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UNIVERSIDAD MARCOS\5º\TFG\"/>
    </mc:Choice>
  </mc:AlternateContent>
  <xr:revisionPtr revIDLastSave="0" documentId="13_ncr:1_{F57505E9-984E-4934-B0C4-00C3EFA60BAD}" xr6:coauthVersionLast="47" xr6:coauthVersionMax="47" xr10:uidLastSave="{00000000-0000-0000-0000-000000000000}"/>
  <bookViews>
    <workbookView xWindow="-110" yWindow="-110" windowWidth="19420" windowHeight="11020" tabRatio="816" activeTab="5" xr2:uid="{02FA143E-77EE-4991-B3FB-5CCA0BDEEB19}"/>
  </bookViews>
  <sheets>
    <sheet name="DASHBOARD" sheetId="15" r:id="rId1"/>
    <sheet name="Análisis Descriptivo" sheetId="21" r:id="rId2"/>
    <sheet name="Porcentajes Subcategorías" sheetId="14" state="hidden" r:id="rId3"/>
    <sheet name="Tendencias Categorías" sheetId="13" state="hidden" r:id="rId4"/>
    <sheet name="Pedidos Subcategoria" sheetId="19" state="hidden" r:id="rId5"/>
    <sheet name="Análisis ABC-XYZ" sheetId="26" r:id="rId6"/>
    <sheet name="Análisis XYZ" sheetId="27" state="hidden" r:id="rId7"/>
    <sheet name="Comparativas CV" sheetId="36" state="hidden" r:id="rId8"/>
    <sheet name="Modelo EOQ" sheetId="31" r:id="rId9"/>
    <sheet name="Cobertura x Pedido (Modelo EOQ)" sheetId="35" state="hidden" r:id="rId10"/>
    <sheet name="Origen Modelo EOQ" sheetId="28" state="hidden" r:id="rId11"/>
    <sheet name="DATASET" sheetId="2" r:id="rId12"/>
  </sheets>
  <definedNames>
    <definedName name="_xlnm._FilterDatabase" localSheetId="1" hidden="1">'Análisis Descriptivo'!#REF!</definedName>
    <definedName name="_xlcn.WorksheetConnection_Dashboard_TFG.xlsxtrain1" hidden="1">train[]</definedName>
    <definedName name="DatosExternos_1" localSheetId="5" hidden="1">'Análisis ABC-XYZ'!$A$1:$D$18</definedName>
    <definedName name="DatosExternos_1" localSheetId="11" hidden="1">DATASET!$A$1:$F$9995</definedName>
    <definedName name="DatosExternos_1" localSheetId="8" hidden="1">'Modelo EOQ'!$A$1:$D$18</definedName>
    <definedName name="DatosExternos_2" localSheetId="6" hidden="1">'Análisis XYZ'!$A$1:$U$18</definedName>
    <definedName name="SegmentaciónDeDatos_Años">#N/A</definedName>
    <definedName name="SegmentaciónDeDatos_Category">#N/A</definedName>
    <definedName name="SegmentaciónDeDatos_Order_Date">#N/A</definedName>
    <definedName name="SegmentaciónDeDatos_Sub_Category">#N/A</definedName>
  </definedNames>
  <calcPr calcId="191029"/>
  <pivotCaches>
    <pivotCache cacheId="0" r:id="rId13"/>
    <pivotCache cacheId="1" r:id="rId14"/>
    <pivotCache cacheId="2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in" name="train" connection="WorksheetConnection_Dashboard_TFG.xlsx!tra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26" l="1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29" i="26"/>
  <c r="C19" i="26"/>
  <c r="E13" i="26" s="1"/>
  <c r="H13" i="26"/>
  <c r="H8" i="26"/>
  <c r="H4" i="26"/>
  <c r="H11" i="26"/>
  <c r="H17" i="26"/>
  <c r="H15" i="26"/>
  <c r="H6" i="26"/>
  <c r="H10" i="26"/>
  <c r="H3" i="26"/>
  <c r="H2" i="26"/>
  <c r="H9" i="26"/>
  <c r="H18" i="26"/>
  <c r="H16" i="26"/>
  <c r="H12" i="26"/>
  <c r="H7" i="26"/>
  <c r="H5" i="26"/>
  <c r="H14" i="26"/>
  <c r="T2" i="27"/>
  <c r="T3" i="27"/>
  <c r="V3" i="27" s="1"/>
  <c r="D32" i="27" s="1"/>
  <c r="H32" i="27" s="1"/>
  <c r="T4" i="27"/>
  <c r="V4" i="27" s="1"/>
  <c r="D36" i="27" s="1"/>
  <c r="H36" i="27" s="1"/>
  <c r="T5" i="27"/>
  <c r="V5" i="27" s="1"/>
  <c r="D27" i="27" s="1"/>
  <c r="H27" i="27" s="1"/>
  <c r="T6" i="27"/>
  <c r="T7" i="27"/>
  <c r="V7" i="27" s="1"/>
  <c r="D24" i="27" s="1"/>
  <c r="H24" i="27" s="1"/>
  <c r="T8" i="27"/>
  <c r="V8" i="27" s="1"/>
  <c r="D30" i="27" s="1"/>
  <c r="H30" i="27" s="1"/>
  <c r="T9" i="27"/>
  <c r="V9" i="27" s="1"/>
  <c r="D37" i="27" s="1"/>
  <c r="H37" i="27" s="1"/>
  <c r="T10" i="27"/>
  <c r="V10" i="27" s="1"/>
  <c r="D39" i="27" s="1"/>
  <c r="H39" i="27" s="1"/>
  <c r="T11" i="27"/>
  <c r="V11" i="27" s="1"/>
  <c r="D33" i="27" s="1"/>
  <c r="H33" i="27" s="1"/>
  <c r="T12" i="27"/>
  <c r="V12" i="27" s="1"/>
  <c r="D38" i="27" s="1"/>
  <c r="H38" i="27" s="1"/>
  <c r="T13" i="27"/>
  <c r="V13" i="27" s="1"/>
  <c r="D28" i="27" s="1"/>
  <c r="H28" i="27" s="1"/>
  <c r="T14" i="27"/>
  <c r="T15" i="27"/>
  <c r="V15" i="27" s="1"/>
  <c r="D23" i="27" s="1"/>
  <c r="H23" i="27" s="1"/>
  <c r="T16" i="27"/>
  <c r="V16" i="27" s="1"/>
  <c r="D25" i="27" s="1"/>
  <c r="H25" i="27" s="1"/>
  <c r="T17" i="27"/>
  <c r="V17" i="27" s="1"/>
  <c r="D35" i="27" s="1"/>
  <c r="H35" i="27" s="1"/>
  <c r="T18" i="27"/>
  <c r="V18" i="27" s="1"/>
  <c r="D26" i="27" s="1"/>
  <c r="H26" i="27" s="1"/>
  <c r="V2" i="27"/>
  <c r="V6" i="27"/>
  <c r="D31" i="27" s="1"/>
  <c r="H31" i="27" s="1"/>
  <c r="V14" i="27"/>
  <c r="D34" i="27" s="1"/>
  <c r="H34" i="27" s="1"/>
  <c r="L52" i="36"/>
  <c r="L53" i="36"/>
  <c r="L54" i="36"/>
  <c r="L55" i="36"/>
  <c r="L56" i="36"/>
  <c r="L57" i="36"/>
  <c r="L58" i="36"/>
  <c r="L59" i="36"/>
  <c r="L60" i="36"/>
  <c r="L61" i="36"/>
  <c r="L62" i="36"/>
  <c r="L63" i="36"/>
  <c r="L64" i="36"/>
  <c r="L65" i="36"/>
  <c r="L66" i="36"/>
  <c r="L67" i="36"/>
  <c r="L51" i="36"/>
  <c r="G51" i="36"/>
  <c r="E17" i="21"/>
  <c r="E16" i="21"/>
  <c r="E15" i="21"/>
  <c r="G65" i="36"/>
  <c r="G61" i="36"/>
  <c r="G57" i="36"/>
  <c r="G56" i="36"/>
  <c r="F55" i="36"/>
  <c r="F54" i="36"/>
  <c r="F64" i="36"/>
  <c r="F60" i="36"/>
  <c r="F58" i="36"/>
  <c r="F52" i="36"/>
  <c r="E51" i="36"/>
  <c r="E55" i="36"/>
  <c r="E67" i="36"/>
  <c r="G67" i="36" s="1"/>
  <c r="E66" i="36"/>
  <c r="G66" i="36" s="1"/>
  <c r="E65" i="36"/>
  <c r="E64" i="36"/>
  <c r="E63" i="36"/>
  <c r="G63" i="36" s="1"/>
  <c r="E62" i="36"/>
  <c r="G62" i="36" s="1"/>
  <c r="E61" i="36"/>
  <c r="E60" i="36"/>
  <c r="E59" i="36"/>
  <c r="G59" i="36" s="1"/>
  <c r="E58" i="36"/>
  <c r="G58" i="36" s="1"/>
  <c r="E56" i="36"/>
  <c r="E54" i="36"/>
  <c r="E53" i="36"/>
  <c r="G53" i="36" s="1"/>
  <c r="E52" i="36"/>
  <c r="G52" i="36" s="1"/>
  <c r="E57" i="36"/>
  <c r="D67" i="36"/>
  <c r="D66" i="36"/>
  <c r="F66" i="36" s="1"/>
  <c r="D65" i="36"/>
  <c r="F65" i="36" s="1"/>
  <c r="D64" i="36"/>
  <c r="D63" i="36"/>
  <c r="D62" i="36"/>
  <c r="F62" i="36" s="1"/>
  <c r="D61" i="36"/>
  <c r="F61" i="36" s="1"/>
  <c r="D60" i="36"/>
  <c r="D59" i="36"/>
  <c r="D58" i="36"/>
  <c r="D57" i="36"/>
  <c r="F57" i="36" s="1"/>
  <c r="D56" i="36"/>
  <c r="F56" i="36" s="1"/>
  <c r="D55" i="36"/>
  <c r="D54" i="36"/>
  <c r="D53" i="36"/>
  <c r="F53" i="36" s="1"/>
  <c r="D52" i="36"/>
  <c r="D51" i="36"/>
  <c r="C51" i="36"/>
  <c r="C67" i="36"/>
  <c r="C66" i="36"/>
  <c r="C65" i="36"/>
  <c r="C64" i="36"/>
  <c r="G64" i="36" s="1"/>
  <c r="C63" i="36"/>
  <c r="C62" i="36"/>
  <c r="C61" i="36"/>
  <c r="C60" i="36"/>
  <c r="G60" i="36" s="1"/>
  <c r="C59" i="36"/>
  <c r="C58" i="36"/>
  <c r="C57" i="36"/>
  <c r="C56" i="36"/>
  <c r="C55" i="36"/>
  <c r="G55" i="36" s="1"/>
  <c r="C54" i="36"/>
  <c r="G54" i="36" s="1"/>
  <c r="C53" i="36"/>
  <c r="C52" i="36"/>
  <c r="B51" i="36"/>
  <c r="F51" i="36" s="1"/>
  <c r="B52" i="36"/>
  <c r="B58" i="36"/>
  <c r="B65" i="36"/>
  <c r="B67" i="36"/>
  <c r="F67" i="36" s="1"/>
  <c r="B66" i="36"/>
  <c r="B64" i="36"/>
  <c r="B63" i="36"/>
  <c r="F63" i="36" s="1"/>
  <c r="B62" i="36"/>
  <c r="B61" i="36"/>
  <c r="B60" i="36"/>
  <c r="B59" i="36"/>
  <c r="F59" i="36" s="1"/>
  <c r="B57" i="36"/>
  <c r="B56" i="36"/>
  <c r="B55" i="36"/>
  <c r="B54" i="36"/>
  <c r="B53" i="36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B45" i="27"/>
  <c r="G45" i="27" s="1"/>
  <c r="B46" i="27"/>
  <c r="F46" i="27" s="1"/>
  <c r="B47" i="27"/>
  <c r="F47" i="27" s="1"/>
  <c r="B48" i="27"/>
  <c r="F48" i="27" s="1"/>
  <c r="B49" i="27"/>
  <c r="G49" i="27" s="1"/>
  <c r="B50" i="27"/>
  <c r="F50" i="27" s="1"/>
  <c r="B51" i="27"/>
  <c r="F51" i="27" s="1"/>
  <c r="B52" i="27"/>
  <c r="F52" i="27" s="1"/>
  <c r="B53" i="27"/>
  <c r="G53" i="27" s="1"/>
  <c r="B54" i="27"/>
  <c r="G54" i="27" s="1"/>
  <c r="B55" i="27"/>
  <c r="G55" i="27" s="1"/>
  <c r="B56" i="27"/>
  <c r="F56" i="27" s="1"/>
  <c r="B57" i="27"/>
  <c r="G57" i="27" s="1"/>
  <c r="B58" i="27"/>
  <c r="F58" i="27" s="1"/>
  <c r="B59" i="27"/>
  <c r="F59" i="27" s="1"/>
  <c r="B60" i="27"/>
  <c r="F60" i="27" s="1"/>
  <c r="E44" i="27"/>
  <c r="D44" i="27"/>
  <c r="C44" i="27"/>
  <c r="B44" i="27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3" i="35"/>
  <c r="E4" i="35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3" i="35"/>
  <c r="T23" i="31"/>
  <c r="V23" i="31" s="1"/>
  <c r="T24" i="31"/>
  <c r="V24" i="31" s="1"/>
  <c r="T25" i="31"/>
  <c r="T26" i="31"/>
  <c r="V26" i="31" s="1"/>
  <c r="T27" i="31"/>
  <c r="V27" i="31" s="1"/>
  <c r="T28" i="31"/>
  <c r="V28" i="31" s="1"/>
  <c r="T29" i="31"/>
  <c r="T30" i="31"/>
  <c r="V30" i="31" s="1"/>
  <c r="T31" i="31"/>
  <c r="V31" i="31" s="1"/>
  <c r="T32" i="31"/>
  <c r="V32" i="31" s="1"/>
  <c r="T33" i="31"/>
  <c r="T34" i="31"/>
  <c r="V34" i="31" s="1"/>
  <c r="T35" i="31"/>
  <c r="V35" i="31" s="1"/>
  <c r="T36" i="31"/>
  <c r="V36" i="31" s="1"/>
  <c r="T37" i="31"/>
  <c r="T38" i="31"/>
  <c r="V38" i="31" s="1"/>
  <c r="T22" i="31"/>
  <c r="V22" i="31" s="1"/>
  <c r="N23" i="31"/>
  <c r="P23" i="31" s="1"/>
  <c r="N24" i="31"/>
  <c r="N25" i="31"/>
  <c r="P25" i="31" s="1"/>
  <c r="N26" i="31"/>
  <c r="P26" i="31" s="1"/>
  <c r="N27" i="31"/>
  <c r="P27" i="31" s="1"/>
  <c r="N28" i="31"/>
  <c r="N29" i="31"/>
  <c r="P29" i="31" s="1"/>
  <c r="N30" i="31"/>
  <c r="P30" i="31" s="1"/>
  <c r="N31" i="31"/>
  <c r="P31" i="31" s="1"/>
  <c r="N32" i="31"/>
  <c r="N33" i="31"/>
  <c r="P33" i="31" s="1"/>
  <c r="N34" i="31"/>
  <c r="P34" i="31" s="1"/>
  <c r="N35" i="31"/>
  <c r="N36" i="31"/>
  <c r="N37" i="31"/>
  <c r="P37" i="31" s="1"/>
  <c r="N38" i="31"/>
  <c r="P38" i="31" s="1"/>
  <c r="N22" i="31"/>
  <c r="P22" i="31" s="1"/>
  <c r="V37" i="31"/>
  <c r="V33" i="31"/>
  <c r="V29" i="31"/>
  <c r="V25" i="31"/>
  <c r="P36" i="31"/>
  <c r="P35" i="31"/>
  <c r="P32" i="31"/>
  <c r="P28" i="31"/>
  <c r="P24" i="31"/>
  <c r="H23" i="31"/>
  <c r="H24" i="31"/>
  <c r="J24" i="31" s="1"/>
  <c r="H25" i="31"/>
  <c r="J25" i="31" s="1"/>
  <c r="H26" i="31"/>
  <c r="J26" i="31" s="1"/>
  <c r="H27" i="31"/>
  <c r="J27" i="31" s="1"/>
  <c r="H28" i="31"/>
  <c r="J28" i="31" s="1"/>
  <c r="H29" i="31"/>
  <c r="J29" i="31" s="1"/>
  <c r="H30" i="31"/>
  <c r="J30" i="31" s="1"/>
  <c r="H31" i="31"/>
  <c r="J31" i="31" s="1"/>
  <c r="H32" i="31"/>
  <c r="J32" i="31" s="1"/>
  <c r="H33" i="31"/>
  <c r="J33" i="31" s="1"/>
  <c r="H34" i="31"/>
  <c r="J34" i="31" s="1"/>
  <c r="H35" i="31"/>
  <c r="J35" i="31" s="1"/>
  <c r="H36" i="31"/>
  <c r="J36" i="31" s="1"/>
  <c r="H37" i="31"/>
  <c r="J37" i="31" s="1"/>
  <c r="H38" i="31"/>
  <c r="J38" i="31" s="1"/>
  <c r="H22" i="31"/>
  <c r="J22" i="31" s="1"/>
  <c r="J23" i="31"/>
  <c r="T3" i="31"/>
  <c r="T4" i="31"/>
  <c r="T5" i="31"/>
  <c r="T6" i="31"/>
  <c r="T7" i="31"/>
  <c r="T8" i="31"/>
  <c r="T9" i="31"/>
  <c r="T10" i="31"/>
  <c r="T11" i="31"/>
  <c r="T12" i="31"/>
  <c r="T13" i="31"/>
  <c r="T14" i="31"/>
  <c r="T15" i="31"/>
  <c r="T16" i="31"/>
  <c r="T17" i="31"/>
  <c r="T18" i="31"/>
  <c r="T2" i="31"/>
  <c r="S3" i="31"/>
  <c r="S4" i="31"/>
  <c r="S5" i="31"/>
  <c r="S6" i="31"/>
  <c r="S7" i="31"/>
  <c r="S8" i="31"/>
  <c r="S9" i="31"/>
  <c r="S10" i="31"/>
  <c r="S11" i="31"/>
  <c r="S12" i="31"/>
  <c r="S13" i="31"/>
  <c r="S14" i="31"/>
  <c r="S15" i="31"/>
  <c r="S16" i="31"/>
  <c r="S17" i="31"/>
  <c r="S18" i="31"/>
  <c r="S2" i="31"/>
  <c r="N3" i="31"/>
  <c r="N4" i="31"/>
  <c r="N5" i="31"/>
  <c r="N6" i="31"/>
  <c r="N7" i="31"/>
  <c r="N8" i="31"/>
  <c r="N9" i="31"/>
  <c r="N10" i="31"/>
  <c r="N11" i="31"/>
  <c r="N12" i="31"/>
  <c r="N13" i="31"/>
  <c r="N14" i="31"/>
  <c r="N15" i="31"/>
  <c r="P15" i="31" s="1"/>
  <c r="N16" i="31"/>
  <c r="N17" i="31"/>
  <c r="N18" i="31"/>
  <c r="N2" i="31"/>
  <c r="H2" i="31"/>
  <c r="M3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2" i="31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3" i="35"/>
  <c r="C40" i="27"/>
  <c r="E25" i="27" s="1"/>
  <c r="D29" i="27"/>
  <c r="H29" i="27" s="1"/>
  <c r="F15" i="21"/>
  <c r="F17" i="21"/>
  <c r="F16" i="21"/>
  <c r="P4" i="31" l="1"/>
  <c r="P16" i="31"/>
  <c r="P12" i="31"/>
  <c r="V2" i="31"/>
  <c r="P17" i="31"/>
  <c r="V3" i="31"/>
  <c r="P2" i="31"/>
  <c r="V12" i="31"/>
  <c r="V13" i="31"/>
  <c r="P18" i="31"/>
  <c r="E12" i="26"/>
  <c r="E14" i="26"/>
  <c r="E16" i="26"/>
  <c r="E5" i="26"/>
  <c r="E10" i="26"/>
  <c r="E7" i="26"/>
  <c r="E6" i="26"/>
  <c r="E18" i="26"/>
  <c r="E11" i="26"/>
  <c r="E9" i="26"/>
  <c r="E4" i="26"/>
  <c r="E2" i="26"/>
  <c r="F2" i="26" s="1"/>
  <c r="F3" i="26" s="1"/>
  <c r="F4" i="26" s="1"/>
  <c r="F5" i="26" s="1"/>
  <c r="F6" i="26" s="1"/>
  <c r="F7" i="26" s="1"/>
  <c r="F8" i="26" s="1"/>
  <c r="F9" i="26" s="1"/>
  <c r="F10" i="26" s="1"/>
  <c r="F11" i="26" s="1"/>
  <c r="F12" i="26" s="1"/>
  <c r="F13" i="26" s="1"/>
  <c r="F14" i="26" s="1"/>
  <c r="F15" i="26" s="1"/>
  <c r="F16" i="26" s="1"/>
  <c r="F17" i="26" s="1"/>
  <c r="F18" i="26" s="1"/>
  <c r="E15" i="26"/>
  <c r="E8" i="26"/>
  <c r="E3" i="26"/>
  <c r="E17" i="26"/>
  <c r="G56" i="27"/>
  <c r="G44" i="27"/>
  <c r="G48" i="27"/>
  <c r="G52" i="27"/>
  <c r="F44" i="27"/>
  <c r="H44" i="27" s="1"/>
  <c r="G60" i="27"/>
  <c r="H60" i="27" s="1"/>
  <c r="F54" i="27"/>
  <c r="H54" i="27" s="1"/>
  <c r="G59" i="27"/>
  <c r="H59" i="27" s="1"/>
  <c r="G51" i="27"/>
  <c r="H51" i="27" s="1"/>
  <c r="F57" i="27"/>
  <c r="H57" i="27" s="1"/>
  <c r="F53" i="27"/>
  <c r="H53" i="27" s="1"/>
  <c r="F49" i="27"/>
  <c r="H49" i="27" s="1"/>
  <c r="F45" i="27"/>
  <c r="H45" i="27" s="1"/>
  <c r="G58" i="27"/>
  <c r="H58" i="27" s="1"/>
  <c r="G50" i="27"/>
  <c r="H50" i="27" s="1"/>
  <c r="G46" i="27"/>
  <c r="H46" i="27" s="1"/>
  <c r="F55" i="27"/>
  <c r="H55" i="27" s="1"/>
  <c r="H56" i="27"/>
  <c r="G47" i="27"/>
  <c r="H47" i="27" s="1"/>
  <c r="H52" i="27"/>
  <c r="H48" i="27"/>
  <c r="F18" i="21"/>
  <c r="G16" i="21" s="1"/>
  <c r="P6" i="31"/>
  <c r="V18" i="31"/>
  <c r="V4" i="31"/>
  <c r="V5" i="31"/>
  <c r="V10" i="31"/>
  <c r="V11" i="31"/>
  <c r="P14" i="31"/>
  <c r="P7" i="31"/>
  <c r="P8" i="31"/>
  <c r="P9" i="31"/>
  <c r="P10" i="31"/>
  <c r="V15" i="31"/>
  <c r="P3" i="31"/>
  <c r="V6" i="31"/>
  <c r="V7" i="31"/>
  <c r="P11" i="31"/>
  <c r="V14" i="31"/>
  <c r="P5" i="31"/>
  <c r="V8" i="31"/>
  <c r="V9" i="31"/>
  <c r="P13" i="31"/>
  <c r="V16" i="31"/>
  <c r="V17" i="31"/>
  <c r="E23" i="27"/>
  <c r="F23" i="27" s="1"/>
  <c r="E24" i="27"/>
  <c r="E28" i="27"/>
  <c r="E36" i="27"/>
  <c r="E32" i="27"/>
  <c r="G23" i="27"/>
  <c r="E39" i="27"/>
  <c r="E35" i="27"/>
  <c r="E31" i="27"/>
  <c r="E27" i="27"/>
  <c r="E38" i="27"/>
  <c r="E34" i="27"/>
  <c r="E30" i="27"/>
  <c r="E26" i="27"/>
  <c r="E37" i="27"/>
  <c r="E33" i="27"/>
  <c r="E29" i="27"/>
  <c r="I23" i="27"/>
  <c r="G15" i="21" l="1"/>
  <c r="G17" i="21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25" i="26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H9995" i="2"/>
  <c r="H9994" i="2"/>
  <c r="H9993" i="2"/>
  <c r="H9992" i="2"/>
  <c r="H9991" i="2"/>
  <c r="H9990" i="2"/>
  <c r="H9989" i="2"/>
  <c r="H9988" i="2"/>
  <c r="H9987" i="2"/>
  <c r="H9986" i="2"/>
  <c r="H9985" i="2"/>
  <c r="H9984" i="2"/>
  <c r="H9983" i="2"/>
  <c r="H9982" i="2"/>
  <c r="H9981" i="2"/>
  <c r="H9980" i="2"/>
  <c r="H9979" i="2"/>
  <c r="H9978" i="2"/>
  <c r="H9977" i="2"/>
  <c r="H9976" i="2"/>
  <c r="H9975" i="2"/>
  <c r="H9974" i="2"/>
  <c r="H9973" i="2"/>
  <c r="H9972" i="2"/>
  <c r="H9971" i="2"/>
  <c r="H9970" i="2"/>
  <c r="H9969" i="2"/>
  <c r="H9968" i="2"/>
  <c r="H9967" i="2"/>
  <c r="H9966" i="2"/>
  <c r="H9965" i="2"/>
  <c r="H9964" i="2"/>
  <c r="H9963" i="2"/>
  <c r="H9962" i="2"/>
  <c r="H9961" i="2"/>
  <c r="H9960" i="2"/>
  <c r="H9959" i="2"/>
  <c r="H9958" i="2"/>
  <c r="H9957" i="2"/>
  <c r="H9956" i="2"/>
  <c r="H9955" i="2"/>
  <c r="H9954" i="2"/>
  <c r="H9953" i="2"/>
  <c r="H9952" i="2"/>
  <c r="H9951" i="2"/>
  <c r="H9950" i="2"/>
  <c r="H9949" i="2"/>
  <c r="H9948" i="2"/>
  <c r="H9947" i="2"/>
  <c r="H9946" i="2"/>
  <c r="H9945" i="2"/>
  <c r="H9944" i="2"/>
  <c r="H9943" i="2"/>
  <c r="H9942" i="2"/>
  <c r="H9941" i="2"/>
  <c r="H9940" i="2"/>
  <c r="H9939" i="2"/>
  <c r="H9938" i="2"/>
  <c r="H9937" i="2"/>
  <c r="H9936" i="2"/>
  <c r="H9935" i="2"/>
  <c r="H9934" i="2"/>
  <c r="H9933" i="2"/>
  <c r="H9932" i="2"/>
  <c r="H9931" i="2"/>
  <c r="H9930" i="2"/>
  <c r="H9929" i="2"/>
  <c r="H9928" i="2"/>
  <c r="H9927" i="2"/>
  <c r="H9926" i="2"/>
  <c r="H9925" i="2"/>
  <c r="H9924" i="2"/>
  <c r="H9923" i="2"/>
  <c r="H9922" i="2"/>
  <c r="H9921" i="2"/>
  <c r="H9920" i="2"/>
  <c r="H9919" i="2"/>
  <c r="H9918" i="2"/>
  <c r="H9917" i="2"/>
  <c r="H9916" i="2"/>
  <c r="H9915" i="2"/>
  <c r="H9914" i="2"/>
  <c r="H9913" i="2"/>
  <c r="H9912" i="2"/>
  <c r="H9911" i="2"/>
  <c r="H9910" i="2"/>
  <c r="H9909" i="2"/>
  <c r="H9908" i="2"/>
  <c r="H9907" i="2"/>
  <c r="H9906" i="2"/>
  <c r="H9905" i="2"/>
  <c r="H9904" i="2"/>
  <c r="H9903" i="2"/>
  <c r="H9902" i="2"/>
  <c r="H9901" i="2"/>
  <c r="H9900" i="2"/>
  <c r="H9899" i="2"/>
  <c r="H9898" i="2"/>
  <c r="H9897" i="2"/>
  <c r="H9896" i="2"/>
  <c r="H9895" i="2"/>
  <c r="H9894" i="2"/>
  <c r="H9893" i="2"/>
  <c r="H9892" i="2"/>
  <c r="H9891" i="2"/>
  <c r="H9890" i="2"/>
  <c r="H9889" i="2"/>
  <c r="H9888" i="2"/>
  <c r="H9887" i="2"/>
  <c r="H9886" i="2"/>
  <c r="H9885" i="2"/>
  <c r="H9884" i="2"/>
  <c r="H9883" i="2"/>
  <c r="H9882" i="2"/>
  <c r="H9881" i="2"/>
  <c r="H9880" i="2"/>
  <c r="H9879" i="2"/>
  <c r="H9878" i="2"/>
  <c r="H9877" i="2"/>
  <c r="H9876" i="2"/>
  <c r="H9875" i="2"/>
  <c r="H9874" i="2"/>
  <c r="H9873" i="2"/>
  <c r="H9872" i="2"/>
  <c r="H9871" i="2"/>
  <c r="H9870" i="2"/>
  <c r="H9869" i="2"/>
  <c r="H9868" i="2"/>
  <c r="H9867" i="2"/>
  <c r="H9866" i="2"/>
  <c r="H9865" i="2"/>
  <c r="H9864" i="2"/>
  <c r="H9863" i="2"/>
  <c r="H9862" i="2"/>
  <c r="H9861" i="2"/>
  <c r="H9860" i="2"/>
  <c r="H9859" i="2"/>
  <c r="H9858" i="2"/>
  <c r="H9857" i="2"/>
  <c r="H9856" i="2"/>
  <c r="H9855" i="2"/>
  <c r="H9854" i="2"/>
  <c r="H9853" i="2"/>
  <c r="H9852" i="2"/>
  <c r="H9851" i="2"/>
  <c r="H9850" i="2"/>
  <c r="H9849" i="2"/>
  <c r="H9848" i="2"/>
  <c r="H9847" i="2"/>
  <c r="H9846" i="2"/>
  <c r="H9845" i="2"/>
  <c r="H9844" i="2"/>
  <c r="H9843" i="2"/>
  <c r="H9842" i="2"/>
  <c r="H9841" i="2"/>
  <c r="H9840" i="2"/>
  <c r="H9839" i="2"/>
  <c r="H9838" i="2"/>
  <c r="H9837" i="2"/>
  <c r="H9836" i="2"/>
  <c r="H9835" i="2"/>
  <c r="H9834" i="2"/>
  <c r="H9833" i="2"/>
  <c r="H9832" i="2"/>
  <c r="H9831" i="2"/>
  <c r="H9830" i="2"/>
  <c r="H9829" i="2"/>
  <c r="H9828" i="2"/>
  <c r="H9827" i="2"/>
  <c r="H9826" i="2"/>
  <c r="H9825" i="2"/>
  <c r="H9824" i="2"/>
  <c r="H9823" i="2"/>
  <c r="H9822" i="2"/>
  <c r="H9821" i="2"/>
  <c r="H9820" i="2"/>
  <c r="H9819" i="2"/>
  <c r="H9818" i="2"/>
  <c r="H9817" i="2"/>
  <c r="H9816" i="2"/>
  <c r="H9815" i="2"/>
  <c r="H9814" i="2"/>
  <c r="H9813" i="2"/>
  <c r="H9812" i="2"/>
  <c r="H9811" i="2"/>
  <c r="H9810" i="2"/>
  <c r="H9809" i="2"/>
  <c r="H9808" i="2"/>
  <c r="H9807" i="2"/>
  <c r="H9806" i="2"/>
  <c r="H9805" i="2"/>
  <c r="H9804" i="2"/>
  <c r="H9803" i="2"/>
  <c r="H9802" i="2"/>
  <c r="H9801" i="2"/>
  <c r="H9800" i="2"/>
  <c r="H9799" i="2"/>
  <c r="H9798" i="2"/>
  <c r="H9797" i="2"/>
  <c r="H9796" i="2"/>
  <c r="H9795" i="2"/>
  <c r="H9794" i="2"/>
  <c r="H9793" i="2"/>
  <c r="H9792" i="2"/>
  <c r="H9791" i="2"/>
  <c r="H9790" i="2"/>
  <c r="H9789" i="2"/>
  <c r="H9788" i="2"/>
  <c r="H9787" i="2"/>
  <c r="H9786" i="2"/>
  <c r="H9785" i="2"/>
  <c r="H9784" i="2"/>
  <c r="H9783" i="2"/>
  <c r="H9782" i="2"/>
  <c r="H9781" i="2"/>
  <c r="H9780" i="2"/>
  <c r="H9779" i="2"/>
  <c r="H9778" i="2"/>
  <c r="H9777" i="2"/>
  <c r="H9776" i="2"/>
  <c r="H9775" i="2"/>
  <c r="H9774" i="2"/>
  <c r="H9773" i="2"/>
  <c r="H9772" i="2"/>
  <c r="H9771" i="2"/>
  <c r="H9770" i="2"/>
  <c r="H9769" i="2"/>
  <c r="H9768" i="2"/>
  <c r="H9767" i="2"/>
  <c r="H9766" i="2"/>
  <c r="H9765" i="2"/>
  <c r="H9764" i="2"/>
  <c r="H9763" i="2"/>
  <c r="H9762" i="2"/>
  <c r="H9761" i="2"/>
  <c r="H9760" i="2"/>
  <c r="H9759" i="2"/>
  <c r="H9758" i="2"/>
  <c r="H9757" i="2"/>
  <c r="H9756" i="2"/>
  <c r="H9755" i="2"/>
  <c r="H9754" i="2"/>
  <c r="H9753" i="2"/>
  <c r="H9752" i="2"/>
  <c r="H9751" i="2"/>
  <c r="H9750" i="2"/>
  <c r="H9749" i="2"/>
  <c r="H9748" i="2"/>
  <c r="H9747" i="2"/>
  <c r="H9746" i="2"/>
  <c r="H9745" i="2"/>
  <c r="H9744" i="2"/>
  <c r="H9743" i="2"/>
  <c r="H9742" i="2"/>
  <c r="H9741" i="2"/>
  <c r="H9740" i="2"/>
  <c r="H9739" i="2"/>
  <c r="H9738" i="2"/>
  <c r="H9737" i="2"/>
  <c r="H9736" i="2"/>
  <c r="H9735" i="2"/>
  <c r="H9734" i="2"/>
  <c r="H9733" i="2"/>
  <c r="H9732" i="2"/>
  <c r="H9731" i="2"/>
  <c r="H9730" i="2"/>
  <c r="H9729" i="2"/>
  <c r="H9728" i="2"/>
  <c r="H9727" i="2"/>
  <c r="H9726" i="2"/>
  <c r="H9725" i="2"/>
  <c r="H9724" i="2"/>
  <c r="H9723" i="2"/>
  <c r="H9722" i="2"/>
  <c r="H9721" i="2"/>
  <c r="H9720" i="2"/>
  <c r="H9719" i="2"/>
  <c r="H9718" i="2"/>
  <c r="H9717" i="2"/>
  <c r="H9716" i="2"/>
  <c r="H9715" i="2"/>
  <c r="H9714" i="2"/>
  <c r="H9713" i="2"/>
  <c r="H9712" i="2"/>
  <c r="H9711" i="2"/>
  <c r="H9710" i="2"/>
  <c r="H9709" i="2"/>
  <c r="H9708" i="2"/>
  <c r="H9707" i="2"/>
  <c r="H9706" i="2"/>
  <c r="H9705" i="2"/>
  <c r="H9704" i="2"/>
  <c r="H9703" i="2"/>
  <c r="H9702" i="2"/>
  <c r="H9701" i="2"/>
  <c r="H9700" i="2"/>
  <c r="H9699" i="2"/>
  <c r="H9698" i="2"/>
  <c r="H9697" i="2"/>
  <c r="H9696" i="2"/>
  <c r="H9695" i="2"/>
  <c r="H9694" i="2"/>
  <c r="H9693" i="2"/>
  <c r="H9692" i="2"/>
  <c r="H9691" i="2"/>
  <c r="H9690" i="2"/>
  <c r="H9689" i="2"/>
  <c r="H9688" i="2"/>
  <c r="H9687" i="2"/>
  <c r="H9686" i="2"/>
  <c r="H9685" i="2"/>
  <c r="H9684" i="2"/>
  <c r="H9683" i="2"/>
  <c r="H9682" i="2"/>
  <c r="H9681" i="2"/>
  <c r="H9680" i="2"/>
  <c r="H9679" i="2"/>
  <c r="H9678" i="2"/>
  <c r="H9677" i="2"/>
  <c r="H9676" i="2"/>
  <c r="H9675" i="2"/>
  <c r="H9674" i="2"/>
  <c r="H9673" i="2"/>
  <c r="H9672" i="2"/>
  <c r="H9671" i="2"/>
  <c r="H9670" i="2"/>
  <c r="H9669" i="2"/>
  <c r="H9668" i="2"/>
  <c r="H9667" i="2"/>
  <c r="H9666" i="2"/>
  <c r="H9665" i="2"/>
  <c r="H9664" i="2"/>
  <c r="H9663" i="2"/>
  <c r="H9662" i="2"/>
  <c r="H9661" i="2"/>
  <c r="H9660" i="2"/>
  <c r="H9659" i="2"/>
  <c r="H9658" i="2"/>
  <c r="H9657" i="2"/>
  <c r="H9656" i="2"/>
  <c r="H9655" i="2"/>
  <c r="H9654" i="2"/>
  <c r="H9653" i="2"/>
  <c r="H9652" i="2"/>
  <c r="H9651" i="2"/>
  <c r="H9650" i="2"/>
  <c r="H9649" i="2"/>
  <c r="H9648" i="2"/>
  <c r="H9647" i="2"/>
  <c r="H9646" i="2"/>
  <c r="H9645" i="2"/>
  <c r="H9644" i="2"/>
  <c r="H9643" i="2"/>
  <c r="H9642" i="2"/>
  <c r="H9641" i="2"/>
  <c r="H9640" i="2"/>
  <c r="H9639" i="2"/>
  <c r="H9638" i="2"/>
  <c r="H9637" i="2"/>
  <c r="H9636" i="2"/>
  <c r="H9635" i="2"/>
  <c r="H9634" i="2"/>
  <c r="H9633" i="2"/>
  <c r="H9632" i="2"/>
  <c r="H9631" i="2"/>
  <c r="H9630" i="2"/>
  <c r="H9629" i="2"/>
  <c r="H9628" i="2"/>
  <c r="H9627" i="2"/>
  <c r="H9626" i="2"/>
  <c r="H9625" i="2"/>
  <c r="H9624" i="2"/>
  <c r="H9623" i="2"/>
  <c r="H9622" i="2"/>
  <c r="H9621" i="2"/>
  <c r="H9620" i="2"/>
  <c r="H9619" i="2"/>
  <c r="H9618" i="2"/>
  <c r="H9617" i="2"/>
  <c r="H9616" i="2"/>
  <c r="H9615" i="2"/>
  <c r="H9614" i="2"/>
  <c r="H9613" i="2"/>
  <c r="H9612" i="2"/>
  <c r="H9611" i="2"/>
  <c r="H9610" i="2"/>
  <c r="H9609" i="2"/>
  <c r="H9608" i="2"/>
  <c r="H9607" i="2"/>
  <c r="H9606" i="2"/>
  <c r="H9605" i="2"/>
  <c r="H9604" i="2"/>
  <c r="H9603" i="2"/>
  <c r="H9602" i="2"/>
  <c r="H9601" i="2"/>
  <c r="H9600" i="2"/>
  <c r="H9599" i="2"/>
  <c r="H9598" i="2"/>
  <c r="H9597" i="2"/>
  <c r="H9596" i="2"/>
  <c r="H9595" i="2"/>
  <c r="H9594" i="2"/>
  <c r="H9593" i="2"/>
  <c r="H9592" i="2"/>
  <c r="H9591" i="2"/>
  <c r="H9590" i="2"/>
  <c r="H9589" i="2"/>
  <c r="H9588" i="2"/>
  <c r="H9587" i="2"/>
  <c r="H9586" i="2"/>
  <c r="H9585" i="2"/>
  <c r="H9584" i="2"/>
  <c r="H9583" i="2"/>
  <c r="H9582" i="2"/>
  <c r="H9581" i="2"/>
  <c r="H9580" i="2"/>
  <c r="H9579" i="2"/>
  <c r="H9578" i="2"/>
  <c r="H9577" i="2"/>
  <c r="H9576" i="2"/>
  <c r="H9575" i="2"/>
  <c r="H9574" i="2"/>
  <c r="H9573" i="2"/>
  <c r="H9572" i="2"/>
  <c r="H9571" i="2"/>
  <c r="H9570" i="2"/>
  <c r="H9569" i="2"/>
  <c r="H9568" i="2"/>
  <c r="H9567" i="2"/>
  <c r="H9566" i="2"/>
  <c r="H9565" i="2"/>
  <c r="H9564" i="2"/>
  <c r="H9563" i="2"/>
  <c r="H9562" i="2"/>
  <c r="H9561" i="2"/>
  <c r="H9560" i="2"/>
  <c r="H9559" i="2"/>
  <c r="H9558" i="2"/>
  <c r="H9557" i="2"/>
  <c r="H9556" i="2"/>
  <c r="H9555" i="2"/>
  <c r="H9554" i="2"/>
  <c r="H9553" i="2"/>
  <c r="H9552" i="2"/>
  <c r="H9551" i="2"/>
  <c r="H9550" i="2"/>
  <c r="H9549" i="2"/>
  <c r="H9548" i="2"/>
  <c r="H9547" i="2"/>
  <c r="H9546" i="2"/>
  <c r="H9545" i="2"/>
  <c r="H9544" i="2"/>
  <c r="H9543" i="2"/>
  <c r="H9542" i="2"/>
  <c r="H9541" i="2"/>
  <c r="H9540" i="2"/>
  <c r="H9539" i="2"/>
  <c r="H9538" i="2"/>
  <c r="H9537" i="2"/>
  <c r="H9536" i="2"/>
  <c r="H9535" i="2"/>
  <c r="H9534" i="2"/>
  <c r="H9533" i="2"/>
  <c r="H9532" i="2"/>
  <c r="H9531" i="2"/>
  <c r="H9530" i="2"/>
  <c r="H9529" i="2"/>
  <c r="H9528" i="2"/>
  <c r="H9527" i="2"/>
  <c r="H9526" i="2"/>
  <c r="H9525" i="2"/>
  <c r="H9524" i="2"/>
  <c r="H9523" i="2"/>
  <c r="H9522" i="2"/>
  <c r="H9521" i="2"/>
  <c r="H9520" i="2"/>
  <c r="H9519" i="2"/>
  <c r="H9518" i="2"/>
  <c r="H9517" i="2"/>
  <c r="H9516" i="2"/>
  <c r="H9515" i="2"/>
  <c r="H9514" i="2"/>
  <c r="H9513" i="2"/>
  <c r="H9512" i="2"/>
  <c r="H9511" i="2"/>
  <c r="H9510" i="2"/>
  <c r="H9509" i="2"/>
  <c r="H9508" i="2"/>
  <c r="H9507" i="2"/>
  <c r="H9506" i="2"/>
  <c r="H9505" i="2"/>
  <c r="H9504" i="2"/>
  <c r="H9503" i="2"/>
  <c r="H9502" i="2"/>
  <c r="H9501" i="2"/>
  <c r="H9500" i="2"/>
  <c r="H9499" i="2"/>
  <c r="H9498" i="2"/>
  <c r="H9497" i="2"/>
  <c r="H9496" i="2"/>
  <c r="H9495" i="2"/>
  <c r="H9494" i="2"/>
  <c r="H9493" i="2"/>
  <c r="H9492" i="2"/>
  <c r="H9491" i="2"/>
  <c r="H9490" i="2"/>
  <c r="H9489" i="2"/>
  <c r="H9488" i="2"/>
  <c r="H9487" i="2"/>
  <c r="H9486" i="2"/>
  <c r="H9485" i="2"/>
  <c r="H9484" i="2"/>
  <c r="H9483" i="2"/>
  <c r="H9482" i="2"/>
  <c r="H9481" i="2"/>
  <c r="H9480" i="2"/>
  <c r="H9479" i="2"/>
  <c r="H9478" i="2"/>
  <c r="H9477" i="2"/>
  <c r="H9476" i="2"/>
  <c r="H9475" i="2"/>
  <c r="H9474" i="2"/>
  <c r="H9473" i="2"/>
  <c r="H9472" i="2"/>
  <c r="H9471" i="2"/>
  <c r="H9470" i="2"/>
  <c r="H9469" i="2"/>
  <c r="H9468" i="2"/>
  <c r="H9467" i="2"/>
  <c r="H9466" i="2"/>
  <c r="H9465" i="2"/>
  <c r="H9464" i="2"/>
  <c r="H9463" i="2"/>
  <c r="H9462" i="2"/>
  <c r="H9461" i="2"/>
  <c r="H9460" i="2"/>
  <c r="H9459" i="2"/>
  <c r="H9458" i="2"/>
  <c r="H9457" i="2"/>
  <c r="H9456" i="2"/>
  <c r="H9455" i="2"/>
  <c r="H9454" i="2"/>
  <c r="H9453" i="2"/>
  <c r="H9452" i="2"/>
  <c r="H9451" i="2"/>
  <c r="H9450" i="2"/>
  <c r="H9449" i="2"/>
  <c r="H9448" i="2"/>
  <c r="H9447" i="2"/>
  <c r="H9446" i="2"/>
  <c r="H9445" i="2"/>
  <c r="H9444" i="2"/>
  <c r="H9443" i="2"/>
  <c r="H9442" i="2"/>
  <c r="H9441" i="2"/>
  <c r="H9440" i="2"/>
  <c r="H9439" i="2"/>
  <c r="H9438" i="2"/>
  <c r="H9437" i="2"/>
  <c r="H9436" i="2"/>
  <c r="H9435" i="2"/>
  <c r="H9434" i="2"/>
  <c r="H9433" i="2"/>
  <c r="H9432" i="2"/>
  <c r="H9431" i="2"/>
  <c r="H9430" i="2"/>
  <c r="H9429" i="2"/>
  <c r="H9428" i="2"/>
  <c r="H9427" i="2"/>
  <c r="H9426" i="2"/>
  <c r="H9425" i="2"/>
  <c r="H9424" i="2"/>
  <c r="H9423" i="2"/>
  <c r="H9422" i="2"/>
  <c r="H9421" i="2"/>
  <c r="H9420" i="2"/>
  <c r="H9419" i="2"/>
  <c r="H9418" i="2"/>
  <c r="H9417" i="2"/>
  <c r="H9416" i="2"/>
  <c r="H9415" i="2"/>
  <c r="H9414" i="2"/>
  <c r="H9413" i="2"/>
  <c r="H9412" i="2"/>
  <c r="H9411" i="2"/>
  <c r="H9410" i="2"/>
  <c r="H9409" i="2"/>
  <c r="H9408" i="2"/>
  <c r="H9407" i="2"/>
  <c r="H9406" i="2"/>
  <c r="H9405" i="2"/>
  <c r="H9404" i="2"/>
  <c r="H9403" i="2"/>
  <c r="H9402" i="2"/>
  <c r="H9401" i="2"/>
  <c r="H9400" i="2"/>
  <c r="H9399" i="2"/>
  <c r="H9398" i="2"/>
  <c r="H9397" i="2"/>
  <c r="H9396" i="2"/>
  <c r="H9395" i="2"/>
  <c r="H9394" i="2"/>
  <c r="H9393" i="2"/>
  <c r="H9392" i="2"/>
  <c r="H9391" i="2"/>
  <c r="H9390" i="2"/>
  <c r="H9389" i="2"/>
  <c r="H9388" i="2"/>
  <c r="H9387" i="2"/>
  <c r="H9386" i="2"/>
  <c r="H9385" i="2"/>
  <c r="H9384" i="2"/>
  <c r="H9383" i="2"/>
  <c r="H9382" i="2"/>
  <c r="H9381" i="2"/>
  <c r="H9380" i="2"/>
  <c r="H9379" i="2"/>
  <c r="H9378" i="2"/>
  <c r="H9377" i="2"/>
  <c r="H9376" i="2"/>
  <c r="H9375" i="2"/>
  <c r="H9374" i="2"/>
  <c r="H9373" i="2"/>
  <c r="H9372" i="2"/>
  <c r="H9371" i="2"/>
  <c r="H9370" i="2"/>
  <c r="H9369" i="2"/>
  <c r="H9368" i="2"/>
  <c r="H9367" i="2"/>
  <c r="H9366" i="2"/>
  <c r="H9365" i="2"/>
  <c r="H9364" i="2"/>
  <c r="H9363" i="2"/>
  <c r="H9362" i="2"/>
  <c r="H9361" i="2"/>
  <c r="H9360" i="2"/>
  <c r="H9359" i="2"/>
  <c r="H9358" i="2"/>
  <c r="H9357" i="2"/>
  <c r="H9356" i="2"/>
  <c r="H9355" i="2"/>
  <c r="H9354" i="2"/>
  <c r="H9353" i="2"/>
  <c r="H9352" i="2"/>
  <c r="H9351" i="2"/>
  <c r="H9350" i="2"/>
  <c r="H9349" i="2"/>
  <c r="H9348" i="2"/>
  <c r="H9347" i="2"/>
  <c r="H9346" i="2"/>
  <c r="H9345" i="2"/>
  <c r="H9344" i="2"/>
  <c r="H9343" i="2"/>
  <c r="H9342" i="2"/>
  <c r="H9341" i="2"/>
  <c r="H9340" i="2"/>
  <c r="H9339" i="2"/>
  <c r="H9338" i="2"/>
  <c r="H9337" i="2"/>
  <c r="H9336" i="2"/>
  <c r="H9335" i="2"/>
  <c r="H9334" i="2"/>
  <c r="H9333" i="2"/>
  <c r="H9332" i="2"/>
  <c r="H9331" i="2"/>
  <c r="H9330" i="2"/>
  <c r="H9329" i="2"/>
  <c r="H9328" i="2"/>
  <c r="H9327" i="2"/>
  <c r="H9326" i="2"/>
  <c r="H9325" i="2"/>
  <c r="H9324" i="2"/>
  <c r="H9323" i="2"/>
  <c r="H9322" i="2"/>
  <c r="H9321" i="2"/>
  <c r="H9320" i="2"/>
  <c r="H9319" i="2"/>
  <c r="H9318" i="2"/>
  <c r="H9317" i="2"/>
  <c r="H9316" i="2"/>
  <c r="H9315" i="2"/>
  <c r="H9314" i="2"/>
  <c r="H9313" i="2"/>
  <c r="H9312" i="2"/>
  <c r="H9311" i="2"/>
  <c r="H9310" i="2"/>
  <c r="H9309" i="2"/>
  <c r="H9308" i="2"/>
  <c r="H9307" i="2"/>
  <c r="H9306" i="2"/>
  <c r="H9305" i="2"/>
  <c r="H9304" i="2"/>
  <c r="H9303" i="2"/>
  <c r="H9302" i="2"/>
  <c r="H9301" i="2"/>
  <c r="H9300" i="2"/>
  <c r="H9299" i="2"/>
  <c r="H9298" i="2"/>
  <c r="H9297" i="2"/>
  <c r="H9296" i="2"/>
  <c r="H9295" i="2"/>
  <c r="H9294" i="2"/>
  <c r="H9293" i="2"/>
  <c r="H9292" i="2"/>
  <c r="H9291" i="2"/>
  <c r="H9290" i="2"/>
  <c r="H9289" i="2"/>
  <c r="H9288" i="2"/>
  <c r="H9287" i="2"/>
  <c r="H9286" i="2"/>
  <c r="H9285" i="2"/>
  <c r="H9284" i="2"/>
  <c r="H9283" i="2"/>
  <c r="H9282" i="2"/>
  <c r="H9281" i="2"/>
  <c r="H9280" i="2"/>
  <c r="H9279" i="2"/>
  <c r="H9278" i="2"/>
  <c r="H9277" i="2"/>
  <c r="H9276" i="2"/>
  <c r="H9275" i="2"/>
  <c r="H9274" i="2"/>
  <c r="H9273" i="2"/>
  <c r="H9272" i="2"/>
  <c r="H9271" i="2"/>
  <c r="H9270" i="2"/>
  <c r="H9269" i="2"/>
  <c r="H9268" i="2"/>
  <c r="H9267" i="2"/>
  <c r="H9266" i="2"/>
  <c r="H9265" i="2"/>
  <c r="H9264" i="2"/>
  <c r="H9263" i="2"/>
  <c r="H9262" i="2"/>
  <c r="H9261" i="2"/>
  <c r="H9260" i="2"/>
  <c r="H9259" i="2"/>
  <c r="H9258" i="2"/>
  <c r="H9257" i="2"/>
  <c r="H9256" i="2"/>
  <c r="H9255" i="2"/>
  <c r="H9254" i="2"/>
  <c r="H9253" i="2"/>
  <c r="H9252" i="2"/>
  <c r="H9251" i="2"/>
  <c r="H9250" i="2"/>
  <c r="H9249" i="2"/>
  <c r="H9248" i="2"/>
  <c r="H9247" i="2"/>
  <c r="H9246" i="2"/>
  <c r="H9245" i="2"/>
  <c r="H9244" i="2"/>
  <c r="H9243" i="2"/>
  <c r="H9242" i="2"/>
  <c r="H9241" i="2"/>
  <c r="H9240" i="2"/>
  <c r="H9239" i="2"/>
  <c r="H9238" i="2"/>
  <c r="H9237" i="2"/>
  <c r="H9236" i="2"/>
  <c r="H9235" i="2"/>
  <c r="H9234" i="2"/>
  <c r="H9233" i="2"/>
  <c r="H9232" i="2"/>
  <c r="H9231" i="2"/>
  <c r="H9230" i="2"/>
  <c r="H9229" i="2"/>
  <c r="H9228" i="2"/>
  <c r="H9227" i="2"/>
  <c r="H9226" i="2"/>
  <c r="H9225" i="2"/>
  <c r="H9224" i="2"/>
  <c r="H9223" i="2"/>
  <c r="H9222" i="2"/>
  <c r="H9221" i="2"/>
  <c r="H9220" i="2"/>
  <c r="H9219" i="2"/>
  <c r="H9218" i="2"/>
  <c r="H9217" i="2"/>
  <c r="H9216" i="2"/>
  <c r="H9215" i="2"/>
  <c r="H9214" i="2"/>
  <c r="H9213" i="2"/>
  <c r="H9212" i="2"/>
  <c r="H9211" i="2"/>
  <c r="H9210" i="2"/>
  <c r="H9209" i="2"/>
  <c r="H9208" i="2"/>
  <c r="H9207" i="2"/>
  <c r="H9206" i="2"/>
  <c r="H9205" i="2"/>
  <c r="H9204" i="2"/>
  <c r="H9203" i="2"/>
  <c r="H9202" i="2"/>
  <c r="H9201" i="2"/>
  <c r="H9200" i="2"/>
  <c r="H9199" i="2"/>
  <c r="H9198" i="2"/>
  <c r="H9197" i="2"/>
  <c r="H9196" i="2"/>
  <c r="H9195" i="2"/>
  <c r="H9194" i="2"/>
  <c r="H9193" i="2"/>
  <c r="H9192" i="2"/>
  <c r="H9191" i="2"/>
  <c r="H9190" i="2"/>
  <c r="H9189" i="2"/>
  <c r="H9188" i="2"/>
  <c r="H9187" i="2"/>
  <c r="H9186" i="2"/>
  <c r="H9185" i="2"/>
  <c r="H9184" i="2"/>
  <c r="H9183" i="2"/>
  <c r="H9182" i="2"/>
  <c r="H9181" i="2"/>
  <c r="H9180" i="2"/>
  <c r="H9179" i="2"/>
  <c r="H9178" i="2"/>
  <c r="H9177" i="2"/>
  <c r="H9176" i="2"/>
  <c r="H9175" i="2"/>
  <c r="H9174" i="2"/>
  <c r="H9173" i="2"/>
  <c r="H9172" i="2"/>
  <c r="H9171" i="2"/>
  <c r="H9170" i="2"/>
  <c r="H9169" i="2"/>
  <c r="H9168" i="2"/>
  <c r="H9167" i="2"/>
  <c r="H9166" i="2"/>
  <c r="H9165" i="2"/>
  <c r="H9164" i="2"/>
  <c r="H9163" i="2"/>
  <c r="H9162" i="2"/>
  <c r="H9161" i="2"/>
  <c r="H9160" i="2"/>
  <c r="H9159" i="2"/>
  <c r="H9158" i="2"/>
  <c r="H9157" i="2"/>
  <c r="H9156" i="2"/>
  <c r="H9155" i="2"/>
  <c r="H9154" i="2"/>
  <c r="H9153" i="2"/>
  <c r="H9152" i="2"/>
  <c r="H9151" i="2"/>
  <c r="H9150" i="2"/>
  <c r="H9149" i="2"/>
  <c r="H9148" i="2"/>
  <c r="H9147" i="2"/>
  <c r="H9146" i="2"/>
  <c r="H9145" i="2"/>
  <c r="H9144" i="2"/>
  <c r="H9143" i="2"/>
  <c r="H9142" i="2"/>
  <c r="H9141" i="2"/>
  <c r="H9140" i="2"/>
  <c r="H9139" i="2"/>
  <c r="H9138" i="2"/>
  <c r="H9137" i="2"/>
  <c r="H9136" i="2"/>
  <c r="H9135" i="2"/>
  <c r="H9134" i="2"/>
  <c r="H9133" i="2"/>
  <c r="H9132" i="2"/>
  <c r="H9131" i="2"/>
  <c r="H9130" i="2"/>
  <c r="H9129" i="2"/>
  <c r="H9128" i="2"/>
  <c r="H9127" i="2"/>
  <c r="H9126" i="2"/>
  <c r="H9125" i="2"/>
  <c r="H9124" i="2"/>
  <c r="H9123" i="2"/>
  <c r="H9122" i="2"/>
  <c r="H9121" i="2"/>
  <c r="H9120" i="2"/>
  <c r="H9119" i="2"/>
  <c r="H9118" i="2"/>
  <c r="H9117" i="2"/>
  <c r="H9116" i="2"/>
  <c r="H9115" i="2"/>
  <c r="H9114" i="2"/>
  <c r="H9113" i="2"/>
  <c r="H9112" i="2"/>
  <c r="H9111" i="2"/>
  <c r="H9110" i="2"/>
  <c r="H9109" i="2"/>
  <c r="H9108" i="2"/>
  <c r="H9107" i="2"/>
  <c r="H9106" i="2"/>
  <c r="H9105" i="2"/>
  <c r="H9104" i="2"/>
  <c r="H9103" i="2"/>
  <c r="H9102" i="2"/>
  <c r="H9101" i="2"/>
  <c r="H9100" i="2"/>
  <c r="H9099" i="2"/>
  <c r="H9098" i="2"/>
  <c r="H9097" i="2"/>
  <c r="H9096" i="2"/>
  <c r="H9095" i="2"/>
  <c r="H9094" i="2"/>
  <c r="H9093" i="2"/>
  <c r="H9092" i="2"/>
  <c r="H9091" i="2"/>
  <c r="H9090" i="2"/>
  <c r="H9089" i="2"/>
  <c r="H9088" i="2"/>
  <c r="H9087" i="2"/>
  <c r="H9086" i="2"/>
  <c r="H9085" i="2"/>
  <c r="H9084" i="2"/>
  <c r="H9083" i="2"/>
  <c r="H9082" i="2"/>
  <c r="H9081" i="2"/>
  <c r="H9080" i="2"/>
  <c r="H9079" i="2"/>
  <c r="H9078" i="2"/>
  <c r="H9077" i="2"/>
  <c r="H9076" i="2"/>
  <c r="H9075" i="2"/>
  <c r="H9074" i="2"/>
  <c r="H9073" i="2"/>
  <c r="H9072" i="2"/>
  <c r="H9071" i="2"/>
  <c r="H9070" i="2"/>
  <c r="H9069" i="2"/>
  <c r="H9068" i="2"/>
  <c r="H9067" i="2"/>
  <c r="H9066" i="2"/>
  <c r="H9065" i="2"/>
  <c r="H9064" i="2"/>
  <c r="H9063" i="2"/>
  <c r="H9062" i="2"/>
  <c r="H9061" i="2"/>
  <c r="H9060" i="2"/>
  <c r="H9059" i="2"/>
  <c r="H9058" i="2"/>
  <c r="H9057" i="2"/>
  <c r="H9056" i="2"/>
  <c r="H9055" i="2"/>
  <c r="H9054" i="2"/>
  <c r="H9053" i="2"/>
  <c r="H9052" i="2"/>
  <c r="H9051" i="2"/>
  <c r="H9050" i="2"/>
  <c r="H9049" i="2"/>
  <c r="H9048" i="2"/>
  <c r="H9047" i="2"/>
  <c r="H9046" i="2"/>
  <c r="H9045" i="2"/>
  <c r="H9044" i="2"/>
  <c r="H9043" i="2"/>
  <c r="H9042" i="2"/>
  <c r="H9041" i="2"/>
  <c r="H9040" i="2"/>
  <c r="H9039" i="2"/>
  <c r="H9038" i="2"/>
  <c r="H9037" i="2"/>
  <c r="H9036" i="2"/>
  <c r="H9035" i="2"/>
  <c r="H9034" i="2"/>
  <c r="H9033" i="2"/>
  <c r="H9032" i="2"/>
  <c r="H9031" i="2"/>
  <c r="H9030" i="2"/>
  <c r="H9029" i="2"/>
  <c r="H9028" i="2"/>
  <c r="H9027" i="2"/>
  <c r="H9026" i="2"/>
  <c r="H9025" i="2"/>
  <c r="H9024" i="2"/>
  <c r="H9023" i="2"/>
  <c r="H9022" i="2"/>
  <c r="H9021" i="2"/>
  <c r="H9020" i="2"/>
  <c r="H9019" i="2"/>
  <c r="H9018" i="2"/>
  <c r="H9017" i="2"/>
  <c r="H9016" i="2"/>
  <c r="H9015" i="2"/>
  <c r="H9014" i="2"/>
  <c r="H9013" i="2"/>
  <c r="H9012" i="2"/>
  <c r="H9011" i="2"/>
  <c r="H9010" i="2"/>
  <c r="H9009" i="2"/>
  <c r="H9008" i="2"/>
  <c r="H9007" i="2"/>
  <c r="H9006" i="2"/>
  <c r="H9005" i="2"/>
  <c r="H9004" i="2"/>
  <c r="H9003" i="2"/>
  <c r="H9002" i="2"/>
  <c r="H9001" i="2"/>
  <c r="H9000" i="2"/>
  <c r="H8999" i="2"/>
  <c r="H8998" i="2"/>
  <c r="H8997" i="2"/>
  <c r="H8996" i="2"/>
  <c r="H8995" i="2"/>
  <c r="H8994" i="2"/>
  <c r="H8993" i="2"/>
  <c r="H8992" i="2"/>
  <c r="H8991" i="2"/>
  <c r="H8990" i="2"/>
  <c r="H8989" i="2"/>
  <c r="H8988" i="2"/>
  <c r="H8987" i="2"/>
  <c r="H8986" i="2"/>
  <c r="H8985" i="2"/>
  <c r="H8984" i="2"/>
  <c r="H8983" i="2"/>
  <c r="H8982" i="2"/>
  <c r="H8981" i="2"/>
  <c r="H8980" i="2"/>
  <c r="H8979" i="2"/>
  <c r="H8978" i="2"/>
  <c r="H8977" i="2"/>
  <c r="H8976" i="2"/>
  <c r="H8975" i="2"/>
  <c r="H8974" i="2"/>
  <c r="H8973" i="2"/>
  <c r="H8972" i="2"/>
  <c r="H8971" i="2"/>
  <c r="H8970" i="2"/>
  <c r="H8969" i="2"/>
  <c r="H8968" i="2"/>
  <c r="H8967" i="2"/>
  <c r="H8966" i="2"/>
  <c r="H8965" i="2"/>
  <c r="H8964" i="2"/>
  <c r="H8963" i="2"/>
  <c r="H8962" i="2"/>
  <c r="H8961" i="2"/>
  <c r="H8960" i="2"/>
  <c r="H8959" i="2"/>
  <c r="H8958" i="2"/>
  <c r="H8957" i="2"/>
  <c r="H8956" i="2"/>
  <c r="H8955" i="2"/>
  <c r="H8954" i="2"/>
  <c r="H8953" i="2"/>
  <c r="H8952" i="2"/>
  <c r="H8951" i="2"/>
  <c r="H8950" i="2"/>
  <c r="H8949" i="2"/>
  <c r="H8948" i="2"/>
  <c r="H8947" i="2"/>
  <c r="H8946" i="2"/>
  <c r="H8945" i="2"/>
  <c r="H8944" i="2"/>
  <c r="H8943" i="2"/>
  <c r="H8942" i="2"/>
  <c r="H8941" i="2"/>
  <c r="H8940" i="2"/>
  <c r="H8939" i="2"/>
  <c r="H8938" i="2"/>
  <c r="H8937" i="2"/>
  <c r="H8936" i="2"/>
  <c r="H8935" i="2"/>
  <c r="H8934" i="2"/>
  <c r="H8933" i="2"/>
  <c r="H8932" i="2"/>
  <c r="H8931" i="2"/>
  <c r="H8930" i="2"/>
  <c r="H8929" i="2"/>
  <c r="H8928" i="2"/>
  <c r="H8927" i="2"/>
  <c r="H8926" i="2"/>
  <c r="H8925" i="2"/>
  <c r="H8924" i="2"/>
  <c r="H8923" i="2"/>
  <c r="H8922" i="2"/>
  <c r="H8921" i="2"/>
  <c r="H8920" i="2"/>
  <c r="H8919" i="2"/>
  <c r="H8918" i="2"/>
  <c r="H8917" i="2"/>
  <c r="H8916" i="2"/>
  <c r="H8915" i="2"/>
  <c r="H8914" i="2"/>
  <c r="H8913" i="2"/>
  <c r="H8912" i="2"/>
  <c r="H8911" i="2"/>
  <c r="H8910" i="2"/>
  <c r="H8909" i="2"/>
  <c r="H8908" i="2"/>
  <c r="H8907" i="2"/>
  <c r="H8906" i="2"/>
  <c r="H8905" i="2"/>
  <c r="H8904" i="2"/>
  <c r="H8903" i="2"/>
  <c r="H8902" i="2"/>
  <c r="H8901" i="2"/>
  <c r="H8900" i="2"/>
  <c r="H8899" i="2"/>
  <c r="H8898" i="2"/>
  <c r="H8897" i="2"/>
  <c r="H8896" i="2"/>
  <c r="H8895" i="2"/>
  <c r="H8894" i="2"/>
  <c r="H8893" i="2"/>
  <c r="H8892" i="2"/>
  <c r="H8891" i="2"/>
  <c r="H8890" i="2"/>
  <c r="H8889" i="2"/>
  <c r="H8888" i="2"/>
  <c r="H8887" i="2"/>
  <c r="H8886" i="2"/>
  <c r="H8885" i="2"/>
  <c r="H8884" i="2"/>
  <c r="H8883" i="2"/>
  <c r="H8882" i="2"/>
  <c r="H8881" i="2"/>
  <c r="H8880" i="2"/>
  <c r="H8879" i="2"/>
  <c r="H8878" i="2"/>
  <c r="H8877" i="2"/>
  <c r="H8876" i="2"/>
  <c r="H8875" i="2"/>
  <c r="H8874" i="2"/>
  <c r="H8873" i="2"/>
  <c r="H8872" i="2"/>
  <c r="H8871" i="2"/>
  <c r="H8870" i="2"/>
  <c r="H8869" i="2"/>
  <c r="H8868" i="2"/>
  <c r="H8867" i="2"/>
  <c r="H8866" i="2"/>
  <c r="H8865" i="2"/>
  <c r="H8864" i="2"/>
  <c r="H8863" i="2"/>
  <c r="H8862" i="2"/>
  <c r="H8861" i="2"/>
  <c r="H8860" i="2"/>
  <c r="H8859" i="2"/>
  <c r="H8858" i="2"/>
  <c r="H8857" i="2"/>
  <c r="H8856" i="2"/>
  <c r="H8855" i="2"/>
  <c r="H8854" i="2"/>
  <c r="H8853" i="2"/>
  <c r="H8852" i="2"/>
  <c r="H8851" i="2"/>
  <c r="H8850" i="2"/>
  <c r="H8849" i="2"/>
  <c r="H8848" i="2"/>
  <c r="H8847" i="2"/>
  <c r="H8846" i="2"/>
  <c r="H8845" i="2"/>
  <c r="H8844" i="2"/>
  <c r="H8843" i="2"/>
  <c r="H8842" i="2"/>
  <c r="H8841" i="2"/>
  <c r="H8840" i="2"/>
  <c r="H8839" i="2"/>
  <c r="H8838" i="2"/>
  <c r="H8837" i="2"/>
  <c r="H8836" i="2"/>
  <c r="H8835" i="2"/>
  <c r="H8834" i="2"/>
  <c r="H8833" i="2"/>
  <c r="H8832" i="2"/>
  <c r="H8831" i="2"/>
  <c r="H8830" i="2"/>
  <c r="H8829" i="2"/>
  <c r="H8828" i="2"/>
  <c r="H8827" i="2"/>
  <c r="H8826" i="2"/>
  <c r="H8825" i="2"/>
  <c r="H8824" i="2"/>
  <c r="H8823" i="2"/>
  <c r="H8822" i="2"/>
  <c r="H8821" i="2"/>
  <c r="H8820" i="2"/>
  <c r="H8819" i="2"/>
  <c r="H8818" i="2"/>
  <c r="H8817" i="2"/>
  <c r="H8816" i="2"/>
  <c r="H8815" i="2"/>
  <c r="H8814" i="2"/>
  <c r="H8813" i="2"/>
  <c r="H8812" i="2"/>
  <c r="H8811" i="2"/>
  <c r="H8810" i="2"/>
  <c r="H8809" i="2"/>
  <c r="H8808" i="2"/>
  <c r="H8807" i="2"/>
  <c r="H8806" i="2"/>
  <c r="H8805" i="2"/>
  <c r="H8804" i="2"/>
  <c r="H8803" i="2"/>
  <c r="H8802" i="2"/>
  <c r="H8801" i="2"/>
  <c r="H8800" i="2"/>
  <c r="H8799" i="2"/>
  <c r="H8798" i="2"/>
  <c r="H8797" i="2"/>
  <c r="H8796" i="2"/>
  <c r="H8795" i="2"/>
  <c r="H8794" i="2"/>
  <c r="H8793" i="2"/>
  <c r="H8792" i="2"/>
  <c r="H8791" i="2"/>
  <c r="H8790" i="2"/>
  <c r="H8789" i="2"/>
  <c r="H8788" i="2"/>
  <c r="H8787" i="2"/>
  <c r="H8786" i="2"/>
  <c r="H8785" i="2"/>
  <c r="H8784" i="2"/>
  <c r="H8783" i="2"/>
  <c r="H8782" i="2"/>
  <c r="H8781" i="2"/>
  <c r="H8780" i="2"/>
  <c r="H8779" i="2"/>
  <c r="H8778" i="2"/>
  <c r="H8777" i="2"/>
  <c r="H8776" i="2"/>
  <c r="H8775" i="2"/>
  <c r="H8774" i="2"/>
  <c r="H8773" i="2"/>
  <c r="H8772" i="2"/>
  <c r="H8771" i="2"/>
  <c r="H8770" i="2"/>
  <c r="H8769" i="2"/>
  <c r="H8768" i="2"/>
  <c r="H8767" i="2"/>
  <c r="H8766" i="2"/>
  <c r="H8765" i="2"/>
  <c r="H8764" i="2"/>
  <c r="H8763" i="2"/>
  <c r="H8762" i="2"/>
  <c r="H8761" i="2"/>
  <c r="H8760" i="2"/>
  <c r="H8759" i="2"/>
  <c r="H8758" i="2"/>
  <c r="H8757" i="2"/>
  <c r="H8756" i="2"/>
  <c r="H8755" i="2"/>
  <c r="H8754" i="2"/>
  <c r="H8753" i="2"/>
  <c r="H8752" i="2"/>
  <c r="H8751" i="2"/>
  <c r="H8750" i="2"/>
  <c r="H8749" i="2"/>
  <c r="H8748" i="2"/>
  <c r="H8747" i="2"/>
  <c r="H8746" i="2"/>
  <c r="H8745" i="2"/>
  <c r="H8744" i="2"/>
  <c r="H8743" i="2"/>
  <c r="H8742" i="2"/>
  <c r="H8741" i="2"/>
  <c r="H8740" i="2"/>
  <c r="H8739" i="2"/>
  <c r="H8738" i="2"/>
  <c r="H8737" i="2"/>
  <c r="H8736" i="2"/>
  <c r="H8735" i="2"/>
  <c r="H8734" i="2"/>
  <c r="H8733" i="2"/>
  <c r="H8732" i="2"/>
  <c r="H8731" i="2"/>
  <c r="H8730" i="2"/>
  <c r="H8729" i="2"/>
  <c r="H8728" i="2"/>
  <c r="H8727" i="2"/>
  <c r="H8726" i="2"/>
  <c r="H8725" i="2"/>
  <c r="H8724" i="2"/>
  <c r="H8723" i="2"/>
  <c r="H8722" i="2"/>
  <c r="H8721" i="2"/>
  <c r="H8720" i="2"/>
  <c r="H8719" i="2"/>
  <c r="H8718" i="2"/>
  <c r="H8717" i="2"/>
  <c r="H8716" i="2"/>
  <c r="H8715" i="2"/>
  <c r="H8714" i="2"/>
  <c r="H8713" i="2"/>
  <c r="H8712" i="2"/>
  <c r="H8711" i="2"/>
  <c r="H8710" i="2"/>
  <c r="H8709" i="2"/>
  <c r="H8708" i="2"/>
  <c r="H8707" i="2"/>
  <c r="H8706" i="2"/>
  <c r="H8705" i="2"/>
  <c r="H8704" i="2"/>
  <c r="H8703" i="2"/>
  <c r="H8702" i="2"/>
  <c r="H8701" i="2"/>
  <c r="H8700" i="2"/>
  <c r="H8699" i="2"/>
  <c r="H8698" i="2"/>
  <c r="H8697" i="2"/>
  <c r="H8696" i="2"/>
  <c r="H8695" i="2"/>
  <c r="H8694" i="2"/>
  <c r="H8693" i="2"/>
  <c r="H8692" i="2"/>
  <c r="H8691" i="2"/>
  <c r="H8690" i="2"/>
  <c r="H8689" i="2"/>
  <c r="H8688" i="2"/>
  <c r="H8687" i="2"/>
  <c r="H8686" i="2"/>
  <c r="H8685" i="2"/>
  <c r="H8684" i="2"/>
  <c r="H8683" i="2"/>
  <c r="H8682" i="2"/>
  <c r="H8681" i="2"/>
  <c r="H8680" i="2"/>
  <c r="H8679" i="2"/>
  <c r="H8678" i="2"/>
  <c r="H8677" i="2"/>
  <c r="H8676" i="2"/>
  <c r="H8675" i="2"/>
  <c r="H8674" i="2"/>
  <c r="H8673" i="2"/>
  <c r="H8672" i="2"/>
  <c r="H8671" i="2"/>
  <c r="H8670" i="2"/>
  <c r="H8669" i="2"/>
  <c r="H8668" i="2"/>
  <c r="H8667" i="2"/>
  <c r="H8666" i="2"/>
  <c r="H8665" i="2"/>
  <c r="H8664" i="2"/>
  <c r="H8663" i="2"/>
  <c r="H8662" i="2"/>
  <c r="H8661" i="2"/>
  <c r="H8660" i="2"/>
  <c r="H8659" i="2"/>
  <c r="H8658" i="2"/>
  <c r="H8657" i="2"/>
  <c r="H8656" i="2"/>
  <c r="H8655" i="2"/>
  <c r="H8654" i="2"/>
  <c r="H8653" i="2"/>
  <c r="H8652" i="2"/>
  <c r="H8651" i="2"/>
  <c r="H8650" i="2"/>
  <c r="H8649" i="2"/>
  <c r="H8648" i="2"/>
  <c r="H8647" i="2"/>
  <c r="H8646" i="2"/>
  <c r="H8645" i="2"/>
  <c r="H8644" i="2"/>
  <c r="H8643" i="2"/>
  <c r="H8642" i="2"/>
  <c r="H8641" i="2"/>
  <c r="H8640" i="2"/>
  <c r="H8639" i="2"/>
  <c r="H8638" i="2"/>
  <c r="H8637" i="2"/>
  <c r="H8636" i="2"/>
  <c r="H8635" i="2"/>
  <c r="H8634" i="2"/>
  <c r="H8633" i="2"/>
  <c r="H8632" i="2"/>
  <c r="H8631" i="2"/>
  <c r="H8630" i="2"/>
  <c r="H8629" i="2"/>
  <c r="H8628" i="2"/>
  <c r="H8627" i="2"/>
  <c r="H8626" i="2"/>
  <c r="H8625" i="2"/>
  <c r="H8624" i="2"/>
  <c r="H8623" i="2"/>
  <c r="H8622" i="2"/>
  <c r="H8621" i="2"/>
  <c r="H8620" i="2"/>
  <c r="H8619" i="2"/>
  <c r="H8618" i="2"/>
  <c r="H8617" i="2"/>
  <c r="H8616" i="2"/>
  <c r="H8615" i="2"/>
  <c r="H8614" i="2"/>
  <c r="H8613" i="2"/>
  <c r="H8612" i="2"/>
  <c r="H8611" i="2"/>
  <c r="H8610" i="2"/>
  <c r="H8609" i="2"/>
  <c r="H8608" i="2"/>
  <c r="H8607" i="2"/>
  <c r="H8606" i="2"/>
  <c r="H8605" i="2"/>
  <c r="H8604" i="2"/>
  <c r="H8603" i="2"/>
  <c r="H8602" i="2"/>
  <c r="H8601" i="2"/>
  <c r="H8600" i="2"/>
  <c r="H8599" i="2"/>
  <c r="H8598" i="2"/>
  <c r="H8597" i="2"/>
  <c r="H8596" i="2"/>
  <c r="H8595" i="2"/>
  <c r="H8594" i="2"/>
  <c r="H8593" i="2"/>
  <c r="H8592" i="2"/>
  <c r="H8591" i="2"/>
  <c r="H8590" i="2"/>
  <c r="H8589" i="2"/>
  <c r="H8588" i="2"/>
  <c r="H8587" i="2"/>
  <c r="H8586" i="2"/>
  <c r="H8585" i="2"/>
  <c r="H8584" i="2"/>
  <c r="H8583" i="2"/>
  <c r="H8582" i="2"/>
  <c r="H8581" i="2"/>
  <c r="H8580" i="2"/>
  <c r="H8579" i="2"/>
  <c r="H8578" i="2"/>
  <c r="H8577" i="2"/>
  <c r="H8576" i="2"/>
  <c r="H8575" i="2"/>
  <c r="H8574" i="2"/>
  <c r="H8573" i="2"/>
  <c r="H8572" i="2"/>
  <c r="H8571" i="2"/>
  <c r="H8570" i="2"/>
  <c r="H8569" i="2"/>
  <c r="H8568" i="2"/>
  <c r="H8567" i="2"/>
  <c r="H8566" i="2"/>
  <c r="H8565" i="2"/>
  <c r="H8564" i="2"/>
  <c r="H8563" i="2"/>
  <c r="H8562" i="2"/>
  <c r="H8561" i="2"/>
  <c r="H8560" i="2"/>
  <c r="H8559" i="2"/>
  <c r="H8558" i="2"/>
  <c r="H8557" i="2"/>
  <c r="H8556" i="2"/>
  <c r="H8555" i="2"/>
  <c r="H8554" i="2"/>
  <c r="H8553" i="2"/>
  <c r="H8552" i="2"/>
  <c r="H8551" i="2"/>
  <c r="H8550" i="2"/>
  <c r="H8549" i="2"/>
  <c r="H8548" i="2"/>
  <c r="H8547" i="2"/>
  <c r="H8546" i="2"/>
  <c r="H8545" i="2"/>
  <c r="H8544" i="2"/>
  <c r="H8543" i="2"/>
  <c r="H8542" i="2"/>
  <c r="H8541" i="2"/>
  <c r="H8540" i="2"/>
  <c r="H8539" i="2"/>
  <c r="H8538" i="2"/>
  <c r="H8537" i="2"/>
  <c r="H8536" i="2"/>
  <c r="H8535" i="2"/>
  <c r="H8534" i="2"/>
  <c r="H8533" i="2"/>
  <c r="H8532" i="2"/>
  <c r="H8531" i="2"/>
  <c r="H8530" i="2"/>
  <c r="H8529" i="2"/>
  <c r="H8528" i="2"/>
  <c r="H8527" i="2"/>
  <c r="H8526" i="2"/>
  <c r="H8525" i="2"/>
  <c r="H8524" i="2"/>
  <c r="H8523" i="2"/>
  <c r="H8522" i="2"/>
  <c r="H8521" i="2"/>
  <c r="H8520" i="2"/>
  <c r="H8519" i="2"/>
  <c r="H8518" i="2"/>
  <c r="H8517" i="2"/>
  <c r="H8516" i="2"/>
  <c r="H8515" i="2"/>
  <c r="H8514" i="2"/>
  <c r="H8513" i="2"/>
  <c r="H8512" i="2"/>
  <c r="H8511" i="2"/>
  <c r="H8510" i="2"/>
  <c r="H8509" i="2"/>
  <c r="H8508" i="2"/>
  <c r="H8507" i="2"/>
  <c r="H8506" i="2"/>
  <c r="H8505" i="2"/>
  <c r="H8504" i="2"/>
  <c r="H8503" i="2"/>
  <c r="H8502" i="2"/>
  <c r="H8501" i="2"/>
  <c r="H8500" i="2"/>
  <c r="H8499" i="2"/>
  <c r="H8498" i="2"/>
  <c r="H8497" i="2"/>
  <c r="H8496" i="2"/>
  <c r="H8495" i="2"/>
  <c r="H8494" i="2"/>
  <c r="H8493" i="2"/>
  <c r="H8492" i="2"/>
  <c r="H8491" i="2"/>
  <c r="H8490" i="2"/>
  <c r="H8489" i="2"/>
  <c r="H8488" i="2"/>
  <c r="H8487" i="2"/>
  <c r="H8486" i="2"/>
  <c r="H8485" i="2"/>
  <c r="H8484" i="2"/>
  <c r="H8483" i="2"/>
  <c r="H8482" i="2"/>
  <c r="H8481" i="2"/>
  <c r="H8480" i="2"/>
  <c r="H8479" i="2"/>
  <c r="H8478" i="2"/>
  <c r="H8477" i="2"/>
  <c r="H8476" i="2"/>
  <c r="H8475" i="2"/>
  <c r="H8474" i="2"/>
  <c r="H8473" i="2"/>
  <c r="H8472" i="2"/>
  <c r="H8471" i="2"/>
  <c r="H8470" i="2"/>
  <c r="H8469" i="2"/>
  <c r="H8468" i="2"/>
  <c r="H8467" i="2"/>
  <c r="H8466" i="2"/>
  <c r="H8465" i="2"/>
  <c r="H8464" i="2"/>
  <c r="H8463" i="2"/>
  <c r="H8462" i="2"/>
  <c r="H8461" i="2"/>
  <c r="H8460" i="2"/>
  <c r="H8459" i="2"/>
  <c r="H8458" i="2"/>
  <c r="H8457" i="2"/>
  <c r="H8456" i="2"/>
  <c r="H8455" i="2"/>
  <c r="H8454" i="2"/>
  <c r="H8453" i="2"/>
  <c r="H8452" i="2"/>
  <c r="H8451" i="2"/>
  <c r="H8450" i="2"/>
  <c r="H8449" i="2"/>
  <c r="H8448" i="2"/>
  <c r="H8447" i="2"/>
  <c r="H8446" i="2"/>
  <c r="H8445" i="2"/>
  <c r="H8444" i="2"/>
  <c r="H8443" i="2"/>
  <c r="H8442" i="2"/>
  <c r="H8441" i="2"/>
  <c r="H8440" i="2"/>
  <c r="H8439" i="2"/>
  <c r="H8438" i="2"/>
  <c r="H8437" i="2"/>
  <c r="H8436" i="2"/>
  <c r="H8435" i="2"/>
  <c r="H8434" i="2"/>
  <c r="H8433" i="2"/>
  <c r="H8432" i="2"/>
  <c r="H8431" i="2"/>
  <c r="H8430" i="2"/>
  <c r="H8429" i="2"/>
  <c r="H8428" i="2"/>
  <c r="H8427" i="2"/>
  <c r="H8426" i="2"/>
  <c r="H8425" i="2"/>
  <c r="H8424" i="2"/>
  <c r="H8423" i="2"/>
  <c r="H8422" i="2"/>
  <c r="H8421" i="2"/>
  <c r="H8420" i="2"/>
  <c r="H8419" i="2"/>
  <c r="H8418" i="2"/>
  <c r="H8417" i="2"/>
  <c r="H8416" i="2"/>
  <c r="H8415" i="2"/>
  <c r="H8414" i="2"/>
  <c r="H8413" i="2"/>
  <c r="H8412" i="2"/>
  <c r="H8411" i="2"/>
  <c r="H8410" i="2"/>
  <c r="H8409" i="2"/>
  <c r="H8408" i="2"/>
  <c r="H8407" i="2"/>
  <c r="H8406" i="2"/>
  <c r="H8405" i="2"/>
  <c r="H8404" i="2"/>
  <c r="H8403" i="2"/>
  <c r="H8402" i="2"/>
  <c r="H8401" i="2"/>
  <c r="H8400" i="2"/>
  <c r="H8399" i="2"/>
  <c r="H8398" i="2"/>
  <c r="H8397" i="2"/>
  <c r="H8396" i="2"/>
  <c r="H8395" i="2"/>
  <c r="H8394" i="2"/>
  <c r="H8393" i="2"/>
  <c r="H8392" i="2"/>
  <c r="H8391" i="2"/>
  <c r="H8390" i="2"/>
  <c r="H8389" i="2"/>
  <c r="H8388" i="2"/>
  <c r="H8387" i="2"/>
  <c r="H8386" i="2"/>
  <c r="H8385" i="2"/>
  <c r="H8384" i="2"/>
  <c r="H8383" i="2"/>
  <c r="H8382" i="2"/>
  <c r="H8381" i="2"/>
  <c r="H8380" i="2"/>
  <c r="H8379" i="2"/>
  <c r="H8378" i="2"/>
  <c r="H8377" i="2"/>
  <c r="H8376" i="2"/>
  <c r="H8375" i="2"/>
  <c r="H8374" i="2"/>
  <c r="H8373" i="2"/>
  <c r="H8372" i="2"/>
  <c r="H8371" i="2"/>
  <c r="H8370" i="2"/>
  <c r="H8369" i="2"/>
  <c r="H8368" i="2"/>
  <c r="H8367" i="2"/>
  <c r="H8366" i="2"/>
  <c r="H8365" i="2"/>
  <c r="H8364" i="2"/>
  <c r="H8363" i="2"/>
  <c r="H8362" i="2"/>
  <c r="H8361" i="2"/>
  <c r="H8360" i="2"/>
  <c r="H8359" i="2"/>
  <c r="H8358" i="2"/>
  <c r="H8357" i="2"/>
  <c r="H8356" i="2"/>
  <c r="H8355" i="2"/>
  <c r="H8354" i="2"/>
  <c r="H8353" i="2"/>
  <c r="H8352" i="2"/>
  <c r="H8351" i="2"/>
  <c r="H8350" i="2"/>
  <c r="H8349" i="2"/>
  <c r="H8348" i="2"/>
  <c r="H8347" i="2"/>
  <c r="H8346" i="2"/>
  <c r="H8345" i="2"/>
  <c r="H8344" i="2"/>
  <c r="H8343" i="2"/>
  <c r="H8342" i="2"/>
  <c r="H8341" i="2"/>
  <c r="H8340" i="2"/>
  <c r="H8339" i="2"/>
  <c r="H8338" i="2"/>
  <c r="H8337" i="2"/>
  <c r="H8336" i="2"/>
  <c r="H8335" i="2"/>
  <c r="H8334" i="2"/>
  <c r="H8333" i="2"/>
  <c r="H8332" i="2"/>
  <c r="H8331" i="2"/>
  <c r="H8330" i="2"/>
  <c r="H8329" i="2"/>
  <c r="H8328" i="2"/>
  <c r="H8327" i="2"/>
  <c r="H8326" i="2"/>
  <c r="H8325" i="2"/>
  <c r="H8324" i="2"/>
  <c r="H8323" i="2"/>
  <c r="H8322" i="2"/>
  <c r="H8321" i="2"/>
  <c r="H8320" i="2"/>
  <c r="H8319" i="2"/>
  <c r="H8318" i="2"/>
  <c r="H8317" i="2"/>
  <c r="H8316" i="2"/>
  <c r="H8315" i="2"/>
  <c r="H8314" i="2"/>
  <c r="H8313" i="2"/>
  <c r="H8312" i="2"/>
  <c r="H8311" i="2"/>
  <c r="H8310" i="2"/>
  <c r="H8309" i="2"/>
  <c r="H8308" i="2"/>
  <c r="H8307" i="2"/>
  <c r="H8306" i="2"/>
  <c r="H8305" i="2"/>
  <c r="H8304" i="2"/>
  <c r="H8303" i="2"/>
  <c r="H8302" i="2"/>
  <c r="H8301" i="2"/>
  <c r="H8300" i="2"/>
  <c r="H8299" i="2"/>
  <c r="H8298" i="2"/>
  <c r="H8297" i="2"/>
  <c r="H8296" i="2"/>
  <c r="H8295" i="2"/>
  <c r="H8294" i="2"/>
  <c r="H8293" i="2"/>
  <c r="H8292" i="2"/>
  <c r="H8291" i="2"/>
  <c r="H8290" i="2"/>
  <c r="H8289" i="2"/>
  <c r="H8288" i="2"/>
  <c r="H8287" i="2"/>
  <c r="H8286" i="2"/>
  <c r="H8285" i="2"/>
  <c r="H8284" i="2"/>
  <c r="H8283" i="2"/>
  <c r="H8282" i="2"/>
  <c r="H8281" i="2"/>
  <c r="H8280" i="2"/>
  <c r="H8279" i="2"/>
  <c r="H8278" i="2"/>
  <c r="H8277" i="2"/>
  <c r="H8276" i="2"/>
  <c r="H8275" i="2"/>
  <c r="H8274" i="2"/>
  <c r="H8273" i="2"/>
  <c r="H8272" i="2"/>
  <c r="H8271" i="2"/>
  <c r="H8270" i="2"/>
  <c r="H8269" i="2"/>
  <c r="H8268" i="2"/>
  <c r="H8267" i="2"/>
  <c r="H8266" i="2"/>
  <c r="H8265" i="2"/>
  <c r="H8264" i="2"/>
  <c r="H8263" i="2"/>
  <c r="H8262" i="2"/>
  <c r="H8261" i="2"/>
  <c r="H8260" i="2"/>
  <c r="H8259" i="2"/>
  <c r="H8258" i="2"/>
  <c r="H8257" i="2"/>
  <c r="H8256" i="2"/>
  <c r="H8255" i="2"/>
  <c r="H8254" i="2"/>
  <c r="H8253" i="2"/>
  <c r="H8252" i="2"/>
  <c r="H8251" i="2"/>
  <c r="H8250" i="2"/>
  <c r="H8249" i="2"/>
  <c r="H8248" i="2"/>
  <c r="H8247" i="2"/>
  <c r="H8246" i="2"/>
  <c r="H8245" i="2"/>
  <c r="H8244" i="2"/>
  <c r="H8243" i="2"/>
  <c r="H8242" i="2"/>
  <c r="H8241" i="2"/>
  <c r="H8240" i="2"/>
  <c r="H8239" i="2"/>
  <c r="H8238" i="2"/>
  <c r="H8237" i="2"/>
  <c r="H8236" i="2"/>
  <c r="H8235" i="2"/>
  <c r="H8234" i="2"/>
  <c r="H8233" i="2"/>
  <c r="H8232" i="2"/>
  <c r="H8231" i="2"/>
  <c r="H8230" i="2"/>
  <c r="H8229" i="2"/>
  <c r="H8228" i="2"/>
  <c r="H8227" i="2"/>
  <c r="H8226" i="2"/>
  <c r="H8225" i="2"/>
  <c r="H8224" i="2"/>
  <c r="H8223" i="2"/>
  <c r="H8222" i="2"/>
  <c r="H8221" i="2"/>
  <c r="H8220" i="2"/>
  <c r="H8219" i="2"/>
  <c r="H8218" i="2"/>
  <c r="H8217" i="2"/>
  <c r="H8216" i="2"/>
  <c r="H8215" i="2"/>
  <c r="H8214" i="2"/>
  <c r="H8213" i="2"/>
  <c r="H8212" i="2"/>
  <c r="H8211" i="2"/>
  <c r="H8210" i="2"/>
  <c r="H8209" i="2"/>
  <c r="H8208" i="2"/>
  <c r="H8207" i="2"/>
  <c r="H8206" i="2"/>
  <c r="H8205" i="2"/>
  <c r="H8204" i="2"/>
  <c r="H8203" i="2"/>
  <c r="H8202" i="2"/>
  <c r="H8201" i="2"/>
  <c r="H8200" i="2"/>
  <c r="H8199" i="2"/>
  <c r="H8198" i="2"/>
  <c r="H8197" i="2"/>
  <c r="H8196" i="2"/>
  <c r="H8195" i="2"/>
  <c r="H8194" i="2"/>
  <c r="H8193" i="2"/>
  <c r="H8192" i="2"/>
  <c r="H8191" i="2"/>
  <c r="H8190" i="2"/>
  <c r="H8189" i="2"/>
  <c r="H8188" i="2"/>
  <c r="H8187" i="2"/>
  <c r="H8186" i="2"/>
  <c r="H8185" i="2"/>
  <c r="H8184" i="2"/>
  <c r="H8183" i="2"/>
  <c r="H8182" i="2"/>
  <c r="H8181" i="2"/>
  <c r="H8180" i="2"/>
  <c r="H8179" i="2"/>
  <c r="H8178" i="2"/>
  <c r="H8177" i="2"/>
  <c r="H8176" i="2"/>
  <c r="H8175" i="2"/>
  <c r="H8174" i="2"/>
  <c r="H8173" i="2"/>
  <c r="H8172" i="2"/>
  <c r="H8171" i="2"/>
  <c r="H8170" i="2"/>
  <c r="H8169" i="2"/>
  <c r="H8168" i="2"/>
  <c r="H8167" i="2"/>
  <c r="H8166" i="2"/>
  <c r="H8165" i="2"/>
  <c r="H8164" i="2"/>
  <c r="H8163" i="2"/>
  <c r="H8162" i="2"/>
  <c r="H8161" i="2"/>
  <c r="H8160" i="2"/>
  <c r="H8159" i="2"/>
  <c r="H8158" i="2"/>
  <c r="H8157" i="2"/>
  <c r="H8156" i="2"/>
  <c r="H8155" i="2"/>
  <c r="H8154" i="2"/>
  <c r="H8153" i="2"/>
  <c r="H8152" i="2"/>
  <c r="H8151" i="2"/>
  <c r="H8150" i="2"/>
  <c r="H8149" i="2"/>
  <c r="H8148" i="2"/>
  <c r="H8147" i="2"/>
  <c r="H8146" i="2"/>
  <c r="H8145" i="2"/>
  <c r="H8144" i="2"/>
  <c r="H8143" i="2"/>
  <c r="H8142" i="2"/>
  <c r="H8141" i="2"/>
  <c r="H8140" i="2"/>
  <c r="H8139" i="2"/>
  <c r="H8138" i="2"/>
  <c r="H8137" i="2"/>
  <c r="H8136" i="2"/>
  <c r="H8135" i="2"/>
  <c r="H8134" i="2"/>
  <c r="H8133" i="2"/>
  <c r="H8132" i="2"/>
  <c r="H8131" i="2"/>
  <c r="H8130" i="2"/>
  <c r="H8129" i="2"/>
  <c r="H8128" i="2"/>
  <c r="H8127" i="2"/>
  <c r="H8126" i="2"/>
  <c r="H8125" i="2"/>
  <c r="H8124" i="2"/>
  <c r="H8123" i="2"/>
  <c r="H8122" i="2"/>
  <c r="H8121" i="2"/>
  <c r="H8120" i="2"/>
  <c r="H8119" i="2"/>
  <c r="H8118" i="2"/>
  <c r="H8117" i="2"/>
  <c r="H8116" i="2"/>
  <c r="H8115" i="2"/>
  <c r="H8114" i="2"/>
  <c r="H8113" i="2"/>
  <c r="H8112" i="2"/>
  <c r="H8111" i="2"/>
  <c r="H8110" i="2"/>
  <c r="H8109" i="2"/>
  <c r="H8108" i="2"/>
  <c r="H8107" i="2"/>
  <c r="H8106" i="2"/>
  <c r="H8105" i="2"/>
  <c r="H8104" i="2"/>
  <c r="H8103" i="2"/>
  <c r="H8102" i="2"/>
  <c r="H8101" i="2"/>
  <c r="H8100" i="2"/>
  <c r="H8099" i="2"/>
  <c r="H8098" i="2"/>
  <c r="H8097" i="2"/>
  <c r="H8096" i="2"/>
  <c r="H8095" i="2"/>
  <c r="H8094" i="2"/>
  <c r="H8093" i="2"/>
  <c r="H8092" i="2"/>
  <c r="H8091" i="2"/>
  <c r="H8090" i="2"/>
  <c r="H8089" i="2"/>
  <c r="H8088" i="2"/>
  <c r="H8087" i="2"/>
  <c r="H8086" i="2"/>
  <c r="H8085" i="2"/>
  <c r="H8084" i="2"/>
  <c r="H8083" i="2"/>
  <c r="H8082" i="2"/>
  <c r="H8081" i="2"/>
  <c r="H8080" i="2"/>
  <c r="H8079" i="2"/>
  <c r="H8078" i="2"/>
  <c r="H8077" i="2"/>
  <c r="H8076" i="2"/>
  <c r="H8075" i="2"/>
  <c r="H8074" i="2"/>
  <c r="H8073" i="2"/>
  <c r="H8072" i="2"/>
  <c r="H8071" i="2"/>
  <c r="H8070" i="2"/>
  <c r="H8069" i="2"/>
  <c r="H8068" i="2"/>
  <c r="H8067" i="2"/>
  <c r="H8066" i="2"/>
  <c r="H8065" i="2"/>
  <c r="H8064" i="2"/>
  <c r="H8063" i="2"/>
  <c r="H8062" i="2"/>
  <c r="H8061" i="2"/>
  <c r="H8060" i="2"/>
  <c r="H8059" i="2"/>
  <c r="H8058" i="2"/>
  <c r="H8057" i="2"/>
  <c r="H8056" i="2"/>
  <c r="H8055" i="2"/>
  <c r="H8054" i="2"/>
  <c r="H8053" i="2"/>
  <c r="H8052" i="2"/>
  <c r="H8051" i="2"/>
  <c r="H8050" i="2"/>
  <c r="H8049" i="2"/>
  <c r="H8048" i="2"/>
  <c r="H8047" i="2"/>
  <c r="H8046" i="2"/>
  <c r="H8045" i="2"/>
  <c r="H8044" i="2"/>
  <c r="H8043" i="2"/>
  <c r="H8042" i="2"/>
  <c r="H8041" i="2"/>
  <c r="H8040" i="2"/>
  <c r="H8039" i="2"/>
  <c r="H8038" i="2"/>
  <c r="H8037" i="2"/>
  <c r="H8036" i="2"/>
  <c r="H8035" i="2"/>
  <c r="H8034" i="2"/>
  <c r="H8033" i="2"/>
  <c r="H8032" i="2"/>
  <c r="H8031" i="2"/>
  <c r="H8030" i="2"/>
  <c r="H8029" i="2"/>
  <c r="H8028" i="2"/>
  <c r="H8027" i="2"/>
  <c r="H8026" i="2"/>
  <c r="H8025" i="2"/>
  <c r="H8024" i="2"/>
  <c r="H8023" i="2"/>
  <c r="H8022" i="2"/>
  <c r="H8021" i="2"/>
  <c r="H8020" i="2"/>
  <c r="H8019" i="2"/>
  <c r="H8018" i="2"/>
  <c r="H8017" i="2"/>
  <c r="H8016" i="2"/>
  <c r="H8015" i="2"/>
  <c r="H8014" i="2"/>
  <c r="H8013" i="2"/>
  <c r="H8012" i="2"/>
  <c r="H8011" i="2"/>
  <c r="H8010" i="2"/>
  <c r="H8009" i="2"/>
  <c r="H8008" i="2"/>
  <c r="H8007" i="2"/>
  <c r="H8006" i="2"/>
  <c r="H8005" i="2"/>
  <c r="H8004" i="2"/>
  <c r="H8003" i="2"/>
  <c r="H8002" i="2"/>
  <c r="H8001" i="2"/>
  <c r="H8000" i="2"/>
  <c r="H7999" i="2"/>
  <c r="H7998" i="2"/>
  <c r="H7997" i="2"/>
  <c r="H7996" i="2"/>
  <c r="H7995" i="2"/>
  <c r="H7994" i="2"/>
  <c r="H7993" i="2"/>
  <c r="H7992" i="2"/>
  <c r="H7991" i="2"/>
  <c r="H7990" i="2"/>
  <c r="H7989" i="2"/>
  <c r="H7988" i="2"/>
  <c r="H7987" i="2"/>
  <c r="H7986" i="2"/>
  <c r="H7985" i="2"/>
  <c r="H7984" i="2"/>
  <c r="H7983" i="2"/>
  <c r="H7982" i="2"/>
  <c r="H7981" i="2"/>
  <c r="H7980" i="2"/>
  <c r="H7979" i="2"/>
  <c r="H7978" i="2"/>
  <c r="H7977" i="2"/>
  <c r="H7976" i="2"/>
  <c r="H7975" i="2"/>
  <c r="H7974" i="2"/>
  <c r="H7973" i="2"/>
  <c r="H7972" i="2"/>
  <c r="H7971" i="2"/>
  <c r="H7970" i="2"/>
  <c r="H7969" i="2"/>
  <c r="H7968" i="2"/>
  <c r="H7967" i="2"/>
  <c r="H7966" i="2"/>
  <c r="H7965" i="2"/>
  <c r="H7964" i="2"/>
  <c r="H7963" i="2"/>
  <c r="H7962" i="2"/>
  <c r="H7961" i="2"/>
  <c r="H7960" i="2"/>
  <c r="H7959" i="2"/>
  <c r="H7958" i="2"/>
  <c r="H7957" i="2"/>
  <c r="H7956" i="2"/>
  <c r="H7955" i="2"/>
  <c r="H7954" i="2"/>
  <c r="H7953" i="2"/>
  <c r="H7952" i="2"/>
  <c r="H7951" i="2"/>
  <c r="H7950" i="2"/>
  <c r="H7949" i="2"/>
  <c r="H7948" i="2"/>
  <c r="H7947" i="2"/>
  <c r="H7946" i="2"/>
  <c r="H7945" i="2"/>
  <c r="H7944" i="2"/>
  <c r="H7943" i="2"/>
  <c r="H7942" i="2"/>
  <c r="H7941" i="2"/>
  <c r="H7940" i="2"/>
  <c r="H7939" i="2"/>
  <c r="H7938" i="2"/>
  <c r="H7937" i="2"/>
  <c r="H7936" i="2"/>
  <c r="H7935" i="2"/>
  <c r="H7934" i="2"/>
  <c r="H7933" i="2"/>
  <c r="H7932" i="2"/>
  <c r="H7931" i="2"/>
  <c r="H7930" i="2"/>
  <c r="H7929" i="2"/>
  <c r="H7928" i="2"/>
  <c r="H7927" i="2"/>
  <c r="H7926" i="2"/>
  <c r="H7925" i="2"/>
  <c r="H7924" i="2"/>
  <c r="H7923" i="2"/>
  <c r="H7922" i="2"/>
  <c r="H7921" i="2"/>
  <c r="H7920" i="2"/>
  <c r="H7919" i="2"/>
  <c r="H7918" i="2"/>
  <c r="H7917" i="2"/>
  <c r="H7916" i="2"/>
  <c r="H7915" i="2"/>
  <c r="H7914" i="2"/>
  <c r="H7913" i="2"/>
  <c r="H7912" i="2"/>
  <c r="H7911" i="2"/>
  <c r="H7910" i="2"/>
  <c r="H7909" i="2"/>
  <c r="H7908" i="2"/>
  <c r="H7907" i="2"/>
  <c r="H7906" i="2"/>
  <c r="H7905" i="2"/>
  <c r="H7904" i="2"/>
  <c r="H7903" i="2"/>
  <c r="H7902" i="2"/>
  <c r="H7901" i="2"/>
  <c r="H7900" i="2"/>
  <c r="H7899" i="2"/>
  <c r="H7898" i="2"/>
  <c r="H7897" i="2"/>
  <c r="H7896" i="2"/>
  <c r="H7895" i="2"/>
  <c r="H7894" i="2"/>
  <c r="H7893" i="2"/>
  <c r="H7892" i="2"/>
  <c r="H7891" i="2"/>
  <c r="H7890" i="2"/>
  <c r="H7889" i="2"/>
  <c r="H7888" i="2"/>
  <c r="H7887" i="2"/>
  <c r="H7886" i="2"/>
  <c r="H7885" i="2"/>
  <c r="H7884" i="2"/>
  <c r="H7883" i="2"/>
  <c r="H7882" i="2"/>
  <c r="H7881" i="2"/>
  <c r="H7880" i="2"/>
  <c r="H7879" i="2"/>
  <c r="H7878" i="2"/>
  <c r="H7877" i="2"/>
  <c r="H7876" i="2"/>
  <c r="H7875" i="2"/>
  <c r="H7874" i="2"/>
  <c r="H7873" i="2"/>
  <c r="H7872" i="2"/>
  <c r="H7871" i="2"/>
  <c r="H7870" i="2"/>
  <c r="H7869" i="2"/>
  <c r="H7868" i="2"/>
  <c r="H7867" i="2"/>
  <c r="H7866" i="2"/>
  <c r="H7865" i="2"/>
  <c r="H7864" i="2"/>
  <c r="H7863" i="2"/>
  <c r="H7862" i="2"/>
  <c r="H7861" i="2"/>
  <c r="H7860" i="2"/>
  <c r="H7859" i="2"/>
  <c r="H7858" i="2"/>
  <c r="H7857" i="2"/>
  <c r="H7856" i="2"/>
  <c r="H7855" i="2"/>
  <c r="H7854" i="2"/>
  <c r="H7853" i="2"/>
  <c r="H7852" i="2"/>
  <c r="H7851" i="2"/>
  <c r="H7850" i="2"/>
  <c r="H7849" i="2"/>
  <c r="H7848" i="2"/>
  <c r="H7847" i="2"/>
  <c r="H7846" i="2"/>
  <c r="H7845" i="2"/>
  <c r="H7844" i="2"/>
  <c r="H7843" i="2"/>
  <c r="H7842" i="2"/>
  <c r="H7841" i="2"/>
  <c r="H7840" i="2"/>
  <c r="H7839" i="2"/>
  <c r="H7838" i="2"/>
  <c r="H7837" i="2"/>
  <c r="H7836" i="2"/>
  <c r="H7835" i="2"/>
  <c r="H7834" i="2"/>
  <c r="H7833" i="2"/>
  <c r="H7832" i="2"/>
  <c r="H7831" i="2"/>
  <c r="H7830" i="2"/>
  <c r="H7829" i="2"/>
  <c r="H7828" i="2"/>
  <c r="H7827" i="2"/>
  <c r="H7826" i="2"/>
  <c r="H7825" i="2"/>
  <c r="H7824" i="2"/>
  <c r="H7823" i="2"/>
  <c r="H7822" i="2"/>
  <c r="H7821" i="2"/>
  <c r="H7820" i="2"/>
  <c r="H7819" i="2"/>
  <c r="H7818" i="2"/>
  <c r="H7817" i="2"/>
  <c r="H7816" i="2"/>
  <c r="H7815" i="2"/>
  <c r="H7814" i="2"/>
  <c r="H7813" i="2"/>
  <c r="H7812" i="2"/>
  <c r="H7811" i="2"/>
  <c r="H7810" i="2"/>
  <c r="H7809" i="2"/>
  <c r="H7808" i="2"/>
  <c r="H7807" i="2"/>
  <c r="H7806" i="2"/>
  <c r="H7805" i="2"/>
  <c r="H7804" i="2"/>
  <c r="H7803" i="2"/>
  <c r="H7802" i="2"/>
  <c r="H7801" i="2"/>
  <c r="H7800" i="2"/>
  <c r="H7799" i="2"/>
  <c r="H7798" i="2"/>
  <c r="H7797" i="2"/>
  <c r="H7796" i="2"/>
  <c r="H7795" i="2"/>
  <c r="H7794" i="2"/>
  <c r="H7793" i="2"/>
  <c r="H7792" i="2"/>
  <c r="H7791" i="2"/>
  <c r="H7790" i="2"/>
  <c r="H7789" i="2"/>
  <c r="H7788" i="2"/>
  <c r="H7787" i="2"/>
  <c r="H7786" i="2"/>
  <c r="H7785" i="2"/>
  <c r="H7784" i="2"/>
  <c r="H7783" i="2"/>
  <c r="H7782" i="2"/>
  <c r="H7781" i="2"/>
  <c r="H7780" i="2"/>
  <c r="H7779" i="2"/>
  <c r="H7778" i="2"/>
  <c r="H7777" i="2"/>
  <c r="H7776" i="2"/>
  <c r="H7775" i="2"/>
  <c r="H7774" i="2"/>
  <c r="H7773" i="2"/>
  <c r="H7772" i="2"/>
  <c r="H7771" i="2"/>
  <c r="H7770" i="2"/>
  <c r="H7769" i="2"/>
  <c r="H7768" i="2"/>
  <c r="H7767" i="2"/>
  <c r="H7766" i="2"/>
  <c r="H7765" i="2"/>
  <c r="H7764" i="2"/>
  <c r="H7763" i="2"/>
  <c r="H7762" i="2"/>
  <c r="H7761" i="2"/>
  <c r="H7760" i="2"/>
  <c r="H7759" i="2"/>
  <c r="H7758" i="2"/>
  <c r="H7757" i="2"/>
  <c r="H7756" i="2"/>
  <c r="H7755" i="2"/>
  <c r="H7754" i="2"/>
  <c r="H7753" i="2"/>
  <c r="H7752" i="2"/>
  <c r="H7751" i="2"/>
  <c r="H7750" i="2"/>
  <c r="H7749" i="2"/>
  <c r="H7748" i="2"/>
  <c r="H7747" i="2"/>
  <c r="H7746" i="2"/>
  <c r="H7745" i="2"/>
  <c r="H7744" i="2"/>
  <c r="H7743" i="2"/>
  <c r="H7742" i="2"/>
  <c r="H7741" i="2"/>
  <c r="H7740" i="2"/>
  <c r="H7739" i="2"/>
  <c r="H7738" i="2"/>
  <c r="H7737" i="2"/>
  <c r="H7736" i="2"/>
  <c r="H7735" i="2"/>
  <c r="H7734" i="2"/>
  <c r="H7733" i="2"/>
  <c r="H7732" i="2"/>
  <c r="H7731" i="2"/>
  <c r="H7730" i="2"/>
  <c r="H7729" i="2"/>
  <c r="H7728" i="2"/>
  <c r="H7727" i="2"/>
  <c r="H7726" i="2"/>
  <c r="H7725" i="2"/>
  <c r="H7724" i="2"/>
  <c r="H7723" i="2"/>
  <c r="H7722" i="2"/>
  <c r="H7721" i="2"/>
  <c r="H7720" i="2"/>
  <c r="H7719" i="2"/>
  <c r="H7718" i="2"/>
  <c r="H7717" i="2"/>
  <c r="H7716" i="2"/>
  <c r="H7715" i="2"/>
  <c r="H7714" i="2"/>
  <c r="H7713" i="2"/>
  <c r="H7712" i="2"/>
  <c r="H7711" i="2"/>
  <c r="H7710" i="2"/>
  <c r="H7709" i="2"/>
  <c r="H7708" i="2"/>
  <c r="H7707" i="2"/>
  <c r="H7706" i="2"/>
  <c r="H7705" i="2"/>
  <c r="H7704" i="2"/>
  <c r="H7703" i="2"/>
  <c r="H7702" i="2"/>
  <c r="H7701" i="2"/>
  <c r="H7700" i="2"/>
  <c r="H7699" i="2"/>
  <c r="H7698" i="2"/>
  <c r="H7697" i="2"/>
  <c r="H7696" i="2"/>
  <c r="H7695" i="2"/>
  <c r="H7694" i="2"/>
  <c r="H7693" i="2"/>
  <c r="H7692" i="2"/>
  <c r="H7691" i="2"/>
  <c r="H7690" i="2"/>
  <c r="H7689" i="2"/>
  <c r="H7688" i="2"/>
  <c r="H7687" i="2"/>
  <c r="H7686" i="2"/>
  <c r="H7685" i="2"/>
  <c r="H7684" i="2"/>
  <c r="H7683" i="2"/>
  <c r="H7682" i="2"/>
  <c r="H7681" i="2"/>
  <c r="H7680" i="2"/>
  <c r="H7679" i="2"/>
  <c r="H7678" i="2"/>
  <c r="H7677" i="2"/>
  <c r="H7676" i="2"/>
  <c r="H7675" i="2"/>
  <c r="H7674" i="2"/>
  <c r="H7673" i="2"/>
  <c r="H7672" i="2"/>
  <c r="H7671" i="2"/>
  <c r="H7670" i="2"/>
  <c r="H7669" i="2"/>
  <c r="H7668" i="2"/>
  <c r="H7667" i="2"/>
  <c r="H7666" i="2"/>
  <c r="H7665" i="2"/>
  <c r="H7664" i="2"/>
  <c r="H7663" i="2"/>
  <c r="H7662" i="2"/>
  <c r="H7661" i="2"/>
  <c r="H7660" i="2"/>
  <c r="H7659" i="2"/>
  <c r="H7658" i="2"/>
  <c r="H7657" i="2"/>
  <c r="H7656" i="2"/>
  <c r="H7655" i="2"/>
  <c r="H7654" i="2"/>
  <c r="H7653" i="2"/>
  <c r="H7652" i="2"/>
  <c r="H7651" i="2"/>
  <c r="H7650" i="2"/>
  <c r="H7649" i="2"/>
  <c r="H7648" i="2"/>
  <c r="H7647" i="2"/>
  <c r="H7646" i="2"/>
  <c r="H7645" i="2"/>
  <c r="H7644" i="2"/>
  <c r="H7643" i="2"/>
  <c r="H7642" i="2"/>
  <c r="H7641" i="2"/>
  <c r="H7640" i="2"/>
  <c r="H7639" i="2"/>
  <c r="H7638" i="2"/>
  <c r="H7637" i="2"/>
  <c r="H7636" i="2"/>
  <c r="H7635" i="2"/>
  <c r="H7634" i="2"/>
  <c r="H7633" i="2"/>
  <c r="H7632" i="2"/>
  <c r="H7631" i="2"/>
  <c r="H7630" i="2"/>
  <c r="H7629" i="2"/>
  <c r="H7628" i="2"/>
  <c r="H7627" i="2"/>
  <c r="H7626" i="2"/>
  <c r="H7625" i="2"/>
  <c r="H7624" i="2"/>
  <c r="H7623" i="2"/>
  <c r="H7622" i="2"/>
  <c r="H7621" i="2"/>
  <c r="H7620" i="2"/>
  <c r="H7619" i="2"/>
  <c r="H7618" i="2"/>
  <c r="H7617" i="2"/>
  <c r="H7616" i="2"/>
  <c r="H7615" i="2"/>
  <c r="H7614" i="2"/>
  <c r="H7613" i="2"/>
  <c r="H7612" i="2"/>
  <c r="H7611" i="2"/>
  <c r="H7610" i="2"/>
  <c r="H7609" i="2"/>
  <c r="H7608" i="2"/>
  <c r="H7607" i="2"/>
  <c r="H7606" i="2"/>
  <c r="H7605" i="2"/>
  <c r="H7604" i="2"/>
  <c r="H7603" i="2"/>
  <c r="H7602" i="2"/>
  <c r="H7601" i="2"/>
  <c r="H7600" i="2"/>
  <c r="H7599" i="2"/>
  <c r="H7598" i="2"/>
  <c r="H7597" i="2"/>
  <c r="H7596" i="2"/>
  <c r="H7595" i="2"/>
  <c r="H7594" i="2"/>
  <c r="H7593" i="2"/>
  <c r="H7592" i="2"/>
  <c r="H7591" i="2"/>
  <c r="H7590" i="2"/>
  <c r="H7589" i="2"/>
  <c r="H7588" i="2"/>
  <c r="H7587" i="2"/>
  <c r="H7586" i="2"/>
  <c r="H7585" i="2"/>
  <c r="H7584" i="2"/>
  <c r="H7583" i="2"/>
  <c r="H7582" i="2"/>
  <c r="H7581" i="2"/>
  <c r="H7580" i="2"/>
  <c r="H7579" i="2"/>
  <c r="H7578" i="2"/>
  <c r="H7577" i="2"/>
  <c r="H7576" i="2"/>
  <c r="H7575" i="2"/>
  <c r="H7574" i="2"/>
  <c r="H7573" i="2"/>
  <c r="H7572" i="2"/>
  <c r="H7571" i="2"/>
  <c r="H7570" i="2"/>
  <c r="H7569" i="2"/>
  <c r="H7568" i="2"/>
  <c r="H7567" i="2"/>
  <c r="H7566" i="2"/>
  <c r="H7565" i="2"/>
  <c r="H7564" i="2"/>
  <c r="H7563" i="2"/>
  <c r="H7562" i="2"/>
  <c r="H7561" i="2"/>
  <c r="H7560" i="2"/>
  <c r="H7559" i="2"/>
  <c r="H7558" i="2"/>
  <c r="H7557" i="2"/>
  <c r="H7556" i="2"/>
  <c r="H7555" i="2"/>
  <c r="H7554" i="2"/>
  <c r="H7553" i="2"/>
  <c r="H7552" i="2"/>
  <c r="H7551" i="2"/>
  <c r="H7550" i="2"/>
  <c r="H7549" i="2"/>
  <c r="H7548" i="2"/>
  <c r="H7547" i="2"/>
  <c r="H7546" i="2"/>
  <c r="H7545" i="2"/>
  <c r="H7544" i="2"/>
  <c r="H7543" i="2"/>
  <c r="H7542" i="2"/>
  <c r="H7541" i="2"/>
  <c r="H7540" i="2"/>
  <c r="H7539" i="2"/>
  <c r="H7538" i="2"/>
  <c r="H7537" i="2"/>
  <c r="H7536" i="2"/>
  <c r="H7535" i="2"/>
  <c r="H7534" i="2"/>
  <c r="H7533" i="2"/>
  <c r="H7532" i="2"/>
  <c r="H7531" i="2"/>
  <c r="H7530" i="2"/>
  <c r="H7529" i="2"/>
  <c r="H7528" i="2"/>
  <c r="H7527" i="2"/>
  <c r="H7526" i="2"/>
  <c r="H7525" i="2"/>
  <c r="H7524" i="2"/>
  <c r="H7523" i="2"/>
  <c r="H7522" i="2"/>
  <c r="H7521" i="2"/>
  <c r="H7520" i="2"/>
  <c r="H7519" i="2"/>
  <c r="H7518" i="2"/>
  <c r="H7517" i="2"/>
  <c r="H7516" i="2"/>
  <c r="H7515" i="2"/>
  <c r="H7514" i="2"/>
  <c r="H7513" i="2"/>
  <c r="H7512" i="2"/>
  <c r="H7511" i="2"/>
  <c r="H7510" i="2"/>
  <c r="H7509" i="2"/>
  <c r="H7508" i="2"/>
  <c r="H7507" i="2"/>
  <c r="H7506" i="2"/>
  <c r="H7505" i="2"/>
  <c r="H7504" i="2"/>
  <c r="H7503" i="2"/>
  <c r="H7502" i="2"/>
  <c r="H7501" i="2"/>
  <c r="H7500" i="2"/>
  <c r="H7499" i="2"/>
  <c r="H7498" i="2"/>
  <c r="H7497" i="2"/>
  <c r="H7496" i="2"/>
  <c r="H7495" i="2"/>
  <c r="H7494" i="2"/>
  <c r="H7493" i="2"/>
  <c r="H7492" i="2"/>
  <c r="H7491" i="2"/>
  <c r="H7490" i="2"/>
  <c r="H7489" i="2"/>
  <c r="H7488" i="2"/>
  <c r="H7487" i="2"/>
  <c r="H7486" i="2"/>
  <c r="H7485" i="2"/>
  <c r="H7484" i="2"/>
  <c r="H7483" i="2"/>
  <c r="H7482" i="2"/>
  <c r="H7481" i="2"/>
  <c r="H7480" i="2"/>
  <c r="H7479" i="2"/>
  <c r="H7478" i="2"/>
  <c r="H7477" i="2"/>
  <c r="H7476" i="2"/>
  <c r="H7475" i="2"/>
  <c r="H7474" i="2"/>
  <c r="H7473" i="2"/>
  <c r="H7472" i="2"/>
  <c r="H7471" i="2"/>
  <c r="H7470" i="2"/>
  <c r="H7469" i="2"/>
  <c r="H7468" i="2"/>
  <c r="H7467" i="2"/>
  <c r="H7466" i="2"/>
  <c r="H7465" i="2"/>
  <c r="H7464" i="2"/>
  <c r="H7463" i="2"/>
  <c r="H7462" i="2"/>
  <c r="H7461" i="2"/>
  <c r="H7460" i="2"/>
  <c r="H7459" i="2"/>
  <c r="H7458" i="2"/>
  <c r="H7457" i="2"/>
  <c r="H7456" i="2"/>
  <c r="H7455" i="2"/>
  <c r="H7454" i="2"/>
  <c r="H7453" i="2"/>
  <c r="H7452" i="2"/>
  <c r="H7451" i="2"/>
  <c r="H7450" i="2"/>
  <c r="H7449" i="2"/>
  <c r="H7448" i="2"/>
  <c r="H7447" i="2"/>
  <c r="H7446" i="2"/>
  <c r="H7445" i="2"/>
  <c r="H7444" i="2"/>
  <c r="H7443" i="2"/>
  <c r="H7442" i="2"/>
  <c r="H7441" i="2"/>
  <c r="H7440" i="2"/>
  <c r="H7439" i="2"/>
  <c r="H7438" i="2"/>
  <c r="H7437" i="2"/>
  <c r="H7436" i="2"/>
  <c r="H7435" i="2"/>
  <c r="H7434" i="2"/>
  <c r="H7433" i="2"/>
  <c r="H7432" i="2"/>
  <c r="H7431" i="2"/>
  <c r="H7430" i="2"/>
  <c r="H7429" i="2"/>
  <c r="H7428" i="2"/>
  <c r="H7427" i="2"/>
  <c r="H7426" i="2"/>
  <c r="H7425" i="2"/>
  <c r="H7424" i="2"/>
  <c r="H7423" i="2"/>
  <c r="H7422" i="2"/>
  <c r="H7421" i="2"/>
  <c r="H7420" i="2"/>
  <c r="H7419" i="2"/>
  <c r="H7418" i="2"/>
  <c r="H7417" i="2"/>
  <c r="H7416" i="2"/>
  <c r="H7415" i="2"/>
  <c r="H7414" i="2"/>
  <c r="H7413" i="2"/>
  <c r="H7412" i="2"/>
  <c r="H7411" i="2"/>
  <c r="H7410" i="2"/>
  <c r="H7409" i="2"/>
  <c r="H7408" i="2"/>
  <c r="H7407" i="2"/>
  <c r="H7406" i="2"/>
  <c r="H7405" i="2"/>
  <c r="H7404" i="2"/>
  <c r="H7403" i="2"/>
  <c r="H7402" i="2"/>
  <c r="H7401" i="2"/>
  <c r="H7400" i="2"/>
  <c r="H7399" i="2"/>
  <c r="H7398" i="2"/>
  <c r="H7397" i="2"/>
  <c r="H7396" i="2"/>
  <c r="H7395" i="2"/>
  <c r="H7394" i="2"/>
  <c r="H7393" i="2"/>
  <c r="H7392" i="2"/>
  <c r="H7391" i="2"/>
  <c r="H7390" i="2"/>
  <c r="H7389" i="2"/>
  <c r="H7388" i="2"/>
  <c r="H7387" i="2"/>
  <c r="H7386" i="2"/>
  <c r="H7385" i="2"/>
  <c r="H7384" i="2"/>
  <c r="H7383" i="2"/>
  <c r="H7382" i="2"/>
  <c r="H7381" i="2"/>
  <c r="H7380" i="2"/>
  <c r="H7379" i="2"/>
  <c r="H7378" i="2"/>
  <c r="H7377" i="2"/>
  <c r="H7376" i="2"/>
  <c r="H7375" i="2"/>
  <c r="H7374" i="2"/>
  <c r="H7373" i="2"/>
  <c r="H7372" i="2"/>
  <c r="H7371" i="2"/>
  <c r="H7370" i="2"/>
  <c r="H7369" i="2"/>
  <c r="H7368" i="2"/>
  <c r="H7367" i="2"/>
  <c r="H7366" i="2"/>
  <c r="H7365" i="2"/>
  <c r="H7364" i="2"/>
  <c r="H7363" i="2"/>
  <c r="H7362" i="2"/>
  <c r="H7361" i="2"/>
  <c r="H7360" i="2"/>
  <c r="H7359" i="2"/>
  <c r="H7358" i="2"/>
  <c r="H7357" i="2"/>
  <c r="H7356" i="2"/>
  <c r="H7355" i="2"/>
  <c r="H7354" i="2"/>
  <c r="H7353" i="2"/>
  <c r="H7352" i="2"/>
  <c r="H7351" i="2"/>
  <c r="H7350" i="2"/>
  <c r="H7349" i="2"/>
  <c r="H7348" i="2"/>
  <c r="H7347" i="2"/>
  <c r="H7346" i="2"/>
  <c r="H7345" i="2"/>
  <c r="H7344" i="2"/>
  <c r="H7343" i="2"/>
  <c r="H7342" i="2"/>
  <c r="H7341" i="2"/>
  <c r="H7340" i="2"/>
  <c r="H7339" i="2"/>
  <c r="H7338" i="2"/>
  <c r="H7337" i="2"/>
  <c r="H7336" i="2"/>
  <c r="H7335" i="2"/>
  <c r="H7334" i="2"/>
  <c r="H7333" i="2"/>
  <c r="H7332" i="2"/>
  <c r="H7331" i="2"/>
  <c r="H7330" i="2"/>
  <c r="H7329" i="2"/>
  <c r="H7328" i="2"/>
  <c r="H7327" i="2"/>
  <c r="H7326" i="2"/>
  <c r="H7325" i="2"/>
  <c r="H7324" i="2"/>
  <c r="H7323" i="2"/>
  <c r="H7322" i="2"/>
  <c r="H7321" i="2"/>
  <c r="H7320" i="2"/>
  <c r="H7319" i="2"/>
  <c r="H7318" i="2"/>
  <c r="H7317" i="2"/>
  <c r="H7316" i="2"/>
  <c r="H7315" i="2"/>
  <c r="H7314" i="2"/>
  <c r="H7313" i="2"/>
  <c r="H7312" i="2"/>
  <c r="H7311" i="2"/>
  <c r="H7310" i="2"/>
  <c r="H7309" i="2"/>
  <c r="H7308" i="2"/>
  <c r="H7307" i="2"/>
  <c r="H7306" i="2"/>
  <c r="H7305" i="2"/>
  <c r="H7304" i="2"/>
  <c r="H7303" i="2"/>
  <c r="H7302" i="2"/>
  <c r="H7301" i="2"/>
  <c r="H7300" i="2"/>
  <c r="H7299" i="2"/>
  <c r="H7298" i="2"/>
  <c r="H7297" i="2"/>
  <c r="H7296" i="2"/>
  <c r="H7295" i="2"/>
  <c r="H7294" i="2"/>
  <c r="H7293" i="2"/>
  <c r="H7292" i="2"/>
  <c r="H7291" i="2"/>
  <c r="H7290" i="2"/>
  <c r="H7289" i="2"/>
  <c r="H7288" i="2"/>
  <c r="H7287" i="2"/>
  <c r="H7286" i="2"/>
  <c r="H7285" i="2"/>
  <c r="H7284" i="2"/>
  <c r="H7283" i="2"/>
  <c r="H7282" i="2"/>
  <c r="H7281" i="2"/>
  <c r="H7280" i="2"/>
  <c r="H7279" i="2"/>
  <c r="H7278" i="2"/>
  <c r="H7277" i="2"/>
  <c r="H7276" i="2"/>
  <c r="H7275" i="2"/>
  <c r="H7274" i="2"/>
  <c r="H7273" i="2"/>
  <c r="H7272" i="2"/>
  <c r="H7271" i="2"/>
  <c r="H7270" i="2"/>
  <c r="H7269" i="2"/>
  <c r="H7268" i="2"/>
  <c r="H7267" i="2"/>
  <c r="H7266" i="2"/>
  <c r="H7265" i="2"/>
  <c r="H7264" i="2"/>
  <c r="H7263" i="2"/>
  <c r="H7262" i="2"/>
  <c r="H7261" i="2"/>
  <c r="H7260" i="2"/>
  <c r="H7259" i="2"/>
  <c r="H7258" i="2"/>
  <c r="H7257" i="2"/>
  <c r="H7256" i="2"/>
  <c r="H7255" i="2"/>
  <c r="H7254" i="2"/>
  <c r="H7253" i="2"/>
  <c r="H7252" i="2"/>
  <c r="H7251" i="2"/>
  <c r="H7250" i="2"/>
  <c r="H7249" i="2"/>
  <c r="H7248" i="2"/>
  <c r="H7247" i="2"/>
  <c r="H7246" i="2"/>
  <c r="H7245" i="2"/>
  <c r="H7244" i="2"/>
  <c r="H7243" i="2"/>
  <c r="H7242" i="2"/>
  <c r="H7241" i="2"/>
  <c r="H7240" i="2"/>
  <c r="H7239" i="2"/>
  <c r="H7238" i="2"/>
  <c r="H7237" i="2"/>
  <c r="H7236" i="2"/>
  <c r="H7235" i="2"/>
  <c r="H7234" i="2"/>
  <c r="H7233" i="2"/>
  <c r="H7232" i="2"/>
  <c r="H7231" i="2"/>
  <c r="H7230" i="2"/>
  <c r="H7229" i="2"/>
  <c r="H7228" i="2"/>
  <c r="H7227" i="2"/>
  <c r="H7226" i="2"/>
  <c r="H7225" i="2"/>
  <c r="H7224" i="2"/>
  <c r="H7223" i="2"/>
  <c r="H7222" i="2"/>
  <c r="H7221" i="2"/>
  <c r="H7220" i="2"/>
  <c r="H7219" i="2"/>
  <c r="H7218" i="2"/>
  <c r="H7217" i="2"/>
  <c r="H7216" i="2"/>
  <c r="H7215" i="2"/>
  <c r="H7214" i="2"/>
  <c r="H7213" i="2"/>
  <c r="H7212" i="2"/>
  <c r="H7211" i="2"/>
  <c r="H7210" i="2"/>
  <c r="H7209" i="2"/>
  <c r="H7208" i="2"/>
  <c r="H7207" i="2"/>
  <c r="H7206" i="2"/>
  <c r="H7205" i="2"/>
  <c r="H7204" i="2"/>
  <c r="H7203" i="2"/>
  <c r="H7202" i="2"/>
  <c r="H7201" i="2"/>
  <c r="H7200" i="2"/>
  <c r="H7199" i="2"/>
  <c r="H7198" i="2"/>
  <c r="H7197" i="2"/>
  <c r="H7196" i="2"/>
  <c r="H7195" i="2"/>
  <c r="H7194" i="2"/>
  <c r="H7193" i="2"/>
  <c r="H7192" i="2"/>
  <c r="H7191" i="2"/>
  <c r="H7190" i="2"/>
  <c r="H7189" i="2"/>
  <c r="H7188" i="2"/>
  <c r="H7187" i="2"/>
  <c r="H7186" i="2"/>
  <c r="H7185" i="2"/>
  <c r="H7184" i="2"/>
  <c r="H7183" i="2"/>
  <c r="H7182" i="2"/>
  <c r="H7181" i="2"/>
  <c r="H7180" i="2"/>
  <c r="H7179" i="2"/>
  <c r="H7178" i="2"/>
  <c r="H7177" i="2"/>
  <c r="H7176" i="2"/>
  <c r="H7175" i="2"/>
  <c r="H7174" i="2"/>
  <c r="H7173" i="2"/>
  <c r="H7172" i="2"/>
  <c r="H7171" i="2"/>
  <c r="H7170" i="2"/>
  <c r="H7169" i="2"/>
  <c r="H7168" i="2"/>
  <c r="H7167" i="2"/>
  <c r="H7166" i="2"/>
  <c r="H7165" i="2"/>
  <c r="H7164" i="2"/>
  <c r="H7163" i="2"/>
  <c r="H7162" i="2"/>
  <c r="H7161" i="2"/>
  <c r="H7160" i="2"/>
  <c r="H7159" i="2"/>
  <c r="H7158" i="2"/>
  <c r="H7157" i="2"/>
  <c r="H7156" i="2"/>
  <c r="H7155" i="2"/>
  <c r="H7154" i="2"/>
  <c r="H7153" i="2"/>
  <c r="H7152" i="2"/>
  <c r="H7151" i="2"/>
  <c r="H7150" i="2"/>
  <c r="H7149" i="2"/>
  <c r="H7148" i="2"/>
  <c r="H7147" i="2"/>
  <c r="H7146" i="2"/>
  <c r="H7145" i="2"/>
  <c r="H7144" i="2"/>
  <c r="H7143" i="2"/>
  <c r="H7142" i="2"/>
  <c r="H7141" i="2"/>
  <c r="H7140" i="2"/>
  <c r="H7139" i="2"/>
  <c r="H7138" i="2"/>
  <c r="H7137" i="2"/>
  <c r="H7136" i="2"/>
  <c r="H7135" i="2"/>
  <c r="H7134" i="2"/>
  <c r="H7133" i="2"/>
  <c r="H7132" i="2"/>
  <c r="H7131" i="2"/>
  <c r="H7130" i="2"/>
  <c r="H7129" i="2"/>
  <c r="H7128" i="2"/>
  <c r="H7127" i="2"/>
  <c r="H7126" i="2"/>
  <c r="H7125" i="2"/>
  <c r="H7124" i="2"/>
  <c r="H7123" i="2"/>
  <c r="H7122" i="2"/>
  <c r="H7121" i="2"/>
  <c r="H7120" i="2"/>
  <c r="H7119" i="2"/>
  <c r="H7118" i="2"/>
  <c r="H7117" i="2"/>
  <c r="H7116" i="2"/>
  <c r="H7115" i="2"/>
  <c r="H7114" i="2"/>
  <c r="H7113" i="2"/>
  <c r="H7112" i="2"/>
  <c r="H7111" i="2"/>
  <c r="H7110" i="2"/>
  <c r="H7109" i="2"/>
  <c r="H7108" i="2"/>
  <c r="H7107" i="2"/>
  <c r="H7106" i="2"/>
  <c r="H7105" i="2"/>
  <c r="H7104" i="2"/>
  <c r="H7103" i="2"/>
  <c r="H7102" i="2"/>
  <c r="H7101" i="2"/>
  <c r="H7100" i="2"/>
  <c r="H7099" i="2"/>
  <c r="H7098" i="2"/>
  <c r="H7097" i="2"/>
  <c r="H7096" i="2"/>
  <c r="H7095" i="2"/>
  <c r="H7094" i="2"/>
  <c r="H7093" i="2"/>
  <c r="H7092" i="2"/>
  <c r="H7091" i="2"/>
  <c r="H7090" i="2"/>
  <c r="H7089" i="2"/>
  <c r="H7088" i="2"/>
  <c r="H7087" i="2"/>
  <c r="H7086" i="2"/>
  <c r="H7085" i="2"/>
  <c r="H7084" i="2"/>
  <c r="H7083" i="2"/>
  <c r="H7082" i="2"/>
  <c r="H7081" i="2"/>
  <c r="H7080" i="2"/>
  <c r="H7079" i="2"/>
  <c r="H7078" i="2"/>
  <c r="H7077" i="2"/>
  <c r="H7076" i="2"/>
  <c r="H7075" i="2"/>
  <c r="H7074" i="2"/>
  <c r="H7073" i="2"/>
  <c r="H7072" i="2"/>
  <c r="H7071" i="2"/>
  <c r="H7070" i="2"/>
  <c r="H7069" i="2"/>
  <c r="H7068" i="2"/>
  <c r="H7067" i="2"/>
  <c r="H7066" i="2"/>
  <c r="H7065" i="2"/>
  <c r="H7064" i="2"/>
  <c r="H7063" i="2"/>
  <c r="H7062" i="2"/>
  <c r="H7061" i="2"/>
  <c r="H7060" i="2"/>
  <c r="H7059" i="2"/>
  <c r="H7058" i="2"/>
  <c r="H7057" i="2"/>
  <c r="H7056" i="2"/>
  <c r="H7055" i="2"/>
  <c r="H7054" i="2"/>
  <c r="H7053" i="2"/>
  <c r="H7052" i="2"/>
  <c r="H7051" i="2"/>
  <c r="H7050" i="2"/>
  <c r="H7049" i="2"/>
  <c r="H7048" i="2"/>
  <c r="H7047" i="2"/>
  <c r="H7046" i="2"/>
  <c r="H7045" i="2"/>
  <c r="H7044" i="2"/>
  <c r="H7043" i="2"/>
  <c r="H7042" i="2"/>
  <c r="H7041" i="2"/>
  <c r="H7040" i="2"/>
  <c r="H7039" i="2"/>
  <c r="H7038" i="2"/>
  <c r="H7037" i="2"/>
  <c r="H7036" i="2"/>
  <c r="H7035" i="2"/>
  <c r="H7034" i="2"/>
  <c r="H7033" i="2"/>
  <c r="H7032" i="2"/>
  <c r="H7031" i="2"/>
  <c r="H7030" i="2"/>
  <c r="H7029" i="2"/>
  <c r="H7028" i="2"/>
  <c r="H7027" i="2"/>
  <c r="H7026" i="2"/>
  <c r="H7025" i="2"/>
  <c r="H7024" i="2"/>
  <c r="H7023" i="2"/>
  <c r="H7022" i="2"/>
  <c r="H7021" i="2"/>
  <c r="H7020" i="2"/>
  <c r="H7019" i="2"/>
  <c r="H7018" i="2"/>
  <c r="H7017" i="2"/>
  <c r="H7016" i="2"/>
  <c r="H7015" i="2"/>
  <c r="H7014" i="2"/>
  <c r="H7013" i="2"/>
  <c r="H7012" i="2"/>
  <c r="H7011" i="2"/>
  <c r="H7010" i="2"/>
  <c r="H7009" i="2"/>
  <c r="H7008" i="2"/>
  <c r="H7007" i="2"/>
  <c r="H7006" i="2"/>
  <c r="H7005" i="2"/>
  <c r="H7004" i="2"/>
  <c r="H7003" i="2"/>
  <c r="H7002" i="2"/>
  <c r="H7001" i="2"/>
  <c r="H7000" i="2"/>
  <c r="H6999" i="2"/>
  <c r="H6998" i="2"/>
  <c r="H6997" i="2"/>
  <c r="H6996" i="2"/>
  <c r="H6995" i="2"/>
  <c r="H6994" i="2"/>
  <c r="H6993" i="2"/>
  <c r="H6992" i="2"/>
  <c r="H6991" i="2"/>
  <c r="H6990" i="2"/>
  <c r="H6989" i="2"/>
  <c r="H6988" i="2"/>
  <c r="H6987" i="2"/>
  <c r="H6986" i="2"/>
  <c r="H6985" i="2"/>
  <c r="H6984" i="2"/>
  <c r="H6983" i="2"/>
  <c r="H6982" i="2"/>
  <c r="H6981" i="2"/>
  <c r="H6980" i="2"/>
  <c r="H6979" i="2"/>
  <c r="H6978" i="2"/>
  <c r="H6977" i="2"/>
  <c r="H6976" i="2"/>
  <c r="H6975" i="2"/>
  <c r="H6974" i="2"/>
  <c r="H6973" i="2"/>
  <c r="H6972" i="2"/>
  <c r="H6971" i="2"/>
  <c r="H6970" i="2"/>
  <c r="H6969" i="2"/>
  <c r="H6968" i="2"/>
  <c r="H6967" i="2"/>
  <c r="H6966" i="2"/>
  <c r="H6965" i="2"/>
  <c r="H6964" i="2"/>
  <c r="H6963" i="2"/>
  <c r="H6962" i="2"/>
  <c r="H6961" i="2"/>
  <c r="H6960" i="2"/>
  <c r="H6959" i="2"/>
  <c r="H6958" i="2"/>
  <c r="H6957" i="2"/>
  <c r="H6956" i="2"/>
  <c r="H6955" i="2"/>
  <c r="H6954" i="2"/>
  <c r="H6953" i="2"/>
  <c r="H6952" i="2"/>
  <c r="H6951" i="2"/>
  <c r="H6950" i="2"/>
  <c r="H6949" i="2"/>
  <c r="H6948" i="2"/>
  <c r="H6947" i="2"/>
  <c r="H6946" i="2"/>
  <c r="H6945" i="2"/>
  <c r="H6944" i="2"/>
  <c r="H6943" i="2"/>
  <c r="H6942" i="2"/>
  <c r="H6941" i="2"/>
  <c r="H6940" i="2"/>
  <c r="H6939" i="2"/>
  <c r="H6938" i="2"/>
  <c r="H6937" i="2"/>
  <c r="H6936" i="2"/>
  <c r="H6935" i="2"/>
  <c r="H6934" i="2"/>
  <c r="H6933" i="2"/>
  <c r="H6932" i="2"/>
  <c r="H6931" i="2"/>
  <c r="H6930" i="2"/>
  <c r="H6929" i="2"/>
  <c r="H6928" i="2"/>
  <c r="H6927" i="2"/>
  <c r="H6926" i="2"/>
  <c r="H6925" i="2"/>
  <c r="H6924" i="2"/>
  <c r="H6923" i="2"/>
  <c r="H6922" i="2"/>
  <c r="H6921" i="2"/>
  <c r="H6920" i="2"/>
  <c r="H6919" i="2"/>
  <c r="H6918" i="2"/>
  <c r="H6917" i="2"/>
  <c r="H6916" i="2"/>
  <c r="H6915" i="2"/>
  <c r="H6914" i="2"/>
  <c r="H6913" i="2"/>
  <c r="H6912" i="2"/>
  <c r="H6911" i="2"/>
  <c r="H6910" i="2"/>
  <c r="H6909" i="2"/>
  <c r="H6908" i="2"/>
  <c r="H6907" i="2"/>
  <c r="H6906" i="2"/>
  <c r="H6905" i="2"/>
  <c r="H6904" i="2"/>
  <c r="H6903" i="2"/>
  <c r="H6902" i="2"/>
  <c r="H6901" i="2"/>
  <c r="H6900" i="2"/>
  <c r="H6899" i="2"/>
  <c r="H6898" i="2"/>
  <c r="H6897" i="2"/>
  <c r="H6896" i="2"/>
  <c r="H6895" i="2"/>
  <c r="H6894" i="2"/>
  <c r="H6893" i="2"/>
  <c r="H6892" i="2"/>
  <c r="H6891" i="2"/>
  <c r="H6890" i="2"/>
  <c r="H6889" i="2"/>
  <c r="H6888" i="2"/>
  <c r="H6887" i="2"/>
  <c r="H6886" i="2"/>
  <c r="H6885" i="2"/>
  <c r="H6884" i="2"/>
  <c r="H6883" i="2"/>
  <c r="H6882" i="2"/>
  <c r="H6881" i="2"/>
  <c r="H6880" i="2"/>
  <c r="H6879" i="2"/>
  <c r="H6878" i="2"/>
  <c r="H6877" i="2"/>
  <c r="H6876" i="2"/>
  <c r="H6875" i="2"/>
  <c r="H6874" i="2"/>
  <c r="H6873" i="2"/>
  <c r="H6872" i="2"/>
  <c r="H6871" i="2"/>
  <c r="H6870" i="2"/>
  <c r="H6869" i="2"/>
  <c r="H6868" i="2"/>
  <c r="H6867" i="2"/>
  <c r="H6866" i="2"/>
  <c r="H6865" i="2"/>
  <c r="H6864" i="2"/>
  <c r="H6863" i="2"/>
  <c r="H6862" i="2"/>
  <c r="H6861" i="2"/>
  <c r="H6860" i="2"/>
  <c r="H6859" i="2"/>
  <c r="H6858" i="2"/>
  <c r="H6857" i="2"/>
  <c r="H6856" i="2"/>
  <c r="H6855" i="2"/>
  <c r="H6854" i="2"/>
  <c r="H6853" i="2"/>
  <c r="H6852" i="2"/>
  <c r="H6851" i="2"/>
  <c r="H6850" i="2"/>
  <c r="H6849" i="2"/>
  <c r="H6848" i="2"/>
  <c r="H6847" i="2"/>
  <c r="H6846" i="2"/>
  <c r="H6845" i="2"/>
  <c r="H6844" i="2"/>
  <c r="H6843" i="2"/>
  <c r="H6842" i="2"/>
  <c r="H6841" i="2"/>
  <c r="H6840" i="2"/>
  <c r="H6839" i="2"/>
  <c r="H6838" i="2"/>
  <c r="H6837" i="2"/>
  <c r="H6836" i="2"/>
  <c r="H6835" i="2"/>
  <c r="H6834" i="2"/>
  <c r="H6833" i="2"/>
  <c r="H6832" i="2"/>
  <c r="H6831" i="2"/>
  <c r="H6830" i="2"/>
  <c r="H6829" i="2"/>
  <c r="H6828" i="2"/>
  <c r="H6827" i="2"/>
  <c r="H6826" i="2"/>
  <c r="H6825" i="2"/>
  <c r="H6824" i="2"/>
  <c r="H6823" i="2"/>
  <c r="H6822" i="2"/>
  <c r="H6821" i="2"/>
  <c r="H6820" i="2"/>
  <c r="H6819" i="2"/>
  <c r="H6818" i="2"/>
  <c r="H6817" i="2"/>
  <c r="H6816" i="2"/>
  <c r="H6815" i="2"/>
  <c r="H6814" i="2"/>
  <c r="H6813" i="2"/>
  <c r="H6812" i="2"/>
  <c r="H6811" i="2"/>
  <c r="H6810" i="2"/>
  <c r="H6809" i="2"/>
  <c r="H6808" i="2"/>
  <c r="H6807" i="2"/>
  <c r="H6806" i="2"/>
  <c r="H6805" i="2"/>
  <c r="H6804" i="2"/>
  <c r="H6803" i="2"/>
  <c r="H6802" i="2"/>
  <c r="H6801" i="2"/>
  <c r="H6800" i="2"/>
  <c r="H6799" i="2"/>
  <c r="H6798" i="2"/>
  <c r="H6797" i="2"/>
  <c r="H6796" i="2"/>
  <c r="H6795" i="2"/>
  <c r="H6794" i="2"/>
  <c r="H6793" i="2"/>
  <c r="H6792" i="2"/>
  <c r="H6791" i="2"/>
  <c r="H6790" i="2"/>
  <c r="H6789" i="2"/>
  <c r="H6788" i="2"/>
  <c r="H6787" i="2"/>
  <c r="H6786" i="2"/>
  <c r="H6785" i="2"/>
  <c r="H6784" i="2"/>
  <c r="H6783" i="2"/>
  <c r="H6782" i="2"/>
  <c r="H6781" i="2"/>
  <c r="H6780" i="2"/>
  <c r="H6779" i="2"/>
  <c r="H6778" i="2"/>
  <c r="H6777" i="2"/>
  <c r="H6776" i="2"/>
  <c r="H6775" i="2"/>
  <c r="H6774" i="2"/>
  <c r="H6773" i="2"/>
  <c r="H6772" i="2"/>
  <c r="H6771" i="2"/>
  <c r="H6770" i="2"/>
  <c r="H6769" i="2"/>
  <c r="H6768" i="2"/>
  <c r="H6767" i="2"/>
  <c r="H6766" i="2"/>
  <c r="H6765" i="2"/>
  <c r="H6764" i="2"/>
  <c r="H6763" i="2"/>
  <c r="H6762" i="2"/>
  <c r="H6761" i="2"/>
  <c r="H6760" i="2"/>
  <c r="H6759" i="2"/>
  <c r="H6758" i="2"/>
  <c r="H6757" i="2"/>
  <c r="H6756" i="2"/>
  <c r="H6755" i="2"/>
  <c r="H6754" i="2"/>
  <c r="H6753" i="2"/>
  <c r="H6752" i="2"/>
  <c r="H6751" i="2"/>
  <c r="H6750" i="2"/>
  <c r="H6749" i="2"/>
  <c r="H6748" i="2"/>
  <c r="H6747" i="2"/>
  <c r="H6746" i="2"/>
  <c r="H6745" i="2"/>
  <c r="H6744" i="2"/>
  <c r="H6743" i="2"/>
  <c r="H6742" i="2"/>
  <c r="H6741" i="2"/>
  <c r="H6740" i="2"/>
  <c r="H6739" i="2"/>
  <c r="H6738" i="2"/>
  <c r="H6737" i="2"/>
  <c r="H6736" i="2"/>
  <c r="H6735" i="2"/>
  <c r="H6734" i="2"/>
  <c r="H6733" i="2"/>
  <c r="H6732" i="2"/>
  <c r="H6731" i="2"/>
  <c r="H6730" i="2"/>
  <c r="H6729" i="2"/>
  <c r="H6728" i="2"/>
  <c r="H6727" i="2"/>
  <c r="H6726" i="2"/>
  <c r="H6725" i="2"/>
  <c r="H6724" i="2"/>
  <c r="H6723" i="2"/>
  <c r="H6722" i="2"/>
  <c r="H6721" i="2"/>
  <c r="H6720" i="2"/>
  <c r="H6719" i="2"/>
  <c r="H6718" i="2"/>
  <c r="H6717" i="2"/>
  <c r="H6716" i="2"/>
  <c r="H6715" i="2"/>
  <c r="H6714" i="2"/>
  <c r="H6713" i="2"/>
  <c r="H6712" i="2"/>
  <c r="H6711" i="2"/>
  <c r="H6710" i="2"/>
  <c r="H6709" i="2"/>
  <c r="H6708" i="2"/>
  <c r="H6707" i="2"/>
  <c r="H6706" i="2"/>
  <c r="H6705" i="2"/>
  <c r="H6704" i="2"/>
  <c r="H6703" i="2"/>
  <c r="H6702" i="2"/>
  <c r="H6701" i="2"/>
  <c r="H6700" i="2"/>
  <c r="H6699" i="2"/>
  <c r="H6698" i="2"/>
  <c r="H6697" i="2"/>
  <c r="H6696" i="2"/>
  <c r="H6695" i="2"/>
  <c r="H6694" i="2"/>
  <c r="H6693" i="2"/>
  <c r="H6692" i="2"/>
  <c r="H6691" i="2"/>
  <c r="H6690" i="2"/>
  <c r="H6689" i="2"/>
  <c r="H6688" i="2"/>
  <c r="H6687" i="2"/>
  <c r="H6686" i="2"/>
  <c r="H6685" i="2"/>
  <c r="H6684" i="2"/>
  <c r="H6683" i="2"/>
  <c r="H6682" i="2"/>
  <c r="H6681" i="2"/>
  <c r="H6680" i="2"/>
  <c r="H6679" i="2"/>
  <c r="H6678" i="2"/>
  <c r="H6677" i="2"/>
  <c r="H6676" i="2"/>
  <c r="H6675" i="2"/>
  <c r="H6674" i="2"/>
  <c r="H6673" i="2"/>
  <c r="H6672" i="2"/>
  <c r="H6671" i="2"/>
  <c r="H6670" i="2"/>
  <c r="H6669" i="2"/>
  <c r="H6668" i="2"/>
  <c r="H6667" i="2"/>
  <c r="H6666" i="2"/>
  <c r="H6665" i="2"/>
  <c r="H6664" i="2"/>
  <c r="H6663" i="2"/>
  <c r="H6662" i="2"/>
  <c r="H6661" i="2"/>
  <c r="H6660" i="2"/>
  <c r="H6659" i="2"/>
  <c r="H6658" i="2"/>
  <c r="H6657" i="2"/>
  <c r="H6656" i="2"/>
  <c r="H6655" i="2"/>
  <c r="H6654" i="2"/>
  <c r="H6653" i="2"/>
  <c r="H6652" i="2"/>
  <c r="H6651" i="2"/>
  <c r="H6650" i="2"/>
  <c r="H6649" i="2"/>
  <c r="H6648" i="2"/>
  <c r="H6647" i="2"/>
  <c r="H6646" i="2"/>
  <c r="H6645" i="2"/>
  <c r="H6644" i="2"/>
  <c r="H6643" i="2"/>
  <c r="H6642" i="2"/>
  <c r="H6641" i="2"/>
  <c r="H6640" i="2"/>
  <c r="H6639" i="2"/>
  <c r="H6638" i="2"/>
  <c r="H6637" i="2"/>
  <c r="H6636" i="2"/>
  <c r="H6635" i="2"/>
  <c r="H6634" i="2"/>
  <c r="H6633" i="2"/>
  <c r="H6632" i="2"/>
  <c r="H6631" i="2"/>
  <c r="H6630" i="2"/>
  <c r="H6629" i="2"/>
  <c r="H6628" i="2"/>
  <c r="H6627" i="2"/>
  <c r="H6626" i="2"/>
  <c r="H6625" i="2"/>
  <c r="H6624" i="2"/>
  <c r="H6623" i="2"/>
  <c r="H6622" i="2"/>
  <c r="H6621" i="2"/>
  <c r="H6620" i="2"/>
  <c r="H6619" i="2"/>
  <c r="H6618" i="2"/>
  <c r="H6617" i="2"/>
  <c r="H6616" i="2"/>
  <c r="H6615" i="2"/>
  <c r="H6614" i="2"/>
  <c r="H6613" i="2"/>
  <c r="H6612" i="2"/>
  <c r="H6611" i="2"/>
  <c r="H6610" i="2"/>
  <c r="H6609" i="2"/>
  <c r="H6608" i="2"/>
  <c r="H6607" i="2"/>
  <c r="H6606" i="2"/>
  <c r="H6605" i="2"/>
  <c r="H6604" i="2"/>
  <c r="H6603" i="2"/>
  <c r="H6602" i="2"/>
  <c r="H6601" i="2"/>
  <c r="H6600" i="2"/>
  <c r="H6599" i="2"/>
  <c r="H6598" i="2"/>
  <c r="H6597" i="2"/>
  <c r="H6596" i="2"/>
  <c r="H6595" i="2"/>
  <c r="H6594" i="2"/>
  <c r="H6593" i="2"/>
  <c r="H6592" i="2"/>
  <c r="H6591" i="2"/>
  <c r="H6590" i="2"/>
  <c r="H6589" i="2"/>
  <c r="H6588" i="2"/>
  <c r="H6587" i="2"/>
  <c r="H6586" i="2"/>
  <c r="H6585" i="2"/>
  <c r="H6584" i="2"/>
  <c r="H6583" i="2"/>
  <c r="H6582" i="2"/>
  <c r="H6581" i="2"/>
  <c r="H6580" i="2"/>
  <c r="H6579" i="2"/>
  <c r="H6578" i="2"/>
  <c r="H6577" i="2"/>
  <c r="H6576" i="2"/>
  <c r="H6575" i="2"/>
  <c r="H6574" i="2"/>
  <c r="H6573" i="2"/>
  <c r="H6572" i="2"/>
  <c r="H6571" i="2"/>
  <c r="H6570" i="2"/>
  <c r="H6569" i="2"/>
  <c r="H6568" i="2"/>
  <c r="H6567" i="2"/>
  <c r="H6566" i="2"/>
  <c r="H6565" i="2"/>
  <c r="H6564" i="2"/>
  <c r="H6563" i="2"/>
  <c r="H6562" i="2"/>
  <c r="H6561" i="2"/>
  <c r="H6560" i="2"/>
  <c r="H6559" i="2"/>
  <c r="H6558" i="2"/>
  <c r="H6557" i="2"/>
  <c r="H6556" i="2"/>
  <c r="H6555" i="2"/>
  <c r="H6554" i="2"/>
  <c r="H6553" i="2"/>
  <c r="H6552" i="2"/>
  <c r="H6551" i="2"/>
  <c r="H6550" i="2"/>
  <c r="H6549" i="2"/>
  <c r="H6548" i="2"/>
  <c r="H6547" i="2"/>
  <c r="H6546" i="2"/>
  <c r="H6545" i="2"/>
  <c r="H6544" i="2"/>
  <c r="H6543" i="2"/>
  <c r="H6542" i="2"/>
  <c r="H6541" i="2"/>
  <c r="H6540" i="2"/>
  <c r="H6539" i="2"/>
  <c r="H6538" i="2"/>
  <c r="H6537" i="2"/>
  <c r="H6536" i="2"/>
  <c r="H6535" i="2"/>
  <c r="H6534" i="2"/>
  <c r="H6533" i="2"/>
  <c r="H6532" i="2"/>
  <c r="H6531" i="2"/>
  <c r="H6530" i="2"/>
  <c r="H6529" i="2"/>
  <c r="H6528" i="2"/>
  <c r="H6527" i="2"/>
  <c r="H6526" i="2"/>
  <c r="H6525" i="2"/>
  <c r="H6524" i="2"/>
  <c r="H6523" i="2"/>
  <c r="H6522" i="2"/>
  <c r="H6521" i="2"/>
  <c r="H6520" i="2"/>
  <c r="H6519" i="2"/>
  <c r="H6518" i="2"/>
  <c r="H6517" i="2"/>
  <c r="H6516" i="2"/>
  <c r="H6515" i="2"/>
  <c r="H6514" i="2"/>
  <c r="H6513" i="2"/>
  <c r="H6512" i="2"/>
  <c r="H6511" i="2"/>
  <c r="H6510" i="2"/>
  <c r="H6509" i="2"/>
  <c r="H6508" i="2"/>
  <c r="H6507" i="2"/>
  <c r="H6506" i="2"/>
  <c r="H6505" i="2"/>
  <c r="H6504" i="2"/>
  <c r="H6503" i="2"/>
  <c r="H6502" i="2"/>
  <c r="H6501" i="2"/>
  <c r="H6500" i="2"/>
  <c r="H6499" i="2"/>
  <c r="H6498" i="2"/>
  <c r="H6497" i="2"/>
  <c r="H6496" i="2"/>
  <c r="H6495" i="2"/>
  <c r="H6494" i="2"/>
  <c r="H6493" i="2"/>
  <c r="H6492" i="2"/>
  <c r="H6491" i="2"/>
  <c r="H6490" i="2"/>
  <c r="H6489" i="2"/>
  <c r="H6488" i="2"/>
  <c r="H6487" i="2"/>
  <c r="H6486" i="2"/>
  <c r="H6485" i="2"/>
  <c r="H6484" i="2"/>
  <c r="H6483" i="2"/>
  <c r="H6482" i="2"/>
  <c r="H6481" i="2"/>
  <c r="H6480" i="2"/>
  <c r="H6479" i="2"/>
  <c r="H6478" i="2"/>
  <c r="H6477" i="2"/>
  <c r="H6476" i="2"/>
  <c r="H6475" i="2"/>
  <c r="H6474" i="2"/>
  <c r="H6473" i="2"/>
  <c r="H6472" i="2"/>
  <c r="H6471" i="2"/>
  <c r="H6470" i="2"/>
  <c r="H6469" i="2"/>
  <c r="H6468" i="2"/>
  <c r="H6467" i="2"/>
  <c r="H6466" i="2"/>
  <c r="H6465" i="2"/>
  <c r="H6464" i="2"/>
  <c r="H6463" i="2"/>
  <c r="H6462" i="2"/>
  <c r="H6461" i="2"/>
  <c r="H6460" i="2"/>
  <c r="H6459" i="2"/>
  <c r="H6458" i="2"/>
  <c r="H6457" i="2"/>
  <c r="H6456" i="2"/>
  <c r="H6455" i="2"/>
  <c r="H6454" i="2"/>
  <c r="H6453" i="2"/>
  <c r="H6452" i="2"/>
  <c r="H6451" i="2"/>
  <c r="H6450" i="2"/>
  <c r="H6449" i="2"/>
  <c r="H6448" i="2"/>
  <c r="H6447" i="2"/>
  <c r="H6446" i="2"/>
  <c r="H6445" i="2"/>
  <c r="H6444" i="2"/>
  <c r="H6443" i="2"/>
  <c r="H6442" i="2"/>
  <c r="H6441" i="2"/>
  <c r="H6440" i="2"/>
  <c r="H6439" i="2"/>
  <c r="H6438" i="2"/>
  <c r="H6437" i="2"/>
  <c r="H6436" i="2"/>
  <c r="H6435" i="2"/>
  <c r="H6434" i="2"/>
  <c r="H6433" i="2"/>
  <c r="H6432" i="2"/>
  <c r="H6431" i="2"/>
  <c r="H6430" i="2"/>
  <c r="H6429" i="2"/>
  <c r="H6428" i="2"/>
  <c r="H6427" i="2"/>
  <c r="H6426" i="2"/>
  <c r="H6425" i="2"/>
  <c r="H6424" i="2"/>
  <c r="H6423" i="2"/>
  <c r="H6422" i="2"/>
  <c r="H6421" i="2"/>
  <c r="H6420" i="2"/>
  <c r="H6419" i="2"/>
  <c r="H6418" i="2"/>
  <c r="H6417" i="2"/>
  <c r="H6416" i="2"/>
  <c r="H6415" i="2"/>
  <c r="H6414" i="2"/>
  <c r="H6413" i="2"/>
  <c r="H6412" i="2"/>
  <c r="H6411" i="2"/>
  <c r="H6410" i="2"/>
  <c r="H6409" i="2"/>
  <c r="H6408" i="2"/>
  <c r="H6407" i="2"/>
  <c r="H6406" i="2"/>
  <c r="H6405" i="2"/>
  <c r="H6404" i="2"/>
  <c r="H6403" i="2"/>
  <c r="H6402" i="2"/>
  <c r="H6401" i="2"/>
  <c r="H6400" i="2"/>
  <c r="H6399" i="2"/>
  <c r="H6398" i="2"/>
  <c r="H6397" i="2"/>
  <c r="H6396" i="2"/>
  <c r="H6395" i="2"/>
  <c r="H6394" i="2"/>
  <c r="H6393" i="2"/>
  <c r="H6392" i="2"/>
  <c r="H6391" i="2"/>
  <c r="H6390" i="2"/>
  <c r="H6389" i="2"/>
  <c r="H6388" i="2"/>
  <c r="H6387" i="2"/>
  <c r="H6386" i="2"/>
  <c r="H6385" i="2"/>
  <c r="H6384" i="2"/>
  <c r="H6383" i="2"/>
  <c r="H6382" i="2"/>
  <c r="H6381" i="2"/>
  <c r="H6380" i="2"/>
  <c r="H6379" i="2"/>
  <c r="H6378" i="2"/>
  <c r="H6377" i="2"/>
  <c r="H6376" i="2"/>
  <c r="H6375" i="2"/>
  <c r="H6374" i="2"/>
  <c r="H6373" i="2"/>
  <c r="H6372" i="2"/>
  <c r="H6371" i="2"/>
  <c r="H6370" i="2"/>
  <c r="H6369" i="2"/>
  <c r="H6368" i="2"/>
  <c r="H6367" i="2"/>
  <c r="H6366" i="2"/>
  <c r="H6365" i="2"/>
  <c r="H6364" i="2"/>
  <c r="H6363" i="2"/>
  <c r="H6362" i="2"/>
  <c r="H6361" i="2"/>
  <c r="H6360" i="2"/>
  <c r="H6359" i="2"/>
  <c r="H6358" i="2"/>
  <c r="H6357" i="2"/>
  <c r="H6356" i="2"/>
  <c r="H6355" i="2"/>
  <c r="H6354" i="2"/>
  <c r="H6353" i="2"/>
  <c r="H6352" i="2"/>
  <c r="H6351" i="2"/>
  <c r="H6350" i="2"/>
  <c r="H6349" i="2"/>
  <c r="H6348" i="2"/>
  <c r="H6347" i="2"/>
  <c r="H6346" i="2"/>
  <c r="H6345" i="2"/>
  <c r="H6344" i="2"/>
  <c r="H6343" i="2"/>
  <c r="H6342" i="2"/>
  <c r="H6341" i="2"/>
  <c r="H6340" i="2"/>
  <c r="H6339" i="2"/>
  <c r="H6338" i="2"/>
  <c r="H6337" i="2"/>
  <c r="H6336" i="2"/>
  <c r="H6335" i="2"/>
  <c r="H6334" i="2"/>
  <c r="H6333" i="2"/>
  <c r="H6332" i="2"/>
  <c r="H6331" i="2"/>
  <c r="H6330" i="2"/>
  <c r="H6329" i="2"/>
  <c r="H6328" i="2"/>
  <c r="H6327" i="2"/>
  <c r="H6326" i="2"/>
  <c r="H6325" i="2"/>
  <c r="H6324" i="2"/>
  <c r="H6323" i="2"/>
  <c r="H6322" i="2"/>
  <c r="H6321" i="2"/>
  <c r="H6320" i="2"/>
  <c r="H6319" i="2"/>
  <c r="H6318" i="2"/>
  <c r="H6317" i="2"/>
  <c r="H6316" i="2"/>
  <c r="H6315" i="2"/>
  <c r="H6314" i="2"/>
  <c r="H6313" i="2"/>
  <c r="H6312" i="2"/>
  <c r="H6311" i="2"/>
  <c r="H6310" i="2"/>
  <c r="H6309" i="2"/>
  <c r="H6308" i="2"/>
  <c r="H6307" i="2"/>
  <c r="H6306" i="2"/>
  <c r="H6305" i="2"/>
  <c r="H6304" i="2"/>
  <c r="H6303" i="2"/>
  <c r="H6302" i="2"/>
  <c r="H6301" i="2"/>
  <c r="H6300" i="2"/>
  <c r="H6299" i="2"/>
  <c r="H6298" i="2"/>
  <c r="H6297" i="2"/>
  <c r="H6296" i="2"/>
  <c r="H6295" i="2"/>
  <c r="H6294" i="2"/>
  <c r="H6293" i="2"/>
  <c r="H6292" i="2"/>
  <c r="H6291" i="2"/>
  <c r="H6290" i="2"/>
  <c r="H6289" i="2"/>
  <c r="H6288" i="2"/>
  <c r="H6287" i="2"/>
  <c r="H6286" i="2"/>
  <c r="H6285" i="2"/>
  <c r="H6284" i="2"/>
  <c r="H6283" i="2"/>
  <c r="H6282" i="2"/>
  <c r="H6281" i="2"/>
  <c r="H6280" i="2"/>
  <c r="H6279" i="2"/>
  <c r="H6278" i="2"/>
  <c r="H6277" i="2"/>
  <c r="H6276" i="2"/>
  <c r="H6275" i="2"/>
  <c r="H6274" i="2"/>
  <c r="H6273" i="2"/>
  <c r="H6272" i="2"/>
  <c r="H6271" i="2"/>
  <c r="H6270" i="2"/>
  <c r="H6269" i="2"/>
  <c r="H6268" i="2"/>
  <c r="H6267" i="2"/>
  <c r="H6266" i="2"/>
  <c r="H6265" i="2"/>
  <c r="H6264" i="2"/>
  <c r="H6263" i="2"/>
  <c r="H6262" i="2"/>
  <c r="H6261" i="2"/>
  <c r="H6260" i="2"/>
  <c r="H6259" i="2"/>
  <c r="H6258" i="2"/>
  <c r="H6257" i="2"/>
  <c r="H6256" i="2"/>
  <c r="H6255" i="2"/>
  <c r="H6254" i="2"/>
  <c r="H6253" i="2"/>
  <c r="H6252" i="2"/>
  <c r="H6251" i="2"/>
  <c r="H6250" i="2"/>
  <c r="H6249" i="2"/>
  <c r="H6248" i="2"/>
  <c r="H6247" i="2"/>
  <c r="H6246" i="2"/>
  <c r="H6245" i="2"/>
  <c r="H6244" i="2"/>
  <c r="H6243" i="2"/>
  <c r="H6242" i="2"/>
  <c r="H6241" i="2"/>
  <c r="H6240" i="2"/>
  <c r="H6239" i="2"/>
  <c r="H6238" i="2"/>
  <c r="H6237" i="2"/>
  <c r="H6236" i="2"/>
  <c r="H6235" i="2"/>
  <c r="H6234" i="2"/>
  <c r="H6233" i="2"/>
  <c r="H6232" i="2"/>
  <c r="H6231" i="2"/>
  <c r="H6230" i="2"/>
  <c r="H6229" i="2"/>
  <c r="H6228" i="2"/>
  <c r="H6227" i="2"/>
  <c r="H6226" i="2"/>
  <c r="H6225" i="2"/>
  <c r="H6224" i="2"/>
  <c r="H6223" i="2"/>
  <c r="H6222" i="2"/>
  <c r="H6221" i="2"/>
  <c r="H6220" i="2"/>
  <c r="H6219" i="2"/>
  <c r="H6218" i="2"/>
  <c r="H6217" i="2"/>
  <c r="H6216" i="2"/>
  <c r="H6215" i="2"/>
  <c r="H6214" i="2"/>
  <c r="H6213" i="2"/>
  <c r="H6212" i="2"/>
  <c r="H6211" i="2"/>
  <c r="H6210" i="2"/>
  <c r="H6209" i="2"/>
  <c r="H6208" i="2"/>
  <c r="H6207" i="2"/>
  <c r="H6206" i="2"/>
  <c r="H6205" i="2"/>
  <c r="H6204" i="2"/>
  <c r="H6203" i="2"/>
  <c r="H6202" i="2"/>
  <c r="H6201" i="2"/>
  <c r="H6200" i="2"/>
  <c r="H6199" i="2"/>
  <c r="H6198" i="2"/>
  <c r="H6197" i="2"/>
  <c r="H6196" i="2"/>
  <c r="H6195" i="2"/>
  <c r="H6194" i="2"/>
  <c r="H6193" i="2"/>
  <c r="H6192" i="2"/>
  <c r="H6191" i="2"/>
  <c r="H6190" i="2"/>
  <c r="H6189" i="2"/>
  <c r="H6188" i="2"/>
  <c r="H6187" i="2"/>
  <c r="H6186" i="2"/>
  <c r="H6185" i="2"/>
  <c r="H6184" i="2"/>
  <c r="H6183" i="2"/>
  <c r="H6182" i="2"/>
  <c r="H6181" i="2"/>
  <c r="H6180" i="2"/>
  <c r="H6179" i="2"/>
  <c r="H6178" i="2"/>
  <c r="H6177" i="2"/>
  <c r="H6176" i="2"/>
  <c r="H6175" i="2"/>
  <c r="H6174" i="2"/>
  <c r="H6173" i="2"/>
  <c r="H6172" i="2"/>
  <c r="H6171" i="2"/>
  <c r="H6170" i="2"/>
  <c r="H6169" i="2"/>
  <c r="H6168" i="2"/>
  <c r="H6167" i="2"/>
  <c r="H6166" i="2"/>
  <c r="H6165" i="2"/>
  <c r="H6164" i="2"/>
  <c r="H6163" i="2"/>
  <c r="H6162" i="2"/>
  <c r="H6161" i="2"/>
  <c r="H6160" i="2"/>
  <c r="H6159" i="2"/>
  <c r="H6158" i="2"/>
  <c r="H6157" i="2"/>
  <c r="H6156" i="2"/>
  <c r="H6155" i="2"/>
  <c r="H6154" i="2"/>
  <c r="H6153" i="2"/>
  <c r="H6152" i="2"/>
  <c r="H6151" i="2"/>
  <c r="H6150" i="2"/>
  <c r="H6149" i="2"/>
  <c r="H6148" i="2"/>
  <c r="H6147" i="2"/>
  <c r="H6146" i="2"/>
  <c r="H6145" i="2"/>
  <c r="H6144" i="2"/>
  <c r="H6143" i="2"/>
  <c r="H6142" i="2"/>
  <c r="H6141" i="2"/>
  <c r="H6140" i="2"/>
  <c r="H6139" i="2"/>
  <c r="H6138" i="2"/>
  <c r="H6137" i="2"/>
  <c r="H6136" i="2"/>
  <c r="H6135" i="2"/>
  <c r="H6134" i="2"/>
  <c r="H6133" i="2"/>
  <c r="H6132" i="2"/>
  <c r="H6131" i="2"/>
  <c r="H6130" i="2"/>
  <c r="H6129" i="2"/>
  <c r="H6128" i="2"/>
  <c r="H6127" i="2"/>
  <c r="H6126" i="2"/>
  <c r="H6125" i="2"/>
  <c r="H6124" i="2"/>
  <c r="H6123" i="2"/>
  <c r="H6122" i="2"/>
  <c r="H6121" i="2"/>
  <c r="H6120" i="2"/>
  <c r="H6119" i="2"/>
  <c r="H6118" i="2"/>
  <c r="H6117" i="2"/>
  <c r="H6116" i="2"/>
  <c r="H6115" i="2"/>
  <c r="H6114" i="2"/>
  <c r="H6113" i="2"/>
  <c r="H6112" i="2"/>
  <c r="H6111" i="2"/>
  <c r="H6110" i="2"/>
  <c r="H6109" i="2"/>
  <c r="H6108" i="2"/>
  <c r="H6107" i="2"/>
  <c r="H6106" i="2"/>
  <c r="H6105" i="2"/>
  <c r="H6104" i="2"/>
  <c r="H6103" i="2"/>
  <c r="H6102" i="2"/>
  <c r="H6101" i="2"/>
  <c r="H6100" i="2"/>
  <c r="H6099" i="2"/>
  <c r="H6098" i="2"/>
  <c r="H6097" i="2"/>
  <c r="H6096" i="2"/>
  <c r="H6095" i="2"/>
  <c r="H6094" i="2"/>
  <c r="H6093" i="2"/>
  <c r="H6092" i="2"/>
  <c r="H6091" i="2"/>
  <c r="H6090" i="2"/>
  <c r="H6089" i="2"/>
  <c r="H6088" i="2"/>
  <c r="H6087" i="2"/>
  <c r="H6086" i="2"/>
  <c r="H6085" i="2"/>
  <c r="H6084" i="2"/>
  <c r="H6083" i="2"/>
  <c r="H6082" i="2"/>
  <c r="H6081" i="2"/>
  <c r="H6080" i="2"/>
  <c r="H6079" i="2"/>
  <c r="H6078" i="2"/>
  <c r="H6077" i="2"/>
  <c r="H6076" i="2"/>
  <c r="H6075" i="2"/>
  <c r="H6074" i="2"/>
  <c r="H6073" i="2"/>
  <c r="H6072" i="2"/>
  <c r="H6071" i="2"/>
  <c r="H6070" i="2"/>
  <c r="H6069" i="2"/>
  <c r="H6068" i="2"/>
  <c r="H6067" i="2"/>
  <c r="H6066" i="2"/>
  <c r="H6065" i="2"/>
  <c r="H6064" i="2"/>
  <c r="H6063" i="2"/>
  <c r="H6062" i="2"/>
  <c r="H6061" i="2"/>
  <c r="H6060" i="2"/>
  <c r="H6059" i="2"/>
  <c r="H6058" i="2"/>
  <c r="H6057" i="2"/>
  <c r="H6056" i="2"/>
  <c r="H6055" i="2"/>
  <c r="H6054" i="2"/>
  <c r="H6053" i="2"/>
  <c r="H6052" i="2"/>
  <c r="H6051" i="2"/>
  <c r="H6050" i="2"/>
  <c r="H6049" i="2"/>
  <c r="H6048" i="2"/>
  <c r="H6047" i="2"/>
  <c r="H6046" i="2"/>
  <c r="H6045" i="2"/>
  <c r="H6044" i="2"/>
  <c r="H6043" i="2"/>
  <c r="H6042" i="2"/>
  <c r="H6041" i="2"/>
  <c r="H6040" i="2"/>
  <c r="H6039" i="2"/>
  <c r="H6038" i="2"/>
  <c r="H6037" i="2"/>
  <c r="H6036" i="2"/>
  <c r="H6035" i="2"/>
  <c r="H6034" i="2"/>
  <c r="H6033" i="2"/>
  <c r="H6032" i="2"/>
  <c r="H6031" i="2"/>
  <c r="H6030" i="2"/>
  <c r="H6029" i="2"/>
  <c r="H6028" i="2"/>
  <c r="H6027" i="2"/>
  <c r="H6026" i="2"/>
  <c r="H6025" i="2"/>
  <c r="H6024" i="2"/>
  <c r="H6023" i="2"/>
  <c r="H6022" i="2"/>
  <c r="H6021" i="2"/>
  <c r="H6020" i="2"/>
  <c r="H6019" i="2"/>
  <c r="H6018" i="2"/>
  <c r="H6017" i="2"/>
  <c r="H6016" i="2"/>
  <c r="H6015" i="2"/>
  <c r="H6014" i="2"/>
  <c r="H6013" i="2"/>
  <c r="H6012" i="2"/>
  <c r="H6011" i="2"/>
  <c r="H6010" i="2"/>
  <c r="H6009" i="2"/>
  <c r="H6008" i="2"/>
  <c r="H6007" i="2"/>
  <c r="H6006" i="2"/>
  <c r="H6005" i="2"/>
  <c r="H6004" i="2"/>
  <c r="H6003" i="2"/>
  <c r="H6002" i="2"/>
  <c r="H6001" i="2"/>
  <c r="H6000" i="2"/>
  <c r="H5999" i="2"/>
  <c r="H5998" i="2"/>
  <c r="H5997" i="2"/>
  <c r="H5996" i="2"/>
  <c r="H5995" i="2"/>
  <c r="H5994" i="2"/>
  <c r="H5993" i="2"/>
  <c r="H5992" i="2"/>
  <c r="H5991" i="2"/>
  <c r="H5990" i="2"/>
  <c r="H5989" i="2"/>
  <c r="H5988" i="2"/>
  <c r="H5987" i="2"/>
  <c r="H5986" i="2"/>
  <c r="H5985" i="2"/>
  <c r="H5984" i="2"/>
  <c r="H5983" i="2"/>
  <c r="H5982" i="2"/>
  <c r="H5981" i="2"/>
  <c r="H5980" i="2"/>
  <c r="H5979" i="2"/>
  <c r="H5978" i="2"/>
  <c r="H5977" i="2"/>
  <c r="H5976" i="2"/>
  <c r="H5975" i="2"/>
  <c r="H5974" i="2"/>
  <c r="H5973" i="2"/>
  <c r="H5972" i="2"/>
  <c r="H5971" i="2"/>
  <c r="H5970" i="2"/>
  <c r="H5969" i="2"/>
  <c r="H5968" i="2"/>
  <c r="H5967" i="2"/>
  <c r="H5966" i="2"/>
  <c r="H5965" i="2"/>
  <c r="H5964" i="2"/>
  <c r="H5963" i="2"/>
  <c r="H5962" i="2"/>
  <c r="H5961" i="2"/>
  <c r="H5960" i="2"/>
  <c r="H5959" i="2"/>
  <c r="H5958" i="2"/>
  <c r="H5957" i="2"/>
  <c r="H5956" i="2"/>
  <c r="H5955" i="2"/>
  <c r="H5954" i="2"/>
  <c r="H5953" i="2"/>
  <c r="H5952" i="2"/>
  <c r="H5951" i="2"/>
  <c r="H5950" i="2"/>
  <c r="H5949" i="2"/>
  <c r="H5948" i="2"/>
  <c r="H5947" i="2"/>
  <c r="H5946" i="2"/>
  <c r="H5945" i="2"/>
  <c r="H5944" i="2"/>
  <c r="H5943" i="2"/>
  <c r="H5942" i="2"/>
  <c r="H5941" i="2"/>
  <c r="H5940" i="2"/>
  <c r="H5939" i="2"/>
  <c r="H5938" i="2"/>
  <c r="H5937" i="2"/>
  <c r="H5936" i="2"/>
  <c r="H5935" i="2"/>
  <c r="H5934" i="2"/>
  <c r="H5933" i="2"/>
  <c r="H5932" i="2"/>
  <c r="H5931" i="2"/>
  <c r="H5930" i="2"/>
  <c r="H5929" i="2"/>
  <c r="H5928" i="2"/>
  <c r="H5927" i="2"/>
  <c r="H5926" i="2"/>
  <c r="H5925" i="2"/>
  <c r="H5924" i="2"/>
  <c r="H5923" i="2"/>
  <c r="H5922" i="2"/>
  <c r="H5921" i="2"/>
  <c r="H5920" i="2"/>
  <c r="H5919" i="2"/>
  <c r="H5918" i="2"/>
  <c r="H5917" i="2"/>
  <c r="H5916" i="2"/>
  <c r="H5915" i="2"/>
  <c r="H5914" i="2"/>
  <c r="H5913" i="2"/>
  <c r="H5912" i="2"/>
  <c r="H5911" i="2"/>
  <c r="H5910" i="2"/>
  <c r="H5909" i="2"/>
  <c r="H5908" i="2"/>
  <c r="H5907" i="2"/>
  <c r="H5906" i="2"/>
  <c r="H5905" i="2"/>
  <c r="H5904" i="2"/>
  <c r="H5903" i="2"/>
  <c r="H5902" i="2"/>
  <c r="H5901" i="2"/>
  <c r="H5900" i="2"/>
  <c r="H5899" i="2"/>
  <c r="H5898" i="2"/>
  <c r="H5897" i="2"/>
  <c r="H5896" i="2"/>
  <c r="H5895" i="2"/>
  <c r="H5894" i="2"/>
  <c r="H5893" i="2"/>
  <c r="H5892" i="2"/>
  <c r="H5891" i="2"/>
  <c r="H5890" i="2"/>
  <c r="H5889" i="2"/>
  <c r="H5888" i="2"/>
  <c r="H5887" i="2"/>
  <c r="H5886" i="2"/>
  <c r="H5885" i="2"/>
  <c r="H5884" i="2"/>
  <c r="H5883" i="2"/>
  <c r="H5882" i="2"/>
  <c r="H5881" i="2"/>
  <c r="H5880" i="2"/>
  <c r="H5879" i="2"/>
  <c r="H5878" i="2"/>
  <c r="H5877" i="2"/>
  <c r="H5876" i="2"/>
  <c r="H5875" i="2"/>
  <c r="H5874" i="2"/>
  <c r="H5873" i="2"/>
  <c r="H5872" i="2"/>
  <c r="H5871" i="2"/>
  <c r="H5870" i="2"/>
  <c r="H5869" i="2"/>
  <c r="H5868" i="2"/>
  <c r="H5867" i="2"/>
  <c r="H5866" i="2"/>
  <c r="H5865" i="2"/>
  <c r="H5864" i="2"/>
  <c r="H5863" i="2"/>
  <c r="H5862" i="2"/>
  <c r="H5861" i="2"/>
  <c r="H5860" i="2"/>
  <c r="H5859" i="2"/>
  <c r="H5858" i="2"/>
  <c r="H5857" i="2"/>
  <c r="H5856" i="2"/>
  <c r="H5855" i="2"/>
  <c r="H5854" i="2"/>
  <c r="H5853" i="2"/>
  <c r="H5852" i="2"/>
  <c r="H5851" i="2"/>
  <c r="H5850" i="2"/>
  <c r="H5849" i="2"/>
  <c r="H5848" i="2"/>
  <c r="H5847" i="2"/>
  <c r="H5846" i="2"/>
  <c r="H5845" i="2"/>
  <c r="H5844" i="2"/>
  <c r="H5843" i="2"/>
  <c r="H5842" i="2"/>
  <c r="H5841" i="2"/>
  <c r="H5840" i="2"/>
  <c r="H5839" i="2"/>
  <c r="H5838" i="2"/>
  <c r="H5837" i="2"/>
  <c r="H5836" i="2"/>
  <c r="H5835" i="2"/>
  <c r="H5834" i="2"/>
  <c r="H5833" i="2"/>
  <c r="H5832" i="2"/>
  <c r="H5831" i="2"/>
  <c r="H5830" i="2"/>
  <c r="H5829" i="2"/>
  <c r="H5828" i="2"/>
  <c r="H5827" i="2"/>
  <c r="H5826" i="2"/>
  <c r="H5825" i="2"/>
  <c r="H5824" i="2"/>
  <c r="H5823" i="2"/>
  <c r="H5822" i="2"/>
  <c r="H5821" i="2"/>
  <c r="H5820" i="2"/>
  <c r="H5819" i="2"/>
  <c r="H5818" i="2"/>
  <c r="H5817" i="2"/>
  <c r="H5816" i="2"/>
  <c r="H5815" i="2"/>
  <c r="H5814" i="2"/>
  <c r="H5813" i="2"/>
  <c r="H5812" i="2"/>
  <c r="H5811" i="2"/>
  <c r="H5810" i="2"/>
  <c r="H5809" i="2"/>
  <c r="H5808" i="2"/>
  <c r="H5807" i="2"/>
  <c r="H5806" i="2"/>
  <c r="H5805" i="2"/>
  <c r="H5804" i="2"/>
  <c r="H5803" i="2"/>
  <c r="H5802" i="2"/>
  <c r="H5801" i="2"/>
  <c r="H5800" i="2"/>
  <c r="H5799" i="2"/>
  <c r="H5798" i="2"/>
  <c r="H5797" i="2"/>
  <c r="H5796" i="2"/>
  <c r="H5795" i="2"/>
  <c r="H5794" i="2"/>
  <c r="H5793" i="2"/>
  <c r="H5792" i="2"/>
  <c r="H5791" i="2"/>
  <c r="H5790" i="2"/>
  <c r="H5789" i="2"/>
  <c r="H5788" i="2"/>
  <c r="H5787" i="2"/>
  <c r="H5786" i="2"/>
  <c r="H5785" i="2"/>
  <c r="H5784" i="2"/>
  <c r="H5783" i="2"/>
  <c r="H5782" i="2"/>
  <c r="H5781" i="2"/>
  <c r="H5780" i="2"/>
  <c r="H5779" i="2"/>
  <c r="H5778" i="2"/>
  <c r="H5777" i="2"/>
  <c r="H5776" i="2"/>
  <c r="H5775" i="2"/>
  <c r="H5774" i="2"/>
  <c r="H5773" i="2"/>
  <c r="H5772" i="2"/>
  <c r="H5771" i="2"/>
  <c r="H5770" i="2"/>
  <c r="H5769" i="2"/>
  <c r="H5768" i="2"/>
  <c r="H5767" i="2"/>
  <c r="H5766" i="2"/>
  <c r="H5765" i="2"/>
  <c r="H5764" i="2"/>
  <c r="H5763" i="2"/>
  <c r="H5762" i="2"/>
  <c r="H5761" i="2"/>
  <c r="H5760" i="2"/>
  <c r="H5759" i="2"/>
  <c r="H5758" i="2"/>
  <c r="H5757" i="2"/>
  <c r="H5756" i="2"/>
  <c r="H5755" i="2"/>
  <c r="H5754" i="2"/>
  <c r="H5753" i="2"/>
  <c r="H5752" i="2"/>
  <c r="H5751" i="2"/>
  <c r="H5750" i="2"/>
  <c r="H5749" i="2"/>
  <c r="H5748" i="2"/>
  <c r="H5747" i="2"/>
  <c r="H5746" i="2"/>
  <c r="H5745" i="2"/>
  <c r="H5744" i="2"/>
  <c r="H5743" i="2"/>
  <c r="H5742" i="2"/>
  <c r="H5741" i="2"/>
  <c r="H5740" i="2"/>
  <c r="H5739" i="2"/>
  <c r="H5738" i="2"/>
  <c r="H5737" i="2"/>
  <c r="H5736" i="2"/>
  <c r="H5735" i="2"/>
  <c r="H5734" i="2"/>
  <c r="H5733" i="2"/>
  <c r="H5732" i="2"/>
  <c r="H5731" i="2"/>
  <c r="H5730" i="2"/>
  <c r="H5729" i="2"/>
  <c r="H5728" i="2"/>
  <c r="H5727" i="2"/>
  <c r="H5726" i="2"/>
  <c r="H5725" i="2"/>
  <c r="H5724" i="2"/>
  <c r="H5723" i="2"/>
  <c r="H5722" i="2"/>
  <c r="H5721" i="2"/>
  <c r="H5720" i="2"/>
  <c r="H5719" i="2"/>
  <c r="H5718" i="2"/>
  <c r="H5717" i="2"/>
  <c r="H5716" i="2"/>
  <c r="H5715" i="2"/>
  <c r="H5714" i="2"/>
  <c r="H5713" i="2"/>
  <c r="H5712" i="2"/>
  <c r="H5711" i="2"/>
  <c r="H5710" i="2"/>
  <c r="H5709" i="2"/>
  <c r="H5708" i="2"/>
  <c r="H5707" i="2"/>
  <c r="H5706" i="2"/>
  <c r="H5705" i="2"/>
  <c r="H5704" i="2"/>
  <c r="H5703" i="2"/>
  <c r="H5702" i="2"/>
  <c r="H5701" i="2"/>
  <c r="H5700" i="2"/>
  <c r="H5699" i="2"/>
  <c r="H5698" i="2"/>
  <c r="H5697" i="2"/>
  <c r="H5696" i="2"/>
  <c r="H5695" i="2"/>
  <c r="H5694" i="2"/>
  <c r="H5693" i="2"/>
  <c r="H5692" i="2"/>
  <c r="H5691" i="2"/>
  <c r="H5690" i="2"/>
  <c r="H5689" i="2"/>
  <c r="H5688" i="2"/>
  <c r="H5687" i="2"/>
  <c r="H5686" i="2"/>
  <c r="H5685" i="2"/>
  <c r="H5684" i="2"/>
  <c r="H5683" i="2"/>
  <c r="H5682" i="2"/>
  <c r="H5681" i="2"/>
  <c r="H5680" i="2"/>
  <c r="H5679" i="2"/>
  <c r="H5678" i="2"/>
  <c r="H5677" i="2"/>
  <c r="H5676" i="2"/>
  <c r="H5675" i="2"/>
  <c r="H5674" i="2"/>
  <c r="H5673" i="2"/>
  <c r="H5672" i="2"/>
  <c r="H5671" i="2"/>
  <c r="H5670" i="2"/>
  <c r="H5669" i="2"/>
  <c r="H5668" i="2"/>
  <c r="H5667" i="2"/>
  <c r="H5666" i="2"/>
  <c r="H5665" i="2"/>
  <c r="H5664" i="2"/>
  <c r="H5663" i="2"/>
  <c r="H5662" i="2"/>
  <c r="H5661" i="2"/>
  <c r="H5660" i="2"/>
  <c r="H5659" i="2"/>
  <c r="H5658" i="2"/>
  <c r="H5657" i="2"/>
  <c r="H5656" i="2"/>
  <c r="H5655" i="2"/>
  <c r="H5654" i="2"/>
  <c r="H5653" i="2"/>
  <c r="H5652" i="2"/>
  <c r="H5651" i="2"/>
  <c r="H5650" i="2"/>
  <c r="H5649" i="2"/>
  <c r="H5648" i="2"/>
  <c r="H5647" i="2"/>
  <c r="H5646" i="2"/>
  <c r="H5645" i="2"/>
  <c r="H5644" i="2"/>
  <c r="H5643" i="2"/>
  <c r="H5642" i="2"/>
  <c r="H5641" i="2"/>
  <c r="H5640" i="2"/>
  <c r="H5639" i="2"/>
  <c r="H5638" i="2"/>
  <c r="H5637" i="2"/>
  <c r="H5636" i="2"/>
  <c r="H5635" i="2"/>
  <c r="H5634" i="2"/>
  <c r="H5633" i="2"/>
  <c r="H5632" i="2"/>
  <c r="H5631" i="2"/>
  <c r="H5630" i="2"/>
  <c r="H5629" i="2"/>
  <c r="H5628" i="2"/>
  <c r="H5627" i="2"/>
  <c r="H5626" i="2"/>
  <c r="H5625" i="2"/>
  <c r="H5624" i="2"/>
  <c r="H5623" i="2"/>
  <c r="H5622" i="2"/>
  <c r="H5621" i="2"/>
  <c r="H5620" i="2"/>
  <c r="H5619" i="2"/>
  <c r="H5618" i="2"/>
  <c r="H5617" i="2"/>
  <c r="H5616" i="2"/>
  <c r="H5615" i="2"/>
  <c r="H5614" i="2"/>
  <c r="H5613" i="2"/>
  <c r="H5612" i="2"/>
  <c r="H5611" i="2"/>
  <c r="H5610" i="2"/>
  <c r="H5609" i="2"/>
  <c r="H5608" i="2"/>
  <c r="H5607" i="2"/>
  <c r="H5606" i="2"/>
  <c r="H5605" i="2"/>
  <c r="H5604" i="2"/>
  <c r="H5603" i="2"/>
  <c r="H5602" i="2"/>
  <c r="H5601" i="2"/>
  <c r="H5600" i="2"/>
  <c r="H5599" i="2"/>
  <c r="H5598" i="2"/>
  <c r="H5597" i="2"/>
  <c r="H5596" i="2"/>
  <c r="H5595" i="2"/>
  <c r="H5594" i="2"/>
  <c r="H5593" i="2"/>
  <c r="H5592" i="2"/>
  <c r="H5591" i="2"/>
  <c r="H5590" i="2"/>
  <c r="H5589" i="2"/>
  <c r="H5588" i="2"/>
  <c r="H5587" i="2"/>
  <c r="H5586" i="2"/>
  <c r="H5585" i="2"/>
  <c r="H5584" i="2"/>
  <c r="H5583" i="2"/>
  <c r="H5582" i="2"/>
  <c r="H5581" i="2"/>
  <c r="H5580" i="2"/>
  <c r="H5579" i="2"/>
  <c r="H5578" i="2"/>
  <c r="H5577" i="2"/>
  <c r="H5576" i="2"/>
  <c r="H5575" i="2"/>
  <c r="H5574" i="2"/>
  <c r="H5573" i="2"/>
  <c r="H5572" i="2"/>
  <c r="H5571" i="2"/>
  <c r="H5570" i="2"/>
  <c r="H5569" i="2"/>
  <c r="H5568" i="2"/>
  <c r="H5567" i="2"/>
  <c r="H5566" i="2"/>
  <c r="H5565" i="2"/>
  <c r="H5564" i="2"/>
  <c r="H5563" i="2"/>
  <c r="H5562" i="2"/>
  <c r="H5561" i="2"/>
  <c r="H5560" i="2"/>
  <c r="H5559" i="2"/>
  <c r="H5558" i="2"/>
  <c r="H5557" i="2"/>
  <c r="H5556" i="2"/>
  <c r="H5555" i="2"/>
  <c r="H5554" i="2"/>
  <c r="H5553" i="2"/>
  <c r="H5552" i="2"/>
  <c r="H5551" i="2"/>
  <c r="H5550" i="2"/>
  <c r="H5549" i="2"/>
  <c r="H5548" i="2"/>
  <c r="H5547" i="2"/>
  <c r="H5546" i="2"/>
  <c r="H5545" i="2"/>
  <c r="H5544" i="2"/>
  <c r="H5543" i="2"/>
  <c r="H5542" i="2"/>
  <c r="H5541" i="2"/>
  <c r="H5540" i="2"/>
  <c r="H5539" i="2"/>
  <c r="H5538" i="2"/>
  <c r="H5537" i="2"/>
  <c r="H5536" i="2"/>
  <c r="H5535" i="2"/>
  <c r="H5534" i="2"/>
  <c r="H5533" i="2"/>
  <c r="H5532" i="2"/>
  <c r="H5531" i="2"/>
  <c r="H5530" i="2"/>
  <c r="H5529" i="2"/>
  <c r="H5528" i="2"/>
  <c r="H5527" i="2"/>
  <c r="H5526" i="2"/>
  <c r="H5525" i="2"/>
  <c r="H5524" i="2"/>
  <c r="H5523" i="2"/>
  <c r="H5522" i="2"/>
  <c r="H5521" i="2"/>
  <c r="H5520" i="2"/>
  <c r="H5519" i="2"/>
  <c r="H5518" i="2"/>
  <c r="H5517" i="2"/>
  <c r="H5516" i="2"/>
  <c r="H5515" i="2"/>
  <c r="H5514" i="2"/>
  <c r="H5513" i="2"/>
  <c r="H5512" i="2"/>
  <c r="H5511" i="2"/>
  <c r="H5510" i="2"/>
  <c r="H5509" i="2"/>
  <c r="H5508" i="2"/>
  <c r="H5507" i="2"/>
  <c r="H5506" i="2"/>
  <c r="H5505" i="2"/>
  <c r="H5504" i="2"/>
  <c r="H5503" i="2"/>
  <c r="H5502" i="2"/>
  <c r="H5501" i="2"/>
  <c r="H5500" i="2"/>
  <c r="H5499" i="2"/>
  <c r="H5498" i="2"/>
  <c r="H5497" i="2"/>
  <c r="H5496" i="2"/>
  <c r="H5495" i="2"/>
  <c r="H5494" i="2"/>
  <c r="H5493" i="2"/>
  <c r="H5492" i="2"/>
  <c r="H5491" i="2"/>
  <c r="H5490" i="2"/>
  <c r="H5489" i="2"/>
  <c r="H5488" i="2"/>
  <c r="H5487" i="2"/>
  <c r="H5486" i="2"/>
  <c r="H5485" i="2"/>
  <c r="H5484" i="2"/>
  <c r="H5483" i="2"/>
  <c r="H5482" i="2"/>
  <c r="H5481" i="2"/>
  <c r="H5480" i="2"/>
  <c r="H5479" i="2"/>
  <c r="H5478" i="2"/>
  <c r="H5477" i="2"/>
  <c r="H5476" i="2"/>
  <c r="H5475" i="2"/>
  <c r="H5474" i="2"/>
  <c r="H5473" i="2"/>
  <c r="H5472" i="2"/>
  <c r="H5471" i="2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8" i="31"/>
  <c r="J18" i="31" s="1"/>
  <c r="H17" i="31"/>
  <c r="J17" i="31" s="1"/>
  <c r="H16" i="31"/>
  <c r="J16" i="31" s="1"/>
  <c r="H15" i="31"/>
  <c r="J15" i="31" s="1"/>
  <c r="H14" i="31"/>
  <c r="J14" i="31" s="1"/>
  <c r="H13" i="31"/>
  <c r="J13" i="31" s="1"/>
  <c r="H12" i="31"/>
  <c r="J12" i="31" s="1"/>
  <c r="H11" i="31"/>
  <c r="J11" i="31" s="1"/>
  <c r="H10" i="31"/>
  <c r="J10" i="31" s="1"/>
  <c r="H9" i="31"/>
  <c r="J9" i="31" s="1"/>
  <c r="H8" i="31"/>
  <c r="J8" i="31" s="1"/>
  <c r="H7" i="31"/>
  <c r="J7" i="31" s="1"/>
  <c r="H6" i="31"/>
  <c r="J6" i="31" s="1"/>
  <c r="H5" i="31"/>
  <c r="J5" i="31" s="1"/>
  <c r="H4" i="31"/>
  <c r="J4" i="31" s="1"/>
  <c r="H3" i="31"/>
  <c r="J3" i="31" s="1"/>
  <c r="J2" i="31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B2" i="21"/>
  <c r="J20" i="13"/>
  <c r="I17" i="13"/>
  <c r="I8" i="13"/>
  <c r="E26" i="26"/>
  <c r="E31" i="26"/>
  <c r="J18" i="13"/>
  <c r="E29" i="26"/>
  <c r="J22" i="13"/>
  <c r="H17" i="13"/>
  <c r="H18" i="13"/>
  <c r="J10" i="13"/>
  <c r="J16" i="13"/>
  <c r="H21" i="13"/>
  <c r="E36" i="26"/>
  <c r="J15" i="13"/>
  <c r="H20" i="13"/>
  <c r="E37" i="14"/>
  <c r="F7" i="14"/>
  <c r="F18" i="14"/>
  <c r="F20" i="14"/>
  <c r="E38" i="14"/>
  <c r="F5" i="14"/>
  <c r="E27" i="14"/>
  <c r="F10" i="14"/>
  <c r="F11" i="14"/>
  <c r="J7" i="13"/>
  <c r="E40" i="26"/>
  <c r="H9" i="13"/>
  <c r="J12" i="13"/>
  <c r="H11" i="13"/>
  <c r="H8" i="13"/>
  <c r="E33" i="26"/>
  <c r="F8" i="14"/>
  <c r="E31" i="14"/>
  <c r="E30" i="14"/>
  <c r="E29" i="14"/>
  <c r="I10" i="13"/>
  <c r="E39" i="26"/>
  <c r="E30" i="26"/>
  <c r="I11" i="13"/>
  <c r="I21" i="13"/>
  <c r="I14" i="13"/>
  <c r="I12" i="13"/>
  <c r="E32" i="26"/>
  <c r="F16" i="14"/>
  <c r="B24" i="19"/>
  <c r="E36" i="14"/>
  <c r="E41" i="14"/>
  <c r="J9" i="13"/>
  <c r="I20" i="13"/>
  <c r="H15" i="13"/>
  <c r="E38" i="26"/>
  <c r="J8" i="13"/>
  <c r="H12" i="13"/>
  <c r="H10" i="13"/>
  <c r="I16" i="13"/>
  <c r="J19" i="13"/>
  <c r="E27" i="26"/>
  <c r="H16" i="13"/>
  <c r="H22" i="13"/>
  <c r="I15" i="13"/>
  <c r="E28" i="26"/>
  <c r="I22" i="13"/>
  <c r="J11" i="13"/>
  <c r="E40" i="14"/>
  <c r="F15" i="14"/>
  <c r="E39" i="14"/>
  <c r="F6" i="14"/>
  <c r="F19" i="14"/>
  <c r="E32" i="14"/>
  <c r="B1" i="19"/>
  <c r="F13" i="14"/>
  <c r="E33" i="14"/>
  <c r="I18" i="13"/>
  <c r="J17" i="13"/>
  <c r="I7" i="13"/>
  <c r="J14" i="13"/>
  <c r="E37" i="26"/>
  <c r="H13" i="13"/>
  <c r="E41" i="26"/>
  <c r="I19" i="13"/>
  <c r="F9" i="14"/>
  <c r="F12" i="14"/>
  <c r="F14" i="14"/>
  <c r="E35" i="14"/>
  <c r="F4" i="14"/>
  <c r="J21" i="13"/>
  <c r="E25" i="26"/>
  <c r="J13" i="13"/>
  <c r="H19" i="13"/>
  <c r="H14" i="13"/>
  <c r="I9" i="13"/>
  <c r="E34" i="26"/>
  <c r="I13" i="13"/>
  <c r="F17" i="14"/>
  <c r="E34" i="14"/>
  <c r="E28" i="14"/>
  <c r="E42" i="14"/>
  <c r="E26" i="14"/>
  <c r="E35" i="26"/>
  <c r="H7" i="13"/>
  <c r="G25" i="26" l="1"/>
  <c r="F21" i="14"/>
  <c r="G10" i="14" s="1"/>
  <c r="E19" i="26" l="1"/>
  <c r="G15" i="14"/>
  <c r="G16" i="14"/>
  <c r="G11" i="14"/>
  <c r="G12" i="14"/>
  <c r="G17" i="14"/>
  <c r="G18" i="14"/>
  <c r="G5" i="14"/>
  <c r="G6" i="14"/>
  <c r="G7" i="14"/>
  <c r="G8" i="14"/>
  <c r="G13" i="14"/>
  <c r="G14" i="14"/>
  <c r="G19" i="14"/>
  <c r="G20" i="14"/>
  <c r="G4" i="14"/>
  <c r="G9" i="14"/>
  <c r="G3" i="14" l="1"/>
  <c r="F24" i="27"/>
  <c r="F25" i="27"/>
  <c r="G25" i="27" s="1"/>
  <c r="I25" i="27" s="1"/>
  <c r="G24" i="27"/>
  <c r="I24" i="27" s="1"/>
  <c r="F26" i="27" l="1"/>
  <c r="F27" i="27" l="1"/>
  <c r="G26" i="27"/>
  <c r="I26" i="27" s="1"/>
  <c r="G27" i="27" l="1"/>
  <c r="I27" i="27" s="1"/>
  <c r="F28" i="27"/>
  <c r="G28" i="27" l="1"/>
  <c r="I28" i="27" s="1"/>
  <c r="F29" i="27"/>
  <c r="G4" i="26" l="1"/>
  <c r="I4" i="26" s="1"/>
  <c r="G3" i="26"/>
  <c r="I3" i="26" s="1"/>
  <c r="G2" i="26"/>
  <c r="I2" i="26" s="1"/>
  <c r="F30" i="27"/>
  <c r="G29" i="27"/>
  <c r="I29" i="27" s="1"/>
  <c r="F31" i="27" l="1"/>
  <c r="G30" i="27"/>
  <c r="I30" i="27" s="1"/>
  <c r="F32" i="27" l="1"/>
  <c r="G31" i="27"/>
  <c r="I31" i="27" s="1"/>
  <c r="G32" i="27" l="1"/>
  <c r="I32" i="27" s="1"/>
  <c r="F33" i="27"/>
  <c r="F34" i="27" l="1"/>
  <c r="G33" i="27"/>
  <c r="I33" i="27" s="1"/>
  <c r="G34" i="27" l="1"/>
  <c r="I34" i="27" s="1"/>
  <c r="F35" i="27"/>
  <c r="G6" i="26" l="1"/>
  <c r="I6" i="26" s="1"/>
  <c r="G5" i="26"/>
  <c r="I5" i="26" s="1"/>
  <c r="G35" i="27"/>
  <c r="I35" i="27" s="1"/>
  <c r="F36" i="27"/>
  <c r="G7" i="26" l="1"/>
  <c r="I7" i="26" s="1"/>
  <c r="F37" i="27"/>
  <c r="G36" i="27"/>
  <c r="I36" i="27" s="1"/>
  <c r="G8" i="26" l="1"/>
  <c r="I8" i="26" s="1"/>
  <c r="F38" i="27"/>
  <c r="G37" i="27"/>
  <c r="I37" i="27" s="1"/>
  <c r="G9" i="26" l="1"/>
  <c r="I9" i="26" s="1"/>
  <c r="G38" i="27"/>
  <c r="I38" i="27" s="1"/>
  <c r="F39" i="27"/>
  <c r="G39" i="27" s="1"/>
  <c r="I39" i="27" s="1"/>
  <c r="G10" i="26" l="1"/>
  <c r="I10" i="26" s="1"/>
  <c r="G11" i="26" l="1"/>
  <c r="I11" i="26" s="1"/>
  <c r="G12" i="26" l="1"/>
  <c r="I12" i="26" s="1"/>
  <c r="G13" i="26" l="1"/>
  <c r="I13" i="26" s="1"/>
  <c r="G14" i="26" l="1"/>
  <c r="I14" i="26" s="1"/>
  <c r="G15" i="26" l="1"/>
  <c r="I15" i="26" s="1"/>
  <c r="G16" i="26" l="1"/>
  <c r="I16" i="26" s="1"/>
  <c r="G17" i="26" l="1"/>
  <c r="I17" i="26" s="1"/>
  <c r="G18" i="26"/>
  <c r="I18" i="2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51BA7D-48EA-4CB7-B7F3-252665DD6C4B}" keepAlive="1" name="Consulta - Análisis ABC+XYZ" description="Conexión a la consulta 'Análisis ABC+XYZ' en el libro." type="5" refreshedVersion="7" background="1" saveData="1">
    <dbPr connection="Provider=Microsoft.Mashup.OleDb.1;Data Source=$Workbook$;Location=&quot;Análisis ABC+XYZ&quot;;Extended Properties=&quot;&quot;" command="SELECT * FROM [Análisis ABC+XYZ]"/>
  </connection>
  <connection id="2" xr16:uid="{3364879C-D6E5-4011-BA7B-BF31EB2522EF}" keepAlive="1" name="Consulta - Análisis XYZ" description="Conexión a la consulta 'Análisis XYZ' en el libro." type="5" refreshedVersion="7" background="1" saveData="1">
    <dbPr connection="Provider=Microsoft.Mashup.OleDb.1;Data Source=$Workbook$;Location=&quot;Análisis XYZ&quot;;Extended Properties=&quot;&quot;" command="SELECT * FROM [Análisis XYZ]"/>
  </connection>
  <connection id="3" xr16:uid="{018F3FC9-E0CB-4431-BEA4-9278989F3064}" keepAlive="1" name="Consulta - Coste Unitario Medio de Adquisición" description="Conexión a la consulta 'Coste Unitario Medio de Adquisición' en el libro." type="5" refreshedVersion="7" background="1" saveData="1">
    <dbPr connection="Provider=Microsoft.Mashup.OleDb.1;Data Source=$Workbook$;Location=&quot;Coste Unitario Medio de Adquisición&quot;;Extended Properties=&quot;&quot;" command="SELECT * FROM [Coste Unitario Medio de Adquisición]"/>
  </connection>
  <connection id="4" xr16:uid="{85AF2415-DF43-4437-A074-856EFC85FB37}" keepAlive="1" name="Consulta - Demanda Media+CUMP" description="Conexión a la consulta 'Demanda Media+CUMP' en el libro." type="5" refreshedVersion="7" background="1" saveData="1">
    <dbPr connection="Provider=Microsoft.Mashup.OleDb.1;Data Source=$Workbook$;Location=&quot;Demanda Media+CUMP&quot;;Extended Properties=&quot;&quot;" command="SELECT * FROM [Demanda Media+CUMP]"/>
  </connection>
  <connection id="5" xr16:uid="{8C4CE4DB-603C-4D0A-B481-42D1AD2A14FE}" keepAlive="1" name="Consulta - Simulación Montecarlo" description="Conexión a la consulta 'Simulación Montecarlo' en el libro." type="5" refreshedVersion="7" background="1" saveData="1">
    <dbPr connection="Provider=Microsoft.Mashup.OleDb.1;Data Source=$Workbook$;Location=&quot;Simulación Montecarlo&quot;;Extended Properties=&quot;&quot;" command="SELECT * FROM [Simulación Montecarlo]"/>
  </connection>
  <connection id="6" xr16:uid="{B9F34C4D-2626-4E08-AE0F-6FFCA4252958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C64033C7-6B8C-4B80-AC26-3AD63F889256}" name="WorksheetConnection_Dashboard_TFG.xlsx!train" type="102" refreshedVersion="7" minRefreshableVersion="5">
    <extLst>
      <ext xmlns:x15="http://schemas.microsoft.com/office/spreadsheetml/2010/11/main" uri="{DE250136-89BD-433C-8126-D09CA5730AF9}">
        <x15:connection id="train">
          <x15:rangePr sourceName="_xlcn.WorksheetConnection_Dashboard_TFG.xlsxtrain1"/>
        </x15:connection>
      </ext>
    </extLst>
  </connection>
</connections>
</file>

<file path=xl/sharedStrings.xml><?xml version="1.0" encoding="utf-8"?>
<sst xmlns="http://schemas.openxmlformats.org/spreadsheetml/2006/main" count="60826" uniqueCount="7079">
  <si>
    <t>Order Date</t>
  </si>
  <si>
    <t>State</t>
  </si>
  <si>
    <t>Product ID</t>
  </si>
  <si>
    <t>Category</t>
  </si>
  <si>
    <t>Sub-Category</t>
  </si>
  <si>
    <t>Sales</t>
  </si>
  <si>
    <t>Kentucky</t>
  </si>
  <si>
    <t>FUR-BO-10001798</t>
  </si>
  <si>
    <t>Furniture</t>
  </si>
  <si>
    <t>Bookcases</t>
  </si>
  <si>
    <t>FUR-CH-10000454</t>
  </si>
  <si>
    <t>Chairs</t>
  </si>
  <si>
    <t>California</t>
  </si>
  <si>
    <t>OFF-LA-10000240</t>
  </si>
  <si>
    <t>Office Supplies</t>
  </si>
  <si>
    <t>Labels</t>
  </si>
  <si>
    <t>Florida</t>
  </si>
  <si>
    <t>FUR-TA-10000577</t>
  </si>
  <si>
    <t>Tables</t>
  </si>
  <si>
    <t>OFF-ST-10000760</t>
  </si>
  <si>
    <t>Storage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</si>
  <si>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</si>
  <si>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</si>
  <si>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</si>
  <si>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</si>
  <si>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</si>
  <si>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</si>
  <si>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</si>
  <si>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</si>
  <si>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</si>
  <si>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</si>
  <si>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</si>
  <si>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</si>
  <si>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</si>
  <si>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North Carolina</t>
  </si>
  <si>
    <t>OFF-PA-10002365</t>
  </si>
  <si>
    <t>Paper</t>
  </si>
  <si>
    <t>Washington</t>
  </si>
  <si>
    <t>OFF-BI-10003656</t>
  </si>
  <si>
    <t>Texas</t>
  </si>
  <si>
    <t>OFF-AP-10002311</t>
  </si>
  <si>
    <t>OFF-BI-10000756</t>
  </si>
  <si>
    <t>Wisconsin</t>
  </si>
  <si>
    <t>OFF-ST-10004186</t>
  </si>
  <si>
    <t>Utah</t>
  </si>
  <si>
    <t>OFF-ST-10000107</t>
  </si>
  <si>
    <t>OFF-AR-10003056</t>
  </si>
  <si>
    <t>TEC-PH-10001949</t>
  </si>
  <si>
    <t>OFF-BI-10002215</t>
  </si>
  <si>
    <t>Nebraska</t>
  </si>
  <si>
    <t>OFF-AR-10000246</t>
  </si>
  <si>
    <t>OFF-AP-10001492</t>
  </si>
  <si>
    <t>Pennsylvania</t>
  </si>
  <si>
    <t>FUR-CH-10002774</t>
  </si>
  <si>
    <t>OFF-BI-10001634</t>
  </si>
  <si>
    <t>TEC-AC-10003027</t>
  </si>
  <si>
    <t>Accessories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</si>
  <si>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</si>
  <si>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</si>
  <si>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</si>
  <si>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</si>
  <si>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</si>
  <si>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</si>
  <si>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</si>
  <si>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</si>
  <si>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</si>
  <si>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</si>
  <si>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</si>
  <si>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</si>
  <si>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</si>
  <si>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</si>
  <si>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</si>
  <si>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Illinois</t>
  </si>
  <si>
    <t>TEC-PH-10004093</t>
  </si>
  <si>
    <t>OFF-ST-10003479</t>
  </si>
  <si>
    <t>OFF-ST-10003282</t>
  </si>
  <si>
    <t>Minnesota</t>
  </si>
  <si>
    <t>TEC-AC-10000171</t>
  </si>
  <si>
    <t>OFF-BI-10003291</t>
  </si>
  <si>
    <t>Michigan</t>
  </si>
  <si>
    <t>OFF-ST-10001713</t>
  </si>
  <si>
    <t>Delaware</t>
  </si>
  <si>
    <t>TEC-AC-10002167</t>
  </si>
  <si>
    <t>TEC-PH-10003988</t>
  </si>
  <si>
    <t>Indiana</t>
  </si>
  <si>
    <t>OFF-BI-10004410</t>
  </si>
  <si>
    <t>OFF-LA-10002762</t>
  </si>
  <si>
    <t>FUR-FU-10001706</t>
  </si>
  <si>
    <t>FUR-CH-10003061</t>
  </si>
  <si>
    <t>New York</t>
  </si>
  <si>
    <t>OFF-FA-10000304</t>
  </si>
  <si>
    <t>Fasteners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</si>
  <si>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</si>
  <si>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</si>
  <si>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</si>
  <si>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</si>
  <si>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</si>
  <si>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</si>
  <si>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</si>
  <si>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</si>
  <si>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</si>
  <si>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</si>
  <si>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</si>
  <si>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</si>
  <si>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Arizona</t>
  </si>
  <si>
    <t>OFF-AR-10002671</t>
  </si>
  <si>
    <t>TEC-PH-10002726</t>
  </si>
  <si>
    <t>Virginia</t>
  </si>
  <si>
    <t>OFF-PA-10000482</t>
  </si>
  <si>
    <t>OFF-BI-10004654</t>
  </si>
  <si>
    <t>OFF-PA-10004675</t>
  </si>
  <si>
    <t>Tennessee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</si>
  <si>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</si>
  <si>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</si>
  <si>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</si>
  <si>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</si>
  <si>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</si>
  <si>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</si>
  <si>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</si>
  <si>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Alabama</t>
  </si>
  <si>
    <t>OFF-AP-10002118</t>
  </si>
  <si>
    <t>OFF-BI-10002309</t>
  </si>
  <si>
    <t>OFF-AR-10002053</t>
  </si>
  <si>
    <t>OFF-ST-10002370</t>
  </si>
  <si>
    <t>OFF-EN-10000927</t>
  </si>
  <si>
    <t>OFF-ST-10003656</t>
  </si>
  <si>
    <t>South Carolina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</si>
  <si>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</si>
  <si>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</si>
  <si>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</si>
  <si>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</si>
  <si>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</si>
  <si>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</si>
  <si>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</si>
  <si>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</si>
  <si>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</si>
  <si>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Oregon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</si>
  <si>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</si>
  <si>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</si>
  <si>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</si>
  <si>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</si>
  <si>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</si>
  <si>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</si>
  <si>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</si>
  <si>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</si>
  <si>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Colorado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</si>
  <si>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</si>
  <si>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</si>
  <si>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</si>
  <si>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</si>
  <si>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</si>
  <si>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</si>
  <si>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</si>
  <si>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</si>
  <si>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Iowa</t>
  </si>
  <si>
    <t>OFF-AR-10000380</t>
  </si>
  <si>
    <t>OFF-BI-10003981</t>
  </si>
  <si>
    <t>Ohio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</si>
  <si>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</si>
  <si>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</si>
  <si>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</si>
  <si>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</si>
  <si>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</si>
  <si>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</si>
  <si>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</si>
  <si>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</si>
  <si>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</si>
  <si>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</si>
  <si>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</si>
  <si>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</si>
  <si>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</si>
  <si>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</si>
  <si>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</si>
  <si>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</si>
  <si>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</si>
  <si>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</si>
  <si>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</si>
  <si>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</si>
  <si>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</si>
  <si>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</si>
  <si>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</si>
  <si>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</si>
  <si>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</si>
  <si>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OFF-AR-10000940</t>
  </si>
  <si>
    <t>OFF-EN-10004030</t>
  </si>
  <si>
    <t>OFF-PA-10004327</t>
  </si>
  <si>
    <t>Missouri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</si>
  <si>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</si>
  <si>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</si>
  <si>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</si>
  <si>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</si>
  <si>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</si>
  <si>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</si>
  <si>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</si>
  <si>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</si>
  <si>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</si>
  <si>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</si>
  <si>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</si>
  <si>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Oklahoma</t>
  </si>
  <si>
    <t>OFF-LA-10002475</t>
  </si>
  <si>
    <t>TEC-PH-10004536</t>
  </si>
  <si>
    <t>OFF-PA-10002751</t>
  </si>
  <si>
    <t>TEC-AC-10003657</t>
  </si>
  <si>
    <t>New Mexico</t>
  </si>
  <si>
    <t>OFF-EN-10001990</t>
  </si>
  <si>
    <t>OFF-BI-10004002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</si>
  <si>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</si>
  <si>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</si>
  <si>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</si>
  <si>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</si>
  <si>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</si>
  <si>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</si>
  <si>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</si>
  <si>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</si>
  <si>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</si>
  <si>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</si>
  <si>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</si>
  <si>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</si>
  <si>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</si>
  <si>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</si>
  <si>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</si>
  <si>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</si>
  <si>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</si>
  <si>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</si>
  <si>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</si>
  <si>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Louisiana</t>
  </si>
  <si>
    <t>TEC-PH-10003273</t>
  </si>
  <si>
    <t>TEC-PH-10004896</t>
  </si>
  <si>
    <t>TEC-AC-10002345</t>
  </si>
  <si>
    <t>Connecticut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</si>
  <si>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</si>
  <si>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</si>
  <si>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</si>
  <si>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</si>
  <si>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</si>
  <si>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</si>
  <si>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</si>
  <si>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</si>
  <si>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</si>
  <si>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New Jersey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</si>
  <si>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</si>
  <si>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</si>
  <si>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</si>
  <si>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</si>
  <si>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</si>
  <si>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</si>
  <si>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</si>
  <si>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</si>
  <si>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</si>
  <si>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</si>
  <si>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</si>
  <si>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</si>
  <si>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</si>
  <si>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</si>
  <si>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</si>
  <si>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</si>
  <si>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</si>
  <si>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</si>
  <si>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</si>
  <si>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</si>
  <si>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</si>
  <si>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</si>
  <si>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</si>
  <si>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</si>
  <si>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</si>
  <si>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</si>
  <si>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</si>
  <si>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</si>
  <si>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</si>
  <si>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</si>
  <si>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</si>
  <si>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</si>
  <si>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</si>
  <si>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</si>
  <si>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</si>
  <si>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</si>
  <si>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</si>
  <si>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</si>
  <si>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</si>
  <si>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</si>
  <si>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</si>
  <si>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</si>
  <si>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</si>
  <si>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</si>
  <si>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</si>
  <si>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</si>
  <si>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</si>
  <si>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</si>
  <si>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</si>
  <si>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</si>
  <si>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</si>
  <si>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</si>
  <si>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</si>
  <si>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</si>
  <si>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</si>
  <si>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</si>
  <si>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</si>
  <si>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</si>
  <si>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</si>
  <si>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</si>
  <si>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</si>
  <si>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</si>
  <si>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</si>
  <si>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</si>
  <si>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</si>
  <si>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</si>
  <si>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</si>
  <si>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</si>
  <si>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</si>
  <si>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</si>
  <si>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</si>
  <si>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</si>
  <si>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</si>
  <si>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</si>
  <si>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</si>
  <si>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</si>
  <si>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</si>
  <si>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</si>
  <si>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</si>
  <si>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</si>
  <si>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</si>
  <si>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</si>
  <si>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</si>
  <si>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</si>
  <si>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</si>
  <si>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</si>
  <si>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</si>
  <si>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</si>
  <si>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</si>
  <si>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</si>
  <si>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</si>
  <si>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</si>
  <si>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</si>
  <si>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</si>
  <si>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</si>
  <si>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</si>
  <si>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</si>
  <si>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</si>
  <si>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</si>
  <si>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</si>
  <si>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</si>
  <si>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</si>
  <si>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</si>
  <si>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</si>
  <si>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</si>
  <si>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</si>
  <si>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</si>
  <si>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</si>
  <si>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</si>
  <si>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</si>
  <si>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</si>
  <si>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</si>
  <si>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</si>
  <si>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</si>
  <si>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</si>
  <si>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</si>
  <si>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</si>
  <si>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</si>
  <si>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</si>
  <si>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</si>
  <si>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</si>
  <si>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</si>
  <si>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</si>
  <si>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Copiers</t>
  </si>
  <si>
    <t>OFF-BI-10004140</t>
  </si>
  <si>
    <t>OFF-BI-10003314</t>
  </si>
  <si>
    <t>FUR-TA-10004575</t>
  </si>
  <si>
    <t>OFF-FA-10000490</t>
  </si>
  <si>
    <t>OFF-AR-10000122</t>
  </si>
  <si>
    <t>TEC-PH-10000702</t>
  </si>
  <si>
    <t>Massachusetts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</si>
  <si>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</si>
  <si>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</si>
  <si>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</si>
  <si>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</si>
  <si>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</si>
  <si>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</si>
  <si>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</si>
  <si>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</si>
  <si>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Georgia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</si>
  <si>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</si>
  <si>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</si>
  <si>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</si>
  <si>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</si>
  <si>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</si>
  <si>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</si>
  <si>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</si>
  <si>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</si>
  <si>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</si>
  <si>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</si>
  <si>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</si>
  <si>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</si>
  <si>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</si>
  <si>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</si>
  <si>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</si>
  <si>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</si>
  <si>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</si>
  <si>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</si>
  <si>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</si>
  <si>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</si>
  <si>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</si>
  <si>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</si>
  <si>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</si>
  <si>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</si>
  <si>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</si>
  <si>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</si>
  <si>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</si>
  <si>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</si>
  <si>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</si>
  <si>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</si>
  <si>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Nevada</t>
  </si>
  <si>
    <t>OFF-BI-10004492</t>
  </si>
  <si>
    <t>Rhode Island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</si>
  <si>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</si>
  <si>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</si>
  <si>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</si>
  <si>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</si>
  <si>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</si>
  <si>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</si>
  <si>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</si>
  <si>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</si>
  <si>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</si>
  <si>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</si>
  <si>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</si>
  <si>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</si>
  <si>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</si>
  <si>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</si>
  <si>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</si>
  <si>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</si>
  <si>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</si>
  <si>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</si>
  <si>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</si>
  <si>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</si>
  <si>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</si>
  <si>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</si>
  <si>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</si>
  <si>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</si>
  <si>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</si>
  <si>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Mississippi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</si>
  <si>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</si>
  <si>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</si>
  <si>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</si>
  <si>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</si>
  <si>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</si>
  <si>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</si>
  <si>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</si>
  <si>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</si>
  <si>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</si>
  <si>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</si>
  <si>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</si>
  <si>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</si>
  <si>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</si>
  <si>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</si>
  <si>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</si>
  <si>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</si>
  <si>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</si>
  <si>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</si>
  <si>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</si>
  <si>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</si>
  <si>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</si>
  <si>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</si>
  <si>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</si>
  <si>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</si>
  <si>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</si>
  <si>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</si>
  <si>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</si>
  <si>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</si>
  <si>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</si>
  <si>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</si>
  <si>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</si>
  <si>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</si>
  <si>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</si>
  <si>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</si>
  <si>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</si>
  <si>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</si>
  <si>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</si>
  <si>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</si>
  <si>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</si>
  <si>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</si>
  <si>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</si>
  <si>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</si>
  <si>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</si>
  <si>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</si>
  <si>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</si>
  <si>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</si>
  <si>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</si>
  <si>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</si>
  <si>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</si>
  <si>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</si>
  <si>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</si>
  <si>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</si>
  <si>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</si>
  <si>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</si>
  <si>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</si>
  <si>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</si>
  <si>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</si>
  <si>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</si>
  <si>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</si>
  <si>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</si>
  <si>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</si>
  <si>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</si>
  <si>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Arkansas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</si>
  <si>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</si>
  <si>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</si>
  <si>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</si>
  <si>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</si>
  <si>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</si>
  <si>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</si>
  <si>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</si>
  <si>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</si>
  <si>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</si>
  <si>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</si>
  <si>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</si>
  <si>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</si>
  <si>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</si>
  <si>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</si>
  <si>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</si>
  <si>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</si>
  <si>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Montana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</si>
  <si>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</si>
  <si>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</si>
  <si>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</si>
  <si>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</si>
  <si>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</si>
  <si>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</si>
  <si>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</si>
  <si>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</si>
  <si>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</si>
  <si>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</si>
  <si>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</si>
  <si>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</si>
  <si>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</si>
  <si>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</si>
  <si>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</si>
  <si>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</si>
  <si>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</si>
  <si>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</si>
  <si>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</si>
  <si>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</si>
  <si>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</si>
  <si>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</si>
  <si>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</si>
  <si>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</si>
  <si>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</si>
  <si>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</si>
  <si>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</si>
  <si>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</si>
  <si>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</si>
  <si>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</si>
  <si>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</si>
  <si>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</si>
  <si>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</si>
  <si>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</si>
  <si>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</si>
  <si>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</si>
  <si>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</si>
  <si>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</si>
  <si>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</si>
  <si>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</si>
  <si>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</si>
  <si>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</si>
  <si>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</si>
  <si>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</si>
  <si>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</si>
  <si>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</si>
  <si>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</si>
  <si>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</si>
  <si>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</si>
  <si>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</si>
  <si>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</si>
  <si>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</si>
  <si>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</si>
  <si>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</si>
  <si>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</si>
  <si>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</si>
  <si>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</si>
  <si>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</si>
  <si>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</si>
  <si>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</si>
  <si>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</si>
  <si>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</si>
  <si>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</si>
  <si>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</si>
  <si>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</si>
  <si>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</si>
  <si>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</si>
  <si>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</si>
  <si>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</si>
  <si>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</si>
  <si>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</si>
  <si>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</si>
  <si>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</si>
  <si>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</si>
  <si>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</si>
  <si>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</si>
  <si>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</si>
  <si>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</si>
  <si>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</si>
  <si>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</si>
  <si>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</si>
  <si>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</si>
  <si>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</si>
  <si>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</si>
  <si>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</si>
  <si>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</si>
  <si>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</si>
  <si>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</si>
  <si>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</si>
  <si>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</si>
  <si>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</si>
  <si>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</si>
  <si>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</si>
  <si>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</si>
  <si>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</si>
  <si>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</si>
  <si>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</si>
  <si>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</si>
  <si>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</si>
  <si>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</si>
  <si>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</si>
  <si>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</si>
  <si>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</si>
  <si>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</si>
  <si>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</si>
  <si>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</si>
  <si>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</si>
  <si>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</si>
  <si>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</si>
  <si>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</si>
  <si>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</si>
  <si>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</si>
  <si>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</si>
  <si>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</si>
  <si>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</si>
  <si>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</si>
  <si>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</si>
  <si>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</si>
  <si>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</si>
  <si>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</si>
  <si>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</si>
  <si>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</si>
  <si>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</si>
  <si>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</si>
  <si>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</si>
  <si>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</si>
  <si>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</si>
  <si>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</si>
  <si>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</si>
  <si>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</si>
  <si>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</si>
  <si>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</si>
  <si>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</si>
  <si>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</si>
  <si>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</si>
  <si>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</si>
  <si>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</si>
  <si>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</si>
  <si>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</si>
  <si>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</si>
  <si>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</si>
  <si>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</si>
  <si>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</si>
  <si>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</si>
  <si>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</si>
  <si>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</si>
  <si>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</si>
  <si>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</si>
  <si>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</si>
  <si>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</si>
  <si>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</si>
  <si>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</si>
  <si>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</si>
  <si>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</si>
  <si>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</si>
  <si>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</si>
  <si>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</si>
  <si>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</si>
  <si>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</si>
  <si>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</si>
  <si>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</si>
  <si>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</si>
  <si>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</si>
  <si>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</si>
  <si>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</si>
  <si>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</si>
  <si>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</si>
  <si>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</si>
  <si>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</si>
  <si>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</si>
  <si>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</si>
  <si>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</si>
  <si>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</si>
  <si>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</si>
  <si>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</si>
  <si>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</si>
  <si>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</si>
  <si>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</si>
  <si>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</si>
  <si>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</si>
  <si>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</si>
  <si>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</si>
  <si>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</si>
  <si>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</si>
  <si>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</si>
  <si>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</si>
  <si>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</si>
  <si>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</si>
  <si>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</si>
  <si>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</si>
  <si>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</si>
  <si>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</si>
  <si>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</si>
  <si>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</si>
  <si>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</si>
  <si>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</si>
  <si>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</si>
  <si>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</si>
  <si>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</si>
  <si>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</si>
  <si>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</si>
  <si>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</si>
  <si>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</si>
  <si>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</si>
  <si>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</si>
  <si>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</si>
  <si>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</si>
  <si>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</si>
  <si>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</si>
  <si>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</si>
  <si>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</si>
  <si>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</si>
  <si>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</si>
  <si>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</si>
  <si>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</si>
  <si>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</si>
  <si>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</si>
  <si>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</si>
  <si>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</si>
  <si>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</si>
  <si>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</si>
  <si>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</si>
  <si>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</si>
  <si>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</si>
  <si>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</si>
  <si>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</si>
  <si>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</si>
  <si>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</si>
  <si>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</si>
  <si>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</si>
  <si>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</si>
  <si>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</si>
  <si>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</si>
  <si>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</si>
  <si>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</si>
  <si>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</si>
  <si>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</si>
  <si>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</si>
  <si>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New Hampshire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</si>
  <si>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</si>
  <si>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</si>
  <si>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</si>
  <si>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</si>
  <si>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</si>
  <si>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</si>
  <si>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</si>
  <si>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</si>
  <si>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Maryland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</si>
  <si>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</si>
  <si>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</si>
  <si>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</si>
  <si>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</si>
  <si>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</si>
  <si>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</si>
  <si>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</si>
  <si>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</si>
  <si>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</si>
  <si>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</si>
  <si>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</si>
  <si>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</si>
  <si>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</si>
  <si>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</si>
  <si>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</si>
  <si>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</si>
  <si>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</si>
  <si>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</si>
  <si>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</si>
  <si>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</si>
  <si>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</si>
  <si>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</si>
  <si>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</si>
  <si>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</si>
  <si>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</si>
  <si>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</si>
  <si>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</si>
  <si>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</si>
  <si>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</si>
  <si>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</si>
  <si>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</si>
  <si>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</si>
  <si>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</si>
  <si>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</si>
  <si>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</si>
  <si>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</si>
  <si>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</si>
  <si>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</si>
  <si>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</si>
  <si>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</si>
  <si>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</si>
  <si>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</si>
  <si>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</si>
  <si>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</si>
  <si>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</si>
  <si>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</si>
  <si>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</si>
  <si>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</si>
  <si>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</si>
  <si>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</si>
  <si>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</si>
  <si>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</si>
  <si>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</si>
  <si>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</si>
  <si>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</si>
  <si>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</si>
  <si>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</si>
  <si>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</si>
  <si>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</si>
  <si>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</si>
  <si>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</si>
  <si>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</si>
  <si>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</si>
  <si>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</si>
  <si>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</si>
  <si>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</si>
  <si>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</si>
  <si>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</si>
  <si>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</si>
  <si>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</si>
  <si>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</si>
  <si>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</si>
  <si>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District of Columbia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</si>
  <si>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</si>
  <si>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</si>
  <si>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</si>
  <si>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</si>
  <si>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</si>
  <si>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</si>
  <si>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</si>
  <si>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</si>
  <si>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</si>
  <si>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</si>
  <si>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</si>
  <si>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</si>
  <si>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</si>
  <si>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</si>
  <si>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</si>
  <si>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</si>
  <si>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</si>
  <si>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</si>
  <si>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</si>
  <si>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</si>
  <si>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</si>
  <si>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</si>
  <si>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</si>
  <si>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</si>
  <si>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</si>
  <si>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</si>
  <si>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</si>
  <si>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</si>
  <si>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</si>
  <si>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</si>
  <si>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</si>
  <si>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</si>
  <si>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</si>
  <si>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</si>
  <si>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</si>
  <si>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</si>
  <si>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</si>
  <si>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</si>
  <si>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</si>
  <si>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</si>
  <si>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</si>
  <si>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</si>
  <si>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</si>
  <si>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</si>
  <si>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</si>
  <si>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</si>
  <si>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</si>
  <si>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</si>
  <si>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</si>
  <si>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</si>
  <si>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</si>
  <si>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</si>
  <si>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</si>
  <si>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</si>
  <si>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</si>
  <si>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</si>
  <si>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</si>
  <si>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</si>
  <si>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</si>
  <si>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</si>
  <si>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</si>
  <si>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</si>
  <si>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</si>
  <si>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</si>
  <si>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</si>
  <si>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</si>
  <si>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</si>
  <si>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</si>
  <si>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</si>
  <si>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</si>
  <si>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</si>
  <si>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</si>
  <si>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</si>
  <si>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</si>
  <si>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</si>
  <si>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</si>
  <si>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</si>
  <si>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</si>
  <si>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</si>
  <si>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</si>
  <si>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</si>
  <si>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</si>
  <si>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</si>
  <si>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</si>
  <si>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</si>
  <si>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</si>
  <si>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</si>
  <si>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</si>
  <si>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</si>
  <si>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</si>
  <si>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</si>
  <si>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</si>
  <si>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</si>
  <si>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</si>
  <si>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</si>
  <si>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</si>
  <si>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</si>
  <si>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</si>
  <si>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</si>
  <si>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</si>
  <si>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</si>
  <si>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</si>
  <si>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</si>
  <si>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</si>
  <si>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</si>
  <si>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</si>
  <si>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</si>
  <si>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</si>
  <si>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</si>
  <si>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</si>
  <si>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</si>
  <si>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</si>
  <si>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</si>
  <si>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</si>
  <si>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</si>
  <si>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</si>
  <si>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</si>
  <si>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</si>
  <si>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</si>
  <si>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</si>
  <si>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</si>
  <si>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</si>
  <si>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</si>
  <si>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</si>
  <si>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</si>
  <si>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</si>
  <si>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</si>
  <si>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</si>
  <si>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</si>
  <si>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</si>
  <si>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</si>
  <si>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</si>
  <si>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</si>
  <si>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</si>
  <si>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</si>
  <si>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</si>
  <si>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</si>
  <si>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</si>
  <si>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</si>
  <si>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</si>
  <si>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</si>
  <si>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</si>
  <si>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</si>
  <si>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</si>
  <si>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</si>
  <si>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</si>
  <si>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</si>
  <si>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</si>
  <si>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</si>
  <si>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</si>
  <si>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</si>
  <si>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</si>
  <si>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</si>
  <si>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</si>
  <si>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</si>
  <si>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</si>
  <si>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</si>
  <si>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</si>
  <si>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</si>
  <si>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</si>
  <si>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</si>
  <si>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</si>
  <si>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</si>
  <si>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</si>
  <si>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</si>
  <si>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</si>
  <si>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</si>
  <si>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</si>
  <si>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</si>
  <si>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</si>
  <si>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</si>
  <si>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</si>
  <si>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</si>
  <si>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</si>
  <si>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</si>
  <si>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</si>
  <si>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</si>
  <si>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</si>
  <si>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</si>
  <si>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</si>
  <si>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</si>
  <si>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</si>
  <si>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</si>
  <si>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</si>
  <si>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</si>
  <si>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</si>
  <si>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</si>
  <si>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</si>
  <si>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</si>
  <si>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</si>
  <si>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</si>
  <si>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</si>
  <si>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</si>
  <si>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</si>
  <si>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</si>
  <si>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</si>
  <si>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</si>
  <si>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</si>
  <si>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</si>
  <si>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</si>
  <si>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</si>
  <si>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</si>
  <si>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</si>
  <si>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</si>
  <si>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</si>
  <si>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</si>
  <si>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</si>
  <si>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</si>
  <si>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</si>
  <si>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</si>
  <si>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</si>
  <si>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</si>
  <si>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</si>
  <si>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</si>
  <si>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</si>
  <si>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</si>
  <si>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</si>
  <si>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</si>
  <si>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</si>
  <si>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</si>
  <si>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</si>
  <si>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</si>
  <si>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</si>
  <si>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</si>
  <si>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</si>
  <si>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</si>
  <si>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</si>
  <si>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</si>
  <si>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</si>
  <si>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</si>
  <si>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</si>
  <si>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</si>
  <si>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</si>
  <si>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</si>
  <si>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</si>
  <si>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</si>
  <si>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</si>
  <si>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</si>
  <si>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</si>
  <si>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</si>
  <si>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</si>
  <si>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</si>
  <si>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</si>
  <si>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</si>
  <si>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</si>
  <si>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</si>
  <si>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</si>
  <si>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</si>
  <si>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</si>
  <si>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</si>
  <si>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</si>
  <si>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</si>
  <si>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</si>
  <si>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</si>
  <si>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</si>
  <si>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</si>
  <si>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</si>
  <si>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</si>
  <si>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</si>
  <si>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</si>
  <si>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</si>
  <si>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</si>
  <si>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</si>
  <si>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</si>
  <si>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</si>
  <si>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</si>
  <si>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</si>
  <si>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</si>
  <si>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</si>
  <si>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</si>
  <si>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</si>
  <si>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</si>
  <si>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</si>
  <si>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</si>
  <si>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</si>
  <si>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</si>
  <si>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</si>
  <si>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</si>
  <si>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</si>
  <si>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</si>
  <si>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</si>
  <si>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</si>
  <si>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</si>
  <si>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</si>
  <si>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</si>
  <si>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</si>
  <si>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</si>
  <si>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</si>
  <si>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</si>
  <si>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</si>
  <si>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</si>
  <si>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</si>
  <si>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</si>
  <si>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</si>
  <si>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</si>
  <si>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</si>
  <si>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</si>
  <si>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</si>
  <si>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</si>
  <si>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</si>
  <si>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</si>
  <si>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</si>
  <si>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</si>
  <si>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</si>
  <si>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</si>
  <si>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</si>
  <si>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</si>
  <si>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</si>
  <si>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</si>
  <si>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</si>
  <si>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</si>
  <si>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</si>
  <si>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</si>
  <si>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</si>
  <si>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</si>
  <si>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</si>
  <si>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</si>
  <si>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</si>
  <si>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</si>
  <si>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</si>
  <si>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</si>
  <si>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</si>
  <si>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</si>
  <si>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</si>
  <si>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</si>
  <si>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</si>
  <si>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</si>
  <si>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</si>
  <si>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</si>
  <si>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</si>
  <si>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</si>
  <si>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</si>
  <si>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</si>
  <si>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</si>
  <si>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</si>
  <si>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</si>
  <si>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</si>
  <si>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</si>
  <si>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</si>
  <si>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</si>
  <si>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</si>
  <si>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</si>
  <si>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</si>
  <si>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</si>
  <si>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</si>
  <si>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</si>
  <si>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</si>
  <si>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</si>
  <si>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</si>
  <si>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</si>
  <si>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</si>
  <si>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</si>
  <si>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</si>
  <si>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</si>
  <si>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</si>
  <si>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</si>
  <si>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</si>
  <si>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</si>
  <si>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</si>
  <si>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</si>
  <si>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Kansas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</si>
  <si>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</si>
  <si>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</si>
  <si>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</si>
  <si>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</si>
  <si>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</si>
  <si>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</si>
  <si>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</si>
  <si>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</si>
  <si>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</si>
  <si>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</si>
  <si>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</si>
  <si>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</si>
  <si>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</si>
  <si>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</si>
  <si>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</si>
  <si>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</si>
  <si>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</si>
  <si>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</si>
  <si>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</si>
  <si>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</si>
  <si>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</si>
  <si>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</si>
  <si>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</si>
  <si>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</si>
  <si>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</si>
  <si>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</si>
  <si>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</si>
  <si>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</si>
  <si>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</si>
  <si>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</si>
  <si>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</si>
  <si>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</si>
  <si>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</si>
  <si>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</si>
  <si>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</si>
  <si>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</si>
  <si>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</si>
  <si>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</si>
  <si>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</si>
  <si>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</si>
  <si>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</si>
  <si>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</si>
  <si>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</si>
  <si>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</si>
  <si>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</si>
  <si>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</si>
  <si>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</si>
  <si>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</si>
  <si>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</si>
  <si>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</si>
  <si>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</si>
  <si>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</si>
  <si>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</si>
  <si>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</si>
  <si>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</si>
  <si>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</si>
  <si>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</si>
  <si>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</si>
  <si>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</si>
  <si>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</si>
  <si>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</si>
  <si>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</si>
  <si>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</si>
  <si>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</si>
  <si>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</si>
  <si>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</si>
  <si>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</si>
  <si>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</si>
  <si>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</si>
  <si>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</si>
  <si>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</si>
  <si>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</si>
  <si>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</si>
  <si>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</si>
  <si>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</si>
  <si>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</si>
  <si>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</si>
  <si>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</si>
  <si>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</si>
  <si>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</si>
  <si>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</si>
  <si>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</si>
  <si>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</si>
  <si>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</si>
  <si>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</si>
  <si>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</si>
  <si>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</si>
  <si>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</si>
  <si>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</si>
  <si>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</si>
  <si>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</si>
  <si>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</si>
  <si>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</si>
  <si>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</si>
  <si>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</si>
  <si>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</si>
  <si>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</si>
  <si>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</si>
  <si>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</si>
  <si>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</si>
  <si>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</si>
  <si>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</si>
  <si>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</si>
  <si>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</si>
  <si>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</si>
  <si>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</si>
  <si>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</si>
  <si>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</si>
  <si>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</si>
  <si>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</si>
  <si>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</si>
  <si>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</si>
  <si>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</si>
  <si>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</si>
  <si>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</si>
  <si>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</si>
  <si>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</si>
  <si>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</si>
  <si>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</si>
  <si>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</si>
  <si>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</si>
  <si>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</si>
  <si>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</si>
  <si>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</si>
  <si>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</si>
  <si>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</si>
  <si>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</si>
  <si>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</si>
  <si>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</si>
  <si>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</si>
  <si>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</si>
  <si>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</si>
  <si>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</si>
  <si>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</si>
  <si>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</si>
  <si>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</si>
  <si>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</si>
  <si>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</si>
  <si>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</si>
  <si>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</si>
  <si>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</si>
  <si>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</si>
  <si>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</si>
  <si>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</si>
  <si>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</si>
  <si>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</si>
  <si>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Vermont</t>
  </si>
  <si>
    <t>OFF-AR-10000817</t>
  </si>
  <si>
    <t>OFF-SU-10000952</t>
  </si>
  <si>
    <t>FUR-FU-10004597</t>
  </si>
  <si>
    <t>OFF-BI-10002982</t>
  </si>
  <si>
    <t>OFF-PA-10004285</t>
  </si>
  <si>
    <t>OFF-AP-10001391</t>
  </si>
  <si>
    <t>Maine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</si>
  <si>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</si>
  <si>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</si>
  <si>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</si>
  <si>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</si>
  <si>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</si>
  <si>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</si>
  <si>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</si>
  <si>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</si>
  <si>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</si>
  <si>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</si>
  <si>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</si>
  <si>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</si>
  <si>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</si>
  <si>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</si>
  <si>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</si>
  <si>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</si>
  <si>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South Dakota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</si>
  <si>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</si>
  <si>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</si>
  <si>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</si>
  <si>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</si>
  <si>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</si>
  <si>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</si>
  <si>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</si>
  <si>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</si>
  <si>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</si>
  <si>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</si>
  <si>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</si>
  <si>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</si>
  <si>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</si>
  <si>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</si>
  <si>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</si>
  <si>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</si>
  <si>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</si>
  <si>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</si>
  <si>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</si>
  <si>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</si>
  <si>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</si>
  <si>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</si>
  <si>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</si>
  <si>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</si>
  <si>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</si>
  <si>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</si>
  <si>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</si>
  <si>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</si>
  <si>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</si>
  <si>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</si>
  <si>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</si>
  <si>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</si>
  <si>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</si>
  <si>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</si>
  <si>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</si>
  <si>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</si>
  <si>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</si>
  <si>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</si>
  <si>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</si>
  <si>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</si>
  <si>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</si>
  <si>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</si>
  <si>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</si>
  <si>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</si>
  <si>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</si>
  <si>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</si>
  <si>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</si>
  <si>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</si>
  <si>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</si>
  <si>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</si>
  <si>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</si>
  <si>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</si>
  <si>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</si>
  <si>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</si>
  <si>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</si>
  <si>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</si>
  <si>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</si>
  <si>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</si>
  <si>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</si>
  <si>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</si>
  <si>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</si>
  <si>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</si>
  <si>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</si>
  <si>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</si>
  <si>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</si>
  <si>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</si>
  <si>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</si>
  <si>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</si>
  <si>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</si>
  <si>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</si>
  <si>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</si>
  <si>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</si>
  <si>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</si>
  <si>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</si>
  <si>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</si>
  <si>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</si>
  <si>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</si>
  <si>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</si>
  <si>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</si>
  <si>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</si>
  <si>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</si>
  <si>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</si>
  <si>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</si>
  <si>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</si>
  <si>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</si>
  <si>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</si>
  <si>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</si>
  <si>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</si>
  <si>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</si>
  <si>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</si>
  <si>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</si>
  <si>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</si>
  <si>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</si>
  <si>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</si>
  <si>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</si>
  <si>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</si>
  <si>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</si>
  <si>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</si>
  <si>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</si>
  <si>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</si>
  <si>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</si>
  <si>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</si>
  <si>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</si>
  <si>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</si>
  <si>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</si>
  <si>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</si>
  <si>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</si>
  <si>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</si>
  <si>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</si>
  <si>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</si>
  <si>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</si>
  <si>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</si>
  <si>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</si>
  <si>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</si>
  <si>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</si>
  <si>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</si>
  <si>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</si>
  <si>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</si>
  <si>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</si>
  <si>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</si>
  <si>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</si>
  <si>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</si>
  <si>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</si>
  <si>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</si>
  <si>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</si>
  <si>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</si>
  <si>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</si>
  <si>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</si>
  <si>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</si>
  <si>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</si>
  <si>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</si>
  <si>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</si>
  <si>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</si>
  <si>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</si>
  <si>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</si>
  <si>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</si>
  <si>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</si>
  <si>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</si>
  <si>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</si>
  <si>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</si>
  <si>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</si>
  <si>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</si>
  <si>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</si>
  <si>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</si>
  <si>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</si>
  <si>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</si>
  <si>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</si>
  <si>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</si>
  <si>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</si>
  <si>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</si>
  <si>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</si>
  <si>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</si>
  <si>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</si>
  <si>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</si>
  <si>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</si>
  <si>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</si>
  <si>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</si>
  <si>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</si>
  <si>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</si>
  <si>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</si>
  <si>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</si>
  <si>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</si>
  <si>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</si>
  <si>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</si>
  <si>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</si>
  <si>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</si>
  <si>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</si>
  <si>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</si>
  <si>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</si>
  <si>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</si>
  <si>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</si>
  <si>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</si>
  <si>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</si>
  <si>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</si>
  <si>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</si>
  <si>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</si>
  <si>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</si>
  <si>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Idaho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</si>
  <si>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</si>
  <si>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</si>
  <si>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</si>
  <si>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</si>
  <si>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</si>
  <si>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</si>
  <si>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</si>
  <si>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</si>
  <si>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</si>
  <si>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</si>
  <si>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</si>
  <si>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</si>
  <si>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</si>
  <si>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</si>
  <si>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</si>
  <si>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</si>
  <si>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</si>
  <si>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</si>
  <si>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</si>
  <si>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</si>
  <si>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</si>
  <si>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</si>
  <si>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</si>
  <si>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</si>
  <si>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</si>
  <si>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</si>
  <si>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</si>
  <si>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</si>
  <si>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</si>
  <si>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</si>
  <si>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</si>
  <si>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</si>
  <si>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</si>
  <si>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</si>
  <si>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</si>
  <si>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</si>
  <si>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</si>
  <si>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</si>
  <si>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</si>
  <si>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</si>
  <si>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</si>
  <si>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</si>
  <si>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</si>
  <si>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</si>
  <si>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</si>
  <si>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</si>
  <si>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</si>
  <si>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</si>
  <si>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</si>
  <si>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</si>
  <si>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</si>
  <si>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</si>
  <si>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</si>
  <si>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</si>
  <si>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</si>
  <si>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</si>
  <si>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</si>
  <si>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</si>
  <si>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</si>
  <si>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</si>
  <si>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</si>
  <si>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</si>
  <si>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</si>
  <si>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</si>
  <si>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</si>
  <si>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</si>
  <si>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</si>
  <si>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</si>
  <si>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</si>
  <si>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</si>
  <si>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</si>
  <si>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</si>
  <si>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</si>
  <si>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</si>
  <si>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</si>
  <si>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</si>
  <si>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</si>
  <si>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</si>
  <si>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</si>
  <si>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</si>
  <si>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</si>
  <si>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</si>
  <si>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</si>
  <si>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</si>
  <si>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</si>
  <si>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</si>
  <si>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</si>
  <si>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</si>
  <si>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</si>
  <si>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</si>
  <si>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</si>
  <si>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</si>
  <si>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</si>
  <si>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</si>
  <si>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</si>
  <si>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</si>
  <si>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</si>
  <si>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</si>
  <si>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</si>
  <si>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</si>
  <si>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</si>
  <si>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</si>
  <si>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</si>
  <si>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</si>
  <si>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</si>
  <si>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</si>
  <si>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</si>
  <si>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</si>
  <si>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</si>
  <si>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</si>
  <si>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</si>
  <si>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</si>
  <si>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</si>
  <si>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</si>
  <si>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</si>
  <si>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</si>
  <si>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</si>
  <si>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</si>
  <si>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</si>
  <si>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</si>
  <si>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</si>
  <si>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</si>
  <si>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</si>
  <si>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</si>
  <si>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</si>
  <si>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</si>
  <si>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</si>
  <si>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</si>
  <si>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</si>
  <si>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</si>
  <si>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</si>
  <si>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</si>
  <si>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</si>
  <si>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</si>
  <si>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</si>
  <si>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</si>
  <si>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</si>
  <si>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</si>
  <si>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</si>
  <si>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</si>
  <si>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</si>
  <si>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</si>
  <si>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</si>
  <si>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</si>
  <si>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</si>
  <si>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</si>
  <si>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</si>
  <si>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</si>
  <si>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</si>
  <si>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</si>
  <si>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</si>
  <si>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</si>
  <si>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</si>
  <si>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</si>
  <si>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</si>
  <si>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</si>
  <si>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</si>
  <si>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</si>
  <si>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</si>
  <si>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</si>
  <si>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</si>
  <si>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</si>
  <si>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</si>
  <si>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</si>
  <si>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</si>
  <si>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</si>
  <si>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</si>
  <si>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</si>
  <si>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</si>
  <si>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</si>
  <si>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</si>
  <si>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</si>
  <si>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</si>
  <si>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</si>
  <si>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</si>
  <si>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</si>
  <si>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</si>
  <si>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North Dakota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</si>
  <si>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</si>
  <si>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</si>
  <si>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</si>
  <si>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</si>
  <si>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</si>
  <si>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</si>
  <si>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</si>
  <si>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</si>
  <si>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</si>
  <si>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</si>
  <si>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</si>
  <si>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</si>
  <si>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</si>
  <si>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</si>
  <si>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</si>
  <si>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</si>
  <si>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</si>
  <si>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</si>
  <si>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</si>
  <si>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</si>
  <si>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</si>
  <si>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</si>
  <si>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</si>
  <si>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</si>
  <si>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</si>
  <si>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</si>
  <si>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</si>
  <si>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</si>
  <si>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</si>
  <si>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</si>
  <si>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</si>
  <si>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</si>
  <si>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</si>
  <si>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</si>
  <si>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</si>
  <si>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</si>
  <si>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</si>
  <si>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</si>
  <si>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</si>
  <si>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</si>
  <si>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</si>
  <si>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</si>
  <si>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</si>
  <si>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</si>
  <si>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</si>
  <si>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</si>
  <si>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</si>
  <si>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</si>
  <si>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</si>
  <si>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</si>
  <si>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</si>
  <si>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</si>
  <si>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</si>
  <si>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</si>
  <si>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</si>
  <si>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</si>
  <si>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</si>
  <si>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</si>
  <si>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</si>
  <si>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</si>
  <si>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</si>
  <si>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</si>
  <si>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</si>
  <si>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</si>
  <si>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</si>
  <si>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</si>
  <si>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</si>
  <si>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</si>
  <si>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</si>
  <si>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</si>
  <si>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</si>
  <si>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</si>
  <si>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</si>
  <si>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</si>
  <si>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</si>
  <si>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</si>
  <si>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</si>
  <si>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</si>
  <si>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</si>
  <si>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</si>
  <si>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</si>
  <si>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</si>
  <si>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</si>
  <si>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</si>
  <si>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</si>
  <si>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</si>
  <si>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</si>
  <si>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</si>
  <si>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</si>
  <si>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</si>
  <si>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</si>
  <si>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</si>
  <si>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</si>
  <si>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</si>
  <si>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</si>
  <si>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</si>
  <si>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</si>
  <si>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</si>
  <si>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</si>
  <si>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</si>
  <si>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</si>
  <si>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</si>
  <si>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</si>
  <si>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</si>
  <si>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</si>
  <si>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</si>
  <si>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</si>
  <si>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</si>
  <si>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</si>
  <si>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</si>
  <si>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</si>
  <si>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</si>
  <si>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Wyoming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</si>
  <si>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</si>
  <si>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</si>
  <si>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</si>
  <si>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</si>
  <si>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</si>
  <si>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</si>
  <si>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</si>
  <si>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</si>
  <si>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</si>
  <si>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</si>
  <si>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</si>
  <si>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</si>
  <si>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</si>
  <si>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</si>
  <si>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</si>
  <si>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</si>
  <si>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</si>
  <si>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</si>
  <si>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</si>
  <si>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</si>
  <si>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</si>
  <si>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</si>
  <si>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</si>
  <si>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</si>
  <si>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</si>
  <si>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</si>
  <si>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</si>
  <si>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</si>
  <si>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</si>
  <si>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</si>
  <si>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</si>
  <si>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</si>
  <si>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</si>
  <si>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</si>
  <si>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</si>
  <si>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</si>
  <si>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</si>
  <si>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</si>
  <si>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</si>
  <si>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</si>
  <si>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</si>
  <si>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</si>
  <si>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</si>
  <si>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</si>
  <si>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</si>
  <si>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</si>
  <si>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</si>
  <si>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</si>
  <si>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</si>
  <si>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</si>
  <si>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</si>
  <si>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</si>
  <si>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</si>
  <si>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</si>
  <si>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</si>
  <si>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</si>
  <si>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</si>
  <si>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</si>
  <si>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</si>
  <si>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</si>
  <si>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</si>
  <si>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</si>
  <si>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West Virginia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</si>
  <si>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</si>
  <si>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</si>
  <si>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</si>
  <si>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</si>
  <si>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</si>
  <si>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</si>
  <si>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</si>
  <si>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</si>
  <si>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</si>
  <si>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</si>
  <si>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</si>
  <si>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</si>
  <si>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</si>
  <si>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</si>
  <si>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</si>
  <si>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</si>
  <si>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</si>
  <si>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</si>
  <si>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</si>
  <si>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</si>
  <si>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</si>
  <si>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</si>
  <si>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</si>
  <si>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</si>
  <si>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</si>
  <si>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</si>
  <si>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</si>
  <si>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</si>
  <si>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</si>
  <si>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</si>
  <si>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</si>
  <si>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</si>
  <si>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Suma de Sales</t>
  </si>
  <si>
    <t>2015</t>
  </si>
  <si>
    <t>Trim.1</t>
  </si>
  <si>
    <t>Trim.2</t>
  </si>
  <si>
    <t>Trim.3</t>
  </si>
  <si>
    <t>Trim.4</t>
  </si>
  <si>
    <t>2016</t>
  </si>
  <si>
    <t>2017</t>
  </si>
  <si>
    <t>2018</t>
  </si>
  <si>
    <t>Funiture</t>
  </si>
  <si>
    <t>TOTAL VENTAS</t>
  </si>
  <si>
    <t>Etiquetas de fila</t>
  </si>
  <si>
    <t>Etiquetas de columna</t>
  </si>
  <si>
    <t>Total general</t>
  </si>
  <si>
    <t>Order ID</t>
  </si>
  <si>
    <t>US-2018-132031</t>
  </si>
  <si>
    <t>CA-2017-111409</t>
  </si>
  <si>
    <t>CA-2016-117611</t>
  </si>
  <si>
    <t>CA-2018-154718</t>
  </si>
  <si>
    <t>CA-2017-150007</t>
  </si>
  <si>
    <t>CA-2017-129280</t>
  </si>
  <si>
    <t>CA-2018-132199</t>
  </si>
  <si>
    <t>CA-2017-161158</t>
  </si>
  <si>
    <t>CA-2015-113768</t>
  </si>
  <si>
    <t>CA-2016-102260</t>
  </si>
  <si>
    <t>CA-2015-145576</t>
  </si>
  <si>
    <t>CA-2015-133830</t>
  </si>
  <si>
    <t>CA-2015-131905</t>
  </si>
  <si>
    <t>CA-2018-111220</t>
  </si>
  <si>
    <t>CA-2016-145835</t>
  </si>
  <si>
    <t>US-2015-164763</t>
  </si>
  <si>
    <t>CA-2018-122175</t>
  </si>
  <si>
    <t>CA-2017-108364</t>
  </si>
  <si>
    <t>CA-2017-153346</t>
  </si>
  <si>
    <t>CA-2016-130610</t>
  </si>
  <si>
    <t>CA-2017-168893</t>
  </si>
  <si>
    <t>CA-2018-105620</t>
  </si>
  <si>
    <t>CA-2018-146724</t>
  </si>
  <si>
    <t>US-2018-140312</t>
  </si>
  <si>
    <t>CA-2018-101483</t>
  </si>
  <si>
    <t>CA-2017-128727</t>
  </si>
  <si>
    <t>CA-2016-163055</t>
  </si>
  <si>
    <t>CA-2016-135853</t>
  </si>
  <si>
    <t>CA-2018-111262</t>
  </si>
  <si>
    <t>US-2018-166233</t>
  </si>
  <si>
    <t>US-2016-157014</t>
  </si>
  <si>
    <t>CA-2018-167101</t>
  </si>
  <si>
    <t>CA-2016-139584</t>
  </si>
  <si>
    <t>CA-2015-133690</t>
  </si>
  <si>
    <t>CA-2017-124016</t>
  </si>
  <si>
    <t>CA-2017-145982</t>
  </si>
  <si>
    <t>CA-2017-101378</t>
  </si>
  <si>
    <t>CA-2015-158274</t>
  </si>
  <si>
    <t>CA-2018-155292</t>
  </si>
  <si>
    <t>CA-2017-111682</t>
  </si>
  <si>
    <t>CA-2017-134789</t>
  </si>
  <si>
    <t>CA-2018-115602</t>
  </si>
  <si>
    <t>US-2017-127425</t>
  </si>
  <si>
    <t>CA-2018-125451</t>
  </si>
  <si>
    <t>CA-2018-140186</t>
  </si>
  <si>
    <t>CA-2018-126956</t>
  </si>
  <si>
    <t>US-2018-116897</t>
  </si>
  <si>
    <t>CA-2015-113929</t>
  </si>
  <si>
    <t>CA-2018-105487</t>
  </si>
  <si>
    <t>CA-2018-154466</t>
  </si>
  <si>
    <t>CA-2017-145548</t>
  </si>
  <si>
    <t>CA-2016-137897</t>
  </si>
  <si>
    <t>CA-2017-145492</t>
  </si>
  <si>
    <t>CA-2016-121650</t>
  </si>
  <si>
    <t>CA-2016-149566</t>
  </si>
  <si>
    <t>CA-2015-121006</t>
  </si>
  <si>
    <t>CA-2017-138667</t>
  </si>
  <si>
    <t>CA-2017-135776</t>
  </si>
  <si>
    <t>CA-2018-159135</t>
  </si>
  <si>
    <t>CA-2018-122035</t>
  </si>
  <si>
    <t>CA-2018-150091</t>
  </si>
  <si>
    <t>CA-2017-169194</t>
  </si>
  <si>
    <t>CA-2015-128839</t>
  </si>
  <si>
    <t>CA-2015-145254</t>
  </si>
  <si>
    <t>US-2017-108637</t>
  </si>
  <si>
    <t>US-2015-140452</t>
  </si>
  <si>
    <t>CA-2018-108560</t>
  </si>
  <si>
    <t>CA-2016-126347</t>
  </si>
  <si>
    <t>CA-2016-111458</t>
  </si>
  <si>
    <t>CA-2018-135587</t>
  </si>
  <si>
    <t>CA-2018-140872</t>
  </si>
  <si>
    <t>CA-2018-142776</t>
  </si>
  <si>
    <t>CA-2017-114307</t>
  </si>
  <si>
    <t>CA-2017-124352</t>
  </si>
  <si>
    <t>CA-2015-142769</t>
  </si>
  <si>
    <t>CA-2018-105669</t>
  </si>
  <si>
    <t>CA-2017-108105</t>
  </si>
  <si>
    <t>US-2018-159205</t>
  </si>
  <si>
    <t>US-2017-150861</t>
  </si>
  <si>
    <t>CA-2017-144855</t>
  </si>
  <si>
    <t>US-2015-121566</t>
  </si>
  <si>
    <t>CA-2017-146682</t>
  </si>
  <si>
    <t>CA-2016-156510</t>
  </si>
  <si>
    <t>CA-2015-124737</t>
  </si>
  <si>
    <t>CA-2017-149965</t>
  </si>
  <si>
    <t>CA-2016-124541</t>
  </si>
  <si>
    <t>CA-2018-109589</t>
  </si>
  <si>
    <t>CA-2018-142034</t>
  </si>
  <si>
    <t>CA-2017-144092</t>
  </si>
  <si>
    <t>CA-2017-134180</t>
  </si>
  <si>
    <t>CA-2018-130148</t>
  </si>
  <si>
    <t>CA-2016-148432</t>
  </si>
  <si>
    <t>CA-2016-149713</t>
  </si>
  <si>
    <t>CA-2018-129805</t>
  </si>
  <si>
    <t>CA-2018-123001</t>
  </si>
  <si>
    <t>US-2018-133361</t>
  </si>
  <si>
    <t>CA-2016-169537</t>
  </si>
  <si>
    <t>CA-2016-106187</t>
  </si>
  <si>
    <t>CA-2017-101469</t>
  </si>
  <si>
    <t>CA-2018-162096</t>
  </si>
  <si>
    <t>CA-2018-168123</t>
  </si>
  <si>
    <t>CA-2017-129868</t>
  </si>
  <si>
    <t>CA-2016-149972</t>
  </si>
  <si>
    <t>CA-2018-161592</t>
  </si>
  <si>
    <t>CA-2018-167080</t>
  </si>
  <si>
    <t>CA-2018-136007</t>
  </si>
  <si>
    <t>CA-2016-137603</t>
  </si>
  <si>
    <t>CA-2016-122406</t>
  </si>
  <si>
    <t>CA-2017-163776</t>
  </si>
  <si>
    <t>US-2018-107384</t>
  </si>
  <si>
    <t>US-2018-163790</t>
  </si>
  <si>
    <t>CA-2018-104731</t>
  </si>
  <si>
    <t>US-2016-137008</t>
  </si>
  <si>
    <t>CA-2016-164084</t>
  </si>
  <si>
    <t>CA-2018-126536</t>
  </si>
  <si>
    <t>CA-2017-121748</t>
  </si>
  <si>
    <t>CA-2017-169957</t>
  </si>
  <si>
    <t>CA-2017-106894</t>
  </si>
  <si>
    <t>CA-2017-157161</t>
  </si>
  <si>
    <t>CA-2018-129833</t>
  </si>
  <si>
    <t>US-2015-105151</t>
  </si>
  <si>
    <t>CA-2018-111808</t>
  </si>
  <si>
    <t>US-2018-100209</t>
  </si>
  <si>
    <t>CA-2016-106978</t>
  </si>
  <si>
    <t>CA-2015-122567</t>
  </si>
  <si>
    <t>CA-2018-145037</t>
  </si>
  <si>
    <t>CA-2018-128965</t>
  </si>
  <si>
    <t>CA-2017-133340</t>
  </si>
  <si>
    <t>CA-2016-149993</t>
  </si>
  <si>
    <t>US-2015-131275</t>
  </si>
  <si>
    <t>CA-2017-137673</t>
  </si>
  <si>
    <t>CA-2016-132486</t>
  </si>
  <si>
    <t>CA-2018-120168</t>
  </si>
  <si>
    <t>US-2017-123610</t>
  </si>
  <si>
    <t>CA-2018-148355</t>
  </si>
  <si>
    <t>CA-2016-102016</t>
  </si>
  <si>
    <t>CA-2016-111780</t>
  </si>
  <si>
    <t>CA-2016-149083</t>
  </si>
  <si>
    <t>CA-2016-166464</t>
  </si>
  <si>
    <t>CA-2015-116785</t>
  </si>
  <si>
    <t>CA-2018-152961</t>
  </si>
  <si>
    <t>CA-2017-157266</t>
  </si>
  <si>
    <t>CA-2017-164896</t>
  </si>
  <si>
    <t>US-2016-156797</t>
  </si>
  <si>
    <t>CA-2018-125290</t>
  </si>
  <si>
    <t>CA-2018-143084</t>
  </si>
  <si>
    <t>CA-2017-139395</t>
  </si>
  <si>
    <t>US-2017-140172</t>
  </si>
  <si>
    <t>CA-2016-103723</t>
  </si>
  <si>
    <t>CA-2018-157651</t>
  </si>
  <si>
    <t>CA-2018-127726</t>
  </si>
  <si>
    <t>CA-2017-152163</t>
  </si>
  <si>
    <t>CA-2018-129378</t>
  </si>
  <si>
    <t>CA-2018-112515</t>
  </si>
  <si>
    <t>CA-2018-127026</t>
  </si>
  <si>
    <t>CA-2017-105732</t>
  </si>
  <si>
    <t>CA-2015-125171</t>
  </si>
  <si>
    <t>CA-2015-163552</t>
  </si>
  <si>
    <t>CA-2015-163223</t>
  </si>
  <si>
    <t>CA-2016-158421</t>
  </si>
  <si>
    <t>CA-2018-137001</t>
  </si>
  <si>
    <t>CA-2017-158694</t>
  </si>
  <si>
    <t>CA-2017-100790</t>
  </si>
  <si>
    <t>CA-2017-152730</t>
  </si>
  <si>
    <t>CA-2016-105347</t>
  </si>
  <si>
    <t>CA-2017-160745</t>
  </si>
  <si>
    <t>CA-2018-131807</t>
  </si>
  <si>
    <t>CA-2017-119445</t>
  </si>
  <si>
    <t>CA-2017-159016</t>
  </si>
  <si>
    <t>US-2016-126977</t>
  </si>
  <si>
    <t>CA-2015-139451</t>
  </si>
  <si>
    <t>CA-2017-144911</t>
  </si>
  <si>
    <t>CA-2018-161200</t>
  </si>
  <si>
    <t>CA-2015-138709</t>
  </si>
  <si>
    <t>CA-2018-147844</t>
  </si>
  <si>
    <t>CA-2016-153220</t>
  </si>
  <si>
    <t>CA-2017-160129</t>
  </si>
  <si>
    <t>CA-2016-132626</t>
  </si>
  <si>
    <t>CA-2017-169838</t>
  </si>
  <si>
    <t>CA-2018-110905</t>
  </si>
  <si>
    <t>CA-2018-117702</t>
  </si>
  <si>
    <t>CA-2018-143343</t>
  </si>
  <si>
    <t>CA-2016-134117</t>
  </si>
  <si>
    <t>CA-2016-103072</t>
  </si>
  <si>
    <t>CA-2015-126361</t>
  </si>
  <si>
    <t>CA-2018-163860</t>
  </si>
  <si>
    <t>US-2018-169488</t>
  </si>
  <si>
    <t>CA-2016-119508</t>
  </si>
  <si>
    <t>CA-2016-167745</t>
  </si>
  <si>
    <t>CA-2016-150413</t>
  </si>
  <si>
    <t>US-2017-108098</t>
  </si>
  <si>
    <t>CA-2015-151330</t>
  </si>
  <si>
    <t>US-2016-168732</t>
  </si>
  <si>
    <t>CA-2018-130715</t>
  </si>
  <si>
    <t>CA-2017-144015</t>
  </si>
  <si>
    <t>CA-2016-142993</t>
  </si>
  <si>
    <t>CA-2016-130204</t>
  </si>
  <si>
    <t>CA-2015-144414</t>
  </si>
  <si>
    <t>CA-2018-166933</t>
  </si>
  <si>
    <t>CA-2017-116540</t>
  </si>
  <si>
    <t>CA-2016-112130</t>
  </si>
  <si>
    <t>CA-2018-126242</t>
  </si>
  <si>
    <t>CA-2018-102407</t>
  </si>
  <si>
    <t>CA-2018-157987</t>
  </si>
  <si>
    <t>CA-2017-106656</t>
  </si>
  <si>
    <t>CA-2017-140046</t>
  </si>
  <si>
    <t>CA-2017-136287</t>
  </si>
  <si>
    <t>CA-2016-120446</t>
  </si>
  <si>
    <t>CA-2015-157644</t>
  </si>
  <si>
    <t>CA-2015-124856</t>
  </si>
  <si>
    <t>CA-2015-105172</t>
  </si>
  <si>
    <t>US-2015-147606</t>
  </si>
  <si>
    <t>CA-2015-148614</t>
  </si>
  <si>
    <t>CA-2018-130631</t>
  </si>
  <si>
    <t>US-2017-117793</t>
  </si>
  <si>
    <t>CA-2016-103716</t>
  </si>
  <si>
    <t>CA-2015-166590</t>
  </si>
  <si>
    <t>CA-2018-123491</t>
  </si>
  <si>
    <t>CA-2016-102281</t>
  </si>
  <si>
    <t>CA-2015-157721</t>
  </si>
  <si>
    <t>CA-2015-157147</t>
  </si>
  <si>
    <t>CA-2017-109806</t>
  </si>
  <si>
    <t>US-2018-127292</t>
  </si>
  <si>
    <t>CA-2018-144904</t>
  </si>
  <si>
    <t>CA-2018-134810</t>
  </si>
  <si>
    <t>CA-2018-155698</t>
  </si>
  <si>
    <t>US-2018-118535</t>
  </si>
  <si>
    <t>CA-2018-104220</t>
  </si>
  <si>
    <t>CA-2017-123946</t>
  </si>
  <si>
    <t>CA-2017-113243</t>
  </si>
  <si>
    <t>CA-2017-161473</t>
  </si>
  <si>
    <t>CA-2016-131422</t>
  </si>
  <si>
    <t>US-2016-161991</t>
  </si>
  <si>
    <t>CA-2016-101007</t>
  </si>
  <si>
    <t>US-2015-106299</t>
  </si>
  <si>
    <t>CA-2017-158001</t>
  </si>
  <si>
    <t>CA-2016-107678</t>
  </si>
  <si>
    <t>CA-2018-160934</t>
  </si>
  <si>
    <t>US-2017-128678</t>
  </si>
  <si>
    <t>US-2017-152835</t>
  </si>
  <si>
    <t>CA-2016-165624</t>
  </si>
  <si>
    <t>CA-2015-168305</t>
  </si>
  <si>
    <t>CA-2015-141278</t>
  </si>
  <si>
    <t>CA-2018-111332</t>
  </si>
  <si>
    <t>CA-2018-117128</t>
  </si>
  <si>
    <t>CA-2017-159212</t>
  </si>
  <si>
    <t>CA-2018-142125</t>
  </si>
  <si>
    <t>CA-2016-155586</t>
  </si>
  <si>
    <t>CA-2018-127474</t>
  </si>
  <si>
    <t>CA-2016-158792</t>
  </si>
  <si>
    <t>CA-2016-133627</t>
  </si>
  <si>
    <t>US-2015-165659</t>
  </si>
  <si>
    <t>CA-2017-123512</t>
  </si>
  <si>
    <t>US-2015-123183</t>
  </si>
  <si>
    <t>CA-2018-143651</t>
  </si>
  <si>
    <t>CA-2015-133851</t>
  </si>
  <si>
    <t>CA-2017-155516</t>
  </si>
  <si>
    <t>CA-2017-124814</t>
  </si>
  <si>
    <t>US-2016-106873</t>
  </si>
  <si>
    <t>CA-2016-129532</t>
  </si>
  <si>
    <t>US-2018-143770</t>
  </si>
  <si>
    <t>CA-2015-124709</t>
  </si>
  <si>
    <t>CA-2017-116526</t>
  </si>
  <si>
    <t>CA-2016-162537</t>
  </si>
  <si>
    <t>CA-2018-144589</t>
  </si>
  <si>
    <t>US-2016-115238</t>
  </si>
  <si>
    <t>CA-2016-134922</t>
  </si>
  <si>
    <t>US-2017-105452</t>
  </si>
  <si>
    <t>CA-2017-124233</t>
  </si>
  <si>
    <t>CA-2018-135111</t>
  </si>
  <si>
    <t>CA-2016-126466</t>
  </si>
  <si>
    <t>CA-2017-101161</t>
  </si>
  <si>
    <t>CA-2015-110786</t>
  </si>
  <si>
    <t>CA-2015-147235</t>
  </si>
  <si>
    <t>CA-2018-155152</t>
  </si>
  <si>
    <t>CA-2015-127446</t>
  </si>
  <si>
    <t>CA-2015-132962</t>
  </si>
  <si>
    <t>US-2017-107440</t>
  </si>
  <si>
    <t>CA-2015-146500</t>
  </si>
  <si>
    <t>CA-2017-147137</t>
  </si>
  <si>
    <t>CA-2017-103107</t>
  </si>
  <si>
    <t>CA-2018-167976</t>
  </si>
  <si>
    <t>CA-2015-120432</t>
  </si>
  <si>
    <t>CA-2016-115924</t>
  </si>
  <si>
    <t>CA-2017-111605</t>
  </si>
  <si>
    <t>CA-2016-130736</t>
  </si>
  <si>
    <t>CA-2018-133046</t>
  </si>
  <si>
    <t>CA-2015-126403</t>
  </si>
  <si>
    <t>US-2018-153948</t>
  </si>
  <si>
    <t>CA-2018-103009</t>
  </si>
  <si>
    <t>CA-2018-139913</t>
  </si>
  <si>
    <t>US-2018-131849</t>
  </si>
  <si>
    <t>US-2016-138093</t>
  </si>
  <si>
    <t>CA-2016-162166</t>
  </si>
  <si>
    <t>CA-2016-160472</t>
  </si>
  <si>
    <t>CA-2015-149104</t>
  </si>
  <si>
    <t>CA-2016-144253</t>
  </si>
  <si>
    <t>US-2016-145121</t>
  </si>
  <si>
    <t>CA-2016-160171</t>
  </si>
  <si>
    <t>US-2016-136259</t>
  </si>
  <si>
    <t>CA-2016-145352</t>
  </si>
  <si>
    <t>CA-2015-135993</t>
  </si>
  <si>
    <t>CA-2018-159954</t>
  </si>
  <si>
    <t>CA-2018-107293</t>
  </si>
  <si>
    <t>CA-2018-130106</t>
  </si>
  <si>
    <t>CA-2016-132570</t>
  </si>
  <si>
    <t>CA-2016-109386</t>
  </si>
  <si>
    <t>CA-2018-149160</t>
  </si>
  <si>
    <t>CA-2018-167094</t>
  </si>
  <si>
    <t>CA-2018-161956</t>
  </si>
  <si>
    <t>CA-2018-107132</t>
  </si>
  <si>
    <t>CA-2018-145877</t>
  </si>
  <si>
    <t>CA-2017-154508</t>
  </si>
  <si>
    <t>US-2016-124219</t>
  </si>
  <si>
    <t>CA-2016-140921</t>
  </si>
  <si>
    <t>CA-2015-100916</t>
  </si>
  <si>
    <t>CA-2018-146535</t>
  </si>
  <si>
    <t>CA-2018-126074</t>
  </si>
  <si>
    <t>CA-2018-159107</t>
  </si>
  <si>
    <t>CA-2017-101329</t>
  </si>
  <si>
    <t>CA-2017-105473</t>
  </si>
  <si>
    <t>CA-2016-151722</t>
  </si>
  <si>
    <t>US-2016-122784</t>
  </si>
  <si>
    <t>CA-2015-147900</t>
  </si>
  <si>
    <t>CA-2015-114125</t>
  </si>
  <si>
    <t>US-2017-117037</t>
  </si>
  <si>
    <t>CA-2016-165085</t>
  </si>
  <si>
    <t>CA-2015-149020</t>
  </si>
  <si>
    <t>CA-2018-154214</t>
  </si>
  <si>
    <t>US-2017-111290</t>
  </si>
  <si>
    <t>CA-2016-157770</t>
  </si>
  <si>
    <t>CA-2015-154186</t>
  </si>
  <si>
    <t>CA-2015-105165</t>
  </si>
  <si>
    <t>US-2015-134187</t>
  </si>
  <si>
    <t>US-2018-132444</t>
  </si>
  <si>
    <t>CA-2018-140963</t>
  </si>
  <si>
    <t>CA-2016-122756</t>
  </si>
  <si>
    <t>CA-2016-149636</t>
  </si>
  <si>
    <t>US-2015-157021</t>
  </si>
  <si>
    <t>CA-2018-120404</t>
  </si>
  <si>
    <t>CA-2018-127705</t>
  </si>
  <si>
    <t>CA-2018-122735</t>
  </si>
  <si>
    <t>US-2018-160143</t>
  </si>
  <si>
    <t>CA-2016-164882</t>
  </si>
  <si>
    <t>CA-2015-115980</t>
  </si>
  <si>
    <t>CA-2015-167927</t>
  </si>
  <si>
    <t>CA-2018-136623</t>
  </si>
  <si>
    <t>CA-2017-167556</t>
  </si>
  <si>
    <t>US-2016-164448</t>
  </si>
  <si>
    <t>CA-2018-154102</t>
  </si>
  <si>
    <t>CA-2017-145898</t>
  </si>
  <si>
    <t>US-2016-134558</t>
  </si>
  <si>
    <t>CA-2016-131779</t>
  </si>
  <si>
    <t>CA-2016-104038</t>
  </si>
  <si>
    <t>US-2017-140158</t>
  </si>
  <si>
    <t>US-2017-124163</t>
  </si>
  <si>
    <t>CA-2015-153983</t>
  </si>
  <si>
    <t>CA-2017-109953</t>
  </si>
  <si>
    <t>CA-2016-101707</t>
  </si>
  <si>
    <t>CA-2015-135405</t>
  </si>
  <si>
    <t>CA-2017-165148</t>
  </si>
  <si>
    <t>CA-2017-162901</t>
  </si>
  <si>
    <t>CA-2018-148691</t>
  </si>
  <si>
    <t>CA-2018-131492</t>
  </si>
  <si>
    <t>CA-2017-166163</t>
  </si>
  <si>
    <t>CA-2017-160941</t>
  </si>
  <si>
    <t>CA-2016-154900</t>
  </si>
  <si>
    <t>CA-2015-118976</t>
  </si>
  <si>
    <t>CA-2017-106558</t>
  </si>
  <si>
    <t>CA-2015-163748</t>
  </si>
  <si>
    <t>CA-2018-108756</t>
  </si>
  <si>
    <t>CA-2018-102099</t>
  </si>
  <si>
    <t>US-2018-148866</t>
  </si>
  <si>
    <t>CA-2018-144064</t>
  </si>
  <si>
    <t>CA-2018-142342</t>
  </si>
  <si>
    <t>US-2018-135986</t>
  </si>
  <si>
    <t>CA-2018-128755</t>
  </si>
  <si>
    <t>US-2018-167402</t>
  </si>
  <si>
    <t>CA-2017-152646</t>
  </si>
  <si>
    <t>CA-2017-163384</t>
  </si>
  <si>
    <t>CA-2017-142545</t>
  </si>
  <si>
    <t>CA-2017-113117</t>
  </si>
  <si>
    <t>CA-2017-128671</t>
  </si>
  <si>
    <t>CA-2017-120558</t>
  </si>
  <si>
    <t>CA-2016-127481</t>
  </si>
  <si>
    <t>CA-2016-137113</t>
  </si>
  <si>
    <t>CA-2016-126725</t>
  </si>
  <si>
    <t>CA-2016-134992</t>
  </si>
  <si>
    <t>CA-2016-133025</t>
  </si>
  <si>
    <t>CA-2016-104941</t>
  </si>
  <si>
    <t>US-2016-123960</t>
  </si>
  <si>
    <t>CA-2016-120880</t>
  </si>
  <si>
    <t>CA-2015-161634</t>
  </si>
  <si>
    <t>CA-2015-116904</t>
  </si>
  <si>
    <t>CA-2015-113271</t>
  </si>
  <si>
    <t>CA-2015-109218</t>
  </si>
  <si>
    <t>US-2015-158365</t>
  </si>
  <si>
    <t>CA-2018-156363</t>
  </si>
  <si>
    <t>CA-2018-125388</t>
  </si>
  <si>
    <t>CA-2017-109666</t>
  </si>
  <si>
    <t>CA-2016-153717</t>
  </si>
  <si>
    <t>CA-2016-137225</t>
  </si>
  <si>
    <t>US-2015-117163</t>
  </si>
  <si>
    <t>CA-2017-123526</t>
  </si>
  <si>
    <t>CA-2017-105900</t>
  </si>
  <si>
    <t>CA-2016-110289</t>
  </si>
  <si>
    <t>CA-2016-131534</t>
  </si>
  <si>
    <t>CA-2018-104080</t>
  </si>
  <si>
    <t>CA-2015-141838</t>
  </si>
  <si>
    <t>CA-2017-161676</t>
  </si>
  <si>
    <t>CA-2015-103331</t>
  </si>
  <si>
    <t>CA-2015-157623</t>
  </si>
  <si>
    <t>US-2017-153129</t>
  </si>
  <si>
    <t>US-2017-157840</t>
  </si>
  <si>
    <t>CA-2015-169803</t>
  </si>
  <si>
    <t>CA-2015-130155</t>
  </si>
  <si>
    <t>CA-2017-138520</t>
  </si>
  <si>
    <t>CA-2016-125710</t>
  </si>
  <si>
    <t>CA-2018-108294</t>
  </si>
  <si>
    <t>CA-2018-160724</t>
  </si>
  <si>
    <t>CA-2017-146934</t>
  </si>
  <si>
    <t>CA-2015-116834</t>
  </si>
  <si>
    <t>CA-2015-163650</t>
  </si>
  <si>
    <t>CA-2016-133242</t>
  </si>
  <si>
    <t>CA-2018-109960</t>
  </si>
  <si>
    <t>CA-2016-164336</t>
  </si>
  <si>
    <t>CA-2015-106264</t>
  </si>
  <si>
    <t>CA-2018-116498</t>
  </si>
  <si>
    <t>CA-2017-128412</t>
  </si>
  <si>
    <t>US-2018-115595</t>
  </si>
  <si>
    <t>CA-2018-118724</t>
  </si>
  <si>
    <t>CA-2018-113530</t>
  </si>
  <si>
    <t>US-2018-120649</t>
  </si>
  <si>
    <t>CA-2017-141523</t>
  </si>
  <si>
    <t>CA-2015-146815</t>
  </si>
  <si>
    <t>US-2015-112949</t>
  </si>
  <si>
    <t>CA-2018-139787</t>
  </si>
  <si>
    <t>CA-2017-160479</t>
  </si>
  <si>
    <t>CA-2015-112326</t>
  </si>
  <si>
    <t>CA-2015-109855</t>
  </si>
  <si>
    <t>CA-2018-121419</t>
  </si>
  <si>
    <t>CA-2015-164973</t>
  </si>
  <si>
    <t>CA-2018-114055</t>
  </si>
  <si>
    <t>CA-2017-105291</t>
  </si>
  <si>
    <t>CA-2017-160395</t>
  </si>
  <si>
    <t>CA-2017-127761</t>
  </si>
  <si>
    <t>CA-2017-157588</t>
  </si>
  <si>
    <t>CA-2017-132899</t>
  </si>
  <si>
    <t>CA-2017-158841</t>
  </si>
  <si>
    <t>CA-2016-118871</t>
  </si>
  <si>
    <t>CA-2016-110324</t>
  </si>
  <si>
    <t>CA-2015-132010</t>
  </si>
  <si>
    <t>CA-2015-107524</t>
  </si>
  <si>
    <t>CA-2017-145730</t>
  </si>
  <si>
    <t>US-2017-104794</t>
  </si>
  <si>
    <t>CA-2017-141082</t>
  </si>
  <si>
    <t>CA-2015-103100</t>
  </si>
  <si>
    <t>CA-2017-119935</t>
  </si>
  <si>
    <t>CA-2015-160262</t>
  </si>
  <si>
    <t>US-2018-146416</t>
  </si>
  <si>
    <t>CA-2016-130022</t>
  </si>
  <si>
    <t>CA-2018-102554</t>
  </si>
  <si>
    <t>CA-2018-162033</t>
  </si>
  <si>
    <t>CA-2016-119592</t>
  </si>
  <si>
    <t>CA-2015-119032</t>
  </si>
  <si>
    <t>CA-2015-128146</t>
  </si>
  <si>
    <t>US-2015-150434</t>
  </si>
  <si>
    <t>US-2015-147627</t>
  </si>
  <si>
    <t>CA-2018-130351</t>
  </si>
  <si>
    <t>CA-2018-147452</t>
  </si>
  <si>
    <t>CA-2018-125472</t>
  </si>
  <si>
    <t>CA-2015-136399</t>
  </si>
  <si>
    <t>CA-2017-134208</t>
  </si>
  <si>
    <t>CA-2017-130029</t>
  </si>
  <si>
    <t>CA-2017-140501</t>
  </si>
  <si>
    <t>US-2016-118766</t>
  </si>
  <si>
    <t>US-2017-128195</t>
  </si>
  <si>
    <t>CA-2018-169929</t>
  </si>
  <si>
    <t>CA-2018-140676</t>
  </si>
  <si>
    <t>CA-2016-149811</t>
  </si>
  <si>
    <t>CA-2017-152632</t>
  </si>
  <si>
    <t>CA-2017-145583</t>
  </si>
  <si>
    <t>CA-2015-168592</t>
  </si>
  <si>
    <t>CA-2017-143805</t>
  </si>
  <si>
    <t>CA-2017-110254</t>
  </si>
  <si>
    <t>CA-2015-156594</t>
  </si>
  <si>
    <t>CA-2018-103506</t>
  </si>
  <si>
    <t>CA-2015-105249</t>
  </si>
  <si>
    <t>CA-2018-134915</t>
  </si>
  <si>
    <t>CA-2017-122392</t>
  </si>
  <si>
    <t>CA-2017-137393</t>
  </si>
  <si>
    <t>CA-2016-121188</t>
  </si>
  <si>
    <t>CA-2018-115931</t>
  </si>
  <si>
    <t>CA-2017-155187</t>
  </si>
  <si>
    <t>CA-2017-149461</t>
  </si>
  <si>
    <t>CA-2018-164378</t>
  </si>
  <si>
    <t>CA-2016-125395</t>
  </si>
  <si>
    <t>US-2016-132836</t>
  </si>
  <si>
    <t>CA-2018-128426</t>
  </si>
  <si>
    <t>CA-2018-118731</t>
  </si>
  <si>
    <t>CA-2018-135167</t>
  </si>
  <si>
    <t>CA-2017-131205</t>
  </si>
  <si>
    <t>CA-2016-140410</t>
  </si>
  <si>
    <t>CA-2018-122798</t>
  </si>
  <si>
    <t>CA-2016-137708</t>
  </si>
  <si>
    <t>CA-2016-144267</t>
  </si>
  <si>
    <t>CA-2017-150350</t>
  </si>
  <si>
    <t>CA-2015-141110</t>
  </si>
  <si>
    <t>US-2018-110989</t>
  </si>
  <si>
    <t>CA-2018-167395</t>
  </si>
  <si>
    <t>CA-2018-167017</t>
  </si>
  <si>
    <t>CA-2018-112844</t>
  </si>
  <si>
    <t>CA-2018-100111</t>
  </si>
  <si>
    <t>CA-2017-151372</t>
  </si>
  <si>
    <t>CA-2017-139409</t>
  </si>
  <si>
    <t>US-2017-148901</t>
  </si>
  <si>
    <t>CA-2016-142755</t>
  </si>
  <si>
    <t>CA-2015-159709</t>
  </si>
  <si>
    <t>CA-2018-169859</t>
  </si>
  <si>
    <t>US-2018-116505</t>
  </si>
  <si>
    <t>CA-2015-125556</t>
  </si>
  <si>
    <t>CA-2018-118213</t>
  </si>
  <si>
    <t>CA-2016-144274</t>
  </si>
  <si>
    <t>CA-2018-137463</t>
  </si>
  <si>
    <t>US-2018-102288</t>
  </si>
  <si>
    <t>CA-2018-169691</t>
  </si>
  <si>
    <t>CA-2018-166849</t>
  </si>
  <si>
    <t>CA-2017-122322</t>
  </si>
  <si>
    <t>CA-2017-128818</t>
  </si>
  <si>
    <t>CA-2017-125850</t>
  </si>
  <si>
    <t>CA-2015-133424</t>
  </si>
  <si>
    <t>CA-2016-162621</t>
  </si>
  <si>
    <t>CA-2017-118311</t>
  </si>
  <si>
    <t>CA-2018-133256</t>
  </si>
  <si>
    <t>US-2015-117968</t>
  </si>
  <si>
    <t>CA-2018-161774</t>
  </si>
  <si>
    <t>CA-2018-148145</t>
  </si>
  <si>
    <t>CA-2016-115091</t>
  </si>
  <si>
    <t>CA-2015-103429</t>
  </si>
  <si>
    <t>CA-2017-152072</t>
  </si>
  <si>
    <t>CA-2018-161333</t>
  </si>
  <si>
    <t>CA-2015-117709</t>
  </si>
  <si>
    <t>CA-2016-145457</t>
  </si>
  <si>
    <t>US-2015-132745</t>
  </si>
  <si>
    <t>CA-2015-115259</t>
  </si>
  <si>
    <t>CA-2018-168228</t>
  </si>
  <si>
    <t>CA-2017-103163</t>
  </si>
  <si>
    <t>CA-2018-124205</t>
  </si>
  <si>
    <t>CA-2017-134334</t>
  </si>
  <si>
    <t>US-2017-155768</t>
  </si>
  <si>
    <t>CA-2018-126928</t>
  </si>
  <si>
    <t>CA-2015-129574</t>
  </si>
  <si>
    <t>CA-2018-152198</t>
  </si>
  <si>
    <t>CA-2018-110212</t>
  </si>
  <si>
    <t>CA-2018-126774</t>
  </si>
  <si>
    <t>CA-2018-126718</t>
  </si>
  <si>
    <t>CA-2017-100041</t>
  </si>
  <si>
    <t>CA-2017-118500</t>
  </si>
  <si>
    <t>CA-2016-130995</t>
  </si>
  <si>
    <t>CA-2018-121048</t>
  </si>
  <si>
    <t>CA-2016-128167</t>
  </si>
  <si>
    <t>CA-2017-154403</t>
  </si>
  <si>
    <t>CA-2016-162544</t>
  </si>
  <si>
    <t>CA-2015-153087</t>
  </si>
  <si>
    <t>CA-2018-144883</t>
  </si>
  <si>
    <t>US-2018-154872</t>
  </si>
  <si>
    <t>CA-2017-142370</t>
  </si>
  <si>
    <t>CA-2017-104311</t>
  </si>
  <si>
    <t>CA-2016-100685</t>
  </si>
  <si>
    <t>CA-2016-123568</t>
  </si>
  <si>
    <t>CA-2016-108259</t>
  </si>
  <si>
    <t>US-2016-128090</t>
  </si>
  <si>
    <t>CA-2016-148705</t>
  </si>
  <si>
    <t>CA-2015-136280</t>
  </si>
  <si>
    <t>US-2015-135881</t>
  </si>
  <si>
    <t>CA-2017-165470</t>
  </si>
  <si>
    <t>CA-2016-112014</t>
  </si>
  <si>
    <t>CA-2018-101665</t>
  </si>
  <si>
    <t>CA-2017-152534</t>
  </si>
  <si>
    <t>CA-2016-153626</t>
  </si>
  <si>
    <t>CA-2017-153269</t>
  </si>
  <si>
    <t>US-2015-150924</t>
  </si>
  <si>
    <t>CA-2015-168368</t>
  </si>
  <si>
    <t>CA-2018-131653</t>
  </si>
  <si>
    <t>CA-2016-111297</t>
  </si>
  <si>
    <t>CA-2015-160066</t>
  </si>
  <si>
    <t>CA-2018-121615</t>
  </si>
  <si>
    <t>CA-2018-155460</t>
  </si>
  <si>
    <t>CA-2017-131065</t>
  </si>
  <si>
    <t>CA-2017-128517</t>
  </si>
  <si>
    <t>CA-2016-155334</t>
  </si>
  <si>
    <t>CA-2016-111507</t>
  </si>
  <si>
    <t>CA-2018-143567</t>
  </si>
  <si>
    <t>CA-2015-158372</t>
  </si>
  <si>
    <t>CA-2015-118339</t>
  </si>
  <si>
    <t>CA-2018-146493</t>
  </si>
  <si>
    <t>CA-2016-139164</t>
  </si>
  <si>
    <t>CA-2017-163986</t>
  </si>
  <si>
    <t>US-2017-115819</t>
  </si>
  <si>
    <t>CA-2015-102274</t>
  </si>
  <si>
    <t>CA-2015-145212</t>
  </si>
  <si>
    <t>CA-2015-133228</t>
  </si>
  <si>
    <t>CA-2015-167199</t>
  </si>
  <si>
    <t>CA-2018-102659</t>
  </si>
  <si>
    <t>CA-2018-104010</t>
  </si>
  <si>
    <t>CA-2017-155565</t>
  </si>
  <si>
    <t>CA-2017-167416</t>
  </si>
  <si>
    <t>CA-2018-106068</t>
  </si>
  <si>
    <t>CA-2018-116953</t>
  </si>
  <si>
    <t>CA-2015-167164</t>
  </si>
  <si>
    <t>CA-2018-103380</t>
  </si>
  <si>
    <t>CA-2018-169005</t>
  </si>
  <si>
    <t>CA-2018-141929</t>
  </si>
  <si>
    <t>CA-2018-161067</t>
  </si>
  <si>
    <t>CA-2018-126067</t>
  </si>
  <si>
    <t>CA-2018-124114</t>
  </si>
  <si>
    <t>US-2016-115343</t>
  </si>
  <si>
    <t>CA-2016-155306</t>
  </si>
  <si>
    <t>CA-2016-150749</t>
  </si>
  <si>
    <t>CA-2015-107594</t>
  </si>
  <si>
    <t>CA-2016-125066</t>
  </si>
  <si>
    <t>CA-2016-115693</t>
  </si>
  <si>
    <t>CA-2016-154340</t>
  </si>
  <si>
    <t>CA-2016-120516</t>
  </si>
  <si>
    <t>CA-2015-152562</t>
  </si>
  <si>
    <t>US-2015-163146</t>
  </si>
  <si>
    <t>CA-2015-162775</t>
  </si>
  <si>
    <t>US-2018-157224</t>
  </si>
  <si>
    <t>CA-2018-119669</t>
  </si>
  <si>
    <t>CA-2017-129238</t>
  </si>
  <si>
    <t>CA-2015-159849</t>
  </si>
  <si>
    <t>CA-2018-100013</t>
  </si>
  <si>
    <t>CA-2016-156482</t>
  </si>
  <si>
    <t>CA-2015-162684</t>
  </si>
  <si>
    <t>US-2015-119081</t>
  </si>
  <si>
    <t>CA-2018-158736</t>
  </si>
  <si>
    <t>US-2018-167920</t>
  </si>
  <si>
    <t>CA-2018-169264</t>
  </si>
  <si>
    <t>US-2018-107636</t>
  </si>
  <si>
    <t>CA-2017-129126</t>
  </si>
  <si>
    <t>CA-2017-140256</t>
  </si>
  <si>
    <t>CA-2016-127502</t>
  </si>
  <si>
    <t>CA-2016-139290</t>
  </si>
  <si>
    <t>CA-2016-159590</t>
  </si>
  <si>
    <t>US-2016-130491</t>
  </si>
  <si>
    <t>CA-2015-119529</t>
  </si>
  <si>
    <t>CA-2018-154816</t>
  </si>
  <si>
    <t>CA-2018-147942</t>
  </si>
  <si>
    <t>CA-2018-169285</t>
  </si>
  <si>
    <t>US-2015-154879</t>
  </si>
  <si>
    <t>CA-2018-107825</t>
  </si>
  <si>
    <t>CA-2015-131051</t>
  </si>
  <si>
    <t>US-2017-100720</t>
  </si>
  <si>
    <t>CA-2016-151841</t>
  </si>
  <si>
    <t>CA-2016-112452</t>
  </si>
  <si>
    <t>CA-2018-163405</t>
  </si>
  <si>
    <t>CA-2018-166436</t>
  </si>
  <si>
    <t>CA-2018-112431</t>
  </si>
  <si>
    <t>CA-2015-128062</t>
  </si>
  <si>
    <t>CA-2015-107818</t>
  </si>
  <si>
    <t>CA-2018-140949</t>
  </si>
  <si>
    <t>CA-2018-167668</t>
  </si>
  <si>
    <t>CA-2015-146990</t>
  </si>
  <si>
    <t>US-2015-155544</t>
  </si>
  <si>
    <t>CA-2018-106824</t>
  </si>
  <si>
    <t>CA-2017-148852</t>
  </si>
  <si>
    <t>US-2015-143707</t>
  </si>
  <si>
    <t>CA-2018-168655</t>
  </si>
  <si>
    <t>CA-2017-103464</t>
  </si>
  <si>
    <t>CA-2015-103807</t>
  </si>
  <si>
    <t>CA-2018-161823</t>
  </si>
  <si>
    <t>CA-2015-127691</t>
  </si>
  <si>
    <t>CA-2018-127306</t>
  </si>
  <si>
    <t>US-2017-113985</t>
  </si>
  <si>
    <t>CA-2017-131835</t>
  </si>
  <si>
    <t>CA-2015-144974</t>
  </si>
  <si>
    <t>CA-2015-130624</t>
  </si>
  <si>
    <t>CA-2018-118136</t>
  </si>
  <si>
    <t>CA-2017-162733</t>
  </si>
  <si>
    <t>CA-2017-137729</t>
  </si>
  <si>
    <t>CA-2017-131380</t>
  </si>
  <si>
    <t>CA-2015-141901</t>
  </si>
  <si>
    <t>US-2018-102638</t>
  </si>
  <si>
    <t>CA-2017-123120</t>
  </si>
  <si>
    <t>US-2018-120147</t>
  </si>
  <si>
    <t>CA-2016-109190</t>
  </si>
  <si>
    <t>CA-2016-136658</t>
  </si>
  <si>
    <t>CA-2015-156993</t>
  </si>
  <si>
    <t>CA-2017-105753</t>
  </si>
  <si>
    <t>CA-2017-152800</t>
  </si>
  <si>
    <t>US-2015-137869</t>
  </si>
  <si>
    <t>CA-2016-156013</t>
  </si>
  <si>
    <t>CA-2018-155558</t>
  </si>
  <si>
    <t>CA-2017-101672</t>
  </si>
  <si>
    <t>CA-2016-105158</t>
  </si>
  <si>
    <t>CA-2016-131338</t>
  </si>
  <si>
    <t>CA-2016-115742</t>
  </si>
  <si>
    <t>CA-2015-116673</t>
  </si>
  <si>
    <t>CA-2015-126683</t>
  </si>
  <si>
    <t>CA-2017-113831</t>
  </si>
  <si>
    <t>CA-2016-135251</t>
  </si>
  <si>
    <t>CA-2018-124744</t>
  </si>
  <si>
    <t>CA-2018-121580</t>
  </si>
  <si>
    <t>CA-2017-129686</t>
  </si>
  <si>
    <t>US-2017-114888</t>
  </si>
  <si>
    <t>CA-2016-160059</t>
  </si>
  <si>
    <t>US-2015-157406</t>
  </si>
  <si>
    <t>CA-2015-138359</t>
  </si>
  <si>
    <t>CA-2017-134348</t>
  </si>
  <si>
    <t>CA-2016-145485</t>
  </si>
  <si>
    <t>CA-2015-101931</t>
  </si>
  <si>
    <t>CA-2015-104178</t>
  </si>
  <si>
    <t>US-2017-147340</t>
  </si>
  <si>
    <t>US-2015-143231</t>
  </si>
  <si>
    <t>CA-2018-104927</t>
  </si>
  <si>
    <t>CA-2018-158953</t>
  </si>
  <si>
    <t>CA-2017-141551</t>
  </si>
  <si>
    <t>CA-2018-127180</t>
  </si>
  <si>
    <t>CA-2017-112102</t>
  </si>
  <si>
    <t>CA-2016-101868</t>
  </si>
  <si>
    <t>CA-2018-129357</t>
  </si>
  <si>
    <t>CA-2018-151750</t>
  </si>
  <si>
    <t>CA-2018-105480</t>
  </si>
  <si>
    <t>CA-2018-118577</t>
  </si>
  <si>
    <t>US-2018-127719</t>
  </si>
  <si>
    <t>US-2018-101539</t>
  </si>
  <si>
    <t>CA-2018-139080</t>
  </si>
  <si>
    <t>CA-2017-124485</t>
  </si>
  <si>
    <t>CA-2017-148201</t>
  </si>
  <si>
    <t>CA-2017-167584</t>
  </si>
  <si>
    <t>US-2016-127040</t>
  </si>
  <si>
    <t>US-2016-114741</t>
  </si>
  <si>
    <t>CA-2016-142237</t>
  </si>
  <si>
    <t>CA-2016-121965</t>
  </si>
  <si>
    <t>CA-2016-137281</t>
  </si>
  <si>
    <t>CA-2015-146969</t>
  </si>
  <si>
    <t>CA-2015-125514</t>
  </si>
  <si>
    <t>CA-2015-146528</t>
  </si>
  <si>
    <t>CA-2018-109183</t>
  </si>
  <si>
    <t>US-2018-166688</t>
  </si>
  <si>
    <t>US-2018-125213</t>
  </si>
  <si>
    <t>CA-2017-104157</t>
  </si>
  <si>
    <t>CA-2018-137498</t>
  </si>
  <si>
    <t>CA-2018-150525</t>
  </si>
  <si>
    <t>CA-2015-166457</t>
  </si>
  <si>
    <t>CA-2015-128237</t>
  </si>
  <si>
    <t>CA-2018-110380</t>
  </si>
  <si>
    <t>CA-2015-117478</t>
  </si>
  <si>
    <t>CA-2016-111094</t>
  </si>
  <si>
    <t>CA-2015-154781</t>
  </si>
  <si>
    <t>CA-2018-143035</t>
  </si>
  <si>
    <t>CA-2018-104801</t>
  </si>
  <si>
    <t>CA-2017-168536</t>
  </si>
  <si>
    <t>CA-2016-118948</t>
  </si>
  <si>
    <t>CA-2015-138436</t>
  </si>
  <si>
    <t>CA-2018-107552</t>
  </si>
  <si>
    <t>CA-2017-169887</t>
  </si>
  <si>
    <t>CA-2016-152681</t>
  </si>
  <si>
    <t>US-2017-118780</t>
  </si>
  <si>
    <t>CA-2017-160500</t>
  </si>
  <si>
    <t>CA-2016-153388</t>
  </si>
  <si>
    <t>US-2016-153500</t>
  </si>
  <si>
    <t>CA-2015-153619</t>
  </si>
  <si>
    <t>CA-2018-102967</t>
  </si>
  <si>
    <t>CA-2018-138975</t>
  </si>
  <si>
    <t>US-2015-102071</t>
  </si>
  <si>
    <t>US-2018-152898</t>
  </si>
  <si>
    <t>CA-2017-129714</t>
  </si>
  <si>
    <t>CA-2017-144785</t>
  </si>
  <si>
    <t>CA-2017-164511</t>
  </si>
  <si>
    <t>CA-2016-157322</t>
  </si>
  <si>
    <t>CA-2018-132521</t>
  </si>
  <si>
    <t>CA-2017-126158</t>
  </si>
  <si>
    <t>CA-2018-165841</t>
  </si>
  <si>
    <t>CA-2017-136126</t>
  </si>
  <si>
    <t>CA-2017-130799</t>
  </si>
  <si>
    <t>CA-2018-166695</t>
  </si>
  <si>
    <t>CA-2018-103352</t>
  </si>
  <si>
    <t>CA-2017-155992</t>
  </si>
  <si>
    <t>CA-2018-140536</t>
  </si>
  <si>
    <t>CA-2017-107216</t>
  </si>
  <si>
    <t>CA-2017-127985</t>
  </si>
  <si>
    <t>CA-2016-105312</t>
  </si>
  <si>
    <t>CA-2015-130869</t>
  </si>
  <si>
    <t>CA-2018-131282</t>
  </si>
  <si>
    <t>CA-2018-161984</t>
  </si>
  <si>
    <t>CA-2018-134649</t>
  </si>
  <si>
    <t>CA-2017-105018</t>
  </si>
  <si>
    <t>CA-2017-125738</t>
  </si>
  <si>
    <t>CA-2016-136469</t>
  </si>
  <si>
    <t>CA-2015-108189</t>
  </si>
  <si>
    <t>CA-2015-156601</t>
  </si>
  <si>
    <t>CA-2015-159184</t>
  </si>
  <si>
    <t>CA-2016-163965</t>
  </si>
  <si>
    <t>CA-2016-116750</t>
  </si>
  <si>
    <t>CA-2016-160696</t>
  </si>
  <si>
    <t>CA-2015-120768</t>
  </si>
  <si>
    <t>CA-2018-121804</t>
  </si>
  <si>
    <t>CA-2016-168564</t>
  </si>
  <si>
    <t>CA-2015-115812</t>
  </si>
  <si>
    <t>CA-2016-143105</t>
  </si>
  <si>
    <t>CA-2015-114314</t>
  </si>
  <si>
    <t>CA-2017-102498</t>
  </si>
  <si>
    <t>CA-2017-149482</t>
  </si>
  <si>
    <t>CA-2017-165918</t>
  </si>
  <si>
    <t>CA-2016-125696</t>
  </si>
  <si>
    <t>CA-2016-140375</t>
  </si>
  <si>
    <t>CA-2016-164833</t>
  </si>
  <si>
    <t>CA-2016-134257</t>
  </si>
  <si>
    <t>US-2015-144078</t>
  </si>
  <si>
    <t>CA-2016-142041</t>
  </si>
  <si>
    <t>CA-2015-102673</t>
  </si>
  <si>
    <t>CA-2018-134306</t>
  </si>
  <si>
    <t>US-2017-134908</t>
  </si>
  <si>
    <t>CA-2017-111010</t>
  </si>
  <si>
    <t>CA-2016-156153</t>
  </si>
  <si>
    <t>US-2015-130379</t>
  </si>
  <si>
    <t>US-2018-135230</t>
  </si>
  <si>
    <t>CA-2017-145625</t>
  </si>
  <si>
    <t>CA-2016-109470</t>
  </si>
  <si>
    <t>CA-2017-121671</t>
  </si>
  <si>
    <t>CA-2015-128538</t>
  </si>
  <si>
    <t>US-2015-120236</t>
  </si>
  <si>
    <t>US-2018-161193</t>
  </si>
  <si>
    <t>CA-2016-126557</t>
  </si>
  <si>
    <t>CA-2016-137526</t>
  </si>
  <si>
    <t>CA-2018-117632</t>
  </si>
  <si>
    <t>CA-2018-162250</t>
  </si>
  <si>
    <t>CA-2018-101959</t>
  </si>
  <si>
    <t>CA-2016-168634</t>
  </si>
  <si>
    <t>CA-2015-140732</t>
  </si>
  <si>
    <t>CA-2015-167724</t>
  </si>
  <si>
    <t>CA-2016-145065</t>
  </si>
  <si>
    <t>CA-2016-121720</t>
  </si>
  <si>
    <t>CA-2015-166961</t>
  </si>
  <si>
    <t>CA-2015-111451</t>
  </si>
  <si>
    <t>CA-2018-113572</t>
  </si>
  <si>
    <t>US-2016-110163</t>
  </si>
  <si>
    <t>CA-2016-132465</t>
  </si>
  <si>
    <t>CA-2016-168809</t>
  </si>
  <si>
    <t>US-2018-123862</t>
  </si>
  <si>
    <t>CA-2018-128300</t>
  </si>
  <si>
    <t>CA-2018-141663</t>
  </si>
  <si>
    <t>CA-2018-138779</t>
  </si>
  <si>
    <t>CA-2017-151169</t>
  </si>
  <si>
    <t>CA-2016-155145</t>
  </si>
  <si>
    <t>CA-2016-154795</t>
  </si>
  <si>
    <t>CA-2015-140039</t>
  </si>
  <si>
    <t>CA-2017-154767</t>
  </si>
  <si>
    <t>CA-2017-133613</t>
  </si>
  <si>
    <t>CA-2018-126676</t>
  </si>
  <si>
    <t>CA-2016-107083</t>
  </si>
  <si>
    <t>US-2015-103338</t>
  </si>
  <si>
    <t>CA-2016-155040</t>
  </si>
  <si>
    <t>CA-2017-118101</t>
  </si>
  <si>
    <t>CA-2015-106439</t>
  </si>
  <si>
    <t>US-2017-132423</t>
  </si>
  <si>
    <t>US-2017-165505</t>
  </si>
  <si>
    <t>CA-2016-111339</t>
  </si>
  <si>
    <t>CA-2017-164735</t>
  </si>
  <si>
    <t>CA-2018-126550</t>
  </si>
  <si>
    <t>US-2015-119137</t>
  </si>
  <si>
    <t>CA-2016-129042</t>
  </si>
  <si>
    <t>CA-2018-162481</t>
  </si>
  <si>
    <t>CA-2018-113705</t>
  </si>
  <si>
    <t>US-2017-100405</t>
  </si>
  <si>
    <t>CA-2016-155054</t>
  </si>
  <si>
    <t>CA-2016-149846</t>
  </si>
  <si>
    <t>CA-2015-160094</t>
  </si>
  <si>
    <t>CA-2017-110366</t>
  </si>
  <si>
    <t>US-2017-150147</t>
  </si>
  <si>
    <t>CA-2016-157028</t>
  </si>
  <si>
    <t>CA-2016-149748</t>
  </si>
  <si>
    <t>CA-2015-114510</t>
  </si>
  <si>
    <t>CA-2017-124527</t>
  </si>
  <si>
    <t>CA-2017-151498</t>
  </si>
  <si>
    <t>CA-2015-166884</t>
  </si>
  <si>
    <t>CA-2018-139304</t>
  </si>
  <si>
    <t>US-2017-146570</t>
  </si>
  <si>
    <t>CA-2018-103611</t>
  </si>
  <si>
    <t>CA-2017-168361</t>
  </si>
  <si>
    <t>CA-2017-126284</t>
  </si>
  <si>
    <t>CA-2016-132948</t>
  </si>
  <si>
    <t>CA-2018-167227</t>
  </si>
  <si>
    <t>CA-2016-109337</t>
  </si>
  <si>
    <t>US-2016-109015</t>
  </si>
  <si>
    <t>CA-2018-126396</t>
  </si>
  <si>
    <t>CA-2017-156251</t>
  </si>
  <si>
    <t>CA-2015-112403</t>
  </si>
  <si>
    <t>CA-2016-127593</t>
  </si>
  <si>
    <t>CA-2018-116715</t>
  </si>
  <si>
    <t>CA-2018-108931</t>
  </si>
  <si>
    <t>CA-2018-166093</t>
  </si>
  <si>
    <t>CA-2017-131289</t>
  </si>
  <si>
    <t>CA-2015-126480</t>
  </si>
  <si>
    <t>CA-2015-143336</t>
  </si>
  <si>
    <t>CA-2015-100895</t>
  </si>
  <si>
    <t>CA-2016-153906</t>
  </si>
  <si>
    <t>CA-2017-140613</t>
  </si>
  <si>
    <t>CA-2018-122770</t>
  </si>
  <si>
    <t>CA-2018-106943</t>
  </si>
  <si>
    <t>CA-2018-122490</t>
  </si>
  <si>
    <t>CA-2018-158106</t>
  </si>
  <si>
    <t>CA-2018-135279</t>
  </si>
  <si>
    <t>CA-2017-114601</t>
  </si>
  <si>
    <t>CA-2016-165057</t>
  </si>
  <si>
    <t>CA-2015-138737</t>
  </si>
  <si>
    <t>US-2015-115413</t>
  </si>
  <si>
    <t>CA-2015-166086</t>
  </si>
  <si>
    <t>CA-2018-164959</t>
  </si>
  <si>
    <t>CA-2017-101630</t>
  </si>
  <si>
    <t>US-2015-111171</t>
  </si>
  <si>
    <t>CA-2018-129021</t>
  </si>
  <si>
    <t>US-2018-119816</t>
  </si>
  <si>
    <t>US-2017-162859</t>
  </si>
  <si>
    <t>CA-2016-113173</t>
  </si>
  <si>
    <t>CA-2016-138674</t>
  </si>
  <si>
    <t>CA-2017-130778</t>
  </si>
  <si>
    <t>CA-2018-132185</t>
  </si>
  <si>
    <t>CA-2018-104577</t>
  </si>
  <si>
    <t>CA-2018-159604</t>
  </si>
  <si>
    <t>US-2015-152723</t>
  </si>
  <si>
    <t>CA-2018-143112</t>
  </si>
  <si>
    <t>US-2016-142811</t>
  </si>
  <si>
    <t>CA-2018-106180</t>
  </si>
  <si>
    <t>CA-2018-112725</t>
  </si>
  <si>
    <t>CA-2017-127250</t>
  </si>
  <si>
    <t>CA-2016-150770</t>
  </si>
  <si>
    <t>CA-2018-115651</t>
  </si>
  <si>
    <t>CA-2015-165540</t>
  </si>
  <si>
    <t>US-2016-120712</t>
  </si>
  <si>
    <t>CA-2015-102330</t>
  </si>
  <si>
    <t>CA-2015-169019</t>
  </si>
  <si>
    <t>CA-2016-125934</t>
  </si>
  <si>
    <t>CA-2018-101308</t>
  </si>
  <si>
    <t>CA-2015-113320</t>
  </si>
  <si>
    <t>CA-2016-136700</t>
  </si>
  <si>
    <t>CA-2015-124023</t>
  </si>
  <si>
    <t>CA-2015-103492</t>
  </si>
  <si>
    <t>US-2018-132675</t>
  </si>
  <si>
    <t>CA-2018-106859</t>
  </si>
  <si>
    <t>CA-2015-134677</t>
  </si>
  <si>
    <t>CA-2018-148474</t>
  </si>
  <si>
    <t>CA-2018-111738</t>
  </si>
  <si>
    <t>CA-2016-137974</t>
  </si>
  <si>
    <t>US-2018-169502</t>
  </si>
  <si>
    <t>CA-2018-164364</t>
  </si>
  <si>
    <t>CA-2018-101574</t>
  </si>
  <si>
    <t>US-2018-106145</t>
  </si>
  <si>
    <t>CA-2016-111234</t>
  </si>
  <si>
    <t>CA-2018-110478</t>
  </si>
  <si>
    <t>CA-2018-131618</t>
  </si>
  <si>
    <t>CA-2018-126634</t>
  </si>
  <si>
    <t>CA-2017-129308</t>
  </si>
  <si>
    <t>CA-2016-148635</t>
  </si>
  <si>
    <t>US-2018-126053</t>
  </si>
  <si>
    <t>CA-2017-137127</t>
  </si>
  <si>
    <t>US-2017-108504</t>
  </si>
  <si>
    <t>CA-2015-158771</t>
  </si>
  <si>
    <t>CA-2018-168837</t>
  </si>
  <si>
    <t>CA-2017-107783</t>
  </si>
  <si>
    <t>CA-2018-133095</t>
  </si>
  <si>
    <t>CA-2018-152912</t>
  </si>
  <si>
    <t>CA-2018-139661</t>
  </si>
  <si>
    <t>US-2015-138835</t>
  </si>
  <si>
    <t>CA-2018-117457</t>
  </si>
  <si>
    <t>US-2016-128587</t>
  </si>
  <si>
    <t>CA-2018-154501</t>
  </si>
  <si>
    <t>CA-2018-108000</t>
  </si>
  <si>
    <t>CA-2015-103317</t>
  </si>
  <si>
    <t>CA-2018-148068</t>
  </si>
  <si>
    <t>CA-2018-101434</t>
  </si>
  <si>
    <t>CA-2018-164707</t>
  </si>
  <si>
    <t>CA-2016-169677</t>
  </si>
  <si>
    <t>CA-2015-143210</t>
  </si>
  <si>
    <t>CA-2017-102792</t>
  </si>
  <si>
    <t>US-2017-112970</t>
  </si>
  <si>
    <t>CA-2017-166674</t>
  </si>
  <si>
    <t>CA-2016-119690</t>
  </si>
  <si>
    <t>CA-2016-104514</t>
  </si>
  <si>
    <t>CA-2015-130960</t>
  </si>
  <si>
    <t>US-2016-103996</t>
  </si>
  <si>
    <t>US-2018-141509</t>
  </si>
  <si>
    <t>CA-2016-143616</t>
  </si>
  <si>
    <t>CA-2016-148180</t>
  </si>
  <si>
    <t>CA-2015-116932</t>
  </si>
  <si>
    <t>US-2018-116652</t>
  </si>
  <si>
    <t>CA-2018-117947</t>
  </si>
  <si>
    <t>CA-2017-100468</t>
  </si>
  <si>
    <t>CA-2015-130092</t>
  </si>
  <si>
    <t>CA-2016-144890</t>
  </si>
  <si>
    <t>US-2016-126214</t>
  </si>
  <si>
    <t>CA-2016-125423</t>
  </si>
  <si>
    <t>CA-2016-114069</t>
  </si>
  <si>
    <t>CA-2016-148712</t>
  </si>
  <si>
    <t>CA-2015-125682</t>
  </si>
  <si>
    <t>CA-2015-156433</t>
  </si>
  <si>
    <t>US-2015-127635</t>
  </si>
  <si>
    <t>CA-2017-162348</t>
  </si>
  <si>
    <t>US-2015-112200</t>
  </si>
  <si>
    <t>US-2018-105046</t>
  </si>
  <si>
    <t>CA-2017-157714</t>
  </si>
  <si>
    <t>US-2017-155971</t>
  </si>
  <si>
    <t>CA-2015-127964</t>
  </si>
  <si>
    <t>CA-2017-100510</t>
  </si>
  <si>
    <t>CA-2016-128013</t>
  </si>
  <si>
    <t>CA-2018-109701</t>
  </si>
  <si>
    <t>CA-2018-166856</t>
  </si>
  <si>
    <t>CA-2018-167626</t>
  </si>
  <si>
    <t>CA-2017-109827</t>
  </si>
  <si>
    <t>CA-2017-122518</t>
  </si>
  <si>
    <t>CA-2016-137071</t>
  </si>
  <si>
    <t>CA-2016-127824</t>
  </si>
  <si>
    <t>CA-2015-127558</t>
  </si>
  <si>
    <t>CA-2018-102925</t>
  </si>
  <si>
    <t>CA-2018-116113</t>
  </si>
  <si>
    <t>CA-2016-105970</t>
  </si>
  <si>
    <t>CA-2015-145387</t>
  </si>
  <si>
    <t>CA-2017-163167</t>
  </si>
  <si>
    <t>CA-2018-106747</t>
  </si>
  <si>
    <t>CA-2017-105585</t>
  </si>
  <si>
    <t>CA-2015-125612</t>
  </si>
  <si>
    <t>CA-2018-118017</t>
  </si>
  <si>
    <t>CA-2018-117436</t>
  </si>
  <si>
    <t>CA-2017-125843</t>
  </si>
  <si>
    <t>CA-2015-144407</t>
  </si>
  <si>
    <t>CA-2018-125269</t>
  </si>
  <si>
    <t>CA-2015-105417</t>
  </si>
  <si>
    <t>CA-2018-150959</t>
  </si>
  <si>
    <t>CA-2017-134936</t>
  </si>
  <si>
    <t>CA-2017-149454</t>
  </si>
  <si>
    <t>CA-2015-129189</t>
  </si>
  <si>
    <t>CA-2017-128811</t>
  </si>
  <si>
    <t>US-2018-133312</t>
  </si>
  <si>
    <t>CA-2018-117023</t>
  </si>
  <si>
    <t>CA-2016-120845</t>
  </si>
  <si>
    <t>US-2017-165078</t>
  </si>
  <si>
    <t>CA-2016-117961</t>
  </si>
  <si>
    <t>CA-2018-160514</t>
  </si>
  <si>
    <t>CA-2017-155033</t>
  </si>
  <si>
    <t>CA-2017-130078</t>
  </si>
  <si>
    <t>CA-2016-115168</t>
  </si>
  <si>
    <t>CA-2015-134103</t>
  </si>
  <si>
    <t>CA-2018-123246</t>
  </si>
  <si>
    <t>CA-2018-135937</t>
  </si>
  <si>
    <t>US-2017-143280</t>
  </si>
  <si>
    <t>CA-2016-102722</t>
  </si>
  <si>
    <t>US-2018-149006</t>
  </si>
  <si>
    <t>CA-2016-138331</t>
  </si>
  <si>
    <t>CA-2015-167997</t>
  </si>
  <si>
    <t>CA-2018-162789</t>
  </si>
  <si>
    <t>CA-2018-151176</t>
  </si>
  <si>
    <t>CA-2015-121727</t>
  </si>
  <si>
    <t>CA-2017-143308</t>
  </si>
  <si>
    <t>CA-2016-113222</t>
  </si>
  <si>
    <t>CA-2015-110849</t>
  </si>
  <si>
    <t>US-2017-110156</t>
  </si>
  <si>
    <t>CA-2015-124394</t>
  </si>
  <si>
    <t>CA-2018-161557</t>
  </si>
  <si>
    <t>CA-2016-110667</t>
  </si>
  <si>
    <t>CA-2018-152695</t>
  </si>
  <si>
    <t>CA-2017-150343</t>
  </si>
  <si>
    <t>CA-2016-165554</t>
  </si>
  <si>
    <t>CA-2018-110842</t>
  </si>
  <si>
    <t>CA-2017-151561</t>
  </si>
  <si>
    <t>CA-2015-128622</t>
  </si>
  <si>
    <t>CA-2017-109911</t>
  </si>
  <si>
    <t>CA-2018-143658</t>
  </si>
  <si>
    <t>CA-2017-138079</t>
  </si>
  <si>
    <t>CA-2018-147032</t>
  </si>
  <si>
    <t>CA-2018-105193</t>
  </si>
  <si>
    <t>US-2018-133200</t>
  </si>
  <si>
    <t>CA-2018-103212</t>
  </si>
  <si>
    <t>CA-2015-113362</t>
  </si>
  <si>
    <t>CA-2017-102162</t>
  </si>
  <si>
    <t>US-2018-152569</t>
  </si>
  <si>
    <t>CA-2018-106355</t>
  </si>
  <si>
    <t>CA-2016-116260</t>
  </si>
  <si>
    <t>CA-2016-146829</t>
  </si>
  <si>
    <t>CA-2015-148369</t>
  </si>
  <si>
    <t>CA-2015-120411</t>
  </si>
  <si>
    <t>CA-2017-165169</t>
  </si>
  <si>
    <t>CA-2017-101525</t>
  </si>
  <si>
    <t>CA-2017-153598</t>
  </si>
  <si>
    <t>CA-2018-133620</t>
  </si>
  <si>
    <t>CA-2017-137050</t>
  </si>
  <si>
    <t>US-2018-165344</t>
  </si>
  <si>
    <t>CA-2018-166415</t>
  </si>
  <si>
    <t>CA-2016-110947</t>
  </si>
  <si>
    <t>CA-2017-128258</t>
  </si>
  <si>
    <t>CA-2017-161669</t>
  </si>
  <si>
    <t>CA-2017-137337</t>
  </si>
  <si>
    <t>CA-2016-150441</t>
  </si>
  <si>
    <t>CA-2015-148488</t>
  </si>
  <si>
    <t>CA-2015-129091</t>
  </si>
  <si>
    <t>CA-2015-166989</t>
  </si>
  <si>
    <t>CA-2015-151379</t>
  </si>
  <si>
    <t>CA-2015-111500</t>
  </si>
  <si>
    <t>CA-2016-104626</t>
  </si>
  <si>
    <t>CA-2018-131625</t>
  </si>
  <si>
    <t>CA-2018-119746</t>
  </si>
  <si>
    <t>CA-2018-142671</t>
  </si>
  <si>
    <t>CA-2018-109757</t>
  </si>
  <si>
    <t>CA-2018-167640</t>
  </si>
  <si>
    <t>CA-2018-152079</t>
  </si>
  <si>
    <t>CA-2016-100454</t>
  </si>
  <si>
    <t>CA-2016-146948</t>
  </si>
  <si>
    <t>CA-2016-116092</t>
  </si>
  <si>
    <t>CA-2015-129364</t>
  </si>
  <si>
    <t>CA-2015-124730</t>
  </si>
  <si>
    <t>CA-2015-162362</t>
  </si>
  <si>
    <t>CA-2015-151995</t>
  </si>
  <si>
    <t>CA-2015-117464</t>
  </si>
  <si>
    <t>CA-2018-147039</t>
  </si>
  <si>
    <t>CA-2018-166198</t>
  </si>
  <si>
    <t>US-2018-125808</t>
  </si>
  <si>
    <t>CA-2018-158071</t>
  </si>
  <si>
    <t>CA-2017-149916</t>
  </si>
  <si>
    <t>CA-2015-120243</t>
  </si>
  <si>
    <t>US-2015-166828</t>
  </si>
  <si>
    <t>CA-2016-100545</t>
  </si>
  <si>
    <t>CA-2016-139780</t>
  </si>
  <si>
    <t>CA-2015-155593</t>
  </si>
  <si>
    <t>CA-2016-105634</t>
  </si>
  <si>
    <t>CA-2017-112389</t>
  </si>
  <si>
    <t>US-2017-167472</t>
  </si>
  <si>
    <t>CA-2015-112718</t>
  </si>
  <si>
    <t>CA-2018-144365</t>
  </si>
  <si>
    <t>CA-2018-100237</t>
  </si>
  <si>
    <t>US-2018-169320</t>
  </si>
  <si>
    <t>CA-2018-138149</t>
  </si>
  <si>
    <t>CA-2017-167290</t>
  </si>
  <si>
    <t>CA-2018-153227</t>
  </si>
  <si>
    <t>CA-2018-105130</t>
  </si>
  <si>
    <t>CA-2018-157112</t>
  </si>
  <si>
    <t>CA-2018-132647</t>
  </si>
  <si>
    <t>CA-2017-100244</t>
  </si>
  <si>
    <t>CA-2016-113628</t>
  </si>
  <si>
    <t>CA-2016-161242</t>
  </si>
  <si>
    <t>CA-2015-133543</t>
  </si>
  <si>
    <t>CA-2016-114811</t>
  </si>
  <si>
    <t>CA-2018-150469</t>
  </si>
  <si>
    <t>CA-2017-167507</t>
  </si>
  <si>
    <t>CA-2017-143441</t>
  </si>
  <si>
    <t>CA-2015-113047</t>
  </si>
  <si>
    <t>US-2018-162068</t>
  </si>
  <si>
    <t>CA-2018-164042</t>
  </si>
  <si>
    <t>CA-2018-149489</t>
  </si>
  <si>
    <t>CA-2017-118934</t>
  </si>
  <si>
    <t>CA-2017-105207</t>
  </si>
  <si>
    <t>CA-2016-146262</t>
  </si>
  <si>
    <t>CA-2015-111934</t>
  </si>
  <si>
    <t>CA-2018-124716</t>
  </si>
  <si>
    <t>CA-2018-145772</t>
  </si>
  <si>
    <t>CA-2018-127432</t>
  </si>
  <si>
    <t>CA-2017-161543</t>
  </si>
  <si>
    <t>CA-2016-163104</t>
  </si>
  <si>
    <t>CA-2015-151295</t>
  </si>
  <si>
    <t>CA-2015-127866</t>
  </si>
  <si>
    <t>US-2017-135720</t>
  </si>
  <si>
    <t>CA-2015-106803</t>
  </si>
  <si>
    <t>CA-2015-132864</t>
  </si>
  <si>
    <t>CA-2016-154886</t>
  </si>
  <si>
    <t>CA-2018-134845</t>
  </si>
  <si>
    <t>CA-2018-151855</t>
  </si>
  <si>
    <t>CA-2018-143063</t>
  </si>
  <si>
    <t>CA-2018-104108</t>
  </si>
  <si>
    <t>US-2015-148194</t>
  </si>
  <si>
    <t>CA-2017-115756</t>
  </si>
  <si>
    <t>CA-2016-146486</t>
  </si>
  <si>
    <t>CA-2018-115070</t>
  </si>
  <si>
    <t>US-2017-148957</t>
  </si>
  <si>
    <t>CA-2015-165309</t>
  </si>
  <si>
    <t>CA-2015-127012</t>
  </si>
  <si>
    <t>CA-2015-139857</t>
  </si>
  <si>
    <t>CA-2018-126046</t>
  </si>
  <si>
    <t>CA-2017-140130</t>
  </si>
  <si>
    <t>CA-2017-161746</t>
  </si>
  <si>
    <t>CA-2016-168277</t>
  </si>
  <si>
    <t>CA-2015-129819</t>
  </si>
  <si>
    <t>CA-2015-120278</t>
  </si>
  <si>
    <t>CA-2018-157448</t>
  </si>
  <si>
    <t>CA-2018-134418</t>
  </si>
  <si>
    <t>CA-2017-125815</t>
  </si>
  <si>
    <t>US-2017-139087</t>
  </si>
  <si>
    <t>US-2016-150630</t>
  </si>
  <si>
    <t>US-2015-155502</t>
  </si>
  <si>
    <t>CA-2015-115791</t>
  </si>
  <si>
    <t>US-2018-118038</t>
  </si>
  <si>
    <t>CA-2018-106691</t>
  </si>
  <si>
    <t>CA-2018-100426</t>
  </si>
  <si>
    <t>US-2018-158526</t>
  </si>
  <si>
    <t>CA-2016-134747</t>
  </si>
  <si>
    <t>CA-2017-160220</t>
  </si>
  <si>
    <t>CA-2018-135307</t>
  </si>
  <si>
    <t>CA-2018-116988</t>
  </si>
  <si>
    <t>CA-2017-159373</t>
  </si>
  <si>
    <t>US-2017-147711</t>
  </si>
  <si>
    <t>CA-2017-124583</t>
  </si>
  <si>
    <t>CA-2015-106054</t>
  </si>
  <si>
    <t>CA-2018-165029</t>
  </si>
  <si>
    <t>CA-2018-134838</t>
  </si>
  <si>
    <t>CA-2017-121356</t>
  </si>
  <si>
    <t>US-2017-164588</t>
  </si>
  <si>
    <t>CA-2017-164637</t>
  </si>
  <si>
    <t>CA-2016-159380</t>
  </si>
  <si>
    <t>US-2015-106334</t>
  </si>
  <si>
    <t>CA-2016-149678</t>
  </si>
  <si>
    <t>CA-2018-148264</t>
  </si>
  <si>
    <t>CA-2018-164329</t>
  </si>
  <si>
    <t>US-2015-113124</t>
  </si>
  <si>
    <t>CA-2018-107748</t>
  </si>
  <si>
    <t>CA-2018-139199</t>
  </si>
  <si>
    <t>CA-2018-168641</t>
  </si>
  <si>
    <t>CA-2018-157196</t>
  </si>
  <si>
    <t>CA-2018-165603</t>
  </si>
  <si>
    <t>CA-2018-102309</t>
  </si>
  <si>
    <t>CA-2018-161970</t>
  </si>
  <si>
    <t>CA-2018-137470</t>
  </si>
  <si>
    <t>CA-2018-149559</t>
  </si>
  <si>
    <t>CA-2018-101182</t>
  </si>
  <si>
    <t>US-2018-128951</t>
  </si>
  <si>
    <t>CA-2018-107853</t>
  </si>
  <si>
    <t>US-2018-147886</t>
  </si>
  <si>
    <t>CA-2017-114895</t>
  </si>
  <si>
    <t>CA-2017-132997</t>
  </si>
  <si>
    <t>CA-2017-165820</t>
  </si>
  <si>
    <t>US-2017-134369</t>
  </si>
  <si>
    <t>US-2017-126452</t>
  </si>
  <si>
    <t>CA-2017-152520</t>
  </si>
  <si>
    <t>CA-2017-106397</t>
  </si>
  <si>
    <t>CA-2017-104633</t>
  </si>
  <si>
    <t>CA-2017-130477</t>
  </si>
  <si>
    <t>CA-2017-115504</t>
  </si>
  <si>
    <t>CA-2017-146318</t>
  </si>
  <si>
    <t>CA-2016-124653</t>
  </si>
  <si>
    <t>CA-2016-148250</t>
  </si>
  <si>
    <t>US-2016-120957</t>
  </si>
  <si>
    <t>CA-2016-167255</t>
  </si>
  <si>
    <t>CA-2016-105102</t>
  </si>
  <si>
    <t>CA-2016-140984</t>
  </si>
  <si>
    <t>CA-2016-144190</t>
  </si>
  <si>
    <t>CA-2016-149342</t>
  </si>
  <si>
    <t>CA-2016-147529</t>
  </si>
  <si>
    <t>CA-2016-149587</t>
  </si>
  <si>
    <t>CA-2015-103401</t>
  </si>
  <si>
    <t>CA-2015-140396</t>
  </si>
  <si>
    <t>CA-2015-131002</t>
  </si>
  <si>
    <t>CA-2015-138513</t>
  </si>
  <si>
    <t>CA-2015-102988</t>
  </si>
  <si>
    <t>CA-2015-149538</t>
  </si>
  <si>
    <t>CA-2015-164903</t>
  </si>
  <si>
    <t>CA-2018-118003</t>
  </si>
  <si>
    <t>US-2017-160206</t>
  </si>
  <si>
    <t>CA-2017-139010</t>
  </si>
  <si>
    <t>CA-2018-111591</t>
  </si>
  <si>
    <t>CA-2018-131254</t>
  </si>
  <si>
    <t>CA-2015-156160</t>
  </si>
  <si>
    <t>CA-2018-164819</t>
  </si>
  <si>
    <t>CA-2016-131758</t>
  </si>
  <si>
    <t>CA-2017-145905</t>
  </si>
  <si>
    <t>CA-2018-152485</t>
  </si>
  <si>
    <t>US-2018-161935</t>
  </si>
  <si>
    <t>CA-2018-138464</t>
  </si>
  <si>
    <t>US-2016-129637</t>
  </si>
  <si>
    <t>CA-2016-104346</t>
  </si>
  <si>
    <t>US-2016-164357</t>
  </si>
  <si>
    <t>CA-2016-128958</t>
  </si>
  <si>
    <t>CA-2015-101560</t>
  </si>
  <si>
    <t>CA-2017-145303</t>
  </si>
  <si>
    <t>CA-2017-134803</t>
  </si>
  <si>
    <t>CA-2015-126193</t>
  </si>
  <si>
    <t>CA-2018-133431</t>
  </si>
  <si>
    <t>CA-2018-156818</t>
  </si>
  <si>
    <t>US-2017-155404</t>
  </si>
  <si>
    <t>CA-2015-107916</t>
  </si>
  <si>
    <t>CA-2018-128328</t>
  </si>
  <si>
    <t>CA-2018-116946</t>
  </si>
  <si>
    <t>CA-2018-161578</t>
  </si>
  <si>
    <t>CA-2018-162929</t>
  </si>
  <si>
    <t>CA-2018-158743</t>
  </si>
  <si>
    <t>US-2018-108343</t>
  </si>
  <si>
    <t>CA-2017-145135</t>
  </si>
  <si>
    <t>CA-2015-135699</t>
  </si>
  <si>
    <t>CA-2015-101266</t>
  </si>
  <si>
    <t>CA-2015-133270</t>
  </si>
  <si>
    <t>CA-2017-136994</t>
  </si>
  <si>
    <t>CA-2017-169922</t>
  </si>
  <si>
    <t>CA-2017-163153</t>
  </si>
  <si>
    <t>CA-2015-154158</t>
  </si>
  <si>
    <t>CA-2015-117317</t>
  </si>
  <si>
    <t>CA-2015-143168</t>
  </si>
  <si>
    <t>US-2018-123463</t>
  </si>
  <si>
    <t>US-2018-104094</t>
  </si>
  <si>
    <t>CA-2017-146325</t>
  </si>
  <si>
    <t>CA-2017-162187</t>
  </si>
  <si>
    <t>CA-2016-113145</t>
  </si>
  <si>
    <t>CA-2018-100097</t>
  </si>
  <si>
    <t>CA-2018-128783</t>
  </si>
  <si>
    <t>CA-2018-102155</t>
  </si>
  <si>
    <t>CA-2017-121447</t>
  </si>
  <si>
    <t>CA-2016-112214</t>
  </si>
  <si>
    <t>CA-2015-146885</t>
  </si>
  <si>
    <t>CA-2015-169257</t>
  </si>
  <si>
    <t>CA-2017-110730</t>
  </si>
  <si>
    <t>CA-2018-136497</t>
  </si>
  <si>
    <t>US-2018-155999</t>
  </si>
  <si>
    <t>CA-2018-117695</t>
  </si>
  <si>
    <t>CA-2017-156748</t>
  </si>
  <si>
    <t>CA-2018-117443</t>
  </si>
  <si>
    <t>CA-2017-123176</t>
  </si>
  <si>
    <t>CA-2018-165099</t>
  </si>
  <si>
    <t>CA-2018-125367</t>
  </si>
  <si>
    <t>CA-2015-111773</t>
  </si>
  <si>
    <t>CA-2018-164826</t>
  </si>
  <si>
    <t>CA-2016-105599</t>
  </si>
  <si>
    <t>CA-2016-108665</t>
  </si>
  <si>
    <t>CA-2015-151946</t>
  </si>
  <si>
    <t>CA-2015-132913</t>
  </si>
  <si>
    <t>CA-2018-120936</t>
  </si>
  <si>
    <t>CA-2017-166618</t>
  </si>
  <si>
    <t>CA-2016-135545</t>
  </si>
  <si>
    <t>CA-2016-112305</t>
  </si>
  <si>
    <t>CA-2015-123855</t>
  </si>
  <si>
    <t>CA-2018-118437</t>
  </si>
  <si>
    <t>CA-2017-112578</t>
  </si>
  <si>
    <t>CA-2017-128531</t>
  </si>
  <si>
    <t>US-2016-103471</t>
  </si>
  <si>
    <t>CA-2018-121160</t>
  </si>
  <si>
    <t>CA-2017-114748</t>
  </si>
  <si>
    <t>CA-2018-112172</t>
  </si>
  <si>
    <t>CA-2017-117919</t>
  </si>
  <si>
    <t>CA-2017-117282</t>
  </si>
  <si>
    <t>CA-2018-140480</t>
  </si>
  <si>
    <t>CA-2016-131457</t>
  </si>
  <si>
    <t>CA-2015-131541</t>
  </si>
  <si>
    <t>CA-2015-103310</t>
  </si>
  <si>
    <t>CA-2017-117849</t>
  </si>
  <si>
    <t>CA-2015-153479</t>
  </si>
  <si>
    <t>CA-2016-156335</t>
  </si>
  <si>
    <t>CA-2015-138240</t>
  </si>
  <si>
    <t>CA-2016-161263</t>
  </si>
  <si>
    <t>CA-2015-115336</t>
  </si>
  <si>
    <t>CA-2015-108903</t>
  </si>
  <si>
    <t>CA-2015-114643</t>
  </si>
  <si>
    <t>CA-2018-117863</t>
  </si>
  <si>
    <t>CA-2018-100615</t>
  </si>
  <si>
    <t>CA-2015-138100</t>
  </si>
  <si>
    <t>CA-2015-125759</t>
  </si>
  <si>
    <t>CA-2018-133249</t>
  </si>
  <si>
    <t>CA-2016-168529</t>
  </si>
  <si>
    <t>CA-2017-114104</t>
  </si>
  <si>
    <t>CA-2017-138688</t>
  </si>
  <si>
    <t>CA-2017-142405</t>
  </si>
  <si>
    <t>CA-2017-158435</t>
  </si>
  <si>
    <t>CA-2016-113110</t>
  </si>
  <si>
    <t>CA-2016-119214</t>
  </si>
  <si>
    <t>CA-2015-162992</t>
  </si>
  <si>
    <t>CA-2015-157784</t>
  </si>
  <si>
    <t>CA-2015-100391</t>
  </si>
  <si>
    <t>CA-2016-134201</t>
  </si>
  <si>
    <t>CA-2015-163013</t>
  </si>
  <si>
    <t>CA-2015-139283</t>
  </si>
  <si>
    <t>CA-2017-115588</t>
  </si>
  <si>
    <t>CA-2018-154949</t>
  </si>
  <si>
    <t>CA-2017-159653</t>
  </si>
  <si>
    <t>CA-2017-100993</t>
  </si>
  <si>
    <t>CA-2016-141768</t>
  </si>
  <si>
    <t>US-2018-135503</t>
  </si>
  <si>
    <t>US-2018-110646</t>
  </si>
  <si>
    <t>CA-2018-128363</t>
  </si>
  <si>
    <t>US-2017-116442</t>
  </si>
  <si>
    <t>US-2017-114174</t>
  </si>
  <si>
    <t>CA-2016-156377</t>
  </si>
  <si>
    <t>US-2016-163433</t>
  </si>
  <si>
    <t>CA-2015-159310</t>
  </si>
  <si>
    <t>CA-2017-151141</t>
  </si>
  <si>
    <t>US-2018-166394</t>
  </si>
  <si>
    <t>CA-2017-147585</t>
  </si>
  <si>
    <t>US-2017-152415</t>
  </si>
  <si>
    <t>CA-2016-167010</t>
  </si>
  <si>
    <t>CA-2018-126438</t>
  </si>
  <si>
    <t>CA-2017-103709</t>
  </si>
  <si>
    <t>CA-2018-108791</t>
  </si>
  <si>
    <t>CA-2016-103835</t>
  </si>
  <si>
    <t>CA-2016-113740</t>
  </si>
  <si>
    <t>CA-2018-149048</t>
  </si>
  <si>
    <t>CA-2018-145275</t>
  </si>
  <si>
    <t>US-2017-113677</t>
  </si>
  <si>
    <t>CA-2017-165848</t>
  </si>
  <si>
    <t>CA-2016-123505</t>
  </si>
  <si>
    <t>CA-2016-168186</t>
  </si>
  <si>
    <t>CA-2015-133592</t>
  </si>
  <si>
    <t>US-2015-138828</t>
  </si>
  <si>
    <t>CA-2015-114790</t>
  </si>
  <si>
    <t>US-2017-139388</t>
  </si>
  <si>
    <t>CA-2018-130841</t>
  </si>
  <si>
    <t>CA-2017-136371</t>
  </si>
  <si>
    <t>CA-2016-105627</t>
  </si>
  <si>
    <t>CA-2018-120019</t>
  </si>
  <si>
    <t>US-2015-114377</t>
  </si>
  <si>
    <t>CA-2016-110632</t>
  </si>
  <si>
    <t>CA-2017-132409</t>
  </si>
  <si>
    <t>CA-2018-110443</t>
  </si>
  <si>
    <t>US-2016-100531</t>
  </si>
  <si>
    <t>CA-2018-122154</t>
  </si>
  <si>
    <t>CA-2018-152499</t>
  </si>
  <si>
    <t>CA-2016-126697</t>
  </si>
  <si>
    <t>US-2015-127978</t>
  </si>
  <si>
    <t>CA-2017-107328</t>
  </si>
  <si>
    <t>CA-2017-120824</t>
  </si>
  <si>
    <t>CA-2016-130253</t>
  </si>
  <si>
    <t>CA-2016-153381</t>
  </si>
  <si>
    <t>CA-2015-159478</t>
  </si>
  <si>
    <t>CA-2017-105816</t>
  </si>
  <si>
    <t>CA-2017-109365</t>
  </si>
  <si>
    <t>US-2018-118157</t>
  </si>
  <si>
    <t>CA-2016-134943</t>
  </si>
  <si>
    <t>CA-2015-140403</t>
  </si>
  <si>
    <t>CA-2015-141299</t>
  </si>
  <si>
    <t>CA-2015-132542</t>
  </si>
  <si>
    <t>CA-2017-151155</t>
  </si>
  <si>
    <t>CA-2016-115938</t>
  </si>
  <si>
    <t>US-2017-144211</t>
  </si>
  <si>
    <t>CA-2017-146423</t>
  </si>
  <si>
    <t>CA-2016-124268</t>
  </si>
  <si>
    <t>CA-2018-149076</t>
  </si>
  <si>
    <t>CA-2017-127138</t>
  </si>
  <si>
    <t>CA-2016-130974</t>
  </si>
  <si>
    <t>CA-2016-125976</t>
  </si>
  <si>
    <t>CA-2015-164315</t>
  </si>
  <si>
    <t>CA-2018-165155</t>
  </si>
  <si>
    <t>CA-2017-136021</t>
  </si>
  <si>
    <t>US-2018-160836</t>
  </si>
  <si>
    <t>US-2016-153283</t>
  </si>
  <si>
    <t>CA-2015-153969</t>
  </si>
  <si>
    <t>CA-2018-134096</t>
  </si>
  <si>
    <t>CA-2018-161851</t>
  </si>
  <si>
    <t>CA-2018-113481</t>
  </si>
  <si>
    <t>CA-2015-154095</t>
  </si>
  <si>
    <t>CA-2016-147788</t>
  </si>
  <si>
    <t>CA-2015-150490</t>
  </si>
  <si>
    <t>US-2016-136749</t>
  </si>
  <si>
    <t>CA-2018-127922</t>
  </si>
  <si>
    <t>CA-2016-113131</t>
  </si>
  <si>
    <t>US-2016-101511</t>
  </si>
  <si>
    <t>CA-2018-137456</t>
  </si>
  <si>
    <t>CA-2018-135860</t>
  </si>
  <si>
    <t>CA-2018-101805</t>
  </si>
  <si>
    <t>CA-2018-134978</t>
  </si>
  <si>
    <t>CA-2018-139493</t>
  </si>
  <si>
    <t>US-2018-150595</t>
  </si>
  <si>
    <t>CA-2017-110492</t>
  </si>
  <si>
    <t>CA-2018-134439</t>
  </si>
  <si>
    <t>CA-2015-100762</t>
  </si>
  <si>
    <t>CA-2015-110065</t>
  </si>
  <si>
    <t>CA-2018-147333</t>
  </si>
  <si>
    <t>US-2018-117534</t>
  </si>
  <si>
    <t>US-2016-160563</t>
  </si>
  <si>
    <t>CA-2018-154732</t>
  </si>
  <si>
    <t>CA-2018-141747</t>
  </si>
  <si>
    <t>US-2018-155299</t>
  </si>
  <si>
    <t>CA-2016-149601</t>
  </si>
  <si>
    <t>CA-2018-121888</t>
  </si>
  <si>
    <t>US-2015-129609</t>
  </si>
  <si>
    <t>US-2015-168501</t>
  </si>
  <si>
    <t>CA-2018-145429</t>
  </si>
  <si>
    <t>CA-2018-119193</t>
  </si>
  <si>
    <t>US-2017-117541</t>
  </si>
  <si>
    <t>CA-2018-109946</t>
  </si>
  <si>
    <t>CA-2017-163951</t>
  </si>
  <si>
    <t>CA-2017-151974</t>
  </si>
  <si>
    <t>CA-2017-137848</t>
  </si>
  <si>
    <t>US-2016-159499</t>
  </si>
  <si>
    <t>CA-2016-129854</t>
  </si>
  <si>
    <t>CA-2016-163587</t>
  </si>
  <si>
    <t>CA-2015-158064</t>
  </si>
  <si>
    <t>CA-2017-147109</t>
  </si>
  <si>
    <t>CA-2017-113733</t>
  </si>
  <si>
    <t>CA-2017-143154</t>
  </si>
  <si>
    <t>CA-2017-101385</t>
  </si>
  <si>
    <t>CA-2017-116232</t>
  </si>
  <si>
    <t>CA-2017-142524</t>
  </si>
  <si>
    <t>CA-2017-167241</t>
  </si>
  <si>
    <t>US-2017-116365</t>
  </si>
  <si>
    <t>CA-2018-118668</t>
  </si>
  <si>
    <t>CA-2016-134075</t>
  </si>
  <si>
    <t>CA-2018-159457</t>
  </si>
  <si>
    <t>CA-2018-155873</t>
  </si>
  <si>
    <t>US-2017-147991</t>
  </si>
  <si>
    <t>CA-2018-168858</t>
  </si>
  <si>
    <t>CA-2018-102974</t>
  </si>
  <si>
    <t>US-2017-150035</t>
  </si>
  <si>
    <t>CA-2017-127208</t>
  </si>
  <si>
    <t>CA-2017-102134</t>
  </si>
  <si>
    <t>CA-2015-143903</t>
  </si>
  <si>
    <t>CA-2015-123127</t>
  </si>
  <si>
    <t>US-2018-115609</t>
  </si>
  <si>
    <t>CA-2018-162015</t>
  </si>
  <si>
    <t>CA-2018-109211</t>
  </si>
  <si>
    <t>CA-2017-154053</t>
  </si>
  <si>
    <t>CA-2015-160766</t>
  </si>
  <si>
    <t>US-2018-136868</t>
  </si>
  <si>
    <t>CA-2017-168354</t>
  </si>
  <si>
    <t>CA-2017-161361</t>
  </si>
  <si>
    <t>CA-2017-151323</t>
  </si>
  <si>
    <t>US-2018-109253</t>
  </si>
  <si>
    <t>CA-2017-105760</t>
  </si>
  <si>
    <t>CA-2016-153612</t>
  </si>
  <si>
    <t>CA-2016-158918</t>
  </si>
  <si>
    <t>CA-2016-162376</t>
  </si>
  <si>
    <t>US-2016-126235</t>
  </si>
  <si>
    <t>CA-2015-159520</t>
  </si>
  <si>
    <t>CA-2018-119011</t>
  </si>
  <si>
    <t>CA-2017-106950</t>
  </si>
  <si>
    <t>CA-2016-127509</t>
  </si>
  <si>
    <t>CA-2018-159464</t>
  </si>
  <si>
    <t>CA-2017-113621</t>
  </si>
  <si>
    <t>CA-2018-151799</t>
  </si>
  <si>
    <t>CA-2017-126004</t>
  </si>
  <si>
    <t>CA-2017-113138</t>
  </si>
  <si>
    <t>CA-2017-110898</t>
  </si>
  <si>
    <t>CA-2017-168032</t>
  </si>
  <si>
    <t>CA-2015-109127</t>
  </si>
  <si>
    <t>CA-2018-122945</t>
  </si>
  <si>
    <t>CA-2017-136434</t>
  </si>
  <si>
    <t>US-2017-156692</t>
  </si>
  <si>
    <t>CA-2017-133144</t>
  </si>
  <si>
    <t>CA-2018-119305</t>
  </si>
  <si>
    <t>CA-2017-152170</t>
  </si>
  <si>
    <t>CA-2018-107713</t>
  </si>
  <si>
    <t>CA-2016-120551</t>
  </si>
  <si>
    <t>US-2018-139955</t>
  </si>
  <si>
    <t>CA-2018-137414</t>
  </si>
  <si>
    <t>CA-2017-118255</t>
  </si>
  <si>
    <t>US-2015-117058</t>
  </si>
  <si>
    <t>CA-2015-134061</t>
  </si>
  <si>
    <t>CA-2015-127614</t>
  </si>
  <si>
    <t>US-2018-159562</t>
  </si>
  <si>
    <t>US-2018-123204</t>
  </si>
  <si>
    <t>US-2018-112928</t>
  </si>
  <si>
    <t>CA-2017-123337</t>
  </si>
  <si>
    <t>CA-2016-140830</t>
  </si>
  <si>
    <t>CA-2016-100573</t>
  </si>
  <si>
    <t>CA-2016-108588</t>
  </si>
  <si>
    <t>CA-2018-163139</t>
  </si>
  <si>
    <t>US-2018-118941</t>
  </si>
  <si>
    <t>US-2018-165869</t>
  </si>
  <si>
    <t>US-2018-109316</t>
  </si>
  <si>
    <t>CA-2018-130904</t>
  </si>
  <si>
    <t>CA-2016-122168</t>
  </si>
  <si>
    <t>US-2016-150231</t>
  </si>
  <si>
    <t>CA-2018-162978</t>
  </si>
  <si>
    <t>CA-2016-105361</t>
  </si>
  <si>
    <t>CA-2015-123260</t>
  </si>
  <si>
    <t>CA-2018-145443</t>
  </si>
  <si>
    <t>CA-2018-140326</t>
  </si>
  <si>
    <t>CA-2018-154935</t>
  </si>
  <si>
    <t>CA-2018-144694</t>
  </si>
  <si>
    <t>CA-2018-125878</t>
  </si>
  <si>
    <t>CA-2017-158568</t>
  </si>
  <si>
    <t>CA-2015-120775</t>
  </si>
  <si>
    <t>CA-2018-149853</t>
  </si>
  <si>
    <t>CA-2018-101049</t>
  </si>
  <si>
    <t>CA-2017-150000</t>
  </si>
  <si>
    <t>CA-2018-100230</t>
  </si>
  <si>
    <t>CA-2018-104906</t>
  </si>
  <si>
    <t>CA-2017-122728</t>
  </si>
  <si>
    <t>CA-2017-111696</t>
  </si>
  <si>
    <t>CA-2016-130659</t>
  </si>
  <si>
    <t>CA-2016-123113</t>
  </si>
  <si>
    <t>CA-2016-169796</t>
  </si>
  <si>
    <t>CA-2016-164441</t>
  </si>
  <si>
    <t>CA-2016-166604</t>
  </si>
  <si>
    <t>CA-2016-116512</t>
  </si>
  <si>
    <t>CA-2015-109904</t>
  </si>
  <si>
    <t>CA-2015-152443</t>
  </si>
  <si>
    <t>CA-2015-142727</t>
  </si>
  <si>
    <t>CA-2015-156587</t>
  </si>
  <si>
    <t>CA-2018-167899</t>
  </si>
  <si>
    <t>CA-2017-168844</t>
  </si>
  <si>
    <t>CA-2018-102379</t>
  </si>
  <si>
    <t>CA-2018-150504</t>
  </si>
  <si>
    <t>CA-2018-164098</t>
  </si>
  <si>
    <t>CA-2017-141586</t>
  </si>
  <si>
    <t>CA-2018-153822</t>
  </si>
  <si>
    <t>US-2018-140907</t>
  </si>
  <si>
    <t>CA-2018-121678</t>
  </si>
  <si>
    <t>CA-2018-149944</t>
  </si>
  <si>
    <t>CA-2018-143217</t>
  </si>
  <si>
    <t>CA-2018-116358</t>
  </si>
  <si>
    <t>CA-2018-141873</t>
  </si>
  <si>
    <t>CA-2015-134621</t>
  </si>
  <si>
    <t>CA-2015-127166</t>
  </si>
  <si>
    <t>CA-2018-143686</t>
  </si>
  <si>
    <t>CA-2018-135783</t>
  </si>
  <si>
    <t>CA-2015-133305</t>
  </si>
  <si>
    <t>CA-2017-157364</t>
  </si>
  <si>
    <t>CA-2018-105214</t>
  </si>
  <si>
    <t>CA-2017-144309</t>
  </si>
  <si>
    <t>CA-2016-150511</t>
  </si>
  <si>
    <t>CA-2015-169061</t>
  </si>
  <si>
    <t>CA-2017-126732</t>
  </si>
  <si>
    <t>CA-2015-101770</t>
  </si>
  <si>
    <t>US-2018-163657</t>
  </si>
  <si>
    <t>CA-2018-131954</t>
  </si>
  <si>
    <t>CA-2017-151512</t>
  </si>
  <si>
    <t>CA-2017-114727</t>
  </si>
  <si>
    <t>CA-2016-162761</t>
  </si>
  <si>
    <t>CA-2015-155264</t>
  </si>
  <si>
    <t>CA-2015-100860</t>
  </si>
  <si>
    <t>CA-2018-122280</t>
  </si>
  <si>
    <t>CA-2018-107125</t>
  </si>
  <si>
    <t>CA-2018-128629</t>
  </si>
  <si>
    <t>CA-2017-147067</t>
  </si>
  <si>
    <t>CA-2015-131009</t>
  </si>
  <si>
    <t>CA-2018-155642</t>
  </si>
  <si>
    <t>CA-2015-164742</t>
  </si>
  <si>
    <t>CA-2018-105886</t>
  </si>
  <si>
    <t>CA-2018-137428</t>
  </si>
  <si>
    <t>CA-2017-119641</t>
  </si>
  <si>
    <t>CA-2018-104136</t>
  </si>
  <si>
    <t>US-2017-169040</t>
  </si>
  <si>
    <t>US-2017-101497</t>
  </si>
  <si>
    <t>CA-2018-117394</t>
  </si>
  <si>
    <t>CA-2018-108441</t>
  </si>
  <si>
    <t>US-2017-131114</t>
  </si>
  <si>
    <t>CA-2018-114440</t>
  </si>
  <si>
    <t>CA-2018-120222</t>
  </si>
  <si>
    <t>CA-2018-169817</t>
  </si>
  <si>
    <t>CA-2017-146766</t>
  </si>
  <si>
    <t>CA-2017-139269</t>
  </si>
  <si>
    <t>CA-2017-146521</t>
  </si>
  <si>
    <t>CA-2018-145226</t>
  </si>
  <si>
    <t>CA-2018-143245</t>
  </si>
  <si>
    <t>CA-2018-168179</t>
  </si>
  <si>
    <t>CA-2018-156951</t>
  </si>
  <si>
    <t>US-2018-142188</t>
  </si>
  <si>
    <t>CA-2018-166898</t>
  </si>
  <si>
    <t>CA-2018-115777</t>
  </si>
  <si>
    <t>CA-2018-119424</t>
  </si>
  <si>
    <t>CA-2017-100307</t>
  </si>
  <si>
    <t>US-2017-114776</t>
  </si>
  <si>
    <t>US-2017-106313</t>
  </si>
  <si>
    <t>CA-2017-163594</t>
  </si>
  <si>
    <t>CA-2016-139962</t>
  </si>
  <si>
    <t>CA-2016-153416</t>
  </si>
  <si>
    <t>CA-2016-124891</t>
  </si>
  <si>
    <t>CA-2016-150196</t>
  </si>
  <si>
    <t>US-2016-160857</t>
  </si>
  <si>
    <t>CA-2016-167479</t>
  </si>
  <si>
    <t>CA-2016-160213</t>
  </si>
  <si>
    <t>US-2015-159926</t>
  </si>
  <si>
    <t>CA-2015-125829</t>
  </si>
  <si>
    <t>CA-2015-132451</t>
  </si>
  <si>
    <t>US-2015-112795</t>
  </si>
  <si>
    <t>CA-2015-102652</t>
  </si>
  <si>
    <t>CA-2015-133354</t>
  </si>
  <si>
    <t>CA-2015-130813</t>
  </si>
  <si>
    <t>CA-2017-137330</t>
  </si>
  <si>
    <t>CA-2016-144652</t>
  </si>
  <si>
    <t>CA-2018-125745</t>
  </si>
  <si>
    <t>CA-2017-147683</t>
  </si>
  <si>
    <t>CA-2018-111178</t>
  </si>
  <si>
    <t>CA-2016-121552</t>
  </si>
  <si>
    <t>CA-2017-108644</t>
  </si>
  <si>
    <t>CA-2017-114209</t>
  </si>
  <si>
    <t>CA-2016-156524</t>
  </si>
  <si>
    <t>CA-2018-129294</t>
  </si>
  <si>
    <t>CA-2015-122679</t>
  </si>
  <si>
    <t>CA-2018-143434</t>
  </si>
  <si>
    <t>US-2018-162558</t>
  </si>
  <si>
    <t>CA-2018-107244</t>
  </si>
  <si>
    <t>CA-2018-147144</t>
  </si>
  <si>
    <t>CA-2015-153913</t>
  </si>
  <si>
    <t>CA-2015-117765</t>
  </si>
  <si>
    <t>CA-2018-160045</t>
  </si>
  <si>
    <t>CA-2017-148684</t>
  </si>
  <si>
    <t>CA-2016-144806</t>
  </si>
  <si>
    <t>CA-2016-110016</t>
  </si>
  <si>
    <t>CA-2015-141726</t>
  </si>
  <si>
    <t>CA-2015-153150</t>
  </si>
  <si>
    <t>CA-2018-112536</t>
  </si>
  <si>
    <t>US-2016-111927</t>
  </si>
  <si>
    <t>CA-2018-163818</t>
  </si>
  <si>
    <t>CA-2018-142391</t>
  </si>
  <si>
    <t>CA-2017-140382</t>
  </si>
  <si>
    <t>US-2017-119270</t>
  </si>
  <si>
    <t>CA-2015-118304</t>
  </si>
  <si>
    <t>CA-2018-156958</t>
  </si>
  <si>
    <t>CA-2018-107909</t>
  </si>
  <si>
    <t>CA-2017-131737</t>
  </si>
  <si>
    <t>CA-2015-167486</t>
  </si>
  <si>
    <t>CA-2018-140151</t>
  </si>
  <si>
    <t>CA-2016-151869</t>
  </si>
  <si>
    <t>CA-2015-109134</t>
  </si>
  <si>
    <t>CA-2018-151190</t>
  </si>
  <si>
    <t>CA-2015-114321</t>
  </si>
  <si>
    <t>CA-2018-151428</t>
  </si>
  <si>
    <t>US-2017-131058</t>
  </si>
  <si>
    <t>US-2015-100853</t>
  </si>
  <si>
    <t>CA-2018-169810</t>
  </si>
  <si>
    <t>CA-2017-119074</t>
  </si>
  <si>
    <t>CA-2016-148964</t>
  </si>
  <si>
    <t>US-2016-160150</t>
  </si>
  <si>
    <t>CA-2018-122595</t>
  </si>
  <si>
    <t>CA-2018-164756</t>
  </si>
  <si>
    <t>CA-2016-153038</t>
  </si>
  <si>
    <t>CA-2015-109491</t>
  </si>
  <si>
    <t>CA-2018-143665</t>
  </si>
  <si>
    <t>US-2015-138247</t>
  </si>
  <si>
    <t>US-2017-155173</t>
  </si>
  <si>
    <t>CA-2017-143924</t>
  </si>
  <si>
    <t>CA-2016-112571</t>
  </si>
  <si>
    <t>CA-2015-104563</t>
  </si>
  <si>
    <t>CA-2015-109918</t>
  </si>
  <si>
    <t>US-2018-153633</t>
  </si>
  <si>
    <t>CA-2018-144820</t>
  </si>
  <si>
    <t>CA-2017-113551</t>
  </si>
  <si>
    <t>CA-2018-115427</t>
  </si>
  <si>
    <t>CA-2018-106432</t>
  </si>
  <si>
    <t>CA-2017-154711</t>
  </si>
  <si>
    <t>US-2017-132577</t>
  </si>
  <si>
    <t>CA-2015-110527</t>
  </si>
  <si>
    <t>CA-2018-126221</t>
  </si>
  <si>
    <t>CA-2018-105235</t>
  </si>
  <si>
    <t>CA-2016-103135</t>
  </si>
  <si>
    <t>CA-2015-118962</t>
  </si>
  <si>
    <t>CA-2017-165330</t>
  </si>
  <si>
    <t>CA-2016-142139</t>
  </si>
  <si>
    <t>CA-2016-115945</t>
  </si>
  <si>
    <t>CA-2018-158673</t>
  </si>
  <si>
    <t>CA-2017-102127</t>
  </si>
  <si>
    <t>CA-2016-111829</t>
  </si>
  <si>
    <t>CA-2018-150602</t>
  </si>
  <si>
    <t>CA-2017-101168</t>
  </si>
  <si>
    <t>CA-2016-129392</t>
  </si>
  <si>
    <t>CA-2017-155446</t>
  </si>
  <si>
    <t>CA-2018-105991</t>
  </si>
  <si>
    <t>US-2016-152128</t>
  </si>
  <si>
    <t>CA-2015-127936</t>
  </si>
  <si>
    <t>CA-2016-115420</t>
  </si>
  <si>
    <t>CA-2016-165050</t>
  </si>
  <si>
    <t>CA-2016-151624</t>
  </si>
  <si>
    <t>CA-2015-165568</t>
  </si>
  <si>
    <t>CA-2018-112809</t>
  </si>
  <si>
    <t>CA-2017-108875</t>
  </si>
  <si>
    <t>CA-2017-111115</t>
  </si>
  <si>
    <t>CA-2016-129112</t>
  </si>
  <si>
    <t>CA-2016-148376</t>
  </si>
  <si>
    <t>CA-2015-130274</t>
  </si>
  <si>
    <t>CA-2015-146864</t>
  </si>
  <si>
    <t>CA-2017-141397</t>
  </si>
  <si>
    <t>CA-2017-163398</t>
  </si>
  <si>
    <t>US-2015-157385</t>
  </si>
  <si>
    <t>CA-2017-120859</t>
  </si>
  <si>
    <t>US-2017-154361</t>
  </si>
  <si>
    <t>CA-2017-149762</t>
  </si>
  <si>
    <t>CA-2018-160661</t>
  </si>
  <si>
    <t>US-2016-134271</t>
  </si>
  <si>
    <t>CA-2018-101042</t>
  </si>
  <si>
    <t>CA-2018-117009</t>
  </si>
  <si>
    <t>CA-2018-113355</t>
  </si>
  <si>
    <t>CA-2016-128993</t>
  </si>
  <si>
    <t>CA-2015-104829</t>
  </si>
  <si>
    <t>CA-2018-142489</t>
  </si>
  <si>
    <t>CA-2016-111164</t>
  </si>
  <si>
    <t>CA-2018-133067</t>
  </si>
  <si>
    <t>CA-2017-113600</t>
  </si>
  <si>
    <t>US-2017-131891</t>
  </si>
  <si>
    <t>CA-2017-114951</t>
  </si>
  <si>
    <t>CA-2018-131695</t>
  </si>
  <si>
    <t>CA-2018-105809</t>
  </si>
  <si>
    <t>CA-2018-156391</t>
  </si>
  <si>
    <t>US-2015-154655</t>
  </si>
  <si>
    <t>CA-2015-114181</t>
  </si>
  <si>
    <t>CA-2016-128125</t>
  </si>
  <si>
    <t>US-2015-100279</t>
  </si>
  <si>
    <t>CA-2016-115392</t>
  </si>
  <si>
    <t>CA-2017-113803</t>
  </si>
  <si>
    <t>CA-2018-134607</t>
  </si>
  <si>
    <t>CA-2018-115546</t>
  </si>
  <si>
    <t>CA-2016-166492</t>
  </si>
  <si>
    <t>US-2017-105578</t>
  </si>
  <si>
    <t>CA-2016-110814</t>
  </si>
  <si>
    <t>CA-2018-142643</t>
  </si>
  <si>
    <t>CA-2018-133333</t>
  </si>
  <si>
    <t>CA-2016-124450</t>
  </si>
  <si>
    <t>CA-2017-168753</t>
  </si>
  <si>
    <t>CA-2018-119564</t>
  </si>
  <si>
    <t>CA-2018-154116</t>
  </si>
  <si>
    <t>CA-2015-157546</t>
  </si>
  <si>
    <t>US-2016-147662</t>
  </si>
  <si>
    <t>CA-2015-104738</t>
  </si>
  <si>
    <t>CA-2017-112340</t>
  </si>
  <si>
    <t>CA-2016-133536</t>
  </si>
  <si>
    <t>US-2015-146353</t>
  </si>
  <si>
    <t>CA-2018-146458</t>
  </si>
  <si>
    <t>CA-2018-101728</t>
  </si>
  <si>
    <t>CA-2018-163209</t>
  </si>
  <si>
    <t>CA-2017-134691</t>
  </si>
  <si>
    <t>CA-2016-132815</t>
  </si>
  <si>
    <t>CA-2015-128524</t>
  </si>
  <si>
    <t>CA-2017-104689</t>
  </si>
  <si>
    <t>CA-2017-103982</t>
  </si>
  <si>
    <t>CA-2018-152968</t>
  </si>
  <si>
    <t>US-2017-156097</t>
  </si>
  <si>
    <t>CA-2018-117212</t>
  </si>
  <si>
    <t>CA-2018-123659</t>
  </si>
  <si>
    <t>CA-2017-164035</t>
  </si>
  <si>
    <t>CA-2018-168900</t>
  </si>
  <si>
    <t>US-2018-141943</t>
  </si>
  <si>
    <t>US-2017-114013</t>
  </si>
  <si>
    <t>CA-2018-162936</t>
  </si>
  <si>
    <t>CA-2018-150609</t>
  </si>
  <si>
    <t>CA-2017-111416</t>
  </si>
  <si>
    <t>CA-2017-132829</t>
  </si>
  <si>
    <t>CA-2018-128335</t>
  </si>
  <si>
    <t>CA-2017-169026</t>
  </si>
  <si>
    <t>CA-2018-101798</t>
  </si>
  <si>
    <t>CA-2018-108091</t>
  </si>
  <si>
    <t>CA-2017-158043</t>
  </si>
  <si>
    <t>US-2017-165953</t>
  </si>
  <si>
    <t>CA-2016-121405</t>
  </si>
  <si>
    <t>CA-2018-144568</t>
  </si>
  <si>
    <t>CA-2017-109869</t>
  </si>
  <si>
    <t>CA-2016-163181</t>
  </si>
  <si>
    <t>CA-2016-137925</t>
  </si>
  <si>
    <t>CA-2018-102267</t>
  </si>
  <si>
    <t>CA-2018-105144</t>
  </si>
  <si>
    <t>CA-2018-125199</t>
  </si>
  <si>
    <t>CA-2018-108322</t>
  </si>
  <si>
    <t>CA-2017-162726</t>
  </si>
  <si>
    <t>CA-2015-110352</t>
  </si>
  <si>
    <t>CA-2015-100363</t>
  </si>
  <si>
    <t>CA-2018-132682</t>
  </si>
  <si>
    <t>CA-2016-164007</t>
  </si>
  <si>
    <t>CA-2016-102855</t>
  </si>
  <si>
    <t>CA-2015-124807</t>
  </si>
  <si>
    <t>CA-2018-164049</t>
  </si>
  <si>
    <t>CA-2018-107461</t>
  </si>
  <si>
    <t>US-2018-107272</t>
  </si>
  <si>
    <t>CA-2015-164721</t>
  </si>
  <si>
    <t>CA-2018-117667</t>
  </si>
  <si>
    <t>CA-2018-111269</t>
  </si>
  <si>
    <t>CA-2017-129903</t>
  </si>
  <si>
    <t>CA-2016-141040</t>
  </si>
  <si>
    <t>CA-2016-153108</t>
  </si>
  <si>
    <t>CA-2015-101147</t>
  </si>
  <si>
    <t>CA-2017-117604</t>
  </si>
  <si>
    <t>CA-2016-164427</t>
  </si>
  <si>
    <t>CA-2016-130883</t>
  </si>
  <si>
    <t>US-2018-126179</t>
  </si>
  <si>
    <t>CA-2016-151589</t>
  </si>
  <si>
    <t>US-2016-161347</t>
  </si>
  <si>
    <t>CA-2018-136651</t>
  </si>
  <si>
    <t>CA-2017-163048</t>
  </si>
  <si>
    <t>CA-2017-169943</t>
  </si>
  <si>
    <t>CA-2016-145849</t>
  </si>
  <si>
    <t>CA-2018-104822</t>
  </si>
  <si>
    <t>CA-2018-156776</t>
  </si>
  <si>
    <t>US-2018-129777</t>
  </si>
  <si>
    <t>CA-2016-164623</t>
  </si>
  <si>
    <t>CA-2016-136105</t>
  </si>
  <si>
    <t>CA-2015-138296</t>
  </si>
  <si>
    <t>CA-2018-151981</t>
  </si>
  <si>
    <t>CA-2016-126186</t>
  </si>
  <si>
    <t>US-2015-150574</t>
  </si>
  <si>
    <t>CA-2018-132976</t>
  </si>
  <si>
    <t>CA-2017-157868</t>
  </si>
  <si>
    <t>CA-2017-163937</t>
  </si>
  <si>
    <t>CA-2017-101336</t>
  </si>
  <si>
    <t>US-2017-100839</t>
  </si>
  <si>
    <t>US-2017-158680</t>
  </si>
  <si>
    <t>US-2016-141684</t>
  </si>
  <si>
    <t>CA-2015-126277</t>
  </si>
  <si>
    <t>US-2015-112564</t>
  </si>
  <si>
    <t>CA-2018-110926</t>
  </si>
  <si>
    <t>CA-2018-147753</t>
  </si>
  <si>
    <t>US-2017-121013</t>
  </si>
  <si>
    <t>CA-2017-166625</t>
  </si>
  <si>
    <t>CA-2016-163237</t>
  </si>
  <si>
    <t>US-2015-111353</t>
  </si>
  <si>
    <t>US-2018-123281</t>
  </si>
  <si>
    <t>CA-2018-123967</t>
  </si>
  <si>
    <t>CA-2017-106530</t>
  </si>
  <si>
    <t>CA-2016-127607</t>
  </si>
  <si>
    <t>CA-2018-151008</t>
  </si>
  <si>
    <t>CA-2018-112956</t>
  </si>
  <si>
    <t>CA-2018-143574</t>
  </si>
  <si>
    <t>US-2015-165589</t>
  </si>
  <si>
    <t>CA-2016-119627</t>
  </si>
  <si>
    <t>CA-2017-101980</t>
  </si>
  <si>
    <t>CA-2017-165561</t>
  </si>
  <si>
    <t>CA-2017-120005</t>
  </si>
  <si>
    <t>CA-2017-102932</t>
  </si>
  <si>
    <t>US-2016-118983</t>
  </si>
  <si>
    <t>CA-2015-113383</t>
  </si>
  <si>
    <t>CA-2016-109001</t>
  </si>
  <si>
    <t>US-2018-140074</t>
  </si>
  <si>
    <t>CA-2015-126200</t>
  </si>
  <si>
    <t>CA-2015-116190</t>
  </si>
  <si>
    <t>CA-2018-123687</t>
  </si>
  <si>
    <t>CA-2016-110870</t>
  </si>
  <si>
    <t>CA-2018-107314</t>
  </si>
  <si>
    <t>US-2017-154256</t>
  </si>
  <si>
    <t>CA-2018-104619</t>
  </si>
  <si>
    <t>CA-2018-169439</t>
  </si>
  <si>
    <t>CA-2018-105326</t>
  </si>
  <si>
    <t>CA-2018-100433</t>
  </si>
  <si>
    <t>US-2018-148362</t>
  </si>
  <si>
    <t>CA-2018-104745</t>
  </si>
  <si>
    <t>CA-2018-160458</t>
  </si>
  <si>
    <t>CA-2018-110884</t>
  </si>
  <si>
    <t>US-2017-108455</t>
  </si>
  <si>
    <t>CA-2017-108616</t>
  </si>
  <si>
    <t>CA-2017-155439</t>
  </si>
  <si>
    <t>CA-2017-149195</t>
  </si>
  <si>
    <t>CA-2017-157749</t>
  </si>
  <si>
    <t>CA-2017-158806</t>
  </si>
  <si>
    <t>CA-2016-107685</t>
  </si>
  <si>
    <t>CA-2016-157343</t>
  </si>
  <si>
    <t>CA-2015-134551</t>
  </si>
  <si>
    <t>US-2015-112991</t>
  </si>
  <si>
    <t>CA-2015-164861</t>
  </si>
  <si>
    <t>CA-2015-127131</t>
  </si>
  <si>
    <t>CA-2015-110639</t>
  </si>
  <si>
    <t>CA-2015-116757</t>
  </si>
  <si>
    <t>CA-2015-131926</t>
  </si>
  <si>
    <t>US-2018-130687</t>
  </si>
  <si>
    <t>CA-2018-122707</t>
  </si>
  <si>
    <t>US-2018-158505</t>
  </si>
  <si>
    <t>CA-2016-168480</t>
  </si>
  <si>
    <t>CA-2016-118227</t>
  </si>
  <si>
    <t>CA-2017-153661</t>
  </si>
  <si>
    <t>CA-2018-150910</t>
  </si>
  <si>
    <t>CA-2018-127803</t>
  </si>
  <si>
    <t>CA-2015-103989</t>
  </si>
  <si>
    <t>CA-2018-148012</t>
  </si>
  <si>
    <t>CA-2016-122266</t>
  </si>
  <si>
    <t>US-2015-123519</t>
  </si>
  <si>
    <t>CA-2015-115973</t>
  </si>
  <si>
    <t>CA-2018-167913</t>
  </si>
  <si>
    <t>CA-2017-109820</t>
  </si>
  <si>
    <t>CA-2017-159940</t>
  </si>
  <si>
    <t>CA-2018-168193</t>
  </si>
  <si>
    <t>US-2017-143819</t>
  </si>
  <si>
    <t>CA-2017-155166</t>
  </si>
  <si>
    <t>CA-2018-152205</t>
  </si>
  <si>
    <t>CA-2018-166142</t>
  </si>
  <si>
    <t>CA-2017-166380</t>
  </si>
  <si>
    <t>CA-2018-141733</t>
  </si>
  <si>
    <t>CA-2018-154088</t>
  </si>
  <si>
    <t>CA-2018-146920</t>
  </si>
  <si>
    <t>US-2018-133081</t>
  </si>
  <si>
    <t>CA-2017-157511</t>
  </si>
  <si>
    <t>US-2015-159618</t>
  </si>
  <si>
    <t>US-2015-157847</t>
  </si>
  <si>
    <t>CA-2017-169663</t>
  </si>
  <si>
    <t>US-2018-119438</t>
  </si>
  <si>
    <t>CA-2018-127621</t>
  </si>
  <si>
    <t>CA-2016-132276</t>
  </si>
  <si>
    <t>CA-2015-100678</t>
  </si>
  <si>
    <t>US-2018-145863</t>
  </si>
  <si>
    <t>CA-2017-149237</t>
  </si>
  <si>
    <t>CA-2017-108567</t>
  </si>
  <si>
    <t>CA-2017-160717</t>
  </si>
  <si>
    <t>CA-2016-121391</t>
  </si>
  <si>
    <t>CA-2016-119291</t>
  </si>
  <si>
    <t>US-2018-100482</t>
  </si>
  <si>
    <t>CA-2018-153843</t>
  </si>
  <si>
    <t>US-2018-103226</t>
  </si>
  <si>
    <t>CA-2017-128867</t>
  </si>
  <si>
    <t>CA-2017-138037</t>
  </si>
  <si>
    <t>CA-2016-146563</t>
  </si>
  <si>
    <t>US-2016-126753</t>
  </si>
  <si>
    <t>CA-2016-153878</t>
  </si>
  <si>
    <t>US-2015-112914</t>
  </si>
  <si>
    <t>CA-2015-142965</t>
  </si>
  <si>
    <t>CA-2018-107874</t>
  </si>
  <si>
    <t>CA-2018-155621</t>
  </si>
  <si>
    <t>CA-2017-164784</t>
  </si>
  <si>
    <t>CA-2018-110625</t>
  </si>
  <si>
    <t>CA-2018-141439</t>
  </si>
  <si>
    <t>CA-2018-100055</t>
  </si>
  <si>
    <t>CA-2015-155271</t>
  </si>
  <si>
    <t>CA-2018-121083</t>
  </si>
  <si>
    <t>CA-2018-117324</t>
  </si>
  <si>
    <t>CA-2018-154123</t>
  </si>
  <si>
    <t>CA-2017-113817</t>
  </si>
  <si>
    <t>CA-2018-167381</t>
  </si>
  <si>
    <t>CA-2017-113390</t>
  </si>
  <si>
    <t>CA-2017-130638</t>
  </si>
  <si>
    <t>US-2016-149692</t>
  </si>
  <si>
    <t>CA-2016-112767</t>
  </si>
  <si>
    <t>CA-2018-123701</t>
  </si>
  <si>
    <t>CA-2017-159142</t>
  </si>
  <si>
    <t>CA-2017-160815</t>
  </si>
  <si>
    <t>CA-2017-159765</t>
  </si>
  <si>
    <t>CA-2017-142615</t>
  </si>
  <si>
    <t>CA-2018-125913</t>
  </si>
  <si>
    <t>CA-2016-130218</t>
  </si>
  <si>
    <t>CA-2017-161207</t>
  </si>
  <si>
    <t>CA-2017-130400</t>
  </si>
  <si>
    <t>CA-2018-102197</t>
  </si>
  <si>
    <t>US-2018-147984</t>
  </si>
  <si>
    <t>CA-2018-120894</t>
  </si>
  <si>
    <t>US-2018-168690</t>
  </si>
  <si>
    <t>CA-2017-139689</t>
  </si>
  <si>
    <t>CA-2016-126970</t>
  </si>
  <si>
    <t>CA-2018-107342</t>
  </si>
  <si>
    <t>CA-2015-151953</t>
  </si>
  <si>
    <t>CA-2017-136301</t>
  </si>
  <si>
    <t>CA-2017-144540</t>
  </si>
  <si>
    <t>CA-2016-161718</t>
  </si>
  <si>
    <t>CA-2015-107398</t>
  </si>
  <si>
    <t>CA-2018-103478</t>
  </si>
  <si>
    <t>CA-2017-121377</t>
  </si>
  <si>
    <t>CA-2017-145261</t>
  </si>
  <si>
    <t>US-2017-115952</t>
  </si>
  <si>
    <t>US-2018-104955</t>
  </si>
  <si>
    <t>CA-2016-140718</t>
  </si>
  <si>
    <t>CA-2015-163468</t>
  </si>
  <si>
    <t>CA-2015-111003</t>
  </si>
  <si>
    <t>US-2018-162208</t>
  </si>
  <si>
    <t>CA-2018-130771</t>
  </si>
  <si>
    <t>US-2018-156356</t>
  </si>
  <si>
    <t>CA-2015-148950</t>
  </si>
  <si>
    <t>US-2017-133508</t>
  </si>
  <si>
    <t>CA-2017-163202</t>
  </si>
  <si>
    <t>CA-2016-109862</t>
  </si>
  <si>
    <t>CA-2018-109778</t>
  </si>
  <si>
    <t>CA-2017-140207</t>
  </si>
  <si>
    <t>CA-2017-143476</t>
  </si>
  <si>
    <t>US-2015-147704</t>
  </si>
  <si>
    <t>CA-2015-124688</t>
  </si>
  <si>
    <t>US-2018-163195</t>
  </si>
  <si>
    <t>CA-2016-124107</t>
  </si>
  <si>
    <t>CA-2016-114048</t>
  </si>
  <si>
    <t>CA-2016-121783</t>
  </si>
  <si>
    <t>CA-2018-100160</t>
  </si>
  <si>
    <t>CA-2017-144764</t>
  </si>
  <si>
    <t>CA-2015-102085</t>
  </si>
  <si>
    <t>CA-2018-143252</t>
  </si>
  <si>
    <t>CA-2017-119683</t>
  </si>
  <si>
    <t>CA-2016-109512</t>
  </si>
  <si>
    <t>CA-2016-137064</t>
  </si>
  <si>
    <t>CA-2018-167871</t>
  </si>
  <si>
    <t>US-2018-124303</t>
  </si>
  <si>
    <t>US-2017-161844</t>
  </si>
  <si>
    <t>CA-2016-168459</t>
  </si>
  <si>
    <t>CA-2016-160787</t>
  </si>
  <si>
    <t>CA-2015-100706</t>
  </si>
  <si>
    <t>US-2015-151015</t>
  </si>
  <si>
    <t>US-2017-150567</t>
  </si>
  <si>
    <t>US-2016-138121</t>
  </si>
  <si>
    <t>CA-2015-156244</t>
  </si>
  <si>
    <t>CA-2017-131093</t>
  </si>
  <si>
    <t>CA-2017-139381</t>
  </si>
  <si>
    <t>CA-2017-169215</t>
  </si>
  <si>
    <t>CA-2015-111150</t>
  </si>
  <si>
    <t>CA-2017-152940</t>
  </si>
  <si>
    <t>CA-2018-157966</t>
  </si>
  <si>
    <t>CA-2018-100524</t>
  </si>
  <si>
    <t>CA-2016-163762</t>
  </si>
  <si>
    <t>CA-2018-161088</t>
  </si>
  <si>
    <t>CA-2016-148873</t>
  </si>
  <si>
    <t>CA-2015-151162</t>
  </si>
  <si>
    <t>CA-2018-152975</t>
  </si>
  <si>
    <t>CA-2018-109750</t>
  </si>
  <si>
    <t>US-2016-129553</t>
  </si>
  <si>
    <t>CA-2016-142419</t>
  </si>
  <si>
    <t>CA-2017-122063</t>
  </si>
  <si>
    <t>US-2018-146906</t>
  </si>
  <si>
    <t>CA-2017-116736</t>
  </si>
  <si>
    <t>CA-2016-123673</t>
  </si>
  <si>
    <t>CA-2016-169740</t>
  </si>
  <si>
    <t>CA-2016-161795</t>
  </si>
  <si>
    <t>CA-2016-111612</t>
  </si>
  <si>
    <t>US-2017-119046</t>
  </si>
  <si>
    <t>CA-2018-156720</t>
  </si>
  <si>
    <t>CA-2015-103940</t>
  </si>
  <si>
    <t>CA-2018-127656</t>
  </si>
  <si>
    <t>US-2018-118087</t>
  </si>
  <si>
    <t>CA-2018-155936</t>
  </si>
  <si>
    <t>CA-2017-128972</t>
  </si>
  <si>
    <t>CA-2015-156314</t>
  </si>
  <si>
    <t>CA-2017-133711</t>
  </si>
  <si>
    <t>US-2016-142020</t>
  </si>
  <si>
    <t>CA-2016-146255</t>
  </si>
  <si>
    <t>CA-2017-155481</t>
  </si>
  <si>
    <t>CA-2015-105270</t>
  </si>
  <si>
    <t>CA-2017-100944</t>
  </si>
  <si>
    <t>US-2017-126431</t>
  </si>
  <si>
    <t>CA-2018-164168</t>
  </si>
  <si>
    <t>US-2018-119319</t>
  </si>
  <si>
    <t>CA-2018-137876</t>
  </si>
  <si>
    <t>CA-2015-104283</t>
  </si>
  <si>
    <t>US-2018-136721</t>
  </si>
  <si>
    <t>CA-2016-102491</t>
  </si>
  <si>
    <t>CA-2018-147354</t>
  </si>
  <si>
    <t>CA-2017-103730</t>
  </si>
  <si>
    <t>CA-2016-129098</t>
  </si>
  <si>
    <t>CA-2017-110009</t>
  </si>
  <si>
    <t>CA-2016-128083</t>
  </si>
  <si>
    <t>CA-2018-124436</t>
  </si>
  <si>
    <t>US-2018-111024</t>
  </si>
  <si>
    <t>CA-2018-128076</t>
  </si>
  <si>
    <t>CA-2017-153185</t>
  </si>
  <si>
    <t>CA-2015-138023</t>
  </si>
  <si>
    <t>CA-2015-125997</t>
  </si>
  <si>
    <t>CA-2017-123050</t>
  </si>
  <si>
    <t>US-2015-130358</t>
  </si>
  <si>
    <t>US-2015-109036</t>
  </si>
  <si>
    <t>CA-2017-149279</t>
  </si>
  <si>
    <t>CA-2016-166800</t>
  </si>
  <si>
    <t>CA-2016-167696</t>
  </si>
  <si>
    <t>CA-2018-146164</t>
  </si>
  <si>
    <t>CA-2018-112487</t>
  </si>
  <si>
    <t>US-2017-162103</t>
  </si>
  <si>
    <t>CA-2017-109407</t>
  </si>
  <si>
    <t>CA-2018-107986</t>
  </si>
  <si>
    <t>US-2018-103828</t>
  </si>
  <si>
    <t>CA-2018-134152</t>
  </si>
  <si>
    <t>CA-2018-128041</t>
  </si>
  <si>
    <t>CA-2015-115133</t>
  </si>
  <si>
    <t>CA-2017-159639</t>
  </si>
  <si>
    <t>CA-2017-147578</t>
  </si>
  <si>
    <t>CA-2017-103947</t>
  </si>
  <si>
    <t>CA-2016-148495</t>
  </si>
  <si>
    <t>CA-2018-134194</t>
  </si>
  <si>
    <t>CA-2018-130141</t>
  </si>
  <si>
    <t>CA-2018-121790</t>
  </si>
  <si>
    <t>US-2017-133879</t>
  </si>
  <si>
    <t>CA-2016-105221</t>
  </si>
  <si>
    <t>CA-2016-114468</t>
  </si>
  <si>
    <t>US-2015-137155</t>
  </si>
  <si>
    <t>CA-2015-140858</t>
  </si>
  <si>
    <t>CA-2015-104780</t>
  </si>
  <si>
    <t>CA-2017-102981</t>
  </si>
  <si>
    <t>US-2017-112396</t>
  </si>
  <si>
    <t>CA-2016-120320</t>
  </si>
  <si>
    <t>CA-2015-157924</t>
  </si>
  <si>
    <t>CA-2016-112053</t>
  </si>
  <si>
    <t>CA-2017-126858</t>
  </si>
  <si>
    <t>CA-2017-133123</t>
  </si>
  <si>
    <t>US-2017-159093</t>
  </si>
  <si>
    <t>US-2016-158589</t>
  </si>
  <si>
    <t>CA-2017-139234</t>
  </si>
  <si>
    <t>CA-2018-151358</t>
  </si>
  <si>
    <t>CA-2016-130113</t>
  </si>
  <si>
    <t>CA-2016-162369</t>
  </si>
  <si>
    <t>CA-2015-146591</t>
  </si>
  <si>
    <t>CA-2018-144484</t>
  </si>
  <si>
    <t>CA-2017-118689</t>
  </si>
  <si>
    <t>CA-2017-115476</t>
  </si>
  <si>
    <t>CA-2018-155362</t>
  </si>
  <si>
    <t>CA-2018-169474</t>
  </si>
  <si>
    <t>US-2018-110149</t>
  </si>
  <si>
    <t>CA-2016-148628</t>
  </si>
  <si>
    <t>CA-2015-165974</t>
  </si>
  <si>
    <t>CA-2017-145499</t>
  </si>
  <si>
    <t>US-2015-105767</t>
  </si>
  <si>
    <t>CA-2015-163293</t>
  </si>
  <si>
    <t>CA-2018-119004</t>
  </si>
  <si>
    <t>CA-2018-166317</t>
  </si>
  <si>
    <t>CA-2018-125640</t>
  </si>
  <si>
    <t>CA-2016-163895</t>
  </si>
  <si>
    <t>CA-2015-120838</t>
  </si>
  <si>
    <t>CA-2018-127782</t>
  </si>
  <si>
    <t>CA-2018-135692</t>
  </si>
  <si>
    <t>CA-2018-121489</t>
  </si>
  <si>
    <t>CA-2018-146367</t>
  </si>
  <si>
    <t>CA-2017-137239</t>
  </si>
  <si>
    <t>CA-2018-102204</t>
  </si>
  <si>
    <t>US-2016-117184</t>
  </si>
  <si>
    <t>US-2015-114188</t>
  </si>
  <si>
    <t>CA-2018-105543</t>
  </si>
  <si>
    <t>US-2018-107888</t>
  </si>
  <si>
    <t>CA-2015-152345</t>
  </si>
  <si>
    <t>CA-2016-138219</t>
  </si>
  <si>
    <t>CA-2017-167983</t>
  </si>
  <si>
    <t>US-2018-130953</t>
  </si>
  <si>
    <t>CA-2017-116596</t>
  </si>
  <si>
    <t>CA-2018-144680</t>
  </si>
  <si>
    <t>CA-2016-149384</t>
  </si>
  <si>
    <t>CA-2018-150931</t>
  </si>
  <si>
    <t>CA-2017-140564</t>
  </si>
  <si>
    <t>CA-2015-163419</t>
  </si>
  <si>
    <t>CA-2015-166863</t>
  </si>
  <si>
    <t>US-2018-160465</t>
  </si>
  <si>
    <t>CA-2016-154746</t>
  </si>
  <si>
    <t>CA-2016-157035</t>
  </si>
  <si>
    <t>CA-2017-115224</t>
  </si>
  <si>
    <t>CA-2018-161459</t>
  </si>
  <si>
    <t>CA-2016-107741</t>
  </si>
  <si>
    <t>CA-2018-124261</t>
  </si>
  <si>
    <t>CA-2018-101210</t>
  </si>
  <si>
    <t>US-2018-158218</t>
  </si>
  <si>
    <t>CA-2016-104059</t>
  </si>
  <si>
    <t>CA-2015-107181</t>
  </si>
  <si>
    <t>CA-2015-118192</t>
  </si>
  <si>
    <t>CA-2018-136448</t>
  </si>
  <si>
    <t>CA-2016-131128</t>
  </si>
  <si>
    <t>CA-2016-127173</t>
  </si>
  <si>
    <t>CA-2016-133977</t>
  </si>
  <si>
    <t>CA-2015-101833</t>
  </si>
  <si>
    <t>CA-2018-133263</t>
  </si>
  <si>
    <t>CA-2017-101938</t>
  </si>
  <si>
    <t>US-2018-108063</t>
  </si>
  <si>
    <t>CA-2015-104976</t>
  </si>
  <si>
    <t>CA-2018-120719</t>
  </si>
  <si>
    <t>CA-2015-127159</t>
  </si>
  <si>
    <t>CA-2017-159912</t>
  </si>
  <si>
    <t>US-2017-139262</t>
  </si>
  <si>
    <t>CA-2015-107454</t>
  </si>
  <si>
    <t>US-2015-148838</t>
  </si>
  <si>
    <t>CA-2016-120901</t>
  </si>
  <si>
    <t>US-2016-130512</t>
  </si>
  <si>
    <t>CA-2015-146731</t>
  </si>
  <si>
    <t>CA-2015-161508</t>
  </si>
  <si>
    <t>CA-2018-148985</t>
  </si>
  <si>
    <t>CA-2018-161053</t>
  </si>
  <si>
    <t>CA-2018-165687</t>
  </si>
  <si>
    <t>CA-2016-104486</t>
  </si>
  <si>
    <t>CA-2016-147816</t>
  </si>
  <si>
    <t>US-2017-146710</t>
  </si>
  <si>
    <t>CA-2015-149244</t>
  </si>
  <si>
    <t>CA-2018-121125</t>
  </si>
  <si>
    <t>CA-2017-163636</t>
  </si>
  <si>
    <t>CA-2018-154137</t>
  </si>
  <si>
    <t>CA-2018-145807</t>
  </si>
  <si>
    <t>US-2017-106600</t>
  </si>
  <si>
    <t>CA-2015-116239</t>
  </si>
  <si>
    <t>CA-2018-134285</t>
  </si>
  <si>
    <t>CA-2016-127453</t>
  </si>
  <si>
    <t>CA-2016-133494</t>
  </si>
  <si>
    <t>CA-2018-163020</t>
  </si>
  <si>
    <t>CA-2018-102610</t>
  </si>
  <si>
    <t>US-2018-105389</t>
  </si>
  <si>
    <t>US-2018-118556</t>
  </si>
  <si>
    <t>US-2017-131611</t>
  </si>
  <si>
    <t>CA-2016-100818</t>
  </si>
  <si>
    <t>CA-2016-100734</t>
  </si>
  <si>
    <t>CA-2018-161410</t>
  </si>
  <si>
    <t>CA-2018-100384</t>
  </si>
  <si>
    <t>CA-2018-148320</t>
  </si>
  <si>
    <t>CA-2017-138478</t>
  </si>
  <si>
    <t>CA-2017-158617</t>
  </si>
  <si>
    <t>CA-2016-156923</t>
  </si>
  <si>
    <t>CA-2018-117933</t>
  </si>
  <si>
    <t>CA-2018-144638</t>
  </si>
  <si>
    <t>CA-2015-127523</t>
  </si>
  <si>
    <t>CA-2017-111213</t>
  </si>
  <si>
    <t>CA-2016-156608</t>
  </si>
  <si>
    <t>CA-2016-142692</t>
  </si>
  <si>
    <t>US-2018-114356</t>
  </si>
  <si>
    <t>CA-2016-161830</t>
  </si>
  <si>
    <t>CA-2017-162355</t>
  </si>
  <si>
    <t>CA-2015-109890</t>
  </si>
  <si>
    <t>CA-2017-130001</t>
  </si>
  <si>
    <t>CA-2016-158148</t>
  </si>
  <si>
    <t>CA-2015-169852</t>
  </si>
  <si>
    <t>US-2018-111920</t>
  </si>
  <si>
    <t>CA-2018-138611</t>
  </si>
  <si>
    <t>CA-2017-101623</t>
  </si>
  <si>
    <t>CA-2015-165428</t>
  </si>
  <si>
    <t>CA-2016-111514</t>
  </si>
  <si>
    <t>CA-2018-119655</t>
  </si>
  <si>
    <t>CA-2017-119865</t>
  </si>
  <si>
    <t>CA-2016-130876</t>
  </si>
  <si>
    <t>CA-2016-121776</t>
  </si>
  <si>
    <t>US-2015-117135</t>
  </si>
  <si>
    <t>CA-2018-161102</t>
  </si>
  <si>
    <t>CA-2016-155600</t>
  </si>
  <si>
    <t>CA-2017-142762</t>
  </si>
  <si>
    <t>CA-2018-107517</t>
  </si>
  <si>
    <t>CA-2017-107104</t>
  </si>
  <si>
    <t>CA-2017-149335</t>
  </si>
  <si>
    <t>CA-2018-123043</t>
  </si>
  <si>
    <t>CA-2018-133823</t>
  </si>
  <si>
    <t>CA-2018-104647</t>
  </si>
  <si>
    <t>US-2017-158309</t>
  </si>
  <si>
    <t>CA-2018-120614</t>
  </si>
  <si>
    <t>CA-2017-164154</t>
  </si>
  <si>
    <t>CA-2018-150707</t>
  </si>
  <si>
    <t>CA-2018-124401</t>
  </si>
  <si>
    <t>US-2018-158512</t>
  </si>
  <si>
    <t>CA-2016-153738</t>
  </si>
  <si>
    <t>US-2016-120502</t>
  </si>
  <si>
    <t>CA-2018-115994</t>
  </si>
  <si>
    <t>CA-2015-111899</t>
  </si>
  <si>
    <t>CA-2018-169411</t>
  </si>
  <si>
    <t>US-2018-148054</t>
  </si>
  <si>
    <t>CA-2018-134565</t>
  </si>
  <si>
    <t>CA-2018-118521</t>
  </si>
  <si>
    <t>CA-2017-132661</t>
  </si>
  <si>
    <t>CA-2017-154998</t>
  </si>
  <si>
    <t>CA-2016-142055</t>
  </si>
  <si>
    <t>CA-2018-106831</t>
  </si>
  <si>
    <t>CA-2017-125920</t>
  </si>
  <si>
    <t>CA-2017-103919</t>
  </si>
  <si>
    <t>CA-2015-137092</t>
  </si>
  <si>
    <t>CA-2018-163188</t>
  </si>
  <si>
    <t>CA-2018-106047</t>
  </si>
  <si>
    <t>CA-2017-140641</t>
  </si>
  <si>
    <t>CA-2017-130680</t>
  </si>
  <si>
    <t>CA-2016-113901</t>
  </si>
  <si>
    <t>CA-2017-166443</t>
  </si>
  <si>
    <t>CA-2017-105263</t>
  </si>
  <si>
    <t>CA-2015-124478</t>
  </si>
  <si>
    <t>CA-2017-148796</t>
  </si>
  <si>
    <t>CA-2018-162880</t>
  </si>
  <si>
    <t>CA-2018-139822</t>
  </si>
  <si>
    <t>CA-2018-163335</t>
  </si>
  <si>
    <t>CA-2018-156237</t>
  </si>
  <si>
    <t>CA-2018-126354</t>
  </si>
  <si>
    <t>US-2016-141453</t>
  </si>
  <si>
    <t>US-2018-155866</t>
  </si>
  <si>
    <t>CA-2018-112753</t>
  </si>
  <si>
    <t>US-2018-114034</t>
  </si>
  <si>
    <t>CA-2017-145919</t>
  </si>
  <si>
    <t>CA-2017-119018</t>
  </si>
  <si>
    <t>CA-2017-147473</t>
  </si>
  <si>
    <t>US-2016-140851</t>
  </si>
  <si>
    <t>CA-2018-148922</t>
  </si>
  <si>
    <t>CA-2017-169971</t>
  </si>
  <si>
    <t>CA-2015-123253</t>
  </si>
  <si>
    <t>CA-2015-100328</t>
  </si>
  <si>
    <t>CA-2015-124464</t>
  </si>
  <si>
    <t>CA-2016-129322</t>
  </si>
  <si>
    <t>CA-2017-128111</t>
  </si>
  <si>
    <t>CA-2017-146437</t>
  </si>
  <si>
    <t>CA-2017-113845</t>
  </si>
  <si>
    <t>CA-2017-101651</t>
  </si>
  <si>
    <t>CA-2018-118773</t>
  </si>
  <si>
    <t>CA-2017-138933</t>
  </si>
  <si>
    <t>CA-2016-141243</t>
  </si>
  <si>
    <t>CA-2015-138317</t>
  </si>
  <si>
    <t>CA-2015-144071</t>
  </si>
  <si>
    <t>CA-2018-167661</t>
  </si>
  <si>
    <t>CA-2017-133795</t>
  </si>
  <si>
    <t>US-2017-116400</t>
  </si>
  <si>
    <t>CA-2016-107020</t>
  </si>
  <si>
    <t>US-2018-110604</t>
  </si>
  <si>
    <t>CA-2016-145324</t>
  </si>
  <si>
    <t>US-2015-117744</t>
  </si>
  <si>
    <t>CA-2017-130407</t>
  </si>
  <si>
    <t>US-2017-168410</t>
  </si>
  <si>
    <t>CA-2017-153353</t>
  </si>
  <si>
    <t>CA-2015-123925</t>
  </si>
  <si>
    <t>US-2018-128447</t>
  </si>
  <si>
    <t>CA-2015-102645</t>
  </si>
  <si>
    <t>CA-2015-131947</t>
  </si>
  <si>
    <t>CA-2018-137344</t>
  </si>
  <si>
    <t>CA-2015-130428</t>
  </si>
  <si>
    <t>CA-2018-152786</t>
  </si>
  <si>
    <t>CA-2017-118759</t>
  </si>
  <si>
    <t>CA-2017-114482</t>
  </si>
  <si>
    <t>CA-2017-113082</t>
  </si>
  <si>
    <t>CA-2015-143637</t>
  </si>
  <si>
    <t>CA-2018-117422</t>
  </si>
  <si>
    <t>CA-2018-113075</t>
  </si>
  <si>
    <t>CA-2017-159989</t>
  </si>
  <si>
    <t>CA-2015-101602</t>
  </si>
  <si>
    <t>CA-2015-158225</t>
  </si>
  <si>
    <t>US-2018-138086</t>
  </si>
  <si>
    <t>CA-2017-145842</t>
  </si>
  <si>
    <t>CA-2018-100622</t>
  </si>
  <si>
    <t>CA-2017-161781</t>
  </si>
  <si>
    <t>CA-2016-163090</t>
  </si>
  <si>
    <t>US-2017-150357</t>
  </si>
  <si>
    <t>CA-2018-109099</t>
  </si>
  <si>
    <t>CA-2018-120376</t>
  </si>
  <si>
    <t>CA-2018-144848</t>
  </si>
  <si>
    <t>CA-2018-149468</t>
  </si>
  <si>
    <t>CA-2018-143329</t>
  </si>
  <si>
    <t>CA-2018-158120</t>
  </si>
  <si>
    <t>CA-2017-159023</t>
  </si>
  <si>
    <t>CA-2018-166926</t>
  </si>
  <si>
    <t>CA-2018-166128</t>
  </si>
  <si>
    <t>CA-2017-137736</t>
  </si>
  <si>
    <t>CA-2015-130449</t>
  </si>
  <si>
    <t>CA-2018-169012</t>
  </si>
  <si>
    <t>CA-2017-123932</t>
  </si>
  <si>
    <t>CA-2018-139402</t>
  </si>
  <si>
    <t>US-2017-161396</t>
  </si>
  <si>
    <t>CA-2015-134726</t>
  </si>
  <si>
    <t>CA-2018-112333</t>
  </si>
  <si>
    <t>CA-2018-146780</t>
  </si>
  <si>
    <t>CA-2017-114860</t>
  </si>
  <si>
    <t>CA-2017-116722</t>
  </si>
  <si>
    <t>CA-2016-109575</t>
  </si>
  <si>
    <t>CA-2018-147410</t>
  </si>
  <si>
    <t>US-2016-163685</t>
  </si>
  <si>
    <t>CA-2015-116407</t>
  </si>
  <si>
    <t>CA-2015-122931</t>
  </si>
  <si>
    <t>CA-2016-115798</t>
  </si>
  <si>
    <t>CA-2018-161046</t>
  </si>
  <si>
    <t>CA-2015-159814</t>
  </si>
  <si>
    <t>CA-2018-108854</t>
  </si>
  <si>
    <t>CA-2018-151596</t>
  </si>
  <si>
    <t>US-2018-104661</t>
  </si>
  <si>
    <t>CA-2016-119480</t>
  </si>
  <si>
    <t>CA-2018-118360</t>
  </si>
  <si>
    <t>CA-2018-153045</t>
  </si>
  <si>
    <t>CA-2016-144099</t>
  </si>
  <si>
    <t>US-2017-148334</t>
  </si>
  <si>
    <t>CA-2017-168046</t>
  </si>
  <si>
    <t>CA-2016-144722</t>
  </si>
  <si>
    <t>CA-2018-117401</t>
  </si>
  <si>
    <t>CA-2017-142097</t>
  </si>
  <si>
    <t>CA-2016-169201</t>
  </si>
  <si>
    <t>US-2018-141558</t>
  </si>
  <si>
    <t>CA-2015-141607</t>
  </si>
  <si>
    <t>CA-2016-146675</t>
  </si>
  <si>
    <t>CA-2015-159800</t>
  </si>
  <si>
    <t>CA-2015-152849</t>
  </si>
  <si>
    <t>CA-2018-140760</t>
  </si>
  <si>
    <t>CA-2018-115322</t>
  </si>
  <si>
    <t>CA-2017-156811</t>
  </si>
  <si>
    <t>CA-2015-133704</t>
  </si>
  <si>
    <t>CA-2018-152737</t>
  </si>
  <si>
    <t>CA-2016-136798</t>
  </si>
  <si>
    <t>CA-2017-155488</t>
  </si>
  <si>
    <t>CA-2017-105284</t>
  </si>
  <si>
    <t>CA-2016-111325</t>
  </si>
  <si>
    <t>CA-2018-152807</t>
  </si>
  <si>
    <t>CA-2015-103744</t>
  </si>
  <si>
    <t>CA-2017-116337</t>
  </si>
  <si>
    <t>CA-2017-123274</t>
  </si>
  <si>
    <t>CA-2016-156440</t>
  </si>
  <si>
    <t>CA-2018-103065</t>
  </si>
  <si>
    <t>CA-2017-112256</t>
  </si>
  <si>
    <t>CA-2017-156573</t>
  </si>
  <si>
    <t>CA-2015-158442</t>
  </si>
  <si>
    <t>CA-2018-151218</t>
  </si>
  <si>
    <t>CA-2015-161249</t>
  </si>
  <si>
    <t>US-2018-106705</t>
  </si>
  <si>
    <t>CA-2015-134572</t>
  </si>
  <si>
    <t>CA-2015-136742</t>
  </si>
  <si>
    <t>CA-2017-146836</t>
  </si>
  <si>
    <t>CA-2015-143840</t>
  </si>
  <si>
    <t>US-2018-162670</t>
  </si>
  <si>
    <t>US-2018-136679</t>
  </si>
  <si>
    <t>CA-2016-142937</t>
  </si>
  <si>
    <t>CA-2016-164497</t>
  </si>
  <si>
    <t>CA-2018-118542</t>
  </si>
  <si>
    <t>CA-2018-108749</t>
  </si>
  <si>
    <t>CA-2018-113908</t>
  </si>
  <si>
    <t>US-2017-116729</t>
  </si>
  <si>
    <t>CA-2017-131744</t>
  </si>
  <si>
    <t>CA-2016-109736</t>
  </si>
  <si>
    <t>CA-2016-122287</t>
  </si>
  <si>
    <t>CA-2016-135020</t>
  </si>
  <si>
    <t>CA-2017-138968</t>
  </si>
  <si>
    <t>CA-2015-136567</t>
  </si>
  <si>
    <t>CA-2018-155089</t>
  </si>
  <si>
    <t>CA-2017-140571</t>
  </si>
  <si>
    <t>CA-2016-147879</t>
  </si>
  <si>
    <t>CA-2015-135608</t>
  </si>
  <si>
    <t>CA-2018-133928</t>
  </si>
  <si>
    <t>CA-2018-120327</t>
  </si>
  <si>
    <t>US-2018-124779</t>
  </si>
  <si>
    <t>CA-2016-158456</t>
  </si>
  <si>
    <t>CA-2017-155978</t>
  </si>
  <si>
    <t>CA-2017-116603</t>
  </si>
  <si>
    <t>CA-2018-110198</t>
  </si>
  <si>
    <t>CA-2018-124597</t>
  </si>
  <si>
    <t>US-2018-129224</t>
  </si>
  <si>
    <t>CA-2016-155453</t>
  </si>
  <si>
    <t>CA-2016-110345</t>
  </si>
  <si>
    <t>CA-2015-127488</t>
  </si>
  <si>
    <t>CA-2017-106075</t>
  </si>
  <si>
    <t>US-2018-101840</t>
  </si>
  <si>
    <t>CA-2017-145177</t>
  </si>
  <si>
    <t>US-2015-117170</t>
  </si>
  <si>
    <t>CA-2018-107720</t>
  </si>
  <si>
    <t>CA-2015-107153</t>
  </si>
  <si>
    <t>CA-2016-143238</t>
  </si>
  <si>
    <t>CA-2017-148593</t>
  </si>
  <si>
    <t>CA-2018-151183</t>
  </si>
  <si>
    <t>CA-2017-155383</t>
  </si>
  <si>
    <t>CA-2017-113096</t>
  </si>
  <si>
    <t>CA-2016-169572</t>
  </si>
  <si>
    <t>CA-2015-120474</t>
  </si>
  <si>
    <t>CA-2017-165015</t>
  </si>
  <si>
    <t>CA-2017-158211</t>
  </si>
  <si>
    <t>CA-2015-112158</t>
  </si>
  <si>
    <t>CA-2018-152310</t>
  </si>
  <si>
    <t>CA-2018-111556</t>
  </si>
  <si>
    <t>CA-2015-140795</t>
  </si>
  <si>
    <t>CA-2018-102519</t>
  </si>
  <si>
    <t>CA-2018-160983</t>
  </si>
  <si>
    <t>CA-2018-166184</t>
  </si>
  <si>
    <t>CA-2017-136483</t>
  </si>
  <si>
    <t>CA-2017-165995</t>
  </si>
  <si>
    <t>US-2018-141852</t>
  </si>
  <si>
    <t>CA-2016-140221</t>
  </si>
  <si>
    <t>CA-2016-129546</t>
  </si>
  <si>
    <t>CA-2016-103870</t>
  </si>
  <si>
    <t>CA-2018-102414</t>
  </si>
  <si>
    <t>CA-2016-137946</t>
  </si>
  <si>
    <t>CA-2018-145338</t>
  </si>
  <si>
    <t>US-2017-123750</t>
  </si>
  <si>
    <t>CA-2018-136882</t>
  </si>
  <si>
    <t>CA-2015-133634</t>
  </si>
  <si>
    <t>CA-2015-156006</t>
  </si>
  <si>
    <t>US-2017-100419</t>
  </si>
  <si>
    <t>CA-2017-113236</t>
  </si>
  <si>
    <t>US-2018-129441</t>
  </si>
  <si>
    <t>CA-2018-164917</t>
  </si>
  <si>
    <t>US-2017-163538</t>
  </si>
  <si>
    <t>CA-2018-118367</t>
  </si>
  <si>
    <t>CA-2015-145926</t>
  </si>
  <si>
    <t>CA-2017-132143</t>
  </si>
  <si>
    <t>CA-2018-156664</t>
  </si>
  <si>
    <t>CA-2015-165477</t>
  </si>
  <si>
    <t>CA-2018-160801</t>
  </si>
  <si>
    <t>US-2018-108315</t>
  </si>
  <si>
    <t>US-2017-166660</t>
  </si>
  <si>
    <t>CA-2018-133641</t>
  </si>
  <si>
    <t>CA-2016-155635</t>
  </si>
  <si>
    <t>CA-2018-100601</t>
  </si>
  <si>
    <t>CA-2018-155159</t>
  </si>
  <si>
    <t>CA-2015-111857</t>
  </si>
  <si>
    <t>CA-2017-135265</t>
  </si>
  <si>
    <t>CA-2015-102008</t>
  </si>
  <si>
    <t>US-2016-165743</t>
  </si>
  <si>
    <t>CA-2018-136672</t>
  </si>
  <si>
    <t>CA-2018-147564</t>
  </si>
  <si>
    <t>US-2018-146822</t>
  </si>
  <si>
    <t>US-2017-169369</t>
  </si>
  <si>
    <t>US-2017-129469</t>
  </si>
  <si>
    <t>CA-2016-129770</t>
  </si>
  <si>
    <t>CA-2016-102876</t>
  </si>
  <si>
    <t>CA-2018-148642</t>
  </si>
  <si>
    <t>CA-2017-163216</t>
  </si>
  <si>
    <t>US-2016-158911</t>
  </si>
  <si>
    <t>CA-2018-161893</t>
  </si>
  <si>
    <t>CA-2017-131576</t>
  </si>
  <si>
    <t>US-2018-151127</t>
  </si>
  <si>
    <t>CA-2018-111374</t>
  </si>
  <si>
    <t>CA-2015-169033</t>
  </si>
  <si>
    <t>CA-2015-165393</t>
  </si>
  <si>
    <t>CA-2017-123015</t>
  </si>
  <si>
    <t>CA-2015-132500</t>
  </si>
  <si>
    <t>CA-2018-142328</t>
  </si>
  <si>
    <t>CA-2017-135594</t>
  </si>
  <si>
    <t>CA-2016-136420</t>
  </si>
  <si>
    <t>US-2016-122140</t>
  </si>
  <si>
    <t>CA-2017-140417</t>
  </si>
  <si>
    <t>CA-2018-116855</t>
  </si>
  <si>
    <t>CA-2016-112375</t>
  </si>
  <si>
    <t>CA-2018-138163</t>
  </si>
  <si>
    <t>CA-2017-134775</t>
  </si>
  <si>
    <t>CA-2016-149909</t>
  </si>
  <si>
    <t>CA-2016-113040</t>
  </si>
  <si>
    <t>CA-2016-119102</t>
  </si>
  <si>
    <t>CA-2016-132906</t>
  </si>
  <si>
    <t>CA-2015-114251</t>
  </si>
  <si>
    <t>CA-2018-168396</t>
  </si>
  <si>
    <t>CA-2016-143119</t>
  </si>
  <si>
    <t>US-2016-104430</t>
  </si>
  <si>
    <t>CA-2018-133501</t>
  </si>
  <si>
    <t>US-2018-126081</t>
  </si>
  <si>
    <t>CA-2017-162082</t>
  </si>
  <si>
    <t>CA-2017-168956</t>
  </si>
  <si>
    <t>CA-2016-106565</t>
  </si>
  <si>
    <t>CA-2015-126333</t>
  </si>
  <si>
    <t>CA-2015-160773</t>
  </si>
  <si>
    <t>CA-2018-161172</t>
  </si>
  <si>
    <t>CA-2016-154200</t>
  </si>
  <si>
    <t>CA-2015-124079</t>
  </si>
  <si>
    <t>CA-2018-167703</t>
  </si>
  <si>
    <t>CA-2018-107958</t>
  </si>
  <si>
    <t>CA-2016-135363</t>
  </si>
  <si>
    <t>US-2018-114657</t>
  </si>
  <si>
    <t>CA-2018-131632</t>
  </si>
  <si>
    <t>CA-2018-106852</t>
  </si>
  <si>
    <t>CA-2018-140298</t>
  </si>
  <si>
    <t>CA-2017-134474</t>
  </si>
  <si>
    <t>CA-2016-109939</t>
  </si>
  <si>
    <t>CA-2015-123064</t>
  </si>
  <si>
    <t>CA-2017-139941</t>
  </si>
  <si>
    <t>CA-2016-111017</t>
  </si>
  <si>
    <t>CA-2017-145709</t>
  </si>
  <si>
    <t>CA-2018-111759</t>
  </si>
  <si>
    <t>US-2016-136987</t>
  </si>
  <si>
    <t>CA-2015-122588</t>
  </si>
  <si>
    <t>CA-2015-128055</t>
  </si>
  <si>
    <t>CA-2017-152331</t>
  </si>
  <si>
    <t>CA-2016-145828</t>
  </si>
  <si>
    <t>US-2016-144771</t>
  </si>
  <si>
    <t>CA-2015-103086</t>
  </si>
  <si>
    <t>US-2018-100930</t>
  </si>
  <si>
    <t>CA-2018-133648</t>
  </si>
  <si>
    <t>CA-2017-149370</t>
  </si>
  <si>
    <t>CA-2017-128916</t>
  </si>
  <si>
    <t>US-2016-123918</t>
  </si>
  <si>
    <t>CA-2018-156412</t>
  </si>
  <si>
    <t>CA-2018-132584</t>
  </si>
  <si>
    <t>CA-2015-143917</t>
  </si>
  <si>
    <t>CA-2015-135090</t>
  </si>
  <si>
    <t>CA-2017-116918</t>
  </si>
  <si>
    <t>US-2016-159982</t>
  </si>
  <si>
    <t>CA-2015-126522</t>
  </si>
  <si>
    <t>CA-2018-117261</t>
  </si>
  <si>
    <t>CA-2018-147207</t>
  </si>
  <si>
    <t>US-2017-146857</t>
  </si>
  <si>
    <t>CA-2018-156769</t>
  </si>
  <si>
    <t>CA-2017-132094</t>
  </si>
  <si>
    <t>CA-2018-132234</t>
  </si>
  <si>
    <t>CA-2015-139633</t>
  </si>
  <si>
    <t>CA-2018-158169</t>
  </si>
  <si>
    <t>US-2017-155103</t>
  </si>
  <si>
    <t>CA-2017-111143</t>
  </si>
  <si>
    <t>CA-2017-112893</t>
  </si>
  <si>
    <t>CA-2015-120544</t>
  </si>
  <si>
    <t>CA-2016-154144</t>
  </si>
  <si>
    <t>CA-2015-113887</t>
  </si>
  <si>
    <t>CA-2018-133102</t>
  </si>
  <si>
    <t>CA-2017-136049</t>
  </si>
  <si>
    <t>CA-2017-101791</t>
  </si>
  <si>
    <t>CA-2016-169397</t>
  </si>
  <si>
    <t>CA-2016-147501</t>
  </si>
  <si>
    <t>CA-2018-133074</t>
  </si>
  <si>
    <t>CA-2017-124149</t>
  </si>
  <si>
    <t>US-2015-150532</t>
  </si>
  <si>
    <t>CA-2018-110310</t>
  </si>
  <si>
    <t>CA-2018-158379</t>
  </si>
  <si>
    <t>CA-2018-138289</t>
  </si>
  <si>
    <t>CA-2016-158701</t>
  </si>
  <si>
    <t>CA-2018-157854</t>
  </si>
  <si>
    <t>CA-2017-160535</t>
  </si>
  <si>
    <t>CA-2018-147361</t>
  </si>
  <si>
    <t>US-2017-140809</t>
  </si>
  <si>
    <t>CA-2017-136686</t>
  </si>
  <si>
    <t>CA-2015-114517</t>
  </si>
  <si>
    <t>CA-2015-103219</t>
  </si>
  <si>
    <t>US-2018-109484</t>
  </si>
  <si>
    <t>CA-2017-101448</t>
  </si>
  <si>
    <t>US-2018-154851</t>
  </si>
  <si>
    <t>CA-2018-109085</t>
  </si>
  <si>
    <t>US-2017-102239</t>
  </si>
  <si>
    <t>CA-2016-156566</t>
  </si>
  <si>
    <t>US-2018-112347</t>
  </si>
  <si>
    <t>US-2015-107699</t>
  </si>
  <si>
    <t>CA-2015-119375</t>
  </si>
  <si>
    <t>CA-2016-144302</t>
  </si>
  <si>
    <t>CA-2018-104885</t>
  </si>
  <si>
    <t>CA-2015-158470</t>
  </si>
  <si>
    <t>CA-2017-110982</t>
  </si>
  <si>
    <t>CA-2015-121286</t>
  </si>
  <si>
    <t>CA-2018-133718</t>
  </si>
  <si>
    <t>CA-2016-112319</t>
  </si>
  <si>
    <t>CA-2015-165806</t>
  </si>
  <si>
    <t>US-2018-132297</t>
  </si>
  <si>
    <t>CA-2016-124919</t>
  </si>
  <si>
    <t>CA-2018-100748</t>
  </si>
  <si>
    <t>CA-2017-107615</t>
  </si>
  <si>
    <t>CA-2016-153325</t>
  </si>
  <si>
    <t>CA-2018-155607</t>
  </si>
  <si>
    <t>US-2015-158638</t>
  </si>
  <si>
    <t>CA-2016-117800</t>
  </si>
  <si>
    <t>CA-2018-152226</t>
  </si>
  <si>
    <t>CA-2017-117660</t>
  </si>
  <si>
    <t>CA-2016-112144</t>
  </si>
  <si>
    <t>CA-2016-111864</t>
  </si>
  <si>
    <t>US-2018-132206</t>
  </si>
  <si>
    <t>CA-2018-155047</t>
  </si>
  <si>
    <t>CA-2017-120082</t>
  </si>
  <si>
    <t>CA-2016-137302</t>
  </si>
  <si>
    <t>CA-2018-129910</t>
  </si>
  <si>
    <t>CA-2017-111976</t>
  </si>
  <si>
    <t>CA-2016-145814</t>
  </si>
  <si>
    <t>CA-2015-101462</t>
  </si>
  <si>
    <t>CA-2017-108868</t>
  </si>
  <si>
    <t>CA-2018-122504</t>
  </si>
  <si>
    <t>US-2018-164147</t>
  </si>
  <si>
    <t>CA-2017-124667</t>
  </si>
  <si>
    <t>CA-2016-102582</t>
  </si>
  <si>
    <t>CA-2018-168109</t>
  </si>
  <si>
    <t>US-2017-119298</t>
  </si>
  <si>
    <t>CA-2015-166744</t>
  </si>
  <si>
    <t>CA-2017-113656</t>
  </si>
  <si>
    <t>US-2016-166520</t>
  </si>
  <si>
    <t>CA-2018-146031</t>
  </si>
  <si>
    <t>CA-2016-152891</t>
  </si>
  <si>
    <t>CA-2016-141327</t>
  </si>
  <si>
    <t>CA-2015-140004</t>
  </si>
  <si>
    <t>CA-2017-120355</t>
  </si>
  <si>
    <t>CA-2017-118913</t>
  </si>
  <si>
    <t>CA-2018-113208</t>
  </si>
  <si>
    <t>CA-2016-149517</t>
  </si>
  <si>
    <t>CA-2017-142958</t>
  </si>
  <si>
    <t>CA-2016-138002</t>
  </si>
  <si>
    <t>CA-2015-168158</t>
  </si>
  <si>
    <t>CA-2018-156622</t>
  </si>
  <si>
    <t>CA-2016-105725</t>
  </si>
  <si>
    <t>CA-2017-108630</t>
  </si>
  <si>
    <t>CA-2016-156734</t>
  </si>
  <si>
    <t>CA-2017-149671</t>
  </si>
  <si>
    <t>CA-2018-141481</t>
  </si>
  <si>
    <t>CA-2017-134376</t>
  </si>
  <si>
    <t>CA-2016-168760</t>
  </si>
  <si>
    <t>CA-2018-144456</t>
  </si>
  <si>
    <t>US-2016-148817</t>
  </si>
  <si>
    <t>US-2015-134614</t>
  </si>
  <si>
    <t>US-2015-155817</t>
  </si>
  <si>
    <t>US-2017-162026</t>
  </si>
  <si>
    <t>CA-2016-115847</t>
  </si>
  <si>
    <t>US-2016-147242</t>
  </si>
  <si>
    <t>CA-2016-142601</t>
  </si>
  <si>
    <t>CA-2015-149524</t>
  </si>
  <si>
    <t>CA-2018-127712</t>
  </si>
  <si>
    <t>CA-2016-167269</t>
  </si>
  <si>
    <t>CA-2016-161711</t>
  </si>
  <si>
    <t>CA-2015-103590</t>
  </si>
  <si>
    <t>CA-2018-134495</t>
  </si>
  <si>
    <t>CA-2017-142902</t>
  </si>
  <si>
    <t>CA-2017-142895</t>
  </si>
  <si>
    <t>CA-2016-121132</t>
  </si>
  <si>
    <t>CA-2018-131303</t>
  </si>
  <si>
    <t>CA-2015-144666</t>
  </si>
  <si>
    <t>US-2018-105935</t>
  </si>
  <si>
    <t>CA-2017-127194</t>
  </si>
  <si>
    <t>CA-2017-154018</t>
  </si>
  <si>
    <t>CA-2015-115357</t>
  </si>
  <si>
    <t>CA-2015-117345</t>
  </si>
  <si>
    <t>CA-2017-143714</t>
  </si>
  <si>
    <t>CA-2015-141005</t>
  </si>
  <si>
    <t>CA-2018-151911</t>
  </si>
  <si>
    <t>CA-2018-100223</t>
  </si>
  <si>
    <t>CA-2018-159597</t>
  </si>
  <si>
    <t>CA-2018-155929</t>
  </si>
  <si>
    <t>CA-2017-119963</t>
  </si>
  <si>
    <t>US-2016-146745</t>
  </si>
  <si>
    <t>US-2018-139465</t>
  </si>
  <si>
    <t>US-2017-111528</t>
  </si>
  <si>
    <t>CA-2017-100153</t>
  </si>
  <si>
    <t>CA-2018-117821</t>
  </si>
  <si>
    <t>CA-2015-162278</t>
  </si>
  <si>
    <t>CA-2018-158344</t>
  </si>
  <si>
    <t>CA-2016-144519</t>
  </si>
  <si>
    <t>US-2015-120175</t>
  </si>
  <si>
    <t>CA-2018-140242</t>
  </si>
  <si>
    <t>CA-2016-153535</t>
  </si>
  <si>
    <t>CA-2016-151253</t>
  </si>
  <si>
    <t>CA-2016-122371</t>
  </si>
  <si>
    <t>CA-2015-163034</t>
  </si>
  <si>
    <t>CA-2016-133396</t>
  </si>
  <si>
    <t>CA-2016-121699</t>
  </si>
  <si>
    <t>CA-2018-157350</t>
  </si>
  <si>
    <t>US-2015-169390</t>
  </si>
  <si>
    <t>CA-2018-132437</t>
  </si>
  <si>
    <t>CA-2015-120852</t>
  </si>
  <si>
    <t>US-2015-157070</t>
  </si>
  <si>
    <t>US-2015-150126</t>
  </si>
  <si>
    <t>CA-2016-143077</t>
  </si>
  <si>
    <t>CA-2018-119809</t>
  </si>
  <si>
    <t>CA-2017-106278</t>
  </si>
  <si>
    <t>CA-2015-104402</t>
  </si>
  <si>
    <t>CA-2018-123981</t>
  </si>
  <si>
    <t>CA-2018-117198</t>
  </si>
  <si>
    <t>CA-2018-129462</t>
  </si>
  <si>
    <t>US-2017-163881</t>
  </si>
  <si>
    <t>CA-2015-124513</t>
  </si>
  <si>
    <t>CA-2016-121041</t>
  </si>
  <si>
    <t>US-2017-139486</t>
  </si>
  <si>
    <t>CA-2016-147102</t>
  </si>
  <si>
    <t>CA-2015-148425</t>
  </si>
  <si>
    <t>US-2017-160528</t>
  </si>
  <si>
    <t>CA-2018-158876</t>
  </si>
  <si>
    <t>CA-2018-152275</t>
  </si>
  <si>
    <t>CA-2018-107321</t>
  </si>
  <si>
    <t>US-2017-132857</t>
  </si>
  <si>
    <t>US-2016-105676</t>
  </si>
  <si>
    <t>CA-2018-118199</t>
  </si>
  <si>
    <t>CA-2015-130673</t>
  </si>
  <si>
    <t>CA-2015-141173</t>
  </si>
  <si>
    <t>CA-2016-125563</t>
  </si>
  <si>
    <t>CA-2017-164350</t>
  </si>
  <si>
    <t>US-2017-162677</t>
  </si>
  <si>
    <t>CA-2018-125101</t>
  </si>
  <si>
    <t>CA-2018-145233</t>
  </si>
  <si>
    <t>CA-2018-150266</t>
  </si>
  <si>
    <t>CA-2017-166226</t>
  </si>
  <si>
    <t>CA-2018-147767</t>
  </si>
  <si>
    <t>CA-2018-132213</t>
  </si>
  <si>
    <t>US-2017-157490</t>
  </si>
  <si>
    <t>CA-2016-135510</t>
  </si>
  <si>
    <t>CA-2017-132017</t>
  </si>
  <si>
    <t>CA-2018-153080</t>
  </si>
  <si>
    <t>CA-2018-160962</t>
  </si>
  <si>
    <t>CA-2018-101077</t>
  </si>
  <si>
    <t>CA-2016-107468</t>
  </si>
  <si>
    <t>US-2016-161466</t>
  </si>
  <si>
    <t>CA-2015-108147</t>
  </si>
  <si>
    <t>CA-2017-152457</t>
  </si>
  <si>
    <t>CA-2016-135580</t>
  </si>
  <si>
    <t>CA-2016-159779</t>
  </si>
  <si>
    <t>CA-2017-158260</t>
  </si>
  <si>
    <t>CA-2016-156146</t>
  </si>
  <si>
    <t>CA-2016-103954</t>
  </si>
  <si>
    <t>CA-2018-154011</t>
  </si>
  <si>
    <t>CA-2017-127243</t>
  </si>
  <si>
    <t>CA-2016-120810</t>
  </si>
  <si>
    <t>CA-2016-115399</t>
  </si>
  <si>
    <t>CA-2016-123939</t>
  </si>
  <si>
    <t>CA-2015-140228</t>
  </si>
  <si>
    <t>US-2015-102715</t>
  </si>
  <si>
    <t>CA-2017-117226</t>
  </si>
  <si>
    <t>CA-2015-105340</t>
  </si>
  <si>
    <t>CA-2018-117926</t>
  </si>
  <si>
    <t>CA-2018-132178</t>
  </si>
  <si>
    <t>CA-2017-158610</t>
  </si>
  <si>
    <t>CA-2017-147368</t>
  </si>
  <si>
    <t>CA-2018-146024</t>
  </si>
  <si>
    <t>US-2016-112508</t>
  </si>
  <si>
    <t>CA-2018-159352</t>
  </si>
  <si>
    <t>CA-2017-164938</t>
  </si>
  <si>
    <t>CA-2016-118843</t>
  </si>
  <si>
    <t>US-2018-128832</t>
  </si>
  <si>
    <t>CA-2017-116547</t>
  </si>
  <si>
    <t>CA-2015-101476</t>
  </si>
  <si>
    <t>CA-2018-168172</t>
  </si>
  <si>
    <t>CA-2016-122259</t>
  </si>
  <si>
    <t>CA-2016-142454</t>
  </si>
  <si>
    <t>CA-2018-110373</t>
  </si>
  <si>
    <t>CA-2018-127264</t>
  </si>
  <si>
    <t>CA-2017-122017</t>
  </si>
  <si>
    <t>US-2017-127971</t>
  </si>
  <si>
    <t>US-2018-122672</t>
  </si>
  <si>
    <t>CA-2017-117625</t>
  </si>
  <si>
    <t>CA-2017-158869</t>
  </si>
  <si>
    <t>CA-2017-106460</t>
  </si>
  <si>
    <t>CA-2018-147725</t>
  </si>
  <si>
    <t>CA-2016-138954</t>
  </si>
  <si>
    <t>CA-2015-153808</t>
  </si>
  <si>
    <t>CA-2016-129217</t>
  </si>
  <si>
    <t>CA-2018-142888</t>
  </si>
  <si>
    <t>CA-2016-128139</t>
  </si>
  <si>
    <t>CA-2016-151785</t>
  </si>
  <si>
    <t>CA-2015-140165</t>
  </si>
  <si>
    <t>CA-2017-167682</t>
  </si>
  <si>
    <t>CA-2017-127369</t>
  </si>
  <si>
    <t>CA-2016-158659</t>
  </si>
  <si>
    <t>CA-2017-106341</t>
  </si>
  <si>
    <t>CA-2016-162887</t>
  </si>
  <si>
    <t>CA-2016-169299</t>
  </si>
  <si>
    <t>CA-2018-128370</t>
  </si>
  <si>
    <t>US-2015-128685</t>
  </si>
  <si>
    <t>CA-2018-151225</t>
  </si>
  <si>
    <t>CA-2018-102736</t>
  </si>
  <si>
    <t>CA-2017-126270</t>
  </si>
  <si>
    <t>CA-2018-132262</t>
  </si>
  <si>
    <t>CA-2018-128475</t>
  </si>
  <si>
    <t>CA-2017-118052</t>
  </si>
  <si>
    <t>CA-2015-149958</t>
  </si>
  <si>
    <t>CA-2017-163804</t>
  </si>
  <si>
    <t>CA-2016-131352</t>
  </si>
  <si>
    <t>CA-2018-121853</t>
  </si>
  <si>
    <t>CA-2015-124702</t>
  </si>
  <si>
    <t>CA-2017-129693</t>
  </si>
  <si>
    <t>CA-2016-121272</t>
  </si>
  <si>
    <t>CA-2015-104472</t>
  </si>
  <si>
    <t>CA-2017-132549</t>
  </si>
  <si>
    <t>CA-2017-123617</t>
  </si>
  <si>
    <t>CA-2018-127117</t>
  </si>
  <si>
    <t>CA-2016-103093</t>
  </si>
  <si>
    <t>CA-2018-107832</t>
  </si>
  <si>
    <t>CA-2016-149097</t>
  </si>
  <si>
    <t>US-2015-150119</t>
  </si>
  <si>
    <t>CA-2018-104913</t>
  </si>
  <si>
    <t>CA-2018-150189</t>
  </si>
  <si>
    <t>CA-2016-136805</t>
  </si>
  <si>
    <t>CA-2017-157280</t>
  </si>
  <si>
    <t>CA-2017-120369</t>
  </si>
  <si>
    <t>CA-2017-119823</t>
  </si>
  <si>
    <t>CA-2015-139423</t>
  </si>
  <si>
    <t>CA-2015-131450</t>
  </si>
  <si>
    <t>CA-2015-169460</t>
  </si>
  <si>
    <t>CA-2015-130918</t>
  </si>
  <si>
    <t>US-2015-158057</t>
  </si>
  <si>
    <t>US-2018-142573</t>
  </si>
  <si>
    <t>CA-2016-113523</t>
  </si>
  <si>
    <t>US-2016-165512</t>
  </si>
  <si>
    <t>US-2017-144057</t>
  </si>
  <si>
    <t>CA-2016-126669</t>
  </si>
  <si>
    <t>CA-2018-163265</t>
  </si>
  <si>
    <t>CA-2017-146171</t>
  </si>
  <si>
    <t>CA-2018-145660</t>
  </si>
  <si>
    <t>CA-2017-154788</t>
  </si>
  <si>
    <t>CA-2016-120103</t>
  </si>
  <si>
    <t>CA-2015-129924</t>
  </si>
  <si>
    <t>CA-2016-101126</t>
  </si>
  <si>
    <t>CA-2017-161095</t>
  </si>
  <si>
    <t>CA-2015-123316</t>
  </si>
  <si>
    <t>CA-2016-161214</t>
  </si>
  <si>
    <t>US-2016-117492</t>
  </si>
  <si>
    <t>CA-2017-141180</t>
  </si>
  <si>
    <t>CA-2018-162565</t>
  </si>
  <si>
    <t>CA-2017-149223</t>
  </si>
  <si>
    <t>CA-2017-101343</t>
  </si>
  <si>
    <t>CA-2016-152527</t>
  </si>
  <si>
    <t>CA-2018-145310</t>
  </si>
  <si>
    <t>CA-2016-136728</t>
  </si>
  <si>
    <t>CA-2015-121573</t>
  </si>
  <si>
    <t>CA-2018-163692</t>
  </si>
  <si>
    <t>CA-2017-120257</t>
  </si>
  <si>
    <t>CA-2017-158778</t>
  </si>
  <si>
    <t>CA-2015-164910</t>
  </si>
  <si>
    <t>CA-2018-139948</t>
  </si>
  <si>
    <t>CA-2018-127313</t>
  </si>
  <si>
    <t>US-2017-159415</t>
  </si>
  <si>
    <t>CA-2018-134635</t>
  </si>
  <si>
    <t>CA-2017-145247</t>
  </si>
  <si>
    <t>CA-2017-109176</t>
  </si>
  <si>
    <t>CA-2016-105844</t>
  </si>
  <si>
    <t>CA-2016-132374</t>
  </si>
  <si>
    <t>CA-2018-149146</t>
  </si>
  <si>
    <t>CA-2018-100314</t>
  </si>
  <si>
    <t>CA-2018-132738</t>
  </si>
  <si>
    <t>CA-2017-114867</t>
  </si>
  <si>
    <t>CA-2016-157434</t>
  </si>
  <si>
    <t>US-2015-122021</t>
  </si>
  <si>
    <t>CA-2018-108574</t>
  </si>
  <si>
    <t>CA-2018-162474</t>
  </si>
  <si>
    <t>CA-2016-135272</t>
  </si>
  <si>
    <t>CA-2015-133753</t>
  </si>
  <si>
    <t>CA-2018-123372</t>
  </si>
  <si>
    <t>CA-2018-104388</t>
  </si>
  <si>
    <t>CA-2017-108210</t>
  </si>
  <si>
    <t>CA-2016-137106</t>
  </si>
  <si>
    <t>CA-2018-159688</t>
  </si>
  <si>
    <t>CA-2018-122539</t>
  </si>
  <si>
    <t>CA-2016-112522</t>
  </si>
  <si>
    <t>CA-2015-101427</t>
  </si>
  <si>
    <t>CA-2015-145317</t>
  </si>
  <si>
    <t>CA-2017-147123</t>
  </si>
  <si>
    <t>CA-2018-123351</t>
  </si>
  <si>
    <t>CA-2017-146941</t>
  </si>
  <si>
    <t>CA-2016-146696</t>
  </si>
  <si>
    <t>CA-2016-130456</t>
  </si>
  <si>
    <t>US-2018-104451</t>
  </si>
  <si>
    <t>CA-2015-150798</t>
  </si>
  <si>
    <t>US-2015-104759</t>
  </si>
  <si>
    <t>CA-2018-104864</t>
  </si>
  <si>
    <t>CA-2017-104150</t>
  </si>
  <si>
    <t>CA-2017-143749</t>
  </si>
  <si>
    <t>CA-2015-121762</t>
  </si>
  <si>
    <t>CA-2017-166912</t>
  </si>
  <si>
    <t>US-2015-147648</t>
  </si>
  <si>
    <t>US-2015-133130</t>
  </si>
  <si>
    <t>CA-2017-113726</t>
  </si>
  <si>
    <t>CA-2016-110247</t>
  </si>
  <si>
    <t>CA-2015-133389</t>
  </si>
  <si>
    <t>US-2018-136189</t>
  </si>
  <si>
    <t>CA-2018-123022</t>
  </si>
  <si>
    <t>CA-2015-106719</t>
  </si>
  <si>
    <t>CA-2018-123624</t>
  </si>
  <si>
    <t>CA-2017-114972</t>
  </si>
  <si>
    <t>CA-2016-113971</t>
  </si>
  <si>
    <t>CA-2018-105333</t>
  </si>
  <si>
    <t>CA-2016-114300</t>
  </si>
  <si>
    <t>CA-2018-159884</t>
  </si>
  <si>
    <t>CA-2018-115364</t>
  </si>
  <si>
    <t>CA-2017-127649</t>
  </si>
  <si>
    <t>CA-2015-111059</t>
  </si>
  <si>
    <t>CA-2018-144750</t>
  </si>
  <si>
    <t>CA-2015-110611</t>
  </si>
  <si>
    <t>CA-2016-145184</t>
  </si>
  <si>
    <t>CA-2018-121027</t>
  </si>
  <si>
    <t>CA-2016-113152</t>
  </si>
  <si>
    <t>CA-2018-100811</t>
  </si>
  <si>
    <t>CA-2018-121300</t>
  </si>
  <si>
    <t>CA-2017-121223</t>
  </si>
  <si>
    <t>CA-2015-138681</t>
  </si>
  <si>
    <t>CA-2015-169649</t>
  </si>
  <si>
    <t>CA-2015-152618</t>
  </si>
  <si>
    <t>CA-2017-109925</t>
  </si>
  <si>
    <t>CA-2018-102771</t>
  </si>
  <si>
    <t>CA-2016-114503</t>
  </si>
  <si>
    <t>CA-2018-128734</t>
  </si>
  <si>
    <t>CA-2018-108539</t>
  </si>
  <si>
    <t>CA-2015-119466</t>
  </si>
  <si>
    <t>US-2015-166310</t>
  </si>
  <si>
    <t>CA-2015-109897</t>
  </si>
  <si>
    <t>CA-2018-152709</t>
  </si>
  <si>
    <t>US-2018-117331</t>
  </si>
  <si>
    <t>CA-2016-132136</t>
  </si>
  <si>
    <t>US-2015-141215</t>
  </si>
  <si>
    <t>CA-2018-122364</t>
  </si>
  <si>
    <t>CA-2017-108056</t>
  </si>
  <si>
    <t>CA-2018-112004</t>
  </si>
  <si>
    <t>CA-2016-142377</t>
  </si>
  <si>
    <t>CA-2017-112739</t>
  </si>
  <si>
    <t>CA-2015-140032</t>
  </si>
  <si>
    <t>CA-2017-162747</t>
  </si>
  <si>
    <t>CA-2016-130792</t>
  </si>
  <si>
    <t>CA-2017-113061</t>
  </si>
  <si>
    <t>CA-2018-155705</t>
  </si>
  <si>
    <t>CA-2017-118514</t>
  </si>
  <si>
    <t>CA-2017-110772</t>
  </si>
  <si>
    <t>CA-2015-110555</t>
  </si>
  <si>
    <t>CA-2017-166240</t>
  </si>
  <si>
    <t>US-2018-124821</t>
  </si>
  <si>
    <t>CA-2017-113292</t>
  </si>
  <si>
    <t>US-2018-169551</t>
  </si>
  <si>
    <t>US-2017-101616</t>
  </si>
  <si>
    <t>CA-2017-112109</t>
  </si>
  <si>
    <t>CA-2015-118276</t>
  </si>
  <si>
    <t>US-2018-147221</t>
  </si>
  <si>
    <t>CA-2015-120887</t>
  </si>
  <si>
    <t>CA-2017-162236</t>
  </si>
  <si>
    <t>CA-2017-138282</t>
  </si>
  <si>
    <t>CA-2018-106033</t>
  </si>
  <si>
    <t>CA-2018-118640</t>
  </si>
  <si>
    <t>CA-2018-139437</t>
  </si>
  <si>
    <t>US-2016-131359</t>
  </si>
  <si>
    <t>US-2018-120418</t>
  </si>
  <si>
    <t>CA-2017-149902</t>
  </si>
  <si>
    <t>CA-2017-157336</t>
  </si>
  <si>
    <t>CA-2017-159737</t>
  </si>
  <si>
    <t>CA-2018-147228</t>
  </si>
  <si>
    <t>CA-2018-124191</t>
  </si>
  <si>
    <t>CA-2018-117156</t>
  </si>
  <si>
    <t>CA-2017-162383</t>
  </si>
  <si>
    <t>CA-2016-116687</t>
  </si>
  <si>
    <t>CA-2017-104969</t>
  </si>
  <si>
    <t>CA-2018-115448</t>
  </si>
  <si>
    <t>CA-2018-129707</t>
  </si>
  <si>
    <t>CA-2016-151547</t>
  </si>
  <si>
    <t>CA-2018-165204</t>
  </si>
  <si>
    <t>US-2017-114622</t>
  </si>
  <si>
    <t>CA-2018-131016</t>
  </si>
  <si>
    <t>CA-2018-165757</t>
  </si>
  <si>
    <t>US-2017-157945</t>
  </si>
  <si>
    <t>CA-2017-168557</t>
  </si>
  <si>
    <t>CA-2015-108182</t>
  </si>
  <si>
    <t>US-2016-118906</t>
  </si>
  <si>
    <t>CA-2018-141103</t>
  </si>
  <si>
    <t>CA-2017-137939</t>
  </si>
  <si>
    <t>CA-2018-142293</t>
  </si>
  <si>
    <t>CA-2017-147536</t>
  </si>
  <si>
    <t>US-2017-144351</t>
  </si>
  <si>
    <t>CA-2017-105781</t>
  </si>
  <si>
    <t>US-2015-124625</t>
  </si>
  <si>
    <t>CA-2015-113579</t>
  </si>
  <si>
    <t>CA-2018-145219</t>
  </si>
  <si>
    <t>CA-2017-150077</t>
  </si>
  <si>
    <t>CA-2018-116519</t>
  </si>
  <si>
    <t>US-2018-113852</t>
  </si>
  <si>
    <t>CA-2017-121755</t>
  </si>
  <si>
    <t>CA-2018-154809</t>
  </si>
  <si>
    <t>CA-2018-122007</t>
  </si>
  <si>
    <t>CA-2018-143259</t>
  </si>
  <si>
    <t>CA-2018-158036</t>
  </si>
  <si>
    <t>CA-2018-155880</t>
  </si>
  <si>
    <t>CA-2018-119284</t>
  </si>
  <si>
    <t>CA-2015-109043</t>
  </si>
  <si>
    <t>CA-2016-136378</t>
  </si>
  <si>
    <t>CA-2015-148761</t>
  </si>
  <si>
    <t>CA-2018-139311</t>
  </si>
  <si>
    <t>US-2018-165358</t>
  </si>
  <si>
    <t>US-2015-164616</t>
  </si>
  <si>
    <t>CA-2015-152422</t>
  </si>
  <si>
    <t>CA-2018-120761</t>
  </si>
  <si>
    <t>US-2016-163279</t>
  </si>
  <si>
    <t>CA-2017-116764</t>
  </si>
  <si>
    <t>CA-2017-123414</t>
  </si>
  <si>
    <t>CA-2016-144288</t>
  </si>
  <si>
    <t>CA-2018-103520</t>
  </si>
  <si>
    <t>CA-2017-160136</t>
  </si>
  <si>
    <t>CA-2017-164490</t>
  </si>
  <si>
    <t>CA-2017-137743</t>
  </si>
  <si>
    <t>CA-2015-132787</t>
  </si>
  <si>
    <t>CA-2015-143385</t>
  </si>
  <si>
    <t>CA-2017-112025</t>
  </si>
  <si>
    <t>CA-2015-130575</t>
  </si>
  <si>
    <t>CA-2018-126865</t>
  </si>
  <si>
    <t>CA-2017-101189</t>
  </si>
  <si>
    <t>CA-2017-130162</t>
  </si>
  <si>
    <t>US-2018-124926</t>
  </si>
  <si>
    <t>CA-2017-128923</t>
  </si>
  <si>
    <t>CA-2015-164469</t>
  </si>
  <si>
    <t>CA-2017-139808</t>
  </si>
  <si>
    <t>CA-2016-123092</t>
  </si>
  <si>
    <t>CA-2017-169166</t>
  </si>
  <si>
    <t>CA-2018-104024</t>
  </si>
  <si>
    <t>CA-2018-105445</t>
  </si>
  <si>
    <t>CA-2016-122210</t>
  </si>
  <si>
    <t>CA-2018-124828</t>
  </si>
  <si>
    <t>CA-2017-130050</t>
  </si>
  <si>
    <t>CA-2017-154536</t>
  </si>
  <si>
    <t>CA-2016-129896</t>
  </si>
  <si>
    <t>CA-2015-113166</t>
  </si>
  <si>
    <t>CA-2017-103891</t>
  </si>
  <si>
    <t>CA-2018-130764</t>
  </si>
  <si>
    <t>CA-2017-126935</t>
  </si>
  <si>
    <t>CA-2016-104052</t>
  </si>
  <si>
    <t>US-2015-121734</t>
  </si>
  <si>
    <t>CA-2015-133809</t>
  </si>
  <si>
    <t>CA-2018-122105</t>
  </si>
  <si>
    <t>CA-2018-163510</t>
  </si>
  <si>
    <t>CA-2018-137323</t>
  </si>
  <si>
    <t>CA-2017-107475</t>
  </si>
  <si>
    <t>CA-2018-161018</t>
  </si>
  <si>
    <t>US-2018-156083</t>
  </si>
  <si>
    <t>CA-2017-155551</t>
  </si>
  <si>
    <t>CA-2015-146283</t>
  </si>
  <si>
    <t>CA-2016-168207</t>
  </si>
  <si>
    <t>CA-2017-106306</t>
  </si>
  <si>
    <t>US-2016-134026</t>
  </si>
  <si>
    <t>CA-2018-153787</t>
  </si>
  <si>
    <t>CA-2016-101924</t>
  </si>
  <si>
    <t>CA-2018-140844</t>
  </si>
  <si>
    <t>CA-2018-138548</t>
  </si>
  <si>
    <t>CA-2018-151211</t>
  </si>
  <si>
    <t>CA-2017-111493</t>
  </si>
  <si>
    <t>CA-2016-154291</t>
  </si>
  <si>
    <t>CA-2018-139444</t>
  </si>
  <si>
    <t>CA-2017-131968</t>
  </si>
  <si>
    <t>CA-2018-117114</t>
  </si>
  <si>
    <t>CA-2018-163069</t>
  </si>
  <si>
    <t>CA-2015-122070</t>
  </si>
  <si>
    <t>CA-2015-164749</t>
  </si>
  <si>
    <t>CA-2015-139892</t>
  </si>
  <si>
    <t>CA-2017-105963</t>
  </si>
  <si>
    <t>CA-2016-169733</t>
  </si>
  <si>
    <t>CA-2018-105410</t>
  </si>
  <si>
    <t>CA-2018-100825</t>
  </si>
  <si>
    <t>US-2018-143175</t>
  </si>
  <si>
    <t>CA-2015-107811</t>
  </si>
  <si>
    <t>CA-2018-111815</t>
  </si>
  <si>
    <t>CA-2015-140662</t>
  </si>
  <si>
    <t>CA-2015-152233</t>
  </si>
  <si>
    <t>CA-2015-103058</t>
  </si>
  <si>
    <t>CA-2018-150623</t>
  </si>
  <si>
    <t>CA-2017-162138</t>
  </si>
  <si>
    <t>CA-2015-139192</t>
  </si>
  <si>
    <t>US-2017-141544</t>
  </si>
  <si>
    <t>CA-2015-151897</t>
  </si>
  <si>
    <t>CA-2015-138450</t>
  </si>
  <si>
    <t>CA-2015-111962</t>
  </si>
  <si>
    <t>CA-2016-121608</t>
  </si>
  <si>
    <t>CA-2018-132346</t>
  </si>
  <si>
    <t>CA-2018-146626</t>
  </si>
  <si>
    <t>CA-2018-165323</t>
  </si>
  <si>
    <t>CA-2018-108035</t>
  </si>
  <si>
    <t>CA-2018-136063</t>
  </si>
  <si>
    <t>CA-2015-134215</t>
  </si>
  <si>
    <t>CA-2015-146843</t>
  </si>
  <si>
    <t>CA-2017-169103</t>
  </si>
  <si>
    <t>US-2016-156867</t>
  </si>
  <si>
    <t>US-2018-100398</t>
  </si>
  <si>
    <t>US-2018-151316</t>
  </si>
  <si>
    <t>US-2018-106796</t>
  </si>
  <si>
    <t>CA-2018-142867</t>
  </si>
  <si>
    <t>CA-2017-136231</t>
  </si>
  <si>
    <t>CA-2017-155670</t>
  </si>
  <si>
    <t>CA-2017-124254</t>
  </si>
  <si>
    <t>CA-2017-162222</t>
  </si>
  <si>
    <t>CA-2016-136224</t>
  </si>
  <si>
    <t>US-2015-118486</t>
  </si>
  <si>
    <t>CA-2016-106362</t>
  </si>
  <si>
    <t>CA-2016-145758</t>
  </si>
  <si>
    <t>CA-2018-143798</t>
  </si>
  <si>
    <t>CA-2018-123071</t>
  </si>
  <si>
    <t>CA-2018-138618</t>
  </si>
  <si>
    <t>CA-2018-143455</t>
  </si>
  <si>
    <t>CA-2018-152933</t>
  </si>
  <si>
    <t>CA-2018-160017</t>
  </si>
  <si>
    <t>US-2018-117450</t>
  </si>
  <si>
    <t>CA-2018-139717</t>
  </si>
  <si>
    <t>US-2018-150847</t>
  </si>
  <si>
    <t>CA-2018-125115</t>
  </si>
  <si>
    <t>CA-2017-108581</t>
  </si>
  <si>
    <t>CA-2017-150483</t>
  </si>
  <si>
    <t>CA-2017-119186</t>
  </si>
  <si>
    <t>US-2017-156986</t>
  </si>
  <si>
    <t>CA-2016-118738</t>
  </si>
  <si>
    <t>CA-2016-128608</t>
  </si>
  <si>
    <t>CA-2016-121097</t>
  </si>
  <si>
    <t>CA-2015-148285</t>
  </si>
  <si>
    <t>CA-2015-108707</t>
  </si>
  <si>
    <t>CA-2015-138527</t>
  </si>
  <si>
    <t>CA-2015-123225</t>
  </si>
  <si>
    <t>CA-2015-165379</t>
  </si>
  <si>
    <t>CA-2016-109638</t>
  </si>
  <si>
    <t>CA-2015-119172</t>
  </si>
  <si>
    <t>CA-2018-144862</t>
  </si>
  <si>
    <t>US-2018-139577</t>
  </si>
  <si>
    <t>CA-2018-163160</t>
  </si>
  <si>
    <t>CA-2016-111990</t>
  </si>
  <si>
    <t>CA-2018-117807</t>
  </si>
  <si>
    <t>CA-2017-112060</t>
  </si>
  <si>
    <t>CA-2017-100300</t>
  </si>
  <si>
    <t>CA-2017-115917</t>
  </si>
  <si>
    <t>CA-2016-143147</t>
  </si>
  <si>
    <t>CA-2017-106621</t>
  </si>
  <si>
    <t>CA-2016-124044</t>
  </si>
  <si>
    <t>CA-2018-117044</t>
  </si>
  <si>
    <t>CA-2017-123533</t>
  </si>
  <si>
    <t>CA-2017-101742</t>
  </si>
  <si>
    <t>CA-2016-134782</t>
  </si>
  <si>
    <t>US-2017-168095</t>
  </si>
  <si>
    <t>CA-2017-108350</t>
  </si>
  <si>
    <t>CA-2017-154067</t>
  </si>
  <si>
    <t>CA-2015-159681</t>
  </si>
  <si>
    <t>CA-2017-158302</t>
  </si>
  <si>
    <t>US-2016-139759</t>
  </si>
  <si>
    <t>CA-2016-104129</t>
  </si>
  <si>
    <t>US-2017-100461</t>
  </si>
  <si>
    <t>CA-2018-162572</t>
  </si>
  <si>
    <t>CA-2017-166373</t>
  </si>
  <si>
    <t>CA-2018-157931</t>
  </si>
  <si>
    <t>CA-2018-107265</t>
  </si>
  <si>
    <t>CA-2016-110863</t>
  </si>
  <si>
    <t>CA-2016-108672</t>
  </si>
  <si>
    <t>CA-2018-148992</t>
  </si>
  <si>
    <t>CA-2018-143294</t>
  </si>
  <si>
    <t>CA-2016-155068</t>
  </si>
  <si>
    <t>CA-2015-109932</t>
  </si>
  <si>
    <t>CA-2015-125136</t>
  </si>
  <si>
    <t>US-2015-120740</t>
  </si>
  <si>
    <t>CA-2016-133837</t>
  </si>
  <si>
    <t>CA-2015-132801</t>
  </si>
  <si>
    <t>CA-2016-147851</t>
  </si>
  <si>
    <t>CA-2018-131233</t>
  </si>
  <si>
    <t>CA-2017-150658</t>
  </si>
  <si>
    <t>CA-2018-122028</t>
  </si>
  <si>
    <t>CA-2017-145240</t>
  </si>
  <si>
    <t>CA-2017-140774</t>
  </si>
  <si>
    <t>CA-2018-125381</t>
  </si>
  <si>
    <t>CA-2016-125234</t>
  </si>
  <si>
    <t>CA-2018-162635</t>
  </si>
  <si>
    <t>CA-2018-101945</t>
  </si>
  <si>
    <t>CA-2018-122644</t>
  </si>
  <si>
    <t>CA-2015-158337</t>
  </si>
  <si>
    <t>CA-2018-107174</t>
  </si>
  <si>
    <t>CA-2015-103527</t>
  </si>
  <si>
    <t>CA-2015-135755</t>
  </si>
  <si>
    <t>CA-2016-128356</t>
  </si>
  <si>
    <t>CA-2017-164091</t>
  </si>
  <si>
    <t>US-2015-140914</t>
  </si>
  <si>
    <t>CA-2018-150420</t>
  </si>
  <si>
    <t>US-2018-132927</t>
  </si>
  <si>
    <t>CA-2017-141957</t>
  </si>
  <si>
    <t>US-2015-160780</t>
  </si>
  <si>
    <t>CA-2016-119879</t>
  </si>
  <si>
    <t>CA-2017-142594</t>
  </si>
  <si>
    <t>CA-2015-122217</t>
  </si>
  <si>
    <t>CA-2017-121034</t>
  </si>
  <si>
    <t>CA-2018-168403</t>
  </si>
  <si>
    <t>CA-2018-141138</t>
  </si>
  <si>
    <t>CA-2015-167360</t>
  </si>
  <si>
    <t>CA-2018-141992</t>
  </si>
  <si>
    <t>CA-2015-159121</t>
  </si>
  <si>
    <t>CA-2018-140494</t>
  </si>
  <si>
    <t>CA-2017-113607</t>
  </si>
  <si>
    <t>CA-2017-159345</t>
  </si>
  <si>
    <t>CA-2017-127642</t>
  </si>
  <si>
    <t>CA-2016-136147</t>
  </si>
  <si>
    <t>CA-2018-105914</t>
  </si>
  <si>
    <t>US-2018-108245</t>
  </si>
  <si>
    <t>US-2017-163258</t>
  </si>
  <si>
    <t>CA-2017-102561</t>
  </si>
  <si>
    <t>CA-2015-131310</t>
  </si>
  <si>
    <t>CA-2017-114538</t>
  </si>
  <si>
    <t>CA-2018-147550</t>
  </si>
  <si>
    <t>CA-2016-158554</t>
  </si>
  <si>
    <t>CA-2016-123155</t>
  </si>
  <si>
    <t>CA-2015-168823</t>
  </si>
  <si>
    <t>US-2018-143028</t>
  </si>
  <si>
    <t>CA-2015-166051</t>
  </si>
  <si>
    <t>US-2017-111563</t>
  </si>
  <si>
    <t>CA-2017-123358</t>
  </si>
  <si>
    <t>CA-2017-131639</t>
  </si>
  <si>
    <t>CA-2017-162404</t>
  </si>
  <si>
    <t>CA-2018-148411</t>
  </si>
  <si>
    <t>CA-2017-125206</t>
  </si>
  <si>
    <t>CA-2016-108532</t>
  </si>
  <si>
    <t>CA-2017-134425</t>
  </si>
  <si>
    <t>CA-2017-153836</t>
  </si>
  <si>
    <t>CA-2015-107755</t>
  </si>
  <si>
    <t>US-2016-113593</t>
  </si>
  <si>
    <t>CA-2017-105354</t>
  </si>
  <si>
    <t>US-2018-115301</t>
  </si>
  <si>
    <t>CA-2018-161340</t>
  </si>
  <si>
    <t>CA-2015-143413</t>
  </si>
  <si>
    <t>CA-2017-120180</t>
  </si>
  <si>
    <t>US-2018-130603</t>
  </si>
  <si>
    <t>CA-2017-130393</t>
  </si>
  <si>
    <t>CA-2018-101700</t>
  </si>
  <si>
    <t>US-2016-106495</t>
  </si>
  <si>
    <t>US-2018-128118</t>
  </si>
  <si>
    <t>CA-2018-110429</t>
  </si>
  <si>
    <t>CA-2017-104276</t>
  </si>
  <si>
    <t>CA-2018-102218</t>
  </si>
  <si>
    <t>CA-2016-141754</t>
  </si>
  <si>
    <t>CA-2016-105690</t>
  </si>
  <si>
    <t>CA-2016-130554</t>
  </si>
  <si>
    <t>US-2017-131912</t>
  </si>
  <si>
    <t>CA-2017-111913</t>
  </si>
  <si>
    <t>CA-2017-147431</t>
  </si>
  <si>
    <t>CA-2018-106964</t>
  </si>
  <si>
    <t>CA-2018-137582</t>
  </si>
  <si>
    <t>CA-2016-129917</t>
  </si>
  <si>
    <t>CA-2018-110821</t>
  </si>
  <si>
    <t>US-2015-159611</t>
  </si>
  <si>
    <t>CA-2017-149979</t>
  </si>
  <si>
    <t>CA-2017-133550</t>
  </si>
  <si>
    <t>CA-2017-145009</t>
  </si>
  <si>
    <t>CA-2016-111703</t>
  </si>
  <si>
    <t>CA-2017-150889</t>
  </si>
  <si>
    <t>US-2018-118598</t>
  </si>
  <si>
    <t>CA-2018-118864</t>
  </si>
  <si>
    <t>US-2018-121251</t>
  </si>
  <si>
    <t>CA-2016-103205</t>
  </si>
  <si>
    <t>CA-2018-140585</t>
  </si>
  <si>
    <t>CA-2018-137596</t>
  </si>
  <si>
    <t>CA-2016-158491</t>
  </si>
  <si>
    <t>CA-2016-143490</t>
  </si>
  <si>
    <t>US-2016-104185</t>
  </si>
  <si>
    <t>CA-2017-152688</t>
  </si>
  <si>
    <t>US-2018-127341</t>
  </si>
  <si>
    <t>CA-2016-132633</t>
  </si>
  <si>
    <t>US-2018-106579</t>
  </si>
  <si>
    <t>CA-2017-162159</t>
  </si>
  <si>
    <t>CA-2018-114216</t>
  </si>
  <si>
    <t>CA-2017-149783</t>
  </si>
  <si>
    <t>CA-2018-108553</t>
  </si>
  <si>
    <t>CA-2018-144498</t>
  </si>
  <si>
    <t>CA-2016-117898</t>
  </si>
  <si>
    <t>US-2016-113327</t>
  </si>
  <si>
    <t>CA-2018-140627</t>
  </si>
  <si>
    <t>CA-2016-100146</t>
  </si>
  <si>
    <t>US-2018-146878</t>
  </si>
  <si>
    <t>CA-2015-131800</t>
  </si>
  <si>
    <t>US-2018-152002</t>
  </si>
  <si>
    <t>CA-2015-128846</t>
  </si>
  <si>
    <t>CA-2018-127397</t>
  </si>
  <si>
    <t>CA-2017-104983</t>
  </si>
  <si>
    <t>CA-2017-158547</t>
  </si>
  <si>
    <t>CA-2015-119977</t>
  </si>
  <si>
    <t>CA-2018-111689</t>
  </si>
  <si>
    <t>CA-2018-144827</t>
  </si>
  <si>
    <t>CA-2018-103443</t>
  </si>
  <si>
    <t>CA-2015-159835</t>
  </si>
  <si>
    <t>US-2015-134971</t>
  </si>
  <si>
    <t>CA-2018-158386</t>
  </si>
  <si>
    <t>CA-2017-159891</t>
  </si>
  <si>
    <t>CA-2017-156265</t>
  </si>
  <si>
    <t>CA-2016-106215</t>
  </si>
  <si>
    <t>CA-2016-146290</t>
  </si>
  <si>
    <t>US-2015-134712</t>
  </si>
  <si>
    <t>CA-2015-152905</t>
  </si>
  <si>
    <t>CA-2018-108287</t>
  </si>
  <si>
    <t>CA-2018-130036</t>
  </si>
  <si>
    <t>US-2016-163783</t>
  </si>
  <si>
    <t>CA-2018-101637</t>
  </si>
  <si>
    <t>CA-2017-156503</t>
  </si>
  <si>
    <t>CA-2017-125087</t>
  </si>
  <si>
    <t>CA-2018-129028</t>
  </si>
  <si>
    <t>CA-2017-154235</t>
  </si>
  <si>
    <t>CA-2015-112837</t>
  </si>
  <si>
    <t>US-2016-120572</t>
  </si>
  <si>
    <t>CA-2016-154823</t>
  </si>
  <si>
    <t>CA-2016-168767</t>
  </si>
  <si>
    <t>CA-2017-135965</t>
  </si>
  <si>
    <t>CA-2016-120621</t>
  </si>
  <si>
    <t>CA-2018-129581</t>
  </si>
  <si>
    <t>CA-2016-103177</t>
  </si>
  <si>
    <t>CA-2018-169124</t>
  </si>
  <si>
    <t>CA-2017-124562</t>
  </si>
  <si>
    <t>CA-2017-165218</t>
  </si>
  <si>
    <t>CA-2015-151967</t>
  </si>
  <si>
    <t>CA-2015-117429</t>
  </si>
  <si>
    <t>CA-2018-123134</t>
  </si>
  <si>
    <t>CA-2015-127187</t>
  </si>
  <si>
    <t>US-2018-147669</t>
  </si>
  <si>
    <t>CA-2018-155824</t>
  </si>
  <si>
    <t>CA-2016-138457</t>
  </si>
  <si>
    <t>CA-2018-159793</t>
  </si>
  <si>
    <t>CA-2018-117240</t>
  </si>
  <si>
    <t>CA-2017-142398</t>
  </si>
  <si>
    <t>CA-2018-122077</t>
  </si>
  <si>
    <t>CA-2017-159009</t>
  </si>
  <si>
    <t>CA-2015-142510</t>
  </si>
  <si>
    <t>CA-2018-134404</t>
  </si>
  <si>
    <t>US-2018-131961</t>
  </si>
  <si>
    <t>CA-2018-106103</t>
  </si>
  <si>
    <t>CA-2018-167941</t>
  </si>
  <si>
    <t>US-2018-147998</t>
  </si>
  <si>
    <t>CA-2017-146143</t>
  </si>
  <si>
    <t>CA-2018-116680</t>
  </si>
  <si>
    <t>CA-2015-144029</t>
  </si>
  <si>
    <t>US-2016-163825</t>
  </si>
  <si>
    <t>CA-2015-126760</t>
  </si>
  <si>
    <t>CA-2018-122987</t>
  </si>
  <si>
    <t>CA-2018-126123</t>
  </si>
  <si>
    <t>CA-2018-114524</t>
  </si>
  <si>
    <t>CA-2017-167759</t>
  </si>
  <si>
    <t>CA-2015-164182</t>
  </si>
  <si>
    <t>CA-2016-154326</t>
  </si>
  <si>
    <t>CA-2017-109652</t>
  </si>
  <si>
    <t>CA-2018-168389</t>
  </si>
  <si>
    <t>CA-2018-103415</t>
  </si>
  <si>
    <t>CA-2017-160234</t>
  </si>
  <si>
    <t>US-2017-158708</t>
  </si>
  <si>
    <t>CA-2018-145506</t>
  </si>
  <si>
    <t>CA-2016-147011</t>
  </si>
  <si>
    <t>CA-2016-157959</t>
  </si>
  <si>
    <t>CA-2015-108861</t>
  </si>
  <si>
    <t>CA-2015-139542</t>
  </si>
  <si>
    <t>CA-2018-103765</t>
  </si>
  <si>
    <t>CA-2017-152408</t>
  </si>
  <si>
    <t>US-2018-104437</t>
  </si>
  <si>
    <t>CA-2016-160864</t>
  </si>
  <si>
    <t>CA-2018-148810</t>
  </si>
  <si>
    <t>CA-2018-144932</t>
  </si>
  <si>
    <t>CA-2018-144526</t>
  </si>
  <si>
    <t>CA-2018-118122</t>
  </si>
  <si>
    <t>CA-2018-127285</t>
  </si>
  <si>
    <t>CA-2018-151071</t>
  </si>
  <si>
    <t>CA-2015-138198</t>
  </si>
  <si>
    <t>CA-2016-143602</t>
  </si>
  <si>
    <t>CA-2015-163559</t>
  </si>
  <si>
    <t>CA-2018-151281</t>
  </si>
  <si>
    <t>US-2015-161305</t>
  </si>
  <si>
    <t>CA-2018-142636</t>
  </si>
  <si>
    <t>CA-2018-160633</t>
  </si>
  <si>
    <t>CA-2017-125661</t>
  </si>
  <si>
    <t>US-2018-136707</t>
  </si>
  <si>
    <t>CA-2018-136826</t>
  </si>
  <si>
    <t>CA-2018-117870</t>
  </si>
  <si>
    <t>CA-2017-157763</t>
  </si>
  <si>
    <t>CA-2017-103128</t>
  </si>
  <si>
    <t>CA-2016-157812</t>
  </si>
  <si>
    <t>US-2017-115455</t>
  </si>
  <si>
    <t>CA-2015-141313</t>
  </si>
  <si>
    <t>CA-2018-100412</t>
  </si>
  <si>
    <t>CA-2016-115511</t>
  </si>
  <si>
    <t>CA-2016-151680</t>
  </si>
  <si>
    <t>CA-2016-114237</t>
  </si>
  <si>
    <t>CA-2018-163006</t>
  </si>
  <si>
    <t>US-2017-143448</t>
  </si>
  <si>
    <t>US-2017-135923</t>
  </si>
  <si>
    <t>US-2015-167738</t>
  </si>
  <si>
    <t>CA-2016-150714</t>
  </si>
  <si>
    <t>CA-2015-165764</t>
  </si>
  <si>
    <t>CA-2016-145401</t>
  </si>
  <si>
    <t>CA-2018-101273</t>
  </si>
  <si>
    <t>US-2018-115252</t>
  </si>
  <si>
    <t>US-2018-125717</t>
  </si>
  <si>
    <t>CA-2018-138422</t>
  </si>
  <si>
    <t>CA-2017-112676</t>
  </si>
  <si>
    <t>US-2015-109456</t>
  </si>
  <si>
    <t>CA-2017-117912</t>
  </si>
  <si>
    <t>CA-2018-169978</t>
  </si>
  <si>
    <t>US-2018-141677</t>
  </si>
  <si>
    <t>CA-2017-122903</t>
  </si>
  <si>
    <t>CA-2015-132612</t>
  </si>
  <si>
    <t>CA-2016-143532</t>
  </si>
  <si>
    <t>CA-2017-123540</t>
  </si>
  <si>
    <t>CA-2015-141355</t>
  </si>
  <si>
    <t>CA-2016-162607</t>
  </si>
  <si>
    <t>CA-2015-164210</t>
  </si>
  <si>
    <t>CA-2017-153101</t>
  </si>
  <si>
    <t>CA-2017-110023</t>
  </si>
  <si>
    <t>US-2018-157896</t>
  </si>
  <si>
    <t>CA-2017-112942</t>
  </si>
  <si>
    <t>CA-2018-101014</t>
  </si>
  <si>
    <t>CA-2016-166338</t>
  </si>
  <si>
    <t>CA-2018-134796</t>
  </si>
  <si>
    <t>CA-2018-154074</t>
  </si>
  <si>
    <t>CA-2018-131212</t>
  </si>
  <si>
    <t>US-2018-119039</t>
  </si>
  <si>
    <t>CA-2018-132934</t>
  </si>
  <si>
    <t>CA-2015-103366</t>
  </si>
  <si>
    <t>CA-2017-114489</t>
  </si>
  <si>
    <t>CA-2015-114433</t>
  </si>
  <si>
    <t>CA-2018-139416</t>
  </si>
  <si>
    <t>CA-2017-137176</t>
  </si>
  <si>
    <t>CA-2016-125178</t>
  </si>
  <si>
    <t>CA-2018-114552</t>
  </si>
  <si>
    <t>CA-2016-115567</t>
  </si>
  <si>
    <t>CA-2017-126543</t>
  </si>
  <si>
    <t>CA-2015-158540</t>
  </si>
  <si>
    <t>CA-2017-163328</t>
  </si>
  <si>
    <t>CA-2016-157133</t>
  </si>
  <si>
    <t>CA-2016-163923</t>
  </si>
  <si>
    <t>CA-2018-152926</t>
  </si>
  <si>
    <t>CA-2017-134110</t>
  </si>
  <si>
    <t>CA-2017-165673</t>
  </si>
  <si>
    <t>CA-2018-133487</t>
  </si>
  <si>
    <t>CA-2016-134894</t>
  </si>
  <si>
    <t>CA-2015-143182</t>
  </si>
  <si>
    <t>US-2017-131149</t>
  </si>
  <si>
    <t>CA-2017-144729</t>
  </si>
  <si>
    <t>CA-2017-105277</t>
  </si>
  <si>
    <t>CA-2018-146360</t>
  </si>
  <si>
    <t>CA-2016-168746</t>
  </si>
  <si>
    <t>US-2018-110576</t>
  </si>
  <si>
    <t>CA-2018-145765</t>
  </si>
  <si>
    <t>CA-2018-114412</t>
  </si>
  <si>
    <t>CA-2017-158925</t>
  </si>
  <si>
    <t>CA-2017-119515</t>
  </si>
  <si>
    <t>CA-2017-140081</t>
  </si>
  <si>
    <t>CA-2017-147970</t>
  </si>
  <si>
    <t>CA-2017-126529</t>
  </si>
  <si>
    <t>CA-2016-162964</t>
  </si>
  <si>
    <t>US-2016-130519</t>
  </si>
  <si>
    <t>CA-2016-162950</t>
  </si>
  <si>
    <t>CA-2015-169446</t>
  </si>
  <si>
    <t>CA-2015-168984</t>
  </si>
  <si>
    <t>US-2015-167633</t>
  </si>
  <si>
    <t>CA-2015-102869</t>
  </si>
  <si>
    <t>CA-2015-129168</t>
  </si>
  <si>
    <t>CA-2015-167850</t>
  </si>
  <si>
    <t>CA-2015-117016</t>
  </si>
  <si>
    <t>CA-2017-124681</t>
  </si>
  <si>
    <t>CA-2017-105494</t>
  </si>
  <si>
    <t>US-2016-164966</t>
  </si>
  <si>
    <t>CA-2018-116645</t>
  </si>
  <si>
    <t>US-2017-149790</t>
  </si>
  <si>
    <t>CA-2017-140634</t>
  </si>
  <si>
    <t>CA-2016-156118</t>
  </si>
  <si>
    <t>CA-2015-126907</t>
  </si>
  <si>
    <t>US-2017-157308</t>
  </si>
  <si>
    <t>CA-2017-103037</t>
  </si>
  <si>
    <t>CA-2017-161816</t>
  </si>
  <si>
    <t>CA-2017-158834</t>
  </si>
  <si>
    <t>CA-2018-159506</t>
  </si>
  <si>
    <t>CA-2017-134362</t>
  </si>
  <si>
    <t>CA-2017-123722</t>
  </si>
  <si>
    <t>CA-2016-137512</t>
  </si>
  <si>
    <t>CA-2015-164224</t>
  </si>
  <si>
    <t>US-2018-128398</t>
  </si>
  <si>
    <t>CA-2018-109715</t>
  </si>
  <si>
    <t>CA-2017-152471</t>
  </si>
  <si>
    <t>CA-2016-163440</t>
  </si>
  <si>
    <t>CA-2016-102316</t>
  </si>
  <si>
    <t>CA-2017-130267</t>
  </si>
  <si>
    <t>CA-2018-153339</t>
  </si>
  <si>
    <t>CA-2017-157707</t>
  </si>
  <si>
    <t>US-2018-146213</t>
  </si>
  <si>
    <t>CA-2018-123029</t>
  </si>
  <si>
    <t>CA-2017-158358</t>
  </si>
  <si>
    <t>CA-2015-132983</t>
  </si>
  <si>
    <t>US-2018-111745</t>
  </si>
  <si>
    <t>CA-2018-136238</t>
  </si>
  <si>
    <t>CA-2018-130386</t>
  </si>
  <si>
    <t>US-2018-103247</t>
  </si>
  <si>
    <t>CA-2018-123778</t>
  </si>
  <si>
    <t>CA-2017-148096</t>
  </si>
  <si>
    <t>CA-2016-105571</t>
  </si>
  <si>
    <t>CA-2017-165484</t>
  </si>
  <si>
    <t>CA-2015-107706</t>
  </si>
  <si>
    <t>CA-2016-138009</t>
  </si>
  <si>
    <t>CA-2018-152583</t>
  </si>
  <si>
    <t>CA-2017-128706</t>
  </si>
  <si>
    <t>CA-2015-124646</t>
  </si>
  <si>
    <t>CA-2015-147914</t>
  </si>
  <si>
    <t>CA-2018-165904</t>
  </si>
  <si>
    <t>CA-2018-130834</t>
  </si>
  <si>
    <t>US-2015-107405</t>
  </si>
  <si>
    <t>CA-2017-166772</t>
  </si>
  <si>
    <t>CA-2018-160416</t>
  </si>
  <si>
    <t>CA-2018-145737</t>
  </si>
  <si>
    <t>US-2018-136784</t>
  </si>
  <si>
    <t>CA-2016-110093</t>
  </si>
  <si>
    <t>CA-2015-103800</t>
  </si>
  <si>
    <t>CA-2018-144225</t>
  </si>
  <si>
    <t>CA-2015-154592</t>
  </si>
  <si>
    <t>CA-2017-166485</t>
  </si>
  <si>
    <t>CA-2017-136329</t>
  </si>
  <si>
    <t>CA-2018-101245</t>
  </si>
  <si>
    <t>US-2016-137960</t>
  </si>
  <si>
    <t>CA-2018-136875</t>
  </si>
  <si>
    <t>US-2018-109582</t>
  </si>
  <si>
    <t>CA-2017-112123</t>
  </si>
  <si>
    <t>CA-2015-100972</t>
  </si>
  <si>
    <t>CA-2017-138583</t>
  </si>
  <si>
    <t>CA-2016-129525</t>
  </si>
  <si>
    <t>CA-2018-148446</t>
  </si>
  <si>
    <t>US-2018-168116</t>
  </si>
  <si>
    <t>CA-2017-124590</t>
  </si>
  <si>
    <t>CA-2017-126613</t>
  </si>
  <si>
    <t>CA-2016-167374</t>
  </si>
  <si>
    <t>CA-2016-155124</t>
  </si>
  <si>
    <t>CA-2017-129728</t>
  </si>
  <si>
    <t>CA-2016-136735</t>
  </si>
  <si>
    <t>CA-2018-143861</t>
  </si>
  <si>
    <t>CA-2017-134516</t>
  </si>
  <si>
    <t>CA-2017-102456</t>
  </si>
  <si>
    <t>CA-2016-158323</t>
  </si>
  <si>
    <t>CA-2017-102596</t>
  </si>
  <si>
    <t>CA-2016-135622</t>
  </si>
  <si>
    <t>CA-2016-112116</t>
  </si>
  <si>
    <t>CA-2015-121769</t>
  </si>
  <si>
    <t>CA-2015-121167</t>
  </si>
  <si>
    <t>CA-2015-104808</t>
  </si>
  <si>
    <t>CA-2017-160304</t>
  </si>
  <si>
    <t>CA-2016-153752</t>
  </si>
  <si>
    <t>CA-2018-129567</t>
  </si>
  <si>
    <t>CA-2017-164483</t>
  </si>
  <si>
    <t>CA-2018-105053</t>
  </si>
  <si>
    <t>CA-2015-113880</t>
  </si>
  <si>
    <t>CA-2016-153073</t>
  </si>
  <si>
    <t>CA-2018-167542</t>
  </si>
  <si>
    <t>CA-2018-159149</t>
  </si>
  <si>
    <t>CA-2018-144113</t>
  </si>
  <si>
    <t>US-2017-144393</t>
  </si>
  <si>
    <t>US-2017-139710</t>
  </si>
  <si>
    <t>CA-2017-105662</t>
  </si>
  <si>
    <t>CA-2016-156328</t>
  </si>
  <si>
    <t>CA-2018-116939</t>
  </si>
  <si>
    <t>CA-2015-160276</t>
  </si>
  <si>
    <t>CA-2018-148166</t>
  </si>
  <si>
    <t>CA-2017-106915</t>
  </si>
  <si>
    <t>CA-2015-122336</t>
  </si>
  <si>
    <t>CA-2016-135685</t>
  </si>
  <si>
    <t>CA-2017-148516</t>
  </si>
  <si>
    <t>CA-2015-154599</t>
  </si>
  <si>
    <t>CA-2016-109169</t>
  </si>
  <si>
    <t>CA-2015-107139</t>
  </si>
  <si>
    <t>CA-2015-123400</t>
  </si>
  <si>
    <t>CA-2016-102778</t>
  </si>
  <si>
    <t>CA-2018-157483</t>
  </si>
  <si>
    <t>CA-2018-122056</t>
  </si>
  <si>
    <t>US-2017-161683</t>
  </si>
  <si>
    <t>CA-2018-127929</t>
  </si>
  <si>
    <t>CA-2018-142909</t>
  </si>
  <si>
    <t>CA-2015-139598</t>
  </si>
  <si>
    <t>US-2015-105137</t>
  </si>
  <si>
    <t>CA-2016-109603</t>
  </si>
  <si>
    <t>CA-2015-147298</t>
  </si>
  <si>
    <t>CA-2016-132318</t>
  </si>
  <si>
    <t>CA-2015-112851</t>
  </si>
  <si>
    <t>US-2018-168802</t>
  </si>
  <si>
    <t>CA-2017-137652</t>
  </si>
  <si>
    <t>CA-2017-133872</t>
  </si>
  <si>
    <t>CA-2015-113964</t>
  </si>
  <si>
    <t>CA-2018-124898</t>
  </si>
  <si>
    <t>CA-2016-156853</t>
  </si>
  <si>
    <t>CA-2016-143364</t>
  </si>
  <si>
    <t>CA-2018-159100</t>
  </si>
  <si>
    <t>CA-2018-152261</t>
  </si>
  <si>
    <t>CA-2017-113747</t>
  </si>
  <si>
    <t>CA-2017-149111</t>
  </si>
  <si>
    <t>US-2015-156216</t>
  </si>
  <si>
    <t>CA-2018-168942</t>
  </si>
  <si>
    <t>CA-2017-163174</t>
  </si>
  <si>
    <t>CA-2017-130911</t>
  </si>
  <si>
    <t>CA-2016-154921</t>
  </si>
  <si>
    <t>US-2017-108777</t>
  </si>
  <si>
    <t>CA-2018-164000</t>
  </si>
  <si>
    <t>US-2017-123470</t>
  </si>
  <si>
    <t>CA-2018-148404</t>
  </si>
  <si>
    <t>CA-2018-153654</t>
  </si>
  <si>
    <t>CA-2016-102848</t>
  </si>
  <si>
    <t>CA-2017-117590</t>
  </si>
  <si>
    <t>CA-2018-158967</t>
  </si>
  <si>
    <t>US-2017-128909</t>
  </si>
  <si>
    <t>CA-2017-112382</t>
  </si>
  <si>
    <t>CA-2016-141936</t>
  </si>
  <si>
    <t>CA-2017-124772</t>
  </si>
  <si>
    <t>CA-2017-140543</t>
  </si>
  <si>
    <t>CA-2015-168473</t>
  </si>
  <si>
    <t>US-2016-110569</t>
  </si>
  <si>
    <t>CA-2018-114636</t>
  </si>
  <si>
    <t>CA-2017-133319</t>
  </si>
  <si>
    <t>CA-2016-104241</t>
  </si>
  <si>
    <t>CA-2015-129147</t>
  </si>
  <si>
    <t>US-2016-107944</t>
  </si>
  <si>
    <t>CA-2017-168921</t>
  </si>
  <si>
    <t>CA-2017-155474</t>
  </si>
  <si>
    <t>CA-2017-132990</t>
  </si>
  <si>
    <t>CA-2018-132619</t>
  </si>
  <si>
    <t>CA-2016-117828</t>
  </si>
  <si>
    <t>CA-2015-155852</t>
  </si>
  <si>
    <t>CA-2015-156545</t>
  </si>
  <si>
    <t>CA-2015-141817</t>
  </si>
  <si>
    <t>US-2018-120607</t>
  </si>
  <si>
    <t>US-2016-155369</t>
  </si>
  <si>
    <t>CA-2018-150987</t>
  </si>
  <si>
    <t>CA-2018-166919</t>
  </si>
  <si>
    <t>CA-2015-109302</t>
  </si>
  <si>
    <t>CA-2018-118857</t>
  </si>
  <si>
    <t>CA-2017-144337</t>
  </si>
  <si>
    <t>CA-2016-150560</t>
  </si>
  <si>
    <t>US-2017-102232</t>
  </si>
  <si>
    <t>CA-2018-157469</t>
  </si>
  <si>
    <t>CA-2015-152296</t>
  </si>
  <si>
    <t>CA-2016-138625</t>
  </si>
  <si>
    <t>CA-2017-140438</t>
  </si>
  <si>
    <t>CA-2016-103961</t>
  </si>
  <si>
    <t>CA-2016-101889</t>
  </si>
  <si>
    <t>CA-2018-167150</t>
  </si>
  <si>
    <t>CA-2016-102036</t>
  </si>
  <si>
    <t>US-2018-105998</t>
  </si>
  <si>
    <t>CA-2017-120803</t>
  </si>
  <si>
    <t>CA-2016-133452</t>
  </si>
  <si>
    <t>CA-2018-142622</t>
  </si>
  <si>
    <t>CA-2018-102834</t>
  </si>
  <si>
    <t>CA-2015-137575</t>
  </si>
  <si>
    <t>CA-2017-166275</t>
  </si>
  <si>
    <t>CA-2017-157000</t>
  </si>
  <si>
    <t>CA-2018-121293</t>
  </si>
  <si>
    <t>CA-2016-128860</t>
  </si>
  <si>
    <t>CA-2017-125164</t>
  </si>
  <si>
    <t>CA-2016-146038</t>
  </si>
  <si>
    <t>CA-2017-116911</t>
  </si>
  <si>
    <t>CA-2016-137750</t>
  </si>
  <si>
    <t>CA-2018-113670</t>
  </si>
  <si>
    <t>US-2018-113201</t>
  </si>
  <si>
    <t>CA-2018-104066</t>
  </si>
  <si>
    <t>CA-2018-112984</t>
  </si>
  <si>
    <t>CA-2018-108070</t>
  </si>
  <si>
    <t>CA-2016-112557</t>
  </si>
  <si>
    <t>US-2018-120908</t>
  </si>
  <si>
    <t>CA-2018-169894</t>
  </si>
  <si>
    <t>CA-2015-142314</t>
  </si>
  <si>
    <t>US-2018-125647</t>
  </si>
  <si>
    <t>CA-2018-134173</t>
  </si>
  <si>
    <t>CA-2018-106537</t>
  </si>
  <si>
    <t>CA-2018-141614</t>
  </si>
  <si>
    <t>CA-2018-140802</t>
  </si>
  <si>
    <t>US-2018-141698</t>
  </si>
  <si>
    <t>US-2016-137533</t>
  </si>
  <si>
    <t>CA-2016-134859</t>
  </si>
  <si>
    <t>CA-2016-139850</t>
  </si>
  <si>
    <t>CA-2015-151554</t>
  </si>
  <si>
    <t>CA-2017-131499</t>
  </si>
  <si>
    <t>CA-2018-104318</t>
  </si>
  <si>
    <t>US-2016-168914</t>
  </si>
  <si>
    <t>CA-2017-123806</t>
  </si>
  <si>
    <t>CA-2017-128307</t>
  </si>
  <si>
    <t>CA-2016-159786</t>
  </si>
  <si>
    <t>CA-2017-163755</t>
  </si>
  <si>
    <t>CA-2018-135909</t>
  </si>
  <si>
    <t>US-2017-137547</t>
  </si>
  <si>
    <t>CA-2018-145142</t>
  </si>
  <si>
    <t>CA-2018-155985</t>
  </si>
  <si>
    <t>CA-2017-164672</t>
  </si>
  <si>
    <t>CA-2015-146703</t>
  </si>
  <si>
    <t>CA-2015-123344</t>
  </si>
  <si>
    <t>CA-2017-136595</t>
  </si>
  <si>
    <t>CA-2016-124933</t>
  </si>
  <si>
    <t>CA-2017-139885</t>
  </si>
  <si>
    <t>CA-2015-140487</t>
  </si>
  <si>
    <t>CA-2018-163671</t>
  </si>
  <si>
    <t>CA-2018-116204</t>
  </si>
  <si>
    <t>CA-2018-137449</t>
  </si>
  <si>
    <t>CA-2016-145394</t>
  </si>
  <si>
    <t>CA-2017-100965</t>
  </si>
  <si>
    <t>CA-2017-146157</t>
  </si>
  <si>
    <t>CA-2015-125731</t>
  </si>
  <si>
    <t>CA-2018-105074</t>
  </si>
  <si>
    <t>CA-2016-131856</t>
  </si>
  <si>
    <t>CA-2017-115483</t>
  </si>
  <si>
    <t>CA-2018-119578</t>
  </si>
  <si>
    <t>CA-2015-150518</t>
  </si>
  <si>
    <t>CA-2017-140935</t>
  </si>
  <si>
    <t>CA-2016-129700</t>
  </si>
  <si>
    <t>US-2016-167220</t>
  </si>
  <si>
    <t>US-2016-108966</t>
  </si>
  <si>
    <t>CA-2016-132941</t>
  </si>
  <si>
    <t>CA-2017-153157</t>
  </si>
  <si>
    <t>US-2017-120460</t>
  </si>
  <si>
    <t>CA-2018-141117</t>
  </si>
  <si>
    <t>CA-2016-121797</t>
  </si>
  <si>
    <t>CA-2017-149349</t>
  </si>
  <si>
    <t>US-2015-137680</t>
  </si>
  <si>
    <t>CA-2017-134138</t>
  </si>
  <si>
    <t>CA-2016-152513</t>
  </si>
  <si>
    <t>CA-2018-132122</t>
  </si>
  <si>
    <t>CA-2016-163734</t>
  </si>
  <si>
    <t>US-2018-134642</t>
  </si>
  <si>
    <t>US-2016-149629</t>
  </si>
  <si>
    <t>CA-2018-124296</t>
  </si>
  <si>
    <t>CA-2015-125150</t>
  </si>
  <si>
    <t>CA-2015-107573</t>
  </si>
  <si>
    <t>CA-2015-159625</t>
  </si>
  <si>
    <t>CA-2015-142951</t>
  </si>
  <si>
    <t>CA-2017-121993</t>
  </si>
  <si>
    <t>CA-2017-165316</t>
  </si>
  <si>
    <t>CA-2018-143378</t>
  </si>
  <si>
    <t>CA-2018-160087</t>
  </si>
  <si>
    <t>US-2017-125969</t>
  </si>
  <si>
    <t>CA-2016-119942</t>
  </si>
  <si>
    <t>US-2018-111241</t>
  </si>
  <si>
    <t>CA-2016-111395</t>
  </si>
  <si>
    <t>US-2018-152492</t>
  </si>
  <si>
    <t>CA-2017-109057</t>
  </si>
  <si>
    <t>CA-2017-107202</t>
  </si>
  <si>
    <t>CA-2018-121818</t>
  </si>
  <si>
    <t>CA-2017-117408</t>
  </si>
  <si>
    <t>CA-2015-155796</t>
  </si>
  <si>
    <t>US-2018-106663</t>
  </si>
  <si>
    <t>CA-2017-116974</t>
  </si>
  <si>
    <t>CA-2015-110030</t>
  </si>
  <si>
    <t>US-2017-106677</t>
  </si>
  <si>
    <t>US-2018-102904</t>
  </si>
  <si>
    <t>CA-2018-100356</t>
  </si>
  <si>
    <t>CA-2018-141719</t>
  </si>
  <si>
    <t>CA-2018-163531</t>
  </si>
  <si>
    <t>CA-2017-127775</t>
  </si>
  <si>
    <t>CA-2018-103156</t>
  </si>
  <si>
    <t>CA-2016-146465</t>
  </si>
  <si>
    <t>CA-2017-113978</t>
  </si>
  <si>
    <t>CA-2018-116288</t>
  </si>
  <si>
    <t>CA-2017-115525</t>
  </si>
  <si>
    <t>CA-2018-118402</t>
  </si>
  <si>
    <t>US-2018-149510</t>
  </si>
  <si>
    <t>CA-2018-122112</t>
  </si>
  <si>
    <t>CA-2018-146136</t>
  </si>
  <si>
    <t>CA-2018-115175</t>
  </si>
  <si>
    <t>CA-2016-102806</t>
  </si>
  <si>
    <t>CA-2018-141572</t>
  </si>
  <si>
    <t>CA-2017-100083</t>
  </si>
  <si>
    <t>CA-2016-148859</t>
  </si>
  <si>
    <t>CA-2015-166191</t>
  </si>
  <si>
    <t>CA-2018-130211</t>
  </si>
  <si>
    <t>CA-2015-110184</t>
  </si>
  <si>
    <t>CA-2015-150203</t>
  </si>
  <si>
    <t>US-2016-138716</t>
  </si>
  <si>
    <t>CA-2018-162173</t>
  </si>
  <si>
    <t>CA-2018-121314</t>
  </si>
  <si>
    <t>US-2016-150161</t>
  </si>
  <si>
    <t>CA-2017-133697</t>
  </si>
  <si>
    <t>CA-2018-158883</t>
  </si>
  <si>
    <t>US-2017-135209</t>
  </si>
  <si>
    <t>CA-2016-144386</t>
  </si>
  <si>
    <t>CA-2018-131156</t>
  </si>
  <si>
    <t>CA-2016-109113</t>
  </si>
  <si>
    <t>CA-2016-112823</t>
  </si>
  <si>
    <t>US-2017-168620</t>
  </si>
  <si>
    <t>CA-2017-103359</t>
  </si>
  <si>
    <t>US-2015-134054</t>
  </si>
  <si>
    <t>CA-2017-120250</t>
  </si>
  <si>
    <t>US-2018-105697</t>
  </si>
  <si>
    <t>CA-2016-140144</t>
  </si>
  <si>
    <t>CA-2017-139878</t>
  </si>
  <si>
    <t>CA-2015-107769</t>
  </si>
  <si>
    <t>CA-2015-123498</t>
  </si>
  <si>
    <t>CA-2016-101091</t>
  </si>
  <si>
    <t>CA-2015-115056</t>
  </si>
  <si>
    <t>CA-2017-152156</t>
  </si>
  <si>
    <t>CA-2018-145884</t>
  </si>
  <si>
    <t>US-2017-155180</t>
  </si>
  <si>
    <t>CA-2018-163874</t>
  </si>
  <si>
    <t>CA-2017-130484</t>
  </si>
  <si>
    <t>CA-2016-139731</t>
  </si>
  <si>
    <t>US-2016-151407</t>
  </si>
  <si>
    <t>CA-2016-124800</t>
  </si>
  <si>
    <t>CA-2017-146150</t>
  </si>
  <si>
    <t>CA-2016-116876</t>
  </si>
  <si>
    <t>CA-2018-121195</t>
  </si>
  <si>
    <t>CA-2015-106572</t>
  </si>
  <si>
    <t>CA-2016-153794</t>
  </si>
  <si>
    <t>CA-2018-165491</t>
  </si>
  <si>
    <t>US-2015-164644</t>
  </si>
  <si>
    <t>CA-2018-100902</t>
  </si>
  <si>
    <t>CA-2015-101392</t>
  </si>
  <si>
    <t>CA-2016-128027</t>
  </si>
  <si>
    <t>CA-2016-169278</t>
  </si>
  <si>
    <t>CA-2016-124499</t>
  </si>
  <si>
    <t>US-2016-100069</t>
  </si>
  <si>
    <t>US-2016-119312</t>
  </si>
  <si>
    <t>CA-2018-121398</t>
  </si>
  <si>
    <t>CA-2015-166954</t>
  </si>
  <si>
    <t>CA-2018-136539</t>
  </si>
  <si>
    <t>US-2016-165449</t>
  </si>
  <si>
    <t>CA-2018-133235</t>
  </si>
  <si>
    <t>CA-2016-160794</t>
  </si>
  <si>
    <t>CA-2016-118955</t>
  </si>
  <si>
    <t>CA-2017-162614</t>
  </si>
  <si>
    <t>CA-2018-100636</t>
  </si>
  <si>
    <t>CA-2018-113460</t>
  </si>
  <si>
    <t>CA-2017-149503</t>
  </si>
  <si>
    <t>CA-2017-164574</t>
  </si>
  <si>
    <t>CA-2015-149643</t>
  </si>
  <si>
    <t>US-2015-112872</t>
  </si>
  <si>
    <t>CA-2015-110408</t>
  </si>
  <si>
    <t>CA-2015-169642</t>
  </si>
  <si>
    <t>CA-2018-136350</t>
  </si>
  <si>
    <t>CA-2016-105613</t>
  </si>
  <si>
    <t>CA-2017-157742</t>
  </si>
  <si>
    <t>CA-2018-145702</t>
  </si>
  <si>
    <t>CA-2015-138072</t>
  </si>
  <si>
    <t>CA-2016-135489</t>
  </si>
  <si>
    <t>CA-2017-136770</t>
  </si>
  <si>
    <t>US-2018-100048</t>
  </si>
  <si>
    <t>CA-2017-111794</t>
  </si>
  <si>
    <t>US-2018-110996</t>
  </si>
  <si>
    <t>CA-2016-101910</t>
  </si>
  <si>
    <t>CA-2017-137043</t>
  </si>
  <si>
    <t>CA-2018-121216</t>
  </si>
  <si>
    <t>CA-2016-152611</t>
  </si>
  <si>
    <t>CA-2016-130785</t>
  </si>
  <si>
    <t>CA-2015-133158</t>
  </si>
  <si>
    <t>CA-2017-120873</t>
  </si>
  <si>
    <t>CA-2018-117485</t>
  </si>
  <si>
    <t>CA-2016-165813</t>
  </si>
  <si>
    <t>CA-2018-121412</t>
  </si>
  <si>
    <t>CA-2016-120915</t>
  </si>
  <si>
    <t>CA-2016-141810</t>
  </si>
  <si>
    <t>CA-2018-107727</t>
  </si>
  <si>
    <t>CA-2017-152814</t>
  </si>
  <si>
    <t>CA-2017-142335</t>
  </si>
  <si>
    <t>CA-2015-169775</t>
  </si>
  <si>
    <t>US-2015-103905</t>
  </si>
  <si>
    <t>CA-2018-161655</t>
  </si>
  <si>
    <t>CA-2015-162866</t>
  </si>
  <si>
    <t>CA-2017-146206</t>
  </si>
  <si>
    <t>US-2016-164238</t>
  </si>
  <si>
    <t>CA-2018-140088</t>
  </si>
  <si>
    <t>CA-2017-115378</t>
  </si>
  <si>
    <t>CA-2016-108119</t>
  </si>
  <si>
    <t>CA-2016-146087</t>
  </si>
  <si>
    <t>CA-2018-149720</t>
  </si>
  <si>
    <t>CA-2017-122511</t>
  </si>
  <si>
    <t>CA-2017-167605</t>
  </si>
  <si>
    <t>CA-2017-140018</t>
  </si>
  <si>
    <t>CA-2017-161662</t>
  </si>
  <si>
    <t>CA-2018-100783</t>
  </si>
  <si>
    <t>CA-2017-118129</t>
  </si>
  <si>
    <t>CA-2015-138128</t>
  </si>
  <si>
    <t>US-2017-159856</t>
  </si>
  <si>
    <t>CA-2017-164770</t>
  </si>
  <si>
    <t>US-2017-113649</t>
  </si>
  <si>
    <t>US-2015-131870</t>
  </si>
  <si>
    <t>US-2017-137295</t>
  </si>
  <si>
    <t>CA-2017-160598</t>
  </si>
  <si>
    <t>CA-2015-127586</t>
  </si>
  <si>
    <t>CA-2017-118178</t>
  </si>
  <si>
    <t>CA-2015-106810</t>
  </si>
  <si>
    <t>US-2017-136581</t>
  </si>
  <si>
    <t>CA-2016-127110</t>
  </si>
  <si>
    <t>CA-2016-100216</t>
  </si>
  <si>
    <t>CA-2018-166296</t>
  </si>
  <si>
    <t>CA-2018-146185</t>
  </si>
  <si>
    <t>CA-2018-112529</t>
  </si>
  <si>
    <t>CA-2018-130043</t>
  </si>
  <si>
    <t>CA-2018-144596</t>
  </si>
  <si>
    <t>CA-2018-121468</t>
  </si>
  <si>
    <t>CA-2018-158407</t>
  </si>
  <si>
    <t>US-2017-151827</t>
  </si>
  <si>
    <t>CA-2015-136861</t>
  </si>
  <si>
    <t>US-2017-142251</t>
  </si>
  <si>
    <t>US-2018-102183</t>
  </si>
  <si>
    <t>CA-2016-136196</t>
  </si>
  <si>
    <t>CA-2015-122882</t>
  </si>
  <si>
    <t>CA-2015-120096</t>
  </si>
  <si>
    <t>CA-2018-113474</t>
  </si>
  <si>
    <t>CA-2017-101693</t>
  </si>
  <si>
    <t>CA-2018-165715</t>
  </si>
  <si>
    <t>US-2016-139675</t>
  </si>
  <si>
    <t>CA-2016-120397</t>
  </si>
  <si>
    <t>CA-2015-169684</t>
  </si>
  <si>
    <t>CA-2016-149300</t>
  </si>
  <si>
    <t>CA-2017-113516</t>
  </si>
  <si>
    <t>CA-2017-116561</t>
  </si>
  <si>
    <t>CA-2018-104381</t>
  </si>
  <si>
    <t>CA-2016-142930</t>
  </si>
  <si>
    <t>CA-2015-141152</t>
  </si>
  <si>
    <t>CA-2018-130526</t>
  </si>
  <si>
    <t>CA-2017-111941</t>
  </si>
  <si>
    <t>CA-2017-126795</t>
  </si>
  <si>
    <t>CA-2016-157287</t>
  </si>
  <si>
    <t>CA-2016-125185</t>
  </si>
  <si>
    <t>CA-2015-162089</t>
  </si>
  <si>
    <t>CA-2016-129476</t>
  </si>
  <si>
    <t>CA-2018-161739</t>
  </si>
  <si>
    <t>CA-2015-130729</t>
  </si>
  <si>
    <t>CA-2018-167752</t>
  </si>
  <si>
    <t>US-2016-138919</t>
  </si>
  <si>
    <t>CA-2015-119144</t>
  </si>
  <si>
    <t>US-2015-143581</t>
  </si>
  <si>
    <t>CA-2018-112774</t>
  </si>
  <si>
    <t>CA-2018-136511</t>
  </si>
  <si>
    <t>US-2018-148831</t>
  </si>
  <si>
    <t>CA-2017-130442</t>
  </si>
  <si>
    <t>CA-2017-108882</t>
  </si>
  <si>
    <t>US-2018-107979</t>
  </si>
  <si>
    <t>CA-2018-126382</t>
  </si>
  <si>
    <t>CA-2017-155138</t>
  </si>
  <si>
    <t>CA-2017-166282</t>
  </si>
  <si>
    <t>CA-2015-153850</t>
  </si>
  <si>
    <t>US-2018-116491</t>
  </si>
  <si>
    <t>CA-2016-116841</t>
  </si>
  <si>
    <t>CA-2017-126809</t>
  </si>
  <si>
    <t>CA-2016-117772</t>
  </si>
  <si>
    <t>CA-2017-136133</t>
  </si>
  <si>
    <t>CA-2016-141012</t>
  </si>
  <si>
    <t>US-2017-153815</t>
  </si>
  <si>
    <t>CA-2018-121706</t>
  </si>
  <si>
    <t>CA-2018-144036</t>
  </si>
  <si>
    <t>CA-2018-160423</t>
  </si>
  <si>
    <t>CA-2015-124429</t>
  </si>
  <si>
    <t>CA-2017-108987</t>
  </si>
  <si>
    <t>CA-2017-157217</t>
  </si>
  <si>
    <t>CA-2018-149888</t>
  </si>
  <si>
    <t>CA-2018-122994</t>
  </si>
  <si>
    <t>CA-2018-100580</t>
  </si>
  <si>
    <t>CA-2018-112865</t>
  </si>
  <si>
    <t>US-2017-134761</t>
  </si>
  <si>
    <t>CA-2018-162691</t>
  </si>
  <si>
    <t>CA-2016-110877</t>
  </si>
  <si>
    <t>CA-2015-108273</t>
  </si>
  <si>
    <t>CA-2015-115889</t>
  </si>
  <si>
    <t>US-2016-138303</t>
  </si>
  <si>
    <t>CA-2018-137505</t>
  </si>
  <si>
    <t>CA-2015-126963</t>
  </si>
  <si>
    <t>CA-2016-127418</t>
  </si>
  <si>
    <t>CA-2018-128160</t>
  </si>
  <si>
    <t>CA-2018-135069</t>
  </si>
  <si>
    <t>CA-2018-115805</t>
  </si>
  <si>
    <t>CA-2017-133935</t>
  </si>
  <si>
    <t>CA-2016-101000</t>
  </si>
  <si>
    <t>CA-2018-123036</t>
  </si>
  <si>
    <t>US-2018-145366</t>
  </si>
  <si>
    <t>US-2015-139500</t>
  </si>
  <si>
    <t>US-2017-144477</t>
  </si>
  <si>
    <t>CA-2016-131884</t>
  </si>
  <si>
    <t>CA-2017-144344</t>
  </si>
  <si>
    <t>CA-2017-153577</t>
  </si>
  <si>
    <t>CA-2018-106782</t>
  </si>
  <si>
    <t>CA-2015-154641</t>
  </si>
  <si>
    <t>US-2018-133781</t>
  </si>
  <si>
    <t>CA-2017-155005</t>
  </si>
  <si>
    <t>CA-2015-100006</t>
  </si>
  <si>
    <t>CA-2018-169404</t>
  </si>
  <si>
    <t>US-2018-108700</t>
  </si>
  <si>
    <t>US-2017-152051</t>
  </si>
  <si>
    <t>CA-2018-140515</t>
  </si>
  <si>
    <t>CA-2017-146633</t>
  </si>
  <si>
    <t>CA-2017-156139</t>
  </si>
  <si>
    <t>CA-2018-157903</t>
  </si>
  <si>
    <t>US-2018-155425</t>
  </si>
  <si>
    <t>CA-2015-109680</t>
  </si>
  <si>
    <t>CA-2017-135636</t>
  </si>
  <si>
    <t>CA-2018-128944</t>
  </si>
  <si>
    <t>CA-2018-132339</t>
  </si>
  <si>
    <t>US-2018-158946</t>
  </si>
  <si>
    <t>CA-2015-126802</t>
  </si>
  <si>
    <t>CA-2015-155208</t>
  </si>
  <si>
    <t>CA-2018-116225</t>
  </si>
  <si>
    <t>CA-2015-166730</t>
  </si>
  <si>
    <t>CA-2018-160325</t>
  </si>
  <si>
    <t>CA-2018-122196</t>
  </si>
  <si>
    <t>CA-2018-107629</t>
  </si>
  <si>
    <t>CA-2016-168004</t>
  </si>
  <si>
    <t>CA-2015-161032</t>
  </si>
  <si>
    <t>CA-2017-145611</t>
  </si>
  <si>
    <t>CA-2018-136364</t>
  </si>
  <si>
    <t>CA-2018-125990</t>
  </si>
  <si>
    <t>US-2017-114230</t>
  </si>
  <si>
    <t>CA-2018-140781</t>
  </si>
  <si>
    <t>CA-2018-169362</t>
  </si>
  <si>
    <t>CA-2018-144491</t>
  </si>
  <si>
    <t>US-2017-122182</t>
  </si>
  <si>
    <t>CA-2018-118346</t>
  </si>
  <si>
    <t>CA-2015-150581</t>
  </si>
  <si>
    <t>US-2018-131583</t>
  </si>
  <si>
    <t>CA-2016-135391</t>
  </si>
  <si>
    <t>CA-2018-136000</t>
  </si>
  <si>
    <t>CA-2017-143609</t>
  </si>
  <si>
    <t>CA-2017-160108</t>
  </si>
  <si>
    <t>CA-2017-146010</t>
  </si>
  <si>
    <t>US-2018-101518</t>
  </si>
  <si>
    <t>CA-2017-109743</t>
  </si>
  <si>
    <t>CA-2015-142587</t>
  </si>
  <si>
    <t>CA-2016-161998</t>
  </si>
  <si>
    <t>CA-2018-125752</t>
  </si>
  <si>
    <t>CA-2018-107797</t>
  </si>
  <si>
    <t>CA-2017-102813</t>
  </si>
  <si>
    <t>CA-2016-143980</t>
  </si>
  <si>
    <t>CA-2017-137204</t>
  </si>
  <si>
    <t>US-2016-107349</t>
  </si>
  <si>
    <t>CA-2016-111948</t>
  </si>
  <si>
    <t>CA-2017-133802</t>
  </si>
  <si>
    <t>CA-2015-155390</t>
  </si>
  <si>
    <t>CA-2015-154669</t>
  </si>
  <si>
    <t>CA-2018-151484</t>
  </si>
  <si>
    <t>US-2018-122637</t>
  </si>
  <si>
    <t>CA-2017-116799</t>
  </si>
  <si>
    <t>CA-2017-112669</t>
  </si>
  <si>
    <t>CA-2016-143882</t>
  </si>
  <si>
    <t>CA-2018-104640</t>
  </si>
  <si>
    <t>CA-2015-134313</t>
  </si>
  <si>
    <t>CA-2015-137351</t>
  </si>
  <si>
    <t>US-2018-144582</t>
  </si>
  <si>
    <t>CA-2016-142944</t>
  </si>
  <si>
    <t>CA-2017-153178</t>
  </si>
  <si>
    <t>CA-2016-117086</t>
  </si>
  <si>
    <t>CA-2017-101987</t>
  </si>
  <si>
    <t>CA-2016-101154</t>
  </si>
  <si>
    <t>CA-2015-148915</t>
  </si>
  <si>
    <t>CA-2018-152135</t>
  </si>
  <si>
    <t>CA-2018-134880</t>
  </si>
  <si>
    <t>CA-2015-159338</t>
  </si>
  <si>
    <t>CA-2016-125416</t>
  </si>
  <si>
    <t>US-2017-103646</t>
  </si>
  <si>
    <t>CA-2017-134222</t>
  </si>
  <si>
    <t>US-2018-166037</t>
  </si>
  <si>
    <t>CA-2017-147256</t>
  </si>
  <si>
    <t>CA-2015-160738</t>
  </si>
  <si>
    <t>CA-2018-158722</t>
  </si>
  <si>
    <t>CA-2017-152555</t>
  </si>
  <si>
    <t>CA-2017-114713</t>
  </si>
  <si>
    <t>CA-2016-151470</t>
  </si>
  <si>
    <t>CA-2018-113558</t>
  </si>
  <si>
    <t>CA-2018-137785</t>
  </si>
  <si>
    <t>CA-2018-132430</t>
  </si>
  <si>
    <t>CA-2016-120341</t>
  </si>
  <si>
    <t>CA-2017-123666</t>
  </si>
  <si>
    <t>CA-2016-119634</t>
  </si>
  <si>
    <t>CA-2016-155761</t>
  </si>
  <si>
    <t>CA-2017-108434</t>
  </si>
  <si>
    <t>CA-2016-156755</t>
  </si>
  <si>
    <t>CA-2016-144043</t>
  </si>
  <si>
    <t>CA-2016-109708</t>
  </si>
  <si>
    <t>CA-2015-139017</t>
  </si>
  <si>
    <t>CA-2015-150329</t>
  </si>
  <si>
    <t>CA-2016-107902</t>
  </si>
  <si>
    <t>CA-2015-157609</t>
  </si>
  <si>
    <t>CA-2018-144463</t>
  </si>
  <si>
    <t>CA-2018-149699</t>
  </si>
  <si>
    <t>US-2015-149034</t>
  </si>
  <si>
    <t>CA-2016-122623</t>
  </si>
  <si>
    <t>CA-2017-156685</t>
  </si>
  <si>
    <t>CA-2018-160899</t>
  </si>
  <si>
    <t>CA-2018-148929</t>
  </si>
  <si>
    <t>CA-2018-112900</t>
  </si>
  <si>
    <t>CA-2015-147543</t>
  </si>
  <si>
    <t>CA-2018-124940</t>
  </si>
  <si>
    <t>CA-2018-154109</t>
  </si>
  <si>
    <t>CA-2018-139353</t>
  </si>
  <si>
    <t>CA-2016-100888</t>
  </si>
  <si>
    <t>CA-2017-125094</t>
  </si>
  <si>
    <t>CA-2018-169901</t>
  </si>
  <si>
    <t>CA-2016-165414</t>
  </si>
  <si>
    <t>US-2018-132059</t>
  </si>
  <si>
    <t>CA-2018-102337</t>
  </si>
  <si>
    <t>CA-2016-151043</t>
  </si>
  <si>
    <t>CA-2018-128699</t>
  </si>
  <si>
    <t>CA-2018-149181</t>
  </si>
  <si>
    <t>CA-2017-124506</t>
  </si>
  <si>
    <t>CA-2016-106257</t>
  </si>
  <si>
    <t>CA-2018-163902</t>
  </si>
  <si>
    <t>CA-2015-122749</t>
  </si>
  <si>
    <t>CA-2017-138233</t>
  </si>
  <si>
    <t>CA-2017-168830</t>
  </si>
  <si>
    <t>CA-2018-154039</t>
  </si>
  <si>
    <t>CA-2016-126445</t>
  </si>
  <si>
    <t>CA-2017-121370</t>
  </si>
  <si>
    <t>CA-2016-123456</t>
  </si>
  <si>
    <t>CA-2018-105823</t>
  </si>
  <si>
    <t>CA-2018-107503</t>
  </si>
  <si>
    <t>CA-2015-124723</t>
  </si>
  <si>
    <t>CA-2017-119025</t>
  </si>
  <si>
    <t>CA-2015-144281</t>
  </si>
  <si>
    <t>US-2015-158400</t>
  </si>
  <si>
    <t>CA-2015-127383</t>
  </si>
  <si>
    <t>CA-2015-154837</t>
  </si>
  <si>
    <t>CA-2018-114370</t>
  </si>
  <si>
    <t>CA-2015-151078</t>
  </si>
  <si>
    <t>CA-2015-151001</t>
  </si>
  <si>
    <t>US-2015-163797</t>
  </si>
  <si>
    <t>CA-2018-145653</t>
  </si>
  <si>
    <t>CA-2016-132080</t>
  </si>
  <si>
    <t>CA-2018-112473</t>
  </si>
  <si>
    <t>CA-2018-129000</t>
  </si>
  <si>
    <t>CA-2017-165827</t>
  </si>
  <si>
    <t>US-2015-107993</t>
  </si>
  <si>
    <t>CA-2016-120439</t>
  </si>
  <si>
    <t>CA-2018-148138</t>
  </si>
  <si>
    <t>CA-2017-119123</t>
  </si>
  <si>
    <t>US-2015-115987</t>
  </si>
  <si>
    <t>CA-2018-157833</t>
  </si>
  <si>
    <t>CA-2016-111073</t>
  </si>
  <si>
    <t>CA-2015-135657</t>
  </si>
  <si>
    <t>US-2017-126844</t>
  </si>
  <si>
    <t>CA-2016-154284</t>
  </si>
  <si>
    <t>CA-2017-112277</t>
  </si>
  <si>
    <t>CA-2016-138492</t>
  </si>
  <si>
    <t>CA-2016-111206</t>
  </si>
  <si>
    <t>CA-2015-132227</t>
  </si>
  <si>
    <t>CA-2017-121958</t>
  </si>
  <si>
    <t>CA-2018-143126</t>
  </si>
  <si>
    <t>CA-2018-155957</t>
  </si>
  <si>
    <t>CA-2016-164539</t>
  </si>
  <si>
    <t>CA-2017-106243</t>
  </si>
  <si>
    <t>CA-2018-145128</t>
  </si>
  <si>
    <t>CA-2018-157091</t>
  </si>
  <si>
    <t>CA-2018-114804</t>
  </si>
  <si>
    <t>CA-2016-106208</t>
  </si>
  <si>
    <t>CA-2017-148908</t>
  </si>
  <si>
    <t>CA-2017-168774</t>
  </si>
  <si>
    <t>CA-2016-138485</t>
  </si>
  <si>
    <t>CA-2018-130967</t>
  </si>
  <si>
    <t>CA-2015-154165</t>
  </si>
  <si>
    <t>US-2018-145597</t>
  </si>
  <si>
    <t>US-2018-112613</t>
  </si>
  <si>
    <t>CA-2016-119697</t>
  </si>
  <si>
    <t>CA-2018-130309</t>
  </si>
  <si>
    <t>CA-2018-140053</t>
  </si>
  <si>
    <t>CA-2015-109232</t>
  </si>
  <si>
    <t>CA-2017-118969</t>
  </si>
  <si>
    <t>CA-2018-121909</t>
  </si>
  <si>
    <t>CA-2018-124576</t>
  </si>
  <si>
    <t>CA-2017-141887</t>
  </si>
  <si>
    <t>CA-2018-157420</t>
  </si>
  <si>
    <t>CA-2017-148208</t>
  </si>
  <si>
    <t>CA-2017-122133</t>
  </si>
  <si>
    <t>CA-2016-133585</t>
  </si>
  <si>
    <t>CA-2016-119907</t>
  </si>
  <si>
    <t>CA-2018-160122</t>
  </si>
  <si>
    <t>CA-2016-157805</t>
  </si>
  <si>
    <t>CA-2018-102729</t>
  </si>
  <si>
    <t>CA-2015-158281</t>
  </si>
  <si>
    <t>CA-2016-104115</t>
  </si>
  <si>
    <t>CA-2017-162110</t>
  </si>
  <si>
    <t>CA-2016-140557</t>
  </si>
  <si>
    <t>CA-2017-118332</t>
  </si>
  <si>
    <t>CA-2017-138597</t>
  </si>
  <si>
    <t>CA-2018-122763</t>
  </si>
  <si>
    <t>CA-2016-124058</t>
  </si>
  <si>
    <t>CA-2015-154893</t>
  </si>
  <si>
    <t>CA-2016-104493</t>
  </si>
  <si>
    <t>CA-2018-133207</t>
  </si>
  <si>
    <t>CA-2017-144400</t>
  </si>
  <si>
    <t>CA-2017-116379</t>
  </si>
  <si>
    <t>CA-2015-103849</t>
  </si>
  <si>
    <t>CA-2018-143021</t>
  </si>
  <si>
    <t>US-2017-131674</t>
  </si>
  <si>
    <t>CA-2017-109722</t>
  </si>
  <si>
    <t>US-2017-141264</t>
  </si>
  <si>
    <t>CA-2015-166891</t>
  </si>
  <si>
    <t>CA-2018-152436</t>
  </si>
  <si>
    <t>CA-2017-121601</t>
  </si>
  <si>
    <t>US-2018-108014</t>
  </si>
  <si>
    <t>CA-2017-108196</t>
  </si>
  <si>
    <t>CA-2016-158939</t>
  </si>
  <si>
    <t>CA-2017-149685</t>
  </si>
  <si>
    <t>CA-2018-119389</t>
  </si>
  <si>
    <t>CA-2015-104773</t>
  </si>
  <si>
    <t>CA-2015-115084</t>
  </si>
  <si>
    <t>CA-2016-127019</t>
  </si>
  <si>
    <t>US-2016-168704</t>
  </si>
  <si>
    <t>CA-2018-115119</t>
  </si>
  <si>
    <t>CA-2018-152660</t>
  </si>
  <si>
    <t>CA-2016-154970</t>
  </si>
  <si>
    <t>CA-2018-113873</t>
  </si>
  <si>
    <t>CA-2016-132507</t>
  </si>
  <si>
    <t>CA-2015-117639</t>
  </si>
  <si>
    <t>CA-2017-138695</t>
  </si>
  <si>
    <t>US-2018-132220</t>
  </si>
  <si>
    <t>CA-2017-135461</t>
  </si>
  <si>
    <t>CA-2016-139248</t>
  </si>
  <si>
    <t>CA-2015-149055</t>
  </si>
  <si>
    <t>CA-2018-103968</t>
  </si>
  <si>
    <t>CA-2018-159156</t>
  </si>
  <si>
    <t>US-2018-101721</t>
  </si>
  <si>
    <t>US-2018-160759</t>
  </si>
  <si>
    <t>CA-2018-157672</t>
  </si>
  <si>
    <t>CA-2016-116484</t>
  </si>
  <si>
    <t>CA-2018-133004</t>
  </si>
  <si>
    <t>US-2015-156559</t>
  </si>
  <si>
    <t>CA-2015-150301</t>
  </si>
  <si>
    <t>CA-2015-103702</t>
  </si>
  <si>
    <t>CA-2017-157245</t>
  </si>
  <si>
    <t>CA-2018-156272</t>
  </si>
  <si>
    <t>CA-2018-127516</t>
  </si>
  <si>
    <t>US-2017-128293</t>
  </si>
  <si>
    <t>CA-2015-136644</t>
  </si>
  <si>
    <t>CA-2015-123477</t>
  </si>
  <si>
    <t>US-2018-117247</t>
  </si>
  <si>
    <t>CA-2018-168739</t>
  </si>
  <si>
    <t>US-2018-116701</t>
  </si>
  <si>
    <t>CA-2016-133445</t>
  </si>
  <si>
    <t>CA-2016-107937</t>
  </si>
  <si>
    <t>CA-2015-105893</t>
  </si>
  <si>
    <t>CA-2017-139934</t>
  </si>
  <si>
    <t>US-2017-117387</t>
  </si>
  <si>
    <t>CA-2018-163125</t>
  </si>
  <si>
    <t>CA-2016-110744</t>
  </si>
  <si>
    <t>US-2015-147774</t>
  </si>
  <si>
    <t>CA-2015-127299</t>
  </si>
  <si>
    <t>CA-2018-146192</t>
  </si>
  <si>
    <t>CA-2016-157084</t>
  </si>
  <si>
    <t>CA-2017-129196</t>
  </si>
  <si>
    <t>CA-2017-125724</t>
  </si>
  <si>
    <t>US-2018-166611</t>
  </si>
  <si>
    <t>US-2015-138758</t>
  </si>
  <si>
    <t>CA-2015-140886</t>
  </si>
  <si>
    <t>CA-2017-154662</t>
  </si>
  <si>
    <t>CA-2016-150875</t>
  </si>
  <si>
    <t>CA-2017-127670</t>
  </si>
  <si>
    <t>CA-2018-143756</t>
  </si>
  <si>
    <t>US-2018-109610</t>
  </si>
  <si>
    <t>CA-2015-105872</t>
  </si>
  <si>
    <t>CA-2017-168543</t>
  </si>
  <si>
    <t>CA-2017-126165</t>
  </si>
  <si>
    <t>US-2018-156909</t>
  </si>
  <si>
    <t>CA-2018-113453</t>
  </si>
  <si>
    <t>CA-2017-112585</t>
  </si>
  <si>
    <t>CA-2016-142202</t>
  </si>
  <si>
    <t>US-2018-148768</t>
  </si>
  <si>
    <t>US-2016-159513</t>
  </si>
  <si>
    <t>CA-2018-100951</t>
  </si>
  <si>
    <t>CA-2017-160486</t>
  </si>
  <si>
    <t>CA-2017-106383</t>
  </si>
  <si>
    <t>CA-2018-124765</t>
  </si>
  <si>
    <t>CA-2018-163979</t>
  </si>
  <si>
    <t>CA-2018-100335</t>
  </si>
  <si>
    <t>US-2017-151260</t>
  </si>
  <si>
    <t>US-2015-120313</t>
  </si>
  <si>
    <t>CA-2018-150497</t>
  </si>
  <si>
    <t>CA-2017-144645</t>
  </si>
  <si>
    <t>CA-2015-138177</t>
  </si>
  <si>
    <t>CA-2018-160031</t>
  </si>
  <si>
    <t>CA-2018-115882</t>
  </si>
  <si>
    <t>CA-2018-162712</t>
  </si>
  <si>
    <t>CA-2016-103793</t>
  </si>
  <si>
    <t>CA-2015-148040</t>
  </si>
  <si>
    <t>CA-2018-121741</t>
  </si>
  <si>
    <t>CA-2017-156300</t>
  </si>
  <si>
    <t>CA-2018-102946</t>
  </si>
  <si>
    <t>US-2018-148551</t>
  </si>
  <si>
    <t>CA-2018-155740</t>
  </si>
  <si>
    <t>US-2017-163461</t>
  </si>
  <si>
    <t>CA-2017-161025</t>
  </si>
  <si>
    <t>CA-2018-126914</t>
  </si>
  <si>
    <t>CA-2017-153318</t>
  </si>
  <si>
    <t>CA-2016-110457</t>
  </si>
  <si>
    <t>US-2017-158288</t>
  </si>
  <si>
    <t>CA-2017-141019</t>
  </si>
  <si>
    <t>CA-2017-157259</t>
  </si>
  <si>
    <t>CA-2018-163321</t>
  </si>
  <si>
    <t>CA-2015-120670</t>
  </si>
  <si>
    <t>CA-2018-137022</t>
  </si>
  <si>
    <t>CA-2018-128769</t>
  </si>
  <si>
    <t>US-2016-164308</t>
  </si>
  <si>
    <t>US-2017-101196</t>
  </si>
  <si>
    <t>CA-2016-110765</t>
  </si>
  <si>
    <t>CA-2015-154963</t>
  </si>
  <si>
    <t>CA-2015-136336</t>
  </si>
  <si>
    <t>CA-2017-151148</t>
  </si>
  <si>
    <t>US-2015-140116</t>
  </si>
  <si>
    <t>US-2017-142685</t>
  </si>
  <si>
    <t>CA-2018-155376</t>
  </si>
  <si>
    <t>US-2017-100566</t>
  </si>
  <si>
    <t>US-2017-113509</t>
  </si>
  <si>
    <t>US-2016-168935</t>
  </si>
  <si>
    <t>US-2015-134733</t>
  </si>
  <si>
    <t>CA-2015-156349</t>
  </si>
  <si>
    <t>CA-2017-129847</t>
  </si>
  <si>
    <t>CA-2018-145779</t>
  </si>
  <si>
    <t>CA-2017-116344</t>
  </si>
  <si>
    <t>CA-2017-134544</t>
  </si>
  <si>
    <t>CA-2018-147403</t>
  </si>
  <si>
    <t>US-2017-148803</t>
  </si>
  <si>
    <t>CA-2017-148698</t>
  </si>
  <si>
    <t>CA-2015-126032</t>
  </si>
  <si>
    <t>CA-2018-117079</t>
  </si>
  <si>
    <t>US-2017-127334</t>
  </si>
  <si>
    <t>CA-2016-141145</t>
  </si>
  <si>
    <t>US-2018-147655</t>
  </si>
  <si>
    <t>CA-2016-135538</t>
  </si>
  <si>
    <t>CA-2016-123141</t>
  </si>
  <si>
    <t>CA-2016-145821</t>
  </si>
  <si>
    <t>CA-2018-121538</t>
  </si>
  <si>
    <t>CA-2015-137911</t>
  </si>
  <si>
    <t>CA-2018-131828</t>
  </si>
  <si>
    <t>CA-2015-148782</t>
  </si>
  <si>
    <t>CA-2018-115154</t>
  </si>
  <si>
    <t>CA-2018-142174</t>
  </si>
  <si>
    <t>CA-2017-133368</t>
  </si>
  <si>
    <t>US-2018-111423</t>
  </si>
  <si>
    <t>CA-2018-147291</t>
  </si>
  <si>
    <t>CA-2018-131366</t>
  </si>
  <si>
    <t>CA-2016-103933</t>
  </si>
  <si>
    <t>CA-2017-150945</t>
  </si>
  <si>
    <t>CA-2018-128853</t>
  </si>
  <si>
    <t>CA-2016-127327</t>
  </si>
  <si>
    <t>CA-2018-154410</t>
  </si>
  <si>
    <t>CA-2018-123239</t>
  </si>
  <si>
    <t>CA-2015-100293</t>
  </si>
  <si>
    <t>CA-2018-117653</t>
  </si>
  <si>
    <t>CA-2016-120362</t>
  </si>
  <si>
    <t>CA-2017-140977</t>
  </si>
  <si>
    <t>CA-2015-128986</t>
  </si>
  <si>
    <t>CA-2017-143406</t>
  </si>
  <si>
    <t>US-2017-152373</t>
  </si>
  <si>
    <t>CA-2015-110072</t>
  </si>
  <si>
    <t>US-2015-102631</t>
  </si>
  <si>
    <t>CA-2018-139619</t>
  </si>
  <si>
    <t>CA-2015-131527</t>
  </si>
  <si>
    <t>CA-2018-137365</t>
  </si>
  <si>
    <t>CA-2015-151708</t>
  </si>
  <si>
    <t>CA-2018-135034</t>
  </si>
  <si>
    <t>CA-2017-130946</t>
  </si>
  <si>
    <t>CA-2017-112697</t>
  </si>
  <si>
    <t>CA-2016-166583</t>
  </si>
  <si>
    <t>US-2018-152366</t>
  </si>
  <si>
    <t>US-2016-131842</t>
  </si>
  <si>
    <t>US-2017-141880</t>
  </si>
  <si>
    <t>CA-2016-131072</t>
  </si>
  <si>
    <t>US-2017-134656</t>
  </si>
  <si>
    <t>CA-2015-164259</t>
  </si>
  <si>
    <t>CA-2017-120796</t>
  </si>
  <si>
    <t>CA-2015-121629</t>
  </si>
  <si>
    <t>CA-2017-166429</t>
  </si>
  <si>
    <t>CA-2016-156104</t>
  </si>
  <si>
    <t>CA-2018-138380</t>
  </si>
  <si>
    <t>CA-2018-147956</t>
  </si>
  <si>
    <t>CA-2015-101175</t>
  </si>
  <si>
    <t>CA-2016-147830</t>
  </si>
  <si>
    <t>CA-2016-135174</t>
  </si>
  <si>
    <t>CA-2016-141250</t>
  </si>
  <si>
    <t>CA-2018-108910</t>
  </si>
  <si>
    <t>CA-2016-166219</t>
  </si>
  <si>
    <t>CA-2016-130890</t>
  </si>
  <si>
    <t>CA-2015-149594</t>
  </si>
  <si>
    <t>CA-2017-158575</t>
  </si>
  <si>
    <t>US-2018-102890</t>
  </si>
  <si>
    <t>CA-2016-106320</t>
  </si>
  <si>
    <t>CA-2017-108959</t>
  </si>
  <si>
    <t>US-2018-164056</t>
  </si>
  <si>
    <t>CA-2018-123085</t>
  </si>
  <si>
    <t>CA-2015-105984</t>
  </si>
  <si>
    <t>CA-2017-159730</t>
  </si>
  <si>
    <t>CA-2017-102092</t>
  </si>
  <si>
    <t>CA-2018-155712</t>
  </si>
  <si>
    <t>US-2015-131982</t>
  </si>
  <si>
    <t>US-2016-125374</t>
  </si>
  <si>
    <t>CA-2016-123330</t>
  </si>
  <si>
    <t>CA-2016-114923</t>
  </si>
  <si>
    <t>CA-2018-164112</t>
  </si>
  <si>
    <t>CA-2017-144218</t>
  </si>
  <si>
    <t>CA-2016-100657</t>
  </si>
  <si>
    <t>CA-2016-154956</t>
  </si>
  <si>
    <t>CA-2016-134082</t>
  </si>
  <si>
    <t>CA-2017-111283</t>
  </si>
  <si>
    <t>CA-2017-132304</t>
  </si>
  <si>
    <t>CA-2017-100671</t>
  </si>
  <si>
    <t>CA-2017-169334</t>
  </si>
  <si>
    <t>CA-2017-136812</t>
  </si>
  <si>
    <t>CA-2016-165162</t>
  </si>
  <si>
    <t>CA-2015-119151</t>
  </si>
  <si>
    <t>CA-2017-144792</t>
  </si>
  <si>
    <t>CA-2016-117415</t>
  </si>
  <si>
    <t>CA-2018-168102</t>
  </si>
  <si>
    <t>CA-2017-113425</t>
  </si>
  <si>
    <t>US-2015-125521</t>
  </si>
  <si>
    <t>CA-2017-158099</t>
  </si>
  <si>
    <t>CA-2018-140508</t>
  </si>
  <si>
    <t>CA-2017-111318</t>
  </si>
  <si>
    <t>CA-2018-136609</t>
  </si>
  <si>
    <t>CA-2016-111199</t>
  </si>
  <si>
    <t>CA-2018-158561</t>
  </si>
  <si>
    <t>CA-2018-149706</t>
  </si>
  <si>
    <t>CA-2016-153549</t>
  </si>
  <si>
    <t>CA-2018-152856</t>
  </si>
  <si>
    <t>CA-2016-142433</t>
  </si>
  <si>
    <t>CA-2016-165799</t>
  </si>
  <si>
    <t>CA-2017-161907</t>
  </si>
  <si>
    <t>CA-2015-111871</t>
  </si>
  <si>
    <t>CA-2017-144554</t>
  </si>
  <si>
    <t>CA-2018-163097</t>
  </si>
  <si>
    <t>CA-2017-163972</t>
  </si>
  <si>
    <t>CA-2016-126137</t>
  </si>
  <si>
    <t>CA-2015-102295</t>
  </si>
  <si>
    <t>CA-2015-152100</t>
  </si>
  <si>
    <t>CA-2015-141796</t>
  </si>
  <si>
    <t>CA-2018-110940</t>
  </si>
  <si>
    <t>US-2015-118997</t>
  </si>
  <si>
    <t>CA-2017-163573</t>
  </si>
  <si>
    <t>US-2018-101784</t>
  </si>
  <si>
    <t>CA-2017-122448</t>
  </si>
  <si>
    <t>CA-2015-157882</t>
  </si>
  <si>
    <t>CA-2015-123323</t>
  </si>
  <si>
    <t>US-2015-155894</t>
  </si>
  <si>
    <t>US-2018-123834</t>
  </si>
  <si>
    <t>CA-2018-122693</t>
  </si>
  <si>
    <t>CA-2018-128265</t>
  </si>
  <si>
    <t>US-2016-136427</t>
  </si>
  <si>
    <t>CA-2015-106726</t>
  </si>
  <si>
    <t>CA-2015-127859</t>
  </si>
  <si>
    <t>CA-2016-142734</t>
  </si>
  <si>
    <t>CA-2015-110219</t>
  </si>
  <si>
    <t>CA-2018-157980</t>
  </si>
  <si>
    <t>CA-2018-156895</t>
  </si>
  <si>
    <t>CA-2016-130365</t>
  </si>
  <si>
    <t>CA-2016-139738</t>
  </si>
  <si>
    <t>CA-2017-134887</t>
  </si>
  <si>
    <t>US-2017-150140</t>
  </si>
  <si>
    <t>US-2015-110674</t>
  </si>
  <si>
    <t>CA-2018-100650</t>
  </si>
  <si>
    <t>US-2015-115196</t>
  </si>
  <si>
    <t>US-2017-138408</t>
  </si>
  <si>
    <t>CA-2017-125017</t>
  </si>
  <si>
    <t>US-2016-156496</t>
  </si>
  <si>
    <t>US-2017-164945</t>
  </si>
  <si>
    <t>CA-2016-159863</t>
  </si>
  <si>
    <t>CA-2018-107167</t>
  </si>
  <si>
    <t>CA-2018-147760</t>
  </si>
  <si>
    <t>CA-2017-105256</t>
  </si>
  <si>
    <t>CA-2015-111192</t>
  </si>
  <si>
    <t>CA-2015-168312</t>
  </si>
  <si>
    <t>CA-2016-166135</t>
  </si>
  <si>
    <t>CA-2017-146913</t>
  </si>
  <si>
    <t>CA-2015-124247</t>
  </si>
  <si>
    <t>CA-2016-161445</t>
  </si>
  <si>
    <t>CA-2015-121664</t>
  </si>
  <si>
    <t>CA-2017-115574</t>
  </si>
  <si>
    <t>CA-2017-132066</t>
  </si>
  <si>
    <t>CA-2018-135650</t>
  </si>
  <si>
    <t>US-2018-103814</t>
  </si>
  <si>
    <t>CA-2015-164385</t>
  </si>
  <si>
    <t>CA-2016-162047</t>
  </si>
  <si>
    <t>US-2015-151925</t>
  </si>
  <si>
    <t>US-2018-168613</t>
  </si>
  <si>
    <t>CA-2017-143910</t>
  </si>
  <si>
    <t>CA-2018-146346</t>
  </si>
  <si>
    <t>US-2017-102141</t>
  </si>
  <si>
    <t>CA-2018-120999</t>
  </si>
  <si>
    <t>CA-2018-120705</t>
  </si>
  <si>
    <t>CA-2018-138156</t>
  </si>
  <si>
    <t>CA-2018-141201</t>
  </si>
  <si>
    <t>CA-2017-139997</t>
  </si>
  <si>
    <t>CA-2016-117884</t>
  </si>
  <si>
    <t>CA-2018-154676</t>
  </si>
  <si>
    <t>CA-2017-107790</t>
  </si>
  <si>
    <t>US-2017-167339</t>
  </si>
  <si>
    <t>CA-2018-120061</t>
  </si>
  <si>
    <t>US-2017-134488</t>
  </si>
  <si>
    <t>US-2015-143721</t>
  </si>
  <si>
    <t>CA-2015-156790</t>
  </si>
  <si>
    <t>US-2017-105830</t>
  </si>
  <si>
    <t>CA-2017-114944</t>
  </si>
  <si>
    <t>CA-2018-103877</t>
  </si>
  <si>
    <t>CA-2018-146983</t>
  </si>
  <si>
    <t>US-2016-136476</t>
  </si>
  <si>
    <t>CA-2017-159695</t>
  </si>
  <si>
    <t>CA-2017-127236</t>
  </si>
  <si>
    <t>US-2016-110261</t>
  </si>
  <si>
    <t>CA-2017-105459</t>
  </si>
  <si>
    <t>CA-2017-152289</t>
  </si>
  <si>
    <t>US-2017-151862</t>
  </si>
  <si>
    <t>US-2016-123218</t>
  </si>
  <si>
    <t>CA-2018-161809</t>
  </si>
  <si>
    <t>US-2018-150070</t>
  </si>
  <si>
    <t>US-2016-145436</t>
  </si>
  <si>
    <t>CA-2017-125220</t>
  </si>
  <si>
    <t>US-2018-167318</t>
  </si>
  <si>
    <t>CA-2018-158729</t>
  </si>
  <si>
    <t>CA-2017-162313</t>
  </si>
  <si>
    <t>CA-2017-118899</t>
  </si>
  <si>
    <t>CA-2018-111647</t>
  </si>
  <si>
    <t>CA-2015-106376</t>
  </si>
  <si>
    <t>CA-2015-131387</t>
  </si>
  <si>
    <t>US-2018-106131</t>
  </si>
  <si>
    <t>CA-2016-131597</t>
  </si>
  <si>
    <t>CA-2016-161627</t>
  </si>
  <si>
    <t>US-2015-109162</t>
  </si>
  <si>
    <t>CA-2018-113418</t>
  </si>
  <si>
    <t>CA-2017-105746</t>
  </si>
  <si>
    <t>CA-2018-101749</t>
  </si>
  <si>
    <t>CA-2018-167003</t>
  </si>
  <si>
    <t>CA-2015-125542</t>
  </si>
  <si>
    <t>CA-2017-152765</t>
  </si>
  <si>
    <t>CA-2017-105081</t>
  </si>
  <si>
    <t>CA-2015-130421</t>
  </si>
  <si>
    <t>US-2017-112977</t>
  </si>
  <si>
    <t>CA-2018-101581</t>
  </si>
  <si>
    <t>CA-2018-141789</t>
  </si>
  <si>
    <t>CA-2017-101546</t>
  </si>
  <si>
    <t>CA-2015-152268</t>
  </si>
  <si>
    <t>CA-2016-139374</t>
  </si>
  <si>
    <t>US-2015-135972</t>
  </si>
  <si>
    <t>CA-2015-116666</t>
  </si>
  <si>
    <t>CA-2018-119452</t>
  </si>
  <si>
    <t>CA-2017-140746</t>
  </si>
  <si>
    <t>CA-2018-165386</t>
  </si>
  <si>
    <t>US-2018-163300</t>
  </si>
  <si>
    <t>CA-2017-108224</t>
  </si>
  <si>
    <t>CA-2017-124051</t>
  </si>
  <si>
    <t>CA-2015-116568</t>
  </si>
  <si>
    <t>CA-2016-120782</t>
  </si>
  <si>
    <t>CA-2017-154060</t>
  </si>
  <si>
    <t>CA-2018-139773</t>
  </si>
  <si>
    <t>US-2018-122714</t>
  </si>
  <si>
    <t>US-2017-120929</t>
  </si>
  <si>
    <t>CA-2015-160157</t>
  </si>
  <si>
    <t>CA-2018-123638</t>
  </si>
  <si>
    <t>CA-2016-135727</t>
  </si>
  <si>
    <t>CA-2018-159667</t>
  </si>
  <si>
    <t>CA-2018-161480</t>
  </si>
  <si>
    <t>CA-2015-163412</t>
  </si>
  <si>
    <t>CA-2017-113341</t>
  </si>
  <si>
    <t>CA-2017-157686</t>
  </si>
  <si>
    <t>US-2018-129203</t>
  </si>
  <si>
    <t>US-2017-114293</t>
  </si>
  <si>
    <t>CA-2017-149314</t>
  </si>
  <si>
    <t>CA-2016-138534</t>
  </si>
  <si>
    <t>CA-2015-100090</t>
  </si>
  <si>
    <t>CA-2015-142048</t>
  </si>
  <si>
    <t>CA-2017-124793</t>
  </si>
  <si>
    <t>US-2018-126060</t>
  </si>
  <si>
    <t>US-2017-104815</t>
  </si>
  <si>
    <t>CA-2017-157791</t>
  </si>
  <si>
    <t>CA-2017-155530</t>
  </si>
  <si>
    <t>CA-2016-149734</t>
  </si>
  <si>
    <t>US-2015-126571</t>
  </si>
  <si>
    <t>CA-2016-122826</t>
  </si>
  <si>
    <t>CA-2017-161928</t>
  </si>
  <si>
    <t>US-2016-122910</t>
  </si>
  <si>
    <t>CA-2017-164399</t>
  </si>
  <si>
    <t>CA-2018-124086</t>
  </si>
  <si>
    <t>CA-2016-141740</t>
  </si>
  <si>
    <t>CA-2015-131247</t>
  </si>
  <si>
    <t>CA-2016-139094</t>
  </si>
  <si>
    <t>CA-2018-157252</t>
  </si>
  <si>
    <t>CA-2018-103499</t>
  </si>
  <si>
    <t>US-2018-139647</t>
  </si>
  <si>
    <t>CA-2018-131037</t>
  </si>
  <si>
    <t>US-2015-122959</t>
  </si>
  <si>
    <t>CA-2017-151092</t>
  </si>
  <si>
    <t>US-2016-164175</t>
  </si>
  <si>
    <t>US-2018-167570</t>
  </si>
  <si>
    <t>CA-2018-158246</t>
  </si>
  <si>
    <t>CA-2018-111388</t>
  </si>
  <si>
    <t>CA-2017-118570</t>
  </si>
  <si>
    <t>US-2018-152380</t>
  </si>
  <si>
    <t>CA-2015-166471</t>
  </si>
  <si>
    <t>CA-2018-108112</t>
  </si>
  <si>
    <t>CA-2018-122700</t>
  </si>
  <si>
    <t>US-2015-160444</t>
  </si>
  <si>
    <t>CA-2018-166835</t>
  </si>
  <si>
    <t>CA-2018-166576</t>
  </si>
  <si>
    <t>CA-2017-162390</t>
  </si>
  <si>
    <t>CA-2017-154081</t>
  </si>
  <si>
    <t>CA-2017-154690</t>
  </si>
  <si>
    <t>CA-2015-158029</t>
  </si>
  <si>
    <t>CA-2016-164567</t>
  </si>
  <si>
    <t>US-2018-135062</t>
  </si>
  <si>
    <t>US-2018-119662</t>
  </si>
  <si>
    <t>US-2018-139969</t>
  </si>
  <si>
    <t>CA-2017-133669</t>
  </si>
  <si>
    <t>CA-2016-113215</t>
  </si>
  <si>
    <t>CA-2018-111717</t>
  </si>
  <si>
    <t>CA-2017-131296</t>
  </si>
  <si>
    <t>US-2018-153255</t>
  </si>
  <si>
    <t>CA-2017-121020</t>
  </si>
  <si>
    <t>CA-2015-151792</t>
  </si>
  <si>
    <t>CA-2017-110086</t>
  </si>
  <si>
    <t>US-2018-135013</t>
  </si>
  <si>
    <t>CA-2018-115105</t>
  </si>
  <si>
    <t>CA-2018-137624</t>
  </si>
  <si>
    <t>CA-2017-160241</t>
  </si>
  <si>
    <t>US-2017-128902</t>
  </si>
  <si>
    <t>CA-2016-150308</t>
  </si>
  <si>
    <t>CA-2018-160885</t>
  </si>
  <si>
    <t>US-2015-115189</t>
  </si>
  <si>
    <t>CA-2017-162943</t>
  </si>
  <si>
    <t>CA-2016-162782</t>
  </si>
  <si>
    <t>CA-2018-169054</t>
  </si>
  <si>
    <t>CA-2018-152702</t>
  </si>
  <si>
    <t>US-2016-101399</t>
  </si>
  <si>
    <t>CA-2016-100769</t>
  </si>
  <si>
    <t>CA-2016-120677</t>
  </si>
  <si>
    <t>CA-2017-108735</t>
  </si>
  <si>
    <t>CA-2015-153976</t>
  </si>
  <si>
    <t>CA-2018-149895</t>
  </si>
  <si>
    <t>CA-2017-168081</t>
  </si>
  <si>
    <t>CA-2015-123295</t>
  </si>
  <si>
    <t>CA-2017-107146</t>
  </si>
  <si>
    <t>CA-2016-127754</t>
  </si>
  <si>
    <t>US-2017-164196</t>
  </si>
  <si>
    <t>CA-2018-141782</t>
  </si>
  <si>
    <t>CA-2015-106229</t>
  </si>
  <si>
    <t>CA-2016-135314</t>
  </si>
  <si>
    <t>CA-2018-122308</t>
  </si>
  <si>
    <t>CA-2016-150791</t>
  </si>
  <si>
    <t>CA-2017-152121</t>
  </si>
  <si>
    <t>CA-2018-121503</t>
  </si>
  <si>
    <t>CA-2018-154760</t>
  </si>
  <si>
    <t>CA-2016-119550</t>
  </si>
  <si>
    <t>CA-2017-126102</t>
  </si>
  <si>
    <t>US-2017-144547</t>
  </si>
  <si>
    <t>US-2016-100377</t>
  </si>
  <si>
    <t>CA-2016-164777</t>
  </si>
  <si>
    <t>CA-2018-147277</t>
  </si>
  <si>
    <t>CA-2018-126144</t>
  </si>
  <si>
    <t>CA-2015-137589</t>
  </si>
  <si>
    <t>CA-2018-135377</t>
  </si>
  <si>
    <t>CA-2015-115161</t>
  </si>
  <si>
    <t>CA-2018-104850</t>
  </si>
  <si>
    <t>CA-2016-141565</t>
  </si>
  <si>
    <t>CA-2018-165008</t>
  </si>
  <si>
    <t>CA-2015-101364</t>
  </si>
  <si>
    <t>CA-2018-167549</t>
  </si>
  <si>
    <t>CA-2018-127460</t>
  </si>
  <si>
    <t>CA-2018-127096</t>
  </si>
  <si>
    <t>CA-2018-118885</t>
  </si>
  <si>
    <t>CA-2017-100202</t>
  </si>
  <si>
    <t>CA-2015-110100</t>
  </si>
  <si>
    <t>CA-2015-100881</t>
  </si>
  <si>
    <t>US-2018-137491</t>
  </si>
  <si>
    <t>CA-2016-112711</t>
  </si>
  <si>
    <t>CA-2018-104003</t>
  </si>
  <si>
    <t>CA-2018-111577</t>
  </si>
  <si>
    <t>CA-2015-152254</t>
  </si>
  <si>
    <t>CA-2018-137085</t>
  </si>
  <si>
    <t>CA-2017-110975</t>
  </si>
  <si>
    <t>CA-2017-130288</t>
  </si>
  <si>
    <t>CA-2017-147375</t>
  </si>
  <si>
    <t>US-2018-132381</t>
  </si>
  <si>
    <t>CA-2016-123232</t>
  </si>
  <si>
    <t>CA-2016-158351</t>
  </si>
  <si>
    <t>CA-2015-100867</t>
  </si>
  <si>
    <t>CA-2018-152142</t>
  </si>
  <si>
    <t>CA-2017-154739</t>
  </si>
  <si>
    <t>CA-2018-132353</t>
  </si>
  <si>
    <t>CA-2018-157413</t>
  </si>
  <si>
    <t>CA-2016-126739</t>
  </si>
  <si>
    <t>CA-2017-124100</t>
  </si>
  <si>
    <t>CA-2017-125318</t>
  </si>
  <si>
    <t>CA-2017-139157</t>
  </si>
  <si>
    <t>CA-2015-103191</t>
  </si>
  <si>
    <t>US-2015-126340</t>
  </si>
  <si>
    <t>CA-2015-146640</t>
  </si>
  <si>
    <t>CA-2015-114335</t>
  </si>
  <si>
    <t>CA-2017-155747</t>
  </si>
  <si>
    <t>CA-2015-113859</t>
  </si>
  <si>
    <t>CA-2018-101322</t>
  </si>
  <si>
    <t>CA-2017-164924</t>
  </si>
  <si>
    <t>CA-2016-110891</t>
  </si>
  <si>
    <t>CA-2018-121643</t>
  </si>
  <si>
    <t>CA-2018-159226</t>
  </si>
  <si>
    <t>US-2017-148110</t>
  </si>
  <si>
    <t>CA-2016-154620</t>
  </si>
  <si>
    <t>US-2015-165862</t>
  </si>
  <si>
    <t>CA-2015-145800</t>
  </si>
  <si>
    <t>CA-2016-118423</t>
  </si>
  <si>
    <t>US-2016-145422</t>
  </si>
  <si>
    <t>CA-2017-110044</t>
  </si>
  <si>
    <t>CA-2018-161130</t>
  </si>
  <si>
    <t>CA-2017-148740</t>
  </si>
  <si>
    <t>CA-2017-109400</t>
  </si>
  <si>
    <t>CA-2016-104871</t>
  </si>
  <si>
    <t>CA-2015-148586</t>
  </si>
  <si>
    <t>CA-2016-142027</t>
  </si>
  <si>
    <t>US-2018-116659</t>
  </si>
  <si>
    <t>CA-2018-137099</t>
  </si>
  <si>
    <t>CA-2017-129861</t>
  </si>
  <si>
    <t>CA-2017-136924</t>
  </si>
  <si>
    <t>CA-2017-140928</t>
  </si>
  <si>
    <t>CA-2016-140025</t>
  </si>
  <si>
    <t>CA-2018-142090</t>
  </si>
  <si>
    <t>CA-2018-141425</t>
  </si>
  <si>
    <t>CA-2017-139549</t>
  </si>
  <si>
    <t>CA-2016-118444</t>
  </si>
  <si>
    <t>US-2017-122245</t>
  </si>
  <si>
    <t>US-2016-140200</t>
  </si>
  <si>
    <t>CA-2018-117513</t>
  </si>
  <si>
    <t>CA-2018-116127</t>
  </si>
  <si>
    <t>CA-2015-128209</t>
  </si>
  <si>
    <t>US-2017-164189</t>
  </si>
  <si>
    <t>CA-2017-161389</t>
  </si>
  <si>
    <t>US-2016-114839</t>
  </si>
  <si>
    <t>CA-2018-105921</t>
  </si>
  <si>
    <t>CA-2018-129490</t>
  </si>
  <si>
    <t>CA-2018-148999</t>
  </si>
  <si>
    <t>CA-2018-102820</t>
  </si>
  <si>
    <t>CA-2017-101966</t>
  </si>
  <si>
    <t>CA-2015-166716</t>
  </si>
  <si>
    <t>CA-2016-169656</t>
  </si>
  <si>
    <t>CA-2018-138310</t>
  </si>
  <si>
    <t>US-2017-109260</t>
  </si>
  <si>
    <t>CA-2017-139556</t>
  </si>
  <si>
    <t>CA-2018-109393</t>
  </si>
  <si>
    <t>CA-2018-135076</t>
  </si>
  <si>
    <t>CA-2017-132479</t>
  </si>
  <si>
    <t>CA-2018-108329</t>
  </si>
  <si>
    <t>CA-2015-129938</t>
  </si>
  <si>
    <t>CA-2015-140816</t>
  </si>
  <si>
    <t>CA-2016-132101</t>
  </si>
  <si>
    <t>CA-2016-149650</t>
  </si>
  <si>
    <t>CA-2015-144624</t>
  </si>
  <si>
    <t>CA-2015-104269</t>
  </si>
  <si>
    <t>CA-2018-126788</t>
  </si>
  <si>
    <t>CA-2018-112039</t>
  </si>
  <si>
    <t>US-2015-133949</t>
  </si>
  <si>
    <t>CA-2015-106971</t>
  </si>
  <si>
    <t>CA-2017-148747</t>
  </si>
  <si>
    <t>US-2016-153374</t>
  </si>
  <si>
    <t>CA-2018-126662</t>
  </si>
  <si>
    <t>CA-2015-124618</t>
  </si>
  <si>
    <t>CA-2016-161767</t>
  </si>
  <si>
    <t>CA-2018-149881</t>
  </si>
  <si>
    <t>CA-2018-135419</t>
  </si>
  <si>
    <t>CA-2016-109197</t>
  </si>
  <si>
    <t>CA-2018-114258</t>
  </si>
  <si>
    <t>CA-2017-119165</t>
  </si>
  <si>
    <t>US-2017-126893</t>
  </si>
  <si>
    <t>CA-2018-141705</t>
  </si>
  <si>
    <t>CA-2018-119494</t>
  </si>
  <si>
    <t>US-2018-106551</t>
  </si>
  <si>
    <t>CA-2018-162075</t>
  </si>
  <si>
    <t>US-2016-147739</t>
  </si>
  <si>
    <t>US-2015-169789</t>
  </si>
  <si>
    <t>CA-2017-117681</t>
  </si>
  <si>
    <t>CA-2015-134278</t>
  </si>
  <si>
    <t>CA-2016-147690</t>
  </si>
  <si>
    <t>CA-2016-130848</t>
  </si>
  <si>
    <t>US-2015-141257</t>
  </si>
  <si>
    <t>CA-2017-167115</t>
  </si>
  <si>
    <t>CA-2016-142475</t>
  </si>
  <si>
    <t>US-2017-108497</t>
  </si>
  <si>
    <t>CA-2017-144939</t>
  </si>
  <si>
    <t>CA-2018-159282</t>
  </si>
  <si>
    <t>US-2015-152030</t>
  </si>
  <si>
    <t>CA-2015-128888</t>
  </si>
  <si>
    <t>CA-2018-157273</t>
  </si>
  <si>
    <t>CA-2015-105648</t>
  </si>
  <si>
    <t>CA-2017-130820</t>
  </si>
  <si>
    <t>CA-2018-155075</t>
  </si>
  <si>
    <t>US-2016-120161</t>
  </si>
  <si>
    <t>CA-2017-132731</t>
  </si>
  <si>
    <t>CA-2017-120530</t>
  </si>
  <si>
    <t>CA-2017-125080</t>
  </si>
  <si>
    <t>US-2018-120089</t>
  </si>
  <si>
    <t>CA-2018-130505</t>
  </si>
  <si>
    <t>US-2015-161613</t>
  </si>
  <si>
    <t>CA-2016-166975</t>
  </si>
  <si>
    <t>CA-2015-145541</t>
  </si>
  <si>
    <t>CA-2015-155887</t>
  </si>
  <si>
    <t>CA-2016-113404</t>
  </si>
  <si>
    <t>CA-2017-118626</t>
  </si>
  <si>
    <t>CA-2015-140473</t>
  </si>
  <si>
    <t>US-2015-167262</t>
  </si>
  <si>
    <t>CA-2017-133816</t>
  </si>
  <si>
    <t>US-2016-154389</t>
  </si>
  <si>
    <t>CA-2018-137631</t>
  </si>
  <si>
    <t>CA-2015-138940</t>
  </si>
  <si>
    <t>CA-2018-152093</t>
  </si>
  <si>
    <t>CA-2015-168494</t>
  </si>
  <si>
    <t>US-2018-124968</t>
  </si>
  <si>
    <t>CA-2015-163447</t>
  </si>
  <si>
    <t>CA-2015-103373</t>
  </si>
  <si>
    <t>CA-2015-141649</t>
  </si>
  <si>
    <t>CA-2016-124975</t>
  </si>
  <si>
    <t>US-2017-146066</t>
  </si>
  <si>
    <t>CA-2017-153682</t>
  </si>
  <si>
    <t>CA-2017-149797</t>
  </si>
  <si>
    <t>US-2017-162852</t>
  </si>
  <si>
    <t>CA-2016-138898</t>
  </si>
  <si>
    <t>CA-2015-142839</t>
  </si>
  <si>
    <t>CA-2017-144148</t>
  </si>
  <si>
    <t>CA-2017-127698</t>
  </si>
  <si>
    <t>CA-2015-168130</t>
  </si>
  <si>
    <t>CA-2015-137274</t>
  </si>
  <si>
    <t>CA-2016-161452</t>
  </si>
  <si>
    <t>CA-2017-118745</t>
  </si>
  <si>
    <t>CA-2018-132290</t>
  </si>
  <si>
    <t>CA-2016-110548</t>
  </si>
  <si>
    <t>CA-2015-148383</t>
  </si>
  <si>
    <t>US-2017-164630</t>
  </si>
  <si>
    <t>US-2018-113992</t>
  </si>
  <si>
    <t>CA-2017-117121</t>
  </si>
  <si>
    <t>CA-2017-140249</t>
  </si>
  <si>
    <t>CA-2015-103660</t>
  </si>
  <si>
    <t>US-2016-157154</t>
  </si>
  <si>
    <t>CA-2018-166709</t>
  </si>
  <si>
    <t>US-2018-165456</t>
  </si>
  <si>
    <t>CA-2017-136406</t>
  </si>
  <si>
    <t>CA-2017-109344</t>
  </si>
  <si>
    <t>CA-2018-121839</t>
  </si>
  <si>
    <t>CA-2017-110499</t>
  </si>
  <si>
    <t>CA-2016-153423</t>
  </si>
  <si>
    <t>CA-2017-128223</t>
  </si>
  <si>
    <t>CA-2018-102750</t>
  </si>
  <si>
    <t>CA-2018-105851</t>
  </si>
  <si>
    <t>CA-2017-155845</t>
  </si>
  <si>
    <t>CA-2015-108609</t>
  </si>
  <si>
    <t>CA-2017-147417</t>
  </si>
  <si>
    <t>US-2018-134481</t>
  </si>
  <si>
    <t>CA-2016-166947</t>
  </si>
  <si>
    <t>CA-2015-150245</t>
  </si>
  <si>
    <t>CA-2017-152247</t>
  </si>
  <si>
    <t>CA-2017-128594</t>
  </si>
  <si>
    <t>US-2018-120390</t>
  </si>
  <si>
    <t>US-2018-117723</t>
  </si>
  <si>
    <t>CA-2016-134719</t>
  </si>
  <si>
    <t>CA-2018-136308</t>
  </si>
  <si>
    <t>CA-2017-133725</t>
  </si>
  <si>
    <t>CA-2018-142461</t>
  </si>
  <si>
    <t>CA-2018-154907</t>
  </si>
  <si>
    <t>CA-2015-169726</t>
  </si>
  <si>
    <t>US-2015-106992</t>
  </si>
  <si>
    <t>CA-2017-169670</t>
  </si>
  <si>
    <t>CA-2016-160227</t>
  </si>
  <si>
    <t>CA-2016-111038</t>
  </si>
  <si>
    <t>CA-2015-154627</t>
  </si>
  <si>
    <t>CA-2018-159366</t>
  </si>
  <si>
    <t>CA-2018-124674</t>
  </si>
  <si>
    <t>CA-2018-133865</t>
  </si>
  <si>
    <t>CA-2015-116246</t>
  </si>
  <si>
    <t>US-2017-146794</t>
  </si>
  <si>
    <t>CA-2016-116638</t>
  </si>
  <si>
    <t>CA-2018-118892</t>
  </si>
  <si>
    <t>CA-2017-118073</t>
  </si>
  <si>
    <t>CA-2016-130183</t>
  </si>
  <si>
    <t>US-2017-110170</t>
  </si>
  <si>
    <t>Pedido Único</t>
  </si>
  <si>
    <t>Suma de Pedido Único</t>
  </si>
  <si>
    <t>Ventas (%)</t>
  </si>
  <si>
    <t>Quantity</t>
  </si>
  <si>
    <t>Discount</t>
  </si>
  <si>
    <t>Profit</t>
  </si>
  <si>
    <t>CA-2016-164301</t>
  </si>
  <si>
    <t>CA-2017-129630</t>
  </si>
  <si>
    <t>CA-2018-121559</t>
  </si>
  <si>
    <t>CA-2016-159534</t>
  </si>
  <si>
    <t>US-2016-116981</t>
  </si>
  <si>
    <t>CA-2015-143371</t>
  </si>
  <si>
    <t>CA-2018-130302</t>
  </si>
  <si>
    <t>US-2018-166324</t>
  </si>
  <si>
    <t>CA-2018-153871</t>
  </si>
  <si>
    <t>US-2016-129007</t>
  </si>
  <si>
    <t>CA-2016-104948</t>
  </si>
  <si>
    <t>CA-2017-122581</t>
  </si>
  <si>
    <t>CA-2017-149272</t>
  </si>
  <si>
    <t>CA-2016-162201</t>
  </si>
  <si>
    <t>CA-2018-169327</t>
  </si>
  <si>
    <t>US-2017-125402</t>
  </si>
  <si>
    <t>CA-2017-112830</t>
  </si>
  <si>
    <t>US-2017-103674</t>
  </si>
  <si>
    <t>US-2017-115441</t>
  </si>
  <si>
    <t>CA-2016-168088</t>
  </si>
  <si>
    <t>CA-2016-132388</t>
  </si>
  <si>
    <t>US-2015-117380</t>
  </si>
  <si>
    <t>CA-2015-113257</t>
  </si>
  <si>
    <t>CA-2018-146269</t>
  </si>
  <si>
    <t>CA-2016-141593</t>
  </si>
  <si>
    <t>CA-2015-153927</t>
  </si>
  <si>
    <t>CA-2018-121258</t>
  </si>
  <si>
    <t>CA-2018-119914</t>
  </si>
  <si>
    <t>US-2018-152842</t>
  </si>
  <si>
    <t>CA-2018-117646</t>
  </si>
  <si>
    <t>US-2015-143287</t>
  </si>
  <si>
    <t>CA-2018-164028</t>
  </si>
  <si>
    <t>CA-2017-158155</t>
  </si>
  <si>
    <t>CA-2018-163629</t>
  </si>
  <si>
    <t>CA-2017-117583</t>
  </si>
  <si>
    <t>US-2015-164406</t>
  </si>
  <si>
    <t>CA-2018-107209</t>
  </si>
  <si>
    <t>US-2018-162124</t>
  </si>
  <si>
    <t>CA-2015-166555</t>
  </si>
  <si>
    <t>CA-2015-112291</t>
  </si>
  <si>
    <t>CA-2018-113278</t>
  </si>
  <si>
    <t>CA-2015-115049</t>
  </si>
  <si>
    <t>CA-2015-111157</t>
  </si>
  <si>
    <t>CA-2016-103772</t>
  </si>
  <si>
    <t>CA-2016-122973</t>
  </si>
  <si>
    <t>CA-2015-163867</t>
  </si>
  <si>
    <t>CA-2018-169999</t>
  </si>
  <si>
    <t>CA-2015-122609</t>
  </si>
  <si>
    <t>US-2015-139640</t>
  </si>
  <si>
    <t>US-2015-157231</t>
  </si>
  <si>
    <t>CA-2017-146374</t>
  </si>
  <si>
    <t>CA-2018-132955</t>
  </si>
  <si>
    <t>CA-2017-130225</t>
  </si>
  <si>
    <t>US-2017-157728</t>
  </si>
  <si>
    <t>CA-2018-137918</t>
  </si>
  <si>
    <t>CA-2018-160927</t>
  </si>
  <si>
    <t>US-2016-151435</t>
  </si>
  <si>
    <t>CA-2016-104297</t>
  </si>
  <si>
    <t>CA-2016-127544</t>
  </si>
  <si>
    <t>CA-2017-164889</t>
  </si>
  <si>
    <t>CA-2015-114195</t>
  </si>
  <si>
    <t>CA-2017-166653</t>
  </si>
  <si>
    <t>CA-2015-156342</t>
  </si>
  <si>
    <t>CA-2017-169824</t>
  </si>
  <si>
    <t>CA-2016-100251</t>
  </si>
  <si>
    <t>CA-2018-138870</t>
  </si>
  <si>
    <t>CA-2017-136322</t>
  </si>
  <si>
    <t>CA-2015-120950</t>
  </si>
  <si>
    <t>CA-2016-145415</t>
  </si>
  <si>
    <t>CA-2016-105508</t>
  </si>
  <si>
    <t>CA-2015-142979</t>
  </si>
  <si>
    <t>OFF-ST-10001627</t>
  </si>
  <si>
    <t>CA-2017-114405</t>
  </si>
  <si>
    <t>CA-2017-125794</t>
  </si>
  <si>
    <t>CA-2015-110422</t>
  </si>
  <si>
    <t>CA-2018-141446</t>
  </si>
  <si>
    <t>CA-2018-163566</t>
  </si>
  <si>
    <t>CA-2017-126627</t>
  </si>
  <si>
    <t>CA-2016-143700</t>
  </si>
  <si>
    <t>CA-2018-169607</t>
  </si>
  <si>
    <t>CA-2018-137421</t>
  </si>
  <si>
    <t>CA-2018-166499</t>
  </si>
  <si>
    <t>CA-2017-100587</t>
  </si>
  <si>
    <t>CA-2016-130855</t>
  </si>
  <si>
    <t>CA-2015-146997</t>
  </si>
  <si>
    <t>CA-2015-111360</t>
  </si>
  <si>
    <t>CA-2015-133963</t>
  </si>
  <si>
    <t>CA-2018-145093</t>
  </si>
  <si>
    <t>(Todas)</t>
  </si>
  <si>
    <t>Nº Productos</t>
  </si>
  <si>
    <t>Productos</t>
  </si>
  <si>
    <t>Magnitud del catálogo</t>
  </si>
  <si>
    <t>Suma de Profit</t>
  </si>
  <si>
    <t>Cuenta de Quantity</t>
  </si>
  <si>
    <t>Promedio de Discount</t>
  </si>
  <si>
    <t>Análisis de rentabilidad</t>
  </si>
  <si>
    <t>Nº pedidos total</t>
  </si>
  <si>
    <t>Promedio</t>
  </si>
  <si>
    <t>CV</t>
  </si>
  <si>
    <t>Ingresos totales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</si>
  <si>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</si>
  <si>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</si>
  <si>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</si>
  <si>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</si>
  <si>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</si>
  <si>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</si>
  <si>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</si>
  <si>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</si>
  <si>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</si>
  <si>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</si>
  <si>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</si>
  <si>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</si>
  <si>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</si>
  <si>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</si>
  <si>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</si>
  <si>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</si>
  <si>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SUMA TOTAL</t>
  </si>
  <si>
    <t>Clasif ABC</t>
  </si>
  <si>
    <t>Clasif XYZ</t>
  </si>
  <si>
    <t>Clasif ABC_XYZ</t>
  </si>
  <si>
    <t>Análisis XYZ más detallado; hoja oculta</t>
  </si>
  <si>
    <t>Demanda Media</t>
  </si>
  <si>
    <t>Suma de Quantity</t>
  </si>
  <si>
    <t>Coste Unitario Medio Ponderado</t>
  </si>
  <si>
    <t>Demanda Total</t>
  </si>
  <si>
    <t>Tablas Origen Modelo EOQ, hojas ocultas</t>
  </si>
  <si>
    <t>K</t>
  </si>
  <si>
    <t>Q*</t>
  </si>
  <si>
    <t>Subcategoría</t>
  </si>
  <si>
    <t>Más detalles sobre subcategorías, hojas ocultas</t>
  </si>
  <si>
    <t>Suma de Margen Bnf</t>
  </si>
  <si>
    <t>Top % Subcategoría</t>
  </si>
  <si>
    <t>Top 5 Subcategoría</t>
  </si>
  <si>
    <t>Promedio de CV</t>
  </si>
  <si>
    <t>D Media (anual)</t>
  </si>
  <si>
    <t>Desv Est M</t>
  </si>
  <si>
    <t>Desv Est P</t>
  </si>
  <si>
    <t>Ventas Acumulado</t>
  </si>
  <si>
    <t>CV desv est P</t>
  </si>
  <si>
    <t>(h)donde (i) = 20%</t>
  </si>
  <si>
    <t>(h)donde (i) = 33%</t>
  </si>
  <si>
    <t>Demanda semanal media</t>
  </si>
  <si>
    <t>Cobertura semanal</t>
  </si>
  <si>
    <t>Pedidos x año</t>
  </si>
  <si>
    <t>(h) donde (i) = 25%</t>
  </si>
  <si>
    <t xml:space="preserve">CV (desv est P) + clasificación ABC-XYZ </t>
  </si>
  <si>
    <t>Q 2015</t>
  </si>
  <si>
    <t>Q 2016</t>
  </si>
  <si>
    <t>Q 2017</t>
  </si>
  <si>
    <t>Q 2018</t>
  </si>
  <si>
    <t>CV trimestral</t>
  </si>
  <si>
    <t>CV anual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</si>
  <si>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</si>
  <si>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</si>
  <si>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</si>
  <si>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</si>
  <si>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</si>
  <si>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</si>
  <si>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</si>
  <si>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</si>
  <si>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</si>
  <si>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</si>
  <si>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</si>
  <si>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</si>
  <si>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Subcategorías</t>
  </si>
  <si>
    <t>Promedio Trimestral</t>
  </si>
  <si>
    <t>Promedio Mensual</t>
  </si>
  <si>
    <t>CV Mensual</t>
  </si>
  <si>
    <t>CV Trimestral</t>
  </si>
  <si>
    <t>Desv Est M Mensual</t>
  </si>
  <si>
    <t>Desv Est M Trim</t>
  </si>
  <si>
    <t>Sillas</t>
  </si>
  <si>
    <t>Muebles</t>
  </si>
  <si>
    <t>Mesas</t>
  </si>
  <si>
    <t>Máquinas</t>
  </si>
  <si>
    <t>Accesorios</t>
  </si>
  <si>
    <t>Fotocopiadoras</t>
  </si>
  <si>
    <t>Teléfonos</t>
  </si>
  <si>
    <t>Papel</t>
  </si>
  <si>
    <t>Añadidos</t>
  </si>
  <si>
    <t>Arte</t>
  </si>
  <si>
    <t>Sobres</t>
  </si>
  <si>
    <t>Etiquetas</t>
  </si>
  <si>
    <t>Tornillería</t>
  </si>
  <si>
    <t>Almacenamiento</t>
  </si>
  <si>
    <t>Suministros</t>
  </si>
  <si>
    <t>Carpetas</t>
  </si>
  <si>
    <t>Estanterías</t>
  </si>
  <si>
    <t>Mobiliario</t>
  </si>
  <si>
    <t>Material de Oficina</t>
  </si>
  <si>
    <t>Tecnología</t>
  </si>
  <si>
    <t>Desviación estándar</t>
  </si>
  <si>
    <t>Análisis de ingresos</t>
  </si>
  <si>
    <t>Total 2015</t>
  </si>
  <si>
    <t>Total 2016</t>
  </si>
  <si>
    <t>Total 2017</t>
  </si>
  <si>
    <t>Total 2018</t>
  </si>
  <si>
    <t>SUBCATEGORÍA</t>
  </si>
  <si>
    <t>INGRESOS</t>
  </si>
  <si>
    <t>INGRESOS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</si>
</sst>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€&quot;_-;\-* #,##0.00\ &quot;€&quot;_-;_-* &quot;-&quot;??\ &quot;€&quot;_-;_-@_-"/>
    <numFmt numFmtId="164" formatCode="[$$-540A]#,##0.00"/>
    <numFmt numFmtId="165" formatCode="_-[$$-540A]* #,##0.00_ ;_-[$$-540A]* \-#,##0.00\ ;_-[$$-540A]* &quot;-&quot;??_ ;_-@_ "/>
    <numFmt numFmtId="166" formatCode="[$$-540A]#,##0"/>
    <numFmt numFmtId="167" formatCode="_-[$$-540A]* #,##0_ ;_-[$$-540A]* \-#,##0\ ;_-[$$-540A]* &quot;-&quot;??_ ;_-@_ "/>
    <numFmt numFmtId="168" formatCode="#,##0.00\ &quot;€&quot;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Consolas"/>
      <family val="3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theme="4" tint="0.79998168889431442"/>
      </patternFill>
    </fill>
  </fills>
  <borders count="3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left" indent="1"/>
    </xf>
    <xf numFmtId="165" fontId="0" fillId="0" borderId="0" xfId="0" pivotButton="1" applyNumberFormat="1"/>
    <xf numFmtId="0" fontId="1" fillId="0" borderId="0" xfId="0" applyFont="1" applyFill="1"/>
    <xf numFmtId="0" fontId="1" fillId="2" borderId="0" xfId="0" applyFont="1" applyFill="1"/>
    <xf numFmtId="10" fontId="0" fillId="0" borderId="0" xfId="1" applyNumberFormat="1" applyFont="1"/>
    <xf numFmtId="165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/>
    <xf numFmtId="167" fontId="0" fillId="0" borderId="0" xfId="0" applyNumberFormat="1"/>
    <xf numFmtId="0" fontId="4" fillId="2" borderId="0" xfId="0" applyFont="1" applyFill="1"/>
    <xf numFmtId="10" fontId="0" fillId="0" borderId="0" xfId="0" applyNumberFormat="1"/>
    <xf numFmtId="168" fontId="0" fillId="0" borderId="0" xfId="0" applyNumberFormat="1"/>
    <xf numFmtId="0" fontId="5" fillId="0" borderId="0" xfId="0" applyFont="1"/>
    <xf numFmtId="0" fontId="3" fillId="4" borderId="0" xfId="0" applyFont="1" applyFill="1"/>
    <xf numFmtId="165" fontId="3" fillId="4" borderId="0" xfId="0" applyNumberFormat="1" applyFont="1" applyFill="1"/>
    <xf numFmtId="0" fontId="3" fillId="5" borderId="0" xfId="0" applyFont="1" applyFill="1" applyAlignment="1"/>
    <xf numFmtId="165" fontId="0" fillId="0" borderId="4" xfId="0" applyNumberFormat="1" applyBorder="1"/>
    <xf numFmtId="165" fontId="0" fillId="0" borderId="7" xfId="0" applyNumberFormat="1" applyBorder="1"/>
    <xf numFmtId="165" fontId="0" fillId="0" borderId="9" xfId="0" applyNumberFormat="1" applyBorder="1"/>
    <xf numFmtId="10" fontId="0" fillId="6" borderId="6" xfId="1" applyNumberFormat="1" applyFont="1" applyFill="1" applyBorder="1"/>
    <xf numFmtId="10" fontId="0" fillId="6" borderId="8" xfId="1" applyNumberFormat="1" applyFont="1" applyFill="1" applyBorder="1"/>
    <xf numFmtId="10" fontId="0" fillId="6" borderId="11" xfId="1" applyNumberFormat="1" applyFont="1" applyFill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10" xfId="0" applyNumberFormat="1" applyBorder="1"/>
    <xf numFmtId="164" fontId="0" fillId="0" borderId="3" xfId="0" applyNumberFormat="1" applyBorder="1"/>
    <xf numFmtId="0" fontId="0" fillId="0" borderId="2" xfId="0" applyBorder="1"/>
    <xf numFmtId="0" fontId="3" fillId="5" borderId="0" xfId="0" applyFont="1" applyFill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0" borderId="2" xfId="0" applyBorder="1" applyAlignment="1">
      <alignment horizontal="center"/>
    </xf>
    <xf numFmtId="0" fontId="0" fillId="0" borderId="2" xfId="0" applyNumberFormat="1" applyBorder="1"/>
    <xf numFmtId="10" fontId="0" fillId="0" borderId="2" xfId="1" applyNumberFormat="1" applyFont="1" applyBorder="1"/>
    <xf numFmtId="0" fontId="6" fillId="7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2" xfId="0" applyNumberFormat="1" applyBorder="1"/>
    <xf numFmtId="0" fontId="1" fillId="8" borderId="2" xfId="0" applyFont="1" applyFill="1" applyBorder="1" applyAlignment="1">
      <alignment horizontal="center"/>
    </xf>
    <xf numFmtId="2" fontId="0" fillId="4" borderId="2" xfId="2" applyNumberFormat="1" applyFont="1" applyFill="1" applyBorder="1"/>
    <xf numFmtId="2" fontId="0" fillId="0" borderId="16" xfId="0" applyNumberFormat="1" applyBorder="1"/>
    <xf numFmtId="2" fontId="0" fillId="0" borderId="19" xfId="0" applyNumberFormat="1" applyBorder="1"/>
    <xf numFmtId="10" fontId="0" fillId="0" borderId="11" xfId="1" applyNumberFormat="1" applyFont="1" applyBorder="1"/>
    <xf numFmtId="0" fontId="6" fillId="7" borderId="2" xfId="0" applyFont="1" applyFill="1" applyBorder="1"/>
    <xf numFmtId="0" fontId="0" fillId="0" borderId="2" xfId="0" applyBorder="1" applyAlignment="1">
      <alignment horizontal="left"/>
    </xf>
    <xf numFmtId="9" fontId="0" fillId="0" borderId="2" xfId="0" applyNumberFormat="1" applyBorder="1"/>
    <xf numFmtId="10" fontId="0" fillId="0" borderId="2" xfId="0" applyNumberFormat="1" applyBorder="1"/>
    <xf numFmtId="0" fontId="0" fillId="9" borderId="2" xfId="0" applyFill="1" applyBorder="1" applyAlignment="1">
      <alignment horizontal="left"/>
    </xf>
    <xf numFmtId="164" fontId="0" fillId="9" borderId="2" xfId="0" applyNumberFormat="1" applyFill="1" applyBorder="1"/>
    <xf numFmtId="0" fontId="0" fillId="9" borderId="2" xfId="0" applyNumberFormat="1" applyFill="1" applyBorder="1"/>
    <xf numFmtId="9" fontId="0" fillId="9" borderId="2" xfId="0" applyNumberFormat="1" applyFill="1" applyBorder="1"/>
    <xf numFmtId="10" fontId="0" fillId="9" borderId="2" xfId="0" applyNumberFormat="1" applyFill="1" applyBorder="1"/>
    <xf numFmtId="165" fontId="0" fillId="0" borderId="2" xfId="0" applyNumberFormat="1" applyBorder="1"/>
    <xf numFmtId="165" fontId="0" fillId="0" borderId="4" xfId="0" applyNumberFormat="1" applyBorder="1" applyAlignment="1">
      <alignment horizontal="left"/>
    </xf>
    <xf numFmtId="165" fontId="0" fillId="0" borderId="5" xfId="0" applyNumberFormat="1" applyBorder="1"/>
    <xf numFmtId="10" fontId="0" fillId="0" borderId="6" xfId="1" applyNumberFormat="1" applyFont="1" applyBorder="1"/>
    <xf numFmtId="165" fontId="0" fillId="0" borderId="7" xfId="0" applyNumberFormat="1" applyBorder="1" applyAlignment="1">
      <alignment horizontal="left"/>
    </xf>
    <xf numFmtId="10" fontId="0" fillId="0" borderId="8" xfId="1" applyNumberFormat="1" applyFont="1" applyBorder="1"/>
    <xf numFmtId="165" fontId="0" fillId="0" borderId="9" xfId="0" applyNumberFormat="1" applyBorder="1" applyAlignment="1">
      <alignment horizontal="left"/>
    </xf>
    <xf numFmtId="165" fontId="0" fillId="0" borderId="10" xfId="0" applyNumberFormat="1" applyBorder="1"/>
    <xf numFmtId="165" fontId="0" fillId="0" borderId="3" xfId="0" applyNumberFormat="1" applyBorder="1"/>
    <xf numFmtId="10" fontId="0" fillId="3" borderId="21" xfId="1" applyNumberFormat="1" applyFont="1" applyFill="1" applyBorder="1"/>
    <xf numFmtId="0" fontId="1" fillId="3" borderId="2" xfId="0" applyFont="1" applyFill="1" applyBorder="1"/>
    <xf numFmtId="166" fontId="0" fillId="0" borderId="2" xfId="0" applyNumberFormat="1" applyBorder="1"/>
    <xf numFmtId="0" fontId="0" fillId="0" borderId="13" xfId="0" applyBorder="1"/>
    <xf numFmtId="165" fontId="3" fillId="4" borderId="20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0" fontId="3" fillId="0" borderId="0" xfId="1" applyNumberFormat="1" applyFont="1" applyFill="1"/>
    <xf numFmtId="10" fontId="0" fillId="0" borderId="0" xfId="1" applyNumberFormat="1" applyFont="1" applyBorder="1"/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164" fontId="3" fillId="0" borderId="0" xfId="0" applyNumberFormat="1" applyFont="1"/>
    <xf numFmtId="0" fontId="0" fillId="0" borderId="17" xfId="0" applyBorder="1"/>
    <xf numFmtId="0" fontId="0" fillId="0" borderId="12" xfId="0" applyBorder="1"/>
    <xf numFmtId="0" fontId="6" fillId="12" borderId="12" xfId="0" applyFont="1" applyFill="1" applyBorder="1" applyAlignment="1">
      <alignment horizontal="left"/>
    </xf>
    <xf numFmtId="0" fontId="6" fillId="12" borderId="13" xfId="0" applyFont="1" applyFill="1" applyBorder="1" applyAlignment="1">
      <alignment horizontal="left"/>
    </xf>
    <xf numFmtId="0" fontId="6" fillId="12" borderId="14" xfId="0" applyFont="1" applyFill="1" applyBorder="1" applyAlignment="1">
      <alignment horizontal="left"/>
    </xf>
    <xf numFmtId="10" fontId="0" fillId="13" borderId="18" xfId="1" applyNumberFormat="1" applyFont="1" applyFill="1" applyBorder="1"/>
    <xf numFmtId="0" fontId="0" fillId="13" borderId="18" xfId="0" applyFont="1" applyFill="1" applyBorder="1" applyAlignment="1">
      <alignment horizontal="center"/>
    </xf>
    <xf numFmtId="9" fontId="0" fillId="0" borderId="0" xfId="1" applyFont="1"/>
    <xf numFmtId="2" fontId="0" fillId="0" borderId="0" xfId="0" applyNumberFormat="1"/>
    <xf numFmtId="9" fontId="0" fillId="0" borderId="0" xfId="0" applyNumberFormat="1"/>
    <xf numFmtId="0" fontId="0" fillId="0" borderId="15" xfId="0" applyNumberFormat="1" applyFill="1" applyBorder="1"/>
    <xf numFmtId="0" fontId="0" fillId="0" borderId="2" xfId="0" applyFill="1" applyBorder="1"/>
    <xf numFmtId="2" fontId="0" fillId="0" borderId="16" xfId="0" applyNumberFormat="1" applyFill="1" applyBorder="1"/>
    <xf numFmtId="0" fontId="0" fillId="0" borderId="17" xfId="0" applyNumberFormat="1" applyFill="1" applyBorder="1"/>
    <xf numFmtId="0" fontId="0" fillId="0" borderId="18" xfId="0" applyFill="1" applyBorder="1"/>
    <xf numFmtId="2" fontId="0" fillId="0" borderId="19" xfId="0" applyNumberFormat="1" applyFill="1" applyBorder="1"/>
    <xf numFmtId="0" fontId="7" fillId="5" borderId="0" xfId="0" applyFont="1" applyFill="1"/>
    <xf numFmtId="0" fontId="0" fillId="0" borderId="15" xfId="0" applyBorder="1"/>
    <xf numFmtId="2" fontId="0" fillId="0" borderId="18" xfId="0" applyNumberFormat="1" applyBorder="1"/>
    <xf numFmtId="2" fontId="0" fillId="0" borderId="15" xfId="0" applyNumberFormat="1" applyBorder="1"/>
    <xf numFmtId="2" fontId="0" fillId="0" borderId="17" xfId="0" applyNumberFormat="1" applyBorder="1"/>
    <xf numFmtId="2" fontId="0" fillId="0" borderId="12" xfId="0" applyNumberFormat="1" applyBorder="1"/>
    <xf numFmtId="2" fontId="0" fillId="0" borderId="14" xfId="0" applyNumberFormat="1" applyBorder="1"/>
    <xf numFmtId="0" fontId="0" fillId="0" borderId="24" xfId="0" applyBorder="1"/>
    <xf numFmtId="0" fontId="0" fillId="0" borderId="25" xfId="0" applyBorder="1"/>
    <xf numFmtId="0" fontId="7" fillId="5" borderId="3" xfId="0" applyFont="1" applyFill="1" applyBorder="1"/>
    <xf numFmtId="0" fontId="7" fillId="5" borderId="26" xfId="0" applyFont="1" applyFill="1" applyBorder="1"/>
    <xf numFmtId="0" fontId="7" fillId="5" borderId="27" xfId="0" applyFont="1" applyFill="1" applyBorder="1"/>
    <xf numFmtId="2" fontId="0" fillId="0" borderId="13" xfId="0" applyNumberFormat="1" applyBorder="1"/>
    <xf numFmtId="0" fontId="0" fillId="0" borderId="23" xfId="0" applyBorder="1"/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0" fillId="0" borderId="15" xfId="0" applyNumberFormat="1" applyFont="1" applyFill="1" applyBorder="1"/>
    <xf numFmtId="0" fontId="0" fillId="0" borderId="2" xfId="0" applyNumberFormat="1" applyFont="1" applyFill="1" applyBorder="1"/>
    <xf numFmtId="164" fontId="0" fillId="0" borderId="2" xfId="0" applyNumberFormat="1" applyFont="1" applyFill="1" applyBorder="1"/>
    <xf numFmtId="10" fontId="0" fillId="0" borderId="2" xfId="1" applyNumberFormat="1" applyFont="1" applyFill="1" applyBorder="1"/>
    <xf numFmtId="0" fontId="0" fillId="0" borderId="16" xfId="0" applyFont="1" applyFill="1" applyBorder="1" applyAlignment="1">
      <alignment horizontal="center"/>
    </xf>
    <xf numFmtId="0" fontId="0" fillId="13" borderId="17" xfId="0" applyNumberFormat="1" applyFont="1" applyFill="1" applyBorder="1"/>
    <xf numFmtId="0" fontId="0" fillId="13" borderId="18" xfId="0" applyNumberFormat="1" applyFont="1" applyFill="1" applyBorder="1"/>
    <xf numFmtId="164" fontId="0" fillId="13" borderId="18" xfId="0" applyNumberFormat="1" applyFont="1" applyFill="1" applyBorder="1"/>
    <xf numFmtId="0" fontId="0" fillId="13" borderId="19" xfId="0" applyFont="1" applyFill="1" applyBorder="1" applyAlignment="1">
      <alignment horizontal="center"/>
    </xf>
    <xf numFmtId="0" fontId="0" fillId="0" borderId="12" xfId="0" applyFill="1" applyBorder="1"/>
    <xf numFmtId="0" fontId="0" fillId="0" borderId="13" xfId="0" applyFill="1" applyBorder="1"/>
    <xf numFmtId="2" fontId="0" fillId="0" borderId="2" xfId="0" applyNumberFormat="1" applyFill="1" applyBorder="1"/>
    <xf numFmtId="10" fontId="0" fillId="0" borderId="16" xfId="1" applyNumberFormat="1" applyFont="1" applyFill="1" applyBorder="1"/>
    <xf numFmtId="2" fontId="0" fillId="0" borderId="18" xfId="0" applyNumberFormat="1" applyFill="1" applyBorder="1"/>
    <xf numFmtId="10" fontId="0" fillId="0" borderId="19" xfId="1" applyNumberFormat="1" applyFont="1" applyFill="1" applyBorder="1"/>
    <xf numFmtId="0" fontId="0" fillId="0" borderId="15" xfId="0" applyFill="1" applyBorder="1"/>
    <xf numFmtId="0" fontId="0" fillId="0" borderId="17" xfId="0" applyFill="1" applyBorder="1"/>
    <xf numFmtId="0" fontId="0" fillId="0" borderId="24" xfId="0" applyFont="1" applyFill="1" applyBorder="1"/>
    <xf numFmtId="0" fontId="0" fillId="0" borderId="25" xfId="0" applyFont="1" applyFill="1" applyBorder="1"/>
    <xf numFmtId="0" fontId="0" fillId="0" borderId="30" xfId="0" applyFont="1" applyFill="1" applyBorder="1"/>
    <xf numFmtId="2" fontId="0" fillId="0" borderId="13" xfId="0" applyNumberFormat="1" applyFill="1" applyBorder="1"/>
    <xf numFmtId="10" fontId="0" fillId="0" borderId="14" xfId="1" applyNumberFormat="1" applyFont="1" applyFill="1" applyBorder="1"/>
    <xf numFmtId="0" fontId="0" fillId="0" borderId="3" xfId="0" applyFill="1" applyBorder="1"/>
    <xf numFmtId="0" fontId="0" fillId="0" borderId="26" xfId="0" applyFill="1" applyBorder="1"/>
    <xf numFmtId="0" fontId="0" fillId="0" borderId="29" xfId="0" applyFill="1" applyBorder="1"/>
    <xf numFmtId="0" fontId="0" fillId="0" borderId="27" xfId="0" applyFill="1" applyBorder="1"/>
    <xf numFmtId="10" fontId="0" fillId="0" borderId="0" xfId="0" applyNumberFormat="1" applyFont="1"/>
    <xf numFmtId="0" fontId="0" fillId="0" borderId="2" xfId="0" applyFont="1" applyFill="1" applyBorder="1"/>
    <xf numFmtId="0" fontId="0" fillId="9" borderId="2" xfId="0" applyNumberFormat="1" applyFont="1" applyFill="1" applyBorder="1"/>
    <xf numFmtId="0" fontId="0" fillId="9" borderId="2" xfId="0" applyFont="1" applyFill="1" applyBorder="1"/>
    <xf numFmtId="2" fontId="0" fillId="9" borderId="2" xfId="0" applyNumberFormat="1" applyFill="1" applyBorder="1"/>
    <xf numFmtId="166" fontId="0" fillId="0" borderId="0" xfId="0" applyNumberFormat="1"/>
    <xf numFmtId="0" fontId="3" fillId="4" borderId="1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5" borderId="0" xfId="0" applyFont="1" applyFill="1" applyAlignment="1">
      <alignment horizontal="left"/>
    </xf>
    <xf numFmtId="0" fontId="0" fillId="5" borderId="20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64" fontId="0" fillId="14" borderId="13" xfId="0" applyNumberFormat="1" applyFont="1" applyFill="1" applyBorder="1"/>
    <xf numFmtId="10" fontId="0" fillId="14" borderId="13" xfId="1" applyNumberFormat="1" applyFont="1" applyFill="1" applyBorder="1"/>
    <xf numFmtId="164" fontId="0" fillId="6" borderId="2" xfId="0" applyNumberFormat="1" applyFont="1" applyFill="1" applyBorder="1"/>
    <xf numFmtId="10" fontId="0" fillId="14" borderId="2" xfId="1" applyNumberFormat="1" applyFont="1" applyFill="1" applyBorder="1"/>
    <xf numFmtId="164" fontId="0" fillId="14" borderId="2" xfId="0" applyNumberFormat="1" applyFont="1" applyFill="1" applyBorder="1"/>
    <xf numFmtId="164" fontId="0" fillId="15" borderId="2" xfId="0" applyNumberFormat="1" applyFont="1" applyFill="1" applyBorder="1"/>
    <xf numFmtId="10" fontId="0" fillId="15" borderId="2" xfId="1" applyNumberFormat="1" applyFont="1" applyFill="1" applyBorder="1"/>
    <xf numFmtId="164" fontId="0" fillId="16" borderId="2" xfId="0" applyNumberFormat="1" applyFont="1" applyFill="1" applyBorder="1"/>
    <xf numFmtId="164" fontId="0" fillId="5" borderId="2" xfId="0" applyNumberFormat="1" applyFont="1" applyFill="1" applyBorder="1"/>
    <xf numFmtId="10" fontId="0" fillId="17" borderId="2" xfId="1" applyNumberFormat="1" applyFont="1" applyFill="1" applyBorder="1"/>
    <xf numFmtId="164" fontId="0" fillId="17" borderId="2" xfId="0" applyNumberFormat="1" applyFont="1" applyFill="1" applyBorder="1"/>
    <xf numFmtId="0" fontId="3" fillId="14" borderId="13" xfId="0" applyNumberFormat="1" applyFont="1" applyFill="1" applyBorder="1"/>
    <xf numFmtId="0" fontId="3" fillId="6" borderId="2" xfId="0" applyNumberFormat="1" applyFont="1" applyFill="1" applyBorder="1"/>
    <xf numFmtId="0" fontId="3" fillId="14" borderId="2" xfId="0" applyNumberFormat="1" applyFont="1" applyFill="1" applyBorder="1"/>
    <xf numFmtId="0" fontId="3" fillId="15" borderId="2" xfId="0" applyNumberFormat="1" applyFont="1" applyFill="1" applyBorder="1"/>
    <xf numFmtId="0" fontId="3" fillId="16" borderId="2" xfId="0" applyNumberFormat="1" applyFont="1" applyFill="1" applyBorder="1"/>
    <xf numFmtId="0" fontId="3" fillId="5" borderId="2" xfId="0" applyNumberFormat="1" applyFont="1" applyFill="1" applyBorder="1"/>
    <xf numFmtId="0" fontId="3" fillId="17" borderId="2" xfId="0" applyNumberFormat="1" applyFont="1" applyFill="1" applyBorder="1"/>
  </cellXfs>
  <cellStyles count="3">
    <cellStyle name="Moneda" xfId="2" builtinId="4"/>
    <cellStyle name="Normal" xfId="0" builtinId="0"/>
    <cellStyle name="Porcentaje" xfId="1" builtinId="5"/>
  </cellStyles>
  <dxfs count="157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border>
        <bottom style="medium">
          <color indexed="64"/>
        </bottom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540A]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$-540A]#,##0.00"/>
    </dxf>
    <dxf>
      <numFmt numFmtId="164" formatCode="[$$-540A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6" formatCode="[$$-540A]#,##0"/>
    </dxf>
    <dxf>
      <numFmt numFmtId="164" formatCode="[$$-540A]#,##0.00"/>
    </dxf>
    <dxf>
      <numFmt numFmtId="164" formatCode="[$$-540A]#,##0.00"/>
    </dxf>
    <dxf>
      <font>
        <b val="0"/>
        <i val="0"/>
        <color theme="1"/>
      </font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numFmt numFmtId="14" formatCode="0.00%"/>
    </dxf>
    <dxf>
      <numFmt numFmtId="13" formatCode="0%"/>
    </dxf>
    <dxf>
      <numFmt numFmtId="0" formatCode="General"/>
    </dxf>
    <dxf>
      <numFmt numFmtId="164" formatCode="[$$-540A]#,##0.00"/>
    </dxf>
    <dxf>
      <font>
        <b val="0"/>
        <i val="0"/>
        <sz val="8"/>
        <color theme="0"/>
        <name val="Franklin Gothic Book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sz val="7"/>
        <color theme="0"/>
        <name val="Franklin Gothic Book"/>
        <family val="2"/>
        <scheme val="none"/>
      </font>
      <fill>
        <patternFill>
          <bgColor rgb="FF092327"/>
        </patternFill>
      </fill>
      <border diagonalUp="0" diagonalDown="0">
        <left/>
        <right/>
        <top/>
        <bottom/>
        <vertical/>
        <horizontal/>
      </border>
    </dxf>
    <dxf>
      <font>
        <b val="0"/>
        <i/>
        <sz val="8"/>
        <color theme="0"/>
        <name val="Franklin Gothic Book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sz val="8"/>
        <color theme="0"/>
        <name val="Franklin Gothic Book"/>
        <family val="2"/>
        <scheme val="none"/>
      </font>
      <fill>
        <patternFill>
          <bgColor rgb="FF092327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derTFG" pivot="0" table="0" count="10" xr9:uid="{105AD6D2-BD06-4854-BFE0-B09F796A5614}">
      <tableStyleElement type="wholeTable" dxfId="156"/>
      <tableStyleElement type="headerRow" dxfId="155"/>
    </tableStyle>
    <tableStyle name="SliderTFG 2" pivot="0" table="0" count="10" xr9:uid="{B226C047-7EED-43DE-9B0B-78A170E389F2}">
      <tableStyleElement type="wholeTable" dxfId="154"/>
      <tableStyleElement type="headerRow" dxfId="153"/>
    </tableStyle>
  </tableStyles>
  <colors>
    <mruColors>
      <color rgb="FF092327"/>
      <color rgb="FF00A9A5"/>
      <color rgb="FF0B5351"/>
      <color rgb="FF609396"/>
      <color rgb="FFC7DADB"/>
      <color rgb="FFFF4347"/>
      <color rgb="FFFF7C80"/>
      <color rgb="FF022B3A"/>
      <color rgb="FF264653"/>
      <color rgb="FF1F4A50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0B5351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>
              <fgColor rgb="FF00A9A5"/>
              <bgColor rgb="FF00A9A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0B5351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>
              <fgColor rgb="FF00A9A5"/>
              <bgColor rgb="FF00A9A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derTFG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derTFG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3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4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75281288152614E-2"/>
          <c:y val="3.7021880787686284E-2"/>
          <c:w val="0.85306957380130843"/>
          <c:h val="0.979483887817052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4A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07-47DA-86AF-CCA5E3B90FA8}"/>
              </c:ext>
            </c:extLst>
          </c:dPt>
          <c:dPt>
            <c:idx val="1"/>
            <c:bubble3D val="0"/>
            <c:spPr>
              <a:solidFill>
                <a:srgbClr val="0923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07-47DA-86AF-CCA5E3B90FA8}"/>
              </c:ext>
            </c:extLst>
          </c:dPt>
          <c:dPt>
            <c:idx val="2"/>
            <c:bubble3D val="0"/>
            <c:spPr>
              <a:solidFill>
                <a:srgbClr val="00A9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07-47DA-86AF-CCA5E3B90FA8}"/>
              </c:ext>
            </c:extLst>
          </c:dPt>
          <c:dPt>
            <c:idx val="3"/>
            <c:bubble3D val="0"/>
            <c:spPr>
              <a:solidFill>
                <a:srgbClr val="00A9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07-47DA-86AF-CCA5E3B90FA8}"/>
              </c:ext>
            </c:extLst>
          </c:dPt>
          <c:dPt>
            <c:idx val="4"/>
            <c:bubble3D val="0"/>
            <c:spPr>
              <a:solidFill>
                <a:srgbClr val="0923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07-47DA-86AF-CCA5E3B90FA8}"/>
              </c:ext>
            </c:extLst>
          </c:dPt>
          <c:dPt>
            <c:idx val="5"/>
            <c:bubble3D val="0"/>
            <c:spPr>
              <a:solidFill>
                <a:srgbClr val="1F4A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07-47DA-86AF-CCA5E3B90FA8}"/>
              </c:ext>
            </c:extLst>
          </c:dPt>
          <c:dPt>
            <c:idx val="6"/>
            <c:bubble3D val="0"/>
            <c:spPr>
              <a:solidFill>
                <a:srgbClr val="00A9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07-47DA-86AF-CCA5E3B90FA8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07-47DA-86AF-CCA5E3B90FA8}"/>
              </c:ext>
            </c:extLst>
          </c:dPt>
          <c:dPt>
            <c:idx val="8"/>
            <c:bubble3D val="0"/>
            <c:spPr>
              <a:solidFill>
                <a:srgbClr val="0B53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07-47DA-86AF-CCA5E3B90FA8}"/>
              </c:ext>
            </c:extLst>
          </c:dPt>
          <c:dPt>
            <c:idx val="9"/>
            <c:bubble3D val="0"/>
            <c:spPr>
              <a:solidFill>
                <a:srgbClr val="022B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E07-47DA-86AF-CCA5E3B90FA8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E07-47DA-86AF-CCA5E3B90FA8}"/>
              </c:ext>
            </c:extLst>
          </c:dPt>
          <c:dPt>
            <c:idx val="11"/>
            <c:bubble3D val="0"/>
            <c:spPr>
              <a:solidFill>
                <a:srgbClr val="1F4A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E07-47DA-86AF-CCA5E3B90FA8}"/>
              </c:ext>
            </c:extLst>
          </c:dPt>
          <c:dPt>
            <c:idx val="12"/>
            <c:bubble3D val="0"/>
            <c:spPr>
              <a:solidFill>
                <a:srgbClr val="00A9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E07-47DA-86AF-CCA5E3B90FA8}"/>
              </c:ext>
            </c:extLst>
          </c:dPt>
          <c:dPt>
            <c:idx val="13"/>
            <c:bubble3D val="0"/>
            <c:spPr>
              <a:solidFill>
                <a:srgbClr val="00A9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E07-47DA-86AF-CCA5E3B90FA8}"/>
              </c:ext>
            </c:extLst>
          </c:dPt>
          <c:dPt>
            <c:idx val="14"/>
            <c:bubble3D val="0"/>
            <c:spPr>
              <a:solidFill>
                <a:srgbClr val="1F4A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E07-47DA-86AF-CCA5E3B90FA8}"/>
              </c:ext>
            </c:extLst>
          </c:dPt>
          <c:dPt>
            <c:idx val="15"/>
            <c:bubble3D val="0"/>
            <c:spPr>
              <a:solidFill>
                <a:srgbClr val="00A9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E07-47DA-86AF-CCA5E3B90FA8}"/>
              </c:ext>
            </c:extLst>
          </c:dPt>
          <c:dPt>
            <c:idx val="16"/>
            <c:bubble3D val="0"/>
            <c:spPr>
              <a:solidFill>
                <a:srgbClr val="0923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E07-47DA-86AF-CCA5E3B90FA8}"/>
              </c:ext>
            </c:extLst>
          </c:dPt>
          <c:cat>
            <c:strRef>
              <c:f>'Porcentajes Subcategorías'!$E$4:$E$20</c:f>
              <c:strCache>
                <c:ptCount val="17"/>
                <c:pt idx="0">
                  <c:v> Accessories </c:v>
                </c:pt>
                <c:pt idx="1">
                  <c:v> Appliances </c:v>
                </c:pt>
                <c:pt idx="2">
                  <c:v> Art </c:v>
                </c:pt>
                <c:pt idx="3">
                  <c:v> Binders </c:v>
                </c:pt>
                <c:pt idx="4">
                  <c:v> Bookcases </c:v>
                </c:pt>
                <c:pt idx="5">
                  <c:v> Chairs </c:v>
                </c:pt>
                <c:pt idx="6">
                  <c:v> Copiers </c:v>
                </c:pt>
                <c:pt idx="7">
                  <c:v> Envelopes </c:v>
                </c:pt>
                <c:pt idx="8">
                  <c:v> Fasteners </c:v>
                </c:pt>
                <c:pt idx="9">
                  <c:v> Furnishings </c:v>
                </c:pt>
                <c:pt idx="10">
                  <c:v> Labels </c:v>
                </c:pt>
                <c:pt idx="11">
                  <c:v> Machines </c:v>
                </c:pt>
                <c:pt idx="12">
                  <c:v> Paper </c:v>
                </c:pt>
                <c:pt idx="13">
                  <c:v> Phones </c:v>
                </c:pt>
                <c:pt idx="14">
                  <c:v> Storage </c:v>
                </c:pt>
                <c:pt idx="15">
                  <c:v> Supplies </c:v>
                </c:pt>
                <c:pt idx="16">
                  <c:v> Tables </c:v>
                </c:pt>
              </c:strCache>
            </c:strRef>
          </c:cat>
          <c:val>
            <c:numRef>
              <c:f>'Porcentajes Subcategorías'!$G$4:$G$20</c:f>
              <c:numCache>
                <c:formatCode>0.00%</c:formatCode>
                <c:ptCount val="17"/>
                <c:pt idx="0">
                  <c:v>7.2862726500172489E-2</c:v>
                </c:pt>
                <c:pt idx="1">
                  <c:v>4.6810082156227686E-2</c:v>
                </c:pt>
                <c:pt idx="2">
                  <c:v>1.1805146197123762E-2</c:v>
                </c:pt>
                <c:pt idx="3">
                  <c:v>8.8548083241373948E-2</c:v>
                </c:pt>
                <c:pt idx="4">
                  <c:v>5.0008685912209409E-2</c:v>
                </c:pt>
                <c:pt idx="5">
                  <c:v>0.14297796447677943</c:v>
                </c:pt>
                <c:pt idx="6">
                  <c:v>6.5091404319112298E-2</c:v>
                </c:pt>
                <c:pt idx="7">
                  <c:v>7.1723819561204027E-3</c:v>
                </c:pt>
                <c:pt idx="8">
                  <c:v>1.3165065590324775E-3</c:v>
                </c:pt>
                <c:pt idx="9">
                  <c:v>3.9920394243637802E-2</c:v>
                </c:pt>
                <c:pt idx="10">
                  <c:v>5.4354463363597057E-3</c:v>
                </c:pt>
                <c:pt idx="11">
                  <c:v>8.237792100395025E-2</c:v>
                </c:pt>
                <c:pt idx="12">
                  <c:v>3.4162970838236259E-2</c:v>
                </c:pt>
                <c:pt idx="13">
                  <c:v>0.14365615985225719</c:v>
                </c:pt>
                <c:pt idx="14">
                  <c:v>9.7441896295810862E-2</c:v>
                </c:pt>
                <c:pt idx="15">
                  <c:v>2.0317569441404764E-2</c:v>
                </c:pt>
                <c:pt idx="16">
                  <c:v>9.0094660670191257E-2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E07-47DA-86AF-CCA5E3B90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000" b="0" i="0" u="none" strike="noStrike" kern="1200" spc="0" baseline="0">
                <a:solidFill>
                  <a:srgbClr val="09232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ES" sz="1000" b="1">
                <a:solidFill>
                  <a:srgbClr val="09232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Tendencia</a:t>
            </a:r>
            <a:r>
              <a:rPr lang="es-ES" sz="1000" b="1" baseline="0">
                <a:solidFill>
                  <a:srgbClr val="09232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Categorías</a:t>
            </a:r>
            <a:endParaRPr lang="es-ES" sz="1000" b="1">
              <a:solidFill>
                <a:srgbClr val="092327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20229580350175749"/>
          <c:y val="2.7218407358828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000" b="0" i="0" u="none" strike="noStrike" kern="1200" spc="0" baseline="0">
              <a:solidFill>
                <a:srgbClr val="092327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1259666564025868E-2"/>
          <c:y val="7.0512820512820512E-2"/>
          <c:w val="0.94744626754057959"/>
          <c:h val="0.85897435897435892"/>
        </c:manualLayout>
      </c:layout>
      <c:lineChart>
        <c:grouping val="standard"/>
        <c:varyColors val="0"/>
        <c:ser>
          <c:idx val="0"/>
          <c:order val="0"/>
          <c:tx>
            <c:strRef>
              <c:f>'Tendencias Categorías'!$H$6</c:f>
              <c:strCache>
                <c:ptCount val="1"/>
                <c:pt idx="0">
                  <c:v> Funiture </c:v>
                </c:pt>
              </c:strCache>
            </c:strRef>
          </c:tx>
          <c:spPr>
            <a:ln w="19050" cap="rnd">
              <a:solidFill>
                <a:srgbClr val="022B3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22B3A"/>
              </a:solidFill>
              <a:ln w="3175">
                <a:solidFill>
                  <a:srgbClr val="022B3A"/>
                </a:solidFill>
              </a:ln>
              <a:effectLst/>
            </c:spPr>
          </c:marker>
          <c:cat>
            <c:strRef>
              <c:f>'Tendencias Categorías'!$G$7:$G$22</c:f>
              <c:strCache>
                <c:ptCount val="16"/>
                <c:pt idx="0">
                  <c:v> Trim.1 </c:v>
                </c:pt>
                <c:pt idx="1">
                  <c:v> Trim.2 </c:v>
                </c:pt>
                <c:pt idx="2">
                  <c:v> Trim.3 </c:v>
                </c:pt>
                <c:pt idx="3">
                  <c:v> Trim.4 </c:v>
                </c:pt>
                <c:pt idx="4">
                  <c:v> Trim.1 </c:v>
                </c:pt>
                <c:pt idx="5">
                  <c:v> Trim.2 </c:v>
                </c:pt>
                <c:pt idx="6">
                  <c:v> Trim.3 </c:v>
                </c:pt>
                <c:pt idx="7">
                  <c:v> Trim.4 </c:v>
                </c:pt>
                <c:pt idx="8">
                  <c:v> Trim.1 </c:v>
                </c:pt>
                <c:pt idx="9">
                  <c:v> Trim.2 </c:v>
                </c:pt>
                <c:pt idx="10">
                  <c:v> Trim.3 </c:v>
                </c:pt>
                <c:pt idx="11">
                  <c:v> Trim.4 </c:v>
                </c:pt>
                <c:pt idx="12">
                  <c:v> Trim.1 </c:v>
                </c:pt>
                <c:pt idx="13">
                  <c:v> Trim.2 </c:v>
                </c:pt>
                <c:pt idx="14">
                  <c:v> Trim.3 </c:v>
                </c:pt>
                <c:pt idx="15">
                  <c:v> Trim.4 </c:v>
                </c:pt>
              </c:strCache>
            </c:strRef>
          </c:cat>
          <c:val>
            <c:numRef>
              <c:f>'Tendencias Categorías'!$H$7:$H$22</c:f>
              <c:numCache>
                <c:formatCode>_-[$$-540A]* #,##0.00_ ;_-[$$-540A]* \-#,##0.00\ ;_-[$$-540A]* "-"??_ ;_-@_ </c:formatCode>
                <c:ptCount val="16"/>
                <c:pt idx="0">
                  <c:v>22656.138999999999</c:v>
                </c:pt>
                <c:pt idx="1">
                  <c:v>28063.749600000006</c:v>
                </c:pt>
                <c:pt idx="2">
                  <c:v>41957.878300000018</c:v>
                </c:pt>
                <c:pt idx="3">
                  <c:v>64515.086199999962</c:v>
                </c:pt>
                <c:pt idx="4">
                  <c:v>27374.098599999994</c:v>
                </c:pt>
                <c:pt idx="5">
                  <c:v>27564.827999999994</c:v>
                </c:pt>
                <c:pt idx="6">
                  <c:v>49586.035199999998</c:v>
                </c:pt>
                <c:pt idx="7">
                  <c:v>65993.275200000018</c:v>
                </c:pt>
                <c:pt idx="8">
                  <c:v>24349.385999999999</c:v>
                </c:pt>
                <c:pt idx="9">
                  <c:v>41402.496999999988</c:v>
                </c:pt>
                <c:pt idx="10">
                  <c:v>52814.632199999985</c:v>
                </c:pt>
                <c:pt idx="11">
                  <c:v>80334.920799999934</c:v>
                </c:pt>
                <c:pt idx="12">
                  <c:v>23723.814199999997</c:v>
                </c:pt>
                <c:pt idx="13">
                  <c:v>45032.102999999988</c:v>
                </c:pt>
                <c:pt idx="14">
                  <c:v>56283.102000000014</c:v>
                </c:pt>
                <c:pt idx="15">
                  <c:v>90348.249999999927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B-41EE-9193-F8829102B711}"/>
            </c:ext>
          </c:extLst>
        </c:ser>
        <c:ser>
          <c:idx val="1"/>
          <c:order val="1"/>
          <c:tx>
            <c:strRef>
              <c:f>'Tendencias Categorías'!$I$6</c:f>
              <c:strCache>
                <c:ptCount val="1"/>
                <c:pt idx="0">
                  <c:v> Office Supplies </c:v>
                </c:pt>
              </c:strCache>
            </c:strRef>
          </c:tx>
          <c:spPr>
            <a:ln w="19050" cap="rnd">
              <a:solidFill>
                <a:srgbClr val="60939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09396"/>
              </a:solidFill>
              <a:ln w="6350">
                <a:solidFill>
                  <a:srgbClr val="609396"/>
                </a:solidFill>
              </a:ln>
              <a:effectLst/>
            </c:spPr>
          </c:marker>
          <c:cat>
            <c:strRef>
              <c:f>'Tendencias Categorías'!$G$7:$G$22</c:f>
              <c:strCache>
                <c:ptCount val="16"/>
                <c:pt idx="0">
                  <c:v> Trim.1 </c:v>
                </c:pt>
                <c:pt idx="1">
                  <c:v> Trim.2 </c:v>
                </c:pt>
                <c:pt idx="2">
                  <c:v> Trim.3 </c:v>
                </c:pt>
                <c:pt idx="3">
                  <c:v> Trim.4 </c:v>
                </c:pt>
                <c:pt idx="4">
                  <c:v> Trim.1 </c:v>
                </c:pt>
                <c:pt idx="5">
                  <c:v> Trim.2 </c:v>
                </c:pt>
                <c:pt idx="6">
                  <c:v> Trim.3 </c:v>
                </c:pt>
                <c:pt idx="7">
                  <c:v> Trim.4 </c:v>
                </c:pt>
                <c:pt idx="8">
                  <c:v> Trim.1 </c:v>
                </c:pt>
                <c:pt idx="9">
                  <c:v> Trim.2 </c:v>
                </c:pt>
                <c:pt idx="10">
                  <c:v> Trim.3 </c:v>
                </c:pt>
                <c:pt idx="11">
                  <c:v> Trim.4 </c:v>
                </c:pt>
                <c:pt idx="12">
                  <c:v> Trim.1 </c:v>
                </c:pt>
                <c:pt idx="13">
                  <c:v> Trim.2 </c:v>
                </c:pt>
                <c:pt idx="14">
                  <c:v> Trim.3 </c:v>
                </c:pt>
                <c:pt idx="15">
                  <c:v> Trim.4 </c:v>
                </c:pt>
              </c:strCache>
            </c:strRef>
          </c:cat>
          <c:val>
            <c:numRef>
              <c:f>'Tendencias Categorías'!$I$7:$I$22</c:f>
              <c:numCache>
                <c:formatCode>_-[$$-540A]* #,##0.00_ ;_-[$$-540A]* \-#,##0.00\ ;_-[$$-540A]* "-"??_ ;_-@_ </c:formatCode>
                <c:ptCount val="16"/>
                <c:pt idx="0">
                  <c:v>14528.682999999995</c:v>
                </c:pt>
                <c:pt idx="1">
                  <c:v>31243.735000000008</c:v>
                </c:pt>
                <c:pt idx="2">
                  <c:v>53923.968000000023</c:v>
                </c:pt>
                <c:pt idx="3">
                  <c:v>52080.025999999969</c:v>
                </c:pt>
                <c:pt idx="4">
                  <c:v>23059.393999999997</c:v>
                </c:pt>
                <c:pt idx="5">
                  <c:v>32320.040999999994</c:v>
                </c:pt>
                <c:pt idx="6">
                  <c:v>35760.814000000013</c:v>
                </c:pt>
                <c:pt idx="7">
                  <c:v>46093.214000000036</c:v>
                </c:pt>
                <c:pt idx="8">
                  <c:v>29440.962999999996</c:v>
                </c:pt>
                <c:pt idx="9">
                  <c:v>34584.458999999981</c:v>
                </c:pt>
                <c:pt idx="10">
                  <c:v>45147.92199999997</c:v>
                </c:pt>
                <c:pt idx="11">
                  <c:v>74766.638000000006</c:v>
                </c:pt>
                <c:pt idx="12">
                  <c:v>43232.347000000023</c:v>
                </c:pt>
                <c:pt idx="13">
                  <c:v>45721.193999999981</c:v>
                </c:pt>
                <c:pt idx="14">
                  <c:v>72197.163000000059</c:v>
                </c:pt>
                <c:pt idx="15">
                  <c:v>84946.471000000078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B-41EE-9193-F8829102B711}"/>
            </c:ext>
          </c:extLst>
        </c:ser>
        <c:ser>
          <c:idx val="2"/>
          <c:order val="2"/>
          <c:tx>
            <c:strRef>
              <c:f>'Tendencias Categorías'!$J$6</c:f>
              <c:strCache>
                <c:ptCount val="1"/>
                <c:pt idx="0">
                  <c:v> Technology </c:v>
                </c:pt>
              </c:strCache>
            </c:strRef>
          </c:tx>
          <c:spPr>
            <a:ln w="19050" cap="rnd">
              <a:solidFill>
                <a:srgbClr val="00A9A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A9A5"/>
              </a:solidFill>
              <a:ln w="6350">
                <a:solidFill>
                  <a:srgbClr val="00A9A5"/>
                </a:solidFill>
              </a:ln>
              <a:effectLst/>
            </c:spPr>
          </c:marker>
          <c:cat>
            <c:strRef>
              <c:f>'Tendencias Categorías'!$G$7:$G$22</c:f>
              <c:strCache>
                <c:ptCount val="16"/>
                <c:pt idx="0">
                  <c:v> Trim.1 </c:v>
                </c:pt>
                <c:pt idx="1">
                  <c:v> Trim.2 </c:v>
                </c:pt>
                <c:pt idx="2">
                  <c:v> Trim.3 </c:v>
                </c:pt>
                <c:pt idx="3">
                  <c:v> Trim.4 </c:v>
                </c:pt>
                <c:pt idx="4">
                  <c:v> Trim.1 </c:v>
                </c:pt>
                <c:pt idx="5">
                  <c:v> Trim.2 </c:v>
                </c:pt>
                <c:pt idx="6">
                  <c:v> Trim.3 </c:v>
                </c:pt>
                <c:pt idx="7">
                  <c:v> Trim.4 </c:v>
                </c:pt>
                <c:pt idx="8">
                  <c:v> Trim.1 </c:v>
                </c:pt>
                <c:pt idx="9">
                  <c:v> Trim.2 </c:v>
                </c:pt>
                <c:pt idx="10">
                  <c:v> Trim.3 </c:v>
                </c:pt>
                <c:pt idx="11">
                  <c:v> Trim.4 </c:v>
                </c:pt>
                <c:pt idx="12">
                  <c:v> Trim.1 </c:v>
                </c:pt>
                <c:pt idx="13">
                  <c:v> Trim.2 </c:v>
                </c:pt>
                <c:pt idx="14">
                  <c:v> Trim.3 </c:v>
                </c:pt>
                <c:pt idx="15">
                  <c:v> Trim.4 </c:v>
                </c:pt>
              </c:strCache>
            </c:strRef>
          </c:cat>
          <c:val>
            <c:numRef>
              <c:f>'Tendencias Categorías'!$J$7:$J$22</c:f>
              <c:numCache>
                <c:formatCode>_-[$$-540A]* #,##0.00_ ;_-[$$-540A]* \-#,##0.00\ ;_-[$$-540A]* "-"??_ ;_-@_ </c:formatCode>
                <c:ptCount val="16"/>
                <c:pt idx="0">
                  <c:v>37262.974000000002</c:v>
                </c:pt>
                <c:pt idx="1">
                  <c:v>27231.274999999991</c:v>
                </c:pt>
                <c:pt idx="2">
                  <c:v>47751.366000000002</c:v>
                </c:pt>
                <c:pt idx="3">
                  <c:v>63032.618000000017</c:v>
                </c:pt>
                <c:pt idx="4">
                  <c:v>18418.246000000003</c:v>
                </c:pt>
                <c:pt idx="5">
                  <c:v>29239.318000000003</c:v>
                </c:pt>
                <c:pt idx="6">
                  <c:v>44912.726000000017</c:v>
                </c:pt>
                <c:pt idx="7">
                  <c:v>70210.519000000015</c:v>
                </c:pt>
                <c:pt idx="8">
                  <c:v>39446.831999999995</c:v>
                </c:pt>
                <c:pt idx="9">
                  <c:v>60095.344999999994</c:v>
                </c:pt>
                <c:pt idx="10">
                  <c:v>45824.808000000005</c:v>
                </c:pt>
                <c:pt idx="11">
                  <c:v>80997.195000000007</c:v>
                </c:pt>
                <c:pt idx="12">
                  <c:v>56188.698999999993</c:v>
                </c:pt>
                <c:pt idx="13">
                  <c:v>43011.074999999997</c:v>
                </c:pt>
                <c:pt idx="14">
                  <c:v>67771.690999999992</c:v>
                </c:pt>
                <c:pt idx="15">
                  <c:v>104759.34599999996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3B-41EE-9193-F8829102B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59904"/>
        <c:axId val="64252576"/>
      </c:lineChart>
      <c:catAx>
        <c:axId val="64359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252576"/>
        <c:crosses val="autoZero"/>
        <c:auto val="1"/>
        <c:lblAlgn val="ctr"/>
        <c:lblOffset val="100"/>
        <c:noMultiLvlLbl val="0"/>
      </c:catAx>
      <c:valAx>
        <c:axId val="64252576"/>
        <c:scaling>
          <c:orientation val="minMax"/>
        </c:scaling>
        <c:delete val="1"/>
        <c:axPos val="l"/>
        <c:numFmt formatCode="_-[$$-540A]* #,##0.00_ ;_-[$$-540A]* \-#,##0.00\ ;_-[$$-540A]* &quot;-&quot;??_ ;_-@_ " sourceLinked="1"/>
        <c:majorTickMark val="none"/>
        <c:minorTickMark val="none"/>
        <c:tickLblPos val="nextTo"/>
        <c:crossAx val="6435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858554044380815"/>
          <c:y val="0.10538926130954267"/>
          <c:w val="0.76504022517547299"/>
          <c:h val="0.789221477380914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92327"/>
            </a:solidFill>
            <a:ln>
              <a:noFill/>
            </a:ln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</c:spPr>
          <c:invertIfNegative val="0"/>
          <c:cat>
            <c:strRef>
              <c:f>'Porcentajes Subcategorías'!$D$26:$D$30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'Porcentajes Subcategorías'!$E$26:$E$30</c:f>
              <c:numCache>
                <c:formatCode>[$$-540A]#,##0</c:formatCode>
                <c:ptCount val="5"/>
                <c:pt idx="0">
                  <c:v>330007.05399999971</c:v>
                </c:pt>
                <c:pt idx="1">
                  <c:v>328449.1030000007</c:v>
                </c:pt>
                <c:pt idx="2">
                  <c:v>223843.60800000021</c:v>
                </c:pt>
                <c:pt idx="3">
                  <c:v>206965.53200000004</c:v>
                </c:pt>
                <c:pt idx="4">
                  <c:v>203412.73300000036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7-4139-987D-E97FB6821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49920"/>
        <c:axId val="64335776"/>
      </c:barChart>
      <c:catAx>
        <c:axId val="643499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9232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64335776"/>
        <c:crosses val="autoZero"/>
        <c:auto val="1"/>
        <c:lblAlgn val="ctr"/>
        <c:lblOffset val="100"/>
        <c:noMultiLvlLbl val="0"/>
      </c:catAx>
      <c:valAx>
        <c:axId val="64335776"/>
        <c:scaling>
          <c:orientation val="minMax"/>
        </c:scaling>
        <c:delete val="1"/>
        <c:axPos val="t"/>
        <c:numFmt formatCode="[$$-540A]#,##0" sourceLinked="1"/>
        <c:majorTickMark val="out"/>
        <c:minorTickMark val="none"/>
        <c:tickLblPos val="nextTo"/>
        <c:crossAx val="6434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TFG Marcos RF.xlsx]Tendencias Categorías!tendenciasubcateg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rgbClr val="00A9A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rgbClr val="00A9A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rgbClr val="00A9A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rgbClr val="00A9A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rgbClr val="00A9A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rgbClr val="00A9A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rgbClr val="00A9A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rgbClr val="09232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'Tendencias Categorías'!$B$29:$B$30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Categorías'!$B$31:$B$51</c:f>
              <c:numCache>
                <c:formatCode>_-[$$-540A]* #,##0.00_ ;_-[$$-540A]* \-#,##0.00\ ;_-[$$-540A]* "-"??_ ;_-@_ </c:formatCode>
                <c:ptCount val="16"/>
                <c:pt idx="0">
                  <c:v>3057.8140000000003</c:v>
                </c:pt>
                <c:pt idx="1">
                  <c:v>3908.52</c:v>
                </c:pt>
                <c:pt idx="2">
                  <c:v>7705.9840000000004</c:v>
                </c:pt>
                <c:pt idx="3">
                  <c:v>10341.953999999998</c:v>
                </c:pt>
                <c:pt idx="4">
                  <c:v>3149.7279999999992</c:v>
                </c:pt>
                <c:pt idx="5">
                  <c:v>4600.2479999999987</c:v>
                </c:pt>
                <c:pt idx="6">
                  <c:v>11973.883999999998</c:v>
                </c:pt>
                <c:pt idx="7">
                  <c:v>20800.099999999991</c:v>
                </c:pt>
                <c:pt idx="8">
                  <c:v>4890.9259999999995</c:v>
                </c:pt>
                <c:pt idx="9">
                  <c:v>7222.558</c:v>
                </c:pt>
                <c:pt idx="10">
                  <c:v>12445.412000000002</c:v>
                </c:pt>
                <c:pt idx="11">
                  <c:v>17336.957999999991</c:v>
                </c:pt>
                <c:pt idx="12">
                  <c:v>8515.351999999999</c:v>
                </c:pt>
                <c:pt idx="13">
                  <c:v>10741.866000000002</c:v>
                </c:pt>
                <c:pt idx="14">
                  <c:v>22277.635999999995</c:v>
                </c:pt>
                <c:pt idx="15">
                  <c:v>18411.378000000004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81A-4463-A5C5-E2DA76E29E00}"/>
            </c:ext>
          </c:extLst>
        </c:ser>
        <c:ser>
          <c:idx val="1"/>
          <c:order val="1"/>
          <c:tx>
            <c:strRef>
              <c:f>'Tendencias Categorías'!$C$29:$C$30</c:f>
              <c:strCache>
                <c:ptCount val="1"/>
                <c:pt idx="0">
                  <c:v>Appliances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Categorías'!$C$31:$C$51</c:f>
              <c:numCache>
                <c:formatCode>_-[$$-540A]* #,##0.00_ ;_-[$$-540A]* \-#,##0.00\ ;_-[$$-540A]* "-"??_ ;_-@_ </c:formatCode>
                <c:ptCount val="16"/>
                <c:pt idx="0">
                  <c:v>905.46199999999988</c:v>
                </c:pt>
                <c:pt idx="1">
                  <c:v>3726.4219999999996</c:v>
                </c:pt>
                <c:pt idx="2">
                  <c:v>4591.7570000000014</c:v>
                </c:pt>
                <c:pt idx="3">
                  <c:v>6089.9839999999967</c:v>
                </c:pt>
                <c:pt idx="4">
                  <c:v>2119.8040000000001</c:v>
                </c:pt>
                <c:pt idx="5">
                  <c:v>6610.7260000000006</c:v>
                </c:pt>
                <c:pt idx="6">
                  <c:v>3321.5880000000006</c:v>
                </c:pt>
                <c:pt idx="7">
                  <c:v>11189.170999999998</c:v>
                </c:pt>
                <c:pt idx="8">
                  <c:v>3274.4960000000001</c:v>
                </c:pt>
                <c:pt idx="9">
                  <c:v>4327.445999999999</c:v>
                </c:pt>
                <c:pt idx="10">
                  <c:v>7761.7880000000005</c:v>
                </c:pt>
                <c:pt idx="11">
                  <c:v>10686.585000000001</c:v>
                </c:pt>
                <c:pt idx="12">
                  <c:v>8543.0959999999995</c:v>
                </c:pt>
                <c:pt idx="13">
                  <c:v>6382.601999999998</c:v>
                </c:pt>
                <c:pt idx="14">
                  <c:v>11402.807999999995</c:v>
                </c:pt>
                <c:pt idx="15">
                  <c:v>16598.425999999999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5-44C8-8355-78609F3B55C3}"/>
            </c:ext>
          </c:extLst>
        </c:ser>
        <c:ser>
          <c:idx val="2"/>
          <c:order val="2"/>
          <c:tx>
            <c:strRef>
              <c:f>'Tendencias Categorías'!$D$29:$D$30</c:f>
              <c:strCache>
                <c:ptCount val="1"/>
                <c:pt idx="0">
                  <c:v>Art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Categorías'!$D$31:$D$51</c:f>
              <c:numCache>
                <c:formatCode>_-[$$-540A]* #,##0.00_ ;_-[$$-540A]* \-#,##0.00\ ;_-[$$-540A]* "-"??_ ;_-@_ </c:formatCode>
                <c:ptCount val="16"/>
                <c:pt idx="0">
                  <c:v>663.92200000000003</c:v>
                </c:pt>
                <c:pt idx="1">
                  <c:v>1542.2479999999998</c:v>
                </c:pt>
                <c:pt idx="2">
                  <c:v>1219.5619999999999</c:v>
                </c:pt>
                <c:pt idx="3">
                  <c:v>2632.2500000000009</c:v>
                </c:pt>
                <c:pt idx="4">
                  <c:v>700.19399999999985</c:v>
                </c:pt>
                <c:pt idx="5">
                  <c:v>1567.8720000000003</c:v>
                </c:pt>
                <c:pt idx="6">
                  <c:v>1756.818</c:v>
                </c:pt>
                <c:pt idx="7">
                  <c:v>2211.9499999999998</c:v>
                </c:pt>
                <c:pt idx="8">
                  <c:v>845.99599999999998</c:v>
                </c:pt>
                <c:pt idx="9">
                  <c:v>1468.1740000000004</c:v>
                </c:pt>
                <c:pt idx="10">
                  <c:v>1869.6920000000009</c:v>
                </c:pt>
                <c:pt idx="11">
                  <c:v>1777.0460000000005</c:v>
                </c:pt>
                <c:pt idx="12">
                  <c:v>1123.7460000000001</c:v>
                </c:pt>
                <c:pt idx="13">
                  <c:v>2277.3920000000007</c:v>
                </c:pt>
                <c:pt idx="14">
                  <c:v>2570.3720000000003</c:v>
                </c:pt>
                <c:pt idx="15">
                  <c:v>2891.5580000000009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5-44C8-8355-78609F3B55C3}"/>
            </c:ext>
          </c:extLst>
        </c:ser>
        <c:ser>
          <c:idx val="3"/>
          <c:order val="3"/>
          <c:tx>
            <c:strRef>
              <c:f>'Tendencias Categorías'!$E$29:$E$30</c:f>
              <c:strCache>
                <c:ptCount val="1"/>
                <c:pt idx="0">
                  <c:v>Binders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Categorías'!$E$31:$E$51</c:f>
              <c:numCache>
                <c:formatCode>_-[$$-540A]* #,##0.00_ ;_-[$$-540A]* \-#,##0.00\ ;_-[$$-540A]* "-"??_ ;_-@_ </c:formatCode>
                <c:ptCount val="16"/>
                <c:pt idx="0">
                  <c:v>2679.4450000000002</c:v>
                </c:pt>
                <c:pt idx="1">
                  <c:v>9633.8490000000002</c:v>
                </c:pt>
                <c:pt idx="2">
                  <c:v>19929.494999999988</c:v>
                </c:pt>
                <c:pt idx="3">
                  <c:v>11245.476000000004</c:v>
                </c:pt>
                <c:pt idx="4">
                  <c:v>11269.446</c:v>
                </c:pt>
                <c:pt idx="5">
                  <c:v>11218.133000000005</c:v>
                </c:pt>
                <c:pt idx="6">
                  <c:v>6295.6140000000005</c:v>
                </c:pt>
                <c:pt idx="7">
                  <c:v>8669.9049999999988</c:v>
                </c:pt>
                <c:pt idx="8">
                  <c:v>3541.9930000000018</c:v>
                </c:pt>
                <c:pt idx="9">
                  <c:v>4687.8970000000036</c:v>
                </c:pt>
                <c:pt idx="10">
                  <c:v>12603.914000000002</c:v>
                </c:pt>
                <c:pt idx="11">
                  <c:v>28849.521000000001</c:v>
                </c:pt>
                <c:pt idx="12">
                  <c:v>12849.032999999999</c:v>
                </c:pt>
                <c:pt idx="13">
                  <c:v>10271.18</c:v>
                </c:pt>
                <c:pt idx="14">
                  <c:v>27501.847000000012</c:v>
                </c:pt>
                <c:pt idx="15">
                  <c:v>22165.985000000004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25-44C8-8355-78609F3B55C3}"/>
            </c:ext>
          </c:extLst>
        </c:ser>
        <c:ser>
          <c:idx val="4"/>
          <c:order val="4"/>
          <c:tx>
            <c:strRef>
              <c:f>'Tendencias Categorías'!$F$29:$F$30</c:f>
              <c:strCache>
                <c:ptCount val="1"/>
                <c:pt idx="0">
                  <c:v>Bookcases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Categorías'!$F$31:$F$51</c:f>
              <c:numCache>
                <c:formatCode>_-[$$-540A]* #,##0.00_ ;_-[$$-540A]* \-#,##0.00\ ;_-[$$-540A]* "-"??_ ;_-@_ </c:formatCode>
                <c:ptCount val="16"/>
                <c:pt idx="0">
                  <c:v>2716.5010000000002</c:v>
                </c:pt>
                <c:pt idx="1">
                  <c:v>1708.7035999999998</c:v>
                </c:pt>
                <c:pt idx="2">
                  <c:v>4676.4188000000004</c:v>
                </c:pt>
                <c:pt idx="3">
                  <c:v>10935.0542</c:v>
                </c:pt>
                <c:pt idx="4">
                  <c:v>4714.1895999999997</c:v>
                </c:pt>
                <c:pt idx="5">
                  <c:v>3275.4675000000002</c:v>
                </c:pt>
                <c:pt idx="6">
                  <c:v>17350.557200000003</c:v>
                </c:pt>
                <c:pt idx="7">
                  <c:v>13203.358199999995</c:v>
                </c:pt>
                <c:pt idx="8">
                  <c:v>3571.3709999999996</c:v>
                </c:pt>
                <c:pt idx="9">
                  <c:v>4153.8109999999997</c:v>
                </c:pt>
                <c:pt idx="10">
                  <c:v>9759.8597000000009</c:v>
                </c:pt>
                <c:pt idx="11">
                  <c:v>8790.4248000000007</c:v>
                </c:pt>
                <c:pt idx="12">
                  <c:v>3351.8362000000002</c:v>
                </c:pt>
                <c:pt idx="13">
                  <c:v>11019.709499999999</c:v>
                </c:pt>
                <c:pt idx="14">
                  <c:v>5796.223</c:v>
                </c:pt>
                <c:pt idx="15">
                  <c:v>9856.5110000000004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25-44C8-8355-78609F3B55C3}"/>
            </c:ext>
          </c:extLst>
        </c:ser>
        <c:ser>
          <c:idx val="5"/>
          <c:order val="5"/>
          <c:tx>
            <c:strRef>
              <c:f>'Tendencias Categorías'!$G$29:$G$30</c:f>
              <c:strCache>
                <c:ptCount val="1"/>
                <c:pt idx="0">
                  <c:v>Chairs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Categorías'!$G$31:$G$51</c:f>
              <c:numCache>
                <c:formatCode>_-[$$-540A]* #,##0.00_ ;_-[$$-540A]* \-#,##0.00\ ;_-[$$-540A]* "-"??_ ;_-@_ </c:formatCode>
                <c:ptCount val="16"/>
                <c:pt idx="0">
                  <c:v>10091.300000000001</c:v>
                </c:pt>
                <c:pt idx="1">
                  <c:v>13341.776000000002</c:v>
                </c:pt>
                <c:pt idx="2">
                  <c:v>22804.366999999991</c:v>
                </c:pt>
                <c:pt idx="3">
                  <c:v>31004.132999999998</c:v>
                </c:pt>
                <c:pt idx="4">
                  <c:v>9446.9130000000023</c:v>
                </c:pt>
                <c:pt idx="5">
                  <c:v>13891.441999999999</c:v>
                </c:pt>
                <c:pt idx="6">
                  <c:v>18272.498999999996</c:v>
                </c:pt>
                <c:pt idx="7">
                  <c:v>30123.674999999992</c:v>
                </c:pt>
                <c:pt idx="8">
                  <c:v>9348.7259999999987</c:v>
                </c:pt>
                <c:pt idx="9">
                  <c:v>18979.248999999996</c:v>
                </c:pt>
                <c:pt idx="10">
                  <c:v>21556.076000000001</c:v>
                </c:pt>
                <c:pt idx="11">
                  <c:v>34034.593999999983</c:v>
                </c:pt>
                <c:pt idx="12">
                  <c:v>11325.496999999996</c:v>
                </c:pt>
                <c:pt idx="13">
                  <c:v>19731.314999999995</c:v>
                </c:pt>
                <c:pt idx="14">
                  <c:v>30300.430999999997</c:v>
                </c:pt>
                <c:pt idx="15">
                  <c:v>34197.11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25-44C8-8355-78609F3B55C3}"/>
            </c:ext>
          </c:extLst>
        </c:ser>
        <c:ser>
          <c:idx val="6"/>
          <c:order val="6"/>
          <c:tx>
            <c:strRef>
              <c:f>'Tendencias Categorías'!$H$29:$H$30</c:f>
              <c:strCache>
                <c:ptCount val="1"/>
                <c:pt idx="0">
                  <c:v>Copiers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Categorías'!$H$31:$H$51</c:f>
              <c:numCache>
                <c:formatCode>_-[$$-540A]* #,##0.00_ ;_-[$$-540A]* \-#,##0.00\ ;_-[$$-540A]* "-"??_ ;_-@_ </c:formatCode>
                <c:ptCount val="16"/>
                <c:pt idx="1">
                  <c:v>2999.93</c:v>
                </c:pt>
                <c:pt idx="2">
                  <c:v>4109.9280000000008</c:v>
                </c:pt>
                <c:pt idx="3">
                  <c:v>3739.924</c:v>
                </c:pt>
                <c:pt idx="4">
                  <c:v>4269.9140000000007</c:v>
                </c:pt>
                <c:pt idx="5">
                  <c:v>6379.8300000000008</c:v>
                </c:pt>
                <c:pt idx="6">
                  <c:v>5119.9120000000012</c:v>
                </c:pt>
                <c:pt idx="7">
                  <c:v>10409.794000000002</c:v>
                </c:pt>
                <c:pt idx="8">
                  <c:v>959.96800000000007</c:v>
                </c:pt>
                <c:pt idx="9">
                  <c:v>10439.939999999999</c:v>
                </c:pt>
                <c:pt idx="10">
                  <c:v>11619.722000000002</c:v>
                </c:pt>
                <c:pt idx="11">
                  <c:v>26579.779999999995</c:v>
                </c:pt>
                <c:pt idx="12">
                  <c:v>24319.771999999997</c:v>
                </c:pt>
                <c:pt idx="13">
                  <c:v>3359.9520000000002</c:v>
                </c:pt>
                <c:pt idx="14">
                  <c:v>4979.8720000000012</c:v>
                </c:pt>
                <c:pt idx="15">
                  <c:v>30239.792000000001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25-44C8-8355-78609F3B55C3}"/>
            </c:ext>
          </c:extLst>
        </c:ser>
        <c:ser>
          <c:idx val="7"/>
          <c:order val="7"/>
          <c:tx>
            <c:strRef>
              <c:f>'Tendencias Categorías'!$I$29:$I$30</c:f>
              <c:strCache>
                <c:ptCount val="1"/>
                <c:pt idx="0">
                  <c:v>Envelopes</c:v>
                </c:pt>
              </c:strCache>
            </c:strRef>
          </c:tx>
          <c:spPr>
            <a:ln w="28575" cap="rnd">
              <a:solidFill>
                <a:srgbClr val="00A9A5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Categorías'!$I$31:$I$51</c:f>
              <c:numCache>
                <c:formatCode>_-[$$-540A]* #,##0.00_ ;_-[$$-540A]* \-#,##0.00\ ;_-[$$-540A]* "-"??_ ;_-@_ </c:formatCode>
                <c:ptCount val="16"/>
                <c:pt idx="0">
                  <c:v>547.55999999999995</c:v>
                </c:pt>
                <c:pt idx="1">
                  <c:v>718.10599999999988</c:v>
                </c:pt>
                <c:pt idx="2">
                  <c:v>721.56799999999998</c:v>
                </c:pt>
                <c:pt idx="3">
                  <c:v>1868.5159999999998</c:v>
                </c:pt>
                <c:pt idx="4">
                  <c:v>597.34799999999996</c:v>
                </c:pt>
                <c:pt idx="5">
                  <c:v>841.78800000000001</c:v>
                </c:pt>
                <c:pt idx="6">
                  <c:v>1180.74</c:v>
                </c:pt>
                <c:pt idx="7">
                  <c:v>1892.3119999999999</c:v>
                </c:pt>
                <c:pt idx="8">
                  <c:v>1081.94</c:v>
                </c:pt>
                <c:pt idx="9">
                  <c:v>416.80799999999999</c:v>
                </c:pt>
                <c:pt idx="10">
                  <c:v>1586.702</c:v>
                </c:pt>
                <c:pt idx="11">
                  <c:v>1644.4399999999998</c:v>
                </c:pt>
                <c:pt idx="12">
                  <c:v>848.13199999999995</c:v>
                </c:pt>
                <c:pt idx="13">
                  <c:v>578.39800000000014</c:v>
                </c:pt>
                <c:pt idx="14">
                  <c:v>588.69999999999993</c:v>
                </c:pt>
                <c:pt idx="15">
                  <c:v>1363.3440000000003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25-44C8-8355-78609F3B55C3}"/>
            </c:ext>
          </c:extLst>
        </c:ser>
        <c:ser>
          <c:idx val="8"/>
          <c:order val="8"/>
          <c:tx>
            <c:strRef>
              <c:f>'Tendencias Categorías'!$J$29:$J$30</c:f>
              <c:strCache>
                <c:ptCount val="1"/>
                <c:pt idx="0">
                  <c:v>Fasteners</c:v>
                </c:pt>
              </c:strCache>
            </c:strRef>
          </c:tx>
          <c:spPr>
            <a:ln w="28575" cap="rnd">
              <a:solidFill>
                <a:srgbClr val="00A9A5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Categorías'!$J$31:$J$51</c:f>
              <c:numCache>
                <c:formatCode>_-[$$-540A]* #,##0.00_ ;_-[$$-540A]* \-#,##0.00\ ;_-[$$-540A]* "-"??_ ;_-@_ </c:formatCode>
                <c:ptCount val="16"/>
                <c:pt idx="0">
                  <c:v>97.65</c:v>
                </c:pt>
                <c:pt idx="1">
                  <c:v>159.55200000000002</c:v>
                </c:pt>
                <c:pt idx="2">
                  <c:v>205.69599999999997</c:v>
                </c:pt>
                <c:pt idx="3">
                  <c:v>198.42999999999998</c:v>
                </c:pt>
                <c:pt idx="4">
                  <c:v>74.238</c:v>
                </c:pt>
                <c:pt idx="5">
                  <c:v>72.27000000000001</c:v>
                </c:pt>
                <c:pt idx="6">
                  <c:v>136.42599999999999</c:v>
                </c:pt>
                <c:pt idx="7">
                  <c:v>262.29000000000002</c:v>
                </c:pt>
                <c:pt idx="8">
                  <c:v>88.123999999999995</c:v>
                </c:pt>
                <c:pt idx="9">
                  <c:v>151.21</c:v>
                </c:pt>
                <c:pt idx="10">
                  <c:v>248.11</c:v>
                </c:pt>
                <c:pt idx="11">
                  <c:v>472.69000000000011</c:v>
                </c:pt>
                <c:pt idx="12">
                  <c:v>136.596</c:v>
                </c:pt>
                <c:pt idx="13">
                  <c:v>100.178</c:v>
                </c:pt>
                <c:pt idx="14">
                  <c:v>240.22000000000003</c:v>
                </c:pt>
                <c:pt idx="15">
                  <c:v>380.60000000000014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25-44C8-8355-78609F3B55C3}"/>
            </c:ext>
          </c:extLst>
        </c:ser>
        <c:ser>
          <c:idx val="9"/>
          <c:order val="9"/>
          <c:tx>
            <c:strRef>
              <c:f>'Tendencias Categorías'!$K$29:$K$30</c:f>
              <c:strCache>
                <c:ptCount val="1"/>
                <c:pt idx="0">
                  <c:v>Furnishings</c:v>
                </c:pt>
              </c:strCache>
            </c:strRef>
          </c:tx>
          <c:spPr>
            <a:ln w="28575" cap="rnd">
              <a:solidFill>
                <a:srgbClr val="00A9A5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Categorías'!$K$31:$K$51</c:f>
              <c:numCache>
                <c:formatCode>_-[$$-540A]* #,##0.00_ ;_-[$$-540A]* \-#,##0.00\ ;_-[$$-540A]* "-"??_ ;_-@_ </c:formatCode>
                <c:ptCount val="16"/>
                <c:pt idx="0">
                  <c:v>1584.8779999999999</c:v>
                </c:pt>
                <c:pt idx="1">
                  <c:v>2196.962</c:v>
                </c:pt>
                <c:pt idx="2">
                  <c:v>4861.3360000000002</c:v>
                </c:pt>
                <c:pt idx="3">
                  <c:v>5183.0579999999982</c:v>
                </c:pt>
                <c:pt idx="4">
                  <c:v>2912.1760000000008</c:v>
                </c:pt>
                <c:pt idx="5">
                  <c:v>7022.3080000000009</c:v>
                </c:pt>
                <c:pt idx="6">
                  <c:v>4457.9879999999994</c:v>
                </c:pt>
                <c:pt idx="7">
                  <c:v>6697.24</c:v>
                </c:pt>
                <c:pt idx="8">
                  <c:v>4198.1880000000001</c:v>
                </c:pt>
                <c:pt idx="9">
                  <c:v>5269.2160000000003</c:v>
                </c:pt>
                <c:pt idx="10">
                  <c:v>6338.9379999999974</c:v>
                </c:pt>
                <c:pt idx="11">
                  <c:v>12067.782000000001</c:v>
                </c:pt>
                <c:pt idx="12">
                  <c:v>2759.0999999999995</c:v>
                </c:pt>
                <c:pt idx="13">
                  <c:v>5866.7779999999975</c:v>
                </c:pt>
                <c:pt idx="14">
                  <c:v>7789.293999999999</c:v>
                </c:pt>
                <c:pt idx="15">
                  <c:v>12499.921999999995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25-44C8-8355-78609F3B55C3}"/>
            </c:ext>
          </c:extLst>
        </c:ser>
        <c:ser>
          <c:idx val="10"/>
          <c:order val="10"/>
          <c:tx>
            <c:strRef>
              <c:f>'Tendencias Categorías'!$L$29:$L$30</c:f>
              <c:strCache>
                <c:ptCount val="1"/>
                <c:pt idx="0">
                  <c:v>Labels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Categorías'!$L$31:$L$51</c:f>
              <c:numCache>
                <c:formatCode>_-[$$-540A]* #,##0.00_ ;_-[$$-540A]* \-#,##0.00\ ;_-[$$-540A]* "-"??_ ;_-@_ </c:formatCode>
                <c:ptCount val="16"/>
                <c:pt idx="0">
                  <c:v>255.21200000000005</c:v>
                </c:pt>
                <c:pt idx="1">
                  <c:v>744.15800000000002</c:v>
                </c:pt>
                <c:pt idx="2">
                  <c:v>617.70199999999988</c:v>
                </c:pt>
                <c:pt idx="3">
                  <c:v>1224.3219999999999</c:v>
                </c:pt>
                <c:pt idx="4">
                  <c:v>781.71400000000006</c:v>
                </c:pt>
                <c:pt idx="5">
                  <c:v>423.48600000000005</c:v>
                </c:pt>
                <c:pt idx="6">
                  <c:v>676.60199999999998</c:v>
                </c:pt>
                <c:pt idx="7">
                  <c:v>1074.6599999999999</c:v>
                </c:pt>
                <c:pt idx="8">
                  <c:v>132.37000000000003</c:v>
                </c:pt>
                <c:pt idx="9">
                  <c:v>572.29199999999992</c:v>
                </c:pt>
                <c:pt idx="10">
                  <c:v>826.34199999999998</c:v>
                </c:pt>
                <c:pt idx="11">
                  <c:v>1296.2359999999996</c:v>
                </c:pt>
                <c:pt idx="12">
                  <c:v>277.36</c:v>
                </c:pt>
                <c:pt idx="13">
                  <c:v>760.22399999999993</c:v>
                </c:pt>
                <c:pt idx="14">
                  <c:v>1944.1380000000004</c:v>
                </c:pt>
                <c:pt idx="15">
                  <c:v>879.49400000000003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25-44C8-8355-78609F3B55C3}"/>
            </c:ext>
          </c:extLst>
        </c:ser>
        <c:ser>
          <c:idx val="11"/>
          <c:order val="11"/>
          <c:tx>
            <c:strRef>
              <c:f>'Tendencias Categorías'!$M$29:$M$30</c:f>
              <c:strCache>
                <c:ptCount val="1"/>
                <c:pt idx="0">
                  <c:v>Machines</c:v>
                </c:pt>
              </c:strCache>
            </c:strRef>
          </c:tx>
          <c:spPr>
            <a:ln w="28575" cap="rnd">
              <a:solidFill>
                <a:srgbClr val="00A9A5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Categorías'!$M$31:$M$51</c:f>
              <c:numCache>
                <c:formatCode>_-[$$-540A]* #,##0.00_ ;_-[$$-540A]* \-#,##0.00\ ;_-[$$-540A]* "-"??_ ;_-@_ </c:formatCode>
                <c:ptCount val="16"/>
                <c:pt idx="0">
                  <c:v>25314.657999999999</c:v>
                </c:pt>
                <c:pt idx="1">
                  <c:v>979.72900000000004</c:v>
                </c:pt>
                <c:pt idx="2">
                  <c:v>22420.281999999996</c:v>
                </c:pt>
                <c:pt idx="3">
                  <c:v>13308.704</c:v>
                </c:pt>
                <c:pt idx="4">
                  <c:v>3107.9760000000006</c:v>
                </c:pt>
                <c:pt idx="5">
                  <c:v>4824.7560000000003</c:v>
                </c:pt>
                <c:pt idx="6">
                  <c:v>4973.2759999999998</c:v>
                </c:pt>
                <c:pt idx="7">
                  <c:v>14857.689000000002</c:v>
                </c:pt>
                <c:pt idx="8">
                  <c:v>17744.489999999998</c:v>
                </c:pt>
                <c:pt idx="9">
                  <c:v>24273.396999999997</c:v>
                </c:pt>
                <c:pt idx="10">
                  <c:v>3309.518</c:v>
                </c:pt>
                <c:pt idx="11">
                  <c:v>10579.481</c:v>
                </c:pt>
                <c:pt idx="12">
                  <c:v>5089.3450000000003</c:v>
                </c:pt>
                <c:pt idx="13">
                  <c:v>11562.129000000001</c:v>
                </c:pt>
                <c:pt idx="14">
                  <c:v>6008.8590000000004</c:v>
                </c:pt>
                <c:pt idx="15">
                  <c:v>20884.341999999997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925-44C8-8355-78609F3B55C3}"/>
            </c:ext>
          </c:extLst>
        </c:ser>
        <c:ser>
          <c:idx val="12"/>
          <c:order val="12"/>
          <c:tx>
            <c:strRef>
              <c:f>'Tendencias Categorías'!$N$29:$N$30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Categorías'!$N$31:$N$51</c:f>
              <c:numCache>
                <c:formatCode>_-[$$-540A]* #,##0.00_ ;_-[$$-540A]* \-#,##0.00\ ;_-[$$-540A]* "-"??_ ;_-@_ </c:formatCode>
                <c:ptCount val="16"/>
                <c:pt idx="0">
                  <c:v>1580.83</c:v>
                </c:pt>
                <c:pt idx="1">
                  <c:v>2194.7340000000004</c:v>
                </c:pt>
                <c:pt idx="2">
                  <c:v>4259.0739999999996</c:v>
                </c:pt>
                <c:pt idx="3">
                  <c:v>6800.3180000000002</c:v>
                </c:pt>
                <c:pt idx="4">
                  <c:v>2316.8320000000003</c:v>
                </c:pt>
                <c:pt idx="5">
                  <c:v>2432.764000000001</c:v>
                </c:pt>
                <c:pt idx="6">
                  <c:v>4028.1640000000002</c:v>
                </c:pt>
                <c:pt idx="7">
                  <c:v>6509.8779999999961</c:v>
                </c:pt>
                <c:pt idx="8">
                  <c:v>2734.2180000000003</c:v>
                </c:pt>
                <c:pt idx="9">
                  <c:v>6710.0599999999968</c:v>
                </c:pt>
                <c:pt idx="10">
                  <c:v>5060.8399999999983</c:v>
                </c:pt>
                <c:pt idx="11">
                  <c:v>6156.7759999999953</c:v>
                </c:pt>
                <c:pt idx="12">
                  <c:v>4729.9320000000007</c:v>
                </c:pt>
                <c:pt idx="13">
                  <c:v>5561.9900000000007</c:v>
                </c:pt>
                <c:pt idx="14">
                  <c:v>8044.8420000000006</c:v>
                </c:pt>
                <c:pt idx="15">
                  <c:v>9357.9539999999979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25-44C8-8355-78609F3B55C3}"/>
            </c:ext>
          </c:extLst>
        </c:ser>
        <c:ser>
          <c:idx val="13"/>
          <c:order val="13"/>
          <c:tx>
            <c:strRef>
              <c:f>'Tendencias Categorías'!$O$29:$O$30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rgbClr val="00A9A5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Categorías'!$O$31:$O$51</c:f>
              <c:numCache>
                <c:formatCode>_-[$$-540A]* #,##0.00_ ;_-[$$-540A]* \-#,##0.00\ ;_-[$$-540A]* "-"??_ ;_-@_ </c:formatCode>
                <c:ptCount val="16"/>
                <c:pt idx="0">
                  <c:v>8890.5019999999986</c:v>
                </c:pt>
                <c:pt idx="1">
                  <c:v>19343.095999999994</c:v>
                </c:pt>
                <c:pt idx="2">
                  <c:v>13515.172</c:v>
                </c:pt>
                <c:pt idx="3">
                  <c:v>35642.036000000007</c:v>
                </c:pt>
                <c:pt idx="4">
                  <c:v>7890.6279999999988</c:v>
                </c:pt>
                <c:pt idx="5">
                  <c:v>13434.484</c:v>
                </c:pt>
                <c:pt idx="6">
                  <c:v>22845.653999999999</c:v>
                </c:pt>
                <c:pt idx="7">
                  <c:v>24142.936000000005</c:v>
                </c:pt>
                <c:pt idx="8">
                  <c:v>15851.447999999999</c:v>
                </c:pt>
                <c:pt idx="9">
                  <c:v>18159.45</c:v>
                </c:pt>
                <c:pt idx="10">
                  <c:v>18450.156000000003</c:v>
                </c:pt>
                <c:pt idx="11">
                  <c:v>26500.976000000006</c:v>
                </c:pt>
                <c:pt idx="12">
                  <c:v>18264.230000000007</c:v>
                </c:pt>
                <c:pt idx="13">
                  <c:v>17347.128000000001</c:v>
                </c:pt>
                <c:pt idx="14">
                  <c:v>34505.323999999993</c:v>
                </c:pt>
                <c:pt idx="15">
                  <c:v>35223.833999999988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925-44C8-8355-78609F3B55C3}"/>
            </c:ext>
          </c:extLst>
        </c:ser>
        <c:ser>
          <c:idx val="14"/>
          <c:order val="14"/>
          <c:tx>
            <c:strRef>
              <c:f>'Tendencias Categorías'!$P$29:$P$30</c:f>
              <c:strCache>
                <c:ptCount val="1"/>
                <c:pt idx="0">
                  <c:v>Storage</c:v>
                </c:pt>
              </c:strCache>
            </c:strRef>
          </c:tx>
          <c:spPr>
            <a:ln w="28575" cap="rnd">
              <a:solidFill>
                <a:srgbClr val="00A9A5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Categorías'!$P$31:$P$51</c:f>
              <c:numCache>
                <c:formatCode>_-[$$-540A]* #,##0.00_ ;_-[$$-540A]* \-#,##0.00\ ;_-[$$-540A]* "-"??_ ;_-@_ </c:formatCode>
                <c:ptCount val="16"/>
                <c:pt idx="0">
                  <c:v>7541.3619999999992</c:v>
                </c:pt>
                <c:pt idx="1">
                  <c:v>8242.4279999999999</c:v>
                </c:pt>
                <c:pt idx="2">
                  <c:v>13585.686000000002</c:v>
                </c:pt>
                <c:pt idx="3">
                  <c:v>20959.566000000006</c:v>
                </c:pt>
                <c:pt idx="4">
                  <c:v>5077.4980000000005</c:v>
                </c:pt>
                <c:pt idx="5">
                  <c:v>8621.9480000000003</c:v>
                </c:pt>
                <c:pt idx="6">
                  <c:v>17307.245999999988</c:v>
                </c:pt>
                <c:pt idx="7">
                  <c:v>14041.555999999999</c:v>
                </c:pt>
                <c:pt idx="8">
                  <c:v>8848.1039999999994</c:v>
                </c:pt>
                <c:pt idx="9">
                  <c:v>13805.081999999999</c:v>
                </c:pt>
                <c:pt idx="10">
                  <c:v>14447.291999999999</c:v>
                </c:pt>
                <c:pt idx="11">
                  <c:v>21688.221999999994</c:v>
                </c:pt>
                <c:pt idx="12">
                  <c:v>8668.2699999999968</c:v>
                </c:pt>
                <c:pt idx="13">
                  <c:v>18411.844000000005</c:v>
                </c:pt>
                <c:pt idx="14">
                  <c:v>14380.862000000001</c:v>
                </c:pt>
                <c:pt idx="15">
                  <c:v>28216.642000000003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25-44C8-8355-78609F3B55C3}"/>
            </c:ext>
          </c:extLst>
        </c:ser>
        <c:ser>
          <c:idx val="15"/>
          <c:order val="15"/>
          <c:tx>
            <c:strRef>
              <c:f>'Tendencias Categorías'!$Q$29:$Q$30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rgbClr val="00A9A5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Categorías'!$Q$31:$Q$51</c:f>
              <c:numCache>
                <c:formatCode>_-[$$-540A]* #,##0.00_ ;_-[$$-540A]* \-#,##0.00\ ;_-[$$-540A]* "-"??_ ;_-@_ </c:formatCode>
                <c:ptCount val="16"/>
                <c:pt idx="0">
                  <c:v>257.24</c:v>
                </c:pt>
                <c:pt idx="1">
                  <c:v>4282.2379999999994</c:v>
                </c:pt>
                <c:pt idx="2">
                  <c:v>8793.4279999999981</c:v>
                </c:pt>
                <c:pt idx="3">
                  <c:v>1061.164</c:v>
                </c:pt>
                <c:pt idx="4">
                  <c:v>122.32000000000001</c:v>
                </c:pt>
                <c:pt idx="5">
                  <c:v>531.05400000000009</c:v>
                </c:pt>
                <c:pt idx="6">
                  <c:v>1057.616</c:v>
                </c:pt>
                <c:pt idx="7">
                  <c:v>241.49199999999999</c:v>
                </c:pt>
                <c:pt idx="8">
                  <c:v>8893.7219999999998</c:v>
                </c:pt>
                <c:pt idx="9">
                  <c:v>2445.4900000000002</c:v>
                </c:pt>
                <c:pt idx="10">
                  <c:v>743.24199999999985</c:v>
                </c:pt>
                <c:pt idx="11">
                  <c:v>2195.1220000000008</c:v>
                </c:pt>
                <c:pt idx="12">
                  <c:v>6056.1819999999989</c:v>
                </c:pt>
                <c:pt idx="13">
                  <c:v>1377.3860000000004</c:v>
                </c:pt>
                <c:pt idx="14">
                  <c:v>5523.3740000000007</c:v>
                </c:pt>
                <c:pt idx="15">
                  <c:v>3092.4679999999998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925-44C8-8355-78609F3B55C3}"/>
            </c:ext>
          </c:extLst>
        </c:ser>
        <c:ser>
          <c:idx val="16"/>
          <c:order val="16"/>
          <c:tx>
            <c:strRef>
              <c:f>'Tendencias Categorías'!$R$29:$R$30</c:f>
              <c:strCache>
                <c:ptCount val="1"/>
                <c:pt idx="0">
                  <c:v>Tables</c:v>
                </c:pt>
              </c:strCache>
            </c:strRef>
          </c:tx>
          <c:spPr>
            <a:ln w="28575" cap="rnd">
              <a:solidFill>
                <a:srgbClr val="092327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Categorías'!$R$31:$R$51</c:f>
              <c:numCache>
                <c:formatCode>_-[$$-540A]* #,##0.00_ ;_-[$$-540A]* \-#,##0.00\ ;_-[$$-540A]* "-"??_ ;_-@_ </c:formatCode>
                <c:ptCount val="16"/>
                <c:pt idx="0">
                  <c:v>8263.4600000000009</c:v>
                </c:pt>
                <c:pt idx="1">
                  <c:v>10816.307999999999</c:v>
                </c:pt>
                <c:pt idx="2">
                  <c:v>9615.7564999999995</c:v>
                </c:pt>
                <c:pt idx="3">
                  <c:v>17392.840999999997</c:v>
                </c:pt>
                <c:pt idx="4">
                  <c:v>10300.82</c:v>
                </c:pt>
                <c:pt idx="5">
                  <c:v>3375.6105000000002</c:v>
                </c:pt>
                <c:pt idx="6">
                  <c:v>9504.9909999999982</c:v>
                </c:pt>
                <c:pt idx="7">
                  <c:v>15969.001999999999</c:v>
                </c:pt>
                <c:pt idx="8">
                  <c:v>7231.1009999999997</c:v>
                </c:pt>
                <c:pt idx="9">
                  <c:v>13000.220999999998</c:v>
                </c:pt>
                <c:pt idx="10">
                  <c:v>15159.758500000002</c:v>
                </c:pt>
                <c:pt idx="11">
                  <c:v>25442.12</c:v>
                </c:pt>
                <c:pt idx="12">
                  <c:v>6287.3810000000012</c:v>
                </c:pt>
                <c:pt idx="13">
                  <c:v>8414.3004999999994</c:v>
                </c:pt>
                <c:pt idx="14">
                  <c:v>12397.154000000002</c:v>
                </c:pt>
                <c:pt idx="15">
                  <c:v>33794.706999999995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925-44C8-8355-78609F3B5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578287"/>
        <c:axId val="1461592015"/>
      </c:lineChart>
      <c:catAx>
        <c:axId val="146157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1592015"/>
        <c:crosses val="autoZero"/>
        <c:auto val="1"/>
        <c:lblAlgn val="ctr"/>
        <c:lblOffset val="100"/>
        <c:noMultiLvlLbl val="0"/>
      </c:catAx>
      <c:valAx>
        <c:axId val="1461592015"/>
        <c:scaling>
          <c:orientation val="minMax"/>
        </c:scaling>
        <c:delete val="1"/>
        <c:axPos val="l"/>
        <c:numFmt formatCode="_-[$$-540A]* #,##0.00_ ;_-[$$-540A]* \-#,##0.00\ ;_-[$$-540A]* &quot;-&quot;??_ ;_-@_ " sourceLinked="1"/>
        <c:majorTickMark val="out"/>
        <c:minorTickMark val="none"/>
        <c:tickLblPos val="nextTo"/>
        <c:crossAx val="146157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923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6E-4621-97AE-413CDF99F40A}"/>
              </c:ext>
            </c:extLst>
          </c:dPt>
          <c:dPt>
            <c:idx val="1"/>
            <c:bubble3D val="0"/>
            <c:spPr>
              <a:solidFill>
                <a:srgbClr val="00A9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6E-4621-97AE-413CDF99F40A}"/>
              </c:ext>
            </c:extLst>
          </c:dPt>
          <c:dPt>
            <c:idx val="2"/>
            <c:bubble3D val="0"/>
            <c:spPr>
              <a:solidFill>
                <a:srgbClr val="60939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6E-4621-97AE-413CDF99F40A}"/>
              </c:ext>
            </c:extLst>
          </c:dPt>
          <c:dLbls>
            <c:dLbl>
              <c:idx val="0"/>
              <c:layout>
                <c:manualLayout>
                  <c:x val="1.252071957925772E-2"/>
                  <c:y val="-8.734387503925283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47245040637045"/>
                      <c:h val="0.317331685558673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F6E-4621-97AE-413CDF99F40A}"/>
                </c:ext>
              </c:extLst>
            </c:dLbl>
            <c:dLbl>
              <c:idx val="1"/>
              <c:layout>
                <c:manualLayout>
                  <c:x val="5.1004137880550091E-3"/>
                  <c:y val="4.61431774362922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92327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8900387544228"/>
                      <c:h val="0.177118041504196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F6E-4621-97AE-413CDF99F40A}"/>
                </c:ext>
              </c:extLst>
            </c:dLbl>
            <c:dLbl>
              <c:idx val="2"/>
              <c:layout>
                <c:manualLayout>
                  <c:x val="4.8803394409286112E-2"/>
                  <c:y val="-1.151163065536187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58234351144742"/>
                      <c:h val="0.317331685558673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F6E-4621-97AE-413CDF99F4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92327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Descriptivo'!$E$15:$E$17</c:f>
              <c:strCache>
                <c:ptCount val="3"/>
                <c:pt idx="0">
                  <c:v> Mobiliario </c:v>
                </c:pt>
                <c:pt idx="1">
                  <c:v> Material de Oficina </c:v>
                </c:pt>
                <c:pt idx="2">
                  <c:v> Tecnología </c:v>
                </c:pt>
              </c:strCache>
            </c:strRef>
          </c:cat>
          <c:val>
            <c:numRef>
              <c:f>'Análisis Descriptivo'!$G$15:$G$17</c:f>
              <c:numCache>
                <c:formatCode>0.00%</c:formatCode>
                <c:ptCount val="3"/>
                <c:pt idx="0">
                  <c:v>0.32300170530281747</c:v>
                </c:pt>
                <c:pt idx="1">
                  <c:v>0.31301008302169092</c:v>
                </c:pt>
                <c:pt idx="2">
                  <c:v>0.36398821167549161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6E-4621-97AE-413CDF99F4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923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490-459F-91E9-F2EDC2D1F533}"/>
              </c:ext>
            </c:extLst>
          </c:dPt>
          <c:dPt>
            <c:idx val="1"/>
            <c:bubble3D val="0"/>
            <c:spPr>
              <a:solidFill>
                <a:srgbClr val="00A9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90-459F-91E9-F2EDC2D1F533}"/>
              </c:ext>
            </c:extLst>
          </c:dPt>
          <c:dPt>
            <c:idx val="2"/>
            <c:bubble3D val="0"/>
            <c:spPr>
              <a:solidFill>
                <a:srgbClr val="60939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490-459F-91E9-F2EDC2D1F533}"/>
              </c:ext>
            </c:extLst>
          </c:dPt>
          <c:dLbls>
            <c:dLbl>
              <c:idx val="0"/>
              <c:layout>
                <c:manualLayout>
                  <c:x val="3.620053760298779E-2"/>
                  <c:y val="4.786537923377075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90-459F-91E9-F2EDC2D1F533}"/>
                </c:ext>
              </c:extLst>
            </c:dLbl>
            <c:dLbl>
              <c:idx val="2"/>
              <c:layout>
                <c:manualLayout>
                  <c:x val="-3.0317420933480641E-2"/>
                  <c:y val="-1.452925500419011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90-459F-91E9-F2EDC2D1F5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92327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Descriptivo'!$E$15:$E$17</c:f>
              <c:strCache>
                <c:ptCount val="3"/>
                <c:pt idx="0">
                  <c:v> Mobiliario </c:v>
                </c:pt>
                <c:pt idx="1">
                  <c:v> Material de Oficina </c:v>
                </c:pt>
                <c:pt idx="2">
                  <c:v> Tecnología </c:v>
                </c:pt>
              </c:strCache>
            </c:strRef>
          </c:cat>
          <c:val>
            <c:numRef>
              <c:f>'Análisis Descriptivo'!$G$15:$G$17</c:f>
              <c:numCache>
                <c:formatCode>0.00%</c:formatCode>
                <c:ptCount val="3"/>
                <c:pt idx="0">
                  <c:v>0.32300170530281747</c:v>
                </c:pt>
                <c:pt idx="1">
                  <c:v>0.31301008302169092</c:v>
                </c:pt>
                <c:pt idx="2">
                  <c:v>0.36398821167549161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0-459F-91E9-F2EDC2D1F5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TFG Marcos RF.xlsx]Tendencias Categorías!tendenciasubcateg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'Tendencias Categorías'!$B$29:$B$30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Categorías'!$B$31:$B$51</c:f>
              <c:numCache>
                <c:formatCode>_-[$$-540A]* #,##0.00_ ;_-[$$-540A]* \-#,##0.00\ ;_-[$$-540A]* "-"??_ ;_-@_ </c:formatCode>
                <c:ptCount val="16"/>
                <c:pt idx="0">
                  <c:v>3057.8140000000003</c:v>
                </c:pt>
                <c:pt idx="1">
                  <c:v>3908.52</c:v>
                </c:pt>
                <c:pt idx="2">
                  <c:v>7705.9840000000004</c:v>
                </c:pt>
                <c:pt idx="3">
                  <c:v>10341.953999999998</c:v>
                </c:pt>
                <c:pt idx="4">
                  <c:v>3149.7279999999992</c:v>
                </c:pt>
                <c:pt idx="5">
                  <c:v>4600.2479999999987</c:v>
                </c:pt>
                <c:pt idx="6">
                  <c:v>11973.883999999998</c:v>
                </c:pt>
                <c:pt idx="7">
                  <c:v>20800.099999999991</c:v>
                </c:pt>
                <c:pt idx="8">
                  <c:v>4890.9259999999995</c:v>
                </c:pt>
                <c:pt idx="9">
                  <c:v>7222.558</c:v>
                </c:pt>
                <c:pt idx="10">
                  <c:v>12445.412000000002</c:v>
                </c:pt>
                <c:pt idx="11">
                  <c:v>17336.957999999991</c:v>
                </c:pt>
                <c:pt idx="12">
                  <c:v>8515.351999999999</c:v>
                </c:pt>
                <c:pt idx="13">
                  <c:v>10741.866000000002</c:v>
                </c:pt>
                <c:pt idx="14">
                  <c:v>22277.635999999995</c:v>
                </c:pt>
                <c:pt idx="15">
                  <c:v>18411.378000000004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84B-4011-8434-1CB01CFB54F6}"/>
            </c:ext>
          </c:extLst>
        </c:ser>
        <c:ser>
          <c:idx val="1"/>
          <c:order val="1"/>
          <c:tx>
            <c:strRef>
              <c:f>'Tendencias Categorías'!$C$29:$C$30</c:f>
              <c:strCache>
                <c:ptCount val="1"/>
                <c:pt idx="0">
                  <c:v>Appliances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Categorías'!$C$31:$C$51</c:f>
              <c:numCache>
                <c:formatCode>_-[$$-540A]* #,##0.00_ ;_-[$$-540A]* \-#,##0.00\ ;_-[$$-540A]* "-"??_ ;_-@_ </c:formatCode>
                <c:ptCount val="16"/>
                <c:pt idx="0">
                  <c:v>905.46199999999988</c:v>
                </c:pt>
                <c:pt idx="1">
                  <c:v>3726.4219999999996</c:v>
                </c:pt>
                <c:pt idx="2">
                  <c:v>4591.7570000000014</c:v>
                </c:pt>
                <c:pt idx="3">
                  <c:v>6089.9839999999967</c:v>
                </c:pt>
                <c:pt idx="4">
                  <c:v>2119.8040000000001</c:v>
                </c:pt>
                <c:pt idx="5">
                  <c:v>6610.7260000000006</c:v>
                </c:pt>
                <c:pt idx="6">
                  <c:v>3321.5880000000006</c:v>
                </c:pt>
                <c:pt idx="7">
                  <c:v>11189.170999999998</c:v>
                </c:pt>
                <c:pt idx="8">
                  <c:v>3274.4960000000001</c:v>
                </c:pt>
                <c:pt idx="9">
                  <c:v>4327.445999999999</c:v>
                </c:pt>
                <c:pt idx="10">
                  <c:v>7761.7880000000005</c:v>
                </c:pt>
                <c:pt idx="11">
                  <c:v>10686.585000000001</c:v>
                </c:pt>
                <c:pt idx="12">
                  <c:v>8543.0959999999995</c:v>
                </c:pt>
                <c:pt idx="13">
                  <c:v>6382.601999999998</c:v>
                </c:pt>
                <c:pt idx="14">
                  <c:v>11402.807999999995</c:v>
                </c:pt>
                <c:pt idx="15">
                  <c:v>16598.425999999999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1-4636-80E6-A93806DCA986}"/>
            </c:ext>
          </c:extLst>
        </c:ser>
        <c:ser>
          <c:idx val="2"/>
          <c:order val="2"/>
          <c:tx>
            <c:strRef>
              <c:f>'Tendencias Categorías'!$D$29:$D$30</c:f>
              <c:strCache>
                <c:ptCount val="1"/>
                <c:pt idx="0">
                  <c:v>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Categorías'!$D$31:$D$51</c:f>
              <c:numCache>
                <c:formatCode>_-[$$-540A]* #,##0.00_ ;_-[$$-540A]* \-#,##0.00\ ;_-[$$-540A]* "-"??_ ;_-@_ </c:formatCode>
                <c:ptCount val="16"/>
                <c:pt idx="0">
                  <c:v>663.92200000000003</c:v>
                </c:pt>
                <c:pt idx="1">
                  <c:v>1542.2479999999998</c:v>
                </c:pt>
                <c:pt idx="2">
                  <c:v>1219.5619999999999</c:v>
                </c:pt>
                <c:pt idx="3">
                  <c:v>2632.2500000000009</c:v>
                </c:pt>
                <c:pt idx="4">
                  <c:v>700.19399999999985</c:v>
                </c:pt>
                <c:pt idx="5">
                  <c:v>1567.8720000000003</c:v>
                </c:pt>
                <c:pt idx="6">
                  <c:v>1756.818</c:v>
                </c:pt>
                <c:pt idx="7">
                  <c:v>2211.9499999999998</c:v>
                </c:pt>
                <c:pt idx="8">
                  <c:v>845.99599999999998</c:v>
                </c:pt>
                <c:pt idx="9">
                  <c:v>1468.1740000000004</c:v>
                </c:pt>
                <c:pt idx="10">
                  <c:v>1869.6920000000009</c:v>
                </c:pt>
                <c:pt idx="11">
                  <c:v>1777.0460000000005</c:v>
                </c:pt>
                <c:pt idx="12">
                  <c:v>1123.7460000000001</c:v>
                </c:pt>
                <c:pt idx="13">
                  <c:v>2277.3920000000007</c:v>
                </c:pt>
                <c:pt idx="14">
                  <c:v>2570.3720000000003</c:v>
                </c:pt>
                <c:pt idx="15">
                  <c:v>2891.5580000000009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1-4636-80E6-A93806DCA986}"/>
            </c:ext>
          </c:extLst>
        </c:ser>
        <c:ser>
          <c:idx val="3"/>
          <c:order val="3"/>
          <c:tx>
            <c:strRef>
              <c:f>'Tendencias Categorías'!$E$29:$E$30</c:f>
              <c:strCache>
                <c:ptCount val="1"/>
                <c:pt idx="0">
                  <c:v>Binders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Categorías'!$E$31:$E$51</c:f>
              <c:numCache>
                <c:formatCode>_-[$$-540A]* #,##0.00_ ;_-[$$-540A]* \-#,##0.00\ ;_-[$$-540A]* "-"??_ ;_-@_ </c:formatCode>
                <c:ptCount val="16"/>
                <c:pt idx="0">
                  <c:v>2679.4450000000002</c:v>
                </c:pt>
                <c:pt idx="1">
                  <c:v>9633.8490000000002</c:v>
                </c:pt>
                <c:pt idx="2">
                  <c:v>19929.494999999988</c:v>
                </c:pt>
                <c:pt idx="3">
                  <c:v>11245.476000000004</c:v>
                </c:pt>
                <c:pt idx="4">
                  <c:v>11269.446</c:v>
                </c:pt>
                <c:pt idx="5">
                  <c:v>11218.133000000005</c:v>
                </c:pt>
                <c:pt idx="6">
                  <c:v>6295.6140000000005</c:v>
                </c:pt>
                <c:pt idx="7">
                  <c:v>8669.9049999999988</c:v>
                </c:pt>
                <c:pt idx="8">
                  <c:v>3541.9930000000018</c:v>
                </c:pt>
                <c:pt idx="9">
                  <c:v>4687.8970000000036</c:v>
                </c:pt>
                <c:pt idx="10">
                  <c:v>12603.914000000002</c:v>
                </c:pt>
                <c:pt idx="11">
                  <c:v>28849.521000000001</c:v>
                </c:pt>
                <c:pt idx="12">
                  <c:v>12849.032999999999</c:v>
                </c:pt>
                <c:pt idx="13">
                  <c:v>10271.18</c:v>
                </c:pt>
                <c:pt idx="14">
                  <c:v>27501.847000000012</c:v>
                </c:pt>
                <c:pt idx="15">
                  <c:v>22165.985000000004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B1-4636-80E6-A93806DCA986}"/>
            </c:ext>
          </c:extLst>
        </c:ser>
        <c:ser>
          <c:idx val="4"/>
          <c:order val="4"/>
          <c:tx>
            <c:strRef>
              <c:f>'Tendencias Categorías'!$F$29:$F$30</c:f>
              <c:strCache>
                <c:ptCount val="1"/>
                <c:pt idx="0">
                  <c:v>Bookcases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Categorías'!$F$31:$F$51</c:f>
              <c:numCache>
                <c:formatCode>_-[$$-540A]* #,##0.00_ ;_-[$$-540A]* \-#,##0.00\ ;_-[$$-540A]* "-"??_ ;_-@_ </c:formatCode>
                <c:ptCount val="16"/>
                <c:pt idx="0">
                  <c:v>2716.5010000000002</c:v>
                </c:pt>
                <c:pt idx="1">
                  <c:v>1708.7035999999998</c:v>
                </c:pt>
                <c:pt idx="2">
                  <c:v>4676.4188000000004</c:v>
                </c:pt>
                <c:pt idx="3">
                  <c:v>10935.0542</c:v>
                </c:pt>
                <c:pt idx="4">
                  <c:v>4714.1895999999997</c:v>
                </c:pt>
                <c:pt idx="5">
                  <c:v>3275.4675000000002</c:v>
                </c:pt>
                <c:pt idx="6">
                  <c:v>17350.557200000003</c:v>
                </c:pt>
                <c:pt idx="7">
                  <c:v>13203.358199999995</c:v>
                </c:pt>
                <c:pt idx="8">
                  <c:v>3571.3709999999996</c:v>
                </c:pt>
                <c:pt idx="9">
                  <c:v>4153.8109999999997</c:v>
                </c:pt>
                <c:pt idx="10">
                  <c:v>9759.8597000000009</c:v>
                </c:pt>
                <c:pt idx="11">
                  <c:v>8790.4248000000007</c:v>
                </c:pt>
                <c:pt idx="12">
                  <c:v>3351.8362000000002</c:v>
                </c:pt>
                <c:pt idx="13">
                  <c:v>11019.709499999999</c:v>
                </c:pt>
                <c:pt idx="14">
                  <c:v>5796.223</c:v>
                </c:pt>
                <c:pt idx="15">
                  <c:v>9856.5110000000004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B1-4636-80E6-A93806DCA986}"/>
            </c:ext>
          </c:extLst>
        </c:ser>
        <c:ser>
          <c:idx val="5"/>
          <c:order val="5"/>
          <c:tx>
            <c:strRef>
              <c:f>'Tendencias Categorías'!$G$29:$G$30</c:f>
              <c:strCache>
                <c:ptCount val="1"/>
                <c:pt idx="0">
                  <c:v>Chairs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Categorías'!$G$31:$G$51</c:f>
              <c:numCache>
                <c:formatCode>_-[$$-540A]* #,##0.00_ ;_-[$$-540A]* \-#,##0.00\ ;_-[$$-540A]* "-"??_ ;_-@_ </c:formatCode>
                <c:ptCount val="16"/>
                <c:pt idx="0">
                  <c:v>10091.300000000001</c:v>
                </c:pt>
                <c:pt idx="1">
                  <c:v>13341.776000000002</c:v>
                </c:pt>
                <c:pt idx="2">
                  <c:v>22804.366999999991</c:v>
                </c:pt>
                <c:pt idx="3">
                  <c:v>31004.132999999998</c:v>
                </c:pt>
                <c:pt idx="4">
                  <c:v>9446.9130000000023</c:v>
                </c:pt>
                <c:pt idx="5">
                  <c:v>13891.441999999999</c:v>
                </c:pt>
                <c:pt idx="6">
                  <c:v>18272.498999999996</c:v>
                </c:pt>
                <c:pt idx="7">
                  <c:v>30123.674999999992</c:v>
                </c:pt>
                <c:pt idx="8">
                  <c:v>9348.7259999999987</c:v>
                </c:pt>
                <c:pt idx="9">
                  <c:v>18979.248999999996</c:v>
                </c:pt>
                <c:pt idx="10">
                  <c:v>21556.076000000001</c:v>
                </c:pt>
                <c:pt idx="11">
                  <c:v>34034.593999999983</c:v>
                </c:pt>
                <c:pt idx="12">
                  <c:v>11325.496999999996</c:v>
                </c:pt>
                <c:pt idx="13">
                  <c:v>19731.314999999995</c:v>
                </c:pt>
                <c:pt idx="14">
                  <c:v>30300.430999999997</c:v>
                </c:pt>
                <c:pt idx="15">
                  <c:v>34197.11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B1-4636-80E6-A93806DCA986}"/>
            </c:ext>
          </c:extLst>
        </c:ser>
        <c:ser>
          <c:idx val="6"/>
          <c:order val="6"/>
          <c:tx>
            <c:strRef>
              <c:f>'Tendencias Categorías'!$H$29:$H$30</c:f>
              <c:strCache>
                <c:ptCount val="1"/>
                <c:pt idx="0">
                  <c:v>Copiers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Categorías'!$H$31:$H$51</c:f>
              <c:numCache>
                <c:formatCode>_-[$$-540A]* #,##0.00_ ;_-[$$-540A]* \-#,##0.00\ ;_-[$$-540A]* "-"??_ ;_-@_ </c:formatCode>
                <c:ptCount val="16"/>
                <c:pt idx="1">
                  <c:v>2999.93</c:v>
                </c:pt>
                <c:pt idx="2">
                  <c:v>4109.9280000000008</c:v>
                </c:pt>
                <c:pt idx="3">
                  <c:v>3739.924</c:v>
                </c:pt>
                <c:pt idx="4">
                  <c:v>4269.9140000000007</c:v>
                </c:pt>
                <c:pt idx="5">
                  <c:v>6379.8300000000008</c:v>
                </c:pt>
                <c:pt idx="6">
                  <c:v>5119.9120000000012</c:v>
                </c:pt>
                <c:pt idx="7">
                  <c:v>10409.794000000002</c:v>
                </c:pt>
                <c:pt idx="8">
                  <c:v>959.96800000000007</c:v>
                </c:pt>
                <c:pt idx="9">
                  <c:v>10439.939999999999</c:v>
                </c:pt>
                <c:pt idx="10">
                  <c:v>11619.722000000002</c:v>
                </c:pt>
                <c:pt idx="11">
                  <c:v>26579.779999999995</c:v>
                </c:pt>
                <c:pt idx="12">
                  <c:v>24319.771999999997</c:v>
                </c:pt>
                <c:pt idx="13">
                  <c:v>3359.9520000000002</c:v>
                </c:pt>
                <c:pt idx="14">
                  <c:v>4979.8720000000012</c:v>
                </c:pt>
                <c:pt idx="15">
                  <c:v>30239.792000000001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B1-4636-80E6-A93806DCA986}"/>
            </c:ext>
          </c:extLst>
        </c:ser>
        <c:ser>
          <c:idx val="7"/>
          <c:order val="7"/>
          <c:tx>
            <c:strRef>
              <c:f>'Tendencias Categorías'!$I$29:$I$30</c:f>
              <c:strCache>
                <c:ptCount val="1"/>
                <c:pt idx="0">
                  <c:v>Envelopes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Categorías'!$I$31:$I$51</c:f>
              <c:numCache>
                <c:formatCode>_-[$$-540A]* #,##0.00_ ;_-[$$-540A]* \-#,##0.00\ ;_-[$$-540A]* "-"??_ ;_-@_ </c:formatCode>
                <c:ptCount val="16"/>
                <c:pt idx="0">
                  <c:v>547.55999999999995</c:v>
                </c:pt>
                <c:pt idx="1">
                  <c:v>718.10599999999988</c:v>
                </c:pt>
                <c:pt idx="2">
                  <c:v>721.56799999999998</c:v>
                </c:pt>
                <c:pt idx="3">
                  <c:v>1868.5159999999998</c:v>
                </c:pt>
                <c:pt idx="4">
                  <c:v>597.34799999999996</c:v>
                </c:pt>
                <c:pt idx="5">
                  <c:v>841.78800000000001</c:v>
                </c:pt>
                <c:pt idx="6">
                  <c:v>1180.74</c:v>
                </c:pt>
                <c:pt idx="7">
                  <c:v>1892.3119999999999</c:v>
                </c:pt>
                <c:pt idx="8">
                  <c:v>1081.94</c:v>
                </c:pt>
                <c:pt idx="9">
                  <c:v>416.80799999999999</c:v>
                </c:pt>
                <c:pt idx="10">
                  <c:v>1586.702</c:v>
                </c:pt>
                <c:pt idx="11">
                  <c:v>1644.4399999999998</c:v>
                </c:pt>
                <c:pt idx="12">
                  <c:v>848.13199999999995</c:v>
                </c:pt>
                <c:pt idx="13">
                  <c:v>578.39800000000014</c:v>
                </c:pt>
                <c:pt idx="14">
                  <c:v>588.69999999999993</c:v>
                </c:pt>
                <c:pt idx="15">
                  <c:v>1363.3440000000003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B1-4636-80E6-A93806DCA986}"/>
            </c:ext>
          </c:extLst>
        </c:ser>
        <c:ser>
          <c:idx val="8"/>
          <c:order val="8"/>
          <c:tx>
            <c:strRef>
              <c:f>'Tendencias Categorías'!$J$29:$J$30</c:f>
              <c:strCache>
                <c:ptCount val="1"/>
                <c:pt idx="0">
                  <c:v>Fasteners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Categorías'!$J$31:$J$51</c:f>
              <c:numCache>
                <c:formatCode>_-[$$-540A]* #,##0.00_ ;_-[$$-540A]* \-#,##0.00\ ;_-[$$-540A]* "-"??_ ;_-@_ </c:formatCode>
                <c:ptCount val="16"/>
                <c:pt idx="0">
                  <c:v>97.65</c:v>
                </c:pt>
                <c:pt idx="1">
                  <c:v>159.55200000000002</c:v>
                </c:pt>
                <c:pt idx="2">
                  <c:v>205.69599999999997</c:v>
                </c:pt>
                <c:pt idx="3">
                  <c:v>198.42999999999998</c:v>
                </c:pt>
                <c:pt idx="4">
                  <c:v>74.238</c:v>
                </c:pt>
                <c:pt idx="5">
                  <c:v>72.27000000000001</c:v>
                </c:pt>
                <c:pt idx="6">
                  <c:v>136.42599999999999</c:v>
                </c:pt>
                <c:pt idx="7">
                  <c:v>262.29000000000002</c:v>
                </c:pt>
                <c:pt idx="8">
                  <c:v>88.123999999999995</c:v>
                </c:pt>
                <c:pt idx="9">
                  <c:v>151.21</c:v>
                </c:pt>
                <c:pt idx="10">
                  <c:v>248.11</c:v>
                </c:pt>
                <c:pt idx="11">
                  <c:v>472.69000000000011</c:v>
                </c:pt>
                <c:pt idx="12">
                  <c:v>136.596</c:v>
                </c:pt>
                <c:pt idx="13">
                  <c:v>100.178</c:v>
                </c:pt>
                <c:pt idx="14">
                  <c:v>240.22000000000003</c:v>
                </c:pt>
                <c:pt idx="15">
                  <c:v>380.60000000000014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B1-4636-80E6-A93806DCA986}"/>
            </c:ext>
          </c:extLst>
        </c:ser>
        <c:ser>
          <c:idx val="9"/>
          <c:order val="9"/>
          <c:tx>
            <c:strRef>
              <c:f>'Tendencias Categorías'!$K$29:$K$30</c:f>
              <c:strCache>
                <c:ptCount val="1"/>
                <c:pt idx="0">
                  <c:v>Furnishings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Categorías'!$K$31:$K$51</c:f>
              <c:numCache>
                <c:formatCode>_-[$$-540A]* #,##0.00_ ;_-[$$-540A]* \-#,##0.00\ ;_-[$$-540A]* "-"??_ ;_-@_ </c:formatCode>
                <c:ptCount val="16"/>
                <c:pt idx="0">
                  <c:v>1584.8779999999999</c:v>
                </c:pt>
                <c:pt idx="1">
                  <c:v>2196.962</c:v>
                </c:pt>
                <c:pt idx="2">
                  <c:v>4861.3360000000002</c:v>
                </c:pt>
                <c:pt idx="3">
                  <c:v>5183.0579999999982</c:v>
                </c:pt>
                <c:pt idx="4">
                  <c:v>2912.1760000000008</c:v>
                </c:pt>
                <c:pt idx="5">
                  <c:v>7022.3080000000009</c:v>
                </c:pt>
                <c:pt idx="6">
                  <c:v>4457.9879999999994</c:v>
                </c:pt>
                <c:pt idx="7">
                  <c:v>6697.24</c:v>
                </c:pt>
                <c:pt idx="8">
                  <c:v>4198.1880000000001</c:v>
                </c:pt>
                <c:pt idx="9">
                  <c:v>5269.2160000000003</c:v>
                </c:pt>
                <c:pt idx="10">
                  <c:v>6338.9379999999974</c:v>
                </c:pt>
                <c:pt idx="11">
                  <c:v>12067.782000000001</c:v>
                </c:pt>
                <c:pt idx="12">
                  <c:v>2759.0999999999995</c:v>
                </c:pt>
                <c:pt idx="13">
                  <c:v>5866.7779999999975</c:v>
                </c:pt>
                <c:pt idx="14">
                  <c:v>7789.293999999999</c:v>
                </c:pt>
                <c:pt idx="15">
                  <c:v>12499.921999999995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B1-4636-80E6-A93806DCA986}"/>
            </c:ext>
          </c:extLst>
        </c:ser>
        <c:ser>
          <c:idx val="10"/>
          <c:order val="10"/>
          <c:tx>
            <c:strRef>
              <c:f>'Tendencias Categorías'!$L$29:$L$30</c:f>
              <c:strCache>
                <c:ptCount val="1"/>
                <c:pt idx="0">
                  <c:v>Labels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Categorías'!$L$31:$L$51</c:f>
              <c:numCache>
                <c:formatCode>_-[$$-540A]* #,##0.00_ ;_-[$$-540A]* \-#,##0.00\ ;_-[$$-540A]* "-"??_ ;_-@_ </c:formatCode>
                <c:ptCount val="16"/>
                <c:pt idx="0">
                  <c:v>255.21200000000005</c:v>
                </c:pt>
                <c:pt idx="1">
                  <c:v>744.15800000000002</c:v>
                </c:pt>
                <c:pt idx="2">
                  <c:v>617.70199999999988</c:v>
                </c:pt>
                <c:pt idx="3">
                  <c:v>1224.3219999999999</c:v>
                </c:pt>
                <c:pt idx="4">
                  <c:v>781.71400000000006</c:v>
                </c:pt>
                <c:pt idx="5">
                  <c:v>423.48600000000005</c:v>
                </c:pt>
                <c:pt idx="6">
                  <c:v>676.60199999999998</c:v>
                </c:pt>
                <c:pt idx="7">
                  <c:v>1074.6599999999999</c:v>
                </c:pt>
                <c:pt idx="8">
                  <c:v>132.37000000000003</c:v>
                </c:pt>
                <c:pt idx="9">
                  <c:v>572.29199999999992</c:v>
                </c:pt>
                <c:pt idx="10">
                  <c:v>826.34199999999998</c:v>
                </c:pt>
                <c:pt idx="11">
                  <c:v>1296.2359999999996</c:v>
                </c:pt>
                <c:pt idx="12">
                  <c:v>277.36</c:v>
                </c:pt>
                <c:pt idx="13">
                  <c:v>760.22399999999993</c:v>
                </c:pt>
                <c:pt idx="14">
                  <c:v>1944.1380000000004</c:v>
                </c:pt>
                <c:pt idx="15">
                  <c:v>879.49400000000003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B1-4636-80E6-A93806DCA986}"/>
            </c:ext>
          </c:extLst>
        </c:ser>
        <c:ser>
          <c:idx val="11"/>
          <c:order val="11"/>
          <c:tx>
            <c:strRef>
              <c:f>'Tendencias Categorías'!$M$29:$M$30</c:f>
              <c:strCache>
                <c:ptCount val="1"/>
                <c:pt idx="0">
                  <c:v>Machines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Categorías'!$M$31:$M$51</c:f>
              <c:numCache>
                <c:formatCode>_-[$$-540A]* #,##0.00_ ;_-[$$-540A]* \-#,##0.00\ ;_-[$$-540A]* "-"??_ ;_-@_ </c:formatCode>
                <c:ptCount val="16"/>
                <c:pt idx="0">
                  <c:v>25314.657999999999</c:v>
                </c:pt>
                <c:pt idx="1">
                  <c:v>979.72900000000004</c:v>
                </c:pt>
                <c:pt idx="2">
                  <c:v>22420.281999999996</c:v>
                </c:pt>
                <c:pt idx="3">
                  <c:v>13308.704</c:v>
                </c:pt>
                <c:pt idx="4">
                  <c:v>3107.9760000000006</c:v>
                </c:pt>
                <c:pt idx="5">
                  <c:v>4824.7560000000003</c:v>
                </c:pt>
                <c:pt idx="6">
                  <c:v>4973.2759999999998</c:v>
                </c:pt>
                <c:pt idx="7">
                  <c:v>14857.689000000002</c:v>
                </c:pt>
                <c:pt idx="8">
                  <c:v>17744.489999999998</c:v>
                </c:pt>
                <c:pt idx="9">
                  <c:v>24273.396999999997</c:v>
                </c:pt>
                <c:pt idx="10">
                  <c:v>3309.518</c:v>
                </c:pt>
                <c:pt idx="11">
                  <c:v>10579.481</c:v>
                </c:pt>
                <c:pt idx="12">
                  <c:v>5089.3450000000003</c:v>
                </c:pt>
                <c:pt idx="13">
                  <c:v>11562.129000000001</c:v>
                </c:pt>
                <c:pt idx="14">
                  <c:v>6008.8590000000004</c:v>
                </c:pt>
                <c:pt idx="15">
                  <c:v>20884.341999999997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B1-4636-80E6-A93806DCA986}"/>
            </c:ext>
          </c:extLst>
        </c:ser>
        <c:ser>
          <c:idx val="12"/>
          <c:order val="12"/>
          <c:tx>
            <c:strRef>
              <c:f>'Tendencias Categorías'!$N$29:$N$30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Categorías'!$N$31:$N$51</c:f>
              <c:numCache>
                <c:formatCode>_-[$$-540A]* #,##0.00_ ;_-[$$-540A]* \-#,##0.00\ ;_-[$$-540A]* "-"??_ ;_-@_ </c:formatCode>
                <c:ptCount val="16"/>
                <c:pt idx="0">
                  <c:v>1580.83</c:v>
                </c:pt>
                <c:pt idx="1">
                  <c:v>2194.7340000000004</c:v>
                </c:pt>
                <c:pt idx="2">
                  <c:v>4259.0739999999996</c:v>
                </c:pt>
                <c:pt idx="3">
                  <c:v>6800.3180000000002</c:v>
                </c:pt>
                <c:pt idx="4">
                  <c:v>2316.8320000000003</c:v>
                </c:pt>
                <c:pt idx="5">
                  <c:v>2432.764000000001</c:v>
                </c:pt>
                <c:pt idx="6">
                  <c:v>4028.1640000000002</c:v>
                </c:pt>
                <c:pt idx="7">
                  <c:v>6509.8779999999961</c:v>
                </c:pt>
                <c:pt idx="8">
                  <c:v>2734.2180000000003</c:v>
                </c:pt>
                <c:pt idx="9">
                  <c:v>6710.0599999999968</c:v>
                </c:pt>
                <c:pt idx="10">
                  <c:v>5060.8399999999983</c:v>
                </c:pt>
                <c:pt idx="11">
                  <c:v>6156.7759999999953</c:v>
                </c:pt>
                <c:pt idx="12">
                  <c:v>4729.9320000000007</c:v>
                </c:pt>
                <c:pt idx="13">
                  <c:v>5561.9900000000007</c:v>
                </c:pt>
                <c:pt idx="14">
                  <c:v>8044.8420000000006</c:v>
                </c:pt>
                <c:pt idx="15">
                  <c:v>9357.9539999999979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B1-4636-80E6-A93806DCA986}"/>
            </c:ext>
          </c:extLst>
        </c:ser>
        <c:ser>
          <c:idx val="13"/>
          <c:order val="13"/>
          <c:tx>
            <c:strRef>
              <c:f>'Tendencias Categorías'!$O$29:$O$30</c:f>
              <c:strCache>
                <c:ptCount val="1"/>
                <c:pt idx="0">
                  <c:v>Phones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Categorías'!$O$31:$O$51</c:f>
              <c:numCache>
                <c:formatCode>_-[$$-540A]* #,##0.00_ ;_-[$$-540A]* \-#,##0.00\ ;_-[$$-540A]* "-"??_ ;_-@_ </c:formatCode>
                <c:ptCount val="16"/>
                <c:pt idx="0">
                  <c:v>8890.5019999999986</c:v>
                </c:pt>
                <c:pt idx="1">
                  <c:v>19343.095999999994</c:v>
                </c:pt>
                <c:pt idx="2">
                  <c:v>13515.172</c:v>
                </c:pt>
                <c:pt idx="3">
                  <c:v>35642.036000000007</c:v>
                </c:pt>
                <c:pt idx="4">
                  <c:v>7890.6279999999988</c:v>
                </c:pt>
                <c:pt idx="5">
                  <c:v>13434.484</c:v>
                </c:pt>
                <c:pt idx="6">
                  <c:v>22845.653999999999</c:v>
                </c:pt>
                <c:pt idx="7">
                  <c:v>24142.936000000005</c:v>
                </c:pt>
                <c:pt idx="8">
                  <c:v>15851.447999999999</c:v>
                </c:pt>
                <c:pt idx="9">
                  <c:v>18159.45</c:v>
                </c:pt>
                <c:pt idx="10">
                  <c:v>18450.156000000003</c:v>
                </c:pt>
                <c:pt idx="11">
                  <c:v>26500.976000000006</c:v>
                </c:pt>
                <c:pt idx="12">
                  <c:v>18264.230000000007</c:v>
                </c:pt>
                <c:pt idx="13">
                  <c:v>17347.128000000001</c:v>
                </c:pt>
                <c:pt idx="14">
                  <c:v>34505.323999999993</c:v>
                </c:pt>
                <c:pt idx="15">
                  <c:v>35223.833999999988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B1-4636-80E6-A93806DCA986}"/>
            </c:ext>
          </c:extLst>
        </c:ser>
        <c:ser>
          <c:idx val="14"/>
          <c:order val="14"/>
          <c:tx>
            <c:strRef>
              <c:f>'Tendencias Categorías'!$P$29:$P$30</c:f>
              <c:strCache>
                <c:ptCount val="1"/>
                <c:pt idx="0">
                  <c:v>Storage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Categorías'!$P$31:$P$51</c:f>
              <c:numCache>
                <c:formatCode>_-[$$-540A]* #,##0.00_ ;_-[$$-540A]* \-#,##0.00\ ;_-[$$-540A]* "-"??_ ;_-@_ </c:formatCode>
                <c:ptCount val="16"/>
                <c:pt idx="0">
                  <c:v>7541.3619999999992</c:v>
                </c:pt>
                <c:pt idx="1">
                  <c:v>8242.4279999999999</c:v>
                </c:pt>
                <c:pt idx="2">
                  <c:v>13585.686000000002</c:v>
                </c:pt>
                <c:pt idx="3">
                  <c:v>20959.566000000006</c:v>
                </c:pt>
                <c:pt idx="4">
                  <c:v>5077.4980000000005</c:v>
                </c:pt>
                <c:pt idx="5">
                  <c:v>8621.9480000000003</c:v>
                </c:pt>
                <c:pt idx="6">
                  <c:v>17307.245999999988</c:v>
                </c:pt>
                <c:pt idx="7">
                  <c:v>14041.555999999999</c:v>
                </c:pt>
                <c:pt idx="8">
                  <c:v>8848.1039999999994</c:v>
                </c:pt>
                <c:pt idx="9">
                  <c:v>13805.081999999999</c:v>
                </c:pt>
                <c:pt idx="10">
                  <c:v>14447.291999999999</c:v>
                </c:pt>
                <c:pt idx="11">
                  <c:v>21688.221999999994</c:v>
                </c:pt>
                <c:pt idx="12">
                  <c:v>8668.2699999999968</c:v>
                </c:pt>
                <c:pt idx="13">
                  <c:v>18411.844000000005</c:v>
                </c:pt>
                <c:pt idx="14">
                  <c:v>14380.862000000001</c:v>
                </c:pt>
                <c:pt idx="15">
                  <c:v>28216.642000000003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B1-4636-80E6-A93806DCA986}"/>
            </c:ext>
          </c:extLst>
        </c:ser>
        <c:ser>
          <c:idx val="15"/>
          <c:order val="15"/>
          <c:tx>
            <c:strRef>
              <c:f>'Tendencias Categorías'!$Q$29:$Q$30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Categorías'!$Q$31:$Q$51</c:f>
              <c:numCache>
                <c:formatCode>_-[$$-540A]* #,##0.00_ ;_-[$$-540A]* \-#,##0.00\ ;_-[$$-540A]* "-"??_ ;_-@_ </c:formatCode>
                <c:ptCount val="16"/>
                <c:pt idx="0">
                  <c:v>257.24</c:v>
                </c:pt>
                <c:pt idx="1">
                  <c:v>4282.2379999999994</c:v>
                </c:pt>
                <c:pt idx="2">
                  <c:v>8793.4279999999981</c:v>
                </c:pt>
                <c:pt idx="3">
                  <c:v>1061.164</c:v>
                </c:pt>
                <c:pt idx="4">
                  <c:v>122.32000000000001</c:v>
                </c:pt>
                <c:pt idx="5">
                  <c:v>531.05400000000009</c:v>
                </c:pt>
                <c:pt idx="6">
                  <c:v>1057.616</c:v>
                </c:pt>
                <c:pt idx="7">
                  <c:v>241.49199999999999</c:v>
                </c:pt>
                <c:pt idx="8">
                  <c:v>8893.7219999999998</c:v>
                </c:pt>
                <c:pt idx="9">
                  <c:v>2445.4900000000002</c:v>
                </c:pt>
                <c:pt idx="10">
                  <c:v>743.24199999999985</c:v>
                </c:pt>
                <c:pt idx="11">
                  <c:v>2195.1220000000008</c:v>
                </c:pt>
                <c:pt idx="12">
                  <c:v>6056.1819999999989</c:v>
                </c:pt>
                <c:pt idx="13">
                  <c:v>1377.3860000000004</c:v>
                </c:pt>
                <c:pt idx="14">
                  <c:v>5523.3740000000007</c:v>
                </c:pt>
                <c:pt idx="15">
                  <c:v>3092.4679999999998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B1-4636-80E6-A93806DCA986}"/>
            </c:ext>
          </c:extLst>
        </c:ser>
        <c:ser>
          <c:idx val="16"/>
          <c:order val="16"/>
          <c:tx>
            <c:strRef>
              <c:f>'Tendencias Categorías'!$R$29:$R$30</c:f>
              <c:strCache>
                <c:ptCount val="1"/>
                <c:pt idx="0">
                  <c:v>Tables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'Tendencias Categorías'!$A$31:$A$51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'Tendencias Categorías'!$R$31:$R$51</c:f>
              <c:numCache>
                <c:formatCode>_-[$$-540A]* #,##0.00_ ;_-[$$-540A]* \-#,##0.00\ ;_-[$$-540A]* "-"??_ ;_-@_ </c:formatCode>
                <c:ptCount val="16"/>
                <c:pt idx="0">
                  <c:v>8263.4600000000009</c:v>
                </c:pt>
                <c:pt idx="1">
                  <c:v>10816.307999999999</c:v>
                </c:pt>
                <c:pt idx="2">
                  <c:v>9615.7564999999995</c:v>
                </c:pt>
                <c:pt idx="3">
                  <c:v>17392.840999999997</c:v>
                </c:pt>
                <c:pt idx="4">
                  <c:v>10300.82</c:v>
                </c:pt>
                <c:pt idx="5">
                  <c:v>3375.6105000000002</c:v>
                </c:pt>
                <c:pt idx="6">
                  <c:v>9504.9909999999982</c:v>
                </c:pt>
                <c:pt idx="7">
                  <c:v>15969.001999999999</c:v>
                </c:pt>
                <c:pt idx="8">
                  <c:v>7231.1009999999997</c:v>
                </c:pt>
                <c:pt idx="9">
                  <c:v>13000.220999999998</c:v>
                </c:pt>
                <c:pt idx="10">
                  <c:v>15159.758500000002</c:v>
                </c:pt>
                <c:pt idx="11">
                  <c:v>25442.12</c:v>
                </c:pt>
                <c:pt idx="12">
                  <c:v>6287.3810000000012</c:v>
                </c:pt>
                <c:pt idx="13">
                  <c:v>8414.3004999999994</c:v>
                </c:pt>
                <c:pt idx="14">
                  <c:v>12397.154000000002</c:v>
                </c:pt>
                <c:pt idx="15">
                  <c:v>33794.706999999995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B1-4636-80E6-A93806DCA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578287"/>
        <c:axId val="1461592015"/>
      </c:lineChart>
      <c:catAx>
        <c:axId val="146157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1592015"/>
        <c:crosses val="autoZero"/>
        <c:auto val="1"/>
        <c:lblAlgn val="ctr"/>
        <c:lblOffset val="100"/>
        <c:noMultiLvlLbl val="0"/>
      </c:catAx>
      <c:valAx>
        <c:axId val="14615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540A]* #,##0.00_ ;_-[$$-540A]* \-#,##0.00\ ;_-[$$-540A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157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15048118985127"/>
          <c:y val="2.5428331875182269E-2"/>
          <c:w val="0.77179396325459315"/>
          <c:h val="0.87829505686789155"/>
        </c:manualLayout>
      </c:layout>
      <c:bubbleChart>
        <c:varyColors val="0"/>
        <c:ser>
          <c:idx val="0"/>
          <c:order val="0"/>
          <c:tx>
            <c:v>Matriz ABC-XYZ</c:v>
          </c:tx>
          <c:spPr>
            <a:solidFill>
              <a:schemeClr val="bg2"/>
            </a:solidFill>
            <a:ln w="6350">
              <a:solidFill>
                <a:schemeClr val="tx1"/>
              </a:solidFill>
            </a:ln>
            <a:effectLst/>
          </c:spPr>
          <c:invertIfNegative val="0"/>
          <c:xVal>
            <c:numRef>
              <c:f>'Análisis ABC-XYZ'!$D$2:$D$18</c:f>
              <c:numCache>
                <c:formatCode>0.00%</c:formatCode>
                <c:ptCount val="17"/>
                <c:pt idx="0">
                  <c:v>0.41105220110552465</c:v>
                </c:pt>
                <c:pt idx="1">
                  <c:v>0.46529189879902266</c:v>
                </c:pt>
                <c:pt idx="2">
                  <c:v>0.44610841445725197</c:v>
                </c:pt>
                <c:pt idx="3">
                  <c:v>0.55975208308209756</c:v>
                </c:pt>
                <c:pt idx="4">
                  <c:v>0.46881743173671325</c:v>
                </c:pt>
                <c:pt idx="5">
                  <c:v>0.5183572270896134</c:v>
                </c:pt>
                <c:pt idx="6">
                  <c:v>0.52062335344040378</c:v>
                </c:pt>
                <c:pt idx="7">
                  <c:v>0.62810530827000832</c:v>
                </c:pt>
                <c:pt idx="8">
                  <c:v>0.5176847302647779</c:v>
                </c:pt>
                <c:pt idx="9">
                  <c:v>0.49507917887403441</c:v>
                </c:pt>
                <c:pt idx="10">
                  <c:v>0.4595170286641902</c:v>
                </c:pt>
                <c:pt idx="11">
                  <c:v>0.43613829632717294</c:v>
                </c:pt>
                <c:pt idx="12">
                  <c:v>0.53938093436526824</c:v>
                </c:pt>
                <c:pt idx="13">
                  <c:v>0.45632477063632687</c:v>
                </c:pt>
                <c:pt idx="14">
                  <c:v>0.44424167803735209</c:v>
                </c:pt>
                <c:pt idx="15">
                  <c:v>0.4647369236065339</c:v>
                </c:pt>
                <c:pt idx="16">
                  <c:v>0.51168203684699509</c:v>
                </c:pt>
              </c:numCache>
            </c:numRef>
          </c:xVal>
          <c:yVal>
            <c:numRef>
              <c:f>'Análisis ABC-XYZ'!$F$2:$F$18</c:f>
              <c:numCache>
                <c:formatCode>0.00%</c:formatCode>
                <c:ptCount val="17"/>
                <c:pt idx="0">
                  <c:v>0.14365615985225719</c:v>
                </c:pt>
                <c:pt idx="1">
                  <c:v>0.28663412432903662</c:v>
                </c:pt>
                <c:pt idx="2">
                  <c:v>0.38407602062484747</c:v>
                </c:pt>
                <c:pt idx="3">
                  <c:v>0.4741706812950387</c:v>
                </c:pt>
                <c:pt idx="4">
                  <c:v>0.56271876453641267</c:v>
                </c:pt>
                <c:pt idx="5">
                  <c:v>0.64509668554036292</c:v>
                </c:pt>
                <c:pt idx="6">
                  <c:v>0.71795941204053537</c:v>
                </c:pt>
                <c:pt idx="7">
                  <c:v>0.78305081635964768</c:v>
                </c:pt>
                <c:pt idx="8">
                  <c:v>0.8330595022718571</c:v>
                </c:pt>
                <c:pt idx="9">
                  <c:v>0.87986958442808483</c:v>
                </c:pt>
                <c:pt idx="10">
                  <c:v>0.91978997867172263</c:v>
                </c:pt>
                <c:pt idx="11">
                  <c:v>0.9539529495099589</c:v>
                </c:pt>
                <c:pt idx="12">
                  <c:v>0.97427051895136363</c:v>
                </c:pt>
                <c:pt idx="13">
                  <c:v>0.98607566514848743</c:v>
                </c:pt>
                <c:pt idx="14">
                  <c:v>0.99324804710460779</c:v>
                </c:pt>
                <c:pt idx="15">
                  <c:v>0.99868349344096752</c:v>
                </c:pt>
                <c:pt idx="16">
                  <c:v>1</c:v>
                </c:pt>
              </c:numCache>
            </c:numRef>
          </c:yVal>
          <c:bubbleSize>
            <c:numRef>
              <c:f>'Análisis ABC-XYZ'!$E$2:$E$18</c:f>
              <c:numCache>
                <c:formatCode>0.00%</c:formatCode>
                <c:ptCount val="17"/>
                <c:pt idx="0">
                  <c:v>0.14365615985225719</c:v>
                </c:pt>
                <c:pt idx="1">
                  <c:v>0.14297796447677943</c:v>
                </c:pt>
                <c:pt idx="2">
                  <c:v>9.7441896295810862E-2</c:v>
                </c:pt>
                <c:pt idx="3">
                  <c:v>9.0094660670191257E-2</c:v>
                </c:pt>
                <c:pt idx="4">
                  <c:v>8.8548083241373948E-2</c:v>
                </c:pt>
                <c:pt idx="5">
                  <c:v>8.2377921003950236E-2</c:v>
                </c:pt>
                <c:pt idx="6">
                  <c:v>7.2862726500172476E-2</c:v>
                </c:pt>
                <c:pt idx="7">
                  <c:v>6.5091404319112298E-2</c:v>
                </c:pt>
                <c:pt idx="8">
                  <c:v>5.0008685912209409E-2</c:v>
                </c:pt>
                <c:pt idx="9">
                  <c:v>4.6810082156227686E-2</c:v>
                </c:pt>
                <c:pt idx="10">
                  <c:v>3.9920394243637795E-2</c:v>
                </c:pt>
                <c:pt idx="11">
                  <c:v>3.4162970838236259E-2</c:v>
                </c:pt>
                <c:pt idx="12">
                  <c:v>2.0317569441404764E-2</c:v>
                </c:pt>
                <c:pt idx="13">
                  <c:v>1.1805146197123762E-2</c:v>
                </c:pt>
                <c:pt idx="14">
                  <c:v>7.1723819561204027E-3</c:v>
                </c:pt>
                <c:pt idx="15">
                  <c:v>5.4354463363597057E-3</c:v>
                </c:pt>
                <c:pt idx="16">
                  <c:v>1.3165065590324775E-3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265-4C27-82D0-22DA2AD3E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0579391"/>
        <c:axId val="70585631"/>
      </c:bubbleChart>
      <c:valAx>
        <c:axId val="70579391"/>
        <c:scaling>
          <c:orientation val="minMax"/>
          <c:max val="1.2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500" baseline="0"/>
                  <a:t>Coeficiente de Variación</a:t>
                </a:r>
              </a:p>
            </c:rich>
          </c:tx>
          <c:layout>
            <c:manualLayout>
              <c:xMode val="edge"/>
              <c:yMode val="edge"/>
              <c:x val="0.46166268949866157"/>
              <c:y val="0.93627707442036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585631"/>
        <c:crosses val="autoZero"/>
        <c:crossBetween val="midCat"/>
      </c:valAx>
      <c:valAx>
        <c:axId val="70585631"/>
        <c:scaling>
          <c:orientation val="maxMin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500" baseline="0"/>
                  <a:t> % ingresos acumulados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579391"/>
        <c:crosses val="autoZero"/>
        <c:crossBetween val="midCat"/>
      </c:valAx>
      <c:spPr>
        <a:gradFill flip="none" rotWithShape="1">
          <a:gsLst>
            <a:gs pos="34000">
              <a:schemeClr val="accent6"/>
            </a:gs>
            <a:gs pos="70000">
              <a:schemeClr val="accent4">
                <a:lumMod val="60000"/>
                <a:lumOff val="40000"/>
              </a:schemeClr>
            </a:gs>
            <a:gs pos="84000">
              <a:srgbClr val="FF4347"/>
            </a:gs>
          </a:gsLst>
          <a:path path="circle">
            <a:fillToRect r="100000" b="100000"/>
          </a:path>
          <a:tileRect l="-100000" t="-100000"/>
        </a:grad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chart" Target="../charts/chart3.xml"/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17" Type="http://schemas.openxmlformats.org/officeDocument/2006/relationships/chart" Target="../charts/chart5.xml"/><Relationship Id="rId2" Type="http://schemas.openxmlformats.org/officeDocument/2006/relationships/image" Target="../media/image2.svg"/><Relationship Id="rId16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image" Target="../media/image4.sv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image" Target="../media/image12.svg"/><Relationship Id="rId10" Type="http://schemas.openxmlformats.org/officeDocument/2006/relationships/image" Target="../media/image8.svg"/><Relationship Id="rId4" Type="http://schemas.openxmlformats.org/officeDocument/2006/relationships/chart" Target="../charts/chart2.xml"/><Relationship Id="rId9" Type="http://schemas.openxmlformats.org/officeDocument/2006/relationships/image" Target="../media/image7.png"/><Relationship Id="rId14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72636</xdr:rowOff>
    </xdr:from>
    <xdr:to>
      <xdr:col>9</xdr:col>
      <xdr:colOff>515937</xdr:colOff>
      <xdr:row>23</xdr:row>
      <xdr:rowOff>143136</xdr:rowOff>
    </xdr:to>
    <xdr:sp macro="" textlink="">
      <xdr:nvSpPr>
        <xdr:cNvPr id="65" name="Rectángulo: esquinas redondeadas 64">
          <a:extLst>
            <a:ext uri="{FF2B5EF4-FFF2-40B4-BE49-F238E27FC236}">
              <a16:creationId xmlns:a16="http://schemas.microsoft.com/office/drawing/2014/main" id="{02472803-E310-4AA8-A202-7F70E61E5A19}"/>
            </a:ext>
          </a:extLst>
        </xdr:cNvPr>
        <xdr:cNvSpPr/>
      </xdr:nvSpPr>
      <xdr:spPr>
        <a:xfrm>
          <a:off x="3464278" y="3007747"/>
          <a:ext cx="3789715" cy="1354611"/>
        </a:xfrm>
        <a:prstGeom prst="roundRect">
          <a:avLst>
            <a:gd name="adj" fmla="val 6216"/>
          </a:avLst>
        </a:prstGeom>
        <a:solidFill>
          <a:schemeClr val="bg1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15875</xdr:colOff>
      <xdr:row>0</xdr:row>
      <xdr:rowOff>102576</xdr:rowOff>
    </xdr:from>
    <xdr:to>
      <xdr:col>13</xdr:col>
      <xdr:colOff>16485</xdr:colOff>
      <xdr:row>24</xdr:row>
      <xdr:rowOff>14653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BD394EE3-0C56-4FF5-9D6B-1826EBEAD483}"/>
            </a:ext>
          </a:extLst>
        </xdr:cNvPr>
        <xdr:cNvSpPr/>
      </xdr:nvSpPr>
      <xdr:spPr>
        <a:xfrm>
          <a:off x="15875" y="102576"/>
          <a:ext cx="9384499" cy="4314744"/>
        </a:xfrm>
        <a:prstGeom prst="roundRect">
          <a:avLst>
            <a:gd name="adj" fmla="val 2381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0</xdr:colOff>
      <xdr:row>0</xdr:row>
      <xdr:rowOff>102577</xdr:rowOff>
    </xdr:from>
    <xdr:to>
      <xdr:col>12</xdr:col>
      <xdr:colOff>0</xdr:colOff>
      <xdr:row>5</xdr:row>
      <xdr:rowOff>71439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DD5A596C-42D3-4B09-B8EF-4A6BC6E11D01}"/>
            </a:ext>
          </a:extLst>
        </xdr:cNvPr>
        <xdr:cNvSpPr/>
      </xdr:nvSpPr>
      <xdr:spPr>
        <a:xfrm>
          <a:off x="182563" y="102577"/>
          <a:ext cx="8556625" cy="921362"/>
        </a:xfrm>
        <a:prstGeom prst="roundRect">
          <a:avLst>
            <a:gd name="adj" fmla="val 5039"/>
          </a:avLst>
        </a:prstGeom>
        <a:solidFill>
          <a:srgbClr val="0923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1</xdr:colOff>
      <xdr:row>8</xdr:row>
      <xdr:rowOff>116597</xdr:rowOff>
    </xdr:from>
    <xdr:to>
      <xdr:col>12</xdr:col>
      <xdr:colOff>109906</xdr:colOff>
      <xdr:row>16</xdr:row>
      <xdr:rowOff>77611</xdr:rowOff>
    </xdr:to>
    <xdr:sp macro="" textlink="">
      <xdr:nvSpPr>
        <xdr:cNvPr id="68" name="Rectángulo: esquinas redondeadas 67">
          <a:extLst>
            <a:ext uri="{FF2B5EF4-FFF2-40B4-BE49-F238E27FC236}">
              <a16:creationId xmlns:a16="http://schemas.microsoft.com/office/drawing/2014/main" id="{3A387C6B-8EE4-4CED-B9F6-839DC533D382}"/>
            </a:ext>
          </a:extLst>
        </xdr:cNvPr>
        <xdr:cNvSpPr/>
      </xdr:nvSpPr>
      <xdr:spPr>
        <a:xfrm>
          <a:off x="3464279" y="1584153"/>
          <a:ext cx="5839016" cy="1428569"/>
        </a:xfrm>
        <a:prstGeom prst="roundRect">
          <a:avLst>
            <a:gd name="adj" fmla="val 6216"/>
          </a:avLst>
        </a:prstGeom>
        <a:solidFill>
          <a:schemeClr val="bg1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445477</xdr:colOff>
      <xdr:row>8</xdr:row>
      <xdr:rowOff>82550</xdr:rowOff>
    </xdr:from>
    <xdr:to>
      <xdr:col>4</xdr:col>
      <xdr:colOff>553916</xdr:colOff>
      <xdr:row>23</xdr:row>
      <xdr:rowOff>146537</xdr:rowOff>
    </xdr:to>
    <xdr:sp macro="" textlink="">
      <xdr:nvSpPr>
        <xdr:cNvPr id="69" name="Rectángulo: esquinas redondeadas 68">
          <a:extLst>
            <a:ext uri="{FF2B5EF4-FFF2-40B4-BE49-F238E27FC236}">
              <a16:creationId xmlns:a16="http://schemas.microsoft.com/office/drawing/2014/main" id="{68DDE4D6-B53F-462C-84C3-C9DD414C66EB}"/>
            </a:ext>
          </a:extLst>
        </xdr:cNvPr>
        <xdr:cNvSpPr/>
      </xdr:nvSpPr>
      <xdr:spPr>
        <a:xfrm>
          <a:off x="1454421" y="1550106"/>
          <a:ext cx="1745328" cy="2815653"/>
        </a:xfrm>
        <a:prstGeom prst="roundRect">
          <a:avLst>
            <a:gd name="adj" fmla="val 6216"/>
          </a:avLst>
        </a:prstGeom>
        <a:solidFill>
          <a:srgbClr val="092327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65942</xdr:colOff>
      <xdr:row>16</xdr:row>
      <xdr:rowOff>76037</xdr:rowOff>
    </xdr:from>
    <xdr:to>
      <xdr:col>2</xdr:col>
      <xdr:colOff>263770</xdr:colOff>
      <xdr:row>23</xdr:row>
      <xdr:rowOff>146537</xdr:rowOff>
    </xdr:to>
    <xdr:sp macro="" textlink="">
      <xdr:nvSpPr>
        <xdr:cNvPr id="71" name="Rectángulo: esquinas redondeadas 70">
          <a:extLst>
            <a:ext uri="{FF2B5EF4-FFF2-40B4-BE49-F238E27FC236}">
              <a16:creationId xmlns:a16="http://schemas.microsoft.com/office/drawing/2014/main" id="{9BD49423-9492-4384-A347-E596A6224AE0}"/>
            </a:ext>
          </a:extLst>
        </xdr:cNvPr>
        <xdr:cNvSpPr/>
      </xdr:nvSpPr>
      <xdr:spPr>
        <a:xfrm>
          <a:off x="65942" y="3011148"/>
          <a:ext cx="1206772" cy="1354611"/>
        </a:xfrm>
        <a:prstGeom prst="roundRect">
          <a:avLst>
            <a:gd name="adj" fmla="val 6216"/>
          </a:avLst>
        </a:prstGeom>
        <a:solidFill>
          <a:schemeClr val="bg1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65942</xdr:colOff>
      <xdr:row>6</xdr:row>
      <xdr:rowOff>7938</xdr:rowOff>
    </xdr:from>
    <xdr:to>
      <xdr:col>2</xdr:col>
      <xdr:colOff>275168</xdr:colOff>
      <xdr:row>16</xdr:row>
      <xdr:rowOff>3653</xdr:rowOff>
    </xdr:to>
    <xdr:sp macro="" textlink="">
      <xdr:nvSpPr>
        <xdr:cNvPr id="73" name="Rectángulo: esquinas redondeadas 72">
          <a:extLst>
            <a:ext uri="{FF2B5EF4-FFF2-40B4-BE49-F238E27FC236}">
              <a16:creationId xmlns:a16="http://schemas.microsoft.com/office/drawing/2014/main" id="{D74E03C8-DC90-4B2D-BEA3-A4DC067415C0}"/>
            </a:ext>
          </a:extLst>
        </xdr:cNvPr>
        <xdr:cNvSpPr/>
      </xdr:nvSpPr>
      <xdr:spPr>
        <a:xfrm>
          <a:off x="65942" y="1108605"/>
          <a:ext cx="1218170" cy="1830159"/>
        </a:xfrm>
        <a:prstGeom prst="roundRect">
          <a:avLst>
            <a:gd name="adj" fmla="val 6216"/>
          </a:avLst>
        </a:prstGeom>
        <a:solidFill>
          <a:srgbClr val="092327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149591</xdr:colOff>
      <xdr:row>1</xdr:row>
      <xdr:rowOff>115395</xdr:rowOff>
    </xdr:from>
    <xdr:to>
      <xdr:col>1</xdr:col>
      <xdr:colOff>501283</xdr:colOff>
      <xdr:row>3</xdr:row>
      <xdr:rowOff>93414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CFAD3F09-03C4-4A6E-88C4-A3A268AD8FB2}"/>
            </a:ext>
          </a:extLst>
        </xdr:cNvPr>
        <xdr:cNvSpPr/>
      </xdr:nvSpPr>
      <xdr:spPr>
        <a:xfrm>
          <a:off x="332154" y="305895"/>
          <a:ext cx="351692" cy="359019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179510</xdr:colOff>
      <xdr:row>1</xdr:row>
      <xdr:rowOff>144707</xdr:rowOff>
    </xdr:from>
    <xdr:to>
      <xdr:col>1</xdr:col>
      <xdr:colOff>478446</xdr:colOff>
      <xdr:row>3</xdr:row>
      <xdr:rowOff>62643</xdr:rowOff>
    </xdr:to>
    <xdr:pic>
      <xdr:nvPicPr>
        <xdr:cNvPr id="77" name="Gráfico 76" descr="Documento con relleno sólido">
          <a:extLst>
            <a:ext uri="{FF2B5EF4-FFF2-40B4-BE49-F238E27FC236}">
              <a16:creationId xmlns:a16="http://schemas.microsoft.com/office/drawing/2014/main" id="{B32EB52F-DB80-4258-A2A6-1A39EBA7B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2683" y="335207"/>
          <a:ext cx="298936" cy="298936"/>
        </a:xfrm>
        <a:prstGeom prst="rect">
          <a:avLst/>
        </a:prstGeom>
      </xdr:spPr>
    </xdr:pic>
    <xdr:clientData/>
  </xdr:twoCellAnchor>
  <xdr:twoCellAnchor>
    <xdr:from>
      <xdr:col>1</xdr:col>
      <xdr:colOff>517524</xdr:colOff>
      <xdr:row>1</xdr:row>
      <xdr:rowOff>87313</xdr:rowOff>
    </xdr:from>
    <xdr:to>
      <xdr:col>6</xdr:col>
      <xdr:colOff>152400</xdr:colOff>
      <xdr:row>2</xdr:row>
      <xdr:rowOff>134938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ACBA728B-1678-4E7E-9761-8F7841A68B42}"/>
            </a:ext>
          </a:extLst>
        </xdr:cNvPr>
        <xdr:cNvSpPr txBox="1"/>
      </xdr:nvSpPr>
      <xdr:spPr>
        <a:xfrm>
          <a:off x="700087" y="277813"/>
          <a:ext cx="3524251" cy="238125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" sz="1400">
              <a:solidFill>
                <a:schemeClr val="bg1"/>
              </a:solidFill>
              <a:latin typeface="Franklin Gothic Demi" panose="020B0703020102020204" pitchFamily="34" charset="0"/>
            </a:rPr>
            <a:t>Dashboard - Análisis de Ventas y Demanda</a:t>
          </a:r>
        </a:p>
      </xdr:txBody>
    </xdr:sp>
    <xdr:clientData/>
  </xdr:twoCellAnchor>
  <xdr:twoCellAnchor>
    <xdr:from>
      <xdr:col>1</xdr:col>
      <xdr:colOff>517524</xdr:colOff>
      <xdr:row>2</xdr:row>
      <xdr:rowOff>80961</xdr:rowOff>
    </xdr:from>
    <xdr:to>
      <xdr:col>6</xdr:col>
      <xdr:colOff>152400</xdr:colOff>
      <xdr:row>3</xdr:row>
      <xdr:rowOff>128586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37410ACB-1005-45A3-A4A3-09DBC86B8535}"/>
            </a:ext>
          </a:extLst>
        </xdr:cNvPr>
        <xdr:cNvSpPr txBox="1"/>
      </xdr:nvSpPr>
      <xdr:spPr>
        <a:xfrm>
          <a:off x="700087" y="461961"/>
          <a:ext cx="3524251" cy="238125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" sz="1000">
              <a:solidFill>
                <a:schemeClr val="bg1"/>
              </a:solidFill>
              <a:latin typeface="Franklin Gothic Book" panose="020B0503020102020204" pitchFamily="34" charset="0"/>
            </a:rPr>
            <a:t>Exploración interactiva por categoría, tiempo y localización</a:t>
          </a:r>
        </a:p>
      </xdr:txBody>
    </xdr:sp>
    <xdr:clientData/>
  </xdr:twoCellAnchor>
  <xdr:twoCellAnchor>
    <xdr:from>
      <xdr:col>0</xdr:col>
      <xdr:colOff>23812</xdr:colOff>
      <xdr:row>17</xdr:row>
      <xdr:rowOff>7938</xdr:rowOff>
    </xdr:from>
    <xdr:to>
      <xdr:col>2</xdr:col>
      <xdr:colOff>269877</xdr:colOff>
      <xdr:row>22</xdr:row>
      <xdr:rowOff>142876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96FA8BEA-1352-4981-86D4-18417EDF5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79375</xdr:colOff>
      <xdr:row>19</xdr:row>
      <xdr:rowOff>15875</xdr:rowOff>
    </xdr:from>
    <xdr:to>
      <xdr:col>2</xdr:col>
      <xdr:colOff>55562</xdr:colOff>
      <xdr:row>20</xdr:row>
      <xdr:rowOff>150812</xdr:rowOff>
    </xdr:to>
    <xdr:sp macro="" textlink="'Porcentajes Subcategorías'!G3">
      <xdr:nvSpPr>
        <xdr:cNvPr id="19" name="CuadroTexto 18">
          <a:extLst>
            <a:ext uri="{FF2B5EF4-FFF2-40B4-BE49-F238E27FC236}">
              <a16:creationId xmlns:a16="http://schemas.microsoft.com/office/drawing/2014/main" id="{99DE424E-89D3-44BB-A2E4-76D3F5D37548}"/>
            </a:ext>
          </a:extLst>
        </xdr:cNvPr>
        <xdr:cNvSpPr txBox="1"/>
      </xdr:nvSpPr>
      <xdr:spPr>
        <a:xfrm>
          <a:off x="261938" y="3635375"/>
          <a:ext cx="754062" cy="325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F6FEDA7-12B6-45FD-842C-BC415251DD90}" type="TxLink">
            <a:rPr lang="en-US" sz="1200" b="1" i="0" u="none" strike="noStrike">
              <a:solidFill>
                <a:srgbClr val="022B3A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14,37%</a:t>
          </a:fld>
          <a:endParaRPr lang="es-ES" sz="1200" b="1">
            <a:solidFill>
              <a:srgbClr val="022B3A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712788</xdr:colOff>
      <xdr:row>1</xdr:row>
      <xdr:rowOff>56445</xdr:rowOff>
    </xdr:from>
    <xdr:to>
      <xdr:col>11</xdr:col>
      <xdr:colOff>811389</xdr:colOff>
      <xdr:row>7</xdr:row>
      <xdr:rowOff>4716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DD90D76-94CB-47C9-87A8-4BA4FB4E8391}"/>
            </a:ext>
          </a:extLst>
        </xdr:cNvPr>
        <xdr:cNvGrpSpPr/>
      </xdr:nvGrpSpPr>
      <xdr:grpSpPr>
        <a:xfrm>
          <a:off x="7464955" y="241653"/>
          <a:ext cx="1739017" cy="1059521"/>
          <a:chOff x="3762375" y="764938"/>
          <a:chExt cx="1620000" cy="792000"/>
        </a:xfrm>
      </xdr:grpSpPr>
      <xdr:sp macro="" textlink="">
        <xdr:nvSpPr>
          <xdr:cNvPr id="50" name="Rectángulo: esquinas redondeadas 49">
            <a:extLst>
              <a:ext uri="{FF2B5EF4-FFF2-40B4-BE49-F238E27FC236}">
                <a16:creationId xmlns:a16="http://schemas.microsoft.com/office/drawing/2014/main" id="{9D4AB074-BA47-4EB7-9E5C-0647D7059FB3}"/>
              </a:ext>
            </a:extLst>
          </xdr:cNvPr>
          <xdr:cNvSpPr/>
        </xdr:nvSpPr>
        <xdr:spPr>
          <a:xfrm>
            <a:off x="3762375" y="764938"/>
            <a:ext cx="1620000" cy="792000"/>
          </a:xfrm>
          <a:prstGeom prst="roundRect">
            <a:avLst>
              <a:gd name="adj" fmla="val 6216"/>
            </a:avLst>
          </a:prstGeom>
          <a:solidFill>
            <a:schemeClr val="bg1"/>
          </a:solidFill>
          <a:ln>
            <a:noFill/>
          </a:ln>
          <a:effectLst>
            <a:outerShdw blurRad="63500" dist="63500" dir="2700000" algn="tl" rotWithShape="0">
              <a:prstClr val="black">
                <a:alpha val="5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aphicFrame macro="">
        <xdr:nvGraphicFramePr>
          <xdr:cNvPr id="36" name="Gráfico 35">
            <a:extLst>
              <a:ext uri="{FF2B5EF4-FFF2-40B4-BE49-F238E27FC236}">
                <a16:creationId xmlns:a16="http://schemas.microsoft.com/office/drawing/2014/main" id="{6C84A579-FCBA-46AC-A12B-1585DE87DDDE}"/>
              </a:ext>
            </a:extLst>
          </xdr:cNvPr>
          <xdr:cNvGraphicFramePr>
            <a:graphicFrameLocks/>
          </xdr:cNvGraphicFramePr>
        </xdr:nvGraphicFramePr>
        <xdr:xfrm>
          <a:off x="3779471" y="835269"/>
          <a:ext cx="1583837" cy="7046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pic>
        <xdr:nvPicPr>
          <xdr:cNvPr id="21" name="Gráfico 20" descr="Estadísticas con relleno sólido">
            <a:extLst>
              <a:ext uri="{FF2B5EF4-FFF2-40B4-BE49-F238E27FC236}">
                <a16:creationId xmlns:a16="http://schemas.microsoft.com/office/drawing/2014/main" id="{543A0DE4-FAF6-4030-9AA7-DF7610ACFF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787408" y="793751"/>
            <a:ext cx="302400" cy="258861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818444</xdr:colOff>
      <xdr:row>8</xdr:row>
      <xdr:rowOff>129078</xdr:rowOff>
    </xdr:from>
    <xdr:to>
      <xdr:col>9</xdr:col>
      <xdr:colOff>517021</xdr:colOff>
      <xdr:row>23</xdr:row>
      <xdr:rowOff>146537</xdr:rowOff>
    </xdr:to>
    <xdr:sp macro="" textlink="">
      <xdr:nvSpPr>
        <xdr:cNvPr id="67" name="Rectángulo: esquinas redondeadas 66">
          <a:extLst>
            <a:ext uri="{FF2B5EF4-FFF2-40B4-BE49-F238E27FC236}">
              <a16:creationId xmlns:a16="http://schemas.microsoft.com/office/drawing/2014/main" id="{24288E78-542A-410E-900E-17AB200BFD88}"/>
            </a:ext>
          </a:extLst>
        </xdr:cNvPr>
        <xdr:cNvSpPr/>
      </xdr:nvSpPr>
      <xdr:spPr>
        <a:xfrm>
          <a:off x="3464277" y="1596634"/>
          <a:ext cx="3790800" cy="2769125"/>
        </a:xfrm>
        <a:prstGeom prst="roundRect">
          <a:avLst>
            <a:gd name="adj" fmla="val 6216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46158</xdr:colOff>
      <xdr:row>8</xdr:row>
      <xdr:rowOff>138913</xdr:rowOff>
    </xdr:from>
    <xdr:to>
      <xdr:col>7</xdr:col>
      <xdr:colOff>62033</xdr:colOff>
      <xdr:row>15</xdr:row>
      <xdr:rowOff>136176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562779E5-9AC4-4C19-91C7-92308954A7B8}"/>
            </a:ext>
          </a:extLst>
        </xdr:cNvPr>
        <xdr:cNvGrpSpPr/>
      </xdr:nvGrpSpPr>
      <xdr:grpSpPr>
        <a:xfrm>
          <a:off x="3517491" y="1620580"/>
          <a:ext cx="1656292" cy="1293721"/>
          <a:chOff x="3513258" y="1612113"/>
          <a:chExt cx="1654175" cy="1286313"/>
        </a:xfrm>
      </xdr:grpSpPr>
      <xdr:sp macro="" textlink="'Porcentajes Subcategorías'!E26">
        <xdr:nvSpPr>
          <xdr:cNvPr id="27" name="Rectángulo 26">
            <a:extLst>
              <a:ext uri="{FF2B5EF4-FFF2-40B4-BE49-F238E27FC236}">
                <a16:creationId xmlns:a16="http://schemas.microsoft.com/office/drawing/2014/main" id="{56491007-4EC7-4531-B6E3-AEAD87C8F897}"/>
              </a:ext>
            </a:extLst>
          </xdr:cNvPr>
          <xdr:cNvSpPr/>
        </xdr:nvSpPr>
        <xdr:spPr>
          <a:xfrm>
            <a:off x="3932358" y="1801693"/>
            <a:ext cx="1217612" cy="252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B4852F76-1241-43C1-B769-87F157925CC3}" type="TxLink">
              <a:rPr lang="en-US" sz="105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$330.007</a:t>
            </a:fld>
            <a:endParaRPr lang="es-ES" sz="105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'Porcentajes Subcategorías'!E27">
        <xdr:nvSpPr>
          <xdr:cNvPr id="48" name="Rectángulo 47">
            <a:extLst>
              <a:ext uri="{FF2B5EF4-FFF2-40B4-BE49-F238E27FC236}">
                <a16:creationId xmlns:a16="http://schemas.microsoft.com/office/drawing/2014/main" id="{775E11DA-8EC0-414C-B993-66C7A6BF1C7C}"/>
              </a:ext>
            </a:extLst>
          </xdr:cNvPr>
          <xdr:cNvSpPr/>
        </xdr:nvSpPr>
        <xdr:spPr>
          <a:xfrm>
            <a:off x="3932358" y="2014380"/>
            <a:ext cx="1217612" cy="2459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41029CE6-A242-4A64-8BA7-8915EFE9533E}" type="TxLink">
              <a:rPr lang="en-US" sz="105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$328.449</a:t>
            </a:fld>
            <a:endParaRPr lang="es-ES" sz="105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'Porcentajes Subcategorías'!E28">
        <xdr:nvSpPr>
          <xdr:cNvPr id="51" name="Rectángulo 50">
            <a:extLst>
              <a:ext uri="{FF2B5EF4-FFF2-40B4-BE49-F238E27FC236}">
                <a16:creationId xmlns:a16="http://schemas.microsoft.com/office/drawing/2014/main" id="{E1EAF0E9-993D-4644-AA2F-4C28AB64B9D1}"/>
              </a:ext>
            </a:extLst>
          </xdr:cNvPr>
          <xdr:cNvSpPr/>
        </xdr:nvSpPr>
        <xdr:spPr>
          <a:xfrm>
            <a:off x="3932358" y="2227772"/>
            <a:ext cx="1217612" cy="2452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91B2B235-AC3F-46F2-B53A-27123A187C25}" type="TxLink">
              <a:rPr lang="en-US" sz="105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$223.844</a:t>
            </a:fld>
            <a:endParaRPr lang="es-ES" sz="1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'Porcentajes Subcategorías'!E29">
        <xdr:nvSpPr>
          <xdr:cNvPr id="52" name="Rectángulo 51">
            <a:extLst>
              <a:ext uri="{FF2B5EF4-FFF2-40B4-BE49-F238E27FC236}">
                <a16:creationId xmlns:a16="http://schemas.microsoft.com/office/drawing/2014/main" id="{17005203-715B-4DD2-88D9-4E1A8D9F286E}"/>
              </a:ext>
            </a:extLst>
          </xdr:cNvPr>
          <xdr:cNvSpPr/>
        </xdr:nvSpPr>
        <xdr:spPr>
          <a:xfrm>
            <a:off x="3932358" y="2433496"/>
            <a:ext cx="1217612" cy="2522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83013024-BFE9-4D80-9488-6D0D9ADE3343}" type="TxLink">
              <a:rPr lang="en-US" sz="105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$206.966</a:t>
            </a:fld>
            <a:endParaRPr lang="es-ES" sz="105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'Porcentajes Subcategorías'!E30">
        <xdr:nvSpPr>
          <xdr:cNvPr id="53" name="Rectángulo 52">
            <a:extLst>
              <a:ext uri="{FF2B5EF4-FFF2-40B4-BE49-F238E27FC236}">
                <a16:creationId xmlns:a16="http://schemas.microsoft.com/office/drawing/2014/main" id="{90FD033F-ADF2-4A02-8EED-B3A61A32E978}"/>
              </a:ext>
            </a:extLst>
          </xdr:cNvPr>
          <xdr:cNvSpPr/>
        </xdr:nvSpPr>
        <xdr:spPr>
          <a:xfrm>
            <a:off x="3932358" y="2646182"/>
            <a:ext cx="1217612" cy="25224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0E8F3E82-5056-4B29-9F45-C308CF6343AB}" type="TxLink">
              <a:rPr lang="en-US" sz="105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$203.413</a:t>
            </a:fld>
            <a:endParaRPr lang="es-ES" sz="105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829FFF0B-E9BE-4900-9E20-390A60BE6C30}"/>
              </a:ext>
            </a:extLst>
          </xdr:cNvPr>
          <xdr:cNvSpPr txBox="1"/>
        </xdr:nvSpPr>
        <xdr:spPr>
          <a:xfrm>
            <a:off x="3545009" y="1801693"/>
            <a:ext cx="360000" cy="2451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1050" b="1">
                <a:latin typeface="Segoe UI" panose="020B0502040204020203" pitchFamily="34" charset="0"/>
                <a:cs typeface="Segoe UI" panose="020B0502040204020203" pitchFamily="34" charset="0"/>
              </a:rPr>
              <a:t>1º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772C6CDB-4DB0-45C7-8458-C6077E876714}"/>
              </a:ext>
            </a:extLst>
          </xdr:cNvPr>
          <xdr:cNvSpPr txBox="1"/>
        </xdr:nvSpPr>
        <xdr:spPr>
          <a:xfrm>
            <a:off x="3545009" y="2016338"/>
            <a:ext cx="360000" cy="2381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1050" b="1">
                <a:latin typeface="Segoe UI" panose="020B0502040204020203" pitchFamily="34" charset="0"/>
                <a:cs typeface="Segoe UI" panose="020B0502040204020203" pitchFamily="34" charset="0"/>
              </a:rPr>
              <a:t>2º</a:t>
            </a:r>
          </a:p>
        </xdr:txBody>
      </xdr:sp>
      <xdr:sp macro="" textlink="">
        <xdr:nvSpPr>
          <xdr:cNvPr id="56" name="CuadroTexto 55">
            <a:extLst>
              <a:ext uri="{FF2B5EF4-FFF2-40B4-BE49-F238E27FC236}">
                <a16:creationId xmlns:a16="http://schemas.microsoft.com/office/drawing/2014/main" id="{2AA9DA63-F566-4847-B808-5CC756612CDF}"/>
              </a:ext>
            </a:extLst>
          </xdr:cNvPr>
          <xdr:cNvSpPr txBox="1"/>
        </xdr:nvSpPr>
        <xdr:spPr>
          <a:xfrm>
            <a:off x="3545009" y="2231688"/>
            <a:ext cx="360000" cy="237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1050" b="1">
                <a:latin typeface="Segoe UI" panose="020B0502040204020203" pitchFamily="34" charset="0"/>
                <a:cs typeface="Segoe UI" panose="020B0502040204020203" pitchFamily="34" charset="0"/>
              </a:rPr>
              <a:t>3º</a:t>
            </a:r>
          </a:p>
        </xdr:txBody>
      </xdr: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AF82CAF5-98E1-4D25-B43F-BAC601E2A8E4}"/>
              </a:ext>
            </a:extLst>
          </xdr:cNvPr>
          <xdr:cNvSpPr txBox="1"/>
        </xdr:nvSpPr>
        <xdr:spPr>
          <a:xfrm>
            <a:off x="3545009" y="2439370"/>
            <a:ext cx="360000" cy="2444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1050" b="1">
                <a:latin typeface="Segoe UI" panose="020B0502040204020203" pitchFamily="34" charset="0"/>
                <a:cs typeface="Segoe UI" panose="020B0502040204020203" pitchFamily="34" charset="0"/>
              </a:rPr>
              <a:t>4º</a:t>
            </a:r>
          </a:p>
        </xdr:txBody>
      </xdr:sp>
      <xdr:sp macro="" textlink="">
        <xdr:nvSpPr>
          <xdr:cNvPr id="58" name="CuadroTexto 57">
            <a:extLst>
              <a:ext uri="{FF2B5EF4-FFF2-40B4-BE49-F238E27FC236}">
                <a16:creationId xmlns:a16="http://schemas.microsoft.com/office/drawing/2014/main" id="{8459093C-C8B0-4A47-B47A-436381A5CEA1}"/>
              </a:ext>
            </a:extLst>
          </xdr:cNvPr>
          <xdr:cNvSpPr txBox="1"/>
        </xdr:nvSpPr>
        <xdr:spPr>
          <a:xfrm>
            <a:off x="3545009" y="2654015"/>
            <a:ext cx="360000" cy="2444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" sz="1050" b="1">
                <a:latin typeface="Segoe UI" panose="020B0502040204020203" pitchFamily="34" charset="0"/>
                <a:cs typeface="Segoe UI" panose="020B0502040204020203" pitchFamily="34" charset="0"/>
              </a:rPr>
              <a:t>5º</a:t>
            </a:r>
          </a:p>
        </xdr:txBody>
      </xdr:sp>
      <xdr:sp macro="" textlink="">
        <xdr:nvSpPr>
          <xdr:cNvPr id="31" name="Rectángulo: esquinas redondeadas 30">
            <a:extLst>
              <a:ext uri="{FF2B5EF4-FFF2-40B4-BE49-F238E27FC236}">
                <a16:creationId xmlns:a16="http://schemas.microsoft.com/office/drawing/2014/main" id="{1E97374D-1AE2-4F3D-A651-85267F9C94A3}"/>
              </a:ext>
            </a:extLst>
          </xdr:cNvPr>
          <xdr:cNvSpPr/>
        </xdr:nvSpPr>
        <xdr:spPr>
          <a:xfrm>
            <a:off x="3513258" y="1612113"/>
            <a:ext cx="1654175" cy="205245"/>
          </a:xfrm>
          <a:prstGeom prst="roundRect">
            <a:avLst/>
          </a:prstGeom>
          <a:solidFill>
            <a:srgbClr val="09232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1100" b="1">
                <a:solidFill>
                  <a:srgbClr val="00A9A5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 SUBCATEGORÍA</a:t>
            </a:r>
          </a:p>
        </xdr:txBody>
      </xdr:sp>
    </xdr:grpSp>
    <xdr:clientData/>
  </xdr:twoCellAnchor>
  <xdr:twoCellAnchor>
    <xdr:from>
      <xdr:col>2</xdr:col>
      <xdr:colOff>445477</xdr:colOff>
      <xdr:row>4</xdr:row>
      <xdr:rowOff>10264</xdr:rowOff>
    </xdr:from>
    <xdr:to>
      <xdr:col>4</xdr:col>
      <xdr:colOff>491410</xdr:colOff>
      <xdr:row>8</xdr:row>
      <xdr:rowOff>40264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F754750B-A3E1-4B42-9E73-D3949ED03F28}"/>
            </a:ext>
          </a:extLst>
        </xdr:cNvPr>
        <xdr:cNvGrpSpPr/>
      </xdr:nvGrpSpPr>
      <xdr:grpSpPr>
        <a:xfrm>
          <a:off x="1456185" y="751097"/>
          <a:ext cx="1686350" cy="770834"/>
          <a:chOff x="1412631" y="772264"/>
          <a:chExt cx="1613894" cy="792000"/>
        </a:xfrm>
      </xdr:grpSpPr>
      <xdr:sp macro="" textlink="'Pedidos Subcategoria'!B24">
        <xdr:nvSpPr>
          <xdr:cNvPr id="38" name="Rectángulo: esquinas redondeadas 37">
            <a:extLst>
              <a:ext uri="{FF2B5EF4-FFF2-40B4-BE49-F238E27FC236}">
                <a16:creationId xmlns:a16="http://schemas.microsoft.com/office/drawing/2014/main" id="{556F5C74-AA1B-48F7-84E5-F1D55E3B94B3}"/>
              </a:ext>
            </a:extLst>
          </xdr:cNvPr>
          <xdr:cNvSpPr/>
        </xdr:nvSpPr>
        <xdr:spPr>
          <a:xfrm>
            <a:off x="1412631" y="772264"/>
            <a:ext cx="1613894" cy="792000"/>
          </a:xfrm>
          <a:prstGeom prst="roundRect">
            <a:avLst>
              <a:gd name="adj" fmla="val 6216"/>
            </a:avLst>
          </a:prstGeom>
          <a:solidFill>
            <a:schemeClr val="bg1"/>
          </a:solidFill>
          <a:ln>
            <a:noFill/>
          </a:ln>
          <a:effectLst>
            <a:outerShdw blurRad="63500" dist="63500" dir="2700000" algn="tl" rotWithShape="0">
              <a:prstClr val="black">
                <a:alpha val="5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 b="1" i="0" u="none" strike="noStrike">
              <a:solidFill>
                <a:srgbClr val="092327"/>
              </a:solidFill>
              <a:latin typeface="Segoe UI" panose="020B0502040204020203" pitchFamily="34" charset="0"/>
              <a:ea typeface="Segoe UI Emoji" panose="020B0502040204020203" pitchFamily="34" charset="0"/>
              <a:cs typeface="Segoe UI" panose="020B0502040204020203" pitchFamily="34" charset="0"/>
            </a:endParaRPr>
          </a:p>
          <a:p>
            <a:pPr algn="ctr"/>
            <a:fld id="{AAFB2658-A8FE-467D-B4F3-FAAAC8DA9A22}" type="TxLink">
              <a:rPr lang="en-US" sz="1100" b="1" i="0" u="none" strike="noStrike">
                <a:solidFill>
                  <a:srgbClr val="092327"/>
                </a:solidFill>
                <a:latin typeface="Segoe UI" panose="020B0502040204020203" pitchFamily="34" charset="0"/>
                <a:ea typeface="Segoe UI Emoji" panose="020B0502040204020203" pitchFamily="34" charset="0"/>
                <a:cs typeface="Segoe UI" panose="020B0502040204020203" pitchFamily="34" charset="0"/>
              </a:rPr>
              <a:pPr algn="ctr"/>
              <a:t> $2.297.201 </a:t>
            </a:fld>
            <a:endParaRPr lang="es-ES" sz="1100" b="1">
              <a:solidFill>
                <a:srgbClr val="092327"/>
              </a:solidFill>
              <a:latin typeface="Segoe UI" panose="020B0502040204020203" pitchFamily="34" charset="0"/>
              <a:ea typeface="Segoe UI Emoj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7" name="Gráfico 16" descr="Monedas con relleno sólido">
            <a:extLst>
              <a:ext uri="{FF2B5EF4-FFF2-40B4-BE49-F238E27FC236}">
                <a16:creationId xmlns:a16="http://schemas.microsoft.com/office/drawing/2014/main" id="{6B9A268C-BA3E-48B3-B300-1F2448DC6C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414465" y="1238251"/>
            <a:ext cx="303210" cy="303210"/>
          </a:xfrm>
          <a:prstGeom prst="rect">
            <a:avLst/>
          </a:prstGeom>
        </xdr:spPr>
      </xdr:pic>
      <xdr:sp macro="" textlink="">
        <xdr:nvSpPr>
          <xdr:cNvPr id="96" name="Rectángulo: esquinas redondeadas 95">
            <a:extLst>
              <a:ext uri="{FF2B5EF4-FFF2-40B4-BE49-F238E27FC236}">
                <a16:creationId xmlns:a16="http://schemas.microsoft.com/office/drawing/2014/main" id="{462ADA8F-684F-4E59-ACF5-F7CC80699162}"/>
              </a:ext>
            </a:extLst>
          </xdr:cNvPr>
          <xdr:cNvSpPr/>
        </xdr:nvSpPr>
        <xdr:spPr>
          <a:xfrm>
            <a:off x="1608138" y="828675"/>
            <a:ext cx="1249116" cy="214312"/>
          </a:xfrm>
          <a:prstGeom prst="roundRect">
            <a:avLst/>
          </a:prstGeom>
          <a:solidFill>
            <a:srgbClr val="09232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1100" b="1">
                <a:solidFill>
                  <a:srgbClr val="00A9A5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s-ES" sz="1100" b="1" baseline="0">
                <a:solidFill>
                  <a:srgbClr val="00A9A5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VENTAS</a:t>
            </a:r>
            <a:endParaRPr lang="es-ES" sz="1100" b="1">
              <a:solidFill>
                <a:srgbClr val="00A9A5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5</xdr:col>
      <xdr:colOff>676275</xdr:colOff>
      <xdr:row>0</xdr:row>
      <xdr:rowOff>179562</xdr:rowOff>
    </xdr:from>
    <xdr:to>
      <xdr:col>9</xdr:col>
      <xdr:colOff>677862</xdr:colOff>
      <xdr:row>4</xdr:row>
      <xdr:rowOff>29457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D38E03B7-CF0C-4ED7-B1FF-D66CFD0282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4686" y="176387"/>
              <a:ext cx="2933701" cy="592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797277</xdr:colOff>
      <xdr:row>4</xdr:row>
      <xdr:rowOff>17319</xdr:rowOff>
    </xdr:from>
    <xdr:to>
      <xdr:col>7</xdr:col>
      <xdr:colOff>324554</xdr:colOff>
      <xdr:row>8</xdr:row>
      <xdr:rowOff>35276</xdr:rowOff>
    </xdr:to>
    <xdr:sp macro="" textlink="'Análisis ABC-XYZ'!G25">
      <xdr:nvSpPr>
        <xdr:cNvPr id="75" name="Rectángulo: esquinas redondeadas 74">
          <a:extLst>
            <a:ext uri="{FF2B5EF4-FFF2-40B4-BE49-F238E27FC236}">
              <a16:creationId xmlns:a16="http://schemas.microsoft.com/office/drawing/2014/main" id="{7F13F487-6544-4AB4-991C-ADB1F3E796F6}"/>
            </a:ext>
          </a:extLst>
        </xdr:cNvPr>
        <xdr:cNvSpPr/>
      </xdr:nvSpPr>
      <xdr:spPr>
        <a:xfrm>
          <a:off x="3443110" y="751097"/>
          <a:ext cx="1982611" cy="751735"/>
        </a:xfrm>
        <a:prstGeom prst="roundRect">
          <a:avLst>
            <a:gd name="adj" fmla="val 6216"/>
          </a:avLst>
        </a:prstGeom>
        <a:solidFill>
          <a:schemeClr val="bg1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77A10F8D-3CF6-4DEE-8606-080680406DB8}" type="TxLink">
            <a:rPr lang="en-US" sz="1100" b="1" i="0" u="none" strike="noStrike">
              <a:solidFill>
                <a:srgbClr val="092327"/>
              </a:solidFill>
              <a:latin typeface="Segoe UI" panose="020B0502040204020203" pitchFamily="34" charset="0"/>
              <a:ea typeface="Segoe UI Emoji" panose="020B0502040204020203" pitchFamily="34" charset="0"/>
              <a:cs typeface="Segoe UI" panose="020B0502040204020203" pitchFamily="34" charset="0"/>
            </a:rPr>
            <a:pPr algn="ctr"/>
            <a:t>Seleccione 1 subcategoría</a:t>
          </a:fld>
          <a:endParaRPr lang="en-US" sz="1100" b="1" i="0" u="none" strike="noStrike">
            <a:solidFill>
              <a:srgbClr val="092327"/>
            </a:solidFill>
            <a:latin typeface="Segoe UI" panose="020B0502040204020203" pitchFamily="34" charset="0"/>
            <a:ea typeface="Segoe UI Emoji" panose="020B0502040204020203" pitchFamily="34" charset="0"/>
            <a:cs typeface="Segoe UI" panose="020B0502040204020203" pitchFamily="34" charset="0"/>
          </a:endParaRPr>
        </a:p>
        <a:p>
          <a:pPr algn="ctr"/>
          <a:endParaRPr lang="en-US" sz="1050" b="1">
            <a:solidFill>
              <a:srgbClr val="092327"/>
            </a:solidFill>
            <a:latin typeface="Segoe UI" panose="020B0502040204020203" pitchFamily="34" charset="0"/>
            <a:ea typeface="Segoe UI Emoj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266131</xdr:colOff>
      <xdr:row>4</xdr:row>
      <xdr:rowOff>50067</xdr:rowOff>
    </xdr:from>
    <xdr:to>
      <xdr:col>7</xdr:col>
      <xdr:colOff>70555</xdr:colOff>
      <xdr:row>5</xdr:row>
      <xdr:rowOff>63501</xdr:rowOff>
    </xdr:to>
    <xdr:sp macro="" textlink="">
      <xdr:nvSpPr>
        <xdr:cNvPr id="66" name="Rectángulo: esquinas redondeadas 65">
          <a:extLst>
            <a:ext uri="{FF2B5EF4-FFF2-40B4-BE49-F238E27FC236}">
              <a16:creationId xmlns:a16="http://schemas.microsoft.com/office/drawing/2014/main" id="{6B845048-3E1A-4456-9F1F-27F5AD3DE935}"/>
            </a:ext>
          </a:extLst>
        </xdr:cNvPr>
        <xdr:cNvSpPr/>
      </xdr:nvSpPr>
      <xdr:spPr>
        <a:xfrm>
          <a:off x="3730409" y="783845"/>
          <a:ext cx="1441313" cy="196878"/>
        </a:xfrm>
        <a:prstGeom prst="roundRect">
          <a:avLst/>
        </a:prstGeom>
        <a:solidFill>
          <a:srgbClr val="0923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rgbClr val="00A9A5"/>
              </a:solidFill>
              <a:latin typeface="Segoe UI" panose="020B0502040204020203" pitchFamily="34" charset="0"/>
              <a:cs typeface="Segoe UI" panose="020B0502040204020203" pitchFamily="34" charset="0"/>
            </a:rPr>
            <a:t>COEF.</a:t>
          </a:r>
          <a:r>
            <a:rPr lang="es-ES" sz="1100" b="1" baseline="0">
              <a:solidFill>
                <a:srgbClr val="00A9A5"/>
              </a:solidFill>
              <a:latin typeface="Segoe UI" panose="020B0502040204020203" pitchFamily="34" charset="0"/>
              <a:cs typeface="Segoe UI" panose="020B0502040204020203" pitchFamily="34" charset="0"/>
            </a:rPr>
            <a:t> VARIACIÓN</a:t>
          </a:r>
          <a:endParaRPr lang="es-ES" sz="1100" b="1">
            <a:solidFill>
              <a:srgbClr val="00A9A5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11</xdr:col>
      <xdr:colOff>531812</xdr:colOff>
      <xdr:row>8</xdr:row>
      <xdr:rowOff>158749</xdr:rowOff>
    </xdr:from>
    <xdr:to>
      <xdr:col>12</xdr:col>
      <xdr:colOff>26458</xdr:colOff>
      <xdr:row>10</xdr:row>
      <xdr:rowOff>80149</xdr:rowOff>
    </xdr:to>
    <xdr:pic>
      <xdr:nvPicPr>
        <xdr:cNvPr id="40" name="Gráfico 39" descr="Globo terráqueo: América con relleno sólido">
          <a:extLst>
            <a:ext uri="{FF2B5EF4-FFF2-40B4-BE49-F238E27FC236}">
              <a16:creationId xmlns:a16="http://schemas.microsoft.com/office/drawing/2014/main" id="{4005B063-92D0-42CB-B982-768D761E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924395" y="1640416"/>
          <a:ext cx="314855" cy="291816"/>
        </a:xfrm>
        <a:prstGeom prst="rect">
          <a:avLst/>
        </a:prstGeom>
      </xdr:spPr>
    </xdr:pic>
    <xdr:clientData/>
  </xdr:twoCellAnchor>
  <xdr:twoCellAnchor>
    <xdr:from>
      <xdr:col>7</xdr:col>
      <xdr:colOff>521351</xdr:colOff>
      <xdr:row>4</xdr:row>
      <xdr:rowOff>10264</xdr:rowOff>
    </xdr:from>
    <xdr:to>
      <xdr:col>9</xdr:col>
      <xdr:colOff>567284</xdr:colOff>
      <xdr:row>7</xdr:row>
      <xdr:rowOff>49389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1207639-EC9A-45B4-854D-B6CFC83F4A05}"/>
            </a:ext>
          </a:extLst>
        </xdr:cNvPr>
        <xdr:cNvGrpSpPr/>
      </xdr:nvGrpSpPr>
      <xdr:grpSpPr>
        <a:xfrm>
          <a:off x="5633101" y="751097"/>
          <a:ext cx="1686350" cy="594750"/>
          <a:chOff x="5728352" y="744042"/>
          <a:chExt cx="1682822" cy="627382"/>
        </a:xfrm>
      </xdr:grpSpPr>
      <xdr:sp macro="" textlink="'Pedidos Subcategoria'!B1">
        <xdr:nvSpPr>
          <xdr:cNvPr id="84" name="Rectángulo: esquinas redondeadas 83">
            <a:extLst>
              <a:ext uri="{FF2B5EF4-FFF2-40B4-BE49-F238E27FC236}">
                <a16:creationId xmlns:a16="http://schemas.microsoft.com/office/drawing/2014/main" id="{D505C52B-7FE2-4A48-99D3-6255F5885BA7}"/>
              </a:ext>
            </a:extLst>
          </xdr:cNvPr>
          <xdr:cNvSpPr/>
        </xdr:nvSpPr>
        <xdr:spPr>
          <a:xfrm>
            <a:off x="5728352" y="744042"/>
            <a:ext cx="1682822" cy="627382"/>
          </a:xfrm>
          <a:prstGeom prst="roundRect">
            <a:avLst>
              <a:gd name="adj" fmla="val 6216"/>
            </a:avLst>
          </a:prstGeom>
          <a:solidFill>
            <a:schemeClr val="bg1"/>
          </a:solidFill>
          <a:ln>
            <a:noFill/>
          </a:ln>
          <a:effectLst>
            <a:outerShdw blurRad="63500" dist="63500" dir="2700000" algn="tl" rotWithShape="0">
              <a:prstClr val="black">
                <a:alpha val="5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61DC86F-7573-44BA-B565-F99448ABFE51}" type="TxLink">
              <a:rPr lang="en-US" sz="1100" b="1" i="0" u="none" strike="noStrike">
                <a:solidFill>
                  <a:srgbClr val="092327"/>
                </a:solidFill>
                <a:latin typeface="Segoe UI" panose="020B0502040204020203" pitchFamily="34" charset="0"/>
                <a:ea typeface="Segoe UI Emoji" panose="020B0502040204020203" pitchFamily="34" charset="0"/>
                <a:cs typeface="Segoe UI" panose="020B0502040204020203" pitchFamily="34" charset="0"/>
              </a:rPr>
              <a:pPr algn="ctr"/>
              <a:t>5009</a:t>
            </a:fld>
            <a:endParaRPr lang="en-US" sz="1100" b="1" i="0" u="none" strike="noStrike">
              <a:solidFill>
                <a:srgbClr val="092327"/>
              </a:solidFill>
              <a:latin typeface="Segoe UI" panose="020B0502040204020203" pitchFamily="34" charset="0"/>
              <a:ea typeface="Segoe UI Emoj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94" name="Rectángulo: esquinas redondeadas 93">
            <a:extLst>
              <a:ext uri="{FF2B5EF4-FFF2-40B4-BE49-F238E27FC236}">
                <a16:creationId xmlns:a16="http://schemas.microsoft.com/office/drawing/2014/main" id="{C6228CC4-924F-4EC9-9B77-EE34D73E22D3}"/>
              </a:ext>
            </a:extLst>
          </xdr:cNvPr>
          <xdr:cNvSpPr/>
        </xdr:nvSpPr>
        <xdr:spPr>
          <a:xfrm>
            <a:off x="6021788" y="792516"/>
            <a:ext cx="1158316" cy="207256"/>
          </a:xfrm>
          <a:prstGeom prst="roundRect">
            <a:avLst/>
          </a:prstGeom>
          <a:solidFill>
            <a:srgbClr val="09232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1100" b="1">
                <a:solidFill>
                  <a:srgbClr val="00A9A5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Nº PEDIDOS</a:t>
            </a:r>
          </a:p>
        </xdr:txBody>
      </xdr:sp>
      <xdr:pic>
        <xdr:nvPicPr>
          <xdr:cNvPr id="5" name="Gráfico 4" descr="Lista de comprobación con relleno sólido">
            <a:extLst>
              <a:ext uri="{FF2B5EF4-FFF2-40B4-BE49-F238E27FC236}">
                <a16:creationId xmlns:a16="http://schemas.microsoft.com/office/drawing/2014/main" id="{7631C01F-09DC-431D-8EE7-DC7BE83E03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5761013" y="1005755"/>
            <a:ext cx="340681" cy="28828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84667</xdr:colOff>
      <xdr:row>6</xdr:row>
      <xdr:rowOff>91721</xdr:rowOff>
    </xdr:from>
    <xdr:to>
      <xdr:col>2</xdr:col>
      <xdr:colOff>218949</xdr:colOff>
      <xdr:row>11</xdr:row>
      <xdr:rowOff>84666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6" name="Años">
              <a:extLst>
                <a:ext uri="{FF2B5EF4-FFF2-40B4-BE49-F238E27FC236}">
                  <a16:creationId xmlns:a16="http://schemas.microsoft.com/office/drawing/2014/main" id="{48848E00-FD24-4DF5-90F7-A834329E35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67" y="1192388"/>
              <a:ext cx="114322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84667</xdr:colOff>
      <xdr:row>11</xdr:row>
      <xdr:rowOff>105834</xdr:rowOff>
    </xdr:from>
    <xdr:to>
      <xdr:col>2</xdr:col>
      <xdr:colOff>218948</xdr:colOff>
      <xdr:row>15</xdr:row>
      <xdr:rowOff>141114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9" name="Order Date">
              <a:extLst>
                <a:ext uri="{FF2B5EF4-FFF2-40B4-BE49-F238E27FC236}">
                  <a16:creationId xmlns:a16="http://schemas.microsoft.com/office/drawing/2014/main" id="{98F75E35-9E72-4D34-B518-0BEFDAB7C1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67" y="2123723"/>
              <a:ext cx="1143225" cy="7690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508000</xdr:colOff>
      <xdr:row>8</xdr:row>
      <xdr:rowOff>105833</xdr:rowOff>
    </xdr:from>
    <xdr:to>
      <xdr:col>4</xdr:col>
      <xdr:colOff>439735</xdr:colOff>
      <xdr:row>23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2" name="Sub-Category">
              <a:extLst>
                <a:ext uri="{FF2B5EF4-FFF2-40B4-BE49-F238E27FC236}">
                  <a16:creationId xmlns:a16="http://schemas.microsoft.com/office/drawing/2014/main" id="{015E5BAE-CAD5-43AF-B440-7502BF7EA9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4475" y="1550458"/>
              <a:ext cx="1573210" cy="27643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656158</xdr:colOff>
      <xdr:row>16</xdr:row>
      <xdr:rowOff>127003</xdr:rowOff>
    </xdr:from>
    <xdr:to>
      <xdr:col>12</xdr:col>
      <xdr:colOff>83004</xdr:colOff>
      <xdr:row>23</xdr:row>
      <xdr:rowOff>146537</xdr:rowOff>
    </xdr:to>
    <xdr:sp macro="" textlink="">
      <xdr:nvSpPr>
        <xdr:cNvPr id="82" name="Rectángulo: esquinas redondeadas 81">
          <a:extLst>
            <a:ext uri="{FF2B5EF4-FFF2-40B4-BE49-F238E27FC236}">
              <a16:creationId xmlns:a16="http://schemas.microsoft.com/office/drawing/2014/main" id="{7644DDA8-EFF9-45EE-9BAB-6ACD6B6CB36E}"/>
            </a:ext>
          </a:extLst>
        </xdr:cNvPr>
        <xdr:cNvSpPr/>
      </xdr:nvSpPr>
      <xdr:spPr>
        <a:xfrm rot="5400000">
          <a:off x="7683481" y="2772847"/>
          <a:ext cx="1303645" cy="1882179"/>
        </a:xfrm>
        <a:prstGeom prst="roundRect">
          <a:avLst>
            <a:gd name="adj" fmla="val 6216"/>
          </a:avLst>
        </a:prstGeom>
        <a:solidFill>
          <a:schemeClr val="bg1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79375</xdr:colOff>
      <xdr:row>16</xdr:row>
      <xdr:rowOff>127001</xdr:rowOff>
    </xdr:from>
    <xdr:to>
      <xdr:col>9</xdr:col>
      <xdr:colOff>444500</xdr:colOff>
      <xdr:row>23</xdr:row>
      <xdr:rowOff>84668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30C7D0E3-0F55-4B3A-980F-13D9DE873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119943</xdr:colOff>
      <xdr:row>21</xdr:row>
      <xdr:rowOff>136702</xdr:rowOff>
    </xdr:from>
    <xdr:to>
      <xdr:col>9</xdr:col>
      <xdr:colOff>422343</xdr:colOff>
      <xdr:row>23</xdr:row>
      <xdr:rowOff>58102</xdr:rowOff>
    </xdr:to>
    <xdr:pic>
      <xdr:nvPicPr>
        <xdr:cNvPr id="25" name="Gráfico 24" descr="Gráfico de barras con relleno sólido">
          <a:extLst>
            <a:ext uri="{FF2B5EF4-FFF2-40B4-BE49-F238E27FC236}">
              <a16:creationId xmlns:a16="http://schemas.microsoft.com/office/drawing/2014/main" id="{69698BF7-DF01-435C-A400-CA40B0017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857999" y="3989035"/>
          <a:ext cx="302400" cy="288289"/>
        </a:xfrm>
        <a:prstGeom prst="rect">
          <a:avLst/>
        </a:prstGeom>
      </xdr:spPr>
    </xdr:pic>
    <xdr:clientData/>
  </xdr:twoCellAnchor>
  <xdr:twoCellAnchor>
    <xdr:from>
      <xdr:col>8</xdr:col>
      <xdr:colOff>134057</xdr:colOff>
      <xdr:row>8</xdr:row>
      <xdr:rowOff>77611</xdr:rowOff>
    </xdr:from>
    <xdr:to>
      <xdr:col>12</xdr:col>
      <xdr:colOff>148167</xdr:colOff>
      <xdr:row>16</xdr:row>
      <xdr:rowOff>105834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1104575C-CDEA-4230-BA03-FE71DABA0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310443</xdr:colOff>
      <xdr:row>16</xdr:row>
      <xdr:rowOff>162279</xdr:rowOff>
    </xdr:from>
    <xdr:to>
      <xdr:col>13</xdr:col>
      <xdr:colOff>232833</xdr:colOff>
      <xdr:row>23</xdr:row>
      <xdr:rowOff>62796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93886CBB-376C-4DD5-B28F-D0026ECDF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232833</xdr:colOff>
      <xdr:row>20</xdr:row>
      <xdr:rowOff>77610</xdr:rowOff>
    </xdr:from>
    <xdr:to>
      <xdr:col>7</xdr:col>
      <xdr:colOff>49387</xdr:colOff>
      <xdr:row>27</xdr:row>
      <xdr:rowOff>119238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FBBE23-637F-4EF1-9344-E78A8EAA1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739321</xdr:colOff>
      <xdr:row>0</xdr:row>
      <xdr:rowOff>27215</xdr:rowOff>
    </xdr:from>
    <xdr:to>
      <xdr:col>21</xdr:col>
      <xdr:colOff>63500</xdr:colOff>
      <xdr:row>27</xdr:row>
      <xdr:rowOff>90716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01A0AE-E5A6-4822-852C-59100F8B1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1277055</xdr:colOff>
      <xdr:row>2</xdr:row>
      <xdr:rowOff>88548</xdr:rowOff>
    </xdr:from>
    <xdr:to>
      <xdr:col>18</xdr:col>
      <xdr:colOff>95250</xdr:colOff>
      <xdr:row>25</xdr:row>
      <xdr:rowOff>116416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173533F-104A-4584-A77D-3EFE60C59C8D}"/>
            </a:ext>
          </a:extLst>
        </xdr:cNvPr>
        <xdr:cNvGrpSpPr/>
      </xdr:nvGrpSpPr>
      <xdr:grpSpPr>
        <a:xfrm>
          <a:off x="11679766" y="455437"/>
          <a:ext cx="6477706" cy="4247090"/>
          <a:chOff x="11768669" y="529124"/>
          <a:chExt cx="4808714" cy="2757437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8C4E176-AD50-4560-9B72-9334D7B2F8F9}"/>
              </a:ext>
            </a:extLst>
          </xdr:cNvPr>
          <xdr:cNvGraphicFramePr/>
        </xdr:nvGraphicFramePr>
        <xdr:xfrm>
          <a:off x="11768669" y="529124"/>
          <a:ext cx="4808714" cy="27574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4E8AAF36-835C-492F-A414-1331EE3D474F}"/>
              </a:ext>
            </a:extLst>
          </xdr:cNvPr>
          <xdr:cNvCxnSpPr/>
        </xdr:nvCxnSpPr>
        <xdr:spPr>
          <a:xfrm>
            <a:off x="12597760" y="2621530"/>
            <a:ext cx="3708402" cy="3527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A806E70D-0EFD-448D-8231-D4AA6673DC1F}"/>
              </a:ext>
            </a:extLst>
          </xdr:cNvPr>
          <xdr:cNvCxnSpPr/>
        </xdr:nvCxnSpPr>
        <xdr:spPr>
          <a:xfrm>
            <a:off x="12619766" y="2966005"/>
            <a:ext cx="3694994" cy="4939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0.81538</cdr:x>
      <cdr:y>0.05375</cdr:y>
    </cdr:from>
    <cdr:to>
      <cdr:x>0.81677</cdr:x>
      <cdr:y>0.93338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CDE4F9C0-62A3-4682-88D6-BC069637C891}"/>
            </a:ext>
          </a:extLst>
        </cdr:cNvPr>
        <cdr:cNvCxnSpPr/>
      </cdr:nvCxnSpPr>
      <cdr:spPr>
        <a:xfrm xmlns:a="http://schemas.openxmlformats.org/drawingml/2006/main" flipH="1" flipV="1">
          <a:off x="5301359" y="224082"/>
          <a:ext cx="9037" cy="366728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0.4913</cdr:x>
      <cdr:y>0.05322</cdr:y>
    </cdr:from>
    <cdr:to>
      <cdr:x>0.49269</cdr:x>
      <cdr:y>0.93053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D3A5ECC0-BCD4-47F9-A05F-611025784440}"/>
            </a:ext>
          </a:extLst>
        </cdr:cNvPr>
        <cdr:cNvCxnSpPr/>
      </cdr:nvCxnSpPr>
      <cdr:spPr>
        <a:xfrm xmlns:a="http://schemas.openxmlformats.org/drawingml/2006/main" flipV="1">
          <a:off x="3194254" y="221873"/>
          <a:ext cx="9038" cy="365761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68.608503703705" createdVersion="7" refreshedVersion="7" minRefreshableVersion="3" recordCount="9994" xr:uid="{DB1D386D-624F-4ECA-B720-C8D78E0315A1}">
  <cacheSource type="worksheet">
    <worksheetSource name="train"/>
  </cacheSource>
  <cacheFields count="17">
    <cacheField name="Order Date" numFmtId="14">
      <sharedItems containsSemiMixedTypes="0" containsNonDate="0" containsDate="1" containsString="0" minDate="2015-01-03T00:00:00" maxDate="2018-12-31T00:00:00" count="1236"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3T00:00:00"/>
        <d v="2015-01-14T00:00:00"/>
        <d v="2015-01-15T00:00:00"/>
        <d v="2015-01-16T00:00:00"/>
        <d v="2015-01-18T00:00:00"/>
        <d v="2015-01-19T00:00:00"/>
        <d v="2015-01-20T00:00:00"/>
        <d v="2015-01-21T00:00:00"/>
        <d v="2015-01-23T00:00:00"/>
        <d v="2015-01-26T00:00:00"/>
        <d v="2015-01-27T00:00:00"/>
        <d v="2015-01-28T00:00:00"/>
        <d v="2015-01-30T00:00:00"/>
        <d v="2015-01-31T00:00:00"/>
        <d v="2015-02-01T00:00:00"/>
        <d v="2015-02-02T00:00:00"/>
        <d v="2015-02-03T00:00:00"/>
        <d v="2015-02-04T00:00:00"/>
        <d v="2015-02-06T00:00:00"/>
        <d v="2015-02-07T00:00:00"/>
        <d v="2015-02-08T00:00:00"/>
        <d v="2015-02-11T00:00:00"/>
        <d v="2015-02-12T00:00:00"/>
        <d v="2015-02-14T00:00:00"/>
        <d v="2015-02-15T00:00:00"/>
        <d v="2015-02-16T00:00:00"/>
        <d v="2015-02-17T00:00:00"/>
        <d v="2015-02-18T00:00:00"/>
        <d v="2015-02-20T00:00:00"/>
        <d v="2015-02-21T00:00:00"/>
        <d v="2015-02-22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5T00:00:00"/>
        <d v="2015-03-07T00:00:00"/>
        <d v="2015-03-10T00:00:00"/>
        <d v="2015-03-11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11T00:00:00"/>
        <d v="2015-04-12T00:00:00"/>
        <d v="2015-04-13T00:00:00"/>
        <d v="2015-04-15T00:00:00"/>
        <d v="2015-04-16T00:00:00"/>
        <d v="2015-04-18T00:00:00"/>
        <d v="2015-04-19T00:00:00"/>
        <d v="2015-04-20T00:00:00"/>
        <d v="2015-04-21T00:00:00"/>
        <d v="2015-04-22T00:00:00"/>
        <d v="2015-04-23T00:00:00"/>
        <d v="2015-04-25T00:00:00"/>
        <d v="2015-04-26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30T00:00:00"/>
        <d v="2015-05-31T00:00:00"/>
        <d v="2015-06-01T00:00:00"/>
        <d v="2015-06-02T00:00:00"/>
        <d v="2015-06-03T00:00:00"/>
        <d v="2015-06-04T00:00:00"/>
        <d v="2015-06-06T00:00:00"/>
        <d v="2015-06-07T00:00:00"/>
        <d v="2015-06-08T00:00:00"/>
        <d v="2015-06-09T00:00:00"/>
        <d v="2015-06-10T00:00:00"/>
        <d v="2015-06-13T00:00:00"/>
        <d v="2015-06-14T00:00:00"/>
        <d v="2015-06-15T00:00:00"/>
        <d v="2015-06-16T00:00:00"/>
        <d v="2015-06-17T00:00:00"/>
        <d v="2015-06-18T00:00:00"/>
        <d v="2015-06-20T00:00:00"/>
        <d v="2015-06-21T00:00:00"/>
        <d v="2015-06-22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1T00:00:00"/>
        <d v="2015-07-12T00:00:00"/>
        <d v="2015-07-13T00:00:00"/>
        <d v="2015-07-14T00:00:00"/>
        <d v="2015-07-15T00:00:00"/>
        <d v="2015-07-18T00:00:00"/>
        <d v="2015-07-19T00:00:00"/>
        <d v="2015-07-20T00:00:00"/>
        <d v="2015-07-21T00:00:00"/>
        <d v="2015-07-22T00:00:00"/>
        <d v="2015-07-23T00:00:00"/>
        <d v="2015-07-25T00:00:00"/>
        <d v="2015-07-26T00:00:00"/>
        <d v="2015-07-27T00:00:00"/>
        <d v="2015-07-28T00:00:00"/>
        <d v="2015-07-30T00:00:00"/>
        <d v="2015-08-01T00:00:00"/>
        <d v="2015-08-02T00:00:00"/>
        <d v="2015-08-03T00:00:00"/>
        <d v="2015-08-04T00:00:00"/>
        <d v="2015-08-05T00:00:00"/>
        <d v="2015-08-06T00:00:00"/>
        <d v="2015-08-08T00:00:00"/>
        <d v="2015-08-09T00:00:00"/>
        <d v="2015-08-11T00:00:00"/>
        <d v="2015-08-12T00:00:00"/>
        <d v="2015-08-15T00:00:00"/>
        <d v="2015-08-16T00:00:00"/>
        <d v="2015-08-17T00:00:00"/>
        <d v="2015-08-19T00:00:00"/>
        <d v="2015-08-20T00:00:00"/>
        <d v="2015-08-22T00:00:00"/>
        <d v="2015-08-23T00:00:00"/>
        <d v="2015-08-24T00:00:00"/>
        <d v="2015-08-25T00:00:00"/>
        <d v="2015-08-26T00:00:00"/>
        <d v="2015-08-27T00:00:00"/>
        <d v="2015-08-29T00:00:00"/>
        <d v="2015-08-30T00:00:00"/>
        <d v="2015-08-31T00:00:00"/>
        <d v="2015-09-01T00:00:00"/>
        <d v="2015-09-02T00:00:00"/>
        <d v="2015-09-03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4T00:00:00"/>
        <d v="2015-10-25T00:00:00"/>
        <d v="2015-10-26T00:00:00"/>
        <d v="2015-10-27T00:00:00"/>
        <d v="2015-10-28T00:00:00"/>
        <d v="2015-10-29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2T00:00:00"/>
        <d v="2015-12-13T00:00:00"/>
        <d v="2015-12-14T00:00:00"/>
        <d v="2015-12-15T00:00:00"/>
        <d v="2015-12-16T00:00:00"/>
        <d v="2015-12-17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6T00:00:00"/>
        <d v="2016-01-09T00:00:00"/>
        <d v="2016-01-10T00:00:00"/>
        <d v="2016-01-12T00:00:00"/>
        <d v="2016-01-13T00:00:00"/>
        <d v="2016-01-17T00:00:00"/>
        <d v="2016-01-19T00:00:00"/>
        <d v="2016-01-23T00:00:00"/>
        <d v="2016-01-24T00:00:00"/>
        <d v="2016-01-26T00:00:00"/>
        <d v="2016-01-27T00:00:00"/>
        <d v="2016-01-28T00:00:00"/>
        <d v="2016-01-30T00:00:00"/>
        <d v="2016-01-31T00:00:00"/>
        <d v="2016-02-03T00:00:00"/>
        <d v="2016-02-06T00:00:00"/>
        <d v="2016-02-07T00:00:00"/>
        <d v="2016-02-08T00:00:00"/>
        <d v="2016-02-09T00:00:00"/>
        <d v="2016-02-10T00:00:00"/>
        <d v="2016-02-14T00:00:00"/>
        <d v="2016-02-15T00:00:00"/>
        <d v="2016-02-16T00:00:00"/>
        <d v="2016-02-18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3-01T00:00:00"/>
        <d v="2016-03-02T00:00:00"/>
        <d v="2016-03-05T00:00:00"/>
        <d v="2016-03-06T00:00:00"/>
        <d v="2016-03-07T00:00:00"/>
        <d v="2016-03-08T00:00:00"/>
        <d v="2016-03-09T00:00:00"/>
        <d v="2016-03-10T00:00:00"/>
        <d v="2016-03-12T00:00:00"/>
        <d v="2016-03-13T00:00:00"/>
        <d v="2016-03-14T00:00:00"/>
        <d v="2016-03-15T00:00:00"/>
        <d v="2016-03-16T00:00:00"/>
        <d v="2016-03-17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4T00:00:00"/>
        <d v="2016-04-05T00:00:00"/>
        <d v="2016-04-06T00:00:00"/>
        <d v="2016-04-07T00:00:00"/>
        <d v="2016-04-09T00:00:00"/>
        <d v="2016-04-10T00:00:00"/>
        <d v="2016-04-11T00:00:00"/>
        <d v="2016-04-12T00:00:00"/>
        <d v="2016-04-13T00:00:00"/>
        <d v="2016-04-14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8T00:00:00"/>
        <d v="2016-05-29T00:00:00"/>
        <d v="2016-05-30T00:00:00"/>
        <d v="2016-05-31T00:00:00"/>
        <d v="2016-06-01T00:00:00"/>
        <d v="2016-06-04T00:00:00"/>
        <d v="2016-06-05T00:00:00"/>
        <d v="2016-06-07T00:00:00"/>
        <d v="2016-06-08T00:00:00"/>
        <d v="2016-06-09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6T00:00:00"/>
        <d v="2016-06-28T00:00:00"/>
        <d v="2016-06-29T00:00:00"/>
        <d v="2016-07-02T00:00:00"/>
        <d v="2016-07-03T00:00:00"/>
        <d v="2016-07-04T00:00:00"/>
        <d v="2016-07-05T00:00:00"/>
        <d v="2016-07-06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6T00:00:00"/>
        <d v="2016-07-17T00:00:00"/>
        <d v="2016-07-18T00:00:00"/>
        <d v="2016-07-19T00:00:00"/>
        <d v="2016-07-20T00:00:00"/>
        <d v="2016-07-23T00:00:00"/>
        <d v="2016-07-24T00:00:00"/>
        <d v="2016-07-25T00:00:00"/>
        <d v="2016-07-26T00:00:00"/>
        <d v="2016-07-27T00:00:00"/>
        <d v="2016-07-30T00:00:00"/>
        <d v="2016-07-31T00:00:00"/>
        <d v="2016-08-01T00:00:00"/>
        <d v="2016-08-02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3T00:00:00"/>
        <d v="2016-08-15T00:00:00"/>
        <d v="2016-08-16T00:00:00"/>
        <d v="2016-08-17T00:00:00"/>
        <d v="2016-08-21T00:00:00"/>
        <d v="2016-08-22T00:00:00"/>
        <d v="2016-08-23T00:00:00"/>
        <d v="2016-08-24T00:00:00"/>
        <d v="2016-08-25T00:00:00"/>
        <d v="2016-08-27T00:00:00"/>
        <d v="2016-08-28T00:00:00"/>
        <d v="2016-08-29T00:00:00"/>
        <d v="2016-08-31T00:00:00"/>
        <d v="2016-09-01T00:00:00"/>
        <d v="2016-09-03T00:00:00"/>
        <d v="2016-09-04T00:00:00"/>
        <d v="2016-09-05T00:00:00"/>
        <d v="2016-09-06T00:00:00"/>
        <d v="2016-09-07T00:00:00"/>
        <d v="2016-09-08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4T00:00:00"/>
        <d v="2016-09-25T00:00:00"/>
        <d v="2016-09-26T00:00:00"/>
        <d v="2016-09-27T00:00:00"/>
        <d v="2016-09-28T00:00:00"/>
        <d v="2016-10-01T00:00:00"/>
        <d v="2016-10-02T00:00:00"/>
        <d v="2016-10-03T00:00:00"/>
        <d v="2016-10-04T00:00:00"/>
        <d v="2016-10-05T00:00:00"/>
        <d v="2016-10-08T00:00:00"/>
        <d v="2016-10-09T00:00:00"/>
        <d v="2016-10-10T00:00:00"/>
        <d v="2016-10-11T00:00:00"/>
        <d v="2016-10-12T00:00:00"/>
        <d v="2016-10-13T00:00:00"/>
        <d v="2016-10-15T00:00:00"/>
        <d v="2016-10-16T00:00:00"/>
        <d v="2016-10-17T00:00:00"/>
        <d v="2016-10-18T00:00:00"/>
        <d v="2016-10-19T00:00:00"/>
        <d v="2016-10-20T00:00:00"/>
        <d v="2016-10-22T00:00:00"/>
        <d v="2016-10-23T00:00:00"/>
        <d v="2016-10-24T00:00:00"/>
        <d v="2016-10-25T00:00:00"/>
        <d v="2016-10-26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4T00:00:00"/>
        <d v="2017-01-15T00:00:00"/>
        <d v="2017-01-16T00:00:00"/>
        <d v="2017-01-17T00:00:00"/>
        <d v="2017-01-21T00:00:00"/>
        <d v="2017-01-22T00:00:00"/>
        <d v="2017-01-23T00:00:00"/>
        <d v="2017-01-24T00:00:00"/>
        <d v="2017-01-25T00:00:00"/>
        <d v="2017-01-28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1T00:00:00"/>
        <d v="2017-02-12T00:00:00"/>
        <d v="2017-02-13T00:00:00"/>
        <d v="2017-02-14T00:00:00"/>
        <d v="2017-02-15T00:00:00"/>
        <d v="2017-02-16T00:00:00"/>
        <d v="2017-02-19T00:00:00"/>
        <d v="2017-02-20T00:00:00"/>
        <d v="2017-02-21T00:00:00"/>
        <d v="2017-02-22T00:00:00"/>
        <d v="2017-02-23T00:00:00"/>
        <d v="2017-02-25T00:00:00"/>
        <d v="2017-02-27T00:00:00"/>
        <d v="2017-02-28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7T00:00:00"/>
        <d v="2017-03-18T00:00:00"/>
        <d v="2017-03-19T00:00:00"/>
        <d v="2017-03-20T00:00:00"/>
        <d v="2017-03-21T00:00:00"/>
        <d v="2017-03-22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8T00:00:00"/>
        <d v="2017-04-30T00:00:00"/>
        <d v="2017-05-01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4T00:00:00"/>
        <d v="2017-06-05T00:00:00"/>
        <d v="2017-06-06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7T00:00:00"/>
        <d v="2017-07-08T00:00:00"/>
        <d v="2017-07-09T00:00:00"/>
        <d v="2017-07-10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3T00:00:00"/>
        <d v="2017-10-14T00:00:00"/>
        <d v="2017-10-15T00:00:00"/>
        <d v="2017-10-16T00:00:00"/>
        <d v="2017-10-17T00:00:00"/>
        <d v="2017-10-18T00:00:00"/>
        <d v="2017-10-20T00:00:00"/>
        <d v="2017-10-21T00:00:00"/>
        <d v="2017-10-22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2T00:00:00"/>
        <d v="2017-12-23T00:00:00"/>
        <d v="2017-12-24T00:00:00"/>
        <d v="2017-12-25T00:00:00"/>
        <d v="2017-12-26T00:00:00"/>
        <d v="2017-12-27T00:00:00"/>
        <d v="2017-12-29T00:00:00"/>
        <d v="2017-12-30T00:00:00"/>
        <d v="2017-12-31T00:00:00"/>
        <d v="2018-01-01T00:00:00"/>
        <d v="2018-01-02T00:00:00"/>
        <d v="2018-01-03T00:00:00"/>
        <d v="2018-01-06T00:00:00"/>
        <d v="2018-01-07T00:00:00"/>
        <d v="2018-01-08T00:00:00"/>
        <d v="2018-01-09T00:00:00"/>
        <d v="2018-01-12T00:00:00"/>
        <d v="2018-01-13T00:00:00"/>
        <d v="2018-01-14T00:00:00"/>
        <d v="2018-01-15T00:00:00"/>
        <d v="2018-01-16T00:00:00"/>
        <d v="2018-01-19T00:00:00"/>
        <d v="2018-01-20T00:00:00"/>
        <d v="2018-01-21T00:00:00"/>
        <d v="2018-01-22T00:00:00"/>
        <d v="2018-01-23T00:00:00"/>
        <d v="2018-01-24T00:00:00"/>
        <d v="2018-01-26T00:00:00"/>
        <d v="2018-01-27T00:00:00"/>
        <d v="2018-01-28T00:00:00"/>
        <d v="2018-01-29T00:00:00"/>
        <d v="2018-01-30T00:00:00"/>
        <d v="2018-02-02T00:00:00"/>
        <d v="2018-02-03T00:00:00"/>
        <d v="2018-02-04T00:00:00"/>
        <d v="2018-02-05T00:00:00"/>
        <d v="2018-02-06T00:00:00"/>
        <d v="2018-02-09T00:00:00"/>
        <d v="2018-02-10T00:00:00"/>
        <d v="2018-02-11T00:00:00"/>
        <d v="2018-02-13T00:00:00"/>
        <d v="2018-02-16T00:00:00"/>
        <d v="2018-02-17T00:00:00"/>
        <d v="2018-02-18T00:00:00"/>
        <d v="2018-02-19T00:00:00"/>
        <d v="2018-02-20T00:00:00"/>
        <d v="2018-02-21T00:00:00"/>
        <d v="2018-02-23T00:00:00"/>
        <d v="2018-02-24T00:00:00"/>
        <d v="2018-02-25T00:00:00"/>
        <d v="2018-02-26T00:00:00"/>
        <d v="2018-02-28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6T00:00:00"/>
        <d v="2018-03-17T00:00:00"/>
        <d v="2018-03-18T00:00:00"/>
        <d v="2018-03-19T00:00:00"/>
        <d v="2018-03-20T00:00:00"/>
        <d v="2018-03-21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1T00:00:00"/>
        <d v="2018-05-12T00:00:00"/>
        <d v="2018-05-13T00:00:00"/>
        <d v="2018-05-14T00:00:00"/>
        <d v="2018-05-15T00:00:00"/>
        <d v="2018-05-16T00:00:00"/>
        <d v="2018-05-18T00:00:00"/>
        <d v="2018-05-19T00:00:00"/>
        <d v="2018-05-20T00:00:00"/>
        <d v="2018-05-21T00:00:00"/>
        <d v="2018-05-22T00:00:00"/>
        <d v="2018-05-23T00:00:00"/>
        <d v="2018-05-25T00:00:00"/>
        <d v="2018-05-26T00:00:00"/>
        <d v="2018-05-27T00:00:00"/>
        <d v="2018-05-28T00:00:00"/>
        <d v="2018-05-29T00:00:00"/>
        <d v="2018-05-30T00:00:00"/>
        <d v="2018-06-01T00:00:00"/>
        <d v="2018-06-02T00:00:00"/>
        <d v="2018-06-03T00:00:00"/>
        <d v="2018-06-04T00:00:00"/>
        <d v="2018-06-05T00:00:00"/>
        <d v="2018-06-06T00:00:00"/>
        <d v="2018-06-08T00:00:00"/>
        <d v="2018-06-09T00:00:00"/>
        <d v="2018-06-10T00:00:00"/>
        <d v="2018-06-11T00:00:00"/>
        <d v="2018-06-12T00:00:00"/>
        <d v="2018-06-13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4T00:00:00"/>
        <d v="2018-06-25T00:00:00"/>
        <d v="2018-06-26T00:00:00"/>
        <d v="2018-06-27T00:00:00"/>
        <d v="2018-06-29T00:00:00"/>
        <d v="2018-06-30T00:00:00"/>
        <d v="2018-07-01T00:00:00"/>
        <d v="2018-07-02T00:00:00"/>
        <d v="2018-07-03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3T00:00:00"/>
        <d v="2018-08-04T00:00:00"/>
        <d v="2018-08-05T00:00:00"/>
        <d v="2018-08-06T00:00:00"/>
        <d v="2018-08-07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1T00:00:00"/>
        <d v="2018-09-01T00:00:00"/>
        <d v="2018-09-02T00:00:00"/>
        <d v="2018-09-03T00:00:00"/>
        <d v="2018-09-04T00:00:00"/>
        <d v="2018-09-05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2T00:00:00"/>
        <d v="2018-10-13T00:00:00"/>
        <d v="2018-10-14T00:00:00"/>
        <d v="2018-10-15T00:00:00"/>
        <d v="2018-10-16T00:00:00"/>
        <d v="2018-10-17T00:00:00"/>
        <d v="2018-10-19T00:00:00"/>
        <d v="2018-10-20T00:00:00"/>
        <d v="2018-10-21T00:00:00"/>
        <d v="2018-10-22T00:00:00"/>
        <d v="2018-10-23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</sharedItems>
      <fieldGroup par="16" base="0">
        <rangePr groupBy="quarters" startDate="2015-01-03T00:00:00" endDate="2018-12-31T00:00:00"/>
        <groupItems count="6">
          <s v="&lt;03/01/2015"/>
          <s v="Trim.1"/>
          <s v="Trim.2"/>
          <s v="Trim.3"/>
          <s v="Trim.4"/>
          <s v="&gt;31/12/2018"/>
        </groupItems>
      </fieldGroup>
    </cacheField>
    <cacheField name="State" numFmtId="0">
      <sharedItems count="49">
        <s v="Texas"/>
        <s v="Illinois"/>
        <s v="Pennsylvania"/>
        <s v="Kentucky"/>
        <s v="California"/>
        <s v="Georgia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Montana"/>
        <s v="Idaho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Storage"/>
        <s v="Labels"/>
        <s v="Binders"/>
        <s v="Art"/>
        <s v="Chairs"/>
        <s v="Phones"/>
        <s v="Fastener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Sales" numFmtId="168">
      <sharedItems containsSemiMixedTypes="0" containsString="0" containsNumber="1" minValue="0.44399999999999995" maxValue="22638.48"/>
    </cacheField>
    <cacheField name="Order ID" numFmtId="0">
      <sharedItems/>
    </cacheField>
    <cacheField name="Pedido Único" numFmtId="0">
      <sharedItems containsSemiMixedTypes="0" containsString="0" containsNumber="1" containsInteger="1" minValue="0" maxValue="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CV" numFmtId="10">
      <sharedItems containsSemiMixedTypes="0" containsString="0" containsNumber="1" minValue="0.41105220110552465" maxValue="0.55975208308209756"/>
    </cacheField>
    <cacheField name="%VAR" numFmtId="0" formula="(Sales-Sales)/Sales" databaseField="0"/>
    <cacheField name="Margen Beneficio" numFmtId="0" formula="Profit/Sales" databaseField="0"/>
    <cacheField name="Demanda Media" numFmtId="0" formula="Quantity/4" databaseField="0"/>
    <cacheField name="Campo1" numFmtId="0" formula="AVERAGE(Category)" databaseField="0"/>
    <cacheField name="Años" numFmtId="0" databaseField="0">
      <fieldGroup base="0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103540196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68.608503703705" createdVersion="7" refreshedVersion="7" minRefreshableVersion="3" recordCount="9994" xr:uid="{648D42D5-8D2A-4F71-B460-1BEF9AC388AC}">
  <cacheSource type="worksheet">
    <worksheetSource name="train"/>
  </cacheSource>
  <cacheFields count="18">
    <cacheField name="Order Date" numFmtId="14">
      <sharedItems containsSemiMixedTypes="0" containsNonDate="0" containsDate="1" containsString="0" minDate="2015-01-03T00:00:00" maxDate="2018-12-31T00:00:00" count="1236"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3T00:00:00"/>
        <d v="2015-01-14T00:00:00"/>
        <d v="2015-01-15T00:00:00"/>
        <d v="2015-01-16T00:00:00"/>
        <d v="2015-01-18T00:00:00"/>
        <d v="2015-01-19T00:00:00"/>
        <d v="2015-01-20T00:00:00"/>
        <d v="2015-01-21T00:00:00"/>
        <d v="2015-01-23T00:00:00"/>
        <d v="2015-01-26T00:00:00"/>
        <d v="2015-01-27T00:00:00"/>
        <d v="2015-01-28T00:00:00"/>
        <d v="2015-01-30T00:00:00"/>
        <d v="2015-01-31T00:00:00"/>
        <d v="2015-02-01T00:00:00"/>
        <d v="2015-02-02T00:00:00"/>
        <d v="2015-02-03T00:00:00"/>
        <d v="2015-02-04T00:00:00"/>
        <d v="2015-02-06T00:00:00"/>
        <d v="2015-02-07T00:00:00"/>
        <d v="2015-02-08T00:00:00"/>
        <d v="2015-02-11T00:00:00"/>
        <d v="2015-02-12T00:00:00"/>
        <d v="2015-02-14T00:00:00"/>
        <d v="2015-02-15T00:00:00"/>
        <d v="2015-02-16T00:00:00"/>
        <d v="2015-02-17T00:00:00"/>
        <d v="2015-02-18T00:00:00"/>
        <d v="2015-02-20T00:00:00"/>
        <d v="2015-02-21T00:00:00"/>
        <d v="2015-02-22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5T00:00:00"/>
        <d v="2015-03-07T00:00:00"/>
        <d v="2015-03-10T00:00:00"/>
        <d v="2015-03-11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11T00:00:00"/>
        <d v="2015-04-12T00:00:00"/>
        <d v="2015-04-13T00:00:00"/>
        <d v="2015-04-15T00:00:00"/>
        <d v="2015-04-16T00:00:00"/>
        <d v="2015-04-18T00:00:00"/>
        <d v="2015-04-19T00:00:00"/>
        <d v="2015-04-20T00:00:00"/>
        <d v="2015-04-21T00:00:00"/>
        <d v="2015-04-22T00:00:00"/>
        <d v="2015-04-23T00:00:00"/>
        <d v="2015-04-25T00:00:00"/>
        <d v="2015-04-26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30T00:00:00"/>
        <d v="2015-05-31T00:00:00"/>
        <d v="2015-06-01T00:00:00"/>
        <d v="2015-06-02T00:00:00"/>
        <d v="2015-06-03T00:00:00"/>
        <d v="2015-06-04T00:00:00"/>
        <d v="2015-06-06T00:00:00"/>
        <d v="2015-06-07T00:00:00"/>
        <d v="2015-06-08T00:00:00"/>
        <d v="2015-06-09T00:00:00"/>
        <d v="2015-06-10T00:00:00"/>
        <d v="2015-06-13T00:00:00"/>
        <d v="2015-06-14T00:00:00"/>
        <d v="2015-06-15T00:00:00"/>
        <d v="2015-06-16T00:00:00"/>
        <d v="2015-06-17T00:00:00"/>
        <d v="2015-06-18T00:00:00"/>
        <d v="2015-06-20T00:00:00"/>
        <d v="2015-06-21T00:00:00"/>
        <d v="2015-06-22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1T00:00:00"/>
        <d v="2015-07-12T00:00:00"/>
        <d v="2015-07-13T00:00:00"/>
        <d v="2015-07-14T00:00:00"/>
        <d v="2015-07-15T00:00:00"/>
        <d v="2015-07-18T00:00:00"/>
        <d v="2015-07-19T00:00:00"/>
        <d v="2015-07-20T00:00:00"/>
        <d v="2015-07-21T00:00:00"/>
        <d v="2015-07-22T00:00:00"/>
        <d v="2015-07-23T00:00:00"/>
        <d v="2015-07-25T00:00:00"/>
        <d v="2015-07-26T00:00:00"/>
        <d v="2015-07-27T00:00:00"/>
        <d v="2015-07-28T00:00:00"/>
        <d v="2015-07-30T00:00:00"/>
        <d v="2015-08-01T00:00:00"/>
        <d v="2015-08-02T00:00:00"/>
        <d v="2015-08-03T00:00:00"/>
        <d v="2015-08-04T00:00:00"/>
        <d v="2015-08-05T00:00:00"/>
        <d v="2015-08-06T00:00:00"/>
        <d v="2015-08-08T00:00:00"/>
        <d v="2015-08-09T00:00:00"/>
        <d v="2015-08-11T00:00:00"/>
        <d v="2015-08-12T00:00:00"/>
        <d v="2015-08-15T00:00:00"/>
        <d v="2015-08-16T00:00:00"/>
        <d v="2015-08-17T00:00:00"/>
        <d v="2015-08-19T00:00:00"/>
        <d v="2015-08-20T00:00:00"/>
        <d v="2015-08-22T00:00:00"/>
        <d v="2015-08-23T00:00:00"/>
        <d v="2015-08-24T00:00:00"/>
        <d v="2015-08-25T00:00:00"/>
        <d v="2015-08-26T00:00:00"/>
        <d v="2015-08-27T00:00:00"/>
        <d v="2015-08-29T00:00:00"/>
        <d v="2015-08-30T00:00:00"/>
        <d v="2015-08-31T00:00:00"/>
        <d v="2015-09-01T00:00:00"/>
        <d v="2015-09-02T00:00:00"/>
        <d v="2015-09-03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4T00:00:00"/>
        <d v="2015-10-25T00:00:00"/>
        <d v="2015-10-26T00:00:00"/>
        <d v="2015-10-27T00:00:00"/>
        <d v="2015-10-28T00:00:00"/>
        <d v="2015-10-29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2T00:00:00"/>
        <d v="2015-12-13T00:00:00"/>
        <d v="2015-12-14T00:00:00"/>
        <d v="2015-12-15T00:00:00"/>
        <d v="2015-12-16T00:00:00"/>
        <d v="2015-12-17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6T00:00:00"/>
        <d v="2016-01-09T00:00:00"/>
        <d v="2016-01-10T00:00:00"/>
        <d v="2016-01-12T00:00:00"/>
        <d v="2016-01-13T00:00:00"/>
        <d v="2016-01-17T00:00:00"/>
        <d v="2016-01-19T00:00:00"/>
        <d v="2016-01-23T00:00:00"/>
        <d v="2016-01-24T00:00:00"/>
        <d v="2016-01-26T00:00:00"/>
        <d v="2016-01-27T00:00:00"/>
        <d v="2016-01-28T00:00:00"/>
        <d v="2016-01-30T00:00:00"/>
        <d v="2016-01-31T00:00:00"/>
        <d v="2016-02-03T00:00:00"/>
        <d v="2016-02-06T00:00:00"/>
        <d v="2016-02-07T00:00:00"/>
        <d v="2016-02-08T00:00:00"/>
        <d v="2016-02-09T00:00:00"/>
        <d v="2016-02-10T00:00:00"/>
        <d v="2016-02-14T00:00:00"/>
        <d v="2016-02-15T00:00:00"/>
        <d v="2016-02-16T00:00:00"/>
        <d v="2016-02-18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3-01T00:00:00"/>
        <d v="2016-03-02T00:00:00"/>
        <d v="2016-03-05T00:00:00"/>
        <d v="2016-03-06T00:00:00"/>
        <d v="2016-03-07T00:00:00"/>
        <d v="2016-03-08T00:00:00"/>
        <d v="2016-03-09T00:00:00"/>
        <d v="2016-03-10T00:00:00"/>
        <d v="2016-03-12T00:00:00"/>
        <d v="2016-03-13T00:00:00"/>
        <d v="2016-03-14T00:00:00"/>
        <d v="2016-03-15T00:00:00"/>
        <d v="2016-03-16T00:00:00"/>
        <d v="2016-03-17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4T00:00:00"/>
        <d v="2016-04-05T00:00:00"/>
        <d v="2016-04-06T00:00:00"/>
        <d v="2016-04-07T00:00:00"/>
        <d v="2016-04-09T00:00:00"/>
        <d v="2016-04-10T00:00:00"/>
        <d v="2016-04-11T00:00:00"/>
        <d v="2016-04-12T00:00:00"/>
        <d v="2016-04-13T00:00:00"/>
        <d v="2016-04-14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8T00:00:00"/>
        <d v="2016-05-29T00:00:00"/>
        <d v="2016-05-30T00:00:00"/>
        <d v="2016-05-31T00:00:00"/>
        <d v="2016-06-01T00:00:00"/>
        <d v="2016-06-04T00:00:00"/>
        <d v="2016-06-05T00:00:00"/>
        <d v="2016-06-07T00:00:00"/>
        <d v="2016-06-08T00:00:00"/>
        <d v="2016-06-09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6T00:00:00"/>
        <d v="2016-06-28T00:00:00"/>
        <d v="2016-06-29T00:00:00"/>
        <d v="2016-07-02T00:00:00"/>
        <d v="2016-07-03T00:00:00"/>
        <d v="2016-07-04T00:00:00"/>
        <d v="2016-07-05T00:00:00"/>
        <d v="2016-07-06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6T00:00:00"/>
        <d v="2016-07-17T00:00:00"/>
        <d v="2016-07-18T00:00:00"/>
        <d v="2016-07-19T00:00:00"/>
        <d v="2016-07-20T00:00:00"/>
        <d v="2016-07-23T00:00:00"/>
        <d v="2016-07-24T00:00:00"/>
        <d v="2016-07-25T00:00:00"/>
        <d v="2016-07-26T00:00:00"/>
        <d v="2016-07-27T00:00:00"/>
        <d v="2016-07-30T00:00:00"/>
        <d v="2016-07-31T00:00:00"/>
        <d v="2016-08-01T00:00:00"/>
        <d v="2016-08-02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3T00:00:00"/>
        <d v="2016-08-15T00:00:00"/>
        <d v="2016-08-16T00:00:00"/>
        <d v="2016-08-17T00:00:00"/>
        <d v="2016-08-21T00:00:00"/>
        <d v="2016-08-22T00:00:00"/>
        <d v="2016-08-23T00:00:00"/>
        <d v="2016-08-24T00:00:00"/>
        <d v="2016-08-25T00:00:00"/>
        <d v="2016-08-27T00:00:00"/>
        <d v="2016-08-28T00:00:00"/>
        <d v="2016-08-29T00:00:00"/>
        <d v="2016-08-31T00:00:00"/>
        <d v="2016-09-01T00:00:00"/>
        <d v="2016-09-03T00:00:00"/>
        <d v="2016-09-04T00:00:00"/>
        <d v="2016-09-05T00:00:00"/>
        <d v="2016-09-06T00:00:00"/>
        <d v="2016-09-07T00:00:00"/>
        <d v="2016-09-08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4T00:00:00"/>
        <d v="2016-09-25T00:00:00"/>
        <d v="2016-09-26T00:00:00"/>
        <d v="2016-09-27T00:00:00"/>
        <d v="2016-09-28T00:00:00"/>
        <d v="2016-10-01T00:00:00"/>
        <d v="2016-10-02T00:00:00"/>
        <d v="2016-10-03T00:00:00"/>
        <d v="2016-10-04T00:00:00"/>
        <d v="2016-10-05T00:00:00"/>
        <d v="2016-10-08T00:00:00"/>
        <d v="2016-10-09T00:00:00"/>
        <d v="2016-10-10T00:00:00"/>
        <d v="2016-10-11T00:00:00"/>
        <d v="2016-10-12T00:00:00"/>
        <d v="2016-10-13T00:00:00"/>
        <d v="2016-10-15T00:00:00"/>
        <d v="2016-10-16T00:00:00"/>
        <d v="2016-10-17T00:00:00"/>
        <d v="2016-10-18T00:00:00"/>
        <d v="2016-10-19T00:00:00"/>
        <d v="2016-10-20T00:00:00"/>
        <d v="2016-10-22T00:00:00"/>
        <d v="2016-10-23T00:00:00"/>
        <d v="2016-10-24T00:00:00"/>
        <d v="2016-10-25T00:00:00"/>
        <d v="2016-10-26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4T00:00:00"/>
        <d v="2017-01-15T00:00:00"/>
        <d v="2017-01-16T00:00:00"/>
        <d v="2017-01-17T00:00:00"/>
        <d v="2017-01-21T00:00:00"/>
        <d v="2017-01-22T00:00:00"/>
        <d v="2017-01-23T00:00:00"/>
        <d v="2017-01-24T00:00:00"/>
        <d v="2017-01-25T00:00:00"/>
        <d v="2017-01-28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1T00:00:00"/>
        <d v="2017-02-12T00:00:00"/>
        <d v="2017-02-13T00:00:00"/>
        <d v="2017-02-14T00:00:00"/>
        <d v="2017-02-15T00:00:00"/>
        <d v="2017-02-16T00:00:00"/>
        <d v="2017-02-19T00:00:00"/>
        <d v="2017-02-20T00:00:00"/>
        <d v="2017-02-21T00:00:00"/>
        <d v="2017-02-22T00:00:00"/>
        <d v="2017-02-23T00:00:00"/>
        <d v="2017-02-25T00:00:00"/>
        <d v="2017-02-27T00:00:00"/>
        <d v="2017-02-28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7T00:00:00"/>
        <d v="2017-03-18T00:00:00"/>
        <d v="2017-03-19T00:00:00"/>
        <d v="2017-03-20T00:00:00"/>
        <d v="2017-03-21T00:00:00"/>
        <d v="2017-03-22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8T00:00:00"/>
        <d v="2017-04-30T00:00:00"/>
        <d v="2017-05-01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4T00:00:00"/>
        <d v="2017-06-05T00:00:00"/>
        <d v="2017-06-06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7T00:00:00"/>
        <d v="2017-07-08T00:00:00"/>
        <d v="2017-07-09T00:00:00"/>
        <d v="2017-07-10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3T00:00:00"/>
        <d v="2017-10-14T00:00:00"/>
        <d v="2017-10-15T00:00:00"/>
        <d v="2017-10-16T00:00:00"/>
        <d v="2017-10-17T00:00:00"/>
        <d v="2017-10-18T00:00:00"/>
        <d v="2017-10-20T00:00:00"/>
        <d v="2017-10-21T00:00:00"/>
        <d v="2017-10-22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2T00:00:00"/>
        <d v="2017-12-23T00:00:00"/>
        <d v="2017-12-24T00:00:00"/>
        <d v="2017-12-25T00:00:00"/>
        <d v="2017-12-26T00:00:00"/>
        <d v="2017-12-27T00:00:00"/>
        <d v="2017-12-29T00:00:00"/>
        <d v="2017-12-30T00:00:00"/>
        <d v="2017-12-31T00:00:00"/>
        <d v="2018-01-01T00:00:00"/>
        <d v="2018-01-02T00:00:00"/>
        <d v="2018-01-03T00:00:00"/>
        <d v="2018-01-06T00:00:00"/>
        <d v="2018-01-07T00:00:00"/>
        <d v="2018-01-08T00:00:00"/>
        <d v="2018-01-09T00:00:00"/>
        <d v="2018-01-12T00:00:00"/>
        <d v="2018-01-13T00:00:00"/>
        <d v="2018-01-14T00:00:00"/>
        <d v="2018-01-15T00:00:00"/>
        <d v="2018-01-16T00:00:00"/>
        <d v="2018-01-19T00:00:00"/>
        <d v="2018-01-20T00:00:00"/>
        <d v="2018-01-21T00:00:00"/>
        <d v="2018-01-22T00:00:00"/>
        <d v="2018-01-23T00:00:00"/>
        <d v="2018-01-24T00:00:00"/>
        <d v="2018-01-26T00:00:00"/>
        <d v="2018-01-27T00:00:00"/>
        <d v="2018-01-28T00:00:00"/>
        <d v="2018-01-29T00:00:00"/>
        <d v="2018-01-30T00:00:00"/>
        <d v="2018-02-02T00:00:00"/>
        <d v="2018-02-03T00:00:00"/>
        <d v="2018-02-04T00:00:00"/>
        <d v="2018-02-05T00:00:00"/>
        <d v="2018-02-06T00:00:00"/>
        <d v="2018-02-09T00:00:00"/>
        <d v="2018-02-10T00:00:00"/>
        <d v="2018-02-11T00:00:00"/>
        <d v="2018-02-13T00:00:00"/>
        <d v="2018-02-16T00:00:00"/>
        <d v="2018-02-17T00:00:00"/>
        <d v="2018-02-18T00:00:00"/>
        <d v="2018-02-19T00:00:00"/>
        <d v="2018-02-20T00:00:00"/>
        <d v="2018-02-21T00:00:00"/>
        <d v="2018-02-23T00:00:00"/>
        <d v="2018-02-24T00:00:00"/>
        <d v="2018-02-25T00:00:00"/>
        <d v="2018-02-26T00:00:00"/>
        <d v="2018-02-28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6T00:00:00"/>
        <d v="2018-03-17T00:00:00"/>
        <d v="2018-03-18T00:00:00"/>
        <d v="2018-03-19T00:00:00"/>
        <d v="2018-03-20T00:00:00"/>
        <d v="2018-03-21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1T00:00:00"/>
        <d v="2018-05-12T00:00:00"/>
        <d v="2018-05-13T00:00:00"/>
        <d v="2018-05-14T00:00:00"/>
        <d v="2018-05-15T00:00:00"/>
        <d v="2018-05-16T00:00:00"/>
        <d v="2018-05-18T00:00:00"/>
        <d v="2018-05-19T00:00:00"/>
        <d v="2018-05-20T00:00:00"/>
        <d v="2018-05-21T00:00:00"/>
        <d v="2018-05-22T00:00:00"/>
        <d v="2018-05-23T00:00:00"/>
        <d v="2018-05-25T00:00:00"/>
        <d v="2018-05-26T00:00:00"/>
        <d v="2018-05-27T00:00:00"/>
        <d v="2018-05-28T00:00:00"/>
        <d v="2018-05-29T00:00:00"/>
        <d v="2018-05-30T00:00:00"/>
        <d v="2018-06-01T00:00:00"/>
        <d v="2018-06-02T00:00:00"/>
        <d v="2018-06-03T00:00:00"/>
        <d v="2018-06-04T00:00:00"/>
        <d v="2018-06-05T00:00:00"/>
        <d v="2018-06-06T00:00:00"/>
        <d v="2018-06-08T00:00:00"/>
        <d v="2018-06-09T00:00:00"/>
        <d v="2018-06-10T00:00:00"/>
        <d v="2018-06-11T00:00:00"/>
        <d v="2018-06-12T00:00:00"/>
        <d v="2018-06-13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4T00:00:00"/>
        <d v="2018-06-25T00:00:00"/>
        <d v="2018-06-26T00:00:00"/>
        <d v="2018-06-27T00:00:00"/>
        <d v="2018-06-29T00:00:00"/>
        <d v="2018-06-30T00:00:00"/>
        <d v="2018-07-01T00:00:00"/>
        <d v="2018-07-02T00:00:00"/>
        <d v="2018-07-03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3T00:00:00"/>
        <d v="2018-08-04T00:00:00"/>
        <d v="2018-08-05T00:00:00"/>
        <d v="2018-08-06T00:00:00"/>
        <d v="2018-08-07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1T00:00:00"/>
        <d v="2018-09-01T00:00:00"/>
        <d v="2018-09-02T00:00:00"/>
        <d v="2018-09-03T00:00:00"/>
        <d v="2018-09-04T00:00:00"/>
        <d v="2018-09-05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2T00:00:00"/>
        <d v="2018-10-13T00:00:00"/>
        <d v="2018-10-14T00:00:00"/>
        <d v="2018-10-15T00:00:00"/>
        <d v="2018-10-16T00:00:00"/>
        <d v="2018-10-17T00:00:00"/>
        <d v="2018-10-19T00:00:00"/>
        <d v="2018-10-20T00:00:00"/>
        <d v="2018-10-21T00:00:00"/>
        <d v="2018-10-22T00:00:00"/>
        <d v="2018-10-23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</sharedItems>
      <fieldGroup par="17" base="0">
        <rangePr groupBy="months" startDate="2015-01-03T00:00:00" endDate="2018-12-31T00:00:00"/>
        <groupItems count="14">
          <s v="&lt;03/01/20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8"/>
        </groupItems>
      </fieldGroup>
    </cacheField>
    <cacheField name="State" numFmtId="0">
      <sharedItems count="49">
        <s v="Texas"/>
        <s v="Illinois"/>
        <s v="Pennsylvania"/>
        <s v="Kentucky"/>
        <s v="California"/>
        <s v="Georgia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Montana"/>
        <s v="Idaho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Storage"/>
        <s v="Labels"/>
        <s v="Binders"/>
        <s v="Art"/>
        <s v="Chairs"/>
        <s v="Phones"/>
        <s v="Fastener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Sales" numFmtId="168">
      <sharedItems containsSemiMixedTypes="0" containsString="0" containsNumber="1" minValue="0.44399999999999995" maxValue="22638.48"/>
    </cacheField>
    <cacheField name="Order ID" numFmtId="0">
      <sharedItems/>
    </cacheField>
    <cacheField name="Pedido Único" numFmtId="0">
      <sharedItems containsSemiMixedTypes="0" containsString="0" containsNumber="1" containsInteger="1" minValue="0" maxValue="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CV" numFmtId="10">
      <sharedItems containsSemiMixedTypes="0" containsString="0" containsNumber="1" minValue="0.41105220110552465" maxValue="0.55975208308209756"/>
    </cacheField>
    <cacheField name="%VAR" numFmtId="0" formula="(Sales-Sales)/Sales" databaseField="0"/>
    <cacheField name="Margen Beneficio" numFmtId="0" formula="Profit/Sales" databaseField="0"/>
    <cacheField name="Demanda Media" numFmtId="0" formula="Quantity/4" databaseField="0"/>
    <cacheField name="Campo1" numFmtId="0" formula="AVERAGE(Category)" databaseField="0"/>
    <cacheField name="Trimestres" numFmtId="0" databaseField="0">
      <fieldGroup base="0">
        <rangePr groupBy="quarters" startDate="2015-01-03T00:00:00" endDate="2018-12-31T00:00:00"/>
        <groupItems count="6">
          <s v="&lt;03/01/2015"/>
          <s v="Trim.1"/>
          <s v="Trim.2"/>
          <s v="Trim.3"/>
          <s v="Trim.4"/>
          <s v="&gt;31/12/2018"/>
        </groupItems>
      </fieldGroup>
    </cacheField>
    <cacheField name="Años" numFmtId="0" databaseField="0">
      <fieldGroup base="0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156033119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68.608503703705" createdVersion="7" refreshedVersion="7" minRefreshableVersion="3" recordCount="9994" xr:uid="{6E2765A2-A69B-46BD-B93E-10F2508CF004}">
  <cacheSource type="worksheet">
    <worksheetSource name="train"/>
  </cacheSource>
  <cacheFields count="17">
    <cacheField name="Order Date" numFmtId="14">
      <sharedItems containsSemiMixedTypes="0" containsNonDate="0" containsDate="1" containsString="0" minDate="2015-01-03T00:00:00" maxDate="2018-12-31T00:00:00" count="1236"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3T00:00:00"/>
        <d v="2015-01-14T00:00:00"/>
        <d v="2015-01-15T00:00:00"/>
        <d v="2015-01-16T00:00:00"/>
        <d v="2015-01-18T00:00:00"/>
        <d v="2015-01-19T00:00:00"/>
        <d v="2015-01-20T00:00:00"/>
        <d v="2015-01-21T00:00:00"/>
        <d v="2015-01-23T00:00:00"/>
        <d v="2015-01-26T00:00:00"/>
        <d v="2015-01-27T00:00:00"/>
        <d v="2015-01-28T00:00:00"/>
        <d v="2015-01-30T00:00:00"/>
        <d v="2015-01-31T00:00:00"/>
        <d v="2015-02-01T00:00:00"/>
        <d v="2015-02-02T00:00:00"/>
        <d v="2015-02-03T00:00:00"/>
        <d v="2015-02-04T00:00:00"/>
        <d v="2015-02-06T00:00:00"/>
        <d v="2015-02-07T00:00:00"/>
        <d v="2015-02-08T00:00:00"/>
        <d v="2015-02-11T00:00:00"/>
        <d v="2015-02-12T00:00:00"/>
        <d v="2015-02-14T00:00:00"/>
        <d v="2015-02-15T00:00:00"/>
        <d v="2015-02-16T00:00:00"/>
        <d v="2015-02-17T00:00:00"/>
        <d v="2015-02-18T00:00:00"/>
        <d v="2015-02-20T00:00:00"/>
        <d v="2015-02-21T00:00:00"/>
        <d v="2015-02-22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5T00:00:00"/>
        <d v="2015-03-07T00:00:00"/>
        <d v="2015-03-10T00:00:00"/>
        <d v="2015-03-11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11T00:00:00"/>
        <d v="2015-04-12T00:00:00"/>
        <d v="2015-04-13T00:00:00"/>
        <d v="2015-04-15T00:00:00"/>
        <d v="2015-04-16T00:00:00"/>
        <d v="2015-04-18T00:00:00"/>
        <d v="2015-04-19T00:00:00"/>
        <d v="2015-04-20T00:00:00"/>
        <d v="2015-04-21T00:00:00"/>
        <d v="2015-04-22T00:00:00"/>
        <d v="2015-04-23T00:00:00"/>
        <d v="2015-04-25T00:00:00"/>
        <d v="2015-04-26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30T00:00:00"/>
        <d v="2015-05-31T00:00:00"/>
        <d v="2015-06-01T00:00:00"/>
        <d v="2015-06-02T00:00:00"/>
        <d v="2015-06-03T00:00:00"/>
        <d v="2015-06-04T00:00:00"/>
        <d v="2015-06-06T00:00:00"/>
        <d v="2015-06-07T00:00:00"/>
        <d v="2015-06-08T00:00:00"/>
        <d v="2015-06-09T00:00:00"/>
        <d v="2015-06-10T00:00:00"/>
        <d v="2015-06-13T00:00:00"/>
        <d v="2015-06-14T00:00:00"/>
        <d v="2015-06-15T00:00:00"/>
        <d v="2015-06-16T00:00:00"/>
        <d v="2015-06-17T00:00:00"/>
        <d v="2015-06-18T00:00:00"/>
        <d v="2015-06-20T00:00:00"/>
        <d v="2015-06-21T00:00:00"/>
        <d v="2015-06-22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1T00:00:00"/>
        <d v="2015-07-12T00:00:00"/>
        <d v="2015-07-13T00:00:00"/>
        <d v="2015-07-14T00:00:00"/>
        <d v="2015-07-15T00:00:00"/>
        <d v="2015-07-18T00:00:00"/>
        <d v="2015-07-19T00:00:00"/>
        <d v="2015-07-20T00:00:00"/>
        <d v="2015-07-21T00:00:00"/>
        <d v="2015-07-22T00:00:00"/>
        <d v="2015-07-23T00:00:00"/>
        <d v="2015-07-25T00:00:00"/>
        <d v="2015-07-26T00:00:00"/>
        <d v="2015-07-27T00:00:00"/>
        <d v="2015-07-28T00:00:00"/>
        <d v="2015-07-30T00:00:00"/>
        <d v="2015-08-01T00:00:00"/>
        <d v="2015-08-02T00:00:00"/>
        <d v="2015-08-03T00:00:00"/>
        <d v="2015-08-04T00:00:00"/>
        <d v="2015-08-05T00:00:00"/>
        <d v="2015-08-06T00:00:00"/>
        <d v="2015-08-08T00:00:00"/>
        <d v="2015-08-09T00:00:00"/>
        <d v="2015-08-11T00:00:00"/>
        <d v="2015-08-12T00:00:00"/>
        <d v="2015-08-15T00:00:00"/>
        <d v="2015-08-16T00:00:00"/>
        <d v="2015-08-17T00:00:00"/>
        <d v="2015-08-19T00:00:00"/>
        <d v="2015-08-20T00:00:00"/>
        <d v="2015-08-22T00:00:00"/>
        <d v="2015-08-23T00:00:00"/>
        <d v="2015-08-24T00:00:00"/>
        <d v="2015-08-25T00:00:00"/>
        <d v="2015-08-26T00:00:00"/>
        <d v="2015-08-27T00:00:00"/>
        <d v="2015-08-29T00:00:00"/>
        <d v="2015-08-30T00:00:00"/>
        <d v="2015-08-31T00:00:00"/>
        <d v="2015-09-01T00:00:00"/>
        <d v="2015-09-02T00:00:00"/>
        <d v="2015-09-03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4T00:00:00"/>
        <d v="2015-10-25T00:00:00"/>
        <d v="2015-10-26T00:00:00"/>
        <d v="2015-10-27T00:00:00"/>
        <d v="2015-10-28T00:00:00"/>
        <d v="2015-10-29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2T00:00:00"/>
        <d v="2015-12-13T00:00:00"/>
        <d v="2015-12-14T00:00:00"/>
        <d v="2015-12-15T00:00:00"/>
        <d v="2015-12-16T00:00:00"/>
        <d v="2015-12-17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6T00:00:00"/>
        <d v="2016-01-09T00:00:00"/>
        <d v="2016-01-10T00:00:00"/>
        <d v="2016-01-12T00:00:00"/>
        <d v="2016-01-13T00:00:00"/>
        <d v="2016-01-17T00:00:00"/>
        <d v="2016-01-19T00:00:00"/>
        <d v="2016-01-23T00:00:00"/>
        <d v="2016-01-24T00:00:00"/>
        <d v="2016-01-26T00:00:00"/>
        <d v="2016-01-27T00:00:00"/>
        <d v="2016-01-28T00:00:00"/>
        <d v="2016-01-30T00:00:00"/>
        <d v="2016-01-31T00:00:00"/>
        <d v="2016-02-03T00:00:00"/>
        <d v="2016-02-06T00:00:00"/>
        <d v="2016-02-07T00:00:00"/>
        <d v="2016-02-08T00:00:00"/>
        <d v="2016-02-09T00:00:00"/>
        <d v="2016-02-10T00:00:00"/>
        <d v="2016-02-14T00:00:00"/>
        <d v="2016-02-15T00:00:00"/>
        <d v="2016-02-16T00:00:00"/>
        <d v="2016-02-18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3-01T00:00:00"/>
        <d v="2016-03-02T00:00:00"/>
        <d v="2016-03-05T00:00:00"/>
        <d v="2016-03-06T00:00:00"/>
        <d v="2016-03-07T00:00:00"/>
        <d v="2016-03-08T00:00:00"/>
        <d v="2016-03-09T00:00:00"/>
        <d v="2016-03-10T00:00:00"/>
        <d v="2016-03-12T00:00:00"/>
        <d v="2016-03-13T00:00:00"/>
        <d v="2016-03-14T00:00:00"/>
        <d v="2016-03-15T00:00:00"/>
        <d v="2016-03-16T00:00:00"/>
        <d v="2016-03-17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4T00:00:00"/>
        <d v="2016-04-05T00:00:00"/>
        <d v="2016-04-06T00:00:00"/>
        <d v="2016-04-07T00:00:00"/>
        <d v="2016-04-09T00:00:00"/>
        <d v="2016-04-10T00:00:00"/>
        <d v="2016-04-11T00:00:00"/>
        <d v="2016-04-12T00:00:00"/>
        <d v="2016-04-13T00:00:00"/>
        <d v="2016-04-14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8T00:00:00"/>
        <d v="2016-05-29T00:00:00"/>
        <d v="2016-05-30T00:00:00"/>
        <d v="2016-05-31T00:00:00"/>
        <d v="2016-06-01T00:00:00"/>
        <d v="2016-06-04T00:00:00"/>
        <d v="2016-06-05T00:00:00"/>
        <d v="2016-06-07T00:00:00"/>
        <d v="2016-06-08T00:00:00"/>
        <d v="2016-06-09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6T00:00:00"/>
        <d v="2016-06-28T00:00:00"/>
        <d v="2016-06-29T00:00:00"/>
        <d v="2016-07-02T00:00:00"/>
        <d v="2016-07-03T00:00:00"/>
        <d v="2016-07-04T00:00:00"/>
        <d v="2016-07-05T00:00:00"/>
        <d v="2016-07-06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6T00:00:00"/>
        <d v="2016-07-17T00:00:00"/>
        <d v="2016-07-18T00:00:00"/>
        <d v="2016-07-19T00:00:00"/>
        <d v="2016-07-20T00:00:00"/>
        <d v="2016-07-23T00:00:00"/>
        <d v="2016-07-24T00:00:00"/>
        <d v="2016-07-25T00:00:00"/>
        <d v="2016-07-26T00:00:00"/>
        <d v="2016-07-27T00:00:00"/>
        <d v="2016-07-30T00:00:00"/>
        <d v="2016-07-31T00:00:00"/>
        <d v="2016-08-01T00:00:00"/>
        <d v="2016-08-02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3T00:00:00"/>
        <d v="2016-08-15T00:00:00"/>
        <d v="2016-08-16T00:00:00"/>
        <d v="2016-08-17T00:00:00"/>
        <d v="2016-08-21T00:00:00"/>
        <d v="2016-08-22T00:00:00"/>
        <d v="2016-08-23T00:00:00"/>
        <d v="2016-08-24T00:00:00"/>
        <d v="2016-08-25T00:00:00"/>
        <d v="2016-08-27T00:00:00"/>
        <d v="2016-08-28T00:00:00"/>
        <d v="2016-08-29T00:00:00"/>
        <d v="2016-08-31T00:00:00"/>
        <d v="2016-09-01T00:00:00"/>
        <d v="2016-09-03T00:00:00"/>
        <d v="2016-09-04T00:00:00"/>
        <d v="2016-09-05T00:00:00"/>
        <d v="2016-09-06T00:00:00"/>
        <d v="2016-09-07T00:00:00"/>
        <d v="2016-09-08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4T00:00:00"/>
        <d v="2016-09-25T00:00:00"/>
        <d v="2016-09-26T00:00:00"/>
        <d v="2016-09-27T00:00:00"/>
        <d v="2016-09-28T00:00:00"/>
        <d v="2016-10-01T00:00:00"/>
        <d v="2016-10-02T00:00:00"/>
        <d v="2016-10-03T00:00:00"/>
        <d v="2016-10-04T00:00:00"/>
        <d v="2016-10-05T00:00:00"/>
        <d v="2016-10-08T00:00:00"/>
        <d v="2016-10-09T00:00:00"/>
        <d v="2016-10-10T00:00:00"/>
        <d v="2016-10-11T00:00:00"/>
        <d v="2016-10-12T00:00:00"/>
        <d v="2016-10-13T00:00:00"/>
        <d v="2016-10-15T00:00:00"/>
        <d v="2016-10-16T00:00:00"/>
        <d v="2016-10-17T00:00:00"/>
        <d v="2016-10-18T00:00:00"/>
        <d v="2016-10-19T00:00:00"/>
        <d v="2016-10-20T00:00:00"/>
        <d v="2016-10-22T00:00:00"/>
        <d v="2016-10-23T00:00:00"/>
        <d v="2016-10-24T00:00:00"/>
        <d v="2016-10-25T00:00:00"/>
        <d v="2016-10-26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4T00:00:00"/>
        <d v="2017-01-15T00:00:00"/>
        <d v="2017-01-16T00:00:00"/>
        <d v="2017-01-17T00:00:00"/>
        <d v="2017-01-21T00:00:00"/>
        <d v="2017-01-22T00:00:00"/>
        <d v="2017-01-23T00:00:00"/>
        <d v="2017-01-24T00:00:00"/>
        <d v="2017-01-25T00:00:00"/>
        <d v="2017-01-28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1T00:00:00"/>
        <d v="2017-02-12T00:00:00"/>
        <d v="2017-02-13T00:00:00"/>
        <d v="2017-02-14T00:00:00"/>
        <d v="2017-02-15T00:00:00"/>
        <d v="2017-02-16T00:00:00"/>
        <d v="2017-02-19T00:00:00"/>
        <d v="2017-02-20T00:00:00"/>
        <d v="2017-02-21T00:00:00"/>
        <d v="2017-02-22T00:00:00"/>
        <d v="2017-02-23T00:00:00"/>
        <d v="2017-02-25T00:00:00"/>
        <d v="2017-02-27T00:00:00"/>
        <d v="2017-02-28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7T00:00:00"/>
        <d v="2017-03-18T00:00:00"/>
        <d v="2017-03-19T00:00:00"/>
        <d v="2017-03-20T00:00:00"/>
        <d v="2017-03-21T00:00:00"/>
        <d v="2017-03-22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8T00:00:00"/>
        <d v="2017-04-30T00:00:00"/>
        <d v="2017-05-01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4T00:00:00"/>
        <d v="2017-06-05T00:00:00"/>
        <d v="2017-06-06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7T00:00:00"/>
        <d v="2017-07-08T00:00:00"/>
        <d v="2017-07-09T00:00:00"/>
        <d v="2017-07-10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3T00:00:00"/>
        <d v="2017-10-14T00:00:00"/>
        <d v="2017-10-15T00:00:00"/>
        <d v="2017-10-16T00:00:00"/>
        <d v="2017-10-17T00:00:00"/>
        <d v="2017-10-18T00:00:00"/>
        <d v="2017-10-20T00:00:00"/>
        <d v="2017-10-21T00:00:00"/>
        <d v="2017-10-22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2T00:00:00"/>
        <d v="2017-12-23T00:00:00"/>
        <d v="2017-12-24T00:00:00"/>
        <d v="2017-12-25T00:00:00"/>
        <d v="2017-12-26T00:00:00"/>
        <d v="2017-12-27T00:00:00"/>
        <d v="2017-12-29T00:00:00"/>
        <d v="2017-12-30T00:00:00"/>
        <d v="2017-12-31T00:00:00"/>
        <d v="2018-01-01T00:00:00"/>
        <d v="2018-01-02T00:00:00"/>
        <d v="2018-01-03T00:00:00"/>
        <d v="2018-01-06T00:00:00"/>
        <d v="2018-01-07T00:00:00"/>
        <d v="2018-01-08T00:00:00"/>
        <d v="2018-01-09T00:00:00"/>
        <d v="2018-01-12T00:00:00"/>
        <d v="2018-01-13T00:00:00"/>
        <d v="2018-01-14T00:00:00"/>
        <d v="2018-01-15T00:00:00"/>
        <d v="2018-01-16T00:00:00"/>
        <d v="2018-01-19T00:00:00"/>
        <d v="2018-01-20T00:00:00"/>
        <d v="2018-01-21T00:00:00"/>
        <d v="2018-01-22T00:00:00"/>
        <d v="2018-01-23T00:00:00"/>
        <d v="2018-01-24T00:00:00"/>
        <d v="2018-01-26T00:00:00"/>
        <d v="2018-01-27T00:00:00"/>
        <d v="2018-01-28T00:00:00"/>
        <d v="2018-01-29T00:00:00"/>
        <d v="2018-01-30T00:00:00"/>
        <d v="2018-02-02T00:00:00"/>
        <d v="2018-02-03T00:00:00"/>
        <d v="2018-02-04T00:00:00"/>
        <d v="2018-02-05T00:00:00"/>
        <d v="2018-02-06T00:00:00"/>
        <d v="2018-02-09T00:00:00"/>
        <d v="2018-02-10T00:00:00"/>
        <d v="2018-02-11T00:00:00"/>
        <d v="2018-02-13T00:00:00"/>
        <d v="2018-02-16T00:00:00"/>
        <d v="2018-02-17T00:00:00"/>
        <d v="2018-02-18T00:00:00"/>
        <d v="2018-02-19T00:00:00"/>
        <d v="2018-02-20T00:00:00"/>
        <d v="2018-02-21T00:00:00"/>
        <d v="2018-02-23T00:00:00"/>
        <d v="2018-02-24T00:00:00"/>
        <d v="2018-02-25T00:00:00"/>
        <d v="2018-02-26T00:00:00"/>
        <d v="2018-02-28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6T00:00:00"/>
        <d v="2018-03-17T00:00:00"/>
        <d v="2018-03-18T00:00:00"/>
        <d v="2018-03-19T00:00:00"/>
        <d v="2018-03-20T00:00:00"/>
        <d v="2018-03-21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1T00:00:00"/>
        <d v="2018-05-12T00:00:00"/>
        <d v="2018-05-13T00:00:00"/>
        <d v="2018-05-14T00:00:00"/>
        <d v="2018-05-15T00:00:00"/>
        <d v="2018-05-16T00:00:00"/>
        <d v="2018-05-18T00:00:00"/>
        <d v="2018-05-19T00:00:00"/>
        <d v="2018-05-20T00:00:00"/>
        <d v="2018-05-21T00:00:00"/>
        <d v="2018-05-22T00:00:00"/>
        <d v="2018-05-23T00:00:00"/>
        <d v="2018-05-25T00:00:00"/>
        <d v="2018-05-26T00:00:00"/>
        <d v="2018-05-27T00:00:00"/>
        <d v="2018-05-28T00:00:00"/>
        <d v="2018-05-29T00:00:00"/>
        <d v="2018-05-30T00:00:00"/>
        <d v="2018-06-01T00:00:00"/>
        <d v="2018-06-02T00:00:00"/>
        <d v="2018-06-03T00:00:00"/>
        <d v="2018-06-04T00:00:00"/>
        <d v="2018-06-05T00:00:00"/>
        <d v="2018-06-06T00:00:00"/>
        <d v="2018-06-08T00:00:00"/>
        <d v="2018-06-09T00:00:00"/>
        <d v="2018-06-10T00:00:00"/>
        <d v="2018-06-11T00:00:00"/>
        <d v="2018-06-12T00:00:00"/>
        <d v="2018-06-13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4T00:00:00"/>
        <d v="2018-06-25T00:00:00"/>
        <d v="2018-06-26T00:00:00"/>
        <d v="2018-06-27T00:00:00"/>
        <d v="2018-06-29T00:00:00"/>
        <d v="2018-06-30T00:00:00"/>
        <d v="2018-07-01T00:00:00"/>
        <d v="2018-07-02T00:00:00"/>
        <d v="2018-07-03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3T00:00:00"/>
        <d v="2018-08-04T00:00:00"/>
        <d v="2018-08-05T00:00:00"/>
        <d v="2018-08-06T00:00:00"/>
        <d v="2018-08-07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1T00:00:00"/>
        <d v="2018-09-01T00:00:00"/>
        <d v="2018-09-02T00:00:00"/>
        <d v="2018-09-03T00:00:00"/>
        <d v="2018-09-04T00:00:00"/>
        <d v="2018-09-05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2T00:00:00"/>
        <d v="2018-10-13T00:00:00"/>
        <d v="2018-10-14T00:00:00"/>
        <d v="2018-10-15T00:00:00"/>
        <d v="2018-10-16T00:00:00"/>
        <d v="2018-10-17T00:00:00"/>
        <d v="2018-10-19T00:00:00"/>
        <d v="2018-10-20T00:00:00"/>
        <d v="2018-10-21T00:00:00"/>
        <d v="2018-10-22T00:00:00"/>
        <d v="2018-10-23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</sharedItems>
      <fieldGroup par="16" base="0">
        <rangePr groupBy="quarters" startDate="2015-01-03T00:00:00" endDate="2018-12-31T00:00:00"/>
        <groupItems count="6">
          <s v="&lt;03/01/2015"/>
          <s v="Trim.1"/>
          <s v="Trim.2"/>
          <s v="Trim.3"/>
          <s v="Trim.4"/>
          <s v="&gt;31/12/2018"/>
        </groupItems>
      </fieldGroup>
    </cacheField>
    <cacheField name="State" numFmtId="0">
      <sharedItems count="49">
        <s v="Texas"/>
        <s v="Illinois"/>
        <s v="Pennsylvania"/>
        <s v="Kentucky"/>
        <s v="California"/>
        <s v="Georgia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Montana"/>
        <s v="Idaho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Storage"/>
        <s v="Labels"/>
        <s v="Binders"/>
        <s v="Art"/>
        <s v="Chairs"/>
        <s v="Phones"/>
        <s v="Fastener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Sales" numFmtId="168">
      <sharedItems containsSemiMixedTypes="0" containsString="0" containsNumber="1" minValue="0.44399999999999995" maxValue="22638.48"/>
    </cacheField>
    <cacheField name="Order ID" numFmtId="0">
      <sharedItems/>
    </cacheField>
    <cacheField name="Pedido Único" numFmtId="0">
      <sharedItems containsSemiMixedTypes="0" containsString="0" containsNumber="1" containsInteger="1" minValue="0" maxValue="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CV" numFmtId="10">
      <sharedItems containsSemiMixedTypes="0" containsString="0" containsNumber="1" minValue="0.41105220110552465" maxValue="0.55975208308209756"/>
    </cacheField>
    <cacheField name="%VAR" numFmtId="0" formula="(Sales-Sales)/Sales" databaseField="0"/>
    <cacheField name="Margen Beneficio" numFmtId="0" formula="Profit/Sales" databaseField="0"/>
    <cacheField name="Demanda Media" numFmtId="0" formula="Quantity/4" databaseField="0"/>
    <cacheField name="Campo1" numFmtId="0" formula="AVERAGE(Category)" databaseField="0"/>
    <cacheField name="Años" numFmtId="0" databaseField="0">
      <fieldGroup base="0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3805846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s v="OFF-PA-10000174"/>
    <x v="0"/>
    <x v="0"/>
    <n v="16.448"/>
    <s v="CA-2015-103800"/>
    <n v="1"/>
    <n v="2"/>
    <n v="0.2"/>
    <n v="5.5511999999999979"/>
    <n v="0.43613829632717294"/>
  </r>
  <r>
    <x v="1"/>
    <x v="1"/>
    <s v="OFF-ST-10002743"/>
    <x v="0"/>
    <x v="1"/>
    <n v="272.73599999999999"/>
    <s v="CA-2015-112326"/>
    <n v="1"/>
    <n v="3"/>
    <n v="0.2"/>
    <n v="-64.774800000000013"/>
    <n v="0.44610841445725197"/>
  </r>
  <r>
    <x v="1"/>
    <x v="1"/>
    <s v="OFF-LA-10003223"/>
    <x v="0"/>
    <x v="2"/>
    <n v="11.784000000000001"/>
    <s v="CA-2015-112326"/>
    <n v="0"/>
    <n v="3"/>
    <n v="0.2"/>
    <n v="4.2716999999999992"/>
    <n v="0.4647369236065339"/>
  </r>
  <r>
    <x v="1"/>
    <x v="1"/>
    <s v="OFF-BI-10004094"/>
    <x v="0"/>
    <x v="3"/>
    <n v="3.5399999999999991"/>
    <s v="CA-2015-112326"/>
    <n v="0"/>
    <n v="2"/>
    <n v="0.8"/>
    <n v="-5.4870000000000001"/>
    <n v="0.46881743173671325"/>
  </r>
  <r>
    <x v="2"/>
    <x v="2"/>
    <s v="OFF-AR-10003478"/>
    <x v="0"/>
    <x v="4"/>
    <n v="19.536000000000001"/>
    <s v="CA-2015-141817"/>
    <n v="1"/>
    <n v="3"/>
    <n v="0.2"/>
    <n v="4.8840000000000003"/>
    <n v="0.45632477063632687"/>
  </r>
  <r>
    <x v="3"/>
    <x v="3"/>
    <s v="FUR-CH-10004063"/>
    <x v="1"/>
    <x v="5"/>
    <n v="2573.8200000000002"/>
    <s v="CA-2015-167199"/>
    <n v="1"/>
    <n v="9"/>
    <n v="0"/>
    <n v="746.40779999999972"/>
    <n v="0.46529189879902266"/>
  </r>
  <r>
    <x v="3"/>
    <x v="3"/>
    <s v="TEC-PH-10004539"/>
    <x v="2"/>
    <x v="6"/>
    <n v="755.96"/>
    <s v="CA-2015-167199"/>
    <n v="0"/>
    <n v="4"/>
    <n v="0"/>
    <n v="204.10919999999999"/>
    <n v="0.41105220110552465"/>
  </r>
  <r>
    <x v="3"/>
    <x v="3"/>
    <s v="OFF-BI-10004632"/>
    <x v="0"/>
    <x v="3"/>
    <n v="609.98"/>
    <s v="CA-2015-167199"/>
    <n v="0"/>
    <n v="2"/>
    <n v="0"/>
    <n v="274.49099999999999"/>
    <n v="0.46881743173671325"/>
  </r>
  <r>
    <x v="3"/>
    <x v="3"/>
    <s v="TEC-PH-10004977"/>
    <x v="2"/>
    <x v="6"/>
    <n v="391.98"/>
    <s v="CA-2015-167199"/>
    <n v="0"/>
    <n v="2"/>
    <n v="0"/>
    <n v="113.67419999999998"/>
    <n v="0.41105220110552465"/>
  </r>
  <r>
    <x v="3"/>
    <x v="3"/>
    <s v="OFF-FA-10001883"/>
    <x v="0"/>
    <x v="7"/>
    <n v="31.12"/>
    <s v="CA-2015-167199"/>
    <n v="0"/>
    <n v="4"/>
    <n v="0"/>
    <n v="0.31119999999999948"/>
    <n v="0.51168203684699509"/>
  </r>
  <r>
    <x v="3"/>
    <x v="4"/>
    <s v="OFF-PA-10002005"/>
    <x v="0"/>
    <x v="0"/>
    <n v="19.440000000000001"/>
    <s v="CA-2015-130813"/>
    <n v="1"/>
    <n v="3"/>
    <n v="0"/>
    <n v="9.3312000000000008"/>
    <n v="0.43613829632717294"/>
  </r>
  <r>
    <x v="3"/>
    <x v="5"/>
    <s v="OFF-AR-10002399"/>
    <x v="0"/>
    <x v="4"/>
    <n v="12.78"/>
    <s v="CA-2015-106054"/>
    <n v="1"/>
    <n v="3"/>
    <n v="0"/>
    <n v="5.2397999999999998"/>
    <n v="0.45632477063632687"/>
  </r>
  <r>
    <x v="3"/>
    <x v="3"/>
    <s v="OFF-PA-10000955"/>
    <x v="0"/>
    <x v="0"/>
    <n v="6.54"/>
    <s v="CA-2015-167199"/>
    <n v="0"/>
    <n v="1"/>
    <n v="0"/>
    <n v="3.0084"/>
    <n v="0.43613829632717294"/>
  </r>
  <r>
    <x v="3"/>
    <x v="3"/>
    <s v="OFF-AR-10001662"/>
    <x v="0"/>
    <x v="4"/>
    <n v="5.48"/>
    <s v="CA-2015-167199"/>
    <n v="0"/>
    <n v="2"/>
    <n v="0"/>
    <n v="1.4796000000000005"/>
    <n v="0.45632477063632687"/>
  </r>
  <r>
    <x v="4"/>
    <x v="0"/>
    <s v="FUR-FU-10004864"/>
    <x v="1"/>
    <x v="8"/>
    <n v="76.728000000000009"/>
    <s v="CA-2015-105417"/>
    <n v="1"/>
    <n v="3"/>
    <n v="0.6"/>
    <n v="-53.709599999999988"/>
    <n v="0.4595170286641902"/>
  </r>
  <r>
    <x v="4"/>
    <x v="0"/>
    <s v="OFF-BI-10003708"/>
    <x v="0"/>
    <x v="3"/>
    <n v="10.429999999999998"/>
    <s v="CA-2015-105417"/>
    <n v="0"/>
    <n v="7"/>
    <n v="0.8"/>
    <n v="-18.252500000000005"/>
    <n v="0.46881743173671325"/>
  </r>
  <r>
    <x v="5"/>
    <x v="0"/>
    <s v="TEC-AC-10001266"/>
    <x v="2"/>
    <x v="9"/>
    <n v="31.200000000000003"/>
    <s v="CA-2015-135405"/>
    <n v="1"/>
    <n v="3"/>
    <n v="0.2"/>
    <n v="9.7499999999999964"/>
    <n v="0.52062335344040378"/>
  </r>
  <r>
    <x v="5"/>
    <x v="0"/>
    <s v="OFF-AR-10004078"/>
    <x v="0"/>
    <x v="4"/>
    <n v="9.3439999999999994"/>
    <s v="CA-2015-135405"/>
    <n v="0"/>
    <n v="2"/>
    <n v="0.2"/>
    <n v="1.1679999999999997"/>
    <n v="0.45632477063632687"/>
  </r>
  <r>
    <x v="6"/>
    <x v="6"/>
    <s v="FUR-FU-10000965"/>
    <x v="1"/>
    <x v="8"/>
    <n v="51.94"/>
    <s v="CA-2015-149020"/>
    <n v="1"/>
    <n v="1"/>
    <n v="0"/>
    <n v="21.295400000000001"/>
    <n v="0.4595170286641902"/>
  </r>
  <r>
    <x v="6"/>
    <x v="6"/>
    <s v="OFF-LA-10004272"/>
    <x v="0"/>
    <x v="2"/>
    <n v="2.89"/>
    <s v="CA-2015-149020"/>
    <n v="0"/>
    <n v="1"/>
    <n v="0"/>
    <n v="1.3583000000000001"/>
    <n v="0.4647369236065339"/>
  </r>
  <r>
    <x v="7"/>
    <x v="7"/>
    <s v="FUR-FU-10000010"/>
    <x v="1"/>
    <x v="8"/>
    <n v="9.94"/>
    <s v="CA-2015-130092"/>
    <n v="1"/>
    <n v="2"/>
    <n v="0"/>
    <n v="3.0813999999999995"/>
    <n v="0.4595170286641902"/>
  </r>
  <r>
    <x v="8"/>
    <x v="8"/>
    <s v="TEC-AC-10003174"/>
    <x v="2"/>
    <x v="9"/>
    <n v="646.74"/>
    <s v="CA-2015-162775"/>
    <n v="1"/>
    <n v="6"/>
    <n v="0"/>
    <n v="258.69600000000003"/>
    <n v="0.52062335344040378"/>
  </r>
  <r>
    <x v="8"/>
    <x v="4"/>
    <s v="OFF-ST-10000078"/>
    <x v="0"/>
    <x v="1"/>
    <n v="1325.8500000000001"/>
    <s v="CA-2015-157147"/>
    <n v="1"/>
    <n v="5"/>
    <n v="0"/>
    <n v="238.65299999999991"/>
    <n v="0.44610841445725197"/>
  </r>
  <r>
    <x v="8"/>
    <x v="8"/>
    <s v="OFF-ST-10000025"/>
    <x v="0"/>
    <x v="1"/>
    <n v="572.58000000000004"/>
    <s v="CA-2015-162775"/>
    <n v="0"/>
    <n v="6"/>
    <n v="0"/>
    <n v="34.354799999999955"/>
    <n v="0.44610841445725197"/>
  </r>
  <r>
    <x v="8"/>
    <x v="9"/>
    <s v="FUR-CH-10000422"/>
    <x v="1"/>
    <x v="5"/>
    <n v="545.93999999999994"/>
    <s v="CA-2015-109232"/>
    <n v="1"/>
    <n v="6"/>
    <n v="0"/>
    <n v="87.350400000000036"/>
    <n v="0.46529189879902266"/>
  </r>
  <r>
    <x v="8"/>
    <x v="4"/>
    <s v="FUR-BO-10003034"/>
    <x v="1"/>
    <x v="10"/>
    <n v="333.99899999999997"/>
    <s v="CA-2015-157147"/>
    <n v="0"/>
    <n v="3"/>
    <n v="0.15"/>
    <n v="3.9294000000000082"/>
    <n v="0.5176847302647779"/>
  </r>
  <r>
    <x v="8"/>
    <x v="8"/>
    <s v="OFF-EN-10001532"/>
    <x v="0"/>
    <x v="11"/>
    <n v="50.94"/>
    <s v="CA-2015-162775"/>
    <n v="0"/>
    <n v="3"/>
    <n v="0"/>
    <n v="25.47"/>
    <n v="0.44424167803735209"/>
  </r>
  <r>
    <x v="8"/>
    <x v="10"/>
    <s v="OFF-PA-10002947"/>
    <x v="0"/>
    <x v="0"/>
    <n v="37.408000000000001"/>
    <s v="CA-2015-118192"/>
    <n v="1"/>
    <n v="7"/>
    <n v="0.2"/>
    <n v="13.0928"/>
    <n v="0.43613829632717294"/>
  </r>
  <r>
    <x v="8"/>
    <x v="4"/>
    <s v="OFF-AR-10003514"/>
    <x v="0"/>
    <x v="4"/>
    <n v="19.899999999999999"/>
    <s v="CA-2015-157147"/>
    <n v="0"/>
    <n v="5"/>
    <n v="0"/>
    <n v="6.5669999999999984"/>
    <n v="0.45632477063632687"/>
  </r>
  <r>
    <x v="8"/>
    <x v="8"/>
    <s v="OFF-EN-10001990"/>
    <x v="0"/>
    <x v="11"/>
    <n v="11.36"/>
    <s v="CA-2015-162775"/>
    <n v="0"/>
    <n v="2"/>
    <n v="0"/>
    <n v="5.3391999999999991"/>
    <n v="0.44424167803735209"/>
  </r>
  <r>
    <x v="8"/>
    <x v="8"/>
    <s v="OFF-BI-10004187"/>
    <x v="0"/>
    <x v="3"/>
    <n v="5.64"/>
    <s v="CA-2015-162775"/>
    <n v="0"/>
    <n v="3"/>
    <n v="0"/>
    <n v="2.7071999999999994"/>
    <n v="0.46881743173671325"/>
  </r>
  <r>
    <x v="8"/>
    <x v="10"/>
    <s v="OFF-BI-10003476"/>
    <x v="0"/>
    <x v="3"/>
    <n v="3.4380000000000006"/>
    <s v="CA-2015-118192"/>
    <n v="0"/>
    <n v="2"/>
    <n v="0.7"/>
    <n v="-2.5212000000000003"/>
    <n v="0.46881743173671325"/>
  </r>
  <r>
    <x v="9"/>
    <x v="2"/>
    <s v="FUR-BO-10003433"/>
    <x v="1"/>
    <x v="10"/>
    <n v="61.96"/>
    <s v="CA-2015-149524"/>
    <n v="1"/>
    <n v="4"/>
    <n v="0.5"/>
    <n v="-53.285600000000009"/>
    <n v="0.5176847302647779"/>
  </r>
  <r>
    <x v="10"/>
    <x v="5"/>
    <s v="TEC-AC-10003628"/>
    <x v="2"/>
    <x v="9"/>
    <n v="149.94999999999999"/>
    <s v="CA-2015-103366"/>
    <n v="1"/>
    <n v="5"/>
    <n v="0"/>
    <n v="65.978000000000009"/>
    <n v="0.52062335344040378"/>
  </r>
  <r>
    <x v="11"/>
    <x v="2"/>
    <s v="FUR-FU-10001095"/>
    <x v="1"/>
    <x v="8"/>
    <n v="127.10400000000001"/>
    <s v="CA-2015-115791"/>
    <n v="1"/>
    <n v="6"/>
    <n v="0.2"/>
    <n v="28.598399999999998"/>
    <n v="0.4595170286641902"/>
  </r>
  <r>
    <x v="11"/>
    <x v="2"/>
    <s v="TEC-PH-10004614"/>
    <x v="2"/>
    <x v="6"/>
    <n v="124.19999999999999"/>
    <s v="CA-2015-115791"/>
    <n v="0"/>
    <n v="3"/>
    <n v="0.4"/>
    <n v="-31.050000000000011"/>
    <n v="0.41105220110552465"/>
  </r>
  <r>
    <x v="11"/>
    <x v="2"/>
    <s v="OFF-LA-10001074"/>
    <x v="0"/>
    <x v="2"/>
    <n v="30.072000000000003"/>
    <s v="CA-2015-115791"/>
    <n v="0"/>
    <n v="3"/>
    <n v="0.2"/>
    <n v="10.149299999999997"/>
    <n v="0.4647369236065339"/>
  </r>
  <r>
    <x v="11"/>
    <x v="2"/>
    <s v="OFF-BI-10001575"/>
    <x v="0"/>
    <x v="3"/>
    <n v="18.588000000000005"/>
    <s v="CA-2015-115791"/>
    <n v="0"/>
    <n v="2"/>
    <n v="0.7"/>
    <n v="-13.6312"/>
    <n v="0.46881743173671325"/>
  </r>
  <r>
    <x v="12"/>
    <x v="11"/>
    <s v="OFF-AP-10000692"/>
    <x v="0"/>
    <x v="12"/>
    <n v="64.864000000000004"/>
    <s v="CA-2015-123477"/>
    <n v="1"/>
    <n v="4"/>
    <n v="0.2"/>
    <n v="6.4864000000000033"/>
    <n v="0.49507917887403441"/>
  </r>
  <r>
    <x v="13"/>
    <x v="12"/>
    <s v="FUR-BO-10001972"/>
    <x v="1"/>
    <x v="10"/>
    <n v="181.47000000000003"/>
    <s v="CA-2015-146591"/>
    <n v="1"/>
    <n v="5"/>
    <n v="0.7"/>
    <n v="-320.59699999999998"/>
    <n v="0.5176847302647779"/>
  </r>
  <r>
    <x v="13"/>
    <x v="12"/>
    <s v="OFF-EN-10002504"/>
    <x v="0"/>
    <x v="11"/>
    <n v="108.72"/>
    <s v="CA-2015-146591"/>
    <n v="0"/>
    <n v="5"/>
    <n v="0.2"/>
    <n v="36.692999999999998"/>
    <n v="0.44424167803735209"/>
  </r>
  <r>
    <x v="13"/>
    <x v="12"/>
    <s v="OFF-PA-10000659"/>
    <x v="0"/>
    <x v="0"/>
    <n v="56.064"/>
    <s v="CA-2015-146591"/>
    <n v="0"/>
    <n v="4"/>
    <n v="0.2"/>
    <n v="19.622399999999999"/>
    <n v="0.43613829632717294"/>
  </r>
  <r>
    <x v="13"/>
    <x v="12"/>
    <s v="OFF-BI-10003676"/>
    <x v="0"/>
    <x v="3"/>
    <n v="32.340000000000003"/>
    <s v="CA-2015-146591"/>
    <n v="0"/>
    <n v="10"/>
    <n v="0.7"/>
    <n v="-23.716000000000001"/>
    <n v="0.46881743173671325"/>
  </r>
  <r>
    <x v="14"/>
    <x v="13"/>
    <s v="FUR-CH-10002331"/>
    <x v="1"/>
    <x v="5"/>
    <n v="1067.94"/>
    <s v="US-2015-147627"/>
    <n v="1"/>
    <n v="3"/>
    <n v="0"/>
    <n v="224.2673999999999"/>
    <n v="0.46529189879902266"/>
  </r>
  <r>
    <x v="14"/>
    <x v="13"/>
    <s v="TEC-PH-10001061"/>
    <x v="2"/>
    <x v="6"/>
    <n v="699.93"/>
    <s v="US-2015-147627"/>
    <n v="0"/>
    <n v="7"/>
    <n v="0"/>
    <n v="181.98179999999999"/>
    <n v="0.41105220110552465"/>
  </r>
  <r>
    <x v="14"/>
    <x v="14"/>
    <s v="FUR-FU-10002918"/>
    <x v="1"/>
    <x v="8"/>
    <n v="272.94"/>
    <s v="CA-2015-167927"/>
    <n v="1"/>
    <n v="3"/>
    <n v="0"/>
    <n v="30.023400000000009"/>
    <n v="0.4595170286641902"/>
  </r>
  <r>
    <x v="14"/>
    <x v="14"/>
    <s v="OFF-AP-10002311"/>
    <x v="0"/>
    <x v="12"/>
    <n v="247.71600000000001"/>
    <s v="CA-2015-167927"/>
    <n v="0"/>
    <n v="4"/>
    <n v="0.1"/>
    <n v="93.581600000000009"/>
    <n v="0.49507917887403441"/>
  </r>
  <r>
    <x v="14"/>
    <x v="15"/>
    <s v="OFF-BI-10003091"/>
    <x v="0"/>
    <x v="3"/>
    <n v="67.194000000000003"/>
    <s v="US-2015-147774"/>
    <n v="1"/>
    <n v="1"/>
    <n v="0.7"/>
    <n v="-51.515399999999985"/>
    <n v="0.46881743173671325"/>
  </r>
  <r>
    <x v="14"/>
    <x v="14"/>
    <s v="OFF-ST-10003123"/>
    <x v="0"/>
    <x v="1"/>
    <n v="66.58"/>
    <s v="CA-2015-167927"/>
    <n v="0"/>
    <n v="2"/>
    <n v="0"/>
    <n v="15.979199999999999"/>
    <n v="0.44610841445725197"/>
  </r>
  <r>
    <x v="14"/>
    <x v="14"/>
    <s v="OFF-AR-10004456"/>
    <x v="0"/>
    <x v="4"/>
    <n v="43.92"/>
    <s v="CA-2015-167927"/>
    <n v="0"/>
    <n v="3"/>
    <n v="0"/>
    <n v="12.736799999999999"/>
    <n v="0.45632477063632687"/>
  </r>
  <r>
    <x v="14"/>
    <x v="13"/>
    <s v="FUR-FU-10003194"/>
    <x v="1"/>
    <x v="8"/>
    <n v="38.6"/>
    <s v="US-2015-147627"/>
    <n v="0"/>
    <n v="4"/>
    <n v="0"/>
    <n v="11.579999999999998"/>
    <n v="0.4595170286641902"/>
  </r>
  <r>
    <x v="14"/>
    <x v="14"/>
    <s v="OFF-BI-10004364"/>
    <x v="0"/>
    <x v="3"/>
    <n v="29.700000000000003"/>
    <s v="CA-2015-167927"/>
    <n v="0"/>
    <n v="5"/>
    <n v="0"/>
    <n v="13.365"/>
    <n v="0.46881743173671325"/>
  </r>
  <r>
    <x v="14"/>
    <x v="13"/>
    <s v="OFF-EN-10001539"/>
    <x v="0"/>
    <x v="11"/>
    <n v="23.34"/>
    <s v="US-2015-147627"/>
    <n v="0"/>
    <n v="3"/>
    <n v="0"/>
    <n v="10.969799999999999"/>
    <n v="0.44424167803735209"/>
  </r>
  <r>
    <x v="14"/>
    <x v="13"/>
    <s v="OFF-AR-10002375"/>
    <x v="0"/>
    <x v="4"/>
    <n v="22.959999999999997"/>
    <s v="US-2015-147627"/>
    <n v="0"/>
    <n v="7"/>
    <n v="0"/>
    <n v="6.6583999999999968"/>
    <n v="0.45632477063632687"/>
  </r>
  <r>
    <x v="14"/>
    <x v="4"/>
    <s v="OFF-PA-10002893"/>
    <x v="0"/>
    <x v="0"/>
    <n v="19.36"/>
    <s v="CA-2015-148614"/>
    <n v="1"/>
    <n v="2"/>
    <n v="0"/>
    <n v="9.2927999999999997"/>
    <n v="0.43613829632717294"/>
  </r>
  <r>
    <x v="14"/>
    <x v="4"/>
    <s v="FUR-FU-10003194"/>
    <x v="1"/>
    <x v="8"/>
    <n v="19.3"/>
    <s v="CA-2015-148614"/>
    <n v="0"/>
    <n v="2"/>
    <n v="0"/>
    <n v="5.7899999999999991"/>
    <n v="0.4595170286641902"/>
  </r>
  <r>
    <x v="14"/>
    <x v="14"/>
    <s v="OFF-BI-10000605"/>
    <x v="0"/>
    <x v="3"/>
    <n v="19.05"/>
    <s v="CA-2015-167927"/>
    <n v="0"/>
    <n v="5"/>
    <n v="0"/>
    <n v="8.9534999999999982"/>
    <n v="0.46881743173671325"/>
  </r>
  <r>
    <x v="14"/>
    <x v="14"/>
    <s v="FUR-FU-10002268"/>
    <x v="1"/>
    <x v="8"/>
    <n v="14.73"/>
    <s v="CA-2015-167927"/>
    <n v="0"/>
    <n v="3"/>
    <n v="0"/>
    <n v="4.8608999999999991"/>
    <n v="0.4595170286641902"/>
  </r>
  <r>
    <x v="14"/>
    <x v="14"/>
    <s v="OFF-ST-10000760"/>
    <x v="0"/>
    <x v="1"/>
    <n v="13.98"/>
    <s v="CA-2015-167927"/>
    <n v="0"/>
    <n v="1"/>
    <n v="0"/>
    <n v="4.0541999999999998"/>
    <n v="0.44610841445725197"/>
  </r>
  <r>
    <x v="14"/>
    <x v="13"/>
    <s v="OFF-AR-10003811"/>
    <x v="0"/>
    <x v="4"/>
    <n v="6.63"/>
    <s v="US-2015-147627"/>
    <n v="0"/>
    <n v="3"/>
    <n v="0"/>
    <n v="1.7901"/>
    <n v="0.45632477063632687"/>
  </r>
  <r>
    <x v="15"/>
    <x v="16"/>
    <s v="FUR-FU-10001889"/>
    <x v="1"/>
    <x v="8"/>
    <n v="25.248000000000001"/>
    <s v="CA-2015-110422"/>
    <n v="1"/>
    <n v="3"/>
    <n v="0.2"/>
    <n v="4.1027999999999993"/>
    <n v="0.4595170286641902"/>
  </r>
  <r>
    <x v="16"/>
    <x v="17"/>
    <s v="OFF-PA-10001804"/>
    <x v="0"/>
    <x v="0"/>
    <n v="40.08"/>
    <s v="CA-2015-102645"/>
    <n v="1"/>
    <n v="6"/>
    <n v="0"/>
    <n v="19.238399999999999"/>
    <n v="0.43613829632717294"/>
  </r>
  <r>
    <x v="16"/>
    <x v="18"/>
    <s v="OFF-FA-10003467"/>
    <x v="0"/>
    <x v="7"/>
    <n v="5.9399999999999995"/>
    <s v="CA-2015-146997"/>
    <n v="1"/>
    <n v="3"/>
    <n v="0"/>
    <n v="0"/>
    <n v="0.51168203684699509"/>
  </r>
  <r>
    <x v="17"/>
    <x v="6"/>
    <s v="OFF-ST-10004337"/>
    <x v="0"/>
    <x v="1"/>
    <n v="489.92"/>
    <s v="US-2015-155502"/>
    <n v="1"/>
    <n v="8"/>
    <n v="0"/>
    <n v="0"/>
    <n v="0.44610841445725197"/>
  </r>
  <r>
    <x v="17"/>
    <x v="6"/>
    <s v="TEC-PH-10002103"/>
    <x v="2"/>
    <x v="6"/>
    <n v="187.98"/>
    <s v="US-2015-155502"/>
    <n v="0"/>
    <n v="2"/>
    <n v="0"/>
    <n v="52.634399999999999"/>
    <n v="0.41105220110552465"/>
  </r>
  <r>
    <x v="17"/>
    <x v="6"/>
    <s v="TEC-PH-10004833"/>
    <x v="2"/>
    <x v="6"/>
    <n v="155.35"/>
    <s v="US-2015-155502"/>
    <n v="0"/>
    <n v="13"/>
    <n v="0"/>
    <n v="0"/>
    <n v="0.41105220110552465"/>
  </r>
  <r>
    <x v="17"/>
    <x v="19"/>
    <s v="FUR-BO-10004409"/>
    <x v="1"/>
    <x v="10"/>
    <n v="141.96"/>
    <s v="CA-2015-167997"/>
    <n v="1"/>
    <n v="2"/>
    <n v="0"/>
    <n v="39.748800000000003"/>
    <n v="0.5176847302647779"/>
  </r>
  <r>
    <x v="17"/>
    <x v="6"/>
    <s v="FUR-FU-10004587"/>
    <x v="1"/>
    <x v="8"/>
    <n v="62.820000000000007"/>
    <s v="US-2015-155502"/>
    <n v="0"/>
    <n v="3"/>
    <n v="0"/>
    <n v="30.7818"/>
    <n v="0.4595170286641902"/>
  </r>
  <r>
    <x v="17"/>
    <x v="6"/>
    <s v="OFF-PA-10003072"/>
    <x v="0"/>
    <x v="0"/>
    <n v="19.440000000000001"/>
    <s v="US-2015-155502"/>
    <n v="0"/>
    <n v="3"/>
    <n v="0"/>
    <n v="9.3312000000000008"/>
    <n v="0.43613829632717294"/>
  </r>
  <r>
    <x v="17"/>
    <x v="6"/>
    <s v="OFF-PA-10000380"/>
    <x v="0"/>
    <x v="0"/>
    <n v="16.68"/>
    <s v="US-2015-155502"/>
    <n v="0"/>
    <n v="2"/>
    <n v="0"/>
    <n v="8.34"/>
    <n v="0.43613829632717294"/>
  </r>
  <r>
    <x v="17"/>
    <x v="6"/>
    <s v="FUR-FU-10001847"/>
    <x v="1"/>
    <x v="8"/>
    <n v="12.419999999999998"/>
    <s v="US-2015-155502"/>
    <n v="0"/>
    <n v="3"/>
    <n v="0"/>
    <n v="4.4711999999999996"/>
    <n v="0.4595170286641902"/>
  </r>
  <r>
    <x v="17"/>
    <x v="19"/>
    <s v="OFF-BI-10001758"/>
    <x v="0"/>
    <x v="3"/>
    <n v="10.68"/>
    <s v="CA-2015-167997"/>
    <n v="0"/>
    <n v="2"/>
    <n v="0"/>
    <n v="5.0195999999999996"/>
    <n v="0.46881743173671325"/>
  </r>
  <r>
    <x v="18"/>
    <x v="4"/>
    <s v="FUR-TA-10003469"/>
    <x v="1"/>
    <x v="13"/>
    <n v="333"/>
    <s v="US-2015-117163"/>
    <n v="1"/>
    <n v="3"/>
    <n v="0.2"/>
    <n v="-16.649999999999991"/>
    <n v="0.55975208308209756"/>
  </r>
  <r>
    <x v="18"/>
    <x v="4"/>
    <s v="OFF-ST-10003692"/>
    <x v="0"/>
    <x v="1"/>
    <n v="57.23"/>
    <s v="US-2015-117163"/>
    <n v="0"/>
    <n v="1"/>
    <n v="0"/>
    <n v="14.307499999999997"/>
    <n v="0.44610841445725197"/>
  </r>
  <r>
    <x v="18"/>
    <x v="4"/>
    <s v="OFF-AR-10003179"/>
    <x v="0"/>
    <x v="4"/>
    <n v="36.44"/>
    <s v="US-2015-117163"/>
    <n v="0"/>
    <n v="4"/>
    <n v="0"/>
    <n v="12.025199999999998"/>
    <n v="0.45632477063632687"/>
  </r>
  <r>
    <x v="19"/>
    <x v="20"/>
    <s v="OFF-BI-10000343"/>
    <x v="0"/>
    <x v="3"/>
    <n v="3.9280000000000004"/>
    <s v="CA-2015-100328"/>
    <n v="1"/>
    <n v="1"/>
    <n v="0.2"/>
    <n v="1.3256999999999999"/>
    <n v="0.46881743173671325"/>
  </r>
  <r>
    <x v="20"/>
    <x v="14"/>
    <s v="OFF-ST-10000991"/>
    <x v="0"/>
    <x v="1"/>
    <n v="229.94"/>
    <s v="CA-2015-134103"/>
    <n v="1"/>
    <n v="2"/>
    <n v="0"/>
    <n v="6.8982000000000028"/>
    <n v="0.44610841445725197"/>
  </r>
  <r>
    <x v="20"/>
    <x v="14"/>
    <s v="OFF-PA-10001204"/>
    <x v="0"/>
    <x v="0"/>
    <n v="10.56"/>
    <s v="CA-2015-134103"/>
    <n v="0"/>
    <n v="2"/>
    <n v="0"/>
    <n v="4.7519999999999998"/>
    <n v="0.43613829632717294"/>
  </r>
  <r>
    <x v="21"/>
    <x v="4"/>
    <s v="FUR-BO-10003966"/>
    <x v="1"/>
    <x v="10"/>
    <n v="290.666"/>
    <s v="CA-2015-115161"/>
    <n v="1"/>
    <n v="2"/>
    <n v="0.15"/>
    <n v="3.4195999999999884"/>
    <n v="0.5176847302647779"/>
  </r>
  <r>
    <x v="22"/>
    <x v="21"/>
    <s v="TEC-AC-10001432"/>
    <x v="2"/>
    <x v="9"/>
    <n v="468.90000000000003"/>
    <s v="CA-2015-140795"/>
    <n v="1"/>
    <n v="6"/>
    <n v="0"/>
    <n v="206.31600000000006"/>
    <n v="0.52062335344040378"/>
  </r>
  <r>
    <x v="23"/>
    <x v="16"/>
    <s v="TEC-PH-10002890"/>
    <x v="2"/>
    <x v="6"/>
    <n v="180.96"/>
    <s v="CA-2015-123400"/>
    <n v="1"/>
    <n v="5"/>
    <n v="0.2"/>
    <n v="13.571999999999996"/>
    <n v="0.41105220110552465"/>
  </r>
  <r>
    <x v="23"/>
    <x v="16"/>
    <s v="OFF-BI-10000666"/>
    <x v="0"/>
    <x v="3"/>
    <n v="18.336000000000002"/>
    <s v="CA-2015-123400"/>
    <n v="0"/>
    <n v="2"/>
    <n v="0.7"/>
    <n v="-12.224"/>
    <n v="0.46881743173671325"/>
  </r>
  <r>
    <x v="23"/>
    <x v="4"/>
    <s v="OFF-FA-10001843"/>
    <x v="0"/>
    <x v="7"/>
    <n v="12.350000000000001"/>
    <s v="CA-2015-139857"/>
    <n v="1"/>
    <n v="5"/>
    <n v="0"/>
    <n v="5.8045"/>
    <n v="0.51168203684699509"/>
  </r>
  <r>
    <x v="24"/>
    <x v="22"/>
    <s v="OFF-BI-10004593"/>
    <x v="0"/>
    <x v="3"/>
    <n v="83.84"/>
    <s v="CA-2015-111059"/>
    <n v="1"/>
    <n v="2"/>
    <n v="0.2"/>
    <n v="27.247999999999998"/>
    <n v="0.46881743173671325"/>
  </r>
  <r>
    <x v="24"/>
    <x v="22"/>
    <s v="OFF-BI-10002827"/>
    <x v="0"/>
    <x v="3"/>
    <n v="13.272000000000002"/>
    <s v="CA-2015-111059"/>
    <n v="0"/>
    <n v="3"/>
    <n v="0.2"/>
    <n v="4.3133999999999997"/>
    <n v="0.46881743173671325"/>
  </r>
  <r>
    <x v="25"/>
    <x v="4"/>
    <s v="OFF-BI-10004230"/>
    <x v="0"/>
    <x v="3"/>
    <n v="82.896000000000001"/>
    <s v="CA-2015-107181"/>
    <n v="1"/>
    <n v="3"/>
    <n v="0.2"/>
    <n v="29.0136"/>
    <n v="0.46881743173671325"/>
  </r>
  <r>
    <x v="25"/>
    <x v="4"/>
    <s v="OFF-PA-10000350"/>
    <x v="0"/>
    <x v="0"/>
    <n v="34.24"/>
    <s v="CA-2015-107181"/>
    <n v="0"/>
    <n v="4"/>
    <n v="0"/>
    <n v="16.0928"/>
    <n v="0.43613829632717294"/>
  </r>
  <r>
    <x v="25"/>
    <x v="4"/>
    <s v="OFF-BI-10003676"/>
    <x v="0"/>
    <x v="3"/>
    <n v="17.248000000000001"/>
    <s v="CA-2015-104808"/>
    <n v="1"/>
    <n v="2"/>
    <n v="0.2"/>
    <n v="6.0367999999999986"/>
    <n v="0.46881743173671325"/>
  </r>
  <r>
    <x v="26"/>
    <x v="6"/>
    <s v="TEC-PH-10003645"/>
    <x v="2"/>
    <x v="6"/>
    <n v="161.61000000000001"/>
    <s v="CA-2015-131905"/>
    <n v="1"/>
    <n v="1"/>
    <n v="0"/>
    <n v="42.018600000000006"/>
    <n v="0.41105220110552465"/>
  </r>
  <r>
    <x v="26"/>
    <x v="6"/>
    <s v="TEC-PH-10001615"/>
    <x v="2"/>
    <x v="6"/>
    <n v="144.94999999999999"/>
    <s v="CA-2015-131905"/>
    <n v="0"/>
    <n v="5"/>
    <n v="0"/>
    <n v="42.035499999999985"/>
    <n v="0.41105220110552465"/>
  </r>
  <r>
    <x v="26"/>
    <x v="6"/>
    <s v="OFF-LA-10002787"/>
    <x v="0"/>
    <x v="2"/>
    <n v="15"/>
    <s v="CA-2015-131905"/>
    <n v="0"/>
    <n v="4"/>
    <n v="0"/>
    <n v="7.1999999999999993"/>
    <n v="0.4647369236065339"/>
  </r>
  <r>
    <x v="26"/>
    <x v="1"/>
    <s v="OFF-BI-10001196"/>
    <x v="0"/>
    <x v="3"/>
    <n v="8.9519999999999982"/>
    <s v="CA-2015-108182"/>
    <n v="1"/>
    <n v="2"/>
    <n v="0.8"/>
    <n v="-14.770800000000001"/>
    <n v="0.46881743173671325"/>
  </r>
  <r>
    <x v="27"/>
    <x v="23"/>
    <s v="TEC-AC-10000710"/>
    <x v="2"/>
    <x v="9"/>
    <n v="115.36"/>
    <s v="CA-2015-107755"/>
    <n v="1"/>
    <n v="7"/>
    <n v="0"/>
    <n v="49.604800000000012"/>
    <n v="0.52062335344040378"/>
  </r>
  <r>
    <x v="27"/>
    <x v="20"/>
    <s v="OFF-ST-10001558"/>
    <x v="0"/>
    <x v="1"/>
    <n v="64.959999999999994"/>
    <s v="US-2015-169390"/>
    <n v="1"/>
    <n v="4"/>
    <n v="0"/>
    <n v="9.7439999999999998"/>
    <n v="0.44610841445725197"/>
  </r>
  <r>
    <x v="28"/>
    <x v="17"/>
    <s v="FUR-FU-10002111"/>
    <x v="1"/>
    <x v="8"/>
    <n v="14.56"/>
    <s v="CA-2015-125759"/>
    <n v="1"/>
    <n v="2"/>
    <n v="0"/>
    <n v="5.5327999999999999"/>
    <n v="0.4595170286641902"/>
  </r>
  <r>
    <x v="29"/>
    <x v="6"/>
    <s v="TEC-AC-10001432"/>
    <x v="2"/>
    <x v="9"/>
    <n v="234.45000000000002"/>
    <s v="CA-2015-127614"/>
    <n v="1"/>
    <n v="3"/>
    <n v="0"/>
    <n v="103.15800000000003"/>
    <n v="0.52062335344040378"/>
  </r>
  <r>
    <x v="29"/>
    <x v="6"/>
    <s v="FUR-TA-10003715"/>
    <x v="1"/>
    <x v="13"/>
    <n v="1256.22"/>
    <s v="CA-2015-127614"/>
    <n v="0"/>
    <n v="6"/>
    <n v="0"/>
    <n v="75.37319999999994"/>
    <n v="0.55975208308209756"/>
  </r>
  <r>
    <x v="29"/>
    <x v="24"/>
    <s v="FUR-FU-10002298"/>
    <x v="1"/>
    <x v="8"/>
    <n v="332.94"/>
    <s v="CA-2015-168368"/>
    <n v="1"/>
    <n v="3"/>
    <n v="0"/>
    <n v="53.270399999999995"/>
    <n v="0.4595170286641902"/>
  </r>
  <r>
    <x v="29"/>
    <x v="24"/>
    <s v="OFF-ST-10002583"/>
    <x v="0"/>
    <x v="1"/>
    <n v="64.959999999999994"/>
    <s v="CA-2015-168368"/>
    <n v="0"/>
    <n v="2"/>
    <n v="0"/>
    <n v="2.598399999999998"/>
    <n v="0.44610841445725197"/>
  </r>
  <r>
    <x v="29"/>
    <x v="24"/>
    <s v="FUR-CH-10001146"/>
    <x v="1"/>
    <x v="5"/>
    <n v="60.89"/>
    <s v="CA-2015-168368"/>
    <n v="0"/>
    <n v="1"/>
    <n v="0"/>
    <n v="15.222499999999997"/>
    <n v="0.46529189879902266"/>
  </r>
  <r>
    <x v="29"/>
    <x v="24"/>
    <s v="OFF-BI-10004654"/>
    <x v="0"/>
    <x v="3"/>
    <n v="51.900000000000006"/>
    <s v="CA-2015-168368"/>
    <n v="0"/>
    <n v="3"/>
    <n v="0"/>
    <n v="24.393000000000001"/>
    <n v="0.46881743173671325"/>
  </r>
  <r>
    <x v="29"/>
    <x v="6"/>
    <s v="OFF-BI-10003291"/>
    <x v="0"/>
    <x v="3"/>
    <n v="17.46"/>
    <s v="CA-2015-127614"/>
    <n v="0"/>
    <n v="2"/>
    <n v="0"/>
    <n v="8.2061999999999991"/>
    <n v="0.46881743173671325"/>
  </r>
  <r>
    <x v="29"/>
    <x v="24"/>
    <s v="OFF-LA-10004853"/>
    <x v="0"/>
    <x v="2"/>
    <n v="14.940000000000001"/>
    <s v="CA-2015-168368"/>
    <n v="0"/>
    <n v="3"/>
    <n v="0"/>
    <n v="6.8723999999999998"/>
    <n v="0.4647369236065339"/>
  </r>
  <r>
    <x v="29"/>
    <x v="24"/>
    <s v="OFF-BI-10004728"/>
    <x v="0"/>
    <x v="3"/>
    <n v="9.64"/>
    <s v="CA-2015-168368"/>
    <n v="0"/>
    <n v="2"/>
    <n v="0"/>
    <n v="4.4344000000000001"/>
    <n v="0.46881743173671325"/>
  </r>
  <r>
    <x v="30"/>
    <x v="4"/>
    <s v="FUR-CH-10000225"/>
    <x v="1"/>
    <x v="5"/>
    <n v="129.56800000000001"/>
    <s v="US-2015-110674"/>
    <n v="1"/>
    <n v="2"/>
    <n v="0.2"/>
    <n v="-24.294000000000018"/>
    <n v="0.46529189879902266"/>
  </r>
  <r>
    <x v="31"/>
    <x v="22"/>
    <s v="TEC-AC-10000736"/>
    <x v="2"/>
    <x v="9"/>
    <n v="239.96999999999997"/>
    <s v="CA-2015-121762"/>
    <n v="1"/>
    <n v="3"/>
    <n v="0"/>
    <n v="86.389199999999988"/>
    <n v="0.52062335344040378"/>
  </r>
  <r>
    <x v="31"/>
    <x v="22"/>
    <s v="OFF-SU-10000157"/>
    <x v="0"/>
    <x v="14"/>
    <n v="238.62"/>
    <s v="CA-2015-121762"/>
    <n v="0"/>
    <n v="2"/>
    <n v="0"/>
    <n v="4.7724000000000046"/>
    <n v="0.53938093436526824"/>
  </r>
  <r>
    <x v="31"/>
    <x v="22"/>
    <s v="OFF-AP-10001293"/>
    <x v="0"/>
    <x v="12"/>
    <n v="81.96"/>
    <s v="CA-2015-121762"/>
    <n v="0"/>
    <n v="2"/>
    <n v="0"/>
    <n v="22.948799999999999"/>
    <n v="0.49507917887403441"/>
  </r>
  <r>
    <x v="31"/>
    <x v="0"/>
    <s v="OFF-PA-10000466"/>
    <x v="0"/>
    <x v="0"/>
    <n v="16.176000000000002"/>
    <s v="CA-2015-107706"/>
    <n v="1"/>
    <n v="3"/>
    <n v="0.2"/>
    <n v="6.0659999999999989"/>
    <n v="0.43613829632717294"/>
  </r>
  <r>
    <x v="32"/>
    <x v="22"/>
    <s v="OFF-BI-10001031"/>
    <x v="0"/>
    <x v="3"/>
    <n v="21.36"/>
    <s v="CA-2015-165568"/>
    <n v="1"/>
    <n v="5"/>
    <n v="0.2"/>
    <n v="7.2089999999999996"/>
    <n v="0.46881743173671325"/>
  </r>
  <r>
    <x v="33"/>
    <x v="0"/>
    <s v="OFF-AP-10001303"/>
    <x v="0"/>
    <x v="12"/>
    <n v="7.9599999999999973"/>
    <s v="CA-2015-122567"/>
    <n v="1"/>
    <n v="2"/>
    <n v="0.8"/>
    <n v="-13.930000000000003"/>
    <n v="0.49507917887403441"/>
  </r>
  <r>
    <x v="33"/>
    <x v="0"/>
    <s v="OFF-BI-10002012"/>
    <x v="0"/>
    <x v="3"/>
    <n v="1.0799999999999998"/>
    <s v="CA-2015-122567"/>
    <n v="0"/>
    <n v="3"/>
    <n v="0.8"/>
    <n v="-1.7280000000000002"/>
    <n v="0.46881743173671325"/>
  </r>
  <r>
    <x v="34"/>
    <x v="1"/>
    <s v="OFF-AR-10003631"/>
    <x v="0"/>
    <x v="4"/>
    <n v="54.207999999999998"/>
    <s v="CA-2015-154165"/>
    <n v="1"/>
    <n v="14"/>
    <n v="0.2"/>
    <n v="8.808799999999998"/>
    <n v="0.45632477063632687"/>
  </r>
  <r>
    <x v="35"/>
    <x v="0"/>
    <s v="FUR-FU-10002396"/>
    <x v="1"/>
    <x v="8"/>
    <n v="25.16"/>
    <s v="US-2015-165589"/>
    <n v="1"/>
    <n v="5"/>
    <n v="0.6"/>
    <n v="-11.321999999999999"/>
    <n v="0.4595170286641902"/>
  </r>
  <r>
    <x v="35"/>
    <x v="0"/>
    <s v="OFF-ST-10000321"/>
    <x v="0"/>
    <x v="1"/>
    <n v="12.624000000000001"/>
    <s v="CA-2015-152905"/>
    <n v="1"/>
    <n v="2"/>
    <n v="0.2"/>
    <n v="-2.5248000000000022"/>
    <n v="0.44610841445725197"/>
  </r>
  <r>
    <x v="36"/>
    <x v="18"/>
    <s v="TEC-AC-10001284"/>
    <x v="2"/>
    <x v="9"/>
    <n v="62.31"/>
    <s v="CA-2015-109491"/>
    <n v="1"/>
    <n v="3"/>
    <n v="0"/>
    <n v="22.4316"/>
    <n v="0.52062335344040378"/>
  </r>
  <r>
    <x v="36"/>
    <x v="18"/>
    <s v="FUR-FU-10000221"/>
    <x v="1"/>
    <x v="8"/>
    <n v="20.32"/>
    <s v="CA-2015-109491"/>
    <n v="0"/>
    <n v="4"/>
    <n v="0"/>
    <n v="6.9087999999999994"/>
    <n v="0.4595170286641902"/>
  </r>
  <r>
    <x v="36"/>
    <x v="4"/>
    <s v="OFF-PA-10003363"/>
    <x v="0"/>
    <x v="0"/>
    <n v="12.96"/>
    <s v="CA-2015-164903"/>
    <n v="1"/>
    <n v="2"/>
    <n v="0"/>
    <n v="6.2208000000000006"/>
    <n v="0.43613829632717294"/>
  </r>
  <r>
    <x v="37"/>
    <x v="1"/>
    <s v="OFF-BI-10004094"/>
    <x v="0"/>
    <x v="3"/>
    <n v="8.8499999999999979"/>
    <s v="CA-2015-165540"/>
    <n v="1"/>
    <n v="5"/>
    <n v="0.8"/>
    <n v="-13.717499999999998"/>
    <n v="0.46881743173671325"/>
  </r>
  <r>
    <x v="38"/>
    <x v="4"/>
    <s v="OFF-PA-10001800"/>
    <x v="0"/>
    <x v="0"/>
    <n v="19.440000000000001"/>
    <s v="CA-2015-133354"/>
    <n v="1"/>
    <n v="3"/>
    <n v="0"/>
    <n v="9.3312000000000008"/>
    <n v="0.43613829632717294"/>
  </r>
  <r>
    <x v="39"/>
    <x v="0"/>
    <s v="OFF-LA-10004425"/>
    <x v="0"/>
    <x v="2"/>
    <n v="6.9360000000000008"/>
    <s v="CA-2015-103744"/>
    <n v="1"/>
    <n v="3"/>
    <n v="0.2"/>
    <n v="2.3409000000000004"/>
    <n v="0.4647369236065339"/>
  </r>
  <r>
    <x v="39"/>
    <x v="0"/>
    <s v="OFF-BI-10000320"/>
    <x v="0"/>
    <x v="3"/>
    <n v="4.427999999999999"/>
    <s v="CA-2015-103744"/>
    <n v="0"/>
    <n v="3"/>
    <n v="0.8"/>
    <n v="-6.8633999999999986"/>
    <n v="0.46881743173671325"/>
  </r>
  <r>
    <x v="40"/>
    <x v="11"/>
    <s v="OFF-PA-10000174"/>
    <x v="0"/>
    <x v="0"/>
    <n v="32.896000000000001"/>
    <s v="US-2015-137680"/>
    <n v="1"/>
    <n v="4"/>
    <n v="0.2"/>
    <n v="11.102399999999996"/>
    <n v="0.43613829632717294"/>
  </r>
  <r>
    <x v="40"/>
    <x v="11"/>
    <s v="OFF-PA-10000069"/>
    <x v="0"/>
    <x v="0"/>
    <n v="22.776000000000003"/>
    <s v="US-2015-137680"/>
    <n v="0"/>
    <n v="3"/>
    <n v="0.2"/>
    <n v="7.6868999999999996"/>
    <n v="0.43613829632717294"/>
  </r>
  <r>
    <x v="41"/>
    <x v="10"/>
    <s v="OFF-AR-10003560"/>
    <x v="0"/>
    <x v="4"/>
    <n v="19.456000000000003"/>
    <s v="CA-2015-156545"/>
    <n v="1"/>
    <n v="4"/>
    <n v="0.2"/>
    <n v="3.4047999999999981"/>
    <n v="0.45632477063632687"/>
  </r>
  <r>
    <x v="42"/>
    <x v="1"/>
    <s v="FUR-CH-10000863"/>
    <x v="1"/>
    <x v="5"/>
    <n v="634.11599999999999"/>
    <s v="CA-2015-113880"/>
    <n v="1"/>
    <n v="6"/>
    <n v="0.3"/>
    <n v="-172.11720000000003"/>
    <n v="0.46529189879902266"/>
  </r>
  <r>
    <x v="42"/>
    <x v="22"/>
    <s v="FUR-CH-10004063"/>
    <x v="1"/>
    <x v="5"/>
    <n v="457.56800000000004"/>
    <s v="CA-2015-104269"/>
    <n v="1"/>
    <n v="2"/>
    <n v="0.2"/>
    <n v="51.476399999999941"/>
    <n v="0.46529189879902266"/>
  </r>
  <r>
    <x v="42"/>
    <x v="0"/>
    <s v="FUR-TA-10001866"/>
    <x v="1"/>
    <x v="13"/>
    <n v="376.50899999999996"/>
    <s v="CA-2015-168312"/>
    <n v="1"/>
    <n v="3"/>
    <n v="0.3"/>
    <n v="-43.029600000000045"/>
    <n v="0.55975208308209756"/>
  </r>
  <r>
    <x v="42"/>
    <x v="0"/>
    <s v="FUR-CH-10001270"/>
    <x v="1"/>
    <x v="5"/>
    <n v="362.24999999999994"/>
    <s v="CA-2015-131009"/>
    <n v="1"/>
    <n v="6"/>
    <n v="0.3"/>
    <n v="0"/>
    <n v="0.46529189879902266"/>
  </r>
  <r>
    <x v="42"/>
    <x v="0"/>
    <s v="OFF-ST-10003692"/>
    <x v="0"/>
    <x v="1"/>
    <n v="137.352"/>
    <s v="CA-2015-168312"/>
    <n v="0"/>
    <n v="3"/>
    <n v="0.2"/>
    <n v="8.5844999999999914"/>
    <n v="0.44610841445725197"/>
  </r>
  <r>
    <x v="42"/>
    <x v="0"/>
    <s v="OFF-ST-10001469"/>
    <x v="0"/>
    <x v="1"/>
    <n v="129.55199999999999"/>
    <s v="CA-2015-131009"/>
    <n v="0"/>
    <n v="3"/>
    <n v="0.2"/>
    <n v="-22.671600000000005"/>
    <n v="0.44610841445725197"/>
  </r>
  <r>
    <x v="42"/>
    <x v="0"/>
    <s v="FUR-FU-10001095"/>
    <x v="1"/>
    <x v="8"/>
    <n v="63.552000000000007"/>
    <s v="CA-2015-131009"/>
    <n v="0"/>
    <n v="6"/>
    <n v="0.6"/>
    <n v="-34.953600000000002"/>
    <n v="0.4595170286641902"/>
  </r>
  <r>
    <x v="42"/>
    <x v="0"/>
    <s v="OFF-FA-10004395"/>
    <x v="0"/>
    <x v="7"/>
    <n v="18.84"/>
    <s v="CA-2015-131009"/>
    <n v="0"/>
    <n v="5"/>
    <n v="0.2"/>
    <n v="-3.5324999999999998"/>
    <n v="0.51168203684699509"/>
  </r>
  <r>
    <x v="42"/>
    <x v="1"/>
    <s v="OFF-PA-10003036"/>
    <x v="0"/>
    <x v="0"/>
    <n v="17.472000000000001"/>
    <s v="CA-2015-113880"/>
    <n v="0"/>
    <n v="3"/>
    <n v="0.2"/>
    <n v="5.6783999999999981"/>
    <n v="0.43613829632717294"/>
  </r>
  <r>
    <x v="42"/>
    <x v="20"/>
    <s v="TEC-PH-10003655"/>
    <x v="2"/>
    <x v="6"/>
    <n v="5.9399999999999995"/>
    <s v="US-2015-143707"/>
    <n v="1"/>
    <n v="3"/>
    <n v="0"/>
    <n v="1.6037999999999999"/>
    <n v="0.41105220110552465"/>
  </r>
  <r>
    <x v="43"/>
    <x v="2"/>
    <s v="TEC-AC-10004353"/>
    <x v="2"/>
    <x v="9"/>
    <n v="151.20000000000002"/>
    <s v="CA-2015-111157"/>
    <n v="1"/>
    <n v="3"/>
    <n v="0.2"/>
    <n v="32.130000000000003"/>
    <n v="0.52062335344040378"/>
  </r>
  <r>
    <x v="43"/>
    <x v="20"/>
    <s v="OFF-PA-10000587"/>
    <x v="0"/>
    <x v="0"/>
    <n v="36.4"/>
    <s v="CA-2015-107524"/>
    <n v="1"/>
    <n v="5"/>
    <n v="0"/>
    <n v="17.472000000000001"/>
    <n v="0.43613829632717294"/>
  </r>
  <r>
    <x v="43"/>
    <x v="20"/>
    <s v="OFF-EN-10001990"/>
    <x v="0"/>
    <x v="11"/>
    <n v="11.36"/>
    <s v="CA-2015-107524"/>
    <n v="0"/>
    <n v="2"/>
    <n v="0"/>
    <n v="5.3391999999999991"/>
    <n v="0.44424167803735209"/>
  </r>
  <r>
    <x v="43"/>
    <x v="2"/>
    <s v="OFF-PA-10000327"/>
    <x v="0"/>
    <x v="0"/>
    <n v="3.4240000000000004"/>
    <s v="CA-2015-111157"/>
    <n v="0"/>
    <n v="1"/>
    <n v="0.2"/>
    <n v="1.0699999999999996"/>
    <n v="0.43613829632717294"/>
  </r>
  <r>
    <x v="44"/>
    <x v="4"/>
    <s v="FUR-TA-10002958"/>
    <x v="1"/>
    <x v="13"/>
    <n v="626.35200000000009"/>
    <s v="CA-2015-105648"/>
    <n v="1"/>
    <n v="3"/>
    <n v="0.2"/>
    <n v="-23.488200000000091"/>
    <n v="0.55975208308209756"/>
  </r>
  <r>
    <x v="44"/>
    <x v="10"/>
    <s v="FUR-BO-10001972"/>
    <x v="1"/>
    <x v="10"/>
    <n v="302.45"/>
    <s v="US-2015-127978"/>
    <n v="1"/>
    <n v="5"/>
    <n v="0.5"/>
    <n v="-199.61700000000002"/>
    <n v="0.5176847302647779"/>
  </r>
  <r>
    <x v="44"/>
    <x v="0"/>
    <s v="OFF-AP-10002534"/>
    <x v="0"/>
    <x v="12"/>
    <n v="176.77199999999996"/>
    <s v="CA-2015-130421"/>
    <n v="1"/>
    <n v="3"/>
    <n v="0.8"/>
    <n v="-459.60720000000003"/>
    <n v="0.49507917887403441"/>
  </r>
  <r>
    <x v="44"/>
    <x v="20"/>
    <s v="OFF-BI-10004593"/>
    <x v="0"/>
    <x v="3"/>
    <n v="125.76"/>
    <s v="CA-2015-127964"/>
    <n v="1"/>
    <n v="3"/>
    <n v="0.2"/>
    <n v="40.872"/>
    <n v="0.46881743173671325"/>
  </r>
  <r>
    <x v="44"/>
    <x v="10"/>
    <s v="OFF-ST-10002486"/>
    <x v="0"/>
    <x v="1"/>
    <n v="44.672000000000004"/>
    <s v="US-2015-127978"/>
    <n v="0"/>
    <n v="8"/>
    <n v="0.2"/>
    <n v="-10.051200000000003"/>
    <n v="0.44610841445725197"/>
  </r>
  <r>
    <x v="44"/>
    <x v="20"/>
    <s v="OFF-BI-10003429"/>
    <x v="0"/>
    <x v="3"/>
    <n v="25.32"/>
    <s v="CA-2015-127964"/>
    <n v="0"/>
    <n v="5"/>
    <n v="0.2"/>
    <n v="9.1785000000000014"/>
    <n v="0.46881743173671325"/>
  </r>
  <r>
    <x v="44"/>
    <x v="25"/>
    <s v="OFF-AR-10003560"/>
    <x v="0"/>
    <x v="4"/>
    <n v="19.456000000000003"/>
    <s v="CA-2015-155852"/>
    <n v="1"/>
    <n v="4"/>
    <n v="0.2"/>
    <n v="3.4047999999999981"/>
    <n v="0.45632477063632687"/>
  </r>
  <r>
    <x v="44"/>
    <x v="10"/>
    <s v="OFF-LA-10000305"/>
    <x v="0"/>
    <x v="2"/>
    <n v="15.120000000000001"/>
    <s v="US-2015-127978"/>
    <n v="0"/>
    <n v="3"/>
    <n v="0.2"/>
    <n v="4.9139999999999988"/>
    <n v="0.4647369236065339"/>
  </r>
  <r>
    <x v="44"/>
    <x v="20"/>
    <s v="TEC-PH-10004700"/>
    <x v="2"/>
    <x v="6"/>
    <n v="9.99"/>
    <s v="CA-2015-127964"/>
    <n v="0"/>
    <n v="1"/>
    <n v="0"/>
    <n v="4.5953999999999997"/>
    <n v="0.41105220110552465"/>
  </r>
  <r>
    <x v="45"/>
    <x v="9"/>
    <s v="OFF-ST-10001370"/>
    <x v="0"/>
    <x v="1"/>
    <n v="354.90000000000003"/>
    <s v="CA-2015-116239"/>
    <n v="1"/>
    <n v="5"/>
    <n v="0"/>
    <n v="17.744999999999962"/>
    <n v="0.44610841445725197"/>
  </r>
  <r>
    <x v="45"/>
    <x v="16"/>
    <s v="OFF-AR-10001374"/>
    <x v="0"/>
    <x v="4"/>
    <n v="15.552000000000003"/>
    <s v="CA-2015-117016"/>
    <n v="1"/>
    <n v="3"/>
    <n v="0.2"/>
    <n v="2.3327999999999989"/>
    <n v="0.45632477063632687"/>
  </r>
  <r>
    <x v="46"/>
    <x v="20"/>
    <s v="TEC-AC-10002001"/>
    <x v="2"/>
    <x v="9"/>
    <n v="479.97"/>
    <s v="CA-2015-169061"/>
    <n v="1"/>
    <n v="3"/>
    <n v="0"/>
    <n v="177.58890000000002"/>
    <n v="0.52062335344040378"/>
  </r>
  <r>
    <x v="46"/>
    <x v="20"/>
    <s v="OFF-PA-10001878"/>
    <x v="0"/>
    <x v="0"/>
    <n v="97.82"/>
    <s v="CA-2015-169061"/>
    <n v="0"/>
    <n v="2"/>
    <n v="0"/>
    <n v="45.975399999999993"/>
    <n v="0.43613829632717294"/>
  </r>
  <r>
    <x v="46"/>
    <x v="20"/>
    <s v="OFF-AR-10000588"/>
    <x v="0"/>
    <x v="4"/>
    <n v="59.519999999999996"/>
    <s v="CA-2015-169061"/>
    <n v="0"/>
    <n v="3"/>
    <n v="0"/>
    <n v="15.475200000000001"/>
    <n v="0.45632477063632687"/>
  </r>
  <r>
    <x v="46"/>
    <x v="20"/>
    <s v="OFF-BI-10001617"/>
    <x v="0"/>
    <x v="3"/>
    <n v="49.632000000000005"/>
    <s v="CA-2015-169061"/>
    <n v="0"/>
    <n v="6"/>
    <n v="0.2"/>
    <n v="16.750799999999998"/>
    <n v="0.46881743173671325"/>
  </r>
  <r>
    <x v="46"/>
    <x v="20"/>
    <s v="OFF-SU-10000381"/>
    <x v="0"/>
    <x v="14"/>
    <n v="18.62"/>
    <s v="CA-2015-169061"/>
    <n v="0"/>
    <n v="2"/>
    <n v="0"/>
    <n v="5.399799999999999"/>
    <n v="0.53938093436526824"/>
  </r>
  <r>
    <x v="47"/>
    <x v="22"/>
    <s v="FUR-CH-10004495"/>
    <x v="1"/>
    <x v="5"/>
    <n v="481.56800000000004"/>
    <s v="CA-2015-104563"/>
    <n v="1"/>
    <n v="2"/>
    <n v="0.2"/>
    <n v="54.17639999999993"/>
    <n v="0.46529189879902266"/>
  </r>
  <r>
    <x v="47"/>
    <x v="22"/>
    <s v="FUR-CH-10002780"/>
    <x v="1"/>
    <x v="5"/>
    <n v="436.70400000000006"/>
    <s v="CA-2015-104563"/>
    <n v="0"/>
    <n v="6"/>
    <n v="0.2"/>
    <n v="21.835199999999986"/>
    <n v="0.46529189879902266"/>
  </r>
  <r>
    <x v="47"/>
    <x v="22"/>
    <s v="OFF-ST-10002344"/>
    <x v="0"/>
    <x v="1"/>
    <n v="242.94"/>
    <s v="CA-2015-156587"/>
    <n v="1"/>
    <n v="3"/>
    <n v="0"/>
    <n v="4.8588000000000164"/>
    <n v="0.44610841445725197"/>
  </r>
  <r>
    <x v="47"/>
    <x v="22"/>
    <s v="OFF-ST-10000934"/>
    <x v="0"/>
    <x v="1"/>
    <n v="204.89999999999998"/>
    <s v="CA-2015-104563"/>
    <n v="0"/>
    <n v="5"/>
    <n v="0"/>
    <n v="0"/>
    <n v="0.44610841445725197"/>
  </r>
  <r>
    <x v="47"/>
    <x v="22"/>
    <s v="OFF-BI-10004224"/>
    <x v="0"/>
    <x v="3"/>
    <n v="107.64800000000001"/>
    <s v="US-2015-131982"/>
    <n v="1"/>
    <n v="2"/>
    <n v="0.2"/>
    <n v="33.639999999999986"/>
    <n v="0.46881743173671325"/>
  </r>
  <r>
    <x v="47"/>
    <x v="22"/>
    <s v="FUR-CH-10004477"/>
    <x v="1"/>
    <x v="5"/>
    <n v="48.712000000000003"/>
    <s v="CA-2015-156587"/>
    <n v="0"/>
    <n v="1"/>
    <n v="0.2"/>
    <n v="5.4800999999999966"/>
    <n v="0.46529189879902266"/>
  </r>
  <r>
    <x v="47"/>
    <x v="22"/>
    <s v="OFF-AR-10000390"/>
    <x v="0"/>
    <x v="4"/>
    <n v="20.65"/>
    <s v="CA-2015-104563"/>
    <n v="0"/>
    <n v="5"/>
    <n v="0"/>
    <n v="9.4989999999999988"/>
    <n v="0.45632477063632687"/>
  </r>
  <r>
    <x v="47"/>
    <x v="22"/>
    <s v="OFF-AR-10001427"/>
    <x v="0"/>
    <x v="4"/>
    <n v="17.940000000000001"/>
    <s v="CA-2015-156587"/>
    <n v="0"/>
    <n v="3"/>
    <n v="0"/>
    <n v="4.6644000000000005"/>
    <n v="0.45632477063632687"/>
  </r>
  <r>
    <x v="48"/>
    <x v="26"/>
    <s v="OFF-ST-10000078"/>
    <x v="0"/>
    <x v="1"/>
    <n v="636.40800000000013"/>
    <s v="US-2015-140116"/>
    <n v="1"/>
    <n v="3"/>
    <n v="0.2"/>
    <n v="-15.910200000000088"/>
    <n v="0.44610841445725197"/>
  </r>
  <r>
    <x v="48"/>
    <x v="26"/>
    <s v="OFF-AR-10001044"/>
    <x v="0"/>
    <x v="4"/>
    <n v="83.168000000000006"/>
    <s v="US-2015-140116"/>
    <n v="0"/>
    <n v="4"/>
    <n v="0.2"/>
    <n v="9.3563999999999936"/>
    <n v="0.45632477063632687"/>
  </r>
  <r>
    <x v="48"/>
    <x v="14"/>
    <s v="OFF-PA-10002259"/>
    <x v="0"/>
    <x v="0"/>
    <n v="22.38"/>
    <s v="US-2015-100279"/>
    <n v="1"/>
    <n v="2"/>
    <n v="0"/>
    <n v="10.7424"/>
    <n v="0.43613829632717294"/>
  </r>
  <r>
    <x v="49"/>
    <x v="3"/>
    <s v="TEC-AC-10000710"/>
    <x v="2"/>
    <x v="9"/>
    <n v="32.96"/>
    <s v="CA-2015-114790"/>
    <n v="1"/>
    <n v="2"/>
    <n v="0"/>
    <n v="14.172800000000002"/>
    <n v="0.52062335344040378"/>
  </r>
  <r>
    <x v="49"/>
    <x v="3"/>
    <s v="TEC-PH-10000984"/>
    <x v="2"/>
    <x v="6"/>
    <n v="587.97"/>
    <s v="CA-2015-114790"/>
    <n v="0"/>
    <n v="3"/>
    <n v="0"/>
    <n v="164.63160000000005"/>
    <n v="0.41105220110552465"/>
  </r>
  <r>
    <x v="49"/>
    <x v="3"/>
    <s v="OFF-AP-10002578"/>
    <x v="0"/>
    <x v="12"/>
    <n v="146.76"/>
    <s v="CA-2015-114790"/>
    <n v="0"/>
    <n v="3"/>
    <n v="0"/>
    <n v="38.157600000000002"/>
    <n v="0.49507917887403441"/>
  </r>
  <r>
    <x v="49"/>
    <x v="20"/>
    <s v="OFF-PA-10002137"/>
    <x v="0"/>
    <x v="0"/>
    <n v="108.92"/>
    <s v="CA-2015-158337"/>
    <n v="1"/>
    <n v="14"/>
    <n v="0"/>
    <n v="49.013999999999996"/>
    <n v="0.43613829632717294"/>
  </r>
  <r>
    <x v="49"/>
    <x v="3"/>
    <s v="OFF-PA-10000213"/>
    <x v="0"/>
    <x v="0"/>
    <n v="14.940000000000001"/>
    <s v="CA-2015-114790"/>
    <n v="0"/>
    <n v="3"/>
    <n v="0"/>
    <n v="7.0218000000000007"/>
    <n v="0.43613829632717294"/>
  </r>
  <r>
    <x v="49"/>
    <x v="10"/>
    <s v="OFF-FA-10001561"/>
    <x v="0"/>
    <x v="7"/>
    <n v="10.464000000000002"/>
    <s v="CA-2015-166884"/>
    <n v="1"/>
    <n v="6"/>
    <n v="0.2"/>
    <n v="1.7003999999999992"/>
    <n v="0.51168203684699509"/>
  </r>
  <r>
    <x v="49"/>
    <x v="10"/>
    <s v="FUR-FU-10003981"/>
    <x v="1"/>
    <x v="8"/>
    <n v="8.32"/>
    <s v="CA-2015-166884"/>
    <n v="0"/>
    <n v="5"/>
    <n v="0.2"/>
    <n v="2.2880000000000003"/>
    <n v="0.4595170286641902"/>
  </r>
  <r>
    <x v="49"/>
    <x v="4"/>
    <s v="OFF-AR-10001770"/>
    <x v="0"/>
    <x v="4"/>
    <n v="7.98"/>
    <s v="US-2015-103338"/>
    <n v="1"/>
    <n v="3"/>
    <n v="0"/>
    <n v="2.0747999999999998"/>
    <n v="0.45632477063632687"/>
  </r>
  <r>
    <x v="50"/>
    <x v="27"/>
    <s v="TEC-AC-10004877"/>
    <x v="2"/>
    <x v="9"/>
    <n v="82.800000000000011"/>
    <s v="CA-2015-114510"/>
    <n v="1"/>
    <n v="12"/>
    <n v="0"/>
    <n v="6.6239999999999952"/>
    <n v="0.52062335344040378"/>
  </r>
  <r>
    <x v="50"/>
    <x v="6"/>
    <s v="FUR-CH-10003379"/>
    <x v="1"/>
    <x v="5"/>
    <n v="1139.92"/>
    <s v="US-2015-125521"/>
    <n v="1"/>
    <n v="4"/>
    <n v="0"/>
    <n v="284.98"/>
    <n v="0.46529189879902266"/>
  </r>
  <r>
    <x v="50"/>
    <x v="1"/>
    <s v="TEC-MA-10003626"/>
    <x v="2"/>
    <x v="15"/>
    <n v="574.91"/>
    <s v="CA-2015-152618"/>
    <n v="1"/>
    <n v="2"/>
    <n v="0.3"/>
    <n v="156.04699999999997"/>
    <n v="0.5183572270896134"/>
  </r>
  <r>
    <x v="50"/>
    <x v="16"/>
    <s v="OFF-PA-10000176"/>
    <x v="0"/>
    <x v="0"/>
    <n v="91.055999999999997"/>
    <s v="CA-2015-100293"/>
    <n v="1"/>
    <n v="6"/>
    <n v="0.2"/>
    <n v="31.869599999999995"/>
    <n v="0.43613829632717294"/>
  </r>
  <r>
    <x v="50"/>
    <x v="27"/>
    <s v="OFF-ST-10000736"/>
    <x v="0"/>
    <x v="1"/>
    <n v="80.98"/>
    <s v="CA-2015-114510"/>
    <n v="0"/>
    <n v="1"/>
    <n v="0"/>
    <n v="3.2391999999999967"/>
    <n v="0.44610841445725197"/>
  </r>
  <r>
    <x v="50"/>
    <x v="27"/>
    <s v="OFF-BI-10003007"/>
    <x v="0"/>
    <x v="3"/>
    <n v="62.048000000000002"/>
    <s v="CA-2015-114510"/>
    <n v="0"/>
    <n v="2"/>
    <n v="0.2"/>
    <n v="20.165599999999998"/>
    <n v="0.46881743173671325"/>
  </r>
  <r>
    <x v="50"/>
    <x v="27"/>
    <s v="OFF-BI-10001617"/>
    <x v="0"/>
    <x v="3"/>
    <n v="33.088000000000001"/>
    <s v="CA-2015-114510"/>
    <n v="0"/>
    <n v="4"/>
    <n v="0.2"/>
    <n v="11.167199999999999"/>
    <n v="0.46881743173671325"/>
  </r>
  <r>
    <x v="50"/>
    <x v="27"/>
    <s v="OFF-ST-10003221"/>
    <x v="0"/>
    <x v="1"/>
    <n v="21.36"/>
    <s v="CA-2015-114510"/>
    <n v="0"/>
    <n v="2"/>
    <n v="0"/>
    <n v="5.7672000000000008"/>
    <n v="0.44610841445725197"/>
  </r>
  <r>
    <x v="50"/>
    <x v="4"/>
    <s v="OFF-PA-10001204"/>
    <x v="0"/>
    <x v="0"/>
    <n v="10.56"/>
    <s v="CA-2015-157623"/>
    <n v="1"/>
    <n v="2"/>
    <n v="0"/>
    <n v="4.7519999999999998"/>
    <n v="0.43613829632717294"/>
  </r>
  <r>
    <x v="50"/>
    <x v="1"/>
    <s v="OFF-PA-10001215"/>
    <x v="0"/>
    <x v="0"/>
    <n v="8.4480000000000004"/>
    <s v="CA-2015-152618"/>
    <n v="0"/>
    <n v="2"/>
    <n v="0.2"/>
    <n v="2.6399999999999997"/>
    <n v="0.43613829632717294"/>
  </r>
  <r>
    <x v="50"/>
    <x v="4"/>
    <s v="OFF-AR-10003723"/>
    <x v="0"/>
    <x v="4"/>
    <n v="3.38"/>
    <s v="CA-2015-157623"/>
    <n v="0"/>
    <n v="1"/>
    <n v="0"/>
    <n v="1.2505999999999999"/>
    <n v="0.45632477063632687"/>
  </r>
  <r>
    <x v="51"/>
    <x v="16"/>
    <s v="OFF-ST-10001490"/>
    <x v="0"/>
    <x v="1"/>
    <n v="142.77600000000001"/>
    <s v="CA-2015-149958"/>
    <n v="1"/>
    <n v="1"/>
    <n v="0.2"/>
    <n v="17.84699999999998"/>
    <n v="0.44610841445725197"/>
  </r>
  <r>
    <x v="51"/>
    <x v="16"/>
    <s v="OFF-PA-10002120"/>
    <x v="0"/>
    <x v="0"/>
    <n v="131.904"/>
    <s v="CA-2015-149958"/>
    <n v="0"/>
    <n v="3"/>
    <n v="0.2"/>
    <n v="47.815200000000004"/>
    <n v="0.43613829632717294"/>
  </r>
  <r>
    <x v="51"/>
    <x v="16"/>
    <s v="FUR-FU-10001756"/>
    <x v="1"/>
    <x v="8"/>
    <n v="45.695999999999998"/>
    <s v="CA-2015-149958"/>
    <n v="0"/>
    <n v="3"/>
    <n v="0.2"/>
    <n v="5.1407999999999916"/>
    <n v="0.4595170286641902"/>
  </r>
  <r>
    <x v="51"/>
    <x v="16"/>
    <s v="OFF-BI-10001543"/>
    <x v="0"/>
    <x v="3"/>
    <n v="43.188000000000009"/>
    <s v="CA-2015-149958"/>
    <n v="0"/>
    <n v="4"/>
    <n v="0.7"/>
    <n v="-31.671199999999999"/>
    <n v="0.46881743173671325"/>
  </r>
  <r>
    <x v="51"/>
    <x v="16"/>
    <s v="OFF-BI-10000773"/>
    <x v="0"/>
    <x v="3"/>
    <n v="7.218"/>
    <s v="CA-2015-149958"/>
    <n v="0"/>
    <n v="3"/>
    <n v="0.7"/>
    <n v="-5.5338000000000012"/>
    <n v="0.46881743173671325"/>
  </r>
  <r>
    <x v="52"/>
    <x v="25"/>
    <s v="TEC-PH-10002415"/>
    <x v="2"/>
    <x v="6"/>
    <n v="471.92"/>
    <s v="CA-2015-157609"/>
    <n v="1"/>
    <n v="2"/>
    <n v="0.2"/>
    <n v="29.495000000000019"/>
    <n v="0.41105220110552465"/>
  </r>
  <r>
    <x v="53"/>
    <x v="20"/>
    <s v="FUR-TA-10003473"/>
    <x v="1"/>
    <x v="13"/>
    <n v="1579.7460000000001"/>
    <s v="US-2015-148838"/>
    <n v="1"/>
    <n v="7"/>
    <n v="0.4"/>
    <n v="-447.59469999999988"/>
    <n v="0.55975208308209756"/>
  </r>
  <r>
    <x v="53"/>
    <x v="20"/>
    <s v="FUR-TA-10001950"/>
    <x v="1"/>
    <x v="13"/>
    <n v="1071.576"/>
    <s v="US-2015-148838"/>
    <n v="0"/>
    <n v="4"/>
    <n v="0.4"/>
    <n v="-553.64760000000001"/>
    <n v="0.55975208308209756"/>
  </r>
  <r>
    <x v="53"/>
    <x v="20"/>
    <s v="FUR-TA-10004175"/>
    <x v="1"/>
    <x v="13"/>
    <n v="613.90800000000002"/>
    <s v="US-2015-148838"/>
    <n v="0"/>
    <n v="3"/>
    <n v="0.4"/>
    <n v="-122.78160000000003"/>
    <n v="0.55975208308209756"/>
  </r>
  <r>
    <x v="53"/>
    <x v="20"/>
    <s v="OFF-PA-10000919"/>
    <x v="0"/>
    <x v="0"/>
    <n v="155.04"/>
    <s v="US-2015-148838"/>
    <n v="0"/>
    <n v="4"/>
    <n v="0"/>
    <n v="75.9696"/>
    <n v="0.43613829632717294"/>
  </r>
  <r>
    <x v="53"/>
    <x v="2"/>
    <s v="OFF-PA-10003641"/>
    <x v="0"/>
    <x v="0"/>
    <n v="126.624"/>
    <s v="CA-2015-127859"/>
    <n v="1"/>
    <n v="6"/>
    <n v="0.2"/>
    <n v="41.152799999999992"/>
    <n v="0.43613829632717294"/>
  </r>
  <r>
    <x v="53"/>
    <x v="28"/>
    <s v="OFF-AP-10001154"/>
    <x v="0"/>
    <x v="12"/>
    <n v="93.78"/>
    <s v="CA-2015-118339"/>
    <n v="1"/>
    <n v="2"/>
    <n v="0"/>
    <n v="36.574200000000005"/>
    <n v="0.49507917887403441"/>
  </r>
  <r>
    <x v="53"/>
    <x v="28"/>
    <s v="OFF-BI-10001758"/>
    <x v="0"/>
    <x v="3"/>
    <n v="53.4"/>
    <s v="CA-2015-118339"/>
    <n v="0"/>
    <n v="10"/>
    <n v="0"/>
    <n v="25.097999999999999"/>
    <n v="0.46881743173671325"/>
  </r>
  <r>
    <x v="53"/>
    <x v="28"/>
    <s v="OFF-PA-10000466"/>
    <x v="0"/>
    <x v="0"/>
    <n v="47.18"/>
    <s v="CA-2015-118339"/>
    <n v="0"/>
    <n v="7"/>
    <n v="0"/>
    <n v="23.59"/>
    <n v="0.43613829632717294"/>
  </r>
  <r>
    <x v="53"/>
    <x v="28"/>
    <s v="OFF-BI-10000136"/>
    <x v="0"/>
    <x v="3"/>
    <n v="35.880000000000003"/>
    <s v="CA-2015-118339"/>
    <n v="0"/>
    <n v="6"/>
    <n v="0"/>
    <n v="17.2224"/>
    <n v="0.46881743173671325"/>
  </r>
  <r>
    <x v="53"/>
    <x v="20"/>
    <s v="OFF-PA-10002960"/>
    <x v="0"/>
    <x v="0"/>
    <n v="34.86"/>
    <s v="US-2015-148838"/>
    <n v="0"/>
    <n v="7"/>
    <n v="0"/>
    <n v="16.3842"/>
    <n v="0.43613829632717294"/>
  </r>
  <r>
    <x v="53"/>
    <x v="29"/>
    <s v="OFF-AP-10003971"/>
    <x v="0"/>
    <x v="12"/>
    <n v="32.67"/>
    <s v="US-2015-164763"/>
    <n v="1"/>
    <n v="3"/>
    <n v="0"/>
    <n v="8.4942000000000011"/>
    <n v="0.49507917887403441"/>
  </r>
  <r>
    <x v="53"/>
    <x v="29"/>
    <s v="OFF-BI-10000309"/>
    <x v="0"/>
    <x v="3"/>
    <n v="30.44"/>
    <s v="US-2015-164763"/>
    <n v="0"/>
    <n v="2"/>
    <n v="0"/>
    <n v="14.9156"/>
    <n v="0.46881743173671325"/>
  </r>
  <r>
    <x v="53"/>
    <x v="28"/>
    <s v="OFF-AR-10003829"/>
    <x v="0"/>
    <x v="4"/>
    <n v="19.68"/>
    <s v="CA-2015-118339"/>
    <n v="0"/>
    <n v="6"/>
    <n v="0"/>
    <n v="5.7071999999999976"/>
    <n v="0.45632477063632687"/>
  </r>
  <r>
    <x v="53"/>
    <x v="29"/>
    <s v="OFF-PA-10003063"/>
    <x v="0"/>
    <x v="0"/>
    <n v="16"/>
    <s v="US-2015-164763"/>
    <n v="0"/>
    <n v="4"/>
    <n v="0"/>
    <n v="7.68"/>
    <n v="0.43613829632717294"/>
  </r>
  <r>
    <x v="53"/>
    <x v="0"/>
    <s v="OFF-PA-10002365"/>
    <x v="0"/>
    <x v="0"/>
    <n v="15.552000000000003"/>
    <s v="CA-2015-158442"/>
    <n v="1"/>
    <n v="3"/>
    <n v="0.2"/>
    <n v="5.4432"/>
    <n v="0.43613829632717294"/>
  </r>
  <r>
    <x v="53"/>
    <x v="29"/>
    <s v="OFF-PA-10003349"/>
    <x v="0"/>
    <x v="0"/>
    <n v="12.96"/>
    <s v="US-2015-164763"/>
    <n v="0"/>
    <n v="2"/>
    <n v="0"/>
    <n v="6.3504000000000005"/>
    <n v="0.43613829632717294"/>
  </r>
  <r>
    <x v="53"/>
    <x v="29"/>
    <s v="OFF-BI-10000605"/>
    <x v="0"/>
    <x v="3"/>
    <n v="11.43"/>
    <s v="US-2015-164763"/>
    <n v="0"/>
    <n v="3"/>
    <n v="0"/>
    <n v="5.3720999999999997"/>
    <n v="0.46881743173671325"/>
  </r>
  <r>
    <x v="53"/>
    <x v="0"/>
    <s v="OFF-PA-10002195"/>
    <x v="0"/>
    <x v="0"/>
    <n v="5.1840000000000011"/>
    <s v="CA-2015-158442"/>
    <n v="0"/>
    <n v="1"/>
    <n v="0.2"/>
    <n v="1.8792"/>
    <n v="0.43613829632717294"/>
  </r>
  <r>
    <x v="53"/>
    <x v="0"/>
    <s v="OFF-AR-10003732"/>
    <x v="0"/>
    <x v="4"/>
    <n v="4.4479999999999995"/>
    <s v="CA-2015-158442"/>
    <n v="0"/>
    <n v="2"/>
    <n v="0.2"/>
    <n v="0.3335999999999999"/>
    <n v="0.45632477063632687"/>
  </r>
  <r>
    <x v="54"/>
    <x v="16"/>
    <s v="TEC-MA-10002412"/>
    <x v="2"/>
    <x v="15"/>
    <n v="22638.48"/>
    <s v="CA-2015-145317"/>
    <n v="1"/>
    <n v="6"/>
    <n v="0.5"/>
    <n v="-1811.0784000000021"/>
    <n v="0.5183572270896134"/>
  </r>
  <r>
    <x v="54"/>
    <x v="4"/>
    <s v="OFF-ST-10000078"/>
    <x v="0"/>
    <x v="1"/>
    <n v="1856.19"/>
    <s v="US-2015-131275"/>
    <n v="1"/>
    <n v="7"/>
    <n v="0"/>
    <n v="334.11419999999987"/>
    <n v="0.44610841445725197"/>
  </r>
  <r>
    <x v="54"/>
    <x v="4"/>
    <s v="TEC-MA-10001148"/>
    <x v="2"/>
    <x v="15"/>
    <n v="1279.9680000000001"/>
    <s v="US-2015-131275"/>
    <n v="0"/>
    <n v="4"/>
    <n v="0.2"/>
    <n v="415.98959999999994"/>
    <n v="0.5183572270896134"/>
  </r>
  <r>
    <x v="54"/>
    <x v="4"/>
    <s v="FUR-BO-10004218"/>
    <x v="1"/>
    <x v="10"/>
    <n v="1198.33"/>
    <s v="CA-2015-111871"/>
    <n v="1"/>
    <n v="10"/>
    <n v="0.15"/>
    <n v="70.490000000000009"/>
    <n v="0.5176847302647779"/>
  </r>
  <r>
    <x v="54"/>
    <x v="16"/>
    <s v="TEC-MA-10003626"/>
    <x v="2"/>
    <x v="15"/>
    <n v="821.3"/>
    <s v="CA-2015-145317"/>
    <n v="0"/>
    <n v="4"/>
    <n v="0.5"/>
    <n v="-16.426000000000045"/>
    <n v="0.5183572270896134"/>
  </r>
  <r>
    <x v="54"/>
    <x v="16"/>
    <s v="FUR-FU-10001986"/>
    <x v="1"/>
    <x v="8"/>
    <n v="122.352"/>
    <s v="CA-2015-145317"/>
    <n v="0"/>
    <n v="3"/>
    <n v="0.2"/>
    <n v="15.29399999999999"/>
    <n v="0.4595170286641902"/>
  </r>
  <r>
    <x v="54"/>
    <x v="4"/>
    <s v="FUR-FU-10004597"/>
    <x v="1"/>
    <x v="8"/>
    <n v="111"/>
    <s v="US-2015-131275"/>
    <n v="0"/>
    <n v="2"/>
    <n v="0"/>
    <n v="14.430000000000007"/>
    <n v="0.4595170286641902"/>
  </r>
  <r>
    <x v="54"/>
    <x v="16"/>
    <s v="FUR-FU-10004270"/>
    <x v="1"/>
    <x v="8"/>
    <n v="30.768000000000001"/>
    <s v="CA-2015-145317"/>
    <n v="0"/>
    <n v="2"/>
    <n v="0.2"/>
    <n v="8.0766000000000027"/>
    <n v="0.4595170286641902"/>
  </r>
  <r>
    <x v="54"/>
    <x v="16"/>
    <s v="OFF-PA-10001804"/>
    <x v="0"/>
    <x v="0"/>
    <n v="21.376000000000001"/>
    <s v="CA-2015-145317"/>
    <n v="0"/>
    <n v="4"/>
    <n v="0.2"/>
    <n v="7.4815999999999994"/>
    <n v="0.43613829632717294"/>
  </r>
  <r>
    <x v="54"/>
    <x v="16"/>
    <s v="OFF-FA-10003112"/>
    <x v="0"/>
    <x v="7"/>
    <n v="18.936"/>
    <s v="CA-2015-145317"/>
    <n v="0"/>
    <n v="3"/>
    <n v="0.2"/>
    <n v="5.9174999999999986"/>
    <n v="0.51168203684699509"/>
  </r>
  <r>
    <x v="54"/>
    <x v="16"/>
    <s v="OFF-AR-10003183"/>
    <x v="0"/>
    <x v="4"/>
    <n v="8.016"/>
    <s v="CA-2015-145317"/>
    <n v="0"/>
    <n v="3"/>
    <n v="0.2"/>
    <n v="1.0019999999999993"/>
    <n v="0.45632477063632687"/>
  </r>
  <r>
    <x v="55"/>
    <x v="16"/>
    <s v="TEC-AC-10002647"/>
    <x v="2"/>
    <x v="9"/>
    <n v="170.24"/>
    <s v="CA-2015-103989"/>
    <n v="1"/>
    <n v="2"/>
    <n v="0.2"/>
    <n v="53.199999999999989"/>
    <n v="0.52062335344040378"/>
  </r>
  <r>
    <x v="55"/>
    <x v="16"/>
    <s v="TEC-PH-10004667"/>
    <x v="2"/>
    <x v="6"/>
    <n v="323.97600000000006"/>
    <s v="CA-2015-103989"/>
    <n v="0"/>
    <n v="3"/>
    <n v="0.2"/>
    <n v="28.347899999999981"/>
    <n v="0.41105220110552465"/>
  </r>
  <r>
    <x v="55"/>
    <x v="16"/>
    <s v="OFF-BI-10001196"/>
    <x v="0"/>
    <x v="3"/>
    <n v="33.57"/>
    <s v="CA-2015-103989"/>
    <n v="0"/>
    <n v="5"/>
    <n v="0.7"/>
    <n v="-25.737000000000002"/>
    <n v="0.46881743173671325"/>
  </r>
  <r>
    <x v="55"/>
    <x v="16"/>
    <s v="OFF-ST-10000918"/>
    <x v="0"/>
    <x v="1"/>
    <n v="26.160000000000004"/>
    <s v="CA-2015-103989"/>
    <n v="0"/>
    <n v="3"/>
    <n v="0.2"/>
    <n v="1.961999999999998"/>
    <n v="0.44610841445725197"/>
  </r>
  <r>
    <x v="55"/>
    <x v="16"/>
    <s v="FUR-FU-10002508"/>
    <x v="1"/>
    <x v="8"/>
    <n v="20.016000000000002"/>
    <s v="CA-2015-103989"/>
    <n v="0"/>
    <n v="3"/>
    <n v="0.2"/>
    <n v="5.5044000000000013"/>
    <n v="0.4595170286641902"/>
  </r>
  <r>
    <x v="55"/>
    <x v="16"/>
    <s v="OFF-LA-10000443"/>
    <x v="0"/>
    <x v="2"/>
    <n v="11.808"/>
    <s v="CA-2015-103989"/>
    <n v="0"/>
    <n v="4"/>
    <n v="0.2"/>
    <n v="3.9851999999999999"/>
    <n v="0.4647369236065339"/>
  </r>
  <r>
    <x v="55"/>
    <x v="16"/>
    <s v="FUR-FU-10003981"/>
    <x v="1"/>
    <x v="8"/>
    <n v="4.9920000000000009"/>
    <s v="CA-2015-103989"/>
    <n v="0"/>
    <n v="3"/>
    <n v="0.2"/>
    <n v="1.3728000000000002"/>
    <n v="0.4595170286641902"/>
  </r>
  <r>
    <x v="56"/>
    <x v="6"/>
    <s v="TEC-PH-10000730"/>
    <x v="2"/>
    <x v="6"/>
    <n v="3499.9300000000003"/>
    <s v="CA-2015-163223"/>
    <n v="1"/>
    <n v="7"/>
    <n v="0"/>
    <n v="909.98180000000025"/>
    <n v="0.41105220110552465"/>
  </r>
  <r>
    <x v="56"/>
    <x v="15"/>
    <s v="FUR-CH-10000422"/>
    <x v="1"/>
    <x v="5"/>
    <n v="218.376"/>
    <s v="US-2015-155544"/>
    <n v="1"/>
    <n v="3"/>
    <n v="0.2"/>
    <n v="-10.918799999999983"/>
    <n v="0.46529189879902266"/>
  </r>
  <r>
    <x v="56"/>
    <x v="6"/>
    <s v="OFF-PA-10000675"/>
    <x v="0"/>
    <x v="0"/>
    <n v="122.97"/>
    <s v="CA-2015-163223"/>
    <n v="0"/>
    <n v="3"/>
    <n v="0"/>
    <n v="60.255300000000005"/>
    <n v="0.43613829632717294"/>
  </r>
  <r>
    <x v="56"/>
    <x v="6"/>
    <s v="OFF-BI-10001597"/>
    <x v="0"/>
    <x v="3"/>
    <n v="122.94"/>
    <s v="CA-2015-163223"/>
    <n v="0"/>
    <n v="3"/>
    <n v="0"/>
    <n v="59.011199999999988"/>
    <n v="0.46881743173671325"/>
  </r>
  <r>
    <x v="56"/>
    <x v="15"/>
    <s v="OFF-LA-10004544"/>
    <x v="0"/>
    <x v="2"/>
    <n v="59.20000000000001"/>
    <s v="US-2015-155544"/>
    <n v="0"/>
    <n v="5"/>
    <n v="0.2"/>
    <n v="22.199999999999996"/>
    <n v="0.4647369236065339"/>
  </r>
  <r>
    <x v="56"/>
    <x v="15"/>
    <s v="FUR-FU-10001473"/>
    <x v="1"/>
    <x v="8"/>
    <n v="32.952000000000005"/>
    <s v="US-2015-155544"/>
    <n v="0"/>
    <n v="3"/>
    <n v="0.2"/>
    <n v="6.5903999999999989"/>
    <n v="0.4595170286641902"/>
  </r>
  <r>
    <x v="56"/>
    <x v="25"/>
    <s v="OFF-ST-10002301"/>
    <x v="0"/>
    <x v="1"/>
    <n v="16.272000000000002"/>
    <s v="US-2015-107405"/>
    <n v="1"/>
    <n v="1"/>
    <n v="0.2"/>
    <n v="-3.864600000000002"/>
    <n v="0.44610841445725197"/>
  </r>
  <r>
    <x v="56"/>
    <x v="6"/>
    <s v="OFF-LA-10004409"/>
    <x v="0"/>
    <x v="2"/>
    <n v="14.399999999999999"/>
    <s v="CA-2015-163223"/>
    <n v="0"/>
    <n v="5"/>
    <n v="0"/>
    <n v="6.6239999999999988"/>
    <n v="0.4647369236065339"/>
  </r>
  <r>
    <x v="56"/>
    <x v="6"/>
    <s v="OFF-AR-10001573"/>
    <x v="0"/>
    <x v="4"/>
    <n v="9.32"/>
    <s v="CA-2015-163223"/>
    <n v="0"/>
    <n v="4"/>
    <n v="0"/>
    <n v="2.702799999999999"/>
    <n v="0.45632477063632687"/>
  </r>
  <r>
    <x v="56"/>
    <x v="10"/>
    <s v="OFF-AR-10004685"/>
    <x v="0"/>
    <x v="4"/>
    <n v="7.4080000000000004"/>
    <s v="CA-2015-140004"/>
    <n v="1"/>
    <n v="2"/>
    <n v="0.2"/>
    <n v="1.2037999999999995"/>
    <n v="0.45632477063632687"/>
  </r>
  <r>
    <x v="56"/>
    <x v="10"/>
    <s v="OFF-AR-10004027"/>
    <x v="0"/>
    <x v="4"/>
    <n v="6.048"/>
    <s v="CA-2015-140004"/>
    <n v="0"/>
    <n v="3"/>
    <n v="0.2"/>
    <n v="1.5876000000000006"/>
    <n v="0.45632477063632687"/>
  </r>
  <r>
    <x v="57"/>
    <x v="12"/>
    <s v="FUR-CH-10001482"/>
    <x v="1"/>
    <x v="5"/>
    <n v="314.35199999999998"/>
    <s v="CA-2015-148040"/>
    <n v="1"/>
    <n v="3"/>
    <n v="0.2"/>
    <n v="-35.36460000000001"/>
    <n v="0.46529189879902266"/>
  </r>
  <r>
    <x v="57"/>
    <x v="12"/>
    <s v="OFF-PA-10002581"/>
    <x v="0"/>
    <x v="0"/>
    <n v="74.352000000000004"/>
    <s v="CA-2015-148040"/>
    <n v="0"/>
    <n v="3"/>
    <n v="0.2"/>
    <n v="23.234999999999992"/>
    <n v="0.43613829632717294"/>
  </r>
  <r>
    <x v="57"/>
    <x v="25"/>
    <s v="OFF-BI-10002735"/>
    <x v="0"/>
    <x v="3"/>
    <n v="51.465000000000018"/>
    <s v="US-2015-158057"/>
    <n v="1"/>
    <n v="5"/>
    <n v="0.7"/>
    <n v="-39.456499999999991"/>
    <n v="0.46881743173671325"/>
  </r>
  <r>
    <x v="57"/>
    <x v="18"/>
    <s v="OFF-AR-10003478"/>
    <x v="0"/>
    <x v="4"/>
    <n v="16.28"/>
    <s v="US-2015-129609"/>
    <n v="1"/>
    <n v="2"/>
    <n v="0"/>
    <n v="6.5120000000000005"/>
    <n v="0.45632477063632687"/>
  </r>
  <r>
    <x v="57"/>
    <x v="25"/>
    <s v="OFF-BI-10004410"/>
    <x v="0"/>
    <x v="3"/>
    <n v="7.644000000000001"/>
    <s v="US-2015-158057"/>
    <n v="0"/>
    <n v="4"/>
    <n v="0.7"/>
    <n v="-5.8603999999999985"/>
    <n v="0.46881743173671325"/>
  </r>
  <r>
    <x v="58"/>
    <x v="4"/>
    <s v="TEC-PH-10003484"/>
    <x v="2"/>
    <x v="6"/>
    <n v="604.75199999999995"/>
    <s v="CA-2015-120838"/>
    <n v="1"/>
    <n v="6"/>
    <n v="0.2"/>
    <n v="37.797000000000025"/>
    <n v="0.41105220110552465"/>
  </r>
  <r>
    <x v="58"/>
    <x v="4"/>
    <s v="OFF-ST-10000585"/>
    <x v="0"/>
    <x v="1"/>
    <n v="330.4"/>
    <s v="CA-2015-120838"/>
    <n v="0"/>
    <n v="2"/>
    <n v="0"/>
    <n v="85.903999999999996"/>
    <n v="0.44610841445725197"/>
  </r>
  <r>
    <x v="58"/>
    <x v="16"/>
    <s v="OFF-LA-10004484"/>
    <x v="0"/>
    <x v="2"/>
    <n v="9.9120000000000008"/>
    <s v="CA-2015-164749"/>
    <n v="1"/>
    <n v="3"/>
    <n v="0.2"/>
    <n v="3.2213999999999996"/>
    <n v="0.4647369236065339"/>
  </r>
  <r>
    <x v="59"/>
    <x v="4"/>
    <s v="FUR-FU-10002813"/>
    <x v="1"/>
    <x v="8"/>
    <n v="40.479999999999997"/>
    <s v="CA-2015-143637"/>
    <n v="1"/>
    <n v="2"/>
    <n v="0"/>
    <n v="14.572799999999997"/>
    <n v="0.4595170286641902"/>
  </r>
  <r>
    <x v="59"/>
    <x v="20"/>
    <s v="OFF-PA-10004948"/>
    <x v="0"/>
    <x v="0"/>
    <n v="24.900000000000002"/>
    <s v="CA-2015-147235"/>
    <n v="1"/>
    <n v="5"/>
    <n v="0"/>
    <n v="11.703000000000001"/>
    <n v="0.43613829632717294"/>
  </r>
  <r>
    <x v="60"/>
    <x v="4"/>
    <s v="TEC-AC-10002558"/>
    <x v="2"/>
    <x v="9"/>
    <n v="45.48"/>
    <s v="CA-2015-128237"/>
    <n v="1"/>
    <n v="4"/>
    <n v="0"/>
    <n v="15.917999999999999"/>
    <n v="0.52062335344040378"/>
  </r>
  <r>
    <x v="60"/>
    <x v="20"/>
    <s v="FUR-CH-10002439"/>
    <x v="1"/>
    <x v="5"/>
    <n v="366.786"/>
    <s v="CA-2015-148586"/>
    <n v="1"/>
    <n v="7"/>
    <n v="0.1"/>
    <n v="65.206400000000002"/>
    <n v="0.46529189879902266"/>
  </r>
  <r>
    <x v="60"/>
    <x v="4"/>
    <s v="OFF-AR-10000034"/>
    <x v="0"/>
    <x v="4"/>
    <n v="25.44"/>
    <s v="CA-2015-128237"/>
    <n v="0"/>
    <n v="6"/>
    <n v="0"/>
    <n v="9.9215999999999998"/>
    <n v="0.45632477063632687"/>
  </r>
  <r>
    <x v="60"/>
    <x v="4"/>
    <s v="OFF-AR-10003338"/>
    <x v="0"/>
    <x v="4"/>
    <n v="14.88"/>
    <s v="CA-2015-128237"/>
    <n v="0"/>
    <n v="2"/>
    <n v="0"/>
    <n v="3.7200000000000006"/>
    <n v="0.45632477063632687"/>
  </r>
  <r>
    <x v="60"/>
    <x v="4"/>
    <s v="OFF-AR-10003829"/>
    <x v="0"/>
    <x v="4"/>
    <n v="6.56"/>
    <s v="CA-2015-128237"/>
    <n v="0"/>
    <n v="2"/>
    <n v="0"/>
    <n v="1.9023999999999992"/>
    <n v="0.45632477063632687"/>
  </r>
  <r>
    <x v="61"/>
    <x v="4"/>
    <s v="TEC-AC-10002323"/>
    <x v="2"/>
    <x v="9"/>
    <n v="66.300000000000011"/>
    <s v="CA-2015-138436"/>
    <n v="1"/>
    <n v="3"/>
    <n v="0"/>
    <n v="8.6190000000000033"/>
    <n v="0.52062335344040378"/>
  </r>
  <r>
    <x v="61"/>
    <x v="4"/>
    <s v="TEC-PH-10004100"/>
    <x v="2"/>
    <x v="6"/>
    <n v="28.783999999999999"/>
    <s v="CA-2015-141838"/>
    <n v="1"/>
    <n v="2"/>
    <n v="0.2"/>
    <n v="2.878400000000001"/>
    <n v="0.41105220110552465"/>
  </r>
  <r>
    <x v="61"/>
    <x v="4"/>
    <s v="OFF-BI-10003291"/>
    <x v="0"/>
    <x v="3"/>
    <n v="27.936000000000003"/>
    <s v="CA-2015-141838"/>
    <n v="0"/>
    <n v="4"/>
    <n v="0.2"/>
    <n v="9.4283999999999963"/>
    <n v="0.46881743173671325"/>
  </r>
  <r>
    <x v="61"/>
    <x v="4"/>
    <s v="OFF-LA-10001982"/>
    <x v="0"/>
    <x v="2"/>
    <n v="18.75"/>
    <s v="CA-2015-100860"/>
    <n v="1"/>
    <n v="5"/>
    <n v="0"/>
    <n v="9"/>
    <n v="0.4647369236065339"/>
  </r>
  <r>
    <x v="61"/>
    <x v="4"/>
    <s v="OFF-AR-10004272"/>
    <x v="0"/>
    <x v="4"/>
    <n v="3.36"/>
    <s v="CA-2015-141838"/>
    <n v="0"/>
    <n v="2"/>
    <n v="0"/>
    <n v="0.83999999999999986"/>
    <n v="0.45632477063632687"/>
  </r>
  <r>
    <x v="62"/>
    <x v="30"/>
    <s v="FUR-TA-10003954"/>
    <x v="1"/>
    <x v="13"/>
    <n v="1184.72"/>
    <s v="US-2015-137869"/>
    <n v="1"/>
    <n v="4"/>
    <n v="0"/>
    <n v="106.62480000000005"/>
    <n v="0.55975208308209756"/>
  </r>
  <r>
    <x v="62"/>
    <x v="10"/>
    <s v="FUR-TA-10000198"/>
    <x v="1"/>
    <x v="13"/>
    <n v="330.58800000000002"/>
    <s v="US-2015-117380"/>
    <n v="1"/>
    <n v="1"/>
    <n v="0.4"/>
    <n v="-143.25480000000002"/>
    <n v="0.55975208308209756"/>
  </r>
  <r>
    <x v="62"/>
    <x v="31"/>
    <s v="TEC-PH-10003273"/>
    <x v="2"/>
    <x v="6"/>
    <n v="302.37599999999998"/>
    <s v="CA-2015-100881"/>
    <n v="1"/>
    <n v="3"/>
    <n v="0.2"/>
    <n v="22.678200000000018"/>
    <n v="0.41105220110552465"/>
  </r>
  <r>
    <x v="62"/>
    <x v="30"/>
    <s v="OFF-EN-10001509"/>
    <x v="0"/>
    <x v="11"/>
    <n v="6.12"/>
    <s v="US-2015-137869"/>
    <n v="0"/>
    <n v="3"/>
    <n v="0"/>
    <n v="2.8763999999999994"/>
    <n v="0.44424167803735209"/>
  </r>
  <r>
    <x v="63"/>
    <x v="0"/>
    <s v="FUR-TA-10001889"/>
    <x v="1"/>
    <x v="13"/>
    <n v="890.84099999999989"/>
    <s v="CA-2015-137274"/>
    <n v="1"/>
    <n v="3"/>
    <n v="0.3"/>
    <n v="-152.71559999999999"/>
    <n v="0.55975208308209756"/>
  </r>
  <r>
    <x v="64"/>
    <x v="0"/>
    <s v="OFF-EN-10002230"/>
    <x v="0"/>
    <x v="11"/>
    <n v="335.72"/>
    <s v="CA-2015-162089"/>
    <n v="1"/>
    <n v="5"/>
    <n v="0.2"/>
    <n v="113.30549999999999"/>
    <n v="0.44424167803735209"/>
  </r>
  <r>
    <x v="64"/>
    <x v="0"/>
    <s v="TEC-PH-10001819"/>
    <x v="2"/>
    <x v="6"/>
    <n v="251.94400000000002"/>
    <s v="CA-2015-162089"/>
    <n v="0"/>
    <n v="7"/>
    <n v="0.2"/>
    <n v="88.180399999999977"/>
    <n v="0.41105220110552465"/>
  </r>
  <r>
    <x v="64"/>
    <x v="4"/>
    <s v="FUR-BO-10001337"/>
    <x v="1"/>
    <x v="10"/>
    <n v="205.666"/>
    <s v="CA-2015-131247"/>
    <n v="1"/>
    <n v="2"/>
    <n v="0.15"/>
    <n v="-12.097999999999999"/>
    <n v="0.5176847302647779"/>
  </r>
  <r>
    <x v="64"/>
    <x v="28"/>
    <s v="OFF-ST-10001511"/>
    <x v="0"/>
    <x v="1"/>
    <n v="129.30000000000001"/>
    <s v="US-2015-113124"/>
    <n v="1"/>
    <n v="2"/>
    <n v="0"/>
    <n v="6.4649999999999892"/>
    <n v="0.44610841445725197"/>
  </r>
  <r>
    <x v="64"/>
    <x v="0"/>
    <s v="FUR-CH-10002304"/>
    <x v="1"/>
    <x v="5"/>
    <n v="127.30199999999999"/>
    <s v="CA-2015-162089"/>
    <n v="0"/>
    <n v="7"/>
    <n v="0.3"/>
    <n v="-9.0929999999999964"/>
    <n v="0.46529189879902266"/>
  </r>
  <r>
    <x v="64"/>
    <x v="20"/>
    <s v="OFF-AR-10001915"/>
    <x v="0"/>
    <x v="4"/>
    <n v="49.65"/>
    <s v="CA-2015-169033"/>
    <n v="1"/>
    <n v="5"/>
    <n v="0"/>
    <n v="20.853000000000002"/>
    <n v="0.45632477063632687"/>
  </r>
  <r>
    <x v="64"/>
    <x v="22"/>
    <s v="OFF-LA-10002312"/>
    <x v="0"/>
    <x v="2"/>
    <n v="44.400000000000006"/>
    <s v="CA-2015-133424"/>
    <n v="1"/>
    <n v="3"/>
    <n v="0"/>
    <n v="22.200000000000003"/>
    <n v="0.4647369236065339"/>
  </r>
  <r>
    <x v="64"/>
    <x v="22"/>
    <s v="OFF-ST-10002957"/>
    <x v="0"/>
    <x v="1"/>
    <n v="15.84"/>
    <s v="CA-2015-133424"/>
    <n v="0"/>
    <n v="3"/>
    <n v="0"/>
    <n v="0"/>
    <n v="0.44610841445725197"/>
  </r>
  <r>
    <x v="64"/>
    <x v="20"/>
    <s v="OFF-AR-10001231"/>
    <x v="0"/>
    <x v="4"/>
    <n v="10.5"/>
    <s v="US-2015-105151"/>
    <n v="1"/>
    <n v="5"/>
    <n v="0"/>
    <n v="2.9400000000000004"/>
    <n v="0.45632477063632687"/>
  </r>
  <r>
    <x v="65"/>
    <x v="1"/>
    <s v="TEC-AC-10004901"/>
    <x v="2"/>
    <x v="9"/>
    <n v="79.984000000000009"/>
    <s v="US-2015-104759"/>
    <n v="1"/>
    <n v="2"/>
    <n v="0.2"/>
    <n v="13.997199999999999"/>
    <n v="0.52062335344040378"/>
  </r>
  <r>
    <x v="65"/>
    <x v="16"/>
    <s v="FUR-CH-10002965"/>
    <x v="1"/>
    <x v="5"/>
    <n v="1125.4879999999998"/>
    <s v="CA-2015-130428"/>
    <n v="1"/>
    <n v="7"/>
    <n v="0.2"/>
    <n v="98.480200000000082"/>
    <n v="0.46529189879902266"/>
  </r>
  <r>
    <x v="65"/>
    <x v="4"/>
    <s v="OFF-BI-10004390"/>
    <x v="0"/>
    <x v="3"/>
    <n v="673.5680000000001"/>
    <s v="CA-2015-128055"/>
    <n v="1"/>
    <n v="2"/>
    <n v="0.2"/>
    <n v="252.58799999999999"/>
    <n v="0.46881743173671325"/>
  </r>
  <r>
    <x v="65"/>
    <x v="4"/>
    <s v="OFF-AP-10002765"/>
    <x v="0"/>
    <x v="12"/>
    <n v="52.98"/>
    <s v="CA-2015-128055"/>
    <n v="0"/>
    <n v="2"/>
    <n v="0"/>
    <n v="14.834400000000002"/>
    <n v="0.49507917887403441"/>
  </r>
  <r>
    <x v="65"/>
    <x v="16"/>
    <s v="OFF-BI-10001636"/>
    <x v="0"/>
    <x v="3"/>
    <n v="12.645000000000001"/>
    <s v="CA-2015-130428"/>
    <n v="0"/>
    <n v="5"/>
    <n v="0.7"/>
    <n v="-10.116"/>
    <n v="0.46881743173671325"/>
  </r>
  <r>
    <x v="65"/>
    <x v="1"/>
    <s v="OFF-BI-10002071"/>
    <x v="0"/>
    <x v="3"/>
    <n v="8.1339999999999986"/>
    <s v="US-2015-104759"/>
    <n v="0"/>
    <n v="7"/>
    <n v="0.8"/>
    <n v="-13.827800000000003"/>
    <n v="0.46881743173671325"/>
  </r>
  <r>
    <x v="65"/>
    <x v="16"/>
    <s v="OFF-AR-10004027"/>
    <x v="0"/>
    <x v="4"/>
    <n v="4.032"/>
    <s v="CA-2015-130428"/>
    <n v="0"/>
    <n v="2"/>
    <n v="0.2"/>
    <n v="1.0584000000000002"/>
    <n v="0.45632477063632687"/>
  </r>
  <r>
    <x v="65"/>
    <x v="16"/>
    <s v="OFF-BI-10001097"/>
    <x v="0"/>
    <x v="3"/>
    <n v="1.8690000000000004"/>
    <s v="CA-2015-101770"/>
    <n v="1"/>
    <n v="1"/>
    <n v="0.7"/>
    <n v="-1.3082999999999996"/>
    <n v="0.46881743173671325"/>
  </r>
  <r>
    <x v="65"/>
    <x v="2"/>
    <s v="OFF-BI-10003529"/>
    <x v="0"/>
    <x v="3"/>
    <n v="0.85200000000000009"/>
    <s v="CA-2015-112403"/>
    <n v="1"/>
    <n v="1"/>
    <n v="0.7"/>
    <n v="-0.59639999999999982"/>
    <n v="0.46881743173671325"/>
  </r>
  <r>
    <x v="66"/>
    <x v="32"/>
    <s v="OFF-ST-10000636"/>
    <x v="0"/>
    <x v="1"/>
    <n v="66.959999999999994"/>
    <s v="CA-2015-138359"/>
    <n v="1"/>
    <n v="4"/>
    <n v="0"/>
    <n v="2.6783999999999963"/>
    <n v="0.44610841445725197"/>
  </r>
  <r>
    <x v="66"/>
    <x v="4"/>
    <s v="OFF-LA-10002312"/>
    <x v="0"/>
    <x v="2"/>
    <n v="29.6"/>
    <s v="US-2015-157021"/>
    <n v="1"/>
    <n v="2"/>
    <n v="0"/>
    <n v="14.8"/>
    <n v="0.4647369236065339"/>
  </r>
  <r>
    <x v="66"/>
    <x v="4"/>
    <s v="OFF-BI-10000042"/>
    <x v="0"/>
    <x v="3"/>
    <n v="17.088000000000001"/>
    <s v="US-2015-157021"/>
    <n v="0"/>
    <n v="4"/>
    <n v="0.2"/>
    <n v="5.5535999999999994"/>
    <n v="0.46881743173671325"/>
  </r>
  <r>
    <x v="66"/>
    <x v="32"/>
    <s v="OFF-BI-10000145"/>
    <x v="0"/>
    <x v="3"/>
    <n v="6.24"/>
    <s v="CA-2015-138359"/>
    <n v="0"/>
    <n v="2"/>
    <n v="0"/>
    <n v="3.0575999999999999"/>
    <n v="0.46881743173671325"/>
  </r>
  <r>
    <x v="67"/>
    <x v="5"/>
    <s v="TEC-PH-10001128"/>
    <x v="2"/>
    <x v="6"/>
    <n v="1049.93"/>
    <s v="CA-2015-164315"/>
    <n v="1"/>
    <n v="7"/>
    <n v="0"/>
    <n v="293.98040000000003"/>
    <n v="0.41105220110552465"/>
  </r>
  <r>
    <x v="67"/>
    <x v="6"/>
    <s v="FUR-FU-10003192"/>
    <x v="1"/>
    <x v="8"/>
    <n v="177.68"/>
    <s v="CA-2015-160276"/>
    <n v="1"/>
    <n v="2"/>
    <n v="0"/>
    <n v="46.196799999999996"/>
    <n v="0.4595170286641902"/>
  </r>
  <r>
    <x v="67"/>
    <x v="5"/>
    <s v="OFF-AP-10003842"/>
    <x v="0"/>
    <x v="12"/>
    <n v="154.9"/>
    <s v="CA-2015-164315"/>
    <n v="0"/>
    <n v="5"/>
    <n v="0"/>
    <n v="40.274000000000001"/>
    <n v="0.49507917887403441"/>
  </r>
  <r>
    <x v="67"/>
    <x v="0"/>
    <s v="OFF-PA-10001593"/>
    <x v="0"/>
    <x v="0"/>
    <n v="33.488000000000007"/>
    <s v="US-2015-157847"/>
    <n v="1"/>
    <n v="7"/>
    <n v="0.2"/>
    <n v="10.464999999999998"/>
    <n v="0.43613829632717294"/>
  </r>
  <r>
    <x v="67"/>
    <x v="0"/>
    <s v="OFF-PA-10002986"/>
    <x v="0"/>
    <x v="0"/>
    <n v="26.720000000000002"/>
    <s v="US-2015-157847"/>
    <n v="0"/>
    <n v="5"/>
    <n v="0.2"/>
    <n v="9.3520000000000003"/>
    <n v="0.43613829632717294"/>
  </r>
  <r>
    <x v="67"/>
    <x v="5"/>
    <s v="OFF-PA-10004248"/>
    <x v="0"/>
    <x v="0"/>
    <n v="15.84"/>
    <s v="CA-2015-164315"/>
    <n v="0"/>
    <n v="3"/>
    <n v="0"/>
    <n v="7.1280000000000001"/>
    <n v="0.43613829632717294"/>
  </r>
  <r>
    <x v="68"/>
    <x v="4"/>
    <s v="TEC-AC-10000736"/>
    <x v="2"/>
    <x v="9"/>
    <n v="159.97999999999999"/>
    <s v="CA-2015-112291"/>
    <n v="1"/>
    <n v="2"/>
    <n v="0"/>
    <n v="57.592799999999997"/>
    <n v="0.52062335344040378"/>
  </r>
  <r>
    <x v="68"/>
    <x v="4"/>
    <s v="TEC-AC-10001284"/>
    <x v="2"/>
    <x v="9"/>
    <n v="62.31"/>
    <s v="CA-2015-112291"/>
    <n v="0"/>
    <n v="3"/>
    <n v="0"/>
    <n v="22.4316"/>
    <n v="0.52062335344040378"/>
  </r>
  <r>
    <x v="68"/>
    <x v="4"/>
    <s v="OFF-EN-10001415"/>
    <x v="0"/>
    <x v="11"/>
    <n v="11.16"/>
    <s v="CA-2015-112291"/>
    <n v="0"/>
    <n v="2"/>
    <n v="0"/>
    <n v="5.58"/>
    <n v="0.44424167803735209"/>
  </r>
  <r>
    <x v="69"/>
    <x v="8"/>
    <s v="TEC-AC-10002926"/>
    <x v="2"/>
    <x v="9"/>
    <n v="99.98"/>
    <s v="CA-2015-149538"/>
    <n v="1"/>
    <n v="2"/>
    <n v="0"/>
    <n v="42.991400000000006"/>
    <n v="0.52062335344040378"/>
  </r>
  <r>
    <x v="69"/>
    <x v="8"/>
    <s v="OFF-ST-10004180"/>
    <x v="0"/>
    <x v="1"/>
    <n v="232.54999999999998"/>
    <s v="CA-2015-149538"/>
    <n v="0"/>
    <n v="5"/>
    <n v="0"/>
    <n v="9.3019999999999925"/>
    <n v="0.44610841445725197"/>
  </r>
  <r>
    <x v="69"/>
    <x v="14"/>
    <s v="OFF-AR-10001955"/>
    <x v="0"/>
    <x v="4"/>
    <n v="79.36"/>
    <s v="CA-2015-133228"/>
    <n v="1"/>
    <n v="4"/>
    <n v="0"/>
    <n v="23.807999999999993"/>
    <n v="0.45632477063632687"/>
  </r>
  <r>
    <x v="69"/>
    <x v="8"/>
    <s v="OFF-PA-10003797"/>
    <x v="0"/>
    <x v="0"/>
    <n v="19.440000000000001"/>
    <s v="CA-2015-149538"/>
    <n v="0"/>
    <n v="3"/>
    <n v="0"/>
    <n v="9.3312000000000008"/>
    <n v="0.43613829632717294"/>
  </r>
  <r>
    <x v="69"/>
    <x v="4"/>
    <s v="OFF-LA-10001641"/>
    <x v="0"/>
    <x v="2"/>
    <n v="18.899999999999999"/>
    <s v="CA-2015-105172"/>
    <n v="1"/>
    <n v="6"/>
    <n v="0"/>
    <n v="9.0719999999999992"/>
    <n v="0.4647369236065339"/>
  </r>
  <r>
    <x v="69"/>
    <x v="8"/>
    <s v="OFF-PA-10002195"/>
    <x v="0"/>
    <x v="0"/>
    <n v="12.96"/>
    <s v="CA-2015-149538"/>
    <n v="0"/>
    <n v="2"/>
    <n v="0"/>
    <n v="6.3504000000000005"/>
    <n v="0.43613829632717294"/>
  </r>
  <r>
    <x v="69"/>
    <x v="4"/>
    <s v="OFF-BI-10004140"/>
    <x v="0"/>
    <x v="3"/>
    <n v="7.1840000000000011"/>
    <s v="US-2015-128685"/>
    <n v="1"/>
    <n v="2"/>
    <n v="0.2"/>
    <n v="2.2449999999999992"/>
    <n v="0.46881743173671325"/>
  </r>
  <r>
    <x v="69"/>
    <x v="14"/>
    <s v="FUR-FU-10004020"/>
    <x v="1"/>
    <x v="8"/>
    <n v="5.47"/>
    <s v="CA-2015-133228"/>
    <n v="0"/>
    <n v="1"/>
    <n v="0"/>
    <n v="2.3521000000000001"/>
    <n v="0.4595170286641902"/>
  </r>
  <r>
    <x v="70"/>
    <x v="6"/>
    <s v="OFF-SU-10002881"/>
    <x v="0"/>
    <x v="14"/>
    <n v="4164.0499999999993"/>
    <s v="CA-2015-102988"/>
    <n v="1"/>
    <n v="5"/>
    <n v="0"/>
    <n v="83.281000000000063"/>
    <n v="0.53938093436526824"/>
  </r>
  <r>
    <x v="70"/>
    <x v="14"/>
    <s v="OFF-ST-10000991"/>
    <x v="0"/>
    <x v="1"/>
    <n v="689.81999999999994"/>
    <s v="CA-2015-149104"/>
    <n v="1"/>
    <n v="6"/>
    <n v="0"/>
    <n v="20.694600000000008"/>
    <n v="0.44610841445725197"/>
  </r>
  <r>
    <x v="70"/>
    <x v="3"/>
    <s v="OFF-BI-10002852"/>
    <x v="0"/>
    <x v="3"/>
    <n v="115.36"/>
    <s v="US-2015-157231"/>
    <n v="1"/>
    <n v="7"/>
    <n v="0"/>
    <n v="56.526400000000002"/>
    <n v="0.46881743173671325"/>
  </r>
  <r>
    <x v="70"/>
    <x v="20"/>
    <s v="OFF-PA-10004071"/>
    <x v="0"/>
    <x v="0"/>
    <n v="55.48"/>
    <s v="CA-2015-113887"/>
    <n v="1"/>
    <n v="1"/>
    <n v="0"/>
    <n v="26.630399999999998"/>
    <n v="0.43613829632717294"/>
  </r>
  <r>
    <x v="70"/>
    <x v="1"/>
    <s v="OFF-ST-10001031"/>
    <x v="0"/>
    <x v="1"/>
    <n v="52.096000000000004"/>
    <s v="CA-2015-151001"/>
    <n v="1"/>
    <n v="4"/>
    <n v="0.2"/>
    <n v="3.9072000000000031"/>
    <n v="0.44610841445725197"/>
  </r>
  <r>
    <x v="70"/>
    <x v="1"/>
    <s v="OFF-ST-10003455"/>
    <x v="0"/>
    <x v="1"/>
    <n v="49.632000000000005"/>
    <s v="CA-2015-151001"/>
    <n v="0"/>
    <n v="4"/>
    <n v="0.2"/>
    <n v="3.7224000000000004"/>
    <n v="0.44610841445725197"/>
  </r>
  <r>
    <x v="70"/>
    <x v="14"/>
    <s v="OFF-BI-10004209"/>
    <x v="0"/>
    <x v="3"/>
    <n v="40.199999999999996"/>
    <s v="CA-2015-149104"/>
    <n v="0"/>
    <n v="5"/>
    <n v="0"/>
    <n v="18.089999999999996"/>
    <n v="0.46881743173671325"/>
  </r>
  <r>
    <x v="70"/>
    <x v="6"/>
    <s v="TEC-PH-10001615"/>
    <x v="2"/>
    <x v="6"/>
    <n v="28.99"/>
    <s v="CA-2015-102988"/>
    <n v="0"/>
    <n v="1"/>
    <n v="0"/>
    <n v="8.4070999999999962"/>
    <n v="0.41105220110552465"/>
  </r>
  <r>
    <x v="70"/>
    <x v="14"/>
    <s v="OFF-AR-10002952"/>
    <x v="0"/>
    <x v="4"/>
    <n v="26.7"/>
    <s v="CA-2015-149104"/>
    <n v="0"/>
    <n v="2"/>
    <n v="0"/>
    <n v="7.4759999999999991"/>
    <n v="0.45632477063632687"/>
  </r>
  <r>
    <x v="70"/>
    <x v="6"/>
    <s v="OFF-AR-10004757"/>
    <x v="0"/>
    <x v="4"/>
    <n v="22.959999999999997"/>
    <s v="CA-2015-102988"/>
    <n v="0"/>
    <n v="7"/>
    <n v="0"/>
    <n v="7.5767999999999986"/>
    <n v="0.45632477063632687"/>
  </r>
  <r>
    <x v="70"/>
    <x v="6"/>
    <s v="OFF-AR-10000127"/>
    <x v="0"/>
    <x v="4"/>
    <n v="22.959999999999997"/>
    <s v="CA-2015-102988"/>
    <n v="0"/>
    <n v="7"/>
    <n v="0"/>
    <n v="6.6583999999999968"/>
    <n v="0.45632477063632687"/>
  </r>
  <r>
    <x v="70"/>
    <x v="14"/>
    <s v="OFF-AR-10004685"/>
    <x v="0"/>
    <x v="4"/>
    <n v="13.89"/>
    <s v="CA-2015-149104"/>
    <n v="0"/>
    <n v="3"/>
    <n v="0"/>
    <n v="4.5836999999999994"/>
    <n v="0.45632477063632687"/>
  </r>
  <r>
    <x v="70"/>
    <x v="6"/>
    <s v="OFF-PA-10003349"/>
    <x v="0"/>
    <x v="0"/>
    <n v="12.96"/>
    <s v="CA-2015-102988"/>
    <n v="0"/>
    <n v="2"/>
    <n v="0"/>
    <n v="6.3504000000000005"/>
    <n v="0.43613829632717294"/>
  </r>
  <r>
    <x v="71"/>
    <x v="4"/>
    <s v="TEC-AC-10004171"/>
    <x v="2"/>
    <x v="9"/>
    <n v="299.96999999999997"/>
    <s v="CA-2015-153808"/>
    <n v="1"/>
    <n v="3"/>
    <n v="0"/>
    <n v="131.98680000000002"/>
    <n v="0.52062335344040378"/>
  </r>
  <r>
    <x v="71"/>
    <x v="2"/>
    <s v="TEC-AC-10004659"/>
    <x v="2"/>
    <x v="9"/>
    <n v="116.78399999999999"/>
    <s v="US-2015-118486"/>
    <n v="1"/>
    <n v="2"/>
    <n v="0.2"/>
    <n v="21.896999999999991"/>
    <n v="0.52062335344040378"/>
  </r>
  <r>
    <x v="71"/>
    <x v="22"/>
    <s v="TEC-AC-10003441"/>
    <x v="2"/>
    <x v="9"/>
    <n v="33.9"/>
    <s v="CA-2015-169803"/>
    <n v="1"/>
    <n v="2"/>
    <n v="0"/>
    <n v="2.0339999999999989"/>
    <n v="0.52062335344040378"/>
  </r>
  <r>
    <x v="71"/>
    <x v="22"/>
    <s v="FUR-TA-10000688"/>
    <x v="1"/>
    <x v="13"/>
    <n v="653.54999999999995"/>
    <s v="CA-2015-169803"/>
    <n v="0"/>
    <n v="3"/>
    <n v="0"/>
    <n v="111.10349999999994"/>
    <n v="0.55975208308209756"/>
  </r>
  <r>
    <x v="71"/>
    <x v="2"/>
    <s v="FUR-TA-10001039"/>
    <x v="1"/>
    <x v="13"/>
    <n v="154.76400000000001"/>
    <s v="US-2015-118486"/>
    <n v="0"/>
    <n v="3"/>
    <n v="0.4"/>
    <n v="-36.11160000000001"/>
    <n v="0.55975208308209756"/>
  </r>
  <r>
    <x v="71"/>
    <x v="4"/>
    <s v="FUR-FU-10000747"/>
    <x v="1"/>
    <x v="8"/>
    <n v="91.96"/>
    <s v="CA-2015-102652"/>
    <n v="1"/>
    <n v="2"/>
    <n v="0"/>
    <n v="15.633199999999988"/>
    <n v="0.4595170286641902"/>
  </r>
  <r>
    <x v="71"/>
    <x v="4"/>
    <s v="OFF-AR-10001725"/>
    <x v="0"/>
    <x v="4"/>
    <n v="70.949999999999989"/>
    <s v="CA-2015-153808"/>
    <n v="0"/>
    <n v="3"/>
    <n v="0"/>
    <n v="18.447000000000003"/>
    <n v="0.45632477063632687"/>
  </r>
  <r>
    <x v="71"/>
    <x v="4"/>
    <s v="OFF-BI-10002794"/>
    <x v="0"/>
    <x v="3"/>
    <n v="65.567999999999998"/>
    <s v="CA-2015-153808"/>
    <n v="0"/>
    <n v="2"/>
    <n v="0.2"/>
    <n v="23.768399999999996"/>
    <n v="0.46881743173671325"/>
  </r>
  <r>
    <x v="71"/>
    <x v="4"/>
    <s v="OFF-PA-10001977"/>
    <x v="0"/>
    <x v="0"/>
    <n v="55.48"/>
    <s v="CA-2015-102652"/>
    <n v="0"/>
    <n v="1"/>
    <n v="0"/>
    <n v="26.630399999999998"/>
    <n v="0.43613829632717294"/>
  </r>
  <r>
    <x v="71"/>
    <x v="2"/>
    <s v="OFF-BI-10003719"/>
    <x v="0"/>
    <x v="3"/>
    <n v="44.910000000000011"/>
    <s v="CA-2015-136742"/>
    <n v="1"/>
    <n v="6"/>
    <n v="0.7"/>
    <n v="-35.927999999999997"/>
    <n v="0.46881743173671325"/>
  </r>
  <r>
    <x v="71"/>
    <x v="4"/>
    <s v="FUR-FU-10001918"/>
    <x v="1"/>
    <x v="8"/>
    <n v="33.11"/>
    <s v="CA-2015-102652"/>
    <n v="0"/>
    <n v="7"/>
    <n v="0"/>
    <n v="12.912900000000004"/>
    <n v="0.4595170286641902"/>
  </r>
  <r>
    <x v="71"/>
    <x v="4"/>
    <s v="OFF-PA-10003309"/>
    <x v="0"/>
    <x v="0"/>
    <n v="19.440000000000001"/>
    <s v="CA-2015-102652"/>
    <n v="0"/>
    <n v="3"/>
    <n v="0"/>
    <n v="9.3312000000000008"/>
    <n v="0.43613829632717294"/>
  </r>
  <r>
    <x v="71"/>
    <x v="2"/>
    <s v="OFF-SU-10004498"/>
    <x v="0"/>
    <x v="14"/>
    <n v="10.304000000000002"/>
    <s v="US-2015-118486"/>
    <n v="0"/>
    <n v="1"/>
    <n v="0.2"/>
    <n v="-2.1896000000000004"/>
    <n v="0.53938093436526824"/>
  </r>
  <r>
    <x v="72"/>
    <x v="9"/>
    <s v="TEC-PH-10003273"/>
    <x v="2"/>
    <x v="6"/>
    <n v="629.94999999999993"/>
    <s v="CA-2015-128846"/>
    <n v="1"/>
    <n v="5"/>
    <n v="0"/>
    <n v="163.78700000000003"/>
    <n v="0.41105220110552465"/>
  </r>
  <r>
    <x v="72"/>
    <x v="5"/>
    <s v="TEC-PH-10004922"/>
    <x v="2"/>
    <x v="6"/>
    <n v="200.96999999999997"/>
    <s v="CA-2015-165806"/>
    <n v="1"/>
    <n v="3"/>
    <n v="0"/>
    <n v="50.242500000000007"/>
    <n v="0.41105220110552465"/>
  </r>
  <r>
    <x v="72"/>
    <x v="9"/>
    <s v="OFF-PA-10000100"/>
    <x v="0"/>
    <x v="0"/>
    <n v="122.97"/>
    <s v="CA-2015-128846"/>
    <n v="0"/>
    <n v="3"/>
    <n v="0"/>
    <n v="60.255300000000005"/>
    <n v="0.43613829632717294"/>
  </r>
  <r>
    <x v="72"/>
    <x v="5"/>
    <s v="OFF-PA-10003441"/>
    <x v="0"/>
    <x v="0"/>
    <n v="58.320000000000007"/>
    <s v="CA-2015-165806"/>
    <n v="0"/>
    <n v="9"/>
    <n v="0"/>
    <n v="27.993600000000001"/>
    <n v="0.43613829632717294"/>
  </r>
  <r>
    <x v="72"/>
    <x v="33"/>
    <s v="FUR-FU-10004415"/>
    <x v="1"/>
    <x v="8"/>
    <n v="8.9600000000000009"/>
    <s v="CA-2015-124023"/>
    <n v="1"/>
    <n v="2"/>
    <n v="0"/>
    <n v="2.7775999999999996"/>
    <n v="0.4595170286641902"/>
  </r>
  <r>
    <x v="73"/>
    <x v="4"/>
    <s v="TEC-AC-10001908"/>
    <x v="2"/>
    <x v="9"/>
    <n v="399.96"/>
    <s v="CA-2015-150581"/>
    <n v="1"/>
    <n v="4"/>
    <n v="0"/>
    <n v="139.98599999999999"/>
    <n v="0.52062335344040378"/>
  </r>
  <r>
    <x v="73"/>
    <x v="33"/>
    <s v="FUR-TA-10001086"/>
    <x v="1"/>
    <x v="13"/>
    <n v="1215.92"/>
    <s v="US-2015-118997"/>
    <n v="1"/>
    <n v="8"/>
    <n v="0"/>
    <n v="316.13920000000007"/>
    <n v="0.55975208308209756"/>
  </r>
  <r>
    <x v="73"/>
    <x v="10"/>
    <s v="FUR-TA-10004442"/>
    <x v="1"/>
    <x v="13"/>
    <n v="172.11"/>
    <s v="CA-2015-121769"/>
    <n v="1"/>
    <n v="1"/>
    <n v="0.4"/>
    <n v="-94.660500000000013"/>
    <n v="0.55975208308209756"/>
  </r>
  <r>
    <x v="73"/>
    <x v="4"/>
    <s v="FUR-TA-10003748"/>
    <x v="1"/>
    <x v="13"/>
    <n v="99.591999999999999"/>
    <s v="CA-2015-150581"/>
    <n v="0"/>
    <n v="1"/>
    <n v="0.2"/>
    <n v="2.4897999999999989"/>
    <n v="0.55975208308209756"/>
  </r>
  <r>
    <x v="73"/>
    <x v="12"/>
    <s v="OFF-FA-10001883"/>
    <x v="0"/>
    <x v="7"/>
    <n v="49.792000000000002"/>
    <s v="US-2015-163797"/>
    <n v="1"/>
    <n v="8"/>
    <n v="0.2"/>
    <n v="-11.825600000000001"/>
    <n v="0.51168203684699509"/>
  </r>
  <r>
    <x v="73"/>
    <x v="12"/>
    <s v="OFF-PA-10004733"/>
    <x v="0"/>
    <x v="0"/>
    <n v="19.008000000000003"/>
    <s v="CA-2015-100363"/>
    <n v="1"/>
    <n v="3"/>
    <n v="0.2"/>
    <n v="6.8903999999999979"/>
    <n v="0.43613829632717294"/>
  </r>
  <r>
    <x v="73"/>
    <x v="12"/>
    <s v="OFF-FA-10000611"/>
    <x v="0"/>
    <x v="7"/>
    <n v="2.3679999999999999"/>
    <s v="CA-2015-100363"/>
    <n v="0"/>
    <n v="2"/>
    <n v="0.2"/>
    <n v="0.82879999999999987"/>
    <n v="0.51168203684699509"/>
  </r>
  <r>
    <x v="74"/>
    <x v="16"/>
    <s v="TEC-AC-10002001"/>
    <x v="2"/>
    <x v="9"/>
    <n v="383.97600000000006"/>
    <s v="US-2015-102715"/>
    <n v="1"/>
    <n v="3"/>
    <n v="0.2"/>
    <n v="81.59490000000001"/>
    <n v="0.52062335344040378"/>
  </r>
  <r>
    <x v="74"/>
    <x v="16"/>
    <s v="TEC-AC-10001874"/>
    <x v="2"/>
    <x v="9"/>
    <n v="335.94400000000002"/>
    <s v="US-2015-102715"/>
    <n v="0"/>
    <n v="7"/>
    <n v="0.2"/>
    <n v="41.992999999999995"/>
    <n v="0.52062335344040378"/>
  </r>
  <r>
    <x v="74"/>
    <x v="34"/>
    <s v="TEC-AC-10003399"/>
    <x v="2"/>
    <x v="9"/>
    <n v="217.44"/>
    <s v="CA-2015-110555"/>
    <n v="1"/>
    <n v="6"/>
    <n v="0"/>
    <n v="91.32480000000001"/>
    <n v="0.52062335344040378"/>
  </r>
  <r>
    <x v="74"/>
    <x v="0"/>
    <s v="TEC-PH-10001835"/>
    <x v="2"/>
    <x v="6"/>
    <n v="758.35200000000009"/>
    <s v="CA-2015-138940"/>
    <n v="1"/>
    <n v="6"/>
    <n v="0.2"/>
    <n v="265.42320000000001"/>
    <n v="0.41105220110552465"/>
  </r>
  <r>
    <x v="74"/>
    <x v="34"/>
    <s v="TEC-PH-10000586"/>
    <x v="2"/>
    <x v="6"/>
    <n v="105.584"/>
    <s v="CA-2015-110555"/>
    <n v="0"/>
    <n v="2"/>
    <n v="0.2"/>
    <n v="9.2386000000000053"/>
    <n v="0.41105220110552465"/>
  </r>
  <r>
    <x v="74"/>
    <x v="34"/>
    <s v="OFF-ST-10000876"/>
    <x v="0"/>
    <x v="1"/>
    <n v="87.08"/>
    <s v="CA-2015-110555"/>
    <n v="0"/>
    <n v="7"/>
    <n v="0"/>
    <n v="24.382400000000001"/>
    <n v="0.44610841445725197"/>
  </r>
  <r>
    <x v="74"/>
    <x v="16"/>
    <s v="OFF-PA-10000029"/>
    <x v="0"/>
    <x v="0"/>
    <n v="10.368000000000002"/>
    <s v="US-2015-102715"/>
    <n v="0"/>
    <n v="2"/>
    <n v="0.2"/>
    <n v="3.6288"/>
    <n v="0.43613829632717294"/>
  </r>
  <r>
    <x v="74"/>
    <x v="35"/>
    <s v="OFF-BI-10004817"/>
    <x v="0"/>
    <x v="3"/>
    <n v="9.5840000000000014"/>
    <s v="US-2015-121734"/>
    <n v="1"/>
    <n v="1"/>
    <n v="0.2"/>
    <n v="3.3543999999999996"/>
    <n v="0.46881743173671325"/>
  </r>
  <r>
    <x v="74"/>
    <x v="16"/>
    <s v="OFF-FA-10001332"/>
    <x v="0"/>
    <x v="7"/>
    <n v="6.911999999999999"/>
    <s v="US-2015-102715"/>
    <n v="0"/>
    <n v="3"/>
    <n v="0.2"/>
    <n v="2.3327999999999998"/>
    <n v="0.51168203684699509"/>
  </r>
  <r>
    <x v="75"/>
    <x v="4"/>
    <s v="TEC-PH-10001557"/>
    <x v="2"/>
    <x v="6"/>
    <n v="1075.088"/>
    <s v="CA-2015-154599"/>
    <n v="1"/>
    <n v="14"/>
    <n v="0.2"/>
    <n v="94.070199999999943"/>
    <n v="0.41105220110552465"/>
  </r>
  <r>
    <x v="75"/>
    <x v="4"/>
    <s v="TEC-PH-10000576"/>
    <x v="2"/>
    <x v="6"/>
    <n v="438.36800000000005"/>
    <s v="CA-2015-154599"/>
    <n v="0"/>
    <n v="4"/>
    <n v="0.2"/>
    <n v="38.357200000000006"/>
    <n v="0.41105220110552465"/>
  </r>
  <r>
    <x v="75"/>
    <x v="4"/>
    <s v="FUR-BO-10001337"/>
    <x v="1"/>
    <x v="10"/>
    <n v="308.49900000000002"/>
    <s v="CA-2015-154599"/>
    <n v="0"/>
    <n v="3"/>
    <n v="0.15"/>
    <n v="-18.146999999999998"/>
    <n v="0.5176847302647779"/>
  </r>
  <r>
    <x v="75"/>
    <x v="4"/>
    <s v="OFF-AR-10002987"/>
    <x v="0"/>
    <x v="4"/>
    <n v="39.68"/>
    <s v="CA-2015-142979"/>
    <n v="1"/>
    <n v="2"/>
    <n v="0"/>
    <n v="16.268800000000002"/>
    <n v="0.45632477063632687"/>
  </r>
  <r>
    <x v="75"/>
    <x v="18"/>
    <s v="OFF-PA-10000289"/>
    <x v="0"/>
    <x v="0"/>
    <n v="32.400000000000006"/>
    <s v="US-2015-158365"/>
    <n v="1"/>
    <n v="5"/>
    <n v="0"/>
    <n v="15.552000000000001"/>
    <n v="0.43613829632717294"/>
  </r>
  <r>
    <x v="75"/>
    <x v="4"/>
    <s v="OFF-BI-10002764"/>
    <x v="0"/>
    <x v="3"/>
    <n v="18.088000000000001"/>
    <s v="CA-2015-154599"/>
    <n v="0"/>
    <n v="7"/>
    <n v="0.2"/>
    <n v="6.5569000000000006"/>
    <n v="0.46881743173671325"/>
  </r>
  <r>
    <x v="76"/>
    <x v="2"/>
    <s v="OFF-BI-10003656"/>
    <x v="0"/>
    <x v="3"/>
    <n v="509.97000000000008"/>
    <s v="CA-2015-122336"/>
    <n v="1"/>
    <n v="10"/>
    <n v="0.7"/>
    <n v="-407.97599999999989"/>
    <n v="0.46881743173671325"/>
  </r>
  <r>
    <x v="76"/>
    <x v="2"/>
    <s v="TEC-PH-10000702"/>
    <x v="2"/>
    <x v="6"/>
    <n v="71.927999999999997"/>
    <s v="CA-2015-122336"/>
    <n v="0"/>
    <n v="12"/>
    <n v="0.4"/>
    <n v="8.3915999999999897"/>
    <n v="0.41105220110552465"/>
  </r>
  <r>
    <x v="76"/>
    <x v="2"/>
    <s v="OFF-FA-10002780"/>
    <x v="0"/>
    <x v="7"/>
    <n v="30.991999999999997"/>
    <s v="CA-2015-122336"/>
    <n v="0"/>
    <n v="13"/>
    <n v="0.2"/>
    <n v="10.072399999999996"/>
    <n v="0.51168203684699509"/>
  </r>
  <r>
    <x v="76"/>
    <x v="2"/>
    <s v="OFF-AR-10000122"/>
    <x v="0"/>
    <x v="4"/>
    <n v="17.856000000000002"/>
    <s v="CA-2015-122336"/>
    <n v="0"/>
    <n v="4"/>
    <n v="0.2"/>
    <n v="1.1159999999999979"/>
    <n v="0.45632477063632687"/>
  </r>
  <r>
    <x v="76"/>
    <x v="36"/>
    <s v="OFF-LA-10002368"/>
    <x v="0"/>
    <x v="2"/>
    <n v="7.83"/>
    <s v="CA-2015-167724"/>
    <n v="1"/>
    <n v="3"/>
    <n v="0"/>
    <n v="3.6017999999999999"/>
    <n v="0.4647369236065339"/>
  </r>
  <r>
    <x v="77"/>
    <x v="4"/>
    <s v="FUR-FU-10004091"/>
    <x v="1"/>
    <x v="8"/>
    <n v="187.76"/>
    <s v="US-2015-120740"/>
    <n v="1"/>
    <n v="4"/>
    <n v="0"/>
    <n v="76.9816"/>
    <n v="0.4595170286641902"/>
  </r>
  <r>
    <x v="77"/>
    <x v="4"/>
    <s v="OFF-AP-10000240"/>
    <x v="0"/>
    <x v="12"/>
    <n v="106.96"/>
    <s v="US-2015-120740"/>
    <n v="0"/>
    <n v="2"/>
    <n v="0"/>
    <n v="31.018399999999986"/>
    <n v="0.49507917887403441"/>
  </r>
  <r>
    <x v="78"/>
    <x v="25"/>
    <s v="OFF-AR-10003478"/>
    <x v="0"/>
    <x v="4"/>
    <n v="39.072000000000003"/>
    <s v="CA-2015-155208"/>
    <n v="1"/>
    <n v="6"/>
    <n v="0.2"/>
    <n v="9.7680000000000007"/>
    <n v="0.45632477063632687"/>
  </r>
  <r>
    <x v="79"/>
    <x v="0"/>
    <s v="TEC-AC-10000474"/>
    <x v="2"/>
    <x v="9"/>
    <n v="227.976"/>
    <s v="CA-2015-100678"/>
    <n v="1"/>
    <n v="3"/>
    <n v="0.2"/>
    <n v="28.496999999999957"/>
    <n v="0.52062335344040378"/>
  </r>
  <r>
    <x v="79"/>
    <x v="0"/>
    <s v="FUR-CH-10002602"/>
    <x v="1"/>
    <x v="5"/>
    <n v="317.05799999999999"/>
    <s v="CA-2015-100678"/>
    <n v="0"/>
    <n v="3"/>
    <n v="0.3"/>
    <n v="-18.117599999999996"/>
    <n v="0.46529189879902266"/>
  </r>
  <r>
    <x v="79"/>
    <x v="4"/>
    <s v="TEC-MA-10002859"/>
    <x v="2"/>
    <x v="15"/>
    <n v="287.96800000000002"/>
    <s v="CA-2015-110849"/>
    <n v="1"/>
    <n v="4"/>
    <n v="0.2"/>
    <n v="97.189199999999985"/>
    <n v="0.5183572270896134"/>
  </r>
  <r>
    <x v="79"/>
    <x v="0"/>
    <s v="OFF-EN-10000056"/>
    <x v="0"/>
    <x v="11"/>
    <n v="149.352"/>
    <s v="CA-2015-100678"/>
    <n v="0"/>
    <n v="3"/>
    <n v="0.2"/>
    <n v="50.40629999999998"/>
    <n v="0.44424167803735209"/>
  </r>
  <r>
    <x v="79"/>
    <x v="4"/>
    <s v="OFF-AR-10002375"/>
    <x v="0"/>
    <x v="4"/>
    <n v="13.12"/>
    <s v="CA-2015-110849"/>
    <n v="0"/>
    <n v="4"/>
    <n v="0"/>
    <n v="3.8047999999999984"/>
    <n v="0.45632477063632687"/>
  </r>
  <r>
    <x v="79"/>
    <x v="4"/>
    <s v="OFF-FA-10000134"/>
    <x v="0"/>
    <x v="7"/>
    <n v="11.62"/>
    <s v="CA-2015-110849"/>
    <n v="0"/>
    <n v="2"/>
    <n v="0"/>
    <n v="3.6021999999999998"/>
    <n v="0.51168203684699509"/>
  </r>
  <r>
    <x v="79"/>
    <x v="4"/>
    <s v="OFF-AR-10000657"/>
    <x v="0"/>
    <x v="4"/>
    <n v="10.75"/>
    <s v="CA-2015-110849"/>
    <n v="0"/>
    <n v="5"/>
    <n v="0"/>
    <n v="3.547499999999999"/>
    <n v="0.45632477063632687"/>
  </r>
  <r>
    <x v="79"/>
    <x v="0"/>
    <s v="OFF-AR-10001868"/>
    <x v="0"/>
    <x v="4"/>
    <n v="2.6880000000000002"/>
    <s v="CA-2015-100678"/>
    <n v="0"/>
    <n v="2"/>
    <n v="0.2"/>
    <n v="1.008"/>
    <n v="0.45632477063632687"/>
  </r>
  <r>
    <x v="80"/>
    <x v="4"/>
    <s v="FUR-FU-10004017"/>
    <x v="1"/>
    <x v="8"/>
    <n v="76.14"/>
    <s v="CA-2015-169460"/>
    <n v="1"/>
    <n v="3"/>
    <n v="0"/>
    <n v="26.648999999999997"/>
    <n v="0.4595170286641902"/>
  </r>
  <r>
    <x v="80"/>
    <x v="6"/>
    <s v="OFF-PA-10001569"/>
    <x v="0"/>
    <x v="0"/>
    <n v="71.28"/>
    <s v="CA-2015-158470"/>
    <n v="1"/>
    <n v="11"/>
    <n v="0"/>
    <n v="34.214400000000005"/>
    <n v="0.43613829632717294"/>
  </r>
  <r>
    <x v="80"/>
    <x v="6"/>
    <s v="OFF-BI-10003638"/>
    <x v="0"/>
    <x v="3"/>
    <n v="58.050000000000004"/>
    <s v="CA-2015-158470"/>
    <n v="0"/>
    <n v="3"/>
    <n v="0"/>
    <n v="26.702999999999999"/>
    <n v="0.46881743173671325"/>
  </r>
  <r>
    <x v="81"/>
    <x v="0"/>
    <s v="FUR-TA-10001705"/>
    <x v="1"/>
    <x v="13"/>
    <n v="744.09999999999991"/>
    <s v="CA-2015-134572"/>
    <n v="1"/>
    <n v="5"/>
    <n v="0.3"/>
    <n v="-95.670000000000044"/>
    <n v="0.55975208308209756"/>
  </r>
  <r>
    <x v="81"/>
    <x v="0"/>
    <s v="FUR-TA-10004442"/>
    <x v="1"/>
    <x v="13"/>
    <n v="401.59000000000003"/>
    <s v="CA-2015-134572"/>
    <n v="0"/>
    <n v="2"/>
    <n v="0.3"/>
    <n v="-131.95100000000002"/>
    <n v="0.55975208308209756"/>
  </r>
  <r>
    <x v="81"/>
    <x v="4"/>
    <s v="FUR-FU-10000409"/>
    <x v="1"/>
    <x v="8"/>
    <n v="59.92"/>
    <s v="CA-2015-101462"/>
    <n v="1"/>
    <n v="4"/>
    <n v="0"/>
    <n v="27.563200000000002"/>
    <n v="0.4595170286641902"/>
  </r>
  <r>
    <x v="81"/>
    <x v="0"/>
    <s v="OFF-ST-10004634"/>
    <x v="0"/>
    <x v="1"/>
    <n v="44.840000000000011"/>
    <s v="CA-2015-134572"/>
    <n v="0"/>
    <n v="5"/>
    <n v="0.2"/>
    <n v="5.6049999999999951"/>
    <n v="0.44610841445725197"/>
  </r>
  <r>
    <x v="82"/>
    <x v="3"/>
    <s v="OFF-ST-10002574"/>
    <x v="0"/>
    <x v="1"/>
    <n v="828.83999999999992"/>
    <s v="CA-2015-136336"/>
    <n v="1"/>
    <n v="6"/>
    <n v="0"/>
    <n v="0"/>
    <n v="0.44610841445725197"/>
  </r>
  <r>
    <x v="82"/>
    <x v="4"/>
    <s v="OFF-BI-10002976"/>
    <x v="0"/>
    <x v="3"/>
    <n v="16.520000000000003"/>
    <s v="CA-2015-158064"/>
    <n v="1"/>
    <n v="5"/>
    <n v="0.2"/>
    <n v="5.5754999999999999"/>
    <n v="0.46881743173671325"/>
  </r>
  <r>
    <x v="83"/>
    <x v="20"/>
    <s v="OFF-EN-10004773"/>
    <x v="0"/>
    <x v="11"/>
    <n v="247.84"/>
    <s v="CA-2015-122070"/>
    <n v="1"/>
    <n v="8"/>
    <n v="0"/>
    <n v="121.44159999999999"/>
    <n v="0.44424167803735209"/>
  </r>
  <r>
    <x v="83"/>
    <x v="20"/>
    <s v="OFF-BI-10004970"/>
    <x v="0"/>
    <x v="3"/>
    <n v="9.9120000000000008"/>
    <s v="CA-2015-122070"/>
    <n v="0"/>
    <n v="3"/>
    <n v="0.2"/>
    <n v="3.3452999999999995"/>
    <n v="0.46881743173671325"/>
  </r>
  <r>
    <x v="84"/>
    <x v="10"/>
    <s v="FUR-CH-10002965"/>
    <x v="1"/>
    <x v="5"/>
    <n v="281.37199999999996"/>
    <s v="US-2015-150119"/>
    <n v="1"/>
    <n v="2"/>
    <n v="0.3"/>
    <n v="-12.058799999999991"/>
    <n v="0.46529189879902266"/>
  </r>
  <r>
    <x v="84"/>
    <x v="10"/>
    <s v="FUR-CH-10002965"/>
    <x v="1"/>
    <x v="5"/>
    <n v="281.37199999999996"/>
    <s v="US-2015-150119"/>
    <n v="0"/>
    <n v="2"/>
    <n v="0.3"/>
    <n v="-12.058799999999991"/>
    <n v="0.46529189879902266"/>
  </r>
  <r>
    <x v="84"/>
    <x v="4"/>
    <s v="OFF-PA-10001878"/>
    <x v="0"/>
    <x v="0"/>
    <n v="48.91"/>
    <s v="CA-2015-111857"/>
    <n v="1"/>
    <n v="1"/>
    <n v="0"/>
    <n v="22.987699999999997"/>
    <n v="0.43613829632717294"/>
  </r>
  <r>
    <x v="84"/>
    <x v="10"/>
    <s v="FUR-FU-10002191"/>
    <x v="1"/>
    <x v="8"/>
    <n v="22.336000000000002"/>
    <s v="US-2015-150119"/>
    <n v="0"/>
    <n v="4"/>
    <n v="0.2"/>
    <n v="7.8175999999999997"/>
    <n v="0.4595170286641902"/>
  </r>
  <r>
    <x v="84"/>
    <x v="10"/>
    <s v="OFF-BI-10000145"/>
    <x v="0"/>
    <x v="3"/>
    <n v="7.4880000000000013"/>
    <s v="US-2015-150119"/>
    <n v="0"/>
    <n v="8"/>
    <n v="0.7"/>
    <n v="-5.2415999999999983"/>
    <n v="0.46881743173671325"/>
  </r>
  <r>
    <x v="84"/>
    <x v="2"/>
    <s v="OFF-BI-10004876"/>
    <x v="0"/>
    <x v="3"/>
    <n v="2.5020000000000002"/>
    <s v="US-2015-112564"/>
    <n v="1"/>
    <n v="3"/>
    <n v="0.7"/>
    <n v="-1.7513999999999994"/>
    <n v="0.46881743173671325"/>
  </r>
  <r>
    <x v="85"/>
    <x v="4"/>
    <s v="FUR-CH-10003973"/>
    <x v="1"/>
    <x v="5"/>
    <n v="1487.04"/>
    <s v="CA-2015-166954"/>
    <n v="1"/>
    <n v="5"/>
    <n v="0.2"/>
    <n v="148.70400000000006"/>
    <n v="0.46529189879902266"/>
  </r>
  <r>
    <x v="85"/>
    <x v="4"/>
    <s v="FUR-FU-10003708"/>
    <x v="1"/>
    <x v="8"/>
    <n v="303.25"/>
    <s v="CA-2015-166954"/>
    <n v="0"/>
    <n v="5"/>
    <n v="0"/>
    <n v="63.682499999999997"/>
    <n v="0.4595170286641902"/>
  </r>
  <r>
    <x v="85"/>
    <x v="25"/>
    <s v="TEC-PH-10004531"/>
    <x v="2"/>
    <x v="6"/>
    <n v="302.37599999999998"/>
    <s v="CA-2015-110100"/>
    <n v="1"/>
    <n v="3"/>
    <n v="0.2"/>
    <n v="37.796999999999997"/>
    <n v="0.41105220110552465"/>
  </r>
  <r>
    <x v="85"/>
    <x v="4"/>
    <s v="OFF-AP-10001391"/>
    <x v="0"/>
    <x v="12"/>
    <n v="270.71999999999997"/>
    <s v="CA-2015-166954"/>
    <n v="0"/>
    <n v="3"/>
    <n v="0"/>
    <n v="78.508799999999965"/>
    <n v="0.49507917887403441"/>
  </r>
  <r>
    <x v="85"/>
    <x v="0"/>
    <s v="OFF-PA-10003543"/>
    <x v="0"/>
    <x v="0"/>
    <n v="10.368000000000002"/>
    <s v="US-2015-157406"/>
    <n v="1"/>
    <n v="2"/>
    <n v="0.2"/>
    <n v="3.6288"/>
    <n v="0.43613829632717294"/>
  </r>
  <r>
    <x v="85"/>
    <x v="0"/>
    <s v="OFF-AR-10002221"/>
    <x v="0"/>
    <x v="4"/>
    <n v="6.24"/>
    <s v="US-2015-157406"/>
    <n v="0"/>
    <n v="3"/>
    <n v="0.2"/>
    <n v="0.54600000000000071"/>
    <n v="0.45632477063632687"/>
  </r>
  <r>
    <x v="86"/>
    <x v="4"/>
    <s v="FUR-CH-10004886"/>
    <x v="1"/>
    <x v="5"/>
    <n v="230.28000000000003"/>
    <s v="CA-2015-147298"/>
    <n v="1"/>
    <n v="3"/>
    <n v="0.2"/>
    <n v="23.027999999999992"/>
    <n v="0.46529189879902266"/>
  </r>
  <r>
    <x v="86"/>
    <x v="4"/>
    <s v="OFF-AR-10003504"/>
    <x v="0"/>
    <x v="4"/>
    <n v="21.400000000000002"/>
    <s v="CA-2015-116785"/>
    <n v="1"/>
    <n v="5"/>
    <n v="0"/>
    <n v="6.2059999999999977"/>
    <n v="0.45632477063632687"/>
  </r>
  <r>
    <x v="86"/>
    <x v="4"/>
    <s v="OFF-BI-10001525"/>
    <x v="0"/>
    <x v="3"/>
    <n v="18.288"/>
    <s v="CA-2015-147298"/>
    <n v="0"/>
    <n v="6"/>
    <n v="0.2"/>
    <n v="5.714999999999999"/>
    <n v="0.46881743173671325"/>
  </r>
  <r>
    <x v="86"/>
    <x v="4"/>
    <s v="OFF-LA-10000305"/>
    <x v="0"/>
    <x v="2"/>
    <n v="12.6"/>
    <s v="CA-2015-116785"/>
    <n v="0"/>
    <n v="2"/>
    <n v="0"/>
    <n v="5.7959999999999994"/>
    <n v="0.4647369236065339"/>
  </r>
  <r>
    <x v="87"/>
    <x v="4"/>
    <s v="TEC-PH-10001459"/>
    <x v="2"/>
    <x v="6"/>
    <n v="1679.96"/>
    <s v="CA-2015-131387"/>
    <n v="1"/>
    <n v="5"/>
    <n v="0.2"/>
    <n v="125.99700000000007"/>
    <n v="0.41105220110552465"/>
  </r>
  <r>
    <x v="87"/>
    <x v="20"/>
    <s v="TEC-AC-10000736"/>
    <x v="2"/>
    <x v="9"/>
    <n v="159.97999999999999"/>
    <s v="CA-2015-132983"/>
    <n v="1"/>
    <n v="2"/>
    <n v="0"/>
    <n v="57.592799999999997"/>
    <n v="0.52062335344040378"/>
  </r>
  <r>
    <x v="87"/>
    <x v="36"/>
    <s v="OFF-ST-10000877"/>
    <x v="0"/>
    <x v="1"/>
    <n v="497.61"/>
    <s v="CA-2015-118976"/>
    <n v="1"/>
    <n v="9"/>
    <n v="0"/>
    <n v="129.37860000000001"/>
    <n v="0.44610841445725197"/>
  </r>
  <r>
    <x v="87"/>
    <x v="10"/>
    <s v="OFF-ST-10001128"/>
    <x v="0"/>
    <x v="1"/>
    <n v="177.56800000000001"/>
    <s v="CA-2015-140228"/>
    <n v="1"/>
    <n v="2"/>
    <n v="0.2"/>
    <n v="-37.733199999999989"/>
    <n v="0.44610841445725197"/>
  </r>
  <r>
    <x v="87"/>
    <x v="10"/>
    <s v="OFF-ST-10002214"/>
    <x v="0"/>
    <x v="1"/>
    <n v="27.096"/>
    <s v="CA-2015-140228"/>
    <n v="0"/>
    <n v="3"/>
    <n v="0.2"/>
    <n v="2.0321999999999987"/>
    <n v="0.44610841445725197"/>
  </r>
  <r>
    <x v="87"/>
    <x v="36"/>
    <s v="OFF-BI-10001628"/>
    <x v="0"/>
    <x v="3"/>
    <n v="20.86"/>
    <s v="CA-2015-118976"/>
    <n v="0"/>
    <n v="2"/>
    <n v="0"/>
    <n v="9.3869999999999987"/>
    <n v="0.46881743173671325"/>
  </r>
  <r>
    <x v="87"/>
    <x v="10"/>
    <s v="OFF-LA-10001613"/>
    <x v="0"/>
    <x v="2"/>
    <n v="6.911999999999999"/>
    <s v="CA-2015-140228"/>
    <n v="0"/>
    <n v="3"/>
    <n v="0.2"/>
    <n v="2.5056000000000003"/>
    <n v="0.4647369236065339"/>
  </r>
  <r>
    <x v="87"/>
    <x v="36"/>
    <s v="OFF-AR-10004752"/>
    <x v="0"/>
    <x v="4"/>
    <n v="5.34"/>
    <s v="CA-2015-118976"/>
    <n v="0"/>
    <n v="2"/>
    <n v="0"/>
    <n v="1.4952000000000001"/>
    <n v="0.45632477063632687"/>
  </r>
  <r>
    <x v="87"/>
    <x v="36"/>
    <s v="OFF-LA-10000452"/>
    <x v="0"/>
    <x v="2"/>
    <n v="3.15"/>
    <s v="CA-2015-118976"/>
    <n v="0"/>
    <n v="1"/>
    <n v="0"/>
    <n v="1.512"/>
    <n v="0.4647369236065339"/>
  </r>
  <r>
    <x v="88"/>
    <x v="15"/>
    <s v="FUR-CH-10001394"/>
    <x v="1"/>
    <x v="5"/>
    <n v="561.58400000000006"/>
    <s v="CA-2015-107811"/>
    <n v="1"/>
    <n v="2"/>
    <n v="0.2"/>
    <n v="70.197999999999922"/>
    <n v="0.46529189879902266"/>
  </r>
  <r>
    <x v="88"/>
    <x v="15"/>
    <s v="OFF-ST-10000798"/>
    <x v="0"/>
    <x v="1"/>
    <n v="99.920000000000016"/>
    <s v="CA-2015-107811"/>
    <n v="0"/>
    <n v="5"/>
    <n v="0.2"/>
    <n v="-1.249000000000013"/>
    <n v="0.44610841445725197"/>
  </r>
  <r>
    <x v="88"/>
    <x v="8"/>
    <s v="FUR-CH-10002304"/>
    <x v="1"/>
    <x v="5"/>
    <n v="51.96"/>
    <s v="CA-2015-142727"/>
    <n v="1"/>
    <n v="2"/>
    <n v="0"/>
    <n v="12.990000000000002"/>
    <n v="0.46529189879902266"/>
  </r>
  <r>
    <x v="88"/>
    <x v="7"/>
    <s v="TEC-PH-10000376"/>
    <x v="2"/>
    <x v="6"/>
    <n v="19.98"/>
    <s v="CA-2015-118304"/>
    <n v="1"/>
    <n v="2"/>
    <n v="0"/>
    <n v="5.1948000000000008"/>
    <n v="0.41105220110552465"/>
  </r>
  <r>
    <x v="88"/>
    <x v="8"/>
    <s v="OFF-BI-10000136"/>
    <x v="0"/>
    <x v="3"/>
    <n v="17.940000000000001"/>
    <s v="CA-2015-142727"/>
    <n v="0"/>
    <n v="3"/>
    <n v="0"/>
    <n v="8.6112000000000002"/>
    <n v="0.46881743173671325"/>
  </r>
  <r>
    <x v="88"/>
    <x v="20"/>
    <s v="FUR-FU-10001424"/>
    <x v="1"/>
    <x v="8"/>
    <n v="17.46"/>
    <s v="CA-2015-134061"/>
    <n v="1"/>
    <n v="2"/>
    <n v="0"/>
    <n v="5.936399999999999"/>
    <n v="0.4595170286641902"/>
  </r>
  <r>
    <x v="89"/>
    <x v="29"/>
    <s v="TEC-AC-10002550"/>
    <x v="2"/>
    <x v="9"/>
    <n v="47.79"/>
    <s v="CA-2015-156006"/>
    <n v="1"/>
    <n v="3"/>
    <n v="0"/>
    <n v="16.2486"/>
    <n v="0.52062335344040378"/>
  </r>
  <r>
    <x v="89"/>
    <x v="3"/>
    <s v="OFF-ST-10000585"/>
    <x v="0"/>
    <x v="1"/>
    <n v="826"/>
    <s v="CA-2015-160094"/>
    <n v="1"/>
    <n v="5"/>
    <n v="0"/>
    <n v="214.76"/>
    <n v="0.44610841445725197"/>
  </r>
  <r>
    <x v="89"/>
    <x v="3"/>
    <s v="OFF-AR-10004010"/>
    <x v="0"/>
    <x v="4"/>
    <n v="174.95000000000002"/>
    <s v="CA-2015-160094"/>
    <n v="0"/>
    <n v="5"/>
    <n v="0"/>
    <n v="45.487000000000002"/>
    <n v="0.45632477063632687"/>
  </r>
  <r>
    <x v="90"/>
    <x v="16"/>
    <s v="TEC-CO-10004202"/>
    <x v="2"/>
    <x v="16"/>
    <n v="479.98400000000004"/>
    <s v="CA-2015-124618"/>
    <n v="1"/>
    <n v="2"/>
    <n v="0.2"/>
    <n v="89.996999999999986"/>
    <n v="0.55185675810753509"/>
  </r>
  <r>
    <x v="90"/>
    <x v="10"/>
    <s v="OFF-AP-10003971"/>
    <x v="0"/>
    <x v="12"/>
    <n v="26.136000000000003"/>
    <s v="CA-2015-115056"/>
    <n v="1"/>
    <n v="3"/>
    <n v="0.2"/>
    <n v="1.9602000000000004"/>
    <n v="0.49507917887403441"/>
  </r>
  <r>
    <x v="91"/>
    <x v="20"/>
    <s v="OFF-BI-10004828"/>
    <x v="0"/>
    <x v="3"/>
    <n v="40.176000000000002"/>
    <s v="CA-2015-135755"/>
    <n v="1"/>
    <n v="3"/>
    <n v="0.2"/>
    <n v="14.563799999999997"/>
    <n v="0.46881743173671325"/>
  </r>
  <r>
    <x v="91"/>
    <x v="21"/>
    <s v="OFF-LA-10002195"/>
    <x v="0"/>
    <x v="2"/>
    <n v="21.560000000000002"/>
    <s v="CA-2015-130274"/>
    <n v="1"/>
    <n v="7"/>
    <n v="0"/>
    <n v="10.348799999999999"/>
    <n v="0.4647369236065339"/>
  </r>
  <r>
    <x v="91"/>
    <x v="20"/>
    <s v="OFF-BI-10003981"/>
    <x v="0"/>
    <x v="3"/>
    <n v="10.896000000000001"/>
    <s v="CA-2015-135755"/>
    <n v="0"/>
    <n v="3"/>
    <n v="0.2"/>
    <n v="3.9497999999999998"/>
    <n v="0.46881743173671325"/>
  </r>
  <r>
    <x v="92"/>
    <x v="22"/>
    <s v="OFF-AP-10000696"/>
    <x v="0"/>
    <x v="12"/>
    <n v="57.68"/>
    <s v="US-2015-148194"/>
    <n v="1"/>
    <n v="4"/>
    <n v="0"/>
    <n v="19.034399999999998"/>
    <n v="0.49507917887403441"/>
  </r>
  <r>
    <x v="92"/>
    <x v="14"/>
    <s v="OFF-BI-10001294"/>
    <x v="0"/>
    <x v="3"/>
    <n v="46.8"/>
    <s v="CA-2015-117709"/>
    <n v="1"/>
    <n v="4"/>
    <n v="0"/>
    <n v="21.059999999999995"/>
    <n v="0.46881743173671325"/>
  </r>
  <r>
    <x v="92"/>
    <x v="0"/>
    <s v="OFF-AR-10001725"/>
    <x v="0"/>
    <x v="4"/>
    <n v="37.839999999999996"/>
    <s v="CA-2015-111899"/>
    <n v="1"/>
    <n v="2"/>
    <n v="0.2"/>
    <n v="2.8380000000000027"/>
    <n v="0.45632477063632687"/>
  </r>
  <r>
    <x v="92"/>
    <x v="37"/>
    <s v="FUR-FU-10001473"/>
    <x v="1"/>
    <x v="8"/>
    <n v="27.46"/>
    <s v="CA-2015-155271"/>
    <n v="1"/>
    <n v="2"/>
    <n v="0"/>
    <n v="9.8856000000000002"/>
    <n v="0.4595170286641902"/>
  </r>
  <r>
    <x v="92"/>
    <x v="22"/>
    <s v="FUR-FU-10001852"/>
    <x v="1"/>
    <x v="8"/>
    <n v="12.18"/>
    <s v="US-2015-148194"/>
    <n v="0"/>
    <n v="7"/>
    <n v="0"/>
    <n v="3.8975999999999997"/>
    <n v="0.4595170286641902"/>
  </r>
  <r>
    <x v="92"/>
    <x v="0"/>
    <s v="OFF-FA-10000840"/>
    <x v="0"/>
    <x v="7"/>
    <n v="5.4719999999999995"/>
    <s v="CA-2015-111899"/>
    <n v="0"/>
    <n v="6"/>
    <n v="0.2"/>
    <n v="1.8467999999999996"/>
    <n v="0.51168203684699509"/>
  </r>
  <r>
    <x v="93"/>
    <x v="0"/>
    <s v="FUR-CH-10001146"/>
    <x v="1"/>
    <x v="5"/>
    <n v="127.869"/>
    <s v="CA-2015-110219"/>
    <n v="1"/>
    <n v="3"/>
    <n v="0.3"/>
    <n v="-9.1335000000000122"/>
    <n v="0.46529189879902266"/>
  </r>
  <r>
    <x v="93"/>
    <x v="1"/>
    <s v="OFF-ST-10003442"/>
    <x v="0"/>
    <x v="1"/>
    <n v="45.248000000000005"/>
    <s v="CA-2015-160738"/>
    <n v="1"/>
    <n v="2"/>
    <n v="0.2"/>
    <n v="3.9591999999999992"/>
    <n v="0.44610841445725197"/>
  </r>
  <r>
    <x v="93"/>
    <x v="6"/>
    <s v="OFF-PA-10000474"/>
    <x v="0"/>
    <x v="0"/>
    <n v="35.44"/>
    <s v="CA-2015-111934"/>
    <n v="1"/>
    <n v="1"/>
    <n v="0"/>
    <n v="16.656799999999997"/>
    <n v="0.43613829632717294"/>
  </r>
  <r>
    <x v="93"/>
    <x v="3"/>
    <s v="OFF-PA-10001363"/>
    <x v="0"/>
    <x v="0"/>
    <n v="24.56"/>
    <s v="CA-2015-166457"/>
    <n v="1"/>
    <n v="2"/>
    <n v="0"/>
    <n v="11.543199999999999"/>
    <n v="0.43613829632717294"/>
  </r>
  <r>
    <x v="93"/>
    <x v="6"/>
    <s v="OFF-BI-10004364"/>
    <x v="0"/>
    <x v="3"/>
    <n v="11.88"/>
    <s v="CA-2015-111934"/>
    <n v="0"/>
    <n v="2"/>
    <n v="0"/>
    <n v="5.3460000000000001"/>
    <n v="0.46881743173671325"/>
  </r>
  <r>
    <x v="93"/>
    <x v="3"/>
    <s v="OFF-PA-10003016"/>
    <x v="0"/>
    <x v="0"/>
    <n v="9.42"/>
    <s v="CA-2015-166457"/>
    <n v="0"/>
    <n v="3"/>
    <n v="0"/>
    <n v="4.238999999999999"/>
    <n v="0.43613829632717294"/>
  </r>
  <r>
    <x v="93"/>
    <x v="3"/>
    <s v="OFF-AR-10003651"/>
    <x v="0"/>
    <x v="4"/>
    <n v="6.56"/>
    <s v="CA-2015-166457"/>
    <n v="0"/>
    <n v="2"/>
    <n v="0"/>
    <n v="1.9023999999999992"/>
    <n v="0.45632477063632687"/>
  </r>
  <r>
    <x v="94"/>
    <x v="4"/>
    <s v="OFF-BI-10003684"/>
    <x v="0"/>
    <x v="3"/>
    <n v="140.73599999999999"/>
    <s v="CA-2015-121664"/>
    <n v="1"/>
    <n v="8"/>
    <n v="0.2"/>
    <n v="52.775999999999996"/>
    <n v="0.46881743173671325"/>
  </r>
  <r>
    <x v="94"/>
    <x v="4"/>
    <s v="OFF-AR-10001897"/>
    <x v="0"/>
    <x v="4"/>
    <n v="107.94"/>
    <s v="US-2015-154879"/>
    <n v="1"/>
    <n v="6"/>
    <n v="0"/>
    <n v="30.223200000000002"/>
    <n v="0.45632477063632687"/>
  </r>
  <r>
    <x v="94"/>
    <x v="4"/>
    <s v="OFF-LA-10004425"/>
    <x v="0"/>
    <x v="2"/>
    <n v="5.78"/>
    <s v="US-2015-154879"/>
    <n v="0"/>
    <n v="2"/>
    <n v="0"/>
    <n v="2.7166000000000001"/>
    <n v="0.4647369236065339"/>
  </r>
  <r>
    <x v="95"/>
    <x v="32"/>
    <s v="FUR-CH-10004675"/>
    <x v="1"/>
    <x v="5"/>
    <n v="872.32"/>
    <s v="CA-2015-166086"/>
    <n v="1"/>
    <n v="4"/>
    <n v="0"/>
    <n v="244.24959999999999"/>
    <n v="0.46529189879902266"/>
  </r>
  <r>
    <x v="95"/>
    <x v="32"/>
    <s v="FUR-TA-10003469"/>
    <x v="1"/>
    <x v="13"/>
    <n v="194.25"/>
    <s v="CA-2015-166086"/>
    <n v="0"/>
    <n v="2"/>
    <n v="0.3"/>
    <n v="-38.849999999999994"/>
    <n v="0.55975208308209756"/>
  </r>
  <r>
    <x v="95"/>
    <x v="32"/>
    <s v="OFF-BI-10001078"/>
    <x v="0"/>
    <x v="3"/>
    <n v="16.14"/>
    <s v="CA-2015-166086"/>
    <n v="0"/>
    <n v="3"/>
    <n v="0"/>
    <n v="7.9085999999999999"/>
    <n v="0.46881743173671325"/>
  </r>
  <r>
    <x v="95"/>
    <x v="32"/>
    <s v="OFF-AR-10002578"/>
    <x v="0"/>
    <x v="4"/>
    <n v="8.64"/>
    <s v="CA-2015-166086"/>
    <n v="0"/>
    <n v="3"/>
    <n v="0"/>
    <n v="2.5055999999999998"/>
    <n v="0.45632477063632687"/>
  </r>
  <r>
    <x v="96"/>
    <x v="2"/>
    <s v="TEC-CO-10001449"/>
    <x v="2"/>
    <x v="16"/>
    <n v="1799.9699999999998"/>
    <s v="CA-2015-116666"/>
    <n v="1"/>
    <n v="5"/>
    <n v="0.4"/>
    <n v="239.99600000000009"/>
    <n v="0.55185675810753509"/>
  </r>
  <r>
    <x v="97"/>
    <x v="4"/>
    <s v="TEC-AC-10000109"/>
    <x v="2"/>
    <x v="9"/>
    <n v="167.97"/>
    <s v="US-2015-102071"/>
    <n v="1"/>
    <n v="3"/>
    <n v="0"/>
    <n v="40.31280000000001"/>
    <n v="0.52062335344040378"/>
  </r>
  <r>
    <x v="97"/>
    <x v="4"/>
    <s v="TEC-AC-10003441"/>
    <x v="2"/>
    <x v="9"/>
    <n v="67.8"/>
    <s v="US-2015-102071"/>
    <n v="0"/>
    <n v="4"/>
    <n v="0"/>
    <n v="4.0679999999999978"/>
    <n v="0.52062335344040378"/>
  </r>
  <r>
    <x v="97"/>
    <x v="3"/>
    <s v="OFF-ST-10000107"/>
    <x v="0"/>
    <x v="1"/>
    <n v="83.25"/>
    <s v="CA-2015-158771"/>
    <n v="1"/>
    <n v="3"/>
    <n v="0"/>
    <n v="14.984999999999992"/>
    <n v="0.44610841445725197"/>
  </r>
  <r>
    <x v="97"/>
    <x v="3"/>
    <s v="OFF-PA-10002689"/>
    <x v="0"/>
    <x v="0"/>
    <n v="45.36"/>
    <s v="CA-2015-158771"/>
    <n v="0"/>
    <n v="7"/>
    <n v="0"/>
    <n v="21.772800000000004"/>
    <n v="0.43613829632717294"/>
  </r>
  <r>
    <x v="97"/>
    <x v="3"/>
    <s v="OFF-LA-10003121"/>
    <x v="0"/>
    <x v="2"/>
    <n v="20.65"/>
    <s v="CA-2015-158771"/>
    <n v="0"/>
    <n v="5"/>
    <n v="0"/>
    <n v="9.4989999999999988"/>
    <n v="0.4647369236065339"/>
  </r>
  <r>
    <x v="97"/>
    <x v="3"/>
    <s v="OFF-LA-10001641"/>
    <x v="0"/>
    <x v="2"/>
    <n v="9.4499999999999993"/>
    <s v="CA-2015-158771"/>
    <n v="0"/>
    <n v="3"/>
    <n v="0"/>
    <n v="4.5359999999999996"/>
    <n v="0.4647369236065339"/>
  </r>
  <r>
    <x v="98"/>
    <x v="4"/>
    <s v="TEC-PH-10001817"/>
    <x v="2"/>
    <x v="6"/>
    <n v="1432.0000000000002"/>
    <s v="CA-2015-103310"/>
    <n v="1"/>
    <n v="5"/>
    <n v="0.2"/>
    <n v="125.30000000000007"/>
    <n v="0.41105220110552465"/>
  </r>
  <r>
    <x v="98"/>
    <x v="2"/>
    <s v="FUR-BO-10004467"/>
    <x v="1"/>
    <x v="10"/>
    <n v="349.96499999999997"/>
    <s v="CA-2015-114181"/>
    <n v="1"/>
    <n v="7"/>
    <n v="0.5"/>
    <n v="-216.97830000000002"/>
    <n v="0.5176847302647779"/>
  </r>
  <r>
    <x v="98"/>
    <x v="4"/>
    <s v="FUR-CH-10002320"/>
    <x v="1"/>
    <x v="5"/>
    <n v="256.78400000000005"/>
    <s v="CA-2015-103310"/>
    <n v="0"/>
    <n v="1"/>
    <n v="0.2"/>
    <n v="32.097999999999971"/>
    <n v="0.46529189879902266"/>
  </r>
  <r>
    <x v="98"/>
    <x v="22"/>
    <s v="OFF-EN-10001434"/>
    <x v="0"/>
    <x v="11"/>
    <n v="158.13"/>
    <s v="CA-2015-159709"/>
    <n v="1"/>
    <n v="3"/>
    <n v="0"/>
    <n v="77.483699999999999"/>
    <n v="0.44424167803735209"/>
  </r>
  <r>
    <x v="98"/>
    <x v="22"/>
    <s v="TEC-PH-10003988"/>
    <x v="2"/>
    <x v="6"/>
    <n v="43.6"/>
    <s v="CA-2015-159709"/>
    <n v="0"/>
    <n v="5"/>
    <n v="0.2"/>
    <n v="4.3600000000000012"/>
    <n v="0.41105220110552465"/>
  </r>
  <r>
    <x v="98"/>
    <x v="4"/>
    <s v="OFF-SU-10004737"/>
    <x v="0"/>
    <x v="14"/>
    <n v="41.04"/>
    <s v="CA-2015-103310"/>
    <n v="0"/>
    <n v="6"/>
    <n v="0"/>
    <n v="11.0808"/>
    <n v="0.53938093436526824"/>
  </r>
  <r>
    <x v="98"/>
    <x v="4"/>
    <s v="OFF-PA-10004353"/>
    <x v="0"/>
    <x v="0"/>
    <n v="39.96"/>
    <s v="CA-2015-103310"/>
    <n v="0"/>
    <n v="2"/>
    <n v="0"/>
    <n v="19.180800000000001"/>
    <n v="0.43613829632717294"/>
  </r>
  <r>
    <x v="98"/>
    <x v="2"/>
    <s v="OFF-AR-10000716"/>
    <x v="0"/>
    <x v="4"/>
    <n v="22.32"/>
    <s v="CA-2015-114181"/>
    <n v="0"/>
    <n v="5"/>
    <n v="0.2"/>
    <n v="5.3010000000000002"/>
    <n v="0.45632477063632687"/>
  </r>
  <r>
    <x v="99"/>
    <x v="0"/>
    <s v="FUR-CH-10000015"/>
    <x v="1"/>
    <x v="5"/>
    <n v="1212.9599999999998"/>
    <s v="CA-2015-152100"/>
    <n v="1"/>
    <n v="8"/>
    <n v="0.3"/>
    <n v="-69.311999999999898"/>
    <n v="0.46529189879902266"/>
  </r>
  <r>
    <x v="99"/>
    <x v="0"/>
    <s v="TEC-AC-10001465"/>
    <x v="2"/>
    <x v="9"/>
    <n v="58.112000000000002"/>
    <s v="CA-2015-103849"/>
    <n v="1"/>
    <n v="2"/>
    <n v="0.2"/>
    <n v="7.263999999999994"/>
    <n v="0.52062335344040378"/>
  </r>
  <r>
    <x v="99"/>
    <x v="0"/>
    <s v="TEC-AC-10001013"/>
    <x v="2"/>
    <x v="9"/>
    <n v="46.864000000000004"/>
    <s v="CA-2015-139017"/>
    <n v="1"/>
    <n v="2"/>
    <n v="0.2"/>
    <n v="7.615399999999994"/>
    <n v="0.52062335344040378"/>
  </r>
  <r>
    <x v="99"/>
    <x v="1"/>
    <s v="OFF-BI-10002026"/>
    <x v="0"/>
    <x v="3"/>
    <n v="104.57999999999998"/>
    <s v="CA-2015-119172"/>
    <n v="1"/>
    <n v="9"/>
    <n v="0.8"/>
    <n v="-172.55700000000007"/>
    <n v="0.46881743173671325"/>
  </r>
  <r>
    <x v="99"/>
    <x v="0"/>
    <s v="TEC-PH-10002597"/>
    <x v="2"/>
    <x v="6"/>
    <n v="100.792"/>
    <s v="CA-2015-103849"/>
    <n v="0"/>
    <n v="1"/>
    <n v="0.2"/>
    <n v="6.2995000000000019"/>
    <n v="0.41105220110552465"/>
  </r>
  <r>
    <x v="99"/>
    <x v="0"/>
    <s v="FUR-FU-10000723"/>
    <x v="1"/>
    <x v="8"/>
    <n v="66.112000000000009"/>
    <s v="CA-2015-103849"/>
    <n v="0"/>
    <n v="4"/>
    <n v="0.6"/>
    <n v="-84.292799999999986"/>
    <n v="0.4595170286641902"/>
  </r>
  <r>
    <x v="99"/>
    <x v="20"/>
    <s v="OFF-AP-10004249"/>
    <x v="0"/>
    <x v="12"/>
    <n v="35.910000000000004"/>
    <s v="CA-2015-127523"/>
    <n v="1"/>
    <n v="3"/>
    <n v="0"/>
    <n v="9.6956999999999987"/>
    <n v="0.49507917887403441"/>
  </r>
  <r>
    <x v="99"/>
    <x v="1"/>
    <s v="OFF-PA-10003036"/>
    <x v="0"/>
    <x v="0"/>
    <n v="17.472000000000001"/>
    <s v="CA-2015-119172"/>
    <n v="0"/>
    <n v="3"/>
    <n v="0.2"/>
    <n v="5.6783999999999981"/>
    <n v="0.43613829632717294"/>
  </r>
  <r>
    <x v="100"/>
    <x v="32"/>
    <s v="FUR-TA-10002228"/>
    <x v="1"/>
    <x v="13"/>
    <n v="700.05600000000004"/>
    <s v="CA-2015-155887"/>
    <n v="1"/>
    <n v="3"/>
    <n v="0.3"/>
    <n v="-130.0104"/>
    <n v="0.55975208308209756"/>
  </r>
  <r>
    <x v="100"/>
    <x v="21"/>
    <s v="FUR-FU-10000010"/>
    <x v="1"/>
    <x v="8"/>
    <n v="34.79"/>
    <s v="CA-2015-127159"/>
    <n v="1"/>
    <n v="7"/>
    <n v="0"/>
    <n v="10.784899999999999"/>
    <n v="0.4595170286641902"/>
  </r>
  <r>
    <x v="101"/>
    <x v="4"/>
    <s v="TEC-AC-10002800"/>
    <x v="2"/>
    <x v="9"/>
    <n v="149.97"/>
    <s v="CA-2015-114433"/>
    <n v="1"/>
    <n v="3"/>
    <n v="0"/>
    <n v="52.489499999999992"/>
    <n v="0.52062335344040378"/>
  </r>
  <r>
    <x v="101"/>
    <x v="16"/>
    <s v="OFF-BI-10004519"/>
    <x v="0"/>
    <x v="3"/>
    <n v="398.35200000000003"/>
    <s v="CA-2015-140165"/>
    <n v="1"/>
    <n v="8"/>
    <n v="0.7"/>
    <n v="-331.95999999999992"/>
    <n v="0.46881743173671325"/>
  </r>
  <r>
    <x v="101"/>
    <x v="4"/>
    <s v="FUR-CH-10002439"/>
    <x v="1"/>
    <x v="5"/>
    <n v="279.45600000000002"/>
    <s v="CA-2015-113768"/>
    <n v="1"/>
    <n v="6"/>
    <n v="0.2"/>
    <n v="20.959199999999996"/>
    <n v="0.46529189879902266"/>
  </r>
  <r>
    <x v="101"/>
    <x v="27"/>
    <s v="OFF-ST-10000107"/>
    <x v="0"/>
    <x v="1"/>
    <n v="55.5"/>
    <s v="CA-2015-167164"/>
    <n v="1"/>
    <n v="2"/>
    <n v="0"/>
    <n v="9.9899999999999949"/>
    <n v="0.44610841445725197"/>
  </r>
  <r>
    <x v="101"/>
    <x v="4"/>
    <s v="OFF-PA-10003063"/>
    <x v="0"/>
    <x v="0"/>
    <n v="8"/>
    <s v="CA-2015-113768"/>
    <n v="0"/>
    <n v="2"/>
    <n v="0"/>
    <n v="3.84"/>
    <n v="0.43613829632717294"/>
  </r>
  <r>
    <x v="101"/>
    <x v="16"/>
    <s v="OFF-FA-10002815"/>
    <x v="0"/>
    <x v="7"/>
    <n v="7.104000000000001"/>
    <s v="CA-2015-140165"/>
    <n v="0"/>
    <n v="2"/>
    <n v="0.2"/>
    <n v="2.3976000000000002"/>
    <n v="0.51168203684699509"/>
  </r>
  <r>
    <x v="102"/>
    <x v="16"/>
    <s v="FUR-FU-10004306"/>
    <x v="1"/>
    <x v="8"/>
    <n v="310.88000000000005"/>
    <s v="CA-2015-106810"/>
    <n v="1"/>
    <n v="2"/>
    <n v="0.2"/>
    <n v="23.315999999999988"/>
    <n v="0.4595170286641902"/>
  </r>
  <r>
    <x v="103"/>
    <x v="4"/>
    <s v="TEC-AC-10002217"/>
    <x v="2"/>
    <x v="9"/>
    <n v="56.400000000000006"/>
    <s v="US-2015-163146"/>
    <n v="1"/>
    <n v="3"/>
    <n v="0"/>
    <n v="3.3840000000000003"/>
    <n v="0.52062335344040378"/>
  </r>
  <r>
    <x v="103"/>
    <x v="4"/>
    <s v="FUR-CH-10002439"/>
    <x v="1"/>
    <x v="5"/>
    <n v="232.88"/>
    <s v="CA-2015-125150"/>
    <n v="1"/>
    <n v="5"/>
    <n v="0.2"/>
    <n v="17.466000000000008"/>
    <n v="0.46529189879902266"/>
  </r>
  <r>
    <x v="104"/>
    <x v="21"/>
    <s v="OFF-BI-10000666"/>
    <x v="0"/>
    <x v="3"/>
    <n v="91.679999999999993"/>
    <s v="CA-2015-148761"/>
    <n v="1"/>
    <n v="3"/>
    <n v="0"/>
    <n v="45.839999999999996"/>
    <n v="0.46881743173671325"/>
  </r>
  <r>
    <x v="105"/>
    <x v="10"/>
    <s v="TEC-PH-10002885"/>
    <x v="2"/>
    <x v="6"/>
    <n v="779.79600000000005"/>
    <s v="CA-2015-103373"/>
    <n v="1"/>
    <n v="2"/>
    <n v="0.4"/>
    <n v="-168.95579999999995"/>
    <n v="0.41105220110552465"/>
  </r>
  <r>
    <x v="105"/>
    <x v="10"/>
    <s v="FUR-FU-10000308"/>
    <x v="1"/>
    <x v="8"/>
    <n v="149.232"/>
    <s v="CA-2015-164224"/>
    <n v="1"/>
    <n v="3"/>
    <n v="0.2"/>
    <n v="3.7308000000000021"/>
    <n v="0.4595170286641902"/>
  </r>
  <r>
    <x v="105"/>
    <x v="10"/>
    <s v="OFF-PA-10001526"/>
    <x v="0"/>
    <x v="0"/>
    <n v="15.936000000000002"/>
    <s v="CA-2015-164224"/>
    <n v="0"/>
    <n v="4"/>
    <n v="0.2"/>
    <n v="5.7768000000000015"/>
    <n v="0.43613829632717294"/>
  </r>
  <r>
    <x v="105"/>
    <x v="0"/>
    <s v="OFF-PA-10001526"/>
    <x v="0"/>
    <x v="0"/>
    <n v="3.9840000000000004"/>
    <s v="CA-2015-133963"/>
    <n v="1"/>
    <n v="1"/>
    <n v="0.2"/>
    <n v="1.4442000000000004"/>
    <n v="0.43613829632717294"/>
  </r>
  <r>
    <x v="106"/>
    <x v="14"/>
    <s v="OFF-BI-10001249"/>
    <x v="0"/>
    <x v="3"/>
    <n v="57.42"/>
    <s v="US-2015-107699"/>
    <n v="1"/>
    <n v="9"/>
    <n v="0"/>
    <n v="26.413199999999996"/>
    <n v="0.46881743173671325"/>
  </r>
  <r>
    <x v="106"/>
    <x v="6"/>
    <s v="OFF-SU-10004737"/>
    <x v="0"/>
    <x v="14"/>
    <n v="34.200000000000003"/>
    <s v="CA-2015-130155"/>
    <n v="1"/>
    <n v="5"/>
    <n v="0"/>
    <n v="9.234"/>
    <n v="0.53938093436526824"/>
  </r>
  <r>
    <x v="107"/>
    <x v="0"/>
    <s v="TEC-AC-10004227"/>
    <x v="2"/>
    <x v="9"/>
    <n v="20.784000000000002"/>
    <s v="CA-2015-130673"/>
    <n v="1"/>
    <n v="2"/>
    <n v="0.2"/>
    <n v="-3.6372000000000027"/>
    <n v="0.52062335344040378"/>
  </r>
  <r>
    <x v="107"/>
    <x v="38"/>
    <s v="FUR-FU-10000076"/>
    <x v="1"/>
    <x v="8"/>
    <n v="139.86000000000001"/>
    <s v="US-2015-114188"/>
    <n v="1"/>
    <n v="7"/>
    <n v="0"/>
    <n v="60.139800000000015"/>
    <n v="0.4595170286641902"/>
  </r>
  <r>
    <x v="107"/>
    <x v="0"/>
    <s v="OFF-ST-10000636"/>
    <x v="0"/>
    <x v="1"/>
    <n v="66.959999999999994"/>
    <s v="CA-2015-130673"/>
    <n v="0"/>
    <n v="5"/>
    <n v="0.2"/>
    <n v="-13.392000000000003"/>
    <n v="0.44610841445725197"/>
  </r>
  <r>
    <x v="107"/>
    <x v="38"/>
    <s v="OFF-AR-10004511"/>
    <x v="0"/>
    <x v="4"/>
    <n v="38.520000000000003"/>
    <s v="US-2015-114188"/>
    <n v="0"/>
    <n v="9"/>
    <n v="0"/>
    <n v="11.9412"/>
    <n v="0.45632477063632687"/>
  </r>
  <r>
    <x v="107"/>
    <x v="38"/>
    <s v="OFF-AP-10000124"/>
    <x v="0"/>
    <x v="12"/>
    <n v="33.28"/>
    <s v="US-2015-114188"/>
    <n v="0"/>
    <n v="4"/>
    <n v="0"/>
    <n v="9.3184000000000005"/>
    <n v="0.49507917887403441"/>
  </r>
  <r>
    <x v="107"/>
    <x v="0"/>
    <s v="OFF-PA-10000289"/>
    <x v="0"/>
    <x v="0"/>
    <n v="10.368000000000002"/>
    <s v="CA-2015-130673"/>
    <n v="0"/>
    <n v="2"/>
    <n v="0.2"/>
    <n v="3.6288"/>
    <n v="0.43613829632717294"/>
  </r>
  <r>
    <x v="107"/>
    <x v="0"/>
    <s v="FUR-FU-10003489"/>
    <x v="1"/>
    <x v="8"/>
    <n v="10.332000000000001"/>
    <s v="CA-2015-130673"/>
    <n v="0"/>
    <n v="3"/>
    <n v="0.6"/>
    <n v="-5.9408999999999992"/>
    <n v="0.4595170286641902"/>
  </r>
  <r>
    <x v="108"/>
    <x v="6"/>
    <s v="OFF-BI-10003925"/>
    <x v="0"/>
    <x v="3"/>
    <n v="2715.9300000000003"/>
    <s v="CA-2015-117639"/>
    <n v="1"/>
    <n v="7"/>
    <n v="0"/>
    <n v="1276.4871000000001"/>
    <n v="0.46881743173671325"/>
  </r>
  <r>
    <x v="108"/>
    <x v="6"/>
    <s v="TEC-PH-10001530"/>
    <x v="2"/>
    <x v="6"/>
    <n v="617.97"/>
    <s v="CA-2015-117639"/>
    <n v="0"/>
    <n v="3"/>
    <n v="0"/>
    <n v="173.0316"/>
    <n v="0.41105220110552465"/>
  </r>
  <r>
    <x v="108"/>
    <x v="32"/>
    <s v="OFF-BI-10001071"/>
    <x v="0"/>
    <x v="3"/>
    <n v="447.85999999999996"/>
    <s v="CA-2015-152443"/>
    <n v="1"/>
    <n v="7"/>
    <n v="0"/>
    <n v="219.45140000000001"/>
    <n v="0.46881743173671325"/>
  </r>
  <r>
    <x v="108"/>
    <x v="32"/>
    <s v="OFF-AP-10001293"/>
    <x v="0"/>
    <x v="12"/>
    <n v="245.88"/>
    <s v="CA-2015-152443"/>
    <n v="0"/>
    <n v="6"/>
    <n v="0"/>
    <n v="68.846399999999988"/>
    <n v="0.49507917887403441"/>
  </r>
  <r>
    <x v="108"/>
    <x v="0"/>
    <s v="FUR-CH-10003396"/>
    <x v="1"/>
    <x v="5"/>
    <n v="107.77200000000001"/>
    <s v="CA-2015-127166"/>
    <n v="1"/>
    <n v="2"/>
    <n v="0.3"/>
    <n v="-29.252400000000009"/>
    <n v="0.46529189879902266"/>
  </r>
  <r>
    <x v="108"/>
    <x v="0"/>
    <s v="OFF-EN-10003134"/>
    <x v="0"/>
    <x v="11"/>
    <n v="56.063999999999993"/>
    <s v="CA-2015-127166"/>
    <n v="0"/>
    <n v="6"/>
    <n v="0.2"/>
    <n v="21.024000000000001"/>
    <n v="0.44424167803735209"/>
  </r>
  <r>
    <x v="108"/>
    <x v="4"/>
    <s v="OFF-AR-10003514"/>
    <x v="0"/>
    <x v="4"/>
    <n v="31.84"/>
    <s v="CA-2015-104780"/>
    <n v="1"/>
    <n v="8"/>
    <n v="0"/>
    <n v="10.507199999999997"/>
    <n v="0.45632477063632687"/>
  </r>
  <r>
    <x v="108"/>
    <x v="0"/>
    <s v="OFF-BI-10000977"/>
    <x v="0"/>
    <x v="3"/>
    <n v="18.239999999999995"/>
    <s v="CA-2015-127166"/>
    <n v="0"/>
    <n v="3"/>
    <n v="0.8"/>
    <n v="-31.00800000000001"/>
    <n v="0.46881743173671325"/>
  </r>
  <r>
    <x v="108"/>
    <x v="32"/>
    <s v="OFF-PA-10003022"/>
    <x v="0"/>
    <x v="0"/>
    <n v="17.940000000000001"/>
    <s v="CA-2015-152443"/>
    <n v="0"/>
    <n v="3"/>
    <n v="0"/>
    <n v="8.7906000000000013"/>
    <n v="0.43613829632717294"/>
  </r>
  <r>
    <x v="108"/>
    <x v="0"/>
    <s v="OFF-PA-10001560"/>
    <x v="0"/>
    <x v="0"/>
    <n v="4.8320000000000007"/>
    <s v="CA-2015-127166"/>
    <n v="0"/>
    <n v="1"/>
    <n v="0.2"/>
    <n v="1.6307999999999998"/>
    <n v="0.43613829632717294"/>
  </r>
  <r>
    <x v="109"/>
    <x v="33"/>
    <s v="TEC-PH-10002660"/>
    <x v="2"/>
    <x v="6"/>
    <n v="135.97999999999999"/>
    <s v="CA-2015-143840"/>
    <n v="1"/>
    <n v="2"/>
    <n v="0"/>
    <n v="33.995000000000005"/>
    <n v="0.41105220110552465"/>
  </r>
  <r>
    <x v="109"/>
    <x v="33"/>
    <s v="TEC-PH-10003171"/>
    <x v="2"/>
    <x v="6"/>
    <n v="44.95"/>
    <s v="CA-2015-143840"/>
    <n v="0"/>
    <n v="1"/>
    <n v="0"/>
    <n v="12.585999999999999"/>
    <n v="0.41105220110552465"/>
  </r>
  <r>
    <x v="110"/>
    <x v="20"/>
    <s v="OFF-AP-10002118"/>
    <x v="0"/>
    <x v="12"/>
    <n v="208.16"/>
    <s v="US-2015-135881"/>
    <n v="1"/>
    <n v="1"/>
    <n v="0"/>
    <n v="56.20320000000001"/>
    <n v="0.49507917887403441"/>
  </r>
  <r>
    <x v="110"/>
    <x v="2"/>
    <s v="TEC-PH-10003092"/>
    <x v="2"/>
    <x v="6"/>
    <n v="55.188000000000002"/>
    <s v="US-2015-105767"/>
    <n v="1"/>
    <n v="2"/>
    <n v="0.4"/>
    <n v="-10.117800000000003"/>
    <n v="0.41105220110552465"/>
  </r>
  <r>
    <x v="110"/>
    <x v="2"/>
    <s v="OFF-AR-10001246"/>
    <x v="0"/>
    <x v="4"/>
    <n v="21.167999999999999"/>
    <s v="US-2015-105767"/>
    <n v="0"/>
    <n v="9"/>
    <n v="0.2"/>
    <n v="2.3813999999999984"/>
    <n v="0.45632477063632687"/>
  </r>
  <r>
    <x v="110"/>
    <x v="20"/>
    <s v="OFF-BI-10000829"/>
    <x v="0"/>
    <x v="3"/>
    <n v="17.96"/>
    <s v="US-2015-135881"/>
    <n v="0"/>
    <n v="5"/>
    <n v="0.2"/>
    <n v="5.8369999999999997"/>
    <n v="0.46881743173671325"/>
  </r>
  <r>
    <x v="110"/>
    <x v="22"/>
    <s v="OFF-PA-10003177"/>
    <x v="0"/>
    <x v="0"/>
    <n v="12.96"/>
    <s v="CA-2015-138513"/>
    <n v="1"/>
    <n v="2"/>
    <n v="0"/>
    <n v="6.2208000000000006"/>
    <n v="0.43613829632717294"/>
  </r>
  <r>
    <x v="110"/>
    <x v="20"/>
    <s v="OFF-SU-10003002"/>
    <x v="0"/>
    <x v="14"/>
    <n v="5.04"/>
    <s v="US-2015-135881"/>
    <n v="0"/>
    <n v="2"/>
    <n v="0"/>
    <n v="0.15120000000000022"/>
    <n v="0.53938093436526824"/>
  </r>
  <r>
    <x v="110"/>
    <x v="2"/>
    <s v="OFF-BI-10000848"/>
    <x v="0"/>
    <x v="3"/>
    <n v="3.2820000000000005"/>
    <s v="US-2015-105767"/>
    <n v="0"/>
    <n v="2"/>
    <n v="0.7"/>
    <n v="-2.6256000000000004"/>
    <n v="0.46881743173671325"/>
  </r>
  <r>
    <x v="111"/>
    <x v="36"/>
    <s v="OFF-PA-10002319"/>
    <x v="0"/>
    <x v="0"/>
    <n v="116.28"/>
    <s v="CA-2015-143413"/>
    <n v="1"/>
    <n v="3"/>
    <n v="0"/>
    <n v="56.977199999999996"/>
    <n v="0.43613829632717294"/>
  </r>
  <r>
    <x v="112"/>
    <x v="1"/>
    <s v="OFF-AP-10001394"/>
    <x v="0"/>
    <x v="12"/>
    <n v="75.59999999999998"/>
    <s v="US-2015-130379"/>
    <n v="1"/>
    <n v="2"/>
    <n v="0.8"/>
    <n v="-166.32000000000005"/>
    <n v="0.49507917887403441"/>
  </r>
  <r>
    <x v="112"/>
    <x v="1"/>
    <s v="FUR-FU-10002553"/>
    <x v="1"/>
    <x v="8"/>
    <n v="29.32"/>
    <s v="US-2015-130379"/>
    <n v="0"/>
    <n v="2"/>
    <n v="0.6"/>
    <n v="-24.188999999999993"/>
    <n v="0.4595170286641902"/>
  </r>
  <r>
    <x v="112"/>
    <x v="20"/>
    <s v="OFF-PA-10001471"/>
    <x v="0"/>
    <x v="0"/>
    <n v="14.62"/>
    <s v="CA-2015-100391"/>
    <n v="1"/>
    <n v="2"/>
    <n v="0"/>
    <n v="6.7251999999999992"/>
    <n v="0.43613829632717294"/>
  </r>
  <r>
    <x v="113"/>
    <x v="1"/>
    <s v="FUR-CH-10003981"/>
    <x v="1"/>
    <x v="5"/>
    <n v="359.77199999999999"/>
    <s v="CA-2015-144029"/>
    <n v="1"/>
    <n v="2"/>
    <n v="0.3"/>
    <n v="-5.1396000000000583"/>
    <n v="0.46529189879902266"/>
  </r>
  <r>
    <x v="113"/>
    <x v="4"/>
    <s v="FUR-BO-10000362"/>
    <x v="1"/>
    <x v="10"/>
    <n v="290.666"/>
    <s v="CA-2015-156349"/>
    <n v="1"/>
    <n v="2"/>
    <n v="0.15"/>
    <n v="27.356800000000007"/>
    <n v="0.5176847302647779"/>
  </r>
  <r>
    <x v="113"/>
    <x v="4"/>
    <s v="FUR-CH-10000988"/>
    <x v="1"/>
    <x v="5"/>
    <n v="225.29600000000002"/>
    <s v="CA-2015-158029"/>
    <n v="1"/>
    <n v="2"/>
    <n v="0.2"/>
    <n v="22.529599999999995"/>
    <n v="0.46529189879902266"/>
  </r>
  <r>
    <x v="113"/>
    <x v="4"/>
    <s v="TEC-PH-10000441"/>
    <x v="2"/>
    <x v="6"/>
    <n v="201.584"/>
    <s v="CA-2015-156349"/>
    <n v="0"/>
    <n v="2"/>
    <n v="0.2"/>
    <n v="20.158400000000015"/>
    <n v="0.41105220110552465"/>
  </r>
  <r>
    <x v="113"/>
    <x v="1"/>
    <s v="OFF-ST-10001837"/>
    <x v="0"/>
    <x v="1"/>
    <n v="102.624"/>
    <s v="CA-2015-144029"/>
    <n v="0"/>
    <n v="3"/>
    <n v="0.2"/>
    <n v="7.6968000000000032"/>
    <n v="0.44610841445725197"/>
  </r>
  <r>
    <x v="113"/>
    <x v="4"/>
    <s v="TEC-PH-10002726"/>
    <x v="2"/>
    <x v="6"/>
    <n v="83.984000000000009"/>
    <s v="CA-2015-156349"/>
    <n v="0"/>
    <n v="2"/>
    <n v="0.2"/>
    <n v="31.494"/>
    <n v="0.41105220110552465"/>
  </r>
  <r>
    <x v="113"/>
    <x v="27"/>
    <s v="OFF-PA-10002893"/>
    <x v="0"/>
    <x v="0"/>
    <n v="48.4"/>
    <s v="CA-2015-129574"/>
    <n v="1"/>
    <n v="5"/>
    <n v="0"/>
    <n v="23.231999999999999"/>
    <n v="0.43613829632717294"/>
  </r>
  <r>
    <x v="113"/>
    <x v="1"/>
    <s v="OFF-AR-10000716"/>
    <x v="0"/>
    <x v="4"/>
    <n v="13.392000000000001"/>
    <s v="CA-2015-144029"/>
    <n v="0"/>
    <n v="3"/>
    <n v="0.2"/>
    <n v="3.1806000000000005"/>
    <n v="0.45632477063632687"/>
  </r>
  <r>
    <x v="114"/>
    <x v="4"/>
    <s v="TEC-PH-10000486"/>
    <x v="2"/>
    <x v="6"/>
    <n v="1113.5039999999999"/>
    <s v="CA-2015-139192"/>
    <n v="1"/>
    <n v="12"/>
    <n v="0.2"/>
    <n v="125.2691999999999"/>
    <n v="0.41105220110552465"/>
  </r>
  <r>
    <x v="114"/>
    <x v="4"/>
    <s v="TEC-AC-10001606"/>
    <x v="2"/>
    <x v="9"/>
    <n v="99.99"/>
    <s v="CA-2015-139192"/>
    <n v="0"/>
    <n v="1"/>
    <n v="0"/>
    <n v="37.996200000000002"/>
    <n v="0.52062335344040378"/>
  </r>
  <r>
    <x v="114"/>
    <x v="4"/>
    <s v="FUR-TA-10002607"/>
    <x v="1"/>
    <x v="13"/>
    <n v="567.12"/>
    <s v="CA-2015-124429"/>
    <n v="1"/>
    <n v="10"/>
    <n v="0.2"/>
    <n v="-28.355999999999952"/>
    <n v="0.55975208308209756"/>
  </r>
  <r>
    <x v="114"/>
    <x v="4"/>
    <s v="OFF-ST-10001809"/>
    <x v="0"/>
    <x v="1"/>
    <n v="359.32"/>
    <s v="CA-2015-124429"/>
    <n v="0"/>
    <n v="4"/>
    <n v="0"/>
    <n v="7.1863999999999919"/>
    <n v="0.44610841445725197"/>
  </r>
  <r>
    <x v="114"/>
    <x v="1"/>
    <s v="OFF-BI-10004139"/>
    <x v="0"/>
    <x v="3"/>
    <n v="17.459999999999997"/>
    <s v="US-2015-117058"/>
    <n v="1"/>
    <n v="6"/>
    <n v="0.8"/>
    <n v="-30.555000000000007"/>
    <n v="0.46881743173671325"/>
  </r>
  <r>
    <x v="115"/>
    <x v="22"/>
    <s v="TEC-AC-10004877"/>
    <x v="2"/>
    <x v="9"/>
    <n v="27.6"/>
    <s v="CA-2015-135993"/>
    <n v="1"/>
    <n v="4"/>
    <n v="0"/>
    <n v="2.2079999999999984"/>
    <n v="0.52062335344040378"/>
  </r>
  <r>
    <x v="115"/>
    <x v="22"/>
    <s v="OFF-BI-10003876"/>
    <x v="0"/>
    <x v="3"/>
    <n v="136.96"/>
    <s v="CA-2015-108861"/>
    <n v="1"/>
    <n v="4"/>
    <n v="0.2"/>
    <n v="51.359999999999992"/>
    <n v="0.46881743173671325"/>
  </r>
  <r>
    <x v="115"/>
    <x v="22"/>
    <s v="TEC-PH-10001552"/>
    <x v="2"/>
    <x v="6"/>
    <n v="57.408000000000008"/>
    <s v="CA-2015-135993"/>
    <n v="0"/>
    <n v="6"/>
    <n v="0.2"/>
    <n v="5.7408000000000019"/>
    <n v="0.41105220110552465"/>
  </r>
  <r>
    <x v="116"/>
    <x v="1"/>
    <s v="TEC-CO-10004202"/>
    <x v="2"/>
    <x v="16"/>
    <n v="719.97600000000011"/>
    <s v="CA-2015-140473"/>
    <n v="1"/>
    <n v="3"/>
    <n v="0.2"/>
    <n v="134.99549999999999"/>
    <n v="0.55185675810753509"/>
  </r>
  <r>
    <x v="116"/>
    <x v="20"/>
    <s v="TEC-PH-10003505"/>
    <x v="2"/>
    <x v="6"/>
    <n v="464"/>
    <s v="CA-2015-103429"/>
    <n v="1"/>
    <n v="5"/>
    <n v="0"/>
    <n v="134.55999999999995"/>
    <n v="0.41105220110552465"/>
  </r>
  <r>
    <x v="116"/>
    <x v="1"/>
    <s v="FUR-TA-10001539"/>
    <x v="1"/>
    <x v="13"/>
    <n v="355.45499999999998"/>
    <s v="CA-2015-145800"/>
    <n v="1"/>
    <n v="3"/>
    <n v="0.5"/>
    <n v="-184.83660000000003"/>
    <n v="0.55975208308209756"/>
  </r>
  <r>
    <x v="116"/>
    <x v="20"/>
    <s v="OFF-AP-10001005"/>
    <x v="0"/>
    <x v="12"/>
    <n v="235.95000000000002"/>
    <s v="CA-2015-103429"/>
    <n v="0"/>
    <n v="3"/>
    <n v="0"/>
    <n v="77.863499999999988"/>
    <n v="0.49507917887403441"/>
  </r>
  <r>
    <x v="116"/>
    <x v="20"/>
    <s v="OFF-BI-10003684"/>
    <x v="0"/>
    <x v="3"/>
    <n v="70.367999999999995"/>
    <s v="CA-2015-105872"/>
    <n v="1"/>
    <n v="4"/>
    <n v="0.2"/>
    <n v="26.387999999999998"/>
    <n v="0.46881743173671325"/>
  </r>
  <r>
    <x v="116"/>
    <x v="20"/>
    <s v="OFF-PA-10001712"/>
    <x v="0"/>
    <x v="0"/>
    <n v="39.96"/>
    <s v="CA-2015-103429"/>
    <n v="0"/>
    <n v="4"/>
    <n v="0"/>
    <n v="17.981999999999999"/>
    <n v="0.43613829632717294"/>
  </r>
  <r>
    <x v="116"/>
    <x v="20"/>
    <s v="OFF-BI-10004233"/>
    <x v="0"/>
    <x v="3"/>
    <n v="25.584000000000003"/>
    <s v="CA-2015-103429"/>
    <n v="0"/>
    <n v="2"/>
    <n v="0.2"/>
    <n v="8.9543999999999997"/>
    <n v="0.46881743173671325"/>
  </r>
  <r>
    <x v="116"/>
    <x v="6"/>
    <s v="OFF-PA-10001622"/>
    <x v="0"/>
    <x v="0"/>
    <n v="13.620000000000001"/>
    <s v="CA-2015-146885"/>
    <n v="1"/>
    <n v="3"/>
    <n v="0"/>
    <n v="6.1289999999999996"/>
    <n v="0.43613829632717294"/>
  </r>
  <r>
    <x v="117"/>
    <x v="29"/>
    <s v="TEC-PH-10002680"/>
    <x v="2"/>
    <x v="6"/>
    <n v="659.97"/>
    <s v="CA-2015-166051"/>
    <n v="1"/>
    <n v="3"/>
    <n v="0"/>
    <n v="197.99099999999996"/>
    <n v="0.41105220110552465"/>
  </r>
  <r>
    <x v="117"/>
    <x v="29"/>
    <s v="TEC-PH-10002538"/>
    <x v="2"/>
    <x v="6"/>
    <n v="113.72999999999999"/>
    <s v="CA-2015-166051"/>
    <n v="0"/>
    <n v="3"/>
    <n v="0"/>
    <n v="32.981699999999989"/>
    <n v="0.41105220110552465"/>
  </r>
  <r>
    <x v="118"/>
    <x v="28"/>
    <s v="FUR-CH-10004063"/>
    <x v="1"/>
    <x v="5"/>
    <n v="2001.8600000000001"/>
    <s v="CA-2015-131926"/>
    <n v="1"/>
    <n v="7"/>
    <n v="0"/>
    <n v="580.53939999999989"/>
    <n v="0.46529189879902266"/>
  </r>
  <r>
    <x v="118"/>
    <x v="28"/>
    <s v="OFF-AP-10002945"/>
    <x v="0"/>
    <x v="12"/>
    <n v="1503.25"/>
    <s v="CA-2015-131926"/>
    <n v="0"/>
    <n v="5"/>
    <n v="0"/>
    <n v="496.07249999999993"/>
    <n v="0.49507917887403441"/>
  </r>
  <r>
    <x v="118"/>
    <x v="13"/>
    <s v="TEC-PH-10002563"/>
    <x v="2"/>
    <x v="6"/>
    <n v="881.93"/>
    <s v="US-2015-165659"/>
    <n v="1"/>
    <n v="7"/>
    <n v="0"/>
    <n v="229.30180000000001"/>
    <n v="0.41105220110552465"/>
  </r>
  <r>
    <x v="118"/>
    <x v="23"/>
    <s v="OFF-AR-10002135"/>
    <x v="0"/>
    <x v="4"/>
    <n v="289.20000000000005"/>
    <s v="CA-2015-111003"/>
    <n v="1"/>
    <n v="6"/>
    <n v="0"/>
    <n v="83.867999999999967"/>
    <n v="0.45632477063632687"/>
  </r>
  <r>
    <x v="118"/>
    <x v="28"/>
    <s v="OFF-ST-10002276"/>
    <x v="0"/>
    <x v="1"/>
    <n v="166.72"/>
    <s v="CA-2015-131926"/>
    <n v="0"/>
    <n v="2"/>
    <n v="0"/>
    <n v="41.680000000000007"/>
    <n v="0.44610841445725197"/>
  </r>
  <r>
    <x v="118"/>
    <x v="14"/>
    <s v="OFF-BI-10001765"/>
    <x v="0"/>
    <x v="3"/>
    <n v="138.56"/>
    <s v="US-2015-157070"/>
    <n v="1"/>
    <n v="4"/>
    <n v="0"/>
    <n v="66.508799999999994"/>
    <n v="0.46881743173671325"/>
  </r>
  <r>
    <x v="118"/>
    <x v="14"/>
    <s v="OFF-AP-10004859"/>
    <x v="0"/>
    <x v="12"/>
    <n v="65.52000000000001"/>
    <s v="US-2015-157070"/>
    <n v="0"/>
    <n v="5"/>
    <n v="0.1"/>
    <n v="12.376000000000001"/>
    <n v="0.49507917887403441"/>
  </r>
  <r>
    <x v="118"/>
    <x v="28"/>
    <s v="OFF-PA-10004082"/>
    <x v="0"/>
    <x v="0"/>
    <n v="47.88"/>
    <s v="CA-2015-131926"/>
    <n v="0"/>
    <n v="6"/>
    <n v="0"/>
    <n v="23.94"/>
    <n v="0.43613829632717294"/>
  </r>
  <r>
    <x v="118"/>
    <x v="23"/>
    <s v="OFF-BI-10001072"/>
    <x v="0"/>
    <x v="3"/>
    <n v="45.480000000000004"/>
    <s v="CA-2015-111003"/>
    <n v="0"/>
    <n v="3"/>
    <n v="0"/>
    <n v="20.9208"/>
    <n v="0.46881743173671325"/>
  </r>
  <r>
    <x v="118"/>
    <x v="28"/>
    <s v="OFF-PA-10000061"/>
    <x v="0"/>
    <x v="0"/>
    <n v="25.92"/>
    <s v="CA-2015-131926"/>
    <n v="0"/>
    <n v="4"/>
    <n v="0"/>
    <n v="12.441600000000001"/>
    <n v="0.43613829632717294"/>
  </r>
  <r>
    <x v="118"/>
    <x v="13"/>
    <s v="FUR-FU-10001935"/>
    <x v="1"/>
    <x v="8"/>
    <n v="22.200000000000003"/>
    <s v="US-2015-165659"/>
    <n v="0"/>
    <n v="6"/>
    <n v="0"/>
    <n v="9.1020000000000021"/>
    <n v="0.4595170286641902"/>
  </r>
  <r>
    <x v="119"/>
    <x v="5"/>
    <s v="OFF-ST-10001490"/>
    <x v="0"/>
    <x v="1"/>
    <n v="356.94"/>
    <s v="CA-2015-100895"/>
    <n v="1"/>
    <n v="2"/>
    <n v="0"/>
    <n v="107.08199999999997"/>
    <n v="0.44610841445725197"/>
  </r>
  <r>
    <x v="119"/>
    <x v="5"/>
    <s v="TEC-PH-10001425"/>
    <x v="2"/>
    <x v="6"/>
    <n v="239.96999999999997"/>
    <s v="CA-2015-100895"/>
    <n v="0"/>
    <n v="3"/>
    <n v="0"/>
    <n v="67.191599999999994"/>
    <n v="0.41105220110552465"/>
  </r>
  <r>
    <x v="119"/>
    <x v="27"/>
    <s v="FUR-FU-10000246"/>
    <x v="1"/>
    <x v="8"/>
    <n v="73.320000000000007"/>
    <s v="CA-2015-104472"/>
    <n v="1"/>
    <n v="6"/>
    <n v="0"/>
    <n v="21.995999999999992"/>
    <n v="0.4595170286641902"/>
  </r>
  <r>
    <x v="119"/>
    <x v="27"/>
    <s v="OFF-BI-10001658"/>
    <x v="0"/>
    <x v="3"/>
    <n v="59.808000000000007"/>
    <s v="CA-2015-104472"/>
    <n v="0"/>
    <n v="3"/>
    <n v="0.2"/>
    <n v="19.4376"/>
    <n v="0.46881743173671325"/>
  </r>
  <r>
    <x v="119"/>
    <x v="5"/>
    <s v="OFF-AR-10004511"/>
    <x v="0"/>
    <x v="4"/>
    <n v="8.56"/>
    <s v="CA-2015-100895"/>
    <n v="0"/>
    <n v="2"/>
    <n v="0"/>
    <n v="2.6536"/>
    <n v="0.45632477063632687"/>
  </r>
  <r>
    <x v="120"/>
    <x v="22"/>
    <s v="FUR-TA-10004086"/>
    <x v="1"/>
    <x v="13"/>
    <n v="515.88"/>
    <s v="CA-2015-135657"/>
    <n v="1"/>
    <n v="6"/>
    <n v="0"/>
    <n v="113.49359999999999"/>
    <n v="0.55975208308209756"/>
  </r>
  <r>
    <x v="120"/>
    <x v="1"/>
    <s v="OFF-ST-10000877"/>
    <x v="0"/>
    <x v="1"/>
    <n v="132.696"/>
    <s v="CA-2015-163867"/>
    <n v="1"/>
    <n v="3"/>
    <n v="0.2"/>
    <n v="9.9521999999999977"/>
    <n v="0.44610841445725197"/>
  </r>
  <r>
    <x v="120"/>
    <x v="1"/>
    <s v="FUR-FU-10001475"/>
    <x v="1"/>
    <x v="8"/>
    <n v="61.543999999999997"/>
    <s v="CA-2015-163867"/>
    <n v="0"/>
    <n v="7"/>
    <n v="0.6"/>
    <n v="-40.003599999999999"/>
    <n v="0.4595170286641902"/>
  </r>
  <r>
    <x v="120"/>
    <x v="1"/>
    <s v="OFF-LA-10001771"/>
    <x v="0"/>
    <x v="2"/>
    <n v="15.936000000000002"/>
    <s v="CA-2015-163867"/>
    <n v="0"/>
    <n v="4"/>
    <n v="0.2"/>
    <n v="5.1791999999999998"/>
    <n v="0.4647369236065339"/>
  </r>
  <r>
    <x v="120"/>
    <x v="14"/>
    <s v="OFF-EN-10004459"/>
    <x v="0"/>
    <x v="11"/>
    <n v="15.28"/>
    <s v="CA-2015-141299"/>
    <n v="1"/>
    <n v="2"/>
    <n v="0"/>
    <n v="7.4871999999999996"/>
    <n v="0.44424167803735209"/>
  </r>
  <r>
    <x v="121"/>
    <x v="20"/>
    <s v="FUR-BO-10003272"/>
    <x v="1"/>
    <x v="10"/>
    <n v="353.56799999999998"/>
    <s v="CA-2015-151946"/>
    <n v="1"/>
    <n v="2"/>
    <n v="0.2"/>
    <n v="-44.196000000000026"/>
    <n v="0.5176847302647779"/>
  </r>
  <r>
    <x v="121"/>
    <x v="20"/>
    <s v="FUR-FU-10002878"/>
    <x v="1"/>
    <x v="8"/>
    <n v="56.96"/>
    <s v="CA-2015-151946"/>
    <n v="0"/>
    <n v="2"/>
    <n v="0"/>
    <n v="21.075200000000002"/>
    <n v="0.4595170286641902"/>
  </r>
  <r>
    <x v="121"/>
    <x v="10"/>
    <s v="OFF-PA-10001685"/>
    <x v="0"/>
    <x v="0"/>
    <n v="16.224"/>
    <s v="CA-2015-147914"/>
    <n v="1"/>
    <n v="2"/>
    <n v="0.2"/>
    <n v="5.8812000000000006"/>
    <n v="0.43613829632717294"/>
  </r>
  <r>
    <x v="121"/>
    <x v="20"/>
    <s v="OFF-AP-10001626"/>
    <x v="0"/>
    <x v="12"/>
    <n v="15.56"/>
    <s v="CA-2015-151946"/>
    <n v="0"/>
    <n v="4"/>
    <n v="0"/>
    <n v="4.0456000000000003"/>
    <n v="0.49507917887403441"/>
  </r>
  <r>
    <x v="121"/>
    <x v="20"/>
    <s v="FUR-FU-10002191"/>
    <x v="1"/>
    <x v="8"/>
    <n v="13.96"/>
    <s v="CA-2015-151946"/>
    <n v="0"/>
    <n v="2"/>
    <n v="0"/>
    <n v="6.7008000000000001"/>
    <n v="0.4595170286641902"/>
  </r>
  <r>
    <x v="122"/>
    <x v="20"/>
    <s v="FUR-TA-10003238"/>
    <x v="1"/>
    <x v="13"/>
    <n v="991.76400000000012"/>
    <s v="CA-2015-159520"/>
    <n v="1"/>
    <n v="3"/>
    <n v="0.4"/>
    <n v="-347.11740000000009"/>
    <n v="0.55975208308209756"/>
  </r>
  <r>
    <x v="122"/>
    <x v="20"/>
    <s v="OFF-BI-10003982"/>
    <x v="0"/>
    <x v="3"/>
    <n v="149.54399999999998"/>
    <s v="CA-2015-159520"/>
    <n v="0"/>
    <n v="9"/>
    <n v="0.2"/>
    <n v="50.471099999999993"/>
    <n v="0.46881743173671325"/>
  </r>
  <r>
    <x v="122"/>
    <x v="0"/>
    <s v="OFF-LA-10001074"/>
    <x v="0"/>
    <x v="2"/>
    <n v="100.24000000000001"/>
    <s v="CA-2015-151897"/>
    <n v="1"/>
    <n v="10"/>
    <n v="0.2"/>
    <n v="33.830999999999989"/>
    <n v="0.4647369236065339"/>
  </r>
  <r>
    <x v="122"/>
    <x v="16"/>
    <s v="OFF-PA-10002319"/>
    <x v="0"/>
    <x v="0"/>
    <n v="62.015999999999998"/>
    <s v="CA-2015-169257"/>
    <n v="1"/>
    <n v="2"/>
    <n v="0.2"/>
    <n v="22.480800000000002"/>
    <n v="0.43613829632717294"/>
  </r>
  <r>
    <x v="122"/>
    <x v="1"/>
    <s v="OFF-BI-10002794"/>
    <x v="0"/>
    <x v="3"/>
    <n v="24.587999999999994"/>
    <s v="US-2015-161305"/>
    <n v="1"/>
    <n v="3"/>
    <n v="0.8"/>
    <n v="-38.11140000000001"/>
    <n v="0.46881743173671325"/>
  </r>
  <r>
    <x v="122"/>
    <x v="20"/>
    <s v="OFF-SU-10001664"/>
    <x v="0"/>
    <x v="14"/>
    <n v="17.14"/>
    <s v="CA-2015-159520"/>
    <n v="0"/>
    <n v="2"/>
    <n v="0"/>
    <n v="4.4564000000000004"/>
    <n v="0.53938093436526824"/>
  </r>
  <r>
    <x v="122"/>
    <x v="1"/>
    <s v="OFF-EN-10000461"/>
    <x v="0"/>
    <x v="11"/>
    <n v="13.984000000000002"/>
    <s v="US-2015-161305"/>
    <n v="0"/>
    <n v="2"/>
    <n v="0.2"/>
    <n v="4.7195999999999998"/>
    <n v="0.44424167803735209"/>
  </r>
  <r>
    <x v="122"/>
    <x v="20"/>
    <s v="OFF-AR-10002656"/>
    <x v="0"/>
    <x v="4"/>
    <n v="13.36"/>
    <s v="CA-2015-133270"/>
    <n v="1"/>
    <n v="2"/>
    <n v="0"/>
    <n v="4.9431999999999992"/>
    <n v="0.45632477063632687"/>
  </r>
  <r>
    <x v="122"/>
    <x v="16"/>
    <s v="OFF-BI-10002557"/>
    <x v="0"/>
    <x v="3"/>
    <n v="1.3650000000000002"/>
    <s v="CA-2015-169257"/>
    <n v="0"/>
    <n v="1"/>
    <n v="0.7"/>
    <n v="-0.9099999999999997"/>
    <n v="0.46881743173671325"/>
  </r>
  <r>
    <x v="123"/>
    <x v="1"/>
    <s v="FUR-TA-10002041"/>
    <x v="1"/>
    <x v="13"/>
    <n v="268.935"/>
    <s v="CA-2015-106229"/>
    <n v="1"/>
    <n v="3"/>
    <n v="0.5"/>
    <n v="-209.76929999999999"/>
    <n v="0.55975208308209756"/>
  </r>
  <r>
    <x v="123"/>
    <x v="1"/>
    <s v="OFF-BI-10003982"/>
    <x v="0"/>
    <x v="3"/>
    <n v="12.461999999999996"/>
    <s v="US-2015-134971"/>
    <n v="1"/>
    <n v="3"/>
    <n v="0.8"/>
    <n v="-20.5623"/>
    <n v="0.46881743173671325"/>
  </r>
  <r>
    <x v="124"/>
    <x v="20"/>
    <s v="OFF-ST-10003470"/>
    <x v="0"/>
    <x v="1"/>
    <n v="1676.88"/>
    <s v="CA-2015-108147"/>
    <n v="1"/>
    <n v="6"/>
    <n v="0"/>
    <n v="83.843999999999937"/>
    <n v="0.44610841445725197"/>
  </r>
  <r>
    <x v="124"/>
    <x v="22"/>
    <s v="FUR-CH-10002758"/>
    <x v="1"/>
    <x v="5"/>
    <n v="585.55200000000002"/>
    <s v="US-2015-141257"/>
    <n v="1"/>
    <n v="3"/>
    <n v="0.2"/>
    <n v="73.19399999999996"/>
    <n v="0.46529189879902266"/>
  </r>
  <r>
    <x v="124"/>
    <x v="15"/>
    <s v="FUR-CH-10002647"/>
    <x v="1"/>
    <x v="5"/>
    <n v="170.35200000000003"/>
    <s v="US-2015-109162"/>
    <n v="1"/>
    <n v="3"/>
    <n v="0.2"/>
    <n v="10.647000000000006"/>
    <n v="0.46529189879902266"/>
  </r>
  <r>
    <x v="124"/>
    <x v="20"/>
    <s v="OFF-BI-10003876"/>
    <x v="0"/>
    <x v="3"/>
    <n v="68.48"/>
    <s v="CA-2015-108147"/>
    <n v="0"/>
    <n v="2"/>
    <n v="0.2"/>
    <n v="25.679999999999996"/>
    <n v="0.46881743173671325"/>
  </r>
  <r>
    <x v="125"/>
    <x v="4"/>
    <s v="FUR-TA-10001539"/>
    <x v="1"/>
    <x v="13"/>
    <n v="1706.1840000000002"/>
    <s v="CA-2015-115812"/>
    <n v="1"/>
    <n v="9"/>
    <n v="0.2"/>
    <n v="85.309199999999805"/>
    <n v="0.55975208308209756"/>
  </r>
  <r>
    <x v="125"/>
    <x v="6"/>
    <s v="FUR-TA-10004534"/>
    <x v="1"/>
    <x v="13"/>
    <n v="1441.3"/>
    <s v="CA-2015-132612"/>
    <n v="1"/>
    <n v="7"/>
    <n v="0"/>
    <n v="245.0209999999999"/>
    <n v="0.55975208308209756"/>
  </r>
  <r>
    <x v="125"/>
    <x v="4"/>
    <s v="TEC-PH-10002033"/>
    <x v="2"/>
    <x v="6"/>
    <n v="911.42399999999998"/>
    <s v="CA-2015-115812"/>
    <n v="0"/>
    <n v="4"/>
    <n v="0.2"/>
    <n v="68.356800000000021"/>
    <n v="0.41105220110552465"/>
  </r>
  <r>
    <x v="125"/>
    <x v="4"/>
    <s v="TEC-PH-10002275"/>
    <x v="2"/>
    <x v="6"/>
    <n v="907.15200000000004"/>
    <s v="CA-2015-115812"/>
    <n v="0"/>
    <n v="6"/>
    <n v="0.2"/>
    <n v="90.715200000000038"/>
    <n v="0.41105220110552465"/>
  </r>
  <r>
    <x v="125"/>
    <x v="0"/>
    <s v="TEC-AC-10000303"/>
    <x v="2"/>
    <x v="9"/>
    <n v="63.984000000000009"/>
    <s v="CA-2015-133753"/>
    <n v="1"/>
    <n v="2"/>
    <n v="0.2"/>
    <n v="10.397399999999998"/>
    <n v="0.52062335344040378"/>
  </r>
  <r>
    <x v="125"/>
    <x v="4"/>
    <s v="OFF-AP-10002892"/>
    <x v="0"/>
    <x v="12"/>
    <n v="114.9"/>
    <s v="CA-2015-115812"/>
    <n v="0"/>
    <n v="5"/>
    <n v="0"/>
    <n v="34.469999999999992"/>
    <n v="0.49507917887403441"/>
  </r>
  <r>
    <x v="125"/>
    <x v="17"/>
    <s v="OFF-PA-10003641"/>
    <x v="0"/>
    <x v="0"/>
    <n v="79.14"/>
    <s v="CA-2015-160262"/>
    <n v="1"/>
    <n v="3"/>
    <n v="0"/>
    <n v="36.404399999999995"/>
    <n v="0.43613829632717294"/>
  </r>
  <r>
    <x v="125"/>
    <x v="0"/>
    <s v="OFF-AR-10001953"/>
    <x v="0"/>
    <x v="4"/>
    <n v="70.367999999999995"/>
    <s v="CA-2015-133753"/>
    <n v="0"/>
    <n v="2"/>
    <n v="0.2"/>
    <n v="6.1572000000000031"/>
    <n v="0.45632477063632687"/>
  </r>
  <r>
    <x v="125"/>
    <x v="4"/>
    <s v="FUR-FU-10001487"/>
    <x v="1"/>
    <x v="8"/>
    <n v="48.86"/>
    <s v="CA-2015-115812"/>
    <n v="0"/>
    <n v="7"/>
    <n v="0"/>
    <n v="14.169399999999996"/>
    <n v="0.4595170286641902"/>
  </r>
  <r>
    <x v="125"/>
    <x v="17"/>
    <s v="FUR-FU-10002685"/>
    <x v="1"/>
    <x v="8"/>
    <n v="37.4"/>
    <s v="CA-2015-160262"/>
    <n v="0"/>
    <n v="2"/>
    <n v="0"/>
    <n v="14.212"/>
    <n v="0.4595170286641902"/>
  </r>
  <r>
    <x v="125"/>
    <x v="4"/>
    <s v="OFF-AR-10003752"/>
    <x v="0"/>
    <x v="4"/>
    <n v="23.1"/>
    <s v="CA-2015-133851"/>
    <n v="1"/>
    <n v="2"/>
    <n v="0"/>
    <n v="10.625999999999999"/>
    <n v="0.45632477063632687"/>
  </r>
  <r>
    <x v="125"/>
    <x v="4"/>
    <s v="OFF-BI-10003910"/>
    <x v="0"/>
    <x v="3"/>
    <n v="18.504000000000001"/>
    <s v="CA-2015-115812"/>
    <n v="0"/>
    <n v="3"/>
    <n v="0.2"/>
    <n v="5.7824999999999998"/>
    <n v="0.46881743173671325"/>
  </r>
  <r>
    <x v="125"/>
    <x v="17"/>
    <s v="OFF-AR-10002335"/>
    <x v="0"/>
    <x v="4"/>
    <n v="18.060000000000002"/>
    <s v="CA-2015-160262"/>
    <n v="0"/>
    <n v="7"/>
    <n v="0"/>
    <n v="4.6956000000000007"/>
    <n v="0.45632477063632687"/>
  </r>
  <r>
    <x v="125"/>
    <x v="0"/>
    <s v="TEC-PH-10000376"/>
    <x v="2"/>
    <x v="6"/>
    <n v="7.9920000000000009"/>
    <s v="CA-2015-133753"/>
    <n v="0"/>
    <n v="1"/>
    <n v="0.2"/>
    <n v="0.59940000000000015"/>
    <n v="0.41105220110552465"/>
  </r>
  <r>
    <x v="125"/>
    <x v="4"/>
    <s v="OFF-SU-10001225"/>
    <x v="0"/>
    <x v="14"/>
    <n v="7.36"/>
    <s v="CA-2015-133851"/>
    <n v="0"/>
    <n v="2"/>
    <n v="0"/>
    <n v="0.14719999999999978"/>
    <n v="0.53938093436526824"/>
  </r>
  <r>
    <x v="125"/>
    <x v="4"/>
    <s v="OFF-AR-10002833"/>
    <x v="0"/>
    <x v="4"/>
    <n v="7.28"/>
    <s v="CA-2015-115812"/>
    <n v="0"/>
    <n v="4"/>
    <n v="0"/>
    <n v="1.9656000000000002"/>
    <n v="0.45632477063632687"/>
  </r>
  <r>
    <x v="126"/>
    <x v="14"/>
    <s v="OFF-LA-10003930"/>
    <x v="0"/>
    <x v="2"/>
    <n v="491.55"/>
    <s v="CA-2015-144281"/>
    <n v="1"/>
    <n v="5"/>
    <n v="0"/>
    <n v="240.8595"/>
    <n v="0.4647369236065339"/>
  </r>
  <r>
    <x v="127"/>
    <x v="4"/>
    <s v="OFF-AR-10003631"/>
    <x v="0"/>
    <x v="4"/>
    <n v="14.52"/>
    <s v="CA-2015-114643"/>
    <n v="1"/>
    <n v="3"/>
    <n v="0"/>
    <n v="4.7915999999999999"/>
    <n v="0.45632477063632687"/>
  </r>
  <r>
    <x v="128"/>
    <x v="14"/>
    <s v="FUR-BO-10000711"/>
    <x v="1"/>
    <x v="10"/>
    <n v="212.94"/>
    <s v="CA-2015-140487"/>
    <n v="1"/>
    <n v="3"/>
    <n v="0"/>
    <n v="57.4938"/>
    <n v="0.5176847302647779"/>
  </r>
  <r>
    <x v="129"/>
    <x v="0"/>
    <s v="FUR-CH-10003379"/>
    <x v="1"/>
    <x v="5"/>
    <n v="797.94399999999996"/>
    <s v="US-2015-141215"/>
    <n v="1"/>
    <n v="4"/>
    <n v="0.3"/>
    <n v="-56.995999999999981"/>
    <n v="0.46529189879902266"/>
  </r>
  <r>
    <x v="129"/>
    <x v="0"/>
    <s v="FUR-TA-10001520"/>
    <x v="1"/>
    <x v="13"/>
    <n v="99.918000000000006"/>
    <s v="US-2015-141215"/>
    <n v="0"/>
    <n v="2"/>
    <n v="0.3"/>
    <n v="-18.556200000000018"/>
    <n v="0.55975208308209756"/>
  </r>
  <r>
    <x v="129"/>
    <x v="0"/>
    <s v="OFF-PA-10001952"/>
    <x v="0"/>
    <x v="0"/>
    <n v="36.544000000000004"/>
    <s v="CA-2015-126963"/>
    <n v="1"/>
    <n v="2"/>
    <n v="0.2"/>
    <n v="11.876799999999998"/>
    <n v="0.43613829632717294"/>
  </r>
  <r>
    <x v="129"/>
    <x v="0"/>
    <s v="OFF-BI-10002706"/>
    <x v="0"/>
    <x v="3"/>
    <n v="8.5679999999999978"/>
    <s v="US-2015-141215"/>
    <n v="0"/>
    <n v="3"/>
    <n v="0.8"/>
    <n v="-14.5656"/>
    <n v="0.46881743173671325"/>
  </r>
  <r>
    <x v="130"/>
    <x v="18"/>
    <s v="FUR-CH-10000225"/>
    <x v="1"/>
    <x v="5"/>
    <n v="647.84"/>
    <s v="CA-2015-136644"/>
    <n v="1"/>
    <n v="8"/>
    <n v="0"/>
    <n v="32.391999999999939"/>
    <n v="0.46529189879902266"/>
  </r>
  <r>
    <x v="130"/>
    <x v="20"/>
    <s v="OFF-EN-10003286"/>
    <x v="0"/>
    <x v="11"/>
    <n v="41.4"/>
    <s v="CA-2015-113929"/>
    <n v="1"/>
    <n v="5"/>
    <n v="0"/>
    <n v="19.457999999999998"/>
    <n v="0.44424167803735209"/>
  </r>
  <r>
    <x v="130"/>
    <x v="20"/>
    <s v="OFF-BI-10002852"/>
    <x v="0"/>
    <x v="3"/>
    <n v="39.552000000000007"/>
    <s v="CA-2015-113929"/>
    <n v="0"/>
    <n v="3"/>
    <n v="0.2"/>
    <n v="14.337599999999998"/>
    <n v="0.46881743173671325"/>
  </r>
  <r>
    <x v="130"/>
    <x v="20"/>
    <s v="OFF-AR-10003772"/>
    <x v="0"/>
    <x v="4"/>
    <n v="35"/>
    <s v="CA-2015-113929"/>
    <n v="0"/>
    <n v="4"/>
    <n v="0"/>
    <n v="10.499999999999996"/>
    <n v="0.45632477063632687"/>
  </r>
  <r>
    <x v="131"/>
    <x v="22"/>
    <s v="OFF-BI-10004995"/>
    <x v="0"/>
    <x v="3"/>
    <n v="3266.3760000000002"/>
    <s v="CA-2015-144414"/>
    <n v="1"/>
    <n v="3"/>
    <n v="0.2"/>
    <n v="1061.5721999999998"/>
    <n v="0.46881743173671325"/>
  </r>
  <r>
    <x v="131"/>
    <x v="7"/>
    <s v="TEC-MA-10000423"/>
    <x v="2"/>
    <x v="15"/>
    <n v="65.97"/>
    <s v="CA-2015-104402"/>
    <n v="1"/>
    <n v="3"/>
    <n v="0"/>
    <n v="31.005899999999997"/>
    <n v="0.5183572270896134"/>
  </r>
  <r>
    <x v="131"/>
    <x v="1"/>
    <s v="OFF-PA-10001725"/>
    <x v="0"/>
    <x v="0"/>
    <n v="62.015999999999998"/>
    <s v="CA-2015-156342"/>
    <n v="1"/>
    <n v="2"/>
    <n v="0.2"/>
    <n v="22.480800000000002"/>
    <n v="0.43613829632717294"/>
  </r>
  <r>
    <x v="131"/>
    <x v="22"/>
    <s v="OFF-FA-10000624"/>
    <x v="0"/>
    <x v="7"/>
    <n v="17.899999999999999"/>
    <s v="CA-2015-144414"/>
    <n v="0"/>
    <n v="5"/>
    <n v="0"/>
    <n v="8.9499999999999993"/>
    <n v="0.51168203684699509"/>
  </r>
  <r>
    <x v="131"/>
    <x v="22"/>
    <s v="FUR-FU-10003981"/>
    <x v="1"/>
    <x v="8"/>
    <n v="6.24"/>
    <s v="CA-2015-144414"/>
    <n v="0"/>
    <n v="3"/>
    <n v="0"/>
    <n v="2.6208000000000005"/>
    <n v="0.4595170286641902"/>
  </r>
  <r>
    <x v="132"/>
    <x v="4"/>
    <s v="TEC-PH-10000215"/>
    <x v="2"/>
    <x v="6"/>
    <n v="139.80000000000001"/>
    <s v="CA-2015-123855"/>
    <n v="1"/>
    <n v="5"/>
    <n v="0.2"/>
    <n v="12.232500000000009"/>
    <n v="0.41105220110552465"/>
  </r>
  <r>
    <x v="133"/>
    <x v="0"/>
    <s v="OFF-ST-10004123"/>
    <x v="0"/>
    <x v="1"/>
    <n v="509.48800000000006"/>
    <s v="CA-2015-166863"/>
    <n v="1"/>
    <n v="7"/>
    <n v="0.2"/>
    <n v="-127.37200000000001"/>
    <n v="0.44610841445725197"/>
  </r>
  <r>
    <x v="133"/>
    <x v="39"/>
    <s v="OFF-AP-10001005"/>
    <x v="0"/>
    <x v="12"/>
    <n v="471.90000000000003"/>
    <s v="US-2015-112949"/>
    <n v="1"/>
    <n v="6"/>
    <n v="0"/>
    <n v="155.72699999999998"/>
    <n v="0.49507917887403441"/>
  </r>
  <r>
    <x v="133"/>
    <x v="0"/>
    <s v="TEC-MA-10001972"/>
    <x v="2"/>
    <x v="15"/>
    <n v="418.8"/>
    <s v="CA-2015-166863"/>
    <n v="0"/>
    <n v="2"/>
    <n v="0.4"/>
    <n v="-97.71999999999997"/>
    <n v="0.5183572270896134"/>
  </r>
  <r>
    <x v="133"/>
    <x v="0"/>
    <s v="TEC-PH-10000369"/>
    <x v="2"/>
    <x v="6"/>
    <n v="201.584"/>
    <s v="CA-2015-166863"/>
    <n v="0"/>
    <n v="2"/>
    <n v="0.2"/>
    <n v="20.158400000000015"/>
    <n v="0.41105220110552465"/>
  </r>
  <r>
    <x v="133"/>
    <x v="0"/>
    <s v="FUR-BO-10001608"/>
    <x v="1"/>
    <x v="10"/>
    <n v="193.06559999999999"/>
    <s v="CA-2015-166863"/>
    <n v="0"/>
    <n v="4"/>
    <n v="0.32"/>
    <n v="-19.874399999999994"/>
    <n v="0.5176847302647779"/>
  </r>
  <r>
    <x v="133"/>
    <x v="0"/>
    <s v="OFF-PA-10001166"/>
    <x v="0"/>
    <x v="0"/>
    <n v="15.552000000000003"/>
    <s v="CA-2015-166863"/>
    <n v="0"/>
    <n v="3"/>
    <n v="0.2"/>
    <n v="5.4432"/>
    <n v="0.43613829632717294"/>
  </r>
  <r>
    <x v="133"/>
    <x v="0"/>
    <s v="OFF-PA-10000587"/>
    <x v="0"/>
    <x v="0"/>
    <n v="11.648000000000001"/>
    <s v="CA-2015-166863"/>
    <n v="0"/>
    <n v="2"/>
    <n v="0.2"/>
    <n v="4.0768000000000004"/>
    <n v="0.43613829632717294"/>
  </r>
  <r>
    <x v="133"/>
    <x v="39"/>
    <s v="OFF-AR-10003469"/>
    <x v="0"/>
    <x v="4"/>
    <n v="3.52"/>
    <s v="US-2015-112949"/>
    <n v="0"/>
    <n v="2"/>
    <n v="0"/>
    <n v="1.6896"/>
    <n v="0.45632477063632687"/>
  </r>
  <r>
    <x v="133"/>
    <x v="0"/>
    <s v="OFF-BI-10000756"/>
    <x v="0"/>
    <x v="3"/>
    <n v="3.3919999999999995"/>
    <s v="CA-2015-166863"/>
    <n v="0"/>
    <n v="4"/>
    <n v="0.8"/>
    <n v="-5.088000000000001"/>
    <n v="0.46881743173671325"/>
  </r>
  <r>
    <x v="134"/>
    <x v="23"/>
    <s v="TEC-PH-10004539"/>
    <x v="2"/>
    <x v="6"/>
    <n v="1322.93"/>
    <s v="CA-2015-128146"/>
    <n v="1"/>
    <n v="7"/>
    <n v="0"/>
    <n v="357.19110000000001"/>
    <n v="0.41105220110552465"/>
  </r>
  <r>
    <x v="134"/>
    <x v="20"/>
    <s v="TEC-PH-10001578"/>
    <x v="2"/>
    <x v="6"/>
    <n v="1214.8499999999999"/>
    <s v="CA-2015-141796"/>
    <n v="1"/>
    <n v="3"/>
    <n v="0"/>
    <n v="352.30649999999997"/>
    <n v="0.41105220110552465"/>
  </r>
  <r>
    <x v="134"/>
    <x v="2"/>
    <s v="TEC-AC-10003628"/>
    <x v="2"/>
    <x v="9"/>
    <n v="95.968000000000004"/>
    <s v="CA-2015-138317"/>
    <n v="1"/>
    <n v="4"/>
    <n v="0.2"/>
    <n v="28.790400000000009"/>
    <n v="0.52062335344040378"/>
  </r>
  <r>
    <x v="134"/>
    <x v="20"/>
    <s v="TEC-PH-10003963"/>
    <x v="2"/>
    <x v="6"/>
    <n v="617.97"/>
    <s v="CA-2015-130624"/>
    <n v="1"/>
    <n v="3"/>
    <n v="0"/>
    <n v="160.6722"/>
    <n v="0.41105220110552465"/>
  </r>
  <r>
    <x v="134"/>
    <x v="6"/>
    <s v="TEC-PH-10002033"/>
    <x v="2"/>
    <x v="6"/>
    <n v="284.82"/>
    <s v="US-2015-117135"/>
    <n v="1"/>
    <n v="1"/>
    <n v="0"/>
    <n v="74.053200000000004"/>
    <n v="0.41105220110552465"/>
  </r>
  <r>
    <x v="134"/>
    <x v="2"/>
    <s v="TEC-MA-10004521"/>
    <x v="2"/>
    <x v="15"/>
    <n v="206.99100000000004"/>
    <s v="CA-2015-138317"/>
    <n v="0"/>
    <n v="3"/>
    <n v="0.7"/>
    <n v="-172.49250000000001"/>
    <n v="0.5183572270896134"/>
  </r>
  <r>
    <x v="134"/>
    <x v="6"/>
    <s v="FUR-FU-10004071"/>
    <x v="1"/>
    <x v="8"/>
    <n v="104.01"/>
    <s v="US-2015-117135"/>
    <n v="0"/>
    <n v="1"/>
    <n v="0"/>
    <n v="14.561400000000006"/>
    <n v="0.4595170286641902"/>
  </r>
  <r>
    <x v="134"/>
    <x v="20"/>
    <s v="OFF-AP-10001303"/>
    <x v="0"/>
    <x v="12"/>
    <n v="59.699999999999996"/>
    <s v="CA-2015-130624"/>
    <n v="0"/>
    <n v="3"/>
    <n v="0"/>
    <n v="26.864999999999995"/>
    <n v="0.49507917887403441"/>
  </r>
  <r>
    <x v="134"/>
    <x v="2"/>
    <s v="OFF-AP-10003860"/>
    <x v="0"/>
    <x v="12"/>
    <n v="44.416000000000004"/>
    <s v="CA-2015-138317"/>
    <n v="0"/>
    <n v="2"/>
    <n v="0.2"/>
    <n v="3.8864000000000001"/>
    <n v="0.49507917887403441"/>
  </r>
  <r>
    <x v="134"/>
    <x v="6"/>
    <s v="OFF-ST-10002444"/>
    <x v="0"/>
    <x v="1"/>
    <n v="36.839999999999996"/>
    <s v="US-2015-117135"/>
    <n v="0"/>
    <n v="3"/>
    <n v="0"/>
    <n v="10.315199999999999"/>
    <n v="0.44610841445725197"/>
  </r>
  <r>
    <x v="134"/>
    <x v="26"/>
    <s v="OFF-BI-10002931"/>
    <x v="0"/>
    <x v="3"/>
    <n v="25.164000000000001"/>
    <s v="US-2015-160780"/>
    <n v="1"/>
    <n v="2"/>
    <n v="0.7"/>
    <n v="-16.775999999999996"/>
    <n v="0.46881743173671325"/>
  </r>
  <r>
    <x v="134"/>
    <x v="2"/>
    <s v="OFF-EN-10001539"/>
    <x v="0"/>
    <x v="11"/>
    <n v="24.896000000000001"/>
    <s v="CA-2015-138317"/>
    <n v="0"/>
    <n v="4"/>
    <n v="0.2"/>
    <n v="8.4024000000000001"/>
    <n v="0.44424167803735209"/>
  </r>
  <r>
    <x v="134"/>
    <x v="37"/>
    <s v="OFF-AR-10003056"/>
    <x v="0"/>
    <x v="4"/>
    <n v="21.400000000000002"/>
    <s v="CA-2015-141278"/>
    <n v="1"/>
    <n v="5"/>
    <n v="0"/>
    <n v="6.2059999999999977"/>
    <n v="0.45632477063632687"/>
  </r>
  <r>
    <x v="134"/>
    <x v="20"/>
    <s v="OFF-PA-10003883"/>
    <x v="0"/>
    <x v="0"/>
    <n v="19.649999999999999"/>
    <s v="CA-2015-130624"/>
    <n v="0"/>
    <n v="3"/>
    <n v="0"/>
    <n v="9.0389999999999997"/>
    <n v="0.43613829632717294"/>
  </r>
  <r>
    <x v="134"/>
    <x v="26"/>
    <s v="OFF-BI-10001116"/>
    <x v="0"/>
    <x v="3"/>
    <n v="11.088000000000003"/>
    <s v="US-2015-160780"/>
    <n v="0"/>
    <n v="7"/>
    <n v="0.7"/>
    <n v="-8.1311999999999998"/>
    <n v="0.46881743173671325"/>
  </r>
  <r>
    <x v="134"/>
    <x v="2"/>
    <s v="OFF-BI-10000069"/>
    <x v="0"/>
    <x v="3"/>
    <n v="9.006000000000002"/>
    <s v="CA-2015-138317"/>
    <n v="0"/>
    <n v="2"/>
    <n v="0.7"/>
    <n v="-7.2048000000000023"/>
    <n v="0.46881743173671325"/>
  </r>
  <r>
    <x v="134"/>
    <x v="2"/>
    <s v="FUR-FU-10000550"/>
    <x v="1"/>
    <x v="8"/>
    <n v="3.9840000000000004"/>
    <s v="CA-2015-138317"/>
    <n v="0"/>
    <n v="1"/>
    <n v="0.2"/>
    <n v="0.64739999999999964"/>
    <n v="0.4595170286641902"/>
  </r>
  <r>
    <x v="134"/>
    <x v="23"/>
    <s v="OFF-AR-10001919"/>
    <x v="0"/>
    <x v="4"/>
    <n v="3.76"/>
    <s v="CA-2015-128146"/>
    <n v="0"/>
    <n v="2"/>
    <n v="0"/>
    <n v="1.0903999999999998"/>
    <n v="0.45632477063632687"/>
  </r>
  <r>
    <x v="135"/>
    <x v="2"/>
    <s v="FUR-CH-10000454"/>
    <x v="1"/>
    <x v="5"/>
    <n v="853.92999999999984"/>
    <s v="CA-2015-154963"/>
    <n v="1"/>
    <n v="5"/>
    <n v="0.3"/>
    <n v="0"/>
    <n v="0.46529189879902266"/>
  </r>
  <r>
    <x v="135"/>
    <x v="26"/>
    <s v="TEC-AC-10004114"/>
    <x v="2"/>
    <x v="9"/>
    <n v="196.75200000000001"/>
    <s v="CA-2015-142048"/>
    <n v="1"/>
    <n v="6"/>
    <n v="0.2"/>
    <n v="56.566200000000009"/>
    <n v="0.52062335344040378"/>
  </r>
  <r>
    <x v="135"/>
    <x v="28"/>
    <s v="OFF-ST-10001097"/>
    <x v="0"/>
    <x v="1"/>
    <n v="501.81000000000006"/>
    <s v="CA-2015-124646"/>
    <n v="1"/>
    <n v="3"/>
    <n v="0"/>
    <n v="0"/>
    <n v="0.44610841445725197"/>
  </r>
  <r>
    <x v="135"/>
    <x v="2"/>
    <s v="FUR-CH-10004698"/>
    <x v="1"/>
    <x v="5"/>
    <n v="170.05799999999999"/>
    <s v="CA-2015-154963"/>
    <n v="0"/>
    <n v="3"/>
    <n v="0.3"/>
    <n v="-4.858799999999988"/>
    <n v="0.46529189879902266"/>
  </r>
  <r>
    <x v="135"/>
    <x v="28"/>
    <s v="OFF-ST-10001469"/>
    <x v="0"/>
    <x v="1"/>
    <n v="161.94"/>
    <s v="CA-2015-124646"/>
    <n v="0"/>
    <n v="3"/>
    <n v="0"/>
    <n v="9.716399999999993"/>
    <n v="0.44610841445725197"/>
  </r>
  <r>
    <x v="135"/>
    <x v="2"/>
    <s v="TEC-PH-10004093"/>
    <x v="2"/>
    <x v="6"/>
    <n v="82.782000000000011"/>
    <s v="CA-2015-154963"/>
    <n v="0"/>
    <n v="3"/>
    <n v="0.4"/>
    <n v="-15.176700000000004"/>
    <n v="0.41105220110552465"/>
  </r>
  <r>
    <x v="135"/>
    <x v="12"/>
    <s v="OFF-BI-10001553"/>
    <x v="0"/>
    <x v="3"/>
    <n v="8.2260000000000009"/>
    <s v="CA-2015-133389"/>
    <n v="1"/>
    <n v="3"/>
    <n v="0.7"/>
    <n v="-6.0323999999999991"/>
    <n v="0.46881743173671325"/>
  </r>
  <r>
    <x v="136"/>
    <x v="2"/>
    <s v="TEC-AC-10000158"/>
    <x v="2"/>
    <x v="9"/>
    <n v="86.376000000000005"/>
    <s v="CA-2015-126032"/>
    <n v="1"/>
    <n v="3"/>
    <n v="0.2"/>
    <n v="1.079699999999999"/>
    <n v="0.52062335344040378"/>
  </r>
  <r>
    <x v="136"/>
    <x v="25"/>
    <s v="OFF-AR-10002766"/>
    <x v="0"/>
    <x v="4"/>
    <n v="20.015999999999998"/>
    <s v="US-2015-130358"/>
    <n v="1"/>
    <n v="9"/>
    <n v="0.2"/>
    <n v="1.7514000000000003"/>
    <n v="0.45632477063632687"/>
  </r>
  <r>
    <x v="136"/>
    <x v="25"/>
    <s v="OFF-SU-10002522"/>
    <x v="0"/>
    <x v="14"/>
    <n v="3.1040000000000001"/>
    <s v="US-2015-130358"/>
    <n v="0"/>
    <n v="1"/>
    <n v="0.2"/>
    <n v="0.34919999999999951"/>
    <n v="0.53938093436526824"/>
  </r>
  <r>
    <x v="137"/>
    <x v="12"/>
    <s v="FUR-FU-10001731"/>
    <x v="1"/>
    <x v="8"/>
    <n v="4.2720000000000002"/>
    <s v="CA-2015-159814"/>
    <n v="1"/>
    <n v="2"/>
    <n v="0.2"/>
    <n v="0.96119999999999983"/>
    <n v="0.4595170286641902"/>
  </r>
  <r>
    <x v="138"/>
    <x v="4"/>
    <s v="FUR-TA-10004147"/>
    <x v="1"/>
    <x v="13"/>
    <n v="447.84"/>
    <s v="CA-2015-159338"/>
    <n v="1"/>
    <n v="5"/>
    <n v="0.2"/>
    <n v="11.19599999999997"/>
    <n v="0.55975208308209756"/>
  </r>
  <r>
    <x v="138"/>
    <x v="11"/>
    <s v="TEC-PH-10002115"/>
    <x v="2"/>
    <x v="6"/>
    <n v="263.96000000000004"/>
    <s v="CA-2015-164469"/>
    <n v="1"/>
    <n v="5"/>
    <n v="0.2"/>
    <n v="19.796999999999997"/>
    <n v="0.41105220110552465"/>
  </r>
  <r>
    <x v="138"/>
    <x v="11"/>
    <s v="OFF-AR-10003478"/>
    <x v="0"/>
    <x v="4"/>
    <n v="71.632000000000005"/>
    <s v="CA-2015-164469"/>
    <n v="0"/>
    <n v="11"/>
    <n v="0.2"/>
    <n v="17.908000000000001"/>
    <n v="0.45632477063632687"/>
  </r>
  <r>
    <x v="138"/>
    <x v="11"/>
    <s v="OFF-AR-10000475"/>
    <x v="0"/>
    <x v="4"/>
    <n v="9.3280000000000012"/>
    <s v="CA-2015-164469"/>
    <n v="0"/>
    <n v="1"/>
    <n v="0.2"/>
    <n v="0.8162000000000007"/>
    <n v="0.45632477063632687"/>
  </r>
  <r>
    <x v="139"/>
    <x v="29"/>
    <s v="TEC-AC-10000109"/>
    <x v="2"/>
    <x v="9"/>
    <n v="223.96"/>
    <s v="CA-2015-104283"/>
    <n v="1"/>
    <n v="4"/>
    <n v="0"/>
    <n v="53.750400000000013"/>
    <n v="0.52062335344040378"/>
  </r>
  <r>
    <x v="139"/>
    <x v="29"/>
    <s v="OFF-ST-10004337"/>
    <x v="0"/>
    <x v="1"/>
    <n v="306.2"/>
    <s v="CA-2015-104283"/>
    <n v="0"/>
    <n v="5"/>
    <n v="0"/>
    <n v="0"/>
    <n v="0.44610841445725197"/>
  </r>
  <r>
    <x v="139"/>
    <x v="29"/>
    <s v="FUR-TA-10001039"/>
    <x v="1"/>
    <x v="13"/>
    <n v="85.98"/>
    <s v="CA-2015-104283"/>
    <n v="0"/>
    <n v="1"/>
    <n v="0"/>
    <n v="22.354800000000004"/>
    <n v="0.55975208308209756"/>
  </r>
  <r>
    <x v="140"/>
    <x v="2"/>
    <s v="FUR-CH-10001394"/>
    <x v="1"/>
    <x v="5"/>
    <n v="1228.4649999999999"/>
    <s v="CA-2015-140858"/>
    <n v="1"/>
    <n v="5"/>
    <n v="0.3"/>
    <n v="0"/>
    <n v="0.46529189879902266"/>
  </r>
  <r>
    <x v="140"/>
    <x v="2"/>
    <s v="OFF-PA-10003395"/>
    <x v="0"/>
    <x v="0"/>
    <n v="335.52"/>
    <s v="CA-2015-140858"/>
    <n v="0"/>
    <n v="4"/>
    <n v="0.2"/>
    <n v="117.43199999999999"/>
    <n v="0.43613829632717294"/>
  </r>
  <r>
    <x v="140"/>
    <x v="2"/>
    <s v="OFF-PA-10000304"/>
    <x v="0"/>
    <x v="0"/>
    <n v="41.472000000000008"/>
    <s v="CA-2015-140858"/>
    <n v="0"/>
    <n v="8"/>
    <n v="0.2"/>
    <n v="14.5152"/>
    <n v="0.43613829632717294"/>
  </r>
  <r>
    <x v="140"/>
    <x v="2"/>
    <s v="OFF-BI-10004230"/>
    <x v="0"/>
    <x v="3"/>
    <n v="31.086000000000006"/>
    <s v="CA-2015-140858"/>
    <n v="0"/>
    <n v="3"/>
    <n v="0.7"/>
    <n v="-22.796399999999991"/>
    <n v="0.46881743173671325"/>
  </r>
  <r>
    <x v="140"/>
    <x v="14"/>
    <s v="OFF-FA-10003495"/>
    <x v="0"/>
    <x v="7"/>
    <n v="6.08"/>
    <s v="CA-2015-156993"/>
    <n v="1"/>
    <n v="1"/>
    <n v="0"/>
    <n v="3.04"/>
    <n v="0.51168203684699509"/>
  </r>
  <r>
    <x v="140"/>
    <x v="2"/>
    <s v="OFF-BI-10003094"/>
    <x v="0"/>
    <x v="3"/>
    <n v="3.168000000000001"/>
    <s v="CA-2015-140858"/>
    <n v="0"/>
    <n v="3"/>
    <n v="0.7"/>
    <n v="-2.4287999999999998"/>
    <n v="0.46881743173671325"/>
  </r>
  <r>
    <x v="141"/>
    <x v="10"/>
    <s v="OFF-AR-10003405"/>
    <x v="0"/>
    <x v="4"/>
    <n v="32.76"/>
    <s v="CA-2015-165974"/>
    <n v="1"/>
    <n v="7"/>
    <n v="0.2"/>
    <n v="3.6854999999999958"/>
    <n v="0.45632477063632687"/>
  </r>
  <r>
    <x v="141"/>
    <x v="20"/>
    <s v="OFF-BI-10000174"/>
    <x v="0"/>
    <x v="3"/>
    <n v="13.919999999999998"/>
    <s v="CA-2015-111773"/>
    <n v="1"/>
    <n v="3"/>
    <n v="0.2"/>
    <n v="4.8720000000000008"/>
    <n v="0.46881743173671325"/>
  </r>
  <r>
    <x v="142"/>
    <x v="20"/>
    <s v="OFF-BI-10002867"/>
    <x v="0"/>
    <x v="3"/>
    <n v="334.76800000000003"/>
    <s v="CA-2015-146640"/>
    <n v="1"/>
    <n v="7"/>
    <n v="0.2"/>
    <n v="108.79959999999997"/>
    <n v="0.46881743173671325"/>
  </r>
  <r>
    <x v="142"/>
    <x v="25"/>
    <s v="OFF-PA-10001144"/>
    <x v="0"/>
    <x v="0"/>
    <n v="310.68799999999999"/>
    <s v="CA-2015-152254"/>
    <n v="1"/>
    <n v="7"/>
    <n v="0.2"/>
    <n v="108.74079999999998"/>
    <n v="0.43613829632717294"/>
  </r>
  <r>
    <x v="142"/>
    <x v="4"/>
    <s v="OFF-AR-10001374"/>
    <x v="0"/>
    <x v="4"/>
    <n v="32.400000000000006"/>
    <s v="CA-2015-109218"/>
    <n v="1"/>
    <n v="5"/>
    <n v="0"/>
    <n v="10.367999999999999"/>
    <n v="0.45632477063632687"/>
  </r>
  <r>
    <x v="142"/>
    <x v="0"/>
    <s v="OFF-PA-10002005"/>
    <x v="0"/>
    <x v="0"/>
    <n v="25.920000000000005"/>
    <s v="CA-2015-116757"/>
    <n v="1"/>
    <n v="5"/>
    <n v="0.2"/>
    <n v="9.0719999999999992"/>
    <n v="0.43613829632717294"/>
  </r>
  <r>
    <x v="142"/>
    <x v="0"/>
    <s v="OFF-FA-10002815"/>
    <x v="0"/>
    <x v="7"/>
    <n v="21.312000000000005"/>
    <s v="CA-2015-116757"/>
    <n v="0"/>
    <n v="6"/>
    <n v="0.2"/>
    <n v="7.1928000000000001"/>
    <n v="0.51168203684699509"/>
  </r>
  <r>
    <x v="142"/>
    <x v="20"/>
    <s v="OFF-AR-10001026"/>
    <x v="0"/>
    <x v="4"/>
    <n v="6.6000000000000005"/>
    <s v="US-2015-121566"/>
    <n v="1"/>
    <n v="3"/>
    <n v="0"/>
    <n v="2.9040000000000008"/>
    <n v="0.45632477063632687"/>
  </r>
  <r>
    <x v="142"/>
    <x v="1"/>
    <s v="OFF-AR-10004582"/>
    <x v="0"/>
    <x v="4"/>
    <n v="5.2480000000000002"/>
    <s v="CA-2015-123064"/>
    <n v="1"/>
    <n v="4"/>
    <n v="0.2"/>
    <n v="1.6399999999999995"/>
    <n v="0.45632477063632687"/>
  </r>
  <r>
    <x v="142"/>
    <x v="20"/>
    <s v="OFF-BI-10004528"/>
    <x v="0"/>
    <x v="3"/>
    <n v="2.6880000000000002"/>
    <s v="US-2015-121566"/>
    <n v="0"/>
    <n v="1"/>
    <n v="0.2"/>
    <n v="0.83999999999999975"/>
    <n v="0.46881743173671325"/>
  </r>
  <r>
    <x v="143"/>
    <x v="16"/>
    <s v="TEC-PH-10004586"/>
    <x v="2"/>
    <x v="6"/>
    <n v="575.91999999999996"/>
    <s v="CA-2015-160773"/>
    <n v="1"/>
    <n v="2"/>
    <n v="0.2"/>
    <n v="71.989999999999981"/>
    <n v="0.41105220110552465"/>
  </r>
  <r>
    <x v="143"/>
    <x v="22"/>
    <s v="OFF-BI-10003355"/>
    <x v="0"/>
    <x v="3"/>
    <n v="19.920000000000002"/>
    <s v="CA-2015-153150"/>
    <n v="1"/>
    <n v="5"/>
    <n v="0.2"/>
    <n v="6.9719999999999995"/>
    <n v="0.46881743173671325"/>
  </r>
  <r>
    <x v="143"/>
    <x v="16"/>
    <s v="OFF-BI-10000546"/>
    <x v="0"/>
    <x v="3"/>
    <n v="5.1840000000000011"/>
    <s v="CA-2015-160773"/>
    <n v="0"/>
    <n v="6"/>
    <n v="0.7"/>
    <n v="-3.6288"/>
    <n v="0.46881743173671325"/>
  </r>
  <r>
    <x v="144"/>
    <x v="23"/>
    <s v="TEC-PH-10002923"/>
    <x v="2"/>
    <x v="6"/>
    <n v="73.98"/>
    <s v="CA-2015-107594"/>
    <n v="1"/>
    <n v="2"/>
    <n v="0"/>
    <n v="19.974600000000002"/>
    <n v="0.41105220110552465"/>
  </r>
  <r>
    <x v="144"/>
    <x v="23"/>
    <s v="OFF-AR-10000716"/>
    <x v="0"/>
    <x v="4"/>
    <n v="5.58"/>
    <s v="CA-2015-107594"/>
    <n v="0"/>
    <n v="1"/>
    <n v="0"/>
    <n v="2.1762000000000001"/>
    <n v="0.45632477063632687"/>
  </r>
  <r>
    <x v="145"/>
    <x v="26"/>
    <s v="OFF-PA-10001977"/>
    <x v="0"/>
    <x v="0"/>
    <n v="177.536"/>
    <s v="CA-2015-120096"/>
    <n v="1"/>
    <n v="4"/>
    <n v="0.2"/>
    <n v="62.137599999999992"/>
    <n v="0.43613829632717294"/>
  </r>
  <r>
    <x v="145"/>
    <x v="26"/>
    <s v="OFF-AP-10000692"/>
    <x v="0"/>
    <x v="12"/>
    <n v="32.432000000000002"/>
    <s v="CA-2015-120096"/>
    <n v="0"/>
    <n v="2"/>
    <n v="0.2"/>
    <n v="3.2432000000000016"/>
    <n v="0.49507917887403441"/>
  </r>
  <r>
    <x v="145"/>
    <x v="6"/>
    <s v="OFF-PA-10004734"/>
    <x v="0"/>
    <x v="0"/>
    <n v="21.84"/>
    <s v="CA-2015-138709"/>
    <n v="1"/>
    <n v="3"/>
    <n v="0"/>
    <n v="10.92"/>
    <n v="0.43613829632717294"/>
  </r>
  <r>
    <x v="145"/>
    <x v="6"/>
    <s v="OFF-BI-10000145"/>
    <x v="0"/>
    <x v="3"/>
    <n v="15.600000000000001"/>
    <s v="CA-2015-138709"/>
    <n v="0"/>
    <n v="5"/>
    <n v="0"/>
    <n v="7.6440000000000001"/>
    <n v="0.46881743173671325"/>
  </r>
  <r>
    <x v="146"/>
    <x v="29"/>
    <s v="TEC-AC-10003911"/>
    <x v="2"/>
    <x v="9"/>
    <n v="479.97"/>
    <s v="CA-2015-157784"/>
    <n v="1"/>
    <n v="3"/>
    <n v="0"/>
    <n v="163.18979999999999"/>
    <n v="0.52062335344040378"/>
  </r>
  <r>
    <x v="146"/>
    <x v="0"/>
    <s v="OFF-ST-10000563"/>
    <x v="0"/>
    <x v="1"/>
    <n v="281.42400000000004"/>
    <s v="US-2015-160444"/>
    <n v="1"/>
    <n v="11"/>
    <n v="0.2"/>
    <n v="-35.178000000000004"/>
    <n v="0.44610841445725197"/>
  </r>
  <r>
    <x v="146"/>
    <x v="0"/>
    <s v="OFF-ST-10001522"/>
    <x v="0"/>
    <x v="1"/>
    <n v="220.77600000000001"/>
    <s v="US-2015-160444"/>
    <n v="0"/>
    <n v="3"/>
    <n v="0.2"/>
    <n v="-44.155200000000022"/>
    <n v="0.44610841445725197"/>
  </r>
  <r>
    <x v="146"/>
    <x v="16"/>
    <s v="FUR-FU-10003192"/>
    <x v="1"/>
    <x v="8"/>
    <n v="213.21600000000001"/>
    <s v="CA-2015-103317"/>
    <n v="1"/>
    <n v="3"/>
    <n v="0.2"/>
    <n v="15.991199999999992"/>
    <n v="0.4595170286641902"/>
  </r>
  <r>
    <x v="146"/>
    <x v="4"/>
    <s v="OFF-BI-10001670"/>
    <x v="0"/>
    <x v="3"/>
    <n v="180.96000000000004"/>
    <s v="CA-2015-107139"/>
    <n v="1"/>
    <n v="6"/>
    <n v="0.2"/>
    <n v="67.86"/>
    <n v="0.46881743173671325"/>
  </r>
  <r>
    <x v="146"/>
    <x v="16"/>
    <s v="FUR-FU-10001591"/>
    <x v="1"/>
    <x v="8"/>
    <n v="19.52"/>
    <s v="CA-2015-103317"/>
    <n v="0"/>
    <n v="2"/>
    <n v="0.2"/>
    <n v="5.3680000000000012"/>
    <n v="0.4595170286641902"/>
  </r>
  <r>
    <x v="146"/>
    <x v="29"/>
    <s v="OFF-PA-10000304"/>
    <x v="0"/>
    <x v="0"/>
    <n v="19.440000000000001"/>
    <s v="CA-2015-157784"/>
    <n v="0"/>
    <n v="3"/>
    <n v="0"/>
    <n v="9.3312000000000008"/>
    <n v="0.43613829632717294"/>
  </r>
  <r>
    <x v="146"/>
    <x v="29"/>
    <s v="OFF-LA-10001934"/>
    <x v="0"/>
    <x v="2"/>
    <n v="14.62"/>
    <s v="CA-2015-157784"/>
    <n v="0"/>
    <n v="2"/>
    <n v="0"/>
    <n v="6.8713999999999995"/>
    <n v="0.4647369236065339"/>
  </r>
  <r>
    <x v="146"/>
    <x v="16"/>
    <s v="OFF-BI-10001787"/>
    <x v="0"/>
    <x v="3"/>
    <n v="9.8100000000000023"/>
    <s v="CA-2015-103317"/>
    <n v="0"/>
    <n v="5"/>
    <n v="0.7"/>
    <n v="-6.8669999999999973"/>
    <n v="0.46881743173671325"/>
  </r>
  <r>
    <x v="146"/>
    <x v="15"/>
    <s v="OFF-AR-10002833"/>
    <x v="0"/>
    <x v="4"/>
    <n v="4.3680000000000003"/>
    <s v="CA-2015-152849"/>
    <n v="1"/>
    <n v="3"/>
    <n v="0.2"/>
    <n v="0.3822000000000001"/>
    <n v="0.45632477063632687"/>
  </r>
  <r>
    <x v="147"/>
    <x v="20"/>
    <s v="TEC-CO-10001046"/>
    <x v="2"/>
    <x v="16"/>
    <n v="559.99200000000008"/>
    <s v="CA-2015-134278"/>
    <n v="1"/>
    <n v="1"/>
    <n v="0.2"/>
    <n v="174.99749999999997"/>
    <n v="0.55185675810753509"/>
  </r>
  <r>
    <x v="147"/>
    <x v="4"/>
    <s v="FUR-CH-10000155"/>
    <x v="1"/>
    <x v="5"/>
    <n v="478.48"/>
    <s v="CA-2015-147543"/>
    <n v="1"/>
    <n v="2"/>
    <n v="0.2"/>
    <n v="47.848000000000013"/>
    <n v="0.46529189879902266"/>
  </r>
  <r>
    <x v="148"/>
    <x v="2"/>
    <s v="FUR-CH-10002880"/>
    <x v="1"/>
    <x v="5"/>
    <n v="172.18599999999998"/>
    <s v="US-2015-138758"/>
    <n v="1"/>
    <n v="2"/>
    <n v="0.3"/>
    <n v="-46.736200000000011"/>
    <n v="0.46529189879902266"/>
  </r>
  <r>
    <x v="148"/>
    <x v="2"/>
    <s v="FUR-FU-10003039"/>
    <x v="1"/>
    <x v="8"/>
    <n v="69.00800000000001"/>
    <s v="US-2015-138758"/>
    <n v="0"/>
    <n v="2"/>
    <n v="0.2"/>
    <n v="12.0764"/>
    <n v="0.4595170286641902"/>
  </r>
  <r>
    <x v="149"/>
    <x v="4"/>
    <s v="FUR-TA-10003715"/>
    <x v="1"/>
    <x v="13"/>
    <n v="502.48800000000006"/>
    <s v="CA-2015-100090"/>
    <n v="1"/>
    <n v="3"/>
    <n v="0.2"/>
    <n v="-87.935400000000044"/>
    <n v="0.55975208308209756"/>
  </r>
  <r>
    <x v="149"/>
    <x v="4"/>
    <s v="OFF-BI-10001597"/>
    <x v="0"/>
    <x v="3"/>
    <n v="196.70400000000001"/>
    <s v="CA-2015-100090"/>
    <n v="0"/>
    <n v="6"/>
    <n v="0.2"/>
    <n v="68.846399999999974"/>
    <n v="0.46881743173671325"/>
  </r>
  <r>
    <x v="149"/>
    <x v="20"/>
    <s v="FUR-CH-10002647"/>
    <x v="1"/>
    <x v="5"/>
    <n v="63.882000000000005"/>
    <s v="CA-2015-150301"/>
    <n v="1"/>
    <n v="1"/>
    <n v="0.1"/>
    <n v="10.647000000000004"/>
    <n v="0.46529189879902266"/>
  </r>
  <r>
    <x v="150"/>
    <x v="4"/>
    <s v="FUR-BO-10004218"/>
    <x v="1"/>
    <x v="10"/>
    <n v="119.83299999999998"/>
    <s v="CA-2015-113271"/>
    <n v="1"/>
    <n v="1"/>
    <n v="0.15"/>
    <n v="7.0489999999999995"/>
    <n v="0.5176847302647779"/>
  </r>
  <r>
    <x v="150"/>
    <x v="4"/>
    <s v="OFF-BI-10003291"/>
    <x v="0"/>
    <x v="3"/>
    <n v="41.904000000000003"/>
    <s v="CA-2015-114125"/>
    <n v="1"/>
    <n v="6"/>
    <n v="0.2"/>
    <n v="14.142599999999996"/>
    <n v="0.46881743173671325"/>
  </r>
  <r>
    <x v="150"/>
    <x v="4"/>
    <s v="OFF-PA-10002365"/>
    <x v="0"/>
    <x v="0"/>
    <n v="32.400000000000006"/>
    <s v="CA-2015-113271"/>
    <n v="0"/>
    <n v="5"/>
    <n v="0"/>
    <n v="15.552000000000001"/>
    <n v="0.43613829632717294"/>
  </r>
  <r>
    <x v="150"/>
    <x v="4"/>
    <s v="OFF-ST-10001505"/>
    <x v="0"/>
    <x v="1"/>
    <n v="23.92"/>
    <s v="CA-2015-114125"/>
    <n v="0"/>
    <n v="4"/>
    <n v="0"/>
    <n v="4.066399999999998"/>
    <n v="0.44610841445725197"/>
  </r>
  <r>
    <x v="150"/>
    <x v="0"/>
    <s v="OFF-PA-10002245"/>
    <x v="0"/>
    <x v="0"/>
    <n v="14.352000000000002"/>
    <s v="CA-2015-165379"/>
    <n v="1"/>
    <n v="3"/>
    <n v="0.2"/>
    <n v="4.4849999999999994"/>
    <n v="0.43613829632717294"/>
  </r>
  <r>
    <x v="150"/>
    <x v="4"/>
    <s v="OFF-BI-10002609"/>
    <x v="0"/>
    <x v="3"/>
    <n v="14.303999999999998"/>
    <s v="CA-2015-113271"/>
    <n v="0"/>
    <n v="6"/>
    <n v="0.2"/>
    <n v="4.6487999999999987"/>
    <n v="0.46881743173671325"/>
  </r>
  <r>
    <x v="150"/>
    <x v="0"/>
    <s v="OFF-PA-10003072"/>
    <x v="0"/>
    <x v="0"/>
    <n v="10.368000000000002"/>
    <s v="CA-2015-165379"/>
    <n v="0"/>
    <n v="2"/>
    <n v="0.2"/>
    <n v="3.6288"/>
    <n v="0.43613829632717294"/>
  </r>
  <r>
    <x v="150"/>
    <x v="4"/>
    <s v="OFF-AR-10003251"/>
    <x v="0"/>
    <x v="4"/>
    <n v="5.56"/>
    <s v="CA-2015-113271"/>
    <n v="0"/>
    <n v="2"/>
    <n v="0"/>
    <n v="2.2239999999999998"/>
    <n v="0.45632477063632687"/>
  </r>
  <r>
    <x v="150"/>
    <x v="4"/>
    <s v="OFF-LA-10004559"/>
    <x v="0"/>
    <x v="2"/>
    <n v="2.88"/>
    <s v="CA-2015-114125"/>
    <n v="0"/>
    <n v="1"/>
    <n v="0"/>
    <n v="1.4112"/>
    <n v="0.4647369236065339"/>
  </r>
  <r>
    <x v="151"/>
    <x v="23"/>
    <s v="FUR-CH-10003379"/>
    <x v="1"/>
    <x v="5"/>
    <n v="854.94"/>
    <s v="CA-2015-163552"/>
    <n v="1"/>
    <n v="3"/>
    <n v="0"/>
    <n v="213.73500000000001"/>
    <n v="0.46529189879902266"/>
  </r>
  <r>
    <x v="151"/>
    <x v="0"/>
    <s v="TEC-PH-10000895"/>
    <x v="2"/>
    <x v="6"/>
    <n v="575.96800000000007"/>
    <s v="CA-2015-123225"/>
    <n v="1"/>
    <n v="4"/>
    <n v="0.2"/>
    <n v="43.197600000000023"/>
    <n v="0.41105220110552465"/>
  </r>
  <r>
    <x v="151"/>
    <x v="23"/>
    <s v="TEC-PH-10003885"/>
    <x v="2"/>
    <x v="6"/>
    <n v="197.96999999999997"/>
    <s v="CA-2015-163552"/>
    <n v="0"/>
    <n v="3"/>
    <n v="0"/>
    <n v="57.41129999999999"/>
    <n v="0.41105220110552465"/>
  </r>
  <r>
    <x v="151"/>
    <x v="23"/>
    <s v="OFF-PA-10000474"/>
    <x v="0"/>
    <x v="0"/>
    <n v="177.2"/>
    <s v="CA-2015-163552"/>
    <n v="0"/>
    <n v="5"/>
    <n v="0"/>
    <n v="83.283999999999992"/>
    <n v="0.43613829632717294"/>
  </r>
  <r>
    <x v="151"/>
    <x v="20"/>
    <s v="TEC-PH-10004912"/>
    <x v="2"/>
    <x v="6"/>
    <n v="164.85000000000002"/>
    <s v="CA-2015-166555"/>
    <n v="1"/>
    <n v="3"/>
    <n v="0"/>
    <n v="47.806499999999993"/>
    <n v="0.41105220110552465"/>
  </r>
  <r>
    <x v="151"/>
    <x v="23"/>
    <s v="FUR-FU-10000629"/>
    <x v="1"/>
    <x v="8"/>
    <n v="124.10999999999999"/>
    <s v="CA-2015-163552"/>
    <n v="0"/>
    <n v="9"/>
    <n v="0"/>
    <n v="52.126200000000004"/>
    <n v="0.4595170286641902"/>
  </r>
  <r>
    <x v="151"/>
    <x v="20"/>
    <s v="OFF-PA-10001970"/>
    <x v="0"/>
    <x v="0"/>
    <n v="49.12"/>
    <s v="CA-2015-133305"/>
    <n v="1"/>
    <n v="4"/>
    <n v="0"/>
    <n v="23.086399999999998"/>
    <n v="0.43613829632717294"/>
  </r>
  <r>
    <x v="151"/>
    <x v="20"/>
    <s v="OFF-BI-10002954"/>
    <x v="0"/>
    <x v="3"/>
    <n v="18.28"/>
    <s v="CA-2015-133305"/>
    <n v="0"/>
    <n v="5"/>
    <n v="0.2"/>
    <n v="6.3979999999999997"/>
    <n v="0.46881743173671325"/>
  </r>
  <r>
    <x v="151"/>
    <x v="23"/>
    <s v="OFF-LA-10001175"/>
    <x v="0"/>
    <x v="2"/>
    <n v="14.399999999999999"/>
    <s v="CA-2015-163552"/>
    <n v="0"/>
    <n v="5"/>
    <n v="0"/>
    <n v="7.056"/>
    <n v="0.4647369236065339"/>
  </r>
  <r>
    <x v="151"/>
    <x v="0"/>
    <s v="OFF-PA-10000552"/>
    <x v="0"/>
    <x v="0"/>
    <n v="10.368000000000002"/>
    <s v="CA-2015-123225"/>
    <n v="0"/>
    <n v="2"/>
    <n v="0.2"/>
    <n v="3.6288"/>
    <n v="0.43613829632717294"/>
  </r>
  <r>
    <x v="152"/>
    <x v="1"/>
    <s v="TEC-AC-10002857"/>
    <x v="2"/>
    <x v="9"/>
    <n v="23.840000000000003"/>
    <s v="CA-2015-124807"/>
    <n v="1"/>
    <n v="4"/>
    <n v="0.2"/>
    <n v="3.2779999999999987"/>
    <n v="0.52062335344040378"/>
  </r>
  <r>
    <x v="152"/>
    <x v="4"/>
    <s v="FUR-TA-10004575"/>
    <x v="1"/>
    <x v="13"/>
    <n v="698.35200000000009"/>
    <s v="CA-2015-129924"/>
    <n v="1"/>
    <n v="3"/>
    <n v="0.2"/>
    <n v="-17.458800000000053"/>
    <n v="0.55975208308209756"/>
  </r>
  <r>
    <x v="152"/>
    <x v="0"/>
    <s v="FUR-CH-10002126"/>
    <x v="1"/>
    <x v="5"/>
    <n v="512.35799999999995"/>
    <s v="CA-2015-161508"/>
    <n v="1"/>
    <n v="3"/>
    <n v="0.3"/>
    <n v="-14.638799999999947"/>
    <n v="0.46529189879902266"/>
  </r>
  <r>
    <x v="152"/>
    <x v="4"/>
    <s v="TEC-PH-10000439"/>
    <x v="2"/>
    <x v="6"/>
    <n v="255.93600000000004"/>
    <s v="CA-2015-110184"/>
    <n v="1"/>
    <n v="8"/>
    <n v="0.2"/>
    <n v="28.792799999999971"/>
    <n v="0.41105220110552465"/>
  </r>
  <r>
    <x v="152"/>
    <x v="4"/>
    <s v="OFF-ST-10000107"/>
    <x v="0"/>
    <x v="1"/>
    <n v="249.75"/>
    <s v="CA-2015-110184"/>
    <n v="0"/>
    <n v="9"/>
    <n v="0"/>
    <n v="44.954999999999977"/>
    <n v="0.44610841445725197"/>
  </r>
  <r>
    <x v="152"/>
    <x v="22"/>
    <s v="FUR-CH-10001797"/>
    <x v="1"/>
    <x v="5"/>
    <n v="123.136"/>
    <s v="CA-2015-131310"/>
    <n v="1"/>
    <n v="4"/>
    <n v="0.2"/>
    <n v="13.852799999999981"/>
    <n v="0.46529189879902266"/>
  </r>
  <r>
    <x v="152"/>
    <x v="1"/>
    <s v="OFF-PA-10001526"/>
    <x v="0"/>
    <x v="0"/>
    <n v="35.856000000000002"/>
    <s v="CA-2015-124807"/>
    <n v="0"/>
    <n v="9"/>
    <n v="0.2"/>
    <n v="12.997800000000003"/>
    <n v="0.43613829632717294"/>
  </r>
  <r>
    <x v="152"/>
    <x v="0"/>
    <s v="OFF-AR-10003158"/>
    <x v="0"/>
    <x v="4"/>
    <n v="22.288"/>
    <s v="CA-2015-161508"/>
    <n v="0"/>
    <n v="7"/>
    <n v="0.2"/>
    <n v="3.9003999999999985"/>
    <n v="0.45632477063632687"/>
  </r>
  <r>
    <x v="152"/>
    <x v="0"/>
    <s v="OFF-PA-10001804"/>
    <x v="0"/>
    <x v="0"/>
    <n v="16.032"/>
    <s v="CA-2015-161508"/>
    <n v="0"/>
    <n v="3"/>
    <n v="0.2"/>
    <n v="5.6111999999999993"/>
    <n v="0.43613829632717294"/>
  </r>
  <r>
    <x v="152"/>
    <x v="22"/>
    <s v="OFF-BI-10003094"/>
    <x v="0"/>
    <x v="3"/>
    <n v="11.264000000000001"/>
    <s v="CA-2015-131310"/>
    <n v="0"/>
    <n v="4"/>
    <n v="0.2"/>
    <n v="3.8015999999999992"/>
    <n v="0.46881743173671325"/>
  </r>
  <r>
    <x v="152"/>
    <x v="4"/>
    <s v="OFF-BI-10003314"/>
    <x v="0"/>
    <x v="3"/>
    <n v="7.7120000000000006"/>
    <s v="CA-2015-129924"/>
    <n v="0"/>
    <n v="2"/>
    <n v="0.2"/>
    <n v="2.7956000000000003"/>
    <n v="0.46881743173671325"/>
  </r>
  <r>
    <x v="152"/>
    <x v="0"/>
    <s v="OFF-FA-10001561"/>
    <x v="0"/>
    <x v="7"/>
    <n v="3.4880000000000004"/>
    <s v="CA-2015-161508"/>
    <n v="0"/>
    <n v="2"/>
    <n v="0.2"/>
    <n v="0.56679999999999997"/>
    <n v="0.51168203684699509"/>
  </r>
  <r>
    <x v="153"/>
    <x v="4"/>
    <s v="FUR-TA-10002855"/>
    <x v="1"/>
    <x v="13"/>
    <n v="351.21600000000001"/>
    <s v="US-2015-165862"/>
    <n v="1"/>
    <n v="3"/>
    <n v="0.2"/>
    <n v="4.3901999999999788"/>
    <n v="0.55975208308209756"/>
  </r>
  <r>
    <x v="154"/>
    <x v="12"/>
    <s v="OFF-ST-10000760"/>
    <x v="0"/>
    <x v="1"/>
    <n v="55.92"/>
    <s v="US-2015-150532"/>
    <n v="1"/>
    <n v="5"/>
    <n v="0.2"/>
    <n v="6.2910000000000004"/>
    <n v="0.44610841445725197"/>
  </r>
  <r>
    <x v="154"/>
    <x v="2"/>
    <s v="OFF-AR-10001044"/>
    <x v="0"/>
    <x v="4"/>
    <n v="41.584000000000003"/>
    <s v="CA-2015-164182"/>
    <n v="1"/>
    <n v="2"/>
    <n v="0.2"/>
    <n v="4.6781999999999968"/>
    <n v="0.45632477063632687"/>
  </r>
  <r>
    <x v="154"/>
    <x v="7"/>
    <s v="OFF-AP-10000576"/>
    <x v="0"/>
    <x v="12"/>
    <n v="39.479999999999997"/>
    <s v="CA-2015-124464"/>
    <n v="1"/>
    <n v="1"/>
    <n v="0"/>
    <n v="11.054400000000001"/>
    <n v="0.49507917887403441"/>
  </r>
  <r>
    <x v="154"/>
    <x v="1"/>
    <s v="TEC-PH-10001552"/>
    <x v="2"/>
    <x v="6"/>
    <n v="38.272000000000006"/>
    <s v="US-2015-103905"/>
    <n v="1"/>
    <n v="4"/>
    <n v="0.2"/>
    <n v="3.8272000000000013"/>
    <n v="0.41105220110552465"/>
  </r>
  <r>
    <x v="154"/>
    <x v="2"/>
    <s v="FUR-FU-10001057"/>
    <x v="1"/>
    <x v="8"/>
    <n v="31.983999999999998"/>
    <s v="CA-2015-164182"/>
    <n v="0"/>
    <n v="2"/>
    <n v="0.2"/>
    <n v="1.1993999999999998"/>
    <n v="0.4595170286641902"/>
  </r>
  <r>
    <x v="154"/>
    <x v="1"/>
    <s v="OFF-BI-10001098"/>
    <x v="0"/>
    <x v="3"/>
    <n v="29.931999999999992"/>
    <s v="US-2015-103905"/>
    <n v="0"/>
    <n v="7"/>
    <n v="0.8"/>
    <n v="-46.394600000000011"/>
    <n v="0.46881743173671325"/>
  </r>
  <r>
    <x v="154"/>
    <x v="2"/>
    <s v="TEC-PH-10002583"/>
    <x v="2"/>
    <x v="6"/>
    <n v="23.987999999999996"/>
    <s v="CA-2015-164182"/>
    <n v="0"/>
    <n v="2"/>
    <n v="0.4"/>
    <n v="-13.993000000000004"/>
    <n v="0.41105220110552465"/>
  </r>
  <r>
    <x v="154"/>
    <x v="20"/>
    <s v="OFF-AR-10004999"/>
    <x v="0"/>
    <x v="4"/>
    <n v="17.940000000000001"/>
    <s v="CA-2015-109904"/>
    <n v="1"/>
    <n v="3"/>
    <n v="0"/>
    <n v="4.4850000000000003"/>
    <n v="0.45632477063632687"/>
  </r>
  <r>
    <x v="154"/>
    <x v="2"/>
    <s v="TEC-PH-10002070"/>
    <x v="2"/>
    <x v="6"/>
    <n v="13.493999999999998"/>
    <s v="CA-2015-164182"/>
    <n v="0"/>
    <n v="1"/>
    <n v="0.4"/>
    <n v="-2.2490000000000023"/>
    <n v="0.41105220110552465"/>
  </r>
  <r>
    <x v="155"/>
    <x v="19"/>
    <s v="TEC-AC-10003709"/>
    <x v="2"/>
    <x v="9"/>
    <n v="2.9699999999999998"/>
    <s v="CA-2015-115980"/>
    <n v="1"/>
    <n v="3"/>
    <n v="0"/>
    <n v="1.3068000000000004"/>
    <n v="0.52062335344040378"/>
  </r>
  <r>
    <x v="155"/>
    <x v="19"/>
    <s v="OFF-FA-10000304"/>
    <x v="0"/>
    <x v="7"/>
    <n v="6.5400000000000009"/>
    <s v="CA-2015-115980"/>
    <n v="0"/>
    <n v="3"/>
    <n v="0"/>
    <n v="2.6814000000000004"/>
    <n v="0.51168203684699509"/>
  </r>
  <r>
    <x v="156"/>
    <x v="12"/>
    <s v="FUR-CH-10002372"/>
    <x v="1"/>
    <x v="5"/>
    <n v="259.13600000000002"/>
    <s v="CA-2015-123295"/>
    <n v="1"/>
    <n v="4"/>
    <n v="0.2"/>
    <n v="-25.913599999999988"/>
    <n v="0.46529189879902266"/>
  </r>
  <r>
    <x v="156"/>
    <x v="20"/>
    <s v="OFF-BI-10002103"/>
    <x v="0"/>
    <x v="3"/>
    <n v="13.904"/>
    <s v="CA-2015-138198"/>
    <n v="1"/>
    <n v="2"/>
    <n v="0.2"/>
    <n v="4.5187999999999997"/>
    <n v="0.46881743173671325"/>
  </r>
  <r>
    <x v="157"/>
    <x v="37"/>
    <s v="TEC-PH-10000895"/>
    <x v="2"/>
    <x v="6"/>
    <n v="359.98"/>
    <s v="US-2015-150434"/>
    <n v="1"/>
    <n v="2"/>
    <n v="0"/>
    <n v="93.594800000000021"/>
    <n v="0.41105220110552465"/>
  </r>
  <r>
    <x v="157"/>
    <x v="37"/>
    <s v="FUR-TA-10004152"/>
    <x v="1"/>
    <x v="13"/>
    <n v="70.559999999999988"/>
    <s v="US-2015-150434"/>
    <n v="0"/>
    <n v="1"/>
    <n v="0.3"/>
    <n v="-4.032"/>
    <n v="0.55975208308209756"/>
  </r>
  <r>
    <x v="157"/>
    <x v="37"/>
    <s v="OFF-BI-10003694"/>
    <x v="0"/>
    <x v="3"/>
    <n v="20.88"/>
    <s v="US-2015-150434"/>
    <n v="0"/>
    <n v="2"/>
    <n v="0"/>
    <n v="9.6047999999999991"/>
    <n v="0.46881743173671325"/>
  </r>
  <r>
    <x v="157"/>
    <x v="34"/>
    <s v="OFF-BI-10001759"/>
    <x v="0"/>
    <x v="3"/>
    <n v="6.0960000000000001"/>
    <s v="CA-2015-168158"/>
    <n v="1"/>
    <n v="2"/>
    <n v="0.2"/>
    <n v="2.2098"/>
    <n v="0.46881743173671325"/>
  </r>
  <r>
    <x v="157"/>
    <x v="37"/>
    <s v="OFF-BI-10002160"/>
    <x v="0"/>
    <x v="3"/>
    <n v="3.81"/>
    <s v="US-2015-150434"/>
    <n v="0"/>
    <n v="1"/>
    <n v="0"/>
    <n v="1.8288"/>
    <n v="0.46881743173671325"/>
  </r>
  <r>
    <x v="158"/>
    <x v="0"/>
    <s v="FUR-CH-10002024"/>
    <x v="1"/>
    <x v="5"/>
    <n v="981.37199999999996"/>
    <s v="CA-2015-143903"/>
    <n v="1"/>
    <n v="2"/>
    <n v="0.3"/>
    <n v="-140.19599999999997"/>
    <n v="0.46529189879902266"/>
  </r>
  <r>
    <x v="158"/>
    <x v="4"/>
    <s v="TEC-AC-10000023"/>
    <x v="2"/>
    <x v="9"/>
    <n v="41.94"/>
    <s v="CA-2015-127866"/>
    <n v="1"/>
    <n v="2"/>
    <n v="0"/>
    <n v="15.098399999999998"/>
    <n v="0.52062335344040378"/>
  </r>
  <r>
    <x v="158"/>
    <x v="4"/>
    <s v="OFF-ST-10001490"/>
    <x v="0"/>
    <x v="1"/>
    <n v="535.41"/>
    <s v="CA-2015-127866"/>
    <n v="0"/>
    <n v="3"/>
    <n v="0"/>
    <n v="160.62299999999993"/>
    <n v="0.44610841445725197"/>
  </r>
  <r>
    <x v="158"/>
    <x v="0"/>
    <s v="OFF-ST-10003306"/>
    <x v="0"/>
    <x v="1"/>
    <n v="342.86400000000003"/>
    <s v="CA-2015-143903"/>
    <n v="0"/>
    <n v="3"/>
    <n v="0.2"/>
    <n v="38.572199999999953"/>
    <n v="0.44610841445725197"/>
  </r>
  <r>
    <x v="158"/>
    <x v="4"/>
    <s v="OFF-PA-10000418"/>
    <x v="0"/>
    <x v="0"/>
    <n v="104.85"/>
    <s v="CA-2015-141726"/>
    <n v="1"/>
    <n v="1"/>
    <n v="0"/>
    <n v="50.327999999999996"/>
    <n v="0.43613829632717294"/>
  </r>
  <r>
    <x v="158"/>
    <x v="4"/>
    <s v="OFF-BI-10002498"/>
    <x v="0"/>
    <x v="3"/>
    <n v="89.712000000000018"/>
    <s v="CA-2015-157546"/>
    <n v="1"/>
    <n v="6"/>
    <n v="0.2"/>
    <n v="30.277799999999992"/>
    <n v="0.46881743173671325"/>
  </r>
  <r>
    <x v="158"/>
    <x v="4"/>
    <s v="FUR-FU-10003577"/>
    <x v="1"/>
    <x v="8"/>
    <n v="43.019999999999996"/>
    <s v="CA-2015-141726"/>
    <n v="0"/>
    <n v="3"/>
    <n v="0"/>
    <n v="15.4872"/>
    <n v="0.4595170286641902"/>
  </r>
  <r>
    <x v="158"/>
    <x v="10"/>
    <s v="OFF-BI-10000977"/>
    <x v="0"/>
    <x v="3"/>
    <n v="27.360000000000003"/>
    <s v="CA-2015-142965"/>
    <n v="1"/>
    <n v="3"/>
    <n v="0.7"/>
    <n v="-21.887999999999991"/>
    <n v="0.46881743173671325"/>
  </r>
  <r>
    <x v="158"/>
    <x v="10"/>
    <s v="OFF-ST-10002583"/>
    <x v="0"/>
    <x v="1"/>
    <n v="25.983999999999998"/>
    <s v="CA-2015-142965"/>
    <n v="0"/>
    <n v="1"/>
    <n v="0.2"/>
    <n v="-5.1968000000000005"/>
    <n v="0.44610841445725197"/>
  </r>
  <r>
    <x v="158"/>
    <x v="4"/>
    <s v="OFF-PA-10004569"/>
    <x v="0"/>
    <x v="0"/>
    <n v="22.830000000000002"/>
    <s v="CA-2015-157546"/>
    <n v="0"/>
    <n v="3"/>
    <n v="0"/>
    <n v="10.7301"/>
    <n v="0.43613829632717294"/>
  </r>
  <r>
    <x v="158"/>
    <x v="4"/>
    <s v="OFF-PA-10002230"/>
    <x v="0"/>
    <x v="0"/>
    <n v="19.920000000000002"/>
    <s v="CA-2015-141726"/>
    <n v="0"/>
    <n v="4"/>
    <n v="0"/>
    <n v="9.7608000000000015"/>
    <n v="0.43613829632717294"/>
  </r>
  <r>
    <x v="158"/>
    <x v="0"/>
    <s v="FUR-FU-10003724"/>
    <x v="1"/>
    <x v="8"/>
    <n v="16.739999999999998"/>
    <s v="CA-2015-143903"/>
    <n v="0"/>
    <n v="5"/>
    <n v="0.6"/>
    <n v="-14.228999999999997"/>
    <n v="0.4595170286641902"/>
  </r>
  <r>
    <x v="158"/>
    <x v="4"/>
    <s v="OFF-AR-10003481"/>
    <x v="0"/>
    <x v="4"/>
    <n v="13.12"/>
    <s v="CA-2015-127866"/>
    <n v="0"/>
    <n v="4"/>
    <n v="0"/>
    <n v="3.8047999999999984"/>
    <n v="0.45632477063632687"/>
  </r>
  <r>
    <x v="158"/>
    <x v="4"/>
    <s v="OFF-PA-10003971"/>
    <x v="0"/>
    <x v="0"/>
    <n v="11.96"/>
    <s v="CA-2015-127866"/>
    <n v="0"/>
    <n v="2"/>
    <n v="0"/>
    <n v="5.8604000000000003"/>
    <n v="0.43613829632717294"/>
  </r>
  <r>
    <x v="158"/>
    <x v="4"/>
    <s v="OFF-BI-10001982"/>
    <x v="0"/>
    <x v="3"/>
    <n v="8.7040000000000006"/>
    <s v="CA-2015-141726"/>
    <n v="0"/>
    <n v="2"/>
    <n v="0.2"/>
    <n v="3.1551999999999998"/>
    <n v="0.46881743173671325"/>
  </r>
  <r>
    <x v="159"/>
    <x v="4"/>
    <s v="FUR-CH-10001215"/>
    <x v="1"/>
    <x v="5"/>
    <n v="801.5680000000001"/>
    <s v="CA-2015-116932"/>
    <n v="1"/>
    <n v="2"/>
    <n v="0.2"/>
    <n v="50.097999999999985"/>
    <n v="0.46529189879902266"/>
  </r>
  <r>
    <x v="159"/>
    <x v="0"/>
    <s v="FUR-CH-10004997"/>
    <x v="1"/>
    <x v="5"/>
    <n v="657.93"/>
    <s v="CA-2015-129189"/>
    <n v="1"/>
    <n v="5"/>
    <n v="0.3"/>
    <n v="-93.989999999999952"/>
    <n v="0.46529189879902266"/>
  </r>
  <r>
    <x v="159"/>
    <x v="4"/>
    <s v="FUR-TA-10004175"/>
    <x v="1"/>
    <x v="13"/>
    <n v="272.84800000000001"/>
    <s v="CA-2015-116932"/>
    <n v="0"/>
    <n v="1"/>
    <n v="0.2"/>
    <n v="27.284800000000004"/>
    <n v="0.55975208308209756"/>
  </r>
  <r>
    <x v="159"/>
    <x v="4"/>
    <s v="OFF-AR-10002067"/>
    <x v="0"/>
    <x v="4"/>
    <n v="99.2"/>
    <s v="CA-2015-116932"/>
    <n v="0"/>
    <n v="5"/>
    <n v="0"/>
    <n v="25.792000000000002"/>
    <n v="0.45632477063632687"/>
  </r>
  <r>
    <x v="159"/>
    <x v="0"/>
    <s v="OFF-EN-10003567"/>
    <x v="0"/>
    <x v="11"/>
    <n v="87.92"/>
    <s v="CA-2015-129189"/>
    <n v="0"/>
    <n v="5"/>
    <n v="0.2"/>
    <n v="29.673000000000005"/>
    <n v="0.44424167803735209"/>
  </r>
  <r>
    <x v="159"/>
    <x v="40"/>
    <s v="TEC-PH-10004100"/>
    <x v="2"/>
    <x v="6"/>
    <n v="35.979999999999997"/>
    <s v="CA-2015-109890"/>
    <n v="1"/>
    <n v="2"/>
    <n v="0"/>
    <n v="10.074400000000001"/>
    <n v="0.41105220110552465"/>
  </r>
  <r>
    <x v="159"/>
    <x v="0"/>
    <s v="OFF-AP-10000124"/>
    <x v="0"/>
    <x v="12"/>
    <n v="4.9919999999999991"/>
    <s v="CA-2015-129189"/>
    <n v="0"/>
    <n v="3"/>
    <n v="0.8"/>
    <n v="-12.979200000000002"/>
    <n v="0.49507917887403441"/>
  </r>
  <r>
    <x v="159"/>
    <x v="0"/>
    <s v="OFF-BI-10000494"/>
    <x v="0"/>
    <x v="3"/>
    <n v="1.0439999999999998"/>
    <s v="CA-2015-129189"/>
    <n v="0"/>
    <n v="1"/>
    <n v="0.8"/>
    <n v="-1.8270000000000004"/>
    <n v="0.46881743173671325"/>
  </r>
  <r>
    <x v="160"/>
    <x v="4"/>
    <s v="FUR-CH-10000155"/>
    <x v="1"/>
    <x v="5"/>
    <n v="717.72"/>
    <s v="CA-2015-117464"/>
    <n v="1"/>
    <n v="3"/>
    <n v="0.2"/>
    <n v="71.77200000000002"/>
    <n v="0.46529189879902266"/>
  </r>
  <r>
    <x v="160"/>
    <x v="20"/>
    <s v="TEC-AC-10002567"/>
    <x v="2"/>
    <x v="9"/>
    <n v="159.97999999999999"/>
    <s v="CA-2015-127691"/>
    <n v="1"/>
    <n v="2"/>
    <n v="0"/>
    <n v="57.592799999999997"/>
    <n v="0.52062335344040378"/>
  </r>
  <r>
    <x v="160"/>
    <x v="4"/>
    <s v="OFF-ST-10003058"/>
    <x v="0"/>
    <x v="1"/>
    <n v="236.5"/>
    <s v="CA-2015-117464"/>
    <n v="0"/>
    <n v="10"/>
    <n v="0"/>
    <n v="68.584999999999994"/>
    <n v="0.44610841445725197"/>
  </r>
  <r>
    <x v="160"/>
    <x v="4"/>
    <s v="FUR-TA-10004767"/>
    <x v="1"/>
    <x v="13"/>
    <n v="170.35200000000003"/>
    <s v="CA-2015-117464"/>
    <n v="0"/>
    <n v="3"/>
    <n v="0.2"/>
    <n v="19.164599999999979"/>
    <n v="0.55975208308209756"/>
  </r>
  <r>
    <x v="160"/>
    <x v="0"/>
    <s v="OFF-ST-10003123"/>
    <x v="0"/>
    <x v="1"/>
    <n v="26.632000000000001"/>
    <s v="US-2015-164644"/>
    <n v="1"/>
    <n v="1"/>
    <n v="0.2"/>
    <n v="1.331599999999999"/>
    <n v="0.44610841445725197"/>
  </r>
  <r>
    <x v="160"/>
    <x v="4"/>
    <s v="OFF-AR-10004757"/>
    <x v="0"/>
    <x v="4"/>
    <n v="19.68"/>
    <s v="CA-2015-122679"/>
    <n v="1"/>
    <n v="6"/>
    <n v="0"/>
    <n v="6.4943999999999988"/>
    <n v="0.45632477063632687"/>
  </r>
  <r>
    <x v="160"/>
    <x v="4"/>
    <s v="OFF-AR-10003190"/>
    <x v="0"/>
    <x v="4"/>
    <n v="11.52"/>
    <s v="CA-2015-117464"/>
    <n v="0"/>
    <n v="4"/>
    <n v="0"/>
    <n v="3.2256"/>
    <n v="0.45632477063632687"/>
  </r>
  <r>
    <x v="160"/>
    <x v="20"/>
    <s v="OFF-AR-10002053"/>
    <x v="0"/>
    <x v="4"/>
    <n v="5.96"/>
    <s v="CA-2015-127691"/>
    <n v="0"/>
    <n v="2"/>
    <n v="0"/>
    <n v="1.6688000000000001"/>
    <n v="0.45632477063632687"/>
  </r>
  <r>
    <x v="161"/>
    <x v="12"/>
    <s v="TEC-AC-10003911"/>
    <x v="2"/>
    <x v="9"/>
    <n v="1023.9360000000001"/>
    <s v="US-2015-119137"/>
    <n v="1"/>
    <n v="8"/>
    <n v="0.2"/>
    <n v="179.1887999999999"/>
    <n v="0.52062335344040378"/>
  </r>
  <r>
    <x v="161"/>
    <x v="12"/>
    <s v="TEC-AC-10002076"/>
    <x v="2"/>
    <x v="9"/>
    <n v="479.04"/>
    <s v="US-2015-119137"/>
    <n v="0"/>
    <n v="10"/>
    <n v="0.2"/>
    <n v="-29.940000000000012"/>
    <n v="0.52062335344040378"/>
  </r>
  <r>
    <x v="161"/>
    <x v="20"/>
    <s v="TEC-AC-10001314"/>
    <x v="2"/>
    <x v="9"/>
    <n v="99.98"/>
    <s v="CA-2015-103058"/>
    <n v="1"/>
    <n v="2"/>
    <n v="0"/>
    <n v="7.9983999999999895"/>
    <n v="0.52062335344040378"/>
  </r>
  <r>
    <x v="161"/>
    <x v="4"/>
    <s v="TEC-AC-10002167"/>
    <x v="2"/>
    <x v="9"/>
    <n v="45"/>
    <s v="CA-2015-145254"/>
    <n v="1"/>
    <n v="3"/>
    <n v="0"/>
    <n v="4.9500000000000011"/>
    <n v="0.52062335344040378"/>
  </r>
  <r>
    <x v="161"/>
    <x v="4"/>
    <s v="TEC-PH-10000441"/>
    <x v="2"/>
    <x v="6"/>
    <n v="604.75199999999995"/>
    <s v="CA-2015-145254"/>
    <n v="0"/>
    <n v="6"/>
    <n v="0.2"/>
    <n v="60.475200000000058"/>
    <n v="0.41105220110552465"/>
  </r>
  <r>
    <x v="161"/>
    <x v="4"/>
    <s v="TEC-PH-10004531"/>
    <x v="2"/>
    <x v="6"/>
    <n v="302.37599999999998"/>
    <s v="CA-2015-145254"/>
    <n v="0"/>
    <n v="3"/>
    <n v="0.2"/>
    <n v="37.796999999999997"/>
    <n v="0.41105220110552465"/>
  </r>
  <r>
    <x v="161"/>
    <x v="4"/>
    <s v="OFF-SU-10004664"/>
    <x v="0"/>
    <x v="14"/>
    <n v="40.700000000000003"/>
    <s v="CA-2015-145254"/>
    <n v="0"/>
    <n v="5"/>
    <n v="0"/>
    <n v="11.802999999999999"/>
    <n v="0.53938093436526824"/>
  </r>
  <r>
    <x v="161"/>
    <x v="12"/>
    <s v="OFF-AR-10000658"/>
    <x v="0"/>
    <x v="4"/>
    <n v="9.24"/>
    <s v="US-2015-119137"/>
    <n v="0"/>
    <n v="1"/>
    <n v="0.2"/>
    <n v="0.92399999999999993"/>
    <n v="0.45632477063632687"/>
  </r>
  <r>
    <x v="161"/>
    <x v="12"/>
    <s v="OFF-BI-10001982"/>
    <x v="0"/>
    <x v="3"/>
    <n v="8.1600000000000019"/>
    <s v="US-2015-119137"/>
    <n v="0"/>
    <n v="5"/>
    <n v="0.7"/>
    <n v="-5.7119999999999997"/>
    <n v="0.46881743173671325"/>
  </r>
  <r>
    <x v="162"/>
    <x v="4"/>
    <s v="OFF-SU-10000151"/>
    <x v="0"/>
    <x v="14"/>
    <n v="8187.65"/>
    <s v="CA-2015-143917"/>
    <n v="1"/>
    <n v="5"/>
    <n v="0"/>
    <n v="327.50599999999963"/>
    <n v="0.53938093436526824"/>
  </r>
  <r>
    <x v="162"/>
    <x v="4"/>
    <s v="FUR-FU-10004351"/>
    <x v="1"/>
    <x v="8"/>
    <n v="77.92"/>
    <s v="CA-2015-143917"/>
    <n v="0"/>
    <n v="8"/>
    <n v="0"/>
    <n v="34.284800000000004"/>
    <n v="0.4595170286641902"/>
  </r>
  <r>
    <x v="162"/>
    <x v="4"/>
    <s v="OFF-ST-10001228"/>
    <x v="0"/>
    <x v="1"/>
    <n v="53.72"/>
    <s v="CA-2015-143917"/>
    <n v="0"/>
    <n v="4"/>
    <n v="0"/>
    <n v="15.041600000000003"/>
    <n v="0.44610841445725197"/>
  </r>
  <r>
    <x v="162"/>
    <x v="4"/>
    <s v="OFF-SU-10002522"/>
    <x v="0"/>
    <x v="14"/>
    <n v="15.52"/>
    <s v="CA-2015-146528"/>
    <n v="1"/>
    <n v="4"/>
    <n v="0"/>
    <n v="4.5007999999999981"/>
    <n v="0.53938093436526824"/>
  </r>
  <r>
    <x v="162"/>
    <x v="4"/>
    <s v="OFF-PA-10002195"/>
    <x v="0"/>
    <x v="0"/>
    <n v="6.48"/>
    <s v="CA-2015-146528"/>
    <n v="0"/>
    <n v="1"/>
    <n v="0"/>
    <n v="3.1752000000000002"/>
    <n v="0.43613829632717294"/>
  </r>
  <r>
    <x v="163"/>
    <x v="0"/>
    <s v="OFF-BI-10004995"/>
    <x v="0"/>
    <x v="3"/>
    <n v="2177.5839999999994"/>
    <s v="CA-2015-169019"/>
    <n v="1"/>
    <n v="8"/>
    <n v="0.8"/>
    <n v="-3701.8928000000014"/>
    <n v="0.46881743173671325"/>
  </r>
  <r>
    <x v="163"/>
    <x v="17"/>
    <s v="TEC-PH-10001363"/>
    <x v="2"/>
    <x v="6"/>
    <n v="911.98400000000004"/>
    <s v="CA-2015-126760"/>
    <n v="1"/>
    <n v="2"/>
    <n v="0.2"/>
    <n v="113.99799999999991"/>
    <n v="0.41105220110552465"/>
  </r>
  <r>
    <x v="163"/>
    <x v="17"/>
    <s v="FUR-CH-10003312"/>
    <x v="1"/>
    <x v="5"/>
    <n v="674.35200000000009"/>
    <s v="CA-2015-126760"/>
    <n v="0"/>
    <n v="3"/>
    <n v="0.2"/>
    <n v="-109.58220000000011"/>
    <n v="0.46529189879902266"/>
  </r>
  <r>
    <x v="163"/>
    <x v="0"/>
    <s v="TEC-AC-10002076"/>
    <x v="2"/>
    <x v="9"/>
    <n v="431.13600000000002"/>
    <s v="CA-2015-169019"/>
    <n v="0"/>
    <n v="9"/>
    <n v="0.2"/>
    <n v="-26.946000000000012"/>
    <n v="0.52062335344040378"/>
  </r>
  <r>
    <x v="163"/>
    <x v="17"/>
    <s v="TEC-AC-10004814"/>
    <x v="2"/>
    <x v="9"/>
    <n v="170.97"/>
    <s v="CA-2015-126760"/>
    <n v="0"/>
    <n v="3"/>
    <n v="0"/>
    <n v="70.097700000000003"/>
    <n v="0.52062335344040378"/>
  </r>
  <r>
    <x v="163"/>
    <x v="27"/>
    <s v="TEC-AC-10002006"/>
    <x v="2"/>
    <x v="9"/>
    <n v="111.93"/>
    <s v="CA-2015-159121"/>
    <n v="1"/>
    <n v="7"/>
    <n v="0"/>
    <n v="34.698299999999996"/>
    <n v="0.52062335344040378"/>
  </r>
  <r>
    <x v="163"/>
    <x v="5"/>
    <s v="OFF-LA-10002762"/>
    <x v="0"/>
    <x v="2"/>
    <n v="162.88999999999999"/>
    <s v="CA-2015-116190"/>
    <n v="1"/>
    <n v="13"/>
    <n v="0"/>
    <n v="76.558299999999988"/>
    <n v="0.4647369236065339"/>
  </r>
  <r>
    <x v="163"/>
    <x v="17"/>
    <s v="FUR-FU-10004018"/>
    <x v="1"/>
    <x v="8"/>
    <n v="134.01"/>
    <s v="CA-2015-126760"/>
    <n v="0"/>
    <n v="9"/>
    <n v="0"/>
    <n v="36.182700000000004"/>
    <n v="0.4595170286641902"/>
  </r>
  <r>
    <x v="163"/>
    <x v="1"/>
    <s v="OFF-ST-10004804"/>
    <x v="0"/>
    <x v="1"/>
    <n v="123.55199999999999"/>
    <s v="US-2015-155894"/>
    <n v="1"/>
    <n v="3"/>
    <n v="0.2"/>
    <n v="-29.343599999999995"/>
    <n v="0.44610841445725197"/>
  </r>
  <r>
    <x v="163"/>
    <x v="5"/>
    <s v="FUR-CH-10000553"/>
    <x v="1"/>
    <x v="5"/>
    <n v="67.88"/>
    <s v="CA-2015-116190"/>
    <n v="0"/>
    <n v="2"/>
    <n v="0"/>
    <n v="18.327599999999997"/>
    <n v="0.46529189879902266"/>
  </r>
  <r>
    <x v="163"/>
    <x v="5"/>
    <s v="FUR-FU-10000719"/>
    <x v="1"/>
    <x v="8"/>
    <n v="25.71"/>
    <s v="CA-2015-116190"/>
    <n v="0"/>
    <n v="3"/>
    <n v="0"/>
    <n v="9.2556000000000012"/>
    <n v="0.4595170286641902"/>
  </r>
  <r>
    <x v="163"/>
    <x v="0"/>
    <s v="FUR-FU-10004666"/>
    <x v="1"/>
    <x v="8"/>
    <n v="17.496000000000002"/>
    <s v="CA-2015-169019"/>
    <n v="0"/>
    <n v="3"/>
    <n v="0.6"/>
    <n v="-10.060199999999998"/>
    <n v="0.4595170286641902"/>
  </r>
  <r>
    <x v="163"/>
    <x v="0"/>
    <s v="OFF-BI-10001524"/>
    <x v="0"/>
    <x v="3"/>
    <n v="16.783999999999995"/>
    <s v="CA-2015-169019"/>
    <n v="0"/>
    <n v="4"/>
    <n v="0.8"/>
    <n v="-26.854400000000012"/>
    <n v="0.46881743173671325"/>
  </r>
  <r>
    <x v="163"/>
    <x v="0"/>
    <s v="OFF-BI-10001679"/>
    <x v="0"/>
    <x v="3"/>
    <n v="8.879999999999999"/>
    <s v="CA-2015-169019"/>
    <n v="0"/>
    <n v="5"/>
    <n v="0.8"/>
    <n v="-13.32"/>
    <n v="0.46881743173671325"/>
  </r>
  <r>
    <x v="163"/>
    <x v="0"/>
    <s v="OFF-AP-10003281"/>
    <x v="0"/>
    <x v="12"/>
    <n v="4.8359999999999985"/>
    <s v="CA-2015-169019"/>
    <n v="0"/>
    <n v="2"/>
    <n v="0.8"/>
    <n v="-12.090000000000003"/>
    <n v="0.49507917887403441"/>
  </r>
  <r>
    <x v="164"/>
    <x v="4"/>
    <s v="TEC-AC-10002842"/>
    <x v="2"/>
    <x v="9"/>
    <n v="238"/>
    <s v="CA-2015-124709"/>
    <n v="1"/>
    <n v="2"/>
    <n v="0"/>
    <n v="38.080000000000013"/>
    <n v="0.52062335344040378"/>
  </r>
  <r>
    <x v="164"/>
    <x v="4"/>
    <s v="OFF-ST-10002574"/>
    <x v="0"/>
    <x v="1"/>
    <n v="276.27999999999997"/>
    <s v="CA-2015-169642"/>
    <n v="1"/>
    <n v="2"/>
    <n v="0"/>
    <n v="0"/>
    <n v="0.44610841445725197"/>
  </r>
  <r>
    <x v="164"/>
    <x v="20"/>
    <s v="OFF-PA-10002709"/>
    <x v="0"/>
    <x v="0"/>
    <n v="65.78"/>
    <s v="US-2015-150126"/>
    <n v="1"/>
    <n v="11"/>
    <n v="0"/>
    <n v="32.232199999999999"/>
    <n v="0.43613829632717294"/>
  </r>
  <r>
    <x v="165"/>
    <x v="16"/>
    <s v="FUR-FU-10003623"/>
    <x v="1"/>
    <x v="8"/>
    <n v="129.88800000000001"/>
    <s v="CA-2015-131541"/>
    <n v="1"/>
    <n v="6"/>
    <n v="0.2"/>
    <n v="12.988799999999991"/>
    <n v="0.4595170286641902"/>
  </r>
  <r>
    <x v="165"/>
    <x v="16"/>
    <s v="OFF-EN-10000781"/>
    <x v="0"/>
    <x v="11"/>
    <n v="48.944000000000003"/>
    <s v="CA-2015-131541"/>
    <n v="0"/>
    <n v="7"/>
    <n v="0.2"/>
    <n v="16.518599999999999"/>
    <n v="0.44424167803735209"/>
  </r>
  <r>
    <x v="165"/>
    <x v="16"/>
    <s v="OFF-FA-10000621"/>
    <x v="0"/>
    <x v="7"/>
    <n v="14.320000000000002"/>
    <s v="CA-2015-131541"/>
    <n v="0"/>
    <n v="5"/>
    <n v="0.2"/>
    <n v="5.1910000000000007"/>
    <n v="0.51168203684699509"/>
  </r>
  <r>
    <x v="166"/>
    <x v="22"/>
    <s v="FUR-BO-10002916"/>
    <x v="1"/>
    <x v="10"/>
    <n v="1367.84"/>
    <s v="CA-2015-111192"/>
    <n v="1"/>
    <n v="8"/>
    <n v="0"/>
    <n v="259.88959999999997"/>
    <n v="0.5176847302647779"/>
  </r>
  <r>
    <x v="167"/>
    <x v="25"/>
    <s v="OFF-PA-10002377"/>
    <x v="0"/>
    <x v="0"/>
    <n v="78.304000000000002"/>
    <s v="CA-2015-117345"/>
    <n v="1"/>
    <n v="2"/>
    <n v="0.2"/>
    <n v="29.363999999999997"/>
    <n v="0.43613829632717294"/>
  </r>
  <r>
    <x v="167"/>
    <x v="25"/>
    <s v="OFF-AP-10001005"/>
    <x v="0"/>
    <x v="12"/>
    <n v="62.920000000000009"/>
    <s v="CA-2015-117345"/>
    <n v="0"/>
    <n v="1"/>
    <n v="0.2"/>
    <n v="10.224499999999994"/>
    <n v="0.49507917887403441"/>
  </r>
  <r>
    <x v="167"/>
    <x v="25"/>
    <s v="FUR-FU-10000629"/>
    <x v="1"/>
    <x v="8"/>
    <n v="44.128"/>
    <s v="CA-2015-117345"/>
    <n v="0"/>
    <n v="4"/>
    <n v="0.2"/>
    <n v="12.135200000000001"/>
    <n v="0.4595170286641902"/>
  </r>
  <r>
    <x v="167"/>
    <x v="4"/>
    <s v="OFF-BI-10004506"/>
    <x v="0"/>
    <x v="3"/>
    <n v="19.752000000000002"/>
    <s v="CA-2015-152296"/>
    <n v="1"/>
    <n v="3"/>
    <n v="0.2"/>
    <n v="6.9131999999999998"/>
    <n v="0.46881743173671325"/>
  </r>
  <r>
    <x v="167"/>
    <x v="25"/>
    <s v="OFF-LA-10000240"/>
    <x v="0"/>
    <x v="2"/>
    <n v="17.544"/>
    <s v="CA-2015-117345"/>
    <n v="0"/>
    <n v="3"/>
    <n v="0.2"/>
    <n v="5.9210999999999983"/>
    <n v="0.4647369236065339"/>
  </r>
  <r>
    <x v="167"/>
    <x v="2"/>
    <s v="OFF-FA-10000992"/>
    <x v="0"/>
    <x v="7"/>
    <n v="5.68"/>
    <s v="CA-2015-162684"/>
    <n v="1"/>
    <n v="2"/>
    <n v="0.2"/>
    <n v="1.9169999999999998"/>
    <n v="0.51168203684699509"/>
  </r>
  <r>
    <x v="168"/>
    <x v="24"/>
    <s v="OFF-ST-10002011"/>
    <x v="0"/>
    <x v="1"/>
    <n v="838.38"/>
    <s v="US-2015-106299"/>
    <n v="1"/>
    <n v="2"/>
    <n v="0"/>
    <n v="226.36260000000004"/>
    <n v="0.44610841445725197"/>
  </r>
  <r>
    <x v="168"/>
    <x v="24"/>
    <s v="TEC-AC-10003237"/>
    <x v="2"/>
    <x v="9"/>
    <n v="21.2"/>
    <s v="US-2015-106299"/>
    <n v="0"/>
    <n v="2"/>
    <n v="0"/>
    <n v="9.1160000000000014"/>
    <n v="0.52062335344040378"/>
  </r>
  <r>
    <x v="168"/>
    <x v="24"/>
    <s v="OFF-BI-10001758"/>
    <x v="0"/>
    <x v="3"/>
    <n v="26.7"/>
    <s v="US-2015-106299"/>
    <n v="0"/>
    <n v="5"/>
    <n v="0"/>
    <n v="12.548999999999999"/>
    <n v="0.46881743173671325"/>
  </r>
  <r>
    <x v="169"/>
    <x v="26"/>
    <s v="FUR-TA-10004289"/>
    <x v="1"/>
    <x v="13"/>
    <n v="218.75"/>
    <s v="CA-2015-133690"/>
    <n v="1"/>
    <n v="2"/>
    <n v="0.5"/>
    <n v="-161.875"/>
    <n v="0.55975208308209756"/>
  </r>
  <r>
    <x v="169"/>
    <x v="20"/>
    <s v="OFF-SU-10002537"/>
    <x v="0"/>
    <x v="14"/>
    <n v="102.30000000000001"/>
    <s v="CA-2015-125612"/>
    <n v="1"/>
    <n v="10"/>
    <n v="0"/>
    <n v="26.598000000000006"/>
    <n v="0.53938093436526824"/>
  </r>
  <r>
    <x v="169"/>
    <x v="12"/>
    <s v="OFF-PA-10001289"/>
    <x v="0"/>
    <x v="0"/>
    <n v="93.024000000000001"/>
    <s v="CA-2015-128986"/>
    <n v="1"/>
    <n v="3"/>
    <n v="0.2"/>
    <n v="33.721199999999996"/>
    <n v="0.43613829632717294"/>
  </r>
  <r>
    <x v="169"/>
    <x v="20"/>
    <s v="OFF-PA-10001019"/>
    <x v="0"/>
    <x v="0"/>
    <n v="39.96"/>
    <s v="CA-2015-125612"/>
    <n v="0"/>
    <n v="2"/>
    <n v="0"/>
    <n v="18.781199999999998"/>
    <n v="0.43613829632717294"/>
  </r>
  <r>
    <x v="169"/>
    <x v="20"/>
    <s v="OFF-ST-10003221"/>
    <x v="0"/>
    <x v="1"/>
    <n v="21.36"/>
    <s v="CA-2015-125612"/>
    <n v="0"/>
    <n v="2"/>
    <n v="0"/>
    <n v="5.7672000000000008"/>
    <n v="0.44610841445725197"/>
  </r>
  <r>
    <x v="169"/>
    <x v="26"/>
    <s v="OFF-AP-10003622"/>
    <x v="0"/>
    <x v="12"/>
    <n v="2.6"/>
    <s v="CA-2015-133690"/>
    <n v="0"/>
    <n v="1"/>
    <n v="0.2"/>
    <n v="0.29249999999999987"/>
    <n v="0.49507917887403441"/>
  </r>
  <r>
    <x v="170"/>
    <x v="27"/>
    <s v="OFF-AP-10003590"/>
    <x v="0"/>
    <x v="12"/>
    <n v="1089.75"/>
    <s v="CA-2015-126361"/>
    <n v="1"/>
    <n v="3"/>
    <n v="0"/>
    <n v="305.13000000000011"/>
    <n v="0.49507917887403441"/>
  </r>
  <r>
    <x v="170"/>
    <x v="41"/>
    <s v="TEC-AC-10002473"/>
    <x v="2"/>
    <x v="9"/>
    <n v="255.42"/>
    <s v="CA-2015-134215"/>
    <n v="1"/>
    <n v="9"/>
    <n v="0"/>
    <n v="104.7222"/>
    <n v="0.52062335344040378"/>
  </r>
  <r>
    <x v="170"/>
    <x v="27"/>
    <s v="OFF-PA-10000806"/>
    <x v="0"/>
    <x v="0"/>
    <n v="447.84"/>
    <s v="CA-2015-126361"/>
    <n v="0"/>
    <n v="8"/>
    <n v="0"/>
    <n v="219.44159999999999"/>
    <n v="0.43613829632717294"/>
  </r>
  <r>
    <x v="170"/>
    <x v="27"/>
    <s v="TEC-PH-10002310"/>
    <x v="2"/>
    <x v="6"/>
    <n v="399.96000000000004"/>
    <s v="CA-2015-126361"/>
    <n v="0"/>
    <n v="5"/>
    <n v="0.2"/>
    <n v="34.996499999999969"/>
    <n v="0.41105220110552465"/>
  </r>
  <r>
    <x v="170"/>
    <x v="41"/>
    <s v="OFF-PA-10004353"/>
    <x v="0"/>
    <x v="0"/>
    <n v="259.74"/>
    <s v="CA-2015-134215"/>
    <n v="0"/>
    <n v="13"/>
    <n v="0"/>
    <n v="124.6752"/>
    <n v="0.43613829632717294"/>
  </r>
  <r>
    <x v="170"/>
    <x v="27"/>
    <s v="OFF-ST-10002289"/>
    <x v="0"/>
    <x v="1"/>
    <n v="158.9"/>
    <s v="CA-2015-126361"/>
    <n v="0"/>
    <n v="5"/>
    <n v="0"/>
    <n v="7.9449999999999932"/>
    <n v="0.44610841445725197"/>
  </r>
  <r>
    <x v="170"/>
    <x v="41"/>
    <s v="OFF-AP-10001271"/>
    <x v="0"/>
    <x v="12"/>
    <n v="101.96"/>
    <s v="CA-2015-134215"/>
    <n v="0"/>
    <n v="2"/>
    <n v="0"/>
    <n v="27.529200000000003"/>
    <n v="0.49507917887403441"/>
  </r>
  <r>
    <x v="170"/>
    <x v="27"/>
    <s v="OFF-AR-10000896"/>
    <x v="0"/>
    <x v="4"/>
    <n v="16.399999999999999"/>
    <s v="CA-2015-126361"/>
    <n v="0"/>
    <n v="5"/>
    <n v="0"/>
    <n v="4.2639999999999993"/>
    <n v="0.45632477063632687"/>
  </r>
  <r>
    <x v="170"/>
    <x v="27"/>
    <s v="OFF-BI-10002852"/>
    <x v="0"/>
    <x v="3"/>
    <n v="13.184000000000001"/>
    <s v="CA-2015-126361"/>
    <n v="0"/>
    <n v="1"/>
    <n v="0.2"/>
    <n v="4.7792000000000003"/>
    <n v="0.46881743173671325"/>
  </r>
  <r>
    <x v="171"/>
    <x v="37"/>
    <s v="FUR-CH-10002335"/>
    <x v="1"/>
    <x v="5"/>
    <n v="1133.3499999999999"/>
    <s v="US-2015-117968"/>
    <n v="1"/>
    <n v="5"/>
    <n v="0"/>
    <n v="294.67100000000005"/>
    <n v="0.46529189879902266"/>
  </r>
  <r>
    <x v="171"/>
    <x v="4"/>
    <s v="TEC-AC-10004510"/>
    <x v="2"/>
    <x v="9"/>
    <n v="16.36"/>
    <s v="CA-2015-150490"/>
    <n v="1"/>
    <n v="1"/>
    <n v="0"/>
    <n v="1.6359999999999992"/>
    <n v="0.52062335344040378"/>
  </r>
  <r>
    <x v="171"/>
    <x v="0"/>
    <s v="FUR-TA-10001307"/>
    <x v="1"/>
    <x v="13"/>
    <n v="489.22999999999996"/>
    <s v="CA-2015-124723"/>
    <n v="1"/>
    <n v="2"/>
    <n v="0.3"/>
    <n v="41.933999999999997"/>
    <n v="0.55975208308209756"/>
  </r>
  <r>
    <x v="171"/>
    <x v="4"/>
    <s v="FUR-CH-10003817"/>
    <x v="1"/>
    <x v="5"/>
    <n v="340.14400000000006"/>
    <s v="CA-2015-118962"/>
    <n v="1"/>
    <n v="7"/>
    <n v="0.2"/>
    <n v="21.259"/>
    <n v="0.46529189879902266"/>
  </r>
  <r>
    <x v="171"/>
    <x v="20"/>
    <s v="TEC-PH-10002468"/>
    <x v="2"/>
    <x v="6"/>
    <n v="135.99"/>
    <s v="CA-2015-110065"/>
    <n v="1"/>
    <n v="1"/>
    <n v="0"/>
    <n v="36.717300000000009"/>
    <n v="0.41105220110552465"/>
  </r>
  <r>
    <x v="171"/>
    <x v="4"/>
    <s v="OFF-PA-10001144"/>
    <x v="0"/>
    <x v="0"/>
    <n v="110.96"/>
    <s v="CA-2015-118962"/>
    <n v="0"/>
    <n v="2"/>
    <n v="0"/>
    <n v="53.260799999999996"/>
    <n v="0.43613829632717294"/>
  </r>
  <r>
    <x v="171"/>
    <x v="37"/>
    <s v="OFF-AP-10002765"/>
    <x v="0"/>
    <x v="12"/>
    <n v="79.47"/>
    <s v="US-2015-117968"/>
    <n v="0"/>
    <n v="3"/>
    <n v="0"/>
    <n v="22.251600000000003"/>
    <n v="0.49507917887403441"/>
  </r>
  <r>
    <x v="171"/>
    <x v="4"/>
    <s v="OFF-AR-10004602"/>
    <x v="0"/>
    <x v="4"/>
    <n v="45.98"/>
    <s v="CA-2015-150490"/>
    <n v="0"/>
    <n v="2"/>
    <n v="0"/>
    <n v="12.874400000000001"/>
    <n v="0.45632477063632687"/>
  </r>
  <r>
    <x v="171"/>
    <x v="4"/>
    <s v="OFF-PA-10000659"/>
    <x v="0"/>
    <x v="0"/>
    <n v="20.94"/>
    <s v="CA-2015-118962"/>
    <n v="0"/>
    <n v="3"/>
    <n v="0"/>
    <n v="9.841800000000001"/>
    <n v="0.43613829632717294"/>
  </r>
  <r>
    <x v="171"/>
    <x v="20"/>
    <s v="OFF-AR-10004165"/>
    <x v="0"/>
    <x v="4"/>
    <n v="15.959999999999999"/>
    <s v="CA-2015-110065"/>
    <n v="0"/>
    <n v="7"/>
    <n v="0"/>
    <n v="7.0224000000000011"/>
    <n v="0.45632477063632687"/>
  </r>
  <r>
    <x v="171"/>
    <x v="4"/>
    <s v="OFF-ST-10000321"/>
    <x v="0"/>
    <x v="1"/>
    <n v="15.78"/>
    <s v="CA-2015-150490"/>
    <n v="0"/>
    <n v="2"/>
    <n v="0"/>
    <n v="0.63119999999999798"/>
    <n v="0.44610841445725197"/>
  </r>
  <r>
    <x v="171"/>
    <x v="37"/>
    <s v="OFF-AR-10004165"/>
    <x v="0"/>
    <x v="4"/>
    <n v="4.5599999999999996"/>
    <s v="US-2015-117968"/>
    <n v="0"/>
    <n v="2"/>
    <n v="0"/>
    <n v="2.0064000000000002"/>
    <n v="0.45632477063632687"/>
  </r>
  <r>
    <x v="172"/>
    <x v="20"/>
    <s v="TEC-AC-10004571"/>
    <x v="2"/>
    <x v="9"/>
    <n v="199.98"/>
    <s v="CA-2015-137575"/>
    <n v="1"/>
    <n v="2"/>
    <n v="0"/>
    <n v="83.991600000000005"/>
    <n v="0.52062335344040378"/>
  </r>
  <r>
    <x v="172"/>
    <x v="9"/>
    <s v="TEC-AC-10000023"/>
    <x v="2"/>
    <x v="9"/>
    <n v="62.91"/>
    <s v="CA-2015-115357"/>
    <n v="1"/>
    <n v="3"/>
    <n v="0"/>
    <n v="22.647599999999997"/>
    <n v="0.52062335344040378"/>
  </r>
  <r>
    <x v="173"/>
    <x v="4"/>
    <s v="TEC-CO-10004115"/>
    <x v="2"/>
    <x v="16"/>
    <n v="1199.9760000000001"/>
    <s v="CA-2015-131450"/>
    <n v="1"/>
    <n v="3"/>
    <n v="0.2"/>
    <n v="434.99130000000002"/>
    <n v="0.55185675810753509"/>
  </r>
  <r>
    <x v="173"/>
    <x v="12"/>
    <s v="TEC-AC-10001767"/>
    <x v="2"/>
    <x v="9"/>
    <n v="95.976000000000013"/>
    <s v="CA-2015-151708"/>
    <n v="1"/>
    <n v="3"/>
    <n v="0.2"/>
    <n v="-10.797300000000011"/>
    <n v="0.52062335344040378"/>
  </r>
  <r>
    <x v="173"/>
    <x v="14"/>
    <s v="TEC-CO-10001571"/>
    <x v="2"/>
    <x v="16"/>
    <n v="549.99"/>
    <s v="CA-2015-124478"/>
    <n v="1"/>
    <n v="1"/>
    <n v="0"/>
    <n v="274.995"/>
    <n v="0.55185675810753509"/>
  </r>
  <r>
    <x v="173"/>
    <x v="4"/>
    <s v="TEC-PH-10002398"/>
    <x v="2"/>
    <x v="6"/>
    <n v="445.96000000000004"/>
    <s v="CA-2015-131450"/>
    <n v="0"/>
    <n v="5"/>
    <n v="0.2"/>
    <n v="55.744999999999948"/>
    <n v="0.41105220110552465"/>
  </r>
  <r>
    <x v="173"/>
    <x v="4"/>
    <s v="OFF-ST-10000532"/>
    <x v="0"/>
    <x v="1"/>
    <n v="423.28"/>
    <s v="CA-2015-154669"/>
    <n v="1"/>
    <n v="11"/>
    <n v="0"/>
    <n v="110.05279999999999"/>
    <n v="0.44610841445725197"/>
  </r>
  <r>
    <x v="173"/>
    <x v="4"/>
    <s v="FUR-FU-10001979"/>
    <x v="1"/>
    <x v="8"/>
    <n v="327.76"/>
    <s v="CA-2015-131450"/>
    <n v="0"/>
    <n v="8"/>
    <n v="0"/>
    <n v="91.772800000000018"/>
    <n v="0.4595170286641902"/>
  </r>
  <r>
    <x v="173"/>
    <x v="14"/>
    <s v="TEC-PH-10001128"/>
    <x v="2"/>
    <x v="6"/>
    <n v="299.98"/>
    <s v="CA-2015-124478"/>
    <n v="0"/>
    <n v="2"/>
    <n v="0"/>
    <n v="83.994400000000013"/>
    <n v="0.41105220110552465"/>
  </r>
  <r>
    <x v="173"/>
    <x v="14"/>
    <s v="OFF-AP-10002495"/>
    <x v="0"/>
    <x v="12"/>
    <n v="167.535"/>
    <s v="CA-2015-124478"/>
    <n v="0"/>
    <n v="3"/>
    <n v="0.1"/>
    <n v="37.229999999999983"/>
    <n v="0.49507917887403441"/>
  </r>
  <r>
    <x v="173"/>
    <x v="16"/>
    <s v="FUR-BO-10000468"/>
    <x v="1"/>
    <x v="10"/>
    <n v="155.45600000000002"/>
    <s v="CA-2015-156790"/>
    <n v="1"/>
    <n v="4"/>
    <n v="0.2"/>
    <n v="-7.7727999999999895"/>
    <n v="0.5176847302647779"/>
  </r>
  <r>
    <x v="173"/>
    <x v="12"/>
    <s v="FUR-FU-10001602"/>
    <x v="1"/>
    <x v="8"/>
    <n v="121.376"/>
    <s v="CA-2015-151708"/>
    <n v="0"/>
    <n v="4"/>
    <n v="0.2"/>
    <n v="-3.0344000000000122"/>
    <n v="0.4595170286641902"/>
  </r>
  <r>
    <x v="173"/>
    <x v="4"/>
    <s v="OFF-AP-10004708"/>
    <x v="0"/>
    <x v="12"/>
    <n v="76.12"/>
    <s v="CA-2015-131450"/>
    <n v="0"/>
    <n v="2"/>
    <n v="0"/>
    <n v="22.074799999999996"/>
    <n v="0.49507917887403441"/>
  </r>
  <r>
    <x v="173"/>
    <x v="14"/>
    <s v="FUR-FU-10002088"/>
    <x v="1"/>
    <x v="8"/>
    <n v="53.88"/>
    <s v="CA-2015-124478"/>
    <n v="0"/>
    <n v="6"/>
    <n v="0"/>
    <n v="22.629600000000003"/>
    <n v="0.4595170286641902"/>
  </r>
  <r>
    <x v="173"/>
    <x v="14"/>
    <s v="OFF-EN-10002500"/>
    <x v="0"/>
    <x v="11"/>
    <n v="38.339999999999996"/>
    <s v="CA-2015-124478"/>
    <n v="0"/>
    <n v="3"/>
    <n v="0"/>
    <n v="17.253"/>
    <n v="0.44424167803735209"/>
  </r>
  <r>
    <x v="174"/>
    <x v="22"/>
    <s v="OFF-BI-10004600"/>
    <x v="0"/>
    <x v="3"/>
    <n v="2060.7440000000001"/>
    <s v="CA-2015-169726"/>
    <n v="1"/>
    <n v="7"/>
    <n v="0.2"/>
    <n v="643.98249999999996"/>
    <n v="0.46881743173671325"/>
  </r>
  <r>
    <x v="174"/>
    <x v="22"/>
    <s v="TEC-PH-10001530"/>
    <x v="2"/>
    <x v="6"/>
    <n v="1091.1680000000001"/>
    <s v="CA-2015-166471"/>
    <n v="1"/>
    <n v="4"/>
    <n v="0.2"/>
    <n v="68.197999999999979"/>
    <n v="0.41105220110552465"/>
  </r>
  <r>
    <x v="174"/>
    <x v="22"/>
    <s v="TEC-PH-10000038"/>
    <x v="2"/>
    <x v="6"/>
    <n v="219.16800000000001"/>
    <s v="CA-2015-166471"/>
    <n v="0"/>
    <n v="2"/>
    <n v="0.2"/>
    <n v="-43.833600000000018"/>
    <n v="0.41105220110552465"/>
  </r>
  <r>
    <x v="174"/>
    <x v="16"/>
    <s v="TEC-PH-10002398"/>
    <x v="2"/>
    <x v="6"/>
    <n v="178.38400000000001"/>
    <s v="CA-2015-167850"/>
    <n v="1"/>
    <n v="2"/>
    <n v="0.2"/>
    <n v="22.297999999999973"/>
    <n v="0.41105220110552465"/>
  </r>
  <r>
    <x v="174"/>
    <x v="4"/>
    <s v="OFF-LA-10000262"/>
    <x v="0"/>
    <x v="2"/>
    <n v="20.88"/>
    <s v="CA-2015-110527"/>
    <n v="1"/>
    <n v="8"/>
    <n v="0"/>
    <n v="9.6047999999999991"/>
    <n v="0.4647369236065339"/>
  </r>
  <r>
    <x v="174"/>
    <x v="16"/>
    <s v="OFF-PA-10001937"/>
    <x v="0"/>
    <x v="0"/>
    <n v="15.552000000000003"/>
    <s v="CA-2015-167850"/>
    <n v="0"/>
    <n v="3"/>
    <n v="0.2"/>
    <n v="5.4432"/>
    <n v="0.43613829632717294"/>
  </r>
  <r>
    <x v="174"/>
    <x v="12"/>
    <s v="OFF-BI-10001097"/>
    <x v="0"/>
    <x v="3"/>
    <n v="9.3450000000000024"/>
    <s v="CA-2015-161249"/>
    <n v="1"/>
    <n v="5"/>
    <n v="0.7"/>
    <n v="-6.5414999999999992"/>
    <n v="0.46881743173671325"/>
  </r>
  <r>
    <x v="174"/>
    <x v="4"/>
    <s v="OFF-PA-10001667"/>
    <x v="0"/>
    <x v="0"/>
    <n v="5.98"/>
    <s v="CA-2015-141901"/>
    <n v="1"/>
    <n v="1"/>
    <n v="0"/>
    <n v="2.6909999999999998"/>
    <n v="0.43613829632717294"/>
  </r>
  <r>
    <x v="174"/>
    <x v="12"/>
    <s v="OFF-FA-10004838"/>
    <x v="0"/>
    <x v="7"/>
    <n v="4.4640000000000004"/>
    <s v="CA-2015-161249"/>
    <n v="0"/>
    <n v="3"/>
    <n v="0.2"/>
    <n v="-0.94859999999999989"/>
    <n v="0.51168203684699509"/>
  </r>
  <r>
    <x v="175"/>
    <x v="20"/>
    <s v="OFF-ST-10004459"/>
    <x v="0"/>
    <x v="1"/>
    <n v="375.34"/>
    <s v="CA-2015-154641"/>
    <n v="1"/>
    <n v="1"/>
    <n v="0"/>
    <n v="18.766999999999996"/>
    <n v="0.44610841445725197"/>
  </r>
  <r>
    <x v="175"/>
    <x v="22"/>
    <s v="OFF-AR-10003903"/>
    <x v="0"/>
    <x v="4"/>
    <n v="40.97"/>
    <s v="CA-2015-127012"/>
    <n v="1"/>
    <n v="1"/>
    <n v="0"/>
    <n v="10.652200000000001"/>
    <n v="0.45632477063632687"/>
  </r>
  <r>
    <x v="175"/>
    <x v="22"/>
    <s v="OFF-FA-10004854"/>
    <x v="0"/>
    <x v="7"/>
    <n v="22.96"/>
    <s v="CA-2015-127012"/>
    <n v="0"/>
    <n v="2"/>
    <n v="0"/>
    <n v="10.7912"/>
    <n v="0.51168203684699509"/>
  </r>
  <r>
    <x v="175"/>
    <x v="22"/>
    <s v="FUR-FU-10003691"/>
    <x v="1"/>
    <x v="8"/>
    <n v="12.35"/>
    <s v="CA-2015-127012"/>
    <n v="0"/>
    <n v="1"/>
    <n v="0"/>
    <n v="5.4340000000000002"/>
    <n v="0.4595170286641902"/>
  </r>
  <r>
    <x v="176"/>
    <x v="4"/>
    <s v="TEC-PH-10003691"/>
    <x v="2"/>
    <x v="6"/>
    <n v="806.33600000000001"/>
    <s v="CA-2015-109897"/>
    <n v="1"/>
    <n v="8"/>
    <n v="0.2"/>
    <n v="50.396000000000015"/>
    <n v="0.41105220110552465"/>
  </r>
  <r>
    <x v="176"/>
    <x v="5"/>
    <s v="TEC-AC-10000023"/>
    <x v="2"/>
    <x v="9"/>
    <n v="272.61"/>
    <s v="CA-2015-153927"/>
    <n v="1"/>
    <n v="13"/>
    <n v="0"/>
    <n v="98.139599999999987"/>
    <n v="0.52062335344040378"/>
  </r>
  <r>
    <x v="176"/>
    <x v="16"/>
    <s v="TEC-AC-10002473"/>
    <x v="2"/>
    <x v="9"/>
    <n v="158.928"/>
    <s v="CA-2015-156244"/>
    <n v="1"/>
    <n v="7"/>
    <n v="0.2"/>
    <n v="41.718599999999995"/>
    <n v="0.52062335344040378"/>
  </r>
  <r>
    <x v="176"/>
    <x v="16"/>
    <s v="OFF-AP-10002403"/>
    <x v="0"/>
    <x v="12"/>
    <n v="211.24799999999999"/>
    <s v="CA-2015-156244"/>
    <n v="0"/>
    <n v="6"/>
    <n v="0.2"/>
    <n v="15.843599999999995"/>
    <n v="0.49507917887403441"/>
  </r>
  <r>
    <x v="176"/>
    <x v="23"/>
    <s v="OFF-BI-10002854"/>
    <x v="0"/>
    <x v="3"/>
    <n v="196.21"/>
    <s v="CA-2015-109302"/>
    <n v="1"/>
    <n v="7"/>
    <n v="0"/>
    <n v="98.105000000000004"/>
    <n v="0.46881743173671325"/>
  </r>
  <r>
    <x v="176"/>
    <x v="4"/>
    <s v="FUR-FU-10002878"/>
    <x v="1"/>
    <x v="8"/>
    <n v="85.44"/>
    <s v="CA-2015-109897"/>
    <n v="0"/>
    <n v="3"/>
    <n v="0"/>
    <n v="31.612800000000004"/>
    <n v="0.4595170286641902"/>
  </r>
  <r>
    <x v="176"/>
    <x v="16"/>
    <s v="OFF-AR-10004344"/>
    <x v="0"/>
    <x v="4"/>
    <n v="47.96"/>
    <s v="CA-2015-156244"/>
    <n v="0"/>
    <n v="5"/>
    <n v="0.2"/>
    <n v="4.196499999999995"/>
    <n v="0.45632477063632687"/>
  </r>
  <r>
    <x v="176"/>
    <x v="16"/>
    <s v="OFF-PA-10000295"/>
    <x v="0"/>
    <x v="0"/>
    <n v="31.104000000000006"/>
    <s v="CA-2015-156244"/>
    <n v="0"/>
    <n v="6"/>
    <n v="0.2"/>
    <n v="10.8864"/>
    <n v="0.43613829632717294"/>
  </r>
  <r>
    <x v="176"/>
    <x v="5"/>
    <s v="OFF-BI-10000138"/>
    <x v="0"/>
    <x v="3"/>
    <n v="14.04"/>
    <s v="CA-2015-153927"/>
    <n v="0"/>
    <n v="3"/>
    <n v="0"/>
    <n v="6.7392000000000003"/>
    <n v="0.46881743173671325"/>
  </r>
  <r>
    <x v="176"/>
    <x v="16"/>
    <s v="OFF-SU-10000432"/>
    <x v="0"/>
    <x v="14"/>
    <n v="5.5520000000000005"/>
    <s v="CA-2015-156244"/>
    <n v="0"/>
    <n v="2"/>
    <n v="0.2"/>
    <n v="-1.0410000000000006"/>
    <n v="0.53938093436526824"/>
  </r>
  <r>
    <x v="176"/>
    <x v="16"/>
    <s v="OFF-LA-10000443"/>
    <x v="0"/>
    <x v="2"/>
    <n v="2.952"/>
    <s v="CA-2015-156244"/>
    <n v="0"/>
    <n v="1"/>
    <n v="0.2"/>
    <n v="0.99629999999999996"/>
    <n v="0.4647369236065339"/>
  </r>
  <r>
    <x v="177"/>
    <x v="4"/>
    <s v="FUR-CH-10003833"/>
    <x v="1"/>
    <x v="5"/>
    <n v="195.136"/>
    <s v="US-2015-164406"/>
    <n v="1"/>
    <n v="4"/>
    <n v="0.2"/>
    <n v="-12.196000000000005"/>
    <n v="0.46529189879902266"/>
  </r>
  <r>
    <x v="177"/>
    <x v="4"/>
    <s v="OFF-AP-10003287"/>
    <x v="0"/>
    <x v="12"/>
    <n v="152.91"/>
    <s v="US-2015-164406"/>
    <n v="0"/>
    <n v="3"/>
    <n v="0"/>
    <n v="42.814799999999998"/>
    <n v="0.49507917887403441"/>
  </r>
  <r>
    <x v="177"/>
    <x v="16"/>
    <s v="OFF-AP-10004708"/>
    <x v="0"/>
    <x v="12"/>
    <n v="152.24"/>
    <s v="CA-2015-109043"/>
    <n v="1"/>
    <n v="5"/>
    <n v="0.2"/>
    <n v="17.126999999999988"/>
    <n v="0.49507917887403441"/>
  </r>
  <r>
    <x v="177"/>
    <x v="4"/>
    <s v="OFF-PA-10000167"/>
    <x v="0"/>
    <x v="0"/>
    <n v="92.94"/>
    <s v="US-2015-164406"/>
    <n v="0"/>
    <n v="3"/>
    <n v="0"/>
    <n v="41.822999999999993"/>
    <n v="0.43613829632717294"/>
  </r>
  <r>
    <x v="177"/>
    <x v="16"/>
    <s v="OFF-PA-10000312"/>
    <x v="0"/>
    <x v="0"/>
    <n v="91.360000000000014"/>
    <s v="CA-2015-109043"/>
    <n v="0"/>
    <n v="5"/>
    <n v="0.2"/>
    <n v="29.691999999999993"/>
    <n v="0.43613829632717294"/>
  </r>
  <r>
    <x v="177"/>
    <x v="37"/>
    <s v="OFF-BI-10001989"/>
    <x v="0"/>
    <x v="3"/>
    <n v="62.94"/>
    <s v="CA-2015-141005"/>
    <n v="1"/>
    <n v="3"/>
    <n v="0"/>
    <n v="30.211199999999998"/>
    <n v="0.46881743173671325"/>
  </r>
  <r>
    <x v="177"/>
    <x v="4"/>
    <s v="OFF-BI-10003638"/>
    <x v="0"/>
    <x v="3"/>
    <n v="46.440000000000005"/>
    <s v="US-2015-164406"/>
    <n v="0"/>
    <n v="3"/>
    <n v="0.2"/>
    <n v="15.092999999999998"/>
    <n v="0.46881743173671325"/>
  </r>
  <r>
    <x v="177"/>
    <x v="0"/>
    <s v="OFF-BI-10003638"/>
    <x v="0"/>
    <x v="3"/>
    <n v="30.959999999999994"/>
    <s v="CA-2015-138023"/>
    <n v="1"/>
    <n v="8"/>
    <n v="0.8"/>
    <n v="-52.632000000000019"/>
    <n v="0.46881743173671325"/>
  </r>
  <r>
    <x v="177"/>
    <x v="4"/>
    <s v="OFF-BI-10002309"/>
    <x v="0"/>
    <x v="3"/>
    <n v="17.856000000000002"/>
    <s v="US-2015-164406"/>
    <n v="0"/>
    <n v="4"/>
    <n v="0.2"/>
    <n v="6.2495999999999992"/>
    <n v="0.46881743173671325"/>
  </r>
  <r>
    <x v="178"/>
    <x v="2"/>
    <s v="FUR-TA-10001539"/>
    <x v="1"/>
    <x v="13"/>
    <n v="853.09199999999987"/>
    <s v="CA-2015-142839"/>
    <n v="1"/>
    <n v="6"/>
    <n v="0.4"/>
    <n v="-227.49120000000016"/>
    <n v="0.55975208308209756"/>
  </r>
  <r>
    <x v="179"/>
    <x v="13"/>
    <s v="TEC-AC-10000844"/>
    <x v="2"/>
    <x v="9"/>
    <n v="339.96"/>
    <s v="CA-2015-111500"/>
    <n v="1"/>
    <n v="4"/>
    <n v="0"/>
    <n v="122.38559999999998"/>
    <n v="0.52062335344040378"/>
  </r>
  <r>
    <x v="179"/>
    <x v="13"/>
    <s v="OFF-PA-10000595"/>
    <x v="0"/>
    <x v="0"/>
    <n v="114.2"/>
    <s v="CA-2015-111500"/>
    <n v="0"/>
    <n v="5"/>
    <n v="0"/>
    <n v="52.531999999999996"/>
    <n v="0.43613829632717294"/>
  </r>
  <r>
    <x v="179"/>
    <x v="13"/>
    <s v="OFF-BI-10000829"/>
    <x v="0"/>
    <x v="3"/>
    <n v="17.96"/>
    <s v="CA-2015-111500"/>
    <n v="0"/>
    <n v="4"/>
    <n v="0"/>
    <n v="8.2615999999999996"/>
    <n v="0.46881743173671325"/>
  </r>
  <r>
    <x v="179"/>
    <x v="0"/>
    <s v="OFF-PA-10001639"/>
    <x v="0"/>
    <x v="0"/>
    <n v="15.552000000000003"/>
    <s v="CA-2015-129168"/>
    <n v="1"/>
    <n v="3"/>
    <n v="0.2"/>
    <n v="5.4432"/>
    <n v="0.43613829632717294"/>
  </r>
  <r>
    <x v="179"/>
    <x v="13"/>
    <s v="OFF-FA-10002676"/>
    <x v="0"/>
    <x v="7"/>
    <n v="12.67"/>
    <s v="CA-2015-111500"/>
    <n v="0"/>
    <n v="7"/>
    <n v="0"/>
    <n v="4.5611999999999995"/>
    <n v="0.51168203684699509"/>
  </r>
  <r>
    <x v="180"/>
    <x v="13"/>
    <s v="FUR-BO-10000711"/>
    <x v="1"/>
    <x v="10"/>
    <n v="638.82000000000005"/>
    <s v="US-2015-156559"/>
    <n v="1"/>
    <n v="9"/>
    <n v="0"/>
    <n v="172.48140000000001"/>
    <n v="0.5176847302647779"/>
  </r>
  <r>
    <x v="180"/>
    <x v="5"/>
    <s v="OFF-ST-10000991"/>
    <x v="0"/>
    <x v="1"/>
    <n v="344.90999999999997"/>
    <s v="US-2015-143581"/>
    <n v="1"/>
    <n v="3"/>
    <n v="0"/>
    <n v="10.347300000000004"/>
    <n v="0.44610841445725197"/>
  </r>
  <r>
    <x v="180"/>
    <x v="4"/>
    <s v="FUR-FU-10000723"/>
    <x v="1"/>
    <x v="8"/>
    <n v="289.24"/>
    <s v="CA-2015-133158"/>
    <n v="1"/>
    <n v="7"/>
    <n v="0"/>
    <n v="26.031600000000012"/>
    <n v="0.4595170286641902"/>
  </r>
  <r>
    <x v="180"/>
    <x v="10"/>
    <s v="OFF-BI-10001718"/>
    <x v="0"/>
    <x v="3"/>
    <n v="76.77600000000001"/>
    <s v="US-2015-164616"/>
    <n v="1"/>
    <n v="4"/>
    <n v="0.7"/>
    <n v="-58.861599999999981"/>
    <n v="0.46881743173671325"/>
  </r>
  <r>
    <x v="180"/>
    <x v="4"/>
    <s v="OFF-BI-10000632"/>
    <x v="0"/>
    <x v="3"/>
    <n v="69.456000000000003"/>
    <s v="CA-2015-133158"/>
    <n v="0"/>
    <n v="2"/>
    <n v="0.2"/>
    <n v="22.573199999999996"/>
    <n v="0.46881743173671325"/>
  </r>
  <r>
    <x v="180"/>
    <x v="10"/>
    <s v="OFF-AR-10004930"/>
    <x v="0"/>
    <x v="4"/>
    <n v="10.72"/>
    <s v="CA-2015-121727"/>
    <n v="1"/>
    <n v="2"/>
    <n v="0.2"/>
    <n v="1.7419999999999987"/>
    <n v="0.45632477063632687"/>
  </r>
  <r>
    <x v="180"/>
    <x v="10"/>
    <s v="OFF-SU-10004768"/>
    <x v="0"/>
    <x v="14"/>
    <n v="9.1840000000000011"/>
    <s v="US-2015-164616"/>
    <n v="0"/>
    <n v="2"/>
    <n v="0.2"/>
    <n v="1.1479999999999988"/>
    <n v="0.53938093436526824"/>
  </r>
  <r>
    <x v="181"/>
    <x v="6"/>
    <s v="OFF-BI-10001359"/>
    <x v="0"/>
    <x v="3"/>
    <n v="896.99"/>
    <s v="CA-2015-114321"/>
    <n v="1"/>
    <n v="1"/>
    <n v="0"/>
    <n v="421.58529999999996"/>
    <n v="0.46881743173671325"/>
  </r>
  <r>
    <x v="181"/>
    <x v="6"/>
    <s v="FUR-CH-10001797"/>
    <x v="1"/>
    <x v="5"/>
    <n v="500.23999999999995"/>
    <s v="CA-2015-114321"/>
    <n v="0"/>
    <n v="13"/>
    <n v="0"/>
    <n v="145.06959999999992"/>
    <n v="0.46529189879902266"/>
  </r>
  <r>
    <x v="181"/>
    <x v="1"/>
    <s v="FUR-CH-10004495"/>
    <x v="1"/>
    <x v="5"/>
    <n v="421.37200000000001"/>
    <s v="CA-2015-166716"/>
    <n v="1"/>
    <n v="2"/>
    <n v="0.3"/>
    <n v="-6.0196000000000538"/>
    <n v="0.46529189879902266"/>
  </r>
  <r>
    <x v="181"/>
    <x v="6"/>
    <s v="OFF-PA-10000246"/>
    <x v="0"/>
    <x v="0"/>
    <n v="20.12"/>
    <s v="CA-2015-114321"/>
    <n v="0"/>
    <n v="2"/>
    <n v="0"/>
    <n v="9.2552000000000003"/>
    <n v="0.43613829632717294"/>
  </r>
  <r>
    <x v="182"/>
    <x v="24"/>
    <s v="OFF-PA-10001846"/>
    <x v="0"/>
    <x v="0"/>
    <n v="11.56"/>
    <s v="US-2015-166828"/>
    <n v="1"/>
    <n v="2"/>
    <n v="0"/>
    <n v="5.6644000000000005"/>
    <n v="0.43613829632717294"/>
  </r>
  <r>
    <x v="182"/>
    <x v="16"/>
    <s v="OFF-SU-10003936"/>
    <x v="0"/>
    <x v="14"/>
    <n v="7.6320000000000014"/>
    <s v="CA-2015-130918"/>
    <n v="1"/>
    <n v="3"/>
    <n v="0.2"/>
    <n v="-1.8126000000000002"/>
    <n v="0.53938093436526824"/>
  </r>
  <r>
    <x v="182"/>
    <x v="10"/>
    <s v="OFF-AR-10002804"/>
    <x v="0"/>
    <x v="4"/>
    <n v="3.9119999999999999"/>
    <s v="CA-2015-123253"/>
    <n v="1"/>
    <n v="1"/>
    <n v="0.2"/>
    <n v="1.0269000000000001"/>
    <n v="0.45632477063632687"/>
  </r>
  <r>
    <x v="183"/>
    <x v="26"/>
    <s v="OFF-PA-10001125"/>
    <x v="0"/>
    <x v="0"/>
    <n v="223.05600000000001"/>
    <s v="CA-2015-124737"/>
    <n v="1"/>
    <n v="9"/>
    <n v="0.2"/>
    <n v="69.704999999999984"/>
    <n v="0.43613829632717294"/>
  </r>
  <r>
    <x v="183"/>
    <x v="26"/>
    <s v="TEC-PH-10000149"/>
    <x v="2"/>
    <x v="6"/>
    <n v="143.64000000000001"/>
    <s v="CA-2015-124737"/>
    <n v="0"/>
    <n v="9"/>
    <n v="0.2"/>
    <n v="10.772999999999989"/>
    <n v="0.41105220110552465"/>
  </r>
  <r>
    <x v="183"/>
    <x v="4"/>
    <s v="OFF-BI-10001575"/>
    <x v="0"/>
    <x v="3"/>
    <n v="49.568000000000005"/>
    <s v="CA-2015-154837"/>
    <n v="1"/>
    <n v="2"/>
    <n v="0.2"/>
    <n v="17.348799999999997"/>
    <n v="0.46881743173671325"/>
  </r>
  <r>
    <x v="183"/>
    <x v="20"/>
    <s v="OFF-PA-10004530"/>
    <x v="0"/>
    <x v="0"/>
    <n v="45.92"/>
    <s v="CA-2015-110639"/>
    <n v="1"/>
    <n v="4"/>
    <n v="0"/>
    <n v="22.500800000000002"/>
    <n v="0.43613829632717294"/>
  </r>
  <r>
    <x v="183"/>
    <x v="26"/>
    <s v="OFF-PA-10000019"/>
    <x v="0"/>
    <x v="0"/>
    <n v="31.104000000000006"/>
    <s v="CA-2015-124737"/>
    <n v="0"/>
    <n v="6"/>
    <n v="0.2"/>
    <n v="10.8864"/>
    <n v="0.43613829632717294"/>
  </r>
  <r>
    <x v="183"/>
    <x v="20"/>
    <s v="OFF-PA-10003936"/>
    <x v="0"/>
    <x v="0"/>
    <n v="25.92"/>
    <s v="CA-2015-110639"/>
    <n v="0"/>
    <n v="4"/>
    <n v="0"/>
    <n v="12.441600000000001"/>
    <n v="0.43613829632717294"/>
  </r>
  <r>
    <x v="183"/>
    <x v="14"/>
    <s v="OFF-PA-10001934"/>
    <x v="0"/>
    <x v="0"/>
    <n v="19.440000000000001"/>
    <s v="US-2015-112795"/>
    <n v="1"/>
    <n v="3"/>
    <n v="0"/>
    <n v="9.5256000000000007"/>
    <n v="0.43613829632717294"/>
  </r>
  <r>
    <x v="183"/>
    <x v="26"/>
    <s v="OFF-PA-10001837"/>
    <x v="0"/>
    <x v="0"/>
    <n v="15.552000000000003"/>
    <s v="CA-2015-124737"/>
    <n v="0"/>
    <n v="3"/>
    <n v="0.2"/>
    <n v="5.4432"/>
    <n v="0.43613829632717294"/>
  </r>
  <r>
    <x v="183"/>
    <x v="26"/>
    <s v="OFF-SU-10004661"/>
    <x v="0"/>
    <x v="14"/>
    <n v="6.8000000000000007"/>
    <s v="CA-2015-124737"/>
    <n v="0"/>
    <n v="1"/>
    <n v="0.2"/>
    <n v="0.50999999999999979"/>
    <n v="0.53938093436526824"/>
  </r>
  <r>
    <x v="183"/>
    <x v="26"/>
    <s v="FUR-FU-10003274"/>
    <x v="1"/>
    <x v="8"/>
    <n v="4.2240000000000002"/>
    <s v="CA-2015-124737"/>
    <n v="0"/>
    <n v="3"/>
    <n v="0.2"/>
    <n v="1.2672000000000003"/>
    <n v="0.4595170286641902"/>
  </r>
  <r>
    <x v="184"/>
    <x v="3"/>
    <s v="OFF-SU-10004661"/>
    <x v="0"/>
    <x v="14"/>
    <n v="25.5"/>
    <s v="CA-2015-120432"/>
    <n v="1"/>
    <n v="3"/>
    <n v="0"/>
    <n v="6.63"/>
    <n v="0.53938093436526824"/>
  </r>
  <r>
    <x v="184"/>
    <x v="20"/>
    <s v="FUR-FU-10004586"/>
    <x v="1"/>
    <x v="8"/>
    <n v="13.28"/>
    <s v="CA-2015-107916"/>
    <n v="1"/>
    <n v="2"/>
    <n v="0"/>
    <n v="6.3743999999999996"/>
    <n v="0.4595170286641902"/>
  </r>
  <r>
    <x v="184"/>
    <x v="20"/>
    <s v="OFF-BI-10001116"/>
    <x v="0"/>
    <x v="3"/>
    <n v="12.672000000000001"/>
    <s v="CA-2015-107916"/>
    <n v="0"/>
    <n v="3"/>
    <n v="0.2"/>
    <n v="4.4352000000000009"/>
    <n v="0.46881743173671325"/>
  </r>
  <r>
    <x v="184"/>
    <x v="34"/>
    <s v="OFF-BI-10002799"/>
    <x v="0"/>
    <x v="3"/>
    <n v="8.2880000000000003"/>
    <s v="CA-2015-106719"/>
    <n v="1"/>
    <n v="2"/>
    <n v="0.2"/>
    <n v="2.6935999999999991"/>
    <n v="0.46881743173671325"/>
  </r>
  <r>
    <x v="185"/>
    <x v="22"/>
    <s v="TEC-PH-10000895"/>
    <x v="2"/>
    <x v="6"/>
    <n v="1007.9440000000002"/>
    <s v="CA-2015-103660"/>
    <n v="1"/>
    <n v="7"/>
    <n v="0.2"/>
    <n v="75.595799999999997"/>
    <n v="0.41105220110552465"/>
  </r>
  <r>
    <x v="185"/>
    <x v="4"/>
    <s v="TEC-AC-10002399"/>
    <x v="2"/>
    <x v="9"/>
    <n v="95.1"/>
    <s v="CA-2015-104178"/>
    <n v="1"/>
    <n v="5"/>
    <n v="0"/>
    <n v="30.431999999999995"/>
    <n v="0.52062335344040378"/>
  </r>
  <r>
    <x v="185"/>
    <x v="10"/>
    <s v="OFF-EN-10002504"/>
    <x v="0"/>
    <x v="11"/>
    <n v="130.464"/>
    <s v="CA-2015-115259"/>
    <n v="1"/>
    <n v="6"/>
    <n v="0.2"/>
    <n v="44.031599999999997"/>
    <n v="0.44424167803735209"/>
  </r>
  <r>
    <x v="185"/>
    <x v="4"/>
    <s v="OFF-ST-10004258"/>
    <x v="0"/>
    <x v="1"/>
    <n v="48.84"/>
    <s v="CA-2015-104178"/>
    <n v="0"/>
    <n v="4"/>
    <n v="0"/>
    <n v="13.186800000000005"/>
    <n v="0.44610841445725197"/>
  </r>
  <r>
    <x v="185"/>
    <x v="10"/>
    <s v="OFF-FA-10000621"/>
    <x v="0"/>
    <x v="7"/>
    <n v="40.096000000000004"/>
    <s v="CA-2015-115259"/>
    <n v="0"/>
    <n v="14"/>
    <n v="0.2"/>
    <n v="14.534799999999997"/>
    <n v="0.51168203684699509"/>
  </r>
  <r>
    <x v="185"/>
    <x v="4"/>
    <s v="OFF-PA-10004983"/>
    <x v="0"/>
    <x v="0"/>
    <n v="25.92"/>
    <s v="CA-2015-104178"/>
    <n v="0"/>
    <n v="4"/>
    <n v="0"/>
    <n v="12.441600000000001"/>
    <n v="0.43613829632717294"/>
  </r>
  <r>
    <x v="185"/>
    <x v="0"/>
    <s v="OFF-BI-10002133"/>
    <x v="0"/>
    <x v="3"/>
    <n v="25.679999999999993"/>
    <s v="CA-2015-126200"/>
    <n v="1"/>
    <n v="3"/>
    <n v="0.8"/>
    <n v="-39.804000000000002"/>
    <n v="0.46881743173671325"/>
  </r>
  <r>
    <x v="185"/>
    <x v="10"/>
    <s v="OFF-PA-10004965"/>
    <x v="0"/>
    <x v="0"/>
    <n v="23.976000000000003"/>
    <s v="CA-2015-115259"/>
    <n v="0"/>
    <n v="3"/>
    <n v="0.2"/>
    <n v="7.4924999999999988"/>
    <n v="0.43613829632717294"/>
  </r>
  <r>
    <x v="185"/>
    <x v="10"/>
    <s v="OFF-BI-10002103"/>
    <x v="0"/>
    <x v="3"/>
    <n v="20.856000000000002"/>
    <s v="CA-2015-107398"/>
    <n v="1"/>
    <n v="8"/>
    <n v="0.7"/>
    <n v="-16.684799999999996"/>
    <n v="0.46881743173671325"/>
  </r>
  <r>
    <x v="185"/>
    <x v="0"/>
    <s v="OFF-BI-10002225"/>
    <x v="0"/>
    <x v="3"/>
    <n v="12.383999999999997"/>
    <s v="CA-2015-126200"/>
    <n v="0"/>
    <n v="3"/>
    <n v="0.8"/>
    <n v="-19.814400000000003"/>
    <n v="0.46881743173671325"/>
  </r>
  <r>
    <x v="185"/>
    <x v="10"/>
    <s v="OFF-BI-10001982"/>
    <x v="0"/>
    <x v="3"/>
    <n v="6.5280000000000014"/>
    <s v="CA-2015-107398"/>
    <n v="0"/>
    <n v="4"/>
    <n v="0.7"/>
    <n v="-4.5695999999999994"/>
    <n v="0.46881743173671325"/>
  </r>
  <r>
    <x v="185"/>
    <x v="4"/>
    <s v="FUR-FU-10000771"/>
    <x v="1"/>
    <x v="8"/>
    <n v="6.28"/>
    <s v="CA-2015-104178"/>
    <n v="0"/>
    <n v="1"/>
    <n v="0"/>
    <n v="2.6376000000000004"/>
    <n v="0.4595170286641902"/>
  </r>
  <r>
    <x v="185"/>
    <x v="10"/>
    <s v="OFF-EN-10002600"/>
    <x v="0"/>
    <x v="11"/>
    <n v="4.7200000000000006"/>
    <s v="CA-2015-115259"/>
    <n v="0"/>
    <n v="2"/>
    <n v="0.2"/>
    <n v="1.6519999999999997"/>
    <n v="0.44424167803735209"/>
  </r>
  <r>
    <x v="185"/>
    <x v="10"/>
    <s v="OFF-BI-10004141"/>
    <x v="0"/>
    <x v="3"/>
    <n v="2.8620000000000005"/>
    <s v="CA-2015-107398"/>
    <n v="0"/>
    <n v="3"/>
    <n v="0.7"/>
    <n v="-2.2896000000000001"/>
    <n v="0.46881743173671325"/>
  </r>
  <r>
    <x v="186"/>
    <x v="4"/>
    <s v="TEC-AC-10002323"/>
    <x v="2"/>
    <x v="9"/>
    <n v="176.8"/>
    <s v="CA-2015-123260"/>
    <n v="1"/>
    <n v="8"/>
    <n v="0"/>
    <n v="22.984000000000009"/>
    <n v="0.52062335344040378"/>
  </r>
  <r>
    <x v="186"/>
    <x v="7"/>
    <s v="TEC-AC-10002800"/>
    <x v="2"/>
    <x v="9"/>
    <n v="149.97"/>
    <s v="US-2015-115413"/>
    <n v="1"/>
    <n v="3"/>
    <n v="0"/>
    <n v="52.489499999999992"/>
    <n v="0.52062335344040378"/>
  </r>
  <r>
    <x v="186"/>
    <x v="7"/>
    <s v="OFF-PA-10002160"/>
    <x v="0"/>
    <x v="0"/>
    <n v="17.34"/>
    <s v="CA-2015-103331"/>
    <n v="1"/>
    <n v="3"/>
    <n v="0"/>
    <n v="8.4966000000000008"/>
    <n v="0.43613829632717294"/>
  </r>
  <r>
    <x v="186"/>
    <x v="7"/>
    <s v="FUR-FU-10001731"/>
    <x v="1"/>
    <x v="8"/>
    <n v="10.68"/>
    <s v="CA-2015-103331"/>
    <n v="0"/>
    <n v="4"/>
    <n v="0"/>
    <n v="4.0583999999999998"/>
    <n v="0.4595170286641902"/>
  </r>
  <r>
    <x v="186"/>
    <x v="7"/>
    <s v="OFF-AR-10003770"/>
    <x v="0"/>
    <x v="4"/>
    <n v="8.64"/>
    <s v="US-2015-115413"/>
    <n v="0"/>
    <n v="3"/>
    <n v="0"/>
    <n v="2.5055999999999998"/>
    <n v="0.45632477063632687"/>
  </r>
  <r>
    <x v="186"/>
    <x v="7"/>
    <s v="OFF-PA-10002659"/>
    <x v="0"/>
    <x v="0"/>
    <n v="3.38"/>
    <s v="CA-2015-103331"/>
    <n v="0"/>
    <n v="1"/>
    <n v="0"/>
    <n v="1.5547999999999997"/>
    <n v="0.43613829632717294"/>
  </r>
  <r>
    <x v="187"/>
    <x v="6"/>
    <s v="FUR-TA-10003569"/>
    <x v="1"/>
    <x v="13"/>
    <n v="1202.94"/>
    <s v="CA-2015-124688"/>
    <n v="1"/>
    <n v="3"/>
    <n v="0"/>
    <n v="300.73500000000001"/>
    <n v="0.55975208308209756"/>
  </r>
  <r>
    <x v="187"/>
    <x v="6"/>
    <s v="TEC-PH-10000455"/>
    <x v="2"/>
    <x v="6"/>
    <n v="579.94999999999993"/>
    <s v="CA-2015-124688"/>
    <n v="0"/>
    <n v="5"/>
    <n v="0"/>
    <n v="168.18549999999993"/>
    <n v="0.41105220110552465"/>
  </r>
  <r>
    <x v="187"/>
    <x v="4"/>
    <s v="TEC-PH-10001949"/>
    <x v="2"/>
    <x v="6"/>
    <n v="213.48000000000002"/>
    <s v="CA-2015-143336"/>
    <n v="1"/>
    <n v="3"/>
    <n v="0.2"/>
    <n v="16.010999999999981"/>
    <n v="0.41105220110552465"/>
  </r>
  <r>
    <x v="187"/>
    <x v="6"/>
    <s v="FUR-FU-10002456"/>
    <x v="1"/>
    <x v="8"/>
    <n v="29.12"/>
    <s v="CA-2015-124688"/>
    <n v="0"/>
    <n v="4"/>
    <n v="0"/>
    <n v="12.521600000000003"/>
    <n v="0.4595170286641902"/>
  </r>
  <r>
    <x v="187"/>
    <x v="4"/>
    <s v="OFF-BI-10002215"/>
    <x v="0"/>
    <x v="3"/>
    <n v="22.72"/>
    <s v="CA-2015-143336"/>
    <n v="0"/>
    <n v="4"/>
    <n v="0.2"/>
    <n v="7.3839999999999986"/>
    <n v="0.46881743173671325"/>
  </r>
  <r>
    <x v="187"/>
    <x v="6"/>
    <s v="OFF-PA-10002986"/>
    <x v="0"/>
    <x v="0"/>
    <n v="13.36"/>
    <s v="CA-2015-101266"/>
    <n v="1"/>
    <n v="2"/>
    <n v="0"/>
    <n v="6.4127999999999998"/>
    <n v="0.43613829632717294"/>
  </r>
  <r>
    <x v="187"/>
    <x v="4"/>
    <s v="OFF-AR-10003056"/>
    <x v="0"/>
    <x v="4"/>
    <n v="8.56"/>
    <s v="CA-2015-143336"/>
    <n v="0"/>
    <n v="2"/>
    <n v="0"/>
    <n v="2.4823999999999993"/>
    <n v="0.45632477063632687"/>
  </r>
  <r>
    <x v="188"/>
    <x v="16"/>
    <s v="OFF-BI-10004390"/>
    <x v="0"/>
    <x v="3"/>
    <n v="505.1760000000001"/>
    <s v="CA-2015-169775"/>
    <n v="1"/>
    <n v="4"/>
    <n v="0.7"/>
    <n v="-336.78399999999988"/>
    <n v="0.46881743173671325"/>
  </r>
  <r>
    <x v="188"/>
    <x v="16"/>
    <s v="FUR-TA-10001857"/>
    <x v="1"/>
    <x v="13"/>
    <n v="174.05850000000001"/>
    <s v="CA-2015-169775"/>
    <n v="0"/>
    <n v="3"/>
    <n v="0.45"/>
    <n v="-110.76450000000001"/>
    <n v="0.55975208308209756"/>
  </r>
  <r>
    <x v="188"/>
    <x v="4"/>
    <s v="OFF-PA-10004475"/>
    <x v="0"/>
    <x v="0"/>
    <n v="109.92"/>
    <s v="CA-2015-135699"/>
    <n v="1"/>
    <n v="2"/>
    <n v="0"/>
    <n v="53.860799999999998"/>
    <n v="0.43613829632717294"/>
  </r>
  <r>
    <x v="188"/>
    <x v="16"/>
    <s v="OFF-EN-10001749"/>
    <x v="0"/>
    <x v="11"/>
    <n v="29.808"/>
    <s v="CA-2015-169775"/>
    <n v="0"/>
    <n v="2"/>
    <n v="0.2"/>
    <n v="10.805399999999997"/>
    <n v="0.44424167803735209"/>
  </r>
  <r>
    <x v="188"/>
    <x v="4"/>
    <s v="OFF-PA-10003001"/>
    <x v="0"/>
    <x v="0"/>
    <n v="13.36"/>
    <s v="CA-2015-135699"/>
    <n v="0"/>
    <n v="2"/>
    <n v="0"/>
    <n v="6.4127999999999998"/>
    <n v="0.43613829632717294"/>
  </r>
  <r>
    <x v="189"/>
    <x v="37"/>
    <s v="OFF-ST-10000563"/>
    <x v="0"/>
    <x v="1"/>
    <n v="95.94"/>
    <s v="CA-2015-146500"/>
    <n v="1"/>
    <n v="3"/>
    <n v="0"/>
    <n v="9.5940000000000012"/>
    <n v="0.44610841445725197"/>
  </r>
  <r>
    <x v="189"/>
    <x v="37"/>
    <s v="OFF-BI-10002432"/>
    <x v="0"/>
    <x v="3"/>
    <n v="25.299999999999997"/>
    <s v="CA-2015-146500"/>
    <n v="0"/>
    <n v="5"/>
    <n v="0"/>
    <n v="11.890999999999998"/>
    <n v="0.46881743173671325"/>
  </r>
  <r>
    <x v="190"/>
    <x v="31"/>
    <s v="TEC-AC-10001635"/>
    <x v="2"/>
    <x v="9"/>
    <n v="92.52"/>
    <s v="CA-2015-143385"/>
    <n v="1"/>
    <n v="9"/>
    <n v="0"/>
    <n v="18.503999999999991"/>
    <n v="0.52062335344040378"/>
  </r>
  <r>
    <x v="191"/>
    <x v="20"/>
    <s v="TEC-AC-10002842"/>
    <x v="2"/>
    <x v="9"/>
    <n v="357"/>
    <s v="CA-2015-109855"/>
    <n v="1"/>
    <n v="3"/>
    <n v="0"/>
    <n v="57.120000000000019"/>
    <n v="0.52062335344040378"/>
  </r>
  <r>
    <x v="191"/>
    <x v="4"/>
    <s v="OFF-AR-10004042"/>
    <x v="0"/>
    <x v="4"/>
    <n v="53.94"/>
    <s v="CA-2015-126522"/>
    <n v="1"/>
    <n v="3"/>
    <n v="0"/>
    <n v="15.642599999999995"/>
    <n v="0.45632477063632687"/>
  </r>
  <r>
    <x v="191"/>
    <x v="0"/>
    <s v="OFF-PA-10004100"/>
    <x v="0"/>
    <x v="0"/>
    <n v="31.104000000000006"/>
    <s v="CA-2015-165428"/>
    <n v="1"/>
    <n v="6"/>
    <n v="0.2"/>
    <n v="10.8864"/>
    <n v="0.43613829632717294"/>
  </r>
  <r>
    <x v="191"/>
    <x v="20"/>
    <s v="OFF-BI-10004716"/>
    <x v="0"/>
    <x v="3"/>
    <n v="23.744"/>
    <s v="CA-2015-109855"/>
    <n v="0"/>
    <n v="2"/>
    <n v="0.2"/>
    <n v="8.3103999999999996"/>
    <n v="0.46881743173671325"/>
  </r>
  <r>
    <x v="191"/>
    <x v="0"/>
    <s v="OFF-BI-10002949"/>
    <x v="0"/>
    <x v="3"/>
    <n v="3.6479999999999992"/>
    <s v="CA-2015-165428"/>
    <n v="0"/>
    <n v="3"/>
    <n v="0.8"/>
    <n v="-6.0192000000000032"/>
    <n v="0.46881743173671325"/>
  </r>
  <r>
    <x v="192"/>
    <x v="13"/>
    <s v="OFF-BI-10001359"/>
    <x v="0"/>
    <x v="3"/>
    <n v="1793.98"/>
    <s v="CA-2015-152268"/>
    <n v="1"/>
    <n v="2"/>
    <n v="0"/>
    <n v="843.17059999999992"/>
    <n v="0.46881743173671325"/>
  </r>
  <r>
    <x v="192"/>
    <x v="0"/>
    <s v="TEC-MA-10002210"/>
    <x v="2"/>
    <x v="15"/>
    <n v="559.71"/>
    <s v="CA-2015-158281"/>
    <n v="1"/>
    <n v="3"/>
    <n v="0.4"/>
    <n v="-121.27049999999997"/>
    <n v="0.5183572270896134"/>
  </r>
  <r>
    <x v="192"/>
    <x v="1"/>
    <s v="TEC-AC-10000844"/>
    <x v="2"/>
    <x v="9"/>
    <n v="475.94400000000002"/>
    <s v="CA-2015-106971"/>
    <n v="1"/>
    <n v="7"/>
    <n v="0.2"/>
    <n v="95.188799999999972"/>
    <n v="0.52062335344040378"/>
  </r>
  <r>
    <x v="192"/>
    <x v="1"/>
    <s v="TEC-AC-10001606"/>
    <x v="2"/>
    <x v="9"/>
    <n v="239.976"/>
    <s v="CA-2015-151792"/>
    <n v="1"/>
    <n v="3"/>
    <n v="0.2"/>
    <n v="53.994600000000005"/>
    <n v="0.52062335344040378"/>
  </r>
  <r>
    <x v="192"/>
    <x v="20"/>
    <s v="FUR-FU-10002116"/>
    <x v="1"/>
    <x v="8"/>
    <n v="70.709999999999994"/>
    <s v="CA-2015-157721"/>
    <n v="1"/>
    <n v="1"/>
    <n v="0"/>
    <n v="4.9496999999999929"/>
    <n v="0.4595170286641902"/>
  </r>
  <r>
    <x v="192"/>
    <x v="20"/>
    <s v="OFF-AR-10000658"/>
    <x v="0"/>
    <x v="4"/>
    <n v="57.75"/>
    <s v="US-2015-138828"/>
    <n v="1"/>
    <n v="5"/>
    <n v="0"/>
    <n v="16.170000000000002"/>
    <n v="0.45632477063632687"/>
  </r>
  <r>
    <x v="192"/>
    <x v="20"/>
    <s v="OFF-AR-10002445"/>
    <x v="0"/>
    <x v="4"/>
    <n v="21.240000000000002"/>
    <s v="CA-2015-127936"/>
    <n v="1"/>
    <n v="3"/>
    <n v="0"/>
    <n v="8.071200000000001"/>
    <n v="0.45632477063632687"/>
  </r>
  <r>
    <x v="192"/>
    <x v="20"/>
    <s v="OFF-AP-10001303"/>
    <x v="0"/>
    <x v="12"/>
    <n v="19.899999999999999"/>
    <s v="CA-2015-157721"/>
    <n v="0"/>
    <n v="1"/>
    <n v="0"/>
    <n v="8.9549999999999983"/>
    <n v="0.49507917887403441"/>
  </r>
  <r>
    <x v="192"/>
    <x v="20"/>
    <s v="OFF-PA-10000349"/>
    <x v="0"/>
    <x v="0"/>
    <n v="14.940000000000001"/>
    <s v="US-2015-138828"/>
    <n v="0"/>
    <n v="3"/>
    <n v="0"/>
    <n v="7.0218000000000007"/>
    <n v="0.43613829632717294"/>
  </r>
  <r>
    <x v="193"/>
    <x v="20"/>
    <s v="OFF-LA-10001175"/>
    <x v="0"/>
    <x v="2"/>
    <n v="14.399999999999999"/>
    <s v="CA-2015-125171"/>
    <n v="1"/>
    <n v="5"/>
    <n v="0"/>
    <n v="7.056"/>
    <n v="0.4647369236065339"/>
  </r>
  <r>
    <x v="193"/>
    <x v="0"/>
    <s v="OFF-BI-10004099"/>
    <x v="0"/>
    <x v="3"/>
    <n v="7.6799999999999979"/>
    <s v="US-2015-120236"/>
    <n v="1"/>
    <n v="5"/>
    <n v="0.8"/>
    <n v="-11.52"/>
    <n v="0.46881743173671325"/>
  </r>
  <r>
    <x v="194"/>
    <x v="10"/>
    <s v="OFF-ST-10000585"/>
    <x v="0"/>
    <x v="1"/>
    <n v="264.32"/>
    <s v="CA-2015-106572"/>
    <n v="1"/>
    <n v="2"/>
    <n v="0.2"/>
    <n v="19.823999999999998"/>
    <n v="0.44610841445725197"/>
  </r>
  <r>
    <x v="194"/>
    <x v="16"/>
    <s v="FUR-FU-10001967"/>
    <x v="1"/>
    <x v="8"/>
    <n v="31.983999999999998"/>
    <s v="CA-2015-136861"/>
    <n v="1"/>
    <n v="2"/>
    <n v="0.2"/>
    <n v="1.9989999999999979"/>
    <n v="0.4595170286641902"/>
  </r>
  <r>
    <x v="195"/>
    <x v="4"/>
    <s v="OFF-LA-10001934"/>
    <x v="0"/>
    <x v="2"/>
    <n v="58.48"/>
    <s v="CA-2015-130449"/>
    <n v="1"/>
    <n v="8"/>
    <n v="0"/>
    <n v="27.485599999999998"/>
    <n v="0.4647369236065339"/>
  </r>
  <r>
    <x v="195"/>
    <x v="4"/>
    <s v="FUR-FU-10001487"/>
    <x v="1"/>
    <x v="8"/>
    <n v="41.88"/>
    <s v="CA-2015-130449"/>
    <n v="0"/>
    <n v="6"/>
    <n v="0"/>
    <n v="12.145199999999997"/>
    <n v="0.4595170286641902"/>
  </r>
  <r>
    <x v="196"/>
    <x v="39"/>
    <s v="FUR-FU-10004665"/>
    <x v="1"/>
    <x v="8"/>
    <n v="821.87999999999988"/>
    <s v="CA-2015-131002"/>
    <n v="1"/>
    <n v="6"/>
    <n v="0"/>
    <n v="213.68880000000001"/>
    <n v="0.4595170286641902"/>
  </r>
  <r>
    <x v="196"/>
    <x v="0"/>
    <s v="TEC-AC-10002718"/>
    <x v="2"/>
    <x v="9"/>
    <n v="46.688000000000002"/>
    <s v="CA-2015-105165"/>
    <n v="1"/>
    <n v="4"/>
    <n v="0.2"/>
    <n v="-2.9180000000000028"/>
    <n v="0.52062335344040378"/>
  </r>
  <r>
    <x v="196"/>
    <x v="39"/>
    <s v="FUR-TA-10001039"/>
    <x v="1"/>
    <x v="13"/>
    <n v="429.90000000000003"/>
    <s v="CA-2015-117765"/>
    <n v="1"/>
    <n v="5"/>
    <n v="0"/>
    <n v="111.77400000000003"/>
    <n v="0.55975208308209756"/>
  </r>
  <r>
    <x v="196"/>
    <x v="2"/>
    <s v="TEC-MA-10004679"/>
    <x v="2"/>
    <x v="15"/>
    <n v="399.54"/>
    <s v="CA-2015-122882"/>
    <n v="1"/>
    <n v="4"/>
    <n v="0.7"/>
    <n v="-559.35599999999988"/>
    <n v="0.5183572270896134"/>
  </r>
  <r>
    <x v="196"/>
    <x v="20"/>
    <s v="TEC-PH-10002075"/>
    <x v="2"/>
    <x v="6"/>
    <n v="377.96999999999997"/>
    <s v="CA-2015-100006"/>
    <n v="1"/>
    <n v="3"/>
    <n v="0"/>
    <n v="109.61129999999999"/>
    <n v="0.41105220110552465"/>
  </r>
  <r>
    <x v="196"/>
    <x v="1"/>
    <s v="OFF-BI-10004632"/>
    <x v="0"/>
    <x v="3"/>
    <n v="304.98999999999995"/>
    <s v="CA-2015-126193"/>
    <n v="1"/>
    <n v="5"/>
    <n v="0.8"/>
    <n v="-533.73250000000007"/>
    <n v="0.46881743173671325"/>
  </r>
  <r>
    <x v="196"/>
    <x v="0"/>
    <s v="FUR-TA-10004154"/>
    <x v="1"/>
    <x v="13"/>
    <n v="200.79500000000002"/>
    <s v="CA-2015-105165"/>
    <n v="0"/>
    <n v="1"/>
    <n v="0.3"/>
    <n v="-22.948000000000008"/>
    <n v="0.55975208308209756"/>
  </r>
  <r>
    <x v="196"/>
    <x v="0"/>
    <s v="TEC-PH-10000675"/>
    <x v="2"/>
    <x v="6"/>
    <n v="196.77600000000001"/>
    <s v="CA-2015-105165"/>
    <n v="0"/>
    <n v="3"/>
    <n v="0.2"/>
    <n v="14.758199999999995"/>
    <n v="0.41105220110552465"/>
  </r>
  <r>
    <x v="196"/>
    <x v="39"/>
    <s v="FUR-CH-10004698"/>
    <x v="1"/>
    <x v="5"/>
    <n v="161.96"/>
    <s v="CA-2015-117765"/>
    <n v="0"/>
    <n v="2"/>
    <n v="0"/>
    <n v="45.348800000000011"/>
    <n v="0.46529189879902266"/>
  </r>
  <r>
    <x v="196"/>
    <x v="39"/>
    <s v="TEC-PH-10000215"/>
    <x v="2"/>
    <x v="6"/>
    <n v="104.85000000000001"/>
    <s v="CA-2015-131002"/>
    <n v="0"/>
    <n v="3"/>
    <n v="0"/>
    <n v="28.309500000000007"/>
    <n v="0.41105220110552465"/>
  </r>
  <r>
    <x v="196"/>
    <x v="4"/>
    <s v="OFF-BI-10004308"/>
    <x v="0"/>
    <x v="3"/>
    <n v="83.920000000000016"/>
    <s v="CA-2015-109918"/>
    <n v="1"/>
    <n v="5"/>
    <n v="0.2"/>
    <n v="31.47"/>
    <n v="0.46881743173671325"/>
  </r>
  <r>
    <x v="196"/>
    <x v="2"/>
    <s v="OFF-ST-10002344"/>
    <x v="0"/>
    <x v="1"/>
    <n v="64.784000000000006"/>
    <s v="CA-2015-122882"/>
    <n v="0"/>
    <n v="1"/>
    <n v="0.2"/>
    <n v="-14.576399999999996"/>
    <n v="0.44610841445725197"/>
  </r>
  <r>
    <x v="196"/>
    <x v="39"/>
    <s v="FUR-FU-10004270"/>
    <x v="1"/>
    <x v="8"/>
    <n v="57.69"/>
    <s v="CA-2015-131002"/>
    <n v="0"/>
    <n v="3"/>
    <n v="0"/>
    <n v="23.652900000000002"/>
    <n v="0.4595170286641902"/>
  </r>
  <r>
    <x v="196"/>
    <x v="39"/>
    <s v="OFF-BI-10000948"/>
    <x v="0"/>
    <x v="3"/>
    <n v="42.81"/>
    <s v="CA-2015-131002"/>
    <n v="0"/>
    <n v="3"/>
    <n v="0"/>
    <n v="20.120699999999999"/>
    <n v="0.46881743173671325"/>
  </r>
  <r>
    <x v="196"/>
    <x v="2"/>
    <s v="FUR-FU-10000758"/>
    <x v="1"/>
    <x v="8"/>
    <n v="42.368000000000002"/>
    <s v="CA-2015-122882"/>
    <n v="0"/>
    <n v="2"/>
    <n v="0.2"/>
    <n v="8.4735999999999958"/>
    <n v="0.4595170286641902"/>
  </r>
  <r>
    <x v="196"/>
    <x v="2"/>
    <s v="TEC-PH-10003589"/>
    <x v="2"/>
    <x v="6"/>
    <n v="32.381999999999998"/>
    <s v="CA-2015-122882"/>
    <n v="0"/>
    <n v="3"/>
    <n v="0.4"/>
    <n v="4.3175999999999988"/>
    <n v="0.41105220110552465"/>
  </r>
  <r>
    <x v="196"/>
    <x v="39"/>
    <s v="OFF-BI-10000474"/>
    <x v="0"/>
    <x v="3"/>
    <n v="32.06"/>
    <s v="CA-2015-117765"/>
    <n v="0"/>
    <n v="2"/>
    <n v="0"/>
    <n v="15.3888"/>
    <n v="0.46881743173671325"/>
  </r>
  <r>
    <x v="196"/>
    <x v="4"/>
    <s v="OFF-SU-10004290"/>
    <x v="0"/>
    <x v="14"/>
    <n v="27.36"/>
    <s v="CA-2015-109918"/>
    <n v="0"/>
    <n v="4"/>
    <n v="0"/>
    <n v="7.3872"/>
    <n v="0.53938093436526824"/>
  </r>
  <r>
    <x v="196"/>
    <x v="0"/>
    <s v="OFF-AR-10003179"/>
    <x v="0"/>
    <x v="4"/>
    <n v="21.864000000000001"/>
    <s v="CA-2015-105165"/>
    <n v="0"/>
    <n v="3"/>
    <n v="0.2"/>
    <n v="3.5528999999999984"/>
    <n v="0.45632477063632687"/>
  </r>
  <r>
    <x v="196"/>
    <x v="4"/>
    <s v="OFF-PA-10000174"/>
    <x v="0"/>
    <x v="0"/>
    <n v="20.56"/>
    <s v="CA-2015-109918"/>
    <n v="0"/>
    <n v="2"/>
    <n v="0"/>
    <n v="9.663199999999998"/>
    <n v="0.43613829632717294"/>
  </r>
  <r>
    <x v="196"/>
    <x v="39"/>
    <s v="OFF-ST-10003327"/>
    <x v="0"/>
    <x v="1"/>
    <n v="19.86"/>
    <s v="CA-2015-117765"/>
    <n v="0"/>
    <n v="2"/>
    <n v="0"/>
    <n v="5.7593999999999976"/>
    <n v="0.44610841445725197"/>
  </r>
  <r>
    <x v="196"/>
    <x v="1"/>
    <s v="OFF-FA-10000936"/>
    <x v="0"/>
    <x v="7"/>
    <n v="13.16"/>
    <s v="CA-2015-126193"/>
    <n v="0"/>
    <n v="5"/>
    <n v="0.2"/>
    <n v="4.1124999999999998"/>
    <n v="0.51168203684699509"/>
  </r>
  <r>
    <x v="196"/>
    <x v="39"/>
    <s v="OFF-PA-10000223"/>
    <x v="0"/>
    <x v="0"/>
    <n v="12.96"/>
    <s v="CA-2015-131002"/>
    <n v="0"/>
    <n v="2"/>
    <n v="0"/>
    <n v="6.2208000000000006"/>
    <n v="0.43613829632717294"/>
  </r>
  <r>
    <x v="196"/>
    <x v="1"/>
    <s v="OFF-BI-10001249"/>
    <x v="0"/>
    <x v="3"/>
    <n v="3.8279999999999994"/>
    <s v="CA-2015-126193"/>
    <n v="0"/>
    <n v="3"/>
    <n v="0.8"/>
    <n v="-6.5076000000000018"/>
    <n v="0.46881743173671325"/>
  </r>
  <r>
    <x v="196"/>
    <x v="0"/>
    <s v="OFF-BI-10000050"/>
    <x v="0"/>
    <x v="3"/>
    <n v="2.9199999999999995"/>
    <s v="CA-2015-105165"/>
    <n v="0"/>
    <n v="2"/>
    <n v="0.8"/>
    <n v="-4.8180000000000005"/>
    <n v="0.46881743173671325"/>
  </r>
  <r>
    <x v="197"/>
    <x v="0"/>
    <s v="TEC-MA-10000822"/>
    <x v="2"/>
    <x v="15"/>
    <n v="8159.9519999999993"/>
    <s v="CA-2015-139892"/>
    <n v="1"/>
    <n v="8"/>
    <n v="0.4"/>
    <n v="-1359.992000000002"/>
    <n v="0.5183572270896134"/>
  </r>
  <r>
    <x v="197"/>
    <x v="0"/>
    <s v="FUR-CH-10004287"/>
    <x v="1"/>
    <x v="5"/>
    <n v="1740.0599999999997"/>
    <s v="CA-2015-139892"/>
    <n v="0"/>
    <n v="9"/>
    <n v="0.3"/>
    <n v="-24.858000000000175"/>
    <n v="0.46529189879902266"/>
  </r>
  <r>
    <x v="197"/>
    <x v="22"/>
    <s v="FUR-CH-10000454"/>
    <x v="1"/>
    <x v="5"/>
    <n v="975.92"/>
    <s v="CA-2015-107818"/>
    <n v="1"/>
    <n v="5"/>
    <n v="0.2"/>
    <n v="121.98999999999992"/>
    <n v="0.46529189879902266"/>
  </r>
  <r>
    <x v="197"/>
    <x v="0"/>
    <s v="FUR-CH-10004287"/>
    <x v="1"/>
    <x v="5"/>
    <n v="966.69999999999982"/>
    <s v="CA-2015-146283"/>
    <n v="1"/>
    <n v="5"/>
    <n v="0.3"/>
    <n v="-13.810000000000116"/>
    <n v="0.46529189879902266"/>
  </r>
  <r>
    <x v="197"/>
    <x v="22"/>
    <s v="OFF-ST-10000736"/>
    <x v="0"/>
    <x v="1"/>
    <n v="485.88"/>
    <s v="CA-2015-107818"/>
    <n v="0"/>
    <n v="6"/>
    <n v="0"/>
    <n v="19.43519999999998"/>
    <n v="0.44610841445725197"/>
  </r>
  <r>
    <x v="197"/>
    <x v="5"/>
    <s v="TEC-AC-10000023"/>
    <x v="2"/>
    <x v="9"/>
    <n v="83.88"/>
    <s v="CA-2015-163293"/>
    <n v="1"/>
    <n v="4"/>
    <n v="0"/>
    <n v="30.196799999999996"/>
    <n v="0.52062335344040378"/>
  </r>
  <r>
    <x v="197"/>
    <x v="4"/>
    <s v="TEC-AC-10001383"/>
    <x v="2"/>
    <x v="9"/>
    <n v="49.98"/>
    <s v="CA-2015-132500"/>
    <n v="1"/>
    <n v="2"/>
    <n v="0"/>
    <n v="8.4965999999999937"/>
    <n v="0.52062335344040378"/>
  </r>
  <r>
    <x v="197"/>
    <x v="5"/>
    <s v="TEC-AC-10004209"/>
    <x v="2"/>
    <x v="9"/>
    <n v="32.97"/>
    <s v="CA-2015-163293"/>
    <n v="0"/>
    <n v="3"/>
    <n v="0"/>
    <n v="12.8583"/>
    <n v="0.52062335344040378"/>
  </r>
  <r>
    <x v="197"/>
    <x v="22"/>
    <s v="OFF-AR-10000380"/>
    <x v="0"/>
    <x v="4"/>
    <n v="303.83999999999997"/>
    <s v="CA-2015-107818"/>
    <n v="0"/>
    <n v="8"/>
    <n v="0"/>
    <n v="91.151999999999958"/>
    <n v="0.45632477063632687"/>
  </r>
  <r>
    <x v="197"/>
    <x v="0"/>
    <s v="OFF-ST-10000991"/>
    <x v="0"/>
    <x v="1"/>
    <n v="275.928"/>
    <s v="CA-2015-139892"/>
    <n v="0"/>
    <n v="3"/>
    <n v="0.2"/>
    <n v="-58.634699999999995"/>
    <n v="0.44610841445725197"/>
  </r>
  <r>
    <x v="197"/>
    <x v="6"/>
    <s v="TEC-MA-10000029"/>
    <x v="2"/>
    <x v="15"/>
    <n v="209.96999999999997"/>
    <s v="CA-2015-128839"/>
    <n v="1"/>
    <n v="3"/>
    <n v="0"/>
    <n v="90.287100000000009"/>
    <n v="0.5183572270896134"/>
  </r>
  <r>
    <x v="197"/>
    <x v="0"/>
    <s v="OFF-PA-10000482"/>
    <x v="0"/>
    <x v="0"/>
    <n v="182.11199999999999"/>
    <s v="CA-2015-146283"/>
    <n v="0"/>
    <n v="6"/>
    <n v="0.2"/>
    <n v="61.46279999999998"/>
    <n v="0.43613829632717294"/>
  </r>
  <r>
    <x v="197"/>
    <x v="0"/>
    <s v="OFF-AP-10002518"/>
    <x v="0"/>
    <x v="12"/>
    <n v="177.97999999999996"/>
    <s v="CA-2015-139892"/>
    <n v="0"/>
    <n v="5"/>
    <n v="0.8"/>
    <n v="-453.84900000000005"/>
    <n v="0.49507917887403441"/>
  </r>
  <r>
    <x v="197"/>
    <x v="20"/>
    <s v="FUR-CH-10004289"/>
    <x v="1"/>
    <x v="5"/>
    <n v="172.76400000000001"/>
    <s v="CA-2015-146815"/>
    <n v="1"/>
    <n v="2"/>
    <n v="0.1"/>
    <n v="13.437199999999986"/>
    <n v="0.46529189879902266"/>
  </r>
  <r>
    <x v="197"/>
    <x v="0"/>
    <s v="TEC-PH-10003931"/>
    <x v="2"/>
    <x v="6"/>
    <n v="143.976"/>
    <s v="CA-2015-139892"/>
    <n v="0"/>
    <n v="3"/>
    <n v="0.2"/>
    <n v="8.998500000000007"/>
    <n v="0.41105220110552465"/>
  </r>
  <r>
    <x v="197"/>
    <x v="4"/>
    <s v="OFF-AP-10004785"/>
    <x v="0"/>
    <x v="12"/>
    <n v="56.65"/>
    <s v="CA-2015-168592"/>
    <n v="1"/>
    <n v="5"/>
    <n v="0"/>
    <n v="24.359500000000004"/>
    <n v="0.49507917887403441"/>
  </r>
  <r>
    <x v="197"/>
    <x v="0"/>
    <s v="OFF-BI-10001071"/>
    <x v="0"/>
    <x v="3"/>
    <n v="51.183999999999983"/>
    <s v="US-2015-115987"/>
    <n v="1"/>
    <n v="4"/>
    <n v="0.8"/>
    <n v="-79.335199999999986"/>
    <n v="0.46881743173671325"/>
  </r>
  <r>
    <x v="197"/>
    <x v="6"/>
    <s v="OFF-FA-10002280"/>
    <x v="0"/>
    <x v="7"/>
    <n v="45"/>
    <s v="CA-2015-128839"/>
    <n v="0"/>
    <n v="9"/>
    <n v="0"/>
    <n v="21.599999999999998"/>
    <n v="0.51168203684699509"/>
  </r>
  <r>
    <x v="197"/>
    <x v="0"/>
    <s v="OFF-AR-10002656"/>
    <x v="0"/>
    <x v="4"/>
    <n v="32.064"/>
    <s v="CA-2015-139892"/>
    <n v="0"/>
    <n v="6"/>
    <n v="0.2"/>
    <n v="6.8135999999999974"/>
    <n v="0.45632477063632687"/>
  </r>
  <r>
    <x v="197"/>
    <x v="0"/>
    <s v="OFF-PA-10002259"/>
    <x v="0"/>
    <x v="0"/>
    <n v="17.904"/>
    <s v="CA-2015-146283"/>
    <n v="0"/>
    <n v="2"/>
    <n v="0.2"/>
    <n v="6.2664"/>
    <n v="0.43613829632717294"/>
  </r>
  <r>
    <x v="197"/>
    <x v="20"/>
    <s v="OFF-AP-10001962"/>
    <x v="0"/>
    <x v="12"/>
    <n v="16.78"/>
    <s v="CA-2015-123127"/>
    <n v="1"/>
    <n v="2"/>
    <n v="0"/>
    <n v="4.1950000000000003"/>
    <n v="0.49507917887403441"/>
  </r>
  <r>
    <x v="197"/>
    <x v="4"/>
    <s v="OFF-ST-10002406"/>
    <x v="0"/>
    <x v="1"/>
    <n v="14.97"/>
    <s v="CA-2015-168592"/>
    <n v="0"/>
    <n v="1"/>
    <n v="0"/>
    <n v="4.1916000000000011"/>
    <n v="0.44610841445725197"/>
  </r>
  <r>
    <x v="197"/>
    <x v="0"/>
    <s v="OFF-AR-10004441"/>
    <x v="0"/>
    <x v="4"/>
    <n v="9.9359999999999999"/>
    <s v="CA-2015-139892"/>
    <n v="0"/>
    <n v="3"/>
    <n v="0.2"/>
    <n v="2.7324000000000002"/>
    <n v="0.45632477063632687"/>
  </r>
  <r>
    <x v="197"/>
    <x v="4"/>
    <s v="OFF-BI-10000822"/>
    <x v="0"/>
    <x v="3"/>
    <n v="8.6080000000000005"/>
    <s v="CA-2015-140032"/>
    <n v="1"/>
    <n v="2"/>
    <n v="0.2"/>
    <n v="3.0127999999999995"/>
    <n v="0.46881743173671325"/>
  </r>
  <r>
    <x v="197"/>
    <x v="22"/>
    <s v="OFF-AR-10003045"/>
    <x v="0"/>
    <x v="4"/>
    <n v="5.88"/>
    <s v="CA-2015-107818"/>
    <n v="0"/>
    <n v="2"/>
    <n v="0"/>
    <n v="2.6459999999999999"/>
    <n v="0.45632477063632687"/>
  </r>
  <r>
    <x v="197"/>
    <x v="4"/>
    <s v="OFF-FA-10002988"/>
    <x v="0"/>
    <x v="7"/>
    <n v="4.0199999999999996"/>
    <s v="CA-2015-168592"/>
    <n v="0"/>
    <n v="2"/>
    <n v="0"/>
    <n v="1.9697999999999998"/>
    <n v="0.51168203684699509"/>
  </r>
  <r>
    <x v="197"/>
    <x v="20"/>
    <s v="OFF-AR-10003469"/>
    <x v="0"/>
    <x v="4"/>
    <n v="3.52"/>
    <s v="CA-2015-146815"/>
    <n v="0"/>
    <n v="2"/>
    <n v="0"/>
    <n v="1.6896"/>
    <n v="0.45632477063632687"/>
  </r>
  <r>
    <x v="198"/>
    <x v="32"/>
    <s v="OFF-ST-10000078"/>
    <x v="0"/>
    <x v="1"/>
    <n v="1325.8500000000001"/>
    <s v="CA-2015-126403"/>
    <n v="1"/>
    <n v="5"/>
    <n v="0"/>
    <n v="238.65299999999991"/>
    <n v="0.44610841445725197"/>
  </r>
  <r>
    <x v="198"/>
    <x v="25"/>
    <s v="TEC-MA-10002073"/>
    <x v="2"/>
    <x v="15"/>
    <n v="1299.99"/>
    <s v="US-2015-115196"/>
    <n v="1"/>
    <n v="2"/>
    <n v="0.5"/>
    <n v="-571.99559999999997"/>
    <n v="0.5183572270896134"/>
  </r>
  <r>
    <x v="198"/>
    <x v="32"/>
    <s v="FUR-CH-10003761"/>
    <x v="1"/>
    <x v="5"/>
    <n v="785.87999999999988"/>
    <s v="CA-2015-126403"/>
    <n v="0"/>
    <n v="6"/>
    <n v="0"/>
    <n v="212.18759999999997"/>
    <n v="0.46529189879902266"/>
  </r>
  <r>
    <x v="198"/>
    <x v="2"/>
    <s v="TEC-AC-10002134"/>
    <x v="2"/>
    <x v="9"/>
    <n v="64.704000000000008"/>
    <s v="CA-2015-102869"/>
    <n v="1"/>
    <n v="6"/>
    <n v="0.2"/>
    <n v="-4.852800000000002"/>
    <n v="0.52062335344040378"/>
  </r>
  <r>
    <x v="198"/>
    <x v="32"/>
    <s v="OFF-PA-10001144"/>
    <x v="0"/>
    <x v="0"/>
    <n v="166.44"/>
    <s v="CA-2015-126403"/>
    <n v="0"/>
    <n v="3"/>
    <n v="0"/>
    <n v="79.891199999999998"/>
    <n v="0.43613829632717294"/>
  </r>
  <r>
    <x v="198"/>
    <x v="2"/>
    <s v="TEC-PH-10002549"/>
    <x v="2"/>
    <x v="6"/>
    <n v="135.51599999999999"/>
    <s v="CA-2015-102869"/>
    <n v="0"/>
    <n v="1"/>
    <n v="0.4"/>
    <n v="-31.620400000000004"/>
    <n v="0.41105220110552465"/>
  </r>
  <r>
    <x v="198"/>
    <x v="14"/>
    <s v="OFF-LA-10003923"/>
    <x v="0"/>
    <x v="2"/>
    <n v="103.60000000000001"/>
    <s v="CA-2015-144407"/>
    <n v="1"/>
    <n v="7"/>
    <n v="0"/>
    <n v="51.800000000000004"/>
    <n v="0.4647369236065339"/>
  </r>
  <r>
    <x v="198"/>
    <x v="10"/>
    <s v="FUR-FU-10002501"/>
    <x v="1"/>
    <x v="8"/>
    <n v="60.672000000000011"/>
    <s v="US-2015-131870"/>
    <n v="1"/>
    <n v="6"/>
    <n v="0.2"/>
    <n v="12.892799999999998"/>
    <n v="0.4595170286641902"/>
  </r>
  <r>
    <x v="198"/>
    <x v="10"/>
    <s v="OFF-AR-10000634"/>
    <x v="0"/>
    <x v="4"/>
    <n v="30.816000000000003"/>
    <s v="US-2015-131870"/>
    <n v="0"/>
    <n v="9"/>
    <n v="0.2"/>
    <n v="2.6964000000000006"/>
    <n v="0.45632477063632687"/>
  </r>
  <r>
    <x v="198"/>
    <x v="32"/>
    <s v="OFF-PA-10004665"/>
    <x v="0"/>
    <x v="0"/>
    <n v="26.2"/>
    <s v="CA-2015-126403"/>
    <n v="0"/>
    <n v="2"/>
    <n v="0"/>
    <n v="12.837999999999999"/>
    <n v="0.43613829632717294"/>
  </r>
  <r>
    <x v="198"/>
    <x v="2"/>
    <s v="FUR-FU-10002456"/>
    <x v="1"/>
    <x v="8"/>
    <n v="17.472000000000001"/>
    <s v="CA-2015-102869"/>
    <n v="0"/>
    <n v="3"/>
    <n v="0.2"/>
    <n v="5.023200000000001"/>
    <n v="0.4595170286641902"/>
  </r>
  <r>
    <x v="198"/>
    <x v="2"/>
    <s v="OFF-PA-10000788"/>
    <x v="0"/>
    <x v="0"/>
    <n v="15.552000000000003"/>
    <s v="CA-2015-102869"/>
    <n v="0"/>
    <n v="3"/>
    <n v="0.2"/>
    <n v="5.4432"/>
    <n v="0.43613829632717294"/>
  </r>
  <r>
    <x v="198"/>
    <x v="1"/>
    <s v="OFF-PA-10001622"/>
    <x v="0"/>
    <x v="0"/>
    <n v="10.896000000000001"/>
    <s v="CA-2015-103527"/>
    <n v="1"/>
    <n v="3"/>
    <n v="0.2"/>
    <n v="3.4049999999999994"/>
    <n v="0.43613829632717294"/>
  </r>
  <r>
    <x v="199"/>
    <x v="11"/>
    <s v="FUR-CH-10003973"/>
    <x v="1"/>
    <x v="5"/>
    <n v="1487.04"/>
    <s v="CA-2015-125731"/>
    <n v="1"/>
    <n v="5"/>
    <n v="0.2"/>
    <n v="148.70400000000006"/>
    <n v="0.46529189879902266"/>
  </r>
  <r>
    <x v="199"/>
    <x v="23"/>
    <s v="FUR-FU-10001986"/>
    <x v="1"/>
    <x v="8"/>
    <n v="254.89999999999998"/>
    <s v="CA-2015-113383"/>
    <n v="1"/>
    <n v="5"/>
    <n v="0"/>
    <n v="76.469999999999985"/>
    <n v="0.4595170286641902"/>
  </r>
  <r>
    <x v="199"/>
    <x v="23"/>
    <s v="OFF-AP-10004532"/>
    <x v="0"/>
    <x v="12"/>
    <n v="81.92"/>
    <s v="CA-2015-113383"/>
    <n v="0"/>
    <n v="4"/>
    <n v="0"/>
    <n v="22.118400000000001"/>
    <n v="0.49507917887403441"/>
  </r>
  <r>
    <x v="199"/>
    <x v="11"/>
    <s v="OFF-EN-10003072"/>
    <x v="0"/>
    <x v="11"/>
    <n v="21.728000000000002"/>
    <s v="CA-2015-125731"/>
    <n v="0"/>
    <n v="7"/>
    <n v="0.2"/>
    <n v="7.6047999999999991"/>
    <n v="0.44424167803735209"/>
  </r>
  <r>
    <x v="199"/>
    <x v="6"/>
    <s v="OFF-BI-10003314"/>
    <x v="0"/>
    <x v="3"/>
    <n v="9.64"/>
    <s v="US-2015-138835"/>
    <n v="1"/>
    <n v="2"/>
    <n v="0"/>
    <n v="4.7236000000000002"/>
    <n v="0.46881743173671325"/>
  </r>
  <r>
    <x v="200"/>
    <x v="4"/>
    <s v="FUR-FU-10004006"/>
    <x v="1"/>
    <x v="8"/>
    <n v="127.94999999999999"/>
    <s v="CA-2015-112837"/>
    <n v="1"/>
    <n v="3"/>
    <n v="0"/>
    <n v="21.751499999999986"/>
    <n v="0.4595170286641902"/>
  </r>
  <r>
    <x v="201"/>
    <x v="20"/>
    <s v="FUR-CH-10002024"/>
    <x v="1"/>
    <x v="5"/>
    <n v="3785.2920000000004"/>
    <s v="CA-2015-116246"/>
    <n v="1"/>
    <n v="6"/>
    <n v="0.1"/>
    <n v="420.58800000000019"/>
    <n v="0.46529189879902266"/>
  </r>
  <r>
    <x v="201"/>
    <x v="42"/>
    <s v="TEC-AC-10001542"/>
    <x v="2"/>
    <x v="9"/>
    <n v="57.400000000000006"/>
    <s v="US-2015-119081"/>
    <n v="1"/>
    <n v="5"/>
    <n v="0"/>
    <n v="10.905999999999993"/>
    <n v="0.52062335344040378"/>
  </r>
  <r>
    <x v="201"/>
    <x v="25"/>
    <s v="TEC-AC-10002399"/>
    <x v="2"/>
    <x v="9"/>
    <n v="15.216000000000001"/>
    <s v="CA-2015-138527"/>
    <n v="1"/>
    <n v="1"/>
    <n v="0.2"/>
    <n v="2.2823999999999991"/>
    <n v="0.52062335344040378"/>
  </r>
  <r>
    <x v="201"/>
    <x v="42"/>
    <s v="OFF-SU-10000157"/>
    <x v="0"/>
    <x v="14"/>
    <n v="357.93"/>
    <s v="US-2015-119081"/>
    <n v="0"/>
    <n v="3"/>
    <n v="0"/>
    <n v="7.158600000000007"/>
    <n v="0.53938093436526824"/>
  </r>
  <r>
    <x v="201"/>
    <x v="42"/>
    <s v="OFF-BI-10004519"/>
    <x v="0"/>
    <x v="3"/>
    <n v="331.96"/>
    <s v="US-2015-119081"/>
    <n v="0"/>
    <n v="2"/>
    <n v="0"/>
    <n v="149.38199999999998"/>
    <n v="0.46881743173671325"/>
  </r>
  <r>
    <x v="201"/>
    <x v="25"/>
    <s v="OFF-AP-10001469"/>
    <x v="0"/>
    <x v="12"/>
    <n v="166.84"/>
    <s v="CA-2015-138527"/>
    <n v="0"/>
    <n v="5"/>
    <n v="0.2"/>
    <n v="18.769499999999987"/>
    <n v="0.49507917887403441"/>
  </r>
  <r>
    <x v="201"/>
    <x v="20"/>
    <s v="TEC-MA-10000029"/>
    <x v="2"/>
    <x v="15"/>
    <n v="69.989999999999995"/>
    <s v="CA-2015-101476"/>
    <n v="1"/>
    <n v="1"/>
    <n v="0"/>
    <n v="30.095700000000001"/>
    <n v="0.5183572270896134"/>
  </r>
  <r>
    <x v="201"/>
    <x v="10"/>
    <s v="OFF-BI-10002429"/>
    <x v="0"/>
    <x v="3"/>
    <n v="63.924000000000007"/>
    <s v="CA-2015-103702"/>
    <n v="1"/>
    <n v="7"/>
    <n v="0.7"/>
    <n v="-46.877600000000001"/>
    <n v="0.46881743173671325"/>
  </r>
  <r>
    <x v="201"/>
    <x v="42"/>
    <s v="FUR-FU-10003464"/>
    <x v="1"/>
    <x v="8"/>
    <n v="40.56"/>
    <s v="US-2015-119081"/>
    <n v="0"/>
    <n v="2"/>
    <n v="0"/>
    <n v="12.979199999999999"/>
    <n v="0.4595170286641902"/>
  </r>
  <r>
    <x v="201"/>
    <x v="25"/>
    <s v="OFF-PA-10001800"/>
    <x v="0"/>
    <x v="0"/>
    <n v="10.368000000000002"/>
    <s v="CA-2015-138527"/>
    <n v="0"/>
    <n v="2"/>
    <n v="0.2"/>
    <n v="3.6288"/>
    <n v="0.43613829632717294"/>
  </r>
  <r>
    <x v="201"/>
    <x v="0"/>
    <s v="OFF-BI-10004040"/>
    <x v="0"/>
    <x v="3"/>
    <n v="5.1799999999999988"/>
    <s v="US-2015-150924"/>
    <n v="1"/>
    <n v="5"/>
    <n v="0.8"/>
    <n v="-8.0289999999999999"/>
    <n v="0.46881743173671325"/>
  </r>
  <r>
    <x v="202"/>
    <x v="2"/>
    <s v="TEC-AC-10004353"/>
    <x v="2"/>
    <x v="9"/>
    <n v="252.00000000000003"/>
    <s v="CA-2015-132962"/>
    <n v="1"/>
    <n v="5"/>
    <n v="0.2"/>
    <n v="53.550000000000004"/>
    <n v="0.52062335344040378"/>
  </r>
  <r>
    <x v="202"/>
    <x v="22"/>
    <s v="TEC-AC-10001606"/>
    <x v="2"/>
    <x v="9"/>
    <n v="199.98"/>
    <s v="CA-2015-142769"/>
    <n v="1"/>
    <n v="2"/>
    <n v="0"/>
    <n v="75.992400000000004"/>
    <n v="0.52062335344040378"/>
  </r>
  <r>
    <x v="202"/>
    <x v="22"/>
    <s v="TEC-AC-10003399"/>
    <x v="2"/>
    <x v="9"/>
    <n v="144.96"/>
    <s v="CA-2015-142769"/>
    <n v="0"/>
    <n v="4"/>
    <n v="0"/>
    <n v="60.883200000000002"/>
    <n v="0.52062335344040378"/>
  </r>
  <r>
    <x v="202"/>
    <x v="22"/>
    <s v="TEC-AC-10000865"/>
    <x v="2"/>
    <x v="9"/>
    <n v="118"/>
    <s v="CA-2015-142769"/>
    <n v="0"/>
    <n v="2"/>
    <n v="0"/>
    <n v="20.059999999999988"/>
    <n v="0.52062335344040378"/>
  </r>
  <r>
    <x v="202"/>
    <x v="0"/>
    <s v="FUR-CH-10004698"/>
    <x v="1"/>
    <x v="5"/>
    <n v="340.11599999999999"/>
    <s v="CA-2015-113859"/>
    <n v="1"/>
    <n v="6"/>
    <n v="0.3"/>
    <n v="-9.717599999999976"/>
    <n v="0.46529189879902266"/>
  </r>
  <r>
    <x v="202"/>
    <x v="12"/>
    <s v="OFF-ST-10001034"/>
    <x v="0"/>
    <x v="1"/>
    <n v="79.400000000000006"/>
    <s v="CA-2015-140039"/>
    <n v="1"/>
    <n v="5"/>
    <n v="0.2"/>
    <n v="5.9550000000000054"/>
    <n v="0.44610841445725197"/>
  </r>
  <r>
    <x v="202"/>
    <x v="22"/>
    <s v="OFF-PA-10002923"/>
    <x v="0"/>
    <x v="0"/>
    <n v="48.94"/>
    <s v="CA-2015-142769"/>
    <n v="0"/>
    <n v="1"/>
    <n v="0"/>
    <n v="24.47"/>
    <n v="0.43613829632717294"/>
  </r>
  <r>
    <x v="202"/>
    <x v="22"/>
    <s v="OFF-AP-10004785"/>
    <x v="0"/>
    <x v="12"/>
    <n v="22.66"/>
    <s v="CA-2015-142769"/>
    <n v="0"/>
    <n v="2"/>
    <n v="0"/>
    <n v="9.743800000000002"/>
    <n v="0.49507917887403441"/>
  </r>
  <r>
    <x v="202"/>
    <x v="25"/>
    <s v="OFF-BI-10001679"/>
    <x v="0"/>
    <x v="3"/>
    <n v="18.648000000000003"/>
    <s v="US-2015-156216"/>
    <n v="1"/>
    <n v="7"/>
    <n v="0.7"/>
    <n v="-12.431999999999999"/>
    <n v="0.46881743173671325"/>
  </r>
  <r>
    <x v="202"/>
    <x v="2"/>
    <s v="OFF-PA-10003543"/>
    <x v="0"/>
    <x v="0"/>
    <n v="15.552000000000003"/>
    <s v="CA-2015-132962"/>
    <n v="0"/>
    <n v="3"/>
    <n v="0.2"/>
    <n v="5.4432"/>
    <n v="0.43613829632717294"/>
  </r>
  <r>
    <x v="202"/>
    <x v="22"/>
    <s v="FUR-FU-10001918"/>
    <x v="1"/>
    <x v="8"/>
    <n v="14.190000000000001"/>
    <s v="CA-2015-142769"/>
    <n v="0"/>
    <n v="3"/>
    <n v="0"/>
    <n v="5.5341000000000014"/>
    <n v="0.4595170286641902"/>
  </r>
  <r>
    <x v="202"/>
    <x v="22"/>
    <s v="OFF-SU-10001574"/>
    <x v="0"/>
    <x v="14"/>
    <n v="7.3"/>
    <s v="CA-2015-142769"/>
    <n v="0"/>
    <n v="2"/>
    <n v="0"/>
    <n v="2.1899999999999995"/>
    <n v="0.53938093436526824"/>
  </r>
  <r>
    <x v="202"/>
    <x v="22"/>
    <s v="OFF-FA-10000840"/>
    <x v="0"/>
    <x v="7"/>
    <n v="5.6999999999999993"/>
    <s v="CA-2015-142769"/>
    <n v="0"/>
    <n v="5"/>
    <n v="0"/>
    <n v="2.6789999999999998"/>
    <n v="0.51168203684699509"/>
  </r>
  <r>
    <x v="202"/>
    <x v="20"/>
    <s v="OFF-AR-10002833"/>
    <x v="0"/>
    <x v="4"/>
    <n v="5.46"/>
    <s v="CA-2015-145212"/>
    <n v="1"/>
    <n v="3"/>
    <n v="0"/>
    <n v="1.4742000000000002"/>
    <n v="0.45632477063632687"/>
  </r>
  <r>
    <x v="202"/>
    <x v="10"/>
    <s v="OFF-BI-10004022"/>
    <x v="0"/>
    <x v="3"/>
    <n v="2.5020000000000002"/>
    <s v="CA-2015-126277"/>
    <n v="1"/>
    <n v="3"/>
    <n v="0.7"/>
    <n v="-2.0015999999999998"/>
    <n v="0.46881743173671325"/>
  </r>
  <r>
    <x v="203"/>
    <x v="20"/>
    <s v="TEC-MA-10003979"/>
    <x v="2"/>
    <x v="15"/>
    <n v="2799.96"/>
    <s v="CA-2015-160766"/>
    <n v="1"/>
    <n v="4"/>
    <n v="0"/>
    <n v="1371.9803999999999"/>
    <n v="0.5183572270896134"/>
  </r>
  <r>
    <x v="203"/>
    <x v="20"/>
    <s v="OFF-AP-10002945"/>
    <x v="0"/>
    <x v="12"/>
    <n v="601.29999999999995"/>
    <s v="CA-2015-160766"/>
    <n v="0"/>
    <n v="2"/>
    <n v="0"/>
    <n v="198.42899999999997"/>
    <n v="0.49507917887403441"/>
  </r>
  <r>
    <x v="203"/>
    <x v="20"/>
    <s v="FUR-TA-10001039"/>
    <x v="1"/>
    <x v="13"/>
    <n v="464.29200000000003"/>
    <s v="CA-2015-160766"/>
    <n v="0"/>
    <n v="9"/>
    <n v="0.4"/>
    <n v="-108.33479999999997"/>
    <n v="0.55975208308209756"/>
  </r>
  <r>
    <x v="203"/>
    <x v="20"/>
    <s v="OFF-ST-10001809"/>
    <x v="0"/>
    <x v="1"/>
    <n v="449.15"/>
    <s v="CA-2015-113362"/>
    <n v="1"/>
    <n v="5"/>
    <n v="0"/>
    <n v="8.9829999999999899"/>
    <n v="0.44610841445725197"/>
  </r>
  <r>
    <x v="203"/>
    <x v="20"/>
    <s v="TEC-PH-10000526"/>
    <x v="2"/>
    <x v="6"/>
    <n v="287.96999999999997"/>
    <s v="CA-2015-160766"/>
    <n v="0"/>
    <n v="3"/>
    <n v="0"/>
    <n v="80.631600000000006"/>
    <n v="0.41105220110552465"/>
  </r>
  <r>
    <x v="203"/>
    <x v="5"/>
    <s v="FUR-FU-10002878"/>
    <x v="1"/>
    <x v="8"/>
    <n v="142.4"/>
    <s v="CA-2015-159184"/>
    <n v="1"/>
    <n v="5"/>
    <n v="0"/>
    <n v="52.688000000000002"/>
    <n v="0.4595170286641902"/>
  </r>
  <r>
    <x v="203"/>
    <x v="20"/>
    <s v="OFF-EN-10001099"/>
    <x v="0"/>
    <x v="11"/>
    <n v="68.459999999999994"/>
    <s v="CA-2015-160766"/>
    <n v="0"/>
    <n v="7"/>
    <n v="0"/>
    <n v="31.491599999999995"/>
    <n v="0.44424167803735209"/>
  </r>
  <r>
    <x v="203"/>
    <x v="1"/>
    <s v="OFF-AP-10000891"/>
    <x v="0"/>
    <x v="12"/>
    <n v="52.447999999999993"/>
    <s v="US-2015-100853"/>
    <n v="1"/>
    <n v="2"/>
    <n v="0.8"/>
    <n v="-131.12000000000003"/>
    <n v="0.49507917887403441"/>
  </r>
  <r>
    <x v="203"/>
    <x v="20"/>
    <s v="OFF-PA-10000213"/>
    <x v="0"/>
    <x v="0"/>
    <n v="44.820000000000007"/>
    <s v="CA-2015-160766"/>
    <n v="0"/>
    <n v="9"/>
    <n v="0"/>
    <n v="21.065400000000004"/>
    <n v="0.43613829632717294"/>
  </r>
  <r>
    <x v="203"/>
    <x v="1"/>
    <s v="OFF-LA-10003148"/>
    <x v="0"/>
    <x v="2"/>
    <n v="20.16"/>
    <s v="US-2015-100853"/>
    <n v="0"/>
    <n v="4"/>
    <n v="0.2"/>
    <n v="6.5519999999999987"/>
    <n v="0.4647369236065339"/>
  </r>
  <r>
    <x v="203"/>
    <x v="20"/>
    <s v="TEC-PH-10001536"/>
    <x v="2"/>
    <x v="6"/>
    <n v="16.989999999999998"/>
    <s v="CA-2015-160766"/>
    <n v="0"/>
    <n v="1"/>
    <n v="0"/>
    <n v="4.4173999999999989"/>
    <n v="0.41105220110552465"/>
  </r>
  <r>
    <x v="203"/>
    <x v="16"/>
    <s v="FUR-FU-10004020"/>
    <x v="1"/>
    <x v="8"/>
    <n v="13.128"/>
    <s v="CA-2015-145576"/>
    <n v="1"/>
    <n v="3"/>
    <n v="0.2"/>
    <n v="3.7743000000000002"/>
    <n v="0.4595170286641902"/>
  </r>
  <r>
    <x v="203"/>
    <x v="16"/>
    <s v="OFF-AP-10003914"/>
    <x v="0"/>
    <x v="12"/>
    <n v="13"/>
    <s v="CA-2015-145576"/>
    <n v="0"/>
    <n v="5"/>
    <n v="0.2"/>
    <n v="1.3000000000000007"/>
    <n v="0.49507917887403441"/>
  </r>
  <r>
    <x v="203"/>
    <x v="20"/>
    <s v="OFF-EN-10003845"/>
    <x v="0"/>
    <x v="11"/>
    <n v="11.07"/>
    <s v="CA-2015-113362"/>
    <n v="0"/>
    <n v="3"/>
    <n v="0"/>
    <n v="5.0921999999999992"/>
    <n v="0.44424167803735209"/>
  </r>
  <r>
    <x v="203"/>
    <x v="0"/>
    <s v="FUR-FU-10000550"/>
    <x v="1"/>
    <x v="8"/>
    <n v="9.9600000000000009"/>
    <s v="US-2015-127635"/>
    <n v="1"/>
    <n v="5"/>
    <n v="0.6"/>
    <n v="-6.7230000000000008"/>
    <n v="0.4595170286641902"/>
  </r>
  <r>
    <x v="203"/>
    <x v="0"/>
    <s v="OFF-BI-10001721"/>
    <x v="0"/>
    <x v="3"/>
    <n v="8.5519999999999978"/>
    <s v="US-2015-127635"/>
    <n v="0"/>
    <n v="2"/>
    <n v="0.8"/>
    <n v="-13.683199999999999"/>
    <n v="0.46881743173671325"/>
  </r>
  <r>
    <x v="203"/>
    <x v="5"/>
    <s v="OFF-BI-10001890"/>
    <x v="0"/>
    <x v="3"/>
    <n v="7.16"/>
    <s v="CA-2015-159184"/>
    <n v="0"/>
    <n v="2"/>
    <n v="0"/>
    <n v="3.4367999999999999"/>
    <n v="0.46881743173671325"/>
  </r>
  <r>
    <x v="203"/>
    <x v="0"/>
    <s v="OFF-PA-10004610"/>
    <x v="0"/>
    <x v="0"/>
    <n v="6.8480000000000008"/>
    <s v="US-2015-127635"/>
    <n v="0"/>
    <n v="2"/>
    <n v="0.2"/>
    <n v="2.1399999999999992"/>
    <n v="0.43613829632717294"/>
  </r>
  <r>
    <x v="203"/>
    <x v="0"/>
    <s v="OFF-FA-10000053"/>
    <x v="0"/>
    <x v="7"/>
    <n v="6.048"/>
    <s v="US-2015-127635"/>
    <n v="0"/>
    <n v="4"/>
    <n v="0.2"/>
    <n v="-1.3607999999999998"/>
    <n v="0.51168203684699509"/>
  </r>
  <r>
    <x v="204"/>
    <x v="2"/>
    <s v="FUR-FU-10000222"/>
    <x v="1"/>
    <x v="8"/>
    <n v="103.93599999999999"/>
    <s v="CA-2015-149594"/>
    <n v="1"/>
    <n v="4"/>
    <n v="0.2"/>
    <n v="16.889599999999998"/>
    <n v="0.4595170286641902"/>
  </r>
  <r>
    <x v="204"/>
    <x v="20"/>
    <s v="OFF-PA-10000349"/>
    <x v="0"/>
    <x v="0"/>
    <n v="14.940000000000001"/>
    <s v="CA-2015-138100"/>
    <n v="1"/>
    <n v="3"/>
    <n v="0"/>
    <n v="7.0218000000000007"/>
    <n v="0.43613829632717294"/>
  </r>
  <r>
    <x v="204"/>
    <x v="20"/>
    <s v="FUR-FU-10002456"/>
    <x v="1"/>
    <x v="8"/>
    <n v="14.56"/>
    <s v="CA-2015-138100"/>
    <n v="0"/>
    <n v="2"/>
    <n v="0"/>
    <n v="6.2608000000000015"/>
    <n v="0.4595170286641902"/>
  </r>
  <r>
    <x v="205"/>
    <x v="20"/>
    <s v="OFF-BI-10002931"/>
    <x v="0"/>
    <x v="3"/>
    <n v="33.552"/>
    <s v="CA-2015-141152"/>
    <n v="1"/>
    <n v="1"/>
    <n v="0.2"/>
    <n v="12.581999999999999"/>
    <n v="0.46881743173671325"/>
  </r>
  <r>
    <x v="206"/>
    <x v="11"/>
    <s v="TEC-AC-10004633"/>
    <x v="2"/>
    <x v="9"/>
    <n v="55.92"/>
    <s v="CA-2015-131947"/>
    <n v="1"/>
    <n v="10"/>
    <n v="0.2"/>
    <n v="16.776000000000007"/>
    <n v="0.52062335344040378"/>
  </r>
  <r>
    <x v="206"/>
    <x v="25"/>
    <s v="TEC-AC-10001109"/>
    <x v="2"/>
    <x v="9"/>
    <n v="47.984000000000002"/>
    <s v="US-2015-117170"/>
    <n v="1"/>
    <n v="2"/>
    <n v="0.2"/>
    <n v="13.195600000000001"/>
    <n v="0.52062335344040378"/>
  </r>
  <r>
    <x v="206"/>
    <x v="4"/>
    <s v="OFF-EN-10001453"/>
    <x v="0"/>
    <x v="11"/>
    <n v="182.94"/>
    <s v="CA-2015-112851"/>
    <n v="1"/>
    <n v="3"/>
    <n v="0"/>
    <n v="85.981799999999993"/>
    <n v="0.44424167803735209"/>
  </r>
  <r>
    <x v="206"/>
    <x v="11"/>
    <s v="OFF-PA-10003039"/>
    <x v="0"/>
    <x v="0"/>
    <n v="148.70400000000001"/>
    <s v="CA-2015-131947"/>
    <n v="0"/>
    <n v="6"/>
    <n v="0.2"/>
    <n v="46.469999999999985"/>
    <n v="0.43613829632717294"/>
  </r>
  <r>
    <x v="206"/>
    <x v="22"/>
    <s v="OFF-BI-10002735"/>
    <x v="0"/>
    <x v="3"/>
    <n v="137.24"/>
    <s v="CA-2015-103940"/>
    <n v="1"/>
    <n v="5"/>
    <n v="0.2"/>
    <n v="46.3185"/>
    <n v="0.46881743173671325"/>
  </r>
  <r>
    <x v="206"/>
    <x v="22"/>
    <s v="OFF-ST-10000943"/>
    <x v="0"/>
    <x v="1"/>
    <n v="57.929999999999993"/>
    <s v="CA-2015-103940"/>
    <n v="0"/>
    <n v="3"/>
    <n v="0"/>
    <n v="16.220400000000001"/>
    <n v="0.44610841445725197"/>
  </r>
  <r>
    <x v="206"/>
    <x v="11"/>
    <s v="OFF-PA-10000246"/>
    <x v="0"/>
    <x v="0"/>
    <n v="40.24"/>
    <s v="CA-2015-131947"/>
    <n v="0"/>
    <n v="5"/>
    <n v="0.2"/>
    <n v="13.078000000000001"/>
    <n v="0.43613829632717294"/>
  </r>
  <r>
    <x v="206"/>
    <x v="11"/>
    <s v="OFF-AR-10000411"/>
    <x v="0"/>
    <x v="4"/>
    <n v="38.256"/>
    <s v="CA-2015-131947"/>
    <n v="0"/>
    <n v="3"/>
    <n v="0.2"/>
    <n v="4.7819999999999947"/>
    <n v="0.45632477063632687"/>
  </r>
  <r>
    <x v="206"/>
    <x v="22"/>
    <s v="FUR-FU-10004671"/>
    <x v="1"/>
    <x v="8"/>
    <n v="35.340000000000003"/>
    <s v="CA-2015-103940"/>
    <n v="0"/>
    <n v="2"/>
    <n v="0"/>
    <n v="13.429200000000002"/>
    <n v="0.4595170286641902"/>
  </r>
  <r>
    <x v="206"/>
    <x v="22"/>
    <s v="OFF-ST-10004963"/>
    <x v="0"/>
    <x v="1"/>
    <n v="30.28"/>
    <s v="CA-2015-103940"/>
    <n v="0"/>
    <n v="2"/>
    <n v="0"/>
    <n v="1.2111999999999981"/>
    <n v="0.44610841445725197"/>
  </r>
  <r>
    <x v="206"/>
    <x v="11"/>
    <s v="TEC-MA-10004086"/>
    <x v="2"/>
    <x v="15"/>
    <n v="29.925000000000001"/>
    <s v="CA-2015-131947"/>
    <n v="0"/>
    <n v="5"/>
    <n v="0.7"/>
    <n v="-21.944999999999993"/>
    <n v="0.5183572270896134"/>
  </r>
  <r>
    <x v="206"/>
    <x v="2"/>
    <s v="OFF-BI-10003712"/>
    <x v="0"/>
    <x v="3"/>
    <n v="5.8920000000000012"/>
    <s v="US-2015-158638"/>
    <n v="1"/>
    <n v="4"/>
    <n v="0.7"/>
    <n v="-4.1243999999999996"/>
    <n v="0.46881743173671325"/>
  </r>
  <r>
    <x v="206"/>
    <x v="11"/>
    <s v="OFF-AR-10001473"/>
    <x v="0"/>
    <x v="4"/>
    <n v="5.2480000000000002"/>
    <s v="CA-2015-131947"/>
    <n v="0"/>
    <n v="2"/>
    <n v="0.2"/>
    <n v="0.45920000000000027"/>
    <n v="0.45632477063632687"/>
  </r>
  <r>
    <x v="206"/>
    <x v="25"/>
    <s v="OFF-PA-10000682"/>
    <x v="0"/>
    <x v="0"/>
    <n v="4.6240000000000006"/>
    <s v="US-2015-117170"/>
    <n v="0"/>
    <n v="1"/>
    <n v="0.2"/>
    <n v="1.6762000000000001"/>
    <n v="0.43613829632717294"/>
  </r>
  <r>
    <x v="207"/>
    <x v="0"/>
    <s v="TEC-MA-10000822"/>
    <x v="2"/>
    <x v="15"/>
    <n v="3059.982"/>
    <s v="US-2015-106992"/>
    <n v="1"/>
    <n v="3"/>
    <n v="0.4"/>
    <n v="-509.99700000000075"/>
    <n v="0.5183572270896134"/>
  </r>
  <r>
    <x v="207"/>
    <x v="25"/>
    <s v="TEC-MA-10001127"/>
    <x v="2"/>
    <x v="15"/>
    <n v="2624.9850000000001"/>
    <s v="CA-2015-127299"/>
    <n v="1"/>
    <n v="3"/>
    <n v="0.5"/>
    <n v="-944.99460000000045"/>
    <n v="0.5183572270896134"/>
  </r>
  <r>
    <x v="207"/>
    <x v="0"/>
    <s v="TEC-MA-10003353"/>
    <x v="2"/>
    <x v="15"/>
    <n v="2519.9579999999996"/>
    <s v="US-2015-106992"/>
    <n v="0"/>
    <n v="7"/>
    <n v="0.4"/>
    <n v="-251.99579999999992"/>
    <n v="0.5183572270896134"/>
  </r>
  <r>
    <x v="207"/>
    <x v="20"/>
    <s v="FUR-CH-10000988"/>
    <x v="1"/>
    <x v="5"/>
    <n v="887.10299999999995"/>
    <s v="CA-2015-168130"/>
    <n v="1"/>
    <n v="7"/>
    <n v="0.1"/>
    <n v="177.42059999999998"/>
    <n v="0.46529189879902266"/>
  </r>
  <r>
    <x v="207"/>
    <x v="22"/>
    <s v="OFF-ST-10001321"/>
    <x v="0"/>
    <x v="1"/>
    <n v="92.52"/>
    <s v="CA-2015-132787"/>
    <n v="1"/>
    <n v="6"/>
    <n v="0"/>
    <n v="24.980400000000007"/>
    <n v="0.44610841445725197"/>
  </r>
  <r>
    <x v="207"/>
    <x v="12"/>
    <s v="FUR-TA-10004607"/>
    <x v="1"/>
    <x v="13"/>
    <n v="73.915000000000006"/>
    <s v="CA-2015-138177"/>
    <n v="1"/>
    <n v="1"/>
    <n v="0.5"/>
    <n v="-45.827300000000008"/>
    <n v="0.55975208308209756"/>
  </r>
  <r>
    <x v="207"/>
    <x v="25"/>
    <s v="OFF-ST-10003722"/>
    <x v="0"/>
    <x v="1"/>
    <n v="67.343999999999994"/>
    <s v="CA-2015-127299"/>
    <n v="0"/>
    <n v="6"/>
    <n v="0.2"/>
    <n v="7.5761999999999894"/>
    <n v="0.44610841445725197"/>
  </r>
  <r>
    <x v="207"/>
    <x v="4"/>
    <s v="OFF-FA-10000624"/>
    <x v="0"/>
    <x v="7"/>
    <n v="7.16"/>
    <s v="CA-2015-156601"/>
    <n v="1"/>
    <n v="2"/>
    <n v="0"/>
    <n v="3.58"/>
    <n v="0.51168203684699509"/>
  </r>
  <r>
    <x v="207"/>
    <x v="4"/>
    <s v="OFF-FA-10000053"/>
    <x v="0"/>
    <x v="7"/>
    <n v="5.67"/>
    <s v="CA-2015-159849"/>
    <n v="1"/>
    <n v="3"/>
    <n v="0"/>
    <n v="0.11340000000000017"/>
    <n v="0.51168203684699509"/>
  </r>
  <r>
    <x v="208"/>
    <x v="20"/>
    <s v="TEC-PH-10003072"/>
    <x v="2"/>
    <x v="6"/>
    <n v="1349.91"/>
    <s v="CA-2015-125997"/>
    <n v="1"/>
    <n v="9"/>
    <n v="0"/>
    <n v="661.45590000000004"/>
    <n v="0.41105220110552465"/>
  </r>
  <r>
    <x v="208"/>
    <x v="20"/>
    <s v="FUR-BO-10002213"/>
    <x v="1"/>
    <x v="10"/>
    <n v="801.5680000000001"/>
    <s v="CA-2015-125997"/>
    <n v="0"/>
    <n v="2"/>
    <n v="0.2"/>
    <n v="-10.019600000000054"/>
    <n v="0.5176847302647779"/>
  </r>
  <r>
    <x v="208"/>
    <x v="20"/>
    <s v="FUR-CH-10001394"/>
    <x v="1"/>
    <x v="5"/>
    <n v="631.78200000000004"/>
    <s v="CA-2015-125997"/>
    <n v="0"/>
    <n v="2"/>
    <n v="0.1"/>
    <n v="140.39599999999993"/>
    <n v="0.46529189879902266"/>
  </r>
  <r>
    <x v="208"/>
    <x v="20"/>
    <s v="TEC-PH-10003484"/>
    <x v="2"/>
    <x v="6"/>
    <n v="629.94999999999993"/>
    <s v="CA-2015-125997"/>
    <n v="0"/>
    <n v="5"/>
    <n v="0"/>
    <n v="157.48750000000001"/>
    <n v="0.41105220110552465"/>
  </r>
  <r>
    <x v="208"/>
    <x v="1"/>
    <s v="FUR-TA-10004534"/>
    <x v="1"/>
    <x v="13"/>
    <n v="617.70000000000005"/>
    <s v="US-2015-134614"/>
    <n v="1"/>
    <n v="6"/>
    <n v="0.5"/>
    <n v="-407.68200000000013"/>
    <n v="0.55975208308209756"/>
  </r>
  <r>
    <x v="208"/>
    <x v="1"/>
    <s v="FUR-BO-10004218"/>
    <x v="1"/>
    <x v="10"/>
    <n v="493.42999999999995"/>
    <s v="CA-2015-120411"/>
    <n v="1"/>
    <n v="5"/>
    <n v="0.3"/>
    <n v="-70.489999999999981"/>
    <n v="0.5176847302647779"/>
  </r>
  <r>
    <x v="208"/>
    <x v="36"/>
    <s v="TEC-AC-10003628"/>
    <x v="2"/>
    <x v="9"/>
    <n v="59.98"/>
    <s v="CA-2015-166744"/>
    <n v="1"/>
    <n v="2"/>
    <n v="0"/>
    <n v="26.391200000000005"/>
    <n v="0.52062335344040378"/>
  </r>
  <r>
    <x v="208"/>
    <x v="36"/>
    <s v="FUR-BO-10001337"/>
    <x v="1"/>
    <x v="10"/>
    <n v="362.94"/>
    <s v="CA-2015-166744"/>
    <n v="0"/>
    <n v="3"/>
    <n v="0"/>
    <n v="36.293999999999997"/>
    <n v="0.5176847302647779"/>
  </r>
  <r>
    <x v="208"/>
    <x v="36"/>
    <s v="FUR-FU-10004952"/>
    <x v="1"/>
    <x v="8"/>
    <n v="164.22"/>
    <s v="CA-2015-166744"/>
    <n v="0"/>
    <n v="3"/>
    <n v="0"/>
    <n v="50.908200000000001"/>
    <n v="0.4595170286641902"/>
  </r>
  <r>
    <x v="208"/>
    <x v="20"/>
    <s v="OFF-LA-10002762"/>
    <x v="0"/>
    <x v="2"/>
    <n v="75.179999999999993"/>
    <s v="CA-2015-125997"/>
    <n v="0"/>
    <n v="6"/>
    <n v="0"/>
    <n v="35.334599999999995"/>
    <n v="0.4647369236065339"/>
  </r>
  <r>
    <x v="208"/>
    <x v="4"/>
    <s v="OFF-AP-10001366"/>
    <x v="0"/>
    <x v="12"/>
    <n v="43.92"/>
    <s v="CA-2015-133704"/>
    <n v="1"/>
    <n v="4"/>
    <n v="0"/>
    <n v="11.858400000000003"/>
    <n v="0.49507917887403441"/>
  </r>
  <r>
    <x v="208"/>
    <x v="20"/>
    <s v="OFF-AP-10003842"/>
    <x v="0"/>
    <x v="12"/>
    <n v="30.98"/>
    <s v="CA-2015-125997"/>
    <n v="0"/>
    <n v="1"/>
    <n v="0"/>
    <n v="8.0548000000000002"/>
    <n v="0.49507917887403441"/>
  </r>
  <r>
    <x v="208"/>
    <x v="4"/>
    <s v="OFF-PA-10003724"/>
    <x v="0"/>
    <x v="0"/>
    <n v="21.72"/>
    <s v="CA-2015-156433"/>
    <n v="1"/>
    <n v="4"/>
    <n v="0"/>
    <n v="10.642799999999999"/>
    <n v="0.43613829632717294"/>
  </r>
  <r>
    <x v="208"/>
    <x v="4"/>
    <s v="OFF-BI-10001636"/>
    <x v="0"/>
    <x v="3"/>
    <n v="20.231999999999999"/>
    <s v="CA-2015-133704"/>
    <n v="0"/>
    <n v="3"/>
    <n v="0.2"/>
    <n v="6.5753999999999984"/>
    <n v="0.46881743173671325"/>
  </r>
  <r>
    <x v="208"/>
    <x v="1"/>
    <s v="TEC-PH-10002185"/>
    <x v="2"/>
    <x v="6"/>
    <n v="11.120000000000001"/>
    <s v="CA-2015-120411"/>
    <n v="0"/>
    <n v="2"/>
    <n v="0.2"/>
    <n v="3.4749999999999996"/>
    <n v="0.41105220110552465"/>
  </r>
  <r>
    <x v="208"/>
    <x v="4"/>
    <s v="OFF-LA-10001569"/>
    <x v="0"/>
    <x v="2"/>
    <n v="9.9600000000000009"/>
    <s v="CA-2015-156433"/>
    <n v="0"/>
    <n v="2"/>
    <n v="0"/>
    <n v="4.5815999999999999"/>
    <n v="0.4647369236065339"/>
  </r>
  <r>
    <x v="208"/>
    <x v="4"/>
    <s v="OFF-PA-10004610"/>
    <x v="0"/>
    <x v="0"/>
    <n v="8.56"/>
    <s v="CA-2015-126480"/>
    <n v="1"/>
    <n v="2"/>
    <n v="0"/>
    <n v="3.8519999999999994"/>
    <n v="0.43613829632717294"/>
  </r>
  <r>
    <x v="208"/>
    <x v="16"/>
    <s v="OFF-AR-10003469"/>
    <x v="0"/>
    <x v="4"/>
    <n v="2.8160000000000003"/>
    <s v="CA-2015-151953"/>
    <n v="1"/>
    <n v="2"/>
    <n v="0.2"/>
    <n v="0.98559999999999992"/>
    <n v="0.45632477063632687"/>
  </r>
  <r>
    <x v="209"/>
    <x v="22"/>
    <s v="TEC-CO-10002313"/>
    <x v="2"/>
    <x v="16"/>
    <n v="1799.97"/>
    <s v="US-2015-135972"/>
    <n v="1"/>
    <n v="3"/>
    <n v="0"/>
    <n v="701.98829999999998"/>
    <n v="0.55185675810753509"/>
  </r>
  <r>
    <x v="209"/>
    <x v="22"/>
    <s v="TEC-PH-10003012"/>
    <x v="2"/>
    <x v="6"/>
    <n v="246.38400000000001"/>
    <s v="US-2015-135972"/>
    <n v="0"/>
    <n v="2"/>
    <n v="0.2"/>
    <n v="27.718199999999968"/>
    <n v="0.41105220110552465"/>
  </r>
  <r>
    <x v="209"/>
    <x v="4"/>
    <s v="TEC-PH-10001299"/>
    <x v="2"/>
    <x v="6"/>
    <n v="239.98400000000004"/>
    <s v="CA-2015-153969"/>
    <n v="1"/>
    <n v="2"/>
    <n v="0.2"/>
    <n v="23.998400000000004"/>
    <n v="0.41105220110552465"/>
  </r>
  <r>
    <x v="209"/>
    <x v="4"/>
    <s v="OFF-EN-10004483"/>
    <x v="0"/>
    <x v="11"/>
    <n v="78.349999999999994"/>
    <s v="CA-2015-153969"/>
    <n v="0"/>
    <n v="5"/>
    <n v="0"/>
    <n v="36.824499999999993"/>
    <n v="0.44424167803735209"/>
  </r>
  <r>
    <x v="209"/>
    <x v="20"/>
    <s v="OFF-AR-10002956"/>
    <x v="0"/>
    <x v="4"/>
    <n v="66.03"/>
    <s v="CA-2015-124513"/>
    <n v="1"/>
    <n v="3"/>
    <n v="0"/>
    <n v="17.1678"/>
    <n v="0.45632477063632687"/>
  </r>
  <r>
    <x v="209"/>
    <x v="4"/>
    <s v="OFF-AR-10001615"/>
    <x v="0"/>
    <x v="4"/>
    <n v="59.519999999999996"/>
    <s v="CA-2015-153969"/>
    <n v="0"/>
    <n v="3"/>
    <n v="0"/>
    <n v="15.475200000000001"/>
    <n v="0.45632477063632687"/>
  </r>
  <r>
    <x v="209"/>
    <x v="4"/>
    <s v="OFF-PA-10000327"/>
    <x v="0"/>
    <x v="0"/>
    <n v="38.520000000000003"/>
    <s v="CA-2015-153969"/>
    <n v="0"/>
    <n v="9"/>
    <n v="0"/>
    <n v="17.333999999999996"/>
    <n v="0.43613829632717294"/>
  </r>
  <r>
    <x v="209"/>
    <x v="40"/>
    <s v="OFF-AP-10003281"/>
    <x v="0"/>
    <x v="12"/>
    <n v="36.269999999999996"/>
    <s v="CA-2015-125514"/>
    <n v="1"/>
    <n v="3"/>
    <n v="0"/>
    <n v="10.880999999999997"/>
    <n v="0.49507917887403441"/>
  </r>
  <r>
    <x v="209"/>
    <x v="40"/>
    <s v="OFF-AP-10000358"/>
    <x v="0"/>
    <x v="12"/>
    <n v="25.96"/>
    <s v="CA-2015-125514"/>
    <n v="0"/>
    <n v="2"/>
    <n v="0"/>
    <n v="7.5283999999999978"/>
    <n v="0.49507917887403441"/>
  </r>
  <r>
    <x v="209"/>
    <x v="2"/>
    <s v="OFF-LA-10004425"/>
    <x v="0"/>
    <x v="2"/>
    <n v="20.808000000000003"/>
    <s v="CA-2015-168823"/>
    <n v="1"/>
    <n v="9"/>
    <n v="0.2"/>
    <n v="7.0226999999999995"/>
    <n v="0.4647369236065339"/>
  </r>
  <r>
    <x v="209"/>
    <x v="4"/>
    <s v="OFF-PA-10002246"/>
    <x v="0"/>
    <x v="0"/>
    <n v="19.350000000000001"/>
    <s v="CA-2015-153969"/>
    <n v="0"/>
    <n v="3"/>
    <n v="0"/>
    <n v="9.4815000000000005"/>
    <n v="0.43613829632717294"/>
  </r>
  <r>
    <x v="209"/>
    <x v="4"/>
    <s v="OFF-EN-10001539"/>
    <x v="0"/>
    <x v="11"/>
    <n v="15.56"/>
    <s v="CA-2015-153969"/>
    <n v="0"/>
    <n v="2"/>
    <n v="0"/>
    <n v="7.3132000000000001"/>
    <n v="0.44424167803735209"/>
  </r>
  <r>
    <x v="209"/>
    <x v="2"/>
    <s v="OFF-PA-10004000"/>
    <x v="0"/>
    <x v="0"/>
    <n v="11.352000000000002"/>
    <s v="CA-2015-168823"/>
    <n v="0"/>
    <n v="3"/>
    <n v="0.2"/>
    <n v="4.1151"/>
    <n v="0.43613829632717294"/>
  </r>
  <r>
    <x v="209"/>
    <x v="0"/>
    <s v="FUR-FU-10001546"/>
    <x v="1"/>
    <x v="8"/>
    <n v="8.5440000000000005"/>
    <s v="US-2015-166310"/>
    <n v="1"/>
    <n v="2"/>
    <n v="0.6"/>
    <n v="-7.4759999999999991"/>
    <n v="0.4595170286641902"/>
  </r>
  <r>
    <x v="209"/>
    <x v="2"/>
    <s v="OFF-BI-10000050"/>
    <x v="0"/>
    <x v="3"/>
    <n v="6.5700000000000012"/>
    <s v="CA-2015-117478"/>
    <n v="1"/>
    <n v="3"/>
    <n v="0.7"/>
    <n v="-5.036999999999999"/>
    <n v="0.46881743173671325"/>
  </r>
  <r>
    <x v="209"/>
    <x v="40"/>
    <s v="OFF-PA-10000029"/>
    <x v="0"/>
    <x v="0"/>
    <n v="6.48"/>
    <s v="CA-2015-125514"/>
    <n v="0"/>
    <n v="1"/>
    <n v="0"/>
    <n v="3.1104000000000003"/>
    <n v="0.43613829632717294"/>
  </r>
  <r>
    <x v="210"/>
    <x v="20"/>
    <s v="FUR-CH-10004983"/>
    <x v="1"/>
    <x v="5"/>
    <n v="579.52800000000002"/>
    <s v="CA-2015-156160"/>
    <n v="1"/>
    <n v="4"/>
    <n v="0.1"/>
    <n v="83.709599999999966"/>
    <n v="0.46529189879902266"/>
  </r>
  <r>
    <x v="210"/>
    <x v="1"/>
    <s v="OFF-ST-10002574"/>
    <x v="0"/>
    <x v="1"/>
    <n v="331.536"/>
    <s v="CA-2015-103191"/>
    <n v="1"/>
    <n v="3"/>
    <n v="0.2"/>
    <n v="-82.884"/>
    <n v="0.44610841445725197"/>
  </r>
  <r>
    <x v="210"/>
    <x v="4"/>
    <s v="OFF-ST-10000675"/>
    <x v="0"/>
    <x v="1"/>
    <n v="169.45"/>
    <s v="CA-2015-158225"/>
    <n v="1"/>
    <n v="5"/>
    <n v="0"/>
    <n v="42.362499999999997"/>
    <n v="0.44610841445725197"/>
  </r>
  <r>
    <x v="210"/>
    <x v="20"/>
    <s v="FUR-FU-10001876"/>
    <x v="1"/>
    <x v="8"/>
    <n v="97.44"/>
    <s v="CA-2015-156160"/>
    <n v="0"/>
    <n v="3"/>
    <n v="0"/>
    <n v="35.078399999999995"/>
    <n v="0.4595170286641902"/>
  </r>
  <r>
    <x v="210"/>
    <x v="4"/>
    <s v="OFF-ST-10002301"/>
    <x v="0"/>
    <x v="1"/>
    <n v="40.68"/>
    <s v="CA-2015-158225"/>
    <n v="0"/>
    <n v="2"/>
    <n v="0"/>
    <n v="0.40679999999999694"/>
    <n v="0.44610841445725197"/>
  </r>
  <r>
    <x v="210"/>
    <x v="20"/>
    <s v="OFF-AR-10003876"/>
    <x v="0"/>
    <x v="4"/>
    <n v="13.04"/>
    <s v="CA-2015-156160"/>
    <n v="0"/>
    <n v="4"/>
    <n v="0"/>
    <n v="5.7376000000000005"/>
    <n v="0.45632477063632687"/>
  </r>
  <r>
    <x v="210"/>
    <x v="16"/>
    <s v="OFF-LA-10001613"/>
    <x v="0"/>
    <x v="2"/>
    <n v="4.6079999999999997"/>
    <s v="CA-2015-127488"/>
    <n v="1"/>
    <n v="2"/>
    <n v="0.2"/>
    <n v="1.6704000000000001"/>
    <n v="0.4647369236065339"/>
  </r>
  <r>
    <x v="210"/>
    <x v="20"/>
    <s v="OFF-BI-10003355"/>
    <x v="0"/>
    <x v="3"/>
    <n v="3.9840000000000004"/>
    <s v="CA-2015-156160"/>
    <n v="0"/>
    <n v="1"/>
    <n v="0.2"/>
    <n v="1.3944000000000001"/>
    <n v="0.46881743173671325"/>
  </r>
  <r>
    <x v="211"/>
    <x v="28"/>
    <s v="OFF-BI-10001120"/>
    <x v="0"/>
    <x v="3"/>
    <n v="9449.9500000000007"/>
    <s v="CA-2015-116904"/>
    <n v="1"/>
    <n v="5"/>
    <n v="0"/>
    <n v="4630.4755000000005"/>
    <n v="0.46881743173671325"/>
  </r>
  <r>
    <x v="211"/>
    <x v="4"/>
    <s v="FUR-BO-10002916"/>
    <x v="1"/>
    <x v="10"/>
    <n v="435.99900000000002"/>
    <s v="US-2015-134733"/>
    <n v="1"/>
    <n v="3"/>
    <n v="0.15"/>
    <n v="20.517599999999987"/>
    <n v="0.5176847302647779"/>
  </r>
  <r>
    <x v="211"/>
    <x v="28"/>
    <s v="OFF-ST-10000736"/>
    <x v="0"/>
    <x v="1"/>
    <n v="404.90000000000003"/>
    <s v="CA-2015-116904"/>
    <n v="0"/>
    <n v="5"/>
    <n v="0"/>
    <n v="16.195999999999984"/>
    <n v="0.44610841445725197"/>
  </r>
  <r>
    <x v="211"/>
    <x v="20"/>
    <s v="OFF-BI-10002026"/>
    <x v="0"/>
    <x v="3"/>
    <n v="139.44"/>
    <s v="CA-2015-163559"/>
    <n v="1"/>
    <n v="3"/>
    <n v="0.2"/>
    <n v="47.060999999999993"/>
    <n v="0.46881743173671325"/>
  </r>
  <r>
    <x v="211"/>
    <x v="4"/>
    <s v="TEC-PH-10002726"/>
    <x v="2"/>
    <x v="6"/>
    <n v="83.984000000000009"/>
    <s v="US-2015-134733"/>
    <n v="0"/>
    <n v="2"/>
    <n v="0.2"/>
    <n v="31.494"/>
    <n v="0.41105220110552465"/>
  </r>
  <r>
    <x v="211"/>
    <x v="7"/>
    <s v="OFF-BI-10004965"/>
    <x v="0"/>
    <x v="3"/>
    <n v="34.5"/>
    <s v="CA-2015-163650"/>
    <n v="1"/>
    <n v="3"/>
    <n v="0"/>
    <n v="15.524999999999999"/>
    <n v="0.46881743173671325"/>
  </r>
  <r>
    <x v="211"/>
    <x v="28"/>
    <s v="OFF-PA-10004888"/>
    <x v="0"/>
    <x v="0"/>
    <n v="32.400000000000006"/>
    <s v="CA-2015-116904"/>
    <n v="0"/>
    <n v="5"/>
    <n v="0"/>
    <n v="15.552000000000001"/>
    <n v="0.43613829632717294"/>
  </r>
  <r>
    <x v="211"/>
    <x v="10"/>
    <s v="OFF-PA-10003063"/>
    <x v="0"/>
    <x v="0"/>
    <n v="28.8"/>
    <s v="CA-2015-147900"/>
    <n v="1"/>
    <n v="9"/>
    <n v="0.2"/>
    <n v="10.080000000000002"/>
    <n v="0.43613829632717294"/>
  </r>
  <r>
    <x v="211"/>
    <x v="20"/>
    <s v="OFF-BI-10004654"/>
    <x v="0"/>
    <x v="3"/>
    <n v="18.463999999999999"/>
    <s v="CA-2015-113964"/>
    <n v="1"/>
    <n v="4"/>
    <n v="0.2"/>
    <n v="6.9239999999999995"/>
    <n v="0.46881743173671325"/>
  </r>
  <r>
    <x v="211"/>
    <x v="28"/>
    <s v="OFF-BI-10000301"/>
    <x v="0"/>
    <x v="3"/>
    <n v="12.94"/>
    <s v="CA-2015-116904"/>
    <n v="0"/>
    <n v="2"/>
    <n v="0"/>
    <n v="6.47"/>
    <n v="0.46881743173671325"/>
  </r>
  <r>
    <x v="211"/>
    <x v="7"/>
    <s v="OFF-BI-10004876"/>
    <x v="0"/>
    <x v="3"/>
    <n v="11.12"/>
    <s v="CA-2015-148369"/>
    <n v="1"/>
    <n v="4"/>
    <n v="0"/>
    <n v="5.4487999999999994"/>
    <n v="0.46881743173671325"/>
  </r>
  <r>
    <x v="211"/>
    <x v="7"/>
    <s v="OFF-AR-10002375"/>
    <x v="0"/>
    <x v="4"/>
    <n v="9.84"/>
    <s v="CA-2015-163650"/>
    <n v="0"/>
    <n v="3"/>
    <n v="0"/>
    <n v="2.8535999999999988"/>
    <n v="0.45632477063632687"/>
  </r>
  <r>
    <x v="212"/>
    <x v="4"/>
    <s v="OFF-ST-10001713"/>
    <x v="0"/>
    <x v="1"/>
    <n v="211.96"/>
    <s v="CA-2015-123344"/>
    <n v="1"/>
    <n v="4"/>
    <n v="0"/>
    <n v="8.4783999999999935"/>
    <n v="0.44610841445725197"/>
  </r>
  <r>
    <x v="213"/>
    <x v="0"/>
    <s v="FUR-BO-10003272"/>
    <x v="1"/>
    <x v="10"/>
    <n v="300.53279999999995"/>
    <s v="US-2015-112914"/>
    <n v="1"/>
    <n v="2"/>
    <n v="0.32"/>
    <n v="-97.23120000000003"/>
    <n v="0.5176847302647779"/>
  </r>
  <r>
    <x v="213"/>
    <x v="0"/>
    <s v="OFF-PA-10003270"/>
    <x v="0"/>
    <x v="0"/>
    <n v="33.792000000000002"/>
    <s v="US-2015-112914"/>
    <n v="0"/>
    <n v="8"/>
    <n v="0.2"/>
    <n v="10.559999999999999"/>
    <n v="0.43613829632717294"/>
  </r>
  <r>
    <x v="213"/>
    <x v="26"/>
    <s v="OFF-AR-10003179"/>
    <x v="0"/>
    <x v="4"/>
    <n v="14.576000000000001"/>
    <s v="CA-2015-141355"/>
    <n v="1"/>
    <n v="2"/>
    <n v="0.2"/>
    <n v="2.3685999999999989"/>
    <n v="0.45632477063632687"/>
  </r>
  <r>
    <x v="213"/>
    <x v="0"/>
    <s v="OFF-EN-10001509"/>
    <x v="0"/>
    <x v="11"/>
    <n v="3.2640000000000002"/>
    <s v="US-2015-112914"/>
    <n v="0"/>
    <n v="2"/>
    <n v="0.2"/>
    <n v="1.1015999999999997"/>
    <n v="0.44424167803735209"/>
  </r>
  <r>
    <x v="213"/>
    <x v="0"/>
    <s v="OFF-BI-10002982"/>
    <x v="0"/>
    <x v="3"/>
    <n v="2.7239999999999993"/>
    <s v="US-2015-112914"/>
    <n v="0"/>
    <n v="2"/>
    <n v="0.8"/>
    <n v="-4.3584000000000014"/>
    <n v="0.46881743173671325"/>
  </r>
  <r>
    <x v="214"/>
    <x v="4"/>
    <s v="FUR-CH-10000454"/>
    <x v="1"/>
    <x v="5"/>
    <n v="585.55200000000002"/>
    <s v="CA-2015-132451"/>
    <n v="1"/>
    <n v="3"/>
    <n v="0.2"/>
    <n v="73.19399999999996"/>
    <n v="0.46529189879902266"/>
  </r>
  <r>
    <x v="214"/>
    <x v="1"/>
    <s v="TEC-AC-10004859"/>
    <x v="2"/>
    <x v="9"/>
    <n v="153.82400000000001"/>
    <s v="CA-2015-115049"/>
    <n v="1"/>
    <n v="11"/>
    <n v="0.2"/>
    <n v="38.456000000000003"/>
    <n v="0.52062335344040378"/>
  </r>
  <r>
    <x v="214"/>
    <x v="10"/>
    <s v="TEC-AC-10002370"/>
    <x v="2"/>
    <x v="9"/>
    <n v="3.1520000000000001"/>
    <s v="CA-2015-115133"/>
    <n v="1"/>
    <n v="2"/>
    <n v="0.2"/>
    <n v="0.47279999999999966"/>
    <n v="0.52062335344040378"/>
  </r>
  <r>
    <x v="214"/>
    <x v="22"/>
    <s v="OFF-ST-10002615"/>
    <x v="0"/>
    <x v="1"/>
    <n v="310.12"/>
    <s v="CA-2015-127586"/>
    <n v="1"/>
    <n v="2"/>
    <n v="0"/>
    <n v="80.631200000000007"/>
    <n v="0.44610841445725197"/>
  </r>
  <r>
    <x v="214"/>
    <x v="4"/>
    <s v="FUR-CH-10002961"/>
    <x v="1"/>
    <x v="5"/>
    <n v="145.56800000000001"/>
    <s v="US-2015-151925"/>
    <n v="1"/>
    <n v="2"/>
    <n v="0.2"/>
    <n v="0"/>
    <n v="0.46529189879902266"/>
  </r>
  <r>
    <x v="214"/>
    <x v="2"/>
    <s v="OFF-AP-10002191"/>
    <x v="0"/>
    <x v="12"/>
    <n v="143.952"/>
    <s v="CA-2015-164385"/>
    <n v="1"/>
    <n v="3"/>
    <n v="0.2"/>
    <n v="14.39520000000001"/>
    <n v="0.49507917887403441"/>
  </r>
  <r>
    <x v="214"/>
    <x v="2"/>
    <s v="OFF-AP-10001492"/>
    <x v="0"/>
    <x v="12"/>
    <n v="41.375999999999998"/>
    <s v="CA-2015-144974"/>
    <n v="1"/>
    <n v="6"/>
    <n v="0.2"/>
    <n v="3.1032000000000011"/>
    <n v="0.49507917887403441"/>
  </r>
  <r>
    <x v="214"/>
    <x v="10"/>
    <s v="OFF-PA-10000174"/>
    <x v="0"/>
    <x v="0"/>
    <n v="32.896000000000001"/>
    <s v="CA-2015-115133"/>
    <n v="0"/>
    <n v="4"/>
    <n v="0.2"/>
    <n v="11.102399999999996"/>
    <n v="0.43613829632717294"/>
  </r>
  <r>
    <x v="214"/>
    <x v="2"/>
    <s v="FUR-FU-10001095"/>
    <x v="1"/>
    <x v="8"/>
    <n v="21.184000000000001"/>
    <s v="CA-2015-144974"/>
    <n v="0"/>
    <n v="1"/>
    <n v="0.2"/>
    <n v="4.7664"/>
    <n v="0.4595170286641902"/>
  </r>
  <r>
    <x v="214"/>
    <x v="4"/>
    <s v="OFF-PA-10004888"/>
    <x v="0"/>
    <x v="0"/>
    <n v="19.440000000000001"/>
    <s v="CA-2015-132451"/>
    <n v="0"/>
    <n v="3"/>
    <n v="0"/>
    <n v="9.3312000000000008"/>
    <n v="0.43613829632717294"/>
  </r>
  <r>
    <x v="214"/>
    <x v="10"/>
    <s v="OFF-AP-10001634"/>
    <x v="0"/>
    <x v="12"/>
    <n v="16.704000000000001"/>
    <s v="CA-2015-115133"/>
    <n v="0"/>
    <n v="6"/>
    <n v="0.2"/>
    <n v="1.2527999999999988"/>
    <n v="0.49507917887403441"/>
  </r>
  <r>
    <x v="214"/>
    <x v="2"/>
    <s v="OFF-BI-10003274"/>
    <x v="0"/>
    <x v="3"/>
    <n v="5.9700000000000006"/>
    <s v="CA-2015-144974"/>
    <n v="0"/>
    <n v="5"/>
    <n v="0.7"/>
    <n v="-4.577"/>
    <n v="0.46881743173671325"/>
  </r>
  <r>
    <x v="214"/>
    <x v="0"/>
    <s v="OFF-BI-10003460"/>
    <x v="0"/>
    <x v="3"/>
    <n v="0.87599999999999978"/>
    <s v="US-2015-152723"/>
    <n v="1"/>
    <n v="1"/>
    <n v="0.8"/>
    <n v="-1.4016000000000002"/>
    <n v="0.46881743173671325"/>
  </r>
  <r>
    <x v="215"/>
    <x v="4"/>
    <s v="FUR-CH-10002602"/>
    <x v="1"/>
    <x v="5"/>
    <n v="603.91999999999996"/>
    <s v="US-2015-133130"/>
    <n v="1"/>
    <n v="5"/>
    <n v="0.2"/>
    <n v="45.294000000000011"/>
    <n v="0.46529189879902266"/>
  </r>
  <r>
    <x v="215"/>
    <x v="23"/>
    <s v="FUR-FU-10001588"/>
    <x v="1"/>
    <x v="8"/>
    <n v="87.539999999999992"/>
    <s v="CA-2015-120887"/>
    <n v="1"/>
    <n v="3"/>
    <n v="0"/>
    <n v="37.642200000000003"/>
    <n v="0.4595170286641902"/>
  </r>
  <r>
    <x v="215"/>
    <x v="4"/>
    <s v="OFF-PA-10000675"/>
    <x v="0"/>
    <x v="0"/>
    <n v="81.98"/>
    <s v="US-2015-133130"/>
    <n v="0"/>
    <n v="2"/>
    <n v="0"/>
    <n v="40.170200000000001"/>
    <n v="0.43613829632717294"/>
  </r>
  <r>
    <x v="216"/>
    <x v="16"/>
    <s v="FUR-FU-10000277"/>
    <x v="1"/>
    <x v="8"/>
    <n v="337.08800000000002"/>
    <s v="CA-2015-114335"/>
    <n v="1"/>
    <n v="4"/>
    <n v="0.2"/>
    <n v="16.854399999999984"/>
    <n v="0.4595170286641902"/>
  </r>
  <r>
    <x v="216"/>
    <x v="25"/>
    <s v="OFF-PA-10001457"/>
    <x v="0"/>
    <x v="0"/>
    <n v="96.256"/>
    <s v="CA-2015-125136"/>
    <n v="1"/>
    <n v="8"/>
    <n v="0.2"/>
    <n v="31.283199999999987"/>
    <n v="0.43613829632717294"/>
  </r>
  <r>
    <x v="216"/>
    <x v="32"/>
    <s v="OFF-ST-10001321"/>
    <x v="0"/>
    <x v="1"/>
    <n v="46.26"/>
    <s v="CA-2015-107153"/>
    <n v="1"/>
    <n v="3"/>
    <n v="0"/>
    <n v="12.490200000000003"/>
    <n v="0.44610841445725197"/>
  </r>
  <r>
    <x v="216"/>
    <x v="25"/>
    <s v="OFF-PA-10001804"/>
    <x v="0"/>
    <x v="0"/>
    <n v="10.688000000000001"/>
    <s v="CA-2015-125136"/>
    <n v="0"/>
    <n v="2"/>
    <n v="0.2"/>
    <n v="3.7407999999999997"/>
    <n v="0.43613829632717294"/>
  </r>
  <r>
    <x v="217"/>
    <x v="22"/>
    <s v="FUR-TA-10002958"/>
    <x v="1"/>
    <x v="13"/>
    <n v="2348.8200000000002"/>
    <s v="CA-2015-126683"/>
    <n v="1"/>
    <n v="9"/>
    <n v="0"/>
    <n v="399.29939999999976"/>
    <n v="0.55975208308209756"/>
  </r>
  <r>
    <x v="217"/>
    <x v="2"/>
    <s v="OFF-ST-10004459"/>
    <x v="0"/>
    <x v="1"/>
    <n v="1801.6320000000001"/>
    <s v="CA-2015-122931"/>
    <n v="1"/>
    <n v="6"/>
    <n v="0.2"/>
    <n v="-337.80600000000004"/>
    <n v="0.44610841445725197"/>
  </r>
  <r>
    <x v="217"/>
    <x v="20"/>
    <s v="OFF-ST-10002615"/>
    <x v="0"/>
    <x v="1"/>
    <n v="1395.54"/>
    <s v="CA-2015-124856"/>
    <n v="1"/>
    <n v="9"/>
    <n v="0"/>
    <n v="362.84040000000005"/>
    <n v="0.44610841445725197"/>
  </r>
  <r>
    <x v="217"/>
    <x v="22"/>
    <s v="OFF-ST-10000046"/>
    <x v="0"/>
    <x v="1"/>
    <n v="807.75"/>
    <s v="CA-2015-111962"/>
    <n v="1"/>
    <n v="5"/>
    <n v="0"/>
    <n v="153.47250000000003"/>
    <n v="0.44610841445725197"/>
  </r>
  <r>
    <x v="217"/>
    <x v="4"/>
    <s v="TEC-MA-10004241"/>
    <x v="2"/>
    <x v="15"/>
    <n v="686.32"/>
    <s v="CA-2015-146969"/>
    <n v="1"/>
    <n v="2"/>
    <n v="0.2"/>
    <n v="223.05399999999995"/>
    <n v="0.5183572270896134"/>
  </r>
  <r>
    <x v="217"/>
    <x v="2"/>
    <s v="FUR-TA-10004175"/>
    <x v="1"/>
    <x v="13"/>
    <n v="409.27199999999999"/>
    <s v="CA-2015-122931"/>
    <n v="0"/>
    <n v="2"/>
    <n v="0.4"/>
    <n v="-81.854399999999998"/>
    <n v="0.55975208308209756"/>
  </r>
  <r>
    <x v="217"/>
    <x v="4"/>
    <s v="FUR-FU-10004188"/>
    <x v="1"/>
    <x v="8"/>
    <n v="204.6"/>
    <s v="CA-2015-146969"/>
    <n v="0"/>
    <n v="2"/>
    <n v="0"/>
    <n v="53.195999999999998"/>
    <n v="0.4595170286641902"/>
  </r>
  <r>
    <x v="217"/>
    <x v="20"/>
    <s v="FUR-FU-10000521"/>
    <x v="1"/>
    <x v="8"/>
    <n v="117.36"/>
    <s v="CA-2015-124856"/>
    <n v="0"/>
    <n v="4"/>
    <n v="0"/>
    <n v="36.381599999999992"/>
    <n v="0.4595170286641902"/>
  </r>
  <r>
    <x v="217"/>
    <x v="20"/>
    <s v="OFF-PA-10001289"/>
    <x v="0"/>
    <x v="0"/>
    <n v="77.52"/>
    <s v="CA-2015-124856"/>
    <n v="0"/>
    <n v="2"/>
    <n v="0"/>
    <n v="37.9848"/>
    <n v="0.43613829632717294"/>
  </r>
  <r>
    <x v="217"/>
    <x v="2"/>
    <s v="FUR-TA-10004147"/>
    <x v="1"/>
    <x v="13"/>
    <n v="67.175999999999988"/>
    <s v="CA-2015-122931"/>
    <n v="0"/>
    <n v="1"/>
    <n v="0.4"/>
    <n v="-20.152800000000006"/>
    <n v="0.55975208308209756"/>
  </r>
  <r>
    <x v="217"/>
    <x v="4"/>
    <s v="OFF-ST-10004340"/>
    <x v="0"/>
    <x v="1"/>
    <n v="62.18"/>
    <s v="CA-2015-146969"/>
    <n v="0"/>
    <n v="1"/>
    <n v="0"/>
    <n v="16.788600000000002"/>
    <n v="0.44610841445725197"/>
  </r>
  <r>
    <x v="217"/>
    <x v="2"/>
    <s v="OFF-LA-10002945"/>
    <x v="0"/>
    <x v="2"/>
    <n v="55.44"/>
    <s v="CA-2015-122931"/>
    <n v="0"/>
    <n v="11"/>
    <n v="0.2"/>
    <n v="18.017999999999997"/>
    <n v="0.4647369236065339"/>
  </r>
  <r>
    <x v="217"/>
    <x v="2"/>
    <s v="OFF-PA-10000533"/>
    <x v="0"/>
    <x v="0"/>
    <n v="20.928000000000001"/>
    <s v="CA-2015-122931"/>
    <n v="0"/>
    <n v="4"/>
    <n v="0.2"/>
    <n v="6.8015999999999996"/>
    <n v="0.43613829632717294"/>
  </r>
  <r>
    <x v="217"/>
    <x v="20"/>
    <s v="OFF-LA-10000121"/>
    <x v="0"/>
    <x v="2"/>
    <n v="18.899999999999999"/>
    <s v="CA-2015-124856"/>
    <n v="0"/>
    <n v="3"/>
    <n v="0"/>
    <n v="8.6939999999999991"/>
    <n v="0.4647369236065339"/>
  </r>
  <r>
    <x v="217"/>
    <x v="22"/>
    <s v="OFF-BI-10001308"/>
    <x v="0"/>
    <x v="3"/>
    <n v="10.048000000000002"/>
    <s v="CA-2015-111962"/>
    <n v="0"/>
    <n v="2"/>
    <n v="0.2"/>
    <n v="3.1399999999999988"/>
    <n v="0.46881743173671325"/>
  </r>
  <r>
    <x v="217"/>
    <x v="4"/>
    <s v="OFF-FA-10001561"/>
    <x v="0"/>
    <x v="7"/>
    <n v="8.7200000000000006"/>
    <s v="CA-2015-146969"/>
    <n v="0"/>
    <n v="4"/>
    <n v="0"/>
    <n v="2.8776000000000002"/>
    <n v="0.51168203684699509"/>
  </r>
  <r>
    <x v="217"/>
    <x v="4"/>
    <s v="OFF-PA-10002105"/>
    <x v="0"/>
    <x v="0"/>
    <n v="6.48"/>
    <s v="CA-2015-146969"/>
    <n v="0"/>
    <n v="1"/>
    <n v="0"/>
    <n v="3.1104000000000003"/>
    <n v="0.43613829632717294"/>
  </r>
  <r>
    <x v="217"/>
    <x v="22"/>
    <s v="FUR-FU-10001706"/>
    <x v="1"/>
    <x v="8"/>
    <n v="6.16"/>
    <s v="CA-2015-126683"/>
    <n v="0"/>
    <n v="2"/>
    <n v="0"/>
    <n v="2.9567999999999999"/>
    <n v="0.4595170286641902"/>
  </r>
  <r>
    <x v="217"/>
    <x v="2"/>
    <s v="OFF-AR-10003469"/>
    <x v="0"/>
    <x v="4"/>
    <n v="4.2240000000000002"/>
    <s v="CA-2015-122931"/>
    <n v="0"/>
    <n v="3"/>
    <n v="0.2"/>
    <n v="1.4783999999999997"/>
    <n v="0.45632477063632687"/>
  </r>
  <r>
    <x v="218"/>
    <x v="10"/>
    <s v="OFF-AP-10003217"/>
    <x v="0"/>
    <x v="12"/>
    <n v="795.40800000000013"/>
    <s v="CA-2015-141649"/>
    <n v="1"/>
    <n v="6"/>
    <n v="0.2"/>
    <n v="59.655599999999993"/>
    <n v="0.49507917887403441"/>
  </r>
  <r>
    <x v="218"/>
    <x v="15"/>
    <s v="OFF-AP-10000696"/>
    <x v="0"/>
    <x v="12"/>
    <n v="69.216000000000008"/>
    <s v="CA-2015-140886"/>
    <n v="1"/>
    <n v="6"/>
    <n v="0.2"/>
    <n v="11.247599999999995"/>
    <n v="0.49507917887403441"/>
  </r>
  <r>
    <x v="218"/>
    <x v="20"/>
    <s v="OFF-PA-10004092"/>
    <x v="0"/>
    <x v="0"/>
    <n v="48.94"/>
    <s v="CA-2015-102008"/>
    <n v="1"/>
    <n v="1"/>
    <n v="0"/>
    <n v="24.47"/>
    <n v="0.43613829632717294"/>
  </r>
  <r>
    <x v="218"/>
    <x v="22"/>
    <s v="OFF-BI-10003910"/>
    <x v="0"/>
    <x v="3"/>
    <n v="43.176000000000002"/>
    <s v="CA-2015-137351"/>
    <n v="1"/>
    <n v="7"/>
    <n v="0.2"/>
    <n v="13.4925"/>
    <n v="0.46881743173671325"/>
  </r>
  <r>
    <x v="218"/>
    <x v="16"/>
    <s v="OFF-PA-10004888"/>
    <x v="0"/>
    <x v="0"/>
    <n v="15.552000000000003"/>
    <s v="US-2015-167633"/>
    <n v="1"/>
    <n v="3"/>
    <n v="0.2"/>
    <n v="5.4432"/>
    <n v="0.43613829632717294"/>
  </r>
  <r>
    <x v="218"/>
    <x v="20"/>
    <s v="FUR-FU-10000221"/>
    <x v="1"/>
    <x v="8"/>
    <n v="15.24"/>
    <s v="CA-2015-159478"/>
    <n v="1"/>
    <n v="3"/>
    <n v="0"/>
    <n v="5.1815999999999995"/>
    <n v="0.4595170286641902"/>
  </r>
  <r>
    <x v="219"/>
    <x v="17"/>
    <s v="OFF-FA-10000254"/>
    <x v="0"/>
    <x v="7"/>
    <n v="4.71"/>
    <s v="US-2015-132745"/>
    <n v="1"/>
    <n v="1"/>
    <n v="0"/>
    <n v="0"/>
    <n v="0.51168203684699509"/>
  </r>
  <r>
    <x v="220"/>
    <x v="12"/>
    <s v="TEC-AC-10003038"/>
    <x v="2"/>
    <x v="9"/>
    <n v="7.16"/>
    <s v="CA-2015-108189"/>
    <n v="1"/>
    <n v="1"/>
    <n v="0.2"/>
    <n v="-8.9500000000001023E-2"/>
    <n v="0.52062335344040378"/>
  </r>
  <r>
    <x v="220"/>
    <x v="12"/>
    <s v="TEC-PH-10001760"/>
    <x v="2"/>
    <x v="6"/>
    <n v="318.40000000000003"/>
    <s v="CA-2015-108189"/>
    <n v="0"/>
    <n v="2"/>
    <n v="0.2"/>
    <n v="107.46"/>
    <n v="0.41105220110552465"/>
  </r>
  <r>
    <x v="220"/>
    <x v="12"/>
    <s v="TEC-PH-10001557"/>
    <x v="2"/>
    <x v="6"/>
    <n v="230.376"/>
    <s v="CA-2015-108189"/>
    <n v="0"/>
    <n v="3"/>
    <n v="0.2"/>
    <n v="20.157899999999991"/>
    <n v="0.41105220110552465"/>
  </r>
  <r>
    <x v="220"/>
    <x v="12"/>
    <s v="OFF-SU-10003567"/>
    <x v="0"/>
    <x v="14"/>
    <n v="15.36"/>
    <s v="CA-2015-108189"/>
    <n v="0"/>
    <n v="2"/>
    <n v="0.2"/>
    <n v="-3.2639999999999993"/>
    <n v="0.53938093436526824"/>
  </r>
  <r>
    <x v="220"/>
    <x v="12"/>
    <s v="OFF-EN-10004846"/>
    <x v="0"/>
    <x v="11"/>
    <n v="12.768000000000001"/>
    <s v="CA-2015-108189"/>
    <n v="0"/>
    <n v="6"/>
    <n v="0.2"/>
    <n v="4.628400000000001"/>
    <n v="0.44424167803735209"/>
  </r>
  <r>
    <x v="220"/>
    <x v="12"/>
    <s v="OFF-PA-10001838"/>
    <x v="0"/>
    <x v="0"/>
    <n v="9.4079999999999995"/>
    <s v="CA-2015-108189"/>
    <n v="0"/>
    <n v="2"/>
    <n v="0.2"/>
    <n v="3.4103999999999997"/>
    <n v="0.43613829632717294"/>
  </r>
  <r>
    <x v="220"/>
    <x v="12"/>
    <s v="OFF-FA-10000735"/>
    <x v="0"/>
    <x v="7"/>
    <n v="4.6719999999999997"/>
    <s v="CA-2015-108189"/>
    <n v="0"/>
    <n v="2"/>
    <n v="0.2"/>
    <n v="1.4599999999999997"/>
    <n v="0.51168203684699509"/>
  </r>
  <r>
    <x v="221"/>
    <x v="10"/>
    <s v="TEC-AC-10003023"/>
    <x v="2"/>
    <x v="9"/>
    <n v="142.488"/>
    <s v="CA-2015-108903"/>
    <n v="1"/>
    <n v="3"/>
    <n v="0.2"/>
    <n v="-3.5622000000000043"/>
    <n v="0.52062335344040378"/>
  </r>
  <r>
    <x v="221"/>
    <x v="1"/>
    <s v="FUR-CH-10002880"/>
    <x v="1"/>
    <x v="5"/>
    <n v="258.279"/>
    <s v="CA-2015-153976"/>
    <n v="1"/>
    <n v="3"/>
    <n v="0.3"/>
    <n v="-70.104300000000023"/>
    <n v="0.46529189879902266"/>
  </r>
  <r>
    <x v="221"/>
    <x v="4"/>
    <s v="FUR-TA-10001866"/>
    <x v="1"/>
    <x v="13"/>
    <n v="143.43199999999999"/>
    <s v="CA-2015-157882"/>
    <n v="1"/>
    <n v="1"/>
    <n v="0.2"/>
    <n v="3.5857999999999848"/>
    <n v="0.55975208308209756"/>
  </r>
  <r>
    <x v="221"/>
    <x v="4"/>
    <s v="FUR-CH-10002774"/>
    <x v="1"/>
    <x v="5"/>
    <n v="122.352"/>
    <s v="CA-2015-157882"/>
    <n v="0"/>
    <n v="3"/>
    <n v="0.2"/>
    <n v="13.764599999999994"/>
    <n v="0.46529189879902266"/>
  </r>
  <r>
    <x v="221"/>
    <x v="25"/>
    <s v="OFF-ST-10000532"/>
    <x v="0"/>
    <x v="1"/>
    <n v="61.567999999999998"/>
    <s v="US-2015-155817"/>
    <n v="1"/>
    <n v="2"/>
    <n v="0.2"/>
    <n v="4.6175999999999995"/>
    <n v="0.44610841445725197"/>
  </r>
  <r>
    <x v="221"/>
    <x v="10"/>
    <s v="OFF-AR-10004010"/>
    <x v="0"/>
    <x v="4"/>
    <n v="55.984000000000009"/>
    <s v="CA-2015-108903"/>
    <n v="0"/>
    <n v="2"/>
    <n v="0.2"/>
    <n v="4.1987999999999985"/>
    <n v="0.45632477063632687"/>
  </r>
  <r>
    <x v="221"/>
    <x v="0"/>
    <s v="FUR-FU-10000758"/>
    <x v="1"/>
    <x v="8"/>
    <n v="31.776000000000003"/>
    <s v="CA-2015-120775"/>
    <n v="1"/>
    <n v="3"/>
    <n v="0.6"/>
    <n v="-19.065600000000007"/>
    <n v="0.4595170286641902"/>
  </r>
  <r>
    <x v="221"/>
    <x v="0"/>
    <s v="OFF-FA-10000254"/>
    <x v="0"/>
    <x v="7"/>
    <n v="15.072000000000001"/>
    <s v="CA-2015-120775"/>
    <n v="0"/>
    <n v="4"/>
    <n v="0.2"/>
    <n v="-3.7680000000000002"/>
    <n v="0.51168203684699509"/>
  </r>
  <r>
    <x v="221"/>
    <x v="10"/>
    <s v="OFF-EN-10004030"/>
    <x v="0"/>
    <x v="11"/>
    <n v="14.480000000000002"/>
    <s v="CA-2015-108903"/>
    <n v="0"/>
    <n v="5"/>
    <n v="0.2"/>
    <n v="4.8869999999999987"/>
    <n v="0.44424167803735209"/>
  </r>
  <r>
    <x v="221"/>
    <x v="25"/>
    <s v="OFF-AR-10002335"/>
    <x v="0"/>
    <x v="4"/>
    <n v="6.1920000000000002"/>
    <s v="US-2015-155817"/>
    <n v="0"/>
    <n v="3"/>
    <n v="0.2"/>
    <n v="0.46440000000000037"/>
    <n v="0.45632477063632687"/>
  </r>
  <r>
    <x v="221"/>
    <x v="0"/>
    <s v="OFF-LA-10002271"/>
    <x v="0"/>
    <x v="2"/>
    <n v="4.9280000000000008"/>
    <s v="CA-2015-120775"/>
    <n v="0"/>
    <n v="2"/>
    <n v="0.2"/>
    <n v="1.7247999999999997"/>
    <n v="0.4647369236065339"/>
  </r>
  <r>
    <x v="221"/>
    <x v="0"/>
    <s v="OFF-FA-10002676"/>
    <x v="0"/>
    <x v="7"/>
    <n v="4.3440000000000003"/>
    <s v="CA-2015-120775"/>
    <n v="0"/>
    <n v="3"/>
    <n v="0.2"/>
    <n v="0.86879999999999979"/>
    <n v="0.51168203684699509"/>
  </r>
  <r>
    <x v="221"/>
    <x v="0"/>
    <s v="OFF-BI-10002609"/>
    <x v="0"/>
    <x v="3"/>
    <n v="1.7879999999999996"/>
    <s v="CA-2015-120775"/>
    <n v="0"/>
    <n v="3"/>
    <n v="0.8"/>
    <n v="-3.0396000000000001"/>
    <n v="0.46881743173671325"/>
  </r>
  <r>
    <x v="222"/>
    <x v="20"/>
    <s v="FUR-CH-10003298"/>
    <x v="1"/>
    <x v="5"/>
    <n v="589.41"/>
    <s v="CA-2015-166891"/>
    <n v="1"/>
    <n v="5"/>
    <n v="0.1"/>
    <n v="-6.5490000000000492"/>
    <n v="0.46529189879902266"/>
  </r>
  <r>
    <x v="222"/>
    <x v="4"/>
    <s v="OFF-BI-10002867"/>
    <x v="0"/>
    <x v="3"/>
    <n v="95.64800000000001"/>
    <s v="CA-2015-153479"/>
    <n v="1"/>
    <n v="2"/>
    <n v="0.2"/>
    <n v="31.085599999999989"/>
    <n v="0.46881743173671325"/>
  </r>
  <r>
    <x v="222"/>
    <x v="22"/>
    <s v="OFF-LA-10002475"/>
    <x v="0"/>
    <x v="2"/>
    <n v="29.24"/>
    <s v="CA-2015-102085"/>
    <n v="1"/>
    <n v="4"/>
    <n v="0"/>
    <n v="13.742799999999999"/>
    <n v="0.4647369236065339"/>
  </r>
  <r>
    <x v="222"/>
    <x v="4"/>
    <s v="OFF-LA-10004689"/>
    <x v="0"/>
    <x v="2"/>
    <n v="14.450000000000001"/>
    <s v="CA-2015-153479"/>
    <n v="0"/>
    <n v="5"/>
    <n v="0"/>
    <n v="6.7915000000000001"/>
    <n v="0.4647369236065339"/>
  </r>
  <r>
    <x v="223"/>
    <x v="4"/>
    <s v="TEC-AC-10002800"/>
    <x v="2"/>
    <x v="9"/>
    <n v="99.98"/>
    <s v="CA-2015-152233"/>
    <n v="1"/>
    <n v="2"/>
    <n v="0"/>
    <n v="34.992999999999995"/>
    <n v="0.52062335344040378"/>
  </r>
  <r>
    <x v="223"/>
    <x v="10"/>
    <s v="OFF-AP-10002892"/>
    <x v="0"/>
    <x v="12"/>
    <n v="91.92"/>
    <s v="CA-2015-152422"/>
    <n v="1"/>
    <n v="5"/>
    <n v="0.2"/>
    <n v="11.489999999999991"/>
    <n v="0.49507917887403441"/>
  </r>
  <r>
    <x v="224"/>
    <x v="4"/>
    <s v="TEC-AC-10001445"/>
    <x v="2"/>
    <x v="9"/>
    <n v="9.09"/>
    <s v="CA-2015-134677"/>
    <n v="1"/>
    <n v="3"/>
    <n v="0"/>
    <n v="1.9088999999999996"/>
    <n v="0.52062335344040378"/>
  </r>
  <r>
    <x v="224"/>
    <x v="18"/>
    <s v="OFF-ST-10001932"/>
    <x v="0"/>
    <x v="1"/>
    <n v="386.34"/>
    <s v="CA-2015-109680"/>
    <n v="1"/>
    <n v="2"/>
    <n v="0"/>
    <n v="54.087600000000009"/>
    <n v="0.44610841445725197"/>
  </r>
  <r>
    <x v="224"/>
    <x v="2"/>
    <s v="OFF-ST-10000642"/>
    <x v="0"/>
    <x v="1"/>
    <n v="83.920000000000016"/>
    <s v="CA-2015-110611"/>
    <n v="1"/>
    <n v="5"/>
    <n v="0.2"/>
    <n v="-13.637000000000011"/>
    <n v="0.44610841445725197"/>
  </r>
  <r>
    <x v="224"/>
    <x v="40"/>
    <s v="OFF-BI-10004099"/>
    <x v="0"/>
    <x v="3"/>
    <n v="15.36"/>
    <s v="CA-2015-132542"/>
    <n v="1"/>
    <n v="2"/>
    <n v="0"/>
    <n v="7.68"/>
    <n v="0.46881743173671325"/>
  </r>
  <r>
    <x v="225"/>
    <x v="2"/>
    <s v="FUR-FU-10000222"/>
    <x v="1"/>
    <x v="8"/>
    <n v="129.91999999999999"/>
    <s v="CA-2015-117429"/>
    <n v="1"/>
    <n v="5"/>
    <n v="0.2"/>
    <n v="21.112000000000002"/>
    <n v="0.4595170286641902"/>
  </r>
  <r>
    <x v="225"/>
    <x v="0"/>
    <s v="OFF-ST-10001228"/>
    <x v="0"/>
    <x v="1"/>
    <n v="107.44"/>
    <s v="CA-2015-132801"/>
    <n v="1"/>
    <n v="10"/>
    <n v="0.2"/>
    <n v="10.744000000000007"/>
    <n v="0.44610841445725197"/>
  </r>
  <r>
    <x v="226"/>
    <x v="25"/>
    <s v="TEC-AC-10002331"/>
    <x v="2"/>
    <x v="9"/>
    <n v="23.472000000000001"/>
    <s v="CA-2015-142951"/>
    <n v="1"/>
    <n v="3"/>
    <n v="0.2"/>
    <n v="4.9877999999999982"/>
    <n v="0.52062335344040378"/>
  </r>
  <r>
    <x v="226"/>
    <x v="20"/>
    <s v="OFF-PA-10003823"/>
    <x v="0"/>
    <x v="0"/>
    <n v="123.92"/>
    <s v="CA-2015-119977"/>
    <n v="1"/>
    <n v="4"/>
    <n v="0"/>
    <n v="55.763999999999996"/>
    <n v="0.43613829632717294"/>
  </r>
  <r>
    <x v="227"/>
    <x v="4"/>
    <s v="OFF-AR-10002135"/>
    <x v="0"/>
    <x v="4"/>
    <n v="144.60000000000002"/>
    <s v="CA-2015-138240"/>
    <n v="1"/>
    <n v="3"/>
    <n v="0"/>
    <n v="41.933999999999983"/>
    <n v="0.45632477063632687"/>
  </r>
  <r>
    <x v="227"/>
    <x v="25"/>
    <s v="OFF-PA-10004071"/>
    <x v="0"/>
    <x v="0"/>
    <n v="88.768000000000001"/>
    <s v="CA-2015-137911"/>
    <n v="1"/>
    <n v="2"/>
    <n v="0.2"/>
    <n v="31.068799999999996"/>
    <n v="0.43613829632717294"/>
  </r>
  <r>
    <x v="227"/>
    <x v="4"/>
    <s v="TEC-PH-10002583"/>
    <x v="2"/>
    <x v="6"/>
    <n v="15.991999999999999"/>
    <s v="CA-2015-138240"/>
    <n v="0"/>
    <n v="1"/>
    <n v="0.2"/>
    <n v="-2.9985000000000022"/>
    <n v="0.41105220110552465"/>
  </r>
  <r>
    <x v="228"/>
    <x v="0"/>
    <s v="TEC-PH-10004667"/>
    <x v="2"/>
    <x v="6"/>
    <n v="755.94400000000019"/>
    <s v="CA-2015-103492"/>
    <n v="1"/>
    <n v="7"/>
    <n v="0.2"/>
    <n v="66.145099999999957"/>
    <n v="0.41105220110552465"/>
  </r>
  <r>
    <x v="228"/>
    <x v="0"/>
    <s v="TEC-PH-10001128"/>
    <x v="2"/>
    <x v="6"/>
    <n v="719.95200000000011"/>
    <s v="CA-2015-103492"/>
    <n v="0"/>
    <n v="6"/>
    <n v="0.2"/>
    <n v="71.995200000000011"/>
    <n v="0.41105220110552465"/>
  </r>
  <r>
    <x v="228"/>
    <x v="31"/>
    <s v="OFF-AR-10000937"/>
    <x v="0"/>
    <x v="4"/>
    <n v="255.84999999999997"/>
    <s v="US-2015-134054"/>
    <n v="1"/>
    <n v="7"/>
    <n v="0"/>
    <n v="112.57400000000001"/>
    <n v="0.45632477063632687"/>
  </r>
  <r>
    <x v="228"/>
    <x v="4"/>
    <s v="FUR-CH-10002774"/>
    <x v="1"/>
    <x v="5"/>
    <n v="122.352"/>
    <s v="CA-2015-140403"/>
    <n v="1"/>
    <n v="3"/>
    <n v="0.2"/>
    <n v="13.764599999999994"/>
    <n v="0.46529189879902266"/>
  </r>
  <r>
    <x v="228"/>
    <x v="10"/>
    <s v="TEC-MA-10002694"/>
    <x v="2"/>
    <x v="15"/>
    <n v="101.99400000000001"/>
    <s v="US-2015-105137"/>
    <n v="1"/>
    <n v="2"/>
    <n v="0.7"/>
    <n v="-71.39579999999998"/>
    <n v="0.5183572270896134"/>
  </r>
  <r>
    <x v="228"/>
    <x v="12"/>
    <s v="FUR-FU-10003724"/>
    <x v="1"/>
    <x v="8"/>
    <n v="46.872"/>
    <s v="CA-2015-150329"/>
    <n v="1"/>
    <n v="7"/>
    <n v="0.2"/>
    <n v="3.5153999999999979"/>
    <n v="0.4595170286641902"/>
  </r>
  <r>
    <x v="228"/>
    <x v="10"/>
    <s v="OFF-BI-10002429"/>
    <x v="0"/>
    <x v="3"/>
    <n v="18.264000000000003"/>
    <s v="US-2015-105137"/>
    <n v="0"/>
    <n v="2"/>
    <n v="0.7"/>
    <n v="-13.393599999999999"/>
    <n v="0.46881743173671325"/>
  </r>
  <r>
    <x v="228"/>
    <x v="4"/>
    <s v="OFF-EN-10001219"/>
    <x v="0"/>
    <x v="11"/>
    <n v="15.28"/>
    <s v="CA-2015-140403"/>
    <n v="0"/>
    <n v="2"/>
    <n v="0"/>
    <n v="7.4871999999999996"/>
    <n v="0.44424167803735209"/>
  </r>
  <r>
    <x v="228"/>
    <x v="0"/>
    <s v="OFF-BI-10004817"/>
    <x v="0"/>
    <x v="3"/>
    <n v="11.979999999999997"/>
    <s v="CA-2015-103492"/>
    <n v="0"/>
    <n v="5"/>
    <n v="0.8"/>
    <n v="-19.16800000000001"/>
    <n v="0.46881743173671325"/>
  </r>
  <r>
    <x v="228"/>
    <x v="0"/>
    <s v="OFF-BI-10004140"/>
    <x v="0"/>
    <x v="3"/>
    <n v="0.8979999999999998"/>
    <s v="CA-2015-103492"/>
    <n v="0"/>
    <n v="1"/>
    <n v="0.8"/>
    <n v="-1.5715000000000008"/>
    <n v="0.46881743173671325"/>
  </r>
  <r>
    <x v="229"/>
    <x v="4"/>
    <s v="FUR-CH-10000229"/>
    <x v="1"/>
    <x v="5"/>
    <n v="433.56800000000004"/>
    <s v="CA-2015-157924"/>
    <n v="1"/>
    <n v="2"/>
    <n v="0.2"/>
    <n v="-65.035200000000046"/>
    <n v="0.46529189879902266"/>
  </r>
  <r>
    <x v="229"/>
    <x v="22"/>
    <s v="TEC-AC-10002942"/>
    <x v="2"/>
    <x v="9"/>
    <n v="345"/>
    <s v="CA-2015-116834"/>
    <n v="1"/>
    <n v="5"/>
    <n v="0"/>
    <n v="58.649999999999984"/>
    <n v="0.52062335344040378"/>
  </r>
  <r>
    <x v="229"/>
    <x v="2"/>
    <s v="OFF-ST-10003816"/>
    <x v="0"/>
    <x v="1"/>
    <n v="281.904"/>
    <s v="US-2015-126571"/>
    <n v="1"/>
    <n v="2"/>
    <n v="0.2"/>
    <n v="10.571399999999983"/>
    <n v="0.44610841445725197"/>
  </r>
  <r>
    <x v="229"/>
    <x v="2"/>
    <s v="OFF-EN-10002230"/>
    <x v="0"/>
    <x v="11"/>
    <n v="201.43200000000002"/>
    <s v="US-2015-126571"/>
    <n v="0"/>
    <n v="3"/>
    <n v="0.2"/>
    <n v="67.983299999999986"/>
    <n v="0.44424167803735209"/>
  </r>
  <r>
    <x v="229"/>
    <x v="22"/>
    <s v="FUR-FU-10001196"/>
    <x v="1"/>
    <x v="8"/>
    <n v="63.47"/>
    <s v="CA-2015-116834"/>
    <n v="0"/>
    <n v="11"/>
    <n v="0"/>
    <n v="19.040999999999997"/>
    <n v="0.4595170286641902"/>
  </r>
  <r>
    <x v="229"/>
    <x v="4"/>
    <s v="OFF-ST-10002352"/>
    <x v="0"/>
    <x v="1"/>
    <n v="31.92"/>
    <s v="CA-2015-157924"/>
    <n v="0"/>
    <n v="4"/>
    <n v="0"/>
    <n v="8.299199999999999"/>
    <n v="0.44610841445725197"/>
  </r>
  <r>
    <x v="229"/>
    <x v="13"/>
    <s v="FUR-FU-10002107"/>
    <x v="1"/>
    <x v="8"/>
    <n v="8.92"/>
    <s v="CA-2015-114314"/>
    <n v="1"/>
    <n v="4"/>
    <n v="0"/>
    <n v="3.9248000000000003"/>
    <n v="0.4595170286641902"/>
  </r>
  <r>
    <x v="229"/>
    <x v="4"/>
    <s v="OFF-EN-10001219"/>
    <x v="0"/>
    <x v="11"/>
    <n v="7.64"/>
    <s v="CA-2015-128538"/>
    <n v="1"/>
    <n v="1"/>
    <n v="0"/>
    <n v="3.7435999999999998"/>
    <n v="0.44424167803735209"/>
  </r>
  <r>
    <x v="229"/>
    <x v="13"/>
    <s v="OFF-LA-10000240"/>
    <x v="0"/>
    <x v="2"/>
    <n v="7.31"/>
    <s v="CA-2015-114314"/>
    <n v="0"/>
    <n v="1"/>
    <n v="0"/>
    <n v="3.4356999999999998"/>
    <n v="0.4647369236065339"/>
  </r>
  <r>
    <x v="230"/>
    <x v="1"/>
    <s v="OFF-SU-10000898"/>
    <x v="0"/>
    <x v="14"/>
    <n v="22.240000000000002"/>
    <s v="US-2015-154655"/>
    <n v="1"/>
    <n v="2"/>
    <n v="0.2"/>
    <n v="2.5019999999999971"/>
    <n v="0.53938093436526824"/>
  </r>
  <r>
    <x v="230"/>
    <x v="4"/>
    <s v="OFF-ST-10002370"/>
    <x v="0"/>
    <x v="1"/>
    <n v="21.39"/>
    <s v="CA-2015-139451"/>
    <n v="1"/>
    <n v="1"/>
    <n v="0"/>
    <n v="6.2030999999999992"/>
    <n v="0.44610841445725197"/>
  </r>
  <r>
    <x v="230"/>
    <x v="4"/>
    <s v="OFF-AR-10002053"/>
    <x v="0"/>
    <x v="4"/>
    <n v="14.9"/>
    <s v="CA-2015-139451"/>
    <n v="0"/>
    <n v="5"/>
    <n v="0"/>
    <n v="4.1720000000000006"/>
    <n v="0.45632477063632687"/>
  </r>
  <r>
    <x v="231"/>
    <x v="22"/>
    <s v="FUR-TA-10002903"/>
    <x v="1"/>
    <x v="13"/>
    <n v="1298.55"/>
    <s v="CA-2015-151995"/>
    <n v="1"/>
    <n v="5"/>
    <n v="0"/>
    <n v="311.65199999999999"/>
    <n v="0.55975208308209756"/>
  </r>
  <r>
    <x v="231"/>
    <x v="22"/>
    <s v="TEC-AC-10001101"/>
    <x v="2"/>
    <x v="9"/>
    <n v="25.78"/>
    <s v="CA-2015-151995"/>
    <n v="0"/>
    <n v="2"/>
    <n v="0"/>
    <n v="2.5779999999999994"/>
    <n v="0.52062335344040378"/>
  </r>
  <r>
    <x v="231"/>
    <x v="6"/>
    <s v="TEC-AC-10001542"/>
    <x v="2"/>
    <x v="9"/>
    <n v="22.96"/>
    <s v="CA-2015-132010"/>
    <n v="1"/>
    <n v="2"/>
    <n v="0"/>
    <n v="4.3623999999999974"/>
    <n v="0.52062335344040378"/>
  </r>
  <r>
    <x v="231"/>
    <x v="6"/>
    <s v="OFF-ST-10003641"/>
    <x v="0"/>
    <x v="1"/>
    <n v="315.2"/>
    <s v="CA-2015-132010"/>
    <n v="0"/>
    <n v="4"/>
    <n v="0"/>
    <n v="6.3040000000000305"/>
    <n v="0.44610841445725197"/>
  </r>
  <r>
    <x v="231"/>
    <x v="23"/>
    <s v="FUR-CH-10002880"/>
    <x v="1"/>
    <x v="5"/>
    <n v="245.98"/>
    <s v="CA-2015-164742"/>
    <n v="1"/>
    <n v="2"/>
    <n v="0"/>
    <n v="27.057799999999986"/>
    <n v="0.46529189879902266"/>
  </r>
  <r>
    <x v="231"/>
    <x v="22"/>
    <s v="OFF-AP-10000240"/>
    <x v="0"/>
    <x v="12"/>
    <n v="213.92"/>
    <s v="CA-2015-151995"/>
    <n v="0"/>
    <n v="4"/>
    <n v="0"/>
    <n v="62.036799999999971"/>
    <n v="0.49507917887403441"/>
  </r>
  <r>
    <x v="231"/>
    <x v="6"/>
    <s v="OFF-EN-10003160"/>
    <x v="0"/>
    <x v="11"/>
    <n v="36.4"/>
    <s v="CA-2015-132010"/>
    <n v="0"/>
    <n v="5"/>
    <n v="0"/>
    <n v="17.472000000000001"/>
    <n v="0.44424167803735209"/>
  </r>
  <r>
    <x v="231"/>
    <x v="23"/>
    <s v="OFF-BI-10004738"/>
    <x v="0"/>
    <x v="3"/>
    <n v="18.940000000000001"/>
    <s v="CA-2015-164742"/>
    <n v="0"/>
    <n v="1"/>
    <n v="0"/>
    <n v="9.4700000000000006"/>
    <n v="0.46881743173671325"/>
  </r>
  <r>
    <x v="231"/>
    <x v="6"/>
    <s v="OFF-BI-10002432"/>
    <x v="0"/>
    <x v="3"/>
    <n v="15.18"/>
    <s v="CA-2015-132010"/>
    <n v="0"/>
    <n v="3"/>
    <n v="0"/>
    <n v="7.1345999999999989"/>
    <n v="0.46881743173671325"/>
  </r>
  <r>
    <x v="231"/>
    <x v="22"/>
    <s v="OFF-AR-10003190"/>
    <x v="0"/>
    <x v="4"/>
    <n v="11.52"/>
    <s v="CA-2015-151995"/>
    <n v="0"/>
    <n v="4"/>
    <n v="0"/>
    <n v="3.2256"/>
    <n v="0.45632477063632687"/>
  </r>
  <r>
    <x v="231"/>
    <x v="20"/>
    <s v="OFF-BI-10002764"/>
    <x v="0"/>
    <x v="3"/>
    <n v="7.7520000000000007"/>
    <s v="CA-2015-123316"/>
    <n v="1"/>
    <n v="3"/>
    <n v="0.2"/>
    <n v="2.8100999999999998"/>
    <n v="0.46881743173671325"/>
  </r>
  <r>
    <x v="232"/>
    <x v="0"/>
    <s v="TEC-CO-10002095"/>
    <x v="2"/>
    <x v="16"/>
    <n v="1999.96"/>
    <s v="CA-2015-163748"/>
    <n v="1"/>
    <n v="5"/>
    <n v="0.2"/>
    <n v="624.98749999999995"/>
    <n v="0.55185675810753509"/>
  </r>
  <r>
    <x v="232"/>
    <x v="32"/>
    <s v="FUR-CH-10000749"/>
    <x v="1"/>
    <x v="5"/>
    <n v="1628.82"/>
    <s v="CA-2015-151330"/>
    <n v="1"/>
    <n v="9"/>
    <n v="0"/>
    <n v="260.61120000000017"/>
    <n v="0.46529189879902266"/>
  </r>
  <r>
    <x v="232"/>
    <x v="32"/>
    <s v="TEC-AC-10000865"/>
    <x v="2"/>
    <x v="9"/>
    <n v="177"/>
    <s v="CA-2015-151330"/>
    <n v="0"/>
    <n v="3"/>
    <n v="0"/>
    <n v="30.089999999999982"/>
    <n v="0.52062335344040378"/>
  </r>
  <r>
    <x v="232"/>
    <x v="1"/>
    <s v="OFF-PA-10002581"/>
    <x v="0"/>
    <x v="0"/>
    <n v="322.19200000000001"/>
    <s v="US-2015-151015"/>
    <n v="1"/>
    <n v="13"/>
    <n v="0.2"/>
    <n v="100.68499999999997"/>
    <n v="0.43613829632717294"/>
  </r>
  <r>
    <x v="232"/>
    <x v="38"/>
    <s v="OFF-ST-10001469"/>
    <x v="0"/>
    <x v="1"/>
    <n v="269.89999999999998"/>
    <s v="US-2015-146353"/>
    <n v="1"/>
    <n v="5"/>
    <n v="0"/>
    <n v="16.193999999999988"/>
    <n v="0.44610841445725197"/>
  </r>
  <r>
    <x v="232"/>
    <x v="32"/>
    <s v="OFF-ST-10000615"/>
    <x v="0"/>
    <x v="1"/>
    <n v="79.45"/>
    <s v="CA-2015-151330"/>
    <n v="0"/>
    <n v="7"/>
    <n v="0"/>
    <n v="22.246000000000006"/>
    <n v="0.44610841445725197"/>
  </r>
  <r>
    <x v="232"/>
    <x v="38"/>
    <s v="OFF-BI-10003476"/>
    <x v="0"/>
    <x v="3"/>
    <n v="22.92"/>
    <s v="US-2015-146353"/>
    <n v="0"/>
    <n v="4"/>
    <n v="0"/>
    <n v="11.0016"/>
    <n v="0.46881743173671325"/>
  </r>
  <r>
    <x v="232"/>
    <x v="1"/>
    <s v="OFF-PA-10001184"/>
    <x v="0"/>
    <x v="0"/>
    <n v="19.136000000000003"/>
    <s v="US-2015-151015"/>
    <n v="0"/>
    <n v="4"/>
    <n v="0.2"/>
    <n v="6.9367999999999999"/>
    <n v="0.43613829632717294"/>
  </r>
  <r>
    <x v="232"/>
    <x v="0"/>
    <s v="OFF-AP-10004052"/>
    <x v="0"/>
    <x v="12"/>
    <n v="3.1599999999999993"/>
    <s v="CA-2015-163748"/>
    <n v="0"/>
    <n v="4"/>
    <n v="0.8"/>
    <n v="-8.532"/>
    <n v="0.49507917887403441"/>
  </r>
  <r>
    <x v="232"/>
    <x v="1"/>
    <s v="OFF-BI-10000343"/>
    <x v="0"/>
    <x v="3"/>
    <n v="2.9459999999999993"/>
    <s v="US-2015-151015"/>
    <n v="0"/>
    <n v="3"/>
    <n v="0.8"/>
    <n v="-4.8609000000000009"/>
    <n v="0.46881743173671325"/>
  </r>
  <r>
    <x v="233"/>
    <x v="10"/>
    <s v="FUR-CH-10003761"/>
    <x v="1"/>
    <x v="5"/>
    <n v="183.37199999999999"/>
    <s v="US-2015-122021"/>
    <n v="1"/>
    <n v="2"/>
    <n v="0.3"/>
    <n v="-7.8588000000000022"/>
    <n v="0.46529189879902266"/>
  </r>
  <r>
    <x v="233"/>
    <x v="16"/>
    <s v="FUR-FU-10004270"/>
    <x v="1"/>
    <x v="8"/>
    <n v="15.384"/>
    <s v="CA-2015-143182"/>
    <n v="1"/>
    <n v="1"/>
    <n v="0.2"/>
    <n v="4.0383000000000013"/>
    <n v="0.4595170286641902"/>
  </r>
  <r>
    <x v="233"/>
    <x v="10"/>
    <s v="OFF-PA-10002230"/>
    <x v="0"/>
    <x v="0"/>
    <n v="7.9680000000000009"/>
    <s v="US-2015-122021"/>
    <n v="0"/>
    <n v="2"/>
    <n v="0.2"/>
    <n v="2.8884000000000007"/>
    <n v="0.43613829632717294"/>
  </r>
  <r>
    <x v="234"/>
    <x v="4"/>
    <s v="TEC-AC-10003610"/>
    <x v="2"/>
    <x v="9"/>
    <n v="179.97"/>
    <s v="US-2015-109456"/>
    <n v="1"/>
    <n v="3"/>
    <n v="0"/>
    <n v="86.385600000000011"/>
    <n v="0.52062335344040378"/>
  </r>
  <r>
    <x v="234"/>
    <x v="4"/>
    <s v="OFF-BI-10000136"/>
    <x v="0"/>
    <x v="3"/>
    <n v="14.352000000000002"/>
    <s v="US-2015-109456"/>
    <n v="0"/>
    <n v="3"/>
    <n v="0.2"/>
    <n v="5.0231999999999992"/>
    <n v="0.46881743173671325"/>
  </r>
  <r>
    <x v="235"/>
    <x v="0"/>
    <s v="TEC-AC-10001314"/>
    <x v="2"/>
    <x v="9"/>
    <n v="119.97600000000001"/>
    <s v="CA-2015-124394"/>
    <n v="1"/>
    <n v="3"/>
    <n v="0.2"/>
    <n v="-17.996400000000019"/>
    <n v="0.52062335344040378"/>
  </r>
  <r>
    <x v="235"/>
    <x v="0"/>
    <s v="OFF-BI-10003676"/>
    <x v="0"/>
    <x v="3"/>
    <n v="10.779999999999996"/>
    <s v="CA-2015-124394"/>
    <n v="0"/>
    <n v="5"/>
    <n v="0.8"/>
    <n v="-17.248000000000008"/>
    <n v="0.46881743173671325"/>
  </r>
  <r>
    <x v="235"/>
    <x v="0"/>
    <s v="FUR-FU-10004586"/>
    <x v="1"/>
    <x v="8"/>
    <n v="5.3120000000000003"/>
    <s v="CA-2015-103086"/>
    <n v="1"/>
    <n v="2"/>
    <n v="0.6"/>
    <n v="-1.5935999999999995"/>
    <n v="0.4595170286641902"/>
  </r>
  <r>
    <x v="236"/>
    <x v="33"/>
    <s v="TEC-PH-10002352"/>
    <x v="2"/>
    <x v="6"/>
    <n v="1394.95"/>
    <s v="CA-2015-110408"/>
    <n v="1"/>
    <n v="5"/>
    <n v="0"/>
    <n v="362.68699999999995"/>
    <n v="0.41105220110552465"/>
  </r>
  <r>
    <x v="236"/>
    <x v="13"/>
    <s v="FUR-CH-10004626"/>
    <x v="1"/>
    <x v="5"/>
    <n v="605.34"/>
    <s v="CA-2015-115084"/>
    <n v="1"/>
    <n v="6"/>
    <n v="0"/>
    <n v="145.2816"/>
    <n v="0.46529189879902266"/>
  </r>
  <r>
    <x v="236"/>
    <x v="33"/>
    <s v="FUR-CH-10003774"/>
    <x v="1"/>
    <x v="5"/>
    <n v="545.88"/>
    <s v="CA-2015-110408"/>
    <n v="0"/>
    <n v="6"/>
    <n v="0"/>
    <n v="70.964399999999983"/>
    <n v="0.46529189879902266"/>
  </r>
  <r>
    <x v="236"/>
    <x v="33"/>
    <s v="OFF-ST-10001522"/>
    <x v="0"/>
    <x v="1"/>
    <n v="275.96999999999997"/>
    <s v="CA-2015-110408"/>
    <n v="0"/>
    <n v="3"/>
    <n v="0"/>
    <n v="11.038799999999981"/>
    <n v="0.44610841445725197"/>
  </r>
  <r>
    <x v="236"/>
    <x v="2"/>
    <s v="OFF-ST-10003479"/>
    <x v="0"/>
    <x v="1"/>
    <n v="186.91200000000001"/>
    <s v="CA-2015-138450"/>
    <n v="1"/>
    <n v="6"/>
    <n v="0.2"/>
    <n v="-35.046000000000028"/>
    <n v="0.44610841445725197"/>
  </r>
  <r>
    <x v="236"/>
    <x v="22"/>
    <s v="OFF-PA-10000167"/>
    <x v="0"/>
    <x v="0"/>
    <n v="61.96"/>
    <s v="CA-2015-143168"/>
    <n v="1"/>
    <n v="2"/>
    <n v="0"/>
    <n v="27.881999999999998"/>
    <n v="0.43613829632717294"/>
  </r>
  <r>
    <x v="236"/>
    <x v="2"/>
    <s v="OFF-EN-10001335"/>
    <x v="0"/>
    <x v="11"/>
    <n v="52.512"/>
    <s v="CA-2015-138450"/>
    <n v="0"/>
    <n v="6"/>
    <n v="0.2"/>
    <n v="19.692"/>
    <n v="0.44424167803735209"/>
  </r>
  <r>
    <x v="236"/>
    <x v="2"/>
    <s v="OFF-PA-10003016"/>
    <x v="0"/>
    <x v="0"/>
    <n v="10.048000000000002"/>
    <s v="CA-2015-138450"/>
    <n v="0"/>
    <n v="4"/>
    <n v="0.2"/>
    <n v="3.1399999999999988"/>
    <n v="0.43613829632717294"/>
  </r>
  <r>
    <x v="236"/>
    <x v="22"/>
    <s v="OFF-BI-10003784"/>
    <x v="0"/>
    <x v="3"/>
    <n v="1.3440000000000001"/>
    <s v="CA-2015-143168"/>
    <n v="0"/>
    <n v="1"/>
    <n v="0.2"/>
    <n v="0.47039999999999987"/>
    <n v="0.46881743173671325"/>
  </r>
  <r>
    <x v="237"/>
    <x v="4"/>
    <s v="TEC-PH-10004922"/>
    <x v="2"/>
    <x v="6"/>
    <n v="321.55200000000002"/>
    <s v="CA-2015-100867"/>
    <n v="1"/>
    <n v="6"/>
    <n v="0.2"/>
    <n v="20.097000000000008"/>
    <n v="0.41105220110552465"/>
  </r>
  <r>
    <x v="237"/>
    <x v="4"/>
    <s v="OFF-PA-10003228"/>
    <x v="0"/>
    <x v="0"/>
    <n v="146.72999999999999"/>
    <s v="CA-2015-155264"/>
    <n v="1"/>
    <n v="3"/>
    <n v="0"/>
    <n v="68.963099999999997"/>
    <n v="0.43613829632717294"/>
  </r>
  <r>
    <x v="237"/>
    <x v="4"/>
    <s v="TEC-PH-10001305"/>
    <x v="2"/>
    <x v="6"/>
    <n v="117.57600000000002"/>
    <s v="CA-2015-155264"/>
    <n v="0"/>
    <n v="3"/>
    <n v="0.2"/>
    <n v="11.757600000000011"/>
    <n v="0.41105220110552465"/>
  </r>
  <r>
    <x v="237"/>
    <x v="4"/>
    <s v="OFF-BI-10003727"/>
    <x v="0"/>
    <x v="3"/>
    <n v="20.064"/>
    <s v="CA-2015-155264"/>
    <n v="0"/>
    <n v="6"/>
    <n v="0.2"/>
    <n v="7.0223999999999993"/>
    <n v="0.46881743173671325"/>
  </r>
  <r>
    <x v="237"/>
    <x v="4"/>
    <s v="OFF-LA-10002787"/>
    <x v="0"/>
    <x v="2"/>
    <n v="18.75"/>
    <s v="CA-2015-155264"/>
    <n v="0"/>
    <n v="5"/>
    <n v="0"/>
    <n v="9"/>
    <n v="0.4647369236065339"/>
  </r>
  <r>
    <x v="237"/>
    <x v="4"/>
    <s v="OFF-PA-10004519"/>
    <x v="0"/>
    <x v="0"/>
    <n v="13.440000000000001"/>
    <s v="CA-2015-117317"/>
    <n v="1"/>
    <n v="3"/>
    <n v="0"/>
    <n v="6.5856000000000012"/>
    <n v="0.43613829632717294"/>
  </r>
  <r>
    <x v="237"/>
    <x v="4"/>
    <s v="OFF-BI-10003196"/>
    <x v="0"/>
    <x v="3"/>
    <n v="2.9920000000000004"/>
    <s v="CA-2015-155264"/>
    <n v="0"/>
    <n v="1"/>
    <n v="0.2"/>
    <n v="1.1219999999999999"/>
    <n v="0.46881743173671325"/>
  </r>
  <r>
    <x v="238"/>
    <x v="1"/>
    <s v="OFF-ST-10003805"/>
    <x v="0"/>
    <x v="1"/>
    <n v="505.32000000000005"/>
    <s v="CA-2015-137092"/>
    <n v="1"/>
    <n v="3"/>
    <n v="0.2"/>
    <n v="31.582499999999953"/>
    <n v="0.44610841445725197"/>
  </r>
  <r>
    <x v="238"/>
    <x v="1"/>
    <s v="TEC-AC-10001606"/>
    <x v="2"/>
    <x v="9"/>
    <n v="319.96800000000002"/>
    <s v="CA-2015-137092"/>
    <n v="0"/>
    <n v="4"/>
    <n v="0.2"/>
    <n v="71.992800000000003"/>
    <n v="0.52062335344040378"/>
  </r>
  <r>
    <x v="238"/>
    <x v="15"/>
    <s v="FUR-TA-10003008"/>
    <x v="1"/>
    <x v="13"/>
    <n v="328.59000000000003"/>
    <s v="CA-2015-169684"/>
    <n v="1"/>
    <n v="3"/>
    <n v="0.4"/>
    <n v="-147.8655"/>
    <n v="0.55975208308209756"/>
  </r>
  <r>
    <x v="238"/>
    <x v="14"/>
    <s v="OFF-ST-10001713"/>
    <x v="0"/>
    <x v="1"/>
    <n v="211.96"/>
    <s v="CA-2015-146703"/>
    <n v="1"/>
    <n v="4"/>
    <n v="0"/>
    <n v="8.4783999999999935"/>
    <n v="0.44610841445725197"/>
  </r>
  <r>
    <x v="238"/>
    <x v="15"/>
    <s v="OFF-ST-10000934"/>
    <x v="0"/>
    <x v="1"/>
    <n v="98.352000000000004"/>
    <s v="CA-2015-169684"/>
    <n v="0"/>
    <n v="3"/>
    <n v="0.2"/>
    <n v="-24.588000000000001"/>
    <n v="0.44610841445725197"/>
  </r>
  <r>
    <x v="238"/>
    <x v="1"/>
    <s v="OFF-LA-10003510"/>
    <x v="0"/>
    <x v="2"/>
    <n v="24.424000000000003"/>
    <s v="CA-2015-137092"/>
    <n v="0"/>
    <n v="1"/>
    <n v="0.2"/>
    <n v="7.9378000000000002"/>
    <n v="0.4647369236065339"/>
  </r>
  <r>
    <x v="238"/>
    <x v="1"/>
    <s v="OFF-BI-10000632"/>
    <x v="0"/>
    <x v="3"/>
    <n v="8.6819999999999968"/>
    <s v="CA-2015-137092"/>
    <n v="0"/>
    <n v="1"/>
    <n v="0.8"/>
    <n v="-14.759400000000003"/>
    <n v="0.46881743173671325"/>
  </r>
  <r>
    <x v="238"/>
    <x v="1"/>
    <s v="OFF-PA-10002109"/>
    <x v="0"/>
    <x v="0"/>
    <n v="3.8079999999999998"/>
    <s v="CA-2015-137092"/>
    <n v="0"/>
    <n v="1"/>
    <n v="0.2"/>
    <n v="1.2375999999999996"/>
    <n v="0.43613829632717294"/>
  </r>
  <r>
    <x v="239"/>
    <x v="6"/>
    <s v="FUR-TA-10004607"/>
    <x v="1"/>
    <x v="13"/>
    <n v="591.32000000000005"/>
    <s v="CA-2015-100916"/>
    <n v="1"/>
    <n v="4"/>
    <n v="0"/>
    <n v="112.35079999999999"/>
    <n v="0.55975208308209756"/>
  </r>
  <r>
    <x v="239"/>
    <x v="10"/>
    <s v="FUR-TA-10000617"/>
    <x v="1"/>
    <x v="13"/>
    <n v="409.59000000000003"/>
    <s v="CA-2015-142587"/>
    <n v="1"/>
    <n v="3"/>
    <n v="0.4"/>
    <n v="-122.87700000000004"/>
    <n v="0.55975208308209756"/>
  </r>
  <r>
    <x v="239"/>
    <x v="6"/>
    <s v="OFF-ST-10003479"/>
    <x v="0"/>
    <x v="1"/>
    <n v="194.7"/>
    <s v="CA-2015-100916"/>
    <n v="0"/>
    <n v="5"/>
    <n v="0"/>
    <n v="9.7349999999999781"/>
    <n v="0.44610841445725197"/>
  </r>
  <r>
    <x v="239"/>
    <x v="10"/>
    <s v="OFF-AP-10004708"/>
    <x v="0"/>
    <x v="12"/>
    <n v="121.79200000000002"/>
    <s v="CA-2015-142587"/>
    <n v="0"/>
    <n v="4"/>
    <n v="0.2"/>
    <n v="13.701599999999988"/>
    <n v="0.49507917887403441"/>
  </r>
  <r>
    <x v="239"/>
    <x v="4"/>
    <s v="OFF-BI-10001460"/>
    <x v="0"/>
    <x v="3"/>
    <n v="36.36"/>
    <s v="CA-2015-169852"/>
    <n v="1"/>
    <n v="3"/>
    <n v="0.2"/>
    <n v="12.2715"/>
    <n v="0.46881743173671325"/>
  </r>
  <r>
    <x v="239"/>
    <x v="6"/>
    <s v="OFF-AR-10001022"/>
    <x v="0"/>
    <x v="4"/>
    <n v="2.84"/>
    <s v="CA-2015-100916"/>
    <n v="0"/>
    <n v="1"/>
    <n v="0"/>
    <n v="0.88039999999999985"/>
    <n v="0.45632477063632687"/>
  </r>
  <r>
    <x v="240"/>
    <x v="8"/>
    <s v="FUR-FU-10000193"/>
    <x v="1"/>
    <x v="8"/>
    <n v="129.91999999999999"/>
    <s v="CA-2015-151967"/>
    <n v="1"/>
    <n v="4"/>
    <n v="0"/>
    <n v="10.393599999999992"/>
    <n v="0.4595170286641902"/>
  </r>
  <r>
    <x v="240"/>
    <x v="10"/>
    <s v="FUR-FU-10000521"/>
    <x v="1"/>
    <x v="8"/>
    <n v="93.888000000000005"/>
    <s v="CA-2015-110072"/>
    <n v="1"/>
    <n v="4"/>
    <n v="0.2"/>
    <n v="12.90959999999999"/>
    <n v="0.4595170286641902"/>
  </r>
  <r>
    <x v="241"/>
    <x v="4"/>
    <s v="OFF-BI-10002706"/>
    <x v="0"/>
    <x v="3"/>
    <n v="34.271999999999998"/>
    <s v="CA-2015-130729"/>
    <n v="1"/>
    <n v="3"/>
    <n v="0.2"/>
    <n v="11.138399999999999"/>
    <n v="0.46881743173671325"/>
  </r>
  <r>
    <x v="241"/>
    <x v="9"/>
    <s v="OFF-FA-10002763"/>
    <x v="0"/>
    <x v="7"/>
    <n v="11.850000000000001"/>
    <s v="CA-2015-113047"/>
    <n v="1"/>
    <n v="3"/>
    <n v="0"/>
    <n v="3.7919999999999994"/>
    <n v="0.51168203684699509"/>
  </r>
  <r>
    <x v="241"/>
    <x v="16"/>
    <s v="OFF-PA-10000788"/>
    <x v="0"/>
    <x v="0"/>
    <n v="10.368000000000002"/>
    <s v="CA-2015-108707"/>
    <n v="1"/>
    <n v="2"/>
    <n v="0.2"/>
    <n v="3.6288"/>
    <n v="0.43613829632717294"/>
  </r>
  <r>
    <x v="242"/>
    <x v="2"/>
    <s v="TEC-AC-10001553"/>
    <x v="2"/>
    <x v="9"/>
    <n v="40.775999999999996"/>
    <s v="CA-2015-139542"/>
    <n v="1"/>
    <n v="3"/>
    <n v="0.2"/>
    <n v="0.50970000000000049"/>
    <n v="0.52062335344040378"/>
  </r>
  <r>
    <x v="242"/>
    <x v="4"/>
    <s v="OFF-BI-10002353"/>
    <x v="0"/>
    <x v="3"/>
    <n v="49.408000000000001"/>
    <s v="US-2015-158400"/>
    <n v="1"/>
    <n v="4"/>
    <n v="0.2"/>
    <n v="18.527999999999999"/>
    <n v="0.46881743173671325"/>
  </r>
  <r>
    <x v="242"/>
    <x v="2"/>
    <s v="OFF-BI-10000309"/>
    <x v="0"/>
    <x v="3"/>
    <n v="13.698000000000002"/>
    <s v="CA-2015-139542"/>
    <n v="0"/>
    <n v="3"/>
    <n v="0.7"/>
    <n v="-9.5885999999999996"/>
    <n v="0.46881743173671325"/>
  </r>
  <r>
    <x v="243"/>
    <x v="22"/>
    <s v="TEC-PH-10000526"/>
    <x v="2"/>
    <x v="6"/>
    <n v="383.96000000000004"/>
    <s v="CA-2015-162278"/>
    <n v="1"/>
    <n v="5"/>
    <n v="0.2"/>
    <n v="38.396000000000015"/>
    <n v="0.41105220110552465"/>
  </r>
  <r>
    <x v="243"/>
    <x v="22"/>
    <s v="FUR-FU-10000448"/>
    <x v="1"/>
    <x v="8"/>
    <n v="63.92"/>
    <s v="CA-2015-162278"/>
    <n v="0"/>
    <n v="4"/>
    <n v="0"/>
    <n v="3.195999999999998"/>
    <n v="0.4595170286641902"/>
  </r>
  <r>
    <x v="244"/>
    <x v="25"/>
    <s v="OFF-PA-10000349"/>
    <x v="0"/>
    <x v="0"/>
    <n v="11.952000000000002"/>
    <s v="CA-2015-148285"/>
    <n v="1"/>
    <n v="3"/>
    <n v="0.2"/>
    <n v="4.0338000000000003"/>
    <n v="0.43613829632717294"/>
  </r>
  <r>
    <x v="244"/>
    <x v="25"/>
    <s v="OFF-PA-10001166"/>
    <x v="0"/>
    <x v="0"/>
    <n v="10.368000000000002"/>
    <s v="CA-2015-148285"/>
    <n v="0"/>
    <n v="2"/>
    <n v="0.2"/>
    <n v="3.6288"/>
    <n v="0.43613829632717294"/>
  </r>
  <r>
    <x v="245"/>
    <x v="4"/>
    <s v="FUR-BO-10001337"/>
    <x v="1"/>
    <x v="10"/>
    <n v="616.99800000000005"/>
    <s v="CA-2015-101931"/>
    <n v="1"/>
    <n v="6"/>
    <n v="0.15"/>
    <n v="-36.293999999999997"/>
    <n v="0.5176847302647779"/>
  </r>
  <r>
    <x v="245"/>
    <x v="4"/>
    <s v="OFF-SU-10000646"/>
    <x v="0"/>
    <x v="14"/>
    <n v="480.74"/>
    <s v="CA-2015-101931"/>
    <n v="0"/>
    <n v="2"/>
    <n v="0"/>
    <n v="14.422200000000032"/>
    <n v="0.53938093436526824"/>
  </r>
  <r>
    <x v="245"/>
    <x v="42"/>
    <s v="TEC-PH-10001336"/>
    <x v="2"/>
    <x v="6"/>
    <n v="257.98"/>
    <s v="CA-2015-107769"/>
    <n v="1"/>
    <n v="2"/>
    <n v="0"/>
    <n v="74.8142"/>
    <n v="0.41105220110552465"/>
  </r>
  <r>
    <x v="245"/>
    <x v="4"/>
    <s v="OFF-ST-10003442"/>
    <x v="0"/>
    <x v="1"/>
    <n v="141.4"/>
    <s v="CA-2015-101931"/>
    <n v="0"/>
    <n v="5"/>
    <n v="0"/>
    <n v="38.177999999999997"/>
    <n v="0.44610841445725197"/>
  </r>
  <r>
    <x v="245"/>
    <x v="4"/>
    <s v="OFF-BI-10004140"/>
    <x v="0"/>
    <x v="3"/>
    <n v="7.1840000000000011"/>
    <s v="CA-2015-101931"/>
    <n v="0"/>
    <n v="2"/>
    <n v="0.2"/>
    <n v="2.2449999999999992"/>
    <n v="0.46881743173671325"/>
  </r>
  <r>
    <x v="245"/>
    <x v="4"/>
    <s v="OFF-SU-10002301"/>
    <x v="0"/>
    <x v="14"/>
    <n v="6.28"/>
    <s v="CA-2015-101931"/>
    <n v="0"/>
    <n v="2"/>
    <n v="0"/>
    <n v="6.2800000000000189E-2"/>
    <n v="0.53938093436526824"/>
  </r>
  <r>
    <x v="246"/>
    <x v="1"/>
    <s v="TEC-PH-10001363"/>
    <x v="2"/>
    <x v="6"/>
    <n v="2735.9520000000002"/>
    <s v="CA-2015-154627"/>
    <n v="1"/>
    <n v="6"/>
    <n v="0.2"/>
    <n v="341.99399999999969"/>
    <n v="0.41105220110552465"/>
  </r>
  <r>
    <x v="246"/>
    <x v="18"/>
    <s v="TEC-AC-10003433"/>
    <x v="2"/>
    <x v="9"/>
    <n v="1.98"/>
    <s v="CA-2015-166590"/>
    <n v="1"/>
    <n v="2"/>
    <n v="0"/>
    <n v="0.89100000000000001"/>
    <n v="0.52062335344040378"/>
  </r>
  <r>
    <x v="246"/>
    <x v="18"/>
    <s v="OFF-PA-10000482"/>
    <x v="0"/>
    <x v="0"/>
    <n v="75.88"/>
    <s v="CA-2015-166590"/>
    <n v="0"/>
    <n v="2"/>
    <n v="0"/>
    <n v="35.663599999999995"/>
    <n v="0.43613829632717294"/>
  </r>
  <r>
    <x v="247"/>
    <x v="43"/>
    <s v="FUR-CH-10002320"/>
    <x v="1"/>
    <x v="5"/>
    <n v="1604.9"/>
    <s v="CA-2015-145387"/>
    <n v="1"/>
    <n v="5"/>
    <n v="0"/>
    <n v="481.46999999999991"/>
    <n v="0.46529189879902266"/>
  </r>
  <r>
    <x v="247"/>
    <x v="10"/>
    <s v="FUR-TA-10003954"/>
    <x v="1"/>
    <x v="13"/>
    <n v="1421.664"/>
    <s v="CA-2015-108609"/>
    <n v="1"/>
    <n v="8"/>
    <n v="0.4"/>
    <n v="-734.52639999999997"/>
    <n v="0.55975208308209756"/>
  </r>
  <r>
    <x v="247"/>
    <x v="12"/>
    <s v="TEC-PH-10000486"/>
    <x v="2"/>
    <x v="6"/>
    <n v="742.33600000000001"/>
    <s v="US-2015-167262"/>
    <n v="1"/>
    <n v="8"/>
    <n v="0.2"/>
    <n v="83.512799999999913"/>
    <n v="0.41105220110552465"/>
  </r>
  <r>
    <x v="247"/>
    <x v="4"/>
    <s v="OFF-ST-10001963"/>
    <x v="0"/>
    <x v="1"/>
    <n v="405.64"/>
    <s v="CA-2015-106439"/>
    <n v="1"/>
    <n v="4"/>
    <n v="0"/>
    <n v="12.169199999999989"/>
    <n v="0.44610841445725197"/>
  </r>
  <r>
    <x v="247"/>
    <x v="4"/>
    <s v="TEC-AC-10004568"/>
    <x v="2"/>
    <x v="9"/>
    <n v="251.91"/>
    <s v="CA-2015-106439"/>
    <n v="0"/>
    <n v="9"/>
    <n v="0"/>
    <n v="47.862899999999982"/>
    <n v="0.52062335344040378"/>
  </r>
  <r>
    <x v="247"/>
    <x v="43"/>
    <s v="FUR-TA-10003238"/>
    <x v="1"/>
    <x v="13"/>
    <n v="385.68599999999998"/>
    <s v="CA-2015-145387"/>
    <n v="0"/>
    <n v="1"/>
    <n v="0.3"/>
    <n v="-60.607800000000026"/>
    <n v="0.55975208308209756"/>
  </r>
  <r>
    <x v="247"/>
    <x v="4"/>
    <s v="FUR-CH-10003833"/>
    <x v="1"/>
    <x v="5"/>
    <n v="146.352"/>
    <s v="CA-2015-106439"/>
    <n v="0"/>
    <n v="3"/>
    <n v="0.2"/>
    <n v="-9.1470000000000056"/>
    <n v="0.46529189879902266"/>
  </r>
  <r>
    <x v="247"/>
    <x v="4"/>
    <s v="OFF-ST-10003996"/>
    <x v="0"/>
    <x v="1"/>
    <n v="80.3"/>
    <s v="CA-2015-106439"/>
    <n v="0"/>
    <n v="5"/>
    <n v="0"/>
    <n v="20.877999999999997"/>
    <n v="0.44610841445725197"/>
  </r>
  <r>
    <x v="247"/>
    <x v="4"/>
    <s v="TEC-PH-10003092"/>
    <x v="2"/>
    <x v="6"/>
    <n v="73.584000000000003"/>
    <s v="US-2015-120313"/>
    <n v="1"/>
    <n v="2"/>
    <n v="0.2"/>
    <n v="8.2781999999999982"/>
    <n v="0.41105220110552465"/>
  </r>
  <r>
    <x v="247"/>
    <x v="4"/>
    <s v="OFF-PA-10000477"/>
    <x v="0"/>
    <x v="0"/>
    <n v="64.740000000000009"/>
    <s v="CA-2015-106439"/>
    <n v="0"/>
    <n v="13"/>
    <n v="0"/>
    <n v="30.427800000000005"/>
    <n v="0.43613829632717294"/>
  </r>
  <r>
    <x v="247"/>
    <x v="43"/>
    <s v="OFF-AR-10001683"/>
    <x v="0"/>
    <x v="4"/>
    <n v="49.25"/>
    <s v="CA-2015-145387"/>
    <n v="0"/>
    <n v="5"/>
    <n v="0"/>
    <n v="18.715000000000003"/>
    <n v="0.45632477063632687"/>
  </r>
  <r>
    <x v="247"/>
    <x v="43"/>
    <s v="OFF-BI-10004001"/>
    <x v="0"/>
    <x v="3"/>
    <n v="34.08"/>
    <s v="CA-2015-145387"/>
    <n v="0"/>
    <n v="2"/>
    <n v="0"/>
    <n v="15.676799999999997"/>
    <n v="0.46881743173671325"/>
  </r>
  <r>
    <x v="247"/>
    <x v="4"/>
    <s v="OFF-BI-10004209"/>
    <x v="0"/>
    <x v="3"/>
    <n v="19.295999999999999"/>
    <s v="CA-2015-106439"/>
    <n v="0"/>
    <n v="3"/>
    <n v="0.2"/>
    <n v="6.0299999999999994"/>
    <n v="0.46881743173671325"/>
  </r>
  <r>
    <x v="247"/>
    <x v="43"/>
    <s v="FUR-FU-10000023"/>
    <x v="1"/>
    <x v="8"/>
    <n v="17.669999999999998"/>
    <s v="CA-2015-145387"/>
    <n v="0"/>
    <n v="3"/>
    <n v="0"/>
    <n v="7.7748000000000008"/>
    <n v="0.4595170286641902"/>
  </r>
  <r>
    <x v="247"/>
    <x v="4"/>
    <s v="OFF-BI-10002571"/>
    <x v="0"/>
    <x v="3"/>
    <n v="15.968000000000002"/>
    <s v="CA-2015-106439"/>
    <n v="0"/>
    <n v="2"/>
    <n v="0.2"/>
    <n v="5.3891999999999989"/>
    <n v="0.46881743173671325"/>
  </r>
  <r>
    <x v="247"/>
    <x v="43"/>
    <s v="FUR-FU-10002364"/>
    <x v="1"/>
    <x v="8"/>
    <n v="14.76"/>
    <s v="CA-2015-145387"/>
    <n v="0"/>
    <n v="2"/>
    <n v="0"/>
    <n v="4.2803999999999984"/>
    <n v="0.4595170286641902"/>
  </r>
  <r>
    <x v="247"/>
    <x v="4"/>
    <s v="OFF-AR-10001419"/>
    <x v="0"/>
    <x v="4"/>
    <n v="12.39"/>
    <s v="CA-2015-106439"/>
    <n v="0"/>
    <n v="3"/>
    <n v="0"/>
    <n v="3.7169999999999996"/>
    <n v="0.45632477063632687"/>
  </r>
  <r>
    <x v="247"/>
    <x v="4"/>
    <s v="OFF-FA-10002975"/>
    <x v="0"/>
    <x v="7"/>
    <n v="11.34"/>
    <s v="CA-2015-106439"/>
    <n v="0"/>
    <n v="3"/>
    <n v="0"/>
    <n v="5.2164000000000001"/>
    <n v="0.51168203684699509"/>
  </r>
  <r>
    <x v="247"/>
    <x v="43"/>
    <s v="OFF-PA-10002195"/>
    <x v="0"/>
    <x v="0"/>
    <n v="10.16"/>
    <s v="CA-2015-145387"/>
    <n v="0"/>
    <n v="2"/>
    <n v="0"/>
    <n v="4.7751999999999999"/>
    <n v="0.43613829632717294"/>
  </r>
  <r>
    <x v="248"/>
    <x v="26"/>
    <s v="TEC-PH-10001795"/>
    <x v="2"/>
    <x v="6"/>
    <n v="1983.9680000000001"/>
    <s v="CA-2015-134313"/>
    <n v="1"/>
    <n v="4"/>
    <n v="0.2"/>
    <n v="247.99599999999981"/>
    <n v="0.41105220110552465"/>
  </r>
  <r>
    <x v="248"/>
    <x v="25"/>
    <s v="TEC-PH-10004434"/>
    <x v="2"/>
    <x v="6"/>
    <n v="978.83999999999992"/>
    <s v="CA-2015-102673"/>
    <n v="1"/>
    <n v="9"/>
    <n v="0.2"/>
    <n v="110.1194999999999"/>
    <n v="0.41105220110552465"/>
  </r>
  <r>
    <x v="248"/>
    <x v="20"/>
    <s v="OFF-AP-10002518"/>
    <x v="0"/>
    <x v="12"/>
    <n v="533.93999999999994"/>
    <s v="US-2015-137155"/>
    <n v="1"/>
    <n v="3"/>
    <n v="0"/>
    <n v="154.84259999999995"/>
    <n v="0.49507917887403441"/>
  </r>
  <r>
    <x v="248"/>
    <x v="11"/>
    <s v="OFF-ST-10001128"/>
    <x v="0"/>
    <x v="1"/>
    <n v="443.92"/>
    <s v="CA-2015-148915"/>
    <n v="1"/>
    <n v="5"/>
    <n v="0.2"/>
    <n v="-94.33299999999997"/>
    <n v="0.44610841445725197"/>
  </r>
  <r>
    <x v="248"/>
    <x v="20"/>
    <s v="OFF-PA-10000806"/>
    <x v="0"/>
    <x v="0"/>
    <n v="167.94"/>
    <s v="US-2015-137155"/>
    <n v="0"/>
    <n v="3"/>
    <n v="0"/>
    <n v="82.290599999999998"/>
    <n v="0.43613829632717294"/>
  </r>
  <r>
    <x v="248"/>
    <x v="11"/>
    <s v="TEC-PH-10000673"/>
    <x v="2"/>
    <x v="6"/>
    <n v="155.976"/>
    <s v="CA-2015-148915"/>
    <n v="0"/>
    <n v="3"/>
    <n v="0.2"/>
    <n v="54.5916"/>
    <n v="0.41105220110552465"/>
  </r>
  <r>
    <x v="248"/>
    <x v="23"/>
    <s v="OFF-AP-10004708"/>
    <x v="0"/>
    <x v="12"/>
    <n v="76.12"/>
    <s v="CA-2015-139423"/>
    <n v="1"/>
    <n v="2"/>
    <n v="0"/>
    <n v="22.074799999999996"/>
    <n v="0.49507917887403441"/>
  </r>
  <r>
    <x v="248"/>
    <x v="3"/>
    <s v="OFF-ST-10000464"/>
    <x v="0"/>
    <x v="1"/>
    <n v="69.52"/>
    <s v="CA-2015-152562"/>
    <n v="1"/>
    <n v="2"/>
    <n v="0"/>
    <n v="19.465600000000002"/>
    <n v="0.44610841445725197"/>
  </r>
  <r>
    <x v="248"/>
    <x v="10"/>
    <s v="FUR-FU-10002253"/>
    <x v="1"/>
    <x v="8"/>
    <n v="68.703999999999994"/>
    <s v="CA-2015-114195"/>
    <n v="1"/>
    <n v="2"/>
    <n v="0.2"/>
    <n v="16.317200000000003"/>
    <n v="0.4595170286641902"/>
  </r>
  <r>
    <x v="248"/>
    <x v="25"/>
    <s v="OFF-LA-10001771"/>
    <x v="0"/>
    <x v="2"/>
    <n v="47.808000000000007"/>
    <s v="CA-2015-102673"/>
    <n v="0"/>
    <n v="12"/>
    <n v="0.2"/>
    <n v="15.537599999999998"/>
    <n v="0.4647369236065339"/>
  </r>
  <r>
    <x v="248"/>
    <x v="4"/>
    <s v="OFF-LA-10003498"/>
    <x v="0"/>
    <x v="2"/>
    <n v="44.400000000000006"/>
    <s v="CA-2015-168305"/>
    <n v="1"/>
    <n v="3"/>
    <n v="0"/>
    <n v="22.200000000000003"/>
    <n v="0.4647369236065339"/>
  </r>
  <r>
    <x v="248"/>
    <x v="26"/>
    <s v="OFF-AR-10001897"/>
    <x v="0"/>
    <x v="4"/>
    <n v="43.176000000000002"/>
    <s v="CA-2015-134313"/>
    <n v="0"/>
    <n v="3"/>
    <n v="0.2"/>
    <n v="4.3176000000000005"/>
    <n v="0.45632477063632687"/>
  </r>
  <r>
    <x v="248"/>
    <x v="20"/>
    <s v="FUR-FU-10003142"/>
    <x v="1"/>
    <x v="8"/>
    <n v="31.68"/>
    <s v="US-2015-137155"/>
    <n v="0"/>
    <n v="6"/>
    <n v="0"/>
    <n v="9.8207999999999984"/>
    <n v="0.4595170286641902"/>
  </r>
  <r>
    <x v="248"/>
    <x v="10"/>
    <s v="OFF-BI-10001658"/>
    <x v="0"/>
    <x v="3"/>
    <n v="22.428000000000004"/>
    <s v="CA-2015-114195"/>
    <n v="0"/>
    <n v="3"/>
    <n v="0.7"/>
    <n v="-17.942399999999992"/>
    <n v="0.46881743173671325"/>
  </r>
  <r>
    <x v="248"/>
    <x v="4"/>
    <s v="OFF-PA-10004947"/>
    <x v="0"/>
    <x v="0"/>
    <n v="21.400000000000002"/>
    <s v="CA-2015-168305"/>
    <n v="0"/>
    <n v="5"/>
    <n v="0"/>
    <n v="9.629999999999999"/>
    <n v="0.43613829632717294"/>
  </r>
  <r>
    <x v="248"/>
    <x v="1"/>
    <s v="OFF-PA-10000533"/>
    <x v="0"/>
    <x v="0"/>
    <n v="15.696000000000002"/>
    <s v="CA-2015-126907"/>
    <n v="1"/>
    <n v="3"/>
    <n v="0.2"/>
    <n v="5.1011999999999995"/>
    <n v="0.43613829632717294"/>
  </r>
  <r>
    <x v="248"/>
    <x v="25"/>
    <s v="OFF-AR-10000634"/>
    <x v="0"/>
    <x v="4"/>
    <n v="10.272000000000002"/>
    <s v="CA-2015-102673"/>
    <n v="0"/>
    <n v="3"/>
    <n v="0.2"/>
    <n v="0.89880000000000004"/>
    <n v="0.45632477063632687"/>
  </r>
  <r>
    <x v="248"/>
    <x v="25"/>
    <s v="OFF-FA-10003021"/>
    <x v="0"/>
    <x v="7"/>
    <n v="7.52"/>
    <s v="CA-2015-102673"/>
    <n v="0"/>
    <n v="5"/>
    <n v="0.2"/>
    <n v="1.4099999999999997"/>
    <n v="0.51168203684699509"/>
  </r>
  <r>
    <x v="248"/>
    <x v="3"/>
    <s v="OFF-AR-10001919"/>
    <x v="0"/>
    <x v="4"/>
    <n v="5.64"/>
    <s v="CA-2015-152562"/>
    <n v="0"/>
    <n v="3"/>
    <n v="0"/>
    <n v="1.6355999999999997"/>
    <n v="0.45632477063632687"/>
  </r>
  <r>
    <x v="248"/>
    <x v="10"/>
    <s v="OFF-BI-10000494"/>
    <x v="0"/>
    <x v="3"/>
    <n v="3.1320000000000001"/>
    <s v="CA-2015-114195"/>
    <n v="0"/>
    <n v="2"/>
    <n v="0.7"/>
    <n v="-2.6099999999999994"/>
    <n v="0.46881743173671325"/>
  </r>
  <r>
    <x v="249"/>
    <x v="10"/>
    <s v="TEC-PH-10001299"/>
    <x v="2"/>
    <x v="6"/>
    <n v="539.96399999999994"/>
    <s v="CA-2015-129147"/>
    <n v="1"/>
    <n v="6"/>
    <n v="0.4"/>
    <n v="-107.99280000000002"/>
    <n v="0.41105220110552465"/>
  </r>
  <r>
    <x v="249"/>
    <x v="16"/>
    <s v="TEC-AC-10004171"/>
    <x v="2"/>
    <x v="9"/>
    <n v="799.92000000000007"/>
    <s v="CA-2015-120670"/>
    <n v="1"/>
    <n v="10"/>
    <n v="0.2"/>
    <n v="239.976"/>
    <n v="0.52062335344040378"/>
  </r>
  <r>
    <x v="249"/>
    <x v="22"/>
    <s v="TEC-AC-10000023"/>
    <x v="2"/>
    <x v="9"/>
    <n v="41.94"/>
    <s v="CA-2015-134726"/>
    <n v="1"/>
    <n v="2"/>
    <n v="0"/>
    <n v="15.098399999999998"/>
    <n v="0.52062335344040378"/>
  </r>
  <r>
    <x v="249"/>
    <x v="4"/>
    <s v="OFF-ST-10003208"/>
    <x v="0"/>
    <x v="1"/>
    <n v="362.92"/>
    <s v="CA-2015-115889"/>
    <n v="1"/>
    <n v="2"/>
    <n v="0"/>
    <n v="105.24679999999995"/>
    <n v="0.44610841445725197"/>
  </r>
  <r>
    <x v="249"/>
    <x v="20"/>
    <s v="FUR-FU-10004018"/>
    <x v="1"/>
    <x v="8"/>
    <n v="89.34"/>
    <s v="CA-2015-107454"/>
    <n v="1"/>
    <n v="6"/>
    <n v="0"/>
    <n v="24.121800000000004"/>
    <n v="0.4595170286641902"/>
  </r>
  <r>
    <x v="249"/>
    <x v="0"/>
    <s v="TEC-PH-10002923"/>
    <x v="2"/>
    <x v="6"/>
    <n v="88.77600000000001"/>
    <s v="CA-2015-148782"/>
    <n v="1"/>
    <n v="3"/>
    <n v="0.2"/>
    <n v="7.7679000000000009"/>
    <n v="0.41105220110552465"/>
  </r>
  <r>
    <x v="249"/>
    <x v="22"/>
    <s v="TEC-PH-10001750"/>
    <x v="2"/>
    <x v="6"/>
    <n v="52.792000000000002"/>
    <s v="CA-2015-134726"/>
    <n v="0"/>
    <n v="1"/>
    <n v="0.2"/>
    <n v="4.6193000000000026"/>
    <n v="0.41105220110552465"/>
  </r>
  <r>
    <x v="249"/>
    <x v="10"/>
    <s v="TEC-PH-10001552"/>
    <x v="2"/>
    <x v="6"/>
    <n v="50.231999999999999"/>
    <s v="CA-2015-129147"/>
    <n v="0"/>
    <n v="7"/>
    <n v="0.4"/>
    <n v="-10.046400000000002"/>
    <n v="0.41105220110552465"/>
  </r>
  <r>
    <x v="249"/>
    <x v="4"/>
    <s v="TEC-PH-10001615"/>
    <x v="2"/>
    <x v="6"/>
    <n v="46.384"/>
    <s v="CA-2015-115889"/>
    <n v="0"/>
    <n v="2"/>
    <n v="0.2"/>
    <n v="5.2181999999999924"/>
    <n v="0.41105220110552465"/>
  </r>
  <r>
    <x v="249"/>
    <x v="20"/>
    <s v="OFF-LA-10001569"/>
    <x v="0"/>
    <x v="2"/>
    <n v="34.86"/>
    <s v="CA-2015-107454"/>
    <n v="0"/>
    <n v="7"/>
    <n v="0"/>
    <n v="16.035599999999999"/>
    <n v="0.4647369236065339"/>
  </r>
  <r>
    <x v="249"/>
    <x v="10"/>
    <s v="OFF-BI-10001098"/>
    <x v="0"/>
    <x v="3"/>
    <n v="19.242000000000001"/>
    <s v="CA-2015-129147"/>
    <n v="0"/>
    <n v="3"/>
    <n v="0.7"/>
    <n v="-13.4694"/>
    <n v="0.46881743173671325"/>
  </r>
  <r>
    <x v="250"/>
    <x v="25"/>
    <s v="FUR-TA-10001768"/>
    <x v="1"/>
    <x v="13"/>
    <n v="945.03600000000006"/>
    <s v="CA-2015-165764"/>
    <n v="1"/>
    <n v="6"/>
    <n v="0.4"/>
    <n v="-299.26140000000009"/>
    <n v="0.55975208308209756"/>
  </r>
  <r>
    <x v="250"/>
    <x v="20"/>
    <s v="TEC-PH-10000984"/>
    <x v="2"/>
    <x v="6"/>
    <n v="783.96"/>
    <s v="CA-2015-121573"/>
    <n v="1"/>
    <n v="4"/>
    <n v="0"/>
    <n v="219.50880000000006"/>
    <n v="0.41105220110552465"/>
  </r>
  <r>
    <x v="250"/>
    <x v="25"/>
    <s v="FUR-FU-10001468"/>
    <x v="1"/>
    <x v="8"/>
    <n v="410.35199999999998"/>
    <s v="CA-2015-165764"/>
    <n v="0"/>
    <n v="3"/>
    <n v="0.2"/>
    <n v="-51.29400000000004"/>
    <n v="0.4595170286641902"/>
  </r>
  <r>
    <x v="250"/>
    <x v="40"/>
    <s v="TEC-AC-10003280"/>
    <x v="2"/>
    <x v="9"/>
    <n v="89.97"/>
    <s v="US-2015-124625"/>
    <n v="1"/>
    <n v="3"/>
    <n v="0"/>
    <n v="18.893699999999995"/>
    <n v="0.52062335344040378"/>
  </r>
  <r>
    <x v="250"/>
    <x v="2"/>
    <s v="OFF-SU-10000157"/>
    <x v="0"/>
    <x v="14"/>
    <n v="286.34400000000005"/>
    <s v="CA-2015-137589"/>
    <n v="1"/>
    <n v="3"/>
    <n v="0.2"/>
    <n v="-64.427400000000006"/>
    <n v="0.53938093436526824"/>
  </r>
  <r>
    <x v="250"/>
    <x v="15"/>
    <s v="OFF-PA-10001019"/>
    <x v="0"/>
    <x v="0"/>
    <n v="143.85600000000002"/>
    <s v="CA-2015-146731"/>
    <n v="1"/>
    <n v="9"/>
    <n v="0.2"/>
    <n v="48.551399999999994"/>
    <n v="0.43613829632717294"/>
  </r>
  <r>
    <x v="250"/>
    <x v="20"/>
    <s v="OFF-BI-10000666"/>
    <x v="0"/>
    <x v="3"/>
    <n v="48.896000000000001"/>
    <s v="CA-2015-121573"/>
    <n v="0"/>
    <n v="2"/>
    <n v="0.2"/>
    <n v="18.335999999999999"/>
    <n v="0.46881743173671325"/>
  </r>
  <r>
    <x v="250"/>
    <x v="25"/>
    <s v="OFF-ST-10001558"/>
    <x v="0"/>
    <x v="1"/>
    <n v="25.983999999999998"/>
    <s v="CA-2015-165764"/>
    <n v="0"/>
    <n v="2"/>
    <n v="0.2"/>
    <n v="-1.6239999999999997"/>
    <n v="0.44610841445725197"/>
  </r>
  <r>
    <x v="250"/>
    <x v="25"/>
    <s v="OFF-BI-10002982"/>
    <x v="0"/>
    <x v="3"/>
    <n v="14.301000000000002"/>
    <s v="CA-2015-165764"/>
    <n v="0"/>
    <n v="7"/>
    <n v="0.7"/>
    <n v="-10.487400000000001"/>
    <n v="0.46881743173671325"/>
  </r>
  <r>
    <x v="250"/>
    <x v="37"/>
    <s v="OFF-SU-10002522"/>
    <x v="0"/>
    <x v="14"/>
    <n v="11.64"/>
    <s v="CA-2015-155593"/>
    <n v="1"/>
    <n v="3"/>
    <n v="0"/>
    <n v="3.3755999999999986"/>
    <n v="0.53938093436526824"/>
  </r>
  <r>
    <x v="250"/>
    <x v="20"/>
    <s v="OFF-BI-10003712"/>
    <x v="0"/>
    <x v="3"/>
    <n v="7.8560000000000008"/>
    <s v="CA-2015-121573"/>
    <n v="0"/>
    <n v="2"/>
    <n v="0.2"/>
    <n v="2.8477999999999994"/>
    <n v="0.46881743173671325"/>
  </r>
  <r>
    <x v="250"/>
    <x v="4"/>
    <s v="OFF-AR-10001868"/>
    <x v="0"/>
    <x v="4"/>
    <n v="6.72"/>
    <s v="CA-2015-153619"/>
    <n v="1"/>
    <n v="4"/>
    <n v="0"/>
    <n v="3.36"/>
    <n v="0.45632477063632687"/>
  </r>
  <r>
    <x v="250"/>
    <x v="23"/>
    <s v="OFF-BI-10000546"/>
    <x v="0"/>
    <x v="3"/>
    <n v="5.76"/>
    <s v="CA-2015-119529"/>
    <n v="1"/>
    <n v="2"/>
    <n v="0"/>
    <n v="2.8224"/>
    <n v="0.46881743173671325"/>
  </r>
  <r>
    <x v="250"/>
    <x v="15"/>
    <s v="OFF-PA-10000141"/>
    <x v="0"/>
    <x v="0"/>
    <n v="3.4880000000000004"/>
    <s v="CA-2015-146731"/>
    <n v="0"/>
    <n v="2"/>
    <n v="0.2"/>
    <n v="1.1771999999999998"/>
    <n v="0.43613829632717294"/>
  </r>
  <r>
    <x v="251"/>
    <x v="20"/>
    <s v="TEC-MA-10002927"/>
    <x v="2"/>
    <x v="15"/>
    <n v="3991.98"/>
    <s v="CA-2015-164973"/>
    <n v="1"/>
    <n v="2"/>
    <n v="0"/>
    <n v="1995.99"/>
    <n v="0.5183572270896134"/>
  </r>
  <r>
    <x v="251"/>
    <x v="4"/>
    <s v="TEC-PH-10001079"/>
    <x v="2"/>
    <x v="6"/>
    <n v="666.34400000000005"/>
    <s v="CA-2015-125829"/>
    <n v="1"/>
    <n v="7"/>
    <n v="0.2"/>
    <n v="66.634399999999971"/>
    <n v="0.41105220110552465"/>
  </r>
  <r>
    <x v="251"/>
    <x v="4"/>
    <s v="FUR-TA-10002041"/>
    <x v="1"/>
    <x v="13"/>
    <n v="573.72799999999995"/>
    <s v="CA-2015-125829"/>
    <n v="0"/>
    <n v="4"/>
    <n v="0.2"/>
    <n v="-64.544399999999968"/>
    <n v="0.55975208308209756"/>
  </r>
  <r>
    <x v="251"/>
    <x v="4"/>
    <s v="TEC-MA-10003246"/>
    <x v="2"/>
    <x v="15"/>
    <n v="447.96800000000007"/>
    <s v="CA-2015-125829"/>
    <n v="0"/>
    <n v="4"/>
    <n v="0.2"/>
    <n v="139.98999999999995"/>
    <n v="0.5183572270896134"/>
  </r>
  <r>
    <x v="251"/>
    <x v="20"/>
    <s v="TEC-AC-10000892"/>
    <x v="2"/>
    <x v="9"/>
    <n v="360"/>
    <s v="CA-2015-164973"/>
    <n v="0"/>
    <n v="4"/>
    <n v="0"/>
    <n v="129.6"/>
    <n v="0.52062335344040378"/>
  </r>
  <r>
    <x v="251"/>
    <x v="20"/>
    <s v="TEC-PH-10004093"/>
    <x v="2"/>
    <x v="6"/>
    <n v="275.94"/>
    <s v="CA-2015-164973"/>
    <n v="0"/>
    <n v="6"/>
    <n v="0"/>
    <n v="80.022599999999997"/>
    <n v="0.41105220110552465"/>
  </r>
  <r>
    <x v="251"/>
    <x v="20"/>
    <s v="FUR-CH-10002602"/>
    <x v="1"/>
    <x v="5"/>
    <n v="135.88200000000001"/>
    <s v="CA-2015-164973"/>
    <n v="0"/>
    <n v="1"/>
    <n v="0.1"/>
    <n v="24.156800000000004"/>
    <n v="0.46529189879902266"/>
  </r>
  <r>
    <x v="251"/>
    <x v="25"/>
    <s v="OFF-AP-10004859"/>
    <x v="0"/>
    <x v="12"/>
    <n v="58.240000000000009"/>
    <s v="CA-2015-121286"/>
    <n v="1"/>
    <n v="5"/>
    <n v="0.2"/>
    <n v="5.0960000000000001"/>
    <n v="0.49507917887403441"/>
  </r>
  <r>
    <x v="251"/>
    <x v="20"/>
    <s v="OFF-BI-10000962"/>
    <x v="0"/>
    <x v="3"/>
    <n v="52.064"/>
    <s v="CA-2015-132227"/>
    <n v="1"/>
    <n v="4"/>
    <n v="0.2"/>
    <n v="18.873199999999997"/>
    <n v="0.46881743173671325"/>
  </r>
  <r>
    <x v="251"/>
    <x v="20"/>
    <s v="OFF-ST-10002974"/>
    <x v="0"/>
    <x v="1"/>
    <n v="43.57"/>
    <s v="CA-2015-164973"/>
    <n v="0"/>
    <n v="1"/>
    <n v="0"/>
    <n v="13.070999999999998"/>
    <n v="0.44610841445725197"/>
  </r>
  <r>
    <x v="251"/>
    <x v="4"/>
    <s v="FUR-FU-10004671"/>
    <x v="1"/>
    <x v="8"/>
    <n v="35.340000000000003"/>
    <s v="CA-2015-149244"/>
    <n v="1"/>
    <n v="2"/>
    <n v="0"/>
    <n v="13.429200000000002"/>
    <n v="0.4595170286641902"/>
  </r>
  <r>
    <x v="251"/>
    <x v="4"/>
    <s v="OFF-BI-10001036"/>
    <x v="0"/>
    <x v="3"/>
    <n v="21.936000000000003"/>
    <s v="CA-2015-125829"/>
    <n v="0"/>
    <n v="3"/>
    <n v="0.2"/>
    <n v="8.2259999999999991"/>
    <n v="0.46881743173671325"/>
  </r>
  <r>
    <x v="251"/>
    <x v="4"/>
    <s v="OFF-PA-10000223"/>
    <x v="0"/>
    <x v="0"/>
    <n v="19.440000000000001"/>
    <s v="CA-2015-125829"/>
    <n v="0"/>
    <n v="3"/>
    <n v="0"/>
    <n v="9.3312000000000008"/>
    <n v="0.43613829632717294"/>
  </r>
  <r>
    <x v="251"/>
    <x v="25"/>
    <s v="OFF-FA-10000585"/>
    <x v="0"/>
    <x v="7"/>
    <n v="8.3760000000000012"/>
    <s v="CA-2015-121286"/>
    <n v="0"/>
    <n v="3"/>
    <n v="0.2"/>
    <n v="2.7222"/>
    <n v="0.51168203684699509"/>
  </r>
  <r>
    <x v="251"/>
    <x v="4"/>
    <s v="OFF-AR-10000940"/>
    <x v="0"/>
    <x v="4"/>
    <n v="2.94"/>
    <s v="US-2015-134187"/>
    <n v="1"/>
    <n v="1"/>
    <n v="0"/>
    <n v="0.79380000000000006"/>
    <n v="0.45632477063632687"/>
  </r>
  <r>
    <x v="252"/>
    <x v="2"/>
    <s v="OFF-ST-10003716"/>
    <x v="0"/>
    <x v="1"/>
    <n v="1080.096"/>
    <s v="CA-2015-114251"/>
    <n v="1"/>
    <n v="6"/>
    <n v="0.2"/>
    <n v="-94.508399999999995"/>
    <n v="0.44610841445725197"/>
  </r>
  <r>
    <x v="252"/>
    <x v="2"/>
    <s v="TEC-AC-10004864"/>
    <x v="2"/>
    <x v="9"/>
    <n v="58.415999999999997"/>
    <s v="CA-2015-114251"/>
    <n v="0"/>
    <n v="2"/>
    <n v="0.2"/>
    <n v="16.794600000000003"/>
    <n v="0.52062335344040378"/>
  </r>
  <r>
    <x v="252"/>
    <x v="2"/>
    <s v="TEC-AC-10001101"/>
    <x v="2"/>
    <x v="9"/>
    <n v="51.56"/>
    <s v="CA-2015-114251"/>
    <n v="0"/>
    <n v="5"/>
    <n v="0.2"/>
    <n v="-6.4450000000000021"/>
    <n v="0.52062335344040378"/>
  </r>
  <r>
    <x v="252"/>
    <x v="6"/>
    <s v="TEC-AC-10002550"/>
    <x v="2"/>
    <x v="9"/>
    <n v="47.79"/>
    <s v="CA-2015-133634"/>
    <n v="1"/>
    <n v="3"/>
    <n v="0"/>
    <n v="16.2486"/>
    <n v="0.52062335344040378"/>
  </r>
  <r>
    <x v="252"/>
    <x v="2"/>
    <s v="FUR-FU-10001468"/>
    <x v="1"/>
    <x v="8"/>
    <n v="273.56799999999998"/>
    <s v="CA-2015-114251"/>
    <n v="0"/>
    <n v="2"/>
    <n v="0.2"/>
    <n v="-34.196000000000026"/>
    <n v="0.4595170286641902"/>
  </r>
  <r>
    <x v="252"/>
    <x v="6"/>
    <s v="FUR-CH-10004754"/>
    <x v="1"/>
    <x v="5"/>
    <n v="149.9"/>
    <s v="US-2015-114377"/>
    <n v="1"/>
    <n v="5"/>
    <n v="0"/>
    <n v="40.472999999999999"/>
    <n v="0.46529189879902266"/>
  </r>
  <r>
    <x v="252"/>
    <x v="4"/>
    <s v="FUR-FU-10000320"/>
    <x v="1"/>
    <x v="8"/>
    <n v="20.04"/>
    <s v="CA-2015-109134"/>
    <n v="1"/>
    <n v="6"/>
    <n v="0"/>
    <n v="8.8176000000000023"/>
    <n v="0.4595170286641902"/>
  </r>
  <r>
    <x v="252"/>
    <x v="2"/>
    <s v="OFF-BI-10003684"/>
    <x v="0"/>
    <x v="3"/>
    <n v="13.194000000000001"/>
    <s v="CA-2015-114251"/>
    <n v="0"/>
    <n v="2"/>
    <n v="0.7"/>
    <n v="-8.7959999999999958"/>
    <n v="0.46881743173671325"/>
  </r>
  <r>
    <x v="253"/>
    <x v="5"/>
    <s v="OFF-PA-10000587"/>
    <x v="0"/>
    <x v="0"/>
    <n v="43.68"/>
    <s v="CA-2015-120950"/>
    <n v="1"/>
    <n v="6"/>
    <n v="0"/>
    <n v="20.9664"/>
    <n v="0.43613829632717294"/>
  </r>
  <r>
    <x v="254"/>
    <x v="0"/>
    <s v="FUR-CH-10002758"/>
    <x v="1"/>
    <x v="5"/>
    <n v="683.14399999999989"/>
    <s v="CA-2015-159310"/>
    <n v="1"/>
    <n v="4"/>
    <n v="0.3"/>
    <n v="0"/>
    <n v="0.46529189879902266"/>
  </r>
  <r>
    <x v="254"/>
    <x v="21"/>
    <s v="OFF-AP-10001293"/>
    <x v="0"/>
    <x v="12"/>
    <n v="245.88"/>
    <s v="CA-2015-120278"/>
    <n v="1"/>
    <n v="6"/>
    <n v="0"/>
    <n v="68.846399999999988"/>
    <n v="0.49507917887403441"/>
  </r>
  <r>
    <x v="254"/>
    <x v="4"/>
    <s v="OFF-BI-10003684"/>
    <x v="0"/>
    <x v="3"/>
    <n v="123.14399999999999"/>
    <s v="CA-2015-123323"/>
    <n v="1"/>
    <n v="7"/>
    <n v="0.2"/>
    <n v="46.178999999999988"/>
    <n v="0.46881743173671325"/>
  </r>
  <r>
    <x v="254"/>
    <x v="11"/>
    <s v="OFF-AR-10002240"/>
    <x v="0"/>
    <x v="4"/>
    <n v="120.76800000000001"/>
    <s v="US-2015-139640"/>
    <n v="1"/>
    <n v="4"/>
    <n v="0.2"/>
    <n v="9.0575999999999972"/>
    <n v="0.45632477063632687"/>
  </r>
  <r>
    <x v="254"/>
    <x v="0"/>
    <s v="OFF-EN-10004773"/>
    <x v="0"/>
    <x v="11"/>
    <n v="74.352000000000004"/>
    <s v="CA-2015-123498"/>
    <n v="1"/>
    <n v="3"/>
    <n v="0.2"/>
    <n v="26.952599999999997"/>
    <n v="0.44424167803735209"/>
  </r>
  <r>
    <x v="254"/>
    <x v="0"/>
    <s v="OFF-SU-10004115"/>
    <x v="0"/>
    <x v="14"/>
    <n v="40.711999999999996"/>
    <s v="CA-2015-159310"/>
    <n v="0"/>
    <n v="7"/>
    <n v="0.2"/>
    <n v="3.5623000000000022"/>
    <n v="0.53938093436526824"/>
  </r>
  <r>
    <x v="254"/>
    <x v="21"/>
    <s v="OFF-ST-10004258"/>
    <x v="0"/>
    <x v="1"/>
    <n v="36.630000000000003"/>
    <s v="CA-2015-120278"/>
    <n v="0"/>
    <n v="3"/>
    <n v="0"/>
    <n v="9.8901000000000039"/>
    <n v="0.44610841445725197"/>
  </r>
  <r>
    <x v="254"/>
    <x v="20"/>
    <s v="OFF-PA-10000246"/>
    <x v="0"/>
    <x v="0"/>
    <n v="30.18"/>
    <s v="CA-2015-146990"/>
    <n v="1"/>
    <n v="3"/>
    <n v="0"/>
    <n v="13.8828"/>
    <n v="0.43613829632717294"/>
  </r>
  <r>
    <x v="254"/>
    <x v="0"/>
    <s v="OFF-BI-10000632"/>
    <x v="0"/>
    <x v="3"/>
    <n v="26.045999999999992"/>
    <s v="CA-2015-123498"/>
    <n v="0"/>
    <n v="3"/>
    <n v="0.8"/>
    <n v="-44.278199999999998"/>
    <n v="0.46881743173671325"/>
  </r>
  <r>
    <x v="254"/>
    <x v="11"/>
    <s v="OFF-PA-10000304"/>
    <x v="0"/>
    <x v="0"/>
    <n v="25.920000000000005"/>
    <s v="US-2015-139640"/>
    <n v="0"/>
    <n v="5"/>
    <n v="0.2"/>
    <n v="9.0719999999999992"/>
    <n v="0.43613829632717294"/>
  </r>
  <r>
    <x v="254"/>
    <x v="21"/>
    <s v="OFF-ST-10002214"/>
    <x v="0"/>
    <x v="1"/>
    <n v="22.58"/>
    <s v="CA-2015-120278"/>
    <n v="0"/>
    <n v="2"/>
    <n v="0"/>
    <n v="5.8707999999999991"/>
    <n v="0.44610841445725197"/>
  </r>
  <r>
    <x v="254"/>
    <x v="21"/>
    <s v="OFF-BI-10004970"/>
    <x v="0"/>
    <x v="3"/>
    <n v="12.39"/>
    <s v="CA-2015-120278"/>
    <n v="0"/>
    <n v="3"/>
    <n v="0"/>
    <n v="5.8232999999999997"/>
    <n v="0.46881743173671325"/>
  </r>
  <r>
    <x v="254"/>
    <x v="20"/>
    <s v="OFF-FA-10000611"/>
    <x v="0"/>
    <x v="7"/>
    <n v="5.92"/>
    <s v="CA-2015-146990"/>
    <n v="0"/>
    <n v="4"/>
    <n v="0"/>
    <n v="2.8415999999999997"/>
    <n v="0.51168203684699509"/>
  </r>
  <r>
    <x v="254"/>
    <x v="0"/>
    <s v="OFF-BI-10000201"/>
    <x v="0"/>
    <x v="3"/>
    <n v="1.4759999999999995"/>
    <s v="CA-2015-159310"/>
    <n v="0"/>
    <n v="3"/>
    <n v="0.8"/>
    <n v="-2.214"/>
    <n v="0.46881743173671325"/>
  </r>
  <r>
    <x v="255"/>
    <x v="4"/>
    <s v="TEC-PH-10004447"/>
    <x v="2"/>
    <x v="6"/>
    <n v="333.57600000000002"/>
    <s v="US-2015-126340"/>
    <n v="1"/>
    <n v="3"/>
    <n v="0.2"/>
    <n v="25.018199999999993"/>
    <n v="0.41105220110552465"/>
  </r>
  <r>
    <x v="256"/>
    <x v="4"/>
    <s v="TEC-PH-10002680"/>
    <x v="2"/>
    <x v="6"/>
    <n v="703.96800000000007"/>
    <s v="CA-2015-144666"/>
    <n v="1"/>
    <n v="4"/>
    <n v="0.2"/>
    <n v="87.995999999999924"/>
    <n v="0.41105220110552465"/>
  </r>
  <r>
    <x v="256"/>
    <x v="4"/>
    <s v="OFF-ST-10002743"/>
    <x v="0"/>
    <x v="1"/>
    <n v="340.92"/>
    <s v="CA-2015-144666"/>
    <n v="0"/>
    <n v="3"/>
    <n v="0"/>
    <n v="3.4091999999999842"/>
    <n v="0.44610841445725197"/>
  </r>
  <r>
    <x v="256"/>
    <x v="4"/>
    <s v="FUR-BO-10001601"/>
    <x v="1"/>
    <x v="10"/>
    <n v="222.66599999999997"/>
    <s v="CA-2015-144666"/>
    <n v="0"/>
    <n v="2"/>
    <n v="0.15"/>
    <n v="10.478399999999979"/>
    <n v="0.5176847302647779"/>
  </r>
  <r>
    <x v="256"/>
    <x v="4"/>
    <s v="OFF-PA-10003465"/>
    <x v="0"/>
    <x v="0"/>
    <n v="94.85"/>
    <s v="CA-2015-144666"/>
    <n v="0"/>
    <n v="5"/>
    <n v="0"/>
    <n v="45.527999999999992"/>
    <n v="0.43613829632717294"/>
  </r>
  <r>
    <x v="256"/>
    <x v="4"/>
    <s v="OFF-ST-10001321"/>
    <x v="0"/>
    <x v="1"/>
    <n v="92.52"/>
    <s v="CA-2015-144666"/>
    <n v="0"/>
    <n v="6"/>
    <n v="0"/>
    <n v="24.980400000000007"/>
    <n v="0.44610841445725197"/>
  </r>
  <r>
    <x v="256"/>
    <x v="4"/>
    <s v="OFF-PA-10001509"/>
    <x v="0"/>
    <x v="0"/>
    <n v="62.649999999999991"/>
    <s v="CA-2015-144666"/>
    <n v="0"/>
    <n v="7"/>
    <n v="0"/>
    <n v="28.818999999999996"/>
    <n v="0.43613829632717294"/>
  </r>
  <r>
    <x v="256"/>
    <x v="20"/>
    <s v="FUR-FU-10004091"/>
    <x v="1"/>
    <x v="8"/>
    <n v="56.52"/>
    <s v="CA-2015-103219"/>
    <n v="1"/>
    <n v="9"/>
    <n v="0"/>
    <n v="21.477600000000002"/>
    <n v="0.4595170286641902"/>
  </r>
  <r>
    <x v="257"/>
    <x v="4"/>
    <s v="TEC-PH-10002103"/>
    <x v="2"/>
    <x v="6"/>
    <n v="601.53599999999994"/>
    <s v="CA-2015-158372"/>
    <n v="1"/>
    <n v="8"/>
    <n v="0.2"/>
    <n v="60.153600000000012"/>
    <n v="0.41105220110552465"/>
  </r>
  <r>
    <x v="257"/>
    <x v="14"/>
    <s v="FUR-CH-10004997"/>
    <x v="1"/>
    <x v="5"/>
    <n v="563.93999999999994"/>
    <s v="CA-2015-121006"/>
    <n v="1"/>
    <n v="3"/>
    <n v="0"/>
    <n v="112.78800000000001"/>
    <n v="0.46529189879902266"/>
  </r>
  <r>
    <x v="257"/>
    <x v="14"/>
    <s v="OFF-ST-10001490"/>
    <x v="0"/>
    <x v="1"/>
    <n v="535.41"/>
    <s v="CA-2015-121006"/>
    <n v="0"/>
    <n v="3"/>
    <n v="0"/>
    <n v="160.62299999999993"/>
    <n v="0.44610841445725197"/>
  </r>
  <r>
    <x v="257"/>
    <x v="4"/>
    <s v="TEC-AC-10004209"/>
    <x v="2"/>
    <x v="9"/>
    <n v="10.99"/>
    <s v="CA-2015-158372"/>
    <n v="0"/>
    <n v="1"/>
    <n v="0"/>
    <n v="4.2861000000000002"/>
    <n v="0.52062335344040378"/>
  </r>
  <r>
    <x v="257"/>
    <x v="14"/>
    <s v="OFF-ST-10004950"/>
    <x v="0"/>
    <x v="1"/>
    <n v="62.94"/>
    <s v="CA-2015-121006"/>
    <n v="0"/>
    <n v="3"/>
    <n v="0"/>
    <n v="11.958600000000001"/>
    <n v="0.44610841445725197"/>
  </r>
  <r>
    <x v="257"/>
    <x v="4"/>
    <s v="OFF-PA-10002137"/>
    <x v="0"/>
    <x v="0"/>
    <n v="62.24"/>
    <s v="CA-2015-158372"/>
    <n v="0"/>
    <n v="8"/>
    <n v="0"/>
    <n v="28.007999999999996"/>
    <n v="0.43613829632717294"/>
  </r>
  <r>
    <x v="257"/>
    <x v="4"/>
    <s v="FUR-FU-10001867"/>
    <x v="1"/>
    <x v="8"/>
    <n v="53.2"/>
    <s v="CA-2015-158372"/>
    <n v="0"/>
    <n v="5"/>
    <n v="0"/>
    <n v="14.896000000000003"/>
    <n v="0.4595170286641902"/>
  </r>
  <r>
    <x v="257"/>
    <x v="4"/>
    <s v="FUR-FU-10000397"/>
    <x v="1"/>
    <x v="8"/>
    <n v="39.880000000000003"/>
    <s v="CA-2015-158372"/>
    <n v="0"/>
    <n v="2"/>
    <n v="0"/>
    <n v="11.166400000000003"/>
    <n v="0.4595170286641902"/>
  </r>
  <r>
    <x v="257"/>
    <x v="4"/>
    <s v="OFF-LA-10000407"/>
    <x v="0"/>
    <x v="2"/>
    <n v="39.840000000000003"/>
    <s v="CA-2015-158372"/>
    <n v="0"/>
    <n v="8"/>
    <n v="0"/>
    <n v="18.3264"/>
    <n v="0.4647369236065339"/>
  </r>
  <r>
    <x v="257"/>
    <x v="14"/>
    <s v="OFF-PA-10002479"/>
    <x v="0"/>
    <x v="0"/>
    <n v="15.84"/>
    <s v="CA-2015-121006"/>
    <n v="0"/>
    <n v="3"/>
    <n v="0"/>
    <n v="7.1280000000000001"/>
    <n v="0.43613829632717294"/>
  </r>
  <r>
    <x v="257"/>
    <x v="14"/>
    <s v="OFF-PA-10000130"/>
    <x v="0"/>
    <x v="0"/>
    <n v="12.84"/>
    <s v="CA-2015-121006"/>
    <n v="0"/>
    <n v="3"/>
    <n v="0"/>
    <n v="5.7779999999999987"/>
    <n v="0.43613829632717294"/>
  </r>
  <r>
    <x v="257"/>
    <x v="14"/>
    <s v="OFF-AR-10001149"/>
    <x v="0"/>
    <x v="4"/>
    <n v="3.9"/>
    <s v="CA-2015-121006"/>
    <n v="0"/>
    <n v="2"/>
    <n v="0"/>
    <n v="1.5209999999999999"/>
    <n v="0.45632477063632687"/>
  </r>
  <r>
    <x v="258"/>
    <x v="22"/>
    <s v="OFF-BI-10003527"/>
    <x v="0"/>
    <x v="3"/>
    <n v="2033.5840000000001"/>
    <s v="CA-2015-128524"/>
    <n v="1"/>
    <n v="2"/>
    <n v="0.2"/>
    <n v="762.59400000000005"/>
    <n v="0.46881743173671325"/>
  </r>
  <r>
    <x v="258"/>
    <x v="0"/>
    <s v="OFF-BI-10001359"/>
    <x v="0"/>
    <x v="3"/>
    <n v="896.98999999999978"/>
    <s v="CA-2015-165309"/>
    <n v="1"/>
    <n v="5"/>
    <n v="0.8"/>
    <n v="-1480.0335000000009"/>
    <n v="0.46881743173671325"/>
  </r>
  <r>
    <x v="258"/>
    <x v="1"/>
    <s v="FUR-CH-10003379"/>
    <x v="1"/>
    <x v="5"/>
    <n v="797.94399999999996"/>
    <s v="US-2015-140914"/>
    <n v="1"/>
    <n v="4"/>
    <n v="0.3"/>
    <n v="-56.995999999999981"/>
    <n v="0.46529189879902266"/>
  </r>
  <r>
    <x v="258"/>
    <x v="21"/>
    <s v="OFF-ST-10004186"/>
    <x v="0"/>
    <x v="1"/>
    <n v="665.88"/>
    <s v="CA-2015-105893"/>
    <n v="1"/>
    <n v="6"/>
    <n v="0"/>
    <n v="13.317599999999999"/>
    <n v="0.44610841445725197"/>
  </r>
  <r>
    <x v="258"/>
    <x v="26"/>
    <s v="FUR-CH-10000665"/>
    <x v="1"/>
    <x v="5"/>
    <n v="603.91999999999996"/>
    <s v="CA-2015-163419"/>
    <n v="1"/>
    <n v="5"/>
    <n v="0.2"/>
    <n v="75.489999999999924"/>
    <n v="0.46529189879902266"/>
  </r>
  <r>
    <x v="258"/>
    <x v="4"/>
    <s v="TEC-PH-10001425"/>
    <x v="2"/>
    <x v="6"/>
    <n v="575.928"/>
    <s v="CA-2015-140732"/>
    <n v="1"/>
    <n v="9"/>
    <n v="0.2"/>
    <n v="57.592799999999983"/>
    <n v="0.41105220110552465"/>
  </r>
  <r>
    <x v="258"/>
    <x v="26"/>
    <s v="TEC-PH-10000560"/>
    <x v="2"/>
    <x v="6"/>
    <n v="559.98400000000004"/>
    <s v="CA-2015-163419"/>
    <n v="0"/>
    <n v="2"/>
    <n v="0.2"/>
    <n v="55.998400000000032"/>
    <n v="0.41105220110552465"/>
  </r>
  <r>
    <x v="258"/>
    <x v="2"/>
    <s v="FUR-BO-10002545"/>
    <x v="1"/>
    <x v="10"/>
    <n v="521.96"/>
    <s v="CA-2015-155796"/>
    <n v="1"/>
    <n v="4"/>
    <n v="0.5"/>
    <n v="-250.54079999999999"/>
    <n v="0.5176847302647779"/>
  </r>
  <r>
    <x v="258"/>
    <x v="22"/>
    <s v="TEC-AC-10002718"/>
    <x v="2"/>
    <x v="9"/>
    <n v="102.13"/>
    <s v="CA-2015-128524"/>
    <n v="0"/>
    <n v="7"/>
    <n v="0"/>
    <n v="15.319499999999996"/>
    <n v="0.52062335344040378"/>
  </r>
  <r>
    <x v="258"/>
    <x v="0"/>
    <s v="OFF-PA-10001033"/>
    <x v="0"/>
    <x v="0"/>
    <n v="262.33600000000001"/>
    <s v="CA-2015-165309"/>
    <n v="0"/>
    <n v="8"/>
    <n v="0.2"/>
    <n v="95.096800000000002"/>
    <n v="0.43613829632717294"/>
  </r>
  <r>
    <x v="258"/>
    <x v="0"/>
    <s v="TEC-PH-10004959"/>
    <x v="2"/>
    <x v="6"/>
    <n v="241.17599999999999"/>
    <s v="CA-2015-165309"/>
    <n v="0"/>
    <n v="3"/>
    <n v="0.2"/>
    <n v="15.07350000000001"/>
    <n v="0.41105220110552465"/>
  </r>
  <r>
    <x v="258"/>
    <x v="20"/>
    <s v="OFF-PA-10004039"/>
    <x v="0"/>
    <x v="0"/>
    <n v="223.92"/>
    <s v="US-2015-143287"/>
    <n v="1"/>
    <n v="4"/>
    <n v="0"/>
    <n v="109.7208"/>
    <n v="0.43613829632717294"/>
  </r>
  <r>
    <x v="258"/>
    <x v="0"/>
    <s v="TEC-PH-10003505"/>
    <x v="2"/>
    <x v="6"/>
    <n v="148.47999999999999"/>
    <s v="CA-2015-165309"/>
    <n v="0"/>
    <n v="2"/>
    <n v="0.2"/>
    <n v="16.703999999999986"/>
    <n v="0.41105220110552465"/>
  </r>
  <r>
    <x v="258"/>
    <x v="4"/>
    <s v="OFF-PA-10003625"/>
    <x v="0"/>
    <x v="0"/>
    <n v="123.92"/>
    <s v="CA-2015-140732"/>
    <n v="0"/>
    <n v="4"/>
    <n v="0"/>
    <n v="55.763999999999996"/>
    <n v="0.43613829632717294"/>
  </r>
  <r>
    <x v="258"/>
    <x v="4"/>
    <s v="FUR-CH-10000988"/>
    <x v="1"/>
    <x v="5"/>
    <n v="112.64800000000001"/>
    <s v="CA-2015-105270"/>
    <n v="1"/>
    <n v="1"/>
    <n v="0.2"/>
    <n v="11.264799999999997"/>
    <n v="0.46529189879902266"/>
  </r>
  <r>
    <x v="258"/>
    <x v="0"/>
    <s v="OFF-AR-10003582"/>
    <x v="0"/>
    <x v="4"/>
    <n v="67.56"/>
    <s v="CA-2015-165309"/>
    <n v="0"/>
    <n v="3"/>
    <n v="0.2"/>
    <n v="6.7560000000000038"/>
    <n v="0.45632477063632687"/>
  </r>
  <r>
    <x v="258"/>
    <x v="20"/>
    <s v="OFF-PA-10001776"/>
    <x v="0"/>
    <x v="0"/>
    <n v="46.349999999999994"/>
    <s v="US-2015-143287"/>
    <n v="0"/>
    <n v="5"/>
    <n v="0"/>
    <n v="21.784499999999998"/>
    <n v="0.43613829632717294"/>
  </r>
  <r>
    <x v="258"/>
    <x v="4"/>
    <s v="OFF-AR-10003156"/>
    <x v="0"/>
    <x v="4"/>
    <n v="30.48"/>
    <s v="CA-2015-105270"/>
    <n v="0"/>
    <n v="3"/>
    <n v="0"/>
    <n v="7.9248000000000012"/>
    <n v="0.45632477063632687"/>
  </r>
  <r>
    <x v="258"/>
    <x v="2"/>
    <s v="FUR-FU-10000409"/>
    <x v="1"/>
    <x v="8"/>
    <n v="23.968000000000004"/>
    <s v="CA-2015-155796"/>
    <n v="0"/>
    <n v="2"/>
    <n v="0.2"/>
    <n v="7.7896000000000001"/>
    <n v="0.4595170286641902"/>
  </r>
  <r>
    <x v="258"/>
    <x v="22"/>
    <s v="OFF-AP-10002892"/>
    <x v="0"/>
    <x v="12"/>
    <n v="22.98"/>
    <s v="CA-2015-128524"/>
    <n v="0"/>
    <n v="1"/>
    <n v="0"/>
    <n v="6.8939999999999984"/>
    <n v="0.49507917887403441"/>
  </r>
  <r>
    <x v="258"/>
    <x v="0"/>
    <s v="OFF-PA-10003724"/>
    <x v="0"/>
    <x v="0"/>
    <n v="21.720000000000002"/>
    <s v="CA-2015-165309"/>
    <n v="0"/>
    <n v="5"/>
    <n v="0.2"/>
    <n v="7.8734999999999991"/>
    <n v="0.43613829632717294"/>
  </r>
  <r>
    <x v="258"/>
    <x v="1"/>
    <s v="FUR-FU-10000175"/>
    <x v="1"/>
    <x v="8"/>
    <n v="10.984000000000002"/>
    <s v="US-2015-140914"/>
    <n v="0"/>
    <n v="2"/>
    <n v="0.6"/>
    <n v="-7.9634"/>
    <n v="0.4595170286641902"/>
  </r>
  <r>
    <x v="258"/>
    <x v="4"/>
    <s v="OFF-AP-10001626"/>
    <x v="0"/>
    <x v="12"/>
    <n v="7.78"/>
    <s v="CA-2015-140732"/>
    <n v="0"/>
    <n v="2"/>
    <n v="0"/>
    <n v="2.0228000000000002"/>
    <n v="0.49507917887403441"/>
  </r>
  <r>
    <x v="258"/>
    <x v="20"/>
    <s v="OFF-SU-10001574"/>
    <x v="0"/>
    <x v="14"/>
    <n v="7.3"/>
    <s v="US-2015-143287"/>
    <n v="0"/>
    <n v="2"/>
    <n v="0"/>
    <n v="2.1899999999999995"/>
    <n v="0.53938093436526824"/>
  </r>
  <r>
    <x v="258"/>
    <x v="26"/>
    <s v="OFF-AR-10000034"/>
    <x v="0"/>
    <x v="4"/>
    <n v="3.3920000000000003"/>
    <s v="CA-2015-163419"/>
    <n v="0"/>
    <n v="1"/>
    <n v="0.2"/>
    <n v="0.80559999999999987"/>
    <n v="0.45632477063632687"/>
  </r>
  <r>
    <x v="258"/>
    <x v="0"/>
    <s v="OFF-BI-10001267"/>
    <x v="0"/>
    <x v="3"/>
    <n v="1.2339999999999998"/>
    <s v="CA-2015-165309"/>
    <n v="0"/>
    <n v="1"/>
    <n v="0.8"/>
    <n v="-1.9744000000000002"/>
    <n v="0.46881743173671325"/>
  </r>
  <r>
    <x v="259"/>
    <x v="4"/>
    <s v="FUR-TA-10002356"/>
    <x v="1"/>
    <x v="13"/>
    <n v="629.06400000000008"/>
    <s v="CA-2015-151295"/>
    <n v="1"/>
    <n v="3"/>
    <n v="0.2"/>
    <n v="31.453199999999953"/>
    <n v="0.55975208308209756"/>
  </r>
  <r>
    <x v="259"/>
    <x v="0"/>
    <s v="TEC-AC-10002567"/>
    <x v="2"/>
    <x v="9"/>
    <n v="127.98399999999999"/>
    <s v="CA-2015-122609"/>
    <n v="1"/>
    <n v="2"/>
    <n v="0.2"/>
    <n v="25.596799999999998"/>
    <n v="0.52062335344040378"/>
  </r>
  <r>
    <x v="259"/>
    <x v="0"/>
    <s v="TEC-AC-10003832"/>
    <x v="2"/>
    <x v="9"/>
    <n v="79.512000000000015"/>
    <s v="US-2015-159618"/>
    <n v="1"/>
    <n v="3"/>
    <n v="0.2"/>
    <n v="20.8719"/>
    <n v="0.52062335344040378"/>
  </r>
  <r>
    <x v="259"/>
    <x v="0"/>
    <s v="FUR-BO-10004467"/>
    <x v="1"/>
    <x v="10"/>
    <n v="67.993199999999987"/>
    <s v="US-2015-159618"/>
    <n v="0"/>
    <n v="1"/>
    <n v="0.32"/>
    <n v="-12.998700000000007"/>
    <n v="0.5176847302647779"/>
  </r>
  <r>
    <x v="259"/>
    <x v="0"/>
    <s v="OFF-ST-10001328"/>
    <x v="0"/>
    <x v="1"/>
    <n v="49.632000000000005"/>
    <s v="CA-2015-151078"/>
    <n v="1"/>
    <n v="4"/>
    <n v="0.2"/>
    <n v="4.9632000000000005"/>
    <n v="0.44610841445725197"/>
  </r>
  <r>
    <x v="259"/>
    <x v="0"/>
    <s v="OFF-PA-10004100"/>
    <x v="0"/>
    <x v="0"/>
    <n v="36.288000000000011"/>
    <s v="US-2015-159618"/>
    <n v="0"/>
    <n v="7"/>
    <n v="0.2"/>
    <n v="12.700800000000001"/>
    <n v="0.43613829632717294"/>
  </r>
  <r>
    <x v="259"/>
    <x v="0"/>
    <s v="FUR-FU-10004587"/>
    <x v="1"/>
    <x v="8"/>
    <n v="25.128000000000004"/>
    <s v="CA-2015-122609"/>
    <n v="0"/>
    <n v="3"/>
    <n v="0.6"/>
    <n v="-6.9101999999999997"/>
    <n v="0.4595170286641902"/>
  </r>
  <r>
    <x v="259"/>
    <x v="0"/>
    <s v="OFF-SU-10000432"/>
    <x v="0"/>
    <x v="14"/>
    <n v="16.656000000000002"/>
    <s v="US-2015-159618"/>
    <n v="0"/>
    <n v="6"/>
    <n v="0.2"/>
    <n v="-3.123000000000002"/>
    <n v="0.53938093436526824"/>
  </r>
  <r>
    <x v="259"/>
    <x v="4"/>
    <s v="OFF-PA-10001947"/>
    <x v="0"/>
    <x v="0"/>
    <n v="11.96"/>
    <s v="CA-2015-151295"/>
    <n v="0"/>
    <n v="2"/>
    <n v="0"/>
    <n v="5.8604000000000003"/>
    <n v="0.43613829632717294"/>
  </r>
  <r>
    <x v="259"/>
    <x v="25"/>
    <s v="OFF-AR-10003651"/>
    <x v="0"/>
    <x v="4"/>
    <n v="7.8719999999999999"/>
    <s v="CA-2015-164910"/>
    <n v="1"/>
    <n v="3"/>
    <n v="0.2"/>
    <n v="0.88559999999999883"/>
    <n v="0.45632477063632687"/>
  </r>
  <r>
    <x v="259"/>
    <x v="0"/>
    <s v="OFF-AR-10003183"/>
    <x v="0"/>
    <x v="4"/>
    <n v="2.6720000000000002"/>
    <s v="US-2015-159618"/>
    <n v="0"/>
    <n v="1"/>
    <n v="0.2"/>
    <n v="0.33399999999999974"/>
    <n v="0.45632477063632687"/>
  </r>
  <r>
    <x v="260"/>
    <x v="37"/>
    <s v="TEC-PH-10001079"/>
    <x v="2"/>
    <x v="6"/>
    <n v="832.93"/>
    <s v="CA-2015-125556"/>
    <n v="1"/>
    <n v="7"/>
    <n v="0"/>
    <n v="233.22039999999998"/>
    <n v="0.41105220110552465"/>
  </r>
  <r>
    <x v="260"/>
    <x v="20"/>
    <s v="FUR-CH-10001797"/>
    <x v="1"/>
    <x v="5"/>
    <n v="69.263999999999996"/>
    <s v="CA-2015-166989"/>
    <n v="1"/>
    <n v="2"/>
    <n v="0.1"/>
    <n v="14.62239999999999"/>
    <n v="0.46529189879902266"/>
  </r>
  <r>
    <x v="260"/>
    <x v="37"/>
    <s v="OFF-BI-10003460"/>
    <x v="0"/>
    <x v="3"/>
    <n v="43.8"/>
    <s v="CA-2015-125556"/>
    <n v="0"/>
    <n v="10"/>
    <n v="0"/>
    <n v="21.023999999999997"/>
    <n v="0.46881743173671325"/>
  </r>
  <r>
    <x v="260"/>
    <x v="6"/>
    <s v="OFF-PA-10002262"/>
    <x v="0"/>
    <x v="0"/>
    <n v="32.400000000000006"/>
    <s v="CA-2015-161634"/>
    <n v="1"/>
    <n v="5"/>
    <n v="0"/>
    <n v="15.552000000000001"/>
    <n v="0.43613829632717294"/>
  </r>
  <r>
    <x v="260"/>
    <x v="0"/>
    <s v="OFF-PA-10004609"/>
    <x v="0"/>
    <x v="0"/>
    <n v="20.736000000000004"/>
    <s v="CA-2015-151554"/>
    <n v="1"/>
    <n v="4"/>
    <n v="0.2"/>
    <n v="7.2576000000000001"/>
    <n v="0.43613829632717294"/>
  </r>
  <r>
    <x v="260"/>
    <x v="14"/>
    <s v="OFF-BI-10000756"/>
    <x v="0"/>
    <x v="3"/>
    <n v="12.72"/>
    <s v="CA-2015-162362"/>
    <n v="1"/>
    <n v="3"/>
    <n v="0"/>
    <n v="6.36"/>
    <n v="0.46881743173671325"/>
  </r>
  <r>
    <x v="260"/>
    <x v="14"/>
    <s v="OFF-BI-10000546"/>
    <x v="0"/>
    <x v="3"/>
    <n v="11.52"/>
    <s v="CA-2015-162362"/>
    <n v="0"/>
    <n v="4"/>
    <n v="0"/>
    <n v="5.6448"/>
    <n v="0.46881743173671325"/>
  </r>
  <r>
    <x v="260"/>
    <x v="20"/>
    <s v="OFF-PA-10004470"/>
    <x v="0"/>
    <x v="0"/>
    <n v="11.36"/>
    <s v="CA-2015-166989"/>
    <n v="0"/>
    <n v="2"/>
    <n v="0"/>
    <n v="5.2255999999999991"/>
    <n v="0.43613829632717294"/>
  </r>
  <r>
    <x v="261"/>
    <x v="0"/>
    <s v="OFF-EN-10003001"/>
    <x v="0"/>
    <x v="11"/>
    <n v="604.65600000000006"/>
    <s v="CA-2015-128888"/>
    <n v="1"/>
    <n v="9"/>
    <n v="0.2"/>
    <n v="204.07139999999995"/>
    <n v="0.44424167803735209"/>
  </r>
  <r>
    <x v="261"/>
    <x v="4"/>
    <s v="TEC-AC-10003832"/>
    <x v="2"/>
    <x v="9"/>
    <n v="772.47"/>
    <s v="CA-2015-127558"/>
    <n v="1"/>
    <n v="3"/>
    <n v="0"/>
    <n v="146.76929999999993"/>
    <n v="0.52062335344040378"/>
  </r>
  <r>
    <x v="261"/>
    <x v="15"/>
    <s v="OFF-AP-10002118"/>
    <x v="0"/>
    <x v="12"/>
    <n v="333.05600000000004"/>
    <s v="CA-2015-116407"/>
    <n v="1"/>
    <n v="2"/>
    <n v="0.2"/>
    <n v="29.142400000000009"/>
    <n v="0.49507917887403441"/>
  </r>
  <r>
    <x v="261"/>
    <x v="15"/>
    <s v="OFF-PA-10002137"/>
    <x v="0"/>
    <x v="0"/>
    <n v="24.896000000000001"/>
    <s v="CA-2015-116407"/>
    <n v="0"/>
    <n v="4"/>
    <n v="0.2"/>
    <n v="7.7799999999999976"/>
    <n v="0.43613829632717294"/>
  </r>
  <r>
    <x v="261"/>
    <x v="4"/>
    <s v="OFF-SU-10002537"/>
    <x v="0"/>
    <x v="14"/>
    <n v="20.46"/>
    <s v="CA-2015-127558"/>
    <n v="0"/>
    <n v="2"/>
    <n v="0"/>
    <n v="5.3196000000000012"/>
    <n v="0.53938093436526824"/>
  </r>
  <r>
    <x v="261"/>
    <x v="4"/>
    <s v="OFF-SU-10001574"/>
    <x v="0"/>
    <x v="14"/>
    <n v="10.95"/>
    <s v="CA-2015-128622"/>
    <n v="1"/>
    <n v="3"/>
    <n v="0"/>
    <n v="3.2849999999999993"/>
    <n v="0.53938093436526824"/>
  </r>
  <r>
    <x v="261"/>
    <x v="4"/>
    <s v="FUR-FU-10002505"/>
    <x v="1"/>
    <x v="8"/>
    <n v="10.11"/>
    <s v="CA-2015-127558"/>
    <n v="0"/>
    <n v="3"/>
    <n v="0"/>
    <n v="3.2351999999999994"/>
    <n v="0.4595170286641902"/>
  </r>
  <r>
    <x v="261"/>
    <x v="15"/>
    <s v="OFF-AR-10001315"/>
    <x v="0"/>
    <x v="4"/>
    <n v="4.2240000000000002"/>
    <s v="CA-2015-116407"/>
    <n v="0"/>
    <n v="3"/>
    <n v="0.2"/>
    <n v="0.47519999999999984"/>
    <n v="0.45632477063632687"/>
  </r>
  <r>
    <x v="262"/>
    <x v="4"/>
    <s v="OFF-ST-10000991"/>
    <x v="0"/>
    <x v="1"/>
    <n v="344.90999999999997"/>
    <s v="CA-2015-119144"/>
    <n v="1"/>
    <n v="3"/>
    <n v="0"/>
    <n v="10.347300000000004"/>
    <n v="0.44610841445725197"/>
  </r>
  <r>
    <x v="262"/>
    <x v="4"/>
    <s v="FUR-BO-10004015"/>
    <x v="1"/>
    <x v="10"/>
    <n v="305.97449999999998"/>
    <s v="CA-2015-119144"/>
    <n v="0"/>
    <n v="3"/>
    <n v="0.15"/>
    <n v="25.197899999999969"/>
    <n v="0.5176847302647779"/>
  </r>
  <r>
    <x v="262"/>
    <x v="42"/>
    <s v="TEC-PH-10000038"/>
    <x v="2"/>
    <x v="6"/>
    <n v="273.95999999999998"/>
    <s v="CA-2015-149643"/>
    <n v="1"/>
    <n v="2"/>
    <n v="0"/>
    <n v="10.958399999999983"/>
    <n v="0.41105220110552465"/>
  </r>
  <r>
    <x v="262"/>
    <x v="18"/>
    <s v="OFF-ST-10000675"/>
    <x v="0"/>
    <x v="1"/>
    <n v="169.45"/>
    <s v="US-2015-147704"/>
    <n v="1"/>
    <n v="5"/>
    <n v="0"/>
    <n v="42.362499999999997"/>
    <n v="0.44610841445725197"/>
  </r>
  <r>
    <x v="262"/>
    <x v="4"/>
    <s v="TEC-PH-10004188"/>
    <x v="2"/>
    <x v="6"/>
    <n v="79.968000000000004"/>
    <s v="CA-2015-119144"/>
    <n v="0"/>
    <n v="4"/>
    <n v="0.2"/>
    <n v="-17.992799999999999"/>
    <n v="0.41105220110552465"/>
  </r>
  <r>
    <x v="262"/>
    <x v="18"/>
    <s v="OFF-EN-10004483"/>
    <x v="0"/>
    <x v="11"/>
    <n v="78.349999999999994"/>
    <s v="US-2015-147704"/>
    <n v="0"/>
    <n v="5"/>
    <n v="0"/>
    <n v="36.824499999999993"/>
    <n v="0.44424167803735209"/>
  </r>
  <r>
    <x v="262"/>
    <x v="1"/>
    <s v="FUR-CH-10002017"/>
    <x v="1"/>
    <x v="5"/>
    <n v="37.295999999999999"/>
    <s v="US-2015-139500"/>
    <n v="1"/>
    <n v="2"/>
    <n v="0.3"/>
    <n v="-1.0656000000000017"/>
    <n v="0.46529189879902266"/>
  </r>
  <r>
    <x v="262"/>
    <x v="18"/>
    <s v="OFF-PA-10003270"/>
    <x v="0"/>
    <x v="0"/>
    <n v="31.68"/>
    <s v="US-2015-147704"/>
    <n v="0"/>
    <n v="6"/>
    <n v="0"/>
    <n v="14.256"/>
    <n v="0.43613829632717294"/>
  </r>
  <r>
    <x v="262"/>
    <x v="18"/>
    <s v="OFF-BI-10001634"/>
    <x v="0"/>
    <x v="3"/>
    <n v="29.12"/>
    <s v="US-2015-147704"/>
    <n v="0"/>
    <n v="4"/>
    <n v="0"/>
    <n v="14.268800000000001"/>
    <n v="0.46881743173671325"/>
  </r>
  <r>
    <x v="262"/>
    <x v="4"/>
    <s v="OFF-LA-10001045"/>
    <x v="0"/>
    <x v="2"/>
    <n v="5.22"/>
    <s v="CA-2015-160066"/>
    <n v="1"/>
    <n v="2"/>
    <n v="0"/>
    <n v="2.4011999999999998"/>
    <n v="0.4647369236065339"/>
  </r>
  <r>
    <x v="263"/>
    <x v="20"/>
    <s v="FUR-BO-10002213"/>
    <x v="1"/>
    <x v="10"/>
    <n v="4007.8400000000006"/>
    <s v="CA-2015-128209"/>
    <n v="1"/>
    <n v="10"/>
    <n v="0.2"/>
    <n v="-50.098000000000297"/>
    <n v="0.5176847302647779"/>
  </r>
  <r>
    <x v="263"/>
    <x v="7"/>
    <s v="OFF-ST-10002011"/>
    <x v="0"/>
    <x v="1"/>
    <n v="2934.33"/>
    <s v="CA-2015-119375"/>
    <n v="1"/>
    <n v="7"/>
    <n v="0"/>
    <n v="792.26910000000021"/>
    <n v="0.44610841445725197"/>
  </r>
  <r>
    <x v="263"/>
    <x v="20"/>
    <s v="OFF-BI-10001359"/>
    <x v="0"/>
    <x v="3"/>
    <n v="2152.7760000000003"/>
    <s v="CA-2015-128209"/>
    <n v="0"/>
    <n v="3"/>
    <n v="0.2"/>
    <n v="726.56189999999981"/>
    <n v="0.46881743173671325"/>
  </r>
  <r>
    <x v="263"/>
    <x v="4"/>
    <s v="OFF-PA-10003395"/>
    <x v="0"/>
    <x v="0"/>
    <n v="733.94999999999993"/>
    <s v="CA-2015-140662"/>
    <n v="1"/>
    <n v="7"/>
    <n v="0"/>
    <n v="352.29599999999999"/>
    <n v="0.43613829632717294"/>
  </r>
  <r>
    <x v="263"/>
    <x v="2"/>
    <s v="FUR-CH-10004997"/>
    <x v="1"/>
    <x v="5"/>
    <n v="657.93"/>
    <s v="CA-2015-159835"/>
    <n v="1"/>
    <n v="5"/>
    <n v="0.3"/>
    <n v="-93.989999999999952"/>
    <n v="0.46529189879902266"/>
  </r>
  <r>
    <x v="263"/>
    <x v="28"/>
    <s v="FUR-CH-10004289"/>
    <x v="1"/>
    <x v="5"/>
    <n v="479.90000000000003"/>
    <s v="CA-2015-145926"/>
    <n v="1"/>
    <n v="5"/>
    <n v="0"/>
    <n v="81.58299999999997"/>
    <n v="0.46529189879902266"/>
  </r>
  <r>
    <x v="263"/>
    <x v="4"/>
    <s v="TEC-AC-10001314"/>
    <x v="2"/>
    <x v="9"/>
    <n v="99.98"/>
    <s v="CA-2015-140662"/>
    <n v="0"/>
    <n v="2"/>
    <n v="0"/>
    <n v="7.9983999999999895"/>
    <n v="0.52062335344040378"/>
  </r>
  <r>
    <x v="263"/>
    <x v="4"/>
    <s v="OFF-AP-10001242"/>
    <x v="0"/>
    <x v="12"/>
    <n v="241.44"/>
    <s v="CA-2015-140662"/>
    <n v="0"/>
    <n v="3"/>
    <n v="0"/>
    <n v="72.431999999999988"/>
    <n v="0.49507917887403441"/>
  </r>
  <r>
    <x v="263"/>
    <x v="7"/>
    <s v="FUR-FU-10002379"/>
    <x v="1"/>
    <x v="8"/>
    <n v="124.41"/>
    <s v="CA-2015-119375"/>
    <n v="0"/>
    <n v="3"/>
    <n v="0"/>
    <n v="14.929199999999994"/>
    <n v="0.4595170286641902"/>
  </r>
  <r>
    <x v="263"/>
    <x v="7"/>
    <s v="OFF-AR-10003752"/>
    <x v="0"/>
    <x v="4"/>
    <n v="57.75"/>
    <s v="CA-2015-119375"/>
    <n v="0"/>
    <n v="5"/>
    <n v="0"/>
    <n v="26.564999999999998"/>
    <n v="0.45632477063632687"/>
  </r>
  <r>
    <x v="263"/>
    <x v="20"/>
    <s v="OFF-PA-10003591"/>
    <x v="0"/>
    <x v="0"/>
    <n v="34.44"/>
    <s v="CA-2015-101833"/>
    <n v="1"/>
    <n v="3"/>
    <n v="0"/>
    <n v="17.22"/>
    <n v="0.43613829632717294"/>
  </r>
  <r>
    <x v="263"/>
    <x v="2"/>
    <s v="OFF-PA-10002137"/>
    <x v="0"/>
    <x v="0"/>
    <n v="12.448"/>
    <s v="CA-2015-159835"/>
    <n v="0"/>
    <n v="2"/>
    <n v="0.2"/>
    <n v="3.8899999999999988"/>
    <n v="0.43613829632717294"/>
  </r>
  <r>
    <x v="263"/>
    <x v="0"/>
    <s v="OFF-EN-10002600"/>
    <x v="0"/>
    <x v="11"/>
    <n v="7.080000000000001"/>
    <s v="CA-2015-130869"/>
    <n v="1"/>
    <n v="3"/>
    <n v="0.2"/>
    <n v="2.4779999999999989"/>
    <n v="0.44424167803735209"/>
  </r>
  <r>
    <x v="264"/>
    <x v="22"/>
    <s v="FUR-TA-10003008"/>
    <x v="1"/>
    <x v="13"/>
    <n v="730.2"/>
    <s v="CA-2015-124702"/>
    <n v="1"/>
    <n v="4"/>
    <n v="0"/>
    <n v="94.926000000000045"/>
    <n v="0.55975208308209756"/>
  </r>
  <r>
    <x v="264"/>
    <x v="2"/>
    <s v="TEC-PH-10001128"/>
    <x v="2"/>
    <x v="6"/>
    <n v="539.96399999999994"/>
    <s v="US-2015-159926"/>
    <n v="1"/>
    <n v="6"/>
    <n v="0.4"/>
    <n v="-107.99280000000002"/>
    <n v="0.41105220110552465"/>
  </r>
  <r>
    <x v="264"/>
    <x v="1"/>
    <s v="FUR-BO-10003546"/>
    <x v="1"/>
    <x v="10"/>
    <n v="424.11599999999999"/>
    <s v="CA-2015-163468"/>
    <n v="1"/>
    <n v="6"/>
    <n v="0.3"/>
    <n v="-30.293999999999983"/>
    <n v="0.5176847302647779"/>
  </r>
  <r>
    <x v="264"/>
    <x v="21"/>
    <s v="FUR-CH-10001482"/>
    <x v="1"/>
    <x v="5"/>
    <n v="392.93999999999994"/>
    <s v="CA-2015-161032"/>
    <n v="1"/>
    <n v="3"/>
    <n v="0"/>
    <n v="43.223399999999984"/>
    <n v="0.46529189879902266"/>
  </r>
  <r>
    <x v="264"/>
    <x v="1"/>
    <s v="OFF-ST-10000025"/>
    <x v="0"/>
    <x v="1"/>
    <n v="381.72"/>
    <s v="CA-2015-163468"/>
    <n v="0"/>
    <n v="5"/>
    <n v="0.2"/>
    <n v="-66.801000000000045"/>
    <n v="0.44610841445725197"/>
  </r>
  <r>
    <x v="264"/>
    <x v="1"/>
    <s v="FUR-TA-10002533"/>
    <x v="1"/>
    <x v="13"/>
    <n v="292.10000000000002"/>
    <s v="CA-2015-163468"/>
    <n v="0"/>
    <n v="4"/>
    <n v="0.5"/>
    <n v="-175.26000000000005"/>
    <n v="0.55975208308209756"/>
  </r>
  <r>
    <x v="264"/>
    <x v="26"/>
    <s v="FUR-TA-10000849"/>
    <x v="1"/>
    <x v="13"/>
    <n v="145.97999999999999"/>
    <s v="CA-2015-164210"/>
    <n v="1"/>
    <n v="2"/>
    <n v="0.5"/>
    <n v="-99.266399999999976"/>
    <n v="0.55975208308209756"/>
  </r>
  <r>
    <x v="264"/>
    <x v="22"/>
    <s v="FUR-FU-10003553"/>
    <x v="1"/>
    <x v="8"/>
    <n v="137.54"/>
    <s v="CA-2015-124702"/>
    <n v="0"/>
    <n v="2"/>
    <n v="0"/>
    <n v="55.016000000000005"/>
    <n v="0.4595170286641902"/>
  </r>
  <r>
    <x v="264"/>
    <x v="2"/>
    <s v="OFF-ST-10003656"/>
    <x v="0"/>
    <x v="1"/>
    <n v="76.792000000000002"/>
    <s v="US-2015-159926"/>
    <n v="0"/>
    <n v="1"/>
    <n v="0.2"/>
    <n v="-16.318300000000001"/>
    <n v="0.44610841445725197"/>
  </r>
  <r>
    <x v="264"/>
    <x v="28"/>
    <s v="OFF-ST-10000885"/>
    <x v="0"/>
    <x v="1"/>
    <n v="67.150000000000006"/>
    <s v="CA-2015-141173"/>
    <n v="1"/>
    <n v="5"/>
    <n v="0"/>
    <n v="16.787500000000001"/>
    <n v="0.44610841445725197"/>
  </r>
  <r>
    <x v="264"/>
    <x v="2"/>
    <s v="FUR-FU-10001473"/>
    <x v="1"/>
    <x v="8"/>
    <n v="60.311999999999998"/>
    <s v="US-2015-159926"/>
    <n v="0"/>
    <n v="3"/>
    <n v="0.2"/>
    <n v="5.2773000000000003"/>
    <n v="0.4595170286641902"/>
  </r>
  <r>
    <x v="264"/>
    <x v="2"/>
    <s v="OFF-BI-10003656"/>
    <x v="0"/>
    <x v="3"/>
    <n v="50.997000000000007"/>
    <s v="US-2015-159926"/>
    <n v="0"/>
    <n v="1"/>
    <n v="0.7"/>
    <n v="-40.797600000000003"/>
    <n v="0.46881743173671325"/>
  </r>
  <r>
    <x v="264"/>
    <x v="26"/>
    <s v="OFF-PA-10002259"/>
    <x v="0"/>
    <x v="0"/>
    <n v="35.808"/>
    <s v="CA-2015-164210"/>
    <n v="0"/>
    <n v="4"/>
    <n v="0.2"/>
    <n v="12.5328"/>
    <n v="0.43613829632717294"/>
  </r>
  <r>
    <x v="264"/>
    <x v="27"/>
    <s v="OFF-PA-10003016"/>
    <x v="0"/>
    <x v="0"/>
    <n v="21.98"/>
    <s v="CA-2015-104829"/>
    <n v="1"/>
    <n v="7"/>
    <n v="0"/>
    <n v="9.8909999999999982"/>
    <n v="0.43613829632717294"/>
  </r>
  <r>
    <x v="264"/>
    <x v="1"/>
    <s v="OFF-BI-10001107"/>
    <x v="0"/>
    <x v="3"/>
    <n v="14.479999999999997"/>
    <s v="CA-2015-115336"/>
    <n v="1"/>
    <n v="5"/>
    <n v="0.8"/>
    <n v="-23.89200000000001"/>
    <n v="0.46881743173671325"/>
  </r>
  <r>
    <x v="264"/>
    <x v="10"/>
    <s v="OFF-BI-10001757"/>
    <x v="0"/>
    <x v="3"/>
    <n v="11.808000000000002"/>
    <s v="CA-2015-133809"/>
    <n v="1"/>
    <n v="8"/>
    <n v="0.7"/>
    <n v="-8.659200000000002"/>
    <n v="0.46881743173671325"/>
  </r>
  <r>
    <x v="264"/>
    <x v="10"/>
    <s v="TEC-PH-10004875"/>
    <x v="2"/>
    <x v="6"/>
    <n v="9.5879999999999992"/>
    <s v="CA-2015-133809"/>
    <n v="0"/>
    <n v="2"/>
    <n v="0.4"/>
    <n v="-2.0773999999999999"/>
    <n v="0.41105220110552465"/>
  </r>
  <r>
    <x v="264"/>
    <x v="1"/>
    <s v="FUR-FU-10001546"/>
    <x v="1"/>
    <x v="8"/>
    <n v="8.5440000000000005"/>
    <s v="CA-2015-163468"/>
    <n v="0"/>
    <n v="2"/>
    <n v="0.6"/>
    <n v="-7.4759999999999991"/>
    <n v="0.4595170286641902"/>
  </r>
  <r>
    <x v="264"/>
    <x v="1"/>
    <s v="OFF-BI-10004728"/>
    <x v="0"/>
    <x v="3"/>
    <n v="2.8919999999999995"/>
    <s v="CA-2015-163468"/>
    <n v="0"/>
    <n v="3"/>
    <n v="0.8"/>
    <n v="-4.9164000000000012"/>
    <n v="0.46881743173671325"/>
  </r>
  <r>
    <x v="264"/>
    <x v="2"/>
    <s v="OFF-BI-10004656"/>
    <x v="0"/>
    <x v="3"/>
    <n v="1.9440000000000004"/>
    <s v="US-2015-159926"/>
    <n v="0"/>
    <n v="3"/>
    <n v="0.7"/>
    <n v="-1.4255999999999998"/>
    <n v="0.46881743173671325"/>
  </r>
  <r>
    <x v="265"/>
    <x v="20"/>
    <s v="TEC-PH-10002885"/>
    <x v="2"/>
    <x v="6"/>
    <n v="4548.8100000000004"/>
    <s v="CA-2015-144624"/>
    <n v="1"/>
    <n v="7"/>
    <n v="0"/>
    <n v="1228.1787000000004"/>
    <n v="0.41105220110552465"/>
  </r>
  <r>
    <x v="265"/>
    <x v="7"/>
    <s v="FUR-BO-10000362"/>
    <x v="1"/>
    <x v="10"/>
    <n v="1025.8799999999999"/>
    <s v="US-2015-123183"/>
    <n v="1"/>
    <n v="6"/>
    <n v="0"/>
    <n v="235.95240000000001"/>
    <n v="0.5176847302647779"/>
  </r>
  <r>
    <x v="265"/>
    <x v="8"/>
    <s v="TEC-PH-10003273"/>
    <x v="2"/>
    <x v="6"/>
    <n v="503.96"/>
    <s v="CA-2015-158274"/>
    <n v="1"/>
    <n v="4"/>
    <n v="0"/>
    <n v="131.02960000000002"/>
    <n v="0.41105220110552465"/>
  </r>
  <r>
    <x v="265"/>
    <x v="2"/>
    <s v="TEC-AC-10003023"/>
    <x v="2"/>
    <x v="9"/>
    <n v="47.496000000000002"/>
    <s v="US-2015-149034"/>
    <n v="1"/>
    <n v="1"/>
    <n v="0.2"/>
    <n v="-1.187400000000002"/>
    <n v="0.52062335344040378"/>
  </r>
  <r>
    <x v="265"/>
    <x v="8"/>
    <s v="TEC-AC-10002345"/>
    <x v="2"/>
    <x v="9"/>
    <n v="29"/>
    <s v="CA-2015-158274"/>
    <n v="0"/>
    <n v="2"/>
    <n v="0"/>
    <n v="7.25"/>
    <n v="0.52062335344040378"/>
  </r>
  <r>
    <x v="265"/>
    <x v="28"/>
    <s v="TEC-PH-10002103"/>
    <x v="2"/>
    <x v="6"/>
    <n v="281.96999999999997"/>
    <s v="CA-2015-150518"/>
    <n v="1"/>
    <n v="3"/>
    <n v="0"/>
    <n v="78.951599999999999"/>
    <n v="0.41105220110552465"/>
  </r>
  <r>
    <x v="265"/>
    <x v="28"/>
    <s v="OFF-ST-10000877"/>
    <x v="0"/>
    <x v="1"/>
    <n v="221.16"/>
    <s v="CA-2015-150518"/>
    <n v="0"/>
    <n v="4"/>
    <n v="0"/>
    <n v="57.501599999999996"/>
    <n v="0.44610841445725197"/>
  </r>
  <r>
    <x v="265"/>
    <x v="7"/>
    <s v="OFF-BI-10002429"/>
    <x v="0"/>
    <x v="3"/>
    <n v="213.08"/>
    <s v="US-2015-123183"/>
    <n v="0"/>
    <n v="7"/>
    <n v="0"/>
    <n v="102.2784"/>
    <n v="0.46881743173671325"/>
  </r>
  <r>
    <x v="265"/>
    <x v="27"/>
    <s v="OFF-PA-10000357"/>
    <x v="0"/>
    <x v="0"/>
    <n v="166.44"/>
    <s v="CA-2015-100972"/>
    <n v="1"/>
    <n v="3"/>
    <n v="0"/>
    <n v="79.891199999999998"/>
    <n v="0.43613829632717294"/>
  </r>
  <r>
    <x v="265"/>
    <x v="8"/>
    <s v="TEC-PH-10004896"/>
    <x v="2"/>
    <x v="6"/>
    <n v="149.94999999999999"/>
    <s v="CA-2015-158274"/>
    <n v="0"/>
    <n v="5"/>
    <n v="0"/>
    <n v="41.986000000000004"/>
    <n v="0.41105220110552465"/>
  </r>
  <r>
    <x v="265"/>
    <x v="7"/>
    <s v="OFF-LA-10002787"/>
    <x v="0"/>
    <x v="2"/>
    <n v="22.5"/>
    <s v="US-2015-123183"/>
    <n v="0"/>
    <n v="6"/>
    <n v="0"/>
    <n v="10.799999999999999"/>
    <n v="0.4647369236065339"/>
  </r>
  <r>
    <x v="265"/>
    <x v="7"/>
    <s v="OFF-LA-10001569"/>
    <x v="0"/>
    <x v="2"/>
    <n v="9.9600000000000009"/>
    <s v="US-2015-123183"/>
    <n v="0"/>
    <n v="2"/>
    <n v="0"/>
    <n v="4.5815999999999999"/>
    <n v="0.4647369236065339"/>
  </r>
  <r>
    <x v="265"/>
    <x v="2"/>
    <s v="OFF-PA-10001583"/>
    <x v="0"/>
    <x v="0"/>
    <n v="5.88"/>
    <s v="CA-2015-128062"/>
    <n v="1"/>
    <n v="1"/>
    <n v="0.2"/>
    <n v="1.9844999999999995"/>
    <n v="0.43613829632717294"/>
  </r>
  <r>
    <x v="266"/>
    <x v="20"/>
    <s v="TEC-PH-10004447"/>
    <x v="2"/>
    <x v="6"/>
    <n v="833.94"/>
    <s v="CA-2015-140396"/>
    <n v="1"/>
    <n v="6"/>
    <n v="0"/>
    <n v="216.8244"/>
    <n v="0.41105220110552465"/>
  </r>
  <r>
    <x v="266"/>
    <x v="20"/>
    <s v="OFF-EN-10002592"/>
    <x v="0"/>
    <x v="11"/>
    <n v="34.74"/>
    <s v="CA-2015-140396"/>
    <n v="0"/>
    <n v="3"/>
    <n v="0"/>
    <n v="17.37"/>
    <n v="0.44424167803735209"/>
  </r>
  <r>
    <x v="266"/>
    <x v="20"/>
    <s v="OFF-PA-10000223"/>
    <x v="0"/>
    <x v="0"/>
    <n v="25.92"/>
    <s v="CA-2015-140396"/>
    <n v="0"/>
    <n v="4"/>
    <n v="0"/>
    <n v="12.441600000000001"/>
    <n v="0.43613829632717294"/>
  </r>
  <r>
    <x v="266"/>
    <x v="20"/>
    <s v="OFF-BI-10003669"/>
    <x v="0"/>
    <x v="3"/>
    <n v="12.96"/>
    <s v="CA-2015-140396"/>
    <n v="0"/>
    <n v="3"/>
    <n v="0.2"/>
    <n v="4.5359999999999996"/>
    <n v="0.46881743173671325"/>
  </r>
  <r>
    <x v="267"/>
    <x v="3"/>
    <s v="OFF-PA-10004359"/>
    <x v="0"/>
    <x v="0"/>
    <n v="629.09999999999991"/>
    <s v="CA-2015-102274"/>
    <n v="1"/>
    <n v="6"/>
    <n v="0"/>
    <n v="301.96799999999996"/>
    <n v="0.43613829632717294"/>
  </r>
  <r>
    <x v="267"/>
    <x v="4"/>
    <s v="TEC-AC-10000474"/>
    <x v="2"/>
    <x v="9"/>
    <n v="94.99"/>
    <s v="CA-2015-154781"/>
    <n v="1"/>
    <n v="1"/>
    <n v="0"/>
    <n v="28.496999999999986"/>
    <n v="0.52062335344040378"/>
  </r>
  <r>
    <x v="267"/>
    <x v="0"/>
    <s v="TEC-PH-10004922"/>
    <x v="2"/>
    <x v="6"/>
    <n v="267.95999999999998"/>
    <s v="US-2015-168501"/>
    <n v="1"/>
    <n v="5"/>
    <n v="0.2"/>
    <n v="16.747500000000016"/>
    <n v="0.41105220110552465"/>
  </r>
  <r>
    <x v="267"/>
    <x v="3"/>
    <s v="OFF-ST-10001511"/>
    <x v="0"/>
    <x v="1"/>
    <n v="193.95000000000002"/>
    <s v="CA-2015-102274"/>
    <n v="0"/>
    <n v="3"/>
    <n v="0"/>
    <n v="9.6974999999999838"/>
    <n v="0.44610841445725197"/>
  </r>
  <r>
    <x v="267"/>
    <x v="3"/>
    <s v="TEC-PH-10002923"/>
    <x v="2"/>
    <x v="6"/>
    <n v="36.99"/>
    <s v="CA-2015-102274"/>
    <n v="0"/>
    <n v="1"/>
    <n v="0"/>
    <n v="9.9873000000000012"/>
    <n v="0.41105220110552465"/>
  </r>
  <r>
    <x v="267"/>
    <x v="4"/>
    <s v="OFF-PA-10003309"/>
    <x v="0"/>
    <x v="0"/>
    <n v="12.96"/>
    <s v="CA-2015-103401"/>
    <n v="1"/>
    <n v="2"/>
    <n v="0"/>
    <n v="6.2208000000000006"/>
    <n v="0.43613829632717294"/>
  </r>
  <r>
    <x v="267"/>
    <x v="4"/>
    <s v="OFF-PA-10001609"/>
    <x v="0"/>
    <x v="0"/>
    <n v="6.58"/>
    <s v="CA-2015-154781"/>
    <n v="0"/>
    <n v="2"/>
    <n v="0"/>
    <n v="3.0267999999999997"/>
    <n v="0.43613829632717294"/>
  </r>
  <r>
    <x v="267"/>
    <x v="3"/>
    <s v="OFF-AR-10002833"/>
    <x v="0"/>
    <x v="4"/>
    <n v="5.46"/>
    <s v="CA-2015-102274"/>
    <n v="0"/>
    <n v="3"/>
    <n v="0"/>
    <n v="1.4742000000000002"/>
    <n v="0.45632477063632687"/>
  </r>
  <r>
    <x v="267"/>
    <x v="0"/>
    <s v="OFF-EN-10001509"/>
    <x v="0"/>
    <x v="11"/>
    <n v="1.6320000000000001"/>
    <s v="US-2015-168501"/>
    <n v="0"/>
    <n v="1"/>
    <n v="0.2"/>
    <n v="0.55079999999999985"/>
    <n v="0.44424167803735209"/>
  </r>
  <r>
    <x v="268"/>
    <x v="5"/>
    <s v="OFF-AP-10002734"/>
    <x v="0"/>
    <x v="12"/>
    <n v="675.12"/>
    <s v="CA-2015-129091"/>
    <n v="1"/>
    <n v="3"/>
    <n v="0"/>
    <n v="290.30160000000001"/>
    <n v="0.49507917887403441"/>
  </r>
  <r>
    <x v="268"/>
    <x v="5"/>
    <s v="OFF-BI-10001071"/>
    <x v="0"/>
    <x v="3"/>
    <n v="319.89999999999998"/>
    <s v="CA-2015-129091"/>
    <n v="0"/>
    <n v="5"/>
    <n v="0"/>
    <n v="156.751"/>
    <n v="0.46881743173671325"/>
  </r>
  <r>
    <x v="268"/>
    <x v="4"/>
    <s v="OFF-PA-10002245"/>
    <x v="0"/>
    <x v="0"/>
    <n v="53.820000000000007"/>
    <s v="CA-2015-135090"/>
    <n v="1"/>
    <n v="9"/>
    <n v="0"/>
    <n v="24.218999999999998"/>
    <n v="0.43613829632717294"/>
  </r>
  <r>
    <x v="268"/>
    <x v="5"/>
    <s v="OFF-EN-10004955"/>
    <x v="0"/>
    <x v="11"/>
    <n v="16.23"/>
    <s v="CA-2015-129091"/>
    <n v="0"/>
    <n v="3"/>
    <n v="0"/>
    <n v="7.9527000000000001"/>
    <n v="0.44424167803735209"/>
  </r>
  <r>
    <x v="268"/>
    <x v="5"/>
    <s v="OFF-EN-10001990"/>
    <x v="0"/>
    <x v="11"/>
    <n v="11.36"/>
    <s v="CA-2015-129091"/>
    <n v="0"/>
    <n v="2"/>
    <n v="0"/>
    <n v="5.3391999999999991"/>
    <n v="0.44424167803735209"/>
  </r>
  <r>
    <x v="268"/>
    <x v="1"/>
    <s v="OFF-BI-10002571"/>
    <x v="0"/>
    <x v="3"/>
    <n v="9.9799999999999969"/>
    <s v="US-2015-112200"/>
    <n v="1"/>
    <n v="5"/>
    <n v="0.8"/>
    <n v="-16.467000000000002"/>
    <n v="0.46881743173671325"/>
  </r>
  <r>
    <x v="268"/>
    <x v="5"/>
    <s v="OFF-PA-10001752"/>
    <x v="0"/>
    <x v="0"/>
    <n v="9.9600000000000009"/>
    <s v="CA-2015-125682"/>
    <n v="1"/>
    <n v="2"/>
    <n v="0"/>
    <n v="4.8804000000000007"/>
    <n v="0.43613829632717294"/>
  </r>
  <r>
    <x v="268"/>
    <x v="0"/>
    <s v="OFF-BI-10001765"/>
    <x v="0"/>
    <x v="3"/>
    <n v="6.9279999999999982"/>
    <s v="CA-2015-105340"/>
    <n v="1"/>
    <n v="1"/>
    <n v="0.8"/>
    <n v="-11.084800000000005"/>
    <n v="0.46881743173671325"/>
  </r>
  <r>
    <x v="269"/>
    <x v="4"/>
    <s v="FUR-CH-10000863"/>
    <x v="1"/>
    <x v="5"/>
    <n v="603.91999999999996"/>
    <s v="US-2015-157385"/>
    <n v="1"/>
    <n v="5"/>
    <n v="0.2"/>
    <n v="-67.941000000000003"/>
    <n v="0.46529189879902266"/>
  </r>
  <r>
    <x v="269"/>
    <x v="4"/>
    <s v="FUR-CH-10000595"/>
    <x v="1"/>
    <x v="5"/>
    <n v="381.44000000000005"/>
    <s v="US-2015-157385"/>
    <n v="0"/>
    <n v="2"/>
    <n v="0.2"/>
    <n v="23.839999999999975"/>
    <n v="0.46529189879902266"/>
  </r>
  <r>
    <x v="269"/>
    <x v="4"/>
    <s v="TEC-AC-10003280"/>
    <x v="2"/>
    <x v="9"/>
    <n v="29.99"/>
    <s v="US-2015-157385"/>
    <n v="0"/>
    <n v="1"/>
    <n v="0"/>
    <n v="6.2978999999999985"/>
    <n v="0.52062335344040378"/>
  </r>
  <r>
    <x v="269"/>
    <x v="0"/>
    <s v="TEC-AC-10003709"/>
    <x v="2"/>
    <x v="9"/>
    <n v="5.5440000000000005"/>
    <s v="CA-2015-120544"/>
    <n v="1"/>
    <n v="7"/>
    <n v="0.2"/>
    <n v="1.6632000000000007"/>
    <n v="0.52062335344040378"/>
  </r>
  <r>
    <x v="269"/>
    <x v="0"/>
    <s v="FUR-CH-10001973"/>
    <x v="1"/>
    <x v="5"/>
    <n v="155.37199999999999"/>
    <s v="US-2015-143721"/>
    <n v="1"/>
    <n v="2"/>
    <n v="0.3"/>
    <n v="-35.513599999999997"/>
    <n v="0.46529189879902266"/>
  </r>
  <r>
    <x v="269"/>
    <x v="2"/>
    <s v="OFF-EN-10003040"/>
    <x v="0"/>
    <x v="11"/>
    <n v="62.808000000000007"/>
    <s v="CA-2015-149055"/>
    <n v="1"/>
    <n v="3"/>
    <n v="0.2"/>
    <n v="21.197700000000001"/>
    <n v="0.44424167803735209"/>
  </r>
  <r>
    <x v="269"/>
    <x v="0"/>
    <s v="OFF-AP-10004336"/>
    <x v="0"/>
    <x v="12"/>
    <n v="34.175999999999995"/>
    <s v="CA-2015-120544"/>
    <n v="0"/>
    <n v="3"/>
    <n v="0.8"/>
    <n v="-87.148800000000023"/>
    <n v="0.49507917887403441"/>
  </r>
  <r>
    <x v="269"/>
    <x v="0"/>
    <s v="OFF-LA-10003923"/>
    <x v="0"/>
    <x v="2"/>
    <n v="23.680000000000003"/>
    <s v="CA-2015-110352"/>
    <n v="1"/>
    <n v="2"/>
    <n v="0.2"/>
    <n v="8.879999999999999"/>
    <n v="0.4647369236065339"/>
  </r>
  <r>
    <x v="269"/>
    <x v="12"/>
    <s v="OFF-EN-10002621"/>
    <x v="0"/>
    <x v="11"/>
    <n v="23.472000000000001"/>
    <s v="CA-2015-159625"/>
    <n v="1"/>
    <n v="3"/>
    <n v="0.2"/>
    <n v="8.8019999999999978"/>
    <n v="0.44424167803735209"/>
  </r>
  <r>
    <x v="269"/>
    <x v="4"/>
    <s v="OFF-EN-10003160"/>
    <x v="0"/>
    <x v="11"/>
    <n v="21.84"/>
    <s v="US-2015-157385"/>
    <n v="0"/>
    <n v="3"/>
    <n v="0"/>
    <n v="10.4832"/>
    <n v="0.44424167803735209"/>
  </r>
  <r>
    <x v="269"/>
    <x v="14"/>
    <s v="OFF-BI-10002049"/>
    <x v="0"/>
    <x v="3"/>
    <n v="14.669999999999998"/>
    <s v="CA-2015-139283"/>
    <n v="1"/>
    <n v="3"/>
    <n v="0"/>
    <n v="6.7481999999999989"/>
    <n v="0.46881743173671325"/>
  </r>
  <r>
    <x v="269"/>
    <x v="0"/>
    <s v="FUR-FU-10001940"/>
    <x v="1"/>
    <x v="8"/>
    <n v="6.3680000000000003"/>
    <s v="CA-2015-120544"/>
    <n v="0"/>
    <n v="2"/>
    <n v="0.6"/>
    <n v="-2.5471999999999984"/>
    <n v="0.4595170286641902"/>
  </r>
  <r>
    <x v="270"/>
    <x v="10"/>
    <s v="TEC-PH-10002584"/>
    <x v="2"/>
    <x v="6"/>
    <n v="1502.376"/>
    <s v="CA-2015-153850"/>
    <n v="1"/>
    <n v="4"/>
    <n v="0.4"/>
    <n v="-250.39600000000019"/>
    <n v="0.41105220110552465"/>
  </r>
  <r>
    <x v="270"/>
    <x v="10"/>
    <s v="TEC-PH-10000560"/>
    <x v="2"/>
    <x v="6"/>
    <n v="1049.97"/>
    <s v="CA-2015-105984"/>
    <n v="1"/>
    <n v="5"/>
    <n v="0.4"/>
    <n v="-209.99399999999991"/>
    <n v="0.41105220110552465"/>
  </r>
  <r>
    <x v="270"/>
    <x v="1"/>
    <s v="OFF-ST-10000046"/>
    <x v="0"/>
    <x v="1"/>
    <n v="646.20000000000005"/>
    <s v="CA-2015-163034"/>
    <n v="1"/>
    <n v="5"/>
    <n v="0.2"/>
    <n v="-8.0774999999999864"/>
    <n v="0.44610841445725197"/>
  </r>
  <r>
    <x v="270"/>
    <x v="10"/>
    <s v="FUR-CH-10000847"/>
    <x v="1"/>
    <x v="5"/>
    <n v="611.05799999999999"/>
    <s v="CA-2015-105984"/>
    <n v="0"/>
    <n v="3"/>
    <n v="0.3"/>
    <n v="-34.917600000000022"/>
    <n v="0.46529189879902266"/>
  </r>
  <r>
    <x v="270"/>
    <x v="22"/>
    <s v="OFF-ST-10002344"/>
    <x v="0"/>
    <x v="1"/>
    <n v="485.88"/>
    <s v="CA-2015-127131"/>
    <n v="1"/>
    <n v="6"/>
    <n v="0"/>
    <n v="9.7176000000000329"/>
    <n v="0.44610841445725197"/>
  </r>
  <r>
    <x v="270"/>
    <x v="24"/>
    <s v="TEC-AC-10001772"/>
    <x v="2"/>
    <x v="9"/>
    <n v="111.79"/>
    <s v="CA-2015-167360"/>
    <n v="1"/>
    <n v="7"/>
    <n v="0"/>
    <n v="43.598100000000002"/>
    <n v="0.52062335344040378"/>
  </r>
  <r>
    <x v="270"/>
    <x v="22"/>
    <s v="OFF-ST-10000036"/>
    <x v="0"/>
    <x v="1"/>
    <n v="197.58"/>
    <s v="CA-2015-127131"/>
    <n v="0"/>
    <n v="2"/>
    <n v="0"/>
    <n v="53.346599999999995"/>
    <n v="0.44610841445725197"/>
  </r>
  <r>
    <x v="270"/>
    <x v="14"/>
    <s v="OFF-LA-10003930"/>
    <x v="0"/>
    <x v="2"/>
    <n v="196.62"/>
    <s v="CA-2015-100762"/>
    <n v="1"/>
    <n v="2"/>
    <n v="0"/>
    <n v="96.343800000000002"/>
    <n v="0.4647369236065339"/>
  </r>
  <r>
    <x v="270"/>
    <x v="14"/>
    <s v="OFF-AR-10000380"/>
    <x v="0"/>
    <x v="4"/>
    <n v="151.91999999999999"/>
    <s v="CA-2015-100762"/>
    <n v="0"/>
    <n v="4"/>
    <n v="0"/>
    <n v="45.575999999999979"/>
    <n v="0.45632477063632687"/>
  </r>
  <r>
    <x v="270"/>
    <x v="4"/>
    <s v="FUR-FU-10001602"/>
    <x v="1"/>
    <x v="8"/>
    <n v="151.72"/>
    <s v="CA-2015-158540"/>
    <n v="1"/>
    <n v="4"/>
    <n v="0"/>
    <n v="27.309599999999989"/>
    <n v="0.4595170286641902"/>
  </r>
  <r>
    <x v="270"/>
    <x v="14"/>
    <s v="OFF-PA-10001815"/>
    <x v="0"/>
    <x v="0"/>
    <n v="144.12"/>
    <s v="CA-2015-100762"/>
    <n v="0"/>
    <n v="3"/>
    <n v="0"/>
    <n v="69.177599999999984"/>
    <n v="0.43613829632717294"/>
  </r>
  <r>
    <x v="270"/>
    <x v="4"/>
    <s v="FUR-CH-10001714"/>
    <x v="1"/>
    <x v="5"/>
    <n v="120.71199999999999"/>
    <s v="CA-2015-102295"/>
    <n v="1"/>
    <n v="1"/>
    <n v="0.2"/>
    <n v="-18.106799999999993"/>
    <n v="0.46529189879902266"/>
  </r>
  <r>
    <x v="270"/>
    <x v="6"/>
    <s v="FUR-FU-10002045"/>
    <x v="1"/>
    <x v="8"/>
    <n v="111.15"/>
    <s v="CA-2015-122217"/>
    <n v="1"/>
    <n v="5"/>
    <n v="0"/>
    <n v="48.906000000000006"/>
    <n v="0.4595170286641902"/>
  </r>
  <r>
    <x v="270"/>
    <x v="10"/>
    <s v="FUR-FU-10002960"/>
    <x v="1"/>
    <x v="8"/>
    <n v="35.168000000000006"/>
    <s v="CA-2015-153850"/>
    <n v="0"/>
    <n v="7"/>
    <n v="0.2"/>
    <n v="9.6712000000000025"/>
    <n v="0.4595170286641902"/>
  </r>
  <r>
    <x v="270"/>
    <x v="22"/>
    <s v="OFF-PA-10001800"/>
    <x v="0"/>
    <x v="0"/>
    <n v="25.92"/>
    <s v="CA-2015-127131"/>
    <n v="0"/>
    <n v="4"/>
    <n v="0"/>
    <n v="12.441600000000001"/>
    <n v="0.43613829632717294"/>
  </r>
  <r>
    <x v="270"/>
    <x v="14"/>
    <s v="OFF-PA-10004082"/>
    <x v="0"/>
    <x v="0"/>
    <n v="15.96"/>
    <s v="CA-2015-100762"/>
    <n v="0"/>
    <n v="2"/>
    <n v="0"/>
    <n v="7.98"/>
    <n v="0.43613829632717294"/>
  </r>
  <r>
    <x v="270"/>
    <x v="22"/>
    <s v="OFF-BI-10004656"/>
    <x v="0"/>
    <x v="3"/>
    <n v="12.096000000000002"/>
    <s v="CA-2015-127131"/>
    <n v="0"/>
    <n v="7"/>
    <n v="0.2"/>
    <n v="4.2335999999999991"/>
    <n v="0.46881743173671325"/>
  </r>
  <r>
    <x v="270"/>
    <x v="10"/>
    <s v="OFF-BI-10003350"/>
    <x v="0"/>
    <x v="3"/>
    <n v="5.7420000000000009"/>
    <s v="CA-2015-111360"/>
    <n v="1"/>
    <n v="3"/>
    <n v="0.7"/>
    <n v="-4.5935999999999986"/>
    <n v="0.46881743173671325"/>
  </r>
  <r>
    <x v="270"/>
    <x v="10"/>
    <s v="OFF-AR-10004757"/>
    <x v="0"/>
    <x v="4"/>
    <n v="2.6240000000000001"/>
    <s v="CA-2015-115973"/>
    <n v="1"/>
    <n v="1"/>
    <n v="0.2"/>
    <n v="0.42639999999999978"/>
    <n v="0.45632477063632687"/>
  </r>
  <r>
    <x v="271"/>
    <x v="0"/>
    <s v="FUR-TA-10000577"/>
    <x v="1"/>
    <x v="13"/>
    <n v="1218.7349999999997"/>
    <s v="CA-2015-127446"/>
    <n v="1"/>
    <n v="5"/>
    <n v="0.3"/>
    <n v="-121.87349999999992"/>
    <n v="0.55975208308209756"/>
  </r>
  <r>
    <x v="271"/>
    <x v="20"/>
    <s v="OFF-ST-10003470"/>
    <x v="0"/>
    <x v="1"/>
    <n v="1117.92"/>
    <s v="CA-2015-119151"/>
    <n v="1"/>
    <n v="4"/>
    <n v="0"/>
    <n v="55.895999999999958"/>
    <n v="0.44610841445725197"/>
  </r>
  <r>
    <x v="271"/>
    <x v="4"/>
    <s v="FUR-CH-10002335"/>
    <x v="1"/>
    <x v="5"/>
    <n v="725.34400000000005"/>
    <s v="US-2015-144078"/>
    <n v="1"/>
    <n v="4"/>
    <n v="0.2"/>
    <n v="54.400800000000004"/>
    <n v="0.46529189879902266"/>
  </r>
  <r>
    <x v="271"/>
    <x v="4"/>
    <s v="TEC-PH-10001580"/>
    <x v="2"/>
    <x v="6"/>
    <n v="539.91999999999996"/>
    <s v="US-2015-144078"/>
    <n v="0"/>
    <n v="5"/>
    <n v="0.2"/>
    <n v="47.242999999999967"/>
    <n v="0.41105220110552465"/>
  </r>
  <r>
    <x v="271"/>
    <x v="0"/>
    <s v="TEC-AC-10001635"/>
    <x v="2"/>
    <x v="9"/>
    <n v="24.672000000000001"/>
    <s v="CA-2015-127446"/>
    <n v="0"/>
    <n v="3"/>
    <n v="0.2"/>
    <n v="0"/>
    <n v="0.52062335344040378"/>
  </r>
  <r>
    <x v="271"/>
    <x v="4"/>
    <s v="OFF-AP-10000240"/>
    <x v="0"/>
    <x v="12"/>
    <n v="320.88"/>
    <s v="CA-2015-164721"/>
    <n v="1"/>
    <n v="6"/>
    <n v="0"/>
    <n v="93.055199999999957"/>
    <n v="0.49507917887403441"/>
  </r>
  <r>
    <x v="271"/>
    <x v="20"/>
    <s v="FUR-BO-10003159"/>
    <x v="1"/>
    <x v="10"/>
    <n v="275.952"/>
    <s v="CA-2015-119151"/>
    <n v="0"/>
    <n v="3"/>
    <n v="0.2"/>
    <n v="-37.943400000000025"/>
    <n v="0.5176847302647779"/>
  </r>
  <r>
    <x v="271"/>
    <x v="43"/>
    <s v="FUR-FU-10001095"/>
    <x v="1"/>
    <x v="8"/>
    <n v="52.96"/>
    <s v="CA-2015-122588"/>
    <n v="1"/>
    <n v="2"/>
    <n v="0"/>
    <n v="20.1248"/>
    <n v="0.4595170286641902"/>
  </r>
  <r>
    <x v="271"/>
    <x v="11"/>
    <s v="OFF-AR-10003179"/>
    <x v="0"/>
    <x v="4"/>
    <n v="51.016000000000005"/>
    <s v="US-2015-107993"/>
    <n v="1"/>
    <n v="7"/>
    <n v="0.2"/>
    <n v="8.2900999999999954"/>
    <n v="0.45632477063632687"/>
  </r>
  <r>
    <x v="271"/>
    <x v="4"/>
    <s v="OFF-PA-10000575"/>
    <x v="0"/>
    <x v="0"/>
    <n v="26.76"/>
    <s v="CA-2015-164721"/>
    <n v="0"/>
    <n v="4"/>
    <n v="0"/>
    <n v="12.3096"/>
    <n v="0.43613829632717294"/>
  </r>
  <r>
    <x v="271"/>
    <x v="4"/>
    <s v="FUR-FU-10001940"/>
    <x v="1"/>
    <x v="8"/>
    <n v="23.88"/>
    <s v="CA-2015-164721"/>
    <n v="0"/>
    <n v="3"/>
    <n v="0"/>
    <n v="10.507200000000001"/>
    <n v="0.4595170286641902"/>
  </r>
  <r>
    <x v="271"/>
    <x v="0"/>
    <s v="OFF-PA-10000955"/>
    <x v="0"/>
    <x v="0"/>
    <n v="15.696000000000002"/>
    <s v="CA-2015-127446"/>
    <n v="0"/>
    <n v="3"/>
    <n v="0.2"/>
    <n v="5.1011999999999995"/>
    <n v="0.43613829632717294"/>
  </r>
  <r>
    <x v="271"/>
    <x v="4"/>
    <s v="OFF-AR-10004707"/>
    <x v="0"/>
    <x v="4"/>
    <n v="7.4399999999999995"/>
    <s v="US-2015-144078"/>
    <n v="0"/>
    <n v="3"/>
    <n v="0"/>
    <n v="2.6039999999999996"/>
    <n v="0.45632477063632687"/>
  </r>
  <r>
    <x v="271"/>
    <x v="0"/>
    <s v="FUR-FU-10000221"/>
    <x v="1"/>
    <x v="8"/>
    <n v="6.0960000000000001"/>
    <s v="CA-2015-127446"/>
    <n v="0"/>
    <n v="3"/>
    <n v="0.6"/>
    <n v="-3.9624000000000006"/>
    <n v="0.4595170286641902"/>
  </r>
  <r>
    <x v="271"/>
    <x v="0"/>
    <s v="OFF-LA-10000248"/>
    <x v="0"/>
    <x v="2"/>
    <n v="5.9039999999999999"/>
    <s v="CA-2015-127446"/>
    <n v="0"/>
    <n v="2"/>
    <n v="0.2"/>
    <n v="1.9925999999999999"/>
    <n v="0.4647369236065339"/>
  </r>
  <r>
    <x v="271"/>
    <x v="0"/>
    <s v="OFF-LA-10001317"/>
    <x v="0"/>
    <x v="2"/>
    <n v="2.52"/>
    <s v="CA-2015-127446"/>
    <n v="0"/>
    <n v="1"/>
    <n v="0.2"/>
    <n v="0.88200000000000001"/>
    <n v="0.4647369236065339"/>
  </r>
  <r>
    <x v="272"/>
    <x v="11"/>
    <s v="OFF-ST-10001097"/>
    <x v="0"/>
    <x v="1"/>
    <n v="669.08"/>
    <s v="CA-2015-168984"/>
    <n v="1"/>
    <n v="5"/>
    <n v="0.2"/>
    <n v="-167.27"/>
    <n v="0.44610841445725197"/>
  </r>
  <r>
    <x v="272"/>
    <x v="11"/>
    <s v="TEC-PH-10000038"/>
    <x v="2"/>
    <x v="6"/>
    <n v="438.33600000000001"/>
    <s v="CA-2015-168984"/>
    <n v="0"/>
    <n v="4"/>
    <n v="0.2"/>
    <n v="-87.667200000000037"/>
    <n v="0.41105220110552465"/>
  </r>
  <r>
    <x v="272"/>
    <x v="20"/>
    <s v="TEC-PH-10002170"/>
    <x v="2"/>
    <x v="6"/>
    <n v="279.95999999999998"/>
    <s v="CA-2015-124730"/>
    <n v="1"/>
    <n v="4"/>
    <n v="0"/>
    <n v="78.388800000000003"/>
    <n v="0.41105220110552465"/>
  </r>
  <r>
    <x v="272"/>
    <x v="20"/>
    <s v="OFF-LA-10001158"/>
    <x v="0"/>
    <x v="2"/>
    <n v="93.149999999999991"/>
    <s v="CA-2015-124730"/>
    <n v="0"/>
    <n v="9"/>
    <n v="0"/>
    <n v="44.712000000000003"/>
    <n v="0.4647369236065339"/>
  </r>
  <r>
    <x v="272"/>
    <x v="4"/>
    <s v="OFF-PA-10001033"/>
    <x v="0"/>
    <x v="0"/>
    <n v="81.98"/>
    <s v="US-2015-147648"/>
    <n v="1"/>
    <n v="2"/>
    <n v="0"/>
    <n v="40.170200000000001"/>
    <n v="0.43613829632717294"/>
  </r>
  <r>
    <x v="272"/>
    <x v="4"/>
    <s v="OFF-AP-10000692"/>
    <x v="0"/>
    <x v="12"/>
    <n v="40.54"/>
    <s v="CA-2015-141110"/>
    <n v="1"/>
    <n v="2"/>
    <n v="0"/>
    <n v="11.351200000000002"/>
    <n v="0.49507917887403441"/>
  </r>
  <r>
    <x v="272"/>
    <x v="0"/>
    <s v="FUR-FU-10003194"/>
    <x v="1"/>
    <x v="8"/>
    <n v="19.3"/>
    <s v="US-2015-147606"/>
    <n v="1"/>
    <n v="5"/>
    <n v="0.6"/>
    <n v="-14.475000000000001"/>
    <n v="0.4595170286641902"/>
  </r>
  <r>
    <x v="272"/>
    <x v="20"/>
    <s v="OFF-BI-10001031"/>
    <x v="0"/>
    <x v="3"/>
    <n v="17.088000000000001"/>
    <s v="CA-2015-124730"/>
    <n v="0"/>
    <n v="4"/>
    <n v="0.2"/>
    <n v="5.767199999999999"/>
    <n v="0.46881743173671325"/>
  </r>
  <r>
    <x v="272"/>
    <x v="11"/>
    <s v="OFF-PA-10001166"/>
    <x v="0"/>
    <x v="0"/>
    <n v="15.552000000000003"/>
    <s v="CA-2015-168984"/>
    <n v="0"/>
    <n v="3"/>
    <n v="0.2"/>
    <n v="5.4432"/>
    <n v="0.43613829632717294"/>
  </r>
  <r>
    <x v="272"/>
    <x v="4"/>
    <s v="OFF-PA-10002586"/>
    <x v="0"/>
    <x v="0"/>
    <n v="14.940000000000001"/>
    <s v="CA-2015-141110"/>
    <n v="0"/>
    <n v="3"/>
    <n v="0"/>
    <n v="7.0218000000000007"/>
    <n v="0.43613829632717294"/>
  </r>
  <r>
    <x v="272"/>
    <x v="20"/>
    <s v="OFF-BI-10001078"/>
    <x v="0"/>
    <x v="3"/>
    <n v="12.912000000000001"/>
    <s v="CA-2015-124730"/>
    <n v="0"/>
    <n v="3"/>
    <n v="0.2"/>
    <n v="4.6806000000000001"/>
    <n v="0.46881743173671325"/>
  </r>
  <r>
    <x v="272"/>
    <x v="20"/>
    <s v="OFF-LA-10001613"/>
    <x v="0"/>
    <x v="2"/>
    <n v="11.52"/>
    <s v="CA-2015-124730"/>
    <n v="0"/>
    <n v="4"/>
    <n v="0"/>
    <n v="5.6448"/>
    <n v="0.4647369236065339"/>
  </r>
  <r>
    <x v="272"/>
    <x v="4"/>
    <s v="OFF-BI-10001553"/>
    <x v="0"/>
    <x v="3"/>
    <n v="7.3120000000000012"/>
    <s v="CA-2015-141110"/>
    <n v="0"/>
    <n v="1"/>
    <n v="0.2"/>
    <n v="2.5591999999999997"/>
    <n v="0.46881743173671325"/>
  </r>
  <r>
    <x v="272"/>
    <x v="4"/>
    <s v="OFF-BI-10002012"/>
    <x v="0"/>
    <x v="3"/>
    <n v="4.32"/>
    <s v="CA-2015-141110"/>
    <n v="0"/>
    <n v="3"/>
    <n v="0.2"/>
    <n v="1.512"/>
    <n v="0.46881743173671325"/>
  </r>
  <r>
    <x v="273"/>
    <x v="20"/>
    <s v="FUR-FU-10003268"/>
    <x v="1"/>
    <x v="8"/>
    <n v="199.89999999999998"/>
    <s v="CA-2015-167486"/>
    <n v="1"/>
    <n v="5"/>
    <n v="0"/>
    <n v="39.97999999999999"/>
    <n v="0.4595170286641902"/>
  </r>
  <r>
    <x v="273"/>
    <x v="20"/>
    <s v="OFF-FA-10003021"/>
    <x v="0"/>
    <x v="7"/>
    <n v="3.76"/>
    <s v="CA-2015-119032"/>
    <n v="1"/>
    <n v="2"/>
    <n v="0"/>
    <n v="1.3159999999999998"/>
    <n v="0.51168203684699509"/>
  </r>
  <r>
    <x v="274"/>
    <x v="0"/>
    <s v="TEC-MA-10004679"/>
    <x v="2"/>
    <x v="15"/>
    <n v="998.84999999999991"/>
    <s v="CA-2015-121629"/>
    <n v="1"/>
    <n v="5"/>
    <n v="0.4"/>
    <n v="-199.7700000000001"/>
    <n v="0.5183572270896134"/>
  </r>
  <r>
    <x v="274"/>
    <x v="4"/>
    <s v="FUR-BO-10000330"/>
    <x v="1"/>
    <x v="10"/>
    <n v="411.33199999999999"/>
    <s v="CA-2015-105249"/>
    <n v="1"/>
    <n v="4"/>
    <n v="0.15"/>
    <n v="-4.8391999999999769"/>
    <n v="0.5176847302647779"/>
  </r>
  <r>
    <x v="274"/>
    <x v="9"/>
    <s v="FUR-FU-10003773"/>
    <x v="1"/>
    <x v="8"/>
    <n v="397.59999999999997"/>
    <s v="CA-2015-101560"/>
    <n v="1"/>
    <n v="5"/>
    <n v="0"/>
    <n v="43.735999999999962"/>
    <n v="0.4595170286641902"/>
  </r>
  <r>
    <x v="274"/>
    <x v="4"/>
    <s v="TEC-AC-10003447"/>
    <x v="2"/>
    <x v="9"/>
    <n v="139.92999999999998"/>
    <s v="CA-2015-159800"/>
    <n v="1"/>
    <n v="7"/>
    <n v="0"/>
    <n v="34.982499999999987"/>
    <n v="0.52062335344040378"/>
  </r>
  <r>
    <x v="274"/>
    <x v="9"/>
    <s v="OFF-PA-10001363"/>
    <x v="0"/>
    <x v="0"/>
    <n v="85.96"/>
    <s v="CA-2015-101560"/>
    <n v="0"/>
    <n v="7"/>
    <n v="0"/>
    <n v="40.401199999999996"/>
    <n v="0.43613829632717294"/>
  </r>
  <r>
    <x v="274"/>
    <x v="18"/>
    <s v="OFF-EN-10003862"/>
    <x v="0"/>
    <x v="11"/>
    <n v="64.02"/>
    <s v="US-2015-120175"/>
    <n v="1"/>
    <n v="6"/>
    <n v="0"/>
    <n v="29.449199999999998"/>
    <n v="0.44424167803735209"/>
  </r>
  <r>
    <x v="274"/>
    <x v="9"/>
    <s v="OFF-BI-10000309"/>
    <x v="0"/>
    <x v="3"/>
    <n v="45.660000000000004"/>
    <s v="CA-2015-101560"/>
    <n v="0"/>
    <n v="3"/>
    <n v="0"/>
    <n v="22.3734"/>
    <n v="0.46881743173671325"/>
  </r>
  <r>
    <x v="274"/>
    <x v="4"/>
    <s v="OFF-AP-10004859"/>
    <x v="0"/>
    <x v="12"/>
    <n v="43.68"/>
    <s v="CA-2015-159800"/>
    <n v="0"/>
    <n v="3"/>
    <n v="0"/>
    <n v="11.793600000000001"/>
    <n v="0.49507917887403441"/>
  </r>
  <r>
    <x v="274"/>
    <x v="4"/>
    <s v="OFF-LA-10002043"/>
    <x v="0"/>
    <x v="2"/>
    <n v="41.4"/>
    <s v="CA-2015-105249"/>
    <n v="0"/>
    <n v="4"/>
    <n v="0"/>
    <n v="19.872"/>
    <n v="0.4647369236065339"/>
  </r>
  <r>
    <x v="274"/>
    <x v="20"/>
    <s v="OFF-BI-10003676"/>
    <x v="0"/>
    <x v="3"/>
    <n v="17.248000000000001"/>
    <s v="CA-2015-121167"/>
    <n v="1"/>
    <n v="2"/>
    <n v="0.2"/>
    <n v="6.0367999999999986"/>
    <n v="0.46881743173671325"/>
  </r>
  <r>
    <x v="274"/>
    <x v="33"/>
    <s v="OFF-AR-10001954"/>
    <x v="0"/>
    <x v="4"/>
    <n v="14.669999999999998"/>
    <s v="CA-2015-163013"/>
    <n v="1"/>
    <n v="3"/>
    <n v="0"/>
    <n v="3.9609000000000001"/>
    <n v="0.45632477063632687"/>
  </r>
  <r>
    <x v="274"/>
    <x v="9"/>
    <s v="OFF-AR-10004757"/>
    <x v="0"/>
    <x v="4"/>
    <n v="13.12"/>
    <s v="CA-2015-101560"/>
    <n v="0"/>
    <n v="4"/>
    <n v="0"/>
    <n v="4.3295999999999992"/>
    <n v="0.45632477063632687"/>
  </r>
  <r>
    <x v="274"/>
    <x v="4"/>
    <s v="OFF-SU-10001225"/>
    <x v="0"/>
    <x v="14"/>
    <n v="7.36"/>
    <s v="CA-2015-105249"/>
    <n v="0"/>
    <n v="2"/>
    <n v="0"/>
    <n v="0.14719999999999978"/>
    <n v="0.53938093436526824"/>
  </r>
  <r>
    <x v="275"/>
    <x v="4"/>
    <s v="TEC-PH-10004586"/>
    <x v="2"/>
    <x v="6"/>
    <n v="575.91999999999996"/>
    <s v="CA-2015-153983"/>
    <n v="1"/>
    <n v="2"/>
    <n v="0.2"/>
    <n v="71.989999999999981"/>
    <n v="0.41105220110552465"/>
  </r>
  <r>
    <x v="275"/>
    <x v="4"/>
    <s v="OFF-FA-10003495"/>
    <x v="0"/>
    <x v="7"/>
    <n v="30.4"/>
    <s v="CA-2015-153983"/>
    <n v="0"/>
    <n v="5"/>
    <n v="0"/>
    <n v="15.2"/>
    <n v="0.51168203684699509"/>
  </r>
  <r>
    <x v="275"/>
    <x v="20"/>
    <s v="OFF-LA-10002762"/>
    <x v="0"/>
    <x v="2"/>
    <n v="25.06"/>
    <s v="US-2015-111353"/>
    <n v="1"/>
    <n v="2"/>
    <n v="0"/>
    <n v="11.778199999999998"/>
    <n v="0.4647369236065339"/>
  </r>
  <r>
    <x v="275"/>
    <x v="1"/>
    <s v="OFF-FA-10003112"/>
    <x v="0"/>
    <x v="7"/>
    <n v="12.624000000000001"/>
    <s v="US-2015-134712"/>
    <n v="1"/>
    <n v="2"/>
    <n v="0.2"/>
    <n v="3.944999999999999"/>
    <n v="0.51168203684699509"/>
  </r>
  <r>
    <x v="275"/>
    <x v="2"/>
    <s v="OFF-LA-10000452"/>
    <x v="0"/>
    <x v="2"/>
    <n v="5.04"/>
    <s v="CA-2015-136280"/>
    <n v="1"/>
    <n v="2"/>
    <n v="0.2"/>
    <n v="1.764"/>
    <n v="0.4647369236065339"/>
  </r>
  <r>
    <x v="276"/>
    <x v="12"/>
    <s v="TEC-AC-10002550"/>
    <x v="2"/>
    <x v="9"/>
    <n v="102.24000000000001"/>
    <s v="CA-2015-146843"/>
    <n v="1"/>
    <n v="4"/>
    <n v="0.2"/>
    <n v="-16.614000000000004"/>
    <n v="0.52062335344040378"/>
  </r>
  <r>
    <x v="276"/>
    <x v="20"/>
    <s v="OFF-EN-10004007"/>
    <x v="0"/>
    <x v="11"/>
    <n v="62.28"/>
    <s v="CA-2015-103590"/>
    <n v="1"/>
    <n v="4"/>
    <n v="0"/>
    <n v="29.271599999999999"/>
    <n v="0.44424167803735209"/>
  </r>
  <r>
    <x v="276"/>
    <x v="12"/>
    <s v="OFF-SU-10001664"/>
    <x v="0"/>
    <x v="14"/>
    <n v="47.992000000000004"/>
    <s v="CA-2015-146843"/>
    <n v="0"/>
    <n v="7"/>
    <n v="0.2"/>
    <n v="3.5993999999999993"/>
    <n v="0.53938093436526824"/>
  </r>
  <r>
    <x v="276"/>
    <x v="16"/>
    <s v="OFF-BI-10000201"/>
    <x v="0"/>
    <x v="3"/>
    <n v="6.6420000000000012"/>
    <s v="CA-2015-148425"/>
    <n v="1"/>
    <n v="9"/>
    <n v="0.7"/>
    <n v="-4.427999999999999"/>
    <n v="0.46881743173671325"/>
  </r>
  <r>
    <x v="277"/>
    <x v="21"/>
    <s v="FUR-CH-10001854"/>
    <x v="1"/>
    <x v="5"/>
    <n v="2807.84"/>
    <s v="CA-2015-120474"/>
    <n v="1"/>
    <n v="8"/>
    <n v="0"/>
    <n v="673.88160000000016"/>
    <n v="0.46529189879902266"/>
  </r>
  <r>
    <x v="277"/>
    <x v="10"/>
    <s v="FUR-CH-10000015"/>
    <x v="1"/>
    <x v="5"/>
    <n v="909.7199999999998"/>
    <s v="CA-2015-150798"/>
    <n v="1"/>
    <n v="6"/>
    <n v="0.3"/>
    <n v="-51.983999999999924"/>
    <n v="0.46529189879902266"/>
  </r>
  <r>
    <x v="277"/>
    <x v="0"/>
    <s v="FUR-CH-10003746"/>
    <x v="1"/>
    <x v="5"/>
    <n v="674.05799999999999"/>
    <s v="US-2015-161613"/>
    <n v="1"/>
    <n v="3"/>
    <n v="0.3"/>
    <n v="-19.258800000000008"/>
    <n v="0.46529189879902266"/>
  </r>
  <r>
    <x v="277"/>
    <x v="10"/>
    <s v="TEC-CO-10001571"/>
    <x v="2"/>
    <x v="16"/>
    <n v="659.98799999999994"/>
    <s v="CA-2015-150798"/>
    <n v="0"/>
    <n v="2"/>
    <n v="0.4"/>
    <n v="109.99799999999999"/>
    <n v="0.55185675810753509"/>
  </r>
  <r>
    <x v="277"/>
    <x v="32"/>
    <s v="TEC-PH-10004434"/>
    <x v="2"/>
    <x v="6"/>
    <n v="271.89999999999998"/>
    <s v="CA-2015-143210"/>
    <n v="1"/>
    <n v="2"/>
    <n v="0"/>
    <n v="78.850999999999971"/>
    <n v="0.41105220110552465"/>
  </r>
  <r>
    <x v="277"/>
    <x v="25"/>
    <s v="TEC-PH-10001644"/>
    <x v="2"/>
    <x v="6"/>
    <n v="95.968000000000004"/>
    <s v="CA-2015-131527"/>
    <n v="1"/>
    <n v="4"/>
    <n v="0.2"/>
    <n v="9.5968000000000053"/>
    <n v="0.41105220110552465"/>
  </r>
  <r>
    <x v="277"/>
    <x v="4"/>
    <s v="FUR-FU-10001861"/>
    <x v="1"/>
    <x v="8"/>
    <n v="58.199999999999996"/>
    <s v="CA-2015-131051"/>
    <n v="1"/>
    <n v="3"/>
    <n v="0"/>
    <n v="28.517999999999994"/>
    <n v="0.4595170286641902"/>
  </r>
  <r>
    <x v="277"/>
    <x v="21"/>
    <s v="OFF-AR-10000475"/>
    <x v="0"/>
    <x v="4"/>
    <n v="46.64"/>
    <s v="CA-2015-120474"/>
    <n v="0"/>
    <n v="4"/>
    <n v="0"/>
    <n v="12.592800000000004"/>
    <n v="0.45632477063632687"/>
  </r>
  <r>
    <x v="277"/>
    <x v="32"/>
    <s v="FUR-FU-10003878"/>
    <x v="1"/>
    <x v="8"/>
    <n v="45.839999999999996"/>
    <s v="CA-2015-143210"/>
    <n v="0"/>
    <n v="3"/>
    <n v="0"/>
    <n v="15.585599999999999"/>
    <n v="0.4595170286641902"/>
  </r>
  <r>
    <x v="277"/>
    <x v="10"/>
    <s v="OFF-PA-10001972"/>
    <x v="0"/>
    <x v="0"/>
    <n v="36.288000000000011"/>
    <s v="CA-2015-150798"/>
    <n v="0"/>
    <n v="7"/>
    <n v="0.2"/>
    <n v="12.700800000000001"/>
    <n v="0.43613829632717294"/>
  </r>
  <r>
    <x v="277"/>
    <x v="32"/>
    <s v="FUR-FU-10002268"/>
    <x v="1"/>
    <x v="8"/>
    <n v="9.82"/>
    <s v="CA-2015-143210"/>
    <n v="0"/>
    <n v="2"/>
    <n v="0"/>
    <n v="3.2405999999999997"/>
    <n v="0.4595170286641902"/>
  </r>
  <r>
    <x v="277"/>
    <x v="10"/>
    <s v="FUR-FU-10000221"/>
    <x v="1"/>
    <x v="8"/>
    <n v="8.1280000000000001"/>
    <s v="CA-2015-150798"/>
    <n v="0"/>
    <n v="2"/>
    <n v="0.2"/>
    <n v="1.4223999999999997"/>
    <n v="0.4595170286641902"/>
  </r>
  <r>
    <x v="278"/>
    <x v="20"/>
    <s v="FUR-BO-10003272"/>
    <x v="1"/>
    <x v="10"/>
    <n v="883.92"/>
    <s v="CA-2015-112158"/>
    <n v="1"/>
    <n v="5"/>
    <n v="0.2"/>
    <n v="-110.49000000000007"/>
    <n v="0.5176847302647779"/>
  </r>
  <r>
    <x v="278"/>
    <x v="20"/>
    <s v="TEC-AC-10003628"/>
    <x v="2"/>
    <x v="9"/>
    <n v="119.96"/>
    <s v="CA-2015-112158"/>
    <n v="0"/>
    <n v="4"/>
    <n v="0"/>
    <n v="52.78240000000001"/>
    <n v="0.52062335344040378"/>
  </r>
  <r>
    <x v="278"/>
    <x v="10"/>
    <s v="TEC-AC-10001267"/>
    <x v="2"/>
    <x v="9"/>
    <n v="119.80000000000001"/>
    <s v="CA-2015-132864"/>
    <n v="1"/>
    <n v="5"/>
    <n v="0.2"/>
    <n v="29.950000000000003"/>
    <n v="0.52062335344040378"/>
  </r>
  <r>
    <x v="278"/>
    <x v="5"/>
    <s v="TEC-AC-10000199"/>
    <x v="2"/>
    <x v="9"/>
    <n v="5.95"/>
    <s v="CA-2015-103807"/>
    <n v="1"/>
    <n v="1"/>
    <n v="0"/>
    <n v="0.83300000000000018"/>
    <n v="0.52062335344040378"/>
  </r>
  <r>
    <x v="278"/>
    <x v="36"/>
    <s v="FUR-CH-10004754"/>
    <x v="1"/>
    <x v="5"/>
    <n v="239.84"/>
    <s v="CA-2015-154095"/>
    <n v="1"/>
    <n v="8"/>
    <n v="0"/>
    <n v="64.756799999999998"/>
    <n v="0.46529189879902266"/>
  </r>
  <r>
    <x v="278"/>
    <x v="36"/>
    <s v="OFF-PA-10002923"/>
    <x v="0"/>
    <x v="0"/>
    <n v="146.82"/>
    <s v="CA-2015-154095"/>
    <n v="0"/>
    <n v="3"/>
    <n v="0"/>
    <n v="73.41"/>
    <n v="0.43613829632717294"/>
  </r>
  <r>
    <x v="278"/>
    <x v="36"/>
    <s v="FUR-FU-10003849"/>
    <x v="1"/>
    <x v="8"/>
    <n v="60.72"/>
    <s v="CA-2015-154095"/>
    <n v="0"/>
    <n v="3"/>
    <n v="0"/>
    <n v="23.680799999999998"/>
    <n v="0.4595170286641902"/>
  </r>
  <r>
    <x v="278"/>
    <x v="0"/>
    <s v="FUR-FU-10001588"/>
    <x v="1"/>
    <x v="8"/>
    <n v="58.36"/>
    <s v="US-2015-117744"/>
    <n v="1"/>
    <n v="5"/>
    <n v="0.6"/>
    <n v="-24.802999999999997"/>
    <n v="0.4595170286641902"/>
  </r>
  <r>
    <x v="278"/>
    <x v="20"/>
    <s v="OFF-BI-10000050"/>
    <x v="0"/>
    <x v="3"/>
    <n v="46.72"/>
    <s v="CA-2015-112158"/>
    <n v="0"/>
    <n v="8"/>
    <n v="0.2"/>
    <n v="15.767999999999997"/>
    <n v="0.46881743173671325"/>
  </r>
  <r>
    <x v="278"/>
    <x v="0"/>
    <s v="FUR-FU-10002759"/>
    <x v="1"/>
    <x v="8"/>
    <n v="39.960000000000008"/>
    <s v="US-2015-117744"/>
    <n v="0"/>
    <n v="5"/>
    <n v="0.6"/>
    <n v="-23.975999999999999"/>
    <n v="0.4595170286641902"/>
  </r>
  <r>
    <x v="278"/>
    <x v="0"/>
    <s v="OFF-AR-10000940"/>
    <x v="0"/>
    <x v="4"/>
    <n v="16.463999999999999"/>
    <s v="US-2015-117744"/>
    <n v="0"/>
    <n v="7"/>
    <n v="0.2"/>
    <n v="1.4406000000000008"/>
    <n v="0.45632477063632687"/>
  </r>
  <r>
    <x v="278"/>
    <x v="36"/>
    <s v="OFF-LA-10000634"/>
    <x v="0"/>
    <x v="2"/>
    <n v="15.66"/>
    <s v="CA-2015-154095"/>
    <n v="0"/>
    <n v="6"/>
    <n v="0"/>
    <n v="7.2035999999999998"/>
    <n v="0.4647369236065339"/>
  </r>
  <r>
    <x v="278"/>
    <x v="5"/>
    <s v="OFF-PA-10002195"/>
    <x v="0"/>
    <x v="0"/>
    <n v="15.24"/>
    <s v="CA-2015-103807"/>
    <n v="0"/>
    <n v="3"/>
    <n v="0"/>
    <n v="7.1627999999999998"/>
    <n v="0.43613829632717294"/>
  </r>
  <r>
    <x v="278"/>
    <x v="1"/>
    <s v="OFF-AP-10004249"/>
    <x v="0"/>
    <x v="12"/>
    <n v="2.3939999999999997"/>
    <s v="CA-2015-101147"/>
    <n v="1"/>
    <n v="1"/>
    <n v="0.8"/>
    <n v="-6.344100000000001"/>
    <n v="0.49507917887403441"/>
  </r>
  <r>
    <x v="279"/>
    <x v="39"/>
    <s v="TEC-PH-10003811"/>
    <x v="2"/>
    <x v="6"/>
    <n v="479.96"/>
    <s v="CA-2015-122749"/>
    <n v="1"/>
    <n v="4"/>
    <n v="0"/>
    <n v="134.3888"/>
    <n v="0.41105220110552465"/>
  </r>
  <r>
    <x v="279"/>
    <x v="24"/>
    <s v="OFF-PA-10001972"/>
    <x v="0"/>
    <x v="0"/>
    <n v="25.92"/>
    <s v="CA-2015-164861"/>
    <n v="1"/>
    <n v="4"/>
    <n v="0"/>
    <n v="12.441600000000001"/>
    <n v="0.43613829632717294"/>
  </r>
  <r>
    <x v="280"/>
    <x v="20"/>
    <s v="TEC-PH-10000673"/>
    <x v="2"/>
    <x v="6"/>
    <n v="129.97999999999999"/>
    <s v="CA-2015-127187"/>
    <n v="1"/>
    <n v="2"/>
    <n v="0"/>
    <n v="62.3904"/>
    <n v="0.41105220110552465"/>
  </r>
  <r>
    <x v="281"/>
    <x v="12"/>
    <s v="OFF-AR-10002671"/>
    <x v="0"/>
    <x v="4"/>
    <n v="1113.0240000000001"/>
    <s v="CA-2015-106376"/>
    <n v="1"/>
    <n v="8"/>
    <n v="0.2"/>
    <n v="111.30239999999998"/>
    <n v="0.45632477063632687"/>
  </r>
  <r>
    <x v="281"/>
    <x v="2"/>
    <s v="OFF-EN-10000056"/>
    <x v="0"/>
    <x v="11"/>
    <n v="348.488"/>
    <s v="CA-2015-125542"/>
    <n v="1"/>
    <n v="7"/>
    <n v="0.2"/>
    <n v="117.61469999999996"/>
    <n v="0.44424167803735209"/>
  </r>
  <r>
    <x v="281"/>
    <x v="1"/>
    <s v="TEC-AC-10004659"/>
    <x v="2"/>
    <x v="9"/>
    <n v="408.74399999999997"/>
    <s v="CA-2015-166191"/>
    <n v="1"/>
    <n v="7"/>
    <n v="0.2"/>
    <n v="76.639499999999984"/>
    <n v="0.52062335344040378"/>
  </r>
  <r>
    <x v="281"/>
    <x v="4"/>
    <s v="OFF-AP-10001469"/>
    <x v="0"/>
    <x v="12"/>
    <n v="250.26"/>
    <s v="CA-2015-150203"/>
    <n v="1"/>
    <n v="6"/>
    <n v="0"/>
    <n v="72.575399999999973"/>
    <n v="0.49507917887403441"/>
  </r>
  <r>
    <x v="281"/>
    <x v="10"/>
    <s v="TEC-PH-10001809"/>
    <x v="2"/>
    <x v="6"/>
    <n v="179.93999999999997"/>
    <s v="CA-2015-151162"/>
    <n v="1"/>
    <n v="2"/>
    <n v="0.4"/>
    <n v="-44.984999999999999"/>
    <n v="0.41105220110552465"/>
  </r>
  <r>
    <x v="281"/>
    <x v="2"/>
    <s v="OFF-ST-10001469"/>
    <x v="0"/>
    <x v="1"/>
    <n v="172.73599999999999"/>
    <s v="CA-2015-125542"/>
    <n v="0"/>
    <n v="4"/>
    <n v="0.2"/>
    <n v="-30.228800000000007"/>
    <n v="0.44610841445725197"/>
  </r>
  <r>
    <x v="281"/>
    <x v="12"/>
    <s v="TEC-PH-10002726"/>
    <x v="2"/>
    <x v="6"/>
    <n v="167.96800000000002"/>
    <s v="CA-2015-106376"/>
    <n v="0"/>
    <n v="4"/>
    <n v="0.2"/>
    <n v="62.988"/>
    <n v="0.41105220110552465"/>
  </r>
  <r>
    <x v="281"/>
    <x v="10"/>
    <s v="OFF-PA-10001033"/>
    <x v="0"/>
    <x v="0"/>
    <n v="98.376000000000005"/>
    <s v="CA-2015-151162"/>
    <n v="0"/>
    <n v="3"/>
    <n v="0.2"/>
    <n v="35.661300000000004"/>
    <n v="0.43613829632717294"/>
  </r>
  <r>
    <x v="281"/>
    <x v="4"/>
    <s v="OFF-PA-10001363"/>
    <x v="0"/>
    <x v="0"/>
    <n v="49.12"/>
    <s v="CA-2015-133830"/>
    <n v="1"/>
    <n v="4"/>
    <n v="0"/>
    <n v="23.086399999999998"/>
    <n v="0.43613829632717294"/>
  </r>
  <r>
    <x v="281"/>
    <x v="10"/>
    <s v="TEC-PH-10001870"/>
    <x v="2"/>
    <x v="6"/>
    <n v="36.738"/>
    <s v="CA-2015-151162"/>
    <n v="0"/>
    <n v="1"/>
    <n v="0.4"/>
    <n v="-9.1845000000000034"/>
    <n v="0.41105220110552465"/>
  </r>
  <r>
    <x v="281"/>
    <x v="10"/>
    <s v="OFF-BI-10003719"/>
    <x v="0"/>
    <x v="3"/>
    <n v="29.940000000000005"/>
    <s v="CA-2015-151162"/>
    <n v="0"/>
    <n v="4"/>
    <n v="0.7"/>
    <n v="-23.952000000000005"/>
    <n v="0.46881743173671325"/>
  </r>
  <r>
    <x v="281"/>
    <x v="4"/>
    <s v="OFF-AR-10003045"/>
    <x v="0"/>
    <x v="4"/>
    <n v="26.46"/>
    <s v="CA-2015-133830"/>
    <n v="0"/>
    <n v="9"/>
    <n v="0"/>
    <n v="11.907"/>
    <n v="0.45632477063632687"/>
  </r>
  <r>
    <x v="281"/>
    <x v="1"/>
    <s v="OFF-ST-10003455"/>
    <x v="0"/>
    <x v="1"/>
    <n v="24.816000000000003"/>
    <s v="CA-2015-166191"/>
    <n v="0"/>
    <n v="2"/>
    <n v="0.2"/>
    <n v="1.8612000000000002"/>
    <n v="0.44610841445725197"/>
  </r>
  <r>
    <x v="281"/>
    <x v="6"/>
    <s v="OFF-ST-10002444"/>
    <x v="0"/>
    <x v="1"/>
    <n v="24.56"/>
    <s v="CA-2015-138296"/>
    <n v="1"/>
    <n v="2"/>
    <n v="0"/>
    <n v="6.8767999999999994"/>
    <n v="0.44610841445725197"/>
  </r>
  <r>
    <x v="281"/>
    <x v="10"/>
    <s v="OFF-PA-10003036"/>
    <x v="0"/>
    <x v="0"/>
    <n v="17.472000000000001"/>
    <s v="CA-2015-151162"/>
    <n v="0"/>
    <n v="3"/>
    <n v="0.2"/>
    <n v="5.6783999999999981"/>
    <n v="0.43613829632717294"/>
  </r>
  <r>
    <x v="281"/>
    <x v="4"/>
    <s v="OFF-FA-10002280"/>
    <x v="0"/>
    <x v="7"/>
    <n v="15"/>
    <s v="CA-2015-133830"/>
    <n v="0"/>
    <n v="3"/>
    <n v="0"/>
    <n v="7.1999999999999993"/>
    <n v="0.51168203684699509"/>
  </r>
  <r>
    <x v="282"/>
    <x v="4"/>
    <s v="OFF-ST-10001496"/>
    <x v="0"/>
    <x v="1"/>
    <n v="1261.33"/>
    <s v="CA-2015-106726"/>
    <n v="1"/>
    <n v="7"/>
    <n v="0"/>
    <n v="327.94580000000002"/>
    <n v="0.44610841445725197"/>
  </r>
  <r>
    <x v="282"/>
    <x v="11"/>
    <s v="FUR-TA-10003238"/>
    <x v="1"/>
    <x v="13"/>
    <n v="275.49"/>
    <s v="US-2015-112872"/>
    <n v="1"/>
    <n v="1"/>
    <n v="0.5"/>
    <n v="-170.80380000000002"/>
    <n v="0.55975208308209756"/>
  </r>
  <r>
    <x v="282"/>
    <x v="1"/>
    <s v="FUR-TA-10004086"/>
    <x v="1"/>
    <x v="13"/>
    <n v="214.95000000000002"/>
    <s v="US-2015-140452"/>
    <n v="1"/>
    <n v="5"/>
    <n v="0.5"/>
    <n v="-120.37200000000003"/>
    <n v="0.55975208308209756"/>
  </r>
  <r>
    <x v="282"/>
    <x v="11"/>
    <s v="OFF-ST-10002205"/>
    <x v="0"/>
    <x v="1"/>
    <n v="53.424000000000007"/>
    <s v="US-2015-112872"/>
    <n v="0"/>
    <n v="3"/>
    <n v="0.2"/>
    <n v="4.6746000000000016"/>
    <n v="0.44610841445725197"/>
  </r>
  <r>
    <x v="282"/>
    <x v="15"/>
    <s v="OFF-PA-10003641"/>
    <x v="0"/>
    <x v="0"/>
    <n v="42.207999999999998"/>
    <s v="CA-2015-155390"/>
    <n v="1"/>
    <n v="2"/>
    <n v="0.2"/>
    <n v="13.717599999999997"/>
    <n v="0.43613829632717294"/>
  </r>
  <r>
    <x v="282"/>
    <x v="1"/>
    <s v="OFF-ST-10002485"/>
    <x v="0"/>
    <x v="1"/>
    <n v="35.167999999999999"/>
    <s v="US-2015-140452"/>
    <n v="0"/>
    <n v="2"/>
    <n v="0.2"/>
    <n v="-8.3524000000000012"/>
    <n v="0.44610841445725197"/>
  </r>
  <r>
    <x v="282"/>
    <x v="1"/>
    <s v="TEC-PH-10000307"/>
    <x v="2"/>
    <x v="6"/>
    <n v="35.04"/>
    <s v="US-2015-140452"/>
    <n v="0"/>
    <n v="4"/>
    <n v="0.2"/>
    <n v="-7.0080000000000044"/>
    <n v="0.41105220110552465"/>
  </r>
  <r>
    <x v="282"/>
    <x v="0"/>
    <s v="FUR-FU-10002759"/>
    <x v="1"/>
    <x v="8"/>
    <n v="23.976000000000003"/>
    <s v="CA-2015-110030"/>
    <n v="1"/>
    <n v="3"/>
    <n v="0.6"/>
    <n v="-14.385599999999997"/>
    <n v="0.4595170286641902"/>
  </r>
  <r>
    <x v="282"/>
    <x v="1"/>
    <s v="OFF-AP-10004036"/>
    <x v="0"/>
    <x v="12"/>
    <n v="14.015999999999996"/>
    <s v="US-2015-140452"/>
    <n v="0"/>
    <n v="4"/>
    <n v="0.8"/>
    <n v="-31.536000000000001"/>
    <n v="0.49507917887403441"/>
  </r>
  <r>
    <x v="282"/>
    <x v="1"/>
    <s v="FUR-FU-10002088"/>
    <x v="1"/>
    <x v="8"/>
    <n v="10.776000000000002"/>
    <s v="US-2015-140452"/>
    <n v="0"/>
    <n v="3"/>
    <n v="0.6"/>
    <n v="-4.8491999999999997"/>
    <n v="0.4595170286641902"/>
  </r>
  <r>
    <x v="282"/>
    <x v="1"/>
    <s v="OFF-BI-10004965"/>
    <x v="0"/>
    <x v="3"/>
    <n v="4.5999999999999988"/>
    <s v="US-2015-140452"/>
    <n v="0"/>
    <n v="2"/>
    <n v="0.8"/>
    <n v="-8.0500000000000025"/>
    <n v="0.46881743173671325"/>
  </r>
  <r>
    <x v="283"/>
    <x v="22"/>
    <s v="OFF-ST-10000532"/>
    <x v="0"/>
    <x v="1"/>
    <n v="269.35999999999996"/>
    <s v="CA-2015-101392"/>
    <n v="1"/>
    <n v="7"/>
    <n v="0"/>
    <n v="70.033599999999993"/>
    <n v="0.44610841445725197"/>
  </r>
  <r>
    <x v="283"/>
    <x v="4"/>
    <s v="OFF-PA-10000062"/>
    <x v="0"/>
    <x v="0"/>
    <n v="164.88"/>
    <s v="CA-2015-154592"/>
    <n v="1"/>
    <n v="3"/>
    <n v="0"/>
    <n v="80.791200000000003"/>
    <n v="0.43613829632717294"/>
  </r>
  <r>
    <x v="283"/>
    <x v="6"/>
    <s v="OFF-PA-10003641"/>
    <x v="0"/>
    <x v="0"/>
    <n v="105.52"/>
    <s v="CA-2015-159681"/>
    <n v="1"/>
    <n v="4"/>
    <n v="0"/>
    <n v="48.539199999999994"/>
    <n v="0.43613829632717294"/>
  </r>
  <r>
    <x v="283"/>
    <x v="4"/>
    <s v="OFF-AR-10003190"/>
    <x v="0"/>
    <x v="4"/>
    <n v="8.64"/>
    <s v="CA-2015-138737"/>
    <n v="1"/>
    <n v="3"/>
    <n v="0"/>
    <n v="2.4192"/>
    <n v="0.45632477063632687"/>
  </r>
  <r>
    <x v="284"/>
    <x v="22"/>
    <s v="FUR-CH-10002602"/>
    <x v="1"/>
    <x v="5"/>
    <n v="603.91999999999996"/>
    <s v="CA-2015-135608"/>
    <n v="1"/>
    <n v="5"/>
    <n v="0.2"/>
    <n v="45.294000000000011"/>
    <n v="0.46529189879902266"/>
  </r>
  <r>
    <x v="284"/>
    <x v="11"/>
    <s v="TEC-AC-10004227"/>
    <x v="2"/>
    <x v="9"/>
    <n v="103.92000000000002"/>
    <s v="CA-2015-129364"/>
    <n v="1"/>
    <n v="10"/>
    <n v="0.2"/>
    <n v="-18.186000000000014"/>
    <n v="0.52062335344040378"/>
  </r>
  <r>
    <x v="284"/>
    <x v="4"/>
    <s v="FUR-FU-10000758"/>
    <x v="1"/>
    <x v="8"/>
    <n v="79.44"/>
    <s v="CA-2015-144071"/>
    <n v="1"/>
    <n v="3"/>
    <n v="0"/>
    <n v="28.598399999999994"/>
    <n v="0.4595170286641902"/>
  </r>
  <r>
    <x v="284"/>
    <x v="0"/>
    <s v="OFF-ST-10000777"/>
    <x v="0"/>
    <x v="1"/>
    <n v="60.415999999999997"/>
    <s v="CA-2015-104773"/>
    <n v="1"/>
    <n v="2"/>
    <n v="0.2"/>
    <n v="6.0416000000000025"/>
    <n v="0.44610841445725197"/>
  </r>
  <r>
    <x v="284"/>
    <x v="11"/>
    <s v="TEC-PH-10003095"/>
    <x v="2"/>
    <x v="6"/>
    <n v="52.679999999999993"/>
    <s v="CA-2015-129364"/>
    <n v="0"/>
    <n v="3"/>
    <n v="0.2"/>
    <n v="19.754999999999999"/>
    <n v="0.41105220110552465"/>
  </r>
  <r>
    <x v="284"/>
    <x v="22"/>
    <s v="OFF-PA-10001954"/>
    <x v="0"/>
    <x v="0"/>
    <n v="45.68"/>
    <s v="CA-2015-135608"/>
    <n v="0"/>
    <n v="2"/>
    <n v="0"/>
    <n v="21.012799999999999"/>
    <n v="0.43613829632717294"/>
  </r>
  <r>
    <x v="284"/>
    <x v="4"/>
    <s v="FUR-FU-10000397"/>
    <x v="1"/>
    <x v="8"/>
    <n v="39.880000000000003"/>
    <s v="CA-2015-144071"/>
    <n v="0"/>
    <n v="2"/>
    <n v="0"/>
    <n v="11.166400000000003"/>
    <n v="0.4595170286641902"/>
  </r>
  <r>
    <x v="284"/>
    <x v="11"/>
    <s v="OFF-ST-10001031"/>
    <x v="0"/>
    <x v="1"/>
    <n v="39.072000000000003"/>
    <s v="CA-2015-129364"/>
    <n v="0"/>
    <n v="3"/>
    <n v="0.2"/>
    <n v="2.9304000000000023"/>
    <n v="0.44610841445725197"/>
  </r>
  <r>
    <x v="284"/>
    <x v="11"/>
    <s v="OFF-LA-10001569"/>
    <x v="0"/>
    <x v="2"/>
    <n v="27.888000000000002"/>
    <s v="CA-2015-129364"/>
    <n v="0"/>
    <n v="7"/>
    <n v="0.2"/>
    <n v="9.0635999999999974"/>
    <n v="0.4647369236065339"/>
  </r>
  <r>
    <x v="284"/>
    <x v="11"/>
    <s v="OFF-SU-10000432"/>
    <x v="0"/>
    <x v="14"/>
    <n v="13.88"/>
    <s v="CA-2015-129364"/>
    <n v="0"/>
    <n v="5"/>
    <n v="0.2"/>
    <n v="-2.6025000000000014"/>
    <n v="0.53938093436526824"/>
  </r>
  <r>
    <x v="284"/>
    <x v="11"/>
    <s v="OFF-LA-10004409"/>
    <x v="0"/>
    <x v="2"/>
    <n v="11.52"/>
    <s v="CA-2015-129364"/>
    <n v="0"/>
    <n v="5"/>
    <n v="0.2"/>
    <n v="3.7439999999999989"/>
    <n v="0.4647369236065339"/>
  </r>
  <r>
    <x v="284"/>
    <x v="11"/>
    <s v="OFF-PA-10001569"/>
    <x v="0"/>
    <x v="0"/>
    <n v="10.368000000000002"/>
    <s v="CA-2015-129364"/>
    <n v="0"/>
    <n v="2"/>
    <n v="0.2"/>
    <n v="3.6288"/>
    <n v="0.43613829632717294"/>
  </r>
  <r>
    <x v="284"/>
    <x v="11"/>
    <s v="OFF-BI-10001132"/>
    <x v="0"/>
    <x v="3"/>
    <n v="6.4560000000000004"/>
    <s v="CA-2015-129364"/>
    <n v="0"/>
    <n v="4"/>
    <n v="0.7"/>
    <n v="-4.5191999999999979"/>
    <n v="0.46881743173671325"/>
  </r>
  <r>
    <x v="285"/>
    <x v="2"/>
    <s v="TEC-CO-10001766"/>
    <x v="2"/>
    <x v="16"/>
    <n v="1079.9759999999999"/>
    <s v="CA-2015-138128"/>
    <n v="1"/>
    <n v="4"/>
    <n v="0.4"/>
    <n v="125.99719999999991"/>
    <n v="0.55185675810753509"/>
  </r>
  <r>
    <x v="285"/>
    <x v="0"/>
    <s v="OFF-ST-10000036"/>
    <x v="0"/>
    <x v="1"/>
    <n v="237.09600000000003"/>
    <s v="CA-2015-109932"/>
    <n v="1"/>
    <n v="3"/>
    <n v="0.2"/>
    <n v="20.745899999999985"/>
    <n v="0.44610841445725197"/>
  </r>
  <r>
    <x v="285"/>
    <x v="12"/>
    <s v="OFF-ST-10004950"/>
    <x v="0"/>
    <x v="1"/>
    <n v="100.70400000000001"/>
    <s v="CA-2015-101175"/>
    <n v="1"/>
    <n v="6"/>
    <n v="0.2"/>
    <n v="-1.2588000000000008"/>
    <n v="0.44610841445725197"/>
  </r>
  <r>
    <x v="285"/>
    <x v="4"/>
    <s v="OFF-PA-10003845"/>
    <x v="0"/>
    <x v="0"/>
    <n v="34.68"/>
    <s v="CA-2015-104976"/>
    <n v="1"/>
    <n v="6"/>
    <n v="0"/>
    <n v="16.993200000000002"/>
    <n v="0.43613829632717294"/>
  </r>
  <r>
    <x v="285"/>
    <x v="2"/>
    <s v="OFF-EN-10002500"/>
    <x v="0"/>
    <x v="11"/>
    <n v="30.672000000000001"/>
    <s v="CA-2015-138128"/>
    <n v="0"/>
    <n v="3"/>
    <n v="0.2"/>
    <n v="9.5850000000000009"/>
    <n v="0.44424167803735209"/>
  </r>
  <r>
    <x v="285"/>
    <x v="1"/>
    <s v="OFF-AP-10003287"/>
    <x v="0"/>
    <x v="12"/>
    <n v="20.387999999999995"/>
    <s v="CA-2015-169649"/>
    <n v="1"/>
    <n v="2"/>
    <n v="0.8"/>
    <n v="-53.008800000000008"/>
    <n v="0.49507917887403441"/>
  </r>
  <r>
    <x v="285"/>
    <x v="0"/>
    <s v="OFF-PA-10001804"/>
    <x v="0"/>
    <x v="0"/>
    <n v="10.688000000000001"/>
    <s v="CA-2015-109932"/>
    <n v="0"/>
    <n v="2"/>
    <n v="0.2"/>
    <n v="3.7407999999999997"/>
    <n v="0.43613829632717294"/>
  </r>
  <r>
    <x v="285"/>
    <x v="1"/>
    <s v="OFF-PA-10000143"/>
    <x v="0"/>
    <x v="0"/>
    <n v="8.4480000000000004"/>
    <s v="CA-2015-169649"/>
    <n v="0"/>
    <n v="2"/>
    <n v="0.2"/>
    <n v="2.9568000000000003"/>
    <n v="0.43613829632717294"/>
  </r>
  <r>
    <x v="286"/>
    <x v="35"/>
    <s v="FUR-CH-10001708"/>
    <x v="1"/>
    <x v="5"/>
    <n v="338.35199999999998"/>
    <s v="US-2015-112991"/>
    <n v="1"/>
    <n v="3"/>
    <n v="0.2"/>
    <n v="4.2293999999999699"/>
    <n v="0.46529189879902266"/>
  </r>
  <r>
    <x v="286"/>
    <x v="20"/>
    <s v="OFF-BI-10000315"/>
    <x v="0"/>
    <x v="3"/>
    <n v="106.34399999999999"/>
    <s v="CA-2015-148488"/>
    <n v="1"/>
    <n v="7"/>
    <n v="0.2"/>
    <n v="37.220399999999998"/>
    <n v="0.46881743173671325"/>
  </r>
  <r>
    <x v="286"/>
    <x v="35"/>
    <s v="OFF-PA-10002222"/>
    <x v="0"/>
    <x v="0"/>
    <n v="91.36"/>
    <s v="US-2015-112991"/>
    <n v="0"/>
    <n v="4"/>
    <n v="0"/>
    <n v="42.025599999999997"/>
    <n v="0.43613829632717294"/>
  </r>
  <r>
    <x v="286"/>
    <x v="35"/>
    <s v="OFF-PA-10000019"/>
    <x v="0"/>
    <x v="0"/>
    <n v="25.92"/>
    <s v="US-2015-112991"/>
    <n v="0"/>
    <n v="4"/>
    <n v="0"/>
    <n v="12.441600000000001"/>
    <n v="0.43613829632717294"/>
  </r>
  <r>
    <x v="286"/>
    <x v="20"/>
    <s v="OFF-PA-10004470"/>
    <x v="0"/>
    <x v="0"/>
    <n v="11.36"/>
    <s v="CA-2015-148488"/>
    <n v="0"/>
    <n v="2"/>
    <n v="0"/>
    <n v="5.2255999999999991"/>
    <n v="0.43613829632717294"/>
  </r>
  <r>
    <x v="287"/>
    <x v="4"/>
    <s v="FUR-TA-10003473"/>
    <x v="1"/>
    <x v="13"/>
    <n v="3610.848"/>
    <s v="CA-2015-168494"/>
    <n v="1"/>
    <n v="12"/>
    <n v="0.2"/>
    <n v="135.4068000000002"/>
    <n v="0.55975208308209756"/>
  </r>
  <r>
    <x v="287"/>
    <x v="4"/>
    <s v="FUR-TA-10004619"/>
    <x v="1"/>
    <x v="13"/>
    <n v="764.6880000000001"/>
    <s v="CA-2015-168494"/>
    <n v="0"/>
    <n v="6"/>
    <n v="0.2"/>
    <n v="95.585999999999899"/>
    <n v="0.55975208308209756"/>
  </r>
  <r>
    <x v="287"/>
    <x v="4"/>
    <s v="FUR-BO-10004467"/>
    <x v="1"/>
    <x v="10"/>
    <n v="254.97449999999998"/>
    <s v="CA-2015-168494"/>
    <n v="0"/>
    <n v="3"/>
    <n v="0.15"/>
    <n v="11.998799999999989"/>
    <n v="0.5176847302647779"/>
  </r>
  <r>
    <x v="287"/>
    <x v="0"/>
    <s v="OFF-BI-10003650"/>
    <x v="0"/>
    <x v="3"/>
    <n v="210.39199999999997"/>
    <s v="US-2015-122959"/>
    <n v="1"/>
    <n v="2"/>
    <n v="0.8"/>
    <n v="-336.62720000000013"/>
    <n v="0.46881743173671325"/>
  </r>
  <r>
    <x v="287"/>
    <x v="4"/>
    <s v="FUR-FU-10003975"/>
    <x v="1"/>
    <x v="8"/>
    <n v="43.31"/>
    <s v="CA-2015-141607"/>
    <n v="1"/>
    <n v="1"/>
    <n v="0"/>
    <n v="4.330999999999996"/>
    <n v="0.4595170286641902"/>
  </r>
  <r>
    <x v="287"/>
    <x v="16"/>
    <s v="OFF-EN-10001099"/>
    <x v="0"/>
    <x v="11"/>
    <n v="23.472000000000001"/>
    <s v="CA-2015-107573"/>
    <n v="1"/>
    <n v="3"/>
    <n v="0.2"/>
    <n v="7.6283999999999974"/>
    <n v="0.44424167803735209"/>
  </r>
  <r>
    <x v="287"/>
    <x v="4"/>
    <s v="FUR-FU-10004270"/>
    <x v="1"/>
    <x v="8"/>
    <n v="12.54"/>
    <s v="CA-2015-113320"/>
    <n v="1"/>
    <n v="3"/>
    <n v="0"/>
    <n v="4.5144000000000002"/>
    <n v="0.4595170286641902"/>
  </r>
  <r>
    <x v="287"/>
    <x v="4"/>
    <s v="FUR-FU-10001706"/>
    <x v="1"/>
    <x v="8"/>
    <n v="9.24"/>
    <s v="CA-2015-113320"/>
    <n v="0"/>
    <n v="3"/>
    <n v="0"/>
    <n v="4.4352"/>
    <n v="0.4595170286641902"/>
  </r>
  <r>
    <x v="287"/>
    <x v="4"/>
    <s v="OFF-ST-10000617"/>
    <x v="0"/>
    <x v="1"/>
    <n v="8.94"/>
    <s v="CA-2015-113320"/>
    <n v="0"/>
    <n v="3"/>
    <n v="0"/>
    <n v="0.62579999999999902"/>
    <n v="0.44610841445725197"/>
  </r>
  <r>
    <x v="288"/>
    <x v="1"/>
    <s v="FUR-FU-10003930"/>
    <x v="1"/>
    <x v="8"/>
    <n v="94.427999999999997"/>
    <s v="US-2015-102631"/>
    <n v="1"/>
    <n v="3"/>
    <n v="0.6"/>
    <n v="-42.492599999999982"/>
    <n v="0.4595170286641902"/>
  </r>
  <r>
    <x v="288"/>
    <x v="4"/>
    <s v="OFF-PA-10001457"/>
    <x v="0"/>
    <x v="0"/>
    <n v="90.24"/>
    <s v="CA-2015-113579"/>
    <n v="1"/>
    <n v="6"/>
    <n v="0"/>
    <n v="41.51039999999999"/>
    <n v="0.43613829632717294"/>
  </r>
  <r>
    <x v="288"/>
    <x v="12"/>
    <s v="FUR-FU-10002553"/>
    <x v="1"/>
    <x v="8"/>
    <n v="87.960000000000008"/>
    <s v="CA-2015-124079"/>
    <n v="1"/>
    <n v="3"/>
    <n v="0.2"/>
    <n v="7.6965000000000039"/>
    <n v="0.4595170286641902"/>
  </r>
  <r>
    <x v="288"/>
    <x v="3"/>
    <s v="OFF-BI-10004970"/>
    <x v="0"/>
    <x v="3"/>
    <n v="12.39"/>
    <s v="CA-2015-129819"/>
    <n v="1"/>
    <n v="3"/>
    <n v="0"/>
    <n v="5.8232999999999997"/>
    <n v="0.46881743173671325"/>
  </r>
  <r>
    <x v="288"/>
    <x v="12"/>
    <s v="OFF-BI-10002103"/>
    <x v="0"/>
    <x v="3"/>
    <n v="5.2140000000000004"/>
    <s v="CA-2015-124079"/>
    <n v="0"/>
    <n v="2"/>
    <n v="0.7"/>
    <n v="-4.1711999999999989"/>
    <n v="0.46881743173671325"/>
  </r>
  <r>
    <x v="288"/>
    <x v="0"/>
    <s v="OFF-SU-10001574"/>
    <x v="0"/>
    <x v="14"/>
    <n v="2.92"/>
    <s v="CA-2015-154186"/>
    <n v="1"/>
    <n v="1"/>
    <n v="0.2"/>
    <n v="0.36499999999999977"/>
    <n v="0.53938093436526824"/>
  </r>
  <r>
    <x v="289"/>
    <x v="20"/>
    <s v="TEC-MA-10001127"/>
    <x v="2"/>
    <x v="15"/>
    <n v="6999.96"/>
    <s v="CA-2015-145541"/>
    <n v="1"/>
    <n v="4"/>
    <n v="0"/>
    <n v="2239.9871999999996"/>
    <n v="0.5183572270896134"/>
  </r>
  <r>
    <x v="289"/>
    <x v="10"/>
    <s v="TEC-AC-10003033"/>
    <x v="2"/>
    <x v="9"/>
    <n v="263.95999999999998"/>
    <s v="US-2015-123519"/>
    <n v="1"/>
    <n v="1"/>
    <n v="0.2"/>
    <n v="42.893499999999975"/>
    <n v="0.52062335344040378"/>
  </r>
  <r>
    <x v="289"/>
    <x v="1"/>
    <s v="TEC-AC-10002718"/>
    <x v="2"/>
    <x v="9"/>
    <n v="35.016000000000005"/>
    <s v="CA-2015-148950"/>
    <n v="1"/>
    <n v="3"/>
    <n v="0.2"/>
    <n v="-2.188500000000003"/>
    <n v="0.52062335344040378"/>
  </r>
  <r>
    <x v="289"/>
    <x v="16"/>
    <s v="FUR-CH-10002439"/>
    <x v="1"/>
    <x v="5"/>
    <n v="186.304"/>
    <s v="CA-2015-116568"/>
    <n v="1"/>
    <n v="4"/>
    <n v="0.2"/>
    <n v="13.972799999999999"/>
    <n v="0.46529189879902266"/>
  </r>
  <r>
    <x v="289"/>
    <x v="10"/>
    <s v="FUR-TA-10002645"/>
    <x v="1"/>
    <x v="13"/>
    <n v="136.53"/>
    <s v="US-2015-123519"/>
    <n v="0"/>
    <n v="1"/>
    <n v="0.4"/>
    <n v="-52.336500000000029"/>
    <n v="0.55975208308209756"/>
  </r>
  <r>
    <x v="289"/>
    <x v="1"/>
    <s v="OFF-BI-10002353"/>
    <x v="0"/>
    <x v="3"/>
    <n v="9.2639999999999976"/>
    <s v="CA-2015-130575"/>
    <n v="1"/>
    <n v="3"/>
    <n v="0.8"/>
    <n v="-13.895999999999997"/>
    <n v="0.46881743173671325"/>
  </r>
  <r>
    <x v="289"/>
    <x v="1"/>
    <s v="OFF-BI-10001249"/>
    <x v="0"/>
    <x v="3"/>
    <n v="5.1039999999999992"/>
    <s v="CA-2015-148950"/>
    <n v="0"/>
    <n v="4"/>
    <n v="0.8"/>
    <n v="-8.6768000000000018"/>
    <n v="0.46881743173671325"/>
  </r>
  <r>
    <x v="289"/>
    <x v="1"/>
    <s v="OFF-FA-10003059"/>
    <x v="0"/>
    <x v="7"/>
    <n v="2.8960000000000004"/>
    <s v="CA-2015-148950"/>
    <n v="0"/>
    <n v="2"/>
    <n v="0.2"/>
    <n v="0.4705999999999998"/>
    <n v="0.51168203684699509"/>
  </r>
  <r>
    <x v="289"/>
    <x v="10"/>
    <s v="OFF-AR-10003829"/>
    <x v="0"/>
    <x v="4"/>
    <n v="2.6240000000000001"/>
    <s v="US-2015-123519"/>
    <n v="0"/>
    <n v="1"/>
    <n v="0.2"/>
    <n v="0.29519999999999957"/>
    <n v="0.45632477063632687"/>
  </r>
  <r>
    <x v="290"/>
    <x v="0"/>
    <s v="FUR-CH-10004675"/>
    <x v="1"/>
    <x v="5"/>
    <n v="763.28"/>
    <s v="CA-2015-101602"/>
    <n v="1"/>
    <n v="5"/>
    <n v="0.3"/>
    <n v="-21.807999999999993"/>
    <n v="0.46529189879902266"/>
  </r>
  <r>
    <x v="290"/>
    <x v="2"/>
    <s v="FUR-CH-10003774"/>
    <x v="1"/>
    <x v="5"/>
    <n v="445.80200000000002"/>
    <s v="CA-2015-129938"/>
    <n v="1"/>
    <n v="7"/>
    <n v="0.3"/>
    <n v="-108.26620000000001"/>
    <n v="0.46529189879902266"/>
  </r>
  <r>
    <x v="290"/>
    <x v="0"/>
    <s v="TEC-PH-10000169"/>
    <x v="2"/>
    <x v="6"/>
    <n v="40.68"/>
    <s v="CA-2015-101602"/>
    <n v="0"/>
    <n v="3"/>
    <n v="0.2"/>
    <n v="-9.153000000000004"/>
    <n v="0.41105220110552465"/>
  </r>
  <r>
    <x v="290"/>
    <x v="1"/>
    <s v="FUR-FU-10001546"/>
    <x v="1"/>
    <x v="8"/>
    <n v="8.5440000000000005"/>
    <s v="CA-2015-119466"/>
    <n v="1"/>
    <n v="2"/>
    <n v="0.6"/>
    <n v="-7.4759999999999991"/>
    <n v="0.4595170286641902"/>
  </r>
  <r>
    <x v="290"/>
    <x v="4"/>
    <s v="FUR-FU-10003829"/>
    <x v="1"/>
    <x v="8"/>
    <n v="6.16"/>
    <s v="CA-2015-116673"/>
    <n v="1"/>
    <n v="2"/>
    <n v="0"/>
    <n v="1.9711999999999996"/>
    <n v="0.4595170286641902"/>
  </r>
  <r>
    <x v="291"/>
    <x v="4"/>
    <s v="FUR-CH-10001854"/>
    <x v="1"/>
    <x v="5"/>
    <n v="1403.9200000000003"/>
    <s v="CA-2015-124247"/>
    <n v="1"/>
    <n v="5"/>
    <n v="0.2"/>
    <n v="70.196000000000026"/>
    <n v="0.46529189879902266"/>
  </r>
  <r>
    <x v="291"/>
    <x v="16"/>
    <s v="FUR-CH-10000988"/>
    <x v="1"/>
    <x v="5"/>
    <n v="1013.8320000000001"/>
    <s v="CA-2015-153913"/>
    <n v="1"/>
    <n v="9"/>
    <n v="0.2"/>
    <n v="101.38319999999999"/>
    <n v="0.46529189879902266"/>
  </r>
  <r>
    <x v="291"/>
    <x v="4"/>
    <s v="TEC-PH-10004977"/>
    <x v="2"/>
    <x v="6"/>
    <n v="627.16800000000012"/>
    <s v="CA-2015-136399"/>
    <n v="1"/>
    <n v="4"/>
    <n v="0.2"/>
    <n v="70.55639999999994"/>
    <n v="0.41105220110552465"/>
  </r>
  <r>
    <x v="291"/>
    <x v="4"/>
    <s v="TEC-AC-10001142"/>
    <x v="2"/>
    <x v="9"/>
    <n v="395"/>
    <s v="CA-2015-136399"/>
    <n v="0"/>
    <n v="5"/>
    <n v="0"/>
    <n v="39.499999999999957"/>
    <n v="0.52062335344040378"/>
  </r>
  <r>
    <x v="291"/>
    <x v="0"/>
    <s v="TEC-AC-10004171"/>
    <x v="2"/>
    <x v="9"/>
    <n v="319.96800000000002"/>
    <s v="CA-2015-113257"/>
    <n v="1"/>
    <n v="4"/>
    <n v="0.2"/>
    <n v="95.990400000000008"/>
    <n v="0.52062335344040378"/>
  </r>
  <r>
    <x v="291"/>
    <x v="6"/>
    <s v="TEC-AC-10001314"/>
    <x v="2"/>
    <x v="9"/>
    <n v="99.98"/>
    <s v="CA-2015-100706"/>
    <n v="1"/>
    <n v="2"/>
    <n v="0"/>
    <n v="7.9983999999999895"/>
    <n v="0.52062335344040378"/>
  </r>
  <r>
    <x v="291"/>
    <x v="4"/>
    <s v="FUR-CH-10002602"/>
    <x v="1"/>
    <x v="5"/>
    <n v="241.56799999999998"/>
    <s v="CA-2015-136399"/>
    <n v="0"/>
    <n v="2"/>
    <n v="0.2"/>
    <n v="18.11760000000001"/>
    <n v="0.46529189879902266"/>
  </r>
  <r>
    <x v="291"/>
    <x v="14"/>
    <s v="OFF-PA-10000595"/>
    <x v="0"/>
    <x v="0"/>
    <n v="114.2"/>
    <s v="CA-2015-151379"/>
    <n v="1"/>
    <n v="5"/>
    <n v="0"/>
    <n v="52.531999999999996"/>
    <n v="0.43613829632717294"/>
  </r>
  <r>
    <x v="291"/>
    <x v="0"/>
    <s v="FUR-FU-10002116"/>
    <x v="1"/>
    <x v="8"/>
    <n v="56.567999999999998"/>
    <s v="CA-2015-108273"/>
    <n v="1"/>
    <n v="2"/>
    <n v="0.6"/>
    <n v="-74.952600000000004"/>
    <n v="0.4595170286641902"/>
  </r>
  <r>
    <x v="291"/>
    <x v="4"/>
    <s v="FUR-FU-10004090"/>
    <x v="1"/>
    <x v="8"/>
    <n v="44.46"/>
    <s v="CA-2015-136399"/>
    <n v="0"/>
    <n v="2"/>
    <n v="0"/>
    <n v="14.671799999999998"/>
    <n v="0.4595170286641902"/>
  </r>
  <r>
    <x v="291"/>
    <x v="0"/>
    <s v="OFF-PA-10000029"/>
    <x v="0"/>
    <x v="0"/>
    <n v="36.288000000000011"/>
    <s v="CA-2015-108273"/>
    <n v="0"/>
    <n v="7"/>
    <n v="0.2"/>
    <n v="12.700800000000001"/>
    <n v="0.43613829632717294"/>
  </r>
  <r>
    <x v="291"/>
    <x v="6"/>
    <s v="FUR-FU-10002268"/>
    <x v="1"/>
    <x v="8"/>
    <n v="29.46"/>
    <s v="CA-2015-100706"/>
    <n v="0"/>
    <n v="6"/>
    <n v="0"/>
    <n v="9.7217999999999982"/>
    <n v="0.4595170286641902"/>
  </r>
  <r>
    <x v="291"/>
    <x v="0"/>
    <s v="FUR-FU-10001706"/>
    <x v="1"/>
    <x v="8"/>
    <n v="8.6240000000000023"/>
    <s v="CA-2015-113257"/>
    <n v="0"/>
    <n v="7"/>
    <n v="0.6"/>
    <n v="-2.5872000000000011"/>
    <n v="0.4595170286641902"/>
  </r>
  <r>
    <x v="291"/>
    <x v="16"/>
    <s v="OFF-FA-10000490"/>
    <x v="0"/>
    <x v="7"/>
    <n v="1.984"/>
    <s v="CA-2015-153913"/>
    <n v="0"/>
    <n v="2"/>
    <n v="0.2"/>
    <n v="0.66959999999999997"/>
    <n v="0.51168203684699509"/>
  </r>
  <r>
    <x v="291"/>
    <x v="16"/>
    <s v="OFF-BI-10000591"/>
    <x v="0"/>
    <x v="3"/>
    <n v="1.1670000000000003"/>
    <s v="CA-2015-112718"/>
    <n v="1"/>
    <n v="1"/>
    <n v="0.7"/>
    <n v="-0.85579999999999989"/>
    <n v="0.46881743173671325"/>
  </r>
  <r>
    <x v="292"/>
    <x v="5"/>
    <s v="OFF-AR-10002952"/>
    <x v="0"/>
    <x v="4"/>
    <n v="40.049999999999997"/>
    <s v="CA-2015-123925"/>
    <n v="1"/>
    <n v="3"/>
    <n v="0"/>
    <n v="11.213999999999999"/>
    <n v="0.45632477063632687"/>
  </r>
  <r>
    <x v="292"/>
    <x v="10"/>
    <s v="OFF-BI-10002954"/>
    <x v="0"/>
    <x v="3"/>
    <n v="5.4840000000000009"/>
    <s v="CA-2015-139633"/>
    <n v="1"/>
    <n v="4"/>
    <n v="0.7"/>
    <n v="-4.0215999999999994"/>
    <n v="0.46881743173671325"/>
  </r>
  <r>
    <x v="293"/>
    <x v="33"/>
    <s v="FUR-CH-10000513"/>
    <x v="1"/>
    <x v="5"/>
    <n v="1819.8600000000001"/>
    <s v="CA-2015-120768"/>
    <n v="1"/>
    <n v="14"/>
    <n v="0"/>
    <n v="163.78740000000002"/>
    <n v="0.46529189879902266"/>
  </r>
  <r>
    <x v="293"/>
    <x v="4"/>
    <s v="TEC-PH-10001944"/>
    <x v="2"/>
    <x v="6"/>
    <n v="583.79999999999995"/>
    <s v="CA-2015-162992"/>
    <n v="1"/>
    <n v="5"/>
    <n v="0.2"/>
    <n v="72.974999999999909"/>
    <n v="0.41105220110552465"/>
  </r>
  <r>
    <x v="293"/>
    <x v="1"/>
    <s v="TEC-PH-10002817"/>
    <x v="2"/>
    <x v="6"/>
    <n v="323.97600000000006"/>
    <s v="CA-2015-169446"/>
    <n v="1"/>
    <n v="3"/>
    <n v="0.2"/>
    <n v="36.44729999999997"/>
    <n v="0.41105220110552465"/>
  </r>
  <r>
    <x v="293"/>
    <x v="16"/>
    <s v="TEC-AC-10002600"/>
    <x v="2"/>
    <x v="9"/>
    <n v="247.8"/>
    <s v="US-2015-150574"/>
    <n v="1"/>
    <n v="5"/>
    <n v="0.2"/>
    <n v="-18.584999999999994"/>
    <n v="0.52062335344040378"/>
  </r>
  <r>
    <x v="293"/>
    <x v="4"/>
    <s v="TEC-PH-10002085"/>
    <x v="2"/>
    <x v="6"/>
    <n v="211.16800000000001"/>
    <s v="CA-2015-162992"/>
    <n v="0"/>
    <n v="4"/>
    <n v="0.2"/>
    <n v="15.837600000000009"/>
    <n v="0.41105220110552465"/>
  </r>
  <r>
    <x v="293"/>
    <x v="33"/>
    <s v="OFF-BI-10001191"/>
    <x v="0"/>
    <x v="3"/>
    <n v="152.76"/>
    <s v="CA-2015-120768"/>
    <n v="0"/>
    <n v="6"/>
    <n v="0"/>
    <n v="74.852400000000003"/>
    <n v="0.46881743173671325"/>
  </r>
  <r>
    <x v="293"/>
    <x v="1"/>
    <s v="OFF-ST-10000419"/>
    <x v="0"/>
    <x v="1"/>
    <n v="32.591999999999999"/>
    <s v="CA-2015-169446"/>
    <n v="0"/>
    <n v="3"/>
    <n v="0.2"/>
    <n v="-7.7406000000000006"/>
    <n v="0.44610841445725197"/>
  </r>
  <r>
    <x v="293"/>
    <x v="4"/>
    <s v="OFF-FA-10004248"/>
    <x v="0"/>
    <x v="7"/>
    <n v="22.549999999999997"/>
    <s v="CA-2015-162992"/>
    <n v="0"/>
    <n v="5"/>
    <n v="0"/>
    <n v="8.7945000000000011"/>
    <n v="0.51168203684699509"/>
  </r>
  <r>
    <x v="293"/>
    <x v="1"/>
    <s v="OFF-PA-10000295"/>
    <x v="0"/>
    <x v="0"/>
    <n v="15.552000000000003"/>
    <s v="CA-2015-169446"/>
    <n v="0"/>
    <n v="3"/>
    <n v="0.2"/>
    <n v="5.4432"/>
    <n v="0.43613829632717294"/>
  </r>
  <r>
    <x v="293"/>
    <x v="4"/>
    <s v="OFF-LA-10001934"/>
    <x v="0"/>
    <x v="2"/>
    <n v="14.62"/>
    <s v="CA-2015-162992"/>
    <n v="0"/>
    <n v="2"/>
    <n v="0"/>
    <n v="6.8713999999999995"/>
    <n v="0.4647369236065339"/>
  </r>
  <r>
    <x v="293"/>
    <x v="33"/>
    <s v="OFF-SU-10004115"/>
    <x v="0"/>
    <x v="14"/>
    <n v="7.27"/>
    <s v="CA-2015-120768"/>
    <n v="0"/>
    <n v="1"/>
    <n v="0"/>
    <n v="1.9629000000000003"/>
    <n v="0.53938093436526824"/>
  </r>
  <r>
    <x v="293"/>
    <x v="16"/>
    <s v="OFF-BI-10000773"/>
    <x v="0"/>
    <x v="3"/>
    <n v="4.8120000000000003"/>
    <s v="US-2015-150574"/>
    <n v="0"/>
    <n v="2"/>
    <n v="0.7"/>
    <n v="-3.6891999999999996"/>
    <n v="0.46881743173671325"/>
  </r>
  <r>
    <x v="294"/>
    <x v="6"/>
    <s v="FUR-TA-10001932"/>
    <x v="1"/>
    <x v="13"/>
    <n v="2244.48"/>
    <s v="CA-2015-136567"/>
    <n v="1"/>
    <n v="7"/>
    <n v="0"/>
    <n v="493.78559999999993"/>
    <n v="0.55975208308209756"/>
  </r>
  <r>
    <x v="294"/>
    <x v="18"/>
    <s v="OFF-BI-10004600"/>
    <x v="0"/>
    <x v="3"/>
    <n v="1103.97"/>
    <s v="CA-2015-103100"/>
    <n v="1"/>
    <n v="3"/>
    <n v="0"/>
    <n v="496.78649999999993"/>
    <n v="0.46881743173671325"/>
  </r>
  <r>
    <x v="294"/>
    <x v="15"/>
    <s v="FUR-CH-10004287"/>
    <x v="1"/>
    <x v="5"/>
    <n v="662.88"/>
    <s v="CA-2015-134551"/>
    <n v="1"/>
    <n v="3"/>
    <n v="0.2"/>
    <n v="74.573999999999955"/>
    <n v="0.46529189879902266"/>
  </r>
  <r>
    <x v="294"/>
    <x v="4"/>
    <s v="OFF-BI-10004632"/>
    <x v="0"/>
    <x v="3"/>
    <n v="487.98400000000004"/>
    <s v="CA-2015-156594"/>
    <n v="1"/>
    <n v="2"/>
    <n v="0.2"/>
    <n v="152.49499999999998"/>
    <n v="0.46881743173671325"/>
  </r>
  <r>
    <x v="294"/>
    <x v="6"/>
    <s v="FUR-TA-10000617"/>
    <x v="1"/>
    <x v="13"/>
    <n v="455.1"/>
    <s v="CA-2015-136567"/>
    <n v="0"/>
    <n v="2"/>
    <n v="0"/>
    <n v="100.12200000000001"/>
    <n v="0.55975208308209756"/>
  </r>
  <r>
    <x v="294"/>
    <x v="26"/>
    <s v="TEC-AC-10001539"/>
    <x v="2"/>
    <x v="9"/>
    <n v="447.94399999999996"/>
    <s v="CA-2015-140816"/>
    <n v="1"/>
    <n v="7"/>
    <n v="0.2"/>
    <n v="89.588799999999992"/>
    <n v="0.52062335344040378"/>
  </r>
  <r>
    <x v="294"/>
    <x v="12"/>
    <s v="TEC-AC-10003628"/>
    <x v="2"/>
    <x v="9"/>
    <n v="71.975999999999999"/>
    <s v="CA-2015-138681"/>
    <n v="1"/>
    <n v="3"/>
    <n v="0.2"/>
    <n v="21.592800000000011"/>
    <n v="0.52062335344040378"/>
  </r>
  <r>
    <x v="294"/>
    <x v="0"/>
    <s v="TEC-AC-10004510"/>
    <x v="2"/>
    <x v="9"/>
    <n v="65.44"/>
    <s v="CA-2015-120852"/>
    <n v="1"/>
    <n v="5"/>
    <n v="0.2"/>
    <n v="-8.1800000000000033"/>
    <n v="0.52062335344040378"/>
  </r>
  <r>
    <x v="294"/>
    <x v="12"/>
    <s v="FUR-CH-10004860"/>
    <x v="1"/>
    <x v="5"/>
    <n v="242.35200000000003"/>
    <s v="CA-2015-138681"/>
    <n v="0"/>
    <n v="3"/>
    <n v="0.2"/>
    <n v="-42.411600000000035"/>
    <n v="0.46529189879902266"/>
  </r>
  <r>
    <x v="294"/>
    <x v="12"/>
    <s v="OFF-PA-10000357"/>
    <x v="0"/>
    <x v="0"/>
    <n v="221.92000000000002"/>
    <s v="CA-2015-138681"/>
    <n v="0"/>
    <n v="5"/>
    <n v="0.2"/>
    <n v="77.671999999999983"/>
    <n v="0.43613829632717294"/>
  </r>
  <r>
    <x v="294"/>
    <x v="20"/>
    <s v="FUR-CH-10004875"/>
    <x v="1"/>
    <x v="5"/>
    <n v="192.18600000000004"/>
    <s v="CA-2015-163412"/>
    <n v="1"/>
    <n v="3"/>
    <n v="0.1"/>
    <n v="36.3018"/>
    <n v="0.46529189879902266"/>
  </r>
  <r>
    <x v="294"/>
    <x v="10"/>
    <s v="FUR-FU-10003773"/>
    <x v="1"/>
    <x v="8"/>
    <n v="190.84800000000001"/>
    <s v="CA-2015-160157"/>
    <n v="1"/>
    <n v="3"/>
    <n v="0.2"/>
    <n v="-21.470400000000026"/>
    <n v="0.4595170286641902"/>
  </r>
  <r>
    <x v="294"/>
    <x v="4"/>
    <s v="OFF-BI-10003007"/>
    <x v="0"/>
    <x v="3"/>
    <n v="155.12"/>
    <s v="CA-2015-156594"/>
    <n v="0"/>
    <n v="5"/>
    <n v="0.2"/>
    <n v="50.413999999999987"/>
    <n v="0.46881743173671325"/>
  </r>
  <r>
    <x v="294"/>
    <x v="6"/>
    <s v="OFF-ST-10004337"/>
    <x v="0"/>
    <x v="1"/>
    <n v="122.48"/>
    <s v="CA-2015-136567"/>
    <n v="0"/>
    <n v="2"/>
    <n v="0"/>
    <n v="0"/>
    <n v="0.44610841445725197"/>
  </r>
  <r>
    <x v="294"/>
    <x v="6"/>
    <s v="OFF-BI-10003982"/>
    <x v="0"/>
    <x v="3"/>
    <n v="62.31"/>
    <s v="CA-2015-136567"/>
    <n v="0"/>
    <n v="3"/>
    <n v="0"/>
    <n v="29.285699999999999"/>
    <n v="0.46881743173671325"/>
  </r>
  <r>
    <x v="294"/>
    <x v="12"/>
    <s v="FUR-FU-10001876"/>
    <x v="1"/>
    <x v="8"/>
    <n v="51.967999999999996"/>
    <s v="CA-2015-138681"/>
    <n v="0"/>
    <n v="2"/>
    <n v="0.2"/>
    <n v="10.393599999999998"/>
    <n v="0.4595170286641902"/>
  </r>
  <r>
    <x v="294"/>
    <x v="4"/>
    <s v="OFF-AR-10001725"/>
    <x v="0"/>
    <x v="4"/>
    <n v="47.3"/>
    <s v="CA-2015-156594"/>
    <n v="0"/>
    <n v="2"/>
    <n v="0"/>
    <n v="12.298000000000002"/>
    <n v="0.45632477063632687"/>
  </r>
  <r>
    <x v="294"/>
    <x v="15"/>
    <s v="OFF-AP-10004868"/>
    <x v="0"/>
    <x v="12"/>
    <n v="43.512"/>
    <s v="CA-2015-134551"/>
    <n v="0"/>
    <n v="7"/>
    <n v="0.2"/>
    <n v="3.8073000000000015"/>
    <n v="0.49507917887403441"/>
  </r>
  <r>
    <x v="294"/>
    <x v="22"/>
    <s v="OFF-LA-10002043"/>
    <x v="0"/>
    <x v="2"/>
    <n v="31.049999999999997"/>
    <s v="US-2015-109036"/>
    <n v="1"/>
    <n v="3"/>
    <n v="0"/>
    <n v="14.904"/>
    <n v="0.4647369236065339"/>
  </r>
  <r>
    <x v="294"/>
    <x v="15"/>
    <s v="OFF-PA-10002689"/>
    <x v="0"/>
    <x v="0"/>
    <n v="25.920000000000005"/>
    <s v="CA-2015-134551"/>
    <n v="0"/>
    <n v="5"/>
    <n v="0.2"/>
    <n v="9.0719999999999992"/>
    <n v="0.43613829632717294"/>
  </r>
  <r>
    <x v="294"/>
    <x v="0"/>
    <s v="OFF-AP-10001563"/>
    <x v="0"/>
    <x v="12"/>
    <n v="19.431999999999995"/>
    <s v="CA-2015-120852"/>
    <n v="0"/>
    <n v="2"/>
    <n v="0.8"/>
    <n v="-49.551600000000022"/>
    <n v="0.49507917887403441"/>
  </r>
  <r>
    <x v="294"/>
    <x v="12"/>
    <s v="OFF-PA-10003270"/>
    <x v="0"/>
    <x v="0"/>
    <n v="8.4480000000000004"/>
    <s v="CA-2015-138681"/>
    <n v="0"/>
    <n v="2"/>
    <n v="0.2"/>
    <n v="2.6399999999999997"/>
    <n v="0.43613829632717294"/>
  </r>
  <r>
    <x v="294"/>
    <x v="4"/>
    <s v="OFF-AR-10004269"/>
    <x v="0"/>
    <x v="4"/>
    <n v="4.13"/>
    <s v="CA-2015-156594"/>
    <n v="0"/>
    <n v="1"/>
    <n v="0"/>
    <n v="1.1564000000000001"/>
    <n v="0.45632477063632687"/>
  </r>
  <r>
    <x v="294"/>
    <x v="18"/>
    <s v="OFF-LA-10003720"/>
    <x v="0"/>
    <x v="2"/>
    <n v="3.69"/>
    <s v="CA-2015-103100"/>
    <n v="0"/>
    <n v="1"/>
    <n v="0"/>
    <n v="1.7343"/>
    <n v="0.4647369236065339"/>
  </r>
  <r>
    <x v="295"/>
    <x v="4"/>
    <s v="FUR-CH-10004287"/>
    <x v="1"/>
    <x v="5"/>
    <n v="1325.76"/>
    <s v="CA-2015-154893"/>
    <n v="1"/>
    <n v="6"/>
    <n v="0.2"/>
    <n v="149.14799999999991"/>
    <n v="0.46529189879902266"/>
  </r>
  <r>
    <x v="295"/>
    <x v="4"/>
    <s v="FUR-CH-10000595"/>
    <x v="1"/>
    <x v="5"/>
    <n v="572.16000000000008"/>
    <s v="CA-2015-154893"/>
    <n v="0"/>
    <n v="3"/>
    <n v="0.2"/>
    <n v="35.759999999999962"/>
    <n v="0.46529189879902266"/>
  </r>
  <r>
    <x v="295"/>
    <x v="15"/>
    <s v="OFF-BI-10000977"/>
    <x v="0"/>
    <x v="3"/>
    <n v="18.240000000000002"/>
    <s v="CA-2015-134621"/>
    <n v="1"/>
    <n v="2"/>
    <n v="0.7"/>
    <n v="-14.591999999999999"/>
    <n v="0.46881743173671325"/>
  </r>
  <r>
    <x v="295"/>
    <x v="7"/>
    <s v="OFF-LA-10004409"/>
    <x v="0"/>
    <x v="2"/>
    <n v="17.28"/>
    <s v="CA-2015-109127"/>
    <n v="1"/>
    <n v="6"/>
    <n v="0"/>
    <n v="7.9487999999999985"/>
    <n v="0.4647369236065339"/>
  </r>
  <r>
    <x v="296"/>
    <x v="20"/>
    <s v="OFF-BI-10003984"/>
    <x v="0"/>
    <x v="3"/>
    <n v="296.71200000000005"/>
    <s v="CA-2015-101364"/>
    <n v="1"/>
    <n v="13"/>
    <n v="0.2"/>
    <n v="100.14029999999998"/>
    <n v="0.46881743173671325"/>
  </r>
  <r>
    <x v="296"/>
    <x v="20"/>
    <s v="OFF-ST-10004946"/>
    <x v="0"/>
    <x v="1"/>
    <n v="216.4"/>
    <s v="CA-2015-146864"/>
    <n v="1"/>
    <n v="4"/>
    <n v="0"/>
    <n v="56.26400000000001"/>
    <n v="0.44610841445725197"/>
  </r>
  <r>
    <x v="296"/>
    <x v="1"/>
    <s v="OFF-ST-10000585"/>
    <x v="0"/>
    <x v="1"/>
    <n v="132.16"/>
    <s v="CA-2015-142510"/>
    <n v="1"/>
    <n v="1"/>
    <n v="0.2"/>
    <n v="9.911999999999999"/>
    <n v="0.44610841445725197"/>
  </r>
  <r>
    <x v="296"/>
    <x v="1"/>
    <s v="OFF-PA-10001289"/>
    <x v="0"/>
    <x v="0"/>
    <n v="124.032"/>
    <s v="CA-2015-142510"/>
    <n v="0"/>
    <n v="4"/>
    <n v="0.2"/>
    <n v="44.961600000000004"/>
    <n v="0.43613829632717294"/>
  </r>
  <r>
    <x v="296"/>
    <x v="1"/>
    <s v="OFF-BI-10002824"/>
    <x v="0"/>
    <x v="3"/>
    <n v="17.903999999999996"/>
    <s v="CA-2015-142510"/>
    <n v="0"/>
    <n v="6"/>
    <n v="0.8"/>
    <n v="-31.332000000000008"/>
    <n v="0.46881743173671325"/>
  </r>
  <r>
    <x v="296"/>
    <x v="4"/>
    <s v="OFF-AR-10003394"/>
    <x v="0"/>
    <x v="4"/>
    <n v="11.76"/>
    <s v="CA-2015-133543"/>
    <n v="1"/>
    <n v="4"/>
    <n v="0"/>
    <n v="3.1752000000000002"/>
    <n v="0.45632477063632687"/>
  </r>
  <r>
    <x v="297"/>
    <x v="16"/>
    <s v="OFF-ST-10000078"/>
    <x v="0"/>
    <x v="1"/>
    <n v="424.27200000000005"/>
    <s v="CA-2015-154158"/>
    <n v="1"/>
    <n v="2"/>
    <n v="0.2"/>
    <n v="-10.60680000000005"/>
    <n v="0.44610841445725197"/>
  </r>
  <r>
    <x v="297"/>
    <x v="18"/>
    <s v="OFF-AP-10002350"/>
    <x v="0"/>
    <x v="12"/>
    <n v="207.24"/>
    <s v="CA-2015-142314"/>
    <n v="1"/>
    <n v="11"/>
    <n v="0"/>
    <n v="58.027200000000001"/>
    <n v="0.49507917887403441"/>
  </r>
  <r>
    <x v="297"/>
    <x v="16"/>
    <s v="OFF-ST-10004950"/>
    <x v="0"/>
    <x v="1"/>
    <n v="83.920000000000016"/>
    <s v="CA-2015-154158"/>
    <n v="0"/>
    <n v="5"/>
    <n v="0.2"/>
    <n v="-1.049000000000003"/>
    <n v="0.44610841445725197"/>
  </r>
  <r>
    <x v="297"/>
    <x v="16"/>
    <s v="FUR-CH-10004698"/>
    <x v="1"/>
    <x v="5"/>
    <n v="64.784000000000006"/>
    <s v="CA-2015-154158"/>
    <n v="0"/>
    <n v="1"/>
    <n v="0.2"/>
    <n v="6.4784000000000042"/>
    <n v="0.46529189879902266"/>
  </r>
  <r>
    <x v="297"/>
    <x v="20"/>
    <s v="OFF-AP-10002350"/>
    <x v="0"/>
    <x v="12"/>
    <n v="56.519999999999996"/>
    <s v="CA-2015-114517"/>
    <n v="1"/>
    <n v="3"/>
    <n v="0"/>
    <n v="15.8256"/>
    <n v="0.49507917887403441"/>
  </r>
  <r>
    <x v="297"/>
    <x v="20"/>
    <s v="FUR-TA-10001676"/>
    <x v="1"/>
    <x v="13"/>
    <n v="53.315999999999995"/>
    <s v="CA-2015-114517"/>
    <n v="0"/>
    <n v="2"/>
    <n v="0.4"/>
    <n v="-19.549200000000006"/>
    <n v="0.55975208308209756"/>
  </r>
  <r>
    <x v="297"/>
    <x v="16"/>
    <s v="OFF-PA-10001295"/>
    <x v="0"/>
    <x v="0"/>
    <n v="45.527999999999999"/>
    <s v="CA-2015-154158"/>
    <n v="0"/>
    <n v="3"/>
    <n v="0.2"/>
    <n v="15.934799999999997"/>
    <n v="0.43613829632717294"/>
  </r>
  <r>
    <x v="297"/>
    <x v="0"/>
    <s v="OFF-PA-10000223"/>
    <x v="0"/>
    <x v="0"/>
    <n v="5.1840000000000011"/>
    <s v="CA-2015-126333"/>
    <n v="1"/>
    <n v="1"/>
    <n v="0.2"/>
    <n v="1.8144"/>
    <n v="0.43613829632717294"/>
  </r>
  <r>
    <x v="297"/>
    <x v="16"/>
    <s v="OFF-AR-10001868"/>
    <x v="0"/>
    <x v="4"/>
    <n v="1.3440000000000001"/>
    <s v="CA-2015-154158"/>
    <n v="0"/>
    <n v="1"/>
    <n v="0.2"/>
    <n v="0.504"/>
    <n v="0.45632477063632687"/>
  </r>
  <r>
    <x v="298"/>
    <x v="4"/>
    <s v="TEC-PH-10001530"/>
    <x v="2"/>
    <x v="6"/>
    <n v="818.37600000000009"/>
    <s v="US-2015-138247"/>
    <n v="1"/>
    <n v="3"/>
    <n v="0.2"/>
    <n v="51.148499999999984"/>
    <n v="0.41105220110552465"/>
  </r>
  <r>
    <x v="298"/>
    <x v="4"/>
    <s v="OFF-AP-10000828"/>
    <x v="0"/>
    <x v="12"/>
    <n v="361.96"/>
    <s v="US-2015-138247"/>
    <n v="0"/>
    <n v="2"/>
    <n v="0"/>
    <n v="101.34879999999998"/>
    <n v="0.49507917887403441"/>
  </r>
  <r>
    <x v="298"/>
    <x v="4"/>
    <s v="TEC-AC-10004708"/>
    <x v="2"/>
    <x v="9"/>
    <n v="62.849999999999994"/>
    <s v="US-2015-138247"/>
    <n v="0"/>
    <n v="3"/>
    <n v="0"/>
    <n v="13.198499999999999"/>
    <n v="0.52062335344040378"/>
  </r>
  <r>
    <x v="298"/>
    <x v="4"/>
    <s v="FUR-CH-10001146"/>
    <x v="1"/>
    <x v="5"/>
    <n v="292.27200000000005"/>
    <s v="US-2015-167738"/>
    <n v="1"/>
    <n v="6"/>
    <n v="0.2"/>
    <n v="18.266999999999967"/>
    <n v="0.46529189879902266"/>
  </r>
  <r>
    <x v="298"/>
    <x v="4"/>
    <s v="TEC-PH-10000213"/>
    <x v="2"/>
    <x v="6"/>
    <n v="173.65600000000003"/>
    <s v="US-2015-138247"/>
    <n v="0"/>
    <n v="7"/>
    <n v="0.2"/>
    <n v="17.365599999999993"/>
    <n v="0.41105220110552465"/>
  </r>
  <r>
    <x v="298"/>
    <x v="4"/>
    <s v="OFF-ST-10003306"/>
    <x v="0"/>
    <x v="1"/>
    <n v="142.86000000000001"/>
    <s v="US-2015-167738"/>
    <n v="0"/>
    <n v="1"/>
    <n v="0"/>
    <n v="41.429399999999987"/>
    <n v="0.44610841445725197"/>
  </r>
  <r>
    <x v="298"/>
    <x v="10"/>
    <s v="FUR-FU-10003096"/>
    <x v="1"/>
    <x v="8"/>
    <n v="30.36"/>
    <s v="CA-2015-156314"/>
    <n v="1"/>
    <n v="5"/>
    <n v="0.2"/>
    <n v="8.7285000000000004"/>
    <n v="0.4595170286641902"/>
  </r>
  <r>
    <x v="298"/>
    <x v="4"/>
    <s v="FUR-FU-10002554"/>
    <x v="1"/>
    <x v="8"/>
    <n v="23.99"/>
    <s v="US-2015-138247"/>
    <n v="0"/>
    <n v="1"/>
    <n v="0"/>
    <n v="5.5176999999999978"/>
    <n v="0.4595170286641902"/>
  </r>
  <r>
    <x v="298"/>
    <x v="4"/>
    <s v="OFF-ST-10002301"/>
    <x v="0"/>
    <x v="1"/>
    <n v="20.34"/>
    <s v="US-2015-138247"/>
    <n v="0"/>
    <n v="1"/>
    <n v="0"/>
    <n v="0.20339999999999847"/>
    <n v="0.44610841445725197"/>
  </r>
  <r>
    <x v="298"/>
    <x v="4"/>
    <s v="OFF-AP-10003278"/>
    <x v="0"/>
    <x v="12"/>
    <n v="13.97"/>
    <s v="CA-2015-132913"/>
    <n v="1"/>
    <n v="1"/>
    <n v="0"/>
    <n v="3.632200000000001"/>
    <n v="0.49507917887403441"/>
  </r>
  <r>
    <x v="298"/>
    <x v="16"/>
    <s v="OFF-PA-10001947"/>
    <x v="0"/>
    <x v="0"/>
    <n v="9.5680000000000014"/>
    <s v="CA-2015-113166"/>
    <n v="1"/>
    <n v="2"/>
    <n v="0.2"/>
    <n v="3.4683999999999999"/>
    <n v="0.43613829632717294"/>
  </r>
  <r>
    <x v="299"/>
    <x v="0"/>
    <s v="FUR-CH-10004063"/>
    <x v="1"/>
    <x v="5"/>
    <n v="600.55799999999999"/>
    <s v="US-2015-152030"/>
    <n v="1"/>
    <n v="3"/>
    <n v="0.3"/>
    <n v="-8.5794000000000779"/>
    <n v="0.46529189879902266"/>
  </r>
  <r>
    <x v="299"/>
    <x v="26"/>
    <s v="FUR-FU-10004091"/>
    <x v="1"/>
    <x v="8"/>
    <n v="300.416"/>
    <s v="CA-2015-111451"/>
    <n v="1"/>
    <n v="8"/>
    <n v="0.2"/>
    <n v="78.859200000000001"/>
    <n v="0.4595170286641902"/>
  </r>
  <r>
    <x v="299"/>
    <x v="26"/>
    <s v="FUR-CH-10001891"/>
    <x v="1"/>
    <x v="5"/>
    <n v="230.35200000000003"/>
    <s v="CA-2015-111451"/>
    <n v="0"/>
    <n v="3"/>
    <n v="0.2"/>
    <n v="20.155800000000013"/>
    <n v="0.46529189879902266"/>
  </r>
  <r>
    <x v="299"/>
    <x v="2"/>
    <s v="OFF-ST-10001370"/>
    <x v="0"/>
    <x v="1"/>
    <n v="227.13600000000002"/>
    <s v="CA-2015-139598"/>
    <n v="1"/>
    <n v="4"/>
    <n v="0.2"/>
    <n v="-42.588000000000036"/>
    <n v="0.44610841445725197"/>
  </r>
  <r>
    <x v="299"/>
    <x v="26"/>
    <s v="FUR-FU-10002918"/>
    <x v="1"/>
    <x v="8"/>
    <n v="218.35200000000003"/>
    <s v="CA-2015-111451"/>
    <n v="0"/>
    <n v="3"/>
    <n v="0.2"/>
    <n v="-24.564599999999999"/>
    <n v="0.4595170286641902"/>
  </r>
  <r>
    <x v="299"/>
    <x v="20"/>
    <s v="OFF-ST-10000563"/>
    <x v="0"/>
    <x v="1"/>
    <n v="191.88"/>
    <s v="CA-2015-168473"/>
    <n v="1"/>
    <n v="6"/>
    <n v="0"/>
    <n v="19.188000000000002"/>
    <n v="0.44610841445725197"/>
  </r>
  <r>
    <x v="299"/>
    <x v="2"/>
    <s v="OFF-AP-10003287"/>
    <x v="0"/>
    <x v="12"/>
    <n v="81.552000000000007"/>
    <s v="CA-2015-139598"/>
    <n v="0"/>
    <n v="2"/>
    <n v="0.2"/>
    <n v="8.1551999999999971"/>
    <n v="0.49507917887403441"/>
  </r>
  <r>
    <x v="299"/>
    <x v="26"/>
    <s v="OFF-BI-10004593"/>
    <x v="0"/>
    <x v="3"/>
    <n v="78.600000000000009"/>
    <s v="CA-2015-111451"/>
    <n v="0"/>
    <n v="5"/>
    <n v="0.7"/>
    <n v="-62.88000000000001"/>
    <n v="0.46881743173671325"/>
  </r>
  <r>
    <x v="299"/>
    <x v="2"/>
    <s v="OFF-AP-10002998"/>
    <x v="0"/>
    <x v="12"/>
    <n v="34.655999999999999"/>
    <s v="CA-2015-139598"/>
    <n v="0"/>
    <n v="2"/>
    <n v="0.2"/>
    <n v="5.6315999999999971"/>
    <n v="0.49507917887403441"/>
  </r>
  <r>
    <x v="299"/>
    <x v="26"/>
    <s v="OFF-FA-10004854"/>
    <x v="0"/>
    <x v="7"/>
    <n v="27.552000000000003"/>
    <s v="CA-2015-111451"/>
    <n v="0"/>
    <n v="3"/>
    <n v="0.2"/>
    <n v="9.2987999999999964"/>
    <n v="0.51168203684699509"/>
  </r>
  <r>
    <x v="299"/>
    <x v="2"/>
    <s v="OFF-PA-10004569"/>
    <x v="0"/>
    <x v="0"/>
    <n v="18.264000000000003"/>
    <s v="CA-2015-139598"/>
    <n v="0"/>
    <n v="3"/>
    <n v="0.2"/>
    <n v="6.1640999999999995"/>
    <n v="0.43613829632717294"/>
  </r>
  <r>
    <x v="299"/>
    <x v="4"/>
    <s v="OFF-SU-10002189"/>
    <x v="0"/>
    <x v="14"/>
    <n v="11.91"/>
    <s v="CA-2015-106264"/>
    <n v="1"/>
    <n v="3"/>
    <n v="0"/>
    <n v="0.11909999999999954"/>
    <n v="0.53938093436526824"/>
  </r>
  <r>
    <x v="299"/>
    <x v="1"/>
    <s v="OFF-BI-10002103"/>
    <x v="0"/>
    <x v="3"/>
    <n v="8.6899999999999977"/>
    <s v="US-2015-111171"/>
    <n v="1"/>
    <n v="5"/>
    <n v="0.8"/>
    <n v="-14.773"/>
    <n v="0.46881743173671325"/>
  </r>
  <r>
    <x v="299"/>
    <x v="2"/>
    <s v="OFF-AR-10002257"/>
    <x v="0"/>
    <x v="4"/>
    <n v="8.016"/>
    <s v="CA-2015-101427"/>
    <n v="1"/>
    <n v="3"/>
    <n v="0.2"/>
    <n v="1.102199999999999"/>
    <n v="0.45632477063632687"/>
  </r>
  <r>
    <x v="299"/>
    <x v="4"/>
    <s v="FUR-FU-10001852"/>
    <x v="1"/>
    <x v="8"/>
    <n v="3.48"/>
    <s v="CA-2015-106264"/>
    <n v="0"/>
    <n v="2"/>
    <n v="0"/>
    <n v="1.1135999999999999"/>
    <n v="0.4595170286641902"/>
  </r>
  <r>
    <x v="300"/>
    <x v="12"/>
    <s v="OFF-BI-10003650"/>
    <x v="0"/>
    <x v="3"/>
    <n v="946.76400000000024"/>
    <s v="CA-2015-148383"/>
    <n v="1"/>
    <n v="6"/>
    <n v="0.7"/>
    <n v="-694.29359999999997"/>
    <n v="0.46881743173671325"/>
  </r>
  <r>
    <x v="300"/>
    <x v="20"/>
    <s v="FUR-CH-10004477"/>
    <x v="1"/>
    <x v="5"/>
    <n v="767.21400000000006"/>
    <s v="CA-2015-163447"/>
    <n v="1"/>
    <n v="14"/>
    <n v="0.1"/>
    <n v="161.96739999999997"/>
    <n v="0.46529189879902266"/>
  </r>
  <r>
    <x v="300"/>
    <x v="33"/>
    <s v="TEC-AC-10003198"/>
    <x v="2"/>
    <x v="9"/>
    <n v="498"/>
    <s v="CA-2015-153087"/>
    <n v="1"/>
    <n v="5"/>
    <n v="0"/>
    <n v="184.26"/>
    <n v="0.52062335344040378"/>
  </r>
  <r>
    <x v="300"/>
    <x v="4"/>
    <s v="FUR-CH-10004886"/>
    <x v="1"/>
    <x v="5"/>
    <n v="230.28000000000003"/>
    <s v="US-2015-106334"/>
    <n v="1"/>
    <n v="3"/>
    <n v="0.2"/>
    <n v="23.027999999999992"/>
    <n v="0.46529189879902266"/>
  </r>
  <r>
    <x v="300"/>
    <x v="10"/>
    <s v="FUR-FU-10004904"/>
    <x v="1"/>
    <x v="8"/>
    <n v="182.35200000000003"/>
    <s v="US-2015-159611"/>
    <n v="1"/>
    <n v="3"/>
    <n v="0.2"/>
    <n v="-18.23520000000002"/>
    <n v="0.4595170286641902"/>
  </r>
  <r>
    <x v="300"/>
    <x v="10"/>
    <s v="OFF-ST-10002790"/>
    <x v="0"/>
    <x v="1"/>
    <n v="118.16"/>
    <s v="US-2015-159611"/>
    <n v="0"/>
    <n v="2"/>
    <n v="0.2"/>
    <n v="-25.108999999999988"/>
    <n v="0.44610841445725197"/>
  </r>
  <r>
    <x v="300"/>
    <x v="4"/>
    <s v="OFF-ST-10004507"/>
    <x v="0"/>
    <x v="1"/>
    <n v="51.449999999999996"/>
    <s v="CA-2015-166961"/>
    <n v="1"/>
    <n v="3"/>
    <n v="0"/>
    <n v="13.891499999999999"/>
    <n v="0.44610841445725197"/>
  </r>
  <r>
    <x v="300"/>
    <x v="4"/>
    <s v="OFF-BI-10002353"/>
    <x v="0"/>
    <x v="3"/>
    <n v="37.055999999999997"/>
    <s v="CA-2015-166961"/>
    <n v="0"/>
    <n v="3"/>
    <n v="0.2"/>
    <n v="13.896000000000001"/>
    <n v="0.46881743173671325"/>
  </r>
  <r>
    <x v="300"/>
    <x v="1"/>
    <s v="FUR-FU-10001473"/>
    <x v="1"/>
    <x v="8"/>
    <n v="32.952000000000005"/>
    <s v="CA-2015-162866"/>
    <n v="1"/>
    <n v="6"/>
    <n v="0.6"/>
    <n v="-19.771199999999997"/>
    <n v="0.4595170286641902"/>
  </r>
  <r>
    <x v="300"/>
    <x v="1"/>
    <s v="OFF-ST-10002562"/>
    <x v="0"/>
    <x v="1"/>
    <n v="30.016000000000005"/>
    <s v="CA-2015-162866"/>
    <n v="0"/>
    <n v="4"/>
    <n v="0.2"/>
    <n v="3.0015999999999998"/>
    <n v="0.44610841445725197"/>
  </r>
  <r>
    <x v="300"/>
    <x v="33"/>
    <s v="OFF-PA-10001243"/>
    <x v="0"/>
    <x v="0"/>
    <n v="23.92"/>
    <s v="CA-2015-153087"/>
    <n v="0"/>
    <n v="4"/>
    <n v="0"/>
    <n v="11.720800000000001"/>
    <n v="0.43613829632717294"/>
  </r>
  <r>
    <x v="300"/>
    <x v="4"/>
    <s v="OFF-PA-10003657"/>
    <x v="0"/>
    <x v="0"/>
    <n v="12.84"/>
    <s v="US-2015-106334"/>
    <n v="0"/>
    <n v="3"/>
    <n v="0"/>
    <n v="5.7779999999999987"/>
    <n v="0.43613829632717294"/>
  </r>
  <r>
    <x v="300"/>
    <x v="4"/>
    <s v="OFF-LA-10004425"/>
    <x v="0"/>
    <x v="2"/>
    <n v="11.56"/>
    <s v="CA-2015-120243"/>
    <n v="1"/>
    <n v="4"/>
    <n v="0"/>
    <n v="5.4332000000000003"/>
    <n v="0.4647369236065339"/>
  </r>
  <r>
    <x v="300"/>
    <x v="4"/>
    <s v="OFF-AP-10001366"/>
    <x v="0"/>
    <x v="12"/>
    <n v="10.98"/>
    <s v="CA-2015-166961"/>
    <n v="0"/>
    <n v="1"/>
    <n v="0"/>
    <n v="2.9646000000000008"/>
    <n v="0.49507917887403441"/>
  </r>
  <r>
    <x v="300"/>
    <x v="4"/>
    <s v="OFF-FA-10003485"/>
    <x v="0"/>
    <x v="7"/>
    <n v="7.86"/>
    <s v="CA-2015-166961"/>
    <n v="0"/>
    <n v="3"/>
    <n v="0"/>
    <n v="3.6156000000000001"/>
    <n v="0.51168203684699509"/>
  </r>
  <r>
    <x v="300"/>
    <x v="0"/>
    <s v="OFF-BI-10001658"/>
    <x v="0"/>
    <x v="3"/>
    <n v="4.9839999999999991"/>
    <s v="CA-2015-165393"/>
    <n v="1"/>
    <n v="1"/>
    <n v="0.8"/>
    <n v="-8.472800000000003"/>
    <n v="0.46881743173671325"/>
  </r>
  <r>
    <x v="301"/>
    <x v="32"/>
    <s v="OFF-AP-10002651"/>
    <x v="0"/>
    <x v="12"/>
    <n v="1737.1799999999998"/>
    <s v="CA-2015-141313"/>
    <n v="1"/>
    <n v="6"/>
    <n v="0"/>
    <n v="503.78219999999976"/>
    <n v="0.49507917887403441"/>
  </r>
  <r>
    <x v="301"/>
    <x v="4"/>
    <s v="OFF-ST-10001128"/>
    <x v="0"/>
    <x v="1"/>
    <n v="998.82"/>
    <s v="CA-2015-143371"/>
    <n v="1"/>
    <n v="9"/>
    <n v="0"/>
    <n v="29.964600000000061"/>
    <n v="0.44610841445725197"/>
  </r>
  <r>
    <x v="301"/>
    <x v="32"/>
    <s v="OFF-ST-10000689"/>
    <x v="0"/>
    <x v="1"/>
    <n v="704.25"/>
    <s v="CA-2015-141313"/>
    <n v="0"/>
    <n v="5"/>
    <n v="0"/>
    <n v="84.51"/>
    <n v="0.44610841445725197"/>
  </r>
  <r>
    <x v="301"/>
    <x v="32"/>
    <s v="OFF-PA-10003302"/>
    <x v="0"/>
    <x v="0"/>
    <n v="141.76"/>
    <s v="CA-2015-141313"/>
    <n v="0"/>
    <n v="4"/>
    <n v="0"/>
    <n v="66.627199999999988"/>
    <n v="0.43613829632717294"/>
  </r>
  <r>
    <x v="301"/>
    <x v="2"/>
    <s v="OFF-AR-10003373"/>
    <x v="0"/>
    <x v="4"/>
    <n v="99.13600000000001"/>
    <s v="CA-2015-164259"/>
    <n v="1"/>
    <n v="4"/>
    <n v="0.2"/>
    <n v="8.674399999999995"/>
    <n v="0.45632477063632687"/>
  </r>
  <r>
    <x v="301"/>
    <x v="4"/>
    <s v="OFF-SU-10002537"/>
    <x v="0"/>
    <x v="14"/>
    <n v="51.150000000000006"/>
    <s v="CA-2015-143371"/>
    <n v="0"/>
    <n v="5"/>
    <n v="0"/>
    <n v="13.299000000000003"/>
    <n v="0.53938093436526824"/>
  </r>
  <r>
    <x v="302"/>
    <x v="4"/>
    <s v="TEC-MA-10003183"/>
    <x v="2"/>
    <x v="15"/>
    <n v="767.95200000000011"/>
    <s v="CA-2015-110786"/>
    <n v="1"/>
    <n v="6"/>
    <n v="0.2"/>
    <n v="287.98199999999997"/>
    <n v="0.5183572270896134"/>
  </r>
  <r>
    <x v="302"/>
    <x v="4"/>
    <s v="TEC-PH-10001051"/>
    <x v="2"/>
    <x v="6"/>
    <n v="319.96800000000002"/>
    <s v="CA-2015-102330"/>
    <n v="1"/>
    <n v="4"/>
    <n v="0.2"/>
    <n v="35.996399999999952"/>
    <n v="0.41105220110552465"/>
  </r>
  <r>
    <x v="302"/>
    <x v="28"/>
    <s v="TEC-AC-10001267"/>
    <x v="2"/>
    <x v="9"/>
    <n v="119.8"/>
    <s v="CA-2015-106803"/>
    <n v="1"/>
    <n v="4"/>
    <n v="0"/>
    <n v="47.92"/>
    <n v="0.52062335344040378"/>
  </r>
  <r>
    <x v="302"/>
    <x v="4"/>
    <s v="OFF-LA-10001474"/>
    <x v="0"/>
    <x v="2"/>
    <n v="274.77"/>
    <s v="CA-2015-110786"/>
    <n v="0"/>
    <n v="9"/>
    <n v="0"/>
    <n v="126.39420000000001"/>
    <n v="0.4647369236065339"/>
  </r>
  <r>
    <x v="302"/>
    <x v="4"/>
    <s v="TEC-PH-10001425"/>
    <x v="2"/>
    <x v="6"/>
    <n v="191.976"/>
    <s v="CA-2015-110786"/>
    <n v="0"/>
    <n v="3"/>
    <n v="0.2"/>
    <n v="19.197599999999994"/>
    <n v="0.41105220110552465"/>
  </r>
  <r>
    <x v="302"/>
    <x v="4"/>
    <s v="OFF-LA-10003923"/>
    <x v="0"/>
    <x v="2"/>
    <n v="88.800000000000011"/>
    <s v="CA-2015-102330"/>
    <n v="0"/>
    <n v="6"/>
    <n v="0"/>
    <n v="44.400000000000006"/>
    <n v="0.4647369236065339"/>
  </r>
  <r>
    <x v="302"/>
    <x v="4"/>
    <s v="FUR-FU-10000672"/>
    <x v="1"/>
    <x v="8"/>
    <n v="70.56"/>
    <s v="CA-2015-110786"/>
    <n v="0"/>
    <n v="6"/>
    <n v="0"/>
    <n v="23.990399999999994"/>
    <n v="0.4595170286641902"/>
  </r>
  <r>
    <x v="302"/>
    <x v="10"/>
    <s v="OFF-AP-10003281"/>
    <x v="0"/>
    <x v="12"/>
    <n v="48.36"/>
    <s v="CA-2015-165477"/>
    <n v="1"/>
    <n v="5"/>
    <n v="0.2"/>
    <n v="6.0449999999999946"/>
    <n v="0.49507917887403441"/>
  </r>
  <r>
    <x v="302"/>
    <x v="1"/>
    <s v="FUR-FU-10000193"/>
    <x v="1"/>
    <x v="8"/>
    <n v="38.975999999999999"/>
    <s v="CA-2015-126802"/>
    <n v="1"/>
    <n v="3"/>
    <n v="0.6"/>
    <n v="-50.66879999999999"/>
    <n v="0.4595170286641902"/>
  </r>
  <r>
    <x v="302"/>
    <x v="31"/>
    <s v="OFF-ST-10003123"/>
    <x v="0"/>
    <x v="1"/>
    <n v="33.29"/>
    <s v="CA-2015-152345"/>
    <n v="1"/>
    <n v="1"/>
    <n v="0"/>
    <n v="7.9895999999999994"/>
    <n v="0.44610841445725197"/>
  </r>
  <r>
    <x v="302"/>
    <x v="4"/>
    <s v="FUR-FU-10000550"/>
    <x v="1"/>
    <x v="8"/>
    <n v="24.900000000000002"/>
    <s v="CA-2015-110786"/>
    <n v="0"/>
    <n v="5"/>
    <n v="0"/>
    <n v="8.2169999999999987"/>
    <n v="0.4595170286641902"/>
  </r>
  <r>
    <x v="302"/>
    <x v="28"/>
    <s v="OFF-ST-10002444"/>
    <x v="0"/>
    <x v="1"/>
    <n v="24.56"/>
    <s v="CA-2015-106803"/>
    <n v="0"/>
    <n v="2"/>
    <n v="0"/>
    <n v="6.8767999999999994"/>
    <n v="0.44610841445725197"/>
  </r>
  <r>
    <x v="302"/>
    <x v="31"/>
    <s v="TEC-PH-10004897"/>
    <x v="2"/>
    <x v="6"/>
    <n v="23.976000000000003"/>
    <s v="CA-2015-152345"/>
    <n v="0"/>
    <n v="3"/>
    <n v="0.2"/>
    <n v="-5.694300000000001"/>
    <n v="0.41105220110552465"/>
  </r>
  <r>
    <x v="302"/>
    <x v="4"/>
    <s v="OFF-PA-10000528"/>
    <x v="0"/>
    <x v="0"/>
    <n v="21.12"/>
    <s v="CA-2015-110786"/>
    <n v="0"/>
    <n v="4"/>
    <n v="0"/>
    <n v="9.5039999999999996"/>
    <n v="0.43613829632717294"/>
  </r>
  <r>
    <x v="302"/>
    <x v="4"/>
    <s v="OFF-BI-10003305"/>
    <x v="0"/>
    <x v="3"/>
    <n v="14.352000000000002"/>
    <s v="CA-2015-110786"/>
    <n v="0"/>
    <n v="3"/>
    <n v="0.2"/>
    <n v="4.6643999999999988"/>
    <n v="0.46881743173671325"/>
  </r>
  <r>
    <x v="302"/>
    <x v="1"/>
    <s v="FUR-FU-10002111"/>
    <x v="1"/>
    <x v="8"/>
    <n v="8.7360000000000007"/>
    <s v="CA-2015-118276"/>
    <n v="1"/>
    <n v="3"/>
    <n v="0.6"/>
    <n v="-4.804800000000002"/>
    <n v="0.4595170286641902"/>
  </r>
  <r>
    <x v="303"/>
    <x v="12"/>
    <s v="OFF-BI-10004600"/>
    <x v="0"/>
    <x v="3"/>
    <n v="551.98500000000013"/>
    <s v="US-2015-169789"/>
    <n v="1"/>
    <n v="5"/>
    <n v="0.7"/>
    <n v="-459.98750000000018"/>
    <n v="0.46881743173671325"/>
  </r>
  <r>
    <x v="303"/>
    <x v="2"/>
    <s v="FUR-TA-10004575"/>
    <x v="1"/>
    <x v="13"/>
    <n v="523.76400000000001"/>
    <s v="US-2015-115189"/>
    <n v="1"/>
    <n v="3"/>
    <n v="0.4"/>
    <n v="-192.04680000000008"/>
    <n v="0.55975208308209756"/>
  </r>
  <r>
    <x v="303"/>
    <x v="0"/>
    <s v="TEC-PH-10000576"/>
    <x v="2"/>
    <x v="6"/>
    <n v="328.77600000000007"/>
    <s v="CA-2015-104738"/>
    <n v="1"/>
    <n v="3"/>
    <n v="0.2"/>
    <n v="28.767899999999997"/>
    <n v="0.41105220110552465"/>
  </r>
  <r>
    <x v="303"/>
    <x v="0"/>
    <s v="TEC-AC-10003628"/>
    <x v="2"/>
    <x v="9"/>
    <n v="47.984000000000002"/>
    <s v="CA-2015-104738"/>
    <n v="0"/>
    <n v="2"/>
    <n v="0.2"/>
    <n v="14.395200000000004"/>
    <n v="0.52062335344040378"/>
  </r>
  <r>
    <x v="303"/>
    <x v="2"/>
    <s v="TEC-AC-10004859"/>
    <x v="2"/>
    <x v="9"/>
    <n v="27.968000000000004"/>
    <s v="CA-2015-138072"/>
    <n v="1"/>
    <n v="2"/>
    <n v="0.2"/>
    <n v="6.9920000000000009"/>
    <n v="0.52062335344040378"/>
  </r>
  <r>
    <x v="303"/>
    <x v="2"/>
    <s v="TEC-PH-10002170"/>
    <x v="2"/>
    <x v="6"/>
    <n v="251.96399999999994"/>
    <s v="US-2015-115189"/>
    <n v="0"/>
    <n v="6"/>
    <n v="0.4"/>
    <n v="-50.392799999999994"/>
    <n v="0.41105220110552465"/>
  </r>
  <r>
    <x v="303"/>
    <x v="0"/>
    <s v="TEC-PH-10002468"/>
    <x v="2"/>
    <x v="6"/>
    <n v="217.58400000000003"/>
    <s v="CA-2015-104738"/>
    <n v="0"/>
    <n v="2"/>
    <n v="0.2"/>
    <n v="19.03860000000001"/>
    <n v="0.41105220110552465"/>
  </r>
  <r>
    <x v="303"/>
    <x v="20"/>
    <s v="OFF-AP-10004136"/>
    <x v="0"/>
    <x v="12"/>
    <n v="122.94"/>
    <s v="CA-2015-131800"/>
    <n v="1"/>
    <n v="3"/>
    <n v="0"/>
    <n v="30.734999999999992"/>
    <n v="0.49507917887403441"/>
  </r>
  <r>
    <x v="303"/>
    <x v="15"/>
    <s v="OFF-ST-10002554"/>
    <x v="0"/>
    <x v="1"/>
    <n v="39.128"/>
    <s v="CA-2015-166730"/>
    <n v="1"/>
    <n v="1"/>
    <n v="0.2"/>
    <n v="-8.803799999999999"/>
    <n v="0.44610841445725197"/>
  </r>
  <r>
    <x v="303"/>
    <x v="20"/>
    <s v="OFF-BI-10003429"/>
    <x v="0"/>
    <x v="3"/>
    <n v="35.448"/>
    <s v="CA-2015-131800"/>
    <n v="0"/>
    <n v="7"/>
    <n v="0.2"/>
    <n v="12.8499"/>
    <n v="0.46881743173671325"/>
  </r>
  <r>
    <x v="303"/>
    <x v="0"/>
    <s v="OFF-EN-10004955"/>
    <x v="0"/>
    <x v="11"/>
    <n v="12.984000000000002"/>
    <s v="CA-2015-104738"/>
    <n v="0"/>
    <n v="3"/>
    <n v="0.2"/>
    <n v="4.7066999999999997"/>
    <n v="0.44424167803735209"/>
  </r>
  <r>
    <x v="303"/>
    <x v="14"/>
    <s v="OFF-AR-10003651"/>
    <x v="0"/>
    <x v="4"/>
    <n v="9.84"/>
    <s v="CA-2015-130960"/>
    <n v="1"/>
    <n v="3"/>
    <n v="0"/>
    <n v="2.8535999999999988"/>
    <n v="0.45632477063632687"/>
  </r>
  <r>
    <x v="303"/>
    <x v="0"/>
    <s v="OFF-BI-10002160"/>
    <x v="0"/>
    <x v="3"/>
    <n v="2.2859999999999996"/>
    <s v="CA-2015-104738"/>
    <n v="0"/>
    <n v="3"/>
    <n v="0.8"/>
    <n v="-3.6576000000000004"/>
    <n v="0.46881743173671325"/>
  </r>
  <r>
    <x v="304"/>
    <x v="20"/>
    <s v="FUR-BO-10002613"/>
    <x v="1"/>
    <x v="10"/>
    <n v="1573.4880000000001"/>
    <s v="CA-2015-150245"/>
    <n v="1"/>
    <n v="7"/>
    <n v="0.2"/>
    <n v="196.68599999999986"/>
    <n v="0.5176847302647779"/>
  </r>
  <r>
    <x v="304"/>
    <x v="43"/>
    <s v="FUR-CH-10004218"/>
    <x v="1"/>
    <x v="5"/>
    <n v="605.88"/>
    <s v="CA-2015-133592"/>
    <n v="1"/>
    <n v="6"/>
    <n v="0"/>
    <n v="151.47000000000003"/>
    <n v="0.46529189879902266"/>
  </r>
  <r>
    <x v="304"/>
    <x v="17"/>
    <s v="TEC-PH-10004908"/>
    <x v="2"/>
    <x v="6"/>
    <n v="475.94400000000002"/>
    <s v="US-2015-133949"/>
    <n v="1"/>
    <n v="7"/>
    <n v="0.2"/>
    <n v="59.492999999999952"/>
    <n v="0.41105220110552465"/>
  </r>
  <r>
    <x v="304"/>
    <x v="43"/>
    <s v="FUR-BO-10000362"/>
    <x v="1"/>
    <x v="10"/>
    <n v="341.96"/>
    <s v="CA-2015-133592"/>
    <n v="0"/>
    <n v="2"/>
    <n v="0"/>
    <n v="78.650800000000004"/>
    <n v="0.5176847302647779"/>
  </r>
  <r>
    <x v="304"/>
    <x v="43"/>
    <s v="TEC-AC-10002049"/>
    <x v="2"/>
    <x v="9"/>
    <n v="1687.8"/>
    <s v="CA-2015-133592"/>
    <n v="0"/>
    <n v="4"/>
    <n v="0"/>
    <n v="742.63200000000006"/>
    <n v="0.52062335344040378"/>
  </r>
  <r>
    <x v="304"/>
    <x v="32"/>
    <s v="TEC-AC-10000358"/>
    <x v="2"/>
    <x v="9"/>
    <n v="113.97"/>
    <s v="US-2015-143231"/>
    <n v="1"/>
    <n v="3"/>
    <n v="0"/>
    <n v="27.352799999999998"/>
    <n v="0.52062335344040378"/>
  </r>
  <r>
    <x v="304"/>
    <x v="24"/>
    <s v="TEC-AC-10000290"/>
    <x v="2"/>
    <x v="9"/>
    <n v="47.53"/>
    <s v="CA-2015-111150"/>
    <n v="1"/>
    <n v="7"/>
    <n v="0"/>
    <n v="16.160200000000003"/>
    <n v="0.52062335344040378"/>
  </r>
  <r>
    <x v="304"/>
    <x v="20"/>
    <s v="TEC-AC-10003614"/>
    <x v="2"/>
    <x v="9"/>
    <n v="34.769999999999996"/>
    <s v="CA-2015-157644"/>
    <n v="1"/>
    <n v="3"/>
    <n v="0"/>
    <n v="11.474099999999996"/>
    <n v="0.52062335344040378"/>
  </r>
  <r>
    <x v="304"/>
    <x v="43"/>
    <s v="OFF-PA-10003228"/>
    <x v="0"/>
    <x v="0"/>
    <n v="195.64"/>
    <s v="CA-2015-133592"/>
    <n v="0"/>
    <n v="4"/>
    <n v="0"/>
    <n v="91.950799999999987"/>
    <n v="0.43613829632717294"/>
  </r>
  <r>
    <x v="304"/>
    <x v="32"/>
    <s v="FUR-FU-10002501"/>
    <x v="1"/>
    <x v="8"/>
    <n v="63.2"/>
    <s v="US-2015-143231"/>
    <n v="0"/>
    <n v="5"/>
    <n v="0"/>
    <n v="23.384"/>
    <n v="0.4595170286641902"/>
  </r>
  <r>
    <x v="304"/>
    <x v="0"/>
    <s v="OFF-EN-10004773"/>
    <x v="0"/>
    <x v="11"/>
    <n v="49.568000000000005"/>
    <s v="CA-2015-127383"/>
    <n v="1"/>
    <n v="2"/>
    <n v="0.2"/>
    <n v="17.968399999999995"/>
    <n v="0.44424167803735209"/>
  </r>
  <r>
    <x v="304"/>
    <x v="24"/>
    <s v="OFF-AR-10000034"/>
    <x v="0"/>
    <x v="4"/>
    <n v="29.68"/>
    <s v="CA-2015-111150"/>
    <n v="0"/>
    <n v="7"/>
    <n v="0"/>
    <n v="11.575199999999999"/>
    <n v="0.45632477063632687"/>
  </r>
  <r>
    <x v="304"/>
    <x v="20"/>
    <s v="OFF-LA-10003148"/>
    <x v="0"/>
    <x v="2"/>
    <n v="18.899999999999999"/>
    <s v="CA-2015-157644"/>
    <n v="0"/>
    <n v="3"/>
    <n v="0"/>
    <n v="8.6939999999999991"/>
    <n v="0.4647369236065339"/>
  </r>
  <r>
    <x v="304"/>
    <x v="43"/>
    <s v="OFF-PA-10002586"/>
    <x v="0"/>
    <x v="0"/>
    <n v="14.940000000000001"/>
    <s v="CA-2015-133592"/>
    <n v="0"/>
    <n v="3"/>
    <n v="0"/>
    <n v="7.0218000000000007"/>
    <n v="0.43613829632717294"/>
  </r>
  <r>
    <x v="305"/>
    <x v="10"/>
    <s v="TEC-MA-10000864"/>
    <x v="2"/>
    <x v="15"/>
    <n v="1188.0000000000002"/>
    <s v="CA-2016-146262"/>
    <n v="1"/>
    <n v="9"/>
    <n v="0.7"/>
    <n v="-950.40000000000009"/>
    <n v="0.5183572270896134"/>
  </r>
  <r>
    <x v="305"/>
    <x v="10"/>
    <s v="FUR-BO-10004695"/>
    <x v="1"/>
    <x v="10"/>
    <n v="452.45"/>
    <s v="CA-2016-146262"/>
    <n v="0"/>
    <n v="5"/>
    <n v="0.5"/>
    <n v="-244.32300000000006"/>
    <n v="0.5176847302647779"/>
  </r>
  <r>
    <x v="305"/>
    <x v="10"/>
    <s v="TEC-AC-10000109"/>
    <x v="2"/>
    <x v="9"/>
    <n v="89.584000000000003"/>
    <s v="CA-2016-146262"/>
    <n v="0"/>
    <n v="2"/>
    <n v="0.2"/>
    <n v="4.4792000000000058"/>
    <n v="0.52062335344040378"/>
  </r>
  <r>
    <x v="305"/>
    <x v="7"/>
    <s v="OFF-ST-10001837"/>
    <x v="0"/>
    <x v="1"/>
    <n v="85.52"/>
    <s v="CA-2016-104514"/>
    <n v="1"/>
    <n v="2"/>
    <n v="0"/>
    <n v="22.235199999999999"/>
    <n v="0.44610841445725197"/>
  </r>
  <r>
    <x v="305"/>
    <x v="10"/>
    <s v="TEC-PH-10002844"/>
    <x v="2"/>
    <x v="6"/>
    <n v="62.981999999999999"/>
    <s v="CA-2016-146262"/>
    <n v="0"/>
    <n v="3"/>
    <n v="0.4"/>
    <n v="-14.695800000000006"/>
    <n v="0.41105220110552465"/>
  </r>
  <r>
    <x v="305"/>
    <x v="10"/>
    <s v="OFF-LA-10004544"/>
    <x v="0"/>
    <x v="2"/>
    <n v="23.680000000000003"/>
    <s v="CA-2016-146262"/>
    <n v="0"/>
    <n v="2"/>
    <n v="0.2"/>
    <n v="8.879999999999999"/>
    <n v="0.4647369236065339"/>
  </r>
  <r>
    <x v="305"/>
    <x v="7"/>
    <s v="OFF-PA-10004285"/>
    <x v="0"/>
    <x v="0"/>
    <n v="20.04"/>
    <s v="CA-2016-104514"/>
    <n v="0"/>
    <n v="3"/>
    <n v="0"/>
    <n v="9.6191999999999993"/>
    <n v="0.43613829632717294"/>
  </r>
  <r>
    <x v="305"/>
    <x v="7"/>
    <s v="OFF-AR-10001473"/>
    <x v="0"/>
    <x v="4"/>
    <n v="9.84"/>
    <s v="CA-2016-104514"/>
    <n v="0"/>
    <n v="3"/>
    <n v="0"/>
    <n v="2.6568000000000005"/>
    <n v="0.45632477063632687"/>
  </r>
  <r>
    <x v="306"/>
    <x v="0"/>
    <s v="FUR-BO-10003272"/>
    <x v="1"/>
    <x v="10"/>
    <n v="1352.3975999999998"/>
    <s v="CA-2016-141243"/>
    <n v="1"/>
    <n v="9"/>
    <n v="0.32"/>
    <n v="-437.5404000000002"/>
    <n v="0.5176847302647779"/>
  </r>
  <r>
    <x v="306"/>
    <x v="0"/>
    <s v="TEC-AC-10003198"/>
    <x v="2"/>
    <x v="9"/>
    <n v="398.40000000000003"/>
    <s v="CA-2016-141243"/>
    <n v="0"/>
    <n v="5"/>
    <n v="0.2"/>
    <n v="84.659999999999982"/>
    <n v="0.52062335344040378"/>
  </r>
  <r>
    <x v="306"/>
    <x v="0"/>
    <s v="OFF-PA-10001937"/>
    <x v="0"/>
    <x v="0"/>
    <n v="10.368000000000002"/>
    <s v="CA-2016-121097"/>
    <n v="1"/>
    <n v="2"/>
    <n v="0.2"/>
    <n v="3.6288"/>
    <n v="0.43613829632717294"/>
  </r>
  <r>
    <x v="306"/>
    <x v="0"/>
    <s v="OFF-AR-10001246"/>
    <x v="0"/>
    <x v="4"/>
    <n v="7.0559999999999992"/>
    <s v="CA-2016-141243"/>
    <n v="0"/>
    <n v="3"/>
    <n v="0.2"/>
    <n v="0.79379999999999962"/>
    <n v="0.45632477063632687"/>
  </r>
  <r>
    <x v="307"/>
    <x v="6"/>
    <s v="FUR-FU-10001473"/>
    <x v="1"/>
    <x v="8"/>
    <n v="192.22"/>
    <s v="CA-2016-104241"/>
    <n v="1"/>
    <n v="14"/>
    <n v="0"/>
    <n v="69.199200000000005"/>
    <n v="0.4595170286641902"/>
  </r>
  <r>
    <x v="307"/>
    <x v="28"/>
    <s v="OFF-PA-10004082"/>
    <x v="0"/>
    <x v="0"/>
    <n v="39.900000000000006"/>
    <s v="CA-2016-149811"/>
    <n v="1"/>
    <n v="5"/>
    <n v="0"/>
    <n v="19.950000000000003"/>
    <n v="0.43613829632717294"/>
  </r>
  <r>
    <x v="307"/>
    <x v="28"/>
    <s v="OFF-BI-10003676"/>
    <x v="0"/>
    <x v="3"/>
    <n v="32.339999999999996"/>
    <s v="CA-2016-149811"/>
    <n v="0"/>
    <n v="3"/>
    <n v="0"/>
    <n v="15.523199999999999"/>
    <n v="0.46881743173671325"/>
  </r>
  <r>
    <x v="308"/>
    <x v="4"/>
    <s v="OFF-AP-10004859"/>
    <x v="0"/>
    <x v="12"/>
    <n v="87.36"/>
    <s v="CA-2016-158701"/>
    <n v="1"/>
    <n v="6"/>
    <n v="0"/>
    <n v="23.587200000000003"/>
    <n v="0.49507917887403441"/>
  </r>
  <r>
    <x v="308"/>
    <x v="22"/>
    <s v="FUR-CH-10003396"/>
    <x v="1"/>
    <x v="5"/>
    <n v="61.584000000000003"/>
    <s v="CA-2016-154970"/>
    <n v="1"/>
    <n v="1"/>
    <n v="0.2"/>
    <n v="-6.9282000000000039"/>
    <n v="0.46529189879902266"/>
  </r>
  <r>
    <x v="308"/>
    <x v="20"/>
    <s v="OFF-AR-10001615"/>
    <x v="0"/>
    <x v="4"/>
    <n v="59.519999999999996"/>
    <s v="CA-2016-108588"/>
    <n v="1"/>
    <n v="3"/>
    <n v="0"/>
    <n v="15.475200000000001"/>
    <n v="0.45632477063632687"/>
  </r>
  <r>
    <x v="308"/>
    <x v="4"/>
    <s v="OFF-BI-10001294"/>
    <x v="0"/>
    <x v="3"/>
    <n v="56.16"/>
    <s v="CA-2016-158701"/>
    <n v="0"/>
    <n v="6"/>
    <n v="0.2"/>
    <n v="17.549999999999994"/>
    <n v="0.46881743173671325"/>
  </r>
  <r>
    <x v="308"/>
    <x v="20"/>
    <s v="OFF-EN-10000461"/>
    <x v="0"/>
    <x v="11"/>
    <n v="17.48"/>
    <s v="CA-2016-108588"/>
    <n v="0"/>
    <n v="2"/>
    <n v="0"/>
    <n v="8.2156000000000002"/>
    <n v="0.44424167803735209"/>
  </r>
  <r>
    <x v="308"/>
    <x v="20"/>
    <s v="OFF-BI-10004506"/>
    <x v="0"/>
    <x v="3"/>
    <n v="13.168000000000001"/>
    <s v="CA-2016-108588"/>
    <n v="0"/>
    <n v="2"/>
    <n v="0.2"/>
    <n v="4.6088000000000005"/>
    <n v="0.46881743173671325"/>
  </r>
  <r>
    <x v="309"/>
    <x v="26"/>
    <s v="OFF-PA-10004041"/>
    <x v="0"/>
    <x v="0"/>
    <n v="29.600000000000005"/>
    <s v="CA-2016-149636"/>
    <n v="1"/>
    <n v="5"/>
    <n v="0.2"/>
    <n v="9.2499999999999964"/>
    <n v="0.43613829632717294"/>
  </r>
  <r>
    <x v="309"/>
    <x v="26"/>
    <s v="OFF-BI-10002764"/>
    <x v="0"/>
    <x v="3"/>
    <n v="1.9380000000000002"/>
    <s v="CA-2016-149636"/>
    <n v="0"/>
    <n v="2"/>
    <n v="0.7"/>
    <n v="-1.3565999999999994"/>
    <n v="0.46881743173671325"/>
  </r>
  <r>
    <x v="310"/>
    <x v="3"/>
    <s v="OFF-AP-10001205"/>
    <x v="0"/>
    <x v="12"/>
    <n v="163.44"/>
    <s v="CA-2016-119480"/>
    <n v="1"/>
    <n v="3"/>
    <n v="0"/>
    <n v="45.763200000000012"/>
    <n v="0.49507917887403441"/>
  </r>
  <r>
    <x v="310"/>
    <x v="3"/>
    <s v="OFF-PA-10000474"/>
    <x v="0"/>
    <x v="0"/>
    <n v="106.32"/>
    <s v="CA-2016-119480"/>
    <n v="0"/>
    <n v="3"/>
    <n v="0"/>
    <n v="49.970399999999991"/>
    <n v="0.43613829632717294"/>
  </r>
  <r>
    <x v="310"/>
    <x v="3"/>
    <s v="OFF-PA-10004996"/>
    <x v="0"/>
    <x v="0"/>
    <n v="51.550000000000004"/>
    <s v="CA-2016-119480"/>
    <n v="0"/>
    <n v="5"/>
    <n v="0"/>
    <n v="24.2285"/>
    <n v="0.43613829632717294"/>
  </r>
  <r>
    <x v="310"/>
    <x v="3"/>
    <s v="OFF-AR-10004691"/>
    <x v="0"/>
    <x v="4"/>
    <n v="42.76"/>
    <s v="CA-2016-119480"/>
    <n v="0"/>
    <n v="2"/>
    <n v="0"/>
    <n v="11.117599999999999"/>
    <n v="0.45632477063632687"/>
  </r>
  <r>
    <x v="311"/>
    <x v="20"/>
    <s v="FUR-TA-10001889"/>
    <x v="1"/>
    <x v="13"/>
    <n v="1018.1039999999999"/>
    <s v="US-2016-157154"/>
    <n v="1"/>
    <n v="4"/>
    <n v="0.4"/>
    <n v="-373.3048"/>
    <n v="0.55975208308209756"/>
  </r>
  <r>
    <x v="312"/>
    <x v="7"/>
    <s v="OFF-ST-10002615"/>
    <x v="0"/>
    <x v="1"/>
    <n v="465.18"/>
    <s v="CA-2016-156755"/>
    <n v="1"/>
    <n v="3"/>
    <n v="0"/>
    <n v="120.94680000000001"/>
    <n v="0.44610841445725197"/>
  </r>
  <r>
    <x v="312"/>
    <x v="10"/>
    <s v="TEC-AC-10000487"/>
    <x v="2"/>
    <x v="9"/>
    <n v="10.384"/>
    <s v="CA-2016-128608"/>
    <n v="1"/>
    <n v="2"/>
    <n v="0.2"/>
    <n v="2.2065999999999999"/>
    <n v="0.52062335344040378"/>
  </r>
  <r>
    <x v="312"/>
    <x v="10"/>
    <s v="TEC-PH-10004977"/>
    <x v="2"/>
    <x v="6"/>
    <n v="235.18799999999999"/>
    <s v="CA-2016-128608"/>
    <n v="0"/>
    <n v="2"/>
    <n v="0.4"/>
    <n v="-43.117800000000045"/>
    <n v="0.41105220110552465"/>
  </r>
  <r>
    <x v="312"/>
    <x v="10"/>
    <s v="TEC-PH-10002262"/>
    <x v="2"/>
    <x v="6"/>
    <n v="107.11799999999999"/>
    <s v="CA-2016-128608"/>
    <n v="0"/>
    <n v="3"/>
    <n v="0.4"/>
    <n v="-21.423599999999993"/>
    <n v="0.41105220110552465"/>
  </r>
  <r>
    <x v="312"/>
    <x v="10"/>
    <s v="TEC-PH-10000912"/>
    <x v="2"/>
    <x v="6"/>
    <n v="26.376000000000001"/>
    <s v="CA-2016-128608"/>
    <n v="0"/>
    <n v="4"/>
    <n v="0.4"/>
    <n v="2.6375999999999991"/>
    <n v="0.41105220110552465"/>
  </r>
  <r>
    <x v="312"/>
    <x v="10"/>
    <s v="OFF-AR-10001374"/>
    <x v="0"/>
    <x v="4"/>
    <n v="10.368000000000002"/>
    <s v="CA-2016-128608"/>
    <n v="0"/>
    <n v="2"/>
    <n v="0.2"/>
    <n v="1.5551999999999992"/>
    <n v="0.45632477063632687"/>
  </r>
  <r>
    <x v="313"/>
    <x v="4"/>
    <s v="FUR-FU-10004845"/>
    <x v="1"/>
    <x v="8"/>
    <n v="464.84999999999997"/>
    <s v="CA-2016-137526"/>
    <n v="1"/>
    <n v="9"/>
    <n v="0"/>
    <n v="92.969999999999985"/>
    <n v="0.4595170286641902"/>
  </r>
  <r>
    <x v="313"/>
    <x v="4"/>
    <s v="FUR-FU-10001861"/>
    <x v="1"/>
    <x v="8"/>
    <n v="77.599999999999994"/>
    <s v="CA-2016-137526"/>
    <n v="0"/>
    <n v="4"/>
    <n v="0"/>
    <n v="38.023999999999994"/>
    <n v="0.4595170286641902"/>
  </r>
  <r>
    <x v="313"/>
    <x v="4"/>
    <s v="OFF-BI-10003364"/>
    <x v="0"/>
    <x v="3"/>
    <n v="70.00800000000001"/>
    <s v="CA-2016-137526"/>
    <n v="0"/>
    <n v="3"/>
    <n v="0.2"/>
    <n v="24.502800000000001"/>
    <n v="0.46881743173671325"/>
  </r>
  <r>
    <x v="313"/>
    <x v="5"/>
    <s v="OFF-LA-10003223"/>
    <x v="0"/>
    <x v="2"/>
    <n v="9.82"/>
    <s v="CA-2016-169677"/>
    <n v="1"/>
    <n v="2"/>
    <n v="0"/>
    <n v="4.8117999999999999"/>
    <n v="0.4647369236065339"/>
  </r>
  <r>
    <x v="314"/>
    <x v="1"/>
    <s v="FUR-FU-10002918"/>
    <x v="1"/>
    <x v="8"/>
    <n v="254.74400000000003"/>
    <s v="US-2016-101399"/>
    <n v="1"/>
    <n v="7"/>
    <n v="0.6"/>
    <n v="-312.06139999999994"/>
    <n v="0.4595170286641902"/>
  </r>
  <r>
    <x v="314"/>
    <x v="15"/>
    <s v="OFF-SU-10000898"/>
    <x v="0"/>
    <x v="14"/>
    <n v="88.960000000000008"/>
    <s v="CA-2016-151547"/>
    <n v="1"/>
    <n v="8"/>
    <n v="0.2"/>
    <n v="10.007999999999988"/>
    <n v="0.53938093436526824"/>
  </r>
  <r>
    <x v="314"/>
    <x v="32"/>
    <s v="OFF-AR-10003183"/>
    <x v="0"/>
    <x v="4"/>
    <n v="6.68"/>
    <s v="CA-2016-152681"/>
    <n v="1"/>
    <n v="2"/>
    <n v="0"/>
    <n v="2.0039999999999996"/>
    <n v="0.45632477063632687"/>
  </r>
  <r>
    <x v="315"/>
    <x v="0"/>
    <s v="FUR-CH-10004875"/>
    <x v="1"/>
    <x v="5"/>
    <n v="199.304"/>
    <s v="CA-2016-141250"/>
    <n v="1"/>
    <n v="4"/>
    <n v="0.3"/>
    <n v="-8.5416000000000025"/>
    <n v="0.46529189879902266"/>
  </r>
  <r>
    <x v="315"/>
    <x v="0"/>
    <s v="FUR-TA-10002855"/>
    <x v="1"/>
    <x v="13"/>
    <n v="102.438"/>
    <s v="CA-2016-141250"/>
    <n v="0"/>
    <n v="1"/>
    <n v="0.3"/>
    <n v="-13.170600000000007"/>
    <n v="0.55975208308209756"/>
  </r>
  <r>
    <x v="316"/>
    <x v="34"/>
    <s v="OFF-PA-10002893"/>
    <x v="0"/>
    <x v="0"/>
    <n v="29.04"/>
    <s v="CA-2016-119214"/>
    <n v="1"/>
    <n v="3"/>
    <n v="0"/>
    <n v="13.9392"/>
    <n v="0.43613829632717294"/>
  </r>
  <r>
    <x v="316"/>
    <x v="34"/>
    <s v="OFF-LA-10003077"/>
    <x v="0"/>
    <x v="2"/>
    <n v="14.62"/>
    <s v="CA-2016-119214"/>
    <n v="0"/>
    <n v="2"/>
    <n v="0"/>
    <n v="6.8713999999999995"/>
    <n v="0.4647369236065339"/>
  </r>
  <r>
    <x v="317"/>
    <x v="16"/>
    <s v="OFF-AR-10004757"/>
    <x v="0"/>
    <x v="4"/>
    <n v="13.120000000000001"/>
    <s v="CA-2016-128958"/>
    <n v="1"/>
    <n v="5"/>
    <n v="0.2"/>
    <n v="2.1319999999999988"/>
    <n v="0.45632477063632687"/>
  </r>
  <r>
    <x v="318"/>
    <x v="4"/>
    <s v="OFF-PA-10003790"/>
    <x v="0"/>
    <x v="0"/>
    <n v="182.72"/>
    <s v="CA-2016-109603"/>
    <n v="1"/>
    <n v="8"/>
    <n v="0"/>
    <n v="84.051199999999994"/>
    <n v="0.43613829632717294"/>
  </r>
  <r>
    <x v="319"/>
    <x v="4"/>
    <s v="FUR-CH-10002024"/>
    <x v="1"/>
    <x v="5"/>
    <n v="2803.92"/>
    <s v="CA-2016-164777"/>
    <n v="1"/>
    <n v="5"/>
    <n v="0.2"/>
    <n v="0"/>
    <n v="0.46529189879902266"/>
  </r>
  <r>
    <x v="319"/>
    <x v="10"/>
    <s v="TEC-PH-10000895"/>
    <x v="2"/>
    <x v="6"/>
    <n v="431.976"/>
    <s v="CA-2016-168746"/>
    <n v="1"/>
    <n v="4"/>
    <n v="0.4"/>
    <n v="-100.7944"/>
    <n v="0.41105220110552465"/>
  </r>
  <r>
    <x v="319"/>
    <x v="10"/>
    <s v="FUR-CH-10000513"/>
    <x v="1"/>
    <x v="5"/>
    <n v="181.98599999999999"/>
    <s v="CA-2016-168746"/>
    <n v="0"/>
    <n v="2"/>
    <n v="0.3"/>
    <n v="-54.595799999999997"/>
    <n v="0.46529189879902266"/>
  </r>
  <r>
    <x v="319"/>
    <x v="10"/>
    <s v="TEC-PH-10002555"/>
    <x v="2"/>
    <x v="6"/>
    <n v="155.36999999999998"/>
    <s v="CA-2016-168746"/>
    <n v="0"/>
    <n v="1"/>
    <n v="0.4"/>
    <n v="-36.253"/>
    <n v="0.41105220110552465"/>
  </r>
  <r>
    <x v="320"/>
    <x v="25"/>
    <s v="FUR-TA-10000198"/>
    <x v="1"/>
    <x v="13"/>
    <n v="4297.6440000000002"/>
    <s v="CA-2016-116638"/>
    <n v="1"/>
    <n v="13"/>
    <n v="0.4"/>
    <n v="-1862.3124000000003"/>
    <n v="0.55975208308209756"/>
  </r>
  <r>
    <x v="321"/>
    <x v="4"/>
    <s v="TEC-MA-10000488"/>
    <x v="2"/>
    <x v="15"/>
    <n v="1919.9760000000001"/>
    <s v="CA-2016-121797"/>
    <n v="1"/>
    <n v="3"/>
    <n v="0.2"/>
    <n v="215.99729999999977"/>
    <n v="0.5183572270896134"/>
  </r>
  <r>
    <x v="321"/>
    <x v="4"/>
    <s v="FUR-FU-10001876"/>
    <x v="1"/>
    <x v="8"/>
    <n v="227.35999999999999"/>
    <s v="CA-2016-121797"/>
    <n v="0"/>
    <n v="7"/>
    <n v="0"/>
    <n v="81.849599999999981"/>
    <n v="0.4595170286641902"/>
  </r>
  <r>
    <x v="321"/>
    <x v="0"/>
    <s v="OFF-PA-10004405"/>
    <x v="0"/>
    <x v="0"/>
    <n v="14.303999999999998"/>
    <s v="CA-2016-145401"/>
    <n v="1"/>
    <n v="6"/>
    <n v="0.2"/>
    <n v="5.0064000000000002"/>
    <n v="0.43613829632717294"/>
  </r>
  <r>
    <x v="322"/>
    <x v="28"/>
    <s v="FUR-FU-10003799"/>
    <x v="1"/>
    <x v="8"/>
    <n v="53.34"/>
    <s v="CA-2016-149587"/>
    <n v="1"/>
    <n v="3"/>
    <n v="0"/>
    <n v="16.535399999999996"/>
    <n v="0.4595170286641902"/>
  </r>
  <r>
    <x v="322"/>
    <x v="28"/>
    <s v="OFF-BI-10002852"/>
    <x v="0"/>
    <x v="3"/>
    <n v="32.96"/>
    <s v="CA-2016-149587"/>
    <n v="0"/>
    <n v="2"/>
    <n v="0"/>
    <n v="16.150400000000001"/>
    <n v="0.46881743173671325"/>
  </r>
  <r>
    <x v="322"/>
    <x v="28"/>
    <s v="OFF-PA-10003177"/>
    <x v="0"/>
    <x v="0"/>
    <n v="12.96"/>
    <s v="CA-2016-149587"/>
    <n v="0"/>
    <n v="2"/>
    <n v="0"/>
    <n v="6.2208000000000006"/>
    <n v="0.43613829632717294"/>
  </r>
  <r>
    <x v="323"/>
    <x v="40"/>
    <s v="TEC-AC-10004901"/>
    <x v="2"/>
    <x v="9"/>
    <n v="149.97"/>
    <s v="CA-2016-140921"/>
    <n v="1"/>
    <n v="3"/>
    <n v="0"/>
    <n v="50.989800000000002"/>
    <n v="0.52062335344040378"/>
  </r>
  <r>
    <x v="323"/>
    <x v="4"/>
    <s v="FUR-FU-10004093"/>
    <x v="1"/>
    <x v="8"/>
    <n v="136.91999999999999"/>
    <s v="CA-2016-157959"/>
    <n v="1"/>
    <n v="4"/>
    <n v="0"/>
    <n v="41.075999999999993"/>
    <n v="0.4595170286641902"/>
  </r>
  <r>
    <x v="323"/>
    <x v="20"/>
    <s v="FUR-CH-10004218"/>
    <x v="1"/>
    <x v="5"/>
    <n v="90.882000000000005"/>
    <s v="CA-2016-127327"/>
    <n v="1"/>
    <n v="1"/>
    <n v="0.1"/>
    <n v="15.147000000000004"/>
    <n v="0.46529189879902266"/>
  </r>
  <r>
    <x v="323"/>
    <x v="5"/>
    <s v="OFF-EN-10003286"/>
    <x v="0"/>
    <x v="11"/>
    <n v="74.52"/>
    <s v="CA-2016-103093"/>
    <n v="1"/>
    <n v="9"/>
    <n v="0"/>
    <n v="35.024399999999993"/>
    <n v="0.44424167803735209"/>
  </r>
  <r>
    <x v="323"/>
    <x v="40"/>
    <s v="FUR-FU-10003347"/>
    <x v="1"/>
    <x v="8"/>
    <n v="28.4"/>
    <s v="CA-2016-140921"/>
    <n v="0"/>
    <n v="2"/>
    <n v="0"/>
    <n v="11.076000000000001"/>
    <n v="0.4595170286641902"/>
  </r>
  <r>
    <x v="323"/>
    <x v="27"/>
    <s v="OFF-BI-10002432"/>
    <x v="0"/>
    <x v="3"/>
    <n v="12.144"/>
    <s v="CA-2016-132633"/>
    <n v="1"/>
    <n v="3"/>
    <n v="0.2"/>
    <n v="4.0985999999999994"/>
    <n v="0.46881743173671325"/>
  </r>
  <r>
    <x v="324"/>
    <x v="7"/>
    <s v="FUR-CH-10001708"/>
    <x v="1"/>
    <x v="5"/>
    <n v="1268.82"/>
    <s v="CA-2016-156482"/>
    <n v="1"/>
    <n v="9"/>
    <n v="0"/>
    <n v="266.45219999999989"/>
    <n v="0.46529189879902266"/>
  </r>
  <r>
    <x v="324"/>
    <x v="0"/>
    <s v="OFF-ST-10003470"/>
    <x v="0"/>
    <x v="1"/>
    <n v="670.75200000000007"/>
    <s v="CA-2016-137064"/>
    <n v="1"/>
    <n v="3"/>
    <n v="0.2"/>
    <n v="-125.76600000000005"/>
    <n v="0.44610841445725197"/>
  </r>
  <r>
    <x v="324"/>
    <x v="7"/>
    <s v="FUR-BO-10002598"/>
    <x v="1"/>
    <x v="10"/>
    <n v="283.92"/>
    <s v="CA-2016-156482"/>
    <n v="0"/>
    <n v="4"/>
    <n v="0"/>
    <n v="82.336799999999982"/>
    <n v="0.5176847302647779"/>
  </r>
  <r>
    <x v="324"/>
    <x v="0"/>
    <s v="TEC-AC-10003499"/>
    <x v="2"/>
    <x v="9"/>
    <n v="18.528000000000002"/>
    <s v="CA-2016-137064"/>
    <n v="0"/>
    <n v="2"/>
    <n v="0.2"/>
    <n v="4.4004000000000003"/>
    <n v="0.52062335344040378"/>
  </r>
  <r>
    <x v="324"/>
    <x v="6"/>
    <s v="OFF-ST-10002554"/>
    <x v="0"/>
    <x v="1"/>
    <n v="146.72999999999999"/>
    <s v="CA-2016-104038"/>
    <n v="1"/>
    <n v="3"/>
    <n v="0"/>
    <n v="2.9346000000000032"/>
    <n v="0.44610841445725197"/>
  </r>
  <r>
    <x v="324"/>
    <x v="6"/>
    <s v="OFF-PA-10002751"/>
    <x v="0"/>
    <x v="0"/>
    <n v="29.900000000000002"/>
    <s v="CA-2016-104038"/>
    <n v="0"/>
    <n v="5"/>
    <n v="0"/>
    <n v="13.454999999999998"/>
    <n v="0.43613829632717294"/>
  </r>
  <r>
    <x v="324"/>
    <x v="7"/>
    <s v="OFF-AR-10001022"/>
    <x v="0"/>
    <x v="4"/>
    <n v="5.68"/>
    <s v="CA-2016-156482"/>
    <n v="0"/>
    <n v="2"/>
    <n v="0"/>
    <n v="1.7607999999999997"/>
    <n v="0.45632477063632687"/>
  </r>
  <r>
    <x v="324"/>
    <x v="22"/>
    <s v="OFF-AR-10001315"/>
    <x v="0"/>
    <x v="4"/>
    <n v="5.28"/>
    <s v="CA-2016-111507"/>
    <n v="1"/>
    <n v="3"/>
    <n v="0"/>
    <n v="1.5311999999999999"/>
    <n v="0.45632477063632687"/>
  </r>
  <r>
    <x v="324"/>
    <x v="0"/>
    <s v="OFF-BI-10002049"/>
    <x v="0"/>
    <x v="3"/>
    <n v="2.9339999999999993"/>
    <s v="CA-2016-137064"/>
    <n v="0"/>
    <n v="3"/>
    <n v="0.8"/>
    <n v="-4.9878000000000018"/>
    <n v="0.46881743173671325"/>
  </r>
  <r>
    <x v="325"/>
    <x v="6"/>
    <s v="OFF-EN-10000056"/>
    <x v="0"/>
    <x v="11"/>
    <n v="311.14999999999998"/>
    <s v="CA-2016-147529"/>
    <n v="1"/>
    <n v="5"/>
    <n v="0"/>
    <n v="146.24049999999997"/>
    <n v="0.44424167803735209"/>
  </r>
  <r>
    <x v="325"/>
    <x v="6"/>
    <s v="OFF-PA-10003349"/>
    <x v="0"/>
    <x v="0"/>
    <n v="12.96"/>
    <s v="CA-2016-147529"/>
    <n v="0"/>
    <n v="2"/>
    <n v="0"/>
    <n v="6.3504000000000005"/>
    <n v="0.43613829632717294"/>
  </r>
  <r>
    <x v="326"/>
    <x v="10"/>
    <s v="TEC-PH-10003931"/>
    <x v="2"/>
    <x v="6"/>
    <n v="107.982"/>
    <s v="CA-2016-114923"/>
    <n v="1"/>
    <n v="3"/>
    <n v="0.4"/>
    <n v="-26.995499999999993"/>
    <n v="0.41105220110552465"/>
  </r>
  <r>
    <x v="326"/>
    <x v="42"/>
    <s v="OFF-PA-10000791"/>
    <x v="0"/>
    <x v="0"/>
    <n v="9.5399999999999991"/>
    <s v="US-2016-130491"/>
    <n v="1"/>
    <n v="2"/>
    <n v="0"/>
    <n v="4.2929999999999993"/>
    <n v="0.43613829632717294"/>
  </r>
  <r>
    <x v="326"/>
    <x v="42"/>
    <s v="OFF-FA-10000134"/>
    <x v="0"/>
    <x v="7"/>
    <n v="5.81"/>
    <s v="US-2016-130491"/>
    <n v="0"/>
    <n v="1"/>
    <n v="0"/>
    <n v="1.8010999999999999"/>
    <n v="0.51168203684699509"/>
  </r>
  <r>
    <x v="326"/>
    <x v="42"/>
    <s v="OFF-AR-10001149"/>
    <x v="0"/>
    <x v="4"/>
    <n v="5.76"/>
    <s v="US-2016-130491"/>
    <n v="0"/>
    <n v="2"/>
    <n v="0"/>
    <n v="1.7279999999999998"/>
    <n v="0.45632477063632687"/>
  </r>
  <r>
    <x v="327"/>
    <x v="1"/>
    <s v="TEC-AC-10001908"/>
    <x v="2"/>
    <x v="9"/>
    <n v="479.952"/>
    <s v="US-2016-153374"/>
    <n v="1"/>
    <n v="6"/>
    <n v="0.2"/>
    <n v="89.990999999999985"/>
    <n v="0.52062335344040378"/>
  </r>
  <r>
    <x v="327"/>
    <x v="0"/>
    <s v="TEC-AC-10001266"/>
    <x v="2"/>
    <x v="9"/>
    <n v="20.8"/>
    <s v="CA-2016-101007"/>
    <n v="1"/>
    <n v="2"/>
    <n v="0.2"/>
    <n v="6.4999999999999991"/>
    <n v="0.52062335344040378"/>
  </r>
  <r>
    <x v="327"/>
    <x v="4"/>
    <s v="FUR-CH-10002774"/>
    <x v="1"/>
    <x v="5"/>
    <n v="203.92"/>
    <s v="CA-2016-146038"/>
    <n v="1"/>
    <n v="5"/>
    <n v="0.2"/>
    <n v="22.940999999999995"/>
    <n v="0.46529189879902266"/>
  </r>
  <r>
    <x v="327"/>
    <x v="0"/>
    <s v="FUR-FU-10001986"/>
    <x v="1"/>
    <x v="8"/>
    <n v="40.783999999999999"/>
    <s v="CA-2016-135391"/>
    <n v="1"/>
    <n v="2"/>
    <n v="0.6"/>
    <n v="-30.588000000000001"/>
    <n v="0.4595170286641902"/>
  </r>
  <r>
    <x v="327"/>
    <x v="0"/>
    <s v="OFF-LA-10001074"/>
    <x v="0"/>
    <x v="2"/>
    <n v="40.096000000000004"/>
    <s v="CA-2016-135391"/>
    <n v="0"/>
    <n v="4"/>
    <n v="0.2"/>
    <n v="13.532399999999996"/>
    <n v="0.4647369236065339"/>
  </r>
  <r>
    <x v="328"/>
    <x v="2"/>
    <s v="OFF-ST-10000943"/>
    <x v="0"/>
    <x v="1"/>
    <n v="77.240000000000009"/>
    <s v="CA-2016-101126"/>
    <n v="1"/>
    <n v="5"/>
    <n v="0.2"/>
    <n v="7.7240000000000002"/>
    <n v="0.44610841445725197"/>
  </r>
  <r>
    <x v="329"/>
    <x v="20"/>
    <s v="TEC-PH-10002584"/>
    <x v="2"/>
    <x v="6"/>
    <n v="625.99"/>
    <s v="CA-2016-116876"/>
    <n v="1"/>
    <n v="1"/>
    <n v="0"/>
    <n v="187.79699999999997"/>
    <n v="0.41105220110552465"/>
  </r>
  <r>
    <x v="329"/>
    <x v="10"/>
    <s v="TEC-PH-10002834"/>
    <x v="2"/>
    <x v="6"/>
    <n v="323.98199999999997"/>
    <s v="US-2016-147662"/>
    <n v="1"/>
    <n v="3"/>
    <n v="0.4"/>
    <n v="-80.995500000000021"/>
    <n v="0.41105220110552465"/>
  </r>
  <r>
    <x v="329"/>
    <x v="10"/>
    <s v="TEC-AC-10003280"/>
    <x v="2"/>
    <x v="9"/>
    <n v="71.975999999999999"/>
    <s v="US-2016-147662"/>
    <n v="0"/>
    <n v="3"/>
    <n v="0.2"/>
    <n v="0.89969999999999573"/>
    <n v="0.52062335344040378"/>
  </r>
  <r>
    <x v="329"/>
    <x v="20"/>
    <s v="OFF-BI-10002897"/>
    <x v="0"/>
    <x v="3"/>
    <n v="26.423999999999999"/>
    <s v="CA-2016-116876"/>
    <n v="0"/>
    <n v="9"/>
    <n v="0.2"/>
    <n v="9.5786999999999995"/>
    <n v="0.46881743173671325"/>
  </r>
  <r>
    <x v="329"/>
    <x v="10"/>
    <s v="OFF-BI-10001658"/>
    <x v="0"/>
    <x v="3"/>
    <n v="14.952000000000004"/>
    <s v="US-2016-147662"/>
    <n v="0"/>
    <n v="2"/>
    <n v="0.7"/>
    <n v="-11.961599999999997"/>
    <n v="0.46881743173671325"/>
  </r>
  <r>
    <x v="329"/>
    <x v="10"/>
    <s v="OFF-AR-10004999"/>
    <x v="0"/>
    <x v="4"/>
    <n v="14.352000000000002"/>
    <s v="US-2016-147662"/>
    <n v="0"/>
    <n v="3"/>
    <n v="0.2"/>
    <n v="0.8969999999999998"/>
    <n v="0.45632477063632687"/>
  </r>
  <r>
    <x v="329"/>
    <x v="10"/>
    <s v="OFF-BI-10002160"/>
    <x v="0"/>
    <x v="3"/>
    <n v="2.2860000000000005"/>
    <s v="US-2016-147662"/>
    <n v="0"/>
    <n v="2"/>
    <n v="0.7"/>
    <n v="-1.6763999999999997"/>
    <n v="0.46881743173671325"/>
  </r>
  <r>
    <x v="330"/>
    <x v="21"/>
    <s v="TEC-PH-10000560"/>
    <x v="2"/>
    <x v="6"/>
    <n v="699.98"/>
    <s v="CA-2016-154326"/>
    <n v="1"/>
    <n v="2"/>
    <n v="0"/>
    <n v="195.99440000000004"/>
    <n v="0.41105220110552465"/>
  </r>
  <r>
    <x v="330"/>
    <x v="4"/>
    <s v="OFF-AP-10001391"/>
    <x v="0"/>
    <x v="12"/>
    <n v="541.43999999999994"/>
    <s v="CA-2016-116092"/>
    <n v="1"/>
    <n v="6"/>
    <n v="0"/>
    <n v="157.01759999999993"/>
    <n v="0.49507917887403441"/>
  </r>
  <r>
    <x v="330"/>
    <x v="21"/>
    <s v="TEC-AC-10004568"/>
    <x v="2"/>
    <x v="9"/>
    <n v="139.94999999999999"/>
    <s v="CA-2016-154326"/>
    <n v="0"/>
    <n v="5"/>
    <n v="0"/>
    <n v="26.590499999999988"/>
    <n v="0.52062335344040378"/>
  </r>
  <r>
    <x v="330"/>
    <x v="21"/>
    <s v="TEC-PH-10001819"/>
    <x v="2"/>
    <x v="6"/>
    <n v="134.97"/>
    <s v="CA-2016-154326"/>
    <n v="0"/>
    <n v="3"/>
    <n v="0"/>
    <n v="64.785599999999988"/>
    <n v="0.41105220110552465"/>
  </r>
  <r>
    <x v="330"/>
    <x v="4"/>
    <s v="OFF-BI-10001628"/>
    <x v="0"/>
    <x v="3"/>
    <n v="41.72"/>
    <s v="CA-2016-116092"/>
    <n v="0"/>
    <n v="5"/>
    <n v="0.2"/>
    <n v="13.037499999999998"/>
    <n v="0.46881743173671325"/>
  </r>
  <r>
    <x v="330"/>
    <x v="4"/>
    <s v="OFF-PA-10000477"/>
    <x v="0"/>
    <x v="0"/>
    <n v="19.440000000000001"/>
    <s v="CA-2016-116092"/>
    <n v="0"/>
    <n v="3"/>
    <n v="0"/>
    <n v="9.3312000000000008"/>
    <n v="0.43613829632717294"/>
  </r>
  <r>
    <x v="330"/>
    <x v="4"/>
    <s v="OFF-PA-10004285"/>
    <x v="0"/>
    <x v="0"/>
    <n v="13.36"/>
    <s v="CA-2016-116092"/>
    <n v="0"/>
    <n v="2"/>
    <n v="0"/>
    <n v="6.4127999999999998"/>
    <n v="0.43613829632717294"/>
  </r>
  <r>
    <x v="330"/>
    <x v="4"/>
    <s v="OFF-BI-10000546"/>
    <x v="0"/>
    <x v="3"/>
    <n v="11.52"/>
    <s v="CA-2016-116092"/>
    <n v="0"/>
    <n v="5"/>
    <n v="0.2"/>
    <n v="4.1760000000000002"/>
    <n v="0.46881743173671325"/>
  </r>
  <r>
    <x v="331"/>
    <x v="4"/>
    <s v="OFF-LA-10002762"/>
    <x v="0"/>
    <x v="2"/>
    <n v="87.71"/>
    <s v="CA-2016-121776"/>
    <n v="1"/>
    <n v="7"/>
    <n v="0"/>
    <n v="41.223699999999994"/>
    <n v="0.4647369236065339"/>
  </r>
  <r>
    <x v="331"/>
    <x v="4"/>
    <s v="OFF-PA-10001970"/>
    <x v="0"/>
    <x v="0"/>
    <n v="36.839999999999996"/>
    <s v="CA-2016-121776"/>
    <n v="0"/>
    <n v="3"/>
    <n v="0"/>
    <n v="17.314799999999998"/>
    <n v="0.43613829632717294"/>
  </r>
  <r>
    <x v="331"/>
    <x v="38"/>
    <s v="OFF-PA-10002751"/>
    <x v="0"/>
    <x v="0"/>
    <n v="35.880000000000003"/>
    <s v="CA-2016-156923"/>
    <n v="1"/>
    <n v="6"/>
    <n v="0"/>
    <n v="16.146000000000001"/>
    <n v="0.43613829632717294"/>
  </r>
  <r>
    <x v="332"/>
    <x v="4"/>
    <s v="OFF-LA-10003510"/>
    <x v="0"/>
    <x v="2"/>
    <n v="61.06"/>
    <s v="CA-2016-105725"/>
    <n v="1"/>
    <n v="2"/>
    <n v="0"/>
    <n v="28.087600000000002"/>
    <n v="0.4647369236065339"/>
  </r>
  <r>
    <x v="332"/>
    <x v="4"/>
    <s v="FUR-TA-10001676"/>
    <x v="1"/>
    <x v="13"/>
    <n v="35.544000000000004"/>
    <s v="CA-2016-105725"/>
    <n v="0"/>
    <n v="1"/>
    <n v="0.2"/>
    <n v="-0.88860000000000205"/>
    <n v="0.55975208308209756"/>
  </r>
  <r>
    <x v="332"/>
    <x v="4"/>
    <s v="OFF-LA-10002271"/>
    <x v="0"/>
    <x v="2"/>
    <n v="9.24"/>
    <s v="CA-2016-111234"/>
    <n v="1"/>
    <n v="3"/>
    <n v="0"/>
    <n v="4.4352"/>
    <n v="0.4647369236065339"/>
  </r>
  <r>
    <x v="333"/>
    <x v="23"/>
    <s v="OFF-AR-10003903"/>
    <x v="0"/>
    <x v="4"/>
    <n v="286.78999999999996"/>
    <s v="CA-2016-152611"/>
    <n v="1"/>
    <n v="7"/>
    <n v="0"/>
    <n v="74.565400000000011"/>
    <n v="0.45632477063632687"/>
  </r>
  <r>
    <x v="333"/>
    <x v="13"/>
    <s v="TEC-AC-10000927"/>
    <x v="2"/>
    <x v="9"/>
    <n v="29.99"/>
    <s v="CA-2016-169740"/>
    <n v="1"/>
    <n v="1"/>
    <n v="0"/>
    <n v="2.9989999999999988"/>
    <n v="0.52062335344040378"/>
  </r>
  <r>
    <x v="334"/>
    <x v="36"/>
    <s v="OFF-BI-10003527"/>
    <x v="0"/>
    <x v="3"/>
    <n v="2541.98"/>
    <s v="CA-2016-162782"/>
    <n v="1"/>
    <n v="2"/>
    <n v="0"/>
    <n v="1270.99"/>
    <n v="0.46881743173671325"/>
  </r>
  <r>
    <x v="334"/>
    <x v="31"/>
    <s v="OFF-PA-10000249"/>
    <x v="0"/>
    <x v="0"/>
    <n v="49.12"/>
    <s v="CA-2016-129770"/>
    <n v="1"/>
    <n v="4"/>
    <n v="0"/>
    <n v="23.086399999999998"/>
    <n v="0.43613829632717294"/>
  </r>
  <r>
    <x v="335"/>
    <x v="14"/>
    <s v="OFF-AR-10001615"/>
    <x v="0"/>
    <x v="4"/>
    <n v="79.36"/>
    <s v="CA-2016-132374"/>
    <n v="1"/>
    <n v="4"/>
    <n v="0"/>
    <n v="20.633600000000001"/>
    <n v="0.45632477063632687"/>
  </r>
  <r>
    <x v="336"/>
    <x v="20"/>
    <s v="OFF-AP-10000804"/>
    <x v="0"/>
    <x v="12"/>
    <n v="26.880000000000003"/>
    <s v="CA-2016-132276"/>
    <n v="1"/>
    <n v="6"/>
    <n v="0"/>
    <n v="6.7200000000000006"/>
    <n v="0.49507917887403441"/>
  </r>
  <r>
    <x v="336"/>
    <x v="20"/>
    <s v="OFF-BI-10002982"/>
    <x v="0"/>
    <x v="3"/>
    <n v="10.896000000000001"/>
    <s v="CA-2016-132276"/>
    <n v="0"/>
    <n v="2"/>
    <n v="0.2"/>
    <n v="3.8135999999999992"/>
    <n v="0.46881743173671325"/>
  </r>
  <r>
    <x v="337"/>
    <x v="32"/>
    <s v="OFF-PA-10002377"/>
    <x v="0"/>
    <x v="0"/>
    <n v="22.72"/>
    <s v="CA-2016-154900"/>
    <n v="1"/>
    <n v="4"/>
    <n v="0"/>
    <n v="10.223999999999998"/>
    <n v="0.43613829632717294"/>
  </r>
  <r>
    <x v="337"/>
    <x v="32"/>
    <s v="OFF-LA-10001641"/>
    <x v="0"/>
    <x v="2"/>
    <n v="3.15"/>
    <s v="CA-2016-154900"/>
    <n v="0"/>
    <n v="1"/>
    <n v="0"/>
    <n v="1.512"/>
    <n v="0.4647369236065339"/>
  </r>
  <r>
    <x v="338"/>
    <x v="43"/>
    <s v="FUR-TA-10004152"/>
    <x v="1"/>
    <x v="13"/>
    <n v="493.9199999999999"/>
    <s v="CA-2016-104129"/>
    <n v="1"/>
    <n v="7"/>
    <n v="0.3"/>
    <n v="-28.22399999999999"/>
    <n v="0.55975208308209756"/>
  </r>
  <r>
    <x v="338"/>
    <x v="22"/>
    <s v="TEC-AC-10002076"/>
    <x v="2"/>
    <x v="9"/>
    <n v="538.92000000000007"/>
    <s v="CA-2016-138485"/>
    <n v="1"/>
    <n v="9"/>
    <n v="0"/>
    <n v="80.837999999999994"/>
    <n v="0.52062335344040378"/>
  </r>
  <r>
    <x v="338"/>
    <x v="43"/>
    <s v="TEC-PH-10003800"/>
    <x v="2"/>
    <x v="6"/>
    <n v="105.98"/>
    <s v="CA-2016-104129"/>
    <n v="0"/>
    <n v="2"/>
    <n v="0"/>
    <n v="1.0597999999999956"/>
    <n v="0.41105220110552465"/>
  </r>
  <r>
    <x v="338"/>
    <x v="2"/>
    <s v="OFF-AR-10002257"/>
    <x v="0"/>
    <x v="4"/>
    <n v="16.032"/>
    <s v="CA-2016-111325"/>
    <n v="1"/>
    <n v="6"/>
    <n v="0.2"/>
    <n v="2.2043999999999979"/>
    <n v="0.45632477063632687"/>
  </r>
  <r>
    <x v="338"/>
    <x v="2"/>
    <s v="OFF-BI-10000343"/>
    <x v="0"/>
    <x v="3"/>
    <n v="4.4190000000000005"/>
    <s v="CA-2016-111325"/>
    <n v="0"/>
    <n v="3"/>
    <n v="0.7"/>
    <n v="-3.3879000000000001"/>
    <n v="0.46881743173671325"/>
  </r>
  <r>
    <x v="339"/>
    <x v="15"/>
    <s v="FUR-CH-10004477"/>
    <x v="1"/>
    <x v="5"/>
    <n v="389.69600000000003"/>
    <s v="US-2016-145436"/>
    <n v="1"/>
    <n v="8"/>
    <n v="0.2"/>
    <n v="43.840799999999973"/>
    <n v="0.46529189879902266"/>
  </r>
  <r>
    <x v="339"/>
    <x v="15"/>
    <s v="FUR-CH-10004860"/>
    <x v="1"/>
    <x v="5"/>
    <n v="161.56800000000001"/>
    <s v="US-2016-145436"/>
    <n v="0"/>
    <n v="2"/>
    <n v="0.2"/>
    <n v="-28.274400000000021"/>
    <n v="0.46529189879902266"/>
  </r>
  <r>
    <x v="340"/>
    <x v="0"/>
    <s v="FUR-BO-10001811"/>
    <x v="1"/>
    <x v="10"/>
    <n v="1227.9983999999999"/>
    <s v="CA-2016-133585"/>
    <n v="1"/>
    <n v="6"/>
    <n v="0.32"/>
    <n v="-36.117600000000152"/>
    <n v="0.5176847302647779"/>
  </r>
  <r>
    <x v="340"/>
    <x v="4"/>
    <s v="FUR-CH-10003396"/>
    <x v="1"/>
    <x v="5"/>
    <n v="184.75200000000001"/>
    <s v="CA-2016-102316"/>
    <n v="1"/>
    <n v="3"/>
    <n v="0.2"/>
    <n v="-20.784600000000012"/>
    <n v="0.46529189879902266"/>
  </r>
  <r>
    <x v="340"/>
    <x v="0"/>
    <s v="TEC-PH-10003215"/>
    <x v="2"/>
    <x v="6"/>
    <n v="95.84"/>
    <s v="CA-2016-104052"/>
    <n v="1"/>
    <n v="4"/>
    <n v="0.2"/>
    <n v="34.741999999999997"/>
    <n v="0.41105220110552465"/>
  </r>
  <r>
    <x v="340"/>
    <x v="5"/>
    <s v="OFF-BI-10004236"/>
    <x v="0"/>
    <x v="3"/>
    <n v="58.72"/>
    <s v="CA-2016-153325"/>
    <n v="1"/>
    <n v="4"/>
    <n v="0"/>
    <n v="27.011199999999999"/>
    <n v="0.46881743173671325"/>
  </r>
  <r>
    <x v="340"/>
    <x v="0"/>
    <s v="OFF-AR-10003696"/>
    <x v="0"/>
    <x v="4"/>
    <n v="55.328000000000003"/>
    <s v="CA-2016-133585"/>
    <n v="0"/>
    <n v="2"/>
    <n v="0.2"/>
    <n v="6.2243999999999957"/>
    <n v="0.45632477063632687"/>
  </r>
  <r>
    <x v="340"/>
    <x v="4"/>
    <s v="TEC-PH-10000376"/>
    <x v="2"/>
    <x v="6"/>
    <n v="15.984000000000002"/>
    <s v="CA-2016-102316"/>
    <n v="0"/>
    <n v="2"/>
    <n v="0.2"/>
    <n v="1.1988000000000003"/>
    <n v="0.41105220110552465"/>
  </r>
  <r>
    <x v="340"/>
    <x v="2"/>
    <s v="OFF-AP-10002906"/>
    <x v="0"/>
    <x v="12"/>
    <n v="3.5520000000000005"/>
    <s v="CA-2016-133494"/>
    <n v="1"/>
    <n v="2"/>
    <n v="0.2"/>
    <n v="0.44399999999999973"/>
    <n v="0.49507917887403441"/>
  </r>
  <r>
    <x v="341"/>
    <x v="22"/>
    <s v="FUR-TA-10001768"/>
    <x v="1"/>
    <x v="13"/>
    <n v="787.53"/>
    <s v="CA-2016-110457"/>
    <n v="1"/>
    <n v="3"/>
    <n v="0"/>
    <n v="165.38129999999995"/>
    <n v="0.55975208308209756"/>
  </r>
  <r>
    <x v="341"/>
    <x v="18"/>
    <s v="OFF-EN-10001532"/>
    <x v="0"/>
    <x v="11"/>
    <n v="101.88"/>
    <s v="CA-2016-105970"/>
    <n v="1"/>
    <n v="6"/>
    <n v="0"/>
    <n v="50.94"/>
    <n v="0.44424167803735209"/>
  </r>
  <r>
    <x v="341"/>
    <x v="18"/>
    <s v="OFF-AR-10003156"/>
    <x v="0"/>
    <x v="4"/>
    <n v="10.16"/>
    <s v="CA-2016-105970"/>
    <n v="0"/>
    <n v="1"/>
    <n v="0"/>
    <n v="2.6416000000000004"/>
    <n v="0.45632477063632687"/>
  </r>
  <r>
    <x v="342"/>
    <x v="20"/>
    <s v="OFF-ST-10000689"/>
    <x v="0"/>
    <x v="1"/>
    <n v="563.4"/>
    <s v="CA-2016-109512"/>
    <n v="1"/>
    <n v="4"/>
    <n v="0"/>
    <n v="67.608000000000004"/>
    <n v="0.44610841445725197"/>
  </r>
  <r>
    <x v="342"/>
    <x v="2"/>
    <s v="TEC-PH-10000562"/>
    <x v="2"/>
    <x v="6"/>
    <n v="466.15799999999996"/>
    <s v="CA-2016-109001"/>
    <n v="1"/>
    <n v="7"/>
    <n v="0.4"/>
    <n v="-93.231599999999958"/>
    <n v="0.41105220110552465"/>
  </r>
  <r>
    <x v="342"/>
    <x v="20"/>
    <s v="FUR-CH-10001146"/>
    <x v="1"/>
    <x v="5"/>
    <n v="383.60700000000003"/>
    <s v="CA-2016-109512"/>
    <n v="0"/>
    <n v="7"/>
    <n v="0.1"/>
    <n v="63.934499999999971"/>
    <n v="0.46529189879902266"/>
  </r>
  <r>
    <x v="342"/>
    <x v="2"/>
    <s v="TEC-AC-10001101"/>
    <x v="2"/>
    <x v="9"/>
    <n v="10.312000000000001"/>
    <s v="CA-2016-109001"/>
    <n v="0"/>
    <n v="1"/>
    <n v="0.2"/>
    <n v="-1.2890000000000006"/>
    <n v="0.52062335344040378"/>
  </r>
  <r>
    <x v="342"/>
    <x v="1"/>
    <s v="OFF-AP-10000828"/>
    <x v="0"/>
    <x v="12"/>
    <n v="180.97999999999996"/>
    <s v="CA-2016-140221"/>
    <n v="1"/>
    <n v="5"/>
    <n v="0.8"/>
    <n v="-470.548"/>
    <n v="0.49507917887403441"/>
  </r>
  <r>
    <x v="342"/>
    <x v="2"/>
    <s v="FUR-CH-10002647"/>
    <x v="1"/>
    <x v="5"/>
    <n v="99.372"/>
    <s v="CA-2016-125185"/>
    <n v="1"/>
    <n v="2"/>
    <n v="0.3"/>
    <n v="-7.0979999999999919"/>
    <n v="0.46529189879902266"/>
  </r>
  <r>
    <x v="342"/>
    <x v="18"/>
    <s v="OFF-AP-10002222"/>
    <x v="0"/>
    <x v="12"/>
    <n v="60.69"/>
    <s v="CA-2016-153108"/>
    <n v="1"/>
    <n v="7"/>
    <n v="0"/>
    <n v="16.386300000000002"/>
    <n v="0.49507917887403441"/>
  </r>
  <r>
    <x v="342"/>
    <x v="1"/>
    <s v="OFF-ST-10000777"/>
    <x v="0"/>
    <x v="1"/>
    <n v="60.415999999999997"/>
    <s v="CA-2016-140221"/>
    <n v="0"/>
    <n v="2"/>
    <n v="0.2"/>
    <n v="6.0416000000000025"/>
    <n v="0.44610841445725197"/>
  </r>
  <r>
    <x v="342"/>
    <x v="2"/>
    <s v="FUR-FU-10003247"/>
    <x v="1"/>
    <x v="8"/>
    <n v="33.568000000000005"/>
    <s v="CA-2016-125185"/>
    <n v="0"/>
    <n v="2"/>
    <n v="0.2"/>
    <n v="-5.4548000000000041"/>
    <n v="0.4595170286641902"/>
  </r>
  <r>
    <x v="342"/>
    <x v="0"/>
    <s v="TEC-PH-10000149"/>
    <x v="2"/>
    <x v="6"/>
    <n v="31.92"/>
    <s v="CA-2016-120320"/>
    <n v="1"/>
    <n v="2"/>
    <n v="0.2"/>
    <n v="2.3939999999999984"/>
    <n v="0.41105220110552465"/>
  </r>
  <r>
    <x v="342"/>
    <x v="20"/>
    <s v="OFF-EN-10002621"/>
    <x v="0"/>
    <x v="11"/>
    <n v="29.339999999999996"/>
    <s v="CA-2016-109512"/>
    <n v="0"/>
    <n v="3"/>
    <n v="0"/>
    <n v="14.669999999999998"/>
    <n v="0.44424167803735209"/>
  </r>
  <r>
    <x v="342"/>
    <x v="18"/>
    <s v="TEC-PH-10001552"/>
    <x v="2"/>
    <x v="6"/>
    <n v="23.92"/>
    <s v="CA-2016-153108"/>
    <n v="0"/>
    <n v="2"/>
    <n v="0"/>
    <n v="6.6976000000000013"/>
    <n v="0.41105220110552465"/>
  </r>
  <r>
    <x v="342"/>
    <x v="1"/>
    <s v="OFF-BI-10002854"/>
    <x v="0"/>
    <x v="3"/>
    <n v="11.211999999999998"/>
    <s v="CA-2016-140221"/>
    <n v="0"/>
    <n v="2"/>
    <n v="0.8"/>
    <n v="-16.818000000000005"/>
    <n v="0.46881743173671325"/>
  </r>
  <r>
    <x v="342"/>
    <x v="1"/>
    <s v="OFF-FA-10000611"/>
    <x v="0"/>
    <x v="7"/>
    <n v="7.1039999999999992"/>
    <s v="CA-2016-151785"/>
    <n v="1"/>
    <n v="6"/>
    <n v="0.2"/>
    <n v="2.4863999999999997"/>
    <n v="0.51168203684699509"/>
  </r>
  <r>
    <x v="342"/>
    <x v="1"/>
    <s v="FUR-FU-10000023"/>
    <x v="1"/>
    <x v="8"/>
    <n v="4.7119999999999997"/>
    <s v="CA-2016-140221"/>
    <n v="0"/>
    <n v="2"/>
    <n v="0.6"/>
    <n v="-1.8847999999999994"/>
    <n v="0.4595170286641902"/>
  </r>
  <r>
    <x v="342"/>
    <x v="2"/>
    <s v="OFF-BI-10003529"/>
    <x v="0"/>
    <x v="3"/>
    <n v="2.556"/>
    <s v="CA-2016-109001"/>
    <n v="0"/>
    <n v="3"/>
    <n v="0.7"/>
    <n v="-1.7892000000000001"/>
    <n v="0.46881743173671325"/>
  </r>
  <r>
    <x v="343"/>
    <x v="4"/>
    <s v="TEC-CO-10003763"/>
    <x v="2"/>
    <x v="16"/>
    <n v="1119.9840000000002"/>
    <s v="CA-2016-142944"/>
    <n v="1"/>
    <n v="2"/>
    <n v="0.2"/>
    <n v="377.99459999999993"/>
    <n v="0.55185675810753509"/>
  </r>
  <r>
    <x v="343"/>
    <x v="4"/>
    <s v="FUR-FU-10000308"/>
    <x v="1"/>
    <x v="8"/>
    <n v="435.26"/>
    <s v="CA-2016-142944"/>
    <n v="0"/>
    <n v="7"/>
    <n v="0"/>
    <n v="95.757200000000012"/>
    <n v="0.4595170286641902"/>
  </r>
  <r>
    <x v="344"/>
    <x v="7"/>
    <s v="TEC-PH-10001619"/>
    <x v="2"/>
    <x v="6"/>
    <n v="587.97"/>
    <s v="CA-2016-146255"/>
    <n v="1"/>
    <n v="3"/>
    <n v="0"/>
    <n v="170.51129999999998"/>
    <n v="0.41105220110552465"/>
  </r>
  <r>
    <x v="344"/>
    <x v="7"/>
    <s v="TEC-AC-10004469"/>
    <x v="2"/>
    <x v="9"/>
    <n v="119.85000000000001"/>
    <s v="CA-2016-146255"/>
    <n v="0"/>
    <n v="3"/>
    <n v="0"/>
    <n v="52.734000000000009"/>
    <n v="0.52062335344040378"/>
  </r>
  <r>
    <x v="344"/>
    <x v="7"/>
    <s v="OFF-BI-10001765"/>
    <x v="0"/>
    <x v="3"/>
    <n v="69.28"/>
    <s v="CA-2016-146255"/>
    <n v="0"/>
    <n v="2"/>
    <n v="0"/>
    <n v="33.254399999999997"/>
    <n v="0.46881743173671325"/>
  </r>
  <r>
    <x v="344"/>
    <x v="7"/>
    <s v="OFF-BI-10000309"/>
    <x v="0"/>
    <x v="3"/>
    <n v="30.44"/>
    <s v="CA-2016-146255"/>
    <n v="0"/>
    <n v="2"/>
    <n v="0"/>
    <n v="14.9156"/>
    <n v="0.46881743173671325"/>
  </r>
  <r>
    <x v="345"/>
    <x v="21"/>
    <s v="FUR-CH-10002084"/>
    <x v="1"/>
    <x v="5"/>
    <n v="860.93"/>
    <s v="CA-2016-105627"/>
    <n v="1"/>
    <n v="7"/>
    <n v="0"/>
    <n v="189.40460000000002"/>
    <n v="0.46529189879902266"/>
  </r>
  <r>
    <x v="345"/>
    <x v="21"/>
    <s v="TEC-PH-10003012"/>
    <x v="2"/>
    <x v="6"/>
    <n v="769.95"/>
    <s v="CA-2016-105627"/>
    <n v="0"/>
    <n v="5"/>
    <n v="0"/>
    <n v="223.28549999999993"/>
    <n v="0.41105220110552465"/>
  </r>
  <r>
    <x v="345"/>
    <x v="21"/>
    <s v="FUR-BO-10002916"/>
    <x v="1"/>
    <x v="10"/>
    <n v="512.93999999999994"/>
    <s v="CA-2016-105627"/>
    <n v="0"/>
    <n v="3"/>
    <n v="0"/>
    <n v="97.45859999999999"/>
    <n v="0.5176847302647779"/>
  </r>
  <r>
    <x v="345"/>
    <x v="21"/>
    <s v="FUR-FU-10000308"/>
    <x v="1"/>
    <x v="8"/>
    <n v="373.08"/>
    <s v="CA-2016-105627"/>
    <n v="0"/>
    <n v="6"/>
    <n v="0"/>
    <n v="82.077600000000004"/>
    <n v="0.4595170286641902"/>
  </r>
  <r>
    <x v="345"/>
    <x v="20"/>
    <s v="OFF-PA-10003848"/>
    <x v="0"/>
    <x v="0"/>
    <n v="19.440000000000001"/>
    <s v="CA-2016-160213"/>
    <n v="1"/>
    <n v="3"/>
    <n v="0"/>
    <n v="9.3312000000000008"/>
    <n v="0.43613829632717294"/>
  </r>
  <r>
    <x v="345"/>
    <x v="21"/>
    <s v="OFF-AR-10002704"/>
    <x v="0"/>
    <x v="4"/>
    <n v="14.98"/>
    <s v="CA-2016-105627"/>
    <n v="0"/>
    <n v="1"/>
    <n v="0"/>
    <n v="4.4939999999999998"/>
    <n v="0.45632477063632687"/>
  </r>
  <r>
    <x v="345"/>
    <x v="1"/>
    <s v="OFF-BI-10002706"/>
    <x v="0"/>
    <x v="3"/>
    <n v="8.5679999999999978"/>
    <s v="CA-2016-132136"/>
    <n v="1"/>
    <n v="3"/>
    <n v="0.8"/>
    <n v="-14.5656"/>
    <n v="0.46881743173671325"/>
  </r>
  <r>
    <x v="345"/>
    <x v="26"/>
    <s v="OFF-AR-10002399"/>
    <x v="0"/>
    <x v="4"/>
    <n v="3.4079999999999999"/>
    <s v="CA-2016-107741"/>
    <n v="1"/>
    <n v="1"/>
    <n v="0.2"/>
    <n v="0.89459999999999995"/>
    <n v="0.45632477063632687"/>
  </r>
  <r>
    <x v="346"/>
    <x v="0"/>
    <s v="TEC-PH-10001809"/>
    <x v="2"/>
    <x v="6"/>
    <n v="359.88"/>
    <s v="CA-2016-123155"/>
    <n v="1"/>
    <n v="3"/>
    <n v="0.2"/>
    <n v="22.492499999999993"/>
    <n v="0.41105220110552465"/>
  </r>
  <r>
    <x v="346"/>
    <x v="0"/>
    <s v="TEC-AC-10002473"/>
    <x v="2"/>
    <x v="9"/>
    <n v="113.52000000000001"/>
    <s v="CA-2016-123155"/>
    <n v="0"/>
    <n v="5"/>
    <n v="0.2"/>
    <n v="29.798999999999999"/>
    <n v="0.52062335344040378"/>
  </r>
  <r>
    <x v="346"/>
    <x v="25"/>
    <s v="OFF-LA-10001175"/>
    <x v="0"/>
    <x v="2"/>
    <n v="4.6079999999999997"/>
    <s v="CA-2016-110345"/>
    <n v="1"/>
    <n v="2"/>
    <n v="0.2"/>
    <n v="1.6704000000000001"/>
    <n v="0.4647369236065339"/>
  </r>
  <r>
    <x v="347"/>
    <x v="36"/>
    <s v="OFF-ST-10002406"/>
    <x v="0"/>
    <x v="1"/>
    <n v="89.820000000000007"/>
    <s v="US-2016-118906"/>
    <n v="1"/>
    <n v="6"/>
    <n v="0"/>
    <n v="25.149600000000007"/>
    <n v="0.44610841445725197"/>
  </r>
  <r>
    <x v="347"/>
    <x v="0"/>
    <s v="OFF-BI-10004022"/>
    <x v="0"/>
    <x v="3"/>
    <n v="1.1119999999999997"/>
    <s v="CA-2016-146829"/>
    <n v="1"/>
    <n v="2"/>
    <n v="0.8"/>
    <n v="-1.8904000000000001"/>
    <n v="0.46881743173671325"/>
  </r>
  <r>
    <x v="348"/>
    <x v="16"/>
    <s v="FUR-FU-10003194"/>
    <x v="1"/>
    <x v="8"/>
    <n v="30.880000000000003"/>
    <s v="CA-2016-128083"/>
    <n v="1"/>
    <n v="4"/>
    <n v="0.2"/>
    <n v="3.8599999999999977"/>
    <n v="0.4595170286641902"/>
  </r>
  <r>
    <x v="348"/>
    <x v="16"/>
    <s v="OFF-EN-10004030"/>
    <x v="0"/>
    <x v="11"/>
    <n v="8.6880000000000006"/>
    <s v="CA-2016-128083"/>
    <n v="0"/>
    <n v="3"/>
    <n v="0.2"/>
    <n v="2.9322000000000004"/>
    <n v="0.44424167803735209"/>
  </r>
  <r>
    <x v="348"/>
    <x v="16"/>
    <s v="FUR-FU-10001731"/>
    <x v="1"/>
    <x v="8"/>
    <n v="6.4080000000000004"/>
    <s v="CA-2016-128083"/>
    <n v="0"/>
    <n v="3"/>
    <n v="0.2"/>
    <n v="1.4418"/>
    <n v="0.4595170286641902"/>
  </r>
  <r>
    <x v="348"/>
    <x v="25"/>
    <s v="OFF-LA-10001641"/>
    <x v="0"/>
    <x v="2"/>
    <n v="5.04"/>
    <s v="CA-2016-148705"/>
    <n v="1"/>
    <n v="2"/>
    <n v="0.2"/>
    <n v="1.764"/>
    <n v="0.4647369236065339"/>
  </r>
  <r>
    <x v="349"/>
    <x v="4"/>
    <s v="FUR-CH-10004063"/>
    <x v="1"/>
    <x v="5"/>
    <n v="915.13600000000008"/>
    <s v="US-2016-139675"/>
    <n v="1"/>
    <n v="4"/>
    <n v="0.2"/>
    <n v="102.95279999999988"/>
    <n v="0.46529189879902266"/>
  </r>
  <r>
    <x v="349"/>
    <x v="4"/>
    <s v="FUR-FU-10001979"/>
    <x v="1"/>
    <x v="8"/>
    <n v="327.76"/>
    <s v="US-2016-139675"/>
    <n v="0"/>
    <n v="8"/>
    <n v="0"/>
    <n v="91.772800000000018"/>
    <n v="0.4595170286641902"/>
  </r>
  <r>
    <x v="349"/>
    <x v="22"/>
    <s v="FUR-BO-10004409"/>
    <x v="1"/>
    <x v="10"/>
    <n v="141.96"/>
    <s v="CA-2016-114237"/>
    <n v="1"/>
    <n v="2"/>
    <n v="0"/>
    <n v="39.748800000000003"/>
    <n v="0.5176847302647779"/>
  </r>
  <r>
    <x v="350"/>
    <x v="38"/>
    <s v="OFF-BI-10003091"/>
    <x v="0"/>
    <x v="3"/>
    <n v="671.93999999999994"/>
    <s v="CA-2016-163587"/>
    <n v="1"/>
    <n v="3"/>
    <n v="0"/>
    <n v="315.81179999999995"/>
    <n v="0.46881743173671325"/>
  </r>
  <r>
    <x v="350"/>
    <x v="4"/>
    <s v="OFF-PA-10002105"/>
    <x v="0"/>
    <x v="0"/>
    <n v="19.440000000000001"/>
    <s v="CA-2016-167479"/>
    <n v="1"/>
    <n v="3"/>
    <n v="0"/>
    <n v="9.3312000000000008"/>
    <n v="0.43613829632717294"/>
  </r>
  <r>
    <x v="350"/>
    <x v="38"/>
    <s v="OFF-LA-10004484"/>
    <x v="0"/>
    <x v="2"/>
    <n v="16.52"/>
    <s v="CA-2016-163587"/>
    <n v="0"/>
    <n v="4"/>
    <n v="0"/>
    <n v="7.5991999999999997"/>
    <n v="0.4647369236065339"/>
  </r>
  <r>
    <x v="351"/>
    <x v="27"/>
    <s v="TEC-PH-10003356"/>
    <x v="2"/>
    <x v="6"/>
    <n v="16.776000000000003"/>
    <s v="CA-2016-155124"/>
    <n v="1"/>
    <n v="3"/>
    <n v="0.2"/>
    <n v="1.6776"/>
    <n v="0.41105220110552465"/>
  </r>
  <r>
    <x v="352"/>
    <x v="5"/>
    <s v="OFF-BI-10003527"/>
    <x v="0"/>
    <x v="3"/>
    <n v="6354.95"/>
    <s v="CA-2016-145352"/>
    <n v="1"/>
    <n v="5"/>
    <n v="0"/>
    <n v="3177.4749999999999"/>
    <n v="0.46881743173671325"/>
  </r>
  <r>
    <x v="352"/>
    <x v="33"/>
    <s v="OFF-LA-10003930"/>
    <x v="0"/>
    <x v="2"/>
    <n v="491.55"/>
    <s v="CA-2016-134257"/>
    <n v="1"/>
    <n v="5"/>
    <n v="0"/>
    <n v="240.8595"/>
    <n v="0.4647369236065339"/>
  </r>
  <r>
    <x v="352"/>
    <x v="22"/>
    <s v="FUR-TA-10001039"/>
    <x v="1"/>
    <x v="13"/>
    <n v="171.96"/>
    <s v="CA-2016-112116"/>
    <n v="1"/>
    <n v="2"/>
    <n v="0"/>
    <n v="44.709600000000009"/>
    <n v="0.55975208308209756"/>
  </r>
  <r>
    <x v="352"/>
    <x v="20"/>
    <s v="TEC-PH-10001527"/>
    <x v="2"/>
    <x v="6"/>
    <n v="85.9"/>
    <s v="CA-2016-153906"/>
    <n v="1"/>
    <n v="2"/>
    <n v="0"/>
    <n v="2.5769999999999982"/>
    <n v="0.41105220110552465"/>
  </r>
  <r>
    <x v="352"/>
    <x v="5"/>
    <s v="OFF-ST-10001228"/>
    <x v="0"/>
    <x v="1"/>
    <n v="46.74"/>
    <s v="CA-2016-145352"/>
    <n v="0"/>
    <n v="3"/>
    <n v="0"/>
    <n v="11.684999999999999"/>
    <n v="0.44610841445725197"/>
  </r>
  <r>
    <x v="352"/>
    <x v="4"/>
    <s v="FUR-FU-10001215"/>
    <x v="1"/>
    <x v="8"/>
    <n v="43.13"/>
    <s v="CA-2016-144722"/>
    <n v="1"/>
    <n v="1"/>
    <n v="0"/>
    <n v="18.114600000000003"/>
    <n v="0.4595170286641902"/>
  </r>
  <r>
    <x v="352"/>
    <x v="20"/>
    <s v="OFF-AR-10001761"/>
    <x v="0"/>
    <x v="4"/>
    <n v="17.52"/>
    <s v="US-2016-150231"/>
    <n v="1"/>
    <n v="3"/>
    <n v="0"/>
    <n v="6.3071999999999999"/>
    <n v="0.45632477063632687"/>
  </r>
  <r>
    <x v="352"/>
    <x v="5"/>
    <s v="OFF-AR-10003856"/>
    <x v="0"/>
    <x v="4"/>
    <n v="8.34"/>
    <s v="CA-2016-145352"/>
    <n v="0"/>
    <n v="3"/>
    <n v="0"/>
    <n v="2.1683999999999997"/>
    <n v="0.45632477063632687"/>
  </r>
  <r>
    <x v="352"/>
    <x v="33"/>
    <s v="OFF-EN-10003845"/>
    <x v="0"/>
    <x v="11"/>
    <n v="7.38"/>
    <s v="CA-2016-134257"/>
    <n v="0"/>
    <n v="2"/>
    <n v="0"/>
    <n v="3.3947999999999996"/>
    <n v="0.44424167803735209"/>
  </r>
  <r>
    <x v="352"/>
    <x v="5"/>
    <s v="OFF-AR-10001662"/>
    <x v="0"/>
    <x v="4"/>
    <n v="2.74"/>
    <s v="CA-2016-145352"/>
    <n v="0"/>
    <n v="1"/>
    <n v="0"/>
    <n v="0.73980000000000024"/>
    <n v="0.45632477063632687"/>
  </r>
  <r>
    <x v="353"/>
    <x v="20"/>
    <s v="TEC-AC-10000387"/>
    <x v="2"/>
    <x v="9"/>
    <n v="15.02"/>
    <s v="CA-2016-110632"/>
    <n v="1"/>
    <n v="1"/>
    <n v="0"/>
    <n v="2.7035999999999998"/>
    <n v="0.52062335344040378"/>
  </r>
  <r>
    <x v="353"/>
    <x v="20"/>
    <s v="OFF-ST-10001291"/>
    <x v="0"/>
    <x v="1"/>
    <n v="33.82"/>
    <s v="CA-2016-110632"/>
    <n v="0"/>
    <n v="2"/>
    <n v="0"/>
    <n v="9.1313999999999993"/>
    <n v="0.44610841445725197"/>
  </r>
  <r>
    <x v="354"/>
    <x v="22"/>
    <s v="TEC-CO-10001766"/>
    <x v="2"/>
    <x v="16"/>
    <n v="3149.9300000000003"/>
    <s v="CA-2016-111829"/>
    <n v="1"/>
    <n v="7"/>
    <n v="0"/>
    <n v="1480.4670999999998"/>
    <n v="0.55185675810753509"/>
  </r>
  <r>
    <x v="354"/>
    <x v="22"/>
    <s v="OFF-ST-10000142"/>
    <x v="0"/>
    <x v="1"/>
    <n v="1247.6399999999999"/>
    <s v="CA-2016-111829"/>
    <n v="0"/>
    <n v="3"/>
    <n v="0"/>
    <n v="349.33919999999995"/>
    <n v="0.44610841445725197"/>
  </r>
  <r>
    <x v="354"/>
    <x v="22"/>
    <s v="TEC-PH-10004539"/>
    <x v="2"/>
    <x v="6"/>
    <n v="453.57600000000002"/>
    <s v="CA-2016-132101"/>
    <n v="1"/>
    <n v="3"/>
    <n v="0.2"/>
    <n v="39.687899999999985"/>
    <n v="0.41105220110552465"/>
  </r>
  <r>
    <x v="354"/>
    <x v="0"/>
    <s v="FUR-BO-10004218"/>
    <x v="1"/>
    <x v="10"/>
    <n v="383.46559999999994"/>
    <s v="CA-2016-168088"/>
    <n v="1"/>
    <n v="4"/>
    <n v="0.32"/>
    <n v="-67.670400000000001"/>
    <n v="0.5176847302647779"/>
  </r>
  <r>
    <x v="354"/>
    <x v="22"/>
    <s v="OFF-PA-10004359"/>
    <x v="0"/>
    <x v="0"/>
    <n v="209.7"/>
    <s v="CA-2016-111829"/>
    <n v="0"/>
    <n v="2"/>
    <n v="0"/>
    <n v="100.65599999999999"/>
    <n v="0.43613829632717294"/>
  </r>
  <r>
    <x v="354"/>
    <x v="0"/>
    <s v="OFF-PA-10000675"/>
    <x v="0"/>
    <x v="0"/>
    <n v="65.584000000000003"/>
    <s v="CA-2016-168088"/>
    <n v="0"/>
    <n v="2"/>
    <n v="0.2"/>
    <n v="23.7742"/>
    <n v="0.43613829632717294"/>
  </r>
  <r>
    <x v="354"/>
    <x v="4"/>
    <s v="OFF-PA-10002749"/>
    <x v="0"/>
    <x v="0"/>
    <n v="40.14"/>
    <s v="CA-2016-113110"/>
    <n v="1"/>
    <n v="6"/>
    <n v="0"/>
    <n v="19.668600000000001"/>
    <n v="0.43613829632717294"/>
  </r>
  <r>
    <x v="354"/>
    <x v="4"/>
    <s v="OFF-SU-10001165"/>
    <x v="0"/>
    <x v="14"/>
    <n v="33.36"/>
    <s v="CA-2016-113110"/>
    <n v="0"/>
    <n v="4"/>
    <n v="0"/>
    <n v="8.6736000000000004"/>
    <n v="0.53938093436526824"/>
  </r>
  <r>
    <x v="354"/>
    <x v="4"/>
    <s v="OFF-BI-10000088"/>
    <x v="0"/>
    <x v="3"/>
    <n v="17.568000000000001"/>
    <s v="CA-2016-113110"/>
    <n v="0"/>
    <n v="2"/>
    <n v="0.2"/>
    <n v="6.3684000000000003"/>
    <n v="0.46881743173671325"/>
  </r>
  <r>
    <x v="354"/>
    <x v="4"/>
    <s v="OFF-LA-10000240"/>
    <x v="0"/>
    <x v="2"/>
    <n v="14.62"/>
    <s v="CA-2016-113110"/>
    <n v="0"/>
    <n v="2"/>
    <n v="0"/>
    <n v="6.8713999999999995"/>
    <n v="0.4647369236065339"/>
  </r>
  <r>
    <x v="354"/>
    <x v="16"/>
    <s v="OFF-PA-10001560"/>
    <x v="0"/>
    <x v="0"/>
    <n v="14.496000000000002"/>
    <s v="CA-2016-143532"/>
    <n v="1"/>
    <n v="3"/>
    <n v="0.2"/>
    <n v="4.8924000000000003"/>
    <n v="0.43613829632717294"/>
  </r>
  <r>
    <x v="354"/>
    <x v="4"/>
    <s v="OFF-PA-10001947"/>
    <x v="0"/>
    <x v="0"/>
    <n v="11.96"/>
    <s v="CA-2016-163104"/>
    <n v="1"/>
    <n v="2"/>
    <n v="0"/>
    <n v="5.8604000000000003"/>
    <n v="0.43613829632717294"/>
  </r>
  <r>
    <x v="354"/>
    <x v="4"/>
    <s v="OFF-FA-10001561"/>
    <x v="0"/>
    <x v="7"/>
    <n v="10.9"/>
    <s v="CA-2016-149993"/>
    <n v="1"/>
    <n v="5"/>
    <n v="0"/>
    <n v="3.5970000000000004"/>
    <n v="0.51168203684699509"/>
  </r>
  <r>
    <x v="355"/>
    <x v="20"/>
    <s v="OFF-BI-10003656"/>
    <x v="0"/>
    <x v="3"/>
    <n v="1087.9360000000001"/>
    <s v="CA-2016-159534"/>
    <n v="1"/>
    <n v="8"/>
    <n v="0.2"/>
    <n v="353.5791999999999"/>
    <n v="0.46881743173671325"/>
  </r>
  <r>
    <x v="355"/>
    <x v="20"/>
    <s v="TEC-PH-10002310"/>
    <x v="2"/>
    <x v="6"/>
    <n v="199.98"/>
    <s v="CA-2016-159534"/>
    <n v="0"/>
    <n v="2"/>
    <n v="0"/>
    <n v="53.994599999999991"/>
    <n v="0.41105220110552465"/>
  </r>
  <r>
    <x v="355"/>
    <x v="20"/>
    <s v="OFF-ST-10001172"/>
    <x v="0"/>
    <x v="1"/>
    <n v="83.92"/>
    <s v="CA-2016-159534"/>
    <n v="0"/>
    <n v="4"/>
    <n v="0"/>
    <n v="20.140799999999999"/>
    <n v="0.44610841445725197"/>
  </r>
  <r>
    <x v="355"/>
    <x v="21"/>
    <s v="OFF-PA-10000061"/>
    <x v="0"/>
    <x v="0"/>
    <n v="51.84"/>
    <s v="CA-2016-106565"/>
    <n v="1"/>
    <n v="8"/>
    <n v="0"/>
    <n v="24.883200000000002"/>
    <n v="0.43613829632717294"/>
  </r>
  <r>
    <x v="355"/>
    <x v="20"/>
    <s v="OFF-BI-10003982"/>
    <x v="0"/>
    <x v="3"/>
    <n v="49.847999999999999"/>
    <s v="CA-2016-159534"/>
    <n v="0"/>
    <n v="3"/>
    <n v="0.2"/>
    <n v="16.823699999999999"/>
    <n v="0.46881743173671325"/>
  </r>
  <r>
    <x v="355"/>
    <x v="11"/>
    <s v="OFF-ST-10004258"/>
    <x v="0"/>
    <x v="1"/>
    <n v="29.304000000000002"/>
    <s v="CA-2016-165813"/>
    <n v="1"/>
    <n v="3"/>
    <n v="0.2"/>
    <n v="2.5641000000000034"/>
    <n v="0.44610841445725197"/>
  </r>
  <r>
    <x v="355"/>
    <x v="20"/>
    <s v="OFF-EN-10004386"/>
    <x v="0"/>
    <x v="11"/>
    <n v="23.99"/>
    <s v="CA-2016-159534"/>
    <n v="0"/>
    <n v="1"/>
    <n v="0"/>
    <n v="11.994999999999999"/>
    <n v="0.44424167803735209"/>
  </r>
  <r>
    <x v="355"/>
    <x v="0"/>
    <s v="OFF-FA-10003485"/>
    <x v="0"/>
    <x v="7"/>
    <n v="18.864000000000001"/>
    <s v="CA-2016-127607"/>
    <n v="1"/>
    <n v="9"/>
    <n v="0.2"/>
    <n v="6.1307999999999998"/>
    <n v="0.51168203684699509"/>
  </r>
  <r>
    <x v="355"/>
    <x v="0"/>
    <s v="OFF-BI-10001308"/>
    <x v="0"/>
    <x v="3"/>
    <n v="2.5119999999999996"/>
    <s v="CA-2016-127607"/>
    <n v="0"/>
    <n v="2"/>
    <n v="0.8"/>
    <n v="-4.3960000000000026"/>
    <n v="0.46881743173671325"/>
  </r>
  <r>
    <x v="356"/>
    <x v="25"/>
    <s v="OFF-AP-10002945"/>
    <x v="0"/>
    <x v="12"/>
    <n v="962.07999999999993"/>
    <s v="CA-2016-120621"/>
    <n v="1"/>
    <n v="4"/>
    <n v="0.2"/>
    <n v="156.33799999999997"/>
    <n v="0.49507917887403441"/>
  </r>
  <r>
    <x v="356"/>
    <x v="25"/>
    <s v="OFF-PA-10002254"/>
    <x v="0"/>
    <x v="0"/>
    <n v="295.45600000000002"/>
    <s v="CA-2016-120621"/>
    <n v="0"/>
    <n v="14"/>
    <n v="0.2"/>
    <n v="96.023199999999974"/>
    <n v="0.43613829632717294"/>
  </r>
  <r>
    <x v="356"/>
    <x v="25"/>
    <s v="OFF-BI-10000948"/>
    <x v="0"/>
    <x v="3"/>
    <n v="12.843000000000002"/>
    <s v="CA-2016-120621"/>
    <n v="0"/>
    <n v="3"/>
    <n v="0.7"/>
    <n v="-9.8462999999999994"/>
    <n v="0.46881743173671325"/>
  </r>
  <r>
    <x v="357"/>
    <x v="4"/>
    <s v="TEC-PH-10001795"/>
    <x v="2"/>
    <x v="6"/>
    <n v="1487.9760000000001"/>
    <s v="US-2016-163279"/>
    <n v="1"/>
    <n v="3"/>
    <n v="0.2"/>
    <n v="185.99699999999984"/>
    <n v="0.41105220110552465"/>
  </r>
  <r>
    <x v="357"/>
    <x v="16"/>
    <s v="TEC-AC-10002567"/>
    <x v="2"/>
    <x v="9"/>
    <n v="447.94399999999996"/>
    <s v="CA-2016-117884"/>
    <n v="1"/>
    <n v="7"/>
    <n v="0.2"/>
    <n v="89.588799999999992"/>
    <n v="0.52062335344040378"/>
  </r>
  <r>
    <x v="357"/>
    <x v="0"/>
    <s v="TEC-AC-10000171"/>
    <x v="2"/>
    <x v="9"/>
    <n v="18.391999999999999"/>
    <s v="CA-2016-157812"/>
    <n v="1"/>
    <n v="1"/>
    <n v="0.2"/>
    <n v="5.2877000000000001"/>
    <n v="0.52062335344040378"/>
  </r>
  <r>
    <x v="357"/>
    <x v="16"/>
    <s v="OFF-ST-10002182"/>
    <x v="0"/>
    <x v="1"/>
    <n v="150.40799999999999"/>
    <s v="CA-2016-117884"/>
    <n v="0"/>
    <n v="9"/>
    <n v="0.2"/>
    <n v="-33.841799999999999"/>
    <n v="0.44610841445725197"/>
  </r>
  <r>
    <x v="357"/>
    <x v="0"/>
    <s v="OFF-ST-10000736"/>
    <x v="0"/>
    <x v="1"/>
    <n v="129.56800000000001"/>
    <s v="CA-2016-157812"/>
    <n v="0"/>
    <n v="2"/>
    <n v="0.2"/>
    <n v="-25.91360000000001"/>
    <n v="0.44610841445725197"/>
  </r>
  <r>
    <x v="357"/>
    <x v="4"/>
    <s v="OFF-PA-10003127"/>
    <x v="0"/>
    <x v="0"/>
    <n v="105.52"/>
    <s v="US-2016-163279"/>
    <n v="0"/>
    <n v="4"/>
    <n v="0"/>
    <n v="48.539199999999994"/>
    <n v="0.43613829632717294"/>
  </r>
  <r>
    <x v="357"/>
    <x v="4"/>
    <s v="FUR-FU-10000747"/>
    <x v="1"/>
    <x v="8"/>
    <n v="91.96"/>
    <s v="US-2016-163279"/>
    <n v="0"/>
    <n v="2"/>
    <n v="0"/>
    <n v="15.633199999999988"/>
    <n v="0.4595170286641902"/>
  </r>
  <r>
    <x v="357"/>
    <x v="33"/>
    <s v="OFF-AR-10003217"/>
    <x v="0"/>
    <x v="4"/>
    <n v="19.559999999999999"/>
    <s v="CA-2016-121552"/>
    <n v="1"/>
    <n v="4"/>
    <n v="0"/>
    <n v="5.4768000000000008"/>
    <n v="0.45632477063632687"/>
  </r>
  <r>
    <x v="357"/>
    <x v="4"/>
    <s v="TEC-PH-10000376"/>
    <x v="2"/>
    <x v="6"/>
    <n v="15.984000000000002"/>
    <s v="CA-2016-163440"/>
    <n v="1"/>
    <n v="2"/>
    <n v="0.2"/>
    <n v="1.1988000000000003"/>
    <n v="0.41105220110552465"/>
  </r>
  <r>
    <x v="357"/>
    <x v="0"/>
    <s v="OFF-BI-10000285"/>
    <x v="0"/>
    <x v="3"/>
    <n v="14.111999999999997"/>
    <s v="CA-2016-157812"/>
    <n v="0"/>
    <n v="9"/>
    <n v="0.8"/>
    <n v="-21.167999999999999"/>
    <n v="0.46881743173671325"/>
  </r>
  <r>
    <x v="358"/>
    <x v="4"/>
    <s v="TEC-AC-10000736"/>
    <x v="2"/>
    <x v="9"/>
    <n v="239.96999999999997"/>
    <s v="US-2016-107944"/>
    <n v="1"/>
    <n v="3"/>
    <n v="0"/>
    <n v="86.389199999999988"/>
    <n v="0.52062335344040378"/>
  </r>
  <r>
    <x v="358"/>
    <x v="4"/>
    <s v="OFF-PA-10000659"/>
    <x v="0"/>
    <x v="0"/>
    <n v="192.72"/>
    <s v="US-2016-107944"/>
    <n v="0"/>
    <n v="11"/>
    <n v="0"/>
    <n v="92.505599999999987"/>
    <n v="0.43613829632717294"/>
  </r>
  <r>
    <x v="358"/>
    <x v="0"/>
    <s v="FUR-CH-10003396"/>
    <x v="1"/>
    <x v="5"/>
    <n v="107.77200000000001"/>
    <s v="US-2016-125374"/>
    <n v="1"/>
    <n v="2"/>
    <n v="0.3"/>
    <n v="-29.252400000000009"/>
    <n v="0.46529189879902266"/>
  </r>
  <r>
    <x v="358"/>
    <x v="4"/>
    <s v="OFF-PA-10000380"/>
    <x v="0"/>
    <x v="0"/>
    <n v="33.36"/>
    <s v="CA-2016-138219"/>
    <n v="1"/>
    <n v="4"/>
    <n v="0"/>
    <n v="16.68"/>
    <n v="0.43613829632717294"/>
  </r>
  <r>
    <x v="358"/>
    <x v="9"/>
    <s v="OFF-FA-10003112"/>
    <x v="0"/>
    <x v="7"/>
    <n v="31.56"/>
    <s v="CA-2016-130218"/>
    <n v="1"/>
    <n v="4"/>
    <n v="0"/>
    <n v="14.201999999999998"/>
    <n v="0.51168203684699509"/>
  </r>
  <r>
    <x v="358"/>
    <x v="9"/>
    <s v="OFF-ST-10002486"/>
    <x v="0"/>
    <x v="1"/>
    <n v="27.92"/>
    <s v="CA-2016-130218"/>
    <n v="0"/>
    <n v="4"/>
    <n v="0"/>
    <n v="0.5583999999999989"/>
    <n v="0.44610841445725197"/>
  </r>
  <r>
    <x v="359"/>
    <x v="1"/>
    <s v="FUR-BO-10000362"/>
    <x v="1"/>
    <x v="10"/>
    <n v="359.05799999999994"/>
    <s v="CA-2016-118423"/>
    <n v="1"/>
    <n v="3"/>
    <n v="0.3"/>
    <n v="-35.905799999999999"/>
    <n v="0.5176847302647779"/>
  </r>
  <r>
    <x v="359"/>
    <x v="22"/>
    <s v="FUR-FU-10003832"/>
    <x v="1"/>
    <x v="8"/>
    <n v="46.900000000000006"/>
    <s v="CA-2016-145457"/>
    <n v="1"/>
    <n v="5"/>
    <n v="0"/>
    <n v="13.132000000000001"/>
    <n v="0.4595170286641902"/>
  </r>
  <r>
    <x v="359"/>
    <x v="16"/>
    <s v="OFF-AP-10002287"/>
    <x v="0"/>
    <x v="12"/>
    <n v="6.9920000000000009"/>
    <s v="US-2016-112508"/>
    <n v="1"/>
    <n v="2"/>
    <n v="0.2"/>
    <n v="0.52439999999999998"/>
    <n v="0.49507917887403441"/>
  </r>
  <r>
    <x v="360"/>
    <x v="22"/>
    <s v="FUR-TA-10001889"/>
    <x v="1"/>
    <x v="13"/>
    <n v="3393.68"/>
    <s v="CA-2016-164301"/>
    <n v="1"/>
    <n v="8"/>
    <n v="0"/>
    <n v="610.86239999999998"/>
    <n v="0.55975208308209756"/>
  </r>
  <r>
    <x v="360"/>
    <x v="20"/>
    <s v="OFF-ST-10002615"/>
    <x v="0"/>
    <x v="1"/>
    <n v="1085.42"/>
    <s v="US-2016-116981"/>
    <n v="1"/>
    <n v="7"/>
    <n v="0"/>
    <n v="282.20920000000001"/>
    <n v="0.44610841445725197"/>
  </r>
  <r>
    <x v="360"/>
    <x v="2"/>
    <s v="TEC-AC-10004633"/>
    <x v="2"/>
    <x v="9"/>
    <n v="16.776000000000003"/>
    <s v="CA-2016-167374"/>
    <n v="1"/>
    <n v="3"/>
    <n v="0.2"/>
    <n v="5.0327999999999999"/>
    <n v="0.52062335344040378"/>
  </r>
  <r>
    <x v="360"/>
    <x v="16"/>
    <s v="OFF-PA-10001125"/>
    <x v="0"/>
    <x v="0"/>
    <n v="74.352000000000004"/>
    <s v="CA-2016-103793"/>
    <n v="1"/>
    <n v="3"/>
    <n v="0.2"/>
    <n v="23.234999999999992"/>
    <n v="0.43613829632717294"/>
  </r>
  <r>
    <x v="360"/>
    <x v="2"/>
    <s v="OFF-PA-10001950"/>
    <x v="0"/>
    <x v="0"/>
    <n v="40.032000000000004"/>
    <s v="CA-2016-167374"/>
    <n v="0"/>
    <n v="6"/>
    <n v="0.2"/>
    <n v="12.509999999999993"/>
    <n v="0.43613829632717294"/>
  </r>
  <r>
    <x v="360"/>
    <x v="20"/>
    <s v="OFF-AP-10000595"/>
    <x v="0"/>
    <x v="12"/>
    <n v="13.11"/>
    <s v="US-2016-116981"/>
    <n v="0"/>
    <n v="3"/>
    <n v="0"/>
    <n v="3.4086000000000003"/>
    <n v="0.49507917887403441"/>
  </r>
  <r>
    <x v="361"/>
    <x v="22"/>
    <s v="OFF-ST-10000636"/>
    <x v="0"/>
    <x v="1"/>
    <n v="83.699999999999989"/>
    <s v="CA-2016-132948"/>
    <n v="1"/>
    <n v="5"/>
    <n v="0"/>
    <n v="3.3479999999999954"/>
    <n v="0.44610841445725197"/>
  </r>
  <r>
    <x v="362"/>
    <x v="4"/>
    <s v="TEC-AC-10002253"/>
    <x v="2"/>
    <x v="9"/>
    <n v="166.24"/>
    <s v="CA-2016-131534"/>
    <n v="1"/>
    <n v="1"/>
    <n v="0"/>
    <n v="24.936000000000007"/>
    <n v="0.52062335344040378"/>
  </r>
  <r>
    <x v="362"/>
    <x v="4"/>
    <s v="OFF-PA-10000743"/>
    <x v="0"/>
    <x v="0"/>
    <n v="33.4"/>
    <s v="CA-2016-131534"/>
    <n v="0"/>
    <n v="5"/>
    <n v="0"/>
    <n v="16.032"/>
    <n v="0.43613829632717294"/>
  </r>
  <r>
    <x v="362"/>
    <x v="20"/>
    <s v="OFF-EN-10004459"/>
    <x v="0"/>
    <x v="11"/>
    <n v="22.919999999999998"/>
    <s v="CA-2016-133536"/>
    <n v="1"/>
    <n v="3"/>
    <n v="0"/>
    <n v="11.230799999999999"/>
    <n v="0.44424167803735209"/>
  </r>
  <r>
    <x v="362"/>
    <x v="2"/>
    <s v="OFF-PA-10003177"/>
    <x v="0"/>
    <x v="0"/>
    <n v="15.552000000000003"/>
    <s v="CA-2016-135363"/>
    <n v="1"/>
    <n v="3"/>
    <n v="0.2"/>
    <n v="5.4432"/>
    <n v="0.43613829632717294"/>
  </r>
  <r>
    <x v="362"/>
    <x v="2"/>
    <s v="OFF-PA-10000533"/>
    <x v="0"/>
    <x v="0"/>
    <n v="5.2320000000000002"/>
    <s v="CA-2016-135363"/>
    <n v="0"/>
    <n v="1"/>
    <n v="0.2"/>
    <n v="1.7003999999999999"/>
    <n v="0.43613829632717294"/>
  </r>
  <r>
    <x v="363"/>
    <x v="16"/>
    <s v="FUR-CH-10004086"/>
    <x v="1"/>
    <x v="5"/>
    <n v="1166.92"/>
    <s v="CA-2016-153549"/>
    <n v="1"/>
    <n v="5"/>
    <n v="0.2"/>
    <n v="131.27849999999995"/>
    <n v="0.46529189879902266"/>
  </r>
  <r>
    <x v="363"/>
    <x v="4"/>
    <s v="TEC-AC-10003116"/>
    <x v="2"/>
    <x v="9"/>
    <n v="53.25"/>
    <s v="US-2016-103996"/>
    <n v="1"/>
    <n v="3"/>
    <n v="0"/>
    <n v="20.767499999999998"/>
    <n v="0.52062335344040378"/>
  </r>
  <r>
    <x v="363"/>
    <x v="4"/>
    <s v="OFF-PA-10001736"/>
    <x v="0"/>
    <x v="0"/>
    <n v="212.64"/>
    <s v="US-2016-103996"/>
    <n v="0"/>
    <n v="6"/>
    <n v="0"/>
    <n v="99.940799999999982"/>
    <n v="0.43613829632717294"/>
  </r>
  <r>
    <x v="363"/>
    <x v="22"/>
    <s v="OFF-AP-10001947"/>
    <x v="0"/>
    <x v="12"/>
    <n v="73.28"/>
    <s v="CA-2016-121272"/>
    <n v="1"/>
    <n v="4"/>
    <n v="0"/>
    <n v="21.251199999999997"/>
    <n v="0.49507917887403441"/>
  </r>
  <r>
    <x v="363"/>
    <x v="4"/>
    <s v="FUR-FU-10004586"/>
    <x v="1"/>
    <x v="8"/>
    <n v="19.919999999999998"/>
    <s v="US-2016-103996"/>
    <n v="0"/>
    <n v="3"/>
    <n v="0"/>
    <n v="9.5615999999999985"/>
    <n v="0.4595170286641902"/>
  </r>
  <r>
    <x v="363"/>
    <x v="20"/>
    <s v="OFF-PA-10002615"/>
    <x v="0"/>
    <x v="0"/>
    <n v="17.64"/>
    <s v="CA-2016-105361"/>
    <n v="1"/>
    <n v="4"/>
    <n v="0"/>
    <n v="8.1143999999999998"/>
    <n v="0.43613829632717294"/>
  </r>
  <r>
    <x v="363"/>
    <x v="4"/>
    <s v="OFF-PA-10001609"/>
    <x v="0"/>
    <x v="0"/>
    <n v="9.870000000000001"/>
    <s v="US-2016-103996"/>
    <n v="0"/>
    <n v="3"/>
    <n v="0"/>
    <n v="4.5401999999999996"/>
    <n v="0.43613829632717294"/>
  </r>
  <r>
    <x v="363"/>
    <x v="6"/>
    <s v="OFF-AR-10003732"/>
    <x v="0"/>
    <x v="4"/>
    <n v="5.56"/>
    <s v="CA-2016-150749"/>
    <n v="1"/>
    <n v="2"/>
    <n v="0"/>
    <n v="1.4455999999999998"/>
    <n v="0.45632477063632687"/>
  </r>
  <r>
    <x v="364"/>
    <x v="1"/>
    <s v="FUR-CH-10003298"/>
    <x v="1"/>
    <x v="5"/>
    <n v="366.74399999999997"/>
    <s v="CA-2016-104871"/>
    <n v="1"/>
    <n v="4"/>
    <n v="0.3"/>
    <n v="-110.02320000000003"/>
    <n v="0.46529189879902266"/>
  </r>
  <r>
    <x v="364"/>
    <x v="1"/>
    <s v="TEC-PH-10002890"/>
    <x v="2"/>
    <x v="6"/>
    <n v="180.96"/>
    <s v="CA-2016-121405"/>
    <n v="1"/>
    <n v="5"/>
    <n v="0.2"/>
    <n v="13.571999999999996"/>
    <n v="0.41105220110552465"/>
  </r>
  <r>
    <x v="364"/>
    <x v="1"/>
    <s v="OFF-PA-10001838"/>
    <x v="0"/>
    <x v="0"/>
    <n v="23.52"/>
    <s v="CA-2016-121405"/>
    <n v="0"/>
    <n v="5"/>
    <n v="0.2"/>
    <n v="8.5259999999999998"/>
    <n v="0.43613829632717294"/>
  </r>
  <r>
    <x v="365"/>
    <x v="0"/>
    <s v="OFF-PA-10000357"/>
    <x v="0"/>
    <x v="0"/>
    <n v="98.376000000000005"/>
    <s v="CA-2016-128125"/>
    <n v="1"/>
    <n v="3"/>
    <n v="0.2"/>
    <n v="35.661300000000004"/>
    <n v="0.43613829632717294"/>
  </r>
  <r>
    <x v="365"/>
    <x v="16"/>
    <s v="TEC-PH-10000011"/>
    <x v="2"/>
    <x v="6"/>
    <n v="79.959999999999994"/>
    <s v="CA-2016-137106"/>
    <n v="1"/>
    <n v="5"/>
    <n v="0.2"/>
    <n v="27.985999999999994"/>
    <n v="0.41105220110552465"/>
  </r>
  <r>
    <x v="365"/>
    <x v="0"/>
    <s v="FUR-FU-10001085"/>
    <x v="1"/>
    <x v="8"/>
    <n v="22.38"/>
    <s v="CA-2016-128125"/>
    <n v="0"/>
    <n v="3"/>
    <n v="0.6"/>
    <n v="-7.8330000000000055"/>
    <n v="0.4595170286641902"/>
  </r>
  <r>
    <x v="366"/>
    <x v="0"/>
    <s v="TEC-AC-10003038"/>
    <x v="2"/>
    <x v="9"/>
    <n v="50.120000000000005"/>
    <s v="US-2016-122140"/>
    <n v="1"/>
    <n v="7"/>
    <n v="0.2"/>
    <n v="-0.62650000000000716"/>
    <n v="0.52062335344040378"/>
  </r>
  <r>
    <x v="366"/>
    <x v="0"/>
    <s v="TEC-AC-10003289"/>
    <x v="2"/>
    <x v="9"/>
    <n v="47.975999999999999"/>
    <s v="US-2016-122140"/>
    <n v="0"/>
    <n v="3"/>
    <n v="0.2"/>
    <n v="1.7990999999999993"/>
    <n v="0.52062335344040378"/>
  </r>
  <r>
    <x v="366"/>
    <x v="12"/>
    <s v="TEC-PH-10003095"/>
    <x v="2"/>
    <x v="6"/>
    <n v="87.8"/>
    <s v="US-2016-142811"/>
    <n v="1"/>
    <n v="5"/>
    <n v="0.2"/>
    <n v="32.924999999999997"/>
    <n v="0.41105220110552465"/>
  </r>
  <r>
    <x v="366"/>
    <x v="4"/>
    <s v="TEC-MA-10003329"/>
    <x v="2"/>
    <x v="15"/>
    <n v="71.975999999999999"/>
    <s v="US-2016-159513"/>
    <n v="1"/>
    <n v="3"/>
    <n v="0.2"/>
    <n v="24.291899999999998"/>
    <n v="0.5183572270896134"/>
  </r>
  <r>
    <x v="366"/>
    <x v="0"/>
    <s v="OFF-AP-10001242"/>
    <x v="0"/>
    <x v="12"/>
    <n v="32.191999999999993"/>
    <s v="US-2016-122140"/>
    <n v="0"/>
    <n v="2"/>
    <n v="0.8"/>
    <n v="-80.48"/>
    <n v="0.49507917887403441"/>
  </r>
  <r>
    <x v="366"/>
    <x v="0"/>
    <s v="OFF-BI-10003707"/>
    <x v="0"/>
    <x v="3"/>
    <n v="9.155999999999997"/>
    <s v="CA-2016-136378"/>
    <n v="1"/>
    <n v="3"/>
    <n v="0.8"/>
    <n v="-13.734000000000002"/>
    <n v="0.46881743173671325"/>
  </r>
  <r>
    <x v="367"/>
    <x v="14"/>
    <s v="OFF-AP-10003849"/>
    <x v="0"/>
    <x v="12"/>
    <n v="644.07600000000002"/>
    <s v="CA-2016-112452"/>
    <n v="1"/>
    <n v="2"/>
    <n v="0.1"/>
    <n v="107.34599999999996"/>
    <n v="0.49507917887403441"/>
  </r>
  <r>
    <x v="367"/>
    <x v="14"/>
    <s v="TEC-CO-10004202"/>
    <x v="2"/>
    <x v="16"/>
    <n v="599.98"/>
    <s v="CA-2016-112452"/>
    <n v="0"/>
    <n v="2"/>
    <n v="0"/>
    <n v="209.99299999999999"/>
    <n v="0.55185675810753509"/>
  </r>
  <r>
    <x v="367"/>
    <x v="20"/>
    <s v="FUR-FU-10004622"/>
    <x v="1"/>
    <x v="8"/>
    <n v="108.4"/>
    <s v="CA-2016-110667"/>
    <n v="1"/>
    <n v="2"/>
    <n v="0"/>
    <n v="22.763999999999996"/>
    <n v="0.4595170286641902"/>
  </r>
  <r>
    <x v="367"/>
    <x v="20"/>
    <s v="OFF-BI-10002735"/>
    <x v="0"/>
    <x v="3"/>
    <n v="82.344000000000008"/>
    <s v="CA-2016-110667"/>
    <n v="0"/>
    <n v="3"/>
    <n v="0.2"/>
    <n v="27.791100000000004"/>
    <n v="0.46881743173671325"/>
  </r>
  <r>
    <x v="367"/>
    <x v="14"/>
    <s v="OFF-BI-10003350"/>
    <x v="0"/>
    <x v="3"/>
    <n v="12.76"/>
    <s v="CA-2016-112452"/>
    <n v="0"/>
    <n v="2"/>
    <n v="0"/>
    <n v="5.8695999999999993"/>
    <n v="0.46881743173671325"/>
  </r>
  <r>
    <x v="367"/>
    <x v="20"/>
    <s v="OFF-AR-10000716"/>
    <x v="0"/>
    <x v="4"/>
    <n v="11.16"/>
    <s v="CA-2016-110667"/>
    <n v="0"/>
    <n v="2"/>
    <n v="0"/>
    <n v="4.3524000000000003"/>
    <n v="0.45632477063632687"/>
  </r>
  <r>
    <x v="367"/>
    <x v="14"/>
    <s v="TEC-PH-10000307"/>
    <x v="2"/>
    <x v="6"/>
    <n v="10.95"/>
    <s v="CA-2016-112452"/>
    <n v="0"/>
    <n v="1"/>
    <n v="0"/>
    <n v="0.43799999999999883"/>
    <n v="0.41105220110552465"/>
  </r>
  <r>
    <x v="367"/>
    <x v="20"/>
    <s v="OFF-BI-10003529"/>
    <x v="0"/>
    <x v="3"/>
    <n v="9.0879999999999992"/>
    <s v="CA-2016-110667"/>
    <n v="0"/>
    <n v="4"/>
    <n v="0.2"/>
    <n v="3.2944"/>
    <n v="0.46881743173671325"/>
  </r>
  <r>
    <x v="367"/>
    <x v="14"/>
    <s v="OFF-FA-10000735"/>
    <x v="0"/>
    <x v="7"/>
    <n v="5.84"/>
    <s v="CA-2016-112452"/>
    <n v="0"/>
    <n v="2"/>
    <n v="0"/>
    <n v="2.6279999999999997"/>
    <n v="0.51168203684699509"/>
  </r>
  <r>
    <x v="368"/>
    <x v="4"/>
    <s v="FUR-CH-10003973"/>
    <x v="1"/>
    <x v="5"/>
    <n v="892.22400000000005"/>
    <s v="CA-2016-161452"/>
    <n v="1"/>
    <n v="3"/>
    <n v="0.2"/>
    <n v="89.222400000000022"/>
    <n v="0.46529189879902266"/>
  </r>
  <r>
    <x v="368"/>
    <x v="2"/>
    <s v="OFF-ST-10003816"/>
    <x v="0"/>
    <x v="1"/>
    <n v="563.80799999999999"/>
    <s v="CA-2016-167010"/>
    <n v="1"/>
    <n v="4"/>
    <n v="0.2"/>
    <n v="21.142799999999966"/>
    <n v="0.44610841445725197"/>
  </r>
  <r>
    <x v="368"/>
    <x v="2"/>
    <s v="FUR-FU-10001468"/>
    <x v="1"/>
    <x v="8"/>
    <n v="547.13599999999997"/>
    <s v="CA-2016-167010"/>
    <n v="0"/>
    <n v="4"/>
    <n v="0.2"/>
    <n v="-68.392000000000053"/>
    <n v="0.4595170286641902"/>
  </r>
  <r>
    <x v="368"/>
    <x v="2"/>
    <s v="FUR-BO-10004218"/>
    <x v="1"/>
    <x v="10"/>
    <n v="352.45"/>
    <s v="CA-2016-167010"/>
    <n v="0"/>
    <n v="5"/>
    <n v="0.5"/>
    <n v="-211.47"/>
    <n v="0.5176847302647779"/>
  </r>
  <r>
    <x v="368"/>
    <x v="22"/>
    <s v="TEC-AC-10001767"/>
    <x v="2"/>
    <x v="9"/>
    <n v="239.94"/>
    <s v="CA-2016-102855"/>
    <n v="1"/>
    <n v="6"/>
    <n v="0"/>
    <n v="26.393399999999986"/>
    <n v="0.52062335344040378"/>
  </r>
  <r>
    <x v="368"/>
    <x v="15"/>
    <s v="OFF-BI-10003650"/>
    <x v="0"/>
    <x v="3"/>
    <n v="157.79400000000004"/>
    <s v="US-2016-136476"/>
    <n v="1"/>
    <n v="1"/>
    <n v="0.7"/>
    <n v="-115.71559999999999"/>
    <n v="0.46881743173671325"/>
  </r>
  <r>
    <x v="368"/>
    <x v="2"/>
    <s v="OFF-AP-10004036"/>
    <x v="0"/>
    <x v="12"/>
    <n v="98.111999999999995"/>
    <s v="CA-2016-167010"/>
    <n v="0"/>
    <n v="7"/>
    <n v="0.2"/>
    <n v="18.396000000000001"/>
    <n v="0.49507917887403441"/>
  </r>
  <r>
    <x v="368"/>
    <x v="2"/>
    <s v="TEC-PH-10002844"/>
    <x v="2"/>
    <x v="6"/>
    <n v="41.988"/>
    <s v="CA-2016-167010"/>
    <n v="0"/>
    <n v="2"/>
    <n v="0.4"/>
    <n v="-9.7972000000000037"/>
    <n v="0.41105220110552465"/>
  </r>
  <r>
    <x v="368"/>
    <x v="2"/>
    <s v="OFF-LA-10001569"/>
    <x v="0"/>
    <x v="2"/>
    <n v="23.904000000000003"/>
    <s v="CA-2016-119942"/>
    <n v="1"/>
    <n v="6"/>
    <n v="0.2"/>
    <n v="7.7687999999999988"/>
    <n v="0.4647369236065339"/>
  </r>
  <r>
    <x v="368"/>
    <x v="22"/>
    <s v="OFF-AR-10002467"/>
    <x v="0"/>
    <x v="4"/>
    <n v="23.84"/>
    <s v="CA-2016-102855"/>
    <n v="0"/>
    <n v="8"/>
    <n v="0"/>
    <n v="6.4368000000000016"/>
    <n v="0.45632477063632687"/>
  </r>
  <r>
    <x v="368"/>
    <x v="2"/>
    <s v="TEC-PH-10000347"/>
    <x v="2"/>
    <x v="6"/>
    <n v="14.850000000000001"/>
    <s v="CA-2016-167010"/>
    <n v="0"/>
    <n v="5"/>
    <n v="0.4"/>
    <n v="-3.2175000000000002"/>
    <n v="0.41105220110552465"/>
  </r>
  <r>
    <x v="368"/>
    <x v="2"/>
    <s v="OFF-BI-10002072"/>
    <x v="0"/>
    <x v="3"/>
    <n v="10.428000000000001"/>
    <s v="CA-2016-167010"/>
    <n v="0"/>
    <n v="4"/>
    <n v="0.7"/>
    <n v="-6.9519999999999982"/>
    <n v="0.46881743173671325"/>
  </r>
  <r>
    <x v="368"/>
    <x v="2"/>
    <s v="FUR-FU-10001037"/>
    <x v="1"/>
    <x v="8"/>
    <n v="7.5840000000000005"/>
    <s v="CA-2016-167010"/>
    <n v="0"/>
    <n v="1"/>
    <n v="0.2"/>
    <n v="2.37"/>
    <n v="0.4595170286641902"/>
  </r>
  <r>
    <x v="369"/>
    <x v="0"/>
    <s v="TEC-AC-10002550"/>
    <x v="2"/>
    <x v="9"/>
    <n v="25.488"/>
    <s v="CA-2016-124541"/>
    <n v="1"/>
    <n v="2"/>
    <n v="0.2"/>
    <n v="4.4603999999999999"/>
    <n v="0.52062335344040378"/>
  </r>
  <r>
    <x v="369"/>
    <x v="25"/>
    <s v="OFF-PA-10001019"/>
    <x v="0"/>
    <x v="0"/>
    <n v="47.952000000000005"/>
    <s v="CA-2016-100888"/>
    <n v="1"/>
    <n v="3"/>
    <n v="0.2"/>
    <n v="16.183799999999998"/>
    <n v="0.43613829632717294"/>
  </r>
  <r>
    <x v="369"/>
    <x v="0"/>
    <s v="OFF-AR-10004078"/>
    <x v="0"/>
    <x v="4"/>
    <n v="42.047999999999995"/>
    <s v="CA-2016-124541"/>
    <n v="0"/>
    <n v="9"/>
    <n v="0.2"/>
    <n v="5.2559999999999985"/>
    <n v="0.45632477063632687"/>
  </r>
  <r>
    <x v="369"/>
    <x v="0"/>
    <s v="OFF-BI-10004209"/>
    <x v="0"/>
    <x v="3"/>
    <n v="9.6479999999999961"/>
    <s v="CA-2016-124541"/>
    <n v="0"/>
    <n v="6"/>
    <n v="0.8"/>
    <n v="-16.884"/>
    <n v="0.46881743173671325"/>
  </r>
  <r>
    <x v="369"/>
    <x v="0"/>
    <s v="OFF-PA-10001526"/>
    <x v="0"/>
    <x v="0"/>
    <n v="7.9680000000000009"/>
    <s v="CA-2016-124541"/>
    <n v="0"/>
    <n v="2"/>
    <n v="0.2"/>
    <n v="2.8884000000000007"/>
    <n v="0.43613829632717294"/>
  </r>
  <r>
    <x v="369"/>
    <x v="0"/>
    <s v="OFF-BI-10004965"/>
    <x v="0"/>
    <x v="3"/>
    <n v="6.8999999999999986"/>
    <s v="CA-2016-124541"/>
    <n v="0"/>
    <n v="3"/>
    <n v="0.8"/>
    <n v="-12.075000000000003"/>
    <n v="0.46881743173671325"/>
  </r>
  <r>
    <x v="370"/>
    <x v="0"/>
    <s v="OFF-AP-10002651"/>
    <x v="0"/>
    <x v="12"/>
    <n v="463.24799999999988"/>
    <s v="CA-2016-140025"/>
    <n v="1"/>
    <n v="8"/>
    <n v="0.8"/>
    <n v="-1181.2824000000003"/>
    <n v="0.49507917887403441"/>
  </r>
  <r>
    <x v="370"/>
    <x v="0"/>
    <s v="TEC-AC-10002402"/>
    <x v="2"/>
    <x v="9"/>
    <n v="383.952"/>
    <s v="CA-2016-140025"/>
    <n v="0"/>
    <n v="6"/>
    <n v="0.2"/>
    <n v="47.993999999999971"/>
    <n v="0.52062335344040378"/>
  </r>
  <r>
    <x v="370"/>
    <x v="20"/>
    <s v="OFF-PA-10002262"/>
    <x v="0"/>
    <x v="0"/>
    <n v="25.92"/>
    <s v="CA-2016-166492"/>
    <n v="1"/>
    <n v="4"/>
    <n v="0"/>
    <n v="12.441600000000001"/>
    <n v="0.43613829632717294"/>
  </r>
  <r>
    <x v="370"/>
    <x v="20"/>
    <s v="OFF-ST-10002214"/>
    <x v="0"/>
    <x v="1"/>
    <n v="22.58"/>
    <s v="CA-2016-166492"/>
    <n v="0"/>
    <n v="2"/>
    <n v="0"/>
    <n v="5.8707999999999991"/>
    <n v="0.44610841445725197"/>
  </r>
  <r>
    <x v="370"/>
    <x v="2"/>
    <s v="OFF-AR-10001954"/>
    <x v="0"/>
    <x v="4"/>
    <n v="11.736000000000001"/>
    <s v="CA-2016-130554"/>
    <n v="1"/>
    <n v="3"/>
    <n v="0.2"/>
    <n v="1.0268999999999999"/>
    <n v="0.45632477063632687"/>
  </r>
  <r>
    <x v="371"/>
    <x v="37"/>
    <s v="OFF-AP-10000179"/>
    <x v="0"/>
    <x v="12"/>
    <n v="370.14"/>
    <s v="CA-2016-101000"/>
    <n v="1"/>
    <n v="3"/>
    <n v="0"/>
    <n v="144.3546"/>
    <n v="0.49507917887403441"/>
  </r>
  <r>
    <x v="371"/>
    <x v="4"/>
    <s v="FUR-TA-10002774"/>
    <x v="1"/>
    <x v="13"/>
    <n v="369.91200000000003"/>
    <s v="CA-2016-142027"/>
    <n v="1"/>
    <n v="3"/>
    <n v="0.2"/>
    <n v="-13.871700000000047"/>
    <n v="0.55975208308209756"/>
  </r>
  <r>
    <x v="371"/>
    <x v="20"/>
    <s v="OFF-ST-10001505"/>
    <x v="0"/>
    <x v="1"/>
    <n v="17.940000000000001"/>
    <s v="CA-2016-116512"/>
    <n v="1"/>
    <n v="3"/>
    <n v="0"/>
    <n v="3.0497999999999985"/>
    <n v="0.44610841445725197"/>
  </r>
  <r>
    <x v="372"/>
    <x v="20"/>
    <s v="OFF-ST-10001476"/>
    <x v="0"/>
    <x v="1"/>
    <n v="142.04"/>
    <s v="CA-2016-134201"/>
    <n v="1"/>
    <n v="4"/>
    <n v="0"/>
    <n v="38.350800000000007"/>
    <n v="0.44610841445725197"/>
  </r>
  <r>
    <x v="372"/>
    <x v="20"/>
    <s v="OFF-AR-10002804"/>
    <x v="0"/>
    <x v="4"/>
    <n v="14.669999999999998"/>
    <s v="CA-2016-134201"/>
    <n v="0"/>
    <n v="3"/>
    <n v="0"/>
    <n v="6.0147000000000004"/>
    <n v="0.45632477063632687"/>
  </r>
  <r>
    <x v="372"/>
    <x v="4"/>
    <s v="OFF-BI-10000773"/>
    <x v="0"/>
    <x v="3"/>
    <n v="12.832000000000001"/>
    <s v="CA-2016-168767"/>
    <n v="1"/>
    <n v="2"/>
    <n v="0.2"/>
    <n v="4.3307999999999982"/>
    <n v="0.46881743173671325"/>
  </r>
  <r>
    <x v="373"/>
    <x v="4"/>
    <s v="TEC-CO-10001943"/>
    <x v="2"/>
    <x v="16"/>
    <n v="639.96800000000007"/>
    <s v="US-2016-136987"/>
    <n v="1"/>
    <n v="4"/>
    <n v="0.2"/>
    <n v="215.98919999999998"/>
    <n v="0.55185675810753509"/>
  </r>
  <r>
    <x v="373"/>
    <x v="20"/>
    <s v="OFF-AP-10004487"/>
    <x v="0"/>
    <x v="12"/>
    <n v="406.59999999999997"/>
    <s v="CA-2016-111164"/>
    <n v="1"/>
    <n v="5"/>
    <n v="0"/>
    <n v="113.84799999999998"/>
    <n v="0.49507917887403441"/>
  </r>
  <r>
    <x v="373"/>
    <x v="20"/>
    <s v="TEC-AC-10002473"/>
    <x v="2"/>
    <x v="9"/>
    <n v="85.14"/>
    <s v="CA-2016-111164"/>
    <n v="0"/>
    <n v="3"/>
    <n v="0"/>
    <n v="34.907399999999996"/>
    <n v="0.52062335344040378"/>
  </r>
  <r>
    <x v="373"/>
    <x v="16"/>
    <s v="FUR-FU-10001290"/>
    <x v="1"/>
    <x v="8"/>
    <n v="67.36"/>
    <s v="CA-2016-125563"/>
    <n v="1"/>
    <n v="2"/>
    <n v="0.2"/>
    <n v="10.103999999999996"/>
    <n v="0.4595170286641902"/>
  </r>
  <r>
    <x v="373"/>
    <x v="16"/>
    <s v="FUR-FU-10000087"/>
    <x v="1"/>
    <x v="8"/>
    <n v="54.527999999999992"/>
    <s v="CA-2016-125563"/>
    <n v="0"/>
    <n v="3"/>
    <n v="0.2"/>
    <n v="14.313600000000005"/>
    <n v="0.4595170286641902"/>
  </r>
  <r>
    <x v="373"/>
    <x v="4"/>
    <s v="OFF-PA-10003127"/>
    <x v="0"/>
    <x v="0"/>
    <n v="52.76"/>
    <s v="US-2016-136987"/>
    <n v="0"/>
    <n v="2"/>
    <n v="0"/>
    <n v="24.269599999999997"/>
    <n v="0.43613829632717294"/>
  </r>
  <r>
    <x v="373"/>
    <x v="20"/>
    <s v="TEC-PH-10004531"/>
    <x v="2"/>
    <x v="6"/>
    <n v="21.99"/>
    <s v="CA-2016-111164"/>
    <n v="0"/>
    <n v="1"/>
    <n v="0"/>
    <n v="10.555199999999999"/>
    <n v="0.41105220110552465"/>
  </r>
  <r>
    <x v="374"/>
    <x v="22"/>
    <s v="OFF-ST-10000419"/>
    <x v="0"/>
    <x v="1"/>
    <n v="40.74"/>
    <s v="CA-2016-145415"/>
    <n v="1"/>
    <n v="3"/>
    <n v="0"/>
    <n v="0.4073999999999991"/>
    <n v="0.44610841445725197"/>
  </r>
  <r>
    <x v="375"/>
    <x v="4"/>
    <s v="FUR-TA-10003954"/>
    <x v="1"/>
    <x v="13"/>
    <n v="710.83200000000011"/>
    <s v="CA-2016-133452"/>
    <n v="1"/>
    <n v="3"/>
    <n v="0.2"/>
    <n v="-97.739399999999989"/>
    <n v="0.55975208308209756"/>
  </r>
  <r>
    <x v="375"/>
    <x v="0"/>
    <s v="FUR-TA-10000688"/>
    <x v="1"/>
    <x v="13"/>
    <n v="609.9799999999999"/>
    <s v="US-2016-168704"/>
    <n v="1"/>
    <n v="4"/>
    <n v="0.3"/>
    <n v="-113.28200000000004"/>
    <n v="0.55975208308209756"/>
  </r>
  <r>
    <x v="375"/>
    <x v="4"/>
    <s v="TEC-PH-10001494"/>
    <x v="2"/>
    <x v="6"/>
    <n v="479.92"/>
    <s v="CA-2016-106257"/>
    <n v="1"/>
    <n v="2"/>
    <n v="0.2"/>
    <n v="41.993000000000009"/>
    <n v="0.41105220110552465"/>
  </r>
  <r>
    <x v="375"/>
    <x v="4"/>
    <s v="TEC-PH-10003645"/>
    <x v="2"/>
    <x v="6"/>
    <n v="258.57600000000002"/>
    <s v="US-2016-120502"/>
    <n v="1"/>
    <n v="2"/>
    <n v="0.2"/>
    <n v="19.393200000000007"/>
    <n v="0.41105220110552465"/>
  </r>
  <r>
    <x v="375"/>
    <x v="4"/>
    <s v="TEC-AC-10002800"/>
    <x v="2"/>
    <x v="9"/>
    <n v="199.96"/>
    <s v="CA-2016-133452"/>
    <n v="0"/>
    <n v="4"/>
    <n v="0"/>
    <n v="69.98599999999999"/>
    <n v="0.52062335344040378"/>
  </r>
  <r>
    <x v="375"/>
    <x v="4"/>
    <s v="FUR-TA-10002530"/>
    <x v="1"/>
    <x v="13"/>
    <n v="241.56799999999998"/>
    <s v="CA-2016-106257"/>
    <n v="0"/>
    <n v="2"/>
    <n v="0.2"/>
    <n v="-15.098000000000013"/>
    <n v="0.55975208308209756"/>
  </r>
  <r>
    <x v="375"/>
    <x v="0"/>
    <s v="TEC-PH-10001061"/>
    <x v="2"/>
    <x v="6"/>
    <n v="239.976"/>
    <s v="US-2016-168704"/>
    <n v="0"/>
    <n v="3"/>
    <n v="0.2"/>
    <n v="17.998199999999997"/>
    <n v="0.41105220110552465"/>
  </r>
  <r>
    <x v="375"/>
    <x v="0"/>
    <s v="FUR-TA-10002530"/>
    <x v="1"/>
    <x v="13"/>
    <n v="211.37199999999999"/>
    <s v="US-2016-168704"/>
    <n v="0"/>
    <n v="2"/>
    <n v="0.3"/>
    <n v="-45.294000000000011"/>
    <n v="0.55975208308209756"/>
  </r>
  <r>
    <x v="375"/>
    <x v="4"/>
    <s v="OFF-AP-10004980"/>
    <x v="0"/>
    <x v="12"/>
    <n v="75.84"/>
    <s v="US-2016-120502"/>
    <n v="0"/>
    <n v="2"/>
    <n v="0"/>
    <n v="29.577600000000004"/>
    <n v="0.49507917887403441"/>
  </r>
  <r>
    <x v="375"/>
    <x v="12"/>
    <s v="OFF-PA-10002968"/>
    <x v="0"/>
    <x v="0"/>
    <n v="54.816000000000003"/>
    <s v="CA-2016-100216"/>
    <n v="1"/>
    <n v="3"/>
    <n v="0.2"/>
    <n v="17.815199999999997"/>
    <n v="0.43613829632717294"/>
  </r>
  <r>
    <x v="375"/>
    <x v="4"/>
    <s v="FUR-FU-10004973"/>
    <x v="1"/>
    <x v="8"/>
    <n v="37.68"/>
    <s v="US-2016-120502"/>
    <n v="0"/>
    <n v="2"/>
    <n v="0"/>
    <n v="15.825600000000001"/>
    <n v="0.4595170286641902"/>
  </r>
  <r>
    <x v="375"/>
    <x v="12"/>
    <s v="OFF-PA-10000788"/>
    <x v="0"/>
    <x v="0"/>
    <n v="31.104000000000006"/>
    <s v="CA-2016-100216"/>
    <n v="0"/>
    <n v="6"/>
    <n v="0.2"/>
    <n v="10.8864"/>
    <n v="0.43613829632717294"/>
  </r>
  <r>
    <x v="375"/>
    <x v="40"/>
    <s v="OFF-BI-10002071"/>
    <x v="0"/>
    <x v="3"/>
    <n v="17.43"/>
    <s v="CA-2016-120551"/>
    <n v="1"/>
    <n v="3"/>
    <n v="0"/>
    <n v="8.0177999999999994"/>
    <n v="0.46881743173671325"/>
  </r>
  <r>
    <x v="375"/>
    <x v="31"/>
    <s v="OFF-SU-10004498"/>
    <x v="0"/>
    <x v="14"/>
    <n v="12.88"/>
    <s v="CA-2016-149678"/>
    <n v="1"/>
    <n v="1"/>
    <n v="0"/>
    <n v="0.38640000000000008"/>
    <n v="0.53938093436526824"/>
  </r>
  <r>
    <x v="375"/>
    <x v="12"/>
    <s v="OFF-ST-10000344"/>
    <x v="0"/>
    <x v="1"/>
    <n v="10.744"/>
    <s v="CA-2016-133837"/>
    <n v="1"/>
    <n v="1"/>
    <n v="0.2"/>
    <n v="0.80579999999999963"/>
    <n v="0.44610841445725197"/>
  </r>
  <r>
    <x v="376"/>
    <x v="11"/>
    <s v="OFF-AP-10002403"/>
    <x v="0"/>
    <x v="12"/>
    <n v="35.207999999999998"/>
    <s v="CA-2016-116841"/>
    <n v="1"/>
    <n v="1"/>
    <n v="0.2"/>
    <n v="2.6405999999999992"/>
    <n v="0.49507917887403441"/>
  </r>
  <r>
    <x v="377"/>
    <x v="1"/>
    <s v="TEC-CO-10001766"/>
    <x v="2"/>
    <x v="16"/>
    <n v="1439.9680000000001"/>
    <s v="CA-2016-146675"/>
    <n v="1"/>
    <n v="4"/>
    <n v="0.2"/>
    <n v="485.98919999999993"/>
    <n v="0.55185675810753509"/>
  </r>
  <r>
    <x v="377"/>
    <x v="6"/>
    <s v="FUR-FU-10001468"/>
    <x v="1"/>
    <x v="8"/>
    <n v="1196.8599999999999"/>
    <s v="CA-2016-137974"/>
    <n v="1"/>
    <n v="7"/>
    <n v="0"/>
    <n v="119.68599999999989"/>
    <n v="0.4595170286641902"/>
  </r>
  <r>
    <x v="377"/>
    <x v="6"/>
    <s v="TEC-PH-10002033"/>
    <x v="2"/>
    <x v="6"/>
    <n v="569.64"/>
    <s v="CA-2016-137974"/>
    <n v="0"/>
    <n v="2"/>
    <n v="0"/>
    <n v="148.10640000000001"/>
    <n v="0.41105220110552465"/>
  </r>
  <r>
    <x v="377"/>
    <x v="6"/>
    <s v="FUR-BO-10001519"/>
    <x v="1"/>
    <x v="10"/>
    <n v="523.26"/>
    <s v="CA-2016-137974"/>
    <n v="0"/>
    <n v="9"/>
    <n v="0"/>
    <n v="125.58240000000001"/>
    <n v="0.5176847302647779"/>
  </r>
  <r>
    <x v="377"/>
    <x v="1"/>
    <s v="TEC-AC-10004396"/>
    <x v="2"/>
    <x v="9"/>
    <n v="43.56"/>
    <s v="CA-2016-146675"/>
    <n v="0"/>
    <n v="3"/>
    <n v="0.2"/>
    <n v="-4.9004999999999974"/>
    <n v="0.52062335344040378"/>
  </r>
  <r>
    <x v="377"/>
    <x v="20"/>
    <s v="FUR-CH-10003968"/>
    <x v="1"/>
    <x v="5"/>
    <n v="127.76400000000001"/>
    <s v="CA-2016-142734"/>
    <n v="1"/>
    <n v="2"/>
    <n v="0.1"/>
    <n v="2.8392000000000017"/>
    <n v="0.46529189879902266"/>
  </r>
  <r>
    <x v="377"/>
    <x v="10"/>
    <s v="TEC-PH-10002115"/>
    <x v="2"/>
    <x v="6"/>
    <n v="118.78199999999998"/>
    <s v="CA-2016-161263"/>
    <n v="1"/>
    <n v="3"/>
    <n v="0.4"/>
    <n v="-27.715799999999994"/>
    <n v="0.41105220110552465"/>
  </r>
  <r>
    <x v="377"/>
    <x v="10"/>
    <s v="OFF-BI-10004330"/>
    <x v="0"/>
    <x v="3"/>
    <n v="55.470000000000006"/>
    <s v="CA-2016-161263"/>
    <n v="0"/>
    <n v="5"/>
    <n v="0.7"/>
    <n v="-46.224999999999994"/>
    <n v="0.46881743173671325"/>
  </r>
  <r>
    <x v="377"/>
    <x v="10"/>
    <s v="OFF-AP-10002350"/>
    <x v="0"/>
    <x v="12"/>
    <n v="45.216000000000001"/>
    <s v="CA-2016-161263"/>
    <n v="0"/>
    <n v="3"/>
    <n v="0.2"/>
    <n v="4.5215999999999994"/>
    <n v="0.49507917887403441"/>
  </r>
  <r>
    <x v="377"/>
    <x v="2"/>
    <s v="OFF-FA-10001229"/>
    <x v="0"/>
    <x v="7"/>
    <n v="12.576000000000001"/>
    <s v="CA-2016-106215"/>
    <n v="1"/>
    <n v="4"/>
    <n v="0.2"/>
    <n v="4.0871999999999993"/>
    <n v="0.51168203684699509"/>
  </r>
  <r>
    <x v="377"/>
    <x v="10"/>
    <s v="OFF-FA-10004838"/>
    <x v="0"/>
    <x v="7"/>
    <n v="10.416000000000002"/>
    <s v="CA-2016-161263"/>
    <n v="0"/>
    <n v="7"/>
    <n v="0.2"/>
    <n v="-2.2134"/>
    <n v="0.51168203684699509"/>
  </r>
  <r>
    <x v="377"/>
    <x v="6"/>
    <s v="OFF-BI-10001036"/>
    <x v="0"/>
    <x v="3"/>
    <n v="9.14"/>
    <s v="CA-2016-137974"/>
    <n v="0"/>
    <n v="1"/>
    <n v="0"/>
    <n v="4.57"/>
    <n v="0.46881743173671325"/>
  </r>
  <r>
    <x v="377"/>
    <x v="10"/>
    <s v="OFF-AR-10004757"/>
    <x v="0"/>
    <x v="4"/>
    <n v="7.8719999999999999"/>
    <s v="CA-2016-161263"/>
    <n v="0"/>
    <n v="3"/>
    <n v="0.2"/>
    <n v="1.2791999999999994"/>
    <n v="0.45632477063632687"/>
  </r>
  <r>
    <x v="377"/>
    <x v="10"/>
    <s v="OFF-FA-10003059"/>
    <x v="0"/>
    <x v="7"/>
    <n v="1.4480000000000002"/>
    <s v="CA-2016-161263"/>
    <n v="0"/>
    <n v="1"/>
    <n v="0.2"/>
    <n v="0.2352999999999999"/>
    <n v="0.51168203684699509"/>
  </r>
  <r>
    <x v="378"/>
    <x v="4"/>
    <s v="OFF-AP-10002651"/>
    <x v="0"/>
    <x v="12"/>
    <n v="1447.6499999999999"/>
    <s v="CA-2016-155306"/>
    <n v="1"/>
    <n v="5"/>
    <n v="0"/>
    <n v="419.8184999999998"/>
    <n v="0.49507917887403441"/>
  </r>
  <r>
    <x v="378"/>
    <x v="4"/>
    <s v="TEC-PH-10002310"/>
    <x v="2"/>
    <x v="6"/>
    <n v="783.96000000000015"/>
    <s v="CA-2016-155306"/>
    <n v="0"/>
    <n v="5"/>
    <n v="0.2"/>
    <n v="68.59650000000002"/>
    <n v="0.41105220110552465"/>
  </r>
  <r>
    <x v="378"/>
    <x v="4"/>
    <s v="TEC-AC-10003174"/>
    <x v="2"/>
    <x v="9"/>
    <n v="323.37"/>
    <s v="CA-2016-155306"/>
    <n v="0"/>
    <n v="3"/>
    <n v="0"/>
    <n v="129.34800000000001"/>
    <n v="0.52062335344040378"/>
  </r>
  <r>
    <x v="378"/>
    <x v="20"/>
    <s v="TEC-AC-10003198"/>
    <x v="2"/>
    <x v="9"/>
    <n v="99.6"/>
    <s v="CA-2016-148712"/>
    <n v="1"/>
    <n v="1"/>
    <n v="0"/>
    <n v="36.851999999999997"/>
    <n v="0.52062335344040378"/>
  </r>
  <r>
    <x v="378"/>
    <x v="20"/>
    <s v="OFF-BI-10001900"/>
    <x v="0"/>
    <x v="3"/>
    <n v="62.296000000000006"/>
    <s v="CA-2016-148712"/>
    <n v="0"/>
    <n v="13"/>
    <n v="0.2"/>
    <n v="21.024899999999999"/>
    <n v="0.46881743173671325"/>
  </r>
  <r>
    <x v="378"/>
    <x v="4"/>
    <s v="OFF-PA-10001184"/>
    <x v="0"/>
    <x v="0"/>
    <n v="11.96"/>
    <s v="CA-2016-155306"/>
    <n v="0"/>
    <n v="2"/>
    <n v="0"/>
    <n v="5.8604000000000003"/>
    <n v="0.43613829632717294"/>
  </r>
  <r>
    <x v="378"/>
    <x v="20"/>
    <s v="OFF-AR-10000614"/>
    <x v="0"/>
    <x v="4"/>
    <n v="10.709999999999999"/>
    <s v="CA-2016-148712"/>
    <n v="0"/>
    <n v="3"/>
    <n v="0"/>
    <n v="2.7845999999999997"/>
    <n v="0.45632477063632687"/>
  </r>
  <r>
    <x v="378"/>
    <x v="4"/>
    <s v="OFF-AR-10003251"/>
    <x v="0"/>
    <x v="4"/>
    <n v="5.56"/>
    <s v="CA-2016-155306"/>
    <n v="0"/>
    <n v="2"/>
    <n v="0"/>
    <n v="2.2239999999999998"/>
    <n v="0.45632477063632687"/>
  </r>
  <r>
    <x v="379"/>
    <x v="4"/>
    <s v="OFF-ST-10002756"/>
    <x v="0"/>
    <x v="1"/>
    <n v="947.17000000000007"/>
    <s v="CA-2016-142601"/>
    <n v="1"/>
    <n v="7"/>
    <n v="0"/>
    <n v="9.4717000000000837"/>
    <n v="0.44610841445725197"/>
  </r>
  <r>
    <x v="379"/>
    <x v="8"/>
    <s v="TEC-AC-10003116"/>
    <x v="2"/>
    <x v="9"/>
    <n v="106.5"/>
    <s v="CA-2016-102722"/>
    <n v="1"/>
    <n v="6"/>
    <n v="0"/>
    <n v="41.534999999999997"/>
    <n v="0.52062335344040378"/>
  </r>
  <r>
    <x v="379"/>
    <x v="0"/>
    <s v="TEC-AC-10003590"/>
    <x v="2"/>
    <x v="9"/>
    <n v="41.424000000000007"/>
    <s v="US-2016-163433"/>
    <n v="1"/>
    <n v="2"/>
    <n v="0.2"/>
    <n v="8.2847999999999971"/>
    <n v="0.52062335344040378"/>
  </r>
  <r>
    <x v="379"/>
    <x v="0"/>
    <s v="TEC-PH-10003357"/>
    <x v="2"/>
    <x v="6"/>
    <n v="244.768"/>
    <s v="US-2016-163433"/>
    <n v="0"/>
    <n v="4"/>
    <n v="0.2"/>
    <n v="24.476800000000004"/>
    <n v="0.41105220110552465"/>
  </r>
  <r>
    <x v="379"/>
    <x v="4"/>
    <s v="OFF-ST-10000532"/>
    <x v="0"/>
    <x v="1"/>
    <n v="115.44"/>
    <s v="US-2016-113593"/>
    <n v="1"/>
    <n v="3"/>
    <n v="0"/>
    <n v="30.014399999999998"/>
    <n v="0.44610841445725197"/>
  </r>
  <r>
    <x v="379"/>
    <x v="0"/>
    <s v="TEC-PH-10001870"/>
    <x v="2"/>
    <x v="6"/>
    <n v="97.968000000000004"/>
    <s v="US-2016-163433"/>
    <n v="0"/>
    <n v="2"/>
    <n v="0.2"/>
    <n v="6.122999999999994"/>
    <n v="0.41105220110552465"/>
  </r>
  <r>
    <x v="379"/>
    <x v="18"/>
    <s v="FUR-CH-10003061"/>
    <x v="1"/>
    <x v="5"/>
    <n v="89.99"/>
    <s v="CA-2016-115742"/>
    <n v="1"/>
    <n v="1"/>
    <n v="0"/>
    <n v="17.098099999999988"/>
    <n v="0.46529189879902266"/>
  </r>
  <r>
    <x v="379"/>
    <x v="18"/>
    <s v="OFF-LA-10002762"/>
    <x v="0"/>
    <x v="2"/>
    <n v="75.179999999999993"/>
    <s v="CA-2016-115742"/>
    <n v="0"/>
    <n v="6"/>
    <n v="0"/>
    <n v="35.334599999999995"/>
    <n v="0.4647369236065339"/>
  </r>
  <r>
    <x v="379"/>
    <x v="0"/>
    <s v="OFF-AR-10003373"/>
    <x v="0"/>
    <x v="4"/>
    <n v="74.352000000000004"/>
    <s v="US-2016-163433"/>
    <n v="0"/>
    <n v="3"/>
    <n v="0.2"/>
    <n v="6.5057999999999971"/>
    <n v="0.45632477063632687"/>
  </r>
  <r>
    <x v="379"/>
    <x v="4"/>
    <s v="OFF-PA-10000483"/>
    <x v="0"/>
    <x v="0"/>
    <n v="61.96"/>
    <s v="CA-2016-142601"/>
    <n v="0"/>
    <n v="2"/>
    <n v="0"/>
    <n v="27.881999999999998"/>
    <n v="0.43613829632717294"/>
  </r>
  <r>
    <x v="379"/>
    <x v="0"/>
    <s v="FUR-CH-10000225"/>
    <x v="1"/>
    <x v="5"/>
    <n v="56.686"/>
    <s v="US-2016-163433"/>
    <n v="0"/>
    <n v="1"/>
    <n v="0.3"/>
    <n v="-20.245000000000008"/>
    <n v="0.46529189879902266"/>
  </r>
  <r>
    <x v="379"/>
    <x v="18"/>
    <s v="OFF-BI-10004410"/>
    <x v="0"/>
    <x v="3"/>
    <n v="38.22"/>
    <s v="CA-2016-115742"/>
    <n v="0"/>
    <n v="6"/>
    <n v="0"/>
    <n v="17.9634"/>
    <n v="0.46881743173671325"/>
  </r>
  <r>
    <x v="379"/>
    <x v="20"/>
    <s v="OFF-LA-10004093"/>
    <x v="0"/>
    <x v="2"/>
    <n v="21.93"/>
    <s v="US-2016-134271"/>
    <n v="1"/>
    <n v="3"/>
    <n v="0"/>
    <n v="10.307099999999998"/>
    <n v="0.4647369236065339"/>
  </r>
  <r>
    <x v="379"/>
    <x v="0"/>
    <s v="OFF-PA-10003936"/>
    <x v="0"/>
    <x v="0"/>
    <n v="15.552000000000003"/>
    <s v="US-2016-163433"/>
    <n v="0"/>
    <n v="3"/>
    <n v="0.2"/>
    <n v="5.4432"/>
    <n v="0.43613829632717294"/>
  </r>
  <r>
    <x v="379"/>
    <x v="0"/>
    <s v="OFF-AR-10003481"/>
    <x v="0"/>
    <x v="4"/>
    <n v="7.8719999999999999"/>
    <s v="US-2016-163433"/>
    <n v="0"/>
    <n v="3"/>
    <n v="0.2"/>
    <n v="0.88559999999999883"/>
    <n v="0.45632477063632687"/>
  </r>
  <r>
    <x v="379"/>
    <x v="18"/>
    <s v="FUR-FU-10001706"/>
    <x v="1"/>
    <x v="8"/>
    <n v="6.16"/>
    <s v="CA-2016-115742"/>
    <n v="0"/>
    <n v="2"/>
    <n v="0"/>
    <n v="2.9567999999999999"/>
    <n v="0.4595170286641902"/>
  </r>
  <r>
    <x v="379"/>
    <x v="0"/>
    <s v="OFF-BI-10003676"/>
    <x v="0"/>
    <x v="3"/>
    <n v="4.3119999999999985"/>
    <s v="US-2016-163433"/>
    <n v="0"/>
    <n v="2"/>
    <n v="0.8"/>
    <n v="-6.8992000000000022"/>
    <n v="0.46881743173671325"/>
  </r>
  <r>
    <x v="379"/>
    <x v="0"/>
    <s v="OFF-BI-10000320"/>
    <x v="0"/>
    <x v="3"/>
    <n v="1.4759999999999998"/>
    <s v="US-2016-163433"/>
    <n v="0"/>
    <n v="1"/>
    <n v="0.8"/>
    <n v="-2.2877999999999998"/>
    <n v="0.46881743173671325"/>
  </r>
  <r>
    <x v="380"/>
    <x v="0"/>
    <s v="OFF-BI-10003925"/>
    <x v="0"/>
    <x v="3"/>
    <n v="310.39199999999994"/>
    <s v="US-2016-155369"/>
    <n v="1"/>
    <n v="4"/>
    <n v="0.8"/>
    <n v="-512.14680000000021"/>
    <n v="0.46881743173671325"/>
  </r>
  <r>
    <x v="380"/>
    <x v="0"/>
    <s v="OFF-AP-10002578"/>
    <x v="0"/>
    <x v="12"/>
    <n v="19.567999999999998"/>
    <s v="US-2016-155369"/>
    <n v="0"/>
    <n v="2"/>
    <n v="0.8"/>
    <n v="-52.833600000000004"/>
    <n v="0.49507917887403441"/>
  </r>
  <r>
    <x v="381"/>
    <x v="5"/>
    <s v="FUR-FU-10002937"/>
    <x v="1"/>
    <x v="8"/>
    <n v="595.38"/>
    <s v="CA-2016-149342"/>
    <n v="1"/>
    <n v="6"/>
    <n v="0"/>
    <n v="297.69"/>
    <n v="0.4595170286641902"/>
  </r>
  <r>
    <x v="381"/>
    <x v="5"/>
    <s v="TEC-PH-10001557"/>
    <x v="2"/>
    <x v="6"/>
    <n v="287.96999999999997"/>
    <s v="CA-2016-149342"/>
    <n v="0"/>
    <n v="3"/>
    <n v="0"/>
    <n v="77.751899999999992"/>
    <n v="0.41105220110552465"/>
  </r>
  <r>
    <x v="381"/>
    <x v="14"/>
    <s v="OFF-EN-10003296"/>
    <x v="0"/>
    <x v="11"/>
    <n v="180.96"/>
    <s v="CA-2016-109169"/>
    <n v="1"/>
    <n v="2"/>
    <n v="0"/>
    <n v="81.432000000000002"/>
    <n v="0.44424167803735209"/>
  </r>
  <r>
    <x v="381"/>
    <x v="0"/>
    <s v="OFF-PA-10002377"/>
    <x v="0"/>
    <x v="0"/>
    <n v="117.456"/>
    <s v="CA-2016-142433"/>
    <n v="1"/>
    <n v="3"/>
    <n v="0.2"/>
    <n v="44.045999999999992"/>
    <n v="0.43613829632717294"/>
  </r>
  <r>
    <x v="381"/>
    <x v="5"/>
    <s v="OFF-PA-10001166"/>
    <x v="0"/>
    <x v="0"/>
    <n v="12.96"/>
    <s v="CA-2016-149342"/>
    <n v="0"/>
    <n v="2"/>
    <n v="0"/>
    <n v="6.2208000000000006"/>
    <n v="0.43613829632717294"/>
  </r>
  <r>
    <x v="382"/>
    <x v="3"/>
    <s v="TEC-PH-10002103"/>
    <x v="2"/>
    <x v="6"/>
    <n v="469.95"/>
    <s v="CA-2016-107678"/>
    <n v="1"/>
    <n v="5"/>
    <n v="0"/>
    <n v="131.58600000000001"/>
    <n v="0.41105220110552465"/>
  </r>
  <r>
    <x v="382"/>
    <x v="3"/>
    <s v="FUR-FU-10003394"/>
    <x v="1"/>
    <x v="8"/>
    <n v="209.88"/>
    <s v="CA-2016-107678"/>
    <n v="0"/>
    <n v="3"/>
    <n v="0"/>
    <n v="35.679599999999979"/>
    <n v="0.4595170286641902"/>
  </r>
  <r>
    <x v="382"/>
    <x v="3"/>
    <s v="FUR-CH-10001891"/>
    <x v="1"/>
    <x v="5"/>
    <n v="191.96"/>
    <s v="CA-2016-107678"/>
    <n v="0"/>
    <n v="2"/>
    <n v="0"/>
    <n v="51.829200000000014"/>
    <n v="0.46529189879902266"/>
  </r>
  <r>
    <x v="382"/>
    <x v="3"/>
    <s v="OFF-BI-10002215"/>
    <x v="0"/>
    <x v="3"/>
    <n v="21.299999999999997"/>
    <s v="CA-2016-107678"/>
    <n v="0"/>
    <n v="3"/>
    <n v="0"/>
    <n v="9.7979999999999983"/>
    <n v="0.46881743173671325"/>
  </r>
  <r>
    <x v="383"/>
    <x v="4"/>
    <s v="TEC-PH-10002923"/>
    <x v="2"/>
    <x v="6"/>
    <n v="88.77600000000001"/>
    <s v="CA-2016-151253"/>
    <n v="1"/>
    <n v="3"/>
    <n v="0.2"/>
    <n v="7.7679000000000009"/>
    <n v="0.41105220110552465"/>
  </r>
  <r>
    <x v="383"/>
    <x v="4"/>
    <s v="OFF-AR-10004691"/>
    <x v="0"/>
    <x v="4"/>
    <n v="64.14"/>
    <s v="CA-2016-151253"/>
    <n v="0"/>
    <n v="3"/>
    <n v="0"/>
    <n v="16.676400000000001"/>
    <n v="0.45632477063632687"/>
  </r>
  <r>
    <x v="384"/>
    <x v="20"/>
    <s v="OFF-AR-10001044"/>
    <x v="0"/>
    <x v="4"/>
    <n v="25.99"/>
    <s v="CA-2016-118227"/>
    <n v="1"/>
    <n v="1"/>
    <n v="0"/>
    <n v="7.5370999999999988"/>
    <n v="0.45632477063632687"/>
  </r>
  <r>
    <x v="385"/>
    <x v="21"/>
    <s v="OFF-AP-10001205"/>
    <x v="0"/>
    <x v="12"/>
    <n v="272.39999999999998"/>
    <s v="CA-2016-153878"/>
    <n v="1"/>
    <n v="5"/>
    <n v="0"/>
    <n v="76.27200000000002"/>
    <n v="0.49507917887403441"/>
  </r>
  <r>
    <x v="385"/>
    <x v="1"/>
    <s v="OFF-ST-10002574"/>
    <x v="0"/>
    <x v="1"/>
    <n v="221.024"/>
    <s v="CA-2016-130365"/>
    <n v="1"/>
    <n v="2"/>
    <n v="0.2"/>
    <n v="-55.256"/>
    <n v="0.44610841445725197"/>
  </r>
  <r>
    <x v="385"/>
    <x v="20"/>
    <s v="OFF-AP-10002311"/>
    <x v="0"/>
    <x v="12"/>
    <n v="206.43"/>
    <s v="CA-2016-112557"/>
    <n v="1"/>
    <n v="3"/>
    <n v="0"/>
    <n v="90.829200000000014"/>
    <n v="0.49507917887403441"/>
  </r>
  <r>
    <x v="385"/>
    <x v="1"/>
    <s v="FUR-CH-10003535"/>
    <x v="1"/>
    <x v="5"/>
    <n v="128.05799999999999"/>
    <s v="CA-2016-130365"/>
    <n v="0"/>
    <n v="3"/>
    <n v="0.3"/>
    <n v="-23.782199999999996"/>
    <n v="0.46529189879902266"/>
  </r>
  <r>
    <x v="385"/>
    <x v="21"/>
    <s v="OFF-AR-10000658"/>
    <x v="0"/>
    <x v="4"/>
    <n v="57.75"/>
    <s v="CA-2016-153878"/>
    <n v="0"/>
    <n v="5"/>
    <n v="0"/>
    <n v="16.170000000000002"/>
    <n v="0.45632477063632687"/>
  </r>
  <r>
    <x v="385"/>
    <x v="4"/>
    <s v="OFF-EN-10003862"/>
    <x v="0"/>
    <x v="11"/>
    <n v="21.34"/>
    <s v="CA-2016-115420"/>
    <n v="1"/>
    <n v="2"/>
    <n v="0"/>
    <n v="9.8163999999999998"/>
    <n v="0.44424167803735209"/>
  </r>
  <r>
    <x v="385"/>
    <x v="4"/>
    <s v="OFF-BI-10002071"/>
    <x v="0"/>
    <x v="3"/>
    <n v="13.943999999999999"/>
    <s v="CA-2016-143602"/>
    <n v="1"/>
    <n v="3"/>
    <n v="0.2"/>
    <n v="4.5317999999999996"/>
    <n v="0.46881743173671325"/>
  </r>
  <r>
    <x v="386"/>
    <x v="15"/>
    <s v="FUR-CH-10000513"/>
    <x v="1"/>
    <x v="5"/>
    <n v="831.93600000000015"/>
    <s v="US-2016-134026"/>
    <n v="1"/>
    <n v="8"/>
    <n v="0.2"/>
    <n v="-114.39120000000003"/>
    <n v="0.46529189879902266"/>
  </r>
  <r>
    <x v="386"/>
    <x v="0"/>
    <s v="FUR-CH-10004086"/>
    <x v="1"/>
    <x v="5"/>
    <n v="408.42200000000003"/>
    <s v="US-2016-114839"/>
    <n v="1"/>
    <n v="2"/>
    <n v="0.3"/>
    <n v="-5.8346000000000231"/>
    <n v="0.46529189879902266"/>
  </r>
  <r>
    <x v="386"/>
    <x v="4"/>
    <s v="TEC-PH-10003174"/>
    <x v="2"/>
    <x v="6"/>
    <n v="311.97600000000006"/>
    <s v="CA-2016-137302"/>
    <n v="1"/>
    <n v="3"/>
    <n v="0.2"/>
    <n v="38.996999999999986"/>
    <n v="0.41105220110552465"/>
  </r>
  <r>
    <x v="386"/>
    <x v="16"/>
    <s v="FUR-TA-10000577"/>
    <x v="1"/>
    <x v="13"/>
    <n v="191.5155"/>
    <s v="CA-2016-122266"/>
    <n v="1"/>
    <n v="1"/>
    <n v="0.45"/>
    <n v="-76.606200000000001"/>
    <n v="0.55975208308209756"/>
  </r>
  <r>
    <x v="386"/>
    <x v="15"/>
    <s v="FUR-FU-10003708"/>
    <x v="1"/>
    <x v="8"/>
    <n v="97.04"/>
    <s v="US-2016-134026"/>
    <n v="0"/>
    <n v="2"/>
    <n v="0.2"/>
    <n v="1.2129999999999974"/>
    <n v="0.4595170286641902"/>
  </r>
  <r>
    <x v="386"/>
    <x v="15"/>
    <s v="OFF-ST-10004123"/>
    <x v="0"/>
    <x v="1"/>
    <n v="72.784000000000006"/>
    <s v="US-2016-134026"/>
    <n v="0"/>
    <n v="1"/>
    <n v="0.2"/>
    <n v="-18.196000000000002"/>
    <n v="0.44610841445725197"/>
  </r>
  <r>
    <x v="386"/>
    <x v="4"/>
    <s v="FUR-CH-10002017"/>
    <x v="1"/>
    <x v="5"/>
    <n v="63.936000000000007"/>
    <s v="CA-2016-137302"/>
    <n v="0"/>
    <n v="3"/>
    <n v="0.2"/>
    <n v="6.3935999999999957"/>
    <n v="0.46529189879902266"/>
  </r>
  <r>
    <x v="386"/>
    <x v="4"/>
    <s v="OFF-AR-10000588"/>
    <x v="0"/>
    <x v="4"/>
    <n v="59.519999999999996"/>
    <s v="CA-2016-137302"/>
    <n v="0"/>
    <n v="3"/>
    <n v="0"/>
    <n v="15.475200000000001"/>
    <n v="0.45632477063632687"/>
  </r>
  <r>
    <x v="386"/>
    <x v="4"/>
    <s v="OFF-BI-10001524"/>
    <x v="0"/>
    <x v="3"/>
    <n v="50.352000000000004"/>
    <s v="CA-2016-137302"/>
    <n v="0"/>
    <n v="3"/>
    <n v="0.2"/>
    <n v="17.623199999999997"/>
    <n v="0.46881743173671325"/>
  </r>
  <r>
    <x v="386"/>
    <x v="16"/>
    <s v="OFF-AR-10004757"/>
    <x v="0"/>
    <x v="4"/>
    <n v="2.6240000000000001"/>
    <s v="CA-2016-122266"/>
    <n v="0"/>
    <n v="1"/>
    <n v="0.2"/>
    <n v="0.42639999999999978"/>
    <n v="0.45632477063632687"/>
  </r>
  <r>
    <x v="387"/>
    <x v="44"/>
    <s v="TEC-MA-10004212"/>
    <x v="2"/>
    <x v="15"/>
    <n v="1379.92"/>
    <s v="CA-2016-124450"/>
    <n v="1"/>
    <n v="8"/>
    <n v="0"/>
    <n v="648.56240000000003"/>
    <n v="0.5183572270896134"/>
  </r>
  <r>
    <x v="387"/>
    <x v="44"/>
    <s v="FUR-CH-10000309"/>
    <x v="1"/>
    <x v="5"/>
    <n v="1267.53"/>
    <s v="CA-2016-124450"/>
    <n v="0"/>
    <n v="3"/>
    <n v="0"/>
    <n v="316.88249999999999"/>
    <n v="0.46529189879902266"/>
  </r>
  <r>
    <x v="387"/>
    <x v="26"/>
    <s v="OFF-AP-10003971"/>
    <x v="0"/>
    <x v="12"/>
    <n v="43.560000000000009"/>
    <s v="CA-2016-151841"/>
    <n v="1"/>
    <n v="5"/>
    <n v="0.2"/>
    <n v="3.2669999999999995"/>
    <n v="0.49507917887403441"/>
  </r>
  <r>
    <x v="387"/>
    <x v="44"/>
    <s v="OFF-AR-10001166"/>
    <x v="0"/>
    <x v="4"/>
    <n v="22.740000000000002"/>
    <s v="CA-2016-124450"/>
    <n v="0"/>
    <n v="3"/>
    <n v="0"/>
    <n v="8.8686000000000007"/>
    <n v="0.45632477063632687"/>
  </r>
  <r>
    <x v="387"/>
    <x v="26"/>
    <s v="OFF-SU-10001574"/>
    <x v="0"/>
    <x v="14"/>
    <n v="5.84"/>
    <s v="CA-2016-151841"/>
    <n v="0"/>
    <n v="2"/>
    <n v="0.2"/>
    <n v="0.72999999999999954"/>
    <n v="0.53938093436526824"/>
  </r>
  <r>
    <x v="388"/>
    <x v="14"/>
    <s v="OFF-BI-10003527"/>
    <x v="0"/>
    <x v="3"/>
    <n v="3812.9700000000003"/>
    <s v="CA-2016-120782"/>
    <n v="1"/>
    <n v="3"/>
    <n v="0"/>
    <n v="1906.4850000000001"/>
    <n v="0.46881743173671325"/>
  </r>
  <r>
    <x v="388"/>
    <x v="14"/>
    <s v="OFF-AP-10003779"/>
    <x v="0"/>
    <x v="12"/>
    <n v="186.732"/>
    <s v="CA-2016-120782"/>
    <n v="0"/>
    <n v="1"/>
    <n v="0.1"/>
    <n v="41.495999999999967"/>
    <n v="0.49507917887403441"/>
  </r>
  <r>
    <x v="388"/>
    <x v="0"/>
    <s v="OFF-ST-10003327"/>
    <x v="0"/>
    <x v="1"/>
    <n v="23.832000000000001"/>
    <s v="CA-2016-130792"/>
    <n v="1"/>
    <n v="3"/>
    <n v="0.2"/>
    <n v="2.6810999999999954"/>
    <n v="0.44610841445725197"/>
  </r>
  <r>
    <x v="388"/>
    <x v="0"/>
    <s v="OFF-BI-10000309"/>
    <x v="0"/>
    <x v="3"/>
    <n v="12.175999999999998"/>
    <s v="CA-2016-130792"/>
    <n v="0"/>
    <n v="4"/>
    <n v="0.8"/>
    <n v="-18.872800000000009"/>
    <n v="0.46881743173671325"/>
  </r>
  <r>
    <x v="388"/>
    <x v="0"/>
    <s v="OFF-AP-10000696"/>
    <x v="0"/>
    <x v="12"/>
    <n v="8.6519999999999975"/>
    <s v="CA-2016-130792"/>
    <n v="0"/>
    <n v="3"/>
    <n v="0.8"/>
    <n v="-20.332200000000007"/>
    <n v="0.49507917887403441"/>
  </r>
  <r>
    <x v="389"/>
    <x v="2"/>
    <s v="OFF-PA-10001526"/>
    <x v="0"/>
    <x v="0"/>
    <n v="7.9680000000000009"/>
    <s v="CA-2016-157434"/>
    <n v="1"/>
    <n v="2"/>
    <n v="0.2"/>
    <n v="2.8884000000000007"/>
    <n v="0.43613829632717294"/>
  </r>
  <r>
    <x v="390"/>
    <x v="10"/>
    <s v="TEC-PH-10001530"/>
    <x v="2"/>
    <x v="6"/>
    <n v="1022.97"/>
    <s v="CA-2016-135174"/>
    <n v="1"/>
    <n v="5"/>
    <n v="0.4"/>
    <n v="-255.74250000000001"/>
    <n v="0.41105220110552465"/>
  </r>
  <r>
    <x v="390"/>
    <x v="1"/>
    <s v="FUR-CH-10001146"/>
    <x v="1"/>
    <x v="5"/>
    <n v="213.11499999999998"/>
    <s v="US-2016-164175"/>
    <n v="1"/>
    <n v="5"/>
    <n v="0.3"/>
    <n v="-15.222500000000011"/>
    <n v="0.46529189879902266"/>
  </r>
  <r>
    <x v="390"/>
    <x v="32"/>
    <s v="TEC-PH-10001300"/>
    <x v="2"/>
    <x v="6"/>
    <n v="209.5"/>
    <s v="US-2016-115238"/>
    <n v="1"/>
    <n v="10"/>
    <n v="0"/>
    <n v="58.66"/>
    <n v="0.41105220110552465"/>
  </r>
  <r>
    <x v="390"/>
    <x v="4"/>
    <s v="OFF-AR-10000658"/>
    <x v="0"/>
    <x v="4"/>
    <n v="34.650000000000006"/>
    <s v="CA-2016-103716"/>
    <n v="1"/>
    <n v="3"/>
    <n v="0"/>
    <n v="9.702"/>
    <n v="0.45632477063632687"/>
  </r>
  <r>
    <x v="390"/>
    <x v="32"/>
    <s v="FUR-FU-10002960"/>
    <x v="1"/>
    <x v="8"/>
    <n v="31.400000000000002"/>
    <s v="US-2016-115238"/>
    <n v="0"/>
    <n v="5"/>
    <n v="0"/>
    <n v="13.188000000000002"/>
    <n v="0.4595170286641902"/>
  </r>
  <r>
    <x v="390"/>
    <x v="32"/>
    <s v="FUR-FU-10001025"/>
    <x v="1"/>
    <x v="8"/>
    <n v="24.3"/>
    <s v="US-2016-115238"/>
    <n v="0"/>
    <n v="5"/>
    <n v="0"/>
    <n v="10.449000000000002"/>
    <n v="0.4595170286641902"/>
  </r>
  <r>
    <x v="390"/>
    <x v="4"/>
    <s v="TEC-PH-10000347"/>
    <x v="2"/>
    <x v="6"/>
    <n v="19.8"/>
    <s v="CA-2016-103716"/>
    <n v="0"/>
    <n v="5"/>
    <n v="0.2"/>
    <n v="1.7324999999999999"/>
    <n v="0.41105220110552465"/>
  </r>
  <r>
    <x v="390"/>
    <x v="32"/>
    <s v="FUR-FU-10002445"/>
    <x v="1"/>
    <x v="8"/>
    <n v="9.48"/>
    <s v="US-2016-115238"/>
    <n v="0"/>
    <n v="1"/>
    <n v="0"/>
    <n v="3.7920000000000007"/>
    <n v="0.4595170286641902"/>
  </r>
  <r>
    <x v="390"/>
    <x v="32"/>
    <s v="OFF-PA-10002689"/>
    <x v="0"/>
    <x v="0"/>
    <n v="6.48"/>
    <s v="US-2016-115238"/>
    <n v="0"/>
    <n v="1"/>
    <n v="0"/>
    <n v="3.1104000000000003"/>
    <n v="0.43613829632717294"/>
  </r>
  <r>
    <x v="391"/>
    <x v="16"/>
    <s v="OFF-AR-10004022"/>
    <x v="0"/>
    <x v="4"/>
    <n v="172.70400000000001"/>
    <s v="CA-2016-161998"/>
    <n v="1"/>
    <n v="6"/>
    <n v="0.2"/>
    <n v="10.793999999999983"/>
    <n v="0.45632477063632687"/>
  </r>
  <r>
    <x v="391"/>
    <x v="4"/>
    <s v="TEC-PH-10004348"/>
    <x v="2"/>
    <x v="6"/>
    <n v="88.751999999999995"/>
    <s v="CA-2016-145821"/>
    <n v="1"/>
    <n v="3"/>
    <n v="0.2"/>
    <n v="11.093999999999998"/>
    <n v="0.41105220110552465"/>
  </r>
  <r>
    <x v="391"/>
    <x v="16"/>
    <s v="FUR-FU-10001095"/>
    <x v="1"/>
    <x v="8"/>
    <n v="63.552000000000007"/>
    <s v="CA-2016-161998"/>
    <n v="0"/>
    <n v="3"/>
    <n v="0.2"/>
    <n v="14.299199999999999"/>
    <n v="0.4595170286641902"/>
  </r>
  <r>
    <x v="391"/>
    <x v="16"/>
    <s v="OFF-SU-10004261"/>
    <x v="0"/>
    <x v="14"/>
    <n v="41.375999999999998"/>
    <s v="CA-2016-161998"/>
    <n v="0"/>
    <n v="3"/>
    <n v="0.2"/>
    <n v="4.6547999999999927"/>
    <n v="0.53938093436526824"/>
  </r>
  <r>
    <x v="391"/>
    <x v="4"/>
    <s v="OFF-ST-10000876"/>
    <x v="0"/>
    <x v="1"/>
    <n v="37.32"/>
    <s v="CA-2016-104486"/>
    <n v="1"/>
    <n v="3"/>
    <n v="0"/>
    <n v="10.4496"/>
    <n v="0.44610841445725197"/>
  </r>
  <r>
    <x v="391"/>
    <x v="4"/>
    <s v="OFF-SU-10002573"/>
    <x v="0"/>
    <x v="14"/>
    <n v="35.06"/>
    <s v="CA-2016-104486"/>
    <n v="0"/>
    <n v="2"/>
    <n v="0"/>
    <n v="10.517999999999997"/>
    <n v="0.53938093436526824"/>
  </r>
  <r>
    <x v="391"/>
    <x v="4"/>
    <s v="OFF-BI-10000309"/>
    <x v="0"/>
    <x v="3"/>
    <n v="12.176000000000002"/>
    <s v="CA-2016-104486"/>
    <n v="0"/>
    <n v="1"/>
    <n v="0.2"/>
    <n v="4.4137999999999993"/>
    <n v="0.46881743173671325"/>
  </r>
  <r>
    <x v="392"/>
    <x v="0"/>
    <s v="TEC-PH-10001750"/>
    <x v="2"/>
    <x v="6"/>
    <n v="158.376"/>
    <s v="CA-2016-116687"/>
    <n v="1"/>
    <n v="3"/>
    <n v="0.2"/>
    <n v="13.857900000000008"/>
    <n v="0.41105220110552465"/>
  </r>
  <r>
    <x v="392"/>
    <x v="0"/>
    <s v="OFF-LA-10000443"/>
    <x v="0"/>
    <x v="2"/>
    <n v="8.8559999999999999"/>
    <s v="CA-2016-116687"/>
    <n v="0"/>
    <n v="3"/>
    <n v="0.2"/>
    <n v="2.9888999999999997"/>
    <n v="0.4647369236065339"/>
  </r>
  <r>
    <x v="393"/>
    <x v="2"/>
    <s v="FUR-CH-10002965"/>
    <x v="1"/>
    <x v="5"/>
    <n v="844.11599999999987"/>
    <s v="CA-2016-112130"/>
    <n v="1"/>
    <n v="6"/>
    <n v="0.3"/>
    <n v="-36.176400000000001"/>
    <n v="0.46529189879902266"/>
  </r>
  <r>
    <x v="393"/>
    <x v="4"/>
    <s v="FUR-FU-10002298"/>
    <x v="1"/>
    <x v="8"/>
    <n v="665.88"/>
    <s v="CA-2016-107937"/>
    <n v="1"/>
    <n v="6"/>
    <n v="0"/>
    <n v="106.54079999999999"/>
    <n v="0.4595170286641902"/>
  </r>
  <r>
    <x v="393"/>
    <x v="4"/>
    <s v="TEC-AC-10000844"/>
    <x v="2"/>
    <x v="9"/>
    <n v="339.96"/>
    <s v="CA-2016-150770"/>
    <n v="1"/>
    <n v="4"/>
    <n v="0"/>
    <n v="122.38559999999998"/>
    <n v="0.52062335344040378"/>
  </r>
  <r>
    <x v="393"/>
    <x v="2"/>
    <s v="TEC-AC-10001542"/>
    <x v="2"/>
    <x v="9"/>
    <n v="27.552000000000003"/>
    <s v="CA-2016-112130"/>
    <n v="0"/>
    <n v="3"/>
    <n v="0.2"/>
    <n v="-0.3444000000000047"/>
    <n v="0.52062335344040378"/>
  </r>
  <r>
    <x v="393"/>
    <x v="2"/>
    <s v="OFF-ST-10000563"/>
    <x v="0"/>
    <x v="1"/>
    <n v="76.75200000000001"/>
    <s v="CA-2016-112130"/>
    <n v="0"/>
    <n v="3"/>
    <n v="0.2"/>
    <n v="-9.5940000000000012"/>
    <n v="0.44610841445725197"/>
  </r>
  <r>
    <x v="393"/>
    <x v="4"/>
    <s v="OFF-BI-10002026"/>
    <x v="0"/>
    <x v="3"/>
    <n v="62.496000000000009"/>
    <s v="CA-2016-150770"/>
    <n v="0"/>
    <n v="2"/>
    <n v="0.2"/>
    <n v="21.873599999999996"/>
    <n v="0.46881743173671325"/>
  </r>
  <r>
    <x v="393"/>
    <x v="2"/>
    <s v="OFF-AR-10001468"/>
    <x v="0"/>
    <x v="4"/>
    <n v="59.903999999999996"/>
    <s v="CA-2016-112130"/>
    <n v="0"/>
    <n v="2"/>
    <n v="0.2"/>
    <n v="14.227200000000003"/>
    <n v="0.45632477063632687"/>
  </r>
  <r>
    <x v="393"/>
    <x v="4"/>
    <s v="OFF-BI-10001575"/>
    <x v="0"/>
    <x v="3"/>
    <n v="49.568000000000005"/>
    <s v="CA-2016-150770"/>
    <n v="0"/>
    <n v="2"/>
    <n v="0.2"/>
    <n v="17.348799999999997"/>
    <n v="0.46881743173671325"/>
  </r>
  <r>
    <x v="393"/>
    <x v="2"/>
    <s v="OFF-AP-10003266"/>
    <x v="0"/>
    <x v="12"/>
    <n v="23.696000000000002"/>
    <s v="CA-2016-112130"/>
    <n v="0"/>
    <n v="2"/>
    <n v="0.2"/>
    <n v="6.5164"/>
    <n v="0.49507917887403441"/>
  </r>
  <r>
    <x v="393"/>
    <x v="2"/>
    <s v="OFF-AP-10003622"/>
    <x v="0"/>
    <x v="12"/>
    <n v="18.2"/>
    <s v="CA-2016-112130"/>
    <n v="0"/>
    <n v="7"/>
    <n v="0.2"/>
    <n v="2.0474999999999994"/>
    <n v="0.49507917887403441"/>
  </r>
  <r>
    <x v="393"/>
    <x v="4"/>
    <s v="OFF-BI-10004654"/>
    <x v="0"/>
    <x v="3"/>
    <n v="13.847999999999999"/>
    <s v="CA-2016-160864"/>
    <n v="1"/>
    <n v="3"/>
    <n v="0.2"/>
    <n v="5.1929999999999996"/>
    <n v="0.46881743173671325"/>
  </r>
  <r>
    <x v="393"/>
    <x v="4"/>
    <s v="OFF-AR-10001246"/>
    <x v="0"/>
    <x v="4"/>
    <n v="8.82"/>
    <s v="CA-2016-150770"/>
    <n v="0"/>
    <n v="3"/>
    <n v="0"/>
    <n v="2.5577999999999994"/>
    <n v="0.45632477063632687"/>
  </r>
  <r>
    <x v="393"/>
    <x v="2"/>
    <s v="OFF-PA-10002230"/>
    <x v="0"/>
    <x v="0"/>
    <n v="7.9680000000000009"/>
    <s v="CA-2016-112130"/>
    <n v="0"/>
    <n v="2"/>
    <n v="0.2"/>
    <n v="2.8884000000000007"/>
    <n v="0.43613829632717294"/>
  </r>
  <r>
    <x v="394"/>
    <x v="0"/>
    <s v="TEC-PH-10002922"/>
    <x v="2"/>
    <x v="6"/>
    <n v="946.34400000000005"/>
    <s v="CA-2016-110548"/>
    <n v="1"/>
    <n v="7"/>
    <n v="0.2"/>
    <n v="118.29299999999989"/>
    <n v="0.41105220110552465"/>
  </r>
  <r>
    <x v="394"/>
    <x v="18"/>
    <s v="OFF-AR-10001897"/>
    <x v="0"/>
    <x v="4"/>
    <n v="125.92999999999999"/>
    <s v="CA-2016-146290"/>
    <n v="1"/>
    <n v="7"/>
    <n v="0"/>
    <n v="35.260400000000004"/>
    <n v="0.45632477063632687"/>
  </r>
  <r>
    <x v="394"/>
    <x v="20"/>
    <s v="FUR-FU-10002671"/>
    <x v="1"/>
    <x v="8"/>
    <n v="26.8"/>
    <s v="CA-2016-144253"/>
    <n v="1"/>
    <n v="2"/>
    <n v="0"/>
    <n v="12.863999999999999"/>
    <n v="0.4595170286641902"/>
  </r>
  <r>
    <x v="394"/>
    <x v="1"/>
    <s v="FUR-FU-10001940"/>
    <x v="1"/>
    <x v="8"/>
    <n v="22.288"/>
    <s v="CA-2016-129700"/>
    <n v="1"/>
    <n v="7"/>
    <n v="0.6"/>
    <n v="-8.9151999999999987"/>
    <n v="0.4595170286641902"/>
  </r>
  <r>
    <x v="395"/>
    <x v="0"/>
    <s v="FUR-TA-10001095"/>
    <x v="1"/>
    <x v="13"/>
    <n v="244.00599999999997"/>
    <s v="CA-2016-137512"/>
    <n v="1"/>
    <n v="2"/>
    <n v="0.3"/>
    <n v="-31.372200000000007"/>
    <n v="0.55975208308209756"/>
  </r>
  <r>
    <x v="395"/>
    <x v="3"/>
    <s v="OFF-PA-10001952"/>
    <x v="0"/>
    <x v="0"/>
    <n v="45.68"/>
    <s v="CA-2016-147879"/>
    <n v="1"/>
    <n v="2"/>
    <n v="0"/>
    <n v="21.012799999999999"/>
    <n v="0.43613829632717294"/>
  </r>
  <r>
    <x v="395"/>
    <x v="0"/>
    <s v="OFF-PA-10000213"/>
    <x v="0"/>
    <x v="0"/>
    <n v="15.936000000000002"/>
    <s v="CA-2016-137512"/>
    <n v="0"/>
    <n v="4"/>
    <n v="0.2"/>
    <n v="5.378400000000001"/>
    <n v="0.43613829632717294"/>
  </r>
  <r>
    <x v="396"/>
    <x v="20"/>
    <s v="TEC-CO-10004115"/>
    <x v="2"/>
    <x v="16"/>
    <n v="2799.944"/>
    <s v="US-2016-160857"/>
    <n v="1"/>
    <n v="7"/>
    <n v="0.2"/>
    <n v="1014.9797"/>
    <n v="0.55185675810753509"/>
  </r>
  <r>
    <x v="396"/>
    <x v="28"/>
    <s v="TEC-PH-10000441"/>
    <x v="2"/>
    <x v="6"/>
    <n v="377.96999999999997"/>
    <s v="CA-2016-136798"/>
    <n v="1"/>
    <n v="3"/>
    <n v="0"/>
    <n v="105.83160000000002"/>
    <n v="0.41105220110552465"/>
  </r>
  <r>
    <x v="396"/>
    <x v="20"/>
    <s v="OFF-SU-10000157"/>
    <x v="0"/>
    <x v="14"/>
    <n v="357.93"/>
    <s v="US-2016-160857"/>
    <n v="0"/>
    <n v="3"/>
    <n v="0"/>
    <n v="7.158600000000007"/>
    <n v="0.53938093436526824"/>
  </r>
  <r>
    <x v="396"/>
    <x v="20"/>
    <s v="FUR-CH-10002647"/>
    <x v="1"/>
    <x v="5"/>
    <n v="127.76400000000001"/>
    <s v="US-2016-160857"/>
    <n v="0"/>
    <n v="2"/>
    <n v="0.1"/>
    <n v="21.294000000000008"/>
    <n v="0.46529189879902266"/>
  </r>
  <r>
    <x v="396"/>
    <x v="28"/>
    <s v="FUR-FU-10000723"/>
    <x v="1"/>
    <x v="8"/>
    <n v="123.96000000000001"/>
    <s v="CA-2016-136798"/>
    <n v="0"/>
    <n v="3"/>
    <n v="0"/>
    <n v="11.156400000000005"/>
    <n v="0.4595170286641902"/>
  </r>
  <r>
    <x v="396"/>
    <x v="20"/>
    <s v="FUR-FU-10001095"/>
    <x v="1"/>
    <x v="8"/>
    <n v="79.44"/>
    <s v="US-2016-160857"/>
    <n v="0"/>
    <n v="3"/>
    <n v="0"/>
    <n v="30.187200000000001"/>
    <n v="0.4595170286641902"/>
  </r>
  <r>
    <x v="396"/>
    <x v="28"/>
    <s v="OFF-BI-10003684"/>
    <x v="0"/>
    <x v="3"/>
    <n v="43.98"/>
    <s v="CA-2016-136798"/>
    <n v="0"/>
    <n v="2"/>
    <n v="0"/>
    <n v="21.99"/>
    <n v="0.46881743173671325"/>
  </r>
  <r>
    <x v="396"/>
    <x v="20"/>
    <s v="OFF-PA-10003465"/>
    <x v="0"/>
    <x v="0"/>
    <n v="37.94"/>
    <s v="CA-2016-142055"/>
    <n v="1"/>
    <n v="2"/>
    <n v="0"/>
    <n v="18.211199999999998"/>
    <n v="0.43613829632717294"/>
  </r>
  <r>
    <x v="396"/>
    <x v="20"/>
    <s v="OFF-PA-10003363"/>
    <x v="0"/>
    <x v="0"/>
    <n v="19.440000000000001"/>
    <s v="US-2016-160857"/>
    <n v="0"/>
    <n v="3"/>
    <n v="0"/>
    <n v="9.3312000000000008"/>
    <n v="0.43613829632717294"/>
  </r>
  <r>
    <x v="396"/>
    <x v="10"/>
    <s v="FUR-FU-10001852"/>
    <x v="1"/>
    <x v="8"/>
    <n v="8.3520000000000003"/>
    <s v="CA-2016-113971"/>
    <n v="1"/>
    <n v="6"/>
    <n v="0.2"/>
    <n v="1.2527999999999997"/>
    <n v="0.4595170286641902"/>
  </r>
  <r>
    <x v="396"/>
    <x v="11"/>
    <s v="OFF-AR-10000127"/>
    <x v="0"/>
    <x v="4"/>
    <n v="5.2480000000000002"/>
    <s v="CA-2016-109939"/>
    <n v="1"/>
    <n v="2"/>
    <n v="0.2"/>
    <n v="0.59039999999999915"/>
    <n v="0.45632477063632687"/>
  </r>
  <r>
    <x v="397"/>
    <x v="3"/>
    <s v="OFF-BI-10000962"/>
    <x v="0"/>
    <x v="3"/>
    <n v="48.81"/>
    <s v="CA-2016-155635"/>
    <n v="1"/>
    <n v="3"/>
    <n v="0"/>
    <n v="23.916899999999998"/>
    <n v="0.46881743173671325"/>
  </r>
  <r>
    <x v="398"/>
    <x v="26"/>
    <s v="TEC-AC-10002718"/>
    <x v="2"/>
    <x v="9"/>
    <n v="46.688000000000002"/>
    <s v="CA-2016-144043"/>
    <n v="1"/>
    <n v="4"/>
    <n v="0.2"/>
    <n v="-2.9180000000000028"/>
    <n v="0.52062335344040378"/>
  </r>
  <r>
    <x v="398"/>
    <x v="1"/>
    <s v="OFF-AP-10002439"/>
    <x v="0"/>
    <x v="12"/>
    <n v="70.969999999999985"/>
    <s v="CA-2016-129217"/>
    <n v="1"/>
    <n v="5"/>
    <n v="0.8"/>
    <n v="-191.619"/>
    <n v="0.49507917887403441"/>
  </r>
  <r>
    <x v="398"/>
    <x v="1"/>
    <s v="OFF-AR-10004602"/>
    <x v="0"/>
    <x v="4"/>
    <n v="36.783999999999999"/>
    <s v="CA-2016-129217"/>
    <n v="0"/>
    <n v="2"/>
    <n v="0.2"/>
    <n v="3.6784000000000017"/>
    <n v="0.45632477063632687"/>
  </r>
  <r>
    <x v="399"/>
    <x v="12"/>
    <s v="FUR-CH-10004540"/>
    <x v="1"/>
    <x v="5"/>
    <n v="191.96800000000002"/>
    <s v="CA-2016-135727"/>
    <n v="1"/>
    <n v="7"/>
    <n v="0.2"/>
    <n v="16.797200000000004"/>
    <n v="0.46529189879902266"/>
  </r>
  <r>
    <x v="400"/>
    <x v="0"/>
    <s v="TEC-PH-10001336"/>
    <x v="2"/>
    <x v="6"/>
    <n v="619.15200000000004"/>
    <s v="CA-2016-131856"/>
    <n v="1"/>
    <n v="6"/>
    <n v="0.2"/>
    <n v="69.654599999999988"/>
    <n v="0.41105220110552465"/>
  </r>
  <r>
    <x v="400"/>
    <x v="26"/>
    <s v="TEC-PH-10000441"/>
    <x v="2"/>
    <x v="6"/>
    <n v="201.584"/>
    <s v="US-2016-122910"/>
    <n v="1"/>
    <n v="2"/>
    <n v="0.2"/>
    <n v="20.158400000000015"/>
    <n v="0.41105220110552465"/>
  </r>
  <r>
    <x v="400"/>
    <x v="0"/>
    <s v="OFF-PA-10001954"/>
    <x v="0"/>
    <x v="0"/>
    <n v="127.90400000000001"/>
    <s v="CA-2016-131856"/>
    <n v="0"/>
    <n v="7"/>
    <n v="0.2"/>
    <n v="41.568799999999996"/>
    <n v="0.43613829632717294"/>
  </r>
  <r>
    <x v="400"/>
    <x v="20"/>
    <s v="OFF-ST-10004258"/>
    <x v="0"/>
    <x v="1"/>
    <n v="36.630000000000003"/>
    <s v="CA-2016-130876"/>
    <n v="1"/>
    <n v="3"/>
    <n v="0"/>
    <n v="9.8901000000000039"/>
    <n v="0.44610841445725197"/>
  </r>
  <r>
    <x v="400"/>
    <x v="4"/>
    <s v="OFF-PA-10004239"/>
    <x v="0"/>
    <x v="0"/>
    <n v="25.68"/>
    <s v="CA-2016-159380"/>
    <n v="1"/>
    <n v="6"/>
    <n v="0"/>
    <n v="11.555999999999997"/>
    <n v="0.43613829632717294"/>
  </r>
  <r>
    <x v="400"/>
    <x v="0"/>
    <s v="FUR-FU-10000175"/>
    <x v="1"/>
    <x v="8"/>
    <n v="21.968000000000004"/>
    <s v="CA-2016-131856"/>
    <n v="0"/>
    <n v="4"/>
    <n v="0.6"/>
    <n v="-15.9268"/>
    <n v="0.4595170286641902"/>
  </r>
  <r>
    <x v="400"/>
    <x v="22"/>
    <s v="OFF-BI-10002949"/>
    <x v="0"/>
    <x v="3"/>
    <n v="14.592000000000002"/>
    <s v="CA-2016-162607"/>
    <n v="1"/>
    <n v="3"/>
    <n v="0.2"/>
    <n v="4.9247999999999985"/>
    <n v="0.46881743173671325"/>
  </r>
  <r>
    <x v="400"/>
    <x v="4"/>
    <s v="OFF-PA-10003893"/>
    <x v="0"/>
    <x v="0"/>
    <n v="12.84"/>
    <s v="CA-2016-159380"/>
    <n v="0"/>
    <n v="3"/>
    <n v="0"/>
    <n v="5.7779999999999987"/>
    <n v="0.43613829632717294"/>
  </r>
  <r>
    <x v="401"/>
    <x v="1"/>
    <s v="TEC-PH-10004447"/>
    <x v="2"/>
    <x v="6"/>
    <n v="222.38400000000001"/>
    <s v="CA-2016-145835"/>
    <n v="1"/>
    <n v="2"/>
    <n v="0.2"/>
    <n v="16.678799999999995"/>
    <n v="0.41105220110552465"/>
  </r>
  <r>
    <x v="401"/>
    <x v="1"/>
    <s v="OFF-FA-10002280"/>
    <x v="0"/>
    <x v="7"/>
    <n v="16"/>
    <s v="CA-2016-145835"/>
    <n v="0"/>
    <n v="4"/>
    <n v="0.2"/>
    <n v="5.6"/>
    <n v="0.51168203684699509"/>
  </r>
  <r>
    <x v="402"/>
    <x v="4"/>
    <s v="OFF-ST-10003470"/>
    <x v="0"/>
    <x v="1"/>
    <n v="1117.92"/>
    <s v="CA-2016-165162"/>
    <n v="1"/>
    <n v="4"/>
    <n v="0"/>
    <n v="55.895999999999958"/>
    <n v="0.44610841445725197"/>
  </r>
  <r>
    <x v="402"/>
    <x v="4"/>
    <s v="FUR-CH-10004495"/>
    <x v="1"/>
    <x v="5"/>
    <n v="722.35200000000009"/>
    <s v="CA-2016-100146"/>
    <n v="1"/>
    <n v="3"/>
    <n v="0.2"/>
    <n v="81.264599999999916"/>
    <n v="0.46529189879902266"/>
  </r>
  <r>
    <x v="402"/>
    <x v="4"/>
    <s v="FUR-BO-10004015"/>
    <x v="1"/>
    <x v="10"/>
    <n v="509.95749999999992"/>
    <s v="CA-2016-100146"/>
    <n v="0"/>
    <n v="5"/>
    <n v="0.15"/>
    <n v="41.996499999999941"/>
    <n v="0.5176847302647779"/>
  </r>
  <r>
    <x v="402"/>
    <x v="2"/>
    <s v="OFF-EN-10000927"/>
    <x v="0"/>
    <x v="11"/>
    <n v="200.98400000000004"/>
    <s v="CA-2016-119291"/>
    <n v="1"/>
    <n v="7"/>
    <n v="0.2"/>
    <n v="62.807499999999976"/>
    <n v="0.44424167803735209"/>
  </r>
  <r>
    <x v="402"/>
    <x v="2"/>
    <s v="OFF-AR-10003373"/>
    <x v="0"/>
    <x v="4"/>
    <n v="198.27200000000002"/>
    <s v="CA-2016-119291"/>
    <n v="0"/>
    <n v="8"/>
    <n v="0.2"/>
    <n v="17.34879999999999"/>
    <n v="0.45632477063632687"/>
  </r>
  <r>
    <x v="402"/>
    <x v="4"/>
    <s v="FUR-FU-10001979"/>
    <x v="1"/>
    <x v="8"/>
    <n v="122.91"/>
    <s v="CA-2016-100146"/>
    <n v="0"/>
    <n v="3"/>
    <n v="0"/>
    <n v="34.414800000000007"/>
    <n v="0.4595170286641902"/>
  </r>
  <r>
    <x v="402"/>
    <x v="2"/>
    <s v="OFF-LA-10003510"/>
    <x v="0"/>
    <x v="2"/>
    <n v="97.696000000000012"/>
    <s v="CA-2016-119291"/>
    <n v="0"/>
    <n v="4"/>
    <n v="0.2"/>
    <n v="31.751200000000001"/>
    <n v="0.4647369236065339"/>
  </r>
  <r>
    <x v="402"/>
    <x v="4"/>
    <s v="FUR-CH-10003833"/>
    <x v="1"/>
    <x v="5"/>
    <n v="97.567999999999998"/>
    <s v="CA-2016-100146"/>
    <n v="0"/>
    <n v="2"/>
    <n v="0.2"/>
    <n v="-6.0980000000000025"/>
    <n v="0.46529189879902266"/>
  </r>
  <r>
    <x v="402"/>
    <x v="2"/>
    <s v="OFF-LA-10002312"/>
    <x v="0"/>
    <x v="2"/>
    <n v="47.360000000000007"/>
    <s v="CA-2016-119291"/>
    <n v="0"/>
    <n v="4"/>
    <n v="0.2"/>
    <n v="17.759999999999998"/>
    <n v="0.4647369236065339"/>
  </r>
  <r>
    <x v="402"/>
    <x v="2"/>
    <s v="OFF-BI-10001575"/>
    <x v="0"/>
    <x v="3"/>
    <n v="18.588000000000005"/>
    <s v="CA-2016-119291"/>
    <n v="0"/>
    <n v="2"/>
    <n v="0.7"/>
    <n v="-13.6312"/>
    <n v="0.46881743173671325"/>
  </r>
  <r>
    <x v="402"/>
    <x v="2"/>
    <s v="OFF-BI-10001982"/>
    <x v="0"/>
    <x v="3"/>
    <n v="4.8960000000000008"/>
    <s v="CA-2016-119291"/>
    <n v="0"/>
    <n v="3"/>
    <n v="0.7"/>
    <n v="-3.4271999999999991"/>
    <n v="0.46881743173671325"/>
  </r>
  <r>
    <x v="402"/>
    <x v="2"/>
    <s v="OFF-AR-10001118"/>
    <x v="0"/>
    <x v="4"/>
    <n v="2.6960000000000002"/>
    <s v="CA-2016-119291"/>
    <n v="0"/>
    <n v="1"/>
    <n v="0.2"/>
    <n v="0.8088000000000003"/>
    <n v="0.45632477063632687"/>
  </r>
  <r>
    <x v="403"/>
    <x v="2"/>
    <s v="OFF-ST-10002583"/>
    <x v="0"/>
    <x v="1"/>
    <n v="51.967999999999996"/>
    <s v="CA-2016-138492"/>
    <n v="1"/>
    <n v="2"/>
    <n v="0.2"/>
    <n v="-10.393600000000001"/>
    <n v="0.44610841445725197"/>
  </r>
  <r>
    <x v="403"/>
    <x v="5"/>
    <s v="OFF-EN-10004147"/>
    <x v="0"/>
    <x v="11"/>
    <n v="17.940000000000001"/>
    <s v="CA-2016-166604"/>
    <n v="1"/>
    <n v="3"/>
    <n v="0"/>
    <n v="8.7906000000000013"/>
    <n v="0.44424167803735209"/>
  </r>
  <r>
    <x v="404"/>
    <x v="16"/>
    <s v="TEC-AC-10002402"/>
    <x v="2"/>
    <x v="9"/>
    <n v="255.96799999999999"/>
    <s v="CA-2016-100769"/>
    <n v="1"/>
    <n v="4"/>
    <n v="0.2"/>
    <n v="31.995999999999974"/>
    <n v="0.52062335344040378"/>
  </r>
  <r>
    <x v="405"/>
    <x v="20"/>
    <s v="OFF-SU-10000898"/>
    <x v="0"/>
    <x v="14"/>
    <n v="55.6"/>
    <s v="CA-2016-100251"/>
    <n v="1"/>
    <n v="4"/>
    <n v="0"/>
    <n v="16.123999999999995"/>
    <n v="0.53938093436526824"/>
  </r>
  <r>
    <x v="405"/>
    <x v="0"/>
    <s v="OFF-BI-10002082"/>
    <x v="0"/>
    <x v="3"/>
    <n v="33.279999999999994"/>
    <s v="US-2016-117184"/>
    <n v="1"/>
    <n v="5"/>
    <n v="0.8"/>
    <n v="-49.92"/>
    <n v="0.46881743173671325"/>
  </r>
  <r>
    <x v="405"/>
    <x v="20"/>
    <s v="OFF-LA-10003766"/>
    <x v="0"/>
    <x v="2"/>
    <n v="31.5"/>
    <s v="CA-2016-100251"/>
    <n v="0"/>
    <n v="10"/>
    <n v="0"/>
    <n v="15.120000000000001"/>
    <n v="0.4647369236065339"/>
  </r>
  <r>
    <x v="405"/>
    <x v="0"/>
    <s v="OFF-PA-10002250"/>
    <x v="0"/>
    <x v="0"/>
    <n v="14.088000000000001"/>
    <s v="US-2016-117184"/>
    <n v="0"/>
    <n v="3"/>
    <n v="0.2"/>
    <n v="4.9307999999999996"/>
    <n v="0.43613829632717294"/>
  </r>
  <r>
    <x v="406"/>
    <x v="4"/>
    <s v="OFF-PA-10003724"/>
    <x v="0"/>
    <x v="0"/>
    <n v="10.86"/>
    <s v="CA-2016-165554"/>
    <n v="1"/>
    <n v="2"/>
    <n v="0"/>
    <n v="5.3213999999999997"/>
    <n v="0.43613829632717294"/>
  </r>
  <r>
    <x v="407"/>
    <x v="25"/>
    <s v="FUR-FU-10001986"/>
    <x v="1"/>
    <x v="8"/>
    <n v="163.136"/>
    <s v="CA-2016-153535"/>
    <n v="1"/>
    <n v="4"/>
    <n v="0.2"/>
    <n v="20.391999999999989"/>
    <n v="0.4595170286641902"/>
  </r>
  <r>
    <x v="407"/>
    <x v="25"/>
    <s v="OFF-BI-10001031"/>
    <x v="0"/>
    <x v="3"/>
    <n v="6.4080000000000004"/>
    <s v="CA-2016-153535"/>
    <n v="0"/>
    <n v="4"/>
    <n v="0.7"/>
    <n v="-4.9127999999999989"/>
    <n v="0.46881743173671325"/>
  </r>
  <r>
    <x v="408"/>
    <x v="22"/>
    <s v="OFF-BI-10001636"/>
    <x v="0"/>
    <x v="3"/>
    <n v="26.975999999999999"/>
    <s v="CA-2016-169278"/>
    <n v="1"/>
    <n v="4"/>
    <n v="0.2"/>
    <n v="8.767199999999999"/>
    <n v="0.46881743173671325"/>
  </r>
  <r>
    <x v="408"/>
    <x v="2"/>
    <s v="OFF-BI-10001597"/>
    <x v="0"/>
    <x v="3"/>
    <n v="24.588000000000001"/>
    <s v="CA-2016-102806"/>
    <n v="1"/>
    <n v="2"/>
    <n v="0.7"/>
    <n v="-18.031199999999998"/>
    <n v="0.46881743173671325"/>
  </r>
  <r>
    <x v="408"/>
    <x v="1"/>
    <s v="OFF-AP-10000358"/>
    <x v="0"/>
    <x v="12"/>
    <n v="20.767999999999997"/>
    <s v="US-2016-168914"/>
    <n v="1"/>
    <n v="8"/>
    <n v="0.8"/>
    <n v="-52.958400000000012"/>
    <n v="0.49507917887403441"/>
  </r>
  <r>
    <x v="409"/>
    <x v="4"/>
    <s v="TEC-MA-10004002"/>
    <x v="2"/>
    <x v="15"/>
    <n v="2973.32"/>
    <s v="CA-2016-149846"/>
    <n v="1"/>
    <n v="7"/>
    <n v="0.2"/>
    <n v="334.49849999999958"/>
    <n v="0.5183572270896134"/>
  </r>
  <r>
    <x v="409"/>
    <x v="4"/>
    <s v="TEC-PH-10003645"/>
    <x v="2"/>
    <x v="6"/>
    <n v="775.72800000000007"/>
    <s v="CA-2016-149846"/>
    <n v="0"/>
    <n v="6"/>
    <n v="0.2"/>
    <n v="58.179600000000022"/>
    <n v="0.41105220110552465"/>
  </r>
  <r>
    <x v="409"/>
    <x v="4"/>
    <s v="OFF-ST-10002406"/>
    <x v="0"/>
    <x v="1"/>
    <n v="104.79"/>
    <s v="CA-2016-149846"/>
    <n v="0"/>
    <n v="7"/>
    <n v="0"/>
    <n v="29.341200000000008"/>
    <n v="0.44610841445725197"/>
  </r>
  <r>
    <x v="409"/>
    <x v="4"/>
    <s v="OFF-LA-10004484"/>
    <x v="0"/>
    <x v="2"/>
    <n v="8.26"/>
    <s v="CA-2016-149846"/>
    <n v="0"/>
    <n v="2"/>
    <n v="0"/>
    <n v="3.7995999999999999"/>
    <n v="0.4647369236065339"/>
  </r>
  <r>
    <x v="410"/>
    <x v="14"/>
    <s v="OFF-AP-10001394"/>
    <x v="0"/>
    <x v="12"/>
    <n v="850.5"/>
    <s v="CA-2016-136805"/>
    <n v="1"/>
    <n v="5"/>
    <n v="0.1"/>
    <n v="245.69999999999993"/>
    <n v="0.49507917887403441"/>
  </r>
  <r>
    <x v="410"/>
    <x v="9"/>
    <s v="OFF-EN-10000056"/>
    <x v="0"/>
    <x v="11"/>
    <n v="186.69"/>
    <s v="CA-2016-154921"/>
    <n v="1"/>
    <n v="3"/>
    <n v="0"/>
    <n v="87.744299999999981"/>
    <n v="0.44424167803735209"/>
  </r>
  <r>
    <x v="410"/>
    <x v="12"/>
    <s v="OFF-AP-10004708"/>
    <x v="0"/>
    <x v="12"/>
    <n v="121.79200000000002"/>
    <s v="US-2016-110569"/>
    <n v="1"/>
    <n v="4"/>
    <n v="0.2"/>
    <n v="13.701599999999988"/>
    <n v="0.49507917887403441"/>
  </r>
  <r>
    <x v="410"/>
    <x v="14"/>
    <s v="FUR-FU-10003724"/>
    <x v="1"/>
    <x v="8"/>
    <n v="75.33"/>
    <s v="CA-2016-136805"/>
    <n v="0"/>
    <n v="9"/>
    <n v="0"/>
    <n v="19.585799999999999"/>
    <n v="0.4595170286641902"/>
  </r>
  <r>
    <x v="410"/>
    <x v="43"/>
    <s v="OFF-ST-10004507"/>
    <x v="0"/>
    <x v="1"/>
    <n v="51.449999999999996"/>
    <s v="CA-2016-119102"/>
    <n v="1"/>
    <n v="3"/>
    <n v="0"/>
    <n v="13.891499999999999"/>
    <n v="0.44610841445725197"/>
  </r>
  <r>
    <x v="410"/>
    <x v="12"/>
    <s v="OFF-BI-10001036"/>
    <x v="0"/>
    <x v="3"/>
    <n v="19.194000000000003"/>
    <s v="US-2016-110569"/>
    <n v="0"/>
    <n v="7"/>
    <n v="0.7"/>
    <n v="-12.795999999999999"/>
    <n v="0.46881743173671325"/>
  </r>
  <r>
    <x v="411"/>
    <x v="1"/>
    <s v="FUR-CH-10002880"/>
    <x v="1"/>
    <x v="5"/>
    <n v="602.65099999999995"/>
    <s v="US-2016-165512"/>
    <n v="1"/>
    <n v="7"/>
    <n v="0.3"/>
    <n v="-163.57670000000005"/>
    <n v="0.46529189879902266"/>
  </r>
  <r>
    <x v="411"/>
    <x v="1"/>
    <s v="OFF-BI-10001249"/>
    <x v="0"/>
    <x v="3"/>
    <n v="7.6559999999999988"/>
    <s v="US-2016-165512"/>
    <n v="0"/>
    <n v="6"/>
    <n v="0.8"/>
    <n v="-13.015200000000004"/>
    <n v="0.46881743173671325"/>
  </r>
  <r>
    <x v="412"/>
    <x v="26"/>
    <s v="OFF-AP-10004487"/>
    <x v="0"/>
    <x v="12"/>
    <n v="845.72799999999995"/>
    <s v="CA-2016-138898"/>
    <n v="1"/>
    <n v="13"/>
    <n v="0.2"/>
    <n v="84.572799999999944"/>
    <n v="0.49507917887403441"/>
  </r>
  <r>
    <x v="412"/>
    <x v="15"/>
    <s v="TEC-PH-10001944"/>
    <x v="2"/>
    <x v="6"/>
    <n v="467.03999999999996"/>
    <s v="CA-2016-109708"/>
    <n v="1"/>
    <n v="4"/>
    <n v="0.2"/>
    <n v="58.379999999999939"/>
    <n v="0.41105220110552465"/>
  </r>
  <r>
    <x v="412"/>
    <x v="0"/>
    <s v="TEC-AC-10003095"/>
    <x v="2"/>
    <x v="9"/>
    <n v="207.98400000000004"/>
    <s v="CA-2016-132941"/>
    <n v="1"/>
    <n v="2"/>
    <n v="0.2"/>
    <n v="36.397199999999998"/>
    <n v="0.52062335344040378"/>
  </r>
  <r>
    <x v="412"/>
    <x v="42"/>
    <s v="OFF-BI-10001718"/>
    <x v="0"/>
    <x v="3"/>
    <n v="127.96"/>
    <s v="US-2016-152128"/>
    <n v="1"/>
    <n v="2"/>
    <n v="0"/>
    <n v="60.141199999999998"/>
    <n v="0.46881743173671325"/>
  </r>
  <r>
    <x v="412"/>
    <x v="0"/>
    <s v="OFF-PA-10002160"/>
    <x v="0"/>
    <x v="0"/>
    <n v="32.368000000000002"/>
    <s v="CA-2016-132941"/>
    <n v="0"/>
    <n v="7"/>
    <n v="0.2"/>
    <n v="11.733400000000001"/>
    <n v="0.43613829632717294"/>
  </r>
  <r>
    <x v="412"/>
    <x v="0"/>
    <s v="OFF-SU-10002557"/>
    <x v="0"/>
    <x v="14"/>
    <n v="22.368000000000002"/>
    <s v="CA-2016-132941"/>
    <n v="0"/>
    <n v="2"/>
    <n v="0.2"/>
    <n v="1.6776"/>
    <n v="0.53938093436526824"/>
  </r>
  <r>
    <x v="412"/>
    <x v="42"/>
    <s v="OFF-AR-10002445"/>
    <x v="0"/>
    <x v="4"/>
    <n v="21.240000000000002"/>
    <s v="US-2016-152128"/>
    <n v="0"/>
    <n v="3"/>
    <n v="0"/>
    <n v="8.071200000000001"/>
    <n v="0.45632477063632687"/>
  </r>
  <r>
    <x v="412"/>
    <x v="4"/>
    <s v="FUR-FU-10002268"/>
    <x v="1"/>
    <x v="8"/>
    <n v="14.73"/>
    <s v="CA-2016-141768"/>
    <n v="1"/>
    <n v="3"/>
    <n v="0"/>
    <n v="4.8608999999999991"/>
    <n v="0.4595170286641902"/>
  </r>
  <r>
    <x v="413"/>
    <x v="0"/>
    <s v="TEC-MA-10004679"/>
    <x v="2"/>
    <x v="15"/>
    <n v="399.53999999999996"/>
    <s v="CA-2016-143147"/>
    <n v="1"/>
    <n v="2"/>
    <n v="0.4"/>
    <n v="-79.908000000000015"/>
    <n v="0.5183572270896134"/>
  </r>
  <r>
    <x v="413"/>
    <x v="25"/>
    <s v="TEC-AC-10003628"/>
    <x v="2"/>
    <x v="9"/>
    <n v="167.94400000000002"/>
    <s v="US-2016-113327"/>
    <n v="1"/>
    <n v="7"/>
    <n v="0.2"/>
    <n v="50.383200000000016"/>
    <n v="0.52062335344040378"/>
  </r>
  <r>
    <x v="413"/>
    <x v="25"/>
    <s v="OFF-PA-10003134"/>
    <x v="0"/>
    <x v="0"/>
    <n v="153.72800000000001"/>
    <s v="US-2016-113327"/>
    <n v="0"/>
    <n v="4"/>
    <n v="0.2"/>
    <n v="53.804799999999986"/>
    <n v="0.43613829632717294"/>
  </r>
  <r>
    <x v="413"/>
    <x v="0"/>
    <s v="FUR-CH-10000863"/>
    <x v="1"/>
    <x v="5"/>
    <n v="105.68599999999999"/>
    <s v="CA-2016-143147"/>
    <n v="0"/>
    <n v="1"/>
    <n v="0.3"/>
    <n v="-28.686199999999999"/>
    <n v="0.46529189879902266"/>
  </r>
  <r>
    <x v="413"/>
    <x v="0"/>
    <s v="FUR-CH-10004754"/>
    <x v="1"/>
    <x v="5"/>
    <n v="104.93"/>
    <s v="CA-2016-143147"/>
    <n v="0"/>
    <n v="5"/>
    <n v="0.3"/>
    <n v="-4.4969999999999999"/>
    <n v="0.46529189879902266"/>
  </r>
  <r>
    <x v="413"/>
    <x v="22"/>
    <s v="FUR-FU-10003849"/>
    <x v="1"/>
    <x v="8"/>
    <n v="20.239999999999998"/>
    <s v="CA-2016-148964"/>
    <n v="1"/>
    <n v="1"/>
    <n v="0"/>
    <n v="7.8935999999999993"/>
    <n v="0.4595170286641902"/>
  </r>
  <r>
    <x v="413"/>
    <x v="25"/>
    <s v="OFF-PA-10003790"/>
    <x v="0"/>
    <x v="0"/>
    <n v="18.272000000000002"/>
    <s v="US-2016-113327"/>
    <n v="0"/>
    <n v="1"/>
    <n v="0.2"/>
    <n v="5.9383999999999988"/>
    <n v="0.43613829632717294"/>
  </r>
  <r>
    <x v="413"/>
    <x v="25"/>
    <s v="OFF-EN-10004459"/>
    <x v="0"/>
    <x v="11"/>
    <n v="12.224"/>
    <s v="US-2016-113327"/>
    <n v="0"/>
    <n v="2"/>
    <n v="0.2"/>
    <n v="4.4311999999999996"/>
    <n v="0.44424167803735209"/>
  </r>
  <r>
    <x v="414"/>
    <x v="20"/>
    <s v="OFF-ST-10001490"/>
    <x v="0"/>
    <x v="1"/>
    <n v="535.41"/>
    <s v="CA-2016-135020"/>
    <n v="1"/>
    <n v="3"/>
    <n v="0"/>
    <n v="160.62299999999993"/>
    <n v="0.44610841445725197"/>
  </r>
  <r>
    <x v="414"/>
    <x v="37"/>
    <s v="OFF-ST-10001328"/>
    <x v="0"/>
    <x v="1"/>
    <n v="77.55"/>
    <s v="CA-2016-149601"/>
    <n v="1"/>
    <n v="5"/>
    <n v="0"/>
    <n v="21.714000000000002"/>
    <n v="0.44610841445725197"/>
  </r>
  <r>
    <x v="414"/>
    <x v="20"/>
    <s v="OFF-AR-10000411"/>
    <x v="0"/>
    <x v="4"/>
    <n v="47.82"/>
    <s v="CA-2016-131758"/>
    <n v="1"/>
    <n v="3"/>
    <n v="0"/>
    <n v="14.345999999999995"/>
    <n v="0.45632477063632687"/>
  </r>
  <r>
    <x v="414"/>
    <x v="20"/>
    <s v="TEC-PH-10004093"/>
    <x v="2"/>
    <x v="6"/>
    <n v="45.99"/>
    <s v="CA-2016-135020"/>
    <n v="0"/>
    <n v="1"/>
    <n v="0"/>
    <n v="13.3371"/>
    <n v="0.41105220110552465"/>
  </r>
  <r>
    <x v="414"/>
    <x v="20"/>
    <s v="OFF-PA-10004255"/>
    <x v="0"/>
    <x v="0"/>
    <n v="45.36"/>
    <s v="CA-2016-135020"/>
    <n v="0"/>
    <n v="7"/>
    <n v="0"/>
    <n v="21.772800000000004"/>
    <n v="0.43613829632717294"/>
  </r>
  <r>
    <x v="414"/>
    <x v="37"/>
    <s v="OFF-ST-10001558"/>
    <x v="0"/>
    <x v="1"/>
    <n v="16.239999999999998"/>
    <s v="CA-2016-149601"/>
    <n v="0"/>
    <n v="1"/>
    <n v="0"/>
    <n v="2.4359999999999999"/>
    <n v="0.44610841445725197"/>
  </r>
  <r>
    <x v="414"/>
    <x v="20"/>
    <s v="OFF-LA-10000262"/>
    <x v="0"/>
    <x v="2"/>
    <n v="13.049999999999999"/>
    <s v="CA-2016-131758"/>
    <n v="0"/>
    <n v="5"/>
    <n v="0"/>
    <n v="6.0029999999999992"/>
    <n v="0.4647369236065339"/>
  </r>
  <r>
    <x v="414"/>
    <x v="22"/>
    <s v="OFF-AR-10001547"/>
    <x v="0"/>
    <x v="4"/>
    <n v="6.63"/>
    <s v="CA-2016-118948"/>
    <n v="1"/>
    <n v="3"/>
    <n v="0"/>
    <n v="1.7901"/>
    <n v="0.45632477063632687"/>
  </r>
  <r>
    <x v="414"/>
    <x v="20"/>
    <s v="OFF-BI-10000605"/>
    <x v="0"/>
    <x v="3"/>
    <n v="6.0960000000000001"/>
    <s v="CA-2016-135020"/>
    <n v="0"/>
    <n v="2"/>
    <n v="0.2"/>
    <n v="2.0573999999999995"/>
    <n v="0.46881743173671325"/>
  </r>
  <r>
    <x v="415"/>
    <x v="22"/>
    <s v="OFF-ST-10001496"/>
    <x v="0"/>
    <x v="1"/>
    <n v="540.56999999999994"/>
    <s v="CA-2016-120880"/>
    <n v="1"/>
    <n v="3"/>
    <n v="0"/>
    <n v="140.54820000000001"/>
    <n v="0.44610841445725197"/>
  </r>
  <r>
    <x v="415"/>
    <x v="10"/>
    <s v="FUR-CH-10000863"/>
    <x v="1"/>
    <x v="5"/>
    <n v="317.05799999999999"/>
    <s v="CA-2016-111339"/>
    <n v="1"/>
    <n v="3"/>
    <n v="0.3"/>
    <n v="-86.058600000000013"/>
    <n v="0.46529189879902266"/>
  </r>
  <r>
    <x v="415"/>
    <x v="22"/>
    <s v="OFF-BI-10002931"/>
    <x v="0"/>
    <x v="3"/>
    <n v="167.76"/>
    <s v="CA-2016-120880"/>
    <n v="0"/>
    <n v="5"/>
    <n v="0.2"/>
    <n v="62.91"/>
    <n v="0.46881743173671325"/>
  </r>
  <r>
    <x v="415"/>
    <x v="10"/>
    <s v="OFF-PA-10000474"/>
    <x v="0"/>
    <x v="0"/>
    <n v="85.055999999999997"/>
    <s v="CA-2016-104297"/>
    <n v="1"/>
    <n v="3"/>
    <n v="0.2"/>
    <n v="28.706399999999991"/>
    <n v="0.43613829632717294"/>
  </r>
  <r>
    <x v="415"/>
    <x v="10"/>
    <s v="FUR-FU-10002506"/>
    <x v="1"/>
    <x v="8"/>
    <n v="41.568000000000005"/>
    <s v="CA-2016-111339"/>
    <n v="0"/>
    <n v="4"/>
    <n v="0.2"/>
    <n v="-4.1568000000000023"/>
    <n v="0.4595170286641902"/>
  </r>
  <r>
    <x v="415"/>
    <x v="22"/>
    <s v="OFF-PA-10004101"/>
    <x v="0"/>
    <x v="0"/>
    <n v="32.400000000000006"/>
    <s v="CA-2016-120880"/>
    <n v="0"/>
    <n v="5"/>
    <n v="0"/>
    <n v="15.552000000000001"/>
    <n v="0.43613829632717294"/>
  </r>
  <r>
    <x v="415"/>
    <x v="18"/>
    <s v="OFF-LA-10004484"/>
    <x v="0"/>
    <x v="2"/>
    <n v="12.39"/>
    <s v="CA-2016-168277"/>
    <n v="1"/>
    <n v="3"/>
    <n v="0"/>
    <n v="5.6993999999999998"/>
    <n v="0.4647369236065339"/>
  </r>
  <r>
    <x v="415"/>
    <x v="10"/>
    <s v="OFF-FA-10002988"/>
    <x v="0"/>
    <x v="7"/>
    <n v="8.0399999999999991"/>
    <s v="CA-2016-111339"/>
    <n v="0"/>
    <n v="5"/>
    <n v="0.2"/>
    <n v="2.9144999999999994"/>
    <n v="0.51168203684699509"/>
  </r>
  <r>
    <x v="416"/>
    <x v="6"/>
    <s v="TEC-AC-10000358"/>
    <x v="2"/>
    <x v="9"/>
    <n v="151.96"/>
    <s v="CA-2016-163923"/>
    <n v="1"/>
    <n v="4"/>
    <n v="0"/>
    <n v="36.470399999999998"/>
    <n v="0.52062335344040378"/>
  </r>
  <r>
    <x v="416"/>
    <x v="20"/>
    <s v="TEC-PH-10001795"/>
    <x v="2"/>
    <x v="6"/>
    <n v="239.96999999999997"/>
    <s v="CA-2016-103177"/>
    <n v="1"/>
    <n v="3"/>
    <n v="0"/>
    <n v="2.3996999999999815"/>
    <n v="0.41105220110552465"/>
  </r>
  <r>
    <x v="416"/>
    <x v="20"/>
    <s v="OFF-AP-10004540"/>
    <x v="0"/>
    <x v="12"/>
    <n v="160.32"/>
    <s v="CA-2016-103177"/>
    <n v="0"/>
    <n v="2"/>
    <n v="0"/>
    <n v="44.889600000000002"/>
    <n v="0.49507917887403441"/>
  </r>
  <r>
    <x v="416"/>
    <x v="20"/>
    <s v="TEC-PH-10001527"/>
    <x v="2"/>
    <x v="6"/>
    <n v="128.85000000000002"/>
    <s v="CA-2016-103177"/>
    <n v="0"/>
    <n v="3"/>
    <n v="0"/>
    <n v="3.8654999999999973"/>
    <n v="0.41105220110552465"/>
  </r>
  <r>
    <x v="417"/>
    <x v="28"/>
    <s v="FUR-CH-10002320"/>
    <x v="1"/>
    <x v="5"/>
    <n v="2567.84"/>
    <s v="CA-2016-120677"/>
    <n v="1"/>
    <n v="8"/>
    <n v="0"/>
    <n v="770.35199999999986"/>
    <n v="0.46529189879902266"/>
  </r>
  <r>
    <x v="417"/>
    <x v="27"/>
    <s v="FUR-BO-10004357"/>
    <x v="1"/>
    <x v="10"/>
    <n v="1406.86"/>
    <s v="CA-2016-147788"/>
    <n v="1"/>
    <n v="7"/>
    <n v="0"/>
    <n v="140.68599999999989"/>
    <n v="0.5176847302647779"/>
  </r>
  <r>
    <x v="417"/>
    <x v="27"/>
    <s v="OFF-ST-10000046"/>
    <x v="0"/>
    <x v="1"/>
    <n v="323.10000000000002"/>
    <s v="CA-2016-147788"/>
    <n v="0"/>
    <n v="2"/>
    <n v="0"/>
    <n v="61.38900000000001"/>
    <n v="0.44610841445725197"/>
  </r>
  <r>
    <x v="417"/>
    <x v="23"/>
    <s v="OFF-PA-10002120"/>
    <x v="0"/>
    <x v="0"/>
    <n v="274.8"/>
    <s v="CA-2016-149748"/>
    <n v="1"/>
    <n v="5"/>
    <n v="0"/>
    <n v="134.65199999999999"/>
    <n v="0.43613829632717294"/>
  </r>
  <r>
    <x v="417"/>
    <x v="1"/>
    <s v="OFF-PA-10001125"/>
    <x v="0"/>
    <x v="0"/>
    <n v="173.48800000000003"/>
    <s v="CA-2016-100818"/>
    <n v="1"/>
    <n v="7"/>
    <n v="0.2"/>
    <n v="54.214999999999982"/>
    <n v="0.43613829632717294"/>
  </r>
  <r>
    <x v="417"/>
    <x v="4"/>
    <s v="OFF-PA-10002254"/>
    <x v="0"/>
    <x v="0"/>
    <n v="105.52"/>
    <s v="CA-2016-124919"/>
    <n v="1"/>
    <n v="4"/>
    <n v="0"/>
    <n v="48.539199999999994"/>
    <n v="0.43613829632717294"/>
  </r>
  <r>
    <x v="417"/>
    <x v="4"/>
    <s v="OFF-ST-10001590"/>
    <x v="0"/>
    <x v="1"/>
    <n v="80.88"/>
    <s v="CA-2016-124919"/>
    <n v="0"/>
    <n v="6"/>
    <n v="0"/>
    <n v="21.028799999999997"/>
    <n v="0.44610841445725197"/>
  </r>
  <r>
    <x v="417"/>
    <x v="23"/>
    <s v="OFF-ST-10004340"/>
    <x v="0"/>
    <x v="1"/>
    <n v="62.18"/>
    <s v="CA-2016-149748"/>
    <n v="0"/>
    <n v="1"/>
    <n v="0"/>
    <n v="16.788600000000002"/>
    <n v="0.44610841445725197"/>
  </r>
  <r>
    <x v="417"/>
    <x v="4"/>
    <s v="OFF-PA-10001950"/>
    <x v="0"/>
    <x v="0"/>
    <n v="58.379999999999995"/>
    <s v="CA-2016-124919"/>
    <n v="0"/>
    <n v="7"/>
    <n v="0"/>
    <n v="26.270999999999994"/>
    <n v="0.43613829632717294"/>
  </r>
  <r>
    <x v="417"/>
    <x v="1"/>
    <s v="FUR-FU-10002703"/>
    <x v="1"/>
    <x v="8"/>
    <n v="51.56"/>
    <s v="CA-2016-100818"/>
    <n v="0"/>
    <n v="2"/>
    <n v="0.6"/>
    <n v="-61.872"/>
    <n v="0.4595170286641902"/>
  </r>
  <r>
    <x v="417"/>
    <x v="37"/>
    <s v="FUR-FU-10001935"/>
    <x v="1"/>
    <x v="8"/>
    <n v="22.200000000000003"/>
    <s v="CA-2016-133627"/>
    <n v="1"/>
    <n v="6"/>
    <n v="0"/>
    <n v="9.1020000000000021"/>
    <n v="0.4595170286641902"/>
  </r>
  <r>
    <x v="417"/>
    <x v="27"/>
    <s v="OFF-LA-10003766"/>
    <x v="0"/>
    <x v="2"/>
    <n v="15.75"/>
    <s v="CA-2016-147788"/>
    <n v="0"/>
    <n v="5"/>
    <n v="0"/>
    <n v="7.5600000000000005"/>
    <n v="0.4647369236065339"/>
  </r>
  <r>
    <x v="417"/>
    <x v="25"/>
    <s v="OFF-AR-10003504"/>
    <x v="0"/>
    <x v="4"/>
    <n v="10.272000000000002"/>
    <s v="CA-2016-136224"/>
    <n v="1"/>
    <n v="3"/>
    <n v="0.2"/>
    <n v="1.1555999999999984"/>
    <n v="0.45632477063632687"/>
  </r>
  <r>
    <x v="417"/>
    <x v="23"/>
    <s v="FUR-FU-10001847"/>
    <x v="1"/>
    <x v="8"/>
    <n v="8.2799999999999994"/>
    <s v="CA-2016-149748"/>
    <n v="0"/>
    <n v="2"/>
    <n v="0"/>
    <n v="2.9807999999999995"/>
    <n v="0.4595170286641902"/>
  </r>
  <r>
    <x v="417"/>
    <x v="20"/>
    <s v="OFF-FA-10003472"/>
    <x v="0"/>
    <x v="7"/>
    <n v="7.5600000000000005"/>
    <s v="CA-2016-156153"/>
    <n v="1"/>
    <n v="6"/>
    <n v="0"/>
    <n v="0.3024"/>
    <n v="0.51168203684699509"/>
  </r>
  <r>
    <x v="417"/>
    <x v="1"/>
    <s v="OFF-LA-10000443"/>
    <x v="0"/>
    <x v="2"/>
    <n v="5.9039999999999999"/>
    <s v="CA-2016-100818"/>
    <n v="0"/>
    <n v="2"/>
    <n v="0.2"/>
    <n v="1.9925999999999999"/>
    <n v="0.4647369236065339"/>
  </r>
  <r>
    <x v="417"/>
    <x v="1"/>
    <s v="OFF-BI-10004364"/>
    <x v="0"/>
    <x v="3"/>
    <n v="3.5639999999999992"/>
    <s v="CA-2016-100818"/>
    <n v="0"/>
    <n v="3"/>
    <n v="0.8"/>
    <n v="-6.2370000000000019"/>
    <n v="0.46881743173671325"/>
  </r>
  <r>
    <x v="418"/>
    <x v="14"/>
    <s v="OFF-BI-10004224"/>
    <x v="0"/>
    <x v="3"/>
    <n v="403.68"/>
    <s v="US-2016-132836"/>
    <n v="1"/>
    <n v="6"/>
    <n v="0"/>
    <n v="181.65599999999998"/>
    <n v="0.46881743173671325"/>
  </r>
  <r>
    <x v="418"/>
    <x v="14"/>
    <s v="TEC-PH-10001299"/>
    <x v="2"/>
    <x v="6"/>
    <n v="299.98"/>
    <s v="US-2016-132836"/>
    <n v="0"/>
    <n v="2"/>
    <n v="0"/>
    <n v="83.994400000000013"/>
    <n v="0.41105220110552465"/>
  </r>
  <r>
    <x v="418"/>
    <x v="0"/>
    <s v="OFF-PA-10002606"/>
    <x v="0"/>
    <x v="0"/>
    <n v="42.24"/>
    <s v="US-2016-163685"/>
    <n v="1"/>
    <n v="10"/>
    <n v="0.2"/>
    <n v="13.199999999999998"/>
    <n v="0.43613829632717294"/>
  </r>
  <r>
    <x v="418"/>
    <x v="14"/>
    <s v="TEC-PH-10001300"/>
    <x v="2"/>
    <x v="6"/>
    <n v="41.9"/>
    <s v="US-2016-132836"/>
    <n v="0"/>
    <n v="2"/>
    <n v="0"/>
    <n v="11.731999999999999"/>
    <n v="0.41105220110552465"/>
  </r>
  <r>
    <x v="418"/>
    <x v="14"/>
    <s v="OFF-LA-10004178"/>
    <x v="0"/>
    <x v="2"/>
    <n v="28.91"/>
    <s v="US-2016-132836"/>
    <n v="0"/>
    <n v="7"/>
    <n v="0"/>
    <n v="13.2986"/>
    <n v="0.4647369236065339"/>
  </r>
  <r>
    <x v="418"/>
    <x v="4"/>
    <s v="OFF-PA-10001838"/>
    <x v="0"/>
    <x v="0"/>
    <n v="11.76"/>
    <s v="CA-2016-161242"/>
    <n v="1"/>
    <n v="2"/>
    <n v="0"/>
    <n v="5.7623999999999995"/>
    <n v="0.43613829632717294"/>
  </r>
  <r>
    <x v="418"/>
    <x v="0"/>
    <s v="OFF-BI-10001890"/>
    <x v="0"/>
    <x v="3"/>
    <n v="5.7279999999999989"/>
    <s v="US-2016-163685"/>
    <n v="0"/>
    <n v="8"/>
    <n v="0.8"/>
    <n v="-9.1648000000000032"/>
    <n v="0.46881743173671325"/>
  </r>
  <r>
    <x v="419"/>
    <x v="4"/>
    <s v="TEC-AC-10003870"/>
    <x v="2"/>
    <x v="9"/>
    <n v="989.97"/>
    <s v="CA-2016-158491"/>
    <n v="1"/>
    <n v="3"/>
    <n v="0"/>
    <n v="395.98800000000006"/>
    <n v="0.52062335344040378"/>
  </r>
  <r>
    <x v="419"/>
    <x v="4"/>
    <s v="TEC-AC-10001874"/>
    <x v="2"/>
    <x v="9"/>
    <n v="119.98"/>
    <s v="CA-2016-158491"/>
    <n v="0"/>
    <n v="2"/>
    <n v="0"/>
    <n v="35.994"/>
    <n v="0.52062335344040378"/>
  </r>
  <r>
    <x v="419"/>
    <x v="20"/>
    <s v="FUR-FU-10000672"/>
    <x v="1"/>
    <x v="8"/>
    <n v="35.28"/>
    <s v="US-2016-142020"/>
    <n v="1"/>
    <n v="3"/>
    <n v="0"/>
    <n v="11.995199999999997"/>
    <n v="0.4595170286641902"/>
  </r>
  <r>
    <x v="419"/>
    <x v="20"/>
    <s v="OFF-PA-10004569"/>
    <x v="0"/>
    <x v="0"/>
    <n v="30.44"/>
    <s v="US-2016-142020"/>
    <n v="0"/>
    <n v="4"/>
    <n v="0"/>
    <n v="14.306799999999999"/>
    <n v="0.43613829632717294"/>
  </r>
  <r>
    <x v="419"/>
    <x v="22"/>
    <s v="OFF-AR-10004685"/>
    <x v="0"/>
    <x v="4"/>
    <n v="9.26"/>
    <s v="CA-2016-164833"/>
    <n v="1"/>
    <n v="2"/>
    <n v="0"/>
    <n v="3.0557999999999996"/>
    <n v="0.45632477063632687"/>
  </r>
  <r>
    <x v="419"/>
    <x v="22"/>
    <s v="OFF-LA-10000443"/>
    <x v="0"/>
    <x v="2"/>
    <n v="7.38"/>
    <s v="CA-2016-164833"/>
    <n v="0"/>
    <n v="2"/>
    <n v="0"/>
    <n v="3.4685999999999999"/>
    <n v="0.4647369236065339"/>
  </r>
  <r>
    <x v="420"/>
    <x v="20"/>
    <s v="FUR-CH-10004997"/>
    <x v="1"/>
    <x v="5"/>
    <n v="1522.6379999999999"/>
    <s v="CA-2016-166947"/>
    <n v="1"/>
    <n v="9"/>
    <n v="0.1"/>
    <n v="169.18200000000004"/>
    <n v="0.46529189879902266"/>
  </r>
  <r>
    <x v="420"/>
    <x v="24"/>
    <s v="OFF-PA-10000528"/>
    <x v="0"/>
    <x v="0"/>
    <n v="10.56"/>
    <s v="CA-2016-115168"/>
    <n v="1"/>
    <n v="2"/>
    <n v="0"/>
    <n v="4.7519999999999998"/>
    <n v="0.43613829632717294"/>
  </r>
  <r>
    <x v="421"/>
    <x v="2"/>
    <s v="OFF-PA-10000552"/>
    <x v="0"/>
    <x v="0"/>
    <n v="25.920000000000005"/>
    <s v="CA-2016-157343"/>
    <n v="1"/>
    <n v="5"/>
    <n v="0.2"/>
    <n v="9.0719999999999992"/>
    <n v="0.43613829632717294"/>
  </r>
  <r>
    <x v="421"/>
    <x v="2"/>
    <s v="OFF-BI-10003707"/>
    <x v="0"/>
    <x v="3"/>
    <n v="18.312000000000001"/>
    <s v="CA-2016-157343"/>
    <n v="0"/>
    <n v="4"/>
    <n v="0.7"/>
    <n v="-12.207999999999995"/>
    <n v="0.46881743173671325"/>
  </r>
  <r>
    <x v="421"/>
    <x v="2"/>
    <s v="OFF-AR-10003183"/>
    <x v="0"/>
    <x v="4"/>
    <n v="8.016"/>
    <s v="CA-2016-157343"/>
    <n v="0"/>
    <n v="3"/>
    <n v="0.2"/>
    <n v="1.0019999999999993"/>
    <n v="0.45632477063632687"/>
  </r>
  <r>
    <x v="421"/>
    <x v="4"/>
    <s v="OFF-BI-10004187"/>
    <x v="0"/>
    <x v="3"/>
    <n v="7.52"/>
    <s v="CA-2016-142041"/>
    <n v="1"/>
    <n v="5"/>
    <n v="0.2"/>
    <n v="2.6319999999999997"/>
    <n v="0.46881743173671325"/>
  </r>
  <r>
    <x v="422"/>
    <x v="16"/>
    <s v="OFF-ST-10000046"/>
    <x v="0"/>
    <x v="1"/>
    <n v="516.96"/>
    <s v="CA-2016-162201"/>
    <n v="1"/>
    <n v="4"/>
    <n v="0.2"/>
    <n v="-6.4619999999999891"/>
    <n v="0.44610841445725197"/>
  </r>
  <r>
    <x v="422"/>
    <x v="1"/>
    <s v="TEC-AC-10003433"/>
    <x v="2"/>
    <x v="9"/>
    <n v="2.3760000000000003"/>
    <s v="CA-2016-164007"/>
    <n v="1"/>
    <n v="3"/>
    <n v="0.2"/>
    <n v="0.74249999999999994"/>
    <n v="0.52062335344040378"/>
  </r>
  <r>
    <x v="422"/>
    <x v="16"/>
    <s v="OFF-PA-10002581"/>
    <x v="0"/>
    <x v="0"/>
    <n v="173.48800000000003"/>
    <s v="CA-2016-162201"/>
    <n v="0"/>
    <n v="7"/>
    <n v="0.2"/>
    <n v="54.214999999999982"/>
    <n v="0.43613829632717294"/>
  </r>
  <r>
    <x v="422"/>
    <x v="16"/>
    <s v="FUR-FU-10001185"/>
    <x v="1"/>
    <x v="8"/>
    <n v="173.208"/>
    <s v="CA-2016-162201"/>
    <n v="0"/>
    <n v="7"/>
    <n v="0.2"/>
    <n v="45.467100000000009"/>
    <n v="0.4595170286641902"/>
  </r>
  <r>
    <x v="422"/>
    <x v="1"/>
    <s v="OFF-AP-10003849"/>
    <x v="0"/>
    <x v="12"/>
    <n v="143.12799999999996"/>
    <s v="CA-2016-164007"/>
    <n v="0"/>
    <n v="2"/>
    <n v="0.8"/>
    <n v="-393.60200000000009"/>
    <n v="0.49507917887403441"/>
  </r>
  <r>
    <x v="422"/>
    <x v="16"/>
    <s v="OFF-PA-10001215"/>
    <x v="0"/>
    <x v="0"/>
    <n v="42.24"/>
    <s v="CA-2016-162201"/>
    <n v="0"/>
    <n v="10"/>
    <n v="0.2"/>
    <n v="13.199999999999998"/>
    <n v="0.43613829632717294"/>
  </r>
  <r>
    <x v="422"/>
    <x v="16"/>
    <s v="OFF-BI-10002429"/>
    <x v="0"/>
    <x v="3"/>
    <n v="18.264000000000003"/>
    <s v="CA-2016-162201"/>
    <n v="0"/>
    <n v="2"/>
    <n v="0.7"/>
    <n v="-13.393599999999999"/>
    <n v="0.46881743173671325"/>
  </r>
  <r>
    <x v="422"/>
    <x v="16"/>
    <s v="OFF-LA-10001982"/>
    <x v="0"/>
    <x v="2"/>
    <n v="9"/>
    <s v="CA-2016-162201"/>
    <n v="0"/>
    <n v="3"/>
    <n v="0.2"/>
    <n v="3.1499999999999995"/>
    <n v="0.4647369236065339"/>
  </r>
  <r>
    <x v="422"/>
    <x v="16"/>
    <s v="OFF-AR-10003856"/>
    <x v="0"/>
    <x v="4"/>
    <n v="4.4479999999999995"/>
    <s v="CA-2016-162201"/>
    <n v="0"/>
    <n v="2"/>
    <n v="0.2"/>
    <n v="0.3335999999999999"/>
    <n v="0.45632477063632687"/>
  </r>
  <r>
    <x v="423"/>
    <x v="35"/>
    <s v="FUR-FU-10003192"/>
    <x v="1"/>
    <x v="8"/>
    <n v="355.36"/>
    <s v="CA-2016-141012"/>
    <n v="1"/>
    <n v="4"/>
    <n v="0"/>
    <n v="92.393599999999992"/>
    <n v="0.4595170286641902"/>
  </r>
  <r>
    <x v="423"/>
    <x v="16"/>
    <s v="TEC-AC-10004396"/>
    <x v="2"/>
    <x v="9"/>
    <n v="72.599999999999994"/>
    <s v="CA-2016-101868"/>
    <n v="1"/>
    <n v="5"/>
    <n v="0.2"/>
    <n v="-8.1674999999999933"/>
    <n v="0.52062335344040378"/>
  </r>
  <r>
    <x v="423"/>
    <x v="35"/>
    <s v="TEC-PH-10004522"/>
    <x v="2"/>
    <x v="6"/>
    <n v="140.376"/>
    <s v="CA-2016-141012"/>
    <n v="0"/>
    <n v="3"/>
    <n v="0.2"/>
    <n v="8.7735000000000056"/>
    <n v="0.41105220110552465"/>
  </r>
  <r>
    <x v="423"/>
    <x v="6"/>
    <s v="OFF-BI-10001670"/>
    <x v="0"/>
    <x v="3"/>
    <n v="113.10000000000001"/>
    <s v="CA-2016-110947"/>
    <n v="1"/>
    <n v="3"/>
    <n v="0"/>
    <n v="56.550000000000004"/>
    <n v="0.46881743173671325"/>
  </r>
  <r>
    <x v="423"/>
    <x v="16"/>
    <s v="OFF-BI-10003876"/>
    <x v="0"/>
    <x v="3"/>
    <n v="64.2"/>
    <s v="CA-2016-101868"/>
    <n v="0"/>
    <n v="5"/>
    <n v="0.7"/>
    <n v="-42.799999999999983"/>
    <n v="0.46881743173671325"/>
  </r>
  <r>
    <x v="423"/>
    <x v="16"/>
    <s v="OFF-BI-10002133"/>
    <x v="0"/>
    <x v="3"/>
    <n v="38.520000000000003"/>
    <s v="CA-2016-101868"/>
    <n v="0"/>
    <n v="3"/>
    <n v="0.7"/>
    <n v="-26.963999999999999"/>
    <n v="0.46881743173671325"/>
  </r>
  <r>
    <x v="423"/>
    <x v="14"/>
    <s v="OFF-PA-10000304"/>
    <x v="0"/>
    <x v="0"/>
    <n v="12.96"/>
    <s v="CA-2016-144190"/>
    <n v="1"/>
    <n v="2"/>
    <n v="0"/>
    <n v="6.2208000000000006"/>
    <n v="0.43613829632717294"/>
  </r>
  <r>
    <x v="424"/>
    <x v="16"/>
    <s v="FUR-CH-10003312"/>
    <x v="1"/>
    <x v="5"/>
    <n v="1123.92"/>
    <s v="CA-2016-121720"/>
    <n v="1"/>
    <n v="5"/>
    <n v="0.2"/>
    <n v="-182.63700000000017"/>
    <n v="0.46529189879902266"/>
  </r>
  <r>
    <x v="424"/>
    <x v="16"/>
    <s v="OFF-ST-10001780"/>
    <x v="0"/>
    <x v="1"/>
    <n v="1036.624"/>
    <s v="CA-2016-121720"/>
    <n v="0"/>
    <n v="2"/>
    <n v="0.2"/>
    <n v="51.831200000000024"/>
    <n v="0.44610841445725197"/>
  </r>
  <r>
    <x v="424"/>
    <x v="16"/>
    <s v="OFF-ST-10003816"/>
    <x v="0"/>
    <x v="1"/>
    <n v="563.80799999999999"/>
    <s v="CA-2016-121720"/>
    <n v="0"/>
    <n v="4"/>
    <n v="0.2"/>
    <n v="21.142799999999966"/>
    <n v="0.44610841445725197"/>
  </r>
  <r>
    <x v="424"/>
    <x v="16"/>
    <s v="TEC-PH-10002496"/>
    <x v="2"/>
    <x v="6"/>
    <n v="249.58400000000003"/>
    <s v="CA-2016-121720"/>
    <n v="0"/>
    <n v="2"/>
    <n v="0.2"/>
    <n v="31.197999999999986"/>
    <n v="0.41105220110552465"/>
  </r>
  <r>
    <x v="424"/>
    <x v="8"/>
    <s v="TEC-AC-10003038"/>
    <x v="2"/>
    <x v="9"/>
    <n v="53.699999999999996"/>
    <s v="US-2016-123960"/>
    <n v="1"/>
    <n v="6"/>
    <n v="0"/>
    <n v="10.202999999999994"/>
    <n v="0.52062335344040378"/>
  </r>
  <r>
    <x v="424"/>
    <x v="16"/>
    <s v="OFF-BI-10004593"/>
    <x v="0"/>
    <x v="3"/>
    <n v="78.600000000000009"/>
    <s v="CA-2016-121720"/>
    <n v="0"/>
    <n v="5"/>
    <n v="0.7"/>
    <n v="-62.88000000000001"/>
    <n v="0.46881743173671325"/>
  </r>
  <r>
    <x v="424"/>
    <x v="16"/>
    <s v="OFF-AR-10000380"/>
    <x v="0"/>
    <x v="4"/>
    <n v="60.768000000000001"/>
    <s v="CA-2016-121720"/>
    <n v="0"/>
    <n v="2"/>
    <n v="0.2"/>
    <n v="7.5959999999999894"/>
    <n v="0.45632477063632687"/>
  </r>
  <r>
    <x v="424"/>
    <x v="8"/>
    <s v="OFF-AR-10003582"/>
    <x v="0"/>
    <x v="4"/>
    <n v="56.3"/>
    <s v="US-2016-123960"/>
    <n v="0"/>
    <n v="2"/>
    <n v="0"/>
    <n v="15.764000000000003"/>
    <n v="0.45632477063632687"/>
  </r>
  <r>
    <x v="424"/>
    <x v="16"/>
    <s v="FUR-FU-10003464"/>
    <x v="1"/>
    <x v="8"/>
    <n v="48.671999999999997"/>
    <s v="CA-2016-121720"/>
    <n v="0"/>
    <n v="3"/>
    <n v="0.2"/>
    <n v="7.3007999999999988"/>
    <n v="0.4595170286641902"/>
  </r>
  <r>
    <x v="424"/>
    <x v="8"/>
    <s v="OFF-BI-10002799"/>
    <x v="0"/>
    <x v="3"/>
    <n v="36.26"/>
    <s v="US-2016-123960"/>
    <n v="0"/>
    <n v="7"/>
    <n v="0"/>
    <n v="16.679599999999997"/>
    <n v="0.46881743173671325"/>
  </r>
  <r>
    <x v="424"/>
    <x v="8"/>
    <s v="OFF-PA-10004451"/>
    <x v="0"/>
    <x v="0"/>
    <n v="32.400000000000006"/>
    <s v="US-2016-123960"/>
    <n v="0"/>
    <n v="5"/>
    <n v="0"/>
    <n v="15.552000000000001"/>
    <n v="0.43613829632717294"/>
  </r>
  <r>
    <x v="424"/>
    <x v="8"/>
    <s v="FUR-FU-10004666"/>
    <x v="1"/>
    <x v="8"/>
    <n v="29.16"/>
    <s v="US-2016-123960"/>
    <n v="0"/>
    <n v="2"/>
    <n v="0"/>
    <n v="10.789200000000001"/>
    <n v="0.4595170286641902"/>
  </r>
  <r>
    <x v="424"/>
    <x v="16"/>
    <s v="OFF-BI-10001308"/>
    <x v="0"/>
    <x v="3"/>
    <n v="3.7680000000000007"/>
    <s v="CA-2016-121720"/>
    <n v="0"/>
    <n v="2"/>
    <n v="0.7"/>
    <n v="-3.1400000000000006"/>
    <n v="0.46881743173671325"/>
  </r>
  <r>
    <x v="425"/>
    <x v="16"/>
    <s v="TEC-PH-10002844"/>
    <x v="2"/>
    <x v="6"/>
    <n v="55.984000000000009"/>
    <s v="CA-2016-104115"/>
    <n v="1"/>
    <n v="2"/>
    <n v="0.2"/>
    <n v="4.1987999999999985"/>
    <n v="0.41105220110552465"/>
  </r>
  <r>
    <x v="425"/>
    <x v="2"/>
    <s v="FUR-FU-10003623"/>
    <x v="1"/>
    <x v="8"/>
    <n v="43.295999999999999"/>
    <s v="CA-2016-139850"/>
    <n v="1"/>
    <n v="2"/>
    <n v="0.2"/>
    <n v="4.3295999999999975"/>
    <n v="0.4595170286641902"/>
  </r>
  <r>
    <x v="425"/>
    <x v="7"/>
    <s v="OFF-ST-10001505"/>
    <x v="0"/>
    <x v="1"/>
    <n v="29.900000000000002"/>
    <s v="CA-2016-131779"/>
    <n v="1"/>
    <n v="5"/>
    <n v="0"/>
    <n v="5.0829999999999975"/>
    <n v="0.44610841445725197"/>
  </r>
  <r>
    <x v="425"/>
    <x v="18"/>
    <s v="OFF-ST-10002444"/>
    <x v="0"/>
    <x v="1"/>
    <n v="24.56"/>
    <s v="CA-2016-136105"/>
    <n v="1"/>
    <n v="2"/>
    <n v="0"/>
    <n v="6.8767999999999994"/>
    <n v="0.44610841445725197"/>
  </r>
  <r>
    <x v="425"/>
    <x v="2"/>
    <s v="OFF-PA-10003848"/>
    <x v="0"/>
    <x v="0"/>
    <n v="20.736000000000004"/>
    <s v="CA-2016-139850"/>
    <n v="0"/>
    <n v="4"/>
    <n v="0.2"/>
    <n v="7.2576000000000001"/>
    <n v="0.43613829632717294"/>
  </r>
  <r>
    <x v="426"/>
    <x v="33"/>
    <s v="TEC-CO-10004202"/>
    <x v="2"/>
    <x v="16"/>
    <n v="899.97"/>
    <s v="CA-2016-104941"/>
    <n v="1"/>
    <n v="3"/>
    <n v="0"/>
    <n v="314.98950000000002"/>
    <n v="0.55185675810753509"/>
  </r>
  <r>
    <x v="426"/>
    <x v="41"/>
    <s v="TEC-AC-10003657"/>
    <x v="2"/>
    <x v="9"/>
    <n v="67.98"/>
    <s v="CA-2016-155054"/>
    <n v="1"/>
    <n v="2"/>
    <n v="0"/>
    <n v="14.955599999999997"/>
    <n v="0.52062335344040378"/>
  </r>
  <r>
    <x v="426"/>
    <x v="4"/>
    <s v="OFF-BI-10003707"/>
    <x v="0"/>
    <x v="3"/>
    <n v="36.624000000000002"/>
    <s v="CA-2016-127418"/>
    <n v="1"/>
    <n v="3"/>
    <n v="0.2"/>
    <n v="13.734"/>
    <n v="0.46881743173671325"/>
  </r>
  <r>
    <x v="426"/>
    <x v="33"/>
    <s v="OFF-PA-10003363"/>
    <x v="0"/>
    <x v="0"/>
    <n v="32.400000000000006"/>
    <s v="CA-2016-104941"/>
    <n v="0"/>
    <n v="5"/>
    <n v="0"/>
    <n v="15.552000000000001"/>
    <n v="0.43613829632717294"/>
  </r>
  <r>
    <x v="426"/>
    <x v="41"/>
    <s v="OFF-BI-10002824"/>
    <x v="0"/>
    <x v="3"/>
    <n v="29.84"/>
    <s v="CA-2016-155054"/>
    <n v="0"/>
    <n v="2"/>
    <n v="0"/>
    <n v="13.427999999999997"/>
    <n v="0.46881743173671325"/>
  </r>
  <r>
    <x v="426"/>
    <x v="33"/>
    <s v="OFF-AR-10004269"/>
    <x v="0"/>
    <x v="4"/>
    <n v="24.78"/>
    <s v="CA-2016-104941"/>
    <n v="0"/>
    <n v="6"/>
    <n v="0"/>
    <n v="6.9384000000000006"/>
    <n v="0.45632477063632687"/>
  </r>
  <r>
    <x v="426"/>
    <x v="33"/>
    <s v="OFF-BI-10001249"/>
    <x v="0"/>
    <x v="3"/>
    <n v="19.14"/>
    <s v="CA-2016-104941"/>
    <n v="0"/>
    <n v="3"/>
    <n v="0"/>
    <n v="8.8043999999999993"/>
    <n v="0.46881743173671325"/>
  </r>
  <r>
    <x v="426"/>
    <x v="41"/>
    <s v="OFF-BI-10004970"/>
    <x v="0"/>
    <x v="3"/>
    <n v="8.26"/>
    <s v="CA-2016-155054"/>
    <n v="0"/>
    <n v="2"/>
    <n v="0"/>
    <n v="3.8822000000000001"/>
    <n v="0.46881743173671325"/>
  </r>
  <r>
    <x v="426"/>
    <x v="5"/>
    <s v="OFF-PA-10001870"/>
    <x v="0"/>
    <x v="0"/>
    <n v="6.48"/>
    <s v="CA-2016-137281"/>
    <n v="1"/>
    <n v="1"/>
    <n v="0"/>
    <n v="3.1104000000000003"/>
    <n v="0.43613829632717294"/>
  </r>
  <r>
    <x v="426"/>
    <x v="10"/>
    <s v="OFF-AR-10000634"/>
    <x v="0"/>
    <x v="4"/>
    <n v="3.4240000000000004"/>
    <s v="CA-2016-104059"/>
    <n v="1"/>
    <n v="1"/>
    <n v="0.2"/>
    <n v="0.29960000000000009"/>
    <n v="0.45632477063632687"/>
  </r>
  <r>
    <x v="427"/>
    <x v="2"/>
    <s v="FUR-FU-10001867"/>
    <x v="1"/>
    <x v="8"/>
    <n v="51.072000000000003"/>
    <s v="CA-2016-120439"/>
    <n v="1"/>
    <n v="6"/>
    <n v="0.2"/>
    <n v="5.1072000000000024"/>
    <n v="0.4595170286641902"/>
  </r>
  <r>
    <x v="428"/>
    <x v="12"/>
    <s v="FUR-FU-10004904"/>
    <x v="1"/>
    <x v="8"/>
    <n v="364.70400000000006"/>
    <s v="CA-2016-129896"/>
    <n v="1"/>
    <n v="6"/>
    <n v="0.2"/>
    <n v="-36.470400000000041"/>
    <n v="0.4595170286641902"/>
  </r>
  <r>
    <x v="428"/>
    <x v="16"/>
    <s v="TEC-AC-10002718"/>
    <x v="2"/>
    <x v="9"/>
    <n v="11.672000000000001"/>
    <s v="US-2016-106495"/>
    <n v="1"/>
    <n v="1"/>
    <n v="0.2"/>
    <n v="-0.7295000000000007"/>
    <n v="0.52062335344040378"/>
  </r>
  <r>
    <x v="428"/>
    <x v="4"/>
    <s v="TEC-PH-10002103"/>
    <x v="2"/>
    <x v="6"/>
    <n v="225.57599999999996"/>
    <s v="CA-2016-164567"/>
    <n v="1"/>
    <n v="3"/>
    <n v="0.2"/>
    <n v="22.557600000000008"/>
    <n v="0.41105220110552465"/>
  </r>
  <r>
    <x v="428"/>
    <x v="12"/>
    <s v="OFF-ST-10004804"/>
    <x v="0"/>
    <x v="1"/>
    <n v="82.367999999999995"/>
    <s v="CA-2016-129896"/>
    <n v="0"/>
    <n v="2"/>
    <n v="0.2"/>
    <n v="-19.562399999999997"/>
    <n v="0.44610841445725197"/>
  </r>
  <r>
    <x v="428"/>
    <x v="12"/>
    <s v="FUR-FU-10002396"/>
    <x v="1"/>
    <x v="8"/>
    <n v="40.256"/>
    <s v="CA-2016-129896"/>
    <n v="0"/>
    <n v="4"/>
    <n v="0.2"/>
    <n v="11.070400000000003"/>
    <n v="0.4595170286641902"/>
  </r>
  <r>
    <x v="428"/>
    <x v="12"/>
    <s v="OFF-PA-10002245"/>
    <x v="0"/>
    <x v="0"/>
    <n v="9.5680000000000014"/>
    <s v="CA-2016-129896"/>
    <n v="0"/>
    <n v="2"/>
    <n v="0.2"/>
    <n v="2.9899999999999993"/>
    <n v="0.43613829632717294"/>
  </r>
  <r>
    <x v="429"/>
    <x v="20"/>
    <s v="OFF-BI-10003527"/>
    <x v="0"/>
    <x v="3"/>
    <n v="3050.3760000000002"/>
    <s v="US-2016-163825"/>
    <n v="1"/>
    <n v="3"/>
    <n v="0.2"/>
    <n v="1143.8910000000001"/>
    <n v="0.46881743173671325"/>
  </r>
  <r>
    <x v="429"/>
    <x v="0"/>
    <s v="FUR-CH-10001708"/>
    <x v="1"/>
    <x v="5"/>
    <n v="197.37199999999999"/>
    <s v="CA-2016-118955"/>
    <n v="1"/>
    <n v="2"/>
    <n v="0.3"/>
    <n v="-25.376400000000018"/>
    <n v="0.46529189879902266"/>
  </r>
  <r>
    <x v="429"/>
    <x v="20"/>
    <s v="TEC-PH-10004922"/>
    <x v="2"/>
    <x v="6"/>
    <n v="133.97999999999999"/>
    <s v="US-2016-163825"/>
    <n v="0"/>
    <n v="2"/>
    <n v="0"/>
    <n v="33.495000000000005"/>
    <n v="0.41105220110552465"/>
  </r>
  <r>
    <x v="429"/>
    <x v="0"/>
    <s v="OFF-EN-10001028"/>
    <x v="0"/>
    <x v="11"/>
    <n v="28.752000000000002"/>
    <s v="CA-2016-118955"/>
    <n v="0"/>
    <n v="3"/>
    <n v="0.2"/>
    <n v="9.3443999999999985"/>
    <n v="0.44424167803735209"/>
  </r>
  <r>
    <x v="429"/>
    <x v="0"/>
    <s v="OFF-PA-10004156"/>
    <x v="0"/>
    <x v="0"/>
    <n v="27.216000000000001"/>
    <s v="CA-2016-118955"/>
    <n v="0"/>
    <n v="3"/>
    <n v="0.2"/>
    <n v="9.8657999999999983"/>
    <n v="0.43613829632717294"/>
  </r>
  <r>
    <x v="429"/>
    <x v="2"/>
    <s v="OFF-EN-10003072"/>
    <x v="0"/>
    <x v="11"/>
    <n v="6.2080000000000002"/>
    <s v="CA-2016-167269"/>
    <n v="1"/>
    <n v="2"/>
    <n v="0.2"/>
    <n v="2.1728000000000001"/>
    <n v="0.44424167803735209"/>
  </r>
  <r>
    <x v="430"/>
    <x v="15"/>
    <s v="FUR-CH-10002965"/>
    <x v="1"/>
    <x v="5"/>
    <n v="643.13599999999997"/>
    <s v="CA-2016-156734"/>
    <n v="1"/>
    <n v="4"/>
    <n v="0.2"/>
    <n v="56.274400000000014"/>
    <n v="0.46529189879902266"/>
  </r>
  <r>
    <x v="430"/>
    <x v="6"/>
    <s v="TEC-PH-10002496"/>
    <x v="2"/>
    <x v="6"/>
    <n v="467.97"/>
    <s v="CA-2016-133242"/>
    <n v="1"/>
    <n v="3"/>
    <n v="0"/>
    <n v="140.39099999999999"/>
    <n v="0.41105220110552465"/>
  </r>
  <r>
    <x v="430"/>
    <x v="6"/>
    <s v="OFF-ST-10003716"/>
    <x v="0"/>
    <x v="1"/>
    <n v="450.04"/>
    <s v="CA-2016-133242"/>
    <n v="0"/>
    <n v="2"/>
    <n v="0"/>
    <n v="58.505200000000002"/>
    <n v="0.44610841445725197"/>
  </r>
  <r>
    <x v="430"/>
    <x v="12"/>
    <s v="FUR-FU-10004973"/>
    <x v="1"/>
    <x v="8"/>
    <n v="75.36"/>
    <s v="CA-2016-122287"/>
    <n v="1"/>
    <n v="5"/>
    <n v="0.2"/>
    <n v="20.724000000000007"/>
    <n v="0.4595170286641902"/>
  </r>
  <r>
    <x v="430"/>
    <x v="6"/>
    <s v="FUR-FU-10003464"/>
    <x v="1"/>
    <x v="8"/>
    <n v="60.84"/>
    <s v="CA-2016-133242"/>
    <n v="0"/>
    <n v="3"/>
    <n v="0"/>
    <n v="19.468799999999998"/>
    <n v="0.4595170286641902"/>
  </r>
  <r>
    <x v="430"/>
    <x v="4"/>
    <s v="OFF-AR-10001044"/>
    <x v="0"/>
    <x v="4"/>
    <n v="51.98"/>
    <s v="CA-2016-154200"/>
    <n v="1"/>
    <n v="2"/>
    <n v="0"/>
    <n v="15.074199999999998"/>
    <n v="0.45632477063632687"/>
  </r>
  <r>
    <x v="430"/>
    <x v="6"/>
    <s v="OFF-BI-10004002"/>
    <x v="0"/>
    <x v="3"/>
    <n v="34.6"/>
    <s v="CA-2016-133242"/>
    <n v="0"/>
    <n v="2"/>
    <n v="0"/>
    <n v="16.608000000000001"/>
    <n v="0.46881743173671325"/>
  </r>
  <r>
    <x v="430"/>
    <x v="6"/>
    <s v="OFF-BI-10004826"/>
    <x v="0"/>
    <x v="3"/>
    <n v="33.020000000000003"/>
    <s v="CA-2016-133242"/>
    <n v="0"/>
    <n v="2"/>
    <n v="0"/>
    <n v="15.849600000000002"/>
    <n v="0.46881743173671325"/>
  </r>
  <r>
    <x v="430"/>
    <x v="15"/>
    <s v="OFF-PA-10001937"/>
    <x v="0"/>
    <x v="0"/>
    <n v="20.736000000000004"/>
    <s v="CA-2016-156734"/>
    <n v="0"/>
    <n v="4"/>
    <n v="0.2"/>
    <n v="7.2576000000000001"/>
    <n v="0.43613829632717294"/>
  </r>
  <r>
    <x v="430"/>
    <x v="16"/>
    <s v="OFF-AR-10002399"/>
    <x v="0"/>
    <x v="4"/>
    <n v="13.632"/>
    <s v="CA-2016-147011"/>
    <n v="1"/>
    <n v="4"/>
    <n v="0.2"/>
    <n v="3.5783999999999998"/>
    <n v="0.45632477063632687"/>
  </r>
  <r>
    <x v="430"/>
    <x v="12"/>
    <s v="OFF-PA-10001661"/>
    <x v="0"/>
    <x v="0"/>
    <n v="11.952000000000002"/>
    <s v="CA-2016-122287"/>
    <n v="0"/>
    <n v="3"/>
    <n v="0.2"/>
    <n v="4.3326000000000002"/>
    <n v="0.43613829632717294"/>
  </r>
  <r>
    <x v="430"/>
    <x v="12"/>
    <s v="OFF-BI-10003707"/>
    <x v="0"/>
    <x v="3"/>
    <n v="9.1560000000000006"/>
    <s v="CA-2016-122287"/>
    <n v="0"/>
    <n v="2"/>
    <n v="0.7"/>
    <n v="-6.1039999999999974"/>
    <n v="0.46881743173671325"/>
  </r>
  <r>
    <x v="430"/>
    <x v="15"/>
    <s v="OFF-BI-10002982"/>
    <x v="0"/>
    <x v="3"/>
    <n v="6.1290000000000004"/>
    <s v="CA-2016-156734"/>
    <n v="0"/>
    <n v="3"/>
    <n v="0.7"/>
    <n v="-4.4945999999999984"/>
    <n v="0.46881743173671325"/>
  </r>
  <r>
    <x v="430"/>
    <x v="12"/>
    <s v="OFF-BI-10004656"/>
    <x v="0"/>
    <x v="3"/>
    <n v="4.5360000000000014"/>
    <s v="CA-2016-122287"/>
    <n v="0"/>
    <n v="7"/>
    <n v="0.7"/>
    <n v="-3.3263999999999996"/>
    <n v="0.46881743173671325"/>
  </r>
  <r>
    <x v="431"/>
    <x v="0"/>
    <s v="OFF-ST-10003692"/>
    <x v="0"/>
    <x v="1"/>
    <n v="228.92"/>
    <s v="CA-2016-163734"/>
    <n v="1"/>
    <n v="5"/>
    <n v="0.2"/>
    <n v="14.307499999999997"/>
    <n v="0.44610841445725197"/>
  </r>
  <r>
    <x v="431"/>
    <x v="4"/>
    <s v="OFF-EN-10000056"/>
    <x v="0"/>
    <x v="11"/>
    <n v="186.69"/>
    <s v="CA-2016-121965"/>
    <n v="1"/>
    <n v="3"/>
    <n v="0"/>
    <n v="87.744299999999981"/>
    <n v="0.44424167803735209"/>
  </r>
  <r>
    <x v="431"/>
    <x v="4"/>
    <s v="FUR-FU-10000732"/>
    <x v="1"/>
    <x v="8"/>
    <n v="12.56"/>
    <s v="CA-2016-121965"/>
    <n v="0"/>
    <n v="2"/>
    <n v="0"/>
    <n v="4.0191999999999997"/>
    <n v="0.4595170286641902"/>
  </r>
  <r>
    <x v="431"/>
    <x v="4"/>
    <s v="OFF-PA-10004355"/>
    <x v="0"/>
    <x v="0"/>
    <n v="6.48"/>
    <s v="CA-2016-121965"/>
    <n v="0"/>
    <n v="1"/>
    <n v="0"/>
    <n v="3.1104000000000003"/>
    <n v="0.43613829632717294"/>
  </r>
  <r>
    <x v="431"/>
    <x v="2"/>
    <s v="OFF-LA-10004677"/>
    <x v="0"/>
    <x v="2"/>
    <n v="5.9039999999999999"/>
    <s v="CA-2016-111864"/>
    <n v="1"/>
    <n v="2"/>
    <n v="0.2"/>
    <n v="1.9925999999999999"/>
    <n v="0.4647369236065339"/>
  </r>
  <r>
    <x v="431"/>
    <x v="0"/>
    <s v="OFF-BI-10001107"/>
    <x v="0"/>
    <x v="3"/>
    <n v="5.7919999999999989"/>
    <s v="CA-2016-144302"/>
    <n v="1"/>
    <n v="2"/>
    <n v="0.8"/>
    <n v="-9.5568000000000026"/>
    <n v="0.46881743173671325"/>
  </r>
  <r>
    <x v="432"/>
    <x v="4"/>
    <s v="FUR-FU-10002253"/>
    <x v="1"/>
    <x v="8"/>
    <n v="257.64"/>
    <s v="CA-2016-140144"/>
    <n v="1"/>
    <n v="6"/>
    <n v="0"/>
    <n v="100.4796"/>
    <n v="0.4595170286641902"/>
  </r>
  <r>
    <x v="432"/>
    <x v="2"/>
    <s v="TEC-AC-10001838"/>
    <x v="2"/>
    <x v="9"/>
    <n v="319.98400000000004"/>
    <s v="CA-2016-158351"/>
    <n v="1"/>
    <n v="2"/>
    <n v="0.2"/>
    <n v="91.995400000000018"/>
    <n v="0.52062335344040378"/>
  </r>
  <r>
    <x v="432"/>
    <x v="4"/>
    <s v="TEC-PH-10002726"/>
    <x v="2"/>
    <x v="6"/>
    <n v="125.97600000000001"/>
    <s v="CA-2016-140144"/>
    <n v="0"/>
    <n v="3"/>
    <n v="0.2"/>
    <n v="47.241"/>
    <n v="0.41105220110552465"/>
  </r>
  <r>
    <x v="432"/>
    <x v="26"/>
    <s v="TEC-PH-10002070"/>
    <x v="2"/>
    <x v="6"/>
    <n v="125.944"/>
    <s v="US-2016-136427"/>
    <n v="1"/>
    <n v="7"/>
    <n v="0.2"/>
    <n v="15.742999999999984"/>
    <n v="0.41105220110552465"/>
  </r>
  <r>
    <x v="433"/>
    <x v="16"/>
    <s v="TEC-PH-10001819"/>
    <x v="2"/>
    <x v="6"/>
    <n v="107.97600000000001"/>
    <s v="CA-2016-123330"/>
    <n v="1"/>
    <n v="3"/>
    <n v="0.2"/>
    <n v="37.791599999999988"/>
    <n v="0.41105220110552465"/>
  </r>
  <r>
    <x v="434"/>
    <x v="20"/>
    <s v="OFF-BI-10000545"/>
    <x v="0"/>
    <x v="3"/>
    <n v="1217.568"/>
    <s v="CA-2016-153423"/>
    <n v="1"/>
    <n v="2"/>
    <n v="0.2"/>
    <n v="456.58800000000002"/>
    <n v="0.46881743173671325"/>
  </r>
  <r>
    <x v="434"/>
    <x v="1"/>
    <s v="FUR-TA-10002645"/>
    <x v="1"/>
    <x v="13"/>
    <n v="796.42500000000007"/>
    <s v="CA-2016-124975"/>
    <n v="1"/>
    <n v="7"/>
    <n v="0.5"/>
    <n v="-525.6405000000002"/>
    <n v="0.55975208308209756"/>
  </r>
  <r>
    <x v="434"/>
    <x v="27"/>
    <s v="OFF-FA-10000490"/>
    <x v="0"/>
    <x v="7"/>
    <n v="4.96"/>
    <s v="CA-2016-128167"/>
    <n v="1"/>
    <n v="4"/>
    <n v="0"/>
    <n v="2.3311999999999999"/>
    <n v="0.51168203684699509"/>
  </r>
  <r>
    <x v="435"/>
    <x v="5"/>
    <s v="TEC-AC-10001590"/>
    <x v="2"/>
    <x v="9"/>
    <n v="75"/>
    <s v="CA-2016-106187"/>
    <n v="1"/>
    <n v="3"/>
    <n v="0"/>
    <n v="18"/>
    <n v="0.52062335344040378"/>
  </r>
  <r>
    <x v="435"/>
    <x v="4"/>
    <s v="TEC-PH-10002468"/>
    <x v="2"/>
    <x v="6"/>
    <n v="217.58400000000003"/>
    <s v="CA-2016-139164"/>
    <n v="1"/>
    <n v="2"/>
    <n v="0.2"/>
    <n v="19.03860000000001"/>
    <n v="0.41105220110552465"/>
  </r>
  <r>
    <x v="435"/>
    <x v="22"/>
    <s v="TEC-PH-10004830"/>
    <x v="2"/>
    <x v="6"/>
    <n v="201.56800000000001"/>
    <s v="CA-2016-122826"/>
    <n v="1"/>
    <n v="4"/>
    <n v="0.2"/>
    <n v="22.676399999999994"/>
    <n v="0.41105220110552465"/>
  </r>
  <r>
    <x v="435"/>
    <x v="5"/>
    <s v="OFF-BI-10004519"/>
    <x v="0"/>
    <x v="3"/>
    <n v="165.98"/>
    <s v="CA-2016-106187"/>
    <n v="0"/>
    <n v="1"/>
    <n v="0"/>
    <n v="74.690999999999988"/>
    <n v="0.46881743173671325"/>
  </r>
  <r>
    <x v="435"/>
    <x v="4"/>
    <s v="TEC-PH-10003931"/>
    <x v="2"/>
    <x v="6"/>
    <n v="143.976"/>
    <s v="CA-2016-139164"/>
    <n v="0"/>
    <n v="3"/>
    <n v="0.2"/>
    <n v="8.998500000000007"/>
    <n v="0.41105220110552465"/>
  </r>
  <r>
    <x v="435"/>
    <x v="5"/>
    <s v="FUR-FU-10000794"/>
    <x v="1"/>
    <x v="8"/>
    <n v="27.42"/>
    <s v="CA-2016-106187"/>
    <n v="0"/>
    <n v="3"/>
    <n v="0"/>
    <n v="9.3227999999999991"/>
    <n v="0.4595170286641902"/>
  </r>
  <r>
    <x v="435"/>
    <x v="4"/>
    <s v="OFF-FA-10003059"/>
    <x v="0"/>
    <x v="7"/>
    <n v="5.43"/>
    <s v="CA-2016-139164"/>
    <n v="0"/>
    <n v="3"/>
    <n v="0"/>
    <n v="1.7918999999999998"/>
    <n v="0.51168203684699509"/>
  </r>
  <r>
    <x v="436"/>
    <x v="4"/>
    <s v="OFF-ST-10001963"/>
    <x v="0"/>
    <x v="1"/>
    <n v="304.23"/>
    <s v="CA-2016-115945"/>
    <n v="1"/>
    <n v="3"/>
    <n v="0"/>
    <n v="9.126899999999992"/>
    <n v="0.44610841445725197"/>
  </r>
  <r>
    <x v="436"/>
    <x v="4"/>
    <s v="FUR-FU-10001979"/>
    <x v="1"/>
    <x v="8"/>
    <n v="204.85"/>
    <s v="CA-2016-137750"/>
    <n v="1"/>
    <n v="5"/>
    <n v="0"/>
    <n v="57.358000000000011"/>
    <n v="0.4595170286641902"/>
  </r>
  <r>
    <x v="436"/>
    <x v="4"/>
    <s v="OFF-BI-10004330"/>
    <x v="0"/>
    <x v="3"/>
    <n v="88.751999999999995"/>
    <s v="CA-2016-115945"/>
    <n v="0"/>
    <n v="3"/>
    <n v="0.2"/>
    <n v="27.734999999999996"/>
    <n v="0.46881743173671325"/>
  </r>
  <r>
    <x v="436"/>
    <x v="2"/>
    <s v="OFF-ST-10002554"/>
    <x v="0"/>
    <x v="1"/>
    <n v="78.256"/>
    <s v="CA-2016-127110"/>
    <n v="1"/>
    <n v="2"/>
    <n v="0.2"/>
    <n v="-17.607599999999998"/>
    <n v="0.44610841445725197"/>
  </r>
  <r>
    <x v="436"/>
    <x v="0"/>
    <s v="FUR-FU-10004587"/>
    <x v="1"/>
    <x v="8"/>
    <n v="75.384000000000015"/>
    <s v="CA-2016-119690"/>
    <n v="1"/>
    <n v="9"/>
    <n v="0.6"/>
    <n v="-20.730599999999995"/>
    <n v="0.4595170286641902"/>
  </r>
  <r>
    <x v="436"/>
    <x v="0"/>
    <s v="OFF-PA-10001019"/>
    <x v="0"/>
    <x v="0"/>
    <n v="47.952000000000005"/>
    <s v="CA-2016-119690"/>
    <n v="0"/>
    <n v="3"/>
    <n v="0.2"/>
    <n v="16.183799999999998"/>
    <n v="0.43613829632717294"/>
  </r>
  <r>
    <x v="436"/>
    <x v="2"/>
    <s v="OFF-PA-10003309"/>
    <x v="0"/>
    <x v="0"/>
    <n v="31.104000000000006"/>
    <s v="CA-2016-127110"/>
    <n v="0"/>
    <n v="6"/>
    <n v="0.2"/>
    <n v="10.8864"/>
    <n v="0.43613829632717294"/>
  </r>
  <r>
    <x v="436"/>
    <x v="4"/>
    <s v="OFF-AR-10004062"/>
    <x v="0"/>
    <x v="4"/>
    <n v="20.96"/>
    <s v="CA-2016-115945"/>
    <n v="0"/>
    <n v="2"/>
    <n v="0"/>
    <n v="5.24"/>
    <n v="0.45632477063632687"/>
  </r>
  <r>
    <x v="436"/>
    <x v="0"/>
    <s v="OFF-LA-10001613"/>
    <x v="0"/>
    <x v="2"/>
    <n v="4.6079999999999997"/>
    <s v="CA-2016-119690"/>
    <n v="0"/>
    <n v="2"/>
    <n v="0.2"/>
    <n v="1.6704000000000001"/>
    <n v="0.4647369236065339"/>
  </r>
  <r>
    <x v="436"/>
    <x v="0"/>
    <s v="OFF-BI-10000201"/>
    <x v="0"/>
    <x v="3"/>
    <n v="0.98399999999999976"/>
    <s v="CA-2016-119690"/>
    <n v="0"/>
    <n v="2"/>
    <n v="0.8"/>
    <n v="-1.476"/>
    <n v="0.46881743173671325"/>
  </r>
  <r>
    <x v="437"/>
    <x v="0"/>
    <s v="TEC-PH-10001578"/>
    <x v="2"/>
    <x v="6"/>
    <n v="971.88000000000011"/>
    <s v="CA-2016-166583"/>
    <n v="1"/>
    <n v="3"/>
    <n v="0.2"/>
    <n v="109.33649999999994"/>
    <n v="0.41105220110552465"/>
  </r>
  <r>
    <x v="437"/>
    <x v="6"/>
    <s v="FUR-CH-10003199"/>
    <x v="1"/>
    <x v="5"/>
    <n v="332.94"/>
    <s v="CA-2016-115938"/>
    <n v="1"/>
    <n v="3"/>
    <n v="0"/>
    <n v="79.905599999999993"/>
    <n v="0.46529189879902266"/>
  </r>
  <r>
    <x v="437"/>
    <x v="14"/>
    <s v="TEC-AC-10004708"/>
    <x v="2"/>
    <x v="9"/>
    <n v="41.9"/>
    <s v="CA-2016-125395"/>
    <n v="1"/>
    <n v="2"/>
    <n v="0"/>
    <n v="8.7989999999999995"/>
    <n v="0.52062335344040378"/>
  </r>
  <r>
    <x v="437"/>
    <x v="6"/>
    <s v="OFF-BI-10001543"/>
    <x v="0"/>
    <x v="3"/>
    <n v="143.96"/>
    <s v="CA-2016-115938"/>
    <n v="0"/>
    <n v="4"/>
    <n v="0"/>
    <n v="69.100800000000007"/>
    <n v="0.46881743173671325"/>
  </r>
  <r>
    <x v="437"/>
    <x v="10"/>
    <s v="OFF-PA-10004040"/>
    <x v="0"/>
    <x v="0"/>
    <n v="43.056000000000004"/>
    <s v="CA-2016-143882"/>
    <n v="1"/>
    <n v="9"/>
    <n v="0.2"/>
    <n v="15.607799999999999"/>
    <n v="0.43613829632717294"/>
  </r>
  <r>
    <x v="437"/>
    <x v="6"/>
    <s v="OFF-BI-10001132"/>
    <x v="0"/>
    <x v="3"/>
    <n v="43.04"/>
    <s v="CA-2016-115938"/>
    <n v="0"/>
    <n v="8"/>
    <n v="0"/>
    <n v="21.089600000000001"/>
    <n v="0.46881743173671325"/>
  </r>
  <r>
    <x v="437"/>
    <x v="6"/>
    <s v="OFF-ST-10001321"/>
    <x v="0"/>
    <x v="1"/>
    <n v="15.42"/>
    <s v="CA-2016-115938"/>
    <n v="0"/>
    <n v="1"/>
    <n v="0"/>
    <n v="4.1634000000000011"/>
    <n v="0.44610841445725197"/>
  </r>
  <r>
    <x v="438"/>
    <x v="12"/>
    <s v="FUR-FU-10004306"/>
    <x v="1"/>
    <x v="8"/>
    <n v="621.7600000000001"/>
    <s v="CA-2016-112144"/>
    <n v="1"/>
    <n v="4"/>
    <n v="0.2"/>
    <n v="46.631999999999977"/>
    <n v="0.4595170286641902"/>
  </r>
  <r>
    <x v="438"/>
    <x v="10"/>
    <s v="FUR-BO-10001918"/>
    <x v="1"/>
    <x v="10"/>
    <n v="482.93999999999994"/>
    <s v="CA-2016-162950"/>
    <n v="1"/>
    <n v="6"/>
    <n v="0.5"/>
    <n v="-376.69319999999999"/>
    <n v="0.5176847302647779"/>
  </r>
  <r>
    <x v="438"/>
    <x v="5"/>
    <s v="OFF-AR-10000538"/>
    <x v="0"/>
    <x v="4"/>
    <n v="140.75"/>
    <s v="CA-2016-103772"/>
    <n v="1"/>
    <n v="5"/>
    <n v="0"/>
    <n v="42.22499999999998"/>
    <n v="0.45632477063632687"/>
  </r>
  <r>
    <x v="438"/>
    <x v="5"/>
    <s v="OFF-BI-10002867"/>
    <x v="0"/>
    <x v="3"/>
    <n v="119.56"/>
    <s v="CA-2016-103772"/>
    <n v="0"/>
    <n v="2"/>
    <n v="0"/>
    <n v="54.997599999999991"/>
    <n v="0.46881743173671325"/>
  </r>
  <r>
    <x v="438"/>
    <x v="10"/>
    <s v="OFF-PA-10003177"/>
    <x v="0"/>
    <x v="0"/>
    <n v="15.552000000000003"/>
    <s v="CA-2016-162950"/>
    <n v="0"/>
    <n v="3"/>
    <n v="0.2"/>
    <n v="5.4432"/>
    <n v="0.43613829632717294"/>
  </r>
  <r>
    <x v="438"/>
    <x v="12"/>
    <s v="OFF-LA-10000443"/>
    <x v="0"/>
    <x v="2"/>
    <n v="5.9039999999999999"/>
    <s v="CA-2016-112144"/>
    <n v="0"/>
    <n v="2"/>
    <n v="0.2"/>
    <n v="1.9925999999999999"/>
    <n v="0.4647369236065339"/>
  </r>
  <r>
    <x v="439"/>
    <x v="40"/>
    <s v="TEC-PH-10004667"/>
    <x v="2"/>
    <x v="6"/>
    <n v="269.98"/>
    <s v="US-2016-100069"/>
    <n v="1"/>
    <n v="2"/>
    <n v="0"/>
    <n v="72.894599999999997"/>
    <n v="0.41105220110552465"/>
  </r>
  <r>
    <x v="439"/>
    <x v="20"/>
    <s v="FUR-CH-10001482"/>
    <x v="1"/>
    <x v="5"/>
    <n v="117.88199999999999"/>
    <s v="CA-2016-165799"/>
    <n v="1"/>
    <n v="1"/>
    <n v="0.1"/>
    <n v="1.3097999999999956"/>
    <n v="0.46529189879902266"/>
  </r>
  <r>
    <x v="439"/>
    <x v="20"/>
    <s v="OFF-PA-10002870"/>
    <x v="0"/>
    <x v="0"/>
    <n v="24.96"/>
    <s v="US-2016-141684"/>
    <n v="1"/>
    <n v="4"/>
    <n v="0"/>
    <n v="11.231999999999999"/>
    <n v="0.43613829632717294"/>
  </r>
  <r>
    <x v="439"/>
    <x v="2"/>
    <s v="FUR-FU-10001473"/>
    <x v="1"/>
    <x v="8"/>
    <n v="20.103999999999999"/>
    <s v="CA-2016-128860"/>
    <n v="1"/>
    <n v="1"/>
    <n v="0.2"/>
    <n v="1.7591000000000001"/>
    <n v="0.4595170286641902"/>
  </r>
  <r>
    <x v="440"/>
    <x v="1"/>
    <s v="OFF-ST-10003208"/>
    <x v="0"/>
    <x v="1"/>
    <n v="435.50400000000002"/>
    <s v="CA-2016-157322"/>
    <n v="1"/>
    <n v="3"/>
    <n v="0.2"/>
    <n v="48.994199999999921"/>
    <n v="0.44610841445725197"/>
  </r>
  <r>
    <x v="440"/>
    <x v="1"/>
    <s v="FUR-CH-10004086"/>
    <x v="1"/>
    <x v="5"/>
    <n v="408.42200000000003"/>
    <s v="CA-2016-157322"/>
    <n v="0"/>
    <n v="2"/>
    <n v="0.3"/>
    <n v="-5.8346000000000231"/>
    <n v="0.46529189879902266"/>
  </r>
  <r>
    <x v="440"/>
    <x v="1"/>
    <s v="FUR-CH-10003774"/>
    <x v="1"/>
    <x v="5"/>
    <n v="382.11599999999999"/>
    <s v="CA-2016-157322"/>
    <n v="0"/>
    <n v="6"/>
    <n v="0.3"/>
    <n v="-92.799600000000027"/>
    <n v="0.46529189879902266"/>
  </r>
  <r>
    <x v="440"/>
    <x v="25"/>
    <s v="FUR-FU-10000076"/>
    <x v="1"/>
    <x v="8"/>
    <n v="159.84000000000003"/>
    <s v="CA-2016-140718"/>
    <n v="1"/>
    <n v="10"/>
    <n v="0.2"/>
    <n v="45.954000000000008"/>
    <n v="0.4595170286641902"/>
  </r>
  <r>
    <x v="440"/>
    <x v="25"/>
    <s v="TEC-PH-10003505"/>
    <x v="2"/>
    <x v="6"/>
    <n v="74.239999999999995"/>
    <s v="CA-2016-140718"/>
    <n v="0"/>
    <n v="1"/>
    <n v="0.2"/>
    <n v="8.3519999999999932"/>
    <n v="0.41105220110552465"/>
  </r>
  <r>
    <x v="440"/>
    <x v="1"/>
    <s v="OFF-ST-10004507"/>
    <x v="0"/>
    <x v="1"/>
    <n v="68.599999999999994"/>
    <s v="CA-2016-157322"/>
    <n v="0"/>
    <n v="5"/>
    <n v="0.2"/>
    <n v="6.0024999999999977"/>
    <n v="0.44610841445725197"/>
  </r>
  <r>
    <x v="440"/>
    <x v="0"/>
    <s v="OFF-AP-10001293"/>
    <x v="0"/>
    <x v="12"/>
    <n v="32.783999999999992"/>
    <s v="CA-2016-120397"/>
    <n v="1"/>
    <n v="4"/>
    <n v="0.8"/>
    <n v="-85.238399999999999"/>
    <n v="0.49507917887403441"/>
  </r>
  <r>
    <x v="440"/>
    <x v="20"/>
    <s v="OFF-PA-10003797"/>
    <x v="0"/>
    <x v="0"/>
    <n v="19.440000000000001"/>
    <s v="CA-2016-150196"/>
    <n v="1"/>
    <n v="3"/>
    <n v="0"/>
    <n v="9.3312000000000008"/>
    <n v="0.43613829632717294"/>
  </r>
  <r>
    <x v="440"/>
    <x v="16"/>
    <s v="OFF-PA-10003349"/>
    <x v="0"/>
    <x v="0"/>
    <n v="15.552000000000003"/>
    <s v="CA-2016-111703"/>
    <n v="1"/>
    <n v="3"/>
    <n v="0.2"/>
    <n v="5.6375999999999999"/>
    <n v="0.43613829632717294"/>
  </r>
  <r>
    <x v="440"/>
    <x v="16"/>
    <s v="OFF-PA-10000349"/>
    <x v="0"/>
    <x v="0"/>
    <n v="11.952000000000002"/>
    <s v="CA-2016-111703"/>
    <n v="0"/>
    <n v="3"/>
    <n v="0.2"/>
    <n v="4.0338000000000003"/>
    <n v="0.43613829632717294"/>
  </r>
  <r>
    <x v="440"/>
    <x v="1"/>
    <s v="OFF-PA-10000659"/>
    <x v="0"/>
    <x v="0"/>
    <n v="11.168000000000001"/>
    <s v="CA-2016-157322"/>
    <n v="0"/>
    <n v="2"/>
    <n v="0.2"/>
    <n v="3.7692000000000001"/>
    <n v="0.43613829632717294"/>
  </r>
  <r>
    <x v="440"/>
    <x v="25"/>
    <s v="OFF-PA-10002250"/>
    <x v="0"/>
    <x v="0"/>
    <n v="9.3920000000000012"/>
    <s v="CA-2016-140718"/>
    <n v="0"/>
    <n v="2"/>
    <n v="0.2"/>
    <n v="3.2871999999999999"/>
    <n v="0.43613829632717294"/>
  </r>
  <r>
    <x v="440"/>
    <x v="25"/>
    <s v="OFF-BI-10004728"/>
    <x v="0"/>
    <x v="3"/>
    <n v="2.8920000000000008"/>
    <s v="CA-2016-140718"/>
    <n v="0"/>
    <n v="2"/>
    <n v="0.7"/>
    <n v="-2.3136000000000001"/>
    <n v="0.46881743173671325"/>
  </r>
  <r>
    <x v="441"/>
    <x v="3"/>
    <s v="OFF-LA-10003930"/>
    <x v="0"/>
    <x v="2"/>
    <n v="294.93"/>
    <s v="CA-2016-128139"/>
    <n v="1"/>
    <n v="3"/>
    <n v="0"/>
    <n v="144.51570000000001"/>
    <n v="0.4647369236065339"/>
  </r>
  <r>
    <x v="441"/>
    <x v="2"/>
    <s v="FUR-FU-10004460"/>
    <x v="1"/>
    <x v="8"/>
    <n v="282.88800000000003"/>
    <s v="US-2016-153500"/>
    <n v="1"/>
    <n v="9"/>
    <n v="0.2"/>
    <n v="56.577599999999961"/>
    <n v="0.4595170286641902"/>
  </r>
  <r>
    <x v="441"/>
    <x v="2"/>
    <s v="FUR-FU-10000293"/>
    <x v="1"/>
    <x v="8"/>
    <n v="168.46400000000003"/>
    <s v="US-2016-153500"/>
    <n v="0"/>
    <n v="2"/>
    <n v="0.2"/>
    <n v="-29.481200000000022"/>
    <n v="0.4595170286641902"/>
  </r>
  <r>
    <x v="441"/>
    <x v="3"/>
    <s v="FUR-CH-10003956"/>
    <x v="1"/>
    <x v="5"/>
    <n v="70.98"/>
    <s v="CA-2016-128139"/>
    <n v="0"/>
    <n v="1"/>
    <n v="0"/>
    <n v="4.968599999999995"/>
    <n v="0.46529189879902266"/>
  </r>
  <r>
    <x v="441"/>
    <x v="2"/>
    <s v="OFF-PA-10001307"/>
    <x v="0"/>
    <x v="0"/>
    <n v="6.7200000000000006"/>
    <s v="US-2016-153500"/>
    <n v="0"/>
    <n v="2"/>
    <n v="0.2"/>
    <n v="2.4359999999999995"/>
    <n v="0.43613829632717294"/>
  </r>
  <r>
    <x v="442"/>
    <x v="21"/>
    <s v="TEC-PH-10004165"/>
    <x v="2"/>
    <x v="6"/>
    <n v="1099.96"/>
    <s v="CA-2016-154956"/>
    <n v="1"/>
    <n v="4"/>
    <n v="0"/>
    <n v="285.9896"/>
    <n v="0.41105220110552465"/>
  </r>
  <r>
    <x v="442"/>
    <x v="4"/>
    <s v="OFF-BI-10002706"/>
    <x v="0"/>
    <x v="3"/>
    <n v="22.847999999999999"/>
    <s v="CA-2016-152513"/>
    <n v="1"/>
    <n v="2"/>
    <n v="0.2"/>
    <n v="7.4255999999999993"/>
    <n v="0.46881743173671325"/>
  </r>
  <r>
    <x v="442"/>
    <x v="20"/>
    <s v="OFF-AR-10004817"/>
    <x v="0"/>
    <x v="4"/>
    <n v="15.48"/>
    <s v="CA-2016-124268"/>
    <n v="1"/>
    <n v="3"/>
    <n v="0"/>
    <n v="4.4891999999999985"/>
    <n v="0.45632477063632687"/>
  </r>
  <r>
    <x v="443"/>
    <x v="2"/>
    <s v="TEC-AC-10002345"/>
    <x v="2"/>
    <x v="9"/>
    <n v="34.800000000000004"/>
    <s v="CA-2016-164336"/>
    <n v="1"/>
    <n v="3"/>
    <n v="0.2"/>
    <n v="2.1749999999999989"/>
    <n v="0.52062335344040378"/>
  </r>
  <r>
    <x v="443"/>
    <x v="2"/>
    <s v="OFF-ST-10001558"/>
    <x v="0"/>
    <x v="1"/>
    <n v="38.975999999999999"/>
    <s v="CA-2016-164336"/>
    <n v="0"/>
    <n v="3"/>
    <n v="0.2"/>
    <n v="-2.4359999999999999"/>
    <n v="0.44610841445725197"/>
  </r>
  <r>
    <x v="443"/>
    <x v="14"/>
    <s v="OFF-BI-10003655"/>
    <x v="0"/>
    <x v="3"/>
    <n v="19"/>
    <s v="CA-2016-130610"/>
    <n v="1"/>
    <n v="5"/>
    <n v="0"/>
    <n v="8.93"/>
    <n v="0.46881743173671325"/>
  </r>
  <r>
    <x v="443"/>
    <x v="25"/>
    <s v="OFF-LA-10003223"/>
    <x v="0"/>
    <x v="2"/>
    <n v="11.784000000000001"/>
    <s v="US-2016-158911"/>
    <n v="1"/>
    <n v="3"/>
    <n v="0.2"/>
    <n v="4.2716999999999992"/>
    <n v="0.4647369236065339"/>
  </r>
  <r>
    <x v="443"/>
    <x v="25"/>
    <s v="OFF-BI-10004728"/>
    <x v="0"/>
    <x v="3"/>
    <n v="7.2300000000000022"/>
    <s v="CA-2016-116750"/>
    <n v="1"/>
    <n v="5"/>
    <n v="0.7"/>
    <n v="-5.7840000000000007"/>
    <n v="0.46881743173671325"/>
  </r>
  <r>
    <x v="443"/>
    <x v="25"/>
    <s v="FUR-FU-10003829"/>
    <x v="1"/>
    <x v="8"/>
    <n v="4.9280000000000008"/>
    <s v="CA-2016-116750"/>
    <n v="0"/>
    <n v="2"/>
    <n v="0.2"/>
    <n v="0.73919999999999941"/>
    <n v="0.4595170286641902"/>
  </r>
  <r>
    <x v="443"/>
    <x v="25"/>
    <s v="FUR-FU-10003829"/>
    <x v="1"/>
    <x v="8"/>
    <n v="4.9280000000000008"/>
    <s v="US-2016-158911"/>
    <n v="0"/>
    <n v="2"/>
    <n v="0.2"/>
    <n v="0.73919999999999941"/>
    <n v="0.4595170286641902"/>
  </r>
  <r>
    <x v="444"/>
    <x v="20"/>
    <s v="OFF-ST-10001526"/>
    <x v="0"/>
    <x v="1"/>
    <n v="601.65"/>
    <s v="CA-2016-108665"/>
    <n v="1"/>
    <n v="5"/>
    <n v="0"/>
    <n v="156.42899999999997"/>
    <n v="0.44610841445725197"/>
  </r>
  <r>
    <x v="444"/>
    <x v="32"/>
    <s v="FUR-BO-10002824"/>
    <x v="1"/>
    <x v="10"/>
    <n v="301.95999999999998"/>
    <s v="CA-2016-146087"/>
    <n v="1"/>
    <n v="2"/>
    <n v="0"/>
    <n v="60.391999999999996"/>
    <n v="0.5176847302647779"/>
  </r>
  <r>
    <x v="444"/>
    <x v="4"/>
    <s v="FUR-CH-10003968"/>
    <x v="1"/>
    <x v="5"/>
    <n v="170.35200000000003"/>
    <s v="CA-2016-161627"/>
    <n v="1"/>
    <n v="3"/>
    <n v="0.2"/>
    <n v="-17.035200000000003"/>
    <n v="0.46529189879902266"/>
  </r>
  <r>
    <x v="444"/>
    <x v="20"/>
    <s v="FUR-FU-10000965"/>
    <x v="1"/>
    <x v="8"/>
    <n v="155.82"/>
    <s v="CA-2016-108665"/>
    <n v="0"/>
    <n v="3"/>
    <n v="0"/>
    <n v="63.886200000000002"/>
    <n v="0.4595170286641902"/>
  </r>
  <r>
    <x v="444"/>
    <x v="20"/>
    <s v="TEC-PH-10004188"/>
    <x v="2"/>
    <x v="6"/>
    <n v="124.94999999999999"/>
    <s v="CA-2016-108665"/>
    <n v="0"/>
    <n v="5"/>
    <n v="0"/>
    <n v="2.4990000000000023"/>
    <n v="0.41105220110552465"/>
  </r>
  <r>
    <x v="444"/>
    <x v="20"/>
    <s v="FUR-FU-10002191"/>
    <x v="1"/>
    <x v="8"/>
    <n v="13.96"/>
    <s v="CA-2016-108665"/>
    <n v="0"/>
    <n v="2"/>
    <n v="0"/>
    <n v="6.7008000000000001"/>
    <n v="0.4595170286641902"/>
  </r>
  <r>
    <x v="444"/>
    <x v="23"/>
    <s v="OFF-AR-10003732"/>
    <x v="0"/>
    <x v="4"/>
    <n v="11.12"/>
    <s v="CA-2016-116260"/>
    <n v="1"/>
    <n v="4"/>
    <n v="0"/>
    <n v="2.8911999999999995"/>
    <n v="0.45632477063632687"/>
  </r>
  <r>
    <x v="445"/>
    <x v="0"/>
    <s v="OFF-PA-10004248"/>
    <x v="0"/>
    <x v="0"/>
    <n v="21.12"/>
    <s v="CA-2016-129392"/>
    <n v="1"/>
    <n v="5"/>
    <n v="0.2"/>
    <n v="6.5999999999999988"/>
    <n v="0.43613829632717294"/>
  </r>
  <r>
    <x v="446"/>
    <x v="36"/>
    <s v="TEC-MA-10002428"/>
    <x v="2"/>
    <x v="15"/>
    <n v="464.97"/>
    <s v="CA-2016-132626"/>
    <n v="1"/>
    <n v="3"/>
    <n v="0"/>
    <n v="209.23649999999998"/>
    <n v="0.5183572270896134"/>
  </r>
  <r>
    <x v="446"/>
    <x v="2"/>
    <s v="TEC-PH-10003072"/>
    <x v="2"/>
    <x v="6"/>
    <n v="269.98199999999997"/>
    <s v="CA-2016-135314"/>
    <n v="1"/>
    <n v="3"/>
    <n v="0.4"/>
    <n v="40.497299999999996"/>
    <n v="0.41105220110552465"/>
  </r>
  <r>
    <x v="446"/>
    <x v="36"/>
    <s v="FUR-FU-10002918"/>
    <x v="1"/>
    <x v="8"/>
    <n v="181.96"/>
    <s v="CA-2016-132626"/>
    <n v="0"/>
    <n v="2"/>
    <n v="0"/>
    <n v="20.015600000000006"/>
    <n v="0.4595170286641902"/>
  </r>
  <r>
    <x v="446"/>
    <x v="36"/>
    <s v="OFF-BI-10004001"/>
    <x v="0"/>
    <x v="3"/>
    <n v="153.35999999999999"/>
    <s v="CA-2016-132626"/>
    <n v="0"/>
    <n v="9"/>
    <n v="0"/>
    <n v="70.545599999999979"/>
    <n v="0.46881743173671325"/>
  </r>
  <r>
    <x v="446"/>
    <x v="32"/>
    <s v="OFF-BI-10001597"/>
    <x v="0"/>
    <x v="3"/>
    <n v="122.94"/>
    <s v="CA-2016-111094"/>
    <n v="1"/>
    <n v="3"/>
    <n v="0"/>
    <n v="59.011199999999988"/>
    <n v="0.46881743173671325"/>
  </r>
  <r>
    <x v="446"/>
    <x v="36"/>
    <s v="OFF-ST-10003722"/>
    <x v="0"/>
    <x v="1"/>
    <n v="98.21"/>
    <s v="CA-2016-132626"/>
    <n v="0"/>
    <n v="7"/>
    <n v="0"/>
    <n v="28.480899999999984"/>
    <n v="0.44610841445725197"/>
  </r>
  <r>
    <x v="446"/>
    <x v="36"/>
    <s v="OFF-BI-10002854"/>
    <x v="0"/>
    <x v="3"/>
    <n v="84.09"/>
    <s v="CA-2016-132626"/>
    <n v="0"/>
    <n v="3"/>
    <n v="0"/>
    <n v="42.045000000000002"/>
    <n v="0.46881743173671325"/>
  </r>
  <r>
    <x v="446"/>
    <x v="36"/>
    <s v="OFF-AR-10002987"/>
    <x v="0"/>
    <x v="4"/>
    <n v="79.36"/>
    <s v="CA-2016-132626"/>
    <n v="0"/>
    <n v="4"/>
    <n v="0"/>
    <n v="32.537600000000005"/>
    <n v="0.45632477063632687"/>
  </r>
  <r>
    <x v="446"/>
    <x v="0"/>
    <s v="OFF-AP-10002684"/>
    <x v="0"/>
    <x v="12"/>
    <n v="48.631999999999991"/>
    <s v="CA-2016-123456"/>
    <n v="1"/>
    <n v="2"/>
    <n v="0.8"/>
    <n v="-121.58000000000004"/>
    <n v="0.49507917887403441"/>
  </r>
  <r>
    <x v="446"/>
    <x v="36"/>
    <s v="OFF-BI-10001634"/>
    <x v="0"/>
    <x v="3"/>
    <n v="43.68"/>
    <s v="CA-2016-132626"/>
    <n v="0"/>
    <n v="6"/>
    <n v="0"/>
    <n v="21.403200000000002"/>
    <n v="0.46881743173671325"/>
  </r>
  <r>
    <x v="446"/>
    <x v="36"/>
    <s v="OFF-FA-10002763"/>
    <x v="0"/>
    <x v="7"/>
    <n v="15.8"/>
    <s v="CA-2016-132626"/>
    <n v="0"/>
    <n v="4"/>
    <n v="0"/>
    <n v="5.0559999999999992"/>
    <n v="0.51168203684699509"/>
  </r>
  <r>
    <x v="446"/>
    <x v="36"/>
    <s v="OFF-LA-10000476"/>
    <x v="0"/>
    <x v="2"/>
    <n v="12.39"/>
    <s v="CA-2016-132626"/>
    <n v="0"/>
    <n v="3"/>
    <n v="0"/>
    <n v="5.6993999999999998"/>
    <n v="0.4647369236065339"/>
  </r>
  <r>
    <x v="446"/>
    <x v="32"/>
    <s v="OFF-PA-10001609"/>
    <x v="0"/>
    <x v="0"/>
    <n v="6.58"/>
    <s v="CA-2016-111094"/>
    <n v="0"/>
    <n v="2"/>
    <n v="0"/>
    <n v="3.0267999999999997"/>
    <n v="0.43613829632717294"/>
  </r>
  <r>
    <x v="446"/>
    <x v="15"/>
    <s v="OFF-AR-10000657"/>
    <x v="0"/>
    <x v="4"/>
    <n v="5.16"/>
    <s v="CA-2016-153626"/>
    <n v="1"/>
    <n v="3"/>
    <n v="0.2"/>
    <n v="0.83849999999999936"/>
    <n v="0.45632477063632687"/>
  </r>
  <r>
    <x v="447"/>
    <x v="4"/>
    <s v="OFF-BI-10003719"/>
    <x v="0"/>
    <x v="3"/>
    <n v="39.92"/>
    <s v="CA-2016-107020"/>
    <n v="1"/>
    <n v="2"/>
    <n v="0.2"/>
    <n v="12.973999999999997"/>
    <n v="0.46881743173671325"/>
  </r>
  <r>
    <x v="447"/>
    <x v="12"/>
    <s v="OFF-BI-10003196"/>
    <x v="0"/>
    <x v="3"/>
    <n v="3.366000000000001"/>
    <s v="CA-2016-149384"/>
    <n v="1"/>
    <n v="3"/>
    <n v="0.7"/>
    <n v="-2.2439999999999989"/>
    <n v="0.46881743173671325"/>
  </r>
  <r>
    <x v="448"/>
    <x v="7"/>
    <s v="TEC-PH-10001817"/>
    <x v="2"/>
    <x v="6"/>
    <n v="716"/>
    <s v="CA-2016-136469"/>
    <n v="1"/>
    <n v="2"/>
    <n v="0"/>
    <n v="193.32000000000005"/>
    <n v="0.41105220110552465"/>
  </r>
  <r>
    <x v="448"/>
    <x v="2"/>
    <s v="FUR-CH-10003833"/>
    <x v="1"/>
    <x v="5"/>
    <n v="341.48799999999994"/>
    <s v="CA-2016-142237"/>
    <n v="1"/>
    <n v="8"/>
    <n v="0.3"/>
    <n v="-73.175999999999988"/>
    <n v="0.46529189879902266"/>
  </r>
  <r>
    <x v="448"/>
    <x v="2"/>
    <s v="FUR-FU-10004848"/>
    <x v="1"/>
    <x v="8"/>
    <n v="289.80000000000007"/>
    <s v="CA-2016-142237"/>
    <n v="0"/>
    <n v="7"/>
    <n v="0.2"/>
    <n v="36.224999999999966"/>
    <n v="0.4595170286641902"/>
  </r>
  <r>
    <x v="448"/>
    <x v="7"/>
    <s v="OFF-BI-10004492"/>
    <x v="0"/>
    <x v="3"/>
    <n v="221.06"/>
    <s v="CA-2016-136469"/>
    <n v="0"/>
    <n v="7"/>
    <n v="0"/>
    <n v="103.89819999999997"/>
    <n v="0.46881743173671325"/>
  </r>
  <r>
    <x v="448"/>
    <x v="7"/>
    <s v="FUR-TA-10001520"/>
    <x v="1"/>
    <x v="13"/>
    <n v="199.83600000000001"/>
    <s v="CA-2016-136469"/>
    <n v="0"/>
    <n v="4"/>
    <n v="0.3"/>
    <n v="-37.112400000000036"/>
    <n v="0.55975208308209756"/>
  </r>
  <r>
    <x v="448"/>
    <x v="22"/>
    <s v="OFF-BI-10001597"/>
    <x v="0"/>
    <x v="3"/>
    <n v="98.352000000000004"/>
    <s v="CA-2016-142419"/>
    <n v="1"/>
    <n v="3"/>
    <n v="0.2"/>
    <n v="34.423199999999987"/>
    <n v="0.46881743173671325"/>
  </r>
  <r>
    <x v="448"/>
    <x v="22"/>
    <s v="OFF-PA-10001763"/>
    <x v="0"/>
    <x v="0"/>
    <n v="29.97"/>
    <s v="CA-2016-142419"/>
    <n v="0"/>
    <n v="3"/>
    <n v="0"/>
    <n v="13.486499999999999"/>
    <n v="0.43613829632717294"/>
  </r>
  <r>
    <x v="448"/>
    <x v="2"/>
    <s v="FUR-FU-10003142"/>
    <x v="1"/>
    <x v="8"/>
    <n v="25.344000000000001"/>
    <s v="CA-2016-142237"/>
    <n v="0"/>
    <n v="6"/>
    <n v="0.2"/>
    <n v="3.4847999999999981"/>
    <n v="0.4595170286641902"/>
  </r>
  <r>
    <x v="448"/>
    <x v="2"/>
    <s v="OFF-AR-10003732"/>
    <x v="0"/>
    <x v="4"/>
    <n v="11.12"/>
    <s v="CA-2016-142237"/>
    <n v="0"/>
    <n v="5"/>
    <n v="0.2"/>
    <n v="0.83399999999999963"/>
    <n v="0.45632477063632687"/>
  </r>
  <r>
    <x v="448"/>
    <x v="2"/>
    <s v="OFF-BI-10003669"/>
    <x v="0"/>
    <x v="3"/>
    <n v="6.4800000000000013"/>
    <s v="CA-2016-142237"/>
    <n v="0"/>
    <n v="4"/>
    <n v="0.7"/>
    <n v="-4.7519999999999989"/>
    <n v="0.46881743173671325"/>
  </r>
  <r>
    <x v="448"/>
    <x v="2"/>
    <s v="OFF-BI-10004022"/>
    <x v="0"/>
    <x v="3"/>
    <n v="2.5020000000000002"/>
    <s v="CA-2016-142237"/>
    <n v="0"/>
    <n v="3"/>
    <n v="0.7"/>
    <n v="-2.0015999999999998"/>
    <n v="0.46881743173671325"/>
  </r>
  <r>
    <x v="449"/>
    <x v="1"/>
    <s v="TEC-PH-10003963"/>
    <x v="2"/>
    <x v="6"/>
    <n v="659.16800000000012"/>
    <s v="CA-2016-126557"/>
    <n v="1"/>
    <n v="4"/>
    <n v="0.2"/>
    <n v="49.437599999999975"/>
    <n v="0.41105220110552465"/>
  </r>
  <r>
    <x v="449"/>
    <x v="1"/>
    <s v="TEC-PH-10000526"/>
    <x v="2"/>
    <x v="6"/>
    <n v="537.54399999999998"/>
    <s v="CA-2016-126557"/>
    <n v="0"/>
    <n v="7"/>
    <n v="0.2"/>
    <n v="53.754400000000004"/>
    <n v="0.41105220110552465"/>
  </r>
  <r>
    <x v="449"/>
    <x v="1"/>
    <s v="FUR-CH-10004477"/>
    <x v="1"/>
    <x v="5"/>
    <n v="383.60699999999997"/>
    <s v="CA-2016-126557"/>
    <n v="0"/>
    <n v="9"/>
    <n v="0.3"/>
    <n v="-5.4801000000000215"/>
    <n v="0.46529189879902266"/>
  </r>
  <r>
    <x v="449"/>
    <x v="0"/>
    <s v="TEC-PH-10000526"/>
    <x v="2"/>
    <x v="6"/>
    <n v="307.16800000000001"/>
    <s v="CA-2016-112711"/>
    <n v="1"/>
    <n v="4"/>
    <n v="0.2"/>
    <n v="30.716800000000006"/>
    <n v="0.41105220110552465"/>
  </r>
  <r>
    <x v="449"/>
    <x v="1"/>
    <s v="TEC-PH-10003505"/>
    <x v="2"/>
    <x v="6"/>
    <n v="148.47999999999999"/>
    <s v="CA-2016-126557"/>
    <n v="0"/>
    <n v="2"/>
    <n v="0.2"/>
    <n v="16.703999999999986"/>
    <n v="0.41105220110552465"/>
  </r>
  <r>
    <x v="449"/>
    <x v="1"/>
    <s v="FUR-FU-10001861"/>
    <x v="1"/>
    <x v="8"/>
    <n v="7.76"/>
    <s v="CA-2016-126557"/>
    <n v="0"/>
    <n v="1"/>
    <n v="0.6"/>
    <n v="-2.1340000000000003"/>
    <n v="0.4595170286641902"/>
  </r>
  <r>
    <x v="449"/>
    <x v="1"/>
    <s v="OFF-AR-10003190"/>
    <x v="0"/>
    <x v="4"/>
    <n v="6.911999999999999"/>
    <s v="CA-2016-126557"/>
    <n v="0"/>
    <n v="3"/>
    <n v="0.2"/>
    <n v="0.69120000000000026"/>
    <n v="0.45632477063632687"/>
  </r>
  <r>
    <x v="449"/>
    <x v="1"/>
    <s v="OFF-BI-10003314"/>
    <x v="0"/>
    <x v="3"/>
    <n v="1.9279999999999997"/>
    <s v="CA-2016-126557"/>
    <n v="0"/>
    <n v="2"/>
    <n v="0.8"/>
    <n v="-2.9884000000000004"/>
    <n v="0.46881743173671325"/>
  </r>
  <r>
    <x v="450"/>
    <x v="20"/>
    <s v="FUR-CH-10000595"/>
    <x v="1"/>
    <x v="5"/>
    <n v="1931.04"/>
    <s v="CA-2016-114069"/>
    <n v="1"/>
    <n v="9"/>
    <n v="0.1"/>
    <n v="321.83999999999992"/>
    <n v="0.46529189879902266"/>
  </r>
  <r>
    <x v="450"/>
    <x v="0"/>
    <s v="OFF-BI-10001765"/>
    <x v="0"/>
    <x v="3"/>
    <n v="41.567999999999991"/>
    <s v="US-2016-107349"/>
    <n v="1"/>
    <n v="6"/>
    <n v="0.8"/>
    <n v="-66.508800000000036"/>
    <n v="0.46881743173671325"/>
  </r>
  <r>
    <x v="450"/>
    <x v="5"/>
    <s v="OFF-PA-10000019"/>
    <x v="0"/>
    <x v="0"/>
    <n v="38.880000000000003"/>
    <s v="US-2016-140851"/>
    <n v="1"/>
    <n v="6"/>
    <n v="0"/>
    <n v="18.662400000000002"/>
    <n v="0.43613829632717294"/>
  </r>
  <r>
    <x v="450"/>
    <x v="20"/>
    <s v="OFF-BI-10000320"/>
    <x v="0"/>
    <x v="3"/>
    <n v="11.808"/>
    <s v="CA-2016-114069"/>
    <n v="0"/>
    <n v="2"/>
    <n v="0.2"/>
    <n v="4.2804000000000002"/>
    <n v="0.46881743173671325"/>
  </r>
  <r>
    <x v="450"/>
    <x v="20"/>
    <s v="OFF-PA-10000349"/>
    <x v="0"/>
    <x v="0"/>
    <n v="9.9600000000000009"/>
    <s v="CA-2016-114069"/>
    <n v="0"/>
    <n v="2"/>
    <n v="0"/>
    <n v="4.6812000000000005"/>
    <n v="0.43613829632717294"/>
  </r>
  <r>
    <x v="451"/>
    <x v="12"/>
    <s v="FUR-CH-10004287"/>
    <x v="1"/>
    <x v="5"/>
    <n v="441.92"/>
    <s v="CA-2016-143364"/>
    <n v="1"/>
    <n v="2"/>
    <n v="0.2"/>
    <n v="49.715999999999966"/>
    <n v="0.46529189879902266"/>
  </r>
  <r>
    <x v="451"/>
    <x v="12"/>
    <s v="OFF-ST-10002743"/>
    <x v="0"/>
    <x v="1"/>
    <n v="272.73599999999999"/>
    <s v="CA-2016-143364"/>
    <n v="0"/>
    <n v="3"/>
    <n v="0.2"/>
    <n v="-64.774800000000013"/>
    <n v="0.44610841445725197"/>
  </r>
  <r>
    <x v="451"/>
    <x v="12"/>
    <s v="FUR-BO-10001608"/>
    <x v="1"/>
    <x v="10"/>
    <n v="127.76400000000002"/>
    <s v="CA-2016-143364"/>
    <n v="0"/>
    <n v="6"/>
    <n v="0.7"/>
    <n v="-191.64599999999996"/>
    <n v="0.5176847302647779"/>
  </r>
  <r>
    <x v="451"/>
    <x v="12"/>
    <s v="OFF-PA-10001846"/>
    <x v="0"/>
    <x v="0"/>
    <n v="18.496000000000002"/>
    <s v="CA-2016-143364"/>
    <n v="0"/>
    <n v="4"/>
    <n v="0.2"/>
    <n v="6.7048000000000005"/>
    <n v="0.43613829632717294"/>
  </r>
  <r>
    <x v="452"/>
    <x v="4"/>
    <s v="FUR-CH-10003312"/>
    <x v="1"/>
    <x v="5"/>
    <n v="1348.7040000000002"/>
    <s v="CA-2016-113404"/>
    <n v="1"/>
    <n v="6"/>
    <n v="0.2"/>
    <n v="-219.16440000000023"/>
    <n v="0.46529189879902266"/>
  </r>
  <r>
    <x v="452"/>
    <x v="4"/>
    <s v="FUR-CH-10004086"/>
    <x v="1"/>
    <x v="5"/>
    <n v="700.15200000000004"/>
    <s v="CA-2016-113404"/>
    <n v="0"/>
    <n v="3"/>
    <n v="0.2"/>
    <n v="78.767099999999971"/>
    <n v="0.46529189879902266"/>
  </r>
  <r>
    <x v="452"/>
    <x v="20"/>
    <s v="TEC-AC-10001990"/>
    <x v="2"/>
    <x v="9"/>
    <n v="599.9"/>
    <s v="US-2016-166520"/>
    <n v="1"/>
    <n v="10"/>
    <n v="0"/>
    <n v="191.96799999999996"/>
    <n v="0.52062335344040378"/>
  </r>
  <r>
    <x v="452"/>
    <x v="36"/>
    <s v="FUR-CH-10004853"/>
    <x v="1"/>
    <x v="5"/>
    <n v="150.97999999999999"/>
    <s v="CA-2016-146948"/>
    <n v="1"/>
    <n v="1"/>
    <n v="0"/>
    <n v="43.784199999999984"/>
    <n v="0.46529189879902266"/>
  </r>
  <r>
    <x v="452"/>
    <x v="36"/>
    <s v="OFF-EN-10000483"/>
    <x v="0"/>
    <x v="11"/>
    <n v="137.25"/>
    <s v="CA-2016-146948"/>
    <n v="0"/>
    <n v="9"/>
    <n v="0"/>
    <n v="63.134999999999991"/>
    <n v="0.44424167803735209"/>
  </r>
  <r>
    <x v="452"/>
    <x v="20"/>
    <s v="OFF-PA-10000501"/>
    <x v="0"/>
    <x v="0"/>
    <n v="80.88"/>
    <s v="US-2016-166520"/>
    <n v="0"/>
    <n v="3"/>
    <n v="0"/>
    <n v="39.6312"/>
    <n v="0.43613829632717294"/>
  </r>
  <r>
    <x v="452"/>
    <x v="36"/>
    <s v="OFF-FA-10001332"/>
    <x v="0"/>
    <x v="7"/>
    <n v="11.52"/>
    <s v="CA-2016-146948"/>
    <n v="0"/>
    <n v="4"/>
    <n v="0"/>
    <n v="5.4143999999999997"/>
    <n v="0.51168203684699509"/>
  </r>
  <r>
    <x v="453"/>
    <x v="16"/>
    <s v="FUR-BO-10004709"/>
    <x v="1"/>
    <x v="10"/>
    <n v="231.92000000000002"/>
    <s v="US-2016-149629"/>
    <n v="1"/>
    <n v="5"/>
    <n v="0.2"/>
    <n v="5.7980000000000018"/>
    <n v="0.5176847302647779"/>
  </r>
  <r>
    <x v="453"/>
    <x v="4"/>
    <s v="FUR-BO-10003159"/>
    <x v="1"/>
    <x v="10"/>
    <n v="195.46600000000001"/>
    <s v="CA-2016-138534"/>
    <n v="1"/>
    <n v="2"/>
    <n v="0.15"/>
    <n v="-13.797600000000017"/>
    <n v="0.5176847302647779"/>
  </r>
  <r>
    <x v="453"/>
    <x v="0"/>
    <s v="OFF-FA-10004248"/>
    <x v="0"/>
    <x v="7"/>
    <n v="14.432"/>
    <s v="CA-2016-121132"/>
    <n v="1"/>
    <n v="4"/>
    <n v="0.2"/>
    <n v="3.4276000000000004"/>
    <n v="0.51168203684699509"/>
  </r>
  <r>
    <x v="453"/>
    <x v="0"/>
    <s v="OFF-LA-10002368"/>
    <x v="0"/>
    <x v="2"/>
    <n v="6.2640000000000002"/>
    <s v="CA-2016-121132"/>
    <n v="0"/>
    <n v="3"/>
    <n v="0.2"/>
    <n v="2.0358000000000001"/>
    <n v="0.4647369236065339"/>
  </r>
  <r>
    <x v="454"/>
    <x v="4"/>
    <s v="TEC-AC-10003095"/>
    <x v="2"/>
    <x v="9"/>
    <n v="519.96"/>
    <s v="CA-2016-111206"/>
    <n v="1"/>
    <n v="4"/>
    <n v="0"/>
    <n v="176.78640000000001"/>
    <n v="0.52062335344040378"/>
  </r>
  <r>
    <x v="454"/>
    <x v="20"/>
    <s v="TEC-PH-10002468"/>
    <x v="2"/>
    <x v="6"/>
    <n v="135.99"/>
    <s v="CA-2016-122973"/>
    <n v="1"/>
    <n v="1"/>
    <n v="0"/>
    <n v="36.717300000000009"/>
    <n v="0.41105220110552465"/>
  </r>
  <r>
    <x v="454"/>
    <x v="20"/>
    <s v="FUR-FU-10002364"/>
    <x v="1"/>
    <x v="8"/>
    <n v="7.38"/>
    <s v="CA-2016-122973"/>
    <n v="0"/>
    <n v="1"/>
    <n v="0"/>
    <n v="2.1401999999999992"/>
    <n v="0.4595170286641902"/>
  </r>
  <r>
    <x v="454"/>
    <x v="20"/>
    <s v="OFF-AR-10003190"/>
    <x v="0"/>
    <x v="4"/>
    <n v="5.76"/>
    <s v="CA-2016-159590"/>
    <n v="1"/>
    <n v="2"/>
    <n v="0"/>
    <n v="1.6128"/>
    <n v="0.45632477063632687"/>
  </r>
  <r>
    <x v="454"/>
    <x v="20"/>
    <s v="OFF-BI-10004182"/>
    <x v="0"/>
    <x v="3"/>
    <n v="3.3280000000000003"/>
    <s v="CA-2016-122973"/>
    <n v="0"/>
    <n v="2"/>
    <n v="0.2"/>
    <n v="1.2064000000000001"/>
    <n v="0.46881743173671325"/>
  </r>
  <r>
    <x v="455"/>
    <x v="12"/>
    <s v="OFF-BI-10004352"/>
    <x v="0"/>
    <x v="3"/>
    <n v="2.0250000000000004"/>
    <s v="US-2016-160150"/>
    <n v="1"/>
    <n v="1"/>
    <n v="0.7"/>
    <n v="-1.3499999999999996"/>
    <n v="0.46881743173671325"/>
  </r>
  <r>
    <x v="456"/>
    <x v="1"/>
    <s v="FUR-BO-10002545"/>
    <x v="1"/>
    <x v="10"/>
    <n v="913.43000000000006"/>
    <s v="US-2016-122784"/>
    <n v="1"/>
    <n v="5"/>
    <n v="0.3"/>
    <n v="-52.195999999999913"/>
    <n v="0.5176847302647779"/>
  </r>
  <r>
    <x v="456"/>
    <x v="1"/>
    <s v="FUR-BO-10004690"/>
    <x v="1"/>
    <x v="10"/>
    <n v="384.94399999999996"/>
    <s v="US-2016-122784"/>
    <n v="0"/>
    <n v="4"/>
    <n v="0.3"/>
    <n v="-126.48159999999999"/>
    <n v="0.5176847302647779"/>
  </r>
  <r>
    <x v="456"/>
    <x v="18"/>
    <s v="TEC-AC-10002253"/>
    <x v="2"/>
    <x v="9"/>
    <n v="831.2"/>
    <s v="CA-2016-160472"/>
    <n v="1"/>
    <n v="5"/>
    <n v="0"/>
    <n v="124.68000000000004"/>
    <n v="0.52062335344040378"/>
  </r>
  <r>
    <x v="456"/>
    <x v="1"/>
    <s v="TEC-PH-10001557"/>
    <x v="2"/>
    <x v="6"/>
    <n v="153.584"/>
    <s v="US-2016-122784"/>
    <n v="0"/>
    <n v="2"/>
    <n v="0.2"/>
    <n v="13.438599999999994"/>
    <n v="0.41105220110552465"/>
  </r>
  <r>
    <x v="456"/>
    <x v="18"/>
    <s v="OFF-ST-10003442"/>
    <x v="0"/>
    <x v="1"/>
    <n v="141.4"/>
    <s v="CA-2016-160472"/>
    <n v="0"/>
    <n v="5"/>
    <n v="0"/>
    <n v="38.177999999999997"/>
    <n v="0.44610841445725197"/>
  </r>
  <r>
    <x v="456"/>
    <x v="18"/>
    <s v="OFF-EN-10000483"/>
    <x v="0"/>
    <x v="11"/>
    <n v="106.75"/>
    <s v="CA-2016-160472"/>
    <n v="0"/>
    <n v="7"/>
    <n v="0"/>
    <n v="49.10499999999999"/>
    <n v="0.44424167803735209"/>
  </r>
  <r>
    <x v="456"/>
    <x v="18"/>
    <s v="OFF-PA-10003129"/>
    <x v="0"/>
    <x v="0"/>
    <n v="97.82"/>
    <s v="CA-2016-160472"/>
    <n v="0"/>
    <n v="2"/>
    <n v="0"/>
    <n v="45.975399999999993"/>
    <n v="0.43613829632717294"/>
  </r>
  <r>
    <x v="456"/>
    <x v="18"/>
    <s v="OFF-ST-10000464"/>
    <x v="0"/>
    <x v="1"/>
    <n v="34.76"/>
    <s v="CA-2016-160472"/>
    <n v="0"/>
    <n v="1"/>
    <n v="0"/>
    <n v="9.732800000000001"/>
    <n v="0.44610841445725197"/>
  </r>
  <r>
    <x v="456"/>
    <x v="18"/>
    <s v="OFF-PA-10000528"/>
    <x v="0"/>
    <x v="0"/>
    <n v="26.400000000000002"/>
    <s v="CA-2016-160472"/>
    <n v="0"/>
    <n v="5"/>
    <n v="0"/>
    <n v="11.879999999999999"/>
    <n v="0.43613829632717294"/>
  </r>
  <r>
    <x v="456"/>
    <x v="1"/>
    <s v="OFF-BI-10000546"/>
    <x v="0"/>
    <x v="3"/>
    <n v="2.879999999999999"/>
    <s v="US-2016-122784"/>
    <n v="0"/>
    <n v="5"/>
    <n v="0.8"/>
    <n v="-4.4639999999999995"/>
    <n v="0.46881743173671325"/>
  </r>
  <r>
    <x v="457"/>
    <x v="20"/>
    <s v="FUR-FU-10002253"/>
    <x v="1"/>
    <x v="8"/>
    <n v="128.82"/>
    <s v="CA-2016-120810"/>
    <n v="1"/>
    <n v="3"/>
    <n v="0"/>
    <n v="50.239800000000002"/>
    <n v="0.4595170286641902"/>
  </r>
  <r>
    <x v="457"/>
    <x v="20"/>
    <s v="OFF-AP-10002892"/>
    <x v="0"/>
    <x v="12"/>
    <n v="68.94"/>
    <s v="CA-2016-120810"/>
    <n v="0"/>
    <n v="3"/>
    <n v="0"/>
    <n v="20.681999999999995"/>
    <n v="0.49507917887403441"/>
  </r>
  <r>
    <x v="457"/>
    <x v="20"/>
    <s v="OFF-BI-10003460"/>
    <x v="0"/>
    <x v="3"/>
    <n v="10.512"/>
    <s v="CA-2016-124044"/>
    <n v="1"/>
    <n v="3"/>
    <n v="0.2"/>
    <n v="3.6791999999999998"/>
    <n v="0.46881743173671325"/>
  </r>
  <r>
    <x v="458"/>
    <x v="3"/>
    <s v="TEC-AC-10003289"/>
    <x v="2"/>
    <x v="9"/>
    <n v="279.85999999999996"/>
    <s v="CA-2016-103135"/>
    <n v="1"/>
    <n v="14"/>
    <n v="0"/>
    <n v="64.367799999999988"/>
    <n v="0.52062335344040378"/>
  </r>
  <r>
    <x v="458"/>
    <x v="3"/>
    <s v="OFF-BI-10000069"/>
    <x v="0"/>
    <x v="3"/>
    <n v="135.09"/>
    <s v="CA-2016-103135"/>
    <n v="0"/>
    <n v="9"/>
    <n v="0"/>
    <n v="62.14139999999999"/>
    <n v="0.46881743173671325"/>
  </r>
  <r>
    <x v="458"/>
    <x v="3"/>
    <s v="OFF-BI-10000069"/>
    <x v="0"/>
    <x v="3"/>
    <n v="90.06"/>
    <s v="CA-2016-103135"/>
    <n v="0"/>
    <n v="6"/>
    <n v="0"/>
    <n v="41.427599999999991"/>
    <n v="0.46881743173671325"/>
  </r>
  <r>
    <x v="458"/>
    <x v="3"/>
    <s v="FUR-FU-10001487"/>
    <x v="1"/>
    <x v="8"/>
    <n v="20.94"/>
    <s v="CA-2016-103135"/>
    <n v="0"/>
    <n v="3"/>
    <n v="0"/>
    <n v="6.0725999999999987"/>
    <n v="0.4595170286641902"/>
  </r>
  <r>
    <x v="459"/>
    <x v="22"/>
    <s v="FUR-BO-10002213"/>
    <x v="1"/>
    <x v="10"/>
    <n v="704.9"/>
    <s v="CA-2016-148635"/>
    <n v="1"/>
    <n v="5"/>
    <n v="0"/>
    <n v="56.392000000000024"/>
    <n v="0.5176847302647779"/>
  </r>
  <r>
    <x v="459"/>
    <x v="4"/>
    <s v="TEC-PH-10004094"/>
    <x v="2"/>
    <x v="6"/>
    <n v="623.96"/>
    <s v="CA-2016-139248"/>
    <n v="1"/>
    <n v="5"/>
    <n v="0.2"/>
    <n v="38.997500000000002"/>
    <n v="0.41105220110552465"/>
  </r>
  <r>
    <x v="459"/>
    <x v="22"/>
    <s v="FUR-CH-10001854"/>
    <x v="1"/>
    <x v="5"/>
    <n v="561.5680000000001"/>
    <s v="CA-2016-148635"/>
    <n v="0"/>
    <n v="2"/>
    <n v="0.2"/>
    <n v="28.078400000000016"/>
    <n v="0.46529189879902266"/>
  </r>
  <r>
    <x v="459"/>
    <x v="33"/>
    <s v="FUR-TA-10002041"/>
    <x v="1"/>
    <x v="13"/>
    <n v="358.58"/>
    <s v="CA-2016-154291"/>
    <n v="1"/>
    <n v="2"/>
    <n v="0"/>
    <n v="39.44380000000001"/>
    <n v="0.55975208308209756"/>
  </r>
  <r>
    <x v="459"/>
    <x v="33"/>
    <s v="OFF-EN-10001335"/>
    <x v="0"/>
    <x v="11"/>
    <n v="98.46"/>
    <s v="CA-2016-154291"/>
    <n v="0"/>
    <n v="9"/>
    <n v="0"/>
    <n v="49.23"/>
    <n v="0.44424167803735209"/>
  </r>
  <r>
    <x v="459"/>
    <x v="2"/>
    <s v="OFF-BI-10001524"/>
    <x v="0"/>
    <x v="3"/>
    <n v="25.176000000000005"/>
    <s v="US-2016-150161"/>
    <n v="1"/>
    <n v="4"/>
    <n v="0.7"/>
    <n v="-18.462400000000002"/>
    <n v="0.46881743173671325"/>
  </r>
  <r>
    <x v="459"/>
    <x v="22"/>
    <s v="OFF-PA-10004782"/>
    <x v="0"/>
    <x v="0"/>
    <n v="12.96"/>
    <s v="CA-2016-148635"/>
    <n v="0"/>
    <n v="2"/>
    <n v="0"/>
    <n v="6.2208000000000006"/>
    <n v="0.43613829632717294"/>
  </r>
  <r>
    <x v="459"/>
    <x v="22"/>
    <s v="OFF-FA-10004395"/>
    <x v="0"/>
    <x v="7"/>
    <n v="9.42"/>
    <s v="CA-2016-148635"/>
    <n v="0"/>
    <n v="2"/>
    <n v="0"/>
    <n v="0.47100000000000009"/>
    <n v="0.51168203684699509"/>
  </r>
  <r>
    <x v="460"/>
    <x v="12"/>
    <s v="FUR-TA-10002356"/>
    <x v="1"/>
    <x v="13"/>
    <n v="393.16500000000002"/>
    <s v="US-2016-140200"/>
    <n v="1"/>
    <n v="3"/>
    <n v="0.5"/>
    <n v="-204.44580000000005"/>
    <n v="0.55975208308209756"/>
  </r>
  <r>
    <x v="460"/>
    <x v="12"/>
    <s v="FUR-CH-10003199"/>
    <x v="1"/>
    <x v="5"/>
    <n v="266.35200000000003"/>
    <s v="CA-2016-127754"/>
    <n v="1"/>
    <n v="3"/>
    <n v="0.2"/>
    <n v="13.317599999999985"/>
    <n v="0.46529189879902266"/>
  </r>
  <r>
    <x v="460"/>
    <x v="4"/>
    <s v="OFF-EN-10002230"/>
    <x v="0"/>
    <x v="11"/>
    <n v="167.86"/>
    <s v="CA-2016-136735"/>
    <n v="1"/>
    <n v="2"/>
    <n v="0"/>
    <n v="78.894199999999998"/>
    <n v="0.44424167803735209"/>
  </r>
  <r>
    <x v="460"/>
    <x v="4"/>
    <s v="OFF-AR-10002067"/>
    <x v="0"/>
    <x v="4"/>
    <n v="99.2"/>
    <s v="CA-2016-148180"/>
    <n v="1"/>
    <n v="5"/>
    <n v="0"/>
    <n v="25.792000000000002"/>
    <n v="0.45632477063632687"/>
  </r>
  <r>
    <x v="460"/>
    <x v="4"/>
    <s v="OFF-BI-10003314"/>
    <x v="0"/>
    <x v="3"/>
    <n v="23.136000000000003"/>
    <s v="CA-2016-148180"/>
    <n v="0"/>
    <n v="6"/>
    <n v="0.2"/>
    <n v="8.3867999999999991"/>
    <n v="0.46881743173671325"/>
  </r>
  <r>
    <x v="460"/>
    <x v="2"/>
    <s v="OFF-PA-10003072"/>
    <x v="0"/>
    <x v="0"/>
    <n v="10.368000000000002"/>
    <s v="CA-2016-143700"/>
    <n v="1"/>
    <n v="2"/>
    <n v="0.2"/>
    <n v="3.6288"/>
    <n v="0.43613829632717294"/>
  </r>
  <r>
    <x v="460"/>
    <x v="4"/>
    <s v="OFF-BI-10000605"/>
    <x v="0"/>
    <x v="3"/>
    <n v="9.1440000000000001"/>
    <s v="CA-2016-148180"/>
    <n v="0"/>
    <n v="3"/>
    <n v="0.2"/>
    <n v="3.0860999999999996"/>
    <n v="0.46881743173671325"/>
  </r>
  <r>
    <x v="461"/>
    <x v="3"/>
    <s v="TEC-PH-10004897"/>
    <x v="2"/>
    <x v="6"/>
    <n v="29.97"/>
    <s v="US-2016-129553"/>
    <n v="1"/>
    <n v="3"/>
    <n v="0"/>
    <n v="0.29969999999999963"/>
    <n v="0.41105220110552465"/>
  </r>
  <r>
    <x v="462"/>
    <x v="4"/>
    <s v="TEC-AC-10003628"/>
    <x v="2"/>
    <x v="9"/>
    <n v="209.92999999999998"/>
    <s v="CA-2016-155334"/>
    <n v="1"/>
    <n v="7"/>
    <n v="0"/>
    <n v="92.369200000000021"/>
    <n v="0.52062335344040378"/>
  </r>
  <r>
    <x v="462"/>
    <x v="28"/>
    <s v="FUR-CH-10002304"/>
    <x v="1"/>
    <x v="5"/>
    <n v="155.88"/>
    <s v="US-2016-164966"/>
    <n v="1"/>
    <n v="6"/>
    <n v="0"/>
    <n v="38.970000000000006"/>
    <n v="0.46529189879902266"/>
  </r>
  <r>
    <x v="462"/>
    <x v="0"/>
    <s v="OFF-ST-10000943"/>
    <x v="0"/>
    <x v="1"/>
    <n v="61.792000000000002"/>
    <s v="CA-2016-132507"/>
    <n v="1"/>
    <n v="4"/>
    <n v="0.2"/>
    <n v="6.1792000000000016"/>
    <n v="0.44610841445725197"/>
  </r>
  <r>
    <x v="462"/>
    <x v="4"/>
    <s v="OFF-BI-10002557"/>
    <x v="0"/>
    <x v="3"/>
    <n v="10.92"/>
    <s v="CA-2016-155334"/>
    <n v="0"/>
    <n v="3"/>
    <n v="0.2"/>
    <n v="4.0949999999999989"/>
    <n v="0.46881743173671325"/>
  </r>
  <r>
    <x v="462"/>
    <x v="4"/>
    <s v="FUR-FU-10003274"/>
    <x v="1"/>
    <x v="8"/>
    <n v="5.28"/>
    <s v="CA-2016-155334"/>
    <n v="0"/>
    <n v="3"/>
    <n v="0"/>
    <n v="2.3232000000000004"/>
    <n v="0.4595170286641902"/>
  </r>
  <r>
    <x v="463"/>
    <x v="20"/>
    <s v="FUR-TA-10002903"/>
    <x v="1"/>
    <x v="13"/>
    <n v="1090.7819999999999"/>
    <s v="CA-2016-124891"/>
    <n v="1"/>
    <n v="7"/>
    <n v="0.4"/>
    <n v="-290.87520000000001"/>
    <n v="0.55975208308209756"/>
  </r>
  <r>
    <x v="463"/>
    <x v="20"/>
    <s v="TEC-AC-10003033"/>
    <x v="2"/>
    <x v="9"/>
    <n v="2309.65"/>
    <s v="CA-2016-124891"/>
    <n v="0"/>
    <n v="7"/>
    <n v="0"/>
    <n v="762.18449999999984"/>
    <n v="0.52062335344040378"/>
  </r>
  <r>
    <x v="463"/>
    <x v="29"/>
    <s v="TEC-AC-10004469"/>
    <x v="2"/>
    <x v="9"/>
    <n v="239.70000000000002"/>
    <s v="CA-2016-164427"/>
    <n v="1"/>
    <n v="6"/>
    <n v="0"/>
    <n v="105.46800000000002"/>
    <n v="0.52062335344040378"/>
  </r>
  <r>
    <x v="463"/>
    <x v="24"/>
    <s v="OFF-SU-10002573"/>
    <x v="0"/>
    <x v="14"/>
    <n v="52.59"/>
    <s v="CA-2016-111017"/>
    <n v="1"/>
    <n v="3"/>
    <n v="0"/>
    <n v="15.776999999999996"/>
    <n v="0.53938093436526824"/>
  </r>
  <r>
    <x v="463"/>
    <x v="20"/>
    <s v="OFF-PA-10004621"/>
    <x v="0"/>
    <x v="0"/>
    <n v="19.440000000000001"/>
    <s v="CA-2016-124891"/>
    <n v="0"/>
    <n v="3"/>
    <n v="0"/>
    <n v="9.3312000000000008"/>
    <n v="0.43613829632717294"/>
  </r>
  <r>
    <x v="464"/>
    <x v="4"/>
    <s v="FUR-TA-10003715"/>
    <x v="1"/>
    <x v="13"/>
    <n v="1004.9760000000001"/>
    <s v="CA-2016-153388"/>
    <n v="1"/>
    <n v="6"/>
    <n v="0.2"/>
    <n v="-175.87080000000009"/>
    <n v="0.55975208308209756"/>
  </r>
  <r>
    <x v="464"/>
    <x v="4"/>
    <s v="OFF-AR-10001868"/>
    <x v="0"/>
    <x v="4"/>
    <n v="6.72"/>
    <s v="CA-2016-153388"/>
    <n v="0"/>
    <n v="4"/>
    <n v="0"/>
    <n v="3.36"/>
    <n v="0.45632477063632687"/>
  </r>
  <r>
    <x v="465"/>
    <x v="22"/>
    <s v="TEC-MA-10001972"/>
    <x v="2"/>
    <x v="15"/>
    <n v="558.4"/>
    <s v="CA-2016-147501"/>
    <n v="1"/>
    <n v="2"/>
    <n v="0.2"/>
    <n v="41.880000000000024"/>
    <n v="0.5183572270896134"/>
  </r>
  <r>
    <x v="465"/>
    <x v="11"/>
    <s v="FUR-TA-10003469"/>
    <x v="1"/>
    <x v="13"/>
    <n v="277.5"/>
    <s v="CA-2016-112767"/>
    <n v="1"/>
    <n v="4"/>
    <n v="0.5"/>
    <n v="-188.7"/>
    <n v="0.55975208308209756"/>
  </r>
  <r>
    <x v="465"/>
    <x v="43"/>
    <s v="TEC-AC-10004571"/>
    <x v="2"/>
    <x v="9"/>
    <n v="199.98"/>
    <s v="CA-2016-122406"/>
    <n v="1"/>
    <n v="2"/>
    <n v="0"/>
    <n v="83.991600000000005"/>
    <n v="0.52062335344040378"/>
  </r>
  <r>
    <x v="465"/>
    <x v="43"/>
    <s v="TEC-PH-10001527"/>
    <x v="2"/>
    <x v="6"/>
    <n v="128.85000000000002"/>
    <s v="CA-2016-122406"/>
    <n v="0"/>
    <n v="3"/>
    <n v="0"/>
    <n v="3.8654999999999973"/>
    <n v="0.41105220110552465"/>
  </r>
  <r>
    <x v="465"/>
    <x v="43"/>
    <s v="FUR-CH-10001973"/>
    <x v="1"/>
    <x v="5"/>
    <n v="110.98"/>
    <s v="CA-2016-122406"/>
    <n v="0"/>
    <n v="1"/>
    <n v="0"/>
    <n v="15.537199999999999"/>
    <n v="0.46529189879902266"/>
  </r>
  <r>
    <x v="465"/>
    <x v="43"/>
    <s v="OFF-PA-10001307"/>
    <x v="0"/>
    <x v="0"/>
    <n v="8.4"/>
    <s v="CA-2016-122406"/>
    <n v="0"/>
    <n v="2"/>
    <n v="0"/>
    <n v="4.1159999999999997"/>
    <n v="0.43613829632717294"/>
  </r>
  <r>
    <x v="465"/>
    <x v="22"/>
    <s v="OFF-BI-10002003"/>
    <x v="0"/>
    <x v="3"/>
    <n v="6.3680000000000003"/>
    <s v="CA-2016-147501"/>
    <n v="0"/>
    <n v="2"/>
    <n v="0.2"/>
    <n v="2.1492"/>
    <n v="0.46881743173671325"/>
  </r>
  <r>
    <x v="466"/>
    <x v="0"/>
    <s v="OFF-ST-10001505"/>
    <x v="0"/>
    <x v="1"/>
    <n v="33.488000000000007"/>
    <s v="CA-2016-112214"/>
    <n v="1"/>
    <n v="7"/>
    <n v="0.2"/>
    <n v="-1.2558000000000051"/>
    <n v="0.44610841445725197"/>
  </r>
  <r>
    <x v="466"/>
    <x v="0"/>
    <s v="OFF-SU-10003567"/>
    <x v="0"/>
    <x v="14"/>
    <n v="23.04"/>
    <s v="CA-2016-112214"/>
    <n v="0"/>
    <n v="3"/>
    <n v="0.2"/>
    <n v="-4.895999999999999"/>
    <n v="0.53938093436526824"/>
  </r>
  <r>
    <x v="466"/>
    <x v="0"/>
    <s v="FUR-FU-10002364"/>
    <x v="1"/>
    <x v="8"/>
    <n v="14.76"/>
    <s v="CA-2016-112214"/>
    <n v="0"/>
    <n v="5"/>
    <n v="0.6"/>
    <n v="-11.439000000000004"/>
    <n v="0.4595170286641902"/>
  </r>
  <r>
    <x v="466"/>
    <x v="0"/>
    <s v="OFF-BI-10002982"/>
    <x v="0"/>
    <x v="3"/>
    <n v="1.3619999999999997"/>
    <s v="CA-2016-112214"/>
    <n v="0"/>
    <n v="1"/>
    <n v="0.8"/>
    <n v="-2.1792000000000007"/>
    <n v="0.46881743173671325"/>
  </r>
  <r>
    <x v="467"/>
    <x v="0"/>
    <s v="FUR-BO-10003965"/>
    <x v="1"/>
    <x v="10"/>
    <n v="369.19919999999996"/>
    <s v="CA-2016-135251"/>
    <n v="1"/>
    <n v="3"/>
    <n v="0.32"/>
    <n v="-114.01739999999995"/>
    <n v="0.5176847302647779"/>
  </r>
  <r>
    <x v="467"/>
    <x v="0"/>
    <s v="OFF-PA-10003302"/>
    <x v="0"/>
    <x v="0"/>
    <n v="56.704000000000001"/>
    <s v="CA-2016-135251"/>
    <n v="0"/>
    <n v="2"/>
    <n v="0.2"/>
    <n v="19.137599999999992"/>
    <n v="0.43613829632717294"/>
  </r>
  <r>
    <x v="467"/>
    <x v="0"/>
    <s v="OFF-LA-10004544"/>
    <x v="0"/>
    <x v="2"/>
    <n v="35.520000000000003"/>
    <s v="CA-2016-135251"/>
    <n v="0"/>
    <n v="3"/>
    <n v="0.2"/>
    <n v="13.320000000000002"/>
    <n v="0.4647369236065339"/>
  </r>
  <r>
    <x v="467"/>
    <x v="0"/>
    <s v="OFF-PA-10004156"/>
    <x v="0"/>
    <x v="0"/>
    <n v="27.216000000000001"/>
    <s v="CA-2016-160794"/>
    <n v="1"/>
    <n v="3"/>
    <n v="0.2"/>
    <n v="9.8657999999999983"/>
    <n v="0.43613829632717294"/>
  </r>
  <r>
    <x v="467"/>
    <x v="0"/>
    <s v="OFF-BI-10001097"/>
    <x v="0"/>
    <x v="3"/>
    <n v="6.2299999999999986"/>
    <s v="CA-2016-135251"/>
    <n v="0"/>
    <n v="5"/>
    <n v="0.8"/>
    <n v="-9.6565000000000047"/>
    <n v="0.46881743173671325"/>
  </r>
  <r>
    <x v="468"/>
    <x v="6"/>
    <s v="TEC-PH-10003601"/>
    <x v="2"/>
    <x v="6"/>
    <n v="494.97"/>
    <s v="CA-2016-163237"/>
    <n v="1"/>
    <n v="3"/>
    <n v="0"/>
    <n v="148.49099999999996"/>
    <n v="0.41105220110552465"/>
  </r>
  <r>
    <x v="468"/>
    <x v="24"/>
    <s v="FUR-FU-10000305"/>
    <x v="1"/>
    <x v="8"/>
    <n v="212.94"/>
    <s v="US-2016-124219"/>
    <n v="1"/>
    <n v="3"/>
    <n v="0"/>
    <n v="34.070399999999999"/>
    <n v="0.4595170286641902"/>
  </r>
  <r>
    <x v="468"/>
    <x v="2"/>
    <s v="OFF-AR-10002952"/>
    <x v="0"/>
    <x v="4"/>
    <n v="106.8"/>
    <s v="CA-2016-138331"/>
    <n v="1"/>
    <n v="10"/>
    <n v="0.2"/>
    <n v="10.679999999999996"/>
    <n v="0.45632477063632687"/>
  </r>
  <r>
    <x v="468"/>
    <x v="36"/>
    <s v="OFF-AP-10001492"/>
    <x v="0"/>
    <x v="12"/>
    <n v="77.58"/>
    <s v="US-2016-117492"/>
    <n v="1"/>
    <n v="9"/>
    <n v="0"/>
    <n v="20.1708"/>
    <n v="0.49507917887403441"/>
  </r>
  <r>
    <x v="468"/>
    <x v="24"/>
    <s v="OFF-BI-10002215"/>
    <x v="0"/>
    <x v="3"/>
    <n v="28.4"/>
    <s v="US-2016-124219"/>
    <n v="0"/>
    <n v="4"/>
    <n v="0"/>
    <n v="13.063999999999998"/>
    <n v="0.46881743173671325"/>
  </r>
  <r>
    <x v="468"/>
    <x v="6"/>
    <s v="OFF-LA-10004545"/>
    <x v="0"/>
    <x v="2"/>
    <n v="25.06"/>
    <s v="CA-2016-163237"/>
    <n v="0"/>
    <n v="2"/>
    <n v="0"/>
    <n v="11.778199999999998"/>
    <n v="0.4647369236065339"/>
  </r>
  <r>
    <x v="468"/>
    <x v="4"/>
    <s v="OFF-BI-10002194"/>
    <x v="0"/>
    <x v="3"/>
    <n v="19.152000000000001"/>
    <s v="CA-2016-141936"/>
    <n v="1"/>
    <n v="3"/>
    <n v="0.2"/>
    <n v="6.4638000000000009"/>
    <n v="0.46881743173671325"/>
  </r>
  <r>
    <x v="468"/>
    <x v="35"/>
    <s v="OFF-BI-10004970"/>
    <x v="0"/>
    <x v="3"/>
    <n v="3.3040000000000003"/>
    <s v="CA-2016-163895"/>
    <n v="1"/>
    <n v="1"/>
    <n v="0.2"/>
    <n v="1.1151"/>
    <n v="0.46881743173671325"/>
  </r>
  <r>
    <x v="469"/>
    <x v="32"/>
    <s v="OFF-BI-10001718"/>
    <x v="0"/>
    <x v="3"/>
    <n v="447.85999999999996"/>
    <s v="CA-2016-129322"/>
    <n v="1"/>
    <n v="7"/>
    <n v="0"/>
    <n v="210.49419999999998"/>
    <n v="0.46881743173671325"/>
  </r>
  <r>
    <x v="469"/>
    <x v="20"/>
    <s v="TEC-AC-10000736"/>
    <x v="2"/>
    <x v="9"/>
    <n v="79.989999999999995"/>
    <s v="CA-2016-127544"/>
    <n v="1"/>
    <n v="1"/>
    <n v="0"/>
    <n v="28.796399999999998"/>
    <n v="0.52062335344040378"/>
  </r>
  <r>
    <x v="469"/>
    <x v="4"/>
    <s v="FUR-CH-10000785"/>
    <x v="1"/>
    <x v="5"/>
    <n v="144.78399999999999"/>
    <s v="CA-2016-168564"/>
    <n v="1"/>
    <n v="1"/>
    <n v="0.2"/>
    <n v="10.858800000000002"/>
    <n v="0.46529189879902266"/>
  </r>
  <r>
    <x v="469"/>
    <x v="32"/>
    <s v="OFF-AP-10004336"/>
    <x v="0"/>
    <x v="12"/>
    <n v="113.92"/>
    <s v="CA-2016-129322"/>
    <n v="0"/>
    <n v="2"/>
    <n v="0"/>
    <n v="33.036799999999985"/>
    <n v="0.49507917887403441"/>
  </r>
  <r>
    <x v="469"/>
    <x v="32"/>
    <s v="OFF-AR-10004587"/>
    <x v="0"/>
    <x v="4"/>
    <n v="39.659999999999997"/>
    <s v="CA-2016-129322"/>
    <n v="0"/>
    <n v="2"/>
    <n v="0"/>
    <n v="11.897999999999996"/>
    <n v="0.45632477063632687"/>
  </r>
  <r>
    <x v="469"/>
    <x v="4"/>
    <s v="OFF-BI-10002557"/>
    <x v="0"/>
    <x v="3"/>
    <n v="7.28"/>
    <s v="CA-2016-168564"/>
    <n v="0"/>
    <n v="2"/>
    <n v="0.2"/>
    <n v="2.7299999999999995"/>
    <n v="0.46881743173671325"/>
  </r>
  <r>
    <x v="469"/>
    <x v="4"/>
    <s v="OFF-BI-10004970"/>
    <x v="0"/>
    <x v="3"/>
    <n v="6.6080000000000005"/>
    <s v="CA-2016-168564"/>
    <n v="0"/>
    <n v="2"/>
    <n v="0.2"/>
    <n v="2.2302"/>
    <n v="0.46881743173671325"/>
  </r>
  <r>
    <x v="470"/>
    <x v="20"/>
    <s v="OFF-BI-10000545"/>
    <x v="0"/>
    <x v="3"/>
    <n v="1217.568"/>
    <s v="CA-2016-131338"/>
    <n v="1"/>
    <n v="2"/>
    <n v="0.2"/>
    <n v="456.58800000000002"/>
    <n v="0.46881743173671325"/>
  </r>
  <r>
    <x v="470"/>
    <x v="20"/>
    <s v="TEC-PH-10000984"/>
    <x v="2"/>
    <x v="6"/>
    <n v="979.95"/>
    <s v="CA-2016-131338"/>
    <n v="0"/>
    <n v="5"/>
    <n v="0"/>
    <n v="274.38600000000008"/>
    <n v="0.41105220110552465"/>
  </r>
  <r>
    <x v="470"/>
    <x v="21"/>
    <s v="FUR-BO-10004690"/>
    <x v="1"/>
    <x v="10"/>
    <n v="687.4"/>
    <s v="CA-2016-103954"/>
    <n v="1"/>
    <n v="5"/>
    <n v="0"/>
    <n v="48.117999999999981"/>
    <n v="0.5176847302647779"/>
  </r>
  <r>
    <x v="470"/>
    <x v="14"/>
    <s v="FUR-TA-10003748"/>
    <x v="1"/>
    <x v="13"/>
    <n v="622.44999999999993"/>
    <s v="CA-2016-163055"/>
    <n v="1"/>
    <n v="5"/>
    <n v="0"/>
    <n v="136.93899999999999"/>
    <n v="0.55975208308209756"/>
  </r>
  <r>
    <x v="470"/>
    <x v="20"/>
    <s v="FUR-TA-10002607"/>
    <x v="1"/>
    <x v="13"/>
    <n v="382.80599999999998"/>
    <s v="CA-2016-131338"/>
    <n v="0"/>
    <n v="9"/>
    <n v="0.4"/>
    <n v="-153.12239999999997"/>
    <n v="0.55975208308209756"/>
  </r>
  <r>
    <x v="470"/>
    <x v="20"/>
    <s v="TEC-PH-10003012"/>
    <x v="2"/>
    <x v="6"/>
    <n v="307.98"/>
    <s v="CA-2016-131338"/>
    <n v="0"/>
    <n v="2"/>
    <n v="0"/>
    <n v="89.314199999999971"/>
    <n v="0.41105220110552465"/>
  </r>
  <r>
    <x v="470"/>
    <x v="20"/>
    <s v="TEC-AC-10002600"/>
    <x v="2"/>
    <x v="9"/>
    <n v="247.8"/>
    <s v="CA-2016-131338"/>
    <n v="0"/>
    <n v="4"/>
    <n v="0"/>
    <n v="34.692000000000007"/>
    <n v="0.52062335344040378"/>
  </r>
  <r>
    <x v="470"/>
    <x v="20"/>
    <s v="OFF-PA-10001815"/>
    <x v="0"/>
    <x v="0"/>
    <n v="144.12"/>
    <s v="CA-2016-128013"/>
    <n v="1"/>
    <n v="3"/>
    <n v="0"/>
    <n v="69.177599999999984"/>
    <n v="0.43613829632717294"/>
  </r>
  <r>
    <x v="470"/>
    <x v="20"/>
    <s v="OFF-PA-10001357"/>
    <x v="0"/>
    <x v="0"/>
    <n v="143.69999999999999"/>
    <s v="CA-2016-131338"/>
    <n v="0"/>
    <n v="3"/>
    <n v="0"/>
    <n v="68.975999999999999"/>
    <n v="0.43613829632717294"/>
  </r>
  <r>
    <x v="470"/>
    <x v="20"/>
    <s v="FUR-FU-10002157"/>
    <x v="1"/>
    <x v="8"/>
    <n v="47.04"/>
    <s v="CA-2016-131338"/>
    <n v="0"/>
    <n v="3"/>
    <n v="0"/>
    <n v="18.345599999999997"/>
    <n v="0.4595170286641902"/>
  </r>
  <r>
    <x v="470"/>
    <x v="20"/>
    <s v="OFF-ST-10000642"/>
    <x v="0"/>
    <x v="1"/>
    <n v="41.96"/>
    <s v="CA-2016-131338"/>
    <n v="0"/>
    <n v="2"/>
    <n v="0"/>
    <n v="2.9371999999999971"/>
    <n v="0.44610841445725197"/>
  </r>
  <r>
    <x v="470"/>
    <x v="14"/>
    <s v="OFF-ST-10002485"/>
    <x v="0"/>
    <x v="1"/>
    <n v="21.98"/>
    <s v="CA-2016-163055"/>
    <n v="0"/>
    <n v="1"/>
    <n v="0"/>
    <n v="0.21979999999999933"/>
    <n v="0.44610841445725197"/>
  </r>
  <r>
    <x v="470"/>
    <x v="20"/>
    <s v="OFF-FA-10000992"/>
    <x v="0"/>
    <x v="7"/>
    <n v="10.649999999999999"/>
    <s v="CA-2016-131338"/>
    <n v="0"/>
    <n v="3"/>
    <n v="0"/>
    <n v="5.0054999999999996"/>
    <n v="0.51168203684699509"/>
  </r>
  <r>
    <x v="470"/>
    <x v="20"/>
    <s v="FUR-FU-10000320"/>
    <x v="1"/>
    <x v="8"/>
    <n v="10.02"/>
    <s v="CA-2016-128013"/>
    <n v="0"/>
    <n v="3"/>
    <n v="0"/>
    <n v="4.4088000000000012"/>
    <n v="0.4595170286641902"/>
  </r>
  <r>
    <x v="470"/>
    <x v="20"/>
    <s v="FUR-FU-10001706"/>
    <x v="1"/>
    <x v="8"/>
    <n v="6.16"/>
    <s v="CA-2016-131338"/>
    <n v="0"/>
    <n v="2"/>
    <n v="0"/>
    <n v="2.9567999999999999"/>
    <n v="0.4595170286641902"/>
  </r>
  <r>
    <x v="470"/>
    <x v="16"/>
    <s v="OFF-LA-10001613"/>
    <x v="0"/>
    <x v="2"/>
    <n v="4.6079999999999997"/>
    <s v="CA-2016-155453"/>
    <n v="1"/>
    <n v="2"/>
    <n v="0.2"/>
    <n v="1.6704000000000001"/>
    <n v="0.4647369236065339"/>
  </r>
  <r>
    <x v="470"/>
    <x v="14"/>
    <s v="OFF-AR-10001026"/>
    <x v="0"/>
    <x v="4"/>
    <n v="2.2000000000000002"/>
    <s v="CA-2016-163055"/>
    <n v="0"/>
    <n v="1"/>
    <n v="0"/>
    <n v="0.96800000000000019"/>
    <n v="0.45632477063632687"/>
  </r>
  <r>
    <x v="471"/>
    <x v="11"/>
    <s v="TEC-PH-10000576"/>
    <x v="2"/>
    <x v="6"/>
    <n v="438.36800000000005"/>
    <s v="US-2016-156496"/>
    <n v="1"/>
    <n v="4"/>
    <n v="0.2"/>
    <n v="38.357200000000006"/>
    <n v="0.41105220110552465"/>
  </r>
  <r>
    <x v="471"/>
    <x v="11"/>
    <s v="TEC-PH-10004188"/>
    <x v="2"/>
    <x v="6"/>
    <n v="139.94400000000002"/>
    <s v="US-2016-156496"/>
    <n v="0"/>
    <n v="7"/>
    <n v="0.2"/>
    <n v="-31.487400000000001"/>
    <n v="0.41105220110552465"/>
  </r>
  <r>
    <x v="471"/>
    <x v="11"/>
    <s v="OFF-AP-10001469"/>
    <x v="0"/>
    <x v="12"/>
    <n v="133.47200000000001"/>
    <s v="US-2016-156496"/>
    <n v="0"/>
    <n v="4"/>
    <n v="0.2"/>
    <n v="15.015599999999985"/>
    <n v="0.49507917887403441"/>
  </r>
  <r>
    <x v="471"/>
    <x v="14"/>
    <s v="OFF-BI-10004632"/>
    <x v="0"/>
    <x v="3"/>
    <n v="64.75"/>
    <s v="CA-2016-121699"/>
    <n v="1"/>
    <n v="5"/>
    <n v="0"/>
    <n v="29.137499999999996"/>
    <n v="0.46881743173671325"/>
  </r>
  <r>
    <x v="471"/>
    <x v="28"/>
    <s v="OFF-LA-10002043"/>
    <x v="0"/>
    <x v="2"/>
    <n v="41.4"/>
    <s v="CA-2016-130022"/>
    <n v="1"/>
    <n v="4"/>
    <n v="0"/>
    <n v="19.872"/>
    <n v="0.4647369236065339"/>
  </r>
  <r>
    <x v="471"/>
    <x v="28"/>
    <s v="OFF-AR-10001915"/>
    <x v="0"/>
    <x v="4"/>
    <n v="29.79"/>
    <s v="CA-2016-130022"/>
    <n v="0"/>
    <n v="3"/>
    <n v="0"/>
    <n v="12.511800000000001"/>
    <n v="0.45632477063632687"/>
  </r>
  <r>
    <x v="471"/>
    <x v="28"/>
    <s v="OFF-LA-10002787"/>
    <x v="0"/>
    <x v="2"/>
    <n v="3.75"/>
    <s v="CA-2016-130022"/>
    <n v="0"/>
    <n v="1"/>
    <n v="0"/>
    <n v="1.7999999999999998"/>
    <n v="0.4647369236065339"/>
  </r>
  <r>
    <x v="472"/>
    <x v="20"/>
    <s v="TEC-PH-10004614"/>
    <x v="2"/>
    <x v="6"/>
    <n v="138"/>
    <s v="US-2016-156797"/>
    <n v="1"/>
    <n v="2"/>
    <n v="0"/>
    <n v="34.5"/>
    <n v="0.41105220110552465"/>
  </r>
  <r>
    <x v="472"/>
    <x v="25"/>
    <s v="FUR-FU-10004270"/>
    <x v="1"/>
    <x v="8"/>
    <n v="46.152000000000001"/>
    <s v="CA-2016-119634"/>
    <n v="1"/>
    <n v="3"/>
    <n v="0.2"/>
    <n v="12.114900000000002"/>
    <n v="0.4595170286641902"/>
  </r>
  <r>
    <x v="472"/>
    <x v="20"/>
    <s v="OFF-AR-10001427"/>
    <x v="0"/>
    <x v="4"/>
    <n v="11.96"/>
    <s v="US-2016-156797"/>
    <n v="0"/>
    <n v="2"/>
    <n v="0"/>
    <n v="3.1096000000000004"/>
    <n v="0.45632477063632687"/>
  </r>
  <r>
    <x v="473"/>
    <x v="2"/>
    <s v="OFF-ST-10003816"/>
    <x v="0"/>
    <x v="1"/>
    <n v="422.85599999999999"/>
    <s v="CA-2016-169656"/>
    <n v="1"/>
    <n v="3"/>
    <n v="0.2"/>
    <n v="15.857099999999974"/>
    <n v="0.44610841445725197"/>
  </r>
  <r>
    <x v="473"/>
    <x v="25"/>
    <s v="OFF-AR-10001446"/>
    <x v="0"/>
    <x v="4"/>
    <n v="64.680000000000007"/>
    <s v="CA-2016-133396"/>
    <n v="1"/>
    <n v="7"/>
    <n v="0.2"/>
    <n v="8.0849999999999973"/>
    <n v="0.45632477063632687"/>
  </r>
  <r>
    <x v="473"/>
    <x v="4"/>
    <s v="OFF-AR-10003156"/>
    <x v="0"/>
    <x v="4"/>
    <n v="50.8"/>
    <s v="CA-2016-112014"/>
    <n v="1"/>
    <n v="5"/>
    <n v="0"/>
    <n v="13.208000000000002"/>
    <n v="0.45632477063632687"/>
  </r>
  <r>
    <x v="473"/>
    <x v="4"/>
    <s v="FUR-FU-10001889"/>
    <x v="1"/>
    <x v="8"/>
    <n v="31.56"/>
    <s v="CA-2016-148495"/>
    <n v="1"/>
    <n v="3"/>
    <n v="0"/>
    <n v="10.4148"/>
    <n v="0.4595170286641902"/>
  </r>
  <r>
    <x v="473"/>
    <x v="18"/>
    <s v="OFF-BI-10003529"/>
    <x v="0"/>
    <x v="3"/>
    <n v="11.36"/>
    <s v="CA-2016-150441"/>
    <n v="1"/>
    <n v="4"/>
    <n v="0"/>
    <n v="5.5663999999999998"/>
    <n v="0.46881743173671325"/>
  </r>
  <r>
    <x v="473"/>
    <x v="5"/>
    <s v="OFF-BI-10004187"/>
    <x v="0"/>
    <x v="3"/>
    <n v="5.64"/>
    <s v="CA-2016-120516"/>
    <n v="1"/>
    <n v="3"/>
    <n v="0"/>
    <n v="2.7071999999999994"/>
    <n v="0.46881743173671325"/>
  </r>
  <r>
    <x v="474"/>
    <x v="4"/>
    <s v="OFF-ST-10000046"/>
    <x v="0"/>
    <x v="1"/>
    <n v="323.10000000000002"/>
    <s v="CA-2016-162369"/>
    <n v="1"/>
    <n v="2"/>
    <n v="0"/>
    <n v="61.38900000000001"/>
    <n v="0.44610841445725197"/>
  </r>
  <r>
    <x v="474"/>
    <x v="4"/>
    <s v="FUR-FU-10004018"/>
    <x v="1"/>
    <x v="8"/>
    <n v="104.23"/>
    <s v="CA-2016-142454"/>
    <n v="1"/>
    <n v="7"/>
    <n v="0"/>
    <n v="28.142100000000006"/>
    <n v="0.4595170286641902"/>
  </r>
  <r>
    <x v="474"/>
    <x v="4"/>
    <s v="OFF-ST-10003638"/>
    <x v="0"/>
    <x v="1"/>
    <n v="70.260000000000005"/>
    <s v="CA-2016-142454"/>
    <n v="0"/>
    <n v="3"/>
    <n v="0"/>
    <n v="18.970199999999998"/>
    <n v="0.44610841445725197"/>
  </r>
  <r>
    <x v="475"/>
    <x v="12"/>
    <s v="TEC-PH-10002624"/>
    <x v="2"/>
    <x v="6"/>
    <n v="1879.96"/>
    <s v="US-2016-128090"/>
    <n v="1"/>
    <n v="5"/>
    <n v="0.2"/>
    <n v="211.49549999999977"/>
    <n v="0.41105220110552465"/>
  </r>
  <r>
    <x v="475"/>
    <x v="2"/>
    <s v="TEC-PH-10003580"/>
    <x v="2"/>
    <x v="6"/>
    <n v="519.79200000000003"/>
    <s v="US-2016-126753"/>
    <n v="1"/>
    <n v="4"/>
    <n v="0.4"/>
    <n v="-112.62159999999994"/>
    <n v="0.41105220110552465"/>
  </r>
  <r>
    <x v="475"/>
    <x v="12"/>
    <s v="OFF-PA-10001878"/>
    <x v="0"/>
    <x v="0"/>
    <n v="313.024"/>
    <s v="US-2016-128090"/>
    <n v="0"/>
    <n v="8"/>
    <n v="0.2"/>
    <n v="105.64559999999997"/>
    <n v="0.43613829632717294"/>
  </r>
  <r>
    <x v="475"/>
    <x v="2"/>
    <s v="FUR-BO-10000780"/>
    <x v="1"/>
    <x v="10"/>
    <n v="301.46999999999997"/>
    <s v="US-2016-164238"/>
    <n v="1"/>
    <n v="3"/>
    <n v="0.5"/>
    <n v="-204.99959999999996"/>
    <n v="0.5176847302647779"/>
  </r>
  <r>
    <x v="475"/>
    <x v="2"/>
    <s v="FUR-FU-10001488"/>
    <x v="1"/>
    <x v="8"/>
    <n v="254.35200000000003"/>
    <s v="US-2016-126753"/>
    <n v="0"/>
    <n v="3"/>
    <n v="0.2"/>
    <n v="0"/>
    <n v="0.4595170286641902"/>
  </r>
  <r>
    <x v="475"/>
    <x v="2"/>
    <s v="TEC-AC-10004227"/>
    <x v="2"/>
    <x v="9"/>
    <n v="31.176000000000002"/>
    <s v="US-2016-126753"/>
    <n v="0"/>
    <n v="3"/>
    <n v="0.2"/>
    <n v="-5.4558000000000035"/>
    <n v="0.52062335344040378"/>
  </r>
  <r>
    <x v="475"/>
    <x v="2"/>
    <s v="OFF-ST-10002352"/>
    <x v="0"/>
    <x v="1"/>
    <n v="44.688000000000002"/>
    <s v="US-2016-164238"/>
    <n v="0"/>
    <n v="7"/>
    <n v="0.2"/>
    <n v="3.3515999999999977"/>
    <n v="0.44610841445725197"/>
  </r>
  <r>
    <x v="475"/>
    <x v="2"/>
    <s v="OFF-PA-10002787"/>
    <x v="0"/>
    <x v="0"/>
    <n v="10.368000000000002"/>
    <s v="US-2016-126753"/>
    <n v="0"/>
    <n v="2"/>
    <n v="0.2"/>
    <n v="3.6288"/>
    <n v="0.43613829632717294"/>
  </r>
  <r>
    <x v="475"/>
    <x v="2"/>
    <s v="OFF-PA-10000130"/>
    <x v="0"/>
    <x v="0"/>
    <n v="10.272000000000002"/>
    <s v="US-2016-126753"/>
    <n v="0"/>
    <n v="3"/>
    <n v="0.2"/>
    <n v="3.2099999999999982"/>
    <n v="0.43613829632717294"/>
  </r>
  <r>
    <x v="475"/>
    <x v="12"/>
    <s v="OFF-LA-10000452"/>
    <x v="0"/>
    <x v="2"/>
    <n v="5.04"/>
    <s v="US-2016-128090"/>
    <n v="0"/>
    <n v="2"/>
    <n v="0.2"/>
    <n v="1.764"/>
    <n v="0.4647369236065339"/>
  </r>
  <r>
    <x v="475"/>
    <x v="2"/>
    <s v="OFF-BI-10003727"/>
    <x v="0"/>
    <x v="3"/>
    <n v="3.762"/>
    <s v="US-2016-126753"/>
    <n v="0"/>
    <n v="3"/>
    <n v="0.7"/>
    <n v="-2.758799999999999"/>
    <n v="0.46881743173671325"/>
  </r>
  <r>
    <x v="475"/>
    <x v="2"/>
    <s v="OFF-BI-10003981"/>
    <x v="0"/>
    <x v="3"/>
    <n v="2.7240000000000006"/>
    <s v="US-2016-126753"/>
    <n v="0"/>
    <n v="2"/>
    <n v="0.7"/>
    <n v="-1.9067999999999996"/>
    <n v="0.46881743173671325"/>
  </r>
  <r>
    <x v="475"/>
    <x v="12"/>
    <s v="OFF-AR-10002255"/>
    <x v="0"/>
    <x v="4"/>
    <n v="2.3039999999999998"/>
    <s v="US-2016-128090"/>
    <n v="0"/>
    <n v="1"/>
    <n v="0.2"/>
    <n v="0.25919999999999999"/>
    <n v="0.45632477063632687"/>
  </r>
  <r>
    <x v="476"/>
    <x v="12"/>
    <s v="TEC-AC-10001142"/>
    <x v="2"/>
    <x v="9"/>
    <n v="252.8"/>
    <s v="CA-2016-119627"/>
    <n v="1"/>
    <n v="4"/>
    <n v="0.2"/>
    <n v="-31.600000000000037"/>
    <n v="0.52062335344040378"/>
  </r>
  <r>
    <x v="476"/>
    <x v="12"/>
    <s v="TEC-AC-10002217"/>
    <x v="2"/>
    <x v="9"/>
    <n v="30.080000000000002"/>
    <s v="CA-2016-119627"/>
    <n v="0"/>
    <n v="2"/>
    <n v="0.2"/>
    <n v="-5.2640000000000002"/>
    <n v="0.52062335344040378"/>
  </r>
  <r>
    <x v="476"/>
    <x v="32"/>
    <s v="OFF-BI-10002412"/>
    <x v="0"/>
    <x v="3"/>
    <n v="52.199999999999996"/>
    <s v="CA-2016-111297"/>
    <n v="1"/>
    <n v="9"/>
    <n v="0"/>
    <n v="23.49"/>
    <n v="0.46881743173671325"/>
  </r>
  <r>
    <x v="476"/>
    <x v="12"/>
    <s v="OFF-PA-10001937"/>
    <x v="0"/>
    <x v="0"/>
    <n v="36.288000000000011"/>
    <s v="CA-2016-119627"/>
    <n v="0"/>
    <n v="7"/>
    <n v="0.2"/>
    <n v="12.700800000000001"/>
    <n v="0.43613829632717294"/>
  </r>
  <r>
    <x v="476"/>
    <x v="12"/>
    <s v="OFF-AR-10000203"/>
    <x v="0"/>
    <x v="4"/>
    <n v="10.272000000000002"/>
    <s v="CA-2016-119627"/>
    <n v="0"/>
    <n v="3"/>
    <n v="0.2"/>
    <n v="1.1555999999999984"/>
    <n v="0.45632477063632687"/>
  </r>
  <r>
    <x v="477"/>
    <x v="2"/>
    <s v="OFF-ST-10002574"/>
    <x v="0"/>
    <x v="1"/>
    <n v="663.072"/>
    <s v="US-2016-130512"/>
    <n v="1"/>
    <n v="6"/>
    <n v="0.2"/>
    <n v="-165.768"/>
    <n v="0.44610841445725197"/>
  </r>
  <r>
    <x v="477"/>
    <x v="10"/>
    <s v="FUR-CH-10003379"/>
    <x v="1"/>
    <x v="5"/>
    <n v="598.45799999999997"/>
    <s v="CA-2016-154823"/>
    <n v="1"/>
    <n v="3"/>
    <n v="0.3"/>
    <n v="-42.746999999999957"/>
    <n v="0.46529189879902266"/>
  </r>
  <r>
    <x v="477"/>
    <x v="4"/>
    <s v="FUR-BO-10003893"/>
    <x v="1"/>
    <x v="10"/>
    <n v="586.39800000000002"/>
    <s v="CA-2016-130456"/>
    <n v="1"/>
    <n v="6"/>
    <n v="0.15"/>
    <n v="34.493999999999971"/>
    <n v="0.5176847302647779"/>
  </r>
  <r>
    <x v="477"/>
    <x v="4"/>
    <s v="FUR-CH-10002335"/>
    <x v="1"/>
    <x v="5"/>
    <n v="544.00800000000004"/>
    <s v="CA-2016-144267"/>
    <n v="1"/>
    <n v="3"/>
    <n v="0.2"/>
    <n v="40.800600000000003"/>
    <n v="0.46529189879902266"/>
  </r>
  <r>
    <x v="477"/>
    <x v="2"/>
    <s v="TEC-AC-10000290"/>
    <x v="2"/>
    <x v="9"/>
    <n v="21.728000000000002"/>
    <s v="US-2016-130512"/>
    <n v="0"/>
    <n v="4"/>
    <n v="0.2"/>
    <n v="3.8024000000000004"/>
    <n v="0.52062335344040378"/>
  </r>
  <r>
    <x v="477"/>
    <x v="2"/>
    <s v="OFF-BI-10004519"/>
    <x v="0"/>
    <x v="3"/>
    <n v="99.588000000000008"/>
    <s v="US-2016-130512"/>
    <n v="0"/>
    <n v="2"/>
    <n v="0.7"/>
    <n v="-82.989999999999981"/>
    <n v="0.46881743173671325"/>
  </r>
  <r>
    <x v="477"/>
    <x v="4"/>
    <s v="OFF-ST-10000736"/>
    <x v="0"/>
    <x v="1"/>
    <n v="80.98"/>
    <s v="CA-2016-130456"/>
    <n v="0"/>
    <n v="1"/>
    <n v="0"/>
    <n v="3.2391999999999967"/>
    <n v="0.44610841445725197"/>
  </r>
  <r>
    <x v="477"/>
    <x v="4"/>
    <s v="OFF-PA-10000157"/>
    <x v="0"/>
    <x v="0"/>
    <n v="59.94"/>
    <s v="CA-2016-144267"/>
    <n v="0"/>
    <n v="3"/>
    <n v="0"/>
    <n v="28.171799999999998"/>
    <n v="0.43613829632717294"/>
  </r>
  <r>
    <x v="477"/>
    <x v="2"/>
    <s v="OFF-PA-10003625"/>
    <x v="0"/>
    <x v="0"/>
    <n v="49.568000000000005"/>
    <s v="US-2016-130512"/>
    <n v="0"/>
    <n v="2"/>
    <n v="0.2"/>
    <n v="15.489999999999997"/>
    <n v="0.43613829632717294"/>
  </r>
  <r>
    <x v="477"/>
    <x v="3"/>
    <s v="OFF-AR-10002053"/>
    <x v="0"/>
    <x v="4"/>
    <n v="35.76"/>
    <s v="CA-2016-122168"/>
    <n v="1"/>
    <n v="12"/>
    <n v="0"/>
    <n v="10.0128"/>
    <n v="0.45632477063632687"/>
  </r>
  <r>
    <x v="477"/>
    <x v="10"/>
    <s v="FUR-FU-10000193"/>
    <x v="1"/>
    <x v="8"/>
    <n v="25.983999999999998"/>
    <s v="CA-2016-154823"/>
    <n v="0"/>
    <n v="1"/>
    <n v="0.2"/>
    <n v="-3.8976000000000015"/>
    <n v="0.4595170286641902"/>
  </r>
  <r>
    <x v="477"/>
    <x v="4"/>
    <s v="OFF-PA-10001947"/>
    <x v="0"/>
    <x v="0"/>
    <n v="23.92"/>
    <s v="CA-2016-144267"/>
    <n v="0"/>
    <n v="4"/>
    <n v="0"/>
    <n v="11.720800000000001"/>
    <n v="0.43613829632717294"/>
  </r>
  <r>
    <x v="477"/>
    <x v="3"/>
    <s v="OFF-AR-10003602"/>
    <x v="0"/>
    <x v="4"/>
    <n v="17.52"/>
    <s v="CA-2016-122168"/>
    <n v="0"/>
    <n v="3"/>
    <n v="0"/>
    <n v="8.2343999999999991"/>
    <n v="0.45632477063632687"/>
  </r>
  <r>
    <x v="477"/>
    <x v="10"/>
    <s v="OFF-BI-10001098"/>
    <x v="0"/>
    <x v="3"/>
    <n v="12.828000000000001"/>
    <s v="CA-2016-154823"/>
    <n v="0"/>
    <n v="2"/>
    <n v="0.7"/>
    <n v="-8.9795999999999978"/>
    <n v="0.46881743173671325"/>
  </r>
  <r>
    <x v="477"/>
    <x v="4"/>
    <s v="OFF-PA-10003657"/>
    <x v="0"/>
    <x v="0"/>
    <n v="4.28"/>
    <s v="CA-2016-144267"/>
    <n v="0"/>
    <n v="1"/>
    <n v="0"/>
    <n v="1.9259999999999997"/>
    <n v="0.43613829632717294"/>
  </r>
  <r>
    <x v="477"/>
    <x v="2"/>
    <s v="OFF-SU-10001935"/>
    <x v="0"/>
    <x v="14"/>
    <n v="3.4880000000000004"/>
    <s v="US-2016-130512"/>
    <n v="0"/>
    <n v="2"/>
    <n v="0.2"/>
    <n v="-0.69760000000000066"/>
    <n v="0.53938093436526824"/>
  </r>
  <r>
    <x v="478"/>
    <x v="20"/>
    <s v="OFF-BI-10003694"/>
    <x v="0"/>
    <x v="3"/>
    <n v="50.112000000000002"/>
    <s v="CA-2016-132080"/>
    <n v="1"/>
    <n v="6"/>
    <n v="0.2"/>
    <n v="16.2864"/>
    <n v="0.46881743173671325"/>
  </r>
  <r>
    <x v="478"/>
    <x v="20"/>
    <s v="OFF-AR-10000390"/>
    <x v="0"/>
    <x v="4"/>
    <n v="16.52"/>
    <s v="CA-2016-129854"/>
    <n v="1"/>
    <n v="4"/>
    <n v="0"/>
    <n v="7.5991999999999997"/>
    <n v="0.45632477063632687"/>
  </r>
  <r>
    <x v="479"/>
    <x v="5"/>
    <s v="OFF-AP-10000828"/>
    <x v="0"/>
    <x v="12"/>
    <n v="542.93999999999994"/>
    <s v="CA-2016-165624"/>
    <n v="1"/>
    <n v="3"/>
    <n v="0"/>
    <n v="152.02319999999997"/>
    <n v="0.49507917887403441"/>
  </r>
  <r>
    <x v="479"/>
    <x v="5"/>
    <s v="TEC-AC-10004568"/>
    <x v="2"/>
    <x v="9"/>
    <n v="251.91"/>
    <s v="CA-2016-165624"/>
    <n v="0"/>
    <n v="9"/>
    <n v="0"/>
    <n v="47.862899999999982"/>
    <n v="0.52062335344040378"/>
  </r>
  <r>
    <x v="479"/>
    <x v="5"/>
    <s v="OFF-PA-10002319"/>
    <x v="0"/>
    <x v="0"/>
    <n v="193.79999999999998"/>
    <s v="CA-2016-165624"/>
    <n v="0"/>
    <n v="5"/>
    <n v="0"/>
    <n v="94.962000000000003"/>
    <n v="0.43613829632717294"/>
  </r>
  <r>
    <x v="479"/>
    <x v="5"/>
    <s v="OFF-PA-10002499"/>
    <x v="0"/>
    <x v="0"/>
    <n v="97.88"/>
    <s v="CA-2016-165624"/>
    <n v="0"/>
    <n v="2"/>
    <n v="0"/>
    <n v="48.94"/>
    <n v="0.43613829632717294"/>
  </r>
  <r>
    <x v="479"/>
    <x v="1"/>
    <s v="OFF-SU-10004231"/>
    <x v="0"/>
    <x v="14"/>
    <n v="31.680000000000003"/>
    <s v="CA-2016-114468"/>
    <n v="1"/>
    <n v="4"/>
    <n v="0.2"/>
    <n v="2.7719999999999994"/>
    <n v="0.53938093436526824"/>
  </r>
  <r>
    <x v="479"/>
    <x v="5"/>
    <s v="OFF-AP-10001492"/>
    <x v="0"/>
    <x v="12"/>
    <n v="25.86"/>
    <s v="CA-2016-165624"/>
    <n v="0"/>
    <n v="3"/>
    <n v="0"/>
    <n v="6.7236000000000002"/>
    <n v="0.49507917887403441"/>
  </r>
  <r>
    <x v="479"/>
    <x v="5"/>
    <s v="OFF-PA-10003893"/>
    <x v="0"/>
    <x v="0"/>
    <n v="21.400000000000002"/>
    <s v="CA-2016-165624"/>
    <n v="0"/>
    <n v="5"/>
    <n v="0"/>
    <n v="9.629999999999999"/>
    <n v="0.43613829632717294"/>
  </r>
  <r>
    <x v="479"/>
    <x v="1"/>
    <s v="OFF-FA-10003021"/>
    <x v="0"/>
    <x v="7"/>
    <n v="12.032"/>
    <s v="CA-2016-114468"/>
    <n v="0"/>
    <n v="8"/>
    <n v="0.2"/>
    <n v="2.2559999999999993"/>
    <n v="0.51168203684699509"/>
  </r>
  <r>
    <x v="479"/>
    <x v="1"/>
    <s v="OFF-PA-10000809"/>
    <x v="0"/>
    <x v="0"/>
    <n v="10.368000000000002"/>
    <s v="CA-2016-114468"/>
    <n v="0"/>
    <n v="2"/>
    <n v="0.2"/>
    <n v="3.6288"/>
    <n v="0.43613829632717294"/>
  </r>
  <r>
    <x v="479"/>
    <x v="5"/>
    <s v="OFF-LA-10003190"/>
    <x v="0"/>
    <x v="2"/>
    <n v="8.64"/>
    <s v="CA-2016-165624"/>
    <n v="0"/>
    <n v="3"/>
    <n v="0"/>
    <n v="4.2336"/>
    <n v="0.4647369236065339"/>
  </r>
  <r>
    <x v="479"/>
    <x v="1"/>
    <s v="OFF-AP-10000696"/>
    <x v="0"/>
    <x v="12"/>
    <n v="5.7679999999999989"/>
    <s v="CA-2016-114468"/>
    <n v="0"/>
    <n v="2"/>
    <n v="0.8"/>
    <n v="-13.554800000000004"/>
    <n v="0.49507917887403441"/>
  </r>
  <r>
    <x v="480"/>
    <x v="3"/>
    <s v="TEC-MA-10000864"/>
    <x v="2"/>
    <x v="15"/>
    <n v="3080"/>
    <s v="CA-2016-102491"/>
    <n v="1"/>
    <n v="7"/>
    <n v="0"/>
    <n v="1416.7999999999997"/>
    <n v="0.5183572270896134"/>
  </r>
  <r>
    <x v="480"/>
    <x v="0"/>
    <s v="OFF-ST-10001490"/>
    <x v="0"/>
    <x v="1"/>
    <n v="999.43200000000002"/>
    <s v="CA-2016-146563"/>
    <n v="1"/>
    <n v="7"/>
    <n v="0.2"/>
    <n v="124.92899999999986"/>
    <n v="0.44610841445725197"/>
  </r>
  <r>
    <x v="480"/>
    <x v="0"/>
    <s v="FUR-TA-10001768"/>
    <x v="1"/>
    <x v="13"/>
    <n v="918.78499999999985"/>
    <s v="CA-2016-146563"/>
    <n v="0"/>
    <n v="5"/>
    <n v="0.3"/>
    <n v="-118.12950000000006"/>
    <n v="0.55975208308209756"/>
  </r>
  <r>
    <x v="480"/>
    <x v="0"/>
    <s v="OFF-ST-10001511"/>
    <x v="0"/>
    <x v="1"/>
    <n v="724.08"/>
    <s v="CA-2016-146563"/>
    <n v="0"/>
    <n v="14"/>
    <n v="0.2"/>
    <n v="-135.7650000000001"/>
    <n v="0.44610841445725197"/>
  </r>
  <r>
    <x v="480"/>
    <x v="3"/>
    <s v="TEC-PH-10001619"/>
    <x v="2"/>
    <x v="6"/>
    <n v="587.97"/>
    <s v="CA-2016-102491"/>
    <n v="0"/>
    <n v="3"/>
    <n v="0"/>
    <n v="170.51129999999998"/>
    <n v="0.41105220110552465"/>
  </r>
  <r>
    <x v="480"/>
    <x v="10"/>
    <s v="OFF-ST-10003208"/>
    <x v="0"/>
    <x v="1"/>
    <n v="435.50400000000002"/>
    <s v="CA-2016-123939"/>
    <n v="1"/>
    <n v="3"/>
    <n v="0.2"/>
    <n v="48.994199999999921"/>
    <n v="0.44610841445725197"/>
  </r>
  <r>
    <x v="480"/>
    <x v="20"/>
    <s v="FUR-TA-10001539"/>
    <x v="1"/>
    <x v="13"/>
    <n v="284.36399999999998"/>
    <s v="CA-2016-139584"/>
    <n v="1"/>
    <n v="2"/>
    <n v="0.4"/>
    <n v="-75.830400000000054"/>
    <n v="0.55975208308209756"/>
  </r>
  <r>
    <x v="480"/>
    <x v="3"/>
    <s v="TEC-AC-10003289"/>
    <x v="2"/>
    <x v="9"/>
    <n v="79.959999999999994"/>
    <s v="CA-2016-102491"/>
    <n v="0"/>
    <n v="4"/>
    <n v="0"/>
    <n v="18.390799999999999"/>
    <n v="0.52062335344040378"/>
  </r>
  <r>
    <x v="480"/>
    <x v="20"/>
    <s v="TEC-AC-10001266"/>
    <x v="2"/>
    <x v="9"/>
    <n v="26"/>
    <s v="CA-2016-139584"/>
    <n v="0"/>
    <n v="2"/>
    <n v="0"/>
    <n v="11.7"/>
    <n v="0.52062335344040378"/>
  </r>
  <r>
    <x v="480"/>
    <x v="10"/>
    <s v="TEC-PH-10000923"/>
    <x v="2"/>
    <x v="6"/>
    <n v="26.981999999999999"/>
    <s v="CA-2016-123939"/>
    <n v="0"/>
    <n v="3"/>
    <n v="0.4"/>
    <n v="4.0472999999999999"/>
    <n v="0.41105220110552465"/>
  </r>
  <r>
    <x v="480"/>
    <x v="20"/>
    <s v="FUR-FU-10000010"/>
    <x v="1"/>
    <x v="8"/>
    <n v="14.91"/>
    <s v="CA-2016-113740"/>
    <n v="1"/>
    <n v="3"/>
    <n v="0"/>
    <n v="4.6220999999999997"/>
    <n v="0.4595170286641902"/>
  </r>
  <r>
    <x v="480"/>
    <x v="11"/>
    <s v="OFF-AR-10002053"/>
    <x v="0"/>
    <x v="4"/>
    <n v="7.1519999999999992"/>
    <s v="CA-2016-169299"/>
    <n v="1"/>
    <n v="3"/>
    <n v="0.2"/>
    <n v="0.71520000000000028"/>
    <n v="0.45632477063632687"/>
  </r>
  <r>
    <x v="480"/>
    <x v="10"/>
    <s v="OFF-LA-10003190"/>
    <x v="0"/>
    <x v="2"/>
    <n v="6.911999999999999"/>
    <s v="CA-2016-123939"/>
    <n v="0"/>
    <n v="3"/>
    <n v="0.2"/>
    <n v="2.5056000000000003"/>
    <n v="0.4647369236065339"/>
  </r>
  <r>
    <x v="480"/>
    <x v="0"/>
    <s v="OFF-BI-10003981"/>
    <x v="0"/>
    <x v="3"/>
    <n v="2.7239999999999993"/>
    <s v="CA-2016-146563"/>
    <n v="0"/>
    <n v="3"/>
    <n v="0.8"/>
    <n v="-4.2222000000000008"/>
    <n v="0.46881743173671325"/>
  </r>
  <r>
    <x v="481"/>
    <x v="4"/>
    <s v="OFF-AP-10002765"/>
    <x v="0"/>
    <x v="12"/>
    <n v="105.96"/>
    <s v="US-2016-139759"/>
    <n v="1"/>
    <n v="4"/>
    <n v="0"/>
    <n v="29.668800000000005"/>
    <n v="0.49507917887403441"/>
  </r>
  <r>
    <x v="481"/>
    <x v="4"/>
    <s v="FUR-CH-10002774"/>
    <x v="1"/>
    <x v="5"/>
    <n v="40.783999999999999"/>
    <s v="US-2016-139759"/>
    <n v="0"/>
    <n v="1"/>
    <n v="0.2"/>
    <n v="4.5881999999999987"/>
    <n v="0.46529189879902266"/>
  </r>
  <r>
    <x v="481"/>
    <x v="0"/>
    <s v="FUR-FU-10001473"/>
    <x v="1"/>
    <x v="8"/>
    <n v="20.103999999999999"/>
    <s v="CA-2016-168809"/>
    <n v="1"/>
    <n v="2"/>
    <n v="0.6"/>
    <n v="-16.585799999999999"/>
    <n v="0.4595170286641902"/>
  </r>
  <r>
    <x v="481"/>
    <x v="0"/>
    <s v="FUR-FU-10002240"/>
    <x v="1"/>
    <x v="8"/>
    <n v="7.8800000000000008"/>
    <s v="CA-2016-168809"/>
    <n v="0"/>
    <n v="5"/>
    <n v="0.6"/>
    <n v="-3.9399999999999995"/>
    <n v="0.4595170286641902"/>
  </r>
  <r>
    <x v="481"/>
    <x v="0"/>
    <s v="OFF-BI-10000315"/>
    <x v="0"/>
    <x v="3"/>
    <n v="3.7979999999999987"/>
    <s v="CA-2016-168809"/>
    <n v="0"/>
    <n v="1"/>
    <n v="0.8"/>
    <n v="-6.0768000000000004"/>
    <n v="0.46881743173671325"/>
  </r>
  <r>
    <x v="482"/>
    <x v="4"/>
    <s v="OFF-ST-10000046"/>
    <x v="0"/>
    <x v="1"/>
    <n v="484.65000000000003"/>
    <s v="CA-2016-126445"/>
    <n v="1"/>
    <n v="3"/>
    <n v="0"/>
    <n v="92.083500000000015"/>
    <n v="0.44610841445725197"/>
  </r>
  <r>
    <x v="482"/>
    <x v="4"/>
    <s v="OFF-PA-10002968"/>
    <x v="0"/>
    <x v="0"/>
    <n v="114.2"/>
    <s v="CA-2016-101707"/>
    <n v="1"/>
    <n v="5"/>
    <n v="0"/>
    <n v="52.531999999999996"/>
    <n v="0.43613829632717294"/>
  </r>
  <r>
    <x v="482"/>
    <x v="4"/>
    <s v="OFF-SU-10001218"/>
    <x v="0"/>
    <x v="14"/>
    <n v="32.94"/>
    <s v="CA-2016-101707"/>
    <n v="0"/>
    <n v="3"/>
    <n v="0"/>
    <n v="9.2232000000000021"/>
    <n v="0.53938093436526824"/>
  </r>
  <r>
    <x v="482"/>
    <x v="4"/>
    <s v="OFF-BI-10001249"/>
    <x v="0"/>
    <x v="3"/>
    <n v="5.1040000000000001"/>
    <s v="CA-2016-113040"/>
    <n v="1"/>
    <n v="1"/>
    <n v="0.2"/>
    <n v="1.6587999999999996"/>
    <n v="0.46881743173671325"/>
  </r>
  <r>
    <x v="482"/>
    <x v="4"/>
    <s v="OFF-LA-10000134"/>
    <x v="0"/>
    <x v="2"/>
    <n v="3.08"/>
    <s v="CA-2016-101707"/>
    <n v="0"/>
    <n v="1"/>
    <n v="0"/>
    <n v="1.4783999999999999"/>
    <n v="0.4647369236065339"/>
  </r>
  <r>
    <x v="483"/>
    <x v="1"/>
    <s v="TEC-CO-10001046"/>
    <x v="2"/>
    <x v="16"/>
    <n v="2799.9600000000005"/>
    <s v="US-2016-100377"/>
    <n v="1"/>
    <n v="5"/>
    <n v="0.2"/>
    <n v="874.98749999999984"/>
    <n v="0.55185675810753509"/>
  </r>
  <r>
    <x v="483"/>
    <x v="0"/>
    <s v="TEC-PH-10004165"/>
    <x v="2"/>
    <x v="6"/>
    <n v="1099.96"/>
    <s v="CA-2016-166219"/>
    <n v="1"/>
    <n v="5"/>
    <n v="0.2"/>
    <n v="82.496999999999957"/>
    <n v="0.41105220110552465"/>
  </r>
  <r>
    <x v="483"/>
    <x v="4"/>
    <s v="OFF-ST-10001490"/>
    <x v="0"/>
    <x v="1"/>
    <n v="892.35"/>
    <s v="CA-2016-121188"/>
    <n v="1"/>
    <n v="5"/>
    <n v="0"/>
    <n v="267.70499999999993"/>
    <n v="0.44610841445725197"/>
  </r>
  <r>
    <x v="483"/>
    <x v="4"/>
    <s v="OFF-ST-10000736"/>
    <x v="0"/>
    <x v="1"/>
    <n v="728.82"/>
    <s v="CA-2016-121188"/>
    <n v="0"/>
    <n v="9"/>
    <n v="0"/>
    <n v="29.152799999999971"/>
    <n v="0.44610841445725197"/>
  </r>
  <r>
    <x v="483"/>
    <x v="37"/>
    <s v="OFF-ST-10001837"/>
    <x v="0"/>
    <x v="1"/>
    <n v="470.35999999999996"/>
    <s v="CA-2016-107902"/>
    <n v="1"/>
    <n v="11"/>
    <n v="0"/>
    <n v="122.2936"/>
    <n v="0.44610841445725197"/>
  </r>
  <r>
    <x v="483"/>
    <x v="4"/>
    <s v="FUR-BO-10004695"/>
    <x v="1"/>
    <x v="10"/>
    <n v="307.666"/>
    <s v="CA-2016-121188"/>
    <n v="0"/>
    <n v="2"/>
    <n v="0.15"/>
    <n v="28.956799999999973"/>
    <n v="0.5176847302647779"/>
  </r>
  <r>
    <x v="483"/>
    <x v="0"/>
    <s v="FUR-TA-10004607"/>
    <x v="1"/>
    <x v="13"/>
    <n v="103.48100000000001"/>
    <s v="CA-2016-166219"/>
    <n v="0"/>
    <n v="1"/>
    <n v="0.3"/>
    <n v="-16.261300000000006"/>
    <n v="0.55975208308209756"/>
  </r>
  <r>
    <x v="483"/>
    <x v="4"/>
    <s v="TEC-PH-10003589"/>
    <x v="2"/>
    <x v="6"/>
    <n v="43.176000000000002"/>
    <s v="CA-2016-121188"/>
    <n v="0"/>
    <n v="3"/>
    <n v="0.2"/>
    <n v="15.111599999999999"/>
    <n v="0.41105220110552465"/>
  </r>
  <r>
    <x v="483"/>
    <x v="4"/>
    <s v="OFF-BI-10001617"/>
    <x v="0"/>
    <x v="3"/>
    <n v="41.36"/>
    <s v="CA-2016-121188"/>
    <n v="0"/>
    <n v="5"/>
    <n v="0.2"/>
    <n v="13.959"/>
    <n v="0.46881743173671325"/>
  </r>
  <r>
    <x v="483"/>
    <x v="4"/>
    <s v="FUR-FU-10003981"/>
    <x v="1"/>
    <x v="8"/>
    <n v="4.16"/>
    <s v="CA-2016-121188"/>
    <n v="0"/>
    <n v="2"/>
    <n v="0"/>
    <n v="1.7472000000000003"/>
    <n v="0.4595170286641902"/>
  </r>
  <r>
    <x v="484"/>
    <x v="14"/>
    <s v="TEC-AC-10004510"/>
    <x v="2"/>
    <x v="9"/>
    <n v="114.52"/>
    <s v="CA-2016-108532"/>
    <n v="1"/>
    <n v="7"/>
    <n v="0"/>
    <n v="11.451999999999995"/>
    <n v="0.52062335344040378"/>
  </r>
  <r>
    <x v="484"/>
    <x v="14"/>
    <s v="TEC-PH-10001750"/>
    <x v="2"/>
    <x v="6"/>
    <n v="131.97999999999999"/>
    <s v="CA-2016-108532"/>
    <n v="0"/>
    <n v="2"/>
    <n v="0"/>
    <n v="35.634600000000006"/>
    <n v="0.41105220110552465"/>
  </r>
  <r>
    <x v="485"/>
    <x v="4"/>
    <s v="FUR-BO-10002545"/>
    <x v="1"/>
    <x v="10"/>
    <n v="1552.8309999999999"/>
    <s v="CA-2016-111514"/>
    <n v="1"/>
    <n v="7"/>
    <n v="0.15"/>
    <n v="200.95460000000008"/>
    <n v="0.5176847302647779"/>
  </r>
  <r>
    <x v="485"/>
    <x v="4"/>
    <s v="TEC-PH-10004447"/>
    <x v="2"/>
    <x v="6"/>
    <n v="555.96"/>
    <s v="CA-2016-157805"/>
    <n v="1"/>
    <n v="5"/>
    <n v="0.2"/>
    <n v="41.697000000000003"/>
    <n v="0.41105220110552465"/>
  </r>
  <r>
    <x v="485"/>
    <x v="4"/>
    <s v="TEC-MA-10000597"/>
    <x v="2"/>
    <x v="15"/>
    <n v="239.976"/>
    <s v="CA-2016-111514"/>
    <n v="0"/>
    <n v="3"/>
    <n v="0.2"/>
    <n v="80.991899999999987"/>
    <n v="0.5183572270896134"/>
  </r>
  <r>
    <x v="485"/>
    <x v="4"/>
    <s v="TEC-AC-10004864"/>
    <x v="2"/>
    <x v="9"/>
    <n v="36.51"/>
    <s v="CA-2016-111514"/>
    <n v="0"/>
    <n v="1"/>
    <n v="0"/>
    <n v="15.699300000000001"/>
    <n v="0.52062335344040378"/>
  </r>
  <r>
    <x v="485"/>
    <x v="4"/>
    <s v="OFF-BI-10002735"/>
    <x v="0"/>
    <x v="3"/>
    <n v="137.24"/>
    <s v="CA-2016-111514"/>
    <n v="0"/>
    <n v="5"/>
    <n v="0.2"/>
    <n v="46.3185"/>
    <n v="0.46881743173671325"/>
  </r>
  <r>
    <x v="485"/>
    <x v="4"/>
    <s v="OFF-PA-10003441"/>
    <x v="0"/>
    <x v="0"/>
    <n v="58.320000000000007"/>
    <s v="CA-2016-112319"/>
    <n v="1"/>
    <n v="9"/>
    <n v="0"/>
    <n v="27.993600000000001"/>
    <n v="0.43613829632717294"/>
  </r>
  <r>
    <x v="485"/>
    <x v="0"/>
    <s v="OFF-PA-10003883"/>
    <x v="0"/>
    <x v="0"/>
    <n v="20.96"/>
    <s v="CA-2016-142139"/>
    <n v="1"/>
    <n v="4"/>
    <n v="0.2"/>
    <n v="6.8119999999999994"/>
    <n v="0.43613829632717294"/>
  </r>
  <r>
    <x v="486"/>
    <x v="32"/>
    <s v="OFF-ST-10003208"/>
    <x v="0"/>
    <x v="1"/>
    <n v="1088.76"/>
    <s v="CA-2016-104626"/>
    <n v="1"/>
    <n v="6"/>
    <n v="0"/>
    <n v="315.74039999999985"/>
    <n v="0.44610841445725197"/>
  </r>
  <r>
    <x v="486"/>
    <x v="4"/>
    <s v="TEC-CO-10001449"/>
    <x v="2"/>
    <x v="16"/>
    <n v="959.98400000000004"/>
    <s v="CA-2016-137946"/>
    <n v="1"/>
    <n v="2"/>
    <n v="0.2"/>
    <n v="335.99440000000004"/>
    <n v="0.55185675810753509"/>
  </r>
  <r>
    <x v="486"/>
    <x v="32"/>
    <s v="FUR-FU-10000308"/>
    <x v="1"/>
    <x v="8"/>
    <n v="124.36"/>
    <s v="CA-2016-104626"/>
    <n v="0"/>
    <n v="2"/>
    <n v="0"/>
    <n v="27.359200000000001"/>
    <n v="0.4595170286641902"/>
  </r>
  <r>
    <x v="486"/>
    <x v="32"/>
    <s v="OFF-BI-10001510"/>
    <x v="0"/>
    <x v="3"/>
    <n v="114.60000000000001"/>
    <s v="CA-2016-104626"/>
    <n v="0"/>
    <n v="5"/>
    <n v="0"/>
    <n v="51.57"/>
    <n v="0.46881743173671325"/>
  </r>
  <r>
    <x v="486"/>
    <x v="32"/>
    <s v="FUR-CH-10003817"/>
    <x v="1"/>
    <x v="5"/>
    <n v="60.74"/>
    <s v="CA-2016-104626"/>
    <n v="0"/>
    <n v="1"/>
    <n v="0"/>
    <n v="15.185000000000002"/>
    <n v="0.46529189879902266"/>
  </r>
  <r>
    <x v="486"/>
    <x v="4"/>
    <s v="OFF-BI-10004140"/>
    <x v="0"/>
    <x v="3"/>
    <n v="14.368000000000002"/>
    <s v="CA-2016-137946"/>
    <n v="0"/>
    <n v="4"/>
    <n v="0.2"/>
    <n v="4.4899999999999984"/>
    <n v="0.46881743173671325"/>
  </r>
  <r>
    <x v="486"/>
    <x v="4"/>
    <s v="OFF-BI-10001922"/>
    <x v="0"/>
    <x v="3"/>
    <n v="4.7520000000000007"/>
    <s v="CA-2016-137946"/>
    <n v="0"/>
    <n v="1"/>
    <n v="0.2"/>
    <n v="1.6037999999999997"/>
    <n v="0.46881743173671325"/>
  </r>
  <r>
    <x v="487"/>
    <x v="2"/>
    <s v="OFF-SU-10002881"/>
    <x v="0"/>
    <x v="14"/>
    <n v="666.24800000000005"/>
    <s v="US-2016-138303"/>
    <n v="1"/>
    <n v="1"/>
    <n v="0.2"/>
    <n v="-149.9058"/>
    <n v="0.53938093436526824"/>
  </r>
  <r>
    <x v="487"/>
    <x v="12"/>
    <s v="FUR-FU-10002937"/>
    <x v="1"/>
    <x v="8"/>
    <n v="238.15200000000004"/>
    <s v="CA-2016-113215"/>
    <n v="1"/>
    <n v="3"/>
    <n v="0.2"/>
    <n v="89.306999999999988"/>
    <n v="0.4595170286641902"/>
  </r>
  <r>
    <x v="487"/>
    <x v="4"/>
    <s v="TEC-AC-10003590"/>
    <x v="2"/>
    <x v="9"/>
    <n v="129.44999999999999"/>
    <s v="CA-2016-130204"/>
    <n v="1"/>
    <n v="5"/>
    <n v="0"/>
    <n v="46.601999999999997"/>
    <n v="0.52062335344040378"/>
  </r>
  <r>
    <x v="487"/>
    <x v="4"/>
    <s v="TEC-AC-10003038"/>
    <x v="2"/>
    <x v="9"/>
    <n v="17.899999999999999"/>
    <s v="CA-2016-130204"/>
    <n v="0"/>
    <n v="2"/>
    <n v="0"/>
    <n v="3.400999999999998"/>
    <n v="0.52062335344040378"/>
  </r>
  <r>
    <x v="487"/>
    <x v="25"/>
    <s v="OFF-EN-10000927"/>
    <x v="0"/>
    <x v="11"/>
    <n v="200.98400000000004"/>
    <s v="CA-2016-149734"/>
    <n v="1"/>
    <n v="7"/>
    <n v="0.2"/>
    <n v="62.807499999999976"/>
    <n v="0.44424167803735209"/>
  </r>
  <r>
    <x v="487"/>
    <x v="37"/>
    <s v="OFF-AP-10002311"/>
    <x v="0"/>
    <x v="12"/>
    <n v="137.62"/>
    <s v="CA-2016-121608"/>
    <n v="1"/>
    <n v="2"/>
    <n v="0"/>
    <n v="60.552800000000005"/>
    <n v="0.49507917887403441"/>
  </r>
  <r>
    <x v="487"/>
    <x v="4"/>
    <s v="FUR-CH-10002372"/>
    <x v="1"/>
    <x v="5"/>
    <n v="129.56800000000001"/>
    <s v="US-2016-146745"/>
    <n v="1"/>
    <n v="2"/>
    <n v="0.2"/>
    <n v="-12.956799999999994"/>
    <n v="0.46529189879902266"/>
  </r>
  <r>
    <x v="487"/>
    <x v="20"/>
    <s v="OFF-ST-10001526"/>
    <x v="0"/>
    <x v="1"/>
    <n v="120.33"/>
    <s v="US-2016-104185"/>
    <n v="1"/>
    <n v="1"/>
    <n v="0"/>
    <n v="31.285799999999995"/>
    <n v="0.44610841445725197"/>
  </r>
  <r>
    <x v="487"/>
    <x v="37"/>
    <s v="TEC-PH-10004959"/>
    <x v="2"/>
    <x v="6"/>
    <n v="100.49"/>
    <s v="CA-2016-121608"/>
    <n v="0"/>
    <n v="1"/>
    <n v="0"/>
    <n v="25.122500000000002"/>
    <n v="0.41105220110552465"/>
  </r>
  <r>
    <x v="487"/>
    <x v="2"/>
    <s v="OFF-EN-10001335"/>
    <x v="0"/>
    <x v="11"/>
    <n v="52.512"/>
    <s v="US-2016-138303"/>
    <n v="0"/>
    <n v="6"/>
    <n v="0.2"/>
    <n v="19.692"/>
    <n v="0.44424167803735209"/>
  </r>
  <r>
    <x v="487"/>
    <x v="2"/>
    <s v="OFF-ST-10004963"/>
    <x v="0"/>
    <x v="1"/>
    <n v="36.336000000000006"/>
    <s v="US-2016-138303"/>
    <n v="0"/>
    <n v="3"/>
    <n v="0.2"/>
    <n v="-7.2672000000000043"/>
    <n v="0.44610841445725197"/>
  </r>
  <r>
    <x v="487"/>
    <x v="4"/>
    <s v="OFF-ST-10001325"/>
    <x v="0"/>
    <x v="1"/>
    <n v="31.44"/>
    <s v="CA-2016-130204"/>
    <n v="0"/>
    <n v="3"/>
    <n v="0"/>
    <n v="8.4888000000000012"/>
    <n v="0.44610841445725197"/>
  </r>
  <r>
    <x v="487"/>
    <x v="14"/>
    <s v="OFF-LA-10001982"/>
    <x v="0"/>
    <x v="2"/>
    <n v="7.5"/>
    <s v="CA-2016-169537"/>
    <n v="1"/>
    <n v="2"/>
    <n v="0"/>
    <n v="3.5999999999999996"/>
    <n v="0.4647369236065339"/>
  </r>
  <r>
    <x v="487"/>
    <x v="4"/>
    <s v="OFF-BI-10003274"/>
    <x v="0"/>
    <x v="3"/>
    <n v="6.3680000000000003"/>
    <s v="US-2016-146745"/>
    <n v="0"/>
    <n v="2"/>
    <n v="0.2"/>
    <n v="2.1492"/>
    <n v="0.46881743173671325"/>
  </r>
  <r>
    <x v="488"/>
    <x v="5"/>
    <s v="OFF-PA-10001970"/>
    <x v="0"/>
    <x v="0"/>
    <n v="279.89999999999998"/>
    <s v="CA-2016-142755"/>
    <n v="1"/>
    <n v="5"/>
    <n v="0"/>
    <n v="137.15100000000001"/>
    <n v="0.43613829632717294"/>
  </r>
  <r>
    <x v="488"/>
    <x v="5"/>
    <s v="TEC-AC-10002049"/>
    <x v="2"/>
    <x v="9"/>
    <n v="619.94999999999993"/>
    <s v="CA-2016-142755"/>
    <n v="0"/>
    <n v="5"/>
    <n v="0"/>
    <n v="111.59099999999995"/>
    <n v="0.52062335344040378"/>
  </r>
  <r>
    <x v="488"/>
    <x v="0"/>
    <s v="TEC-AC-10000109"/>
    <x v="2"/>
    <x v="9"/>
    <n v="134.376"/>
    <s v="CA-2016-159863"/>
    <n v="1"/>
    <n v="3"/>
    <n v="0.2"/>
    <n v="6.7188000000000088"/>
    <n v="0.52062335344040378"/>
  </r>
  <r>
    <x v="488"/>
    <x v="5"/>
    <s v="OFF-EN-10004459"/>
    <x v="0"/>
    <x v="11"/>
    <n v="15.28"/>
    <s v="CA-2016-142755"/>
    <n v="0"/>
    <n v="2"/>
    <n v="0"/>
    <n v="7.4871999999999996"/>
    <n v="0.44424167803735209"/>
  </r>
  <r>
    <x v="488"/>
    <x v="11"/>
    <s v="OFF-BI-10000962"/>
    <x v="0"/>
    <x v="3"/>
    <n v="9.7620000000000005"/>
    <s v="CA-2016-101924"/>
    <n v="1"/>
    <n v="2"/>
    <n v="0.7"/>
    <n v="-6.833400000000001"/>
    <n v="0.46881743173671325"/>
  </r>
  <r>
    <x v="488"/>
    <x v="2"/>
    <s v="OFF-BI-10001249"/>
    <x v="0"/>
    <x v="3"/>
    <n v="7.6560000000000006"/>
    <s v="CA-2016-113523"/>
    <n v="1"/>
    <n v="4"/>
    <n v="0.7"/>
    <n v="-6.1247999999999987"/>
    <n v="0.46881743173671325"/>
  </r>
  <r>
    <x v="488"/>
    <x v="5"/>
    <s v="OFF-PA-10000141"/>
    <x v="0"/>
    <x v="0"/>
    <n v="4.3600000000000003"/>
    <s v="CA-2016-142755"/>
    <n v="0"/>
    <n v="2"/>
    <n v="0"/>
    <n v="2.0491999999999999"/>
    <n v="0.43613829632717294"/>
  </r>
  <r>
    <x v="489"/>
    <x v="4"/>
    <s v="FUR-BO-10000330"/>
    <x v="1"/>
    <x v="10"/>
    <n v="411.33199999999999"/>
    <s v="CA-2016-130785"/>
    <n v="1"/>
    <n v="4"/>
    <n v="0.15"/>
    <n v="-4.8391999999999769"/>
    <n v="0.5176847302647779"/>
  </r>
  <r>
    <x v="489"/>
    <x v="4"/>
    <s v="FUR-BO-10003159"/>
    <x v="1"/>
    <x v="10"/>
    <n v="293.19900000000001"/>
    <s v="CA-2016-130785"/>
    <n v="0"/>
    <n v="3"/>
    <n v="0.15"/>
    <n v="-20.696400000000025"/>
    <n v="0.5176847302647779"/>
  </r>
  <r>
    <x v="489"/>
    <x v="0"/>
    <s v="OFF-SU-10003567"/>
    <x v="0"/>
    <x v="14"/>
    <n v="69.12"/>
    <s v="CA-2016-162621"/>
    <n v="1"/>
    <n v="9"/>
    <n v="0.2"/>
    <n v="-14.687999999999999"/>
    <n v="0.53938093436526824"/>
  </r>
  <r>
    <x v="489"/>
    <x v="6"/>
    <s v="FUR-FU-10000820"/>
    <x v="1"/>
    <x v="8"/>
    <n v="67.959999999999994"/>
    <s v="CA-2016-135510"/>
    <n v="1"/>
    <n v="4"/>
    <n v="0"/>
    <n v="12.232799999999997"/>
    <n v="0.4595170286641902"/>
  </r>
  <r>
    <x v="489"/>
    <x v="28"/>
    <s v="OFF-PA-10001970"/>
    <x v="0"/>
    <x v="0"/>
    <n v="36.839999999999996"/>
    <s v="CA-2016-105158"/>
    <n v="1"/>
    <n v="3"/>
    <n v="0"/>
    <n v="17.314799999999998"/>
    <n v="0.43613829632717294"/>
  </r>
  <r>
    <x v="489"/>
    <x v="4"/>
    <s v="OFF-BI-10001900"/>
    <x v="0"/>
    <x v="3"/>
    <n v="28.752000000000002"/>
    <s v="CA-2016-130785"/>
    <n v="0"/>
    <n v="6"/>
    <n v="0.2"/>
    <n v="9.7037999999999993"/>
    <n v="0.46881743173671325"/>
  </r>
  <r>
    <x v="489"/>
    <x v="0"/>
    <s v="OFF-BI-10000962"/>
    <x v="0"/>
    <x v="3"/>
    <n v="16.269999999999996"/>
    <s v="CA-2016-162621"/>
    <n v="0"/>
    <n v="5"/>
    <n v="0.8"/>
    <n v="-25.218500000000006"/>
    <n v="0.46881743173671325"/>
  </r>
  <r>
    <x v="489"/>
    <x v="28"/>
    <s v="FUR-FU-10001706"/>
    <x v="1"/>
    <x v="8"/>
    <n v="6.16"/>
    <s v="CA-2016-105158"/>
    <n v="0"/>
    <n v="2"/>
    <n v="0"/>
    <n v="2.9567999999999999"/>
    <n v="0.4595170286641902"/>
  </r>
  <r>
    <x v="489"/>
    <x v="0"/>
    <s v="OFF-BI-10003708"/>
    <x v="0"/>
    <x v="3"/>
    <n v="4.4699999999999989"/>
    <s v="CA-2016-162621"/>
    <n v="0"/>
    <n v="3"/>
    <n v="0.8"/>
    <n v="-7.8225000000000016"/>
    <n v="0.46881743173671325"/>
  </r>
  <r>
    <x v="490"/>
    <x v="20"/>
    <s v="TEC-PH-10002922"/>
    <x v="2"/>
    <x v="6"/>
    <n v="337.98"/>
    <s v="US-2016-109015"/>
    <n v="1"/>
    <n v="2"/>
    <n v="0"/>
    <n v="101.39399999999998"/>
    <n v="0.41105220110552465"/>
  </r>
  <r>
    <x v="490"/>
    <x v="20"/>
    <s v="FUR-CH-10000665"/>
    <x v="1"/>
    <x v="5"/>
    <n v="271.76400000000001"/>
    <s v="CA-2016-150791"/>
    <n v="1"/>
    <n v="2"/>
    <n v="0.1"/>
    <n v="60.391999999999967"/>
    <n v="0.46529189879902266"/>
  </r>
  <r>
    <x v="490"/>
    <x v="4"/>
    <s v="TEC-AC-10003499"/>
    <x v="2"/>
    <x v="9"/>
    <n v="46.32"/>
    <s v="CA-2016-143238"/>
    <n v="1"/>
    <n v="4"/>
    <n v="0"/>
    <n v="18.064800000000002"/>
    <n v="0.52062335344040378"/>
  </r>
  <r>
    <x v="490"/>
    <x v="22"/>
    <s v="FUR-FU-10004748"/>
    <x v="1"/>
    <x v="8"/>
    <n v="191.82"/>
    <s v="CA-2016-138002"/>
    <n v="1"/>
    <n v="3"/>
    <n v="0"/>
    <n v="74.809799999999996"/>
    <n v="0.4595170286641902"/>
  </r>
  <r>
    <x v="490"/>
    <x v="8"/>
    <s v="FUR-TA-10001039"/>
    <x v="1"/>
    <x v="13"/>
    <n v="85.98"/>
    <s v="US-2016-151435"/>
    <n v="1"/>
    <n v="1"/>
    <n v="0"/>
    <n v="22.354800000000004"/>
    <n v="0.55975208308209756"/>
  </r>
  <r>
    <x v="490"/>
    <x v="6"/>
    <s v="OFF-BI-10002799"/>
    <x v="0"/>
    <x v="3"/>
    <n v="46.62"/>
    <s v="CA-2016-169572"/>
    <n v="1"/>
    <n v="9"/>
    <n v="0"/>
    <n v="21.445199999999996"/>
    <n v="0.46881743173671325"/>
  </r>
  <r>
    <x v="490"/>
    <x v="20"/>
    <s v="OFF-AP-10001962"/>
    <x v="0"/>
    <x v="12"/>
    <n v="8.39"/>
    <s v="US-2016-109015"/>
    <n v="0"/>
    <n v="1"/>
    <n v="0"/>
    <n v="2.0975000000000001"/>
    <n v="0.49507917887403441"/>
  </r>
  <r>
    <x v="490"/>
    <x v="15"/>
    <s v="OFF-FA-10003059"/>
    <x v="0"/>
    <x v="7"/>
    <n v="7.2400000000000011"/>
    <s v="CA-2016-160696"/>
    <n v="1"/>
    <n v="5"/>
    <n v="0.2"/>
    <n v="1.1764999999999992"/>
    <n v="0.51168203684699509"/>
  </r>
  <r>
    <x v="490"/>
    <x v="22"/>
    <s v="OFF-BI-10002160"/>
    <x v="0"/>
    <x v="3"/>
    <n v="6.0960000000000001"/>
    <s v="CA-2016-138002"/>
    <n v="0"/>
    <n v="2"/>
    <n v="0.2"/>
    <n v="2.1335999999999999"/>
    <n v="0.46881743173671325"/>
  </r>
  <r>
    <x v="490"/>
    <x v="16"/>
    <s v="OFF-BI-10003166"/>
    <x v="0"/>
    <x v="3"/>
    <n v="3.4440000000000008"/>
    <s v="CA-2016-133977"/>
    <n v="1"/>
    <n v="1"/>
    <n v="0.7"/>
    <n v="-2.5255999999999998"/>
    <n v="0.46881743173671325"/>
  </r>
  <r>
    <x v="491"/>
    <x v="2"/>
    <s v="TEC-PH-10002680"/>
    <x v="2"/>
    <x v="6"/>
    <n v="791.96399999999994"/>
    <s v="CA-2016-102876"/>
    <n v="1"/>
    <n v="6"/>
    <n v="0.4"/>
    <n v="-131.9940000000002"/>
    <n v="0.41105220110552465"/>
  </r>
  <r>
    <x v="491"/>
    <x v="4"/>
    <s v="OFF-ST-10003656"/>
    <x v="0"/>
    <x v="1"/>
    <n v="671.93"/>
    <s v="CA-2016-110744"/>
    <n v="1"/>
    <n v="7"/>
    <n v="0"/>
    <n v="20.157899999999998"/>
    <n v="0.44610841445725197"/>
  </r>
  <r>
    <x v="491"/>
    <x v="20"/>
    <s v="FUR-TA-10003569"/>
    <x v="1"/>
    <x v="13"/>
    <n v="481.17599999999999"/>
    <s v="CA-2016-164084"/>
    <n v="1"/>
    <n v="2"/>
    <n v="0.4"/>
    <n v="-120.29400000000004"/>
    <n v="0.55975208308209756"/>
  </r>
  <r>
    <x v="491"/>
    <x v="20"/>
    <s v="TEC-AC-10002402"/>
    <x v="2"/>
    <x v="9"/>
    <n v="559.92999999999995"/>
    <s v="CA-2016-140557"/>
    <n v="1"/>
    <n v="7"/>
    <n v="0"/>
    <n v="167.97899999999996"/>
    <n v="0.52062335344040378"/>
  </r>
  <r>
    <x v="491"/>
    <x v="20"/>
    <s v="TEC-AC-10002305"/>
    <x v="2"/>
    <x v="9"/>
    <n v="90"/>
    <s v="CA-2016-164084"/>
    <n v="0"/>
    <n v="5"/>
    <n v="0"/>
    <n v="16.199999999999992"/>
    <n v="0.52062335344040378"/>
  </r>
  <r>
    <x v="491"/>
    <x v="25"/>
    <s v="OFF-AR-10001953"/>
    <x v="0"/>
    <x v="4"/>
    <n v="140.73599999999999"/>
    <s v="CA-2016-161445"/>
    <n v="1"/>
    <n v="4"/>
    <n v="0.2"/>
    <n v="12.314400000000006"/>
    <n v="0.45632477063632687"/>
  </r>
  <r>
    <x v="491"/>
    <x v="20"/>
    <s v="OFF-ST-10003638"/>
    <x v="0"/>
    <x v="1"/>
    <n v="70.260000000000005"/>
    <s v="CA-2016-164084"/>
    <n v="0"/>
    <n v="3"/>
    <n v="0"/>
    <n v="18.970199999999998"/>
    <n v="0.44610841445725197"/>
  </r>
  <r>
    <x v="491"/>
    <x v="0"/>
    <s v="FUR-CH-10000553"/>
    <x v="1"/>
    <x v="5"/>
    <n v="47.515999999999991"/>
    <s v="CA-2016-122623"/>
    <n v="1"/>
    <n v="2"/>
    <n v="0.3"/>
    <n v="-2.0364000000000004"/>
    <n v="0.46529189879902266"/>
  </r>
  <r>
    <x v="491"/>
    <x v="20"/>
    <s v="FUR-TA-10003837"/>
    <x v="1"/>
    <x v="13"/>
    <n v="27.414000000000001"/>
    <s v="CA-2016-105599"/>
    <n v="1"/>
    <n v="3"/>
    <n v="0.4"/>
    <n v="-14.163900000000005"/>
    <n v="0.55975208308209756"/>
  </r>
  <r>
    <x v="491"/>
    <x v="20"/>
    <s v="OFF-ST-10002486"/>
    <x v="0"/>
    <x v="1"/>
    <n v="13.96"/>
    <s v="CA-2016-105599"/>
    <n v="0"/>
    <n v="2"/>
    <n v="0"/>
    <n v="0.27919999999999945"/>
    <n v="0.44610841445725197"/>
  </r>
  <r>
    <x v="491"/>
    <x v="2"/>
    <s v="OFF-BI-10004781"/>
    <x v="0"/>
    <x v="3"/>
    <n v="9.5220000000000002"/>
    <s v="CA-2016-102876"/>
    <n v="0"/>
    <n v="1"/>
    <n v="0.7"/>
    <n v="-6.9827999999999975"/>
    <n v="0.46881743173671325"/>
  </r>
  <r>
    <x v="491"/>
    <x v="20"/>
    <s v="OFF-FA-10003059"/>
    <x v="0"/>
    <x v="7"/>
    <n v="7.24"/>
    <s v="CA-2016-164084"/>
    <n v="0"/>
    <n v="4"/>
    <n v="0"/>
    <n v="2.3891999999999998"/>
    <n v="0.51168203684699509"/>
  </r>
  <r>
    <x v="491"/>
    <x v="20"/>
    <s v="OFF-BI-10000605"/>
    <x v="0"/>
    <x v="3"/>
    <n v="6.0960000000000001"/>
    <s v="CA-2016-164084"/>
    <n v="0"/>
    <n v="2"/>
    <n v="0.2"/>
    <n v="2.0573999999999995"/>
    <n v="0.46881743173671325"/>
  </r>
  <r>
    <x v="491"/>
    <x v="2"/>
    <s v="OFF-BI-10000848"/>
    <x v="0"/>
    <x v="3"/>
    <n v="4.9230000000000009"/>
    <s v="CA-2016-102876"/>
    <n v="0"/>
    <n v="3"/>
    <n v="0.7"/>
    <n v="-3.9383999999999997"/>
    <n v="0.46881743173671325"/>
  </r>
  <r>
    <x v="492"/>
    <x v="4"/>
    <s v="OFF-ST-10002486"/>
    <x v="0"/>
    <x v="1"/>
    <n v="41.88"/>
    <s v="CA-2016-162166"/>
    <n v="1"/>
    <n v="6"/>
    <n v="0"/>
    <n v="0.83759999999999835"/>
    <n v="0.44610841445725197"/>
  </r>
  <r>
    <x v="492"/>
    <x v="4"/>
    <s v="OFF-PA-10002606"/>
    <x v="0"/>
    <x v="0"/>
    <n v="26.400000000000002"/>
    <s v="CA-2016-162166"/>
    <n v="0"/>
    <n v="5"/>
    <n v="0"/>
    <n v="11.879999999999999"/>
    <n v="0.43613829632717294"/>
  </r>
  <r>
    <x v="492"/>
    <x v="33"/>
    <s v="FUR-FU-10001731"/>
    <x v="1"/>
    <x v="8"/>
    <n v="21.36"/>
    <s v="CA-2016-151624"/>
    <n v="1"/>
    <n v="8"/>
    <n v="0"/>
    <n v="8.1167999999999996"/>
    <n v="0.4595170286641902"/>
  </r>
  <r>
    <x v="493"/>
    <x v="32"/>
    <s v="FUR-BO-10004695"/>
    <x v="1"/>
    <x v="10"/>
    <n v="361.96"/>
    <s v="US-2016-147242"/>
    <n v="1"/>
    <n v="2"/>
    <n v="0"/>
    <n v="83.25079999999997"/>
    <n v="0.5176847302647779"/>
  </r>
  <r>
    <x v="493"/>
    <x v="22"/>
    <s v="OFF-ST-10003994"/>
    <x v="0"/>
    <x v="1"/>
    <n v="353.88"/>
    <s v="CA-2016-117772"/>
    <n v="1"/>
    <n v="6"/>
    <n v="0"/>
    <n v="17.693999999999988"/>
    <n v="0.44610841445725197"/>
  </r>
  <r>
    <x v="493"/>
    <x v="32"/>
    <s v="OFF-PA-10003039"/>
    <x v="0"/>
    <x v="0"/>
    <n v="278.82"/>
    <s v="US-2016-147242"/>
    <n v="0"/>
    <n v="9"/>
    <n v="0"/>
    <n v="125.46899999999999"/>
    <n v="0.43613829632717294"/>
  </r>
  <r>
    <x v="493"/>
    <x v="0"/>
    <s v="FUR-CH-10003981"/>
    <x v="1"/>
    <x v="5"/>
    <n v="179.886"/>
    <s v="CA-2016-139374"/>
    <n v="1"/>
    <n v="1"/>
    <n v="0.3"/>
    <n v="-2.5698000000000292"/>
    <n v="0.46529189879902266"/>
  </r>
  <r>
    <x v="493"/>
    <x v="4"/>
    <s v="FUR-FU-10003799"/>
    <x v="1"/>
    <x v="8"/>
    <n v="106.68"/>
    <s v="CA-2016-108672"/>
    <n v="1"/>
    <n v="6"/>
    <n v="0"/>
    <n v="33.070799999999991"/>
    <n v="0.4595170286641902"/>
  </r>
  <r>
    <x v="493"/>
    <x v="32"/>
    <s v="OFF-AP-10003842"/>
    <x v="0"/>
    <x v="12"/>
    <n v="61.96"/>
    <s v="US-2016-147242"/>
    <n v="0"/>
    <n v="2"/>
    <n v="0"/>
    <n v="16.1096"/>
    <n v="0.49507917887403441"/>
  </r>
  <r>
    <x v="493"/>
    <x v="4"/>
    <s v="OFF-SU-10004498"/>
    <x v="0"/>
    <x v="14"/>
    <n v="51.52"/>
    <s v="CA-2016-132906"/>
    <n v="1"/>
    <n v="4"/>
    <n v="0"/>
    <n v="1.5456000000000003"/>
    <n v="0.53938093436526824"/>
  </r>
  <r>
    <x v="493"/>
    <x v="39"/>
    <s v="OFF-PA-10000477"/>
    <x v="0"/>
    <x v="0"/>
    <n v="14.940000000000001"/>
    <s v="CA-2016-168186"/>
    <n v="1"/>
    <n v="3"/>
    <n v="0"/>
    <n v="7.0218000000000007"/>
    <n v="0.43613829632717294"/>
  </r>
  <r>
    <x v="493"/>
    <x v="20"/>
    <s v="OFF-AR-10000817"/>
    <x v="0"/>
    <x v="4"/>
    <n v="6.08"/>
    <s v="CA-2016-136658"/>
    <n v="1"/>
    <n v="2"/>
    <n v="0"/>
    <n v="2.0671999999999997"/>
    <n v="0.45632477063632687"/>
  </r>
  <r>
    <x v="494"/>
    <x v="20"/>
    <s v="OFF-ST-10001932"/>
    <x v="0"/>
    <x v="1"/>
    <n v="772.68"/>
    <s v="CA-2016-132465"/>
    <n v="1"/>
    <n v="4"/>
    <n v="0"/>
    <n v="108.17520000000002"/>
    <n v="0.44610841445725197"/>
  </r>
  <r>
    <x v="494"/>
    <x v="4"/>
    <s v="OFF-AR-10000380"/>
    <x v="0"/>
    <x v="4"/>
    <n v="265.85999999999996"/>
    <s v="CA-2016-153794"/>
    <n v="1"/>
    <n v="7"/>
    <n v="0"/>
    <n v="79.757999999999967"/>
    <n v="0.45632477063632687"/>
  </r>
  <r>
    <x v="494"/>
    <x v="20"/>
    <s v="FUR-FU-10000277"/>
    <x v="1"/>
    <x v="8"/>
    <n v="210.68"/>
    <s v="CA-2016-132465"/>
    <n v="0"/>
    <n v="2"/>
    <n v="0"/>
    <n v="50.563199999999995"/>
    <n v="0.4595170286641902"/>
  </r>
  <r>
    <x v="494"/>
    <x v="23"/>
    <s v="OFF-BI-10004593"/>
    <x v="0"/>
    <x v="3"/>
    <n v="209.6"/>
    <s v="CA-2016-125934"/>
    <n v="1"/>
    <n v="4"/>
    <n v="0"/>
    <n v="96.415999999999997"/>
    <n v="0.46881743173671325"/>
  </r>
  <r>
    <x v="494"/>
    <x v="20"/>
    <s v="TEC-AC-10001998"/>
    <x v="2"/>
    <x v="9"/>
    <n v="19.989999999999998"/>
    <s v="CA-2016-132465"/>
    <n v="0"/>
    <n v="1"/>
    <n v="0"/>
    <n v="6.796599999999998"/>
    <n v="0.52062335344040378"/>
  </r>
  <r>
    <x v="494"/>
    <x v="4"/>
    <s v="OFF-AR-10004648"/>
    <x v="0"/>
    <x v="4"/>
    <n v="181.35"/>
    <s v="CA-2016-165057"/>
    <n v="1"/>
    <n v="9"/>
    <n v="0"/>
    <n v="48.964500000000001"/>
    <n v="0.45632477063632687"/>
  </r>
  <r>
    <x v="494"/>
    <x v="23"/>
    <s v="OFF-AP-10003860"/>
    <x v="0"/>
    <x v="12"/>
    <n v="111.04"/>
    <s v="CA-2016-125934"/>
    <n v="0"/>
    <n v="4"/>
    <n v="0"/>
    <n v="29.980800000000002"/>
    <n v="0.49507917887403441"/>
  </r>
  <r>
    <x v="494"/>
    <x v="20"/>
    <s v="OFF-ST-10003641"/>
    <x v="0"/>
    <x v="1"/>
    <n v="78.8"/>
    <s v="CA-2016-132465"/>
    <n v="0"/>
    <n v="1"/>
    <n v="0"/>
    <n v="1.5760000000000076"/>
    <n v="0.44610841445725197"/>
  </r>
  <r>
    <x v="494"/>
    <x v="23"/>
    <s v="OFF-PA-10000556"/>
    <x v="0"/>
    <x v="0"/>
    <n v="38.880000000000003"/>
    <s v="CA-2016-125934"/>
    <n v="0"/>
    <n v="6"/>
    <n v="0"/>
    <n v="18.662400000000002"/>
    <n v="0.43613829632717294"/>
  </r>
  <r>
    <x v="494"/>
    <x v="23"/>
    <s v="OFF-LA-10000414"/>
    <x v="0"/>
    <x v="2"/>
    <n v="31.049999999999997"/>
    <s v="CA-2016-125934"/>
    <n v="0"/>
    <n v="3"/>
    <n v="0"/>
    <n v="14.904"/>
    <n v="0.4647369236065339"/>
  </r>
  <r>
    <x v="494"/>
    <x v="26"/>
    <s v="FUR-FU-10000073"/>
    <x v="1"/>
    <x v="8"/>
    <n v="24.64"/>
    <s v="CA-2016-126186"/>
    <n v="1"/>
    <n v="4"/>
    <n v="0.2"/>
    <n v="4.0039999999999978"/>
    <n v="0.4595170286641902"/>
  </r>
  <r>
    <x v="494"/>
    <x v="23"/>
    <s v="FUR-FU-10002107"/>
    <x v="1"/>
    <x v="8"/>
    <n v="8.92"/>
    <s v="CA-2016-125934"/>
    <n v="0"/>
    <n v="4"/>
    <n v="0"/>
    <n v="3.9248000000000003"/>
    <n v="0.4595170286641902"/>
  </r>
  <r>
    <x v="494"/>
    <x v="4"/>
    <s v="OFF-LA-10003190"/>
    <x v="0"/>
    <x v="2"/>
    <n v="8.64"/>
    <s v="CA-2016-165057"/>
    <n v="0"/>
    <n v="3"/>
    <n v="0"/>
    <n v="4.2336"/>
    <n v="0.4647369236065339"/>
  </r>
  <r>
    <x v="495"/>
    <x v="20"/>
    <s v="TEC-CO-10000971"/>
    <x v="2"/>
    <x v="16"/>
    <n v="479.98400000000004"/>
    <s v="CA-2016-166464"/>
    <n v="1"/>
    <n v="2"/>
    <n v="0.2"/>
    <n v="59.997999999999962"/>
    <n v="0.55185675810753509"/>
  </r>
  <r>
    <x v="495"/>
    <x v="22"/>
    <s v="TEC-AC-10004209"/>
    <x v="2"/>
    <x v="9"/>
    <n v="21.98"/>
    <s v="CA-2016-128993"/>
    <n v="1"/>
    <n v="2"/>
    <n v="0"/>
    <n v="8.5722000000000005"/>
    <n v="0.52062335344040378"/>
  </r>
  <r>
    <x v="495"/>
    <x v="20"/>
    <s v="OFF-ST-10001713"/>
    <x v="0"/>
    <x v="1"/>
    <n v="105.98"/>
    <s v="CA-2016-102016"/>
    <n v="1"/>
    <n v="2"/>
    <n v="0"/>
    <n v="4.2391999999999967"/>
    <n v="0.44610841445725197"/>
  </r>
  <r>
    <x v="495"/>
    <x v="20"/>
    <s v="OFF-PA-10002464"/>
    <x v="0"/>
    <x v="0"/>
    <n v="28.900000000000002"/>
    <s v="CA-2016-102016"/>
    <n v="0"/>
    <n v="5"/>
    <n v="0"/>
    <n v="14.161000000000001"/>
    <n v="0.43613829632717294"/>
  </r>
  <r>
    <x v="495"/>
    <x v="20"/>
    <s v="OFF-EN-10002504"/>
    <x v="0"/>
    <x v="11"/>
    <n v="27.18"/>
    <s v="CA-2016-102016"/>
    <n v="0"/>
    <n v="1"/>
    <n v="0"/>
    <n v="12.7746"/>
    <n v="0.44424167803735209"/>
  </r>
  <r>
    <x v="495"/>
    <x v="20"/>
    <s v="OFF-LA-10002043"/>
    <x v="0"/>
    <x v="2"/>
    <n v="20.7"/>
    <s v="CA-2016-102016"/>
    <n v="0"/>
    <n v="2"/>
    <n v="0"/>
    <n v="9.9359999999999999"/>
    <n v="0.4647369236065339"/>
  </r>
  <r>
    <x v="495"/>
    <x v="20"/>
    <s v="OFF-LA-10001317"/>
    <x v="0"/>
    <x v="2"/>
    <n v="12.6"/>
    <s v="CA-2016-166464"/>
    <n v="0"/>
    <n v="4"/>
    <n v="0"/>
    <n v="6.048"/>
    <n v="0.4647369236065339"/>
  </r>
  <r>
    <x v="495"/>
    <x v="20"/>
    <s v="OFF-AR-10004685"/>
    <x v="0"/>
    <x v="4"/>
    <n v="9.26"/>
    <s v="CA-2016-102016"/>
    <n v="0"/>
    <n v="2"/>
    <n v="0"/>
    <n v="3.0557999999999996"/>
    <n v="0.45632477063632687"/>
  </r>
  <r>
    <x v="495"/>
    <x v="20"/>
    <s v="OFF-FA-10000490"/>
    <x v="0"/>
    <x v="7"/>
    <n v="1.24"/>
    <s v="CA-2016-102016"/>
    <n v="0"/>
    <n v="1"/>
    <n v="0"/>
    <n v="0.58279999999999998"/>
    <n v="0.51168203684699509"/>
  </r>
  <r>
    <x v="496"/>
    <x v="18"/>
    <s v="FUR-CH-10000015"/>
    <x v="1"/>
    <x v="5"/>
    <n v="1516.2"/>
    <s v="CA-2016-115567"/>
    <n v="1"/>
    <n v="7"/>
    <n v="0"/>
    <n v="394.21199999999999"/>
    <n v="0.46529189879902266"/>
  </r>
  <r>
    <x v="496"/>
    <x v="4"/>
    <s v="FUR-CH-10000155"/>
    <x v="1"/>
    <x v="5"/>
    <n v="717.72"/>
    <s v="US-2016-129007"/>
    <n v="1"/>
    <n v="3"/>
    <n v="0.2"/>
    <n v="71.77200000000002"/>
    <n v="0.46529189879902266"/>
  </r>
  <r>
    <x v="496"/>
    <x v="4"/>
    <s v="OFF-PA-10000994"/>
    <x v="0"/>
    <x v="0"/>
    <n v="209.7"/>
    <s v="US-2016-129007"/>
    <n v="0"/>
    <n v="2"/>
    <n v="0"/>
    <n v="100.65599999999999"/>
    <n v="0.43613829632717294"/>
  </r>
  <r>
    <x v="496"/>
    <x v="4"/>
    <s v="FUR-FU-10002379"/>
    <x v="1"/>
    <x v="8"/>
    <n v="207.35"/>
    <s v="US-2016-129007"/>
    <n v="0"/>
    <n v="5"/>
    <n v="0"/>
    <n v="24.881999999999991"/>
    <n v="0.4595170286641902"/>
  </r>
  <r>
    <x v="496"/>
    <x v="18"/>
    <s v="TEC-AC-10001314"/>
    <x v="2"/>
    <x v="9"/>
    <n v="199.96"/>
    <s v="CA-2016-115567"/>
    <n v="0"/>
    <n v="4"/>
    <n v="0"/>
    <n v="15.996799999999979"/>
    <n v="0.52062335344040378"/>
  </r>
  <r>
    <x v="496"/>
    <x v="1"/>
    <s v="FUR-CH-10003817"/>
    <x v="1"/>
    <x v="5"/>
    <n v="170.072"/>
    <s v="CA-2016-136728"/>
    <n v="1"/>
    <n v="4"/>
    <n v="0.3"/>
    <n v="-12.147999999999996"/>
    <n v="0.46529189879902266"/>
  </r>
  <r>
    <x v="496"/>
    <x v="4"/>
    <s v="FUR-FU-10004973"/>
    <x v="1"/>
    <x v="8"/>
    <n v="131.88"/>
    <s v="US-2016-129007"/>
    <n v="0"/>
    <n v="7"/>
    <n v="0"/>
    <n v="55.389600000000002"/>
    <n v="0.4595170286641902"/>
  </r>
  <r>
    <x v="496"/>
    <x v="5"/>
    <s v="FUR-FU-10003975"/>
    <x v="1"/>
    <x v="8"/>
    <n v="129.93"/>
    <s v="CA-2016-118843"/>
    <n v="1"/>
    <n v="3"/>
    <n v="0"/>
    <n v="12.992999999999988"/>
    <n v="0.4595170286641902"/>
  </r>
  <r>
    <x v="496"/>
    <x v="5"/>
    <s v="OFF-PA-10001712"/>
    <x v="0"/>
    <x v="0"/>
    <n v="69.930000000000007"/>
    <s v="CA-2016-118843"/>
    <n v="0"/>
    <n v="7"/>
    <n v="0"/>
    <n v="31.468499999999999"/>
    <n v="0.43613829632717294"/>
  </r>
  <r>
    <x v="496"/>
    <x v="4"/>
    <s v="FUR-FU-10004018"/>
    <x v="1"/>
    <x v="8"/>
    <n v="44.67"/>
    <s v="US-2016-129007"/>
    <n v="0"/>
    <n v="3"/>
    <n v="0"/>
    <n v="12.060900000000002"/>
    <n v="0.4595170286641902"/>
  </r>
  <r>
    <x v="496"/>
    <x v="4"/>
    <s v="OFF-BI-10001628"/>
    <x v="0"/>
    <x v="3"/>
    <n v="25.031999999999996"/>
    <s v="US-2016-129007"/>
    <n v="0"/>
    <n v="3"/>
    <n v="0.2"/>
    <n v="7.822499999999998"/>
    <n v="0.46881743173671325"/>
  </r>
  <r>
    <x v="496"/>
    <x v="25"/>
    <s v="OFF-BI-10000014"/>
    <x v="0"/>
    <x v="3"/>
    <n v="13.092000000000002"/>
    <s v="CA-2016-138457"/>
    <n v="1"/>
    <n v="4"/>
    <n v="0.7"/>
    <n v="-10.037199999999999"/>
    <n v="0.46881743173671325"/>
  </r>
  <r>
    <x v="496"/>
    <x v="1"/>
    <s v="OFF-EN-10002621"/>
    <x v="0"/>
    <x v="11"/>
    <n v="7.8239999999999998"/>
    <s v="CA-2016-136728"/>
    <n v="0"/>
    <n v="1"/>
    <n v="0.2"/>
    <n v="2.9339999999999997"/>
    <n v="0.44424167803735209"/>
  </r>
  <r>
    <x v="496"/>
    <x v="2"/>
    <s v="OFF-BI-10004209"/>
    <x v="0"/>
    <x v="3"/>
    <n v="2.4119999999999999"/>
    <s v="US-2016-161347"/>
    <n v="1"/>
    <n v="1"/>
    <n v="0.7"/>
    <n v="-2.0099999999999998"/>
    <n v="0.46881743173671325"/>
  </r>
  <r>
    <x v="497"/>
    <x v="20"/>
    <s v="OFF-ST-10000585"/>
    <x v="0"/>
    <x v="1"/>
    <n v="991.19999999999993"/>
    <s v="CA-2016-140984"/>
    <n v="1"/>
    <n v="6"/>
    <n v="0"/>
    <n v="257.71199999999999"/>
    <n v="0.44610841445725197"/>
  </r>
  <r>
    <x v="497"/>
    <x v="27"/>
    <s v="FUR-TA-10003008"/>
    <x v="1"/>
    <x v="13"/>
    <n v="912.75"/>
    <s v="CA-2016-120362"/>
    <n v="1"/>
    <n v="5"/>
    <n v="0"/>
    <n v="118.65750000000006"/>
    <n v="0.55975208308209756"/>
  </r>
  <r>
    <x v="497"/>
    <x v="20"/>
    <s v="TEC-CO-10001571"/>
    <x v="2"/>
    <x v="16"/>
    <n v="879.98400000000004"/>
    <s v="CA-2016-140984"/>
    <n v="0"/>
    <n v="2"/>
    <n v="0.2"/>
    <n v="329.99400000000003"/>
    <n v="0.55185675810753509"/>
  </r>
  <r>
    <x v="497"/>
    <x v="9"/>
    <s v="OFF-ST-10001809"/>
    <x v="0"/>
    <x v="1"/>
    <n v="269.49"/>
    <s v="CA-2016-128027"/>
    <n v="1"/>
    <n v="3"/>
    <n v="0"/>
    <n v="5.3897999999999939"/>
    <n v="0.44610841445725197"/>
  </r>
  <r>
    <x v="497"/>
    <x v="4"/>
    <s v="FUR-TA-10002607"/>
    <x v="1"/>
    <x v="13"/>
    <n v="170.13600000000002"/>
    <s v="CA-2016-131597"/>
    <n v="1"/>
    <n v="3"/>
    <n v="0.2"/>
    <n v="-8.5067999999999913"/>
    <n v="0.55975208308209756"/>
  </r>
  <r>
    <x v="497"/>
    <x v="30"/>
    <s v="OFF-BI-10004040"/>
    <x v="0"/>
    <x v="3"/>
    <n v="25.9"/>
    <s v="CA-2016-115924"/>
    <n v="1"/>
    <n v="5"/>
    <n v="0"/>
    <n v="12.690999999999999"/>
    <n v="0.46881743173671325"/>
  </r>
  <r>
    <x v="497"/>
    <x v="20"/>
    <s v="OFF-BI-10002012"/>
    <x v="0"/>
    <x v="3"/>
    <n v="12.96"/>
    <s v="CA-2016-140984"/>
    <n v="0"/>
    <n v="9"/>
    <n v="0.2"/>
    <n v="4.5359999999999996"/>
    <n v="0.46881743173671325"/>
  </r>
  <r>
    <x v="498"/>
    <x v="33"/>
    <s v="FUR-CH-10004853"/>
    <x v="1"/>
    <x v="5"/>
    <n v="1056.8599999999999"/>
    <s v="CA-2016-102582"/>
    <n v="1"/>
    <n v="7"/>
    <n v="0"/>
    <n v="306.48939999999988"/>
    <n v="0.46529189879902266"/>
  </r>
  <r>
    <x v="498"/>
    <x v="33"/>
    <s v="FUR-TA-10003569"/>
    <x v="1"/>
    <x v="13"/>
    <n v="801.96"/>
    <s v="CA-2016-102582"/>
    <n v="0"/>
    <n v="2"/>
    <n v="0"/>
    <n v="200.49"/>
    <n v="0.55975208308209756"/>
  </r>
  <r>
    <x v="498"/>
    <x v="18"/>
    <s v="OFF-ST-10000025"/>
    <x v="0"/>
    <x v="1"/>
    <n v="190.86"/>
    <s v="CA-2016-145849"/>
    <n v="1"/>
    <n v="2"/>
    <n v="0"/>
    <n v="11.451599999999985"/>
    <n v="0.44610841445725197"/>
  </r>
  <r>
    <x v="498"/>
    <x v="2"/>
    <s v="OFF-ST-10001522"/>
    <x v="0"/>
    <x v="1"/>
    <n v="147.184"/>
    <s v="CA-2016-100734"/>
    <n v="1"/>
    <n v="2"/>
    <n v="0.2"/>
    <n v="-29.436800000000012"/>
    <n v="0.44610841445725197"/>
  </r>
  <r>
    <x v="498"/>
    <x v="20"/>
    <s v="OFF-BI-10002082"/>
    <x v="0"/>
    <x v="3"/>
    <n v="79.872000000000014"/>
    <s v="CA-2016-105102"/>
    <n v="1"/>
    <n v="3"/>
    <n v="0.2"/>
    <n v="29.951999999999998"/>
    <n v="0.46881743173671325"/>
  </r>
  <r>
    <x v="498"/>
    <x v="33"/>
    <s v="TEC-PH-10003187"/>
    <x v="2"/>
    <x v="6"/>
    <n v="59.97"/>
    <s v="CA-2016-102582"/>
    <n v="0"/>
    <n v="3"/>
    <n v="0"/>
    <n v="0"/>
    <n v="0.41105220110552465"/>
  </r>
  <r>
    <x v="498"/>
    <x v="16"/>
    <s v="FUR-FU-10003394"/>
    <x v="1"/>
    <x v="8"/>
    <n v="55.967999999999996"/>
    <s v="US-2016-130519"/>
    <n v="1"/>
    <n v="1"/>
    <n v="0.2"/>
    <n v="-2.098800000000006"/>
    <n v="0.4595170286641902"/>
  </r>
  <r>
    <x v="498"/>
    <x v="20"/>
    <s v="FUR-BO-10004709"/>
    <x v="1"/>
    <x v="10"/>
    <n v="46.384"/>
    <s v="CA-2016-105102"/>
    <n v="0"/>
    <n v="1"/>
    <n v="0.2"/>
    <n v="1.1596000000000011"/>
    <n v="0.5176847302647779"/>
  </r>
  <r>
    <x v="498"/>
    <x v="16"/>
    <s v="OFF-ST-10001321"/>
    <x v="0"/>
    <x v="1"/>
    <n v="24.672000000000001"/>
    <s v="US-2016-130519"/>
    <n v="0"/>
    <n v="2"/>
    <n v="0.2"/>
    <n v="2.1588000000000021"/>
    <n v="0.44610841445725197"/>
  </r>
  <r>
    <x v="498"/>
    <x v="18"/>
    <s v="OFF-AR-10000817"/>
    <x v="0"/>
    <x v="4"/>
    <n v="24.32"/>
    <s v="CA-2016-145849"/>
    <n v="0"/>
    <n v="8"/>
    <n v="0"/>
    <n v="8.2687999999999988"/>
    <n v="0.45632477063632687"/>
  </r>
  <r>
    <x v="498"/>
    <x v="16"/>
    <s v="FUR-FU-10002268"/>
    <x v="1"/>
    <x v="8"/>
    <n v="15.712000000000002"/>
    <s v="US-2016-130519"/>
    <n v="0"/>
    <n v="4"/>
    <n v="0.2"/>
    <n v="2.553199999999999"/>
    <n v="0.4595170286641902"/>
  </r>
  <r>
    <x v="498"/>
    <x v="16"/>
    <s v="OFF-PA-10001937"/>
    <x v="0"/>
    <x v="0"/>
    <n v="15.552000000000003"/>
    <s v="US-2016-130519"/>
    <n v="0"/>
    <n v="3"/>
    <n v="0.2"/>
    <n v="5.4432"/>
    <n v="0.43613829632717294"/>
  </r>
  <r>
    <x v="498"/>
    <x v="20"/>
    <s v="OFF-PA-10002365"/>
    <x v="0"/>
    <x v="0"/>
    <n v="12.96"/>
    <s v="CA-2016-105102"/>
    <n v="0"/>
    <n v="2"/>
    <n v="0"/>
    <n v="6.2208000000000006"/>
    <n v="0.43613829632717294"/>
  </r>
  <r>
    <x v="498"/>
    <x v="2"/>
    <s v="OFF-BI-10002609"/>
    <x v="0"/>
    <x v="3"/>
    <n v="3.5760000000000005"/>
    <s v="CA-2016-100734"/>
    <n v="0"/>
    <n v="4"/>
    <n v="0.7"/>
    <n v="-2.8608000000000002"/>
    <n v="0.46881743173671325"/>
  </r>
  <r>
    <x v="499"/>
    <x v="6"/>
    <s v="OFF-EN-10001539"/>
    <x v="0"/>
    <x v="11"/>
    <n v="31.12"/>
    <s v="CA-2016-167696"/>
    <n v="1"/>
    <n v="4"/>
    <n v="0"/>
    <n v="14.6264"/>
    <n v="0.44424167803735209"/>
  </r>
  <r>
    <x v="500"/>
    <x v="20"/>
    <s v="FUR-BO-10004834"/>
    <x v="1"/>
    <x v="10"/>
    <n v="4228.7040000000006"/>
    <s v="US-2016-126977"/>
    <n v="1"/>
    <n v="6"/>
    <n v="0.2"/>
    <n v="158.57639999999992"/>
    <n v="0.5176847302647779"/>
  </r>
  <r>
    <x v="500"/>
    <x v="2"/>
    <s v="FUR-BO-10004834"/>
    <x v="1"/>
    <x v="10"/>
    <n v="3083.4300000000003"/>
    <s v="US-2016-150630"/>
    <n v="1"/>
    <n v="7"/>
    <n v="0.5"/>
    <n v="-1665.0522000000001"/>
    <n v="0.5176847302647779"/>
  </r>
  <r>
    <x v="500"/>
    <x v="20"/>
    <s v="FUR-BO-10002213"/>
    <x v="1"/>
    <x v="10"/>
    <n v="2003.9200000000003"/>
    <s v="US-2016-126977"/>
    <n v="0"/>
    <n v="5"/>
    <n v="0.2"/>
    <n v="-25.049000000000149"/>
    <n v="0.5176847302647779"/>
  </r>
  <r>
    <x v="500"/>
    <x v="20"/>
    <s v="FUR-TA-10004154"/>
    <x v="1"/>
    <x v="13"/>
    <n v="344.22"/>
    <s v="US-2016-138919"/>
    <n v="1"/>
    <n v="2"/>
    <n v="0.4"/>
    <n v="-103.26600000000002"/>
    <n v="0.55975208308209756"/>
  </r>
  <r>
    <x v="500"/>
    <x v="20"/>
    <s v="TEC-PH-10002170"/>
    <x v="2"/>
    <x v="6"/>
    <n v="209.96999999999997"/>
    <s v="US-2016-126977"/>
    <n v="0"/>
    <n v="3"/>
    <n v="0"/>
    <n v="58.791600000000003"/>
    <n v="0.41105220110552465"/>
  </r>
  <r>
    <x v="500"/>
    <x v="20"/>
    <s v="TEC-AC-10003033"/>
    <x v="2"/>
    <x v="9"/>
    <n v="659.9"/>
    <s v="US-2016-126977"/>
    <n v="0"/>
    <n v="2"/>
    <n v="0"/>
    <n v="217.76699999999994"/>
    <n v="0.52062335344040378"/>
  </r>
  <r>
    <x v="500"/>
    <x v="16"/>
    <s v="TEC-AC-10001465"/>
    <x v="2"/>
    <x v="9"/>
    <n v="87.168000000000006"/>
    <s v="CA-2016-141145"/>
    <n v="1"/>
    <n v="3"/>
    <n v="0.2"/>
    <n v="10.895999999999987"/>
    <n v="0.52062335344040378"/>
  </r>
  <r>
    <x v="500"/>
    <x v="20"/>
    <s v="FUR-CH-10001973"/>
    <x v="1"/>
    <x v="5"/>
    <n v="199.76400000000001"/>
    <s v="US-2016-126977"/>
    <n v="0"/>
    <n v="2"/>
    <n v="0.1"/>
    <n v="8.8783999999999956"/>
    <n v="0.46529189879902266"/>
  </r>
  <r>
    <x v="500"/>
    <x v="2"/>
    <s v="FUR-FU-10004848"/>
    <x v="1"/>
    <x v="8"/>
    <n v="124.20000000000002"/>
    <s v="US-2016-150630"/>
    <n v="0"/>
    <n v="3"/>
    <n v="0.2"/>
    <n v="15.524999999999991"/>
    <n v="0.4595170286641902"/>
  </r>
  <r>
    <x v="500"/>
    <x v="20"/>
    <s v="OFF-PA-10004071"/>
    <x v="0"/>
    <x v="0"/>
    <n v="110.96"/>
    <s v="US-2016-126977"/>
    <n v="0"/>
    <n v="2"/>
    <n v="0"/>
    <n v="53.260799999999996"/>
    <n v="0.43613829632717294"/>
  </r>
  <r>
    <x v="500"/>
    <x v="20"/>
    <s v="OFF-ST-10003058"/>
    <x v="0"/>
    <x v="1"/>
    <n v="94.6"/>
    <s v="US-2016-126977"/>
    <n v="0"/>
    <n v="4"/>
    <n v="0"/>
    <n v="27.433999999999997"/>
    <n v="0.44610841445725197"/>
  </r>
  <r>
    <x v="500"/>
    <x v="20"/>
    <s v="OFF-LA-10002762"/>
    <x v="0"/>
    <x v="2"/>
    <n v="87.71"/>
    <s v="US-2016-126977"/>
    <n v="0"/>
    <n v="7"/>
    <n v="0"/>
    <n v="41.223699999999994"/>
    <n v="0.4647369236065339"/>
  </r>
  <r>
    <x v="500"/>
    <x v="2"/>
    <s v="OFF-AR-10004042"/>
    <x v="0"/>
    <x v="4"/>
    <n v="86.304000000000002"/>
    <s v="US-2016-150630"/>
    <n v="0"/>
    <n v="6"/>
    <n v="0.2"/>
    <n v="9.7091999999999885"/>
    <n v="0.45632477063632687"/>
  </r>
  <r>
    <x v="500"/>
    <x v="20"/>
    <s v="TEC-PH-10000169"/>
    <x v="2"/>
    <x v="6"/>
    <n v="67.8"/>
    <s v="US-2016-126977"/>
    <n v="0"/>
    <n v="4"/>
    <n v="0"/>
    <n v="1.3559999999999945"/>
    <n v="0.41105220110552465"/>
  </r>
  <r>
    <x v="500"/>
    <x v="4"/>
    <s v="OFF-PA-10004100"/>
    <x v="0"/>
    <x v="0"/>
    <n v="32.400000000000006"/>
    <s v="CA-2016-133025"/>
    <n v="1"/>
    <n v="5"/>
    <n v="0"/>
    <n v="15.552000000000001"/>
    <n v="0.43613829632717294"/>
  </r>
  <r>
    <x v="500"/>
    <x v="22"/>
    <s v="OFF-BI-10001628"/>
    <x v="0"/>
    <x v="3"/>
    <n v="25.031999999999996"/>
    <s v="US-2016-138716"/>
    <n v="1"/>
    <n v="3"/>
    <n v="0.2"/>
    <n v="7.822499999999998"/>
    <n v="0.46881743173671325"/>
  </r>
  <r>
    <x v="500"/>
    <x v="0"/>
    <s v="FUR-FU-10003535"/>
    <x v="1"/>
    <x v="8"/>
    <n v="21.936000000000003"/>
    <s v="CA-2016-143077"/>
    <n v="1"/>
    <n v="2"/>
    <n v="0.6"/>
    <n v="-10.419600000000003"/>
    <n v="0.4595170286641902"/>
  </r>
  <r>
    <x v="500"/>
    <x v="2"/>
    <s v="OFF-AR-10001683"/>
    <x v="0"/>
    <x v="4"/>
    <n v="15.76"/>
    <s v="US-2016-150630"/>
    <n v="0"/>
    <n v="2"/>
    <n v="0.2"/>
    <n v="3.5460000000000007"/>
    <n v="0.45632477063632687"/>
  </r>
  <r>
    <x v="500"/>
    <x v="20"/>
    <s v="OFF-ST-10000617"/>
    <x v="0"/>
    <x v="1"/>
    <n v="14.9"/>
    <s v="US-2016-126977"/>
    <n v="0"/>
    <n v="5"/>
    <n v="0"/>
    <n v="1.0429999999999984"/>
    <n v="0.44610841445725197"/>
  </r>
  <r>
    <x v="500"/>
    <x v="2"/>
    <s v="OFF-BI-10000474"/>
    <x v="0"/>
    <x v="3"/>
    <n v="9.6180000000000021"/>
    <s v="US-2016-150630"/>
    <n v="0"/>
    <n v="2"/>
    <n v="0.7"/>
    <n v="-7.0532000000000004"/>
    <n v="0.46881743173671325"/>
  </r>
  <r>
    <x v="500"/>
    <x v="2"/>
    <s v="OFF-BI-10001525"/>
    <x v="0"/>
    <x v="3"/>
    <n v="6.8580000000000014"/>
    <s v="US-2016-150630"/>
    <n v="0"/>
    <n v="6"/>
    <n v="0.7"/>
    <n v="-5.7149999999999999"/>
    <n v="0.46881743173671325"/>
  </r>
  <r>
    <x v="500"/>
    <x v="0"/>
    <s v="OFF-BI-10000088"/>
    <x v="0"/>
    <x v="3"/>
    <n v="6.5879999999999992"/>
    <s v="CA-2016-143077"/>
    <n v="0"/>
    <n v="3"/>
    <n v="0.8"/>
    <n v="-10.211400000000005"/>
    <n v="0.46881743173671325"/>
  </r>
  <r>
    <x v="500"/>
    <x v="2"/>
    <s v="OFF-EN-10001509"/>
    <x v="0"/>
    <x v="11"/>
    <n v="3.2640000000000002"/>
    <s v="US-2016-150630"/>
    <n v="0"/>
    <n v="2"/>
    <n v="0.2"/>
    <n v="1.1015999999999997"/>
    <n v="0.44424167803735209"/>
  </r>
  <r>
    <x v="501"/>
    <x v="36"/>
    <s v="TEC-PH-10000895"/>
    <x v="2"/>
    <x v="6"/>
    <n v="1259.93"/>
    <s v="CA-2016-109575"/>
    <n v="1"/>
    <n v="7"/>
    <n v="0"/>
    <n v="327.58180000000004"/>
    <n v="0.41105220110552465"/>
  </r>
  <r>
    <x v="501"/>
    <x v="36"/>
    <s v="OFF-ST-10004123"/>
    <x v="0"/>
    <x v="1"/>
    <n v="636.86"/>
    <s v="CA-2016-109575"/>
    <n v="0"/>
    <n v="7"/>
    <n v="0"/>
    <n v="0"/>
    <n v="0.44610841445725197"/>
  </r>
  <r>
    <x v="501"/>
    <x v="36"/>
    <s v="TEC-PH-10000730"/>
    <x v="2"/>
    <x v="6"/>
    <n v="499.99"/>
    <s v="CA-2016-109575"/>
    <n v="0"/>
    <n v="1"/>
    <n v="0"/>
    <n v="129.99740000000003"/>
    <n v="0.41105220110552465"/>
  </r>
  <r>
    <x v="501"/>
    <x v="4"/>
    <s v="OFF-ST-10004186"/>
    <x v="0"/>
    <x v="1"/>
    <n v="443.92"/>
    <s v="CA-2016-101154"/>
    <n v="1"/>
    <n v="4"/>
    <n v="0"/>
    <n v="8.8783999999999992"/>
    <n v="0.44610841445725197"/>
  </r>
  <r>
    <x v="501"/>
    <x v="16"/>
    <s v="TEC-AC-10003198"/>
    <x v="2"/>
    <x v="9"/>
    <n v="717.12000000000012"/>
    <s v="CA-2016-142202"/>
    <n v="1"/>
    <n v="9"/>
    <n v="0.2"/>
    <n v="152.38799999999992"/>
    <n v="0.52062335344040378"/>
  </r>
  <r>
    <x v="501"/>
    <x v="4"/>
    <s v="OFF-PA-10004530"/>
    <x v="0"/>
    <x v="0"/>
    <n v="160.72"/>
    <s v="CA-2016-149713"/>
    <n v="1"/>
    <n v="14"/>
    <n v="0"/>
    <n v="78.752800000000008"/>
    <n v="0.43613829632717294"/>
  </r>
  <r>
    <x v="501"/>
    <x v="36"/>
    <s v="OFF-BI-10000962"/>
    <x v="0"/>
    <x v="3"/>
    <n v="65.08"/>
    <s v="CA-2016-109575"/>
    <n v="0"/>
    <n v="4"/>
    <n v="0"/>
    <n v="31.889199999999995"/>
    <n v="0.46881743173671325"/>
  </r>
  <r>
    <x v="501"/>
    <x v="36"/>
    <s v="OFF-ST-10004950"/>
    <x v="0"/>
    <x v="1"/>
    <n v="41.96"/>
    <s v="CA-2016-109575"/>
    <n v="0"/>
    <n v="2"/>
    <n v="0"/>
    <n v="7.9724000000000004"/>
    <n v="0.44610841445725197"/>
  </r>
  <r>
    <x v="501"/>
    <x v="4"/>
    <s v="FUR-FU-10001591"/>
    <x v="1"/>
    <x v="8"/>
    <n v="24.4"/>
    <s v="CA-2016-167745"/>
    <n v="1"/>
    <n v="2"/>
    <n v="0"/>
    <n v="10.248000000000001"/>
    <n v="0.4595170286641902"/>
  </r>
  <r>
    <x v="501"/>
    <x v="4"/>
    <s v="OFF-PA-10001450"/>
    <x v="0"/>
    <x v="0"/>
    <n v="19.920000000000002"/>
    <s v="CA-2016-149713"/>
    <n v="0"/>
    <n v="4"/>
    <n v="0"/>
    <n v="9.7608000000000015"/>
    <n v="0.43613829632717294"/>
  </r>
  <r>
    <x v="501"/>
    <x v="22"/>
    <s v="OFF-PA-10001776"/>
    <x v="0"/>
    <x v="0"/>
    <n v="18.54"/>
    <s v="CA-2016-150511"/>
    <n v="1"/>
    <n v="2"/>
    <n v="0"/>
    <n v="8.7137999999999991"/>
    <n v="0.43613829632717294"/>
  </r>
  <r>
    <x v="501"/>
    <x v="4"/>
    <s v="OFF-SU-10004782"/>
    <x v="0"/>
    <x v="14"/>
    <n v="16.899999999999999"/>
    <s v="CA-2016-167745"/>
    <n v="0"/>
    <n v="2"/>
    <n v="0"/>
    <n v="5.0699999999999985"/>
    <n v="0.53938093436526824"/>
  </r>
  <r>
    <x v="501"/>
    <x v="4"/>
    <s v="OFF-AR-10003602"/>
    <x v="0"/>
    <x v="4"/>
    <n v="11.68"/>
    <s v="CA-2016-167745"/>
    <n v="0"/>
    <n v="2"/>
    <n v="0"/>
    <n v="5.4895999999999994"/>
    <n v="0.45632477063632687"/>
  </r>
  <r>
    <x v="501"/>
    <x v="4"/>
    <s v="OFF-SU-10001574"/>
    <x v="0"/>
    <x v="14"/>
    <n v="7.3"/>
    <s v="CA-2016-149713"/>
    <n v="0"/>
    <n v="2"/>
    <n v="0"/>
    <n v="2.1899999999999995"/>
    <n v="0.53938093436526824"/>
  </r>
  <r>
    <x v="502"/>
    <x v="20"/>
    <s v="TEC-PH-10000011"/>
    <x v="2"/>
    <x v="6"/>
    <n v="279.85999999999996"/>
    <s v="CA-2016-135489"/>
    <n v="1"/>
    <n v="14"/>
    <n v="0"/>
    <n v="134.33279999999996"/>
    <n v="0.41105220110552465"/>
  </r>
  <r>
    <x v="502"/>
    <x v="5"/>
    <s v="TEC-AC-10000682"/>
    <x v="2"/>
    <x v="9"/>
    <n v="66.36"/>
    <s v="CA-2016-147102"/>
    <n v="1"/>
    <n v="4"/>
    <n v="0"/>
    <n v="23.225999999999999"/>
    <n v="0.52062335344040378"/>
  </r>
  <r>
    <x v="502"/>
    <x v="6"/>
    <s v="FUR-BO-10003433"/>
    <x v="1"/>
    <x v="10"/>
    <n v="61.96"/>
    <s v="CA-2016-115847"/>
    <n v="1"/>
    <n v="2"/>
    <n v="0"/>
    <n v="4.3371999999999957"/>
    <n v="0.5176847302647779"/>
  </r>
  <r>
    <x v="502"/>
    <x v="4"/>
    <s v="FUR-FU-10003464"/>
    <x v="1"/>
    <x v="8"/>
    <n v="60.84"/>
    <s v="CA-2016-149517"/>
    <n v="1"/>
    <n v="3"/>
    <n v="0"/>
    <n v="19.468799999999998"/>
    <n v="0.4595170286641902"/>
  </r>
  <r>
    <x v="502"/>
    <x v="4"/>
    <s v="OFF-PA-10004530"/>
    <x v="0"/>
    <x v="0"/>
    <n v="22.96"/>
    <s v="CA-2016-132815"/>
    <n v="1"/>
    <n v="2"/>
    <n v="0"/>
    <n v="11.250400000000001"/>
    <n v="0.43613829632717294"/>
  </r>
  <r>
    <x v="502"/>
    <x v="31"/>
    <s v="OFF-AR-10001972"/>
    <x v="0"/>
    <x v="4"/>
    <n v="8.4"/>
    <s v="CA-2016-137603"/>
    <n v="1"/>
    <n v="5"/>
    <n v="0"/>
    <n v="2.1840000000000002"/>
    <n v="0.45632477063632687"/>
  </r>
  <r>
    <x v="503"/>
    <x v="15"/>
    <s v="OFF-BI-10000545"/>
    <x v="0"/>
    <x v="3"/>
    <n v="1369.7640000000001"/>
    <s v="CA-2016-141565"/>
    <n v="1"/>
    <n v="6"/>
    <n v="0.7"/>
    <n v="-913.17599999999993"/>
    <n v="0.46881743173671325"/>
  </r>
  <r>
    <x v="503"/>
    <x v="15"/>
    <s v="OFF-ST-10001522"/>
    <x v="0"/>
    <x v="1"/>
    <n v="294.36799999999999"/>
    <s v="CA-2016-141565"/>
    <n v="0"/>
    <n v="4"/>
    <n v="0.2"/>
    <n v="-58.873600000000025"/>
    <n v="0.44610841445725197"/>
  </r>
  <r>
    <x v="503"/>
    <x v="20"/>
    <s v="OFF-PA-10001970"/>
    <x v="0"/>
    <x v="0"/>
    <n v="61.4"/>
    <s v="CA-2016-156013"/>
    <n v="1"/>
    <n v="5"/>
    <n v="0"/>
    <n v="28.857999999999997"/>
    <n v="0.43613829632717294"/>
  </r>
  <r>
    <x v="503"/>
    <x v="17"/>
    <s v="OFF-BI-10004040"/>
    <x v="0"/>
    <x v="3"/>
    <n v="45.584000000000003"/>
    <s v="CA-2016-151470"/>
    <n v="1"/>
    <n v="11"/>
    <n v="0.2"/>
    <n v="16.524199999999997"/>
    <n v="0.46881743173671325"/>
  </r>
  <r>
    <x v="503"/>
    <x v="32"/>
    <s v="OFF-BI-10001308"/>
    <x v="0"/>
    <x v="3"/>
    <n v="37.68"/>
    <s v="CA-2016-153738"/>
    <n v="1"/>
    <n v="6"/>
    <n v="0"/>
    <n v="16.955999999999996"/>
    <n v="0.46881743173671325"/>
  </r>
  <r>
    <x v="503"/>
    <x v="20"/>
    <s v="OFF-BI-10002437"/>
    <x v="0"/>
    <x v="3"/>
    <n v="24.448"/>
    <s v="CA-2016-156013"/>
    <n v="0"/>
    <n v="2"/>
    <n v="0.2"/>
    <n v="8.8623999999999992"/>
    <n v="0.46881743173671325"/>
  </r>
  <r>
    <x v="503"/>
    <x v="1"/>
    <s v="OFF-BI-10000138"/>
    <x v="0"/>
    <x v="3"/>
    <n v="2.8079999999999989"/>
    <s v="CA-2016-126970"/>
    <n v="1"/>
    <n v="3"/>
    <n v="0.8"/>
    <n v="-4.492799999999999"/>
    <n v="0.46881743173671325"/>
  </r>
  <r>
    <x v="504"/>
    <x v="9"/>
    <s v="FUR-CH-10000309"/>
    <x v="1"/>
    <x v="5"/>
    <n v="1690.04"/>
    <s v="CA-2016-158421"/>
    <n v="1"/>
    <n v="4"/>
    <n v="0"/>
    <n v="422.51"/>
    <n v="0.46529189879902266"/>
  </r>
  <r>
    <x v="504"/>
    <x v="0"/>
    <s v="TEC-PH-10002922"/>
    <x v="2"/>
    <x v="6"/>
    <n v="946.34400000000005"/>
    <s v="CA-2016-126697"/>
    <n v="1"/>
    <n v="7"/>
    <n v="0.2"/>
    <n v="118.29299999999989"/>
    <n v="0.41105220110552465"/>
  </r>
  <r>
    <x v="504"/>
    <x v="9"/>
    <s v="OFF-ST-10004186"/>
    <x v="0"/>
    <x v="1"/>
    <n v="887.84"/>
    <s v="CA-2016-158421"/>
    <n v="0"/>
    <n v="8"/>
    <n v="0"/>
    <n v="17.756799999999998"/>
    <n v="0.44610841445725197"/>
  </r>
  <r>
    <x v="504"/>
    <x v="9"/>
    <s v="TEC-PH-10000369"/>
    <x v="2"/>
    <x v="6"/>
    <n v="629.94999999999993"/>
    <s v="CA-2016-158421"/>
    <n v="0"/>
    <n v="5"/>
    <n v="0"/>
    <n v="176.38600000000002"/>
    <n v="0.41105220110552465"/>
  </r>
  <r>
    <x v="504"/>
    <x v="4"/>
    <s v="FUR-CH-10004997"/>
    <x v="1"/>
    <x v="5"/>
    <n v="601.53599999999994"/>
    <s v="CA-2016-149972"/>
    <n v="1"/>
    <n v="4"/>
    <n v="0.2"/>
    <n v="0"/>
    <n v="0.46529189879902266"/>
  </r>
  <r>
    <x v="504"/>
    <x v="32"/>
    <s v="TEC-PH-10002415"/>
    <x v="2"/>
    <x v="6"/>
    <n v="589.9"/>
    <s v="CA-2016-117800"/>
    <n v="1"/>
    <n v="2"/>
    <n v="0"/>
    <n v="147.47500000000002"/>
    <n v="0.41105220110552465"/>
  </r>
  <r>
    <x v="504"/>
    <x v="32"/>
    <s v="FUR-CH-10000785"/>
    <x v="1"/>
    <x v="5"/>
    <n v="542.93999999999994"/>
    <s v="CA-2016-117800"/>
    <n v="0"/>
    <n v="3"/>
    <n v="0"/>
    <n v="141.1644"/>
    <n v="0.46529189879902266"/>
  </r>
  <r>
    <x v="504"/>
    <x v="0"/>
    <s v="TEC-AC-10004353"/>
    <x v="2"/>
    <x v="9"/>
    <n v="151.20000000000002"/>
    <s v="CA-2016-126697"/>
    <n v="0"/>
    <n v="3"/>
    <n v="0.2"/>
    <n v="32.130000000000003"/>
    <n v="0.52062335344040378"/>
  </r>
  <r>
    <x v="504"/>
    <x v="22"/>
    <s v="OFF-ST-10003123"/>
    <x v="0"/>
    <x v="1"/>
    <n v="199.74"/>
    <s v="CA-2016-102036"/>
    <n v="1"/>
    <n v="6"/>
    <n v="0"/>
    <n v="47.937599999999996"/>
    <n v="0.44610841445725197"/>
  </r>
  <r>
    <x v="504"/>
    <x v="14"/>
    <s v="FUR-BO-10000468"/>
    <x v="1"/>
    <x v="10"/>
    <n v="194.32"/>
    <s v="CA-2016-168480"/>
    <n v="1"/>
    <n v="4"/>
    <n v="0"/>
    <n v="31.091200000000015"/>
    <n v="0.5176847302647779"/>
  </r>
  <r>
    <x v="504"/>
    <x v="9"/>
    <s v="OFF-EN-10001453"/>
    <x v="0"/>
    <x v="11"/>
    <n v="121.96"/>
    <s v="CA-2016-158421"/>
    <n v="0"/>
    <n v="2"/>
    <n v="0"/>
    <n v="57.32119999999999"/>
    <n v="0.44424167803735209"/>
  </r>
  <r>
    <x v="504"/>
    <x v="9"/>
    <s v="TEC-PH-10002538"/>
    <x v="2"/>
    <x v="6"/>
    <n v="113.72999999999999"/>
    <s v="CA-2016-158421"/>
    <n v="0"/>
    <n v="3"/>
    <n v="0"/>
    <n v="32.981699999999989"/>
    <n v="0.41105220110552465"/>
  </r>
  <r>
    <x v="504"/>
    <x v="9"/>
    <s v="OFF-ST-10002444"/>
    <x v="0"/>
    <x v="1"/>
    <n v="85.96"/>
    <s v="CA-2016-158421"/>
    <n v="0"/>
    <n v="7"/>
    <n v="0"/>
    <n v="24.068799999999996"/>
    <n v="0.44610841445725197"/>
  </r>
  <r>
    <x v="504"/>
    <x v="32"/>
    <s v="FUR-FU-10004006"/>
    <x v="1"/>
    <x v="8"/>
    <n v="85.3"/>
    <s v="CA-2016-127593"/>
    <n v="1"/>
    <n v="2"/>
    <n v="0"/>
    <n v="14.500999999999991"/>
    <n v="0.4595170286641902"/>
  </r>
  <r>
    <x v="504"/>
    <x v="9"/>
    <s v="OFF-ST-10000563"/>
    <x v="0"/>
    <x v="1"/>
    <n v="63.96"/>
    <s v="CA-2016-158421"/>
    <n v="0"/>
    <n v="2"/>
    <n v="0"/>
    <n v="6.3960000000000008"/>
    <n v="0.44610841445725197"/>
  </r>
  <r>
    <x v="504"/>
    <x v="14"/>
    <s v="OFF-AR-10001044"/>
    <x v="0"/>
    <x v="4"/>
    <n v="25.99"/>
    <s v="CA-2016-168480"/>
    <n v="0"/>
    <n v="1"/>
    <n v="0"/>
    <n v="7.5370999999999988"/>
    <n v="0.45632477063632687"/>
  </r>
  <r>
    <x v="504"/>
    <x v="9"/>
    <s v="OFF-PA-10001801"/>
    <x v="0"/>
    <x v="0"/>
    <n v="23.92"/>
    <s v="CA-2016-158421"/>
    <n v="0"/>
    <n v="4"/>
    <n v="0"/>
    <n v="11.720800000000001"/>
    <n v="0.43613829632717294"/>
  </r>
  <r>
    <x v="504"/>
    <x v="9"/>
    <s v="OFF-BI-10000050"/>
    <x v="0"/>
    <x v="3"/>
    <n v="14.6"/>
    <s v="CA-2016-158421"/>
    <n v="0"/>
    <n v="2"/>
    <n v="0"/>
    <n v="6.8619999999999992"/>
    <n v="0.46881743173671325"/>
  </r>
  <r>
    <x v="504"/>
    <x v="4"/>
    <s v="OFF-FA-10002763"/>
    <x v="0"/>
    <x v="7"/>
    <n v="7.9"/>
    <s v="CA-2016-149972"/>
    <n v="0"/>
    <n v="2"/>
    <n v="0"/>
    <n v="2.5279999999999996"/>
    <n v="0.51168203684699509"/>
  </r>
  <r>
    <x v="504"/>
    <x v="0"/>
    <s v="FUR-FU-10001706"/>
    <x v="1"/>
    <x v="8"/>
    <n v="4.9280000000000008"/>
    <s v="CA-2016-126697"/>
    <n v="0"/>
    <n v="4"/>
    <n v="0.6"/>
    <n v="-1.4783999999999997"/>
    <n v="0.4595170286641902"/>
  </r>
  <r>
    <x v="505"/>
    <x v="15"/>
    <s v="OFF-ST-10003716"/>
    <x v="0"/>
    <x v="1"/>
    <n v="720.06400000000008"/>
    <s v="CA-2016-102260"/>
    <n v="1"/>
    <n v="4"/>
    <n v="0.2"/>
    <n v="-63.005600000000015"/>
    <n v="0.44610841445725197"/>
  </r>
  <r>
    <x v="505"/>
    <x v="4"/>
    <s v="FUR-FU-10004188"/>
    <x v="1"/>
    <x v="8"/>
    <n v="204.6"/>
    <s v="CA-2016-112571"/>
    <n v="1"/>
    <n v="2"/>
    <n v="0"/>
    <n v="53.195999999999998"/>
    <n v="0.4595170286641902"/>
  </r>
  <r>
    <x v="505"/>
    <x v="2"/>
    <s v="TEC-AC-10003832"/>
    <x v="2"/>
    <x v="9"/>
    <n v="617.97600000000011"/>
    <s v="US-2016-115343"/>
    <n v="1"/>
    <n v="3"/>
    <n v="0.2"/>
    <n v="-7.724700000000098"/>
    <n v="0.52062335344040378"/>
  </r>
  <r>
    <x v="505"/>
    <x v="4"/>
    <s v="OFF-AP-10004532"/>
    <x v="0"/>
    <x v="12"/>
    <n v="61.44"/>
    <s v="CA-2016-168760"/>
    <n v="1"/>
    <n v="3"/>
    <n v="0"/>
    <n v="16.588799999999999"/>
    <n v="0.49507917887403441"/>
  </r>
  <r>
    <x v="505"/>
    <x v="2"/>
    <s v="OFF-SU-10000898"/>
    <x v="0"/>
    <x v="14"/>
    <n v="55.600000000000009"/>
    <s v="US-2016-115343"/>
    <n v="0"/>
    <n v="5"/>
    <n v="0.2"/>
    <n v="6.2549999999999919"/>
    <n v="0.53938093436526824"/>
  </r>
  <r>
    <x v="505"/>
    <x v="6"/>
    <s v="FUR-FU-10002554"/>
    <x v="1"/>
    <x v="8"/>
    <n v="47.98"/>
    <s v="CA-2016-134992"/>
    <n v="1"/>
    <n v="2"/>
    <n v="0"/>
    <n v="11.035399999999996"/>
    <n v="0.4595170286641902"/>
  </r>
  <r>
    <x v="505"/>
    <x v="6"/>
    <s v="OFF-PA-10001972"/>
    <x v="0"/>
    <x v="0"/>
    <n v="32.400000000000006"/>
    <s v="CA-2016-134992"/>
    <n v="0"/>
    <n v="5"/>
    <n v="0"/>
    <n v="15.552000000000001"/>
    <n v="0.43613829632717294"/>
  </r>
  <r>
    <x v="505"/>
    <x v="15"/>
    <s v="OFF-ST-10002289"/>
    <x v="0"/>
    <x v="1"/>
    <n v="25.424000000000003"/>
    <s v="CA-2016-102260"/>
    <n v="0"/>
    <n v="1"/>
    <n v="0.2"/>
    <n v="-4.7670000000000021"/>
    <n v="0.44610841445725197"/>
  </r>
  <r>
    <x v="505"/>
    <x v="15"/>
    <s v="OFF-LA-10003714"/>
    <x v="0"/>
    <x v="2"/>
    <n v="12"/>
    <s v="CA-2016-102260"/>
    <n v="0"/>
    <n v="4"/>
    <n v="0.2"/>
    <n v="4.1999999999999993"/>
    <n v="0.4647369236065339"/>
  </r>
  <r>
    <x v="505"/>
    <x v="15"/>
    <s v="OFF-BI-10000042"/>
    <x v="0"/>
    <x v="3"/>
    <n v="3.2040000000000002"/>
    <s v="CA-2016-102260"/>
    <n v="0"/>
    <n v="2"/>
    <n v="0.7"/>
    <n v="-2.5631999999999993"/>
    <n v="0.46881743173671325"/>
  </r>
  <r>
    <x v="505"/>
    <x v="15"/>
    <s v="OFF-AR-10001315"/>
    <x v="0"/>
    <x v="4"/>
    <n v="2.8160000000000003"/>
    <s v="CA-2016-102260"/>
    <n v="0"/>
    <n v="2"/>
    <n v="0.2"/>
    <n v="0.31679999999999986"/>
    <n v="0.45632477063632687"/>
  </r>
  <r>
    <x v="506"/>
    <x v="30"/>
    <s v="FUR-CH-10000988"/>
    <x v="1"/>
    <x v="5"/>
    <n v="1408.1"/>
    <s v="CA-2016-153381"/>
    <n v="1"/>
    <n v="10"/>
    <n v="0"/>
    <n v="394.26800000000003"/>
    <n v="0.46529189879902266"/>
  </r>
  <r>
    <x v="506"/>
    <x v="4"/>
    <s v="OFF-AP-10002651"/>
    <x v="0"/>
    <x v="12"/>
    <n v="1158.1199999999999"/>
    <s v="CA-2016-103835"/>
    <n v="1"/>
    <n v="4"/>
    <n v="0"/>
    <n v="335.85479999999984"/>
    <n v="0.49507917887403441"/>
  </r>
  <r>
    <x v="506"/>
    <x v="39"/>
    <s v="TEC-PH-10004120"/>
    <x v="2"/>
    <x v="6"/>
    <n v="821.94"/>
    <s v="US-2016-164308"/>
    <n v="1"/>
    <n v="6"/>
    <n v="0"/>
    <n v="213.70440000000002"/>
    <n v="0.41105220110552465"/>
  </r>
  <r>
    <x v="506"/>
    <x v="8"/>
    <s v="FUR-CH-10001270"/>
    <x v="1"/>
    <x v="5"/>
    <n v="517.5"/>
    <s v="CA-2016-143119"/>
    <n v="1"/>
    <n v="6"/>
    <n v="0"/>
    <n v="155.24999999999994"/>
    <n v="0.46529189879902266"/>
  </r>
  <r>
    <x v="506"/>
    <x v="12"/>
    <s v="TEC-AC-10002345"/>
    <x v="2"/>
    <x v="9"/>
    <n v="23.200000000000003"/>
    <s v="US-2016-106873"/>
    <n v="1"/>
    <n v="2"/>
    <n v="0.2"/>
    <n v="1.4499999999999993"/>
    <n v="0.52062335344040378"/>
  </r>
  <r>
    <x v="506"/>
    <x v="20"/>
    <s v="OFF-EN-10003055"/>
    <x v="0"/>
    <x v="11"/>
    <n v="39.979999999999997"/>
    <s v="CA-2016-105508"/>
    <n v="1"/>
    <n v="1"/>
    <n v="0"/>
    <n v="17.990999999999996"/>
    <n v="0.44424167803735209"/>
  </r>
  <r>
    <x v="506"/>
    <x v="22"/>
    <s v="OFF-AR-10004042"/>
    <x v="0"/>
    <x v="4"/>
    <n v="35.96"/>
    <s v="CA-2016-161830"/>
    <n v="1"/>
    <n v="2"/>
    <n v="0"/>
    <n v="10.428399999999996"/>
    <n v="0.45632477063632687"/>
  </r>
  <r>
    <x v="506"/>
    <x v="12"/>
    <s v="TEC-PH-10003095"/>
    <x v="2"/>
    <x v="6"/>
    <n v="35.119999999999997"/>
    <s v="CA-2016-147816"/>
    <n v="1"/>
    <n v="2"/>
    <n v="0.2"/>
    <n v="13.17"/>
    <n v="0.41105220110552465"/>
  </r>
  <r>
    <x v="506"/>
    <x v="10"/>
    <s v="OFF-ST-10001172"/>
    <x v="0"/>
    <x v="1"/>
    <n v="33.568000000000005"/>
    <s v="CA-2016-113131"/>
    <n v="1"/>
    <n v="2"/>
    <n v="0.2"/>
    <n v="1.6783999999999981"/>
    <n v="0.44610841445725197"/>
  </r>
  <r>
    <x v="506"/>
    <x v="10"/>
    <s v="OFF-LA-10003510"/>
    <x v="0"/>
    <x v="2"/>
    <n v="24.424000000000003"/>
    <s v="CA-2016-113131"/>
    <n v="0"/>
    <n v="1"/>
    <n v="0.2"/>
    <n v="7.9378000000000002"/>
    <n v="0.4647369236065339"/>
  </r>
  <r>
    <x v="506"/>
    <x v="10"/>
    <s v="OFF-AR-10003504"/>
    <x v="0"/>
    <x v="4"/>
    <n v="17.12"/>
    <s v="CA-2016-113131"/>
    <n v="0"/>
    <n v="5"/>
    <n v="0.2"/>
    <n v="1.9259999999999975"/>
    <n v="0.45632477063632687"/>
  </r>
  <r>
    <x v="506"/>
    <x v="12"/>
    <s v="OFF-AR-10001246"/>
    <x v="0"/>
    <x v="4"/>
    <n v="16.463999999999999"/>
    <s v="US-2016-106873"/>
    <n v="0"/>
    <n v="7"/>
    <n v="0.2"/>
    <n v="1.852199999999999"/>
    <n v="0.45632477063632687"/>
  </r>
  <r>
    <x v="506"/>
    <x v="10"/>
    <s v="OFF-EN-10003068"/>
    <x v="0"/>
    <x v="11"/>
    <n v="15.840000000000002"/>
    <s v="CA-2016-113131"/>
    <n v="0"/>
    <n v="2"/>
    <n v="0.2"/>
    <n v="5.5439999999999987"/>
    <n v="0.44424167803735209"/>
  </r>
  <r>
    <x v="506"/>
    <x v="30"/>
    <s v="OFF-BI-10001525"/>
    <x v="0"/>
    <x v="3"/>
    <n v="15.24"/>
    <s v="CA-2016-153381"/>
    <n v="0"/>
    <n v="4"/>
    <n v="0"/>
    <n v="6.8579999999999988"/>
    <n v="0.46881743173671325"/>
  </r>
  <r>
    <x v="506"/>
    <x v="22"/>
    <s v="OFF-BI-10001097"/>
    <x v="0"/>
    <x v="3"/>
    <n v="14.952000000000002"/>
    <s v="CA-2016-161830"/>
    <n v="0"/>
    <n v="3"/>
    <n v="0.2"/>
    <n v="5.4201000000000006"/>
    <n v="0.46881743173671325"/>
  </r>
  <r>
    <x v="506"/>
    <x v="4"/>
    <s v="FUR-FU-10000010"/>
    <x v="1"/>
    <x v="8"/>
    <n v="14.91"/>
    <s v="CA-2016-103835"/>
    <n v="0"/>
    <n v="3"/>
    <n v="0"/>
    <n v="4.6220999999999997"/>
    <n v="0.4595170286641902"/>
  </r>
  <r>
    <x v="506"/>
    <x v="12"/>
    <s v="OFF-AR-10003179"/>
    <x v="0"/>
    <x v="4"/>
    <n v="14.576000000000001"/>
    <s v="US-2016-106873"/>
    <n v="0"/>
    <n v="2"/>
    <n v="0.2"/>
    <n v="2.3685999999999989"/>
    <n v="0.45632477063632687"/>
  </r>
  <r>
    <x v="506"/>
    <x v="2"/>
    <s v="OFF-AR-10000634"/>
    <x v="0"/>
    <x v="4"/>
    <n v="6.8480000000000008"/>
    <s v="US-2016-161466"/>
    <n v="1"/>
    <n v="2"/>
    <n v="0.2"/>
    <n v="0.59920000000000018"/>
    <n v="0.45632477063632687"/>
  </r>
  <r>
    <x v="506"/>
    <x v="10"/>
    <s v="OFF-BI-10003196"/>
    <x v="0"/>
    <x v="3"/>
    <n v="6.732000000000002"/>
    <s v="CA-2016-113131"/>
    <n v="0"/>
    <n v="6"/>
    <n v="0.7"/>
    <n v="-4.4879999999999978"/>
    <n v="0.46881743173671325"/>
  </r>
  <r>
    <x v="507"/>
    <x v="27"/>
    <s v="FUR-TA-10000577"/>
    <x v="1"/>
    <x v="13"/>
    <n v="1044.6299999999999"/>
    <s v="CA-2016-106320"/>
    <n v="1"/>
    <n v="3"/>
    <n v="0"/>
    <n v="240.26490000000001"/>
    <n v="0.55975208308209756"/>
  </r>
  <r>
    <x v="507"/>
    <x v="22"/>
    <s v="FUR-CH-10004289"/>
    <x v="1"/>
    <x v="5"/>
    <n v="307.13600000000002"/>
    <s v="CA-2016-149083"/>
    <n v="1"/>
    <n v="4"/>
    <n v="0.2"/>
    <n v="-11.51760000000003"/>
    <n v="0.46529189879902266"/>
  </r>
  <r>
    <x v="507"/>
    <x v="20"/>
    <s v="TEC-AC-10004171"/>
    <x v="2"/>
    <x v="9"/>
    <n v="899.91"/>
    <s v="CA-2016-103933"/>
    <n v="1"/>
    <n v="9"/>
    <n v="0"/>
    <n v="395.96040000000005"/>
    <n v="0.52062335344040378"/>
  </r>
  <r>
    <x v="507"/>
    <x v="22"/>
    <s v="TEC-AC-10002567"/>
    <x v="2"/>
    <x v="9"/>
    <n v="159.97999999999999"/>
    <s v="CA-2016-149083"/>
    <n v="0"/>
    <n v="2"/>
    <n v="0"/>
    <n v="57.592799999999997"/>
    <n v="0.52062335344040378"/>
  </r>
  <r>
    <x v="507"/>
    <x v="23"/>
    <s v="TEC-AC-10002006"/>
    <x v="2"/>
    <x v="9"/>
    <n v="63.96"/>
    <s v="CA-2016-156335"/>
    <n v="1"/>
    <n v="4"/>
    <n v="0"/>
    <n v="19.827599999999997"/>
    <n v="0.52062335344040378"/>
  </r>
  <r>
    <x v="507"/>
    <x v="1"/>
    <s v="OFF-AR-10004602"/>
    <x v="0"/>
    <x v="4"/>
    <n v="128.744"/>
    <s v="CA-2016-139738"/>
    <n v="1"/>
    <n v="7"/>
    <n v="0.2"/>
    <n v="12.874400000000001"/>
    <n v="0.45632477063632687"/>
  </r>
  <r>
    <x v="507"/>
    <x v="23"/>
    <s v="TEC-PH-10002726"/>
    <x v="2"/>
    <x v="6"/>
    <n v="104.98"/>
    <s v="CA-2016-156335"/>
    <n v="0"/>
    <n v="2"/>
    <n v="0"/>
    <n v="52.49"/>
    <n v="0.41105220110552465"/>
  </r>
  <r>
    <x v="507"/>
    <x v="20"/>
    <s v="FUR-CH-10001545"/>
    <x v="1"/>
    <x v="5"/>
    <n v="102.58200000000001"/>
    <s v="CA-2016-151869"/>
    <n v="1"/>
    <n v="1"/>
    <n v="0.1"/>
    <n v="6.8388000000000009"/>
    <n v="0.46529189879902266"/>
  </r>
  <r>
    <x v="507"/>
    <x v="38"/>
    <s v="OFF-BI-10002735"/>
    <x v="0"/>
    <x v="3"/>
    <n v="68.62"/>
    <s v="CA-2016-159779"/>
    <n v="1"/>
    <n v="2"/>
    <n v="0"/>
    <n v="32.251400000000004"/>
    <n v="0.46881743173671325"/>
  </r>
  <r>
    <x v="507"/>
    <x v="37"/>
    <s v="OFF-PA-10002222"/>
    <x v="0"/>
    <x v="0"/>
    <n v="45.68"/>
    <s v="CA-2016-156510"/>
    <n v="1"/>
    <n v="2"/>
    <n v="0"/>
    <n v="21.012799999999999"/>
    <n v="0.43613829632717294"/>
  </r>
  <r>
    <x v="507"/>
    <x v="20"/>
    <s v="OFF-PA-10002947"/>
    <x v="0"/>
    <x v="0"/>
    <n v="20.04"/>
    <s v="CA-2016-151869"/>
    <n v="0"/>
    <n v="3"/>
    <n v="0"/>
    <n v="9.6191999999999993"/>
    <n v="0.43613829632717294"/>
  </r>
  <r>
    <x v="507"/>
    <x v="4"/>
    <s v="OFF-EN-10000461"/>
    <x v="0"/>
    <x v="11"/>
    <n v="17.48"/>
    <s v="CA-2016-100573"/>
    <n v="1"/>
    <n v="2"/>
    <n v="0"/>
    <n v="8.2156000000000002"/>
    <n v="0.44424167803735209"/>
  </r>
  <r>
    <x v="507"/>
    <x v="23"/>
    <s v="OFF-BI-10003314"/>
    <x v="0"/>
    <x v="3"/>
    <n v="14.46"/>
    <s v="CA-2016-156335"/>
    <n v="0"/>
    <n v="3"/>
    <n v="0"/>
    <n v="7.0853999999999999"/>
    <n v="0.46881743173671325"/>
  </r>
  <r>
    <x v="507"/>
    <x v="22"/>
    <s v="OFF-LA-10002945"/>
    <x v="0"/>
    <x v="2"/>
    <n v="12.6"/>
    <s v="CA-2016-149083"/>
    <n v="0"/>
    <n v="2"/>
    <n v="0"/>
    <n v="5.7959999999999994"/>
    <n v="0.4647369236065339"/>
  </r>
  <r>
    <x v="507"/>
    <x v="37"/>
    <s v="OFF-BI-10000822"/>
    <x v="0"/>
    <x v="3"/>
    <n v="10.76"/>
    <s v="CA-2016-156510"/>
    <n v="0"/>
    <n v="2"/>
    <n v="0"/>
    <n v="5.1647999999999996"/>
    <n v="0.46881743173671325"/>
  </r>
  <r>
    <x v="507"/>
    <x v="15"/>
    <s v="OFF-PA-10004665"/>
    <x v="0"/>
    <x v="0"/>
    <n v="10.48"/>
    <s v="CA-2016-120845"/>
    <n v="1"/>
    <n v="1"/>
    <n v="0.2"/>
    <n v="3.7989999999999995"/>
    <n v="0.43613829632717294"/>
  </r>
  <r>
    <x v="507"/>
    <x v="37"/>
    <s v="OFF-AR-10004930"/>
    <x v="0"/>
    <x v="4"/>
    <n v="6.7"/>
    <s v="CA-2016-156510"/>
    <n v="0"/>
    <n v="1"/>
    <n v="0"/>
    <n v="2.2109999999999994"/>
    <n v="0.45632477063632687"/>
  </r>
  <r>
    <x v="507"/>
    <x v="15"/>
    <s v="OFF-BI-10001116"/>
    <x v="0"/>
    <x v="3"/>
    <n v="6.3360000000000012"/>
    <s v="CA-2016-120845"/>
    <n v="0"/>
    <n v="4"/>
    <n v="0.7"/>
    <n v="-4.6463999999999981"/>
    <n v="0.46881743173671325"/>
  </r>
  <r>
    <x v="507"/>
    <x v="15"/>
    <s v="OFF-BI-10001982"/>
    <x v="0"/>
    <x v="3"/>
    <n v="3.2640000000000007"/>
    <s v="CA-2016-120845"/>
    <n v="0"/>
    <n v="2"/>
    <n v="0.7"/>
    <n v="-2.2847999999999997"/>
    <n v="0.46881743173671325"/>
  </r>
  <r>
    <x v="507"/>
    <x v="2"/>
    <s v="OFF-BI-10003712"/>
    <x v="0"/>
    <x v="3"/>
    <n v="2.9460000000000006"/>
    <s v="CA-2016-160787"/>
    <n v="1"/>
    <n v="2"/>
    <n v="0.7"/>
    <n v="-2.0621999999999998"/>
    <n v="0.46881743173671325"/>
  </r>
  <r>
    <x v="507"/>
    <x v="15"/>
    <s v="OFF-BI-10004506"/>
    <x v="0"/>
    <x v="3"/>
    <n v="2.4690000000000003"/>
    <s v="CA-2016-120845"/>
    <n v="0"/>
    <n v="1"/>
    <n v="0.7"/>
    <n v="-1.8106"/>
    <n v="0.46881743173671325"/>
  </r>
  <r>
    <x v="508"/>
    <x v="0"/>
    <s v="TEC-PH-10001760"/>
    <x v="2"/>
    <x v="6"/>
    <n v="1114.4000000000001"/>
    <s v="US-2016-161991"/>
    <n v="1"/>
    <n v="7"/>
    <n v="0.2"/>
    <n v="376.11"/>
    <n v="0.41105220110552465"/>
  </r>
  <r>
    <x v="508"/>
    <x v="20"/>
    <s v="TEC-MA-10002859"/>
    <x v="2"/>
    <x v="15"/>
    <n v="629.92999999999995"/>
    <s v="CA-2016-127173"/>
    <n v="1"/>
    <n v="7"/>
    <n v="0"/>
    <n v="296.06709999999998"/>
    <n v="0.5183572270896134"/>
  </r>
  <r>
    <x v="508"/>
    <x v="12"/>
    <s v="OFF-ST-10002743"/>
    <x v="0"/>
    <x v="1"/>
    <n v="363.64800000000002"/>
    <s v="CA-2016-124800"/>
    <n v="1"/>
    <n v="4"/>
    <n v="0.2"/>
    <n v="-86.366400000000027"/>
    <n v="0.44610841445725197"/>
  </r>
  <r>
    <x v="508"/>
    <x v="12"/>
    <s v="TEC-PH-10001750"/>
    <x v="2"/>
    <x v="6"/>
    <n v="263.96000000000004"/>
    <s v="CA-2016-124800"/>
    <n v="0"/>
    <n v="5"/>
    <n v="0.2"/>
    <n v="23.096500000000006"/>
    <n v="0.41105220110552465"/>
  </r>
  <r>
    <x v="508"/>
    <x v="11"/>
    <s v="TEC-AC-10001956"/>
    <x v="2"/>
    <x v="9"/>
    <n v="239.80000000000004"/>
    <s v="CA-2016-130883"/>
    <n v="1"/>
    <n v="5"/>
    <n v="0.2"/>
    <n v="47.959999999999987"/>
    <n v="0.52062335344040378"/>
  </r>
  <r>
    <x v="508"/>
    <x v="20"/>
    <s v="TEC-AC-10001590"/>
    <x v="2"/>
    <x v="9"/>
    <n v="50"/>
    <s v="CA-2016-111458"/>
    <n v="1"/>
    <n v="2"/>
    <n v="0"/>
    <n v="12"/>
    <n v="0.52062335344040378"/>
  </r>
  <r>
    <x v="508"/>
    <x v="11"/>
    <s v="OFF-PA-10000474"/>
    <x v="0"/>
    <x v="0"/>
    <n v="141.76"/>
    <s v="CA-2016-130883"/>
    <n v="0"/>
    <n v="5"/>
    <n v="0.2"/>
    <n v="47.843999999999994"/>
    <n v="0.43613829632717294"/>
  </r>
  <r>
    <x v="508"/>
    <x v="4"/>
    <s v="OFF-EN-10000056"/>
    <x v="0"/>
    <x v="11"/>
    <n v="124.46"/>
    <s v="CA-2016-122371"/>
    <n v="1"/>
    <n v="2"/>
    <n v="0"/>
    <n v="58.496199999999988"/>
    <n v="0.44424167803735209"/>
  </r>
  <r>
    <x v="508"/>
    <x v="2"/>
    <s v="OFF-BI-10004224"/>
    <x v="0"/>
    <x v="3"/>
    <n v="121.10400000000003"/>
    <s v="CA-2016-120341"/>
    <n v="1"/>
    <n v="6"/>
    <n v="0.7"/>
    <n v="-100.91999999999999"/>
    <n v="0.46881743173671325"/>
  </r>
  <r>
    <x v="508"/>
    <x v="12"/>
    <s v="OFF-ST-10000798"/>
    <x v="0"/>
    <x v="1"/>
    <n v="119.90400000000001"/>
    <s v="CA-2016-124800"/>
    <n v="0"/>
    <n v="6"/>
    <n v="0.2"/>
    <n v="-1.4988000000000135"/>
    <n v="0.44610841445725197"/>
  </r>
  <r>
    <x v="508"/>
    <x v="12"/>
    <s v="OFF-PA-10000501"/>
    <x v="0"/>
    <x v="0"/>
    <n v="86.272000000000006"/>
    <s v="CA-2016-124800"/>
    <n v="0"/>
    <n v="4"/>
    <n v="0.2"/>
    <n v="31.273599999999998"/>
    <n v="0.43613829632717294"/>
  </r>
  <r>
    <x v="508"/>
    <x v="20"/>
    <s v="OFF-BI-10000088"/>
    <x v="0"/>
    <x v="3"/>
    <n v="79.056000000000012"/>
    <s v="CA-2016-127173"/>
    <n v="0"/>
    <n v="9"/>
    <n v="0.2"/>
    <n v="28.657800000000002"/>
    <n v="0.46881743173671325"/>
  </r>
  <r>
    <x v="508"/>
    <x v="12"/>
    <s v="OFF-BI-10003984"/>
    <x v="0"/>
    <x v="3"/>
    <n v="77.031000000000006"/>
    <s v="CA-2016-124800"/>
    <n v="0"/>
    <n v="9"/>
    <n v="0.7"/>
    <n v="-59.057100000000005"/>
    <n v="0.46881743173671325"/>
  </r>
  <r>
    <x v="508"/>
    <x v="12"/>
    <s v="OFF-BI-10000778"/>
    <x v="0"/>
    <x v="3"/>
    <n v="72.588000000000008"/>
    <s v="CA-2016-124800"/>
    <n v="0"/>
    <n v="2"/>
    <n v="0.7"/>
    <n v="-48.391999999999982"/>
    <n v="0.46881743173671325"/>
  </r>
  <r>
    <x v="508"/>
    <x v="4"/>
    <s v="OFF-ST-10002370"/>
    <x v="0"/>
    <x v="1"/>
    <n v="64.17"/>
    <s v="CA-2016-122371"/>
    <n v="0"/>
    <n v="3"/>
    <n v="0"/>
    <n v="18.609299999999998"/>
    <n v="0.44610841445725197"/>
  </r>
  <r>
    <x v="508"/>
    <x v="12"/>
    <s v="OFF-AP-10004980"/>
    <x v="0"/>
    <x v="12"/>
    <n v="60.672000000000004"/>
    <s v="CA-2016-124800"/>
    <n v="0"/>
    <n v="2"/>
    <n v="0.2"/>
    <n v="14.409600000000003"/>
    <n v="0.49507917887403441"/>
  </r>
  <r>
    <x v="508"/>
    <x v="2"/>
    <s v="TEC-PH-10003357"/>
    <x v="2"/>
    <x v="6"/>
    <n v="45.893999999999998"/>
    <s v="CA-2016-120341"/>
    <n v="0"/>
    <n v="1"/>
    <n v="0.4"/>
    <n v="-9.178799999999999"/>
    <n v="0.41105220110552465"/>
  </r>
  <r>
    <x v="508"/>
    <x v="20"/>
    <s v="OFF-FA-10004854"/>
    <x v="0"/>
    <x v="7"/>
    <n v="34.44"/>
    <s v="CA-2016-127173"/>
    <n v="0"/>
    <n v="3"/>
    <n v="0"/>
    <n v="16.186799999999998"/>
    <n v="0.51168203684699509"/>
  </r>
  <r>
    <x v="508"/>
    <x v="11"/>
    <s v="OFF-PA-10004100"/>
    <x v="0"/>
    <x v="0"/>
    <n v="31.104000000000006"/>
    <s v="CA-2016-130883"/>
    <n v="0"/>
    <n v="6"/>
    <n v="0.2"/>
    <n v="10.8864"/>
    <n v="0.43613829632717294"/>
  </r>
  <r>
    <x v="508"/>
    <x v="0"/>
    <s v="OFF-BI-10004967"/>
    <x v="0"/>
    <x v="3"/>
    <n v="2.0799999999999996"/>
    <s v="US-2016-161991"/>
    <n v="0"/>
    <n v="5"/>
    <n v="0.8"/>
    <n v="-3.4320000000000004"/>
    <n v="0.46881743173671325"/>
  </r>
  <r>
    <x v="509"/>
    <x v="6"/>
    <s v="TEC-PH-10002496"/>
    <x v="2"/>
    <x v="6"/>
    <n v="1871.88"/>
    <s v="CA-2016-125976"/>
    <n v="1"/>
    <n v="12"/>
    <n v="0"/>
    <n v="561.56399999999996"/>
    <n v="0.41105220110552465"/>
  </r>
  <r>
    <x v="509"/>
    <x v="6"/>
    <s v="OFF-PA-10001125"/>
    <x v="0"/>
    <x v="0"/>
    <n v="154.9"/>
    <s v="CA-2016-125976"/>
    <n v="0"/>
    <n v="5"/>
    <n v="0"/>
    <n v="69.704999999999998"/>
    <n v="0.43613829632717294"/>
  </r>
  <r>
    <x v="509"/>
    <x v="4"/>
    <s v="OFF-PA-10002377"/>
    <x v="0"/>
    <x v="0"/>
    <n v="146.82"/>
    <s v="CA-2016-167255"/>
    <n v="1"/>
    <n v="3"/>
    <n v="0"/>
    <n v="73.41"/>
    <n v="0.43613829632717294"/>
  </r>
  <r>
    <x v="509"/>
    <x v="22"/>
    <s v="OFF-AR-10002067"/>
    <x v="0"/>
    <x v="4"/>
    <n v="99.2"/>
    <s v="CA-2016-143616"/>
    <n v="1"/>
    <n v="5"/>
    <n v="0"/>
    <n v="25.792000000000002"/>
    <n v="0.45632477063632687"/>
  </r>
  <r>
    <x v="509"/>
    <x v="14"/>
    <s v="OFF-PA-10003172"/>
    <x v="0"/>
    <x v="0"/>
    <n v="25.92"/>
    <s v="CA-2016-103072"/>
    <n v="1"/>
    <n v="4"/>
    <n v="0"/>
    <n v="12.441600000000001"/>
    <n v="0.43613829632717294"/>
  </r>
  <r>
    <x v="509"/>
    <x v="1"/>
    <s v="FUR-FU-10003849"/>
    <x v="1"/>
    <x v="8"/>
    <n v="24.288"/>
    <s v="US-2016-100531"/>
    <n v="1"/>
    <n v="3"/>
    <n v="0.6"/>
    <n v="-12.751199999999997"/>
    <n v="0.4595170286641902"/>
  </r>
  <r>
    <x v="509"/>
    <x v="14"/>
    <s v="OFF-AR-10000127"/>
    <x v="0"/>
    <x v="4"/>
    <n v="16.399999999999999"/>
    <s v="CA-2016-103072"/>
    <n v="0"/>
    <n v="5"/>
    <n v="0"/>
    <n v="4.7559999999999985"/>
    <n v="0.45632477063632687"/>
  </r>
  <r>
    <x v="509"/>
    <x v="4"/>
    <s v="OFF-ST-10001328"/>
    <x v="0"/>
    <x v="1"/>
    <n v="15.51"/>
    <s v="CA-2016-167255"/>
    <n v="0"/>
    <n v="1"/>
    <n v="0"/>
    <n v="4.3428000000000004"/>
    <n v="0.44610841445725197"/>
  </r>
  <r>
    <x v="509"/>
    <x v="1"/>
    <s v="OFF-BI-10001670"/>
    <x v="0"/>
    <x v="3"/>
    <n v="15.079999999999998"/>
    <s v="US-2016-100531"/>
    <n v="0"/>
    <n v="2"/>
    <n v="0.8"/>
    <n v="-22.620000000000005"/>
    <n v="0.46881743173671325"/>
  </r>
  <r>
    <x v="509"/>
    <x v="4"/>
    <s v="OFF-PA-10003441"/>
    <x v="0"/>
    <x v="0"/>
    <n v="12.96"/>
    <s v="CA-2016-167255"/>
    <n v="0"/>
    <n v="2"/>
    <n v="0"/>
    <n v="6.2208000000000006"/>
    <n v="0.43613829632717294"/>
  </r>
  <r>
    <x v="510"/>
    <x v="20"/>
    <s v="TEC-PH-10003012"/>
    <x v="2"/>
    <x v="6"/>
    <n v="307.98"/>
    <s v="CA-2016-120915"/>
    <n v="1"/>
    <n v="2"/>
    <n v="0"/>
    <n v="89.314199999999971"/>
    <n v="0.41105220110552465"/>
  </r>
  <r>
    <x v="510"/>
    <x v="20"/>
    <s v="OFF-AP-10002578"/>
    <x v="0"/>
    <x v="12"/>
    <n v="293.52"/>
    <s v="CA-2016-120915"/>
    <n v="0"/>
    <n v="6"/>
    <n v="0"/>
    <n v="76.315200000000004"/>
    <n v="0.49507917887403441"/>
  </r>
  <r>
    <x v="510"/>
    <x v="4"/>
    <s v="OFF-AP-10002495"/>
    <x v="0"/>
    <x v="12"/>
    <n v="186.14999999999998"/>
    <s v="CA-2016-129546"/>
    <n v="1"/>
    <n v="3"/>
    <n v="0"/>
    <n v="55.844999999999985"/>
    <n v="0.49507917887403441"/>
  </r>
  <r>
    <x v="510"/>
    <x v="4"/>
    <s v="OFF-BI-10004001"/>
    <x v="0"/>
    <x v="3"/>
    <n v="81.792000000000002"/>
    <s v="CA-2016-129546"/>
    <n v="0"/>
    <n v="6"/>
    <n v="0.2"/>
    <n v="26.582399999999986"/>
    <n v="0.46881743173671325"/>
  </r>
  <r>
    <x v="510"/>
    <x v="4"/>
    <s v="OFF-SU-10004884"/>
    <x v="0"/>
    <x v="14"/>
    <n v="47.19"/>
    <s v="CA-2016-129546"/>
    <n v="0"/>
    <n v="3"/>
    <n v="0"/>
    <n v="13.685099999999995"/>
    <n v="0.53938093436526824"/>
  </r>
  <r>
    <x v="510"/>
    <x v="4"/>
    <s v="OFF-AP-10002082"/>
    <x v="0"/>
    <x v="12"/>
    <n v="43.56"/>
    <s v="CA-2016-169201"/>
    <n v="1"/>
    <n v="2"/>
    <n v="0"/>
    <n v="15.245999999999999"/>
    <n v="0.49507917887403441"/>
  </r>
  <r>
    <x v="510"/>
    <x v="4"/>
    <s v="OFF-AP-10000696"/>
    <x v="0"/>
    <x v="12"/>
    <n v="43.26"/>
    <s v="CA-2016-169201"/>
    <n v="0"/>
    <n v="3"/>
    <n v="0"/>
    <n v="14.275799999999998"/>
    <n v="0.49507917887403441"/>
  </r>
  <r>
    <x v="510"/>
    <x v="4"/>
    <s v="TEC-PH-10003555"/>
    <x v="2"/>
    <x v="6"/>
    <n v="36.783999999999999"/>
    <s v="CA-2016-129546"/>
    <n v="0"/>
    <n v="2"/>
    <n v="0.2"/>
    <n v="-8.2763999999999971"/>
    <n v="0.41105220110552465"/>
  </r>
  <r>
    <x v="510"/>
    <x v="26"/>
    <s v="OFF-EN-10004483"/>
    <x v="0"/>
    <x v="11"/>
    <n v="12.536000000000001"/>
    <s v="CA-2016-106978"/>
    <n v="1"/>
    <n v="1"/>
    <n v="0.2"/>
    <n v="4.2308999999999983"/>
    <n v="0.44424167803735209"/>
  </r>
  <r>
    <x v="510"/>
    <x v="26"/>
    <s v="OFF-FA-10003021"/>
    <x v="0"/>
    <x v="7"/>
    <n v="4.5120000000000005"/>
    <s v="CA-2016-106978"/>
    <n v="0"/>
    <n v="3"/>
    <n v="0.2"/>
    <n v="0.84599999999999964"/>
    <n v="0.51168203684699509"/>
  </r>
  <r>
    <x v="510"/>
    <x v="26"/>
    <s v="OFF-BI-10002012"/>
    <x v="0"/>
    <x v="3"/>
    <n v="1.0800000000000003"/>
    <s v="CA-2016-106978"/>
    <n v="0"/>
    <n v="2"/>
    <n v="0.7"/>
    <n v="-0.79200000000000004"/>
    <n v="0.46881743173671325"/>
  </r>
  <r>
    <x v="511"/>
    <x v="11"/>
    <s v="TEC-PH-10001817"/>
    <x v="2"/>
    <x v="6"/>
    <n v="572.80000000000007"/>
    <s v="CA-2016-156566"/>
    <n v="1"/>
    <n v="2"/>
    <n v="0.2"/>
    <n v="50.120000000000033"/>
    <n v="0.41105220110552465"/>
  </r>
  <r>
    <x v="511"/>
    <x v="32"/>
    <s v="TEC-PH-10002496"/>
    <x v="2"/>
    <x v="6"/>
    <n v="311.98"/>
    <s v="CA-2016-115392"/>
    <n v="1"/>
    <n v="2"/>
    <n v="0"/>
    <n v="93.593999999999994"/>
    <n v="0.41105220110552465"/>
  </r>
  <r>
    <x v="511"/>
    <x v="1"/>
    <s v="TEC-AC-10003657"/>
    <x v="2"/>
    <x v="9"/>
    <n v="108.76800000000001"/>
    <s v="CA-2016-148873"/>
    <n v="1"/>
    <n v="4"/>
    <n v="0.2"/>
    <n v="2.7191999999999901"/>
    <n v="0.52062335344040378"/>
  </r>
  <r>
    <x v="511"/>
    <x v="26"/>
    <s v="OFF-ST-10002974"/>
    <x v="0"/>
    <x v="1"/>
    <n v="139.42400000000001"/>
    <s v="CA-2016-166135"/>
    <n v="1"/>
    <n v="4"/>
    <n v="0.2"/>
    <n v="17.42799999999999"/>
    <n v="0.44610841445725197"/>
  </r>
  <r>
    <x v="511"/>
    <x v="32"/>
    <s v="OFF-BI-10000829"/>
    <x v="0"/>
    <x v="3"/>
    <n v="22.450000000000003"/>
    <s v="CA-2016-115392"/>
    <n v="0"/>
    <n v="5"/>
    <n v="0"/>
    <n v="10.327"/>
    <n v="0.46881743173671325"/>
  </r>
  <r>
    <x v="511"/>
    <x v="1"/>
    <s v="OFF-BI-10003196"/>
    <x v="0"/>
    <x v="3"/>
    <n v="2.9919999999999995"/>
    <s v="CA-2016-148873"/>
    <n v="0"/>
    <n v="4"/>
    <n v="0.8"/>
    <n v="-4.4880000000000013"/>
    <n v="0.46881743173671325"/>
  </r>
  <r>
    <x v="512"/>
    <x v="4"/>
    <s v="TEC-PH-10000369"/>
    <x v="2"/>
    <x v="6"/>
    <n v="503.96000000000004"/>
    <s v="CA-2016-129917"/>
    <n v="1"/>
    <n v="5"/>
    <n v="0.2"/>
    <n v="50.396000000000015"/>
    <n v="0.41105220110552465"/>
  </r>
  <r>
    <x v="512"/>
    <x v="4"/>
    <s v="OFF-ST-10000943"/>
    <x v="0"/>
    <x v="1"/>
    <n v="270.33999999999997"/>
    <s v="US-2016-119312"/>
    <n v="1"/>
    <n v="14"/>
    <n v="0"/>
    <n v="75.6952"/>
    <n v="0.44610841445725197"/>
  </r>
  <r>
    <x v="512"/>
    <x v="23"/>
    <s v="TEC-AC-10000892"/>
    <x v="2"/>
    <x v="9"/>
    <n v="90"/>
    <s v="US-2016-137008"/>
    <n v="1"/>
    <n v="1"/>
    <n v="0"/>
    <n v="32.4"/>
    <n v="0.52062335344040378"/>
  </r>
  <r>
    <x v="512"/>
    <x v="11"/>
    <s v="TEC-AC-10002323"/>
    <x v="2"/>
    <x v="9"/>
    <n v="53.040000000000006"/>
    <s v="US-2016-144771"/>
    <n v="1"/>
    <n v="3"/>
    <n v="0.2"/>
    <n v="-4.6409999999999982"/>
    <n v="0.52062335344040378"/>
  </r>
  <r>
    <x v="512"/>
    <x v="23"/>
    <s v="OFF-PA-10001295"/>
    <x v="0"/>
    <x v="0"/>
    <n v="94.85"/>
    <s v="US-2016-137008"/>
    <n v="0"/>
    <n v="5"/>
    <n v="0"/>
    <n v="45.527999999999992"/>
    <n v="0.43613829632717294"/>
  </r>
  <r>
    <x v="512"/>
    <x v="4"/>
    <s v="OFF-BI-10004817"/>
    <x v="0"/>
    <x v="3"/>
    <n v="57.504000000000005"/>
    <s v="CA-2016-104493"/>
    <n v="1"/>
    <n v="6"/>
    <n v="0.2"/>
    <n v="20.1264"/>
    <n v="0.46881743173671325"/>
  </r>
  <r>
    <x v="512"/>
    <x v="4"/>
    <s v="OFF-BI-10004828"/>
    <x v="0"/>
    <x v="3"/>
    <n v="53.567999999999998"/>
    <s v="CA-2016-129917"/>
    <n v="0"/>
    <n v="4"/>
    <n v="0.2"/>
    <n v="19.418399999999995"/>
    <n v="0.46881743173671325"/>
  </r>
  <r>
    <x v="512"/>
    <x v="23"/>
    <s v="OFF-EN-10002500"/>
    <x v="0"/>
    <x v="11"/>
    <n v="51.12"/>
    <s v="US-2016-137008"/>
    <n v="0"/>
    <n v="4"/>
    <n v="0"/>
    <n v="23.003999999999998"/>
    <n v="0.44424167803735209"/>
  </r>
  <r>
    <x v="512"/>
    <x v="37"/>
    <s v="OFF-BI-10001078"/>
    <x v="0"/>
    <x v="3"/>
    <n v="26.9"/>
    <s v="US-2016-145121"/>
    <n v="1"/>
    <n v="5"/>
    <n v="0"/>
    <n v="13.181000000000001"/>
    <n v="0.46881743173671325"/>
  </r>
  <r>
    <x v="512"/>
    <x v="36"/>
    <s v="OFF-PA-10001870"/>
    <x v="0"/>
    <x v="0"/>
    <n v="19.440000000000001"/>
    <s v="CA-2016-140375"/>
    <n v="1"/>
    <n v="3"/>
    <n v="0"/>
    <n v="9.3312000000000008"/>
    <n v="0.43613829632717294"/>
  </r>
  <r>
    <x v="512"/>
    <x v="4"/>
    <s v="OFF-BI-10001757"/>
    <x v="0"/>
    <x v="3"/>
    <n v="11.808"/>
    <s v="CA-2016-129917"/>
    <n v="0"/>
    <n v="3"/>
    <n v="0.2"/>
    <n v="4.1327999999999996"/>
    <n v="0.46881743173671325"/>
  </r>
  <r>
    <x v="512"/>
    <x v="11"/>
    <s v="FUR-FU-10000629"/>
    <x v="1"/>
    <x v="8"/>
    <n v="11.032"/>
    <s v="US-2016-144771"/>
    <n v="0"/>
    <n v="1"/>
    <n v="0.2"/>
    <n v="3.0338000000000003"/>
    <n v="0.4595170286641902"/>
  </r>
  <r>
    <x v="512"/>
    <x v="26"/>
    <s v="OFF-SU-10004290"/>
    <x v="0"/>
    <x v="14"/>
    <n v="10.944000000000001"/>
    <s v="CA-2016-128356"/>
    <n v="1"/>
    <n v="2"/>
    <n v="0.2"/>
    <n v="0.95759999999999978"/>
    <n v="0.53938093436526824"/>
  </r>
  <r>
    <x v="512"/>
    <x v="25"/>
    <s v="OFF-BI-10001757"/>
    <x v="0"/>
    <x v="3"/>
    <n v="7.3800000000000008"/>
    <s v="CA-2016-125696"/>
    <n v="1"/>
    <n v="5"/>
    <n v="0.7"/>
    <n v="-5.4120000000000008"/>
    <n v="0.46881743173671325"/>
  </r>
  <r>
    <x v="512"/>
    <x v="36"/>
    <s v="OFF-BI-10000320"/>
    <x v="0"/>
    <x v="3"/>
    <n v="7.38"/>
    <s v="CA-2016-140375"/>
    <n v="0"/>
    <n v="1"/>
    <n v="0"/>
    <n v="3.6162000000000001"/>
    <n v="0.46881743173671325"/>
  </r>
  <r>
    <x v="513"/>
    <x v="10"/>
    <s v="TEC-AC-10000057"/>
    <x v="2"/>
    <x v="9"/>
    <n v="47.984000000000002"/>
    <s v="US-2016-157014"/>
    <n v="1"/>
    <n v="2"/>
    <n v="0.2"/>
    <n v="0.59979999999999656"/>
    <n v="0.52062335344040378"/>
  </r>
  <r>
    <x v="513"/>
    <x v="10"/>
    <s v="TEC-AC-10002167"/>
    <x v="2"/>
    <x v="9"/>
    <n v="24"/>
    <s v="US-2016-157014"/>
    <n v="0"/>
    <n v="2"/>
    <n v="0.2"/>
    <n v="-2.6999999999999993"/>
    <n v="0.52062335344040378"/>
  </r>
  <r>
    <x v="513"/>
    <x v="4"/>
    <s v="FUR-BO-10004409"/>
    <x v="1"/>
    <x v="10"/>
    <n v="120.666"/>
    <s v="CA-2016-126137"/>
    <n v="1"/>
    <n v="2"/>
    <n v="0.15"/>
    <n v="18.454800000000002"/>
    <n v="0.5176847302647779"/>
  </r>
  <r>
    <x v="513"/>
    <x v="10"/>
    <s v="FUR-BO-10004409"/>
    <x v="1"/>
    <x v="10"/>
    <n v="35.49"/>
    <s v="US-2016-157014"/>
    <n v="0"/>
    <n v="1"/>
    <n v="0.5"/>
    <n v="-15.615600000000001"/>
    <n v="0.5176847302647779"/>
  </r>
  <r>
    <x v="513"/>
    <x v="10"/>
    <s v="OFF-BI-10001098"/>
    <x v="0"/>
    <x v="3"/>
    <n v="32.07"/>
    <s v="US-2016-157014"/>
    <n v="0"/>
    <n v="5"/>
    <n v="0.7"/>
    <n v="-22.448999999999991"/>
    <n v="0.46881743173671325"/>
  </r>
  <r>
    <x v="513"/>
    <x v="2"/>
    <s v="OFF-ST-10002562"/>
    <x v="0"/>
    <x v="1"/>
    <n v="15.008000000000003"/>
    <s v="CA-2016-125178"/>
    <n v="1"/>
    <n v="2"/>
    <n v="0.2"/>
    <n v="1.5007999999999999"/>
    <n v="0.44610841445725197"/>
  </r>
  <r>
    <x v="514"/>
    <x v="5"/>
    <s v="FUR-CH-10001482"/>
    <x v="1"/>
    <x v="5"/>
    <n v="392.93999999999994"/>
    <s v="CA-2016-168004"/>
    <n v="1"/>
    <n v="3"/>
    <n v="0"/>
    <n v="43.223399999999984"/>
    <n v="0.46529189879902266"/>
  </r>
  <r>
    <x v="514"/>
    <x v="2"/>
    <s v="FUR-FU-10003623"/>
    <x v="1"/>
    <x v="8"/>
    <n v="64.944000000000003"/>
    <s v="CA-2016-134859"/>
    <n v="1"/>
    <n v="3"/>
    <n v="0.2"/>
    <n v="6.4943999999999953"/>
    <n v="0.4595170286641902"/>
  </r>
  <r>
    <x v="514"/>
    <x v="4"/>
    <s v="OFF-ST-10001590"/>
    <x v="0"/>
    <x v="1"/>
    <n v="26.96"/>
    <s v="CA-2016-121391"/>
    <n v="1"/>
    <n v="2"/>
    <n v="0"/>
    <n v="7.0095999999999989"/>
    <n v="0.44610841445725197"/>
  </r>
  <r>
    <x v="514"/>
    <x v="2"/>
    <s v="OFF-PA-10001293"/>
    <x v="0"/>
    <x v="0"/>
    <n v="20.736000000000004"/>
    <s v="CA-2016-134859"/>
    <n v="0"/>
    <n v="4"/>
    <n v="0.2"/>
    <n v="7.2576000000000001"/>
    <n v="0.43613829632717294"/>
  </r>
  <r>
    <x v="515"/>
    <x v="11"/>
    <s v="FUR-CH-10000422"/>
    <x v="1"/>
    <x v="5"/>
    <n v="291.16800000000001"/>
    <s v="CA-2016-133445"/>
    <n v="1"/>
    <n v="4"/>
    <n v="0.2"/>
    <n v="-14.558399999999978"/>
    <n v="0.46529189879902266"/>
  </r>
  <r>
    <x v="515"/>
    <x v="10"/>
    <s v="TEC-AC-10000892"/>
    <x v="2"/>
    <x v="9"/>
    <n v="288"/>
    <s v="CA-2016-151722"/>
    <n v="1"/>
    <n v="4"/>
    <n v="0.2"/>
    <n v="57.599999999999994"/>
    <n v="0.52062335344040378"/>
  </r>
  <r>
    <x v="515"/>
    <x v="10"/>
    <s v="TEC-AC-10002323"/>
    <x v="2"/>
    <x v="9"/>
    <n v="53.040000000000006"/>
    <s v="CA-2016-145828"/>
    <n v="1"/>
    <n v="3"/>
    <n v="0.2"/>
    <n v="-4.6409999999999982"/>
    <n v="0.52062335344040378"/>
  </r>
  <r>
    <x v="515"/>
    <x v="7"/>
    <s v="OFF-ST-10001328"/>
    <x v="0"/>
    <x v="1"/>
    <n v="77.55"/>
    <s v="CA-2016-161214"/>
    <n v="1"/>
    <n v="5"/>
    <n v="0"/>
    <n v="21.714000000000002"/>
    <n v="0.44610841445725197"/>
  </r>
  <r>
    <x v="515"/>
    <x v="11"/>
    <s v="FUR-BO-10003660"/>
    <x v="1"/>
    <x v="10"/>
    <n v="66.294000000000011"/>
    <s v="CA-2016-133445"/>
    <n v="0"/>
    <n v="1"/>
    <n v="0.7"/>
    <n v="-103.86059999999998"/>
    <n v="0.5176847302647779"/>
  </r>
  <r>
    <x v="515"/>
    <x v="6"/>
    <s v="OFF-AR-10000658"/>
    <x v="0"/>
    <x v="4"/>
    <n v="46.2"/>
    <s v="CA-2016-115091"/>
    <n v="1"/>
    <n v="4"/>
    <n v="0"/>
    <n v="12.936"/>
    <n v="0.45632477063632687"/>
  </r>
  <r>
    <x v="515"/>
    <x v="6"/>
    <s v="OFF-AP-10000696"/>
    <x v="0"/>
    <x v="12"/>
    <n v="28.84"/>
    <s v="CA-2016-115091"/>
    <n v="0"/>
    <n v="2"/>
    <n v="0"/>
    <n v="9.517199999999999"/>
    <n v="0.49507917887403441"/>
  </r>
  <r>
    <x v="516"/>
    <x v="4"/>
    <s v="FUR-FU-10001588"/>
    <x v="1"/>
    <x v="8"/>
    <n v="145.9"/>
    <s v="CA-2016-168529"/>
    <n v="1"/>
    <n v="5"/>
    <n v="0"/>
    <n v="62.736999999999995"/>
    <n v="0.4595170286641902"/>
  </r>
  <r>
    <x v="516"/>
    <x v="0"/>
    <s v="FUR-FU-10003708"/>
    <x v="1"/>
    <x v="8"/>
    <n v="72.78"/>
    <s v="CA-2016-131352"/>
    <n v="1"/>
    <n v="3"/>
    <n v="0.6"/>
    <n v="-70.960499999999996"/>
    <n v="0.4595170286641902"/>
  </r>
  <r>
    <x v="516"/>
    <x v="0"/>
    <s v="OFF-AR-10000657"/>
    <x v="0"/>
    <x v="4"/>
    <n v="3.44"/>
    <s v="CA-2016-125710"/>
    <n v="1"/>
    <n v="2"/>
    <n v="0.2"/>
    <n v="0.55899999999999961"/>
    <n v="0.45632477063632687"/>
  </r>
  <r>
    <x v="517"/>
    <x v="20"/>
    <s v="TEC-PH-10001835"/>
    <x v="2"/>
    <x v="6"/>
    <n v="631.96"/>
    <s v="CA-2016-141040"/>
    <n v="1"/>
    <n v="4"/>
    <n v="0"/>
    <n v="303.3408"/>
    <n v="0.41105220110552465"/>
  </r>
  <r>
    <x v="517"/>
    <x v="14"/>
    <s v="FUR-CH-10000513"/>
    <x v="1"/>
    <x v="5"/>
    <n v="389.97"/>
    <s v="CA-2016-124499"/>
    <n v="1"/>
    <n v="3"/>
    <n v="0"/>
    <n v="35.097300000000004"/>
    <n v="0.46529189879902266"/>
  </r>
  <r>
    <x v="517"/>
    <x v="14"/>
    <s v="OFF-AP-10002191"/>
    <x v="0"/>
    <x v="12"/>
    <n v="269.90999999999997"/>
    <s v="CA-2016-124499"/>
    <n v="0"/>
    <n v="5"/>
    <n v="0.1"/>
    <n v="53.982000000000006"/>
    <n v="0.49507917887403441"/>
  </r>
  <r>
    <x v="517"/>
    <x v="14"/>
    <s v="TEC-AC-10002049"/>
    <x v="2"/>
    <x v="9"/>
    <n v="619.94999999999993"/>
    <s v="CA-2016-124107"/>
    <n v="1"/>
    <n v="5"/>
    <n v="0"/>
    <n v="111.59099999999995"/>
    <n v="0.52062335344040378"/>
  </r>
  <r>
    <x v="517"/>
    <x v="14"/>
    <s v="OFF-EN-10003286"/>
    <x v="0"/>
    <x v="11"/>
    <n v="57.959999999999994"/>
    <s v="CA-2016-124107"/>
    <n v="0"/>
    <n v="7"/>
    <n v="0"/>
    <n v="27.241199999999996"/>
    <n v="0.44424167803735209"/>
  </r>
  <r>
    <x v="517"/>
    <x v="16"/>
    <s v="OFF-AR-10001761"/>
    <x v="0"/>
    <x v="4"/>
    <n v="37.375999999999998"/>
    <s v="CA-2016-162761"/>
    <n v="1"/>
    <n v="8"/>
    <n v="0.2"/>
    <n v="7.4751999999999992"/>
    <n v="0.45632477063632687"/>
  </r>
  <r>
    <x v="517"/>
    <x v="6"/>
    <s v="OFF-ST-10001321"/>
    <x v="0"/>
    <x v="1"/>
    <n v="30.84"/>
    <s v="CA-2016-129098"/>
    <n v="1"/>
    <n v="2"/>
    <n v="0"/>
    <n v="8.3268000000000022"/>
    <n v="0.44610841445725197"/>
  </r>
  <r>
    <x v="517"/>
    <x v="14"/>
    <s v="OFF-AP-10003971"/>
    <x v="0"/>
    <x v="12"/>
    <n v="29.402999999999999"/>
    <s v="CA-2016-124107"/>
    <n v="0"/>
    <n v="3"/>
    <n v="0.1"/>
    <n v="5.2272000000000007"/>
    <n v="0.49507917887403441"/>
  </r>
  <r>
    <x v="517"/>
    <x v="14"/>
    <s v="TEC-PH-10003875"/>
    <x v="2"/>
    <x v="6"/>
    <n v="29.160000000000004"/>
    <s v="CA-2016-124107"/>
    <n v="0"/>
    <n v="3"/>
    <n v="0"/>
    <n v="8.4563999999999986"/>
    <n v="0.41105220110552465"/>
  </r>
  <r>
    <x v="517"/>
    <x v="20"/>
    <s v="OFF-PA-10002245"/>
    <x v="0"/>
    <x v="0"/>
    <n v="23.92"/>
    <s v="CA-2016-141040"/>
    <n v="0"/>
    <n v="4"/>
    <n v="0"/>
    <n v="10.763999999999999"/>
    <n v="0.43613829632717294"/>
  </r>
  <r>
    <x v="517"/>
    <x v="16"/>
    <s v="OFF-BI-10002498"/>
    <x v="0"/>
    <x v="3"/>
    <n v="11.214000000000002"/>
    <s v="CA-2016-162761"/>
    <n v="0"/>
    <n v="2"/>
    <n v="0.7"/>
    <n v="-8.5974000000000004"/>
    <n v="0.46881743173671325"/>
  </r>
  <r>
    <x v="517"/>
    <x v="16"/>
    <s v="OFF-BI-10000145"/>
    <x v="0"/>
    <x v="3"/>
    <n v="1.8720000000000003"/>
    <s v="CA-2016-162761"/>
    <n v="0"/>
    <n v="2"/>
    <n v="0.7"/>
    <n v="-1.3103999999999996"/>
    <n v="0.46881743173671325"/>
  </r>
  <r>
    <x v="518"/>
    <x v="16"/>
    <s v="OFF-ST-10004459"/>
    <x v="0"/>
    <x v="1"/>
    <n v="1801.6320000000001"/>
    <s v="CA-2016-134719"/>
    <n v="1"/>
    <n v="6"/>
    <n v="0.2"/>
    <n v="-337.80600000000004"/>
    <n v="0.44610841445725197"/>
  </r>
  <r>
    <x v="518"/>
    <x v="4"/>
    <s v="FUR-CH-10001714"/>
    <x v="1"/>
    <x v="5"/>
    <n v="362.13599999999997"/>
    <s v="CA-2016-132388"/>
    <n v="1"/>
    <n v="3"/>
    <n v="0.2"/>
    <n v="-54.320399999999978"/>
    <n v="0.46529189879902266"/>
  </r>
  <r>
    <x v="518"/>
    <x v="4"/>
    <s v="OFF-PA-10004101"/>
    <x v="0"/>
    <x v="0"/>
    <n v="45.36"/>
    <s v="CA-2016-109736"/>
    <n v="1"/>
    <n v="7"/>
    <n v="0"/>
    <n v="21.772800000000004"/>
    <n v="0.43613829632717294"/>
  </r>
  <r>
    <x v="518"/>
    <x v="4"/>
    <s v="OFF-LA-10000414"/>
    <x v="0"/>
    <x v="2"/>
    <n v="31.049999999999997"/>
    <s v="CA-2016-132388"/>
    <n v="0"/>
    <n v="3"/>
    <n v="0"/>
    <n v="14.904"/>
    <n v="0.4647369236065339"/>
  </r>
  <r>
    <x v="518"/>
    <x v="1"/>
    <s v="OFF-AR-10003183"/>
    <x v="0"/>
    <x v="4"/>
    <n v="8.016"/>
    <s v="CA-2016-112522"/>
    <n v="1"/>
    <n v="3"/>
    <n v="0.2"/>
    <n v="1.0019999999999993"/>
    <n v="0.45632477063632687"/>
  </r>
  <r>
    <x v="519"/>
    <x v="16"/>
    <s v="FUR-TA-10000577"/>
    <x v="1"/>
    <x v="13"/>
    <n v="957.57749999999999"/>
    <s v="US-2016-108966"/>
    <n v="1"/>
    <n v="5"/>
    <n v="0.45"/>
    <n v="-383.03100000000006"/>
    <n v="0.55975208308209756"/>
  </r>
  <r>
    <x v="519"/>
    <x v="20"/>
    <s v="TEC-AC-10002550"/>
    <x v="2"/>
    <x v="9"/>
    <n v="31.95"/>
    <s v="CA-2016-112053"/>
    <n v="1"/>
    <n v="1"/>
    <n v="0"/>
    <n v="2.2364999999999995"/>
    <n v="0.52062335344040378"/>
  </r>
  <r>
    <x v="519"/>
    <x v="16"/>
    <s v="OFF-ST-10000760"/>
    <x v="0"/>
    <x v="1"/>
    <n v="22.368000000000002"/>
    <s v="US-2016-108966"/>
    <n v="0"/>
    <n v="2"/>
    <n v="0.2"/>
    <n v="2.5163999999999991"/>
    <n v="0.44610841445725197"/>
  </r>
  <r>
    <x v="520"/>
    <x v="20"/>
    <s v="FUR-BO-10002613"/>
    <x v="1"/>
    <x v="10"/>
    <n v="899.13600000000008"/>
    <s v="CA-2016-102281"/>
    <n v="1"/>
    <n v="4"/>
    <n v="0.2"/>
    <n v="112.39199999999991"/>
    <n v="0.5176847302647779"/>
  </r>
  <r>
    <x v="520"/>
    <x v="20"/>
    <s v="FUR-BO-10002545"/>
    <x v="1"/>
    <x v="10"/>
    <n v="626.35200000000009"/>
    <s v="CA-2016-102281"/>
    <n v="0"/>
    <n v="3"/>
    <n v="0.2"/>
    <n v="46.976400000000012"/>
    <n v="0.5176847302647779"/>
  </r>
  <r>
    <x v="520"/>
    <x v="18"/>
    <s v="TEC-PH-10001750"/>
    <x v="2"/>
    <x v="6"/>
    <n v="263.95999999999998"/>
    <s v="CA-2016-134747"/>
    <n v="1"/>
    <n v="4"/>
    <n v="0"/>
    <n v="71.269200000000012"/>
    <n v="0.41105220110552465"/>
  </r>
  <r>
    <x v="520"/>
    <x v="20"/>
    <s v="FUR-TA-10001307"/>
    <x v="1"/>
    <x v="13"/>
    <n v="209.67"/>
    <s v="CA-2016-159786"/>
    <n v="1"/>
    <n v="1"/>
    <n v="0.4"/>
    <n v="-13.978000000000009"/>
    <n v="0.55975208308209756"/>
  </r>
  <r>
    <x v="520"/>
    <x v="22"/>
    <s v="TEC-AC-10003038"/>
    <x v="2"/>
    <x v="9"/>
    <n v="17.899999999999999"/>
    <s v="CA-2016-142993"/>
    <n v="1"/>
    <n v="2"/>
    <n v="0"/>
    <n v="3.400999999999998"/>
    <n v="0.52062335344040378"/>
  </r>
  <r>
    <x v="520"/>
    <x v="18"/>
    <s v="TEC-PH-10002890"/>
    <x v="2"/>
    <x v="6"/>
    <n v="135.72"/>
    <s v="CA-2016-134747"/>
    <n v="0"/>
    <n v="3"/>
    <n v="0"/>
    <n v="35.287199999999999"/>
    <n v="0.41105220110552465"/>
  </r>
  <r>
    <x v="520"/>
    <x v="22"/>
    <s v="OFF-ST-10000934"/>
    <x v="0"/>
    <x v="1"/>
    <n v="81.96"/>
    <s v="CA-2016-142993"/>
    <n v="0"/>
    <n v="2"/>
    <n v="0"/>
    <n v="0"/>
    <n v="0.44610841445725197"/>
  </r>
  <r>
    <x v="520"/>
    <x v="20"/>
    <s v="TEC-PH-10001552"/>
    <x v="2"/>
    <x v="6"/>
    <n v="71.760000000000005"/>
    <s v="CA-2016-102281"/>
    <n v="0"/>
    <n v="6"/>
    <n v="0"/>
    <n v="20.092800000000004"/>
    <n v="0.41105220110552465"/>
  </r>
  <r>
    <x v="520"/>
    <x v="20"/>
    <s v="OFF-PA-10000061"/>
    <x v="0"/>
    <x v="0"/>
    <n v="51.84"/>
    <s v="CA-2016-102281"/>
    <n v="0"/>
    <n v="8"/>
    <n v="0"/>
    <n v="24.883200000000002"/>
    <n v="0.43613829632717294"/>
  </r>
  <r>
    <x v="520"/>
    <x v="20"/>
    <s v="OFF-AR-10003514"/>
    <x v="0"/>
    <x v="4"/>
    <n v="19.899999999999999"/>
    <s v="CA-2016-102281"/>
    <n v="0"/>
    <n v="5"/>
    <n v="0"/>
    <n v="6.5669999999999984"/>
    <n v="0.45632477063632687"/>
  </r>
  <r>
    <x v="520"/>
    <x v="18"/>
    <s v="OFF-BI-10001308"/>
    <x v="0"/>
    <x v="3"/>
    <n v="12.56"/>
    <s v="CA-2016-134747"/>
    <n v="0"/>
    <n v="2"/>
    <n v="0"/>
    <n v="5.6519999999999992"/>
    <n v="0.46881743173671325"/>
  </r>
  <r>
    <x v="521"/>
    <x v="3"/>
    <s v="FUR-CH-10001891"/>
    <x v="1"/>
    <x v="5"/>
    <n v="287.94"/>
    <s v="CA-2016-114300"/>
    <n v="1"/>
    <n v="3"/>
    <n v="0"/>
    <n v="77.743800000000022"/>
    <n v="0.46529189879902266"/>
  </r>
  <r>
    <x v="521"/>
    <x v="3"/>
    <s v="TEC-PH-10001552"/>
    <x v="2"/>
    <x v="6"/>
    <n v="83.72"/>
    <s v="CA-2016-114300"/>
    <n v="0"/>
    <n v="7"/>
    <n v="0"/>
    <n v="23.441600000000005"/>
    <n v="0.41105220110552465"/>
  </r>
  <r>
    <x v="522"/>
    <x v="0"/>
    <s v="FUR-CH-10002024"/>
    <x v="1"/>
    <x v="5"/>
    <n v="2453.4299999999998"/>
    <s v="CA-2016-139731"/>
    <n v="1"/>
    <n v="5"/>
    <n v="0.3"/>
    <n v="-350.4899999999999"/>
    <n v="0.46529189879902266"/>
  </r>
  <r>
    <x v="522"/>
    <x v="1"/>
    <s v="TEC-AC-10000844"/>
    <x v="2"/>
    <x v="9"/>
    <n v="339.96000000000004"/>
    <s v="CA-2016-129476"/>
    <n v="1"/>
    <n v="5"/>
    <n v="0.2"/>
    <n v="67.991999999999962"/>
    <n v="0.52062335344040378"/>
  </r>
  <r>
    <x v="522"/>
    <x v="0"/>
    <s v="TEC-AC-10004975"/>
    <x v="2"/>
    <x v="9"/>
    <n v="263.88"/>
    <s v="CA-2016-139731"/>
    <n v="0"/>
    <n v="3"/>
    <n v="0.2"/>
    <n v="42.880500000000012"/>
    <n v="0.52062335344040378"/>
  </r>
  <r>
    <x v="522"/>
    <x v="0"/>
    <s v="FUR-FU-10004952"/>
    <x v="1"/>
    <x v="8"/>
    <n v="131.376"/>
    <s v="US-2016-123918"/>
    <n v="1"/>
    <n v="6"/>
    <n v="0.6"/>
    <n v="-95.24760000000002"/>
    <n v="0.4595170286641902"/>
  </r>
  <r>
    <x v="522"/>
    <x v="14"/>
    <s v="FUR-FU-10000719"/>
    <x v="1"/>
    <x v="8"/>
    <n v="17.14"/>
    <s v="US-2016-126235"/>
    <n v="1"/>
    <n v="2"/>
    <n v="0"/>
    <n v="6.1704000000000008"/>
    <n v="0.4595170286641902"/>
  </r>
  <r>
    <x v="522"/>
    <x v="0"/>
    <s v="OFF-PA-10003001"/>
    <x v="0"/>
    <x v="0"/>
    <n v="5.3440000000000003"/>
    <s v="US-2016-123918"/>
    <n v="0"/>
    <n v="1"/>
    <n v="0.2"/>
    <n v="1.8703999999999998"/>
    <n v="0.43613829632717294"/>
  </r>
  <r>
    <x v="522"/>
    <x v="0"/>
    <s v="OFF-EN-10001415"/>
    <x v="0"/>
    <x v="11"/>
    <n v="4.4640000000000004"/>
    <s v="US-2016-118766"/>
    <n v="1"/>
    <n v="1"/>
    <n v="0.2"/>
    <n v="1.6739999999999999"/>
    <n v="0.44424167803735209"/>
  </r>
  <r>
    <x v="522"/>
    <x v="0"/>
    <s v="OFF-BI-10002813"/>
    <x v="0"/>
    <x v="3"/>
    <n v="3.9599999999999991"/>
    <s v="US-2016-118766"/>
    <n v="0"/>
    <n v="10"/>
    <n v="0.8"/>
    <n v="-6.93"/>
    <n v="0.46881743173671325"/>
  </r>
  <r>
    <x v="523"/>
    <x v="20"/>
    <s v="TEC-PH-10004165"/>
    <x v="2"/>
    <x v="6"/>
    <n v="824.97"/>
    <s v="CA-2016-110765"/>
    <n v="1"/>
    <n v="3"/>
    <n v="0"/>
    <n v="214.4922"/>
    <n v="0.41105220110552465"/>
  </r>
  <r>
    <x v="524"/>
    <x v="4"/>
    <s v="OFF-ST-10003479"/>
    <x v="0"/>
    <x v="1"/>
    <n v="77.88"/>
    <s v="CA-2016-152527"/>
    <n v="1"/>
    <n v="2"/>
    <n v="0"/>
    <n v="3.8939999999999912"/>
    <n v="0.44610841445725197"/>
  </r>
  <r>
    <x v="525"/>
    <x v="22"/>
    <s v="TEC-PH-10004094"/>
    <x v="2"/>
    <x v="6"/>
    <n v="249.58400000000003"/>
    <s v="CA-2016-127824"/>
    <n v="1"/>
    <n v="2"/>
    <n v="0.2"/>
    <n v="15.598999999999997"/>
    <n v="0.41105220110552465"/>
  </r>
  <r>
    <x v="525"/>
    <x v="0"/>
    <s v="TEC-AC-10000521"/>
    <x v="2"/>
    <x v="9"/>
    <n v="27.695999999999998"/>
    <s v="CA-2016-105613"/>
    <n v="1"/>
    <n v="3"/>
    <n v="0.2"/>
    <n v="3.4619999999999997"/>
    <n v="0.52062335344040378"/>
  </r>
  <r>
    <x v="525"/>
    <x v="0"/>
    <s v="OFF-AP-10000026"/>
    <x v="0"/>
    <x v="12"/>
    <n v="73.163999999999987"/>
    <s v="CA-2016-105613"/>
    <n v="0"/>
    <n v="6"/>
    <n v="0.8"/>
    <n v="-186.56820000000005"/>
    <n v="0.49507917887403441"/>
  </r>
  <r>
    <x v="525"/>
    <x v="22"/>
    <s v="OFF-PA-10001184"/>
    <x v="0"/>
    <x v="0"/>
    <n v="17.940000000000001"/>
    <s v="CA-2016-127824"/>
    <n v="0"/>
    <n v="3"/>
    <n v="0"/>
    <n v="8.7906000000000013"/>
    <n v="0.43613829632717294"/>
  </r>
  <r>
    <x v="525"/>
    <x v="22"/>
    <s v="FUR-FU-10002505"/>
    <x v="1"/>
    <x v="8"/>
    <n v="10.11"/>
    <s v="CA-2016-127824"/>
    <n v="0"/>
    <n v="3"/>
    <n v="0"/>
    <n v="3.2351999999999994"/>
    <n v="0.4595170286641902"/>
  </r>
  <r>
    <x v="526"/>
    <x v="4"/>
    <s v="OFF-AP-10000275"/>
    <x v="0"/>
    <x v="12"/>
    <n v="1640.6999999999998"/>
    <s v="CA-2016-160171"/>
    <n v="1"/>
    <n v="5"/>
    <n v="0"/>
    <n v="459.39599999999996"/>
    <n v="0.49507917887403441"/>
  </r>
  <r>
    <x v="526"/>
    <x v="4"/>
    <s v="TEC-AC-10000892"/>
    <x v="2"/>
    <x v="9"/>
    <n v="270"/>
    <s v="CA-2016-160171"/>
    <n v="0"/>
    <n v="3"/>
    <n v="0"/>
    <n v="97.199999999999989"/>
    <n v="0.52062335344040378"/>
  </r>
  <r>
    <x v="526"/>
    <x v="14"/>
    <s v="TEC-PH-10002564"/>
    <x v="2"/>
    <x v="6"/>
    <n v="149.94999999999999"/>
    <s v="CA-2016-113901"/>
    <n v="1"/>
    <n v="5"/>
    <n v="0"/>
    <n v="44.984999999999985"/>
    <n v="0.41105220110552465"/>
  </r>
  <r>
    <x v="526"/>
    <x v="14"/>
    <s v="OFF-BI-10001249"/>
    <x v="0"/>
    <x v="3"/>
    <n v="38.28"/>
    <s v="CA-2016-113901"/>
    <n v="0"/>
    <n v="6"/>
    <n v="0"/>
    <n v="17.608799999999999"/>
    <n v="0.46881743173671325"/>
  </r>
  <r>
    <x v="526"/>
    <x v="38"/>
    <s v="OFF-PA-10003591"/>
    <x v="0"/>
    <x v="0"/>
    <n v="34.44"/>
    <s v="CA-2016-131128"/>
    <n v="1"/>
    <n v="3"/>
    <n v="0"/>
    <n v="17.22"/>
    <n v="0.43613829632717294"/>
  </r>
  <r>
    <x v="526"/>
    <x v="0"/>
    <s v="OFF-BI-10000404"/>
    <x v="0"/>
    <x v="3"/>
    <n v="1.7199999999999995"/>
    <s v="CA-2016-150413"/>
    <n v="1"/>
    <n v="1"/>
    <n v="0.8"/>
    <n v="-2.8380000000000001"/>
    <n v="0.46881743173671325"/>
  </r>
  <r>
    <x v="527"/>
    <x v="4"/>
    <s v="FUR-TA-10001086"/>
    <x v="1"/>
    <x v="13"/>
    <n v="364.77600000000007"/>
    <s v="CA-2016-149097"/>
    <n v="1"/>
    <n v="3"/>
    <n v="0.2"/>
    <n v="27.358200000000011"/>
    <n v="0.55975208308209756"/>
  </r>
  <r>
    <x v="527"/>
    <x v="4"/>
    <s v="TEC-AC-10002567"/>
    <x v="2"/>
    <x v="9"/>
    <n v="239.96999999999997"/>
    <s v="US-2016-160563"/>
    <n v="1"/>
    <n v="3"/>
    <n v="0"/>
    <n v="86.389199999999988"/>
    <n v="0.52062335344040378"/>
  </r>
  <r>
    <x v="527"/>
    <x v="4"/>
    <s v="FUR-FU-10003424"/>
    <x v="1"/>
    <x v="8"/>
    <n v="74.759999999999991"/>
    <s v="CA-2016-149097"/>
    <n v="0"/>
    <n v="7"/>
    <n v="0"/>
    <n v="23.923199999999994"/>
    <n v="0.4595170286641902"/>
  </r>
  <r>
    <x v="527"/>
    <x v="20"/>
    <s v="OFF-PA-10000249"/>
    <x v="0"/>
    <x v="0"/>
    <n v="24.56"/>
    <s v="CA-2016-164623"/>
    <n v="1"/>
    <n v="2"/>
    <n v="0"/>
    <n v="11.543199999999999"/>
    <n v="0.43613829632717294"/>
  </r>
  <r>
    <x v="527"/>
    <x v="4"/>
    <s v="FUR-FU-10001731"/>
    <x v="1"/>
    <x v="8"/>
    <n v="16.02"/>
    <s v="US-2016-160563"/>
    <n v="0"/>
    <n v="6"/>
    <n v="0"/>
    <n v="6.0876000000000001"/>
    <n v="0.4595170286641902"/>
  </r>
  <r>
    <x v="528"/>
    <x v="16"/>
    <s v="OFF-ST-10000876"/>
    <x v="0"/>
    <x v="1"/>
    <n v="9.952"/>
    <s v="CA-2016-169733"/>
    <n v="1"/>
    <n v="1"/>
    <n v="0.2"/>
    <n v="0.99520000000000008"/>
    <n v="0.44610841445725197"/>
  </r>
  <r>
    <x v="528"/>
    <x v="1"/>
    <s v="OFF-BI-10000301"/>
    <x v="0"/>
    <x v="3"/>
    <n v="5.1759999999999984"/>
    <s v="US-2016-104430"/>
    <n v="1"/>
    <n v="4"/>
    <n v="0.8"/>
    <n v="-7.7640000000000011"/>
    <n v="0.46881743173671325"/>
  </r>
  <r>
    <x v="529"/>
    <x v="4"/>
    <s v="FUR-CH-10001854"/>
    <x v="1"/>
    <x v="5"/>
    <n v="842.35200000000009"/>
    <s v="CA-2016-132486"/>
    <n v="1"/>
    <n v="3"/>
    <n v="0.2"/>
    <n v="42.117600000000039"/>
    <n v="0.46529189879902266"/>
  </r>
  <r>
    <x v="529"/>
    <x v="0"/>
    <s v="TEC-CO-10001943"/>
    <x v="2"/>
    <x v="16"/>
    <n v="479.97600000000006"/>
    <s v="CA-2016-109190"/>
    <n v="1"/>
    <n v="3"/>
    <n v="0.2"/>
    <n v="161.99189999999999"/>
    <n v="0.55185675810753509"/>
  </r>
  <r>
    <x v="529"/>
    <x v="4"/>
    <s v="FUR-CH-10004495"/>
    <x v="1"/>
    <x v="5"/>
    <n v="240.78400000000002"/>
    <s v="CA-2016-132486"/>
    <n v="0"/>
    <n v="1"/>
    <n v="0.2"/>
    <n v="27.088199999999965"/>
    <n v="0.46529189879902266"/>
  </r>
  <r>
    <x v="529"/>
    <x v="4"/>
    <s v="FUR-CH-10004540"/>
    <x v="1"/>
    <x v="5"/>
    <n v="191.96800000000002"/>
    <s v="CA-2016-132486"/>
    <n v="0"/>
    <n v="7"/>
    <n v="0.2"/>
    <n v="16.797200000000004"/>
    <n v="0.46529189879902266"/>
  </r>
  <r>
    <x v="529"/>
    <x v="4"/>
    <s v="TEC-AC-10000710"/>
    <x v="2"/>
    <x v="9"/>
    <n v="148.32"/>
    <s v="CA-2016-132486"/>
    <n v="0"/>
    <n v="9"/>
    <n v="0"/>
    <n v="63.777600000000007"/>
    <n v="0.52062335344040378"/>
  </r>
  <r>
    <x v="529"/>
    <x v="0"/>
    <s v="TEC-PH-10002103"/>
    <x v="2"/>
    <x v="6"/>
    <n v="150.38399999999999"/>
    <s v="CA-2016-110877"/>
    <n v="1"/>
    <n v="2"/>
    <n v="0.2"/>
    <n v="15.038400000000003"/>
    <n v="0.41105220110552465"/>
  </r>
  <r>
    <x v="529"/>
    <x v="0"/>
    <s v="OFF-PA-10000069"/>
    <x v="0"/>
    <x v="0"/>
    <n v="60.736000000000004"/>
    <s v="CA-2016-109190"/>
    <n v="0"/>
    <n v="8"/>
    <n v="0.2"/>
    <n v="20.4984"/>
    <n v="0.43613829632717294"/>
  </r>
  <r>
    <x v="529"/>
    <x v="16"/>
    <s v="TEC-PH-10004897"/>
    <x v="2"/>
    <x v="6"/>
    <n v="55.944000000000003"/>
    <s v="CA-2016-155068"/>
    <n v="1"/>
    <n v="7"/>
    <n v="0.2"/>
    <n v="-13.286700000000002"/>
    <n v="0.41105220110552465"/>
  </r>
  <r>
    <x v="529"/>
    <x v="0"/>
    <s v="OFF-PA-10004621"/>
    <x v="0"/>
    <x v="0"/>
    <n v="36.288000000000011"/>
    <s v="CA-2016-110877"/>
    <n v="0"/>
    <n v="7"/>
    <n v="0.2"/>
    <n v="12.700800000000001"/>
    <n v="0.43613829632717294"/>
  </r>
  <r>
    <x v="529"/>
    <x v="16"/>
    <s v="TEC-PH-10004924"/>
    <x v="2"/>
    <x v="6"/>
    <n v="11.824"/>
    <s v="CA-2016-155068"/>
    <n v="0"/>
    <n v="2"/>
    <n v="0.2"/>
    <n v="1.0346000000000006"/>
    <n v="0.41105220110552465"/>
  </r>
  <r>
    <x v="529"/>
    <x v="4"/>
    <s v="OFF-EN-10002600"/>
    <x v="0"/>
    <x v="11"/>
    <n v="11.8"/>
    <s v="CA-2016-132486"/>
    <n v="0"/>
    <n v="4"/>
    <n v="0"/>
    <n v="5.6639999999999997"/>
    <n v="0.44424167803735209"/>
  </r>
  <r>
    <x v="529"/>
    <x v="4"/>
    <s v="OFF-PA-10004971"/>
    <x v="0"/>
    <x v="0"/>
    <n v="11.56"/>
    <s v="CA-2016-132486"/>
    <n v="0"/>
    <n v="2"/>
    <n v="0"/>
    <n v="5.6644000000000005"/>
    <n v="0.43613829632717294"/>
  </r>
  <r>
    <x v="529"/>
    <x v="16"/>
    <s v="OFF-AR-10002656"/>
    <x v="0"/>
    <x v="4"/>
    <n v="10.688000000000001"/>
    <s v="CA-2016-155068"/>
    <n v="0"/>
    <n v="2"/>
    <n v="0.2"/>
    <n v="2.271199999999999"/>
    <n v="0.45632477063632687"/>
  </r>
  <r>
    <x v="529"/>
    <x v="0"/>
    <s v="OFF-BI-10000977"/>
    <x v="0"/>
    <x v="3"/>
    <n v="6.0799999999999983"/>
    <s v="CA-2016-109190"/>
    <n v="0"/>
    <n v="1"/>
    <n v="0.8"/>
    <n v="-10.336000000000002"/>
    <n v="0.46881743173671325"/>
  </r>
  <r>
    <x v="529"/>
    <x v="22"/>
    <s v="OFF-BI-10004140"/>
    <x v="0"/>
    <x v="3"/>
    <n v="3.5920000000000005"/>
    <s v="CA-2016-142692"/>
    <n v="1"/>
    <n v="1"/>
    <n v="0.2"/>
    <n v="1.1224999999999996"/>
    <n v="0.46881743173671325"/>
  </r>
  <r>
    <x v="530"/>
    <x v="4"/>
    <s v="FUR-CH-10003956"/>
    <x v="1"/>
    <x v="5"/>
    <n v="454.27200000000005"/>
    <s v="CA-2016-149650"/>
    <n v="1"/>
    <n v="8"/>
    <n v="0.2"/>
    <n v="-73.819200000000052"/>
    <n v="0.46529189879902266"/>
  </r>
  <r>
    <x v="530"/>
    <x v="0"/>
    <s v="FUR-TA-10002607"/>
    <x v="1"/>
    <x v="13"/>
    <n v="347.36099999999999"/>
    <s v="CA-2016-118738"/>
    <n v="1"/>
    <n v="7"/>
    <n v="0.3"/>
    <n v="-69.472199999999958"/>
    <n v="0.55975208308209756"/>
  </r>
  <r>
    <x v="530"/>
    <x v="0"/>
    <s v="OFF-PA-10003177"/>
    <x v="0"/>
    <x v="0"/>
    <n v="15.552000000000003"/>
    <s v="CA-2016-118738"/>
    <n v="0"/>
    <n v="3"/>
    <n v="0.2"/>
    <n v="5.4432"/>
    <n v="0.43613829632717294"/>
  </r>
  <r>
    <x v="530"/>
    <x v="0"/>
    <s v="OFF-PA-10001166"/>
    <x v="0"/>
    <x v="0"/>
    <n v="10.368000000000002"/>
    <s v="CA-2016-118738"/>
    <n v="0"/>
    <n v="2"/>
    <n v="0.2"/>
    <n v="3.6288"/>
    <n v="0.43613829632717294"/>
  </r>
  <r>
    <x v="530"/>
    <x v="0"/>
    <s v="OFF-BI-10004140"/>
    <x v="0"/>
    <x v="3"/>
    <n v="3.5919999999999992"/>
    <s v="CA-2016-156608"/>
    <n v="1"/>
    <n v="4"/>
    <n v="0.8"/>
    <n v="-6.2860000000000031"/>
    <n v="0.46881743173671325"/>
  </r>
  <r>
    <x v="531"/>
    <x v="26"/>
    <s v="FUR-CH-10000422"/>
    <x v="1"/>
    <x v="5"/>
    <n v="582.33600000000001"/>
    <s v="CA-2016-130848"/>
    <n v="1"/>
    <n v="8"/>
    <n v="0.2"/>
    <n v="-29.116799999999955"/>
    <n v="0.46529189879902266"/>
  </r>
  <r>
    <x v="531"/>
    <x v="7"/>
    <s v="FUR-CH-10002439"/>
    <x v="1"/>
    <x v="5"/>
    <n v="291.10000000000002"/>
    <s v="CA-2016-109862"/>
    <n v="1"/>
    <n v="5"/>
    <n v="0"/>
    <n v="75.686000000000007"/>
    <n v="0.46529189879902266"/>
  </r>
  <r>
    <x v="531"/>
    <x v="4"/>
    <s v="FUR-TA-10001857"/>
    <x v="1"/>
    <x v="13"/>
    <n v="253.17599999999999"/>
    <s v="CA-2016-152891"/>
    <n v="1"/>
    <n v="3"/>
    <n v="0.2"/>
    <n v="-31.64700000000002"/>
    <n v="0.55975208308209756"/>
  </r>
  <r>
    <x v="531"/>
    <x v="7"/>
    <s v="TEC-PH-10004042"/>
    <x v="2"/>
    <x v="6"/>
    <n v="158.99"/>
    <s v="CA-2016-109862"/>
    <n v="0"/>
    <n v="1"/>
    <n v="0"/>
    <n v="41.337400000000002"/>
    <n v="0.41105220110552465"/>
  </r>
  <r>
    <x v="531"/>
    <x v="17"/>
    <s v="OFF-AR-10001955"/>
    <x v="0"/>
    <x v="4"/>
    <n v="79.36"/>
    <s v="CA-2016-105844"/>
    <n v="1"/>
    <n v="4"/>
    <n v="0"/>
    <n v="23.807999999999993"/>
    <n v="0.45632477063632687"/>
  </r>
  <r>
    <x v="531"/>
    <x v="4"/>
    <s v="OFF-AR-10004648"/>
    <x v="0"/>
    <x v="4"/>
    <n v="60.449999999999996"/>
    <s v="CA-2016-152891"/>
    <n v="0"/>
    <n v="3"/>
    <n v="0"/>
    <n v="16.3215"/>
    <n v="0.45632477063632687"/>
  </r>
  <r>
    <x v="532"/>
    <x v="11"/>
    <s v="OFF-ST-10001809"/>
    <x v="0"/>
    <x v="1"/>
    <n v="718.6400000000001"/>
    <s v="CA-2016-150714"/>
    <n v="1"/>
    <n v="10"/>
    <n v="0.2"/>
    <n v="-161.69400000000005"/>
    <n v="0.44610841445725197"/>
  </r>
  <r>
    <x v="532"/>
    <x v="11"/>
    <s v="OFF-AP-10003287"/>
    <x v="0"/>
    <x v="12"/>
    <n v="203.88000000000002"/>
    <s v="CA-2016-150714"/>
    <n v="0"/>
    <n v="5"/>
    <n v="0.2"/>
    <n v="20.387999999999998"/>
    <n v="0.49507917887403441"/>
  </r>
  <r>
    <x v="532"/>
    <x v="11"/>
    <s v="OFF-LA-10001474"/>
    <x v="0"/>
    <x v="2"/>
    <n v="146.54400000000001"/>
    <s v="CA-2016-150714"/>
    <n v="0"/>
    <n v="6"/>
    <n v="0.2"/>
    <n v="47.626799999999996"/>
    <n v="0.4647369236065339"/>
  </r>
  <r>
    <x v="532"/>
    <x v="11"/>
    <s v="OFF-PA-10001497"/>
    <x v="0"/>
    <x v="0"/>
    <n v="131.904"/>
    <s v="CA-2016-150714"/>
    <n v="0"/>
    <n v="3"/>
    <n v="0.2"/>
    <n v="47.815200000000004"/>
    <n v="0.43613829632717294"/>
  </r>
  <r>
    <x v="532"/>
    <x v="12"/>
    <s v="TEC-PH-10001700"/>
    <x v="2"/>
    <x v="6"/>
    <n v="105.584"/>
    <s v="CA-2016-156146"/>
    <n v="1"/>
    <n v="2"/>
    <n v="0.2"/>
    <n v="9.2386000000000053"/>
    <n v="0.41105220110552465"/>
  </r>
  <r>
    <x v="532"/>
    <x v="12"/>
    <s v="TEC-PH-10001527"/>
    <x v="2"/>
    <x v="6"/>
    <n v="68.720000000000013"/>
    <s v="CA-2016-156146"/>
    <n v="0"/>
    <n v="2"/>
    <n v="0.2"/>
    <n v="-14.603000000000005"/>
    <n v="0.41105220110552465"/>
  </r>
  <r>
    <x v="532"/>
    <x v="11"/>
    <s v="OFF-BI-10002982"/>
    <x v="0"/>
    <x v="3"/>
    <n v="14.301000000000002"/>
    <s v="CA-2016-150714"/>
    <n v="0"/>
    <n v="7"/>
    <n v="0.7"/>
    <n v="-10.487400000000001"/>
    <n v="0.46881743173671325"/>
  </r>
  <r>
    <x v="532"/>
    <x v="4"/>
    <s v="OFF-LA-10004008"/>
    <x v="0"/>
    <x v="2"/>
    <n v="5.76"/>
    <s v="CA-2016-139290"/>
    <n v="1"/>
    <n v="2"/>
    <n v="0"/>
    <n v="2.6495999999999995"/>
    <n v="0.4647369236065339"/>
  </r>
  <r>
    <x v="533"/>
    <x v="3"/>
    <s v="OFF-ST-10004258"/>
    <x v="0"/>
    <x v="1"/>
    <n v="36.630000000000003"/>
    <s v="CA-2016-162537"/>
    <n v="1"/>
    <n v="3"/>
    <n v="0"/>
    <n v="9.8901000000000039"/>
    <n v="0.44610841445725197"/>
  </r>
  <r>
    <x v="533"/>
    <x v="3"/>
    <s v="FUR-FU-10001918"/>
    <x v="1"/>
    <x v="8"/>
    <n v="33.11"/>
    <s v="CA-2016-162537"/>
    <n v="0"/>
    <n v="7"/>
    <n v="0"/>
    <n v="12.912900000000004"/>
    <n v="0.4595170286641902"/>
  </r>
  <r>
    <x v="533"/>
    <x v="3"/>
    <s v="FUR-FU-10002885"/>
    <x v="1"/>
    <x v="8"/>
    <n v="24.1"/>
    <s v="CA-2016-162537"/>
    <n v="0"/>
    <n v="5"/>
    <n v="0"/>
    <n v="9.1580000000000013"/>
    <n v="0.4595170286641902"/>
  </r>
  <r>
    <x v="533"/>
    <x v="3"/>
    <s v="OFF-EN-10003862"/>
    <x v="0"/>
    <x v="11"/>
    <n v="10.67"/>
    <s v="CA-2016-162537"/>
    <n v="0"/>
    <n v="1"/>
    <n v="0"/>
    <n v="4.9081999999999999"/>
    <n v="0.44424167803735209"/>
  </r>
  <r>
    <x v="534"/>
    <x v="4"/>
    <s v="OFF-EN-10001434"/>
    <x v="0"/>
    <x v="11"/>
    <n v="210.84"/>
    <s v="CA-2016-110289"/>
    <n v="1"/>
    <n v="4"/>
    <n v="0"/>
    <n v="103.3116"/>
    <n v="0.44424167803735209"/>
  </r>
  <r>
    <x v="534"/>
    <x v="4"/>
    <s v="OFF-PA-10002986"/>
    <x v="0"/>
    <x v="0"/>
    <n v="33.4"/>
    <s v="CA-2016-110289"/>
    <n v="0"/>
    <n v="5"/>
    <n v="0"/>
    <n v="16.032"/>
    <n v="0.43613829632717294"/>
  </r>
  <r>
    <x v="535"/>
    <x v="20"/>
    <s v="TEC-MA-10004552"/>
    <x v="2"/>
    <x v="15"/>
    <n v="1035.8"/>
    <s v="CA-2016-145758"/>
    <n v="1"/>
    <n v="4"/>
    <n v="0"/>
    <n v="269.30799999999999"/>
    <n v="0.5183572270896134"/>
  </r>
  <r>
    <x v="535"/>
    <x v="26"/>
    <s v="TEC-CO-10001571"/>
    <x v="2"/>
    <x v="16"/>
    <n v="439.99200000000002"/>
    <s v="US-2016-131359"/>
    <n v="1"/>
    <n v="1"/>
    <n v="0.2"/>
    <n v="164.99700000000001"/>
    <n v="0.55185675810753509"/>
  </r>
  <r>
    <x v="535"/>
    <x v="14"/>
    <s v="TEC-PH-10001809"/>
    <x v="2"/>
    <x v="6"/>
    <n v="299.89999999999998"/>
    <s v="CA-2016-123673"/>
    <n v="1"/>
    <n v="2"/>
    <n v="0"/>
    <n v="74.974999999999994"/>
    <n v="0.41105220110552465"/>
  </r>
  <r>
    <x v="535"/>
    <x v="6"/>
    <s v="OFF-AP-10000026"/>
    <x v="0"/>
    <x v="12"/>
    <n v="182.91"/>
    <s v="CA-2016-132318"/>
    <n v="1"/>
    <n v="3"/>
    <n v="0"/>
    <n v="53.043899999999979"/>
    <n v="0.49507917887403441"/>
  </r>
  <r>
    <x v="535"/>
    <x v="26"/>
    <s v="TEC-PH-10004531"/>
    <x v="2"/>
    <x v="6"/>
    <n v="87.96"/>
    <s v="US-2016-131359"/>
    <n v="0"/>
    <n v="5"/>
    <n v="0.2"/>
    <n v="30.785999999999998"/>
    <n v="0.41105220110552465"/>
  </r>
  <r>
    <x v="535"/>
    <x v="26"/>
    <s v="TEC-MA-10000597"/>
    <x v="2"/>
    <x v="15"/>
    <n v="59.994000000000007"/>
    <s v="US-2016-131359"/>
    <n v="0"/>
    <n v="2"/>
    <n v="0.7"/>
    <n v="-45.995400000000004"/>
    <n v="0.5183572270896134"/>
  </r>
  <r>
    <x v="535"/>
    <x v="26"/>
    <s v="FUR-FU-10003026"/>
    <x v="1"/>
    <x v="8"/>
    <n v="15.488"/>
    <s v="US-2016-131359"/>
    <n v="0"/>
    <n v="4"/>
    <n v="0.2"/>
    <n v="3.6783999999999999"/>
    <n v="0.4595170286641902"/>
  </r>
  <r>
    <x v="536"/>
    <x v="4"/>
    <s v="TEC-PH-10001578"/>
    <x v="2"/>
    <x v="6"/>
    <n v="1295.8400000000001"/>
    <s v="CA-2016-164882"/>
    <n v="1"/>
    <n v="4"/>
    <n v="0.2"/>
    <n v="145.78199999999993"/>
    <n v="0.41105220110552465"/>
  </r>
  <r>
    <x v="536"/>
    <x v="4"/>
    <s v="OFF-LA-10003510"/>
    <x v="0"/>
    <x v="2"/>
    <n v="427.42"/>
    <s v="US-2016-164448"/>
    <n v="1"/>
    <n v="14"/>
    <n v="0"/>
    <n v="196.61320000000001"/>
    <n v="0.4647369236065339"/>
  </r>
  <r>
    <x v="536"/>
    <x v="4"/>
    <s v="FUR-BO-10002213"/>
    <x v="1"/>
    <x v="10"/>
    <n v="425.83300000000003"/>
    <s v="CA-2016-164882"/>
    <n v="0"/>
    <n v="1"/>
    <n v="0.15"/>
    <n v="20.03919999999998"/>
    <n v="0.5176847302647779"/>
  </r>
  <r>
    <x v="536"/>
    <x v="4"/>
    <s v="OFF-BI-10004519"/>
    <x v="0"/>
    <x v="3"/>
    <n v="398.35199999999998"/>
    <s v="CA-2016-164882"/>
    <n v="0"/>
    <n v="3"/>
    <n v="0.2"/>
    <n v="124.48499999999999"/>
    <n v="0.46881743173671325"/>
  </r>
  <r>
    <x v="536"/>
    <x v="4"/>
    <s v="FUR-CH-10004218"/>
    <x v="1"/>
    <x v="5"/>
    <n v="323.13600000000002"/>
    <s v="CA-2016-164882"/>
    <n v="0"/>
    <n v="4"/>
    <n v="0.2"/>
    <n v="20.196000000000012"/>
    <n v="0.46529189879902266"/>
  </r>
  <r>
    <x v="536"/>
    <x v="20"/>
    <s v="OFF-EN-10003055"/>
    <x v="0"/>
    <x v="11"/>
    <n v="79.959999999999994"/>
    <s v="CA-2016-132570"/>
    <n v="1"/>
    <n v="2"/>
    <n v="0"/>
    <n v="35.981999999999992"/>
    <n v="0.44424167803735209"/>
  </r>
  <r>
    <x v="536"/>
    <x v="14"/>
    <s v="OFF-SU-10002573"/>
    <x v="0"/>
    <x v="14"/>
    <n v="70.12"/>
    <s v="CA-2016-122259"/>
    <n v="1"/>
    <n v="4"/>
    <n v="0"/>
    <n v="21.035999999999994"/>
    <n v="0.53938093436526824"/>
  </r>
  <r>
    <x v="536"/>
    <x v="4"/>
    <s v="OFF-ST-10003638"/>
    <x v="0"/>
    <x v="1"/>
    <n v="46.84"/>
    <s v="CA-2016-164882"/>
    <n v="0"/>
    <n v="2"/>
    <n v="0"/>
    <n v="12.646799999999999"/>
    <n v="0.44610841445725197"/>
  </r>
  <r>
    <x v="536"/>
    <x v="4"/>
    <s v="OFF-BI-10003708"/>
    <x v="0"/>
    <x v="3"/>
    <n v="29.800000000000004"/>
    <s v="US-2016-164448"/>
    <n v="0"/>
    <n v="5"/>
    <n v="0.2"/>
    <n v="9.3124999999999982"/>
    <n v="0.46881743173671325"/>
  </r>
  <r>
    <x v="536"/>
    <x v="4"/>
    <s v="OFF-SU-10004231"/>
    <x v="0"/>
    <x v="14"/>
    <n v="29.700000000000003"/>
    <s v="CA-2016-164882"/>
    <n v="0"/>
    <n v="3"/>
    <n v="0"/>
    <n v="8.0190000000000001"/>
    <n v="0.53938093436526824"/>
  </r>
  <r>
    <x v="536"/>
    <x v="4"/>
    <s v="OFF-PA-10000157"/>
    <x v="0"/>
    <x v="0"/>
    <n v="19.98"/>
    <s v="CA-2016-164882"/>
    <n v="0"/>
    <n v="1"/>
    <n v="0"/>
    <n v="9.3905999999999992"/>
    <n v="0.43613829632717294"/>
  </r>
  <r>
    <x v="536"/>
    <x v="4"/>
    <s v="OFF-FA-10000585"/>
    <x v="0"/>
    <x v="7"/>
    <n v="17.450000000000003"/>
    <s v="CA-2016-164882"/>
    <n v="0"/>
    <n v="5"/>
    <n v="0"/>
    <n v="8.0269999999999992"/>
    <n v="0.51168203684699509"/>
  </r>
  <r>
    <x v="536"/>
    <x v="4"/>
    <s v="OFF-EN-10002600"/>
    <x v="0"/>
    <x v="11"/>
    <n v="14.75"/>
    <s v="US-2016-164448"/>
    <n v="0"/>
    <n v="5"/>
    <n v="0"/>
    <n v="7.08"/>
    <n v="0.44424167803735209"/>
  </r>
  <r>
    <x v="536"/>
    <x v="4"/>
    <s v="OFF-EN-10001509"/>
    <x v="0"/>
    <x v="11"/>
    <n v="14.280000000000001"/>
    <s v="CA-2016-131457"/>
    <n v="1"/>
    <n v="7"/>
    <n v="0"/>
    <n v="6.7115999999999989"/>
    <n v="0.44424167803735209"/>
  </r>
  <r>
    <x v="536"/>
    <x v="4"/>
    <s v="OFF-BI-10002949"/>
    <x v="0"/>
    <x v="3"/>
    <n v="9.7280000000000015"/>
    <s v="US-2016-164448"/>
    <n v="0"/>
    <n v="2"/>
    <n v="0.2"/>
    <n v="3.283199999999999"/>
    <n v="0.46881743173671325"/>
  </r>
  <r>
    <x v="536"/>
    <x v="4"/>
    <s v="OFF-AR-10004272"/>
    <x v="0"/>
    <x v="4"/>
    <n v="5.04"/>
    <s v="CA-2016-164882"/>
    <n v="0"/>
    <n v="3"/>
    <n v="0"/>
    <n v="1.2599999999999998"/>
    <n v="0.45632477063632687"/>
  </r>
  <r>
    <x v="536"/>
    <x v="20"/>
    <s v="OFF-AR-10000369"/>
    <x v="0"/>
    <x v="4"/>
    <n v="2.78"/>
    <s v="CA-2016-132570"/>
    <n v="0"/>
    <n v="2"/>
    <n v="0"/>
    <n v="0.72279999999999989"/>
    <n v="0.45632477063632687"/>
  </r>
  <r>
    <x v="537"/>
    <x v="20"/>
    <s v="TEC-PH-10002597"/>
    <x v="2"/>
    <x v="6"/>
    <n v="503.96"/>
    <s v="CA-2016-113145"/>
    <n v="1"/>
    <n v="4"/>
    <n v="0"/>
    <n v="125.99000000000001"/>
    <n v="0.41105220110552465"/>
  </r>
  <r>
    <x v="537"/>
    <x v="20"/>
    <s v="FUR-CH-10000422"/>
    <x v="1"/>
    <x v="5"/>
    <n v="327.56399999999996"/>
    <s v="CA-2016-126739"/>
    <n v="1"/>
    <n v="4"/>
    <n v="0.1"/>
    <n v="21.837600000000023"/>
    <n v="0.46529189879902266"/>
  </r>
  <r>
    <x v="537"/>
    <x v="13"/>
    <s v="FUR-TA-10002530"/>
    <x v="1"/>
    <x v="13"/>
    <n v="301.95999999999998"/>
    <s v="CA-2016-108119"/>
    <n v="1"/>
    <n v="2"/>
    <n v="0"/>
    <n v="45.293999999999983"/>
    <n v="0.55975208308209756"/>
  </r>
  <r>
    <x v="537"/>
    <x v="20"/>
    <s v="FUR-FU-10000965"/>
    <x v="1"/>
    <x v="8"/>
    <n v="259.7"/>
    <s v="CA-2016-113145"/>
    <n v="0"/>
    <n v="5"/>
    <n v="0"/>
    <n v="106.477"/>
    <n v="0.4595170286641902"/>
  </r>
  <r>
    <x v="537"/>
    <x v="20"/>
    <s v="FUR-CH-10001545"/>
    <x v="1"/>
    <x v="5"/>
    <n v="205.16400000000002"/>
    <s v="CA-2016-141740"/>
    <n v="1"/>
    <n v="2"/>
    <n v="0.1"/>
    <n v="13.677600000000002"/>
    <n v="0.46529189879902266"/>
  </r>
  <r>
    <x v="537"/>
    <x v="20"/>
    <s v="TEC-AC-10001838"/>
    <x v="2"/>
    <x v="9"/>
    <n v="1399.93"/>
    <s v="CA-2016-113145"/>
    <n v="0"/>
    <n v="7"/>
    <n v="0"/>
    <n v="601.96990000000005"/>
    <n v="0.52062335344040378"/>
  </r>
  <r>
    <x v="537"/>
    <x v="2"/>
    <s v="TEC-AC-10002323"/>
    <x v="2"/>
    <x v="9"/>
    <n v="35.360000000000007"/>
    <s v="CA-2016-105221"/>
    <n v="1"/>
    <n v="2"/>
    <n v="0.2"/>
    <n v="-3.0939999999999994"/>
    <n v="0.52062335344040378"/>
  </r>
  <r>
    <x v="537"/>
    <x v="20"/>
    <s v="TEC-PH-10001527"/>
    <x v="2"/>
    <x v="6"/>
    <n v="42.95"/>
    <s v="CA-2016-113145"/>
    <n v="0"/>
    <n v="1"/>
    <n v="0"/>
    <n v="1.2884999999999991"/>
    <n v="0.41105220110552465"/>
  </r>
  <r>
    <x v="537"/>
    <x v="20"/>
    <s v="OFF-PA-10002659"/>
    <x v="0"/>
    <x v="0"/>
    <n v="13.52"/>
    <s v="CA-2016-113145"/>
    <n v="0"/>
    <n v="4"/>
    <n v="0"/>
    <n v="6.219199999999999"/>
    <n v="0.43613829632717294"/>
  </r>
  <r>
    <x v="537"/>
    <x v="11"/>
    <s v="OFF-AR-10001683"/>
    <x v="0"/>
    <x v="4"/>
    <n v="7.88"/>
    <s v="US-2016-110163"/>
    <n v="1"/>
    <n v="1"/>
    <n v="0.2"/>
    <n v="1.7730000000000004"/>
    <n v="0.45632477063632687"/>
  </r>
  <r>
    <x v="537"/>
    <x v="20"/>
    <s v="TEC-PH-10000347"/>
    <x v="2"/>
    <x v="6"/>
    <n v="4.95"/>
    <s v="CA-2016-130995"/>
    <n v="1"/>
    <n v="1"/>
    <n v="0"/>
    <n v="1.3365"/>
    <n v="0.41105220110552465"/>
  </r>
  <r>
    <x v="537"/>
    <x v="2"/>
    <s v="OFF-FA-10001135"/>
    <x v="0"/>
    <x v="7"/>
    <n v="3.1680000000000001"/>
    <s v="CA-2016-105221"/>
    <n v="0"/>
    <n v="2"/>
    <n v="0.2"/>
    <n v="-0.71279999999999988"/>
    <n v="0.51168203684699509"/>
  </r>
  <r>
    <x v="538"/>
    <x v="20"/>
    <s v="FUR-CH-10002073"/>
    <x v="1"/>
    <x v="5"/>
    <n v="2621.3220000000001"/>
    <s v="CA-2016-160227"/>
    <n v="1"/>
    <n v="11"/>
    <n v="0.1"/>
    <n v="553.39019999999982"/>
    <n v="0.46529189879902266"/>
  </r>
  <r>
    <x v="538"/>
    <x v="4"/>
    <s v="FUR-TA-10002903"/>
    <x v="1"/>
    <x v="13"/>
    <n v="1038.8399999999999"/>
    <s v="CA-2016-130890"/>
    <n v="1"/>
    <n v="5"/>
    <n v="0.2"/>
    <n v="51.942000000000007"/>
    <n v="0.55975208308209756"/>
  </r>
  <r>
    <x v="538"/>
    <x v="4"/>
    <s v="FUR-BO-10004357"/>
    <x v="1"/>
    <x v="10"/>
    <n v="512.49900000000002"/>
    <s v="CA-2016-168207"/>
    <n v="1"/>
    <n v="3"/>
    <n v="0.15"/>
    <n v="-30.147000000000048"/>
    <n v="0.5176847302647779"/>
  </r>
  <r>
    <x v="538"/>
    <x v="0"/>
    <s v="TEC-PH-10002200"/>
    <x v="2"/>
    <x v="6"/>
    <n v="344.70400000000001"/>
    <s v="CA-2016-141810"/>
    <n v="1"/>
    <n v="2"/>
    <n v="0.2"/>
    <n v="38.779199999999989"/>
    <n v="0.41105220110552465"/>
  </r>
  <r>
    <x v="538"/>
    <x v="6"/>
    <s v="OFF-AP-10003099"/>
    <x v="0"/>
    <x v="12"/>
    <n v="197.72"/>
    <s v="CA-2016-138625"/>
    <n v="1"/>
    <n v="4"/>
    <n v="0"/>
    <n v="55.36160000000001"/>
    <n v="0.49507917887403441"/>
  </r>
  <r>
    <x v="538"/>
    <x v="22"/>
    <s v="TEC-AC-10001552"/>
    <x v="2"/>
    <x v="9"/>
    <n v="447.93"/>
    <s v="CA-2016-125416"/>
    <n v="1"/>
    <n v="9"/>
    <n v="0"/>
    <n v="49.272299999999987"/>
    <n v="0.52062335344040378"/>
  </r>
  <r>
    <x v="538"/>
    <x v="4"/>
    <s v="OFF-BI-10001524"/>
    <x v="0"/>
    <x v="3"/>
    <n v="117.48800000000001"/>
    <s v="CA-2016-168207"/>
    <n v="0"/>
    <n v="7"/>
    <n v="0.2"/>
    <n v="41.120799999999988"/>
    <n v="0.46881743173671325"/>
  </r>
  <r>
    <x v="538"/>
    <x v="20"/>
    <s v="FUR-CH-10003535"/>
    <x v="1"/>
    <x v="5"/>
    <n v="109.764"/>
    <s v="CA-2016-100657"/>
    <n v="1"/>
    <n v="2"/>
    <n v="0.1"/>
    <n v="8.5371999999999968"/>
    <n v="0.46529189879902266"/>
  </r>
  <r>
    <x v="538"/>
    <x v="4"/>
    <s v="FUR-FU-10004909"/>
    <x v="1"/>
    <x v="8"/>
    <n v="96.960000000000008"/>
    <s v="CA-2016-168207"/>
    <n v="0"/>
    <n v="6"/>
    <n v="0"/>
    <n v="33.935999999999993"/>
    <n v="0.4595170286641902"/>
  </r>
  <r>
    <x v="538"/>
    <x v="0"/>
    <s v="OFF-BI-10001524"/>
    <x v="0"/>
    <x v="3"/>
    <n v="29.371999999999993"/>
    <s v="CA-2016-141810"/>
    <n v="0"/>
    <n v="7"/>
    <n v="0.8"/>
    <n v="-46.995200000000025"/>
    <n v="0.46881743173671325"/>
  </r>
  <r>
    <x v="538"/>
    <x v="4"/>
    <s v="OFF-BI-10003355"/>
    <x v="0"/>
    <x v="3"/>
    <n v="11.952000000000002"/>
    <s v="CA-2016-168207"/>
    <n v="0"/>
    <n v="3"/>
    <n v="0.2"/>
    <n v="4.1832000000000003"/>
    <n v="0.46881743173671325"/>
  </r>
  <r>
    <x v="539"/>
    <x v="20"/>
    <s v="FUR-CH-10004983"/>
    <x v="1"/>
    <x v="5"/>
    <n v="1448.8200000000002"/>
    <s v="CA-2016-162047"/>
    <n v="1"/>
    <n v="10"/>
    <n v="0.1"/>
    <n v="209.27399999999992"/>
    <n v="0.46529189879902266"/>
  </r>
  <r>
    <x v="539"/>
    <x v="4"/>
    <s v="TEC-PH-10003580"/>
    <x v="2"/>
    <x v="6"/>
    <n v="1212.848"/>
    <s v="CA-2016-140410"/>
    <n v="1"/>
    <n v="7"/>
    <n v="0.2"/>
    <n v="106.12420000000014"/>
    <n v="0.41105220110552465"/>
  </r>
  <r>
    <x v="539"/>
    <x v="4"/>
    <s v="TEC-AC-10001109"/>
    <x v="2"/>
    <x v="9"/>
    <n v="89.97"/>
    <s v="CA-2016-140410"/>
    <n v="0"/>
    <n v="3"/>
    <n v="0"/>
    <n v="37.787400000000005"/>
    <n v="0.52062335344040378"/>
  </r>
  <r>
    <x v="539"/>
    <x v="4"/>
    <s v="FUR-FU-10003347"/>
    <x v="1"/>
    <x v="8"/>
    <n v="42.599999999999994"/>
    <s v="CA-2016-140410"/>
    <n v="0"/>
    <n v="3"/>
    <n v="0"/>
    <n v="16.614000000000001"/>
    <n v="0.4595170286641902"/>
  </r>
  <r>
    <x v="539"/>
    <x v="0"/>
    <s v="OFF-EN-10001137"/>
    <x v="0"/>
    <x v="11"/>
    <n v="6.6080000000000005"/>
    <s v="CA-2016-121041"/>
    <n v="1"/>
    <n v="2"/>
    <n v="0.2"/>
    <n v="2.1475999999999997"/>
    <n v="0.44424167803735209"/>
  </r>
  <r>
    <x v="540"/>
    <x v="16"/>
    <s v="OFF-AP-10000576"/>
    <x v="0"/>
    <x v="12"/>
    <n v="387.13600000000002"/>
    <s v="CA-2016-118444"/>
    <n v="1"/>
    <n v="4"/>
    <n v="0.2"/>
    <n v="24.196000000000012"/>
    <n v="0.49507917887403441"/>
  </r>
  <r>
    <x v="540"/>
    <x v="25"/>
    <s v="FUR-CH-10001270"/>
    <x v="1"/>
    <x v="5"/>
    <n v="207"/>
    <s v="CA-2016-131422"/>
    <n v="1"/>
    <n v="3"/>
    <n v="0.2"/>
    <n v="25.874999999999972"/>
    <n v="0.46529189879902266"/>
  </r>
  <r>
    <x v="540"/>
    <x v="22"/>
    <s v="OFF-BI-10002794"/>
    <x v="0"/>
    <x v="3"/>
    <n v="98.352000000000004"/>
    <s v="CA-2016-131072"/>
    <n v="1"/>
    <n v="3"/>
    <n v="0.2"/>
    <n v="35.652599999999993"/>
    <n v="0.46881743173671325"/>
  </r>
  <r>
    <x v="540"/>
    <x v="4"/>
    <s v="OFF-ST-10000649"/>
    <x v="0"/>
    <x v="1"/>
    <n v="62.8"/>
    <s v="CA-2016-145485"/>
    <n v="1"/>
    <n v="4"/>
    <n v="0"/>
    <n v="15.700000000000003"/>
    <n v="0.44610841445725197"/>
  </r>
  <r>
    <x v="540"/>
    <x v="10"/>
    <s v="OFF-SU-10004661"/>
    <x v="0"/>
    <x v="14"/>
    <n v="27.200000000000003"/>
    <s v="US-2016-136259"/>
    <n v="1"/>
    <n v="4"/>
    <n v="0.2"/>
    <n v="2.0399999999999991"/>
    <n v="0.53938093436526824"/>
  </r>
  <r>
    <x v="540"/>
    <x v="20"/>
    <s v="OFF-BI-10001116"/>
    <x v="0"/>
    <x v="3"/>
    <n v="25.344000000000001"/>
    <s v="CA-2016-144386"/>
    <n v="1"/>
    <n v="6"/>
    <n v="0.2"/>
    <n v="8.8704000000000018"/>
    <n v="0.46881743173671325"/>
  </r>
  <r>
    <x v="540"/>
    <x v="1"/>
    <s v="OFF-LA-10004484"/>
    <x v="0"/>
    <x v="2"/>
    <n v="19.824000000000002"/>
    <s v="CA-2016-103961"/>
    <n v="1"/>
    <n v="6"/>
    <n v="0.2"/>
    <n v="6.4427999999999992"/>
    <n v="0.4647369236065339"/>
  </r>
  <r>
    <x v="540"/>
    <x v="10"/>
    <s v="OFF-BI-10000773"/>
    <x v="0"/>
    <x v="3"/>
    <n v="7.218"/>
    <s v="US-2016-136259"/>
    <n v="0"/>
    <n v="3"/>
    <n v="0.7"/>
    <n v="-5.5338000000000012"/>
    <n v="0.46881743173671325"/>
  </r>
  <r>
    <x v="541"/>
    <x v="12"/>
    <s v="OFF-EN-10002600"/>
    <x v="0"/>
    <x v="11"/>
    <n v="7.080000000000001"/>
    <s v="CA-2016-105312"/>
    <n v="1"/>
    <n v="3"/>
    <n v="0.2"/>
    <n v="2.4779999999999989"/>
    <n v="0.44424167803735209"/>
  </r>
  <r>
    <x v="541"/>
    <x v="12"/>
    <s v="OFF-BI-10002049"/>
    <x v="0"/>
    <x v="3"/>
    <n v="4.4009999999999998"/>
    <s v="CA-2016-105312"/>
    <n v="0"/>
    <n v="3"/>
    <n v="0.7"/>
    <n v="-3.5207999999999995"/>
    <n v="0.46881743173671325"/>
  </r>
  <r>
    <x v="542"/>
    <x v="16"/>
    <s v="OFF-BI-10001359"/>
    <x v="0"/>
    <x v="3"/>
    <n v="1345.4850000000001"/>
    <s v="CA-2016-105571"/>
    <n v="1"/>
    <n v="5"/>
    <n v="0.7"/>
    <n v="-1031.5385000000001"/>
    <n v="0.46881743173671325"/>
  </r>
  <r>
    <x v="542"/>
    <x v="45"/>
    <s v="FUR-CH-10000595"/>
    <x v="1"/>
    <x v="5"/>
    <n v="715.2"/>
    <s v="CA-2016-162887"/>
    <n v="1"/>
    <n v="3"/>
    <n v="0"/>
    <n v="178.79999999999998"/>
    <n v="0.46529189879902266"/>
  </r>
  <r>
    <x v="542"/>
    <x v="0"/>
    <s v="TEC-MA-10001016"/>
    <x v="2"/>
    <x v="15"/>
    <n v="287.90999999999997"/>
    <s v="CA-2016-163181"/>
    <n v="1"/>
    <n v="3"/>
    <n v="0.4"/>
    <n v="33.589499999999987"/>
    <n v="0.5183572270896134"/>
  </r>
  <r>
    <x v="542"/>
    <x v="4"/>
    <s v="FUR-CH-10000595"/>
    <x v="1"/>
    <x v="5"/>
    <n v="190.72000000000003"/>
    <s v="CA-2016-102848"/>
    <n v="1"/>
    <n v="1"/>
    <n v="0.2"/>
    <n v="11.919999999999987"/>
    <n v="0.46529189879902266"/>
  </r>
  <r>
    <x v="542"/>
    <x v="0"/>
    <s v="OFF-ST-10000129"/>
    <x v="0"/>
    <x v="1"/>
    <n v="177.64800000000002"/>
    <s v="CA-2016-163181"/>
    <n v="0"/>
    <n v="2"/>
    <n v="0.2"/>
    <n v="-28.867800000000017"/>
    <n v="0.44610841445725197"/>
  </r>
  <r>
    <x v="542"/>
    <x v="0"/>
    <s v="OFF-ST-10001713"/>
    <x v="0"/>
    <x v="1"/>
    <n v="84.784000000000006"/>
    <s v="CA-2016-163181"/>
    <n v="0"/>
    <n v="2"/>
    <n v="0.2"/>
    <n v="-16.956800000000005"/>
    <n v="0.44610841445725197"/>
  </r>
  <r>
    <x v="542"/>
    <x v="0"/>
    <s v="OFF-PA-10001357"/>
    <x v="0"/>
    <x v="0"/>
    <n v="76.64"/>
    <s v="CA-2016-126669"/>
    <n v="1"/>
    <n v="2"/>
    <n v="0.2"/>
    <n v="26.823999999999995"/>
    <n v="0.43613829632717294"/>
  </r>
  <r>
    <x v="542"/>
    <x v="0"/>
    <s v="FUR-FU-10000193"/>
    <x v="1"/>
    <x v="8"/>
    <n v="64.959999999999994"/>
    <s v="CA-2016-163181"/>
    <n v="0"/>
    <n v="5"/>
    <n v="0.6"/>
    <n v="-84.447999999999993"/>
    <n v="0.4595170286641902"/>
  </r>
  <r>
    <x v="542"/>
    <x v="0"/>
    <s v="OFF-BI-10000474"/>
    <x v="0"/>
    <x v="3"/>
    <n v="32.059999999999995"/>
    <s v="CA-2016-163181"/>
    <n v="0"/>
    <n v="10"/>
    <n v="0.8"/>
    <n v="-51.296000000000006"/>
    <n v="0.46881743173671325"/>
  </r>
  <r>
    <x v="542"/>
    <x v="7"/>
    <s v="OFF-FA-10004968"/>
    <x v="0"/>
    <x v="7"/>
    <n v="26.18"/>
    <s v="CA-2016-148432"/>
    <n v="1"/>
    <n v="7"/>
    <n v="0"/>
    <n v="0.5236000000000014"/>
    <n v="0.51168203684699509"/>
  </r>
  <r>
    <x v="542"/>
    <x v="2"/>
    <s v="OFF-EN-10000483"/>
    <x v="0"/>
    <x v="11"/>
    <n v="24.400000000000002"/>
    <s v="CA-2016-134922"/>
    <n v="1"/>
    <n v="2"/>
    <n v="0.2"/>
    <n v="7.9299999999999971"/>
    <n v="0.44424167803735209"/>
  </r>
  <r>
    <x v="542"/>
    <x v="0"/>
    <s v="OFF-AR-10001683"/>
    <x v="0"/>
    <x v="4"/>
    <n v="23.64"/>
    <s v="CA-2016-163181"/>
    <n v="0"/>
    <n v="3"/>
    <n v="0.2"/>
    <n v="5.3190000000000008"/>
    <n v="0.45632477063632687"/>
  </r>
  <r>
    <x v="542"/>
    <x v="16"/>
    <s v="OFF-BI-10003305"/>
    <x v="0"/>
    <x v="3"/>
    <n v="16.146000000000004"/>
    <s v="CA-2016-105571"/>
    <n v="0"/>
    <n v="9"/>
    <n v="0.7"/>
    <n v="-12.916800000000002"/>
    <n v="0.46881743173671325"/>
  </r>
  <r>
    <x v="542"/>
    <x v="7"/>
    <s v="OFF-PA-10001274"/>
    <x v="0"/>
    <x v="0"/>
    <n v="7.3"/>
    <s v="CA-2016-148432"/>
    <n v="0"/>
    <n v="2"/>
    <n v="0"/>
    <n v="3.4309999999999996"/>
    <n v="0.43613829632717294"/>
  </r>
  <r>
    <x v="543"/>
    <x v="20"/>
    <s v="TEC-MA-10000045"/>
    <x v="2"/>
    <x v="15"/>
    <n v="4643.8"/>
    <s v="CA-2016-114811"/>
    <n v="1"/>
    <n v="4"/>
    <n v="0"/>
    <n v="2229.0239999999999"/>
    <n v="0.5183572270896134"/>
  </r>
  <r>
    <x v="543"/>
    <x v="45"/>
    <s v="FUR-BO-10004834"/>
    <x v="1"/>
    <x v="10"/>
    <n v="4404.8999999999996"/>
    <s v="CA-2016-117086"/>
    <n v="1"/>
    <n v="5"/>
    <n v="0"/>
    <n v="1013.1270000000001"/>
    <n v="0.5176847302647779"/>
  </r>
  <r>
    <x v="543"/>
    <x v="20"/>
    <s v="FUR-CH-10003746"/>
    <x v="1"/>
    <x v="5"/>
    <n v="577.76400000000001"/>
    <s v="CA-2016-114811"/>
    <n v="0"/>
    <n v="2"/>
    <n v="0.1"/>
    <n v="115.5528"/>
    <n v="0.46529189879902266"/>
  </r>
  <r>
    <x v="543"/>
    <x v="20"/>
    <s v="TEC-PH-10004165"/>
    <x v="2"/>
    <x v="6"/>
    <n v="549.98"/>
    <s v="CA-2016-114811"/>
    <n v="0"/>
    <n v="2"/>
    <n v="0"/>
    <n v="142.9948"/>
    <n v="0.41105220110552465"/>
  </r>
  <r>
    <x v="543"/>
    <x v="6"/>
    <s v="OFF-AR-10000380"/>
    <x v="0"/>
    <x v="4"/>
    <n v="265.85999999999996"/>
    <s v="CA-2016-109386"/>
    <n v="1"/>
    <n v="7"/>
    <n v="0"/>
    <n v="79.757999999999967"/>
    <n v="0.45632477063632687"/>
  </r>
  <r>
    <x v="543"/>
    <x v="30"/>
    <s v="TEC-PH-10003885"/>
    <x v="2"/>
    <x v="6"/>
    <n v="263.95999999999998"/>
    <s v="US-2016-151407"/>
    <n v="1"/>
    <n v="4"/>
    <n v="0"/>
    <n v="76.548399999999987"/>
    <n v="0.41105220110552465"/>
  </r>
  <r>
    <x v="543"/>
    <x v="6"/>
    <s v="TEC-PH-10002890"/>
    <x v="2"/>
    <x v="6"/>
    <n v="226.20000000000002"/>
    <s v="CA-2016-109386"/>
    <n v="0"/>
    <n v="5"/>
    <n v="0"/>
    <n v="58.811999999999998"/>
    <n v="0.41105220110552465"/>
  </r>
  <r>
    <x v="543"/>
    <x v="6"/>
    <s v="FUR-FU-10000308"/>
    <x v="1"/>
    <x v="8"/>
    <n v="186.54"/>
    <s v="CA-2016-109386"/>
    <n v="0"/>
    <n v="3"/>
    <n v="0"/>
    <n v="41.038800000000002"/>
    <n v="0.4595170286641902"/>
  </r>
  <r>
    <x v="543"/>
    <x v="4"/>
    <s v="TEC-AC-10002049"/>
    <x v="2"/>
    <x v="9"/>
    <n v="371.96999999999997"/>
    <s v="CA-2016-117611"/>
    <n v="1"/>
    <n v="3"/>
    <n v="0"/>
    <n v="66.954599999999971"/>
    <n v="0.52062335344040378"/>
  </r>
  <r>
    <x v="543"/>
    <x v="4"/>
    <s v="TEC-AC-10001956"/>
    <x v="2"/>
    <x v="9"/>
    <n v="119.9"/>
    <s v="CA-2016-154886"/>
    <n v="1"/>
    <n v="2"/>
    <n v="0"/>
    <n v="43.164000000000001"/>
    <n v="0.52062335344040378"/>
  </r>
  <r>
    <x v="543"/>
    <x v="27"/>
    <s v="OFF-PA-10001125"/>
    <x v="0"/>
    <x v="0"/>
    <n v="92.94"/>
    <s v="CA-2016-123568"/>
    <n v="1"/>
    <n v="3"/>
    <n v="0"/>
    <n v="41.822999999999993"/>
    <n v="0.43613829632717294"/>
  </r>
  <r>
    <x v="543"/>
    <x v="27"/>
    <s v="OFF-BI-10001510"/>
    <x v="0"/>
    <x v="3"/>
    <n v="91.68"/>
    <s v="CA-2016-123568"/>
    <n v="0"/>
    <n v="5"/>
    <n v="0.2"/>
    <n v="28.65"/>
    <n v="0.46881743173671325"/>
  </r>
  <r>
    <x v="543"/>
    <x v="20"/>
    <s v="OFF-ST-10000885"/>
    <x v="0"/>
    <x v="1"/>
    <n v="67.150000000000006"/>
    <s v="CA-2016-114811"/>
    <n v="0"/>
    <n v="5"/>
    <n v="0"/>
    <n v="16.787500000000001"/>
    <n v="0.44610841445725197"/>
  </r>
  <r>
    <x v="543"/>
    <x v="27"/>
    <s v="FUR-FU-10004090"/>
    <x v="1"/>
    <x v="8"/>
    <n v="66.69"/>
    <s v="CA-2016-123568"/>
    <n v="0"/>
    <n v="3"/>
    <n v="0"/>
    <n v="22.007699999999996"/>
    <n v="0.4595170286641902"/>
  </r>
  <r>
    <x v="543"/>
    <x v="20"/>
    <s v="OFF-BI-10001922"/>
    <x v="0"/>
    <x v="3"/>
    <n v="52.272000000000006"/>
    <s v="CA-2016-164441"/>
    <n v="1"/>
    <n v="11"/>
    <n v="0.2"/>
    <n v="17.641799999999996"/>
    <n v="0.46881743173671325"/>
  </r>
  <r>
    <x v="543"/>
    <x v="6"/>
    <s v="OFF-AP-10003266"/>
    <x v="0"/>
    <x v="12"/>
    <n v="44.43"/>
    <s v="CA-2016-109386"/>
    <n v="0"/>
    <n v="3"/>
    <n v="0"/>
    <n v="18.660600000000002"/>
    <n v="0.49507917887403441"/>
  </r>
  <r>
    <x v="543"/>
    <x v="25"/>
    <s v="OFF-BI-10000315"/>
    <x v="0"/>
    <x v="3"/>
    <n v="39.878999999999998"/>
    <s v="CA-2016-108259"/>
    <n v="1"/>
    <n v="7"/>
    <n v="0.7"/>
    <n v="-29.244599999999991"/>
    <n v="0.46881743173671325"/>
  </r>
  <r>
    <x v="543"/>
    <x v="25"/>
    <s v="OFF-FA-10000624"/>
    <x v="0"/>
    <x v="7"/>
    <n v="31.504000000000005"/>
    <s v="CA-2016-108259"/>
    <n v="0"/>
    <n v="11"/>
    <n v="0.2"/>
    <n v="11.814"/>
    <n v="0.51168203684699509"/>
  </r>
  <r>
    <x v="543"/>
    <x v="6"/>
    <s v="OFF-AR-10000122"/>
    <x v="0"/>
    <x v="4"/>
    <n v="27.9"/>
    <s v="CA-2016-109386"/>
    <n v="0"/>
    <n v="5"/>
    <n v="0"/>
    <n v="6.9749999999999979"/>
    <n v="0.45632477063632687"/>
  </r>
  <r>
    <x v="543"/>
    <x v="20"/>
    <s v="OFF-PA-10001667"/>
    <x v="0"/>
    <x v="0"/>
    <n v="17.940000000000001"/>
    <s v="CA-2016-164441"/>
    <n v="0"/>
    <n v="3"/>
    <n v="0"/>
    <n v="8.0730000000000004"/>
    <n v="0.43613829632717294"/>
  </r>
  <r>
    <x v="543"/>
    <x v="20"/>
    <s v="FUR-FU-10002240"/>
    <x v="1"/>
    <x v="8"/>
    <n v="11.82"/>
    <s v="CA-2016-114811"/>
    <n v="0"/>
    <n v="3"/>
    <n v="0"/>
    <n v="4.7279999999999998"/>
    <n v="0.4595170286641902"/>
  </r>
  <r>
    <x v="543"/>
    <x v="32"/>
    <s v="OFF-AR-10001573"/>
    <x v="0"/>
    <x v="4"/>
    <n v="11.65"/>
    <s v="CA-2016-105634"/>
    <n v="1"/>
    <n v="5"/>
    <n v="0"/>
    <n v="3.3784999999999989"/>
    <n v="0.45632477063632687"/>
  </r>
  <r>
    <x v="543"/>
    <x v="0"/>
    <s v="OFF-BI-10003291"/>
    <x v="0"/>
    <x v="3"/>
    <n v="10.475999999999999"/>
    <s v="CA-2016-111990"/>
    <n v="1"/>
    <n v="6"/>
    <n v="0.8"/>
    <n v="-17.285400000000006"/>
    <n v="0.46881743173671325"/>
  </r>
  <r>
    <x v="543"/>
    <x v="27"/>
    <s v="OFF-FA-10002701"/>
    <x v="0"/>
    <x v="7"/>
    <n v="5.04"/>
    <s v="CA-2016-123568"/>
    <n v="0"/>
    <n v="3"/>
    <n v="0"/>
    <n v="0.20159999999999978"/>
    <n v="0.51168203684699509"/>
  </r>
  <r>
    <x v="543"/>
    <x v="25"/>
    <s v="OFF-LA-10002945"/>
    <x v="0"/>
    <x v="2"/>
    <n v="5.04"/>
    <s v="CA-2016-108259"/>
    <n v="0"/>
    <n v="1"/>
    <n v="0.2"/>
    <n v="1.6379999999999997"/>
    <n v="0.4647369236065339"/>
  </r>
  <r>
    <x v="543"/>
    <x v="4"/>
    <s v="OFF-FA-10002280"/>
    <x v="0"/>
    <x v="7"/>
    <n v="5"/>
    <s v="CA-2016-117611"/>
    <n v="0"/>
    <n v="1"/>
    <n v="0"/>
    <n v="2.4"/>
    <n v="0.51168203684699509"/>
  </r>
  <r>
    <x v="543"/>
    <x v="25"/>
    <s v="FUR-FU-10000023"/>
    <x v="1"/>
    <x v="8"/>
    <n v="4.7119999999999997"/>
    <s v="CA-2016-108259"/>
    <n v="0"/>
    <n v="1"/>
    <n v="0.2"/>
    <n v="1.4136000000000002"/>
    <n v="0.4595170286641902"/>
  </r>
  <r>
    <x v="544"/>
    <x v="20"/>
    <s v="TEC-MA-10000045"/>
    <x v="2"/>
    <x v="15"/>
    <n v="2321.9"/>
    <s v="CA-2016-169796"/>
    <n v="1"/>
    <n v="2"/>
    <n v="0"/>
    <n v="1114.5119999999999"/>
    <n v="0.5183572270896134"/>
  </r>
  <r>
    <x v="544"/>
    <x v="24"/>
    <s v="FUR-TA-10002855"/>
    <x v="1"/>
    <x v="13"/>
    <n v="1024.3800000000001"/>
    <s v="CA-2016-127509"/>
    <n v="1"/>
    <n v="7"/>
    <n v="0"/>
    <n v="215.11979999999994"/>
    <n v="0.55975208308209756"/>
  </r>
  <r>
    <x v="544"/>
    <x v="20"/>
    <s v="OFF-ST-10002554"/>
    <x v="0"/>
    <x v="1"/>
    <n v="244.54999999999998"/>
    <s v="CA-2016-146486"/>
    <n v="1"/>
    <n v="5"/>
    <n v="0"/>
    <n v="4.8910000000000053"/>
    <n v="0.44610841445725197"/>
  </r>
  <r>
    <x v="544"/>
    <x v="20"/>
    <s v="TEC-AC-10002637"/>
    <x v="2"/>
    <x v="9"/>
    <n v="899.95"/>
    <s v="CA-2016-146486"/>
    <n v="0"/>
    <n v="5"/>
    <n v="0"/>
    <n v="53.996999999999957"/>
    <n v="0.52062335344040378"/>
  </r>
  <r>
    <x v="544"/>
    <x v="20"/>
    <s v="TEC-AC-10002018"/>
    <x v="2"/>
    <x v="9"/>
    <n v="13.98"/>
    <s v="CA-2016-146486"/>
    <n v="0"/>
    <n v="2"/>
    <n v="0"/>
    <n v="6.011400000000001"/>
    <n v="0.52062335344040378"/>
  </r>
  <r>
    <x v="544"/>
    <x v="24"/>
    <s v="OFF-EN-10000781"/>
    <x v="0"/>
    <x v="11"/>
    <n v="26.22"/>
    <s v="CA-2016-127509"/>
    <n v="0"/>
    <n v="3"/>
    <n v="0"/>
    <n v="12.323399999999999"/>
    <n v="0.44424167803735209"/>
  </r>
  <r>
    <x v="544"/>
    <x v="20"/>
    <s v="OFF-ST-10001505"/>
    <x v="0"/>
    <x v="1"/>
    <n v="17.940000000000001"/>
    <s v="CA-2016-169796"/>
    <n v="0"/>
    <n v="3"/>
    <n v="0"/>
    <n v="3.0497999999999985"/>
    <n v="0.44610841445725197"/>
  </r>
  <r>
    <x v="544"/>
    <x v="24"/>
    <s v="OFF-PA-10002160"/>
    <x v="0"/>
    <x v="0"/>
    <n v="17.34"/>
    <s v="CA-2016-127509"/>
    <n v="0"/>
    <n v="3"/>
    <n v="0"/>
    <n v="8.4966000000000008"/>
    <n v="0.43613829632717294"/>
  </r>
  <r>
    <x v="544"/>
    <x v="24"/>
    <s v="OFF-BI-10002393"/>
    <x v="0"/>
    <x v="3"/>
    <n v="17.22"/>
    <s v="CA-2016-127509"/>
    <n v="0"/>
    <n v="3"/>
    <n v="0"/>
    <n v="7.9212000000000007"/>
    <n v="0.46881743173671325"/>
  </r>
  <r>
    <x v="544"/>
    <x v="20"/>
    <s v="OFF-EN-10001509"/>
    <x v="0"/>
    <x v="11"/>
    <n v="12.24"/>
    <s v="CA-2016-146486"/>
    <n v="0"/>
    <n v="6"/>
    <n v="0"/>
    <n v="5.7527999999999988"/>
    <n v="0.44424167803735209"/>
  </r>
  <r>
    <x v="544"/>
    <x v="2"/>
    <s v="OFF-PA-10004000"/>
    <x v="0"/>
    <x v="0"/>
    <n v="11.352000000000002"/>
    <s v="CA-2016-158554"/>
    <n v="1"/>
    <n v="3"/>
    <n v="0.2"/>
    <n v="4.1151"/>
    <n v="0.43613829632717294"/>
  </r>
  <r>
    <x v="544"/>
    <x v="18"/>
    <s v="OFF-BI-10001890"/>
    <x v="0"/>
    <x v="3"/>
    <n v="10.74"/>
    <s v="CA-2016-113222"/>
    <n v="1"/>
    <n v="3"/>
    <n v="0"/>
    <n v="5.1551999999999998"/>
    <n v="0.46881743173671325"/>
  </r>
  <r>
    <x v="544"/>
    <x v="4"/>
    <s v="OFF-FA-10000490"/>
    <x v="0"/>
    <x v="7"/>
    <n v="2.48"/>
    <s v="CA-2016-126466"/>
    <n v="1"/>
    <n v="2"/>
    <n v="0"/>
    <n v="1.1656"/>
    <n v="0.51168203684699509"/>
  </r>
  <r>
    <x v="545"/>
    <x v="28"/>
    <s v="OFF-ST-10000078"/>
    <x v="0"/>
    <x v="1"/>
    <n v="795.51"/>
    <s v="CA-2016-121783"/>
    <n v="1"/>
    <n v="3"/>
    <n v="0"/>
    <n v="143.19179999999994"/>
    <n v="0.44610841445725197"/>
  </r>
  <r>
    <x v="545"/>
    <x v="28"/>
    <s v="OFF-AP-10003849"/>
    <x v="0"/>
    <x v="12"/>
    <n v="715.64"/>
    <s v="CA-2016-121783"/>
    <n v="0"/>
    <n v="2"/>
    <n v="0"/>
    <n v="178.90999999999997"/>
    <n v="0.49507917887403441"/>
  </r>
  <r>
    <x v="545"/>
    <x v="18"/>
    <s v="OFF-ST-10003306"/>
    <x v="0"/>
    <x v="1"/>
    <n v="714.30000000000007"/>
    <s v="CA-2016-158659"/>
    <n v="1"/>
    <n v="5"/>
    <n v="0"/>
    <n v="207.14699999999993"/>
    <n v="0.44610841445725197"/>
  </r>
  <r>
    <x v="545"/>
    <x v="2"/>
    <s v="OFF-ST-10001526"/>
    <x v="0"/>
    <x v="1"/>
    <n v="577.58400000000006"/>
    <s v="CA-2016-147690"/>
    <n v="1"/>
    <n v="6"/>
    <n v="0.2"/>
    <n v="43.318799999999953"/>
    <n v="0.44610841445725197"/>
  </r>
  <r>
    <x v="545"/>
    <x v="28"/>
    <s v="TEC-CO-10001571"/>
    <x v="2"/>
    <x v="16"/>
    <n v="549.99"/>
    <s v="CA-2016-121783"/>
    <n v="0"/>
    <n v="1"/>
    <n v="0"/>
    <n v="274.995"/>
    <n v="0.55185675810753509"/>
  </r>
  <r>
    <x v="545"/>
    <x v="4"/>
    <s v="TEC-AC-10004469"/>
    <x v="2"/>
    <x v="9"/>
    <n v="79.900000000000006"/>
    <s v="CA-2016-155040"/>
    <n v="1"/>
    <n v="2"/>
    <n v="0"/>
    <n v="35.156000000000006"/>
    <n v="0.52062335344040378"/>
  </r>
  <r>
    <x v="545"/>
    <x v="28"/>
    <s v="OFF-BI-10001658"/>
    <x v="0"/>
    <x v="3"/>
    <n v="74.760000000000005"/>
    <s v="CA-2016-121783"/>
    <n v="0"/>
    <n v="3"/>
    <n v="0"/>
    <n v="34.389600000000002"/>
    <n v="0.46881743173671325"/>
  </r>
  <r>
    <x v="545"/>
    <x v="28"/>
    <s v="FUR-FU-10004351"/>
    <x v="1"/>
    <x v="8"/>
    <n v="29.22"/>
    <s v="CA-2016-121783"/>
    <n v="0"/>
    <n v="3"/>
    <n v="0"/>
    <n v="12.856800000000002"/>
    <n v="0.4595170286641902"/>
  </r>
  <r>
    <x v="546"/>
    <x v="14"/>
    <s v="OFF-ST-10003282"/>
    <x v="0"/>
    <x v="1"/>
    <n v="418.32"/>
    <s v="CA-2016-111948"/>
    <n v="1"/>
    <n v="7"/>
    <n v="0"/>
    <n v="117.12960000000004"/>
    <n v="0.44610841445725197"/>
  </r>
  <r>
    <x v="546"/>
    <x v="14"/>
    <s v="OFF-AP-10002311"/>
    <x v="0"/>
    <x v="12"/>
    <n v="123.858"/>
    <s v="CA-2016-111948"/>
    <n v="0"/>
    <n v="2"/>
    <n v="0.1"/>
    <n v="46.790800000000004"/>
    <n v="0.49507917887403441"/>
  </r>
  <r>
    <x v="547"/>
    <x v="16"/>
    <s v="FUR-CH-10003298"/>
    <x v="1"/>
    <x v="5"/>
    <n v="523.91999999999996"/>
    <s v="CA-2016-113628"/>
    <n v="1"/>
    <n v="5"/>
    <n v="0.2"/>
    <n v="-72.039000000000044"/>
    <n v="0.46529189879902266"/>
  </r>
  <r>
    <x v="547"/>
    <x v="0"/>
    <s v="OFF-EN-10003055"/>
    <x v="0"/>
    <x v="11"/>
    <n v="223.88799999999998"/>
    <s v="CA-2016-162964"/>
    <n v="1"/>
    <n v="7"/>
    <n v="0.2"/>
    <n v="69.964999999999975"/>
    <n v="0.44424167803735209"/>
  </r>
  <r>
    <x v="547"/>
    <x v="16"/>
    <s v="FUR-CH-10004477"/>
    <x v="1"/>
    <x v="5"/>
    <n v="146.13600000000002"/>
    <s v="CA-2016-113628"/>
    <n v="0"/>
    <n v="3"/>
    <n v="0.2"/>
    <n v="16.440299999999986"/>
    <n v="0.46529189879902266"/>
  </r>
  <r>
    <x v="547"/>
    <x v="16"/>
    <s v="TEC-PH-10000441"/>
    <x v="2"/>
    <x v="6"/>
    <n v="100.792"/>
    <s v="CA-2016-113628"/>
    <n v="0"/>
    <n v="1"/>
    <n v="0.2"/>
    <n v="10.079200000000007"/>
    <n v="0.41105220110552465"/>
  </r>
  <r>
    <x v="547"/>
    <x v="0"/>
    <s v="OFF-ST-10002344"/>
    <x v="0"/>
    <x v="1"/>
    <n v="64.784000000000006"/>
    <s v="CA-2016-162964"/>
    <n v="0"/>
    <n v="1"/>
    <n v="0.2"/>
    <n v="-14.576399999999996"/>
    <n v="0.44610841445725197"/>
  </r>
  <r>
    <x v="547"/>
    <x v="4"/>
    <s v="OFF-PA-10003016"/>
    <x v="0"/>
    <x v="0"/>
    <n v="15.700000000000001"/>
    <s v="CA-2016-153220"/>
    <n v="1"/>
    <n v="5"/>
    <n v="0"/>
    <n v="7.0649999999999995"/>
    <n v="0.43613829632717294"/>
  </r>
  <r>
    <x v="547"/>
    <x v="20"/>
    <s v="OFF-EN-10001539"/>
    <x v="0"/>
    <x v="11"/>
    <n v="15.56"/>
    <s v="US-2016-153283"/>
    <n v="1"/>
    <n v="2"/>
    <n v="0"/>
    <n v="7.3132000000000001"/>
    <n v="0.44424167803735209"/>
  </r>
  <r>
    <x v="547"/>
    <x v="0"/>
    <s v="OFF-PA-10003349"/>
    <x v="0"/>
    <x v="0"/>
    <n v="15.552000000000003"/>
    <s v="CA-2016-162964"/>
    <n v="0"/>
    <n v="3"/>
    <n v="0.2"/>
    <n v="5.6375999999999999"/>
    <n v="0.43613829632717294"/>
  </r>
  <r>
    <x v="547"/>
    <x v="16"/>
    <s v="OFF-AR-10001246"/>
    <x v="0"/>
    <x v="4"/>
    <n v="11.76"/>
    <s v="CA-2016-113628"/>
    <n v="0"/>
    <n v="5"/>
    <n v="0.2"/>
    <n v="1.3229999999999991"/>
    <n v="0.45632477063632687"/>
  </r>
  <r>
    <x v="547"/>
    <x v="16"/>
    <s v="OFF-BI-10003291"/>
    <x v="0"/>
    <x v="3"/>
    <n v="5.2380000000000013"/>
    <s v="CA-2016-113628"/>
    <n v="0"/>
    <n v="2"/>
    <n v="0.7"/>
    <n v="-4.0158000000000005"/>
    <n v="0.46881743173671325"/>
  </r>
  <r>
    <x v="547"/>
    <x v="16"/>
    <s v="OFF-BI-10002799"/>
    <x v="0"/>
    <x v="3"/>
    <n v="4.6619999999999999"/>
    <s v="CA-2016-113628"/>
    <n v="0"/>
    <n v="3"/>
    <n v="0.7"/>
    <n v="-3.7295999999999996"/>
    <n v="0.46881743173671325"/>
  </r>
  <r>
    <x v="548"/>
    <x v="4"/>
    <s v="FUR-BO-10004357"/>
    <x v="1"/>
    <x v="10"/>
    <n v="683.33199999999999"/>
    <s v="CA-2016-104948"/>
    <n v="1"/>
    <n v="4"/>
    <n v="0.15"/>
    <n v="-40.196000000000055"/>
    <n v="0.5176847302647779"/>
  </r>
  <r>
    <x v="548"/>
    <x v="0"/>
    <s v="FUR-BO-10001811"/>
    <x v="1"/>
    <x v="10"/>
    <n v="613.99919999999997"/>
    <s v="CA-2016-130183"/>
    <n v="1"/>
    <n v="3"/>
    <n v="0.32"/>
    <n v="-18.058800000000076"/>
    <n v="0.5176847302647779"/>
  </r>
  <r>
    <x v="548"/>
    <x v="7"/>
    <s v="TEC-PH-10003691"/>
    <x v="2"/>
    <x v="6"/>
    <n v="377.96999999999997"/>
    <s v="CA-2016-115798"/>
    <n v="1"/>
    <n v="3"/>
    <n v="0"/>
    <n v="94.492500000000007"/>
    <n v="0.41105220110552465"/>
  </r>
  <r>
    <x v="548"/>
    <x v="34"/>
    <s v="TEC-PH-10004908"/>
    <x v="2"/>
    <x v="6"/>
    <n v="339.96000000000004"/>
    <s v="CA-2016-144519"/>
    <n v="1"/>
    <n v="5"/>
    <n v="0.2"/>
    <n v="42.494999999999948"/>
    <n v="0.41105220110552465"/>
  </r>
  <r>
    <x v="548"/>
    <x v="7"/>
    <s v="FUR-BO-10004467"/>
    <x v="1"/>
    <x v="10"/>
    <n v="299.96999999999997"/>
    <s v="CA-2016-115798"/>
    <n v="0"/>
    <n v="3"/>
    <n v="0"/>
    <n v="56.994299999999981"/>
    <n v="0.5176847302647779"/>
  </r>
  <r>
    <x v="548"/>
    <x v="26"/>
    <s v="TEC-AC-10001552"/>
    <x v="2"/>
    <x v="9"/>
    <n v="238.89600000000002"/>
    <s v="US-2016-156867"/>
    <n v="1"/>
    <n v="6"/>
    <n v="0.2"/>
    <n v="-26.875800000000012"/>
    <n v="0.52062335344040378"/>
  </r>
  <r>
    <x v="548"/>
    <x v="16"/>
    <s v="TEC-AC-10004568"/>
    <x v="2"/>
    <x v="9"/>
    <n v="111.96"/>
    <s v="CA-2016-136147"/>
    <n v="1"/>
    <n v="5"/>
    <n v="0.2"/>
    <n v="-1.3995000000000104"/>
    <n v="0.52062335344040378"/>
  </r>
  <r>
    <x v="548"/>
    <x v="16"/>
    <s v="OFF-BI-10004224"/>
    <x v="0"/>
    <x v="3"/>
    <n v="121.10400000000003"/>
    <s v="CA-2016-136147"/>
    <n v="0"/>
    <n v="6"/>
    <n v="0.7"/>
    <n v="-100.91999999999999"/>
    <n v="0.46881743173671325"/>
  </r>
  <r>
    <x v="548"/>
    <x v="25"/>
    <s v="OFF-PA-10001790"/>
    <x v="0"/>
    <x v="0"/>
    <n v="115.29600000000001"/>
    <s v="CA-2016-111199"/>
    <n v="1"/>
    <n v="3"/>
    <n v="0.2"/>
    <n v="40.353599999999986"/>
    <n v="0.43613829632717294"/>
  </r>
  <r>
    <x v="548"/>
    <x v="26"/>
    <s v="FUR-FU-10004006"/>
    <x v="1"/>
    <x v="8"/>
    <n v="102.35999999999999"/>
    <s v="US-2016-156867"/>
    <n v="0"/>
    <n v="3"/>
    <n v="0.2"/>
    <n v="-3.8385000000000105"/>
    <n v="0.4595170286641902"/>
  </r>
  <r>
    <x v="548"/>
    <x v="18"/>
    <s v="OFF-PA-10001790"/>
    <x v="0"/>
    <x v="0"/>
    <n v="96.08"/>
    <s v="CA-2016-149909"/>
    <n v="1"/>
    <n v="2"/>
    <n v="0"/>
    <n v="46.118399999999994"/>
    <n v="0.43613829632717294"/>
  </r>
  <r>
    <x v="548"/>
    <x v="7"/>
    <s v="TEC-PH-10001819"/>
    <x v="2"/>
    <x v="6"/>
    <n v="89.98"/>
    <s v="CA-2016-115798"/>
    <n v="0"/>
    <n v="2"/>
    <n v="0"/>
    <n v="43.190399999999997"/>
    <n v="0.41105220110552465"/>
  </r>
  <r>
    <x v="548"/>
    <x v="15"/>
    <s v="OFF-ST-10003572"/>
    <x v="0"/>
    <x v="1"/>
    <n v="84.960000000000008"/>
    <s v="CA-2016-114503"/>
    <n v="1"/>
    <n v="6"/>
    <n v="0.2"/>
    <n v="6.3719999999999999"/>
    <n v="0.44610841445725197"/>
  </r>
  <r>
    <x v="548"/>
    <x v="34"/>
    <s v="FUR-FU-10000794"/>
    <x v="1"/>
    <x v="8"/>
    <n v="63.980000000000004"/>
    <s v="CA-2016-144519"/>
    <n v="0"/>
    <n v="7"/>
    <n v="0"/>
    <n v="21.7532"/>
    <n v="0.4595170286641902"/>
  </r>
  <r>
    <x v="548"/>
    <x v="18"/>
    <s v="OFF-PA-10000726"/>
    <x v="0"/>
    <x v="0"/>
    <n v="63.769999999999996"/>
    <s v="CA-2016-149909"/>
    <n v="0"/>
    <n v="7"/>
    <n v="0"/>
    <n v="28.696499999999993"/>
    <n v="0.43613829632717294"/>
  </r>
  <r>
    <x v="548"/>
    <x v="18"/>
    <s v="TEC-PH-10001536"/>
    <x v="2"/>
    <x v="6"/>
    <n v="50.97"/>
    <s v="CA-2016-149909"/>
    <n v="0"/>
    <n v="3"/>
    <n v="0"/>
    <n v="13.252199999999997"/>
    <n v="0.41105220110552465"/>
  </r>
  <r>
    <x v="548"/>
    <x v="7"/>
    <s v="OFF-PA-10001560"/>
    <x v="0"/>
    <x v="0"/>
    <n v="42.28"/>
    <s v="CA-2016-115798"/>
    <n v="0"/>
    <n v="7"/>
    <n v="0"/>
    <n v="19.871600000000001"/>
    <n v="0.43613829632717294"/>
  </r>
  <r>
    <x v="548"/>
    <x v="26"/>
    <s v="OFF-BI-10002794"/>
    <x v="0"/>
    <x v="3"/>
    <n v="36.882000000000005"/>
    <s v="US-2016-156867"/>
    <n v="0"/>
    <n v="3"/>
    <n v="0.7"/>
    <n v="-25.817399999999999"/>
    <n v="0.46881743173671325"/>
  </r>
  <r>
    <x v="548"/>
    <x v="4"/>
    <s v="OFF-PA-10004610"/>
    <x v="0"/>
    <x v="0"/>
    <n v="29.96"/>
    <s v="CA-2016-104948"/>
    <n v="0"/>
    <n v="7"/>
    <n v="0"/>
    <n v="13.481999999999998"/>
    <n v="0.43613829632717294"/>
  </r>
  <r>
    <x v="548"/>
    <x v="1"/>
    <s v="FUR-FU-10001025"/>
    <x v="1"/>
    <x v="8"/>
    <n v="17.496000000000002"/>
    <s v="CA-2016-153073"/>
    <n v="1"/>
    <n v="9"/>
    <n v="0.6"/>
    <n v="-7.4357999999999969"/>
    <n v="0.4595170286641902"/>
  </r>
  <r>
    <x v="548"/>
    <x v="4"/>
    <s v="OFF-BI-10001267"/>
    <x v="0"/>
    <x v="3"/>
    <n v="9.8719999999999999"/>
    <s v="CA-2016-104948"/>
    <n v="0"/>
    <n v="2"/>
    <n v="0.2"/>
    <n v="3.4551999999999996"/>
    <n v="0.46881743173671325"/>
  </r>
  <r>
    <x v="549"/>
    <x v="31"/>
    <s v="FUR-CH-10004287"/>
    <x v="1"/>
    <x v="5"/>
    <n v="883.84"/>
    <s v="CA-2016-123141"/>
    <n v="1"/>
    <n v="4"/>
    <n v="0.2"/>
    <n v="99.431999999999931"/>
    <n v="0.46529189879902266"/>
  </r>
  <r>
    <x v="549"/>
    <x v="6"/>
    <s v="OFF-AP-10003057"/>
    <x v="0"/>
    <x v="12"/>
    <n v="826.11"/>
    <s v="CA-2016-154746"/>
    <n v="1"/>
    <n v="3"/>
    <n v="0"/>
    <n v="322.18290000000002"/>
    <n v="0.49507917887403441"/>
  </r>
  <r>
    <x v="549"/>
    <x v="31"/>
    <s v="FUR-CH-10001891"/>
    <x v="1"/>
    <x v="5"/>
    <n v="230.35200000000003"/>
    <s v="CA-2016-123141"/>
    <n v="0"/>
    <n v="3"/>
    <n v="0.2"/>
    <n v="20.155800000000013"/>
    <n v="0.46529189879902266"/>
  </r>
  <r>
    <x v="549"/>
    <x v="11"/>
    <s v="TEC-AC-10002800"/>
    <x v="2"/>
    <x v="9"/>
    <n v="159.96800000000002"/>
    <s v="CA-2016-138674"/>
    <n v="1"/>
    <n v="4"/>
    <n v="0.2"/>
    <n v="29.993999999999986"/>
    <n v="0.52062335344040378"/>
  </r>
  <r>
    <x v="549"/>
    <x v="11"/>
    <s v="TEC-AC-10000358"/>
    <x v="2"/>
    <x v="9"/>
    <n v="91.176000000000016"/>
    <s v="CA-2016-138674"/>
    <n v="0"/>
    <n v="3"/>
    <n v="0.2"/>
    <n v="4.5587999999999944"/>
    <n v="0.52062335344040378"/>
  </r>
  <r>
    <x v="549"/>
    <x v="20"/>
    <s v="TEC-AC-10001267"/>
    <x v="2"/>
    <x v="9"/>
    <n v="59.9"/>
    <s v="CA-2016-137897"/>
    <n v="1"/>
    <n v="2"/>
    <n v="0"/>
    <n v="23.96"/>
    <n v="0.52062335344040378"/>
  </r>
  <r>
    <x v="549"/>
    <x v="2"/>
    <s v="TEC-AC-10001090"/>
    <x v="2"/>
    <x v="9"/>
    <n v="47.984000000000002"/>
    <s v="CA-2016-151043"/>
    <n v="1"/>
    <n v="2"/>
    <n v="0.2"/>
    <n v="-1.199600000000002"/>
    <n v="0.52062335344040378"/>
  </r>
  <r>
    <x v="549"/>
    <x v="20"/>
    <s v="TEC-AC-10002217"/>
    <x v="2"/>
    <x v="9"/>
    <n v="37.6"/>
    <s v="CA-2016-137897"/>
    <n v="0"/>
    <n v="2"/>
    <n v="0"/>
    <n v="2.2560000000000002"/>
    <n v="0.52062335344040378"/>
  </r>
  <r>
    <x v="549"/>
    <x v="7"/>
    <s v="FUR-FU-10004017"/>
    <x v="1"/>
    <x v="8"/>
    <n v="76.14"/>
    <s v="US-2016-111927"/>
    <n v="1"/>
    <n v="3"/>
    <n v="0"/>
    <n v="26.648999999999997"/>
    <n v="0.4595170286641902"/>
  </r>
  <r>
    <x v="549"/>
    <x v="20"/>
    <s v="OFF-PA-10004041"/>
    <x v="0"/>
    <x v="0"/>
    <n v="37"/>
    <s v="CA-2016-137897"/>
    <n v="0"/>
    <n v="5"/>
    <n v="0"/>
    <n v="16.649999999999999"/>
    <n v="0.43613829632717294"/>
  </r>
  <r>
    <x v="549"/>
    <x v="6"/>
    <s v="OFF-EN-10001532"/>
    <x v="0"/>
    <x v="11"/>
    <n v="33.96"/>
    <s v="CA-2016-154746"/>
    <n v="0"/>
    <n v="2"/>
    <n v="0"/>
    <n v="16.98"/>
    <n v="0.44424167803735209"/>
  </r>
  <r>
    <x v="549"/>
    <x v="7"/>
    <s v="OFF-BI-10002571"/>
    <x v="0"/>
    <x v="3"/>
    <n v="19.96"/>
    <s v="US-2016-111927"/>
    <n v="0"/>
    <n v="2"/>
    <n v="0"/>
    <n v="9.3811999999999998"/>
    <n v="0.46881743173671325"/>
  </r>
  <r>
    <x v="549"/>
    <x v="11"/>
    <s v="OFF-FA-10000304"/>
    <x v="0"/>
    <x v="7"/>
    <n v="8.7200000000000006"/>
    <s v="CA-2016-138674"/>
    <n v="0"/>
    <n v="5"/>
    <n v="0.2"/>
    <n v="2.289000000000001"/>
    <n v="0.51168203684699509"/>
  </r>
  <r>
    <x v="550"/>
    <x v="1"/>
    <s v="OFF-ST-10000604"/>
    <x v="0"/>
    <x v="1"/>
    <n v="250.27199999999999"/>
    <s v="CA-2016-113173"/>
    <n v="1"/>
    <n v="9"/>
    <n v="0.2"/>
    <n v="15.641999999999982"/>
    <n v="0.44610841445725197"/>
  </r>
  <r>
    <x v="550"/>
    <x v="10"/>
    <s v="OFF-BI-10002133"/>
    <x v="0"/>
    <x v="3"/>
    <n v="166.92000000000002"/>
    <s v="CA-2016-129525"/>
    <n v="1"/>
    <n v="13"/>
    <n v="0.7"/>
    <n v="-116.84399999999999"/>
    <n v="0.46881743173671325"/>
  </r>
  <r>
    <x v="550"/>
    <x v="20"/>
    <s v="OFF-AR-10001955"/>
    <x v="0"/>
    <x v="4"/>
    <n v="119.03999999999999"/>
    <s v="CA-2016-138954"/>
    <n v="1"/>
    <n v="6"/>
    <n v="0"/>
    <n v="35.711999999999989"/>
    <n v="0.45632477063632687"/>
  </r>
  <r>
    <x v="550"/>
    <x v="20"/>
    <s v="OFF-ST-10003058"/>
    <x v="0"/>
    <x v="1"/>
    <n v="70.949999999999989"/>
    <s v="CA-2016-138954"/>
    <n v="0"/>
    <n v="3"/>
    <n v="0"/>
    <n v="20.575499999999998"/>
    <n v="0.44610841445725197"/>
  </r>
  <r>
    <x v="550"/>
    <x v="6"/>
    <s v="FUR-FU-10002759"/>
    <x v="1"/>
    <x v="8"/>
    <n v="39.96"/>
    <s v="CA-2016-145324"/>
    <n v="1"/>
    <n v="2"/>
    <n v="0"/>
    <n v="14.3856"/>
    <n v="0.4595170286641902"/>
  </r>
  <r>
    <x v="550"/>
    <x v="20"/>
    <s v="OFF-BI-10003963"/>
    <x v="0"/>
    <x v="3"/>
    <n v="34.944000000000003"/>
    <s v="CA-2016-138954"/>
    <n v="0"/>
    <n v="6"/>
    <n v="0.2"/>
    <n v="11.793599999999998"/>
    <n v="0.46881743173671325"/>
  </r>
  <r>
    <x v="550"/>
    <x v="1"/>
    <s v="OFF-BI-10004738"/>
    <x v="0"/>
    <x v="3"/>
    <n v="11.363999999999997"/>
    <s v="CA-2016-113173"/>
    <n v="0"/>
    <n v="3"/>
    <n v="0.8"/>
    <n v="-17.045999999999999"/>
    <n v="0.46881743173671325"/>
  </r>
  <r>
    <x v="550"/>
    <x v="1"/>
    <s v="OFF-SU-10001935"/>
    <x v="0"/>
    <x v="14"/>
    <n v="8.7200000000000006"/>
    <s v="CA-2016-113173"/>
    <n v="0"/>
    <n v="5"/>
    <n v="0.2"/>
    <n v="-1.7440000000000015"/>
    <n v="0.53938093436526824"/>
  </r>
  <r>
    <x v="551"/>
    <x v="35"/>
    <s v="FUR-TA-10000577"/>
    <x v="1"/>
    <x v="13"/>
    <n v="696.42"/>
    <s v="CA-2016-150875"/>
    <n v="1"/>
    <n v="2"/>
    <n v="0"/>
    <n v="160.17660000000001"/>
    <n v="0.55975208308209756"/>
  </r>
  <r>
    <x v="551"/>
    <x v="21"/>
    <s v="FUR-TA-10000688"/>
    <x v="1"/>
    <x v="13"/>
    <n v="653.54999999999995"/>
    <s v="CA-2016-135685"/>
    <n v="1"/>
    <n v="3"/>
    <n v="0"/>
    <n v="111.10349999999994"/>
    <n v="0.55975208308209756"/>
  </r>
  <r>
    <x v="551"/>
    <x v="20"/>
    <s v="OFF-AP-10002457"/>
    <x v="0"/>
    <x v="12"/>
    <n v="523.25"/>
    <s v="CA-2016-164539"/>
    <n v="1"/>
    <n v="5"/>
    <n v="0"/>
    <n v="141.27749999999997"/>
    <n v="0.49507917887403441"/>
  </r>
  <r>
    <x v="551"/>
    <x v="35"/>
    <s v="TEC-PH-10001254"/>
    <x v="2"/>
    <x v="6"/>
    <n v="304.77600000000001"/>
    <s v="CA-2016-150875"/>
    <n v="0"/>
    <n v="3"/>
    <n v="0.2"/>
    <n v="22.858199999999982"/>
    <n v="0.41105220110552465"/>
  </r>
  <r>
    <x v="551"/>
    <x v="1"/>
    <s v="TEC-PH-10001051"/>
    <x v="2"/>
    <x v="6"/>
    <n v="239.976"/>
    <s v="CA-2016-145394"/>
    <n v="1"/>
    <n v="3"/>
    <n v="0.2"/>
    <n v="26.997299999999967"/>
    <n v="0.41105220110552465"/>
  </r>
  <r>
    <x v="551"/>
    <x v="21"/>
    <s v="FUR-TA-10001520"/>
    <x v="1"/>
    <x v="13"/>
    <n v="214.11"/>
    <s v="CA-2016-135685"/>
    <n v="0"/>
    <n v="3"/>
    <n v="0"/>
    <n v="36.398699999999977"/>
    <n v="0.55975208308209756"/>
  </r>
  <r>
    <x v="551"/>
    <x v="21"/>
    <s v="FUR-FU-10001185"/>
    <x v="1"/>
    <x v="8"/>
    <n v="185.57999999999998"/>
    <s v="CA-2016-135685"/>
    <n v="0"/>
    <n v="6"/>
    <n v="0"/>
    <n v="76.087800000000001"/>
    <n v="0.4595170286641902"/>
  </r>
  <r>
    <x v="551"/>
    <x v="21"/>
    <s v="OFF-PA-10000157"/>
    <x v="0"/>
    <x v="0"/>
    <n v="179.82"/>
    <s v="CA-2016-135685"/>
    <n v="0"/>
    <n v="9"/>
    <n v="0"/>
    <n v="84.5154"/>
    <n v="0.43613829632717294"/>
  </r>
  <r>
    <x v="551"/>
    <x v="21"/>
    <s v="TEC-AC-10004145"/>
    <x v="2"/>
    <x v="9"/>
    <n v="999.96"/>
    <s v="CA-2016-135685"/>
    <n v="0"/>
    <n v="4"/>
    <n v="0"/>
    <n v="229.99080000000004"/>
    <n v="0.52062335344040378"/>
  </r>
  <r>
    <x v="551"/>
    <x v="1"/>
    <s v="FUR-FU-10001215"/>
    <x v="1"/>
    <x v="8"/>
    <n v="34.504000000000005"/>
    <s v="CA-2016-145394"/>
    <n v="0"/>
    <n v="2"/>
    <n v="0.6"/>
    <n v="-15.526799999999994"/>
    <n v="0.4595170286641902"/>
  </r>
  <r>
    <x v="551"/>
    <x v="1"/>
    <s v="OFF-ST-10000344"/>
    <x v="0"/>
    <x v="1"/>
    <n v="21.488"/>
    <s v="CA-2016-145394"/>
    <n v="0"/>
    <n v="2"/>
    <n v="0.2"/>
    <n v="1.6115999999999993"/>
    <n v="0.44610841445725197"/>
  </r>
  <r>
    <x v="551"/>
    <x v="4"/>
    <s v="OFF-LA-10003148"/>
    <x v="0"/>
    <x v="2"/>
    <n v="18.899999999999999"/>
    <s v="CA-2016-120446"/>
    <n v="1"/>
    <n v="3"/>
    <n v="0"/>
    <n v="8.6939999999999991"/>
    <n v="0.4647369236065339"/>
  </r>
  <r>
    <x v="552"/>
    <x v="39"/>
    <s v="FUR-CH-10002073"/>
    <x v="1"/>
    <x v="5"/>
    <n v="1323.8999999999999"/>
    <s v="CA-2016-110863"/>
    <n v="1"/>
    <n v="5"/>
    <n v="0"/>
    <n v="383.93099999999993"/>
    <n v="0.46529189879902266"/>
  </r>
  <r>
    <x v="552"/>
    <x v="4"/>
    <s v="OFF-ST-10000129"/>
    <x v="0"/>
    <x v="1"/>
    <n v="777.21"/>
    <s v="CA-2016-126725"/>
    <n v="1"/>
    <n v="7"/>
    <n v="0"/>
    <n v="54.404699999999963"/>
    <n v="0.44610841445725197"/>
  </r>
  <r>
    <x v="552"/>
    <x v="39"/>
    <s v="OFF-ST-10002756"/>
    <x v="0"/>
    <x v="1"/>
    <n v="541.24"/>
    <s v="CA-2016-110863"/>
    <n v="0"/>
    <n v="4"/>
    <n v="0"/>
    <n v="5.4124000000000478"/>
    <n v="0.44610841445725197"/>
  </r>
  <r>
    <x v="552"/>
    <x v="4"/>
    <s v="TEC-PH-10003174"/>
    <x v="2"/>
    <x v="6"/>
    <n v="415.96800000000007"/>
    <s v="CA-2016-126725"/>
    <n v="0"/>
    <n v="4"/>
    <n v="0.2"/>
    <n v="51.995999999999981"/>
    <n v="0.41105220110552465"/>
  </r>
  <r>
    <x v="552"/>
    <x v="4"/>
    <s v="OFF-ST-10001418"/>
    <x v="0"/>
    <x v="1"/>
    <n v="304.89999999999998"/>
    <s v="CA-2016-126725"/>
    <n v="0"/>
    <n v="5"/>
    <n v="0"/>
    <n v="6.097999999999999"/>
    <n v="0.44610841445725197"/>
  </r>
  <r>
    <x v="552"/>
    <x v="4"/>
    <s v="FUR-CH-10001708"/>
    <x v="1"/>
    <x v="5"/>
    <n v="225.56799999999998"/>
    <s v="CA-2016-126725"/>
    <n v="0"/>
    <n v="2"/>
    <n v="0.2"/>
    <n v="2.8195999999999799"/>
    <n v="0.46529189879902266"/>
  </r>
  <r>
    <x v="552"/>
    <x v="39"/>
    <s v="OFF-PA-10000474"/>
    <x v="0"/>
    <x v="0"/>
    <n v="106.32"/>
    <s v="CA-2016-110863"/>
    <n v="0"/>
    <n v="3"/>
    <n v="0"/>
    <n v="49.970399999999991"/>
    <n v="0.43613829632717294"/>
  </r>
  <r>
    <x v="552"/>
    <x v="4"/>
    <s v="FUR-FU-10002813"/>
    <x v="1"/>
    <x v="8"/>
    <n v="80.959999999999994"/>
    <s v="CA-2016-126725"/>
    <n v="0"/>
    <n v="4"/>
    <n v="0"/>
    <n v="29.145599999999995"/>
    <n v="0.4595170286641902"/>
  </r>
  <r>
    <x v="552"/>
    <x v="1"/>
    <s v="OFF-SU-10002537"/>
    <x v="0"/>
    <x v="14"/>
    <n v="40.92"/>
    <s v="CA-2016-163090"/>
    <n v="1"/>
    <n v="5"/>
    <n v="0.2"/>
    <n v="3.0690000000000026"/>
    <n v="0.53938093436526824"/>
  </r>
  <r>
    <x v="552"/>
    <x v="4"/>
    <s v="FUR-FU-10001591"/>
    <x v="1"/>
    <x v="8"/>
    <n v="36.599999999999994"/>
    <s v="CA-2016-126725"/>
    <n v="0"/>
    <n v="3"/>
    <n v="0"/>
    <n v="15.372000000000002"/>
    <n v="0.4595170286641902"/>
  </r>
  <r>
    <x v="552"/>
    <x v="4"/>
    <s v="OFF-PA-10001639"/>
    <x v="0"/>
    <x v="0"/>
    <n v="32.400000000000006"/>
    <s v="CA-2016-126725"/>
    <n v="0"/>
    <n v="5"/>
    <n v="0"/>
    <n v="15.552000000000001"/>
    <n v="0.43613829632717294"/>
  </r>
  <r>
    <x v="553"/>
    <x v="20"/>
    <s v="TEC-PH-10002200"/>
    <x v="2"/>
    <x v="6"/>
    <n v="861.76"/>
    <s v="CA-2016-145814"/>
    <n v="1"/>
    <n v="4"/>
    <n v="0"/>
    <n v="249.91039999999998"/>
    <n v="0.41105220110552465"/>
  </r>
  <r>
    <x v="553"/>
    <x v="22"/>
    <s v="FUR-FU-10000305"/>
    <x v="1"/>
    <x v="8"/>
    <n v="141.96"/>
    <s v="CA-2016-151680"/>
    <n v="1"/>
    <n v="2"/>
    <n v="0"/>
    <n v="22.7136"/>
    <n v="0.4595170286641902"/>
  </r>
  <r>
    <x v="553"/>
    <x v="17"/>
    <s v="OFF-AP-10004868"/>
    <x v="0"/>
    <x v="12"/>
    <n v="31.08"/>
    <s v="CA-2016-166800"/>
    <n v="1"/>
    <n v="4"/>
    <n v="0"/>
    <n v="8.3916000000000004"/>
    <n v="0.49507917887403441"/>
  </r>
  <r>
    <x v="553"/>
    <x v="20"/>
    <s v="OFF-BI-10003196"/>
    <x v="0"/>
    <x v="3"/>
    <n v="5.9840000000000009"/>
    <s v="CA-2016-145814"/>
    <n v="0"/>
    <n v="2"/>
    <n v="0.2"/>
    <n v="2.2439999999999998"/>
    <n v="0.46881743173671325"/>
  </r>
  <r>
    <x v="554"/>
    <x v="4"/>
    <s v="FUR-CH-10000595"/>
    <x v="1"/>
    <x v="5"/>
    <n v="572.16000000000008"/>
    <s v="CA-2016-124058"/>
    <n v="1"/>
    <n v="3"/>
    <n v="0.2"/>
    <n v="35.759999999999962"/>
    <n v="0.46529189879902266"/>
  </r>
  <r>
    <x v="554"/>
    <x v="0"/>
    <s v="TEC-MA-10002790"/>
    <x v="2"/>
    <x v="15"/>
    <n v="479.988"/>
    <s v="CA-2016-161767"/>
    <n v="1"/>
    <n v="2"/>
    <n v="0.4"/>
    <n v="55.998599999999954"/>
    <n v="0.5183572270896134"/>
  </r>
  <r>
    <x v="554"/>
    <x v="2"/>
    <s v="FUR-CH-10002880"/>
    <x v="1"/>
    <x v="5"/>
    <n v="344.37199999999996"/>
    <s v="CA-2016-110891"/>
    <n v="1"/>
    <n v="4"/>
    <n v="0.3"/>
    <n v="-93.472400000000022"/>
    <n v="0.46529189879902266"/>
  </r>
  <r>
    <x v="554"/>
    <x v="16"/>
    <s v="FUR-BO-10001337"/>
    <x v="1"/>
    <x v="10"/>
    <n v="290.35200000000003"/>
    <s v="CA-2016-163965"/>
    <n v="1"/>
    <n v="3"/>
    <n v="0.2"/>
    <n v="-36.294000000000011"/>
    <n v="0.5176847302647779"/>
  </r>
  <r>
    <x v="554"/>
    <x v="20"/>
    <s v="FUR-BO-10001519"/>
    <x v="1"/>
    <x v="10"/>
    <n v="186.048"/>
    <s v="CA-2016-100454"/>
    <n v="1"/>
    <n v="4"/>
    <n v="0.2"/>
    <n v="9.3024000000000058"/>
    <n v="0.5176847302647779"/>
  </r>
  <r>
    <x v="554"/>
    <x v="22"/>
    <s v="TEC-AC-10002018"/>
    <x v="2"/>
    <x v="9"/>
    <n v="13.98"/>
    <s v="CA-2016-112305"/>
    <n v="1"/>
    <n v="2"/>
    <n v="0"/>
    <n v="6.011400000000001"/>
    <n v="0.52062335344040378"/>
  </r>
  <r>
    <x v="554"/>
    <x v="26"/>
    <s v="FUR-BO-10002268"/>
    <x v="1"/>
    <x v="10"/>
    <n v="145.76400000000001"/>
    <s v="US-2016-165743"/>
    <n v="1"/>
    <n v="6"/>
    <n v="0.7"/>
    <n v="-247.79879999999997"/>
    <n v="0.5176847302647779"/>
  </r>
  <r>
    <x v="554"/>
    <x v="10"/>
    <s v="OFF-ST-10003994"/>
    <x v="0"/>
    <x v="1"/>
    <n v="141.55199999999999"/>
    <s v="CA-2016-116484"/>
    <n v="1"/>
    <n v="3"/>
    <n v="0.2"/>
    <n v="-26.541000000000004"/>
    <n v="0.44610841445725197"/>
  </r>
  <r>
    <x v="554"/>
    <x v="22"/>
    <s v="OFF-AR-10002067"/>
    <x v="0"/>
    <x v="4"/>
    <n v="119.03999999999999"/>
    <s v="CA-2016-112305"/>
    <n v="0"/>
    <n v="6"/>
    <n v="0"/>
    <n v="30.950400000000002"/>
    <n v="0.45632477063632687"/>
  </r>
  <r>
    <x v="554"/>
    <x v="4"/>
    <s v="OFF-BI-10002854"/>
    <x v="0"/>
    <x v="3"/>
    <n v="89.696000000000012"/>
    <s v="CA-2016-136420"/>
    <n v="1"/>
    <n v="4"/>
    <n v="0.2"/>
    <n v="33.635999999999996"/>
    <n v="0.46881743173671325"/>
  </r>
  <r>
    <x v="554"/>
    <x v="4"/>
    <s v="TEC-PH-10004774"/>
    <x v="2"/>
    <x v="6"/>
    <n v="72.744000000000014"/>
    <s v="CA-2016-124058"/>
    <n v="0"/>
    <n v="7"/>
    <n v="0.2"/>
    <n v="-15.458100000000007"/>
    <n v="0.41105220110552465"/>
  </r>
  <r>
    <x v="554"/>
    <x v="10"/>
    <s v="FUR-FU-10002874"/>
    <x v="1"/>
    <x v="8"/>
    <n v="63.824000000000005"/>
    <s v="CA-2016-116484"/>
    <n v="0"/>
    <n v="2"/>
    <n v="0.2"/>
    <n v="9.5735999999999937"/>
    <n v="0.4595170286641902"/>
  </r>
  <r>
    <x v="554"/>
    <x v="16"/>
    <s v="OFF-BI-10004593"/>
    <x v="0"/>
    <x v="3"/>
    <n v="62.88000000000001"/>
    <s v="CA-2016-163965"/>
    <n v="0"/>
    <n v="4"/>
    <n v="0.7"/>
    <n v="-50.304000000000002"/>
    <n v="0.46881743173671325"/>
  </r>
  <r>
    <x v="554"/>
    <x v="20"/>
    <s v="OFF-AR-10004648"/>
    <x v="0"/>
    <x v="4"/>
    <n v="60.449999999999996"/>
    <s v="CA-2016-100454"/>
    <n v="0"/>
    <n v="3"/>
    <n v="0"/>
    <n v="16.3215"/>
    <n v="0.45632477063632687"/>
  </r>
  <r>
    <x v="554"/>
    <x v="4"/>
    <s v="OFF-LA-10002762"/>
    <x v="0"/>
    <x v="2"/>
    <n v="50.12"/>
    <s v="CA-2016-136420"/>
    <n v="0"/>
    <n v="4"/>
    <n v="0"/>
    <n v="23.556399999999996"/>
    <n v="0.4647369236065339"/>
  </r>
  <r>
    <x v="554"/>
    <x v="4"/>
    <s v="FUR-FU-10001546"/>
    <x v="1"/>
    <x v="8"/>
    <n v="32.04"/>
    <s v="US-2016-158589"/>
    <n v="1"/>
    <n v="3"/>
    <n v="0"/>
    <n v="8.01"/>
    <n v="0.4595170286641902"/>
  </r>
  <r>
    <x v="554"/>
    <x v="4"/>
    <s v="OFF-BI-10004528"/>
    <x v="0"/>
    <x v="3"/>
    <n v="24.192"/>
    <s v="CA-2016-146465"/>
    <n v="1"/>
    <n v="9"/>
    <n v="0.2"/>
    <n v="7.5599999999999987"/>
    <n v="0.46881743173671325"/>
  </r>
  <r>
    <x v="554"/>
    <x v="22"/>
    <s v="FUR-FU-10002364"/>
    <x v="1"/>
    <x v="8"/>
    <n v="22.14"/>
    <s v="CA-2016-112305"/>
    <n v="0"/>
    <n v="3"/>
    <n v="0"/>
    <n v="6.4205999999999976"/>
    <n v="0.4595170286641902"/>
  </r>
  <r>
    <x v="554"/>
    <x v="20"/>
    <s v="OFF-PA-10003883"/>
    <x v="0"/>
    <x v="0"/>
    <n v="19.649999999999999"/>
    <s v="CA-2016-156524"/>
    <n v="1"/>
    <n v="3"/>
    <n v="0"/>
    <n v="9.0389999999999997"/>
    <n v="0.43613829632717294"/>
  </r>
  <r>
    <x v="554"/>
    <x v="4"/>
    <s v="OFF-AR-10003732"/>
    <x v="0"/>
    <x v="4"/>
    <n v="19.459999999999997"/>
    <s v="CA-2016-144652"/>
    <n v="1"/>
    <n v="7"/>
    <n v="0"/>
    <n v="5.0595999999999997"/>
    <n v="0.45632477063632687"/>
  </r>
  <r>
    <x v="554"/>
    <x v="16"/>
    <s v="OFF-ST-10000918"/>
    <x v="0"/>
    <x v="1"/>
    <n v="17.440000000000001"/>
    <s v="CA-2016-163965"/>
    <n v="0"/>
    <n v="2"/>
    <n v="0.2"/>
    <n v="1.3079999999999989"/>
    <n v="0.44610841445725197"/>
  </r>
  <r>
    <x v="554"/>
    <x v="20"/>
    <s v="OFF-AR-10002578"/>
    <x v="0"/>
    <x v="4"/>
    <n v="11.52"/>
    <s v="CA-2016-100454"/>
    <n v="0"/>
    <n v="4"/>
    <n v="0"/>
    <n v="3.3407999999999998"/>
    <n v="0.45632477063632687"/>
  </r>
  <r>
    <x v="554"/>
    <x v="26"/>
    <s v="OFF-BI-10001758"/>
    <x v="0"/>
    <x v="3"/>
    <n v="9.6120000000000001"/>
    <s v="US-2016-165743"/>
    <n v="0"/>
    <n v="6"/>
    <n v="0.7"/>
    <n v="-7.3691999999999993"/>
    <n v="0.46881743173671325"/>
  </r>
  <r>
    <x v="554"/>
    <x v="16"/>
    <s v="OFF-BI-10004728"/>
    <x v="0"/>
    <x v="3"/>
    <n v="7.2300000000000022"/>
    <s v="CA-2016-163965"/>
    <n v="0"/>
    <n v="5"/>
    <n v="0.7"/>
    <n v="-5.7840000000000007"/>
    <n v="0.46881743173671325"/>
  </r>
  <r>
    <x v="554"/>
    <x v="26"/>
    <s v="OFF-BI-10001982"/>
    <x v="0"/>
    <x v="3"/>
    <n v="4.8960000000000008"/>
    <s v="US-2016-165743"/>
    <n v="0"/>
    <n v="3"/>
    <n v="0.7"/>
    <n v="-3.4271999999999991"/>
    <n v="0.46881743173671325"/>
  </r>
  <r>
    <x v="555"/>
    <x v="2"/>
    <s v="FUR-TA-10002958"/>
    <x v="1"/>
    <x v="13"/>
    <n v="1252.704"/>
    <s v="CA-2016-119879"/>
    <n v="1"/>
    <n v="8"/>
    <n v="0.4"/>
    <n v="-480.20320000000027"/>
    <n v="0.55975208308209756"/>
  </r>
  <r>
    <x v="555"/>
    <x v="0"/>
    <s v="TEC-CO-10001571"/>
    <x v="2"/>
    <x v="16"/>
    <n v="439.99200000000002"/>
    <s v="CA-2016-105690"/>
    <n v="1"/>
    <n v="1"/>
    <n v="0.2"/>
    <n v="164.99700000000001"/>
    <n v="0.55185675810753509"/>
  </r>
  <r>
    <x v="555"/>
    <x v="10"/>
    <s v="FUR-CH-10004698"/>
    <x v="1"/>
    <x v="5"/>
    <n v="396.80200000000002"/>
    <s v="US-2016-101511"/>
    <n v="1"/>
    <n v="7"/>
    <n v="0.3"/>
    <n v="-11.337199999999939"/>
    <n v="0.46529189879902266"/>
  </r>
  <r>
    <x v="555"/>
    <x v="12"/>
    <s v="OFF-AP-10002867"/>
    <x v="0"/>
    <x v="12"/>
    <n v="325.63200000000006"/>
    <s v="US-2016-159499"/>
    <n v="1"/>
    <n v="6"/>
    <n v="0.2"/>
    <n v="28.492799999999988"/>
    <n v="0.49507917887403441"/>
  </r>
  <r>
    <x v="555"/>
    <x v="0"/>
    <s v="FUR-BO-10003965"/>
    <x v="1"/>
    <x v="10"/>
    <n v="246.13279999999997"/>
    <s v="CA-2016-105690"/>
    <n v="0"/>
    <n v="2"/>
    <n v="0.32"/>
    <n v="-76.011599999999973"/>
    <n v="0.5176847302647779"/>
  </r>
  <r>
    <x v="555"/>
    <x v="18"/>
    <s v="TEC-AC-10000990"/>
    <x v="2"/>
    <x v="9"/>
    <n v="393.54"/>
    <s v="CA-2016-109337"/>
    <n v="1"/>
    <n v="3"/>
    <n v="0"/>
    <n v="165.28680000000003"/>
    <n v="0.52062335344040378"/>
  </r>
  <r>
    <x v="555"/>
    <x v="12"/>
    <s v="TEC-AC-10002718"/>
    <x v="2"/>
    <x v="9"/>
    <n v="23.344000000000001"/>
    <s v="US-2016-159499"/>
    <n v="0"/>
    <n v="2"/>
    <n v="0.2"/>
    <n v="-1.4590000000000014"/>
    <n v="0.52062335344040378"/>
  </r>
  <r>
    <x v="555"/>
    <x v="17"/>
    <s v="FUR-BO-10002598"/>
    <x v="1"/>
    <x v="10"/>
    <n v="141.96"/>
    <s v="CA-2016-115511"/>
    <n v="1"/>
    <n v="2"/>
    <n v="0"/>
    <n v="41.168399999999991"/>
    <n v="0.5176847302647779"/>
  </r>
  <r>
    <x v="555"/>
    <x v="2"/>
    <s v="TEC-PH-10002923"/>
    <x v="2"/>
    <x v="6"/>
    <n v="110.97"/>
    <s v="CA-2016-119879"/>
    <n v="0"/>
    <n v="5"/>
    <n v="0.4"/>
    <n v="-24.043499999999995"/>
    <n v="0.41105220110552465"/>
  </r>
  <r>
    <x v="555"/>
    <x v="18"/>
    <s v="TEC-MA-10002930"/>
    <x v="2"/>
    <x v="15"/>
    <n v="83.9"/>
    <s v="CA-2016-109337"/>
    <n v="0"/>
    <n v="2"/>
    <n v="0"/>
    <n v="22.653000000000006"/>
    <n v="0.5183572270896134"/>
  </r>
  <r>
    <x v="555"/>
    <x v="17"/>
    <s v="OFF-BI-10002225"/>
    <x v="0"/>
    <x v="3"/>
    <n v="66.048000000000002"/>
    <s v="CA-2016-115511"/>
    <n v="0"/>
    <n v="4"/>
    <n v="0.2"/>
    <n v="23.116799999999998"/>
    <n v="0.46881743173671325"/>
  </r>
  <r>
    <x v="555"/>
    <x v="0"/>
    <s v="OFF-AP-10004136"/>
    <x v="0"/>
    <x v="12"/>
    <n v="24.587999999999994"/>
    <s v="CA-2016-107083"/>
    <n v="1"/>
    <n v="3"/>
    <n v="0.8"/>
    <n v="-67.617000000000019"/>
    <n v="0.49507917887403441"/>
  </r>
  <r>
    <x v="555"/>
    <x v="18"/>
    <s v="OFF-AP-10004052"/>
    <x v="0"/>
    <x v="12"/>
    <n v="19.75"/>
    <s v="CA-2016-109337"/>
    <n v="0"/>
    <n v="5"/>
    <n v="0"/>
    <n v="5.1350000000000007"/>
    <n v="0.49507917887403441"/>
  </r>
  <r>
    <x v="555"/>
    <x v="25"/>
    <s v="FUR-FU-10000087"/>
    <x v="1"/>
    <x v="8"/>
    <n v="18.175999999999998"/>
    <s v="CA-2016-102778"/>
    <n v="1"/>
    <n v="1"/>
    <n v="0.2"/>
    <n v="4.7712000000000012"/>
    <n v="0.4595170286641902"/>
  </r>
  <r>
    <x v="555"/>
    <x v="12"/>
    <s v="OFF-LA-10003121"/>
    <x v="0"/>
    <x v="2"/>
    <n v="16.520000000000003"/>
    <s v="US-2016-159499"/>
    <n v="0"/>
    <n v="5"/>
    <n v="0.2"/>
    <n v="5.368999999999998"/>
    <n v="0.4647369236065339"/>
  </r>
  <r>
    <x v="555"/>
    <x v="10"/>
    <s v="OFF-SU-10002189"/>
    <x v="0"/>
    <x v="14"/>
    <n v="15.88"/>
    <s v="US-2016-101511"/>
    <n v="0"/>
    <n v="5"/>
    <n v="0.2"/>
    <n v="-3.771500000000001"/>
    <n v="0.53938093436526824"/>
  </r>
  <r>
    <x v="555"/>
    <x v="0"/>
    <s v="OFF-LA-10000240"/>
    <x v="0"/>
    <x v="2"/>
    <n v="11.696"/>
    <s v="CA-2016-105690"/>
    <n v="0"/>
    <n v="2"/>
    <n v="0.2"/>
    <n v="3.9473999999999996"/>
    <n v="0.4647369236065339"/>
  </r>
  <r>
    <x v="555"/>
    <x v="18"/>
    <s v="OFF-AR-10003759"/>
    <x v="0"/>
    <x v="4"/>
    <n v="10.92"/>
    <s v="CA-2016-109337"/>
    <n v="0"/>
    <n v="6"/>
    <n v="0"/>
    <n v="4.9139999999999997"/>
    <n v="0.45632477063632687"/>
  </r>
  <r>
    <x v="555"/>
    <x v="0"/>
    <s v="OFF-BI-10002194"/>
    <x v="0"/>
    <x v="3"/>
    <n v="7.9799999999999986"/>
    <s v="CA-2016-107083"/>
    <n v="0"/>
    <n v="5"/>
    <n v="0.8"/>
    <n v="-13.167000000000002"/>
    <n v="0.46881743173671325"/>
  </r>
  <r>
    <x v="555"/>
    <x v="0"/>
    <s v="OFF-AR-10002257"/>
    <x v="0"/>
    <x v="4"/>
    <n v="5.3440000000000003"/>
    <s v="CA-2016-107083"/>
    <n v="0"/>
    <n v="2"/>
    <n v="0.2"/>
    <n v="0.73479999999999923"/>
    <n v="0.45632477063632687"/>
  </r>
  <r>
    <x v="555"/>
    <x v="0"/>
    <s v="OFF-BI-10000756"/>
    <x v="0"/>
    <x v="3"/>
    <n v="1.6959999999999997"/>
    <s v="CA-2016-107083"/>
    <n v="0"/>
    <n v="2"/>
    <n v="0.8"/>
    <n v="-2.5440000000000005"/>
    <n v="0.46881743173671325"/>
  </r>
  <r>
    <x v="556"/>
    <x v="0"/>
    <s v="FUR-TA-10004607"/>
    <x v="1"/>
    <x v="13"/>
    <n v="206.96200000000002"/>
    <s v="CA-2016-139094"/>
    <n v="1"/>
    <n v="2"/>
    <n v="0.3"/>
    <n v="-32.522600000000011"/>
    <n v="0.55975208308209756"/>
  </r>
  <r>
    <x v="556"/>
    <x v="0"/>
    <s v="TEC-AC-10004127"/>
    <x v="2"/>
    <x v="9"/>
    <n v="27.168000000000003"/>
    <s v="US-2016-165449"/>
    <n v="1"/>
    <n v="4"/>
    <n v="0.2"/>
    <n v="-1.3583999999999987"/>
    <n v="0.52062335344040378"/>
  </r>
  <r>
    <x v="556"/>
    <x v="0"/>
    <s v="OFF-AP-10002311"/>
    <x v="0"/>
    <x v="12"/>
    <n v="68.809999999999988"/>
    <s v="US-2016-118983"/>
    <n v="1"/>
    <n v="5"/>
    <n v="0.8"/>
    <n v="-123.858"/>
    <n v="0.49507917887403441"/>
  </r>
  <r>
    <x v="556"/>
    <x v="32"/>
    <s v="OFF-PA-10000300"/>
    <x v="0"/>
    <x v="0"/>
    <n v="59.94"/>
    <s v="CA-2016-162376"/>
    <n v="1"/>
    <n v="3"/>
    <n v="0"/>
    <n v="28.171799999999998"/>
    <n v="0.43613829632717294"/>
  </r>
  <r>
    <x v="556"/>
    <x v="15"/>
    <s v="OFF-FA-10004854"/>
    <x v="0"/>
    <x v="7"/>
    <n v="55.104000000000006"/>
    <s v="CA-2016-168459"/>
    <n v="1"/>
    <n v="6"/>
    <n v="0.2"/>
    <n v="18.597599999999993"/>
    <n v="0.51168203684699509"/>
  </r>
  <r>
    <x v="556"/>
    <x v="4"/>
    <s v="OFF-PA-10000327"/>
    <x v="0"/>
    <x v="0"/>
    <n v="42.800000000000004"/>
    <s v="CA-2016-137708"/>
    <n v="1"/>
    <n v="10"/>
    <n v="0"/>
    <n v="19.259999999999998"/>
    <n v="0.43613829632717294"/>
  </r>
  <r>
    <x v="556"/>
    <x v="4"/>
    <s v="OFF-PA-10000176"/>
    <x v="0"/>
    <x v="0"/>
    <n v="37.94"/>
    <s v="CA-2016-137708"/>
    <n v="0"/>
    <n v="2"/>
    <n v="0"/>
    <n v="18.211199999999998"/>
    <n v="0.43613829632717294"/>
  </r>
  <r>
    <x v="556"/>
    <x v="4"/>
    <s v="OFF-ST-10004634"/>
    <x v="0"/>
    <x v="1"/>
    <n v="33.630000000000003"/>
    <s v="CA-2016-137708"/>
    <n v="0"/>
    <n v="3"/>
    <n v="0"/>
    <n v="10.088999999999999"/>
    <n v="0.44610841445725197"/>
  </r>
  <r>
    <x v="556"/>
    <x v="16"/>
    <s v="TEC-MA-10000423"/>
    <x v="2"/>
    <x v="15"/>
    <n v="32.984999999999999"/>
    <s v="CA-2016-149300"/>
    <n v="1"/>
    <n v="3"/>
    <n v="0.5"/>
    <n v="-1.9791000000000025"/>
    <n v="0.5183572270896134"/>
  </r>
  <r>
    <x v="556"/>
    <x v="32"/>
    <s v="OFF-AR-10003056"/>
    <x v="0"/>
    <x v="4"/>
    <n v="17.12"/>
    <s v="CA-2016-162376"/>
    <n v="0"/>
    <n v="4"/>
    <n v="0"/>
    <n v="4.9647999999999985"/>
    <n v="0.45632477063632687"/>
  </r>
  <r>
    <x v="556"/>
    <x v="32"/>
    <s v="OFF-PA-10002586"/>
    <x v="0"/>
    <x v="0"/>
    <n v="14.940000000000001"/>
    <s v="CA-2016-123505"/>
    <n v="1"/>
    <n v="3"/>
    <n v="0"/>
    <n v="7.0218000000000007"/>
    <n v="0.43613829632717294"/>
  </r>
  <r>
    <x v="556"/>
    <x v="2"/>
    <s v="OFF-BI-10003638"/>
    <x v="0"/>
    <x v="3"/>
    <n v="11.610000000000003"/>
    <s v="CA-2016-100545"/>
    <n v="1"/>
    <n v="2"/>
    <n v="0.7"/>
    <n v="-9.2880000000000003"/>
    <n v="0.46881743173671325"/>
  </r>
  <r>
    <x v="556"/>
    <x v="15"/>
    <s v="OFF-BI-10003712"/>
    <x v="0"/>
    <x v="3"/>
    <n v="2.9460000000000006"/>
    <s v="CA-2016-168459"/>
    <n v="0"/>
    <n v="2"/>
    <n v="0.7"/>
    <n v="-2.0621999999999998"/>
    <n v="0.46881743173671325"/>
  </r>
  <r>
    <x v="556"/>
    <x v="0"/>
    <s v="OFF-BI-10000756"/>
    <x v="0"/>
    <x v="3"/>
    <n v="2.5439999999999996"/>
    <s v="US-2016-118983"/>
    <n v="0"/>
    <n v="3"/>
    <n v="0.8"/>
    <n v="-3.8160000000000016"/>
    <n v="0.46881743173671325"/>
  </r>
  <r>
    <x v="557"/>
    <x v="23"/>
    <s v="OFF-AP-10000275"/>
    <x v="0"/>
    <x v="12"/>
    <n v="2625.12"/>
    <s v="CA-2016-123113"/>
    <n v="1"/>
    <n v="8"/>
    <n v="0"/>
    <n v="735.03359999999998"/>
    <n v="0.49507917887403441"/>
  </r>
  <r>
    <x v="557"/>
    <x v="0"/>
    <s v="OFF-PA-10000994"/>
    <x v="0"/>
    <x v="0"/>
    <n v="335.52"/>
    <s v="CA-2016-111395"/>
    <n v="1"/>
    <n v="4"/>
    <n v="0.2"/>
    <n v="117.43199999999999"/>
    <n v="0.43613829632717294"/>
  </r>
  <r>
    <x v="557"/>
    <x v="7"/>
    <s v="TEC-PH-10003012"/>
    <x v="2"/>
    <x v="6"/>
    <n v="307.98"/>
    <s v="CA-2016-144274"/>
    <n v="1"/>
    <n v="2"/>
    <n v="0"/>
    <n v="89.314199999999971"/>
    <n v="0.41105220110552465"/>
  </r>
  <r>
    <x v="557"/>
    <x v="7"/>
    <s v="OFF-PA-10001583"/>
    <x v="0"/>
    <x v="0"/>
    <n v="44.099999999999994"/>
    <s v="CA-2016-144274"/>
    <n v="0"/>
    <n v="6"/>
    <n v="0"/>
    <n v="20.726999999999997"/>
    <n v="0.43613829632717294"/>
  </r>
  <r>
    <x v="557"/>
    <x v="7"/>
    <s v="OFF-PA-10003441"/>
    <x v="0"/>
    <x v="0"/>
    <n v="38.880000000000003"/>
    <s v="CA-2016-144274"/>
    <n v="0"/>
    <n v="6"/>
    <n v="0"/>
    <n v="18.662400000000002"/>
    <n v="0.43613829632717294"/>
  </r>
  <r>
    <x v="557"/>
    <x v="0"/>
    <s v="OFF-ST-10001291"/>
    <x v="0"/>
    <x v="1"/>
    <n v="27.056000000000001"/>
    <s v="CA-2016-111395"/>
    <n v="0"/>
    <n v="2"/>
    <n v="0.2"/>
    <n v="2.3673999999999991"/>
    <n v="0.44610841445725197"/>
  </r>
  <r>
    <x v="557"/>
    <x v="0"/>
    <s v="OFF-BI-10002867"/>
    <x v="0"/>
    <x v="3"/>
    <n v="23.911999999999995"/>
    <s v="CA-2016-111395"/>
    <n v="0"/>
    <n v="2"/>
    <n v="0.8"/>
    <n v="-40.650400000000019"/>
    <n v="0.46881743173671325"/>
  </r>
  <r>
    <x v="557"/>
    <x v="23"/>
    <s v="OFF-AR-10004999"/>
    <x v="0"/>
    <x v="4"/>
    <n v="17.940000000000001"/>
    <s v="CA-2016-123113"/>
    <n v="0"/>
    <n v="3"/>
    <n v="0"/>
    <n v="4.4850000000000003"/>
    <n v="0.45632477063632687"/>
  </r>
  <r>
    <x v="557"/>
    <x v="7"/>
    <s v="OFF-EN-10003286"/>
    <x v="0"/>
    <x v="11"/>
    <n v="16.559999999999999"/>
    <s v="CA-2016-144274"/>
    <n v="0"/>
    <n v="2"/>
    <n v="0"/>
    <n v="7.783199999999999"/>
    <n v="0.44424167803735209"/>
  </r>
  <r>
    <x v="557"/>
    <x v="7"/>
    <s v="OFF-AR-10001940"/>
    <x v="0"/>
    <x v="4"/>
    <n v="13.12"/>
    <s v="CA-2016-144274"/>
    <n v="0"/>
    <n v="4"/>
    <n v="0"/>
    <n v="5.6416000000000004"/>
    <n v="0.45632477063632687"/>
  </r>
  <r>
    <x v="558"/>
    <x v="4"/>
    <s v="OFF-ST-10000060"/>
    <x v="0"/>
    <x v="1"/>
    <n v="454.86"/>
    <s v="CA-2016-153416"/>
    <n v="1"/>
    <n v="7"/>
    <n v="0"/>
    <n v="54.583200000000019"/>
    <n v="0.44610841445725197"/>
  </r>
  <r>
    <x v="558"/>
    <x v="4"/>
    <s v="OFF-PA-10000675"/>
    <x v="0"/>
    <x v="0"/>
    <n v="368.91"/>
    <s v="CA-2016-105347"/>
    <n v="1"/>
    <n v="9"/>
    <n v="0"/>
    <n v="180.76590000000002"/>
    <n v="0.43613829632717294"/>
  </r>
  <r>
    <x v="558"/>
    <x v="4"/>
    <s v="TEC-AC-10004633"/>
    <x v="2"/>
    <x v="9"/>
    <n v="13.98"/>
    <s v="CA-2016-135545"/>
    <n v="1"/>
    <n v="2"/>
    <n v="0"/>
    <n v="6.1512000000000011"/>
    <n v="0.52062335344040378"/>
  </r>
  <r>
    <x v="558"/>
    <x v="4"/>
    <s v="OFF-PA-10003892"/>
    <x v="0"/>
    <x v="0"/>
    <n v="146.72999999999999"/>
    <s v="CA-2016-135545"/>
    <n v="0"/>
    <n v="3"/>
    <n v="0"/>
    <n v="68.963099999999997"/>
    <n v="0.43613829632717294"/>
  </r>
  <r>
    <x v="558"/>
    <x v="4"/>
    <s v="OFF-BI-10002706"/>
    <x v="0"/>
    <x v="3"/>
    <n v="91.391999999999996"/>
    <s v="CA-2016-153416"/>
    <n v="0"/>
    <n v="8"/>
    <n v="0.2"/>
    <n v="29.702399999999997"/>
    <n v="0.46881743173671325"/>
  </r>
  <r>
    <x v="558"/>
    <x v="4"/>
    <s v="FUR-FU-10000397"/>
    <x v="1"/>
    <x v="8"/>
    <n v="79.760000000000005"/>
    <s v="CA-2016-135545"/>
    <n v="0"/>
    <n v="4"/>
    <n v="0"/>
    <n v="22.332800000000006"/>
    <n v="0.4595170286641902"/>
  </r>
  <r>
    <x v="558"/>
    <x v="4"/>
    <s v="OFF-BI-10001078"/>
    <x v="0"/>
    <x v="3"/>
    <n v="25.824000000000002"/>
    <s v="CA-2016-135545"/>
    <n v="0"/>
    <n v="6"/>
    <n v="0.2"/>
    <n v="9.3612000000000002"/>
    <n v="0.46881743173671325"/>
  </r>
  <r>
    <x v="558"/>
    <x v="4"/>
    <s v="OFF-PA-10002005"/>
    <x v="0"/>
    <x v="0"/>
    <n v="19.440000000000001"/>
    <s v="CA-2016-153416"/>
    <n v="0"/>
    <n v="3"/>
    <n v="0"/>
    <n v="9.3312000000000008"/>
    <n v="0.43613829632717294"/>
  </r>
  <r>
    <x v="558"/>
    <x v="4"/>
    <s v="OFF-AR-10003045"/>
    <x v="0"/>
    <x v="4"/>
    <n v="14.7"/>
    <s v="CA-2016-105347"/>
    <n v="0"/>
    <n v="5"/>
    <n v="0"/>
    <n v="6.6150000000000002"/>
    <n v="0.45632477063632687"/>
  </r>
  <r>
    <x v="558"/>
    <x v="4"/>
    <s v="OFF-BI-10002813"/>
    <x v="0"/>
    <x v="3"/>
    <n v="3.1680000000000001"/>
    <s v="CA-2016-153416"/>
    <n v="0"/>
    <n v="2"/>
    <n v="0.2"/>
    <n v="0.99"/>
    <n v="0.46881743173671325"/>
  </r>
  <r>
    <x v="559"/>
    <x v="25"/>
    <s v="OFF-AR-10001177"/>
    <x v="0"/>
    <x v="4"/>
    <n v="13.120000000000001"/>
    <s v="US-2016-164357"/>
    <n v="1"/>
    <n v="5"/>
    <n v="0.2"/>
    <n v="1.4759999999999982"/>
    <n v="0.45632477063632687"/>
  </r>
  <r>
    <x v="560"/>
    <x v="15"/>
    <s v="FUR-FU-10003930"/>
    <x v="1"/>
    <x v="8"/>
    <n v="692.47199999999998"/>
    <s v="CA-2016-166975"/>
    <n v="1"/>
    <n v="11"/>
    <n v="0.2"/>
    <n v="190.42980000000006"/>
    <n v="0.4595170286641902"/>
  </r>
  <r>
    <x v="560"/>
    <x v="24"/>
    <s v="TEC-CO-10002313"/>
    <x v="2"/>
    <x v="16"/>
    <n v="599.99"/>
    <s v="CA-2016-158939"/>
    <n v="1"/>
    <n v="1"/>
    <n v="0"/>
    <n v="233.99610000000001"/>
    <n v="0.55185675810753509"/>
  </r>
  <r>
    <x v="560"/>
    <x v="32"/>
    <s v="OFF-ST-10001172"/>
    <x v="0"/>
    <x v="1"/>
    <n v="104.9"/>
    <s v="CA-2016-117961"/>
    <n v="1"/>
    <n v="5"/>
    <n v="0"/>
    <n v="25.175999999999998"/>
    <n v="0.44610841445725197"/>
  </r>
  <r>
    <x v="560"/>
    <x v="32"/>
    <s v="OFF-BI-10003707"/>
    <x v="0"/>
    <x v="3"/>
    <n v="61.04"/>
    <s v="CA-2016-117961"/>
    <n v="0"/>
    <n v="4"/>
    <n v="0"/>
    <n v="30.52"/>
    <n v="0.46881743173671325"/>
  </r>
  <r>
    <x v="560"/>
    <x v="32"/>
    <s v="OFF-BI-10000343"/>
    <x v="0"/>
    <x v="3"/>
    <n v="14.73"/>
    <s v="CA-2016-117961"/>
    <n v="0"/>
    <n v="3"/>
    <n v="0"/>
    <n v="6.9230999999999998"/>
    <n v="0.46881743173671325"/>
  </r>
  <r>
    <x v="560"/>
    <x v="32"/>
    <s v="OFF-PA-10001274"/>
    <x v="0"/>
    <x v="0"/>
    <n v="10.95"/>
    <s v="CA-2016-117961"/>
    <n v="0"/>
    <n v="3"/>
    <n v="0"/>
    <n v="5.1464999999999996"/>
    <n v="0.43613829632717294"/>
  </r>
  <r>
    <x v="561"/>
    <x v="2"/>
    <s v="TEC-PH-10002789"/>
    <x v="2"/>
    <x v="6"/>
    <n v="748.75200000000007"/>
    <s v="US-2016-154389"/>
    <n v="1"/>
    <n v="8"/>
    <n v="0.4"/>
    <n v="-162.22960000000006"/>
    <n v="0.41105220110552465"/>
  </r>
  <r>
    <x v="561"/>
    <x v="32"/>
    <s v="FUR-TA-10004619"/>
    <x v="1"/>
    <x v="13"/>
    <n v="446.06799999999998"/>
    <s v="CA-2016-130974"/>
    <n v="1"/>
    <n v="4"/>
    <n v="0.3"/>
    <n v="0"/>
    <n v="0.55975208308209756"/>
  </r>
  <r>
    <x v="561"/>
    <x v="16"/>
    <s v="FUR-TA-10000617"/>
    <x v="1"/>
    <x v="13"/>
    <n v="375.45750000000004"/>
    <s v="US-2016-168935"/>
    <n v="1"/>
    <n v="3"/>
    <n v="0.45"/>
    <n v="-157.00949999999997"/>
    <n v="0.55975208308209756"/>
  </r>
  <r>
    <x v="561"/>
    <x v="4"/>
    <s v="FUR-CH-10002647"/>
    <x v="1"/>
    <x v="5"/>
    <n v="283.92"/>
    <s v="CA-2016-101910"/>
    <n v="1"/>
    <n v="5"/>
    <n v="0.2"/>
    <n v="17.745000000000019"/>
    <n v="0.46529189879902266"/>
  </r>
  <r>
    <x v="561"/>
    <x v="32"/>
    <s v="FUR-BO-10002916"/>
    <x v="1"/>
    <x v="10"/>
    <n v="170.98"/>
    <s v="CA-2016-130974"/>
    <n v="0"/>
    <n v="1"/>
    <n v="0"/>
    <n v="32.486199999999997"/>
    <n v="0.5176847302647779"/>
  </r>
  <r>
    <x v="561"/>
    <x v="32"/>
    <s v="TEC-AC-10003095"/>
    <x v="2"/>
    <x v="9"/>
    <n v="259.98"/>
    <s v="CA-2016-130974"/>
    <n v="0"/>
    <n v="2"/>
    <n v="0"/>
    <n v="88.393200000000007"/>
    <n v="0.52062335344040378"/>
  </r>
  <r>
    <x v="561"/>
    <x v="4"/>
    <s v="TEC-AC-10000158"/>
    <x v="2"/>
    <x v="9"/>
    <n v="107.97"/>
    <s v="CA-2016-125234"/>
    <n v="1"/>
    <n v="3"/>
    <n v="0"/>
    <n v="22.6737"/>
    <n v="0.52062335344040378"/>
  </r>
  <r>
    <x v="561"/>
    <x v="7"/>
    <s v="TEC-AC-10000397"/>
    <x v="2"/>
    <x v="9"/>
    <n v="104.97"/>
    <s v="CA-2016-145184"/>
    <n v="1"/>
    <n v="3"/>
    <n v="0"/>
    <n v="7.3479000000000028"/>
    <n v="0.52062335344040378"/>
  </r>
  <r>
    <x v="561"/>
    <x v="16"/>
    <s v="TEC-AC-10002335"/>
    <x v="2"/>
    <x v="9"/>
    <n v="83.976000000000013"/>
    <s v="US-2016-168935"/>
    <n v="0"/>
    <n v="3"/>
    <n v="0.2"/>
    <n v="-1.049700000000005"/>
    <n v="0.52062335344040378"/>
  </r>
  <r>
    <x v="561"/>
    <x v="32"/>
    <s v="OFF-PA-10003823"/>
    <x v="0"/>
    <x v="0"/>
    <n v="154.9"/>
    <s v="CA-2016-130974"/>
    <n v="0"/>
    <n v="5"/>
    <n v="0"/>
    <n v="69.704999999999998"/>
    <n v="0.43613829632717294"/>
  </r>
  <r>
    <x v="561"/>
    <x v="4"/>
    <s v="OFF-PA-10000482"/>
    <x v="0"/>
    <x v="0"/>
    <n v="113.82"/>
    <s v="CA-2016-125234"/>
    <n v="0"/>
    <n v="3"/>
    <n v="0"/>
    <n v="53.495399999999989"/>
    <n v="0.43613829632717294"/>
  </r>
  <r>
    <x v="561"/>
    <x v="7"/>
    <s v="TEC-PH-10002350"/>
    <x v="2"/>
    <x v="6"/>
    <n v="83.97"/>
    <s v="CA-2016-145184"/>
    <n v="0"/>
    <n v="3"/>
    <n v="0"/>
    <n v="23.511599999999998"/>
    <n v="0.41105220110552465"/>
  </r>
  <r>
    <x v="561"/>
    <x v="32"/>
    <s v="OFF-PA-10001019"/>
    <x v="0"/>
    <x v="0"/>
    <n v="59.94"/>
    <s v="CA-2016-130974"/>
    <n v="0"/>
    <n v="3"/>
    <n v="0"/>
    <n v="28.171799999999998"/>
    <n v="0.43613829632717294"/>
  </r>
  <r>
    <x v="561"/>
    <x v="32"/>
    <s v="OFF-PA-10000743"/>
    <x v="0"/>
    <x v="0"/>
    <n v="40.08"/>
    <s v="CA-2016-130974"/>
    <n v="0"/>
    <n v="6"/>
    <n v="0"/>
    <n v="19.238399999999999"/>
    <n v="0.43613829632717294"/>
  </r>
  <r>
    <x v="561"/>
    <x v="32"/>
    <s v="FUR-FU-10002506"/>
    <x v="1"/>
    <x v="8"/>
    <n v="38.97"/>
    <s v="CA-2016-130974"/>
    <n v="0"/>
    <n v="3"/>
    <n v="0"/>
    <n v="4.6763999999999992"/>
    <n v="0.4595170286641902"/>
  </r>
  <r>
    <x v="561"/>
    <x v="20"/>
    <s v="OFF-AR-10001915"/>
    <x v="0"/>
    <x v="4"/>
    <n v="29.79"/>
    <s v="CA-2016-163762"/>
    <n v="1"/>
    <n v="3"/>
    <n v="0"/>
    <n v="12.511800000000001"/>
    <n v="0.45632477063632687"/>
  </r>
  <r>
    <x v="561"/>
    <x v="13"/>
    <s v="OFF-BI-10000145"/>
    <x v="0"/>
    <x v="3"/>
    <n v="6.24"/>
    <s v="CA-2016-160059"/>
    <n v="1"/>
    <n v="2"/>
    <n v="0"/>
    <n v="3.0575999999999999"/>
    <n v="0.46881743173671325"/>
  </r>
  <r>
    <x v="562"/>
    <x v="1"/>
    <s v="TEC-PH-10001580"/>
    <x v="2"/>
    <x v="6"/>
    <n v="647.904"/>
    <s v="US-2016-159982"/>
    <n v="1"/>
    <n v="6"/>
    <n v="0.2"/>
    <n v="56.691599999999966"/>
    <n v="0.41105220110552465"/>
  </r>
  <r>
    <x v="562"/>
    <x v="0"/>
    <s v="OFF-PA-10003395"/>
    <x v="0"/>
    <x v="0"/>
    <n v="335.52"/>
    <s v="CA-2016-142930"/>
    <n v="1"/>
    <n v="4"/>
    <n v="0.2"/>
    <n v="117.43199999999999"/>
    <n v="0.43613829632717294"/>
  </r>
  <r>
    <x v="562"/>
    <x v="20"/>
    <s v="FUR-FU-10004017"/>
    <x v="1"/>
    <x v="8"/>
    <n v="322.59000000000003"/>
    <s v="CA-2016-136196"/>
    <n v="1"/>
    <n v="3"/>
    <n v="0"/>
    <n v="64.518000000000001"/>
    <n v="0.4595170286641902"/>
  </r>
  <r>
    <x v="562"/>
    <x v="1"/>
    <s v="FUR-FU-10004904"/>
    <x v="1"/>
    <x v="8"/>
    <n v="151.96"/>
    <s v="CA-2016-157133"/>
    <n v="1"/>
    <n v="5"/>
    <n v="0.6"/>
    <n v="-182.35200000000003"/>
    <n v="0.4595170286641902"/>
  </r>
  <r>
    <x v="562"/>
    <x v="1"/>
    <s v="OFF-ST-10004804"/>
    <x v="0"/>
    <x v="1"/>
    <n v="82.367999999999995"/>
    <s v="US-2016-159982"/>
    <n v="0"/>
    <n v="2"/>
    <n v="0.2"/>
    <n v="-19.562399999999997"/>
    <n v="0.44610841445725197"/>
  </r>
  <r>
    <x v="562"/>
    <x v="10"/>
    <s v="FUR-FU-10003799"/>
    <x v="1"/>
    <x v="8"/>
    <n v="71.12"/>
    <s v="CA-2016-111612"/>
    <n v="1"/>
    <n v="5"/>
    <n v="0.2"/>
    <n v="9.7789999999999964"/>
    <n v="0.4595170286641902"/>
  </r>
  <r>
    <x v="562"/>
    <x v="20"/>
    <s v="FUR-FU-10000087"/>
    <x v="1"/>
    <x v="8"/>
    <n v="68.16"/>
    <s v="CA-2016-161711"/>
    <n v="1"/>
    <n v="3"/>
    <n v="0"/>
    <n v="27.945600000000002"/>
    <n v="0.4595170286641902"/>
  </r>
  <r>
    <x v="562"/>
    <x v="20"/>
    <s v="OFF-EN-10001539"/>
    <x v="0"/>
    <x v="11"/>
    <n v="62.24"/>
    <s v="CA-2016-161711"/>
    <n v="0"/>
    <n v="8"/>
    <n v="0"/>
    <n v="29.252800000000001"/>
    <n v="0.44424167803735209"/>
  </r>
  <r>
    <x v="562"/>
    <x v="1"/>
    <s v="OFF-ST-10001590"/>
    <x v="0"/>
    <x v="1"/>
    <n v="53.92"/>
    <s v="US-2016-159982"/>
    <n v="0"/>
    <n v="5"/>
    <n v="0.2"/>
    <n v="4.0439999999999969"/>
    <n v="0.44610841445725197"/>
  </r>
  <r>
    <x v="562"/>
    <x v="4"/>
    <s v="OFF-AP-10004655"/>
    <x v="0"/>
    <x v="12"/>
    <n v="45.28"/>
    <s v="CA-2016-164497"/>
    <n v="1"/>
    <n v="4"/>
    <n v="0"/>
    <n v="15.395199999999999"/>
    <n v="0.49507917887403441"/>
  </r>
  <r>
    <x v="562"/>
    <x v="1"/>
    <s v="FUR-FU-10002505"/>
    <x v="1"/>
    <x v="8"/>
    <n v="12.132000000000001"/>
    <s v="US-2016-159982"/>
    <n v="0"/>
    <n v="9"/>
    <n v="0.6"/>
    <n v="-8.4923999999999982"/>
    <n v="0.4595170286641902"/>
  </r>
  <r>
    <x v="562"/>
    <x v="31"/>
    <s v="OFF-AR-10004441"/>
    <x v="0"/>
    <x v="4"/>
    <n v="8.2799999999999994"/>
    <s v="CA-2016-157028"/>
    <n v="1"/>
    <n v="2"/>
    <n v="0"/>
    <n v="3.4775999999999998"/>
    <n v="0.45632477063632687"/>
  </r>
  <r>
    <x v="562"/>
    <x v="10"/>
    <s v="OFF-FA-10003021"/>
    <x v="0"/>
    <x v="7"/>
    <n v="3.008"/>
    <s v="CA-2016-111612"/>
    <n v="0"/>
    <n v="2"/>
    <n v="0.2"/>
    <n v="0.56399999999999983"/>
    <n v="0.51168203684699509"/>
  </r>
  <r>
    <x v="563"/>
    <x v="14"/>
    <s v="FUR-CH-10002880"/>
    <x v="1"/>
    <x v="5"/>
    <n v="1106.9099999999999"/>
    <s v="CA-2016-110016"/>
    <n v="1"/>
    <n v="9"/>
    <n v="0"/>
    <n v="121.76009999999994"/>
    <n v="0.46529189879902266"/>
  </r>
  <r>
    <x v="563"/>
    <x v="14"/>
    <s v="OFF-AP-10000179"/>
    <x v="0"/>
    <x v="12"/>
    <n v="555.21"/>
    <s v="CA-2016-138009"/>
    <n v="1"/>
    <n v="5"/>
    <n v="0.1"/>
    <n v="178.90100000000001"/>
    <n v="0.49507917887403441"/>
  </r>
  <r>
    <x v="563"/>
    <x v="14"/>
    <s v="OFF-ST-10001272"/>
    <x v="0"/>
    <x v="1"/>
    <n v="523.48"/>
    <s v="CA-2016-138009"/>
    <n v="0"/>
    <n v="4"/>
    <n v="0"/>
    <n v="130.87"/>
    <n v="0.44610841445725197"/>
  </r>
  <r>
    <x v="563"/>
    <x v="14"/>
    <s v="FUR-CH-10004853"/>
    <x v="1"/>
    <x v="5"/>
    <n v="301.95999999999998"/>
    <s v="CA-2016-138009"/>
    <n v="0"/>
    <n v="2"/>
    <n v="0"/>
    <n v="87.568399999999968"/>
    <n v="0.46529189879902266"/>
  </r>
  <r>
    <x v="563"/>
    <x v="14"/>
    <s v="OFF-AR-10004042"/>
    <x v="0"/>
    <x v="4"/>
    <n v="161.82"/>
    <s v="CA-2016-138009"/>
    <n v="0"/>
    <n v="9"/>
    <n v="0"/>
    <n v="46.927799999999984"/>
    <n v="0.45632477063632687"/>
  </r>
  <r>
    <x v="563"/>
    <x v="0"/>
    <s v="TEC-AC-10003038"/>
    <x v="2"/>
    <x v="9"/>
    <n v="21.48"/>
    <s v="CA-2016-129112"/>
    <n v="1"/>
    <n v="3"/>
    <n v="0.2"/>
    <n v="-0.26850000000000307"/>
    <n v="0.52062335344040378"/>
  </r>
  <r>
    <x v="563"/>
    <x v="4"/>
    <s v="OFF-AR-10003582"/>
    <x v="0"/>
    <x v="4"/>
    <n v="56.3"/>
    <s v="CA-2016-154340"/>
    <n v="1"/>
    <n v="2"/>
    <n v="0"/>
    <n v="15.764000000000003"/>
    <n v="0.45632477063632687"/>
  </r>
  <r>
    <x v="563"/>
    <x v="14"/>
    <s v="OFF-PA-10000349"/>
    <x v="0"/>
    <x v="0"/>
    <n v="19.920000000000002"/>
    <s v="CA-2016-110016"/>
    <n v="0"/>
    <n v="4"/>
    <n v="0"/>
    <n v="9.3624000000000009"/>
    <n v="0.43613829632717294"/>
  </r>
  <r>
    <x v="563"/>
    <x v="0"/>
    <s v="OFF-BI-10000088"/>
    <x v="0"/>
    <x v="3"/>
    <n v="8.7839999999999989"/>
    <s v="CA-2016-129112"/>
    <n v="0"/>
    <n v="4"/>
    <n v="0.8"/>
    <n v="-13.615200000000002"/>
    <n v="0.46881743173671325"/>
  </r>
  <r>
    <x v="563"/>
    <x v="4"/>
    <s v="OFF-BI-10001078"/>
    <x v="0"/>
    <x v="3"/>
    <n v="4.3040000000000003"/>
    <s v="CA-2016-144099"/>
    <n v="1"/>
    <n v="1"/>
    <n v="0.2"/>
    <n v="1.5602"/>
    <n v="0.46881743173671325"/>
  </r>
  <r>
    <x v="564"/>
    <x v="20"/>
    <s v="FUR-BO-10001608"/>
    <x v="1"/>
    <x v="10"/>
    <n v="681.40800000000013"/>
    <s v="CA-2016-137925"/>
    <n v="1"/>
    <n v="12"/>
    <n v="0.2"/>
    <n v="42.588000000000022"/>
    <n v="0.5176847302647779"/>
  </r>
  <r>
    <x v="564"/>
    <x v="25"/>
    <s v="FUR-FU-10000576"/>
    <x v="1"/>
    <x v="8"/>
    <n v="335.74400000000003"/>
    <s v="CA-2016-141327"/>
    <n v="1"/>
    <n v="2"/>
    <n v="0.2"/>
    <n v="25.180800000000005"/>
    <n v="0.4595170286641902"/>
  </r>
  <r>
    <x v="564"/>
    <x v="25"/>
    <s v="TEC-PH-10001198"/>
    <x v="2"/>
    <x v="6"/>
    <n v="177.48000000000002"/>
    <s v="CA-2016-156328"/>
    <n v="1"/>
    <n v="3"/>
    <n v="0.2"/>
    <n v="19.966499999999982"/>
    <n v="0.41105220110552465"/>
  </r>
  <r>
    <x v="564"/>
    <x v="2"/>
    <s v="OFF-BI-10003656"/>
    <x v="0"/>
    <x v="3"/>
    <n v="152.99100000000001"/>
    <s v="CA-2016-122210"/>
    <n v="1"/>
    <n v="3"/>
    <n v="0.7"/>
    <n v="-122.39280000000002"/>
    <n v="0.46881743173671325"/>
  </r>
  <r>
    <x v="564"/>
    <x v="25"/>
    <s v="OFF-AP-10001293"/>
    <x v="0"/>
    <x v="12"/>
    <n v="98.352000000000004"/>
    <s v="CA-2016-141327"/>
    <n v="0"/>
    <n v="3"/>
    <n v="0.2"/>
    <n v="9.8351999999999933"/>
    <n v="0.49507917887403441"/>
  </r>
  <r>
    <x v="564"/>
    <x v="2"/>
    <s v="TEC-PH-10002807"/>
    <x v="2"/>
    <x v="6"/>
    <n v="94.919999999999987"/>
    <s v="CA-2016-122210"/>
    <n v="0"/>
    <n v="4"/>
    <n v="0.4"/>
    <n v="15.819999999999993"/>
    <n v="0.41105220110552465"/>
  </r>
  <r>
    <x v="564"/>
    <x v="17"/>
    <s v="FUR-FU-10002813"/>
    <x v="1"/>
    <x v="8"/>
    <n v="80.959999999999994"/>
    <s v="CA-2016-107685"/>
    <n v="1"/>
    <n v="4"/>
    <n v="0"/>
    <n v="29.145599999999995"/>
    <n v="0.4595170286641902"/>
  </r>
  <r>
    <x v="564"/>
    <x v="3"/>
    <s v="OFF-EN-10002831"/>
    <x v="0"/>
    <x v="11"/>
    <n v="71.88"/>
    <s v="CA-2016-140830"/>
    <n v="1"/>
    <n v="2"/>
    <n v="0"/>
    <n v="32.345999999999997"/>
    <n v="0.44424167803735209"/>
  </r>
  <r>
    <x v="564"/>
    <x v="17"/>
    <s v="OFF-PA-10003848"/>
    <x v="0"/>
    <x v="0"/>
    <n v="25.92"/>
    <s v="CA-2016-107685"/>
    <n v="0"/>
    <n v="4"/>
    <n v="0"/>
    <n v="12.441600000000001"/>
    <n v="0.43613829632717294"/>
  </r>
  <r>
    <x v="564"/>
    <x v="20"/>
    <s v="OFF-PA-10002659"/>
    <x v="0"/>
    <x v="0"/>
    <n v="23.66"/>
    <s v="CA-2016-137925"/>
    <n v="0"/>
    <n v="7"/>
    <n v="0"/>
    <n v="10.883599999999998"/>
    <n v="0.43613829632717294"/>
  </r>
  <r>
    <x v="564"/>
    <x v="3"/>
    <s v="OFF-EN-10000461"/>
    <x v="0"/>
    <x v="11"/>
    <n v="17.48"/>
    <s v="CA-2016-140830"/>
    <n v="0"/>
    <n v="2"/>
    <n v="0"/>
    <n v="8.2156000000000002"/>
    <n v="0.44424167803735209"/>
  </r>
  <r>
    <x v="564"/>
    <x v="25"/>
    <s v="FUR-FU-10001546"/>
    <x v="1"/>
    <x v="8"/>
    <n v="17.088000000000001"/>
    <s v="CA-2016-158323"/>
    <n v="1"/>
    <n v="2"/>
    <n v="0.2"/>
    <n v="1.0679999999999996"/>
    <n v="0.4595170286641902"/>
  </r>
  <r>
    <x v="564"/>
    <x v="2"/>
    <s v="OFF-FA-10000053"/>
    <x v="0"/>
    <x v="7"/>
    <n v="10.584"/>
    <s v="CA-2016-122210"/>
    <n v="0"/>
    <n v="7"/>
    <n v="0.2"/>
    <n v="-2.3813999999999993"/>
    <n v="0.51168203684699509"/>
  </r>
  <r>
    <x v="564"/>
    <x v="25"/>
    <s v="OFF-BI-10000546"/>
    <x v="0"/>
    <x v="3"/>
    <n v="6.0480000000000009"/>
    <s v="CA-2016-141327"/>
    <n v="0"/>
    <n v="7"/>
    <n v="0.7"/>
    <n v="-4.2336000000000009"/>
    <n v="0.46881743173671325"/>
  </r>
  <r>
    <x v="564"/>
    <x v="0"/>
    <s v="OFF-BI-10000301"/>
    <x v="0"/>
    <x v="3"/>
    <n v="3.8819999999999988"/>
    <s v="US-2016-141453"/>
    <n v="1"/>
    <n v="3"/>
    <n v="0.8"/>
    <n v="-5.8230000000000004"/>
    <n v="0.46881743173671325"/>
  </r>
  <r>
    <x v="565"/>
    <x v="4"/>
    <s v="FUR-CH-10003973"/>
    <x v="1"/>
    <x v="5"/>
    <n v="2676.672"/>
    <s v="CA-2016-111038"/>
    <n v="1"/>
    <n v="9"/>
    <n v="0.2"/>
    <n v="267.66720000000009"/>
    <n v="0.46529189879902266"/>
  </r>
  <r>
    <x v="565"/>
    <x v="22"/>
    <s v="FUR-CH-10001215"/>
    <x v="1"/>
    <x v="5"/>
    <n v="2003.9200000000003"/>
    <s v="CA-2016-137113"/>
    <n v="1"/>
    <n v="5"/>
    <n v="0.2"/>
    <n v="125.24499999999995"/>
    <n v="0.46529189879902266"/>
  </r>
  <r>
    <x v="565"/>
    <x v="22"/>
    <s v="FUR-TA-10001705"/>
    <x v="1"/>
    <x v="13"/>
    <n v="1913.3999999999999"/>
    <s v="CA-2016-137113"/>
    <n v="0"/>
    <n v="9"/>
    <n v="0"/>
    <n v="401.81399999999985"/>
    <n v="0.55975208308209756"/>
  </r>
  <r>
    <x v="565"/>
    <x v="22"/>
    <s v="OFF-ST-10002554"/>
    <x v="0"/>
    <x v="1"/>
    <n v="146.72999999999999"/>
    <s v="CA-2016-137113"/>
    <n v="0"/>
    <n v="3"/>
    <n v="0"/>
    <n v="2.9346000000000032"/>
    <n v="0.44610841445725197"/>
  </r>
  <r>
    <x v="565"/>
    <x v="22"/>
    <s v="OFF-PA-10002222"/>
    <x v="0"/>
    <x v="0"/>
    <n v="114.2"/>
    <s v="CA-2016-137113"/>
    <n v="0"/>
    <n v="5"/>
    <n v="0"/>
    <n v="52.531999999999996"/>
    <n v="0.43613829632717294"/>
  </r>
  <r>
    <x v="565"/>
    <x v="6"/>
    <s v="OFF-BI-10004233"/>
    <x v="0"/>
    <x v="3"/>
    <n v="63.96"/>
    <s v="US-2016-148817"/>
    <n v="1"/>
    <n v="4"/>
    <n v="0"/>
    <n v="30.700800000000001"/>
    <n v="0.46881743173671325"/>
  </r>
  <r>
    <x v="565"/>
    <x v="6"/>
    <s v="OFF-ST-10001321"/>
    <x v="0"/>
    <x v="1"/>
    <n v="61.68"/>
    <s v="US-2016-148817"/>
    <n v="0"/>
    <n v="4"/>
    <n v="0"/>
    <n v="16.653600000000004"/>
    <n v="0.44610841445725197"/>
  </r>
  <r>
    <x v="565"/>
    <x v="22"/>
    <s v="OFF-BI-10001765"/>
    <x v="0"/>
    <x v="3"/>
    <n v="55.424000000000007"/>
    <s v="CA-2016-119907"/>
    <n v="1"/>
    <n v="2"/>
    <n v="0.2"/>
    <n v="19.398399999999995"/>
    <n v="0.46881743173671325"/>
  </r>
  <r>
    <x v="565"/>
    <x v="22"/>
    <s v="OFF-PA-10004255"/>
    <x v="0"/>
    <x v="0"/>
    <n v="32.400000000000006"/>
    <s v="CA-2016-137113"/>
    <n v="0"/>
    <n v="5"/>
    <n v="0"/>
    <n v="15.552000000000001"/>
    <n v="0.43613829632717294"/>
  </r>
  <r>
    <x v="565"/>
    <x v="14"/>
    <s v="OFF-PA-10001826"/>
    <x v="0"/>
    <x v="0"/>
    <n v="19.440000000000001"/>
    <s v="CA-2016-110324"/>
    <n v="1"/>
    <n v="3"/>
    <n v="0"/>
    <n v="9.3312000000000008"/>
    <n v="0.43613829632717294"/>
  </r>
  <r>
    <x v="565"/>
    <x v="14"/>
    <s v="OFF-PA-10001776"/>
    <x v="0"/>
    <x v="0"/>
    <n v="18.54"/>
    <s v="CA-2016-110324"/>
    <n v="0"/>
    <n v="2"/>
    <n v="0"/>
    <n v="8.7137999999999991"/>
    <n v="0.43613829632717294"/>
  </r>
  <r>
    <x v="565"/>
    <x v="22"/>
    <s v="OFF-AR-10003251"/>
    <x v="0"/>
    <x v="4"/>
    <n v="13.899999999999999"/>
    <s v="CA-2016-103723"/>
    <n v="1"/>
    <n v="5"/>
    <n v="0"/>
    <n v="5.56"/>
    <n v="0.45632477063632687"/>
  </r>
  <r>
    <x v="565"/>
    <x v="0"/>
    <s v="FUR-FU-10004270"/>
    <x v="1"/>
    <x v="8"/>
    <n v="6.6879999999999997"/>
    <s v="US-2016-105676"/>
    <n v="1"/>
    <n v="4"/>
    <n v="0.6"/>
    <n v="-4.0127999999999986"/>
    <n v="0.4595170286641902"/>
  </r>
  <r>
    <x v="565"/>
    <x v="14"/>
    <s v="OFF-AR-10000823"/>
    <x v="0"/>
    <x v="4"/>
    <n v="3.64"/>
    <s v="CA-2016-110324"/>
    <n v="0"/>
    <n v="2"/>
    <n v="0"/>
    <n v="1.0192000000000001"/>
    <n v="0.45632477063632687"/>
  </r>
  <r>
    <x v="566"/>
    <x v="20"/>
    <s v="OFF-BI-10003718"/>
    <x v="0"/>
    <x v="3"/>
    <n v="590.35199999999998"/>
    <s v="CA-2016-142475"/>
    <n v="1"/>
    <n v="6"/>
    <n v="0.2"/>
    <n v="206.62319999999997"/>
    <n v="0.46881743173671325"/>
  </r>
  <r>
    <x v="566"/>
    <x v="2"/>
    <s v="TEC-MA-10001681"/>
    <x v="2"/>
    <x v="15"/>
    <n v="482.34000000000003"/>
    <s v="CA-2016-122756"/>
    <n v="1"/>
    <n v="4"/>
    <n v="0.7"/>
    <n v="-337.63799999999981"/>
    <n v="0.5183572270896134"/>
  </r>
  <r>
    <x v="566"/>
    <x v="4"/>
    <s v="FUR-BO-10002213"/>
    <x v="1"/>
    <x v="10"/>
    <n v="359.49899999999997"/>
    <s v="US-2016-145422"/>
    <n v="1"/>
    <n v="3"/>
    <n v="0.15"/>
    <n v="-29.605799999999981"/>
    <n v="0.5176847302647779"/>
  </r>
  <r>
    <x v="566"/>
    <x v="38"/>
    <s v="OFF-PA-10003656"/>
    <x v="0"/>
    <x v="0"/>
    <n v="184.66"/>
    <s v="CA-2016-156853"/>
    <n v="1"/>
    <n v="7"/>
    <n v="0"/>
    <n v="84.943599999999989"/>
    <n v="0.43613829632717294"/>
  </r>
  <r>
    <x v="566"/>
    <x v="2"/>
    <s v="TEC-AC-10000171"/>
    <x v="2"/>
    <x v="9"/>
    <n v="36.783999999999999"/>
    <s v="CA-2016-110093"/>
    <n v="1"/>
    <n v="2"/>
    <n v="0.2"/>
    <n v="10.5754"/>
    <n v="0.52062335344040378"/>
  </r>
  <r>
    <x v="566"/>
    <x v="25"/>
    <s v="TEC-PH-10001700"/>
    <x v="2"/>
    <x v="6"/>
    <n v="105.584"/>
    <s v="CA-2016-123092"/>
    <n v="1"/>
    <n v="2"/>
    <n v="0.2"/>
    <n v="9.2386000000000053"/>
    <n v="0.41105220110552465"/>
  </r>
  <r>
    <x v="566"/>
    <x v="25"/>
    <s v="OFF-BI-10001718"/>
    <x v="0"/>
    <x v="3"/>
    <n v="95.970000000000013"/>
    <s v="CA-2016-123092"/>
    <n v="0"/>
    <n v="5"/>
    <n v="0.7"/>
    <n v="-73.57699999999997"/>
    <n v="0.46881743173671325"/>
  </r>
  <r>
    <x v="566"/>
    <x v="25"/>
    <s v="FUR-FU-10000222"/>
    <x v="1"/>
    <x v="8"/>
    <n v="77.951999999999998"/>
    <s v="CA-2016-123092"/>
    <n v="0"/>
    <n v="3"/>
    <n v="0.2"/>
    <n v="12.667199999999994"/>
    <n v="0.4595170286641902"/>
  </r>
  <r>
    <x v="566"/>
    <x v="2"/>
    <s v="OFF-PA-10000174"/>
    <x v="0"/>
    <x v="0"/>
    <n v="16.448"/>
    <s v="CA-2016-110093"/>
    <n v="0"/>
    <n v="2"/>
    <n v="0.2"/>
    <n v="5.5511999999999979"/>
    <n v="0.43613829632717294"/>
  </r>
  <r>
    <x v="566"/>
    <x v="20"/>
    <s v="OFF-BI-10004528"/>
    <x v="0"/>
    <x v="3"/>
    <n v="10.752000000000001"/>
    <s v="CA-2016-147851"/>
    <n v="1"/>
    <n v="4"/>
    <n v="0.2"/>
    <n v="3.359999999999999"/>
    <n v="0.46881743173671325"/>
  </r>
  <r>
    <x v="566"/>
    <x v="25"/>
    <s v="OFF-AR-10004078"/>
    <x v="0"/>
    <x v="4"/>
    <n v="9.3439999999999994"/>
    <s v="CA-2016-123092"/>
    <n v="0"/>
    <n v="2"/>
    <n v="0.2"/>
    <n v="1.1679999999999997"/>
    <n v="0.45632477063632687"/>
  </r>
  <r>
    <x v="566"/>
    <x v="2"/>
    <s v="FUR-FU-10001935"/>
    <x v="1"/>
    <x v="8"/>
    <n v="2.9600000000000004"/>
    <s v="CA-2016-122756"/>
    <n v="0"/>
    <n v="1"/>
    <n v="0.2"/>
    <n v="0.77700000000000025"/>
    <n v="0.4595170286641902"/>
  </r>
  <r>
    <x v="567"/>
    <x v="20"/>
    <s v="TEC-PH-10004586"/>
    <x v="2"/>
    <x v="6"/>
    <n v="1799.75"/>
    <s v="CA-2016-130659"/>
    <n v="1"/>
    <n v="5"/>
    <n v="0"/>
    <n v="539.92499999999995"/>
    <n v="0.41105220110552465"/>
  </r>
  <r>
    <x v="567"/>
    <x v="15"/>
    <s v="OFF-BI-10000545"/>
    <x v="0"/>
    <x v="3"/>
    <n v="1598.0580000000002"/>
    <s v="CA-2016-155600"/>
    <n v="1"/>
    <n v="7"/>
    <n v="0.7"/>
    <n v="-1065.3719999999998"/>
    <n v="0.46881743173671325"/>
  </r>
  <r>
    <x v="567"/>
    <x v="20"/>
    <s v="FUR-CH-10003535"/>
    <x v="1"/>
    <x v="5"/>
    <n v="384.17399999999998"/>
    <s v="CA-2016-130659"/>
    <n v="0"/>
    <n v="7"/>
    <n v="0.1"/>
    <n v="29.880199999999981"/>
    <n v="0.46529189879902266"/>
  </r>
  <r>
    <x v="567"/>
    <x v="20"/>
    <s v="FUR-CH-10002372"/>
    <x v="1"/>
    <x v="5"/>
    <n v="364.41"/>
    <s v="CA-2016-161718"/>
    <n v="1"/>
    <n v="5"/>
    <n v="0.1"/>
    <n v="8.0980000000000203"/>
    <n v="0.46529189879902266"/>
  </r>
  <r>
    <x v="567"/>
    <x v="20"/>
    <s v="FUR-CH-10002965"/>
    <x v="1"/>
    <x v="5"/>
    <n v="361.76400000000001"/>
    <s v="CA-2016-161718"/>
    <n v="0"/>
    <n v="2"/>
    <n v="0.1"/>
    <n v="68.333200000000005"/>
    <n v="0.46529189879902266"/>
  </r>
  <r>
    <x v="567"/>
    <x v="4"/>
    <s v="OFF-EN-10003296"/>
    <x v="0"/>
    <x v="11"/>
    <n v="271.44"/>
    <s v="CA-2016-118871"/>
    <n v="1"/>
    <n v="3"/>
    <n v="0"/>
    <n v="122.148"/>
    <n v="0.44424167803735209"/>
  </r>
  <r>
    <x v="567"/>
    <x v="4"/>
    <s v="TEC-PH-10000193"/>
    <x v="2"/>
    <x v="6"/>
    <n v="110.352"/>
    <s v="CA-2016-118871"/>
    <n v="0"/>
    <n v="3"/>
    <n v="0.2"/>
    <n v="8.2763999999999953"/>
    <n v="0.41105220110552465"/>
  </r>
  <r>
    <x v="567"/>
    <x v="24"/>
    <s v="OFF-PA-10001970"/>
    <x v="0"/>
    <x v="0"/>
    <n v="85.96"/>
    <s v="CA-2016-142377"/>
    <n v="1"/>
    <n v="7"/>
    <n v="0"/>
    <n v="40.401199999999996"/>
    <n v="0.43613829632717294"/>
  </r>
  <r>
    <x v="567"/>
    <x v="20"/>
    <s v="TEC-PH-10000376"/>
    <x v="2"/>
    <x v="6"/>
    <n v="39.96"/>
    <s v="CA-2016-161718"/>
    <n v="0"/>
    <n v="4"/>
    <n v="0"/>
    <n v="10.389600000000002"/>
    <n v="0.41105220110552465"/>
  </r>
  <r>
    <x v="567"/>
    <x v="15"/>
    <s v="OFF-AR-10003752"/>
    <x v="0"/>
    <x v="4"/>
    <n v="36.96"/>
    <s v="CA-2016-155600"/>
    <n v="0"/>
    <n v="4"/>
    <n v="0.2"/>
    <n v="12.011999999999999"/>
    <n v="0.45632477063632687"/>
  </r>
  <r>
    <x v="567"/>
    <x v="4"/>
    <s v="FUR-FU-10002111"/>
    <x v="1"/>
    <x v="8"/>
    <n v="36.4"/>
    <s v="CA-2016-118871"/>
    <n v="0"/>
    <n v="5"/>
    <n v="0"/>
    <n v="13.832000000000001"/>
    <n v="0.4595170286641902"/>
  </r>
  <r>
    <x v="567"/>
    <x v="20"/>
    <s v="FUR-FU-10002445"/>
    <x v="1"/>
    <x v="8"/>
    <n v="28.44"/>
    <s v="CA-2016-161718"/>
    <n v="0"/>
    <n v="3"/>
    <n v="0"/>
    <n v="11.376000000000001"/>
    <n v="0.4595170286641902"/>
  </r>
  <r>
    <x v="567"/>
    <x v="4"/>
    <s v="FUR-FU-10004270"/>
    <x v="1"/>
    <x v="8"/>
    <n v="25.08"/>
    <s v="CA-2016-119508"/>
    <n v="1"/>
    <n v="6"/>
    <n v="0"/>
    <n v="9.0288000000000004"/>
    <n v="0.4595170286641902"/>
  </r>
  <r>
    <x v="567"/>
    <x v="20"/>
    <s v="OFF-EN-10004147"/>
    <x v="0"/>
    <x v="11"/>
    <n v="17.940000000000001"/>
    <s v="CA-2016-130659"/>
    <n v="0"/>
    <n v="3"/>
    <n v="0"/>
    <n v="8.7906000000000013"/>
    <n v="0.44424167803735209"/>
  </r>
  <r>
    <x v="567"/>
    <x v="4"/>
    <s v="OFF-AR-10003723"/>
    <x v="0"/>
    <x v="4"/>
    <n v="16.899999999999999"/>
    <s v="CA-2016-119508"/>
    <n v="0"/>
    <n v="5"/>
    <n v="0"/>
    <n v="6.2530000000000001"/>
    <n v="0.45632477063632687"/>
  </r>
  <r>
    <x v="567"/>
    <x v="16"/>
    <s v="OFF-BI-10001553"/>
    <x v="0"/>
    <x v="3"/>
    <n v="8.2260000000000009"/>
    <s v="CA-2016-110247"/>
    <n v="1"/>
    <n v="3"/>
    <n v="0.7"/>
    <n v="-6.0323999999999991"/>
    <n v="0.46881743173671325"/>
  </r>
  <r>
    <x v="568"/>
    <x v="20"/>
    <s v="OFF-BI-10002026"/>
    <x v="0"/>
    <x v="3"/>
    <n v="232.40000000000003"/>
    <s v="CA-2016-110814"/>
    <n v="1"/>
    <n v="5"/>
    <n v="0.2"/>
    <n v="78.434999999999988"/>
    <n v="0.46881743173671325"/>
  </r>
  <r>
    <x v="568"/>
    <x v="20"/>
    <s v="FUR-CH-10003535"/>
    <x v="1"/>
    <x v="5"/>
    <n v="164.64599999999999"/>
    <s v="CA-2016-110814"/>
    <n v="0"/>
    <n v="3"/>
    <n v="0.1"/>
    <n v="12.805799999999994"/>
    <n v="0.46529189879902266"/>
  </r>
  <r>
    <x v="568"/>
    <x v="2"/>
    <s v="TEC-AC-10003280"/>
    <x v="2"/>
    <x v="9"/>
    <n v="47.984000000000002"/>
    <s v="CA-2016-101091"/>
    <n v="1"/>
    <n v="2"/>
    <n v="0.2"/>
    <n v="0.59979999999999656"/>
    <n v="0.52062335344040378"/>
  </r>
  <r>
    <x v="568"/>
    <x v="4"/>
    <s v="TEC-AC-10001266"/>
    <x v="2"/>
    <x v="9"/>
    <n v="39"/>
    <s v="CA-2016-149566"/>
    <n v="1"/>
    <n v="3"/>
    <n v="0"/>
    <n v="17.549999999999997"/>
    <n v="0.52062335344040378"/>
  </r>
  <r>
    <x v="568"/>
    <x v="14"/>
    <s v="OFF-BI-10000666"/>
    <x v="0"/>
    <x v="3"/>
    <n v="152.79999999999998"/>
    <s v="CA-2016-134943"/>
    <n v="1"/>
    <n v="5"/>
    <n v="0"/>
    <n v="76.399999999999991"/>
    <n v="0.46881743173671325"/>
  </r>
  <r>
    <x v="568"/>
    <x v="15"/>
    <s v="FUR-CH-10004477"/>
    <x v="1"/>
    <x v="5"/>
    <n v="97.424000000000007"/>
    <s v="US-2016-131842"/>
    <n v="1"/>
    <n v="2"/>
    <n v="0.2"/>
    <n v="10.960199999999993"/>
    <n v="0.46529189879902266"/>
  </r>
  <r>
    <x v="568"/>
    <x v="0"/>
    <s v="OFF-AR-10003582"/>
    <x v="0"/>
    <x v="4"/>
    <n v="45.04"/>
    <s v="CA-2016-142937"/>
    <n v="1"/>
    <n v="2"/>
    <n v="0.2"/>
    <n v="4.5040000000000031"/>
    <n v="0.45632477063632687"/>
  </r>
  <r>
    <x v="568"/>
    <x v="4"/>
    <s v="FUR-FU-10004090"/>
    <x v="1"/>
    <x v="8"/>
    <n v="44.46"/>
    <s v="CA-2016-156440"/>
    <n v="1"/>
    <n v="2"/>
    <n v="0"/>
    <n v="14.671799999999998"/>
    <n v="0.4595170286641902"/>
  </r>
  <r>
    <x v="568"/>
    <x v="2"/>
    <s v="OFF-BI-10001107"/>
    <x v="0"/>
    <x v="3"/>
    <n v="26.064000000000007"/>
    <s v="CA-2016-101091"/>
    <n v="0"/>
    <n v="6"/>
    <n v="0.7"/>
    <n v="-19.982399999999991"/>
    <n v="0.46881743173671325"/>
  </r>
  <r>
    <x v="568"/>
    <x v="20"/>
    <s v="OFF-PA-10004156"/>
    <x v="0"/>
    <x v="0"/>
    <n v="22.68"/>
    <s v="CA-2016-110814"/>
    <n v="0"/>
    <n v="2"/>
    <n v="0"/>
    <n v="11.113199999999999"/>
    <n v="0.43613829632717294"/>
  </r>
  <r>
    <x v="568"/>
    <x v="4"/>
    <s v="OFF-LA-10000452"/>
    <x v="0"/>
    <x v="2"/>
    <n v="12.6"/>
    <s v="CA-2016-149566"/>
    <n v="0"/>
    <n v="4"/>
    <n v="0"/>
    <n v="6.048"/>
    <n v="0.4647369236065339"/>
  </r>
  <r>
    <x v="568"/>
    <x v="1"/>
    <s v="OFF-EN-10004459"/>
    <x v="0"/>
    <x v="11"/>
    <n v="12.224"/>
    <s v="CA-2016-117898"/>
    <n v="1"/>
    <n v="2"/>
    <n v="0.2"/>
    <n v="4.4311999999999996"/>
    <n v="0.44424167803735209"/>
  </r>
  <r>
    <x v="569"/>
    <x v="17"/>
    <s v="OFF-ST-10000078"/>
    <x v="0"/>
    <x v="1"/>
    <n v="1325.8500000000001"/>
    <s v="US-2016-114741"/>
    <n v="1"/>
    <n v="5"/>
    <n v="0"/>
    <n v="238.65299999999991"/>
    <n v="0.44610841445725197"/>
  </r>
  <r>
    <x v="569"/>
    <x v="18"/>
    <s v="TEC-CO-10002095"/>
    <x v="2"/>
    <x v="16"/>
    <n v="999.98"/>
    <s v="CA-2016-156104"/>
    <n v="1"/>
    <n v="2"/>
    <n v="0"/>
    <n v="449.99099999999999"/>
    <n v="0.55185675810753509"/>
  </r>
  <r>
    <x v="569"/>
    <x v="10"/>
    <s v="TEC-PH-10001578"/>
    <x v="2"/>
    <x v="6"/>
    <n v="485.93999999999994"/>
    <s v="CA-2016-131884"/>
    <n v="1"/>
    <n v="2"/>
    <n v="0.4"/>
    <n v="-89.089000000000055"/>
    <n v="0.41105220110552465"/>
  </r>
  <r>
    <x v="569"/>
    <x v="12"/>
    <s v="OFF-ST-10004804"/>
    <x v="0"/>
    <x v="1"/>
    <n v="247.10399999999998"/>
    <s v="CA-2016-144806"/>
    <n v="1"/>
    <n v="6"/>
    <n v="0.2"/>
    <n v="-58.68719999999999"/>
    <n v="0.44610841445725197"/>
  </r>
  <r>
    <x v="569"/>
    <x v="4"/>
    <s v="TEC-PH-10000576"/>
    <x v="2"/>
    <x v="6"/>
    <n v="219.18400000000003"/>
    <s v="CA-2016-143490"/>
    <n v="1"/>
    <n v="2"/>
    <n v="0.2"/>
    <n v="19.178600000000003"/>
    <n v="0.41105220110552465"/>
  </r>
  <r>
    <x v="569"/>
    <x v="12"/>
    <s v="FUR-FU-10002253"/>
    <x v="1"/>
    <x v="8"/>
    <n v="206.11199999999997"/>
    <s v="CA-2016-144806"/>
    <n v="0"/>
    <n v="6"/>
    <n v="0.2"/>
    <n v="48.951600000000013"/>
    <n v="0.4595170286641902"/>
  </r>
  <r>
    <x v="569"/>
    <x v="12"/>
    <s v="OFF-PA-10003039"/>
    <x v="0"/>
    <x v="0"/>
    <n v="198.27200000000002"/>
    <s v="CA-2016-144806"/>
    <n v="0"/>
    <n v="8"/>
    <n v="0.2"/>
    <n v="61.959999999999987"/>
    <n v="0.43613829632717294"/>
  </r>
  <r>
    <x v="569"/>
    <x v="6"/>
    <s v="TEC-PH-10001615"/>
    <x v="2"/>
    <x v="6"/>
    <n v="173.94"/>
    <s v="CA-2016-153752"/>
    <n v="1"/>
    <n v="6"/>
    <n v="0"/>
    <n v="50.442599999999977"/>
    <n v="0.41105220110552465"/>
  </r>
  <r>
    <x v="569"/>
    <x v="20"/>
    <s v="TEC-AC-10002637"/>
    <x v="2"/>
    <x v="9"/>
    <n v="1619.91"/>
    <s v="US-2016-127040"/>
    <n v="1"/>
    <n v="9"/>
    <n v="0"/>
    <n v="97.194599999999923"/>
    <n v="0.52062335344040378"/>
  </r>
  <r>
    <x v="569"/>
    <x v="4"/>
    <s v="OFF-AR-10002952"/>
    <x v="0"/>
    <x v="4"/>
    <n v="120.14999999999999"/>
    <s v="CA-2016-143490"/>
    <n v="0"/>
    <n v="9"/>
    <n v="0"/>
    <n v="33.641999999999996"/>
    <n v="0.45632477063632687"/>
  </r>
  <r>
    <x v="569"/>
    <x v="20"/>
    <s v="FUR-FU-10002878"/>
    <x v="1"/>
    <x v="8"/>
    <n v="113.92"/>
    <s v="US-2016-127040"/>
    <n v="0"/>
    <n v="4"/>
    <n v="0"/>
    <n v="42.150400000000005"/>
    <n v="0.4595170286641902"/>
  </r>
  <r>
    <x v="569"/>
    <x v="12"/>
    <s v="OFF-AR-10004042"/>
    <x v="0"/>
    <x v="4"/>
    <n v="86.304000000000002"/>
    <s v="CA-2016-144806"/>
    <n v="0"/>
    <n v="6"/>
    <n v="0.2"/>
    <n v="9.7091999999999885"/>
    <n v="0.45632477063632687"/>
  </r>
  <r>
    <x v="569"/>
    <x v="10"/>
    <s v="FUR-CH-10004860"/>
    <x v="1"/>
    <x v="5"/>
    <n v="70.685999999999993"/>
    <s v="CA-2016-131884"/>
    <n v="0"/>
    <n v="1"/>
    <n v="0.3"/>
    <n v="-24.23520000000001"/>
    <n v="0.46529189879902266"/>
  </r>
  <r>
    <x v="569"/>
    <x v="20"/>
    <s v="OFF-PA-10001184"/>
    <x v="0"/>
    <x v="0"/>
    <n v="41.86"/>
    <s v="US-2016-127040"/>
    <n v="0"/>
    <n v="7"/>
    <n v="0"/>
    <n v="20.511400000000002"/>
    <n v="0.43613829632717294"/>
  </r>
  <r>
    <x v="569"/>
    <x v="10"/>
    <s v="OFF-AR-10004078"/>
    <x v="0"/>
    <x v="4"/>
    <n v="37.375999999999998"/>
    <s v="CA-2016-131884"/>
    <n v="0"/>
    <n v="8"/>
    <n v="0.2"/>
    <n v="4.6719999999999988"/>
    <n v="0.45632477063632687"/>
  </r>
  <r>
    <x v="569"/>
    <x v="4"/>
    <s v="OFF-PA-10003883"/>
    <x v="0"/>
    <x v="0"/>
    <n v="32.75"/>
    <s v="CA-2016-148628"/>
    <n v="1"/>
    <n v="5"/>
    <n v="0"/>
    <n v="15.065"/>
    <n v="0.43613829632717294"/>
  </r>
  <r>
    <x v="569"/>
    <x v="12"/>
    <s v="OFF-PA-10002586"/>
    <x v="0"/>
    <x v="0"/>
    <n v="19.920000000000002"/>
    <s v="CA-2016-144806"/>
    <n v="0"/>
    <n v="5"/>
    <n v="0.2"/>
    <n v="6.7230000000000008"/>
    <n v="0.43613829632717294"/>
  </r>
  <r>
    <x v="569"/>
    <x v="17"/>
    <s v="OFF-LA-10004853"/>
    <x v="0"/>
    <x v="2"/>
    <n v="14.940000000000001"/>
    <s v="US-2016-114741"/>
    <n v="0"/>
    <n v="3"/>
    <n v="0"/>
    <n v="6.8723999999999998"/>
    <n v="0.4647369236065339"/>
  </r>
  <r>
    <x v="569"/>
    <x v="10"/>
    <s v="OFF-BI-10002852"/>
    <x v="0"/>
    <x v="3"/>
    <n v="14.832000000000003"/>
    <s v="CA-2016-166338"/>
    <n v="1"/>
    <n v="3"/>
    <n v="0.7"/>
    <n v="-10.382399999999997"/>
    <n v="0.46881743173671325"/>
  </r>
  <r>
    <x v="569"/>
    <x v="4"/>
    <s v="OFF-PA-10004519"/>
    <x v="0"/>
    <x v="0"/>
    <n v="8.9600000000000009"/>
    <s v="CA-2016-136700"/>
    <n v="1"/>
    <n v="2"/>
    <n v="0"/>
    <n v="4.3904000000000005"/>
    <n v="0.43613829632717294"/>
  </r>
  <r>
    <x v="569"/>
    <x v="4"/>
    <s v="OFF-AP-10001626"/>
    <x v="0"/>
    <x v="12"/>
    <n v="7.78"/>
    <s v="CA-2016-168634"/>
    <n v="1"/>
    <n v="2"/>
    <n v="0"/>
    <n v="2.0228000000000002"/>
    <n v="0.49507917887403441"/>
  </r>
  <r>
    <x v="569"/>
    <x v="20"/>
    <s v="OFF-PA-10004255"/>
    <x v="0"/>
    <x v="0"/>
    <n v="6.48"/>
    <s v="US-2016-127040"/>
    <n v="0"/>
    <n v="1"/>
    <n v="0"/>
    <n v="3.1104000000000003"/>
    <n v="0.43613829632717294"/>
  </r>
  <r>
    <x v="569"/>
    <x v="17"/>
    <s v="OFF-PA-10000048"/>
    <x v="0"/>
    <x v="0"/>
    <n v="6.48"/>
    <s v="US-2016-114741"/>
    <n v="0"/>
    <n v="1"/>
    <n v="0"/>
    <n v="3.1104000000000003"/>
    <n v="0.43613829632717294"/>
  </r>
  <r>
    <x v="569"/>
    <x v="0"/>
    <s v="OFF-BI-10002813"/>
    <x v="0"/>
    <x v="3"/>
    <n v="2.7719999999999994"/>
    <s v="US-2016-149692"/>
    <n v="1"/>
    <n v="7"/>
    <n v="0.8"/>
    <n v="-4.8510000000000009"/>
    <n v="0.46881743173671325"/>
  </r>
  <r>
    <x v="570"/>
    <x v="20"/>
    <s v="TEC-PH-10001336"/>
    <x v="2"/>
    <x v="6"/>
    <n v="773.94"/>
    <s v="CA-2016-165050"/>
    <n v="1"/>
    <n v="6"/>
    <n v="0"/>
    <n v="224.4426"/>
    <n v="0.41105220110552465"/>
  </r>
  <r>
    <x v="570"/>
    <x v="3"/>
    <s v="FUR-CH-10002647"/>
    <x v="1"/>
    <x v="5"/>
    <n v="283.92"/>
    <s v="CA-2016-134894"/>
    <n v="1"/>
    <n v="4"/>
    <n v="0"/>
    <n v="70.980000000000018"/>
    <n v="0.46529189879902266"/>
  </r>
  <r>
    <x v="570"/>
    <x v="3"/>
    <s v="OFF-AP-10001271"/>
    <x v="0"/>
    <x v="12"/>
    <n v="152.94"/>
    <s v="CA-2016-134894"/>
    <n v="0"/>
    <n v="3"/>
    <n v="0"/>
    <n v="41.293800000000005"/>
    <n v="0.49507917887403441"/>
  </r>
  <r>
    <x v="570"/>
    <x v="4"/>
    <s v="FUR-FU-10002759"/>
    <x v="1"/>
    <x v="8"/>
    <n v="79.92"/>
    <s v="CA-2016-135272"/>
    <n v="1"/>
    <n v="4"/>
    <n v="0"/>
    <n v="28.7712"/>
    <n v="0.4595170286641902"/>
  </r>
  <r>
    <x v="570"/>
    <x v="20"/>
    <s v="OFF-BI-10001031"/>
    <x v="0"/>
    <x v="3"/>
    <n v="21.36"/>
    <s v="CA-2016-165050"/>
    <n v="0"/>
    <n v="5"/>
    <n v="0.2"/>
    <n v="7.2089999999999996"/>
    <n v="0.46881743173671325"/>
  </r>
  <r>
    <x v="570"/>
    <x v="4"/>
    <s v="OFF-PA-10003953"/>
    <x v="0"/>
    <x v="0"/>
    <n v="12.96"/>
    <s v="US-2016-120957"/>
    <n v="1"/>
    <n v="2"/>
    <n v="0"/>
    <n v="6.2208000000000006"/>
    <n v="0.43613829632717294"/>
  </r>
  <r>
    <x v="570"/>
    <x v="20"/>
    <s v="OFF-BI-10003727"/>
    <x v="0"/>
    <x v="3"/>
    <n v="6.6879999999999997"/>
    <s v="CA-2016-165050"/>
    <n v="0"/>
    <n v="2"/>
    <n v="0.2"/>
    <n v="2.3407999999999998"/>
    <n v="0.46881743173671325"/>
  </r>
  <r>
    <x v="570"/>
    <x v="22"/>
    <s v="OFF-FA-10003467"/>
    <x v="0"/>
    <x v="7"/>
    <n v="3.96"/>
    <s v="CA-2016-130736"/>
    <n v="1"/>
    <n v="2"/>
    <n v="0"/>
    <n v="0"/>
    <n v="0.51168203684699509"/>
  </r>
  <r>
    <x v="570"/>
    <x v="22"/>
    <s v="OFF-LA-10000634"/>
    <x v="0"/>
    <x v="2"/>
    <n v="2.61"/>
    <s v="CA-2016-130736"/>
    <n v="0"/>
    <n v="1"/>
    <n v="0"/>
    <n v="1.2005999999999999"/>
    <n v="0.4647369236065339"/>
  </r>
  <r>
    <x v="571"/>
    <x v="0"/>
    <s v="TEC-PH-10001817"/>
    <x v="2"/>
    <x v="6"/>
    <n v="1718.4"/>
    <s v="CA-2016-135622"/>
    <n v="1"/>
    <n v="6"/>
    <n v="0.2"/>
    <n v="150.36000000000013"/>
    <n v="0.41105220110552465"/>
  </r>
  <r>
    <x v="571"/>
    <x v="0"/>
    <s v="OFF-PA-10000100"/>
    <x v="0"/>
    <x v="0"/>
    <n v="360.71199999999999"/>
    <s v="CA-2016-135622"/>
    <n v="0"/>
    <n v="11"/>
    <n v="0.2"/>
    <n v="130.75810000000001"/>
    <n v="0.43613829632717294"/>
  </r>
  <r>
    <x v="571"/>
    <x v="4"/>
    <s v="OFF-ST-10004186"/>
    <x v="0"/>
    <x v="1"/>
    <n v="221.96"/>
    <s v="CA-2016-129532"/>
    <n v="1"/>
    <n v="2"/>
    <n v="0"/>
    <n v="4.4391999999999996"/>
    <n v="0.44610841445725197"/>
  </r>
  <r>
    <x v="571"/>
    <x v="4"/>
    <s v="TEC-AC-10000865"/>
    <x v="2"/>
    <x v="9"/>
    <n v="236"/>
    <s v="CA-2016-129532"/>
    <n v="0"/>
    <n v="4"/>
    <n v="0"/>
    <n v="40.119999999999976"/>
    <n v="0.52062335344040378"/>
  </r>
  <r>
    <x v="571"/>
    <x v="0"/>
    <s v="TEC-PH-10004896"/>
    <x v="2"/>
    <x v="6"/>
    <n v="119.96000000000001"/>
    <s v="CA-2016-103205"/>
    <n v="1"/>
    <n v="5"/>
    <n v="0.2"/>
    <n v="11.996000000000002"/>
    <n v="0.41105220110552465"/>
  </r>
  <r>
    <x v="571"/>
    <x v="26"/>
    <s v="OFF-PA-10000533"/>
    <x v="0"/>
    <x v="0"/>
    <n v="15.696000000000002"/>
    <s v="CA-2016-156118"/>
    <n v="1"/>
    <n v="3"/>
    <n v="0.2"/>
    <n v="5.1011999999999995"/>
    <n v="0.43613829632717294"/>
  </r>
  <r>
    <x v="572"/>
    <x v="18"/>
    <s v="OFF-PA-10004156"/>
    <x v="0"/>
    <x v="0"/>
    <n v="34.019999999999996"/>
    <s v="CA-2016-157035"/>
    <n v="1"/>
    <n v="3"/>
    <n v="0"/>
    <n v="16.669799999999999"/>
    <n v="0.43613829632717294"/>
  </r>
  <r>
    <x v="573"/>
    <x v="14"/>
    <s v="FUR-TA-10003569"/>
    <x v="1"/>
    <x v="13"/>
    <n v="801.96"/>
    <s v="CA-2016-121650"/>
    <n v="1"/>
    <n v="2"/>
    <n v="0"/>
    <n v="200.49"/>
    <n v="0.55975208308209756"/>
  </r>
  <r>
    <x v="573"/>
    <x v="20"/>
    <s v="TEC-CO-10002095"/>
    <x v="2"/>
    <x v="16"/>
    <n v="799.98400000000004"/>
    <s v="CA-2016-143105"/>
    <n v="1"/>
    <n v="2"/>
    <n v="0.2"/>
    <n v="249.99499999999998"/>
    <n v="0.55185675810753509"/>
  </r>
  <r>
    <x v="573"/>
    <x v="36"/>
    <s v="FUR-CH-10000785"/>
    <x v="1"/>
    <x v="5"/>
    <n v="542.93999999999994"/>
    <s v="US-2016-138093"/>
    <n v="1"/>
    <n v="3"/>
    <n v="0"/>
    <n v="141.1644"/>
    <n v="0.46529189879902266"/>
  </r>
  <r>
    <x v="573"/>
    <x v="14"/>
    <s v="FUR-CH-10004289"/>
    <x v="1"/>
    <x v="5"/>
    <n v="191.96"/>
    <s v="CA-2016-121650"/>
    <n v="0"/>
    <n v="2"/>
    <n v="0"/>
    <n v="32.633199999999988"/>
    <n v="0.46529189879902266"/>
  </r>
  <r>
    <x v="573"/>
    <x v="20"/>
    <s v="OFF-PA-10002254"/>
    <x v="0"/>
    <x v="0"/>
    <n v="184.66"/>
    <s v="CA-2016-143105"/>
    <n v="0"/>
    <n v="7"/>
    <n v="0"/>
    <n v="84.943599999999989"/>
    <n v="0.43613829632717294"/>
  </r>
  <r>
    <x v="573"/>
    <x v="5"/>
    <s v="TEC-AC-10001553"/>
    <x v="2"/>
    <x v="9"/>
    <n v="101.94"/>
    <s v="US-2016-168732"/>
    <n v="1"/>
    <n v="6"/>
    <n v="0"/>
    <n v="21.407399999999999"/>
    <n v="0.52062335344040378"/>
  </r>
  <r>
    <x v="573"/>
    <x v="10"/>
    <s v="TEC-AC-10002550"/>
    <x v="2"/>
    <x v="9"/>
    <n v="25.488"/>
    <s v="CA-2016-112823"/>
    <n v="1"/>
    <n v="2"/>
    <n v="0.2"/>
    <n v="4.4603999999999999"/>
    <n v="0.52062335344040378"/>
  </r>
  <r>
    <x v="573"/>
    <x v="36"/>
    <s v="TEC-PH-10004667"/>
    <x v="2"/>
    <x v="6"/>
    <n v="134.99"/>
    <s v="US-2016-138093"/>
    <n v="0"/>
    <n v="1"/>
    <n v="0"/>
    <n v="36.447299999999998"/>
    <n v="0.41105220110552465"/>
  </r>
  <r>
    <x v="573"/>
    <x v="4"/>
    <s v="OFF-AR-10003582"/>
    <x v="0"/>
    <x v="4"/>
    <n v="56.3"/>
    <s v="CA-2016-115693"/>
    <n v="1"/>
    <n v="2"/>
    <n v="0"/>
    <n v="15.764000000000003"/>
    <n v="0.45632477063632687"/>
  </r>
  <r>
    <x v="573"/>
    <x v="1"/>
    <s v="OFF-AP-10004980"/>
    <x v="0"/>
    <x v="12"/>
    <n v="53.087999999999994"/>
    <s v="CA-2016-106208"/>
    <n v="1"/>
    <n v="7"/>
    <n v="0.8"/>
    <n v="-108.8304"/>
    <n v="0.49507917887403441"/>
  </r>
  <r>
    <x v="573"/>
    <x v="36"/>
    <s v="OFF-PA-10001509"/>
    <x v="0"/>
    <x v="0"/>
    <n v="44.75"/>
    <s v="US-2016-138093"/>
    <n v="0"/>
    <n v="5"/>
    <n v="0"/>
    <n v="20.584999999999994"/>
    <n v="0.43613829632717294"/>
  </r>
  <r>
    <x v="573"/>
    <x v="20"/>
    <s v="OFF-PA-10002713"/>
    <x v="0"/>
    <x v="0"/>
    <n v="41.28"/>
    <s v="CA-2016-143105"/>
    <n v="0"/>
    <n v="6"/>
    <n v="0"/>
    <n v="18.988799999999998"/>
    <n v="0.43613829632717294"/>
  </r>
  <r>
    <x v="573"/>
    <x v="36"/>
    <s v="OFF-AR-10000817"/>
    <x v="0"/>
    <x v="4"/>
    <n v="27.36"/>
    <s v="US-2016-138093"/>
    <n v="0"/>
    <n v="9"/>
    <n v="0"/>
    <n v="9.3023999999999987"/>
    <n v="0.45632477063632687"/>
  </r>
  <r>
    <x v="573"/>
    <x v="36"/>
    <s v="OFF-PA-10000143"/>
    <x v="0"/>
    <x v="0"/>
    <n v="26.400000000000002"/>
    <s v="US-2016-138093"/>
    <n v="0"/>
    <n v="5"/>
    <n v="0"/>
    <n v="12.672000000000001"/>
    <n v="0.43613829632717294"/>
  </r>
  <r>
    <x v="573"/>
    <x v="5"/>
    <s v="OFF-PA-10000520"/>
    <x v="0"/>
    <x v="0"/>
    <n v="25.92"/>
    <s v="US-2016-168732"/>
    <n v="0"/>
    <n v="4"/>
    <n v="0"/>
    <n v="12.441600000000001"/>
    <n v="0.43613829632717294"/>
  </r>
  <r>
    <x v="573"/>
    <x v="20"/>
    <s v="OFF-LA-10004093"/>
    <x v="0"/>
    <x v="2"/>
    <n v="7.31"/>
    <s v="CA-2016-143105"/>
    <n v="0"/>
    <n v="1"/>
    <n v="0"/>
    <n v="3.4356999999999998"/>
    <n v="0.4647369236065339"/>
  </r>
  <r>
    <x v="573"/>
    <x v="4"/>
    <s v="OFF-LA-10001613"/>
    <x v="0"/>
    <x v="2"/>
    <n v="5.76"/>
    <s v="CA-2016-127502"/>
    <n v="1"/>
    <n v="2"/>
    <n v="0"/>
    <n v="2.8224"/>
    <n v="0.4647369236065339"/>
  </r>
  <r>
    <x v="573"/>
    <x v="14"/>
    <s v="OFF-AR-10001149"/>
    <x v="0"/>
    <x v="4"/>
    <n v="3.9"/>
    <s v="CA-2016-121650"/>
    <n v="0"/>
    <n v="2"/>
    <n v="0"/>
    <n v="1.5209999999999999"/>
    <n v="0.45632477063632687"/>
  </r>
  <r>
    <x v="573"/>
    <x v="14"/>
    <s v="OFF-LA-10001045"/>
    <x v="0"/>
    <x v="2"/>
    <n v="2.61"/>
    <s v="CA-2016-121650"/>
    <n v="0"/>
    <n v="1"/>
    <n v="0"/>
    <n v="1.2005999999999999"/>
    <n v="0.4647369236065339"/>
  </r>
  <r>
    <x v="573"/>
    <x v="5"/>
    <s v="OFF-AR-10003087"/>
    <x v="0"/>
    <x v="4"/>
    <n v="1.78"/>
    <s v="US-2016-168732"/>
    <n v="0"/>
    <n v="1"/>
    <n v="0"/>
    <n v="0.49839999999999995"/>
    <n v="0.45632477063632687"/>
  </r>
  <r>
    <x v="574"/>
    <x v="26"/>
    <s v="FUR-TA-10000849"/>
    <x v="1"/>
    <x v="13"/>
    <n v="364.95"/>
    <s v="CA-2016-104346"/>
    <n v="1"/>
    <n v="5"/>
    <n v="0.5"/>
    <n v="-248.16599999999994"/>
    <n v="0.55975208308209756"/>
  </r>
  <r>
    <x v="574"/>
    <x v="6"/>
    <s v="OFF-LA-10003930"/>
    <x v="0"/>
    <x v="2"/>
    <n v="196.62"/>
    <s v="CA-2016-150560"/>
    <n v="1"/>
    <n v="2"/>
    <n v="0"/>
    <n v="96.343800000000002"/>
    <n v="0.4647369236065339"/>
  </r>
  <r>
    <x v="574"/>
    <x v="14"/>
    <s v="TEC-AC-10004761"/>
    <x v="2"/>
    <x v="9"/>
    <n v="175.23"/>
    <s v="CA-2016-135853"/>
    <n v="1"/>
    <n v="11"/>
    <n v="0"/>
    <n v="61.330500000000001"/>
    <n v="0.52062335344040378"/>
  </r>
  <r>
    <x v="574"/>
    <x v="0"/>
    <s v="TEC-AC-10001606"/>
    <x v="2"/>
    <x v="9"/>
    <n v="159.98400000000001"/>
    <s v="CA-2016-155761"/>
    <n v="1"/>
    <n v="2"/>
    <n v="0.2"/>
    <n v="35.996400000000001"/>
    <n v="0.52062335344040378"/>
  </r>
  <r>
    <x v="574"/>
    <x v="26"/>
    <s v="TEC-AC-10004396"/>
    <x v="2"/>
    <x v="9"/>
    <n v="58.08"/>
    <s v="CA-2016-104346"/>
    <n v="0"/>
    <n v="4"/>
    <n v="0.2"/>
    <n v="-6.5339999999999954"/>
    <n v="0.52062335344040378"/>
  </r>
  <r>
    <x v="574"/>
    <x v="14"/>
    <s v="TEC-PH-10003691"/>
    <x v="2"/>
    <x v="6"/>
    <n v="125.99"/>
    <s v="CA-2016-135853"/>
    <n v="0"/>
    <n v="1"/>
    <n v="0"/>
    <n v="31.497500000000002"/>
    <n v="0.41105220110552465"/>
  </r>
  <r>
    <x v="574"/>
    <x v="4"/>
    <s v="OFF-BI-10004230"/>
    <x v="0"/>
    <x v="3"/>
    <n v="110.52800000000001"/>
    <s v="CA-2016-134082"/>
    <n v="1"/>
    <n v="4"/>
    <n v="0.2"/>
    <n v="38.684799999999996"/>
    <n v="0.46881743173671325"/>
  </r>
  <r>
    <x v="574"/>
    <x v="26"/>
    <s v="OFF-PA-10001166"/>
    <x v="0"/>
    <x v="0"/>
    <n v="85.055999999999997"/>
    <s v="CA-2016-104346"/>
    <n v="0"/>
    <n v="3"/>
    <n v="0.2"/>
    <n v="28.706399999999991"/>
    <n v="0.43613829632717294"/>
  </r>
  <r>
    <x v="574"/>
    <x v="26"/>
    <s v="FUR-BO-10003450"/>
    <x v="1"/>
    <x v="10"/>
    <n v="69.576000000000008"/>
    <s v="CA-2016-104346"/>
    <n v="0"/>
    <n v="4"/>
    <n v="0.7"/>
    <n v="-143.79040000000001"/>
    <n v="0.5176847302647779"/>
  </r>
  <r>
    <x v="574"/>
    <x v="26"/>
    <s v="FUR-FU-10001473"/>
    <x v="1"/>
    <x v="8"/>
    <n v="54.920000000000009"/>
    <s v="CA-2016-104346"/>
    <n v="0"/>
    <n v="5"/>
    <n v="0.2"/>
    <n v="10.983999999999996"/>
    <n v="0.4595170286641902"/>
  </r>
  <r>
    <x v="574"/>
    <x v="26"/>
    <s v="FUR-FU-10002456"/>
    <x v="1"/>
    <x v="8"/>
    <n v="52.416000000000004"/>
    <s v="CA-2016-104346"/>
    <n v="0"/>
    <n v="9"/>
    <n v="0.2"/>
    <n v="15.069600000000007"/>
    <n v="0.4595170286641902"/>
  </r>
  <r>
    <x v="574"/>
    <x v="0"/>
    <s v="OFF-ST-10000943"/>
    <x v="0"/>
    <x v="1"/>
    <n v="46.344000000000001"/>
    <s v="CA-2016-155761"/>
    <n v="0"/>
    <n v="3"/>
    <n v="0.2"/>
    <n v="4.6344000000000012"/>
    <n v="0.44610841445725197"/>
  </r>
  <r>
    <x v="574"/>
    <x v="26"/>
    <s v="OFF-PA-10003256"/>
    <x v="0"/>
    <x v="0"/>
    <n v="27.695999999999998"/>
    <s v="CA-2016-104346"/>
    <n v="0"/>
    <n v="3"/>
    <n v="0.2"/>
    <n v="9.6935999999999964"/>
    <n v="0.43613829632717294"/>
  </r>
  <r>
    <x v="574"/>
    <x v="14"/>
    <s v="OFF-BI-10004965"/>
    <x v="0"/>
    <x v="3"/>
    <n v="23"/>
    <s v="CA-2016-135853"/>
    <n v="0"/>
    <n v="2"/>
    <n v="0"/>
    <n v="10.35"/>
    <n v="0.46881743173671325"/>
  </r>
  <r>
    <x v="574"/>
    <x v="26"/>
    <s v="OFF-AR-10001473"/>
    <x v="0"/>
    <x v="4"/>
    <n v="13.120000000000001"/>
    <s v="CA-2016-104346"/>
    <n v="0"/>
    <n v="5"/>
    <n v="0.2"/>
    <n v="1.1480000000000006"/>
    <n v="0.45632477063632687"/>
  </r>
  <r>
    <x v="574"/>
    <x v="16"/>
    <s v="OFF-BI-10001098"/>
    <x v="0"/>
    <x v="3"/>
    <n v="12.828000000000001"/>
    <s v="US-2016-120572"/>
    <n v="1"/>
    <n v="2"/>
    <n v="0.7"/>
    <n v="-8.9795999999999978"/>
    <n v="0.46881743173671325"/>
  </r>
  <r>
    <x v="574"/>
    <x v="10"/>
    <s v="OFF-BI-10003166"/>
    <x v="0"/>
    <x v="3"/>
    <n v="10.332000000000003"/>
    <s v="CA-2016-106362"/>
    <n v="1"/>
    <n v="3"/>
    <n v="0.7"/>
    <n v="-7.5767999999999986"/>
    <n v="0.46881743173671325"/>
  </r>
  <r>
    <x v="574"/>
    <x v="26"/>
    <s v="OFF-AR-10001545"/>
    <x v="0"/>
    <x v="4"/>
    <n v="4.2240000000000002"/>
    <s v="CA-2016-104346"/>
    <n v="0"/>
    <n v="3"/>
    <n v="0.2"/>
    <n v="0.47519999999999984"/>
    <n v="0.45632477063632687"/>
  </r>
  <r>
    <x v="575"/>
    <x v="4"/>
    <s v="OFF-ST-10001496"/>
    <x v="0"/>
    <x v="1"/>
    <n v="360.38"/>
    <s v="CA-2016-134075"/>
    <n v="1"/>
    <n v="2"/>
    <n v="0"/>
    <n v="93.698800000000006"/>
    <n v="0.44610841445725197"/>
  </r>
  <r>
    <x v="575"/>
    <x v="4"/>
    <s v="FUR-CH-10004675"/>
    <x v="1"/>
    <x v="5"/>
    <n v="348.92800000000005"/>
    <s v="CA-2016-154620"/>
    <n v="1"/>
    <n v="2"/>
    <n v="0.2"/>
    <n v="34.89279999999998"/>
    <n v="0.46529189879902266"/>
  </r>
  <r>
    <x v="575"/>
    <x v="4"/>
    <s v="FUR-FU-10004597"/>
    <x v="1"/>
    <x v="8"/>
    <n v="166.5"/>
    <s v="CA-2016-134075"/>
    <n v="0"/>
    <n v="3"/>
    <n v="0"/>
    <n v="21.64500000000001"/>
    <n v="0.4595170286641902"/>
  </r>
  <r>
    <x v="575"/>
    <x v="4"/>
    <s v="TEC-AC-10002926"/>
    <x v="2"/>
    <x v="9"/>
    <n v="299.94"/>
    <s v="CA-2016-110870"/>
    <n v="1"/>
    <n v="6"/>
    <n v="0"/>
    <n v="128.97420000000002"/>
    <n v="0.52062335344040378"/>
  </r>
  <r>
    <x v="575"/>
    <x v="0"/>
    <s v="TEC-AC-10002018"/>
    <x v="2"/>
    <x v="9"/>
    <n v="22.368000000000002"/>
    <s v="US-2016-167220"/>
    <n v="1"/>
    <n v="4"/>
    <n v="0.2"/>
    <n v="6.4308000000000014"/>
    <n v="0.52062335344040378"/>
  </r>
  <r>
    <x v="575"/>
    <x v="17"/>
    <s v="OFF-PA-10002377"/>
    <x v="0"/>
    <x v="0"/>
    <n v="97.88"/>
    <s v="CA-2016-127481"/>
    <n v="1"/>
    <n v="2"/>
    <n v="0"/>
    <n v="48.94"/>
    <n v="0.43613829632717294"/>
  </r>
  <r>
    <x v="575"/>
    <x v="4"/>
    <s v="OFF-PA-10000726"/>
    <x v="0"/>
    <x v="0"/>
    <n v="36.44"/>
    <s v="CA-2016-155586"/>
    <n v="1"/>
    <n v="4"/>
    <n v="0"/>
    <n v="16.397999999999996"/>
    <n v="0.43613829632717294"/>
  </r>
  <r>
    <x v="575"/>
    <x v="17"/>
    <s v="OFF-PA-10002036"/>
    <x v="0"/>
    <x v="0"/>
    <n v="32.400000000000006"/>
    <s v="CA-2016-127481"/>
    <n v="0"/>
    <n v="5"/>
    <n v="0"/>
    <n v="15.876000000000001"/>
    <n v="0.43613829632717294"/>
  </r>
  <r>
    <x v="575"/>
    <x v="4"/>
    <s v="OFF-SU-10001225"/>
    <x v="0"/>
    <x v="14"/>
    <n v="25.76"/>
    <s v="CA-2016-110870"/>
    <n v="0"/>
    <n v="7"/>
    <n v="0"/>
    <n v="0.51519999999999921"/>
    <n v="0.53938093436526824"/>
  </r>
  <r>
    <x v="575"/>
    <x v="4"/>
    <s v="OFF-BI-10002437"/>
    <x v="0"/>
    <x v="3"/>
    <n v="24.448"/>
    <s v="CA-2016-145065"/>
    <n v="1"/>
    <n v="2"/>
    <n v="0.2"/>
    <n v="8.8623999999999992"/>
    <n v="0.46881743173671325"/>
  </r>
  <r>
    <x v="575"/>
    <x v="4"/>
    <s v="OFF-EN-10003072"/>
    <x v="0"/>
    <x v="11"/>
    <n v="15.52"/>
    <s v="CA-2016-155586"/>
    <n v="0"/>
    <n v="4"/>
    <n v="0"/>
    <n v="7.4496000000000002"/>
    <n v="0.44424167803735209"/>
  </r>
  <r>
    <x v="575"/>
    <x v="36"/>
    <s v="OFF-AR-10001662"/>
    <x v="0"/>
    <x v="4"/>
    <n v="8.2200000000000006"/>
    <s v="CA-2016-129042"/>
    <n v="1"/>
    <n v="3"/>
    <n v="0"/>
    <n v="2.2194000000000007"/>
    <n v="0.45632477063632687"/>
  </r>
  <r>
    <x v="575"/>
    <x v="4"/>
    <s v="OFF-FA-10001229"/>
    <x v="0"/>
    <x v="7"/>
    <n v="7.86"/>
    <s v="CA-2016-145065"/>
    <n v="0"/>
    <n v="2"/>
    <n v="0"/>
    <n v="3.6155999999999997"/>
    <n v="0.51168203684699509"/>
  </r>
  <r>
    <x v="575"/>
    <x v="4"/>
    <s v="OFF-AR-10001547"/>
    <x v="0"/>
    <x v="4"/>
    <n v="2.21"/>
    <s v="CA-2016-155586"/>
    <n v="0"/>
    <n v="1"/>
    <n v="0"/>
    <n v="0.59670000000000001"/>
    <n v="0.45632477063632687"/>
  </r>
  <r>
    <x v="576"/>
    <x v="4"/>
    <s v="TEC-PH-10001530"/>
    <x v="2"/>
    <x v="6"/>
    <n v="494.37600000000009"/>
    <s v="CA-2016-157770"/>
    <n v="1"/>
    <n v="3"/>
    <n v="0.2"/>
    <n v="49.437599999999975"/>
    <n v="0.41105220110552465"/>
  </r>
  <r>
    <x v="576"/>
    <x v="4"/>
    <s v="TEC-AC-10001552"/>
    <x v="2"/>
    <x v="9"/>
    <n v="248.85000000000002"/>
    <s v="CA-2016-157770"/>
    <n v="0"/>
    <n v="5"/>
    <n v="0"/>
    <n v="27.373499999999993"/>
    <n v="0.52062335344040378"/>
  </r>
  <r>
    <x v="576"/>
    <x v="4"/>
    <s v="TEC-AC-10003399"/>
    <x v="2"/>
    <x v="9"/>
    <n v="36.24"/>
    <s v="CA-2016-157770"/>
    <n v="0"/>
    <n v="1"/>
    <n v="0"/>
    <n v="15.220800000000001"/>
    <n v="0.52062335344040378"/>
  </r>
  <r>
    <x v="576"/>
    <x v="4"/>
    <s v="OFF-AP-10003040"/>
    <x v="0"/>
    <x v="12"/>
    <n v="134.47999999999999"/>
    <s v="CA-2016-148250"/>
    <n v="1"/>
    <n v="4"/>
    <n v="0"/>
    <n v="34.964799999999997"/>
    <n v="0.49507917887403441"/>
  </r>
  <r>
    <x v="576"/>
    <x v="32"/>
    <s v="OFF-BI-10004738"/>
    <x v="0"/>
    <x v="3"/>
    <n v="37.880000000000003"/>
    <s v="CA-2016-139962"/>
    <n v="1"/>
    <n v="2"/>
    <n v="0"/>
    <n v="18.940000000000001"/>
    <n v="0.46881743173671325"/>
  </r>
  <r>
    <x v="576"/>
    <x v="4"/>
    <s v="OFF-BI-10000050"/>
    <x v="0"/>
    <x v="3"/>
    <n v="29.2"/>
    <s v="CA-2016-157770"/>
    <n v="0"/>
    <n v="5"/>
    <n v="0.2"/>
    <n v="9.8549999999999969"/>
    <n v="0.46881743173671325"/>
  </r>
  <r>
    <x v="576"/>
    <x v="32"/>
    <s v="OFF-PA-10004451"/>
    <x v="0"/>
    <x v="0"/>
    <n v="19.440000000000001"/>
    <s v="CA-2016-139962"/>
    <n v="0"/>
    <n v="3"/>
    <n v="0"/>
    <n v="9.3312000000000008"/>
    <n v="0.43613829632717294"/>
  </r>
  <r>
    <x v="576"/>
    <x v="4"/>
    <s v="OFF-PA-10000289"/>
    <x v="0"/>
    <x v="0"/>
    <n v="12.96"/>
    <s v="CA-2016-148250"/>
    <n v="0"/>
    <n v="2"/>
    <n v="0"/>
    <n v="6.2208000000000006"/>
    <n v="0.43613829632717294"/>
  </r>
  <r>
    <x v="576"/>
    <x v="4"/>
    <s v="OFF-LA-10001771"/>
    <x v="0"/>
    <x v="2"/>
    <n v="9.9600000000000009"/>
    <s v="CA-2016-125423"/>
    <n v="1"/>
    <n v="2"/>
    <n v="0"/>
    <n v="4.5815999999999999"/>
    <n v="0.4647369236065339"/>
  </r>
  <r>
    <x v="577"/>
    <x v="11"/>
    <s v="TEC-PH-10001051"/>
    <x v="2"/>
    <x v="6"/>
    <n v="319.96800000000002"/>
    <s v="CA-2016-123232"/>
    <n v="1"/>
    <n v="4"/>
    <n v="0.2"/>
    <n v="35.996399999999952"/>
    <n v="0.41105220110552465"/>
  </r>
  <r>
    <x v="577"/>
    <x v="4"/>
    <s v="FUR-TA-10002622"/>
    <x v="1"/>
    <x v="13"/>
    <n v="273.56799999999998"/>
    <s v="CA-2016-141593"/>
    <n v="1"/>
    <n v="2"/>
    <n v="0.2"/>
    <n v="10.258800000000008"/>
    <n v="0.55975208308209756"/>
  </r>
  <r>
    <x v="577"/>
    <x v="4"/>
    <s v="TEC-AC-10003063"/>
    <x v="2"/>
    <x v="9"/>
    <n v="50"/>
    <s v="CA-2016-126347"/>
    <n v="1"/>
    <n v="2"/>
    <n v="0"/>
    <n v="10.5"/>
    <n v="0.52062335344040378"/>
  </r>
  <r>
    <x v="577"/>
    <x v="29"/>
    <s v="OFF-AR-10003582"/>
    <x v="0"/>
    <x v="4"/>
    <n v="56.3"/>
    <s v="CA-2016-125066"/>
    <n v="1"/>
    <n v="2"/>
    <n v="0"/>
    <n v="15.764000000000003"/>
    <n v="0.45632477063632687"/>
  </r>
  <r>
    <x v="577"/>
    <x v="4"/>
    <s v="OFF-BI-10001153"/>
    <x v="0"/>
    <x v="3"/>
    <n v="55.264000000000003"/>
    <s v="CA-2016-141593"/>
    <n v="0"/>
    <n v="2"/>
    <n v="0.2"/>
    <n v="20.723999999999997"/>
    <n v="0.46881743173671325"/>
  </r>
  <r>
    <x v="577"/>
    <x v="4"/>
    <s v="OFF-BI-10000948"/>
    <x v="0"/>
    <x v="3"/>
    <n v="34.248000000000005"/>
    <s v="CA-2016-141593"/>
    <n v="0"/>
    <n v="3"/>
    <n v="0.2"/>
    <n v="11.558699999999998"/>
    <n v="0.46881743173671325"/>
  </r>
  <r>
    <x v="577"/>
    <x v="4"/>
    <s v="FUR-FU-10004351"/>
    <x v="1"/>
    <x v="8"/>
    <n v="29.22"/>
    <s v="CA-2016-114048"/>
    <n v="1"/>
    <n v="3"/>
    <n v="0"/>
    <n v="12.856800000000002"/>
    <n v="0.4595170286641902"/>
  </r>
  <r>
    <x v="577"/>
    <x v="4"/>
    <s v="FUR-FU-10002963"/>
    <x v="1"/>
    <x v="8"/>
    <n v="15.24"/>
    <s v="CA-2016-130253"/>
    <n v="1"/>
    <n v="3"/>
    <n v="0"/>
    <n v="5.1815999999999995"/>
    <n v="0.4595170286641902"/>
  </r>
  <r>
    <x v="577"/>
    <x v="4"/>
    <s v="OFF-BI-10002432"/>
    <x v="0"/>
    <x v="3"/>
    <n v="8.0960000000000001"/>
    <s v="CA-2016-146696"/>
    <n v="1"/>
    <n v="2"/>
    <n v="0.2"/>
    <n v="2.7323999999999993"/>
    <n v="0.46881743173671325"/>
  </r>
  <r>
    <x v="577"/>
    <x v="4"/>
    <s v="OFF-PA-10004983"/>
    <x v="0"/>
    <x v="0"/>
    <n v="6.48"/>
    <s v="CA-2016-141593"/>
    <n v="0"/>
    <n v="1"/>
    <n v="0"/>
    <n v="3.1104000000000003"/>
    <n v="0.43613829632717294"/>
  </r>
  <r>
    <x v="577"/>
    <x v="29"/>
    <s v="FUR-FU-10003829"/>
    <x v="1"/>
    <x v="8"/>
    <n v="6.16"/>
    <s v="CA-2016-125066"/>
    <n v="0"/>
    <n v="2"/>
    <n v="0"/>
    <n v="1.9711999999999996"/>
    <n v="0.4595170286641902"/>
  </r>
  <r>
    <x v="577"/>
    <x v="5"/>
    <s v="OFF-BI-10004187"/>
    <x v="0"/>
    <x v="3"/>
    <n v="3.76"/>
    <s v="CA-2016-119592"/>
    <n v="1"/>
    <n v="2"/>
    <n v="0"/>
    <n v="1.8047999999999997"/>
    <n v="0.46881743173671325"/>
  </r>
  <r>
    <x v="578"/>
    <x v="10"/>
    <s v="TEC-MA-10000418"/>
    <x v="2"/>
    <x v="15"/>
    <n v="1799.9940000000001"/>
    <s v="CA-2016-147830"/>
    <n v="1"/>
    <n v="2"/>
    <n v="0.7"/>
    <n v="-2639.9912000000004"/>
    <n v="0.5183572270896134"/>
  </r>
  <r>
    <x v="578"/>
    <x v="10"/>
    <s v="FUR-FU-10004091"/>
    <x v="1"/>
    <x v="8"/>
    <n v="262.86399999999998"/>
    <s v="CA-2016-147830"/>
    <n v="0"/>
    <n v="7"/>
    <n v="0.2"/>
    <n v="69.001800000000017"/>
    <n v="0.4595170286641902"/>
  </r>
  <r>
    <x v="578"/>
    <x v="25"/>
    <s v="TEC-PH-10001433"/>
    <x v="2"/>
    <x v="6"/>
    <n v="246.16800000000001"/>
    <s v="CA-2016-150308"/>
    <n v="1"/>
    <n v="3"/>
    <n v="0.2"/>
    <n v="21.539699999999996"/>
    <n v="0.41105220110552465"/>
  </r>
  <r>
    <x v="578"/>
    <x v="10"/>
    <s v="TEC-AC-10002049"/>
    <x v="2"/>
    <x v="9"/>
    <n v="2025.3600000000001"/>
    <s v="CA-2016-147830"/>
    <n v="0"/>
    <n v="6"/>
    <n v="0.2"/>
    <n v="607.60800000000006"/>
    <n v="0.52062335344040378"/>
  </r>
  <r>
    <x v="578"/>
    <x v="22"/>
    <s v="TEC-AC-10004571"/>
    <x v="2"/>
    <x v="9"/>
    <n v="899.91"/>
    <s v="CA-2016-109638"/>
    <n v="1"/>
    <n v="9"/>
    <n v="0"/>
    <n v="377.96220000000005"/>
    <n v="0.52062335344040378"/>
  </r>
  <r>
    <x v="578"/>
    <x v="22"/>
    <s v="OFF-AP-10002472"/>
    <x v="0"/>
    <x v="12"/>
    <n v="103.92"/>
    <s v="CA-2016-109638"/>
    <n v="0"/>
    <n v="4"/>
    <n v="0"/>
    <n v="36.372"/>
    <n v="0.49507917887403441"/>
  </r>
  <r>
    <x v="578"/>
    <x v="10"/>
    <s v="TEC-PH-10004908"/>
    <x v="2"/>
    <x v="6"/>
    <n v="101.98799999999999"/>
    <s v="CA-2016-147830"/>
    <n v="0"/>
    <n v="2"/>
    <n v="0.4"/>
    <n v="-16.998000000000019"/>
    <n v="0.41105220110552465"/>
  </r>
  <r>
    <x v="578"/>
    <x v="22"/>
    <s v="OFF-BI-10001098"/>
    <x v="0"/>
    <x v="3"/>
    <n v="51.311999999999998"/>
    <s v="CA-2016-109638"/>
    <n v="0"/>
    <n v="3"/>
    <n v="0.2"/>
    <n v="18.600599999999996"/>
    <n v="0.46881743173671325"/>
  </r>
  <r>
    <x v="578"/>
    <x v="20"/>
    <s v="OFF-AR-10001940"/>
    <x v="0"/>
    <x v="4"/>
    <n v="3.28"/>
    <s v="CA-2016-137225"/>
    <n v="1"/>
    <n v="1"/>
    <n v="0"/>
    <n v="1.4104000000000001"/>
    <n v="0.45632477063632687"/>
  </r>
  <r>
    <x v="579"/>
    <x v="22"/>
    <s v="OFF-PA-10004948"/>
    <x v="0"/>
    <x v="0"/>
    <n v="4.9800000000000004"/>
    <s v="CA-2016-162544"/>
    <n v="1"/>
    <n v="1"/>
    <n v="0"/>
    <n v="2.3406000000000002"/>
    <n v="0.43613829632717294"/>
  </r>
  <r>
    <x v="580"/>
    <x v="14"/>
    <s v="FUR-CH-10003817"/>
    <x v="1"/>
    <x v="5"/>
    <n v="546.66"/>
    <s v="US-2016-138121"/>
    <n v="1"/>
    <n v="9"/>
    <n v="0"/>
    <n v="136.66500000000002"/>
    <n v="0.46529189879902266"/>
  </r>
  <r>
    <x v="580"/>
    <x v="14"/>
    <s v="FUR-CH-10003846"/>
    <x v="1"/>
    <x v="5"/>
    <n v="302.94"/>
    <s v="US-2016-138121"/>
    <n v="0"/>
    <n v="3"/>
    <n v="0"/>
    <n v="48.470400000000012"/>
    <n v="0.46529189879902266"/>
  </r>
  <r>
    <x v="580"/>
    <x v="14"/>
    <s v="FUR-FU-10002116"/>
    <x v="1"/>
    <x v="8"/>
    <n v="212.13"/>
    <s v="US-2016-138121"/>
    <n v="0"/>
    <n v="3"/>
    <n v="0"/>
    <n v="14.849099999999979"/>
    <n v="0.4595170286641902"/>
  </r>
  <r>
    <x v="580"/>
    <x v="4"/>
    <s v="OFF-AR-10003903"/>
    <x v="0"/>
    <x v="4"/>
    <n v="204.85"/>
    <s v="CA-2016-134117"/>
    <n v="1"/>
    <n v="5"/>
    <n v="0"/>
    <n v="53.261000000000003"/>
    <n v="0.45632477063632687"/>
  </r>
  <r>
    <x v="580"/>
    <x v="1"/>
    <s v="OFF-ST-10003716"/>
    <x v="0"/>
    <x v="1"/>
    <n v="180.01600000000002"/>
    <s v="US-2016-129637"/>
    <n v="1"/>
    <n v="1"/>
    <n v="0.2"/>
    <n v="-15.751400000000004"/>
    <n v="0.44610841445725197"/>
  </r>
  <r>
    <x v="580"/>
    <x v="14"/>
    <s v="FUR-CH-10004875"/>
    <x v="1"/>
    <x v="5"/>
    <n v="142.36000000000001"/>
    <s v="US-2016-138121"/>
    <n v="0"/>
    <n v="2"/>
    <n v="0"/>
    <n v="38.437200000000004"/>
    <n v="0.46529189879902266"/>
  </r>
  <r>
    <x v="580"/>
    <x v="4"/>
    <s v="TEC-PH-10004908"/>
    <x v="2"/>
    <x v="6"/>
    <n v="135.98400000000001"/>
    <s v="CA-2016-134117"/>
    <n v="0"/>
    <n v="2"/>
    <n v="0.2"/>
    <n v="16.997999999999983"/>
    <n v="0.41105220110552465"/>
  </r>
  <r>
    <x v="580"/>
    <x v="4"/>
    <s v="OFF-BI-10002026"/>
    <x v="0"/>
    <x v="3"/>
    <n v="92.960000000000008"/>
    <s v="CA-2016-134117"/>
    <n v="0"/>
    <n v="2"/>
    <n v="0.2"/>
    <n v="31.373999999999995"/>
    <n v="0.46881743173671325"/>
  </r>
  <r>
    <x v="580"/>
    <x v="1"/>
    <s v="FUR-FU-10000965"/>
    <x v="1"/>
    <x v="8"/>
    <n v="41.552"/>
    <s v="US-2016-129637"/>
    <n v="0"/>
    <n v="2"/>
    <n v="0.6"/>
    <n v="-19.737199999999994"/>
    <n v="0.4595170286641902"/>
  </r>
  <r>
    <x v="580"/>
    <x v="14"/>
    <s v="OFF-BI-10000320"/>
    <x v="0"/>
    <x v="3"/>
    <n v="29.52"/>
    <s v="US-2016-138121"/>
    <n v="0"/>
    <n v="4"/>
    <n v="0"/>
    <n v="14.4648"/>
    <n v="0.46881743173671325"/>
  </r>
  <r>
    <x v="580"/>
    <x v="4"/>
    <s v="OFF-AR-10001940"/>
    <x v="0"/>
    <x v="4"/>
    <n v="16.399999999999999"/>
    <s v="CA-2016-134117"/>
    <n v="0"/>
    <n v="5"/>
    <n v="0"/>
    <n v="7.0520000000000005"/>
    <n v="0.45632477063632687"/>
  </r>
  <r>
    <x v="580"/>
    <x v="1"/>
    <s v="OFF-AR-10003829"/>
    <x v="0"/>
    <x v="4"/>
    <n v="13.120000000000001"/>
    <s v="US-2016-129637"/>
    <n v="0"/>
    <n v="5"/>
    <n v="0.2"/>
    <n v="1.4759999999999982"/>
    <n v="0.45632477063632687"/>
  </r>
  <r>
    <x v="581"/>
    <x v="10"/>
    <s v="OFF-ST-10001809"/>
    <x v="0"/>
    <x v="1"/>
    <n v="646.77600000000007"/>
    <s v="US-2016-120161"/>
    <n v="1"/>
    <n v="9"/>
    <n v="0.2"/>
    <n v="-145.52460000000002"/>
    <n v="0.44610841445725197"/>
  </r>
  <r>
    <x v="581"/>
    <x v="20"/>
    <s v="TEC-AC-10002253"/>
    <x v="2"/>
    <x v="9"/>
    <n v="166.24"/>
    <s v="US-2016-137960"/>
    <n v="1"/>
    <n v="1"/>
    <n v="0"/>
    <n v="24.936000000000007"/>
    <n v="0.52062335344040378"/>
  </r>
  <r>
    <x v="581"/>
    <x v="15"/>
    <s v="OFF-EN-10000461"/>
    <x v="0"/>
    <x v="11"/>
    <n v="55.936000000000007"/>
    <s v="CA-2016-153038"/>
    <n v="1"/>
    <n v="8"/>
    <n v="0.2"/>
    <n v="18.878399999999999"/>
    <n v="0.44424167803735209"/>
  </r>
  <r>
    <x v="581"/>
    <x v="10"/>
    <s v="OFF-PA-10003441"/>
    <x v="0"/>
    <x v="0"/>
    <n v="20.736000000000004"/>
    <s v="US-2016-137533"/>
    <n v="1"/>
    <n v="4"/>
    <n v="0.2"/>
    <n v="7.2576000000000001"/>
    <n v="0.43613829632717294"/>
  </r>
  <r>
    <x v="581"/>
    <x v="15"/>
    <s v="FUR-FU-10000221"/>
    <x v="1"/>
    <x v="8"/>
    <n v="20.32"/>
    <s v="CA-2016-153038"/>
    <n v="0"/>
    <n v="5"/>
    <n v="0.2"/>
    <n v="3.5559999999999992"/>
    <n v="0.4595170286641902"/>
  </r>
  <r>
    <x v="581"/>
    <x v="15"/>
    <s v="OFF-LA-10004008"/>
    <x v="0"/>
    <x v="2"/>
    <n v="18.431999999999999"/>
    <s v="CA-2016-153038"/>
    <n v="0"/>
    <n v="8"/>
    <n v="0.2"/>
    <n v="5.9903999999999984"/>
    <n v="0.4647369236065339"/>
  </r>
  <r>
    <x v="581"/>
    <x v="26"/>
    <s v="OFF-AR-10000634"/>
    <x v="0"/>
    <x v="4"/>
    <n v="6.8480000000000008"/>
    <s v="CA-2016-107468"/>
    <n v="1"/>
    <n v="2"/>
    <n v="0.2"/>
    <n v="0.59920000000000018"/>
    <n v="0.45632477063632687"/>
  </r>
  <r>
    <x v="582"/>
    <x v="38"/>
    <s v="FUR-TA-10003473"/>
    <x v="1"/>
    <x v="13"/>
    <n v="1053.164"/>
    <s v="US-2016-134558"/>
    <n v="1"/>
    <n v="4"/>
    <n v="0.3"/>
    <n v="-105.31639999999993"/>
    <n v="0.55975208308209756"/>
  </r>
  <r>
    <x v="582"/>
    <x v="4"/>
    <s v="TEC-PH-10002922"/>
    <x v="2"/>
    <x v="6"/>
    <n v="675.96"/>
    <s v="CA-2016-157084"/>
    <n v="1"/>
    <n v="5"/>
    <n v="0.2"/>
    <n v="84.494999999999948"/>
    <n v="0.41105220110552465"/>
  </r>
  <r>
    <x v="582"/>
    <x v="2"/>
    <s v="OFF-AP-10000828"/>
    <x v="0"/>
    <x v="12"/>
    <n v="434.35199999999998"/>
    <s v="CA-2016-127453"/>
    <n v="1"/>
    <n v="3"/>
    <n v="0.2"/>
    <n v="43.43519999999998"/>
    <n v="0.49507917887403441"/>
  </r>
  <r>
    <x v="582"/>
    <x v="1"/>
    <s v="TEC-PH-10001750"/>
    <x v="2"/>
    <x v="6"/>
    <n v="158.376"/>
    <s v="US-2016-110261"/>
    <n v="1"/>
    <n v="3"/>
    <n v="0.2"/>
    <n v="13.857900000000008"/>
    <n v="0.41105220110552465"/>
  </r>
  <r>
    <x v="582"/>
    <x v="38"/>
    <s v="TEC-AC-10004145"/>
    <x v="2"/>
    <x v="9"/>
    <n v="2249.91"/>
    <s v="US-2016-134558"/>
    <n v="0"/>
    <n v="9"/>
    <n v="0"/>
    <n v="517.47930000000008"/>
    <n v="0.52062335344040378"/>
  </r>
  <r>
    <x v="582"/>
    <x v="4"/>
    <s v="TEC-AC-10002049"/>
    <x v="2"/>
    <x v="9"/>
    <n v="1265.8499999999999"/>
    <s v="CA-2016-157084"/>
    <n v="0"/>
    <n v="3"/>
    <n v="0"/>
    <n v="556.97400000000005"/>
    <n v="0.52062335344040378"/>
  </r>
  <r>
    <x v="582"/>
    <x v="1"/>
    <s v="TEC-AC-10004761"/>
    <x v="2"/>
    <x v="9"/>
    <n v="25.488"/>
    <s v="CA-2016-109113"/>
    <n v="1"/>
    <n v="2"/>
    <n v="0.2"/>
    <n v="4.7789999999999999"/>
    <n v="0.52062335344040378"/>
  </r>
  <r>
    <x v="582"/>
    <x v="40"/>
    <s v="OFF-PA-10001289"/>
    <x v="0"/>
    <x v="0"/>
    <n v="116.28"/>
    <s v="CA-2016-100685"/>
    <n v="1"/>
    <n v="3"/>
    <n v="0"/>
    <n v="56.977199999999996"/>
    <n v="0.43613829632717294"/>
  </r>
  <r>
    <x v="582"/>
    <x v="2"/>
    <s v="OFF-AP-10003860"/>
    <x v="0"/>
    <x v="12"/>
    <n v="88.832000000000008"/>
    <s v="CA-2016-127453"/>
    <n v="0"/>
    <n v="4"/>
    <n v="0.2"/>
    <n v="7.7728000000000002"/>
    <n v="0.49507917887403441"/>
  </r>
  <r>
    <x v="582"/>
    <x v="38"/>
    <s v="OFF-PA-10001184"/>
    <x v="0"/>
    <x v="0"/>
    <n v="29.900000000000002"/>
    <s v="US-2016-134558"/>
    <n v="0"/>
    <n v="5"/>
    <n v="0"/>
    <n v="14.651"/>
    <n v="0.43613829632717294"/>
  </r>
  <r>
    <x v="582"/>
    <x v="40"/>
    <s v="OFF-BI-10003094"/>
    <x v="0"/>
    <x v="3"/>
    <n v="7.04"/>
    <s v="CA-2016-100685"/>
    <n v="0"/>
    <n v="2"/>
    <n v="0"/>
    <n v="3.3087999999999997"/>
    <n v="0.46881743173671325"/>
  </r>
  <r>
    <x v="582"/>
    <x v="2"/>
    <s v="OFF-LA-10003190"/>
    <x v="0"/>
    <x v="2"/>
    <n v="6.911999999999999"/>
    <s v="CA-2016-115399"/>
    <n v="1"/>
    <n v="3"/>
    <n v="0.2"/>
    <n v="2.5056000000000003"/>
    <n v="0.4647369236065339"/>
  </r>
  <r>
    <x v="582"/>
    <x v="40"/>
    <s v="OFF-FA-10003472"/>
    <x v="0"/>
    <x v="7"/>
    <n v="5.04"/>
    <s v="CA-2016-100685"/>
    <n v="0"/>
    <n v="4"/>
    <n v="0"/>
    <n v="0.2016"/>
    <n v="0.51168203684699509"/>
  </r>
  <r>
    <x v="582"/>
    <x v="2"/>
    <s v="OFF-AP-10002906"/>
    <x v="0"/>
    <x v="12"/>
    <n v="3.5520000000000005"/>
    <s v="CA-2016-127453"/>
    <n v="0"/>
    <n v="2"/>
    <n v="0.2"/>
    <n v="0.44399999999999973"/>
    <n v="0.49507917887403441"/>
  </r>
  <r>
    <x v="583"/>
    <x v="1"/>
    <s v="FUR-BO-10003966"/>
    <x v="1"/>
    <x v="10"/>
    <n v="359.05799999999994"/>
    <s v="US-2016-123218"/>
    <n v="1"/>
    <n v="3"/>
    <n v="0.3"/>
    <n v="-71.811600000000027"/>
    <n v="0.5176847302647779"/>
  </r>
  <r>
    <x v="583"/>
    <x v="1"/>
    <s v="TEC-PH-10001061"/>
    <x v="2"/>
    <x v="6"/>
    <n v="159.98400000000001"/>
    <s v="US-2016-123218"/>
    <n v="0"/>
    <n v="2"/>
    <n v="0.2"/>
    <n v="11.998799999999996"/>
    <n v="0.41105220110552465"/>
  </r>
  <r>
    <x v="583"/>
    <x v="1"/>
    <s v="TEC-AC-10000736"/>
    <x v="2"/>
    <x v="9"/>
    <n v="255.96799999999999"/>
    <s v="US-2016-123218"/>
    <n v="0"/>
    <n v="4"/>
    <n v="0.2"/>
    <n v="51.193599999999996"/>
    <n v="0.52062335344040378"/>
  </r>
  <r>
    <x v="583"/>
    <x v="0"/>
    <s v="TEC-AC-10004353"/>
    <x v="2"/>
    <x v="9"/>
    <n v="100.80000000000001"/>
    <s v="CA-2016-137071"/>
    <n v="1"/>
    <n v="2"/>
    <n v="0.2"/>
    <n v="21.42"/>
    <n v="0.52062335344040378"/>
  </r>
  <r>
    <x v="583"/>
    <x v="0"/>
    <s v="OFF-ST-10000107"/>
    <x v="0"/>
    <x v="1"/>
    <n v="88.800000000000011"/>
    <s v="US-2016-120712"/>
    <n v="1"/>
    <n v="4"/>
    <n v="0.2"/>
    <n v="-2.2200000000000131"/>
    <n v="0.44610841445725197"/>
  </r>
  <r>
    <x v="583"/>
    <x v="20"/>
    <s v="OFF-PA-10004071"/>
    <x v="0"/>
    <x v="0"/>
    <n v="55.48"/>
    <s v="CA-2016-154144"/>
    <n v="1"/>
    <n v="1"/>
    <n v="0"/>
    <n v="26.630399999999998"/>
    <n v="0.43613829632717294"/>
  </r>
  <r>
    <x v="583"/>
    <x v="6"/>
    <s v="OFF-AP-10003281"/>
    <x v="0"/>
    <x v="12"/>
    <n v="36.269999999999996"/>
    <s v="CA-2016-158148"/>
    <n v="1"/>
    <n v="3"/>
    <n v="0"/>
    <n v="10.880999999999997"/>
    <n v="0.49507917887403441"/>
  </r>
  <r>
    <x v="583"/>
    <x v="4"/>
    <s v="OFF-PA-10004947"/>
    <x v="0"/>
    <x v="0"/>
    <n v="17.12"/>
    <s v="CA-2016-158918"/>
    <n v="1"/>
    <n v="4"/>
    <n v="0"/>
    <n v="7.7039999999999988"/>
    <n v="0.43613829632717294"/>
  </r>
  <r>
    <x v="583"/>
    <x v="12"/>
    <s v="FUR-FU-10002088"/>
    <x v="1"/>
    <x v="8"/>
    <n v="14.368000000000002"/>
    <s v="CA-2016-154795"/>
    <n v="1"/>
    <n v="2"/>
    <n v="0.2"/>
    <n v="3.9512"/>
    <n v="0.4595170286641902"/>
  </r>
  <r>
    <x v="583"/>
    <x v="16"/>
    <s v="OFF-LA-10004093"/>
    <x v="0"/>
    <x v="2"/>
    <n v="11.696"/>
    <s v="CA-2016-141754"/>
    <n v="1"/>
    <n v="2"/>
    <n v="0.2"/>
    <n v="3.9473999999999996"/>
    <n v="0.4647369236065339"/>
  </r>
  <r>
    <x v="583"/>
    <x v="12"/>
    <s v="OFF-EN-10003068"/>
    <x v="0"/>
    <x v="11"/>
    <n v="7.9200000000000008"/>
    <s v="CA-2016-154795"/>
    <n v="0"/>
    <n v="1"/>
    <n v="0.2"/>
    <n v="2.7719999999999994"/>
    <n v="0.44424167803735209"/>
  </r>
  <r>
    <x v="584"/>
    <x v="22"/>
    <s v="FUR-TA-10003748"/>
    <x v="1"/>
    <x v="13"/>
    <n v="1618.37"/>
    <s v="US-2016-126214"/>
    <n v="1"/>
    <n v="13"/>
    <n v="0"/>
    <n v="356.04139999999995"/>
    <n v="0.55975208308209756"/>
  </r>
  <r>
    <x v="584"/>
    <x v="1"/>
    <s v="TEC-MA-10004241"/>
    <x v="2"/>
    <x v="15"/>
    <n v="600.53"/>
    <s v="CA-2016-154284"/>
    <n v="1"/>
    <n v="2"/>
    <n v="0.3"/>
    <n v="137.26399999999995"/>
    <n v="0.5183572270896134"/>
  </r>
  <r>
    <x v="584"/>
    <x v="1"/>
    <s v="TEC-AC-10003198"/>
    <x v="2"/>
    <x v="9"/>
    <n v="637.44000000000005"/>
    <s v="CA-2016-154284"/>
    <n v="0"/>
    <n v="8"/>
    <n v="0.2"/>
    <n v="135.45599999999996"/>
    <n v="0.52062335344040378"/>
  </r>
  <r>
    <x v="584"/>
    <x v="22"/>
    <s v="TEC-AC-10003198"/>
    <x v="2"/>
    <x v="9"/>
    <n v="99.6"/>
    <s v="US-2016-126214"/>
    <n v="0"/>
    <n v="1"/>
    <n v="0"/>
    <n v="36.851999999999997"/>
    <n v="0.52062335344040378"/>
  </r>
  <r>
    <x v="584"/>
    <x v="16"/>
    <s v="TEC-AC-10003237"/>
    <x v="2"/>
    <x v="9"/>
    <n v="50.88"/>
    <s v="CA-2016-112375"/>
    <n v="1"/>
    <n v="6"/>
    <n v="0.2"/>
    <n v="14.628000000000005"/>
    <n v="0.52062335344040378"/>
  </r>
  <r>
    <x v="584"/>
    <x v="26"/>
    <s v="OFF-AP-10003971"/>
    <x v="0"/>
    <x v="12"/>
    <n v="60.984000000000009"/>
    <s v="CA-2016-127019"/>
    <n v="1"/>
    <n v="7"/>
    <n v="0.2"/>
    <n v="4.5737999999999985"/>
    <n v="0.49507917887403441"/>
  </r>
  <r>
    <x v="584"/>
    <x v="1"/>
    <s v="OFF-AR-10001468"/>
    <x v="0"/>
    <x v="4"/>
    <n v="59.903999999999996"/>
    <s v="CA-2016-154284"/>
    <n v="0"/>
    <n v="2"/>
    <n v="0.2"/>
    <n v="14.227200000000003"/>
    <n v="0.45632477063632687"/>
  </r>
  <r>
    <x v="584"/>
    <x v="1"/>
    <s v="FUR-FU-10003039"/>
    <x v="1"/>
    <x v="8"/>
    <n v="51.756000000000007"/>
    <s v="CA-2016-154284"/>
    <n v="0"/>
    <n v="3"/>
    <n v="0.6"/>
    <n v="-33.641399999999997"/>
    <n v="0.4595170286641902"/>
  </r>
  <r>
    <x v="584"/>
    <x v="25"/>
    <s v="TEC-PH-10002293"/>
    <x v="2"/>
    <x v="6"/>
    <n v="47.975999999999999"/>
    <s v="CA-2016-165414"/>
    <n v="1"/>
    <n v="3"/>
    <n v="0.2"/>
    <n v="4.7976000000000028"/>
    <n v="0.41105220110552465"/>
  </r>
  <r>
    <x v="584"/>
    <x v="16"/>
    <s v="OFF-EN-10003798"/>
    <x v="0"/>
    <x v="11"/>
    <n v="27.312000000000001"/>
    <s v="CA-2016-112375"/>
    <n v="0"/>
    <n v="2"/>
    <n v="0.2"/>
    <n v="9.2178000000000004"/>
    <n v="0.44424167803735209"/>
  </r>
  <r>
    <x v="584"/>
    <x v="10"/>
    <s v="OFF-AR-10001919"/>
    <x v="0"/>
    <x v="4"/>
    <n v="3.008"/>
    <s v="CA-2016-161795"/>
    <n v="1"/>
    <n v="2"/>
    <n v="0.2"/>
    <n v="0.33839999999999981"/>
    <n v="0.45632477063632687"/>
  </r>
  <r>
    <x v="585"/>
    <x v="2"/>
    <s v="FUR-CH-10001270"/>
    <x v="1"/>
    <x v="5"/>
    <n v="422.62499999999994"/>
    <s v="CA-2016-157287"/>
    <n v="1"/>
    <n v="7"/>
    <n v="0.3"/>
    <n v="0"/>
    <n v="0.46529189879902266"/>
  </r>
  <r>
    <x v="585"/>
    <x v="2"/>
    <s v="OFF-ST-10001172"/>
    <x v="0"/>
    <x v="1"/>
    <n v="33.568000000000005"/>
    <s v="CA-2016-157287"/>
    <n v="0"/>
    <n v="2"/>
    <n v="0.2"/>
    <n v="1.6783999999999981"/>
    <n v="0.44610841445725197"/>
  </r>
  <r>
    <x v="585"/>
    <x v="21"/>
    <s v="OFF-AR-10000203"/>
    <x v="0"/>
    <x v="4"/>
    <n v="17.12"/>
    <s v="CA-2016-153612"/>
    <n v="1"/>
    <n v="4"/>
    <n v="0"/>
    <n v="4.9647999999999985"/>
    <n v="0.45632477063632687"/>
  </r>
  <r>
    <x v="586"/>
    <x v="6"/>
    <s v="OFF-AP-10001563"/>
    <x v="0"/>
    <x v="12"/>
    <n v="194.32"/>
    <s v="CA-2016-117828"/>
    <n v="1"/>
    <n v="4"/>
    <n v="0"/>
    <n v="56.352799999999974"/>
    <n v="0.49507917887403441"/>
  </r>
  <r>
    <x v="587"/>
    <x v="24"/>
    <s v="TEC-CO-10003763"/>
    <x v="2"/>
    <x v="16"/>
    <n v="4899.93"/>
    <s v="US-2016-128587"/>
    <n v="1"/>
    <n v="7"/>
    <n v="0"/>
    <n v="2302.9670999999998"/>
    <n v="0.55185675810753509"/>
  </r>
  <r>
    <x v="587"/>
    <x v="12"/>
    <s v="FUR-CH-10004287"/>
    <x v="1"/>
    <x v="5"/>
    <n v="883.84"/>
    <s v="CA-2016-135538"/>
    <n v="1"/>
    <n v="4"/>
    <n v="0.2"/>
    <n v="99.431999999999931"/>
    <n v="0.46529189879902266"/>
  </r>
  <r>
    <x v="587"/>
    <x v="26"/>
    <s v="FUR-BO-10002613"/>
    <x v="1"/>
    <x v="10"/>
    <n v="590.05800000000011"/>
    <s v="US-2016-103471"/>
    <n v="1"/>
    <n v="7"/>
    <n v="0.7"/>
    <n v="-786.74400000000026"/>
    <n v="0.5176847302647779"/>
  </r>
  <r>
    <x v="587"/>
    <x v="10"/>
    <s v="TEC-MA-10001148"/>
    <x v="2"/>
    <x v="15"/>
    <n v="479.98800000000006"/>
    <s v="CA-2016-169397"/>
    <n v="1"/>
    <n v="4"/>
    <n v="0.7"/>
    <n v="-383.99040000000002"/>
    <n v="0.5183572270896134"/>
  </r>
  <r>
    <x v="587"/>
    <x v="20"/>
    <s v="OFF-PA-10000176"/>
    <x v="0"/>
    <x v="0"/>
    <n v="132.79"/>
    <s v="CA-2016-124653"/>
    <n v="1"/>
    <n v="7"/>
    <n v="0"/>
    <n v="63.739199999999997"/>
    <n v="0.43613829632717294"/>
  </r>
  <r>
    <x v="587"/>
    <x v="12"/>
    <s v="TEC-PH-10002170"/>
    <x v="2"/>
    <x v="6"/>
    <n v="111.98399999999999"/>
    <s v="CA-2016-120103"/>
    <n v="1"/>
    <n v="2"/>
    <n v="0.2"/>
    <n v="11.198400000000003"/>
    <n v="0.41105220110552465"/>
  </r>
  <r>
    <x v="587"/>
    <x v="12"/>
    <s v="OFF-PA-10001295"/>
    <x v="0"/>
    <x v="0"/>
    <n v="106.232"/>
    <s v="CA-2016-120103"/>
    <n v="0"/>
    <n v="7"/>
    <n v="0.2"/>
    <n v="37.181199999999997"/>
    <n v="0.43613829632717294"/>
  </r>
  <r>
    <x v="587"/>
    <x v="10"/>
    <s v="FUR-FU-10000087"/>
    <x v="1"/>
    <x v="8"/>
    <n v="72.703999999999994"/>
    <s v="CA-2016-169397"/>
    <n v="0"/>
    <n v="4"/>
    <n v="0.2"/>
    <n v="19.084800000000005"/>
    <n v="0.4595170286641902"/>
  </r>
  <r>
    <x v="587"/>
    <x v="4"/>
    <s v="OFF-FA-10004854"/>
    <x v="0"/>
    <x v="7"/>
    <n v="45.92"/>
    <s v="CA-2016-158456"/>
    <n v="1"/>
    <n v="4"/>
    <n v="0"/>
    <n v="21.5824"/>
    <n v="0.51168203684699509"/>
  </r>
  <r>
    <x v="587"/>
    <x v="10"/>
    <s v="OFF-AR-10001958"/>
    <x v="0"/>
    <x v="4"/>
    <n v="27.168000000000003"/>
    <s v="CA-2016-169397"/>
    <n v="0"/>
    <n v="2"/>
    <n v="0.2"/>
    <n v="2.7168000000000001"/>
    <n v="0.45632477063632687"/>
  </r>
  <r>
    <x v="587"/>
    <x v="10"/>
    <s v="OFF-PA-10004000"/>
    <x v="0"/>
    <x v="0"/>
    <n v="22.704000000000004"/>
    <s v="CA-2016-169397"/>
    <n v="0"/>
    <n v="6"/>
    <n v="0.2"/>
    <n v="8.2302"/>
    <n v="0.43613829632717294"/>
  </r>
  <r>
    <x v="587"/>
    <x v="20"/>
    <s v="OFF-LA-10002271"/>
    <x v="0"/>
    <x v="2"/>
    <n v="21.560000000000002"/>
    <s v="CA-2016-124653"/>
    <n v="0"/>
    <n v="7"/>
    <n v="0"/>
    <n v="10.348799999999999"/>
    <n v="0.4647369236065339"/>
  </r>
  <r>
    <x v="587"/>
    <x v="4"/>
    <s v="OFF-BI-10001097"/>
    <x v="0"/>
    <x v="3"/>
    <n v="19.936000000000003"/>
    <s v="CA-2016-158456"/>
    <n v="0"/>
    <n v="4"/>
    <n v="0.2"/>
    <n v="7.2267999999999999"/>
    <n v="0.46881743173671325"/>
  </r>
  <r>
    <x v="587"/>
    <x v="10"/>
    <s v="OFF-BI-10002852"/>
    <x v="0"/>
    <x v="3"/>
    <n v="19.776000000000003"/>
    <s v="CA-2016-169397"/>
    <n v="0"/>
    <n v="4"/>
    <n v="0.7"/>
    <n v="-13.843199999999996"/>
    <n v="0.46881743173671325"/>
  </r>
  <r>
    <x v="587"/>
    <x v="26"/>
    <s v="OFF-AR-10003405"/>
    <x v="0"/>
    <x v="4"/>
    <n v="14.04"/>
    <s v="US-2016-103471"/>
    <n v="0"/>
    <n v="3"/>
    <n v="0.2"/>
    <n v="1.5794999999999986"/>
    <n v="0.45632477063632687"/>
  </r>
  <r>
    <x v="587"/>
    <x v="20"/>
    <s v="OFF-PA-10002365"/>
    <x v="0"/>
    <x v="0"/>
    <n v="12.96"/>
    <s v="CA-2016-124653"/>
    <n v="0"/>
    <n v="2"/>
    <n v="0"/>
    <n v="6.2208000000000006"/>
    <n v="0.43613829632717294"/>
  </r>
  <r>
    <x v="587"/>
    <x v="24"/>
    <s v="FUR-FU-10003026"/>
    <x v="1"/>
    <x v="8"/>
    <n v="9.68"/>
    <s v="US-2016-128587"/>
    <n v="0"/>
    <n v="2"/>
    <n v="0"/>
    <n v="3.7751999999999999"/>
    <n v="0.4595170286641902"/>
  </r>
  <r>
    <x v="587"/>
    <x v="12"/>
    <s v="FUR-FU-10002885"/>
    <x v="1"/>
    <x v="8"/>
    <n v="7.7120000000000006"/>
    <s v="CA-2016-120103"/>
    <n v="0"/>
    <n v="2"/>
    <n v="0.2"/>
    <n v="1.7352000000000005"/>
    <n v="0.4595170286641902"/>
  </r>
  <r>
    <x v="587"/>
    <x v="10"/>
    <s v="OFF-FA-10000585"/>
    <x v="0"/>
    <x v="7"/>
    <n v="5.5840000000000005"/>
    <s v="CA-2016-169397"/>
    <n v="0"/>
    <n v="2"/>
    <n v="0.2"/>
    <n v="1.8147999999999997"/>
    <n v="0.51168203684699509"/>
  </r>
  <r>
    <x v="588"/>
    <x v="4"/>
    <s v="TEC-CO-10004202"/>
    <x v="2"/>
    <x v="16"/>
    <n v="1199.96"/>
    <s v="CA-2016-111780"/>
    <n v="1"/>
    <n v="5"/>
    <n v="0.2"/>
    <n v="224.99249999999995"/>
    <n v="0.55185675810753509"/>
  </r>
  <r>
    <x v="588"/>
    <x v="2"/>
    <s v="FUR-FU-10001468"/>
    <x v="1"/>
    <x v="8"/>
    <n v="547.13599999999997"/>
    <s v="US-2016-147739"/>
    <n v="1"/>
    <n v="4"/>
    <n v="0.2"/>
    <n v="-68.392000000000053"/>
    <n v="0.4595170286641902"/>
  </r>
  <r>
    <x v="588"/>
    <x v="20"/>
    <s v="FUR-BO-10002613"/>
    <x v="1"/>
    <x v="10"/>
    <n v="449.56800000000004"/>
    <s v="CA-2016-113152"/>
    <n v="1"/>
    <n v="2"/>
    <n v="0.2"/>
    <n v="56.195999999999955"/>
    <n v="0.5176847302647779"/>
  </r>
  <r>
    <x v="588"/>
    <x v="20"/>
    <s v="OFF-AP-10003779"/>
    <x v="0"/>
    <x v="12"/>
    <n v="414.96"/>
    <s v="CA-2016-143980"/>
    <n v="1"/>
    <n v="2"/>
    <n v="0"/>
    <n v="124.48799999999994"/>
    <n v="0.49507917887403441"/>
  </r>
  <r>
    <x v="588"/>
    <x v="5"/>
    <s v="FUR-FU-10000747"/>
    <x v="1"/>
    <x v="8"/>
    <n v="275.88"/>
    <s v="US-2016-136749"/>
    <n v="1"/>
    <n v="6"/>
    <n v="0"/>
    <n v="46.899599999999964"/>
    <n v="0.4595170286641902"/>
  </r>
  <r>
    <x v="588"/>
    <x v="14"/>
    <s v="FUR-BO-10004360"/>
    <x v="1"/>
    <x v="10"/>
    <n v="160.97999999999999"/>
    <s v="CA-2016-153717"/>
    <n v="1"/>
    <n v="1"/>
    <n v="0"/>
    <n v="20.927400000000006"/>
    <n v="0.5176847302647779"/>
  </r>
  <r>
    <x v="588"/>
    <x v="5"/>
    <s v="OFF-BI-10004492"/>
    <x v="0"/>
    <x v="3"/>
    <n v="157.89999999999998"/>
    <s v="US-2016-136749"/>
    <n v="0"/>
    <n v="5"/>
    <n v="0"/>
    <n v="74.212999999999994"/>
    <n v="0.46881743173671325"/>
  </r>
  <r>
    <x v="588"/>
    <x v="20"/>
    <s v="TEC-AC-10002049"/>
    <x v="2"/>
    <x v="9"/>
    <n v="843.9"/>
    <s v="CA-2016-113152"/>
    <n v="0"/>
    <n v="2"/>
    <n v="0"/>
    <n v="371.31600000000003"/>
    <n v="0.52062335344040378"/>
  </r>
  <r>
    <x v="588"/>
    <x v="14"/>
    <s v="TEC-PH-10002923"/>
    <x v="2"/>
    <x v="6"/>
    <n v="73.98"/>
    <s v="CA-2016-153717"/>
    <n v="0"/>
    <n v="2"/>
    <n v="0"/>
    <n v="19.974600000000002"/>
    <n v="0.41105220110552465"/>
  </r>
  <r>
    <x v="588"/>
    <x v="4"/>
    <s v="OFF-PA-10001667"/>
    <x v="0"/>
    <x v="0"/>
    <n v="17.940000000000001"/>
    <s v="CA-2016-111780"/>
    <n v="0"/>
    <n v="3"/>
    <n v="0"/>
    <n v="8.0730000000000004"/>
    <n v="0.43613829632717294"/>
  </r>
  <r>
    <x v="588"/>
    <x v="14"/>
    <s v="OFF-PA-10002160"/>
    <x v="0"/>
    <x v="0"/>
    <n v="17.34"/>
    <s v="CA-2016-153717"/>
    <n v="0"/>
    <n v="3"/>
    <n v="0"/>
    <n v="8.4966000000000008"/>
    <n v="0.43613829632717294"/>
  </r>
  <r>
    <x v="588"/>
    <x v="4"/>
    <s v="OFF-PA-10001307"/>
    <x v="0"/>
    <x v="0"/>
    <n v="12.600000000000001"/>
    <s v="CA-2016-111780"/>
    <n v="0"/>
    <n v="3"/>
    <n v="0"/>
    <n v="6.1739999999999995"/>
    <n v="0.43613829632717294"/>
  </r>
  <r>
    <x v="588"/>
    <x v="15"/>
    <s v="OFF-PA-10002787"/>
    <x v="0"/>
    <x v="0"/>
    <n v="10.368000000000002"/>
    <s v="CA-2016-144288"/>
    <n v="1"/>
    <n v="2"/>
    <n v="0.2"/>
    <n v="3.6288"/>
    <n v="0.43613829632717294"/>
  </r>
  <r>
    <x v="588"/>
    <x v="4"/>
    <s v="OFF-PA-10001526"/>
    <x v="0"/>
    <x v="0"/>
    <n v="9.9600000000000009"/>
    <s v="CA-2016-144890"/>
    <n v="1"/>
    <n v="2"/>
    <n v="0"/>
    <n v="4.8804000000000007"/>
    <n v="0.43613829632717294"/>
  </r>
  <r>
    <x v="588"/>
    <x v="15"/>
    <s v="OFF-LA-10003190"/>
    <x v="0"/>
    <x v="2"/>
    <n v="9.2159999999999993"/>
    <s v="CA-2016-144288"/>
    <n v="0"/>
    <n v="4"/>
    <n v="0.2"/>
    <n v="3.3408000000000002"/>
    <n v="0.4647369236065339"/>
  </r>
  <r>
    <x v="588"/>
    <x v="14"/>
    <s v="OFF-AR-10002375"/>
    <x v="0"/>
    <x v="4"/>
    <n v="3.28"/>
    <s v="CA-2016-153717"/>
    <n v="0"/>
    <n v="1"/>
    <n v="0"/>
    <n v="0.9511999999999996"/>
    <n v="0.45632477063632687"/>
  </r>
  <r>
    <x v="589"/>
    <x v="0"/>
    <s v="FUR-CH-10002044"/>
    <x v="1"/>
    <x v="5"/>
    <n v="275.05799999999999"/>
    <s v="CA-2016-119550"/>
    <n v="1"/>
    <n v="3"/>
    <n v="0.3"/>
    <n v="-90.376199999999997"/>
    <n v="0.46529189879902266"/>
  </r>
  <r>
    <x v="589"/>
    <x v="20"/>
    <s v="OFF-PA-10003302"/>
    <x v="0"/>
    <x v="0"/>
    <n v="212.64"/>
    <s v="CA-2016-124933"/>
    <n v="1"/>
    <n v="6"/>
    <n v="0"/>
    <n v="99.940799999999982"/>
    <n v="0.43613829632717294"/>
  </r>
  <r>
    <x v="589"/>
    <x v="10"/>
    <s v="FUR-TA-10004086"/>
    <x v="1"/>
    <x v="13"/>
    <n v="51.588000000000001"/>
    <s v="CA-2016-111073"/>
    <n v="1"/>
    <n v="1"/>
    <n v="0.4"/>
    <n v="-15.476400000000005"/>
    <n v="0.55975208308209756"/>
  </r>
  <r>
    <x v="589"/>
    <x v="32"/>
    <s v="OFF-FA-10002815"/>
    <x v="0"/>
    <x v="7"/>
    <n v="22.200000000000003"/>
    <s v="CA-2016-158792"/>
    <n v="1"/>
    <n v="5"/>
    <n v="0"/>
    <n v="10.434000000000001"/>
    <n v="0.51168203684699509"/>
  </r>
  <r>
    <x v="590"/>
    <x v="10"/>
    <s v="FUR-TA-10004154"/>
    <x v="1"/>
    <x v="13"/>
    <n v="1548.9900000000002"/>
    <s v="CA-2016-101889"/>
    <n v="1"/>
    <n v="9"/>
    <n v="0.4"/>
    <n v="-464.69700000000012"/>
    <n v="0.55975208308209756"/>
  </r>
  <r>
    <x v="590"/>
    <x v="4"/>
    <s v="TEC-PH-10003505"/>
    <x v="2"/>
    <x v="6"/>
    <n v="668.16"/>
    <s v="CA-2016-130113"/>
    <n v="1"/>
    <n v="9"/>
    <n v="0.2"/>
    <n v="75.167999999999921"/>
    <n v="0.41105220110552465"/>
  </r>
  <r>
    <x v="590"/>
    <x v="0"/>
    <s v="FUR-BO-10002545"/>
    <x v="1"/>
    <x v="10"/>
    <n v="532.39919999999995"/>
    <s v="CA-2016-117415"/>
    <n v="1"/>
    <n v="3"/>
    <n v="0.32"/>
    <n v="-46.976400000000012"/>
    <n v="0.5176847302647779"/>
  </r>
  <r>
    <x v="590"/>
    <x v="0"/>
    <s v="TEC-PH-10000486"/>
    <x v="2"/>
    <x v="6"/>
    <n v="371.16800000000001"/>
    <s v="CA-2016-117415"/>
    <n v="0"/>
    <n v="4"/>
    <n v="0.2"/>
    <n v="41.756399999999957"/>
    <n v="0.41105220110552465"/>
  </r>
  <r>
    <x v="590"/>
    <x v="36"/>
    <s v="OFF-AP-10002518"/>
    <x v="0"/>
    <x v="12"/>
    <n v="355.96"/>
    <s v="CA-2016-165085"/>
    <n v="1"/>
    <n v="2"/>
    <n v="0"/>
    <n v="103.22839999999997"/>
    <n v="0.49507917887403441"/>
  </r>
  <r>
    <x v="590"/>
    <x v="4"/>
    <s v="OFF-ST-10000046"/>
    <x v="0"/>
    <x v="1"/>
    <n v="323.10000000000002"/>
    <s v="CA-2016-130113"/>
    <n v="0"/>
    <n v="2"/>
    <n v="0"/>
    <n v="61.38900000000001"/>
    <n v="0.44610841445725197"/>
  </r>
  <r>
    <x v="590"/>
    <x v="21"/>
    <s v="TEC-PH-10004345"/>
    <x v="2"/>
    <x v="6"/>
    <n v="239.9"/>
    <s v="CA-2016-151589"/>
    <n v="1"/>
    <n v="2"/>
    <n v="0"/>
    <n v="71.97"/>
    <n v="0.41105220110552465"/>
  </r>
  <r>
    <x v="590"/>
    <x v="0"/>
    <s v="FUR-CH-10004218"/>
    <x v="1"/>
    <x v="5"/>
    <n v="212.05799999999999"/>
    <s v="CA-2016-117415"/>
    <n v="0"/>
    <n v="3"/>
    <n v="0.3"/>
    <n v="-15.146999999999991"/>
    <n v="0.46529189879902266"/>
  </r>
  <r>
    <x v="590"/>
    <x v="21"/>
    <s v="OFF-PA-10003228"/>
    <x v="0"/>
    <x v="0"/>
    <n v="195.64"/>
    <s v="CA-2016-151589"/>
    <n v="0"/>
    <n v="4"/>
    <n v="0"/>
    <n v="91.950799999999987"/>
    <n v="0.43613829632717294"/>
  </r>
  <r>
    <x v="590"/>
    <x v="15"/>
    <s v="TEC-AC-10004227"/>
    <x v="2"/>
    <x v="9"/>
    <n v="72.744000000000014"/>
    <s v="CA-2016-103870"/>
    <n v="1"/>
    <n v="7"/>
    <n v="0.2"/>
    <n v="-12.730200000000011"/>
    <n v="0.52062335344040378"/>
  </r>
  <r>
    <x v="590"/>
    <x v="4"/>
    <s v="TEC-AC-10003709"/>
    <x v="2"/>
    <x v="9"/>
    <n v="7.92"/>
    <s v="CA-2016-155145"/>
    <n v="1"/>
    <n v="8"/>
    <n v="0"/>
    <n v="3.4848000000000008"/>
    <n v="0.52062335344040378"/>
  </r>
  <r>
    <x v="590"/>
    <x v="15"/>
    <s v="TEC-AC-10002370"/>
    <x v="2"/>
    <x v="9"/>
    <n v="4.7279999999999998"/>
    <s v="CA-2016-103870"/>
    <n v="0"/>
    <n v="3"/>
    <n v="0.2"/>
    <n v="0.70919999999999961"/>
    <n v="0.52062335344040378"/>
  </r>
  <r>
    <x v="590"/>
    <x v="15"/>
    <s v="FUR-BO-10002853"/>
    <x v="1"/>
    <x v="10"/>
    <n v="131.10400000000001"/>
    <s v="CA-2016-103870"/>
    <n v="0"/>
    <n v="2"/>
    <n v="0.2"/>
    <n v="8.1939999999999955"/>
    <n v="0.5176847302647779"/>
  </r>
  <r>
    <x v="590"/>
    <x v="0"/>
    <s v="OFF-EN-10002986"/>
    <x v="0"/>
    <x v="11"/>
    <n v="113.328"/>
    <s v="CA-2016-117415"/>
    <n v="0"/>
    <n v="9"/>
    <n v="0.2"/>
    <n v="35.414999999999999"/>
    <n v="0.44424167803735209"/>
  </r>
  <r>
    <x v="590"/>
    <x v="4"/>
    <s v="OFF-AP-10000240"/>
    <x v="0"/>
    <x v="12"/>
    <n v="106.96"/>
    <s v="CA-2016-148376"/>
    <n v="1"/>
    <n v="2"/>
    <n v="0"/>
    <n v="31.018399999999986"/>
    <n v="0.49507917887403441"/>
  </r>
  <r>
    <x v="590"/>
    <x v="13"/>
    <s v="OFF-EN-10001434"/>
    <x v="0"/>
    <x v="11"/>
    <n v="105.42"/>
    <s v="CA-2016-134782"/>
    <n v="1"/>
    <n v="2"/>
    <n v="0"/>
    <n v="51.655799999999999"/>
    <n v="0.44424167803735209"/>
  </r>
  <r>
    <x v="590"/>
    <x v="15"/>
    <s v="FUR-FU-10002030"/>
    <x v="1"/>
    <x v="8"/>
    <n v="53.352000000000004"/>
    <s v="CA-2016-103870"/>
    <n v="0"/>
    <n v="3"/>
    <n v="0.2"/>
    <n v="16.005600000000005"/>
    <n v="0.4595170286641902"/>
  </r>
  <r>
    <x v="590"/>
    <x v="36"/>
    <s v="OFF-PA-10000605"/>
    <x v="0"/>
    <x v="0"/>
    <n v="28.900000000000002"/>
    <s v="CA-2016-165085"/>
    <n v="0"/>
    <n v="5"/>
    <n v="0"/>
    <n v="14.161000000000001"/>
    <n v="0.43613829632717294"/>
  </r>
  <r>
    <x v="590"/>
    <x v="15"/>
    <s v="OFF-ST-10002562"/>
    <x v="0"/>
    <x v="1"/>
    <n v="22.512000000000004"/>
    <s v="CA-2016-103870"/>
    <n v="0"/>
    <n v="3"/>
    <n v="0.2"/>
    <n v="2.2511999999999999"/>
    <n v="0.44610841445725197"/>
  </r>
  <r>
    <x v="590"/>
    <x v="4"/>
    <s v="OFF-LA-10002381"/>
    <x v="0"/>
    <x v="2"/>
    <n v="21.560000000000002"/>
    <s v="CA-2016-148376"/>
    <n v="0"/>
    <n v="7"/>
    <n v="0"/>
    <n v="10.348799999999999"/>
    <n v="0.4647369236065339"/>
  </r>
  <r>
    <x v="590"/>
    <x v="10"/>
    <s v="OFF-EN-10003286"/>
    <x v="0"/>
    <x v="11"/>
    <n v="19.872"/>
    <s v="CA-2016-101889"/>
    <n v="0"/>
    <n v="3"/>
    <n v="0.2"/>
    <n v="6.7067999999999977"/>
    <n v="0.44424167803735209"/>
  </r>
  <r>
    <x v="590"/>
    <x v="1"/>
    <s v="OFF-ST-10002957"/>
    <x v="0"/>
    <x v="1"/>
    <n v="12.672000000000001"/>
    <s v="US-2016-163783"/>
    <n v="1"/>
    <n v="3"/>
    <n v="0.2"/>
    <n v="-3.1680000000000001"/>
    <n v="0.44610841445725197"/>
  </r>
  <r>
    <x v="591"/>
    <x v="2"/>
    <s v="TEC-AC-10003657"/>
    <x v="2"/>
    <x v="9"/>
    <n v="54.384000000000007"/>
    <s v="CA-2016-119697"/>
    <n v="1"/>
    <n v="2"/>
    <n v="0.2"/>
    <n v="1.359599999999995"/>
    <n v="0.52062335344040378"/>
  </r>
  <r>
    <x v="591"/>
    <x v="1"/>
    <s v="OFF-ST-10004950"/>
    <x v="0"/>
    <x v="1"/>
    <n v="24.816000000000003"/>
    <s v="CA-2016-148859"/>
    <n v="1"/>
    <n v="2"/>
    <n v="0.2"/>
    <n v="1.5509999999999984"/>
    <n v="0.44610841445725197"/>
  </r>
  <r>
    <x v="592"/>
    <x v="20"/>
    <s v="OFF-SU-10003936"/>
    <x v="0"/>
    <x v="14"/>
    <n v="6.36"/>
    <s v="CA-2016-130855"/>
    <n v="1"/>
    <n v="2"/>
    <n v="0"/>
    <n v="6.3600000000000101E-2"/>
    <n v="0.53938093436526824"/>
  </r>
  <r>
    <x v="593"/>
    <x v="4"/>
    <s v="TEC-MA-10004002"/>
    <x v="2"/>
    <x v="15"/>
    <n v="2548.5600000000004"/>
    <s v="CA-2016-135580"/>
    <n v="1"/>
    <n v="6"/>
    <n v="0.2"/>
    <n v="286.71299999999962"/>
    <n v="0.5183572270896134"/>
  </r>
  <r>
    <x v="593"/>
    <x v="4"/>
    <s v="TEC-PH-10004345"/>
    <x v="2"/>
    <x v="6"/>
    <n v="287.88"/>
    <s v="CA-2016-135580"/>
    <n v="0"/>
    <n v="3"/>
    <n v="0.2"/>
    <n v="35.984999999999999"/>
    <n v="0.41105220110552465"/>
  </r>
  <r>
    <x v="593"/>
    <x v="4"/>
    <s v="OFF-EN-10003296"/>
    <x v="0"/>
    <x v="11"/>
    <n v="271.44"/>
    <s v="CA-2016-135580"/>
    <n v="0"/>
    <n v="3"/>
    <n v="0"/>
    <n v="122.148"/>
    <n v="0.44424167803735209"/>
  </r>
  <r>
    <x v="593"/>
    <x v="4"/>
    <s v="OFF-ST-10000798"/>
    <x v="0"/>
    <x v="1"/>
    <n v="74.94"/>
    <s v="CA-2016-135580"/>
    <n v="0"/>
    <n v="3"/>
    <n v="0"/>
    <n v="14.238599999999995"/>
    <n v="0.44610841445725197"/>
  </r>
  <r>
    <x v="593"/>
    <x v="4"/>
    <s v="OFF-PA-10000595"/>
    <x v="0"/>
    <x v="0"/>
    <n v="68.52"/>
    <s v="CA-2016-135580"/>
    <n v="0"/>
    <n v="3"/>
    <n v="0"/>
    <n v="31.519199999999998"/>
    <n v="0.43613829632717294"/>
  </r>
  <r>
    <x v="594"/>
    <x v="34"/>
    <s v="OFF-BI-10004632"/>
    <x v="0"/>
    <x v="3"/>
    <n v="487.98400000000004"/>
    <s v="CA-2016-109197"/>
    <n v="1"/>
    <n v="2"/>
    <n v="0.2"/>
    <n v="152.49499999999998"/>
    <n v="0.46881743173671325"/>
  </r>
  <r>
    <x v="594"/>
    <x v="3"/>
    <s v="OFF-BI-10000977"/>
    <x v="0"/>
    <x v="3"/>
    <n v="364.79999999999995"/>
    <s v="CA-2016-109470"/>
    <n v="1"/>
    <n v="12"/>
    <n v="0"/>
    <n v="167.80799999999999"/>
    <n v="0.46881743173671325"/>
  </r>
  <r>
    <x v="594"/>
    <x v="0"/>
    <s v="OFF-ST-10000025"/>
    <x v="0"/>
    <x v="1"/>
    <n v="152.68800000000002"/>
    <s v="CA-2016-120901"/>
    <n v="1"/>
    <n v="2"/>
    <n v="0.2"/>
    <n v="-26.720400000000019"/>
    <n v="0.44610841445725197"/>
  </r>
  <r>
    <x v="594"/>
    <x v="14"/>
    <s v="OFF-BI-10004139"/>
    <x v="0"/>
    <x v="3"/>
    <n v="116.4"/>
    <s v="CA-2016-139780"/>
    <n v="1"/>
    <n v="8"/>
    <n v="0"/>
    <n v="52.379999999999995"/>
    <n v="0.46881743173671325"/>
  </r>
  <r>
    <x v="594"/>
    <x v="3"/>
    <s v="OFF-BI-10004492"/>
    <x v="0"/>
    <x v="3"/>
    <n v="94.74"/>
    <s v="CA-2016-109470"/>
    <n v="0"/>
    <n v="3"/>
    <n v="0"/>
    <n v="44.527799999999992"/>
    <n v="0.46881743173671325"/>
  </r>
  <r>
    <x v="594"/>
    <x v="3"/>
    <s v="OFF-BI-10003707"/>
    <x v="0"/>
    <x v="3"/>
    <n v="76.3"/>
    <s v="CA-2016-109470"/>
    <n v="0"/>
    <n v="5"/>
    <n v="0"/>
    <n v="38.15"/>
    <n v="0.46881743173671325"/>
  </r>
  <r>
    <x v="594"/>
    <x v="3"/>
    <s v="OFF-BI-10001072"/>
    <x v="0"/>
    <x v="3"/>
    <n v="60.64"/>
    <s v="CA-2016-109470"/>
    <n v="0"/>
    <n v="4"/>
    <n v="0"/>
    <n v="27.894399999999997"/>
    <n v="0.46881743173671325"/>
  </r>
  <r>
    <x v="594"/>
    <x v="0"/>
    <s v="FUR-FU-10002364"/>
    <x v="1"/>
    <x v="8"/>
    <n v="14.76"/>
    <s v="CA-2016-156377"/>
    <n v="1"/>
    <n v="5"/>
    <n v="0.6"/>
    <n v="-11.439000000000004"/>
    <n v="0.4595170286641902"/>
  </r>
  <r>
    <x v="594"/>
    <x v="0"/>
    <s v="OFF-SU-10001225"/>
    <x v="0"/>
    <x v="14"/>
    <n v="5.8880000000000008"/>
    <s v="CA-2016-120901"/>
    <n v="0"/>
    <n v="2"/>
    <n v="0.2"/>
    <n v="-1.3248000000000004"/>
    <n v="0.53938093436526824"/>
  </r>
  <r>
    <x v="594"/>
    <x v="0"/>
    <s v="OFF-BI-10002954"/>
    <x v="0"/>
    <x v="3"/>
    <n v="3.6559999999999993"/>
    <s v="CA-2016-156377"/>
    <n v="0"/>
    <n v="4"/>
    <n v="0.8"/>
    <n v="-5.8496000000000024"/>
    <n v="0.46881743173671325"/>
  </r>
  <r>
    <x v="594"/>
    <x v="0"/>
    <s v="OFF-FA-10001561"/>
    <x v="0"/>
    <x v="7"/>
    <n v="3.4880000000000004"/>
    <s v="CA-2016-120901"/>
    <n v="0"/>
    <n v="2"/>
    <n v="0.2"/>
    <n v="0.56679999999999997"/>
    <n v="0.51168203684699509"/>
  </r>
  <r>
    <x v="595"/>
    <x v="36"/>
    <s v="TEC-PH-10000455"/>
    <x v="2"/>
    <x v="6"/>
    <n v="231.98"/>
    <s v="CA-2017-160304"/>
    <n v="1"/>
    <n v="2"/>
    <n v="0"/>
    <n v="67.274199999999979"/>
    <n v="0.41105220110552465"/>
  </r>
  <r>
    <x v="595"/>
    <x v="36"/>
    <s v="FUR-BO-10004709"/>
    <x v="1"/>
    <x v="10"/>
    <n v="173.94"/>
    <s v="CA-2017-160304"/>
    <n v="0"/>
    <n v="3"/>
    <n v="0"/>
    <n v="38.266800000000003"/>
    <n v="0.5176847302647779"/>
  </r>
  <r>
    <x v="596"/>
    <x v="39"/>
    <s v="FUR-TA-10000617"/>
    <x v="1"/>
    <x v="13"/>
    <n v="1592.8500000000001"/>
    <s v="CA-2017-105207"/>
    <n v="1"/>
    <n v="7"/>
    <n v="0"/>
    <n v="350.42700000000002"/>
    <n v="0.55975208308209756"/>
  </r>
  <r>
    <x v="596"/>
    <x v="0"/>
    <s v="TEC-PH-10002890"/>
    <x v="2"/>
    <x v="6"/>
    <n v="180.96"/>
    <s v="US-2017-116365"/>
    <n v="1"/>
    <n v="5"/>
    <n v="0.2"/>
    <n v="13.571999999999996"/>
    <n v="0.41105220110552465"/>
  </r>
  <r>
    <x v="596"/>
    <x v="0"/>
    <s v="TEC-AC-10002942"/>
    <x v="2"/>
    <x v="9"/>
    <n v="165.60000000000002"/>
    <s v="US-2017-116365"/>
    <n v="0"/>
    <n v="3"/>
    <n v="0.2"/>
    <n v="-6.2100000000000151"/>
    <n v="0.52062335344040378"/>
  </r>
  <r>
    <x v="596"/>
    <x v="0"/>
    <s v="TEC-AC-10002217"/>
    <x v="2"/>
    <x v="9"/>
    <n v="30.080000000000002"/>
    <s v="US-2017-116365"/>
    <n v="0"/>
    <n v="2"/>
    <n v="0.2"/>
    <n v="-5.2640000000000002"/>
    <n v="0.52062335344040378"/>
  </r>
  <r>
    <x v="596"/>
    <x v="4"/>
    <s v="OFF-ST-10003692"/>
    <x v="0"/>
    <x v="1"/>
    <n v="114.46"/>
    <s v="CA-2017-125206"/>
    <n v="1"/>
    <n v="2"/>
    <n v="0"/>
    <n v="28.614999999999995"/>
    <n v="0.44610841445725197"/>
  </r>
  <r>
    <x v="596"/>
    <x v="39"/>
    <s v="OFF-BI-10004364"/>
    <x v="0"/>
    <x v="3"/>
    <n v="11.88"/>
    <s v="CA-2017-105207"/>
    <n v="0"/>
    <n v="2"/>
    <n v="0"/>
    <n v="5.3460000000000001"/>
    <n v="0.46881743173671325"/>
  </r>
  <r>
    <x v="597"/>
    <x v="25"/>
    <s v="TEC-CO-10000971"/>
    <x v="2"/>
    <x v="16"/>
    <n v="959.96800000000007"/>
    <s v="US-2017-164630"/>
    <n v="1"/>
    <n v="4"/>
    <n v="0.2"/>
    <n v="119.99599999999992"/>
    <n v="0.55185675810753509"/>
  </r>
  <r>
    <x v="597"/>
    <x v="2"/>
    <s v="OFF-BI-10002026"/>
    <x v="0"/>
    <x v="3"/>
    <n v="104.58000000000001"/>
    <s v="CA-2017-158211"/>
    <n v="1"/>
    <n v="6"/>
    <n v="0.7"/>
    <n v="-80.178000000000026"/>
    <n v="0.46881743173671325"/>
  </r>
  <r>
    <x v="597"/>
    <x v="2"/>
    <s v="OFF-AR-10004078"/>
    <x v="0"/>
    <x v="4"/>
    <n v="4.6719999999999997"/>
    <s v="CA-2017-158211"/>
    <n v="0"/>
    <n v="1"/>
    <n v="0.2"/>
    <n v="0.58399999999999985"/>
    <n v="0.45632477063632687"/>
  </r>
  <r>
    <x v="598"/>
    <x v="16"/>
    <s v="TEC-AC-10001714"/>
    <x v="2"/>
    <x v="9"/>
    <n v="191.47200000000001"/>
    <s v="CA-2017-134474"/>
    <n v="1"/>
    <n v="6"/>
    <n v="0.2"/>
    <n v="40.687800000000003"/>
    <n v="0.52062335344040378"/>
  </r>
  <r>
    <x v="598"/>
    <x v="16"/>
    <s v="TEC-PH-10002923"/>
    <x v="2"/>
    <x v="6"/>
    <n v="59.184000000000005"/>
    <s v="CA-2017-134474"/>
    <n v="0"/>
    <n v="2"/>
    <n v="0.2"/>
    <n v="5.1786000000000012"/>
    <n v="0.41105220110552465"/>
  </r>
  <r>
    <x v="598"/>
    <x v="16"/>
    <s v="OFF-AR-10003958"/>
    <x v="0"/>
    <x v="4"/>
    <n v="5.2480000000000002"/>
    <s v="CA-2017-134474"/>
    <n v="0"/>
    <n v="2"/>
    <n v="0.2"/>
    <n v="0.59039999999999915"/>
    <n v="0.45632477063632687"/>
  </r>
  <r>
    <x v="599"/>
    <x v="4"/>
    <s v="OFF-AR-10003696"/>
    <x v="0"/>
    <x v="4"/>
    <n v="34.58"/>
    <s v="CA-2017-101938"/>
    <n v="1"/>
    <n v="1"/>
    <n v="0"/>
    <n v="10.028199999999998"/>
    <n v="0.45632477063632687"/>
  </r>
  <r>
    <x v="599"/>
    <x v="0"/>
    <s v="OFF-PA-10004621"/>
    <x v="0"/>
    <x v="0"/>
    <n v="25.920000000000005"/>
    <s v="CA-2017-158806"/>
    <n v="1"/>
    <n v="5"/>
    <n v="0.2"/>
    <n v="9.0719999999999992"/>
    <n v="0.43613829632717294"/>
  </r>
  <r>
    <x v="599"/>
    <x v="0"/>
    <s v="FUR-FU-10004270"/>
    <x v="1"/>
    <x v="8"/>
    <n v="23.076000000000001"/>
    <s v="CA-2017-158806"/>
    <n v="0"/>
    <n v="3"/>
    <n v="0.6"/>
    <n v="-10.961100000000002"/>
    <n v="0.4595170286641902"/>
  </r>
  <r>
    <x v="600"/>
    <x v="21"/>
    <s v="FUR-BO-10002545"/>
    <x v="1"/>
    <x v="10"/>
    <n v="1565.88"/>
    <s v="US-2017-100461"/>
    <n v="1"/>
    <n v="6"/>
    <n v="0"/>
    <n v="407.12880000000007"/>
    <n v="0.5176847302647779"/>
  </r>
  <r>
    <x v="600"/>
    <x v="25"/>
    <s v="TEC-PH-10004080"/>
    <x v="2"/>
    <x v="6"/>
    <n v="108.78399999999999"/>
    <s v="US-2017-137295"/>
    <n v="1"/>
    <n v="2"/>
    <n v="0.2"/>
    <n v="10.878399999999999"/>
    <n v="0.41105220110552465"/>
  </r>
  <r>
    <x v="600"/>
    <x v="21"/>
    <s v="OFF-BI-10001460"/>
    <x v="0"/>
    <x v="3"/>
    <n v="106.05"/>
    <s v="US-2017-100461"/>
    <n v="0"/>
    <n v="7"/>
    <n v="0"/>
    <n v="49.843499999999999"/>
    <n v="0.46881743173671325"/>
  </r>
  <r>
    <x v="600"/>
    <x v="25"/>
    <s v="OFF-AR-10001955"/>
    <x v="0"/>
    <x v="4"/>
    <n v="47.616"/>
    <s v="US-2017-137295"/>
    <n v="0"/>
    <n v="3"/>
    <n v="0.2"/>
    <n v="5.9519999999999946"/>
    <n v="0.45632477063632687"/>
  </r>
  <r>
    <x v="600"/>
    <x v="25"/>
    <s v="OFF-BI-10004236"/>
    <x v="0"/>
    <x v="3"/>
    <n v="30.828000000000007"/>
    <s v="US-2017-137295"/>
    <n v="0"/>
    <n v="7"/>
    <n v="0.7"/>
    <n v="-24.662400000000005"/>
    <n v="0.46881743173671325"/>
  </r>
  <r>
    <x v="601"/>
    <x v="4"/>
    <s v="TEC-PH-10002726"/>
    <x v="2"/>
    <x v="6"/>
    <n v="377.92800000000005"/>
    <s v="CA-2017-108882"/>
    <n v="1"/>
    <n v="9"/>
    <n v="0.2"/>
    <n v="141.72300000000001"/>
    <n v="0.41105220110552465"/>
  </r>
  <r>
    <x v="601"/>
    <x v="4"/>
    <s v="TEC-AC-10000420"/>
    <x v="2"/>
    <x v="9"/>
    <n v="349.95"/>
    <s v="CA-2017-108882"/>
    <n v="0"/>
    <n v="5"/>
    <n v="0"/>
    <n v="118.98299999999999"/>
    <n v="0.52062335344040378"/>
  </r>
  <r>
    <x v="601"/>
    <x v="10"/>
    <s v="FUR-FU-10002445"/>
    <x v="1"/>
    <x v="8"/>
    <n v="15.168000000000001"/>
    <s v="CA-2017-126543"/>
    <n v="1"/>
    <n v="2"/>
    <n v="0.2"/>
    <n v="3.7920000000000011"/>
    <n v="0.4595170286641902"/>
  </r>
  <r>
    <x v="602"/>
    <x v="22"/>
    <s v="TEC-AC-10002335"/>
    <x v="2"/>
    <x v="9"/>
    <n v="69.98"/>
    <s v="CA-2017-116547"/>
    <n v="1"/>
    <n v="2"/>
    <n v="0"/>
    <n v="13.296199999999999"/>
    <n v="0.52062335344040378"/>
  </r>
  <r>
    <x v="602"/>
    <x v="22"/>
    <s v="FUR-FU-10000076"/>
    <x v="1"/>
    <x v="8"/>
    <n v="79.92"/>
    <s v="CA-2017-116547"/>
    <n v="0"/>
    <n v="4"/>
    <n v="0"/>
    <n v="34.365600000000008"/>
    <n v="0.4595170286641902"/>
  </r>
  <r>
    <x v="602"/>
    <x v="22"/>
    <s v="FUR-FU-10000010"/>
    <x v="1"/>
    <x v="8"/>
    <n v="24.849999999999998"/>
    <s v="CA-2017-163937"/>
    <n v="1"/>
    <n v="5"/>
    <n v="0"/>
    <n v="7.7034999999999982"/>
    <n v="0.4595170286641902"/>
  </r>
  <r>
    <x v="603"/>
    <x v="10"/>
    <s v="OFF-PA-10003656"/>
    <x v="0"/>
    <x v="0"/>
    <n v="63.311999999999998"/>
    <s v="CA-2017-126529"/>
    <n v="1"/>
    <n v="3"/>
    <n v="0.2"/>
    <n v="20.576399999999996"/>
    <n v="0.43613829632717294"/>
  </r>
  <r>
    <x v="603"/>
    <x v="10"/>
    <s v="FUR-FU-10002268"/>
    <x v="1"/>
    <x v="8"/>
    <n v="54.992000000000004"/>
    <s v="CA-2017-141887"/>
    <n v="1"/>
    <n v="14"/>
    <n v="0.2"/>
    <n v="8.9361999999999959"/>
    <n v="0.4595170286641902"/>
  </r>
  <r>
    <x v="603"/>
    <x v="10"/>
    <s v="TEC-PH-10000148"/>
    <x v="2"/>
    <x v="6"/>
    <n v="15.587999999999999"/>
    <s v="CA-2017-126529"/>
    <n v="0"/>
    <n v="2"/>
    <n v="0.4"/>
    <n v="-9.8724000000000007"/>
    <n v="0.41105220110552465"/>
  </r>
  <r>
    <x v="603"/>
    <x v="10"/>
    <s v="OFF-PA-10001166"/>
    <x v="0"/>
    <x v="0"/>
    <n v="15.552000000000003"/>
    <s v="CA-2017-126529"/>
    <n v="0"/>
    <n v="3"/>
    <n v="0.2"/>
    <n v="5.4432"/>
    <n v="0.43613829632717294"/>
  </r>
  <r>
    <x v="604"/>
    <x v="25"/>
    <s v="FUR-FU-10003374"/>
    <x v="1"/>
    <x v="8"/>
    <n v="315.77600000000007"/>
    <s v="CA-2017-133368"/>
    <n v="1"/>
    <n v="8"/>
    <n v="0.2"/>
    <n v="31.577600000000018"/>
    <n v="0.4595170286641902"/>
  </r>
  <r>
    <x v="604"/>
    <x v="25"/>
    <s v="OFF-PA-10004039"/>
    <x v="0"/>
    <x v="0"/>
    <n v="89.567999999999998"/>
    <s v="CA-2017-133368"/>
    <n v="0"/>
    <n v="2"/>
    <n v="0.2"/>
    <n v="32.468400000000003"/>
    <n v="0.43613829632717294"/>
  </r>
  <r>
    <x v="605"/>
    <x v="37"/>
    <s v="FUR-TA-10002903"/>
    <x v="1"/>
    <x v="13"/>
    <n v="181.79699999999997"/>
    <s v="CA-2017-140746"/>
    <n v="1"/>
    <n v="1"/>
    <n v="0.3"/>
    <n v="-15.582599999999999"/>
    <n v="0.55975208308209756"/>
  </r>
  <r>
    <x v="605"/>
    <x v="23"/>
    <s v="TEC-AC-10000844"/>
    <x v="2"/>
    <x v="9"/>
    <n v="254.96999999999997"/>
    <s v="CA-2017-152072"/>
    <n v="1"/>
    <n v="3"/>
    <n v="0"/>
    <n v="91.789199999999994"/>
    <n v="0.52062335344040378"/>
  </r>
  <r>
    <x v="605"/>
    <x v="20"/>
    <s v="OFF-PA-10001033"/>
    <x v="0"/>
    <x v="0"/>
    <n v="81.98"/>
    <s v="CA-2017-166912"/>
    <n v="1"/>
    <n v="2"/>
    <n v="0"/>
    <n v="40.170200000000001"/>
    <n v="0.43613829632717294"/>
  </r>
  <r>
    <x v="605"/>
    <x v="20"/>
    <s v="OFF-PA-10004285"/>
    <x v="0"/>
    <x v="0"/>
    <n v="60.12"/>
    <s v="CA-2017-137848"/>
    <n v="1"/>
    <n v="9"/>
    <n v="0"/>
    <n v="28.857599999999998"/>
    <n v="0.43613829632717294"/>
  </r>
  <r>
    <x v="605"/>
    <x v="23"/>
    <s v="OFF-EN-10003040"/>
    <x v="0"/>
    <x v="11"/>
    <n v="52.34"/>
    <s v="CA-2017-152072"/>
    <n v="0"/>
    <n v="2"/>
    <n v="0"/>
    <n v="24.599800000000002"/>
    <n v="0.44424167803735209"/>
  </r>
  <r>
    <x v="605"/>
    <x v="20"/>
    <s v="OFF-BI-10002225"/>
    <x v="0"/>
    <x v="3"/>
    <n v="49.536000000000001"/>
    <s v="CA-2017-137848"/>
    <n v="0"/>
    <n v="3"/>
    <n v="0.2"/>
    <n v="17.337599999999998"/>
    <n v="0.46881743173671325"/>
  </r>
  <r>
    <x v="605"/>
    <x v="20"/>
    <s v="OFF-EN-10001137"/>
    <x v="0"/>
    <x v="11"/>
    <n v="16.52"/>
    <s v="CA-2017-137848"/>
    <n v="0"/>
    <n v="4"/>
    <n v="0"/>
    <n v="7.5991999999999997"/>
    <n v="0.44424167803735209"/>
  </r>
  <r>
    <x v="605"/>
    <x v="23"/>
    <s v="OFF-AR-10001573"/>
    <x v="0"/>
    <x v="4"/>
    <n v="4.66"/>
    <s v="CA-2017-152072"/>
    <n v="0"/>
    <n v="2"/>
    <n v="0"/>
    <n v="1.3513999999999995"/>
    <n v="0.45632477063632687"/>
  </r>
  <r>
    <x v="606"/>
    <x v="4"/>
    <s v="TEC-AC-10003027"/>
    <x v="2"/>
    <x v="9"/>
    <n v="90.570000000000007"/>
    <s v="CA-2017-121755"/>
    <n v="1"/>
    <n v="3"/>
    <n v="0"/>
    <n v="11.774100000000004"/>
    <n v="0.52062335344040378"/>
  </r>
  <r>
    <x v="606"/>
    <x v="4"/>
    <s v="OFF-BI-10001634"/>
    <x v="0"/>
    <x v="3"/>
    <n v="11.648000000000001"/>
    <s v="CA-2017-121755"/>
    <n v="0"/>
    <n v="2"/>
    <n v="0.2"/>
    <n v="4.2224000000000004"/>
    <n v="0.46881743173671325"/>
  </r>
  <r>
    <x v="607"/>
    <x v="38"/>
    <s v="FUR-FU-10004017"/>
    <x v="1"/>
    <x v="8"/>
    <n v="322.59000000000003"/>
    <s v="CA-2017-116736"/>
    <n v="1"/>
    <n v="3"/>
    <n v="0"/>
    <n v="64.518000000000001"/>
    <n v="0.4595170286641902"/>
  </r>
  <r>
    <x v="607"/>
    <x v="38"/>
    <s v="TEC-AC-10002049"/>
    <x v="2"/>
    <x v="9"/>
    <n v="371.96999999999997"/>
    <s v="CA-2017-116736"/>
    <n v="0"/>
    <n v="3"/>
    <n v="0"/>
    <n v="66.954599999999971"/>
    <n v="0.52062335344040378"/>
  </r>
  <r>
    <x v="607"/>
    <x v="5"/>
    <s v="TEC-AC-10001142"/>
    <x v="2"/>
    <x v="9"/>
    <n v="316"/>
    <s v="CA-2017-106558"/>
    <n v="1"/>
    <n v="4"/>
    <n v="0"/>
    <n v="31.599999999999966"/>
    <n v="0.52062335344040378"/>
  </r>
  <r>
    <x v="607"/>
    <x v="38"/>
    <s v="TEC-AC-10003628"/>
    <x v="2"/>
    <x v="9"/>
    <n v="29.99"/>
    <s v="CA-2017-116736"/>
    <n v="0"/>
    <n v="1"/>
    <n v="0"/>
    <n v="13.195600000000002"/>
    <n v="0.52062335344040378"/>
  </r>
  <r>
    <x v="608"/>
    <x v="4"/>
    <s v="FUR-CH-10000785"/>
    <x v="1"/>
    <x v="5"/>
    <n v="1013.4879999999999"/>
    <s v="US-2017-167339"/>
    <n v="1"/>
    <n v="7"/>
    <n v="0.2"/>
    <n v="76.011600000000016"/>
    <n v="0.46529189879902266"/>
  </r>
  <r>
    <x v="608"/>
    <x v="4"/>
    <s v="FUR-CH-10004289"/>
    <x v="1"/>
    <x v="5"/>
    <n v="153.56800000000001"/>
    <s v="US-2017-167339"/>
    <n v="0"/>
    <n v="2"/>
    <n v="0.2"/>
    <n v="-5.758800000000015"/>
    <n v="0.46529189879902266"/>
  </r>
  <r>
    <x v="609"/>
    <x v="25"/>
    <s v="FUR-BO-10002213"/>
    <x v="1"/>
    <x v="10"/>
    <n v="451.13599999999997"/>
    <s v="US-2017-135923"/>
    <n v="1"/>
    <n v="4"/>
    <n v="0.2"/>
    <n v="-67.670399999999972"/>
    <n v="0.5176847302647779"/>
  </r>
  <r>
    <x v="609"/>
    <x v="10"/>
    <s v="TEC-AC-10000171"/>
    <x v="2"/>
    <x v="9"/>
    <n v="55.176000000000002"/>
    <s v="CA-2017-148208"/>
    <n v="1"/>
    <n v="3"/>
    <n v="0.2"/>
    <n v="15.863099999999999"/>
    <n v="0.52062335344040378"/>
  </r>
  <r>
    <x v="609"/>
    <x v="10"/>
    <s v="TEC-PH-10004093"/>
    <x v="2"/>
    <x v="6"/>
    <n v="110.376"/>
    <s v="CA-2017-148208"/>
    <n v="0"/>
    <n v="4"/>
    <n v="0.4"/>
    <n v="-20.235600000000005"/>
    <n v="0.41105220110552465"/>
  </r>
  <r>
    <x v="609"/>
    <x v="22"/>
    <s v="FUR-FU-10001475"/>
    <x v="1"/>
    <x v="8"/>
    <n v="109.9"/>
    <s v="CA-2017-138079"/>
    <n v="1"/>
    <n v="5"/>
    <n v="0"/>
    <n v="37.366"/>
    <n v="0.4595170286641902"/>
  </r>
  <r>
    <x v="609"/>
    <x v="25"/>
    <s v="OFF-AP-10000692"/>
    <x v="0"/>
    <x v="12"/>
    <n v="64.864000000000004"/>
    <s v="US-2017-135923"/>
    <n v="0"/>
    <n v="4"/>
    <n v="0.2"/>
    <n v="6.4864000000000033"/>
    <n v="0.49507917887403441"/>
  </r>
  <r>
    <x v="609"/>
    <x v="4"/>
    <s v="OFF-LA-10003498"/>
    <x v="0"/>
    <x v="2"/>
    <n v="44.400000000000006"/>
    <s v="CA-2017-125850"/>
    <n v="1"/>
    <n v="3"/>
    <n v="0"/>
    <n v="22.200000000000003"/>
    <n v="0.4647369236065339"/>
  </r>
  <r>
    <x v="609"/>
    <x v="20"/>
    <s v="OFF-BI-10004506"/>
    <x v="0"/>
    <x v="3"/>
    <n v="26.336000000000002"/>
    <s v="US-2017-155180"/>
    <n v="1"/>
    <n v="4"/>
    <n v="0.2"/>
    <n v="9.2176000000000009"/>
    <n v="0.46881743173671325"/>
  </r>
  <r>
    <x v="609"/>
    <x v="4"/>
    <s v="OFF-LA-10004484"/>
    <x v="0"/>
    <x v="2"/>
    <n v="20.65"/>
    <s v="CA-2017-125850"/>
    <n v="0"/>
    <n v="5"/>
    <n v="0"/>
    <n v="9.4989999999999988"/>
    <n v="0.4647369236065339"/>
  </r>
  <r>
    <x v="609"/>
    <x v="25"/>
    <s v="FUR-FU-10002107"/>
    <x v="1"/>
    <x v="8"/>
    <n v="14.272"/>
    <s v="US-2017-135923"/>
    <n v="0"/>
    <n v="8"/>
    <n v="0.2"/>
    <n v="4.281600000000001"/>
    <n v="0.4595170286641902"/>
  </r>
  <r>
    <x v="609"/>
    <x v="22"/>
    <s v="OFF-PA-10003953"/>
    <x v="0"/>
    <x v="0"/>
    <n v="12.96"/>
    <s v="CA-2017-146318"/>
    <n v="1"/>
    <n v="2"/>
    <n v="0"/>
    <n v="6.2208000000000006"/>
    <n v="0.43613829632717294"/>
  </r>
  <r>
    <x v="609"/>
    <x v="23"/>
    <s v="OFF-FA-10003472"/>
    <x v="0"/>
    <x v="7"/>
    <n v="7.5600000000000005"/>
    <s v="CA-2017-111010"/>
    <n v="1"/>
    <n v="6"/>
    <n v="0"/>
    <n v="0.3024"/>
    <n v="0.51168203684699509"/>
  </r>
  <r>
    <x v="610"/>
    <x v="45"/>
    <s v="OFF-ST-10001526"/>
    <x v="0"/>
    <x v="1"/>
    <n v="1564.29"/>
    <s v="US-2017-165505"/>
    <n v="1"/>
    <n v="13"/>
    <n v="0"/>
    <n v="406.71539999999993"/>
    <n v="0.44610841445725197"/>
  </r>
  <r>
    <x v="610"/>
    <x v="45"/>
    <s v="TEC-AC-10002926"/>
    <x v="2"/>
    <x v="9"/>
    <n v="99.98"/>
    <s v="US-2017-165505"/>
    <n v="0"/>
    <n v="2"/>
    <n v="0"/>
    <n v="42.991400000000006"/>
    <n v="0.52062335344040378"/>
  </r>
  <r>
    <x v="610"/>
    <x v="4"/>
    <s v="FUR-FU-10000719"/>
    <x v="1"/>
    <x v="8"/>
    <n v="59.99"/>
    <s v="CA-2017-113656"/>
    <n v="1"/>
    <n v="7"/>
    <n v="0"/>
    <n v="21.596400000000003"/>
    <n v="0.4595170286641902"/>
  </r>
  <r>
    <x v="610"/>
    <x v="45"/>
    <s v="OFF-AR-10003477"/>
    <x v="0"/>
    <x v="4"/>
    <n v="8.0400000000000009"/>
    <s v="US-2017-165505"/>
    <n v="0"/>
    <n v="6"/>
    <n v="0"/>
    <n v="2.7336"/>
    <n v="0.45632477063632687"/>
  </r>
  <r>
    <x v="611"/>
    <x v="29"/>
    <s v="OFF-BI-10000285"/>
    <x v="0"/>
    <x v="3"/>
    <n v="31.36"/>
    <s v="CA-2017-109407"/>
    <n v="1"/>
    <n v="4"/>
    <n v="0"/>
    <n v="15.68"/>
    <n v="0.46881743173671325"/>
  </r>
  <r>
    <x v="612"/>
    <x v="20"/>
    <s v="OFF-ST-10004337"/>
    <x v="0"/>
    <x v="1"/>
    <n v="428.68"/>
    <s v="CA-2017-168046"/>
    <n v="1"/>
    <n v="7"/>
    <n v="0"/>
    <n v="0"/>
    <n v="0.44610841445725197"/>
  </r>
  <r>
    <x v="612"/>
    <x v="20"/>
    <s v="FUR-TA-10001095"/>
    <x v="1"/>
    <x v="13"/>
    <n v="313.72199999999998"/>
    <s v="CA-2017-168046"/>
    <n v="0"/>
    <n v="3"/>
    <n v="0.4"/>
    <n v="-99.34529999999998"/>
    <n v="0.55975208308209756"/>
  </r>
  <r>
    <x v="612"/>
    <x v="20"/>
    <s v="FUR-FU-10000747"/>
    <x v="1"/>
    <x v="8"/>
    <n v="45.98"/>
    <s v="CA-2017-168046"/>
    <n v="0"/>
    <n v="1"/>
    <n v="0"/>
    <n v="7.816599999999994"/>
    <n v="0.4595170286641902"/>
  </r>
  <r>
    <x v="612"/>
    <x v="20"/>
    <s v="OFF-BI-10003676"/>
    <x v="0"/>
    <x v="3"/>
    <n v="43.120000000000005"/>
    <s v="CA-2017-168046"/>
    <n v="0"/>
    <n v="5"/>
    <n v="0.2"/>
    <n v="15.091999999999995"/>
    <n v="0.46881743173671325"/>
  </r>
  <r>
    <x v="612"/>
    <x v="23"/>
    <s v="OFF-PA-10000007"/>
    <x v="0"/>
    <x v="0"/>
    <n v="18"/>
    <s v="CA-2017-153346"/>
    <n v="1"/>
    <n v="5"/>
    <n v="0"/>
    <n v="8.2799999999999994"/>
    <n v="0.43613829632717294"/>
  </r>
  <r>
    <x v="612"/>
    <x v="23"/>
    <s v="OFF-AR-10000315"/>
    <x v="0"/>
    <x v="4"/>
    <n v="9.2099999999999991"/>
    <s v="CA-2017-153346"/>
    <n v="0"/>
    <n v="3"/>
    <n v="0"/>
    <n v="2.3025000000000002"/>
    <n v="0.45632477063632687"/>
  </r>
  <r>
    <x v="613"/>
    <x v="4"/>
    <s v="OFF-AR-10000588"/>
    <x v="0"/>
    <x v="4"/>
    <n v="39.68"/>
    <s v="CA-2017-146437"/>
    <n v="1"/>
    <n v="2"/>
    <n v="0"/>
    <n v="10.316800000000001"/>
    <n v="0.45632477063632687"/>
  </r>
  <r>
    <x v="614"/>
    <x v="1"/>
    <s v="TEC-PH-10004241"/>
    <x v="2"/>
    <x v="6"/>
    <n v="1439.9680000000001"/>
    <s v="CA-2017-168032"/>
    <n v="1"/>
    <n v="4"/>
    <n v="0.2"/>
    <n v="143.99680000000006"/>
    <n v="0.41105220110552465"/>
  </r>
  <r>
    <x v="614"/>
    <x v="1"/>
    <s v="FUR-TA-10004256"/>
    <x v="1"/>
    <x v="13"/>
    <n v="626.09999999999991"/>
    <s v="CA-2017-168032"/>
    <n v="0"/>
    <n v="3"/>
    <n v="0.5"/>
    <n v="-538.44600000000003"/>
    <n v="0.55975208308209756"/>
  </r>
  <r>
    <x v="614"/>
    <x v="22"/>
    <s v="FUR-CH-10001190"/>
    <x v="1"/>
    <x v="5"/>
    <n v="435.16800000000006"/>
    <s v="US-2017-166660"/>
    <n v="1"/>
    <n v="4"/>
    <n v="0.2"/>
    <n v="-59.835600000000042"/>
    <n v="0.46529189879902266"/>
  </r>
  <r>
    <x v="614"/>
    <x v="4"/>
    <s v="OFF-ST-10000675"/>
    <x v="0"/>
    <x v="1"/>
    <n v="305.01"/>
    <s v="CA-2017-153661"/>
    <n v="1"/>
    <n v="9"/>
    <n v="0"/>
    <n v="76.252499999999998"/>
    <n v="0.44610841445725197"/>
  </r>
  <r>
    <x v="614"/>
    <x v="1"/>
    <s v="OFF-PA-10003892"/>
    <x v="0"/>
    <x v="0"/>
    <n v="156.512"/>
    <s v="CA-2017-114944"/>
    <n v="1"/>
    <n v="4"/>
    <n v="0.2"/>
    <n v="52.822799999999987"/>
    <n v="0.43613829632717294"/>
  </r>
  <r>
    <x v="614"/>
    <x v="4"/>
    <s v="OFF-BI-10004781"/>
    <x v="0"/>
    <x v="3"/>
    <n v="50.783999999999999"/>
    <s v="CA-2017-153661"/>
    <n v="0"/>
    <n v="2"/>
    <n v="0.2"/>
    <n v="17.7744"/>
    <n v="0.46881743173671325"/>
  </r>
  <r>
    <x v="614"/>
    <x v="22"/>
    <s v="FUR-BO-10000468"/>
    <x v="1"/>
    <x v="10"/>
    <n v="48.58"/>
    <s v="US-2017-166660"/>
    <n v="0"/>
    <n v="1"/>
    <n v="0"/>
    <n v="7.7728000000000037"/>
    <n v="0.5176847302647779"/>
  </r>
  <r>
    <x v="614"/>
    <x v="4"/>
    <s v="OFF-LA-10004689"/>
    <x v="0"/>
    <x v="2"/>
    <n v="26.01"/>
    <s v="CA-2017-153661"/>
    <n v="0"/>
    <n v="9"/>
    <n v="0"/>
    <n v="12.2247"/>
    <n v="0.4647369236065339"/>
  </r>
  <r>
    <x v="614"/>
    <x v="4"/>
    <s v="OFF-BI-10000014"/>
    <x v="0"/>
    <x v="3"/>
    <n v="17.456"/>
    <s v="CA-2017-164483"/>
    <n v="1"/>
    <n v="2"/>
    <n v="0.2"/>
    <n v="5.8914"/>
    <n v="0.46881743173671325"/>
  </r>
  <r>
    <x v="614"/>
    <x v="1"/>
    <s v="OFF-BI-10000546"/>
    <x v="0"/>
    <x v="3"/>
    <n v="1.7279999999999995"/>
    <s v="CA-2017-168032"/>
    <n v="0"/>
    <n v="3"/>
    <n v="0.8"/>
    <n v="-2.678399999999999"/>
    <n v="0.46881743173671325"/>
  </r>
  <r>
    <x v="615"/>
    <x v="5"/>
    <s v="OFF-BI-10003527"/>
    <x v="0"/>
    <x v="3"/>
    <n v="1270.99"/>
    <s v="CA-2017-159891"/>
    <n v="1"/>
    <n v="1"/>
    <n v="0"/>
    <n v="635.495"/>
    <n v="0.46881743173671325"/>
  </r>
  <r>
    <x v="615"/>
    <x v="5"/>
    <s v="OFF-EN-10004483"/>
    <x v="0"/>
    <x v="11"/>
    <n v="125.36"/>
    <s v="CA-2017-159891"/>
    <n v="0"/>
    <n v="8"/>
    <n v="0"/>
    <n v="58.919199999999989"/>
    <n v="0.44424167803735209"/>
  </r>
  <r>
    <x v="615"/>
    <x v="4"/>
    <s v="TEC-PH-10004120"/>
    <x v="2"/>
    <x v="6"/>
    <n v="109.59200000000001"/>
    <s v="CA-2017-129238"/>
    <n v="1"/>
    <n v="1"/>
    <n v="0.2"/>
    <n v="8.2194000000000003"/>
    <n v="0.41105220110552465"/>
  </r>
  <r>
    <x v="615"/>
    <x v="4"/>
    <s v="OFF-PA-10002764"/>
    <x v="0"/>
    <x v="0"/>
    <n v="56.7"/>
    <s v="CA-2017-129238"/>
    <n v="0"/>
    <n v="5"/>
    <n v="0"/>
    <n v="27.782999999999998"/>
    <n v="0.43613829632717294"/>
  </r>
  <r>
    <x v="615"/>
    <x v="23"/>
    <s v="OFF-EN-10003134"/>
    <x v="0"/>
    <x v="11"/>
    <n v="23.36"/>
    <s v="CA-2017-158043"/>
    <n v="1"/>
    <n v="2"/>
    <n v="0"/>
    <n v="11.68"/>
    <n v="0.44424167803735209"/>
  </r>
  <r>
    <x v="615"/>
    <x v="0"/>
    <s v="OFF-PA-10003936"/>
    <x v="0"/>
    <x v="0"/>
    <n v="15.552000000000003"/>
    <s v="CA-2017-147970"/>
    <n v="1"/>
    <n v="3"/>
    <n v="0.2"/>
    <n v="5.4432"/>
    <n v="0.43613829632717294"/>
  </r>
  <r>
    <x v="616"/>
    <x v="4"/>
    <s v="OFF-PA-10002254"/>
    <x v="0"/>
    <x v="0"/>
    <n v="105.52"/>
    <s v="CA-2017-154067"/>
    <n v="1"/>
    <n v="4"/>
    <n v="0"/>
    <n v="48.539199999999994"/>
    <n v="0.43613829632717294"/>
  </r>
  <r>
    <x v="616"/>
    <x v="6"/>
    <s v="OFF-ST-10002214"/>
    <x v="0"/>
    <x v="1"/>
    <n v="56.449999999999996"/>
    <s v="US-2017-140809"/>
    <n v="1"/>
    <n v="5"/>
    <n v="0"/>
    <n v="14.676999999999998"/>
    <n v="0.44610841445725197"/>
  </r>
  <r>
    <x v="617"/>
    <x v="6"/>
    <s v="TEC-MA-10001127"/>
    <x v="2"/>
    <x v="15"/>
    <n v="8749.9500000000007"/>
    <s v="CA-2017-158841"/>
    <n v="1"/>
    <n v="5"/>
    <n v="0"/>
    <n v="2799.9839999999995"/>
    <n v="0.5183572270896134"/>
  </r>
  <r>
    <x v="617"/>
    <x v="20"/>
    <s v="OFF-ST-10003994"/>
    <x v="0"/>
    <x v="1"/>
    <n v="117.96"/>
    <s v="CA-2017-147431"/>
    <n v="1"/>
    <n v="2"/>
    <n v="0"/>
    <n v="5.8979999999999961"/>
    <n v="0.44610841445725197"/>
  </r>
  <r>
    <x v="617"/>
    <x v="0"/>
    <s v="FUR-FU-10003601"/>
    <x v="1"/>
    <x v="8"/>
    <n v="73.784000000000006"/>
    <s v="CA-2017-144645"/>
    <n v="1"/>
    <n v="2"/>
    <n v="0.6"/>
    <n v="-77.473200000000006"/>
    <n v="0.4595170286641902"/>
  </r>
  <r>
    <x v="617"/>
    <x v="6"/>
    <s v="OFF-BI-10002557"/>
    <x v="0"/>
    <x v="3"/>
    <n v="36.4"/>
    <s v="CA-2017-158841"/>
    <n v="0"/>
    <n v="8"/>
    <n v="0"/>
    <n v="18.2"/>
    <n v="0.46881743173671325"/>
  </r>
  <r>
    <x v="617"/>
    <x v="6"/>
    <s v="FUR-FU-10001731"/>
    <x v="1"/>
    <x v="8"/>
    <n v="18.689999999999998"/>
    <s v="CA-2017-158841"/>
    <n v="0"/>
    <n v="7"/>
    <n v="0"/>
    <n v="7.1021999999999998"/>
    <n v="0.4595170286641902"/>
  </r>
  <r>
    <x v="618"/>
    <x v="3"/>
    <s v="FUR-CH-10000015"/>
    <x v="1"/>
    <x v="5"/>
    <n v="866.4"/>
    <s v="CA-2017-118514"/>
    <n v="1"/>
    <n v="4"/>
    <n v="0"/>
    <n v="225.26400000000001"/>
    <n v="0.46529189879902266"/>
  </r>
  <r>
    <x v="619"/>
    <x v="4"/>
    <s v="OFF-ST-10004180"/>
    <x v="0"/>
    <x v="1"/>
    <n v="93.02"/>
    <s v="CA-2017-101189"/>
    <n v="1"/>
    <n v="2"/>
    <n v="0"/>
    <n v="3.720799999999997"/>
    <n v="0.44610841445725197"/>
  </r>
  <r>
    <x v="619"/>
    <x v="36"/>
    <s v="TEC-PH-10002890"/>
    <x v="2"/>
    <x v="6"/>
    <n v="90.48"/>
    <s v="CA-2017-150077"/>
    <n v="1"/>
    <n v="2"/>
    <n v="0"/>
    <n v="23.524799999999999"/>
    <n v="0.41105220110552465"/>
  </r>
  <r>
    <x v="619"/>
    <x v="12"/>
    <s v="FUR-FU-10002088"/>
    <x v="1"/>
    <x v="8"/>
    <n v="14.368000000000002"/>
    <s v="CA-2017-117912"/>
    <n v="1"/>
    <n v="2"/>
    <n v="0.2"/>
    <n v="3.9512"/>
    <n v="0.4595170286641902"/>
  </r>
  <r>
    <x v="620"/>
    <x v="4"/>
    <s v="FUR-TA-10001095"/>
    <x v="1"/>
    <x v="13"/>
    <n v="557.72799999999995"/>
    <s v="CA-2017-100993"/>
    <n v="1"/>
    <n v="4"/>
    <n v="0.2"/>
    <n v="6.9715999999999951"/>
    <n v="0.55975208308209756"/>
  </r>
  <r>
    <x v="620"/>
    <x v="5"/>
    <s v="TEC-PH-10003645"/>
    <x v="2"/>
    <x v="6"/>
    <n v="484.83000000000004"/>
    <s v="US-2017-108504"/>
    <n v="1"/>
    <n v="3"/>
    <n v="0"/>
    <n v="126.05580000000002"/>
    <n v="0.41105220110552465"/>
  </r>
  <r>
    <x v="620"/>
    <x v="5"/>
    <s v="OFF-PA-10001289"/>
    <x v="0"/>
    <x v="0"/>
    <n v="348.84"/>
    <s v="US-2017-108504"/>
    <n v="0"/>
    <n v="9"/>
    <n v="0"/>
    <n v="170.9316"/>
    <n v="0.43613829632717294"/>
  </r>
  <r>
    <x v="620"/>
    <x v="5"/>
    <s v="OFF-PA-10003892"/>
    <x v="0"/>
    <x v="0"/>
    <n v="342.37"/>
    <s v="US-2017-108504"/>
    <n v="0"/>
    <n v="7"/>
    <n v="0"/>
    <n v="160.91389999999998"/>
    <n v="0.43613829632717294"/>
  </r>
  <r>
    <x v="620"/>
    <x v="5"/>
    <s v="FUR-BO-10004015"/>
    <x v="1"/>
    <x v="10"/>
    <n v="239.98"/>
    <s v="US-2017-108504"/>
    <n v="0"/>
    <n v="2"/>
    <n v="0"/>
    <n v="52.795599999999979"/>
    <n v="0.5176847302647779"/>
  </r>
  <r>
    <x v="620"/>
    <x v="4"/>
    <s v="OFF-ST-10004340"/>
    <x v="0"/>
    <x v="1"/>
    <n v="186.54"/>
    <s v="CA-2017-100993"/>
    <n v="0"/>
    <n v="3"/>
    <n v="0"/>
    <n v="50.365800000000007"/>
    <n v="0.44610841445725197"/>
  </r>
  <r>
    <x v="620"/>
    <x v="5"/>
    <s v="OFF-EN-10003001"/>
    <x v="0"/>
    <x v="11"/>
    <n v="167.96"/>
    <s v="US-2017-108504"/>
    <n v="0"/>
    <n v="2"/>
    <n v="0"/>
    <n v="78.941199999999995"/>
    <n v="0.44424167803735209"/>
  </r>
  <r>
    <x v="620"/>
    <x v="4"/>
    <s v="TEC-PH-10001448"/>
    <x v="2"/>
    <x v="6"/>
    <n v="159.96800000000002"/>
    <s v="CA-2017-100993"/>
    <n v="0"/>
    <n v="4"/>
    <n v="0.2"/>
    <n v="-31.993600000000029"/>
    <n v="0.41105220110552465"/>
  </r>
  <r>
    <x v="620"/>
    <x v="5"/>
    <s v="OFF-ST-10004804"/>
    <x v="0"/>
    <x v="1"/>
    <n v="154.44"/>
    <s v="US-2017-108504"/>
    <n v="0"/>
    <n v="3"/>
    <n v="0"/>
    <n v="1.5444000000000031"/>
    <n v="0.44610841445725197"/>
  </r>
  <r>
    <x v="620"/>
    <x v="5"/>
    <s v="OFF-PA-10000357"/>
    <x v="0"/>
    <x v="0"/>
    <n v="122.97"/>
    <s v="US-2017-108504"/>
    <n v="0"/>
    <n v="3"/>
    <n v="0"/>
    <n v="60.255300000000005"/>
    <n v="0.43613829632717294"/>
  </r>
  <r>
    <x v="620"/>
    <x v="5"/>
    <s v="TEC-PH-10000215"/>
    <x v="2"/>
    <x v="6"/>
    <n v="104.85000000000001"/>
    <s v="US-2017-108504"/>
    <n v="0"/>
    <n v="3"/>
    <n v="0"/>
    <n v="28.309500000000007"/>
    <n v="0.41105220110552465"/>
  </r>
  <r>
    <x v="620"/>
    <x v="5"/>
    <s v="OFF-ST-10002344"/>
    <x v="0"/>
    <x v="1"/>
    <n v="80.98"/>
    <s v="US-2017-108504"/>
    <n v="0"/>
    <n v="1"/>
    <n v="0"/>
    <n v="1.6196000000000055"/>
    <n v="0.44610841445725197"/>
  </r>
  <r>
    <x v="620"/>
    <x v="5"/>
    <s v="FUR-FU-10004091"/>
    <x v="1"/>
    <x v="8"/>
    <n v="18.84"/>
    <s v="US-2017-108504"/>
    <n v="0"/>
    <n v="3"/>
    <n v="0"/>
    <n v="7.1592000000000002"/>
    <n v="0.4595170286641902"/>
  </r>
  <r>
    <x v="620"/>
    <x v="4"/>
    <s v="OFF-LA-10003223"/>
    <x v="0"/>
    <x v="2"/>
    <n v="14.73"/>
    <s v="CA-2017-100993"/>
    <n v="0"/>
    <n v="3"/>
    <n v="0"/>
    <n v="7.2176999999999998"/>
    <n v="0.4647369236065339"/>
  </r>
  <r>
    <x v="620"/>
    <x v="5"/>
    <s v="OFF-FA-10000053"/>
    <x v="0"/>
    <x v="7"/>
    <n v="9.4499999999999993"/>
    <s v="US-2017-108504"/>
    <n v="0"/>
    <n v="5"/>
    <n v="0"/>
    <n v="0.18900000000000028"/>
    <n v="0.51168203684699509"/>
  </r>
  <r>
    <x v="621"/>
    <x v="15"/>
    <s v="FUR-FU-10000723"/>
    <x v="1"/>
    <x v="8"/>
    <n v="132.22400000000002"/>
    <s v="CA-2017-125017"/>
    <n v="1"/>
    <n v="4"/>
    <n v="0.2"/>
    <n v="-18.180799999999998"/>
    <n v="0.4595170286641902"/>
  </r>
  <r>
    <x v="622"/>
    <x v="4"/>
    <s v="TEC-PH-10004094"/>
    <x v="2"/>
    <x v="6"/>
    <n v="623.96"/>
    <s v="CA-2017-135461"/>
    <n v="1"/>
    <n v="5"/>
    <n v="0.2"/>
    <n v="38.997500000000002"/>
    <n v="0.41105220110552465"/>
  </r>
  <r>
    <x v="622"/>
    <x v="6"/>
    <s v="TEC-AC-10003063"/>
    <x v="2"/>
    <x v="9"/>
    <n v="100"/>
    <s v="CA-2017-106894"/>
    <n v="1"/>
    <n v="4"/>
    <n v="0"/>
    <n v="21"/>
    <n v="0.52062335344040378"/>
  </r>
  <r>
    <x v="622"/>
    <x v="10"/>
    <s v="OFF-PA-10003465"/>
    <x v="0"/>
    <x v="0"/>
    <n v="30.352"/>
    <s v="CA-2017-161662"/>
    <n v="1"/>
    <n v="2"/>
    <n v="0.2"/>
    <n v="10.623199999999997"/>
    <n v="0.43613829632717294"/>
  </r>
  <r>
    <x v="622"/>
    <x v="6"/>
    <s v="OFF-LA-10001045"/>
    <x v="0"/>
    <x v="2"/>
    <n v="7.83"/>
    <s v="CA-2017-106894"/>
    <n v="0"/>
    <n v="3"/>
    <n v="0"/>
    <n v="3.6017999999999999"/>
    <n v="0.4647369236065339"/>
  </r>
  <r>
    <x v="623"/>
    <x v="25"/>
    <s v="TEC-PH-10002624"/>
    <x v="2"/>
    <x v="6"/>
    <n v="1127.9760000000001"/>
    <s v="CA-2017-109344"/>
    <n v="1"/>
    <n v="3"/>
    <n v="0.2"/>
    <n v="126.8972999999998"/>
    <n v="0.41105220110552465"/>
  </r>
  <r>
    <x v="623"/>
    <x v="0"/>
    <s v="FUR-CH-10001270"/>
    <x v="1"/>
    <x v="5"/>
    <n v="241.49999999999997"/>
    <s v="CA-2017-163048"/>
    <n v="1"/>
    <n v="4"/>
    <n v="0.3"/>
    <n v="0"/>
    <n v="0.46529189879902266"/>
  </r>
  <r>
    <x v="624"/>
    <x v="4"/>
    <s v="TEC-AC-10003628"/>
    <x v="2"/>
    <x v="9"/>
    <n v="89.97"/>
    <s v="US-2017-112396"/>
    <n v="1"/>
    <n v="3"/>
    <n v="0"/>
    <n v="39.586800000000011"/>
    <n v="0.52062335344040378"/>
  </r>
  <r>
    <x v="624"/>
    <x v="4"/>
    <s v="TEC-AC-10004761"/>
    <x v="2"/>
    <x v="9"/>
    <n v="31.86"/>
    <s v="US-2017-112396"/>
    <n v="0"/>
    <n v="2"/>
    <n v="0"/>
    <n v="11.151"/>
    <n v="0.52062335344040378"/>
  </r>
  <r>
    <x v="625"/>
    <x v="39"/>
    <s v="TEC-PH-10004897"/>
    <x v="2"/>
    <x v="6"/>
    <n v="69.930000000000007"/>
    <s v="CA-2017-164938"/>
    <n v="1"/>
    <n v="7"/>
    <n v="0"/>
    <n v="0.69929999999999914"/>
    <n v="0.41105220110552465"/>
  </r>
  <r>
    <x v="626"/>
    <x v="5"/>
    <s v="OFF-ST-10003716"/>
    <x v="0"/>
    <x v="1"/>
    <n v="1350.1200000000001"/>
    <s v="CA-2017-110492"/>
    <n v="1"/>
    <n v="6"/>
    <n v="0"/>
    <n v="175.51560000000001"/>
    <n v="0.44610841445725197"/>
  </r>
  <r>
    <x v="626"/>
    <x v="5"/>
    <s v="OFF-BI-10003274"/>
    <x v="0"/>
    <x v="3"/>
    <n v="15.92"/>
    <s v="CA-2017-110492"/>
    <n v="0"/>
    <n v="4"/>
    <n v="0"/>
    <n v="7.4824000000000002"/>
    <n v="0.46881743173671325"/>
  </r>
  <r>
    <x v="627"/>
    <x v="4"/>
    <s v="OFF-PA-10004092"/>
    <x v="0"/>
    <x v="0"/>
    <n v="146.82"/>
    <s v="CA-2017-112942"/>
    <n v="1"/>
    <n v="3"/>
    <n v="0"/>
    <n v="73.41"/>
    <n v="0.43613829632717294"/>
  </r>
  <r>
    <x v="628"/>
    <x v="36"/>
    <s v="FUR-TA-10002356"/>
    <x v="1"/>
    <x v="13"/>
    <n v="550.43100000000004"/>
    <s v="CA-2017-134334"/>
    <n v="1"/>
    <n v="3"/>
    <n v="0.3"/>
    <n v="-47.179800000000029"/>
    <n v="0.55975208308209756"/>
  </r>
  <r>
    <x v="628"/>
    <x v="29"/>
    <s v="OFF-AR-10002240"/>
    <x v="0"/>
    <x v="4"/>
    <n v="264.18"/>
    <s v="CA-2017-146150"/>
    <n v="1"/>
    <n v="7"/>
    <n v="0"/>
    <n v="68.686800000000005"/>
    <n v="0.45632477063632687"/>
  </r>
  <r>
    <x v="628"/>
    <x v="36"/>
    <s v="FUR-FU-10003274"/>
    <x v="1"/>
    <x v="8"/>
    <n v="10.56"/>
    <s v="CA-2017-134334"/>
    <n v="0"/>
    <n v="6"/>
    <n v="0"/>
    <n v="4.6464000000000008"/>
    <n v="0.4595170286641902"/>
  </r>
  <r>
    <x v="628"/>
    <x v="36"/>
    <s v="OFF-AR-10001770"/>
    <x v="0"/>
    <x v="4"/>
    <n v="7.98"/>
    <s v="CA-2017-134334"/>
    <n v="0"/>
    <n v="3"/>
    <n v="0"/>
    <n v="2.0747999999999998"/>
    <n v="0.45632477063632687"/>
  </r>
  <r>
    <x v="628"/>
    <x v="36"/>
    <s v="OFF-PA-10000791"/>
    <x v="0"/>
    <x v="0"/>
    <n v="4.7699999999999996"/>
    <s v="CA-2017-134334"/>
    <n v="0"/>
    <n v="1"/>
    <n v="0"/>
    <n v="2.1464999999999996"/>
    <n v="0.43613829632717294"/>
  </r>
  <r>
    <x v="629"/>
    <x v="20"/>
    <s v="OFF-BI-10004519"/>
    <x v="0"/>
    <x v="3"/>
    <n v="398.35199999999998"/>
    <s v="US-2017-162859"/>
    <n v="1"/>
    <n v="3"/>
    <n v="0.2"/>
    <n v="124.48499999999999"/>
    <n v="0.46881743173671325"/>
  </r>
  <r>
    <x v="629"/>
    <x v="20"/>
    <s v="OFF-FA-10000304"/>
    <x v="0"/>
    <x v="7"/>
    <n v="8.7200000000000006"/>
    <s v="US-2017-162859"/>
    <n v="0"/>
    <n v="4"/>
    <n v="0"/>
    <n v="3.5752000000000006"/>
    <n v="0.51168203684699509"/>
  </r>
  <r>
    <x v="630"/>
    <x v="20"/>
    <s v="FUR-CH-10001802"/>
    <x v="1"/>
    <x v="5"/>
    <n v="326.64600000000002"/>
    <s v="CA-2017-105781"/>
    <n v="1"/>
    <n v="3"/>
    <n v="0.1"/>
    <n v="39.923399999999994"/>
    <n v="0.46529189879902266"/>
  </r>
  <r>
    <x v="630"/>
    <x v="3"/>
    <s v="FUR-FU-10003773"/>
    <x v="1"/>
    <x v="8"/>
    <n v="318.08"/>
    <s v="CA-2017-108105"/>
    <n v="1"/>
    <n v="4"/>
    <n v="0"/>
    <n v="34.988799999999969"/>
    <n v="0.4595170286641902"/>
  </r>
  <r>
    <x v="630"/>
    <x v="23"/>
    <s v="FUR-CH-10001545"/>
    <x v="1"/>
    <x v="5"/>
    <n v="227.96"/>
    <s v="CA-2017-134138"/>
    <n v="1"/>
    <n v="2"/>
    <n v="0"/>
    <n v="36.473600000000005"/>
    <n v="0.46529189879902266"/>
  </r>
  <r>
    <x v="630"/>
    <x v="20"/>
    <s v="TEC-AC-10003628"/>
    <x v="2"/>
    <x v="9"/>
    <n v="89.97"/>
    <s v="CA-2017-105781"/>
    <n v="0"/>
    <n v="3"/>
    <n v="0"/>
    <n v="39.586800000000011"/>
    <n v="0.52062335344040378"/>
  </r>
  <r>
    <x v="630"/>
    <x v="1"/>
    <s v="OFF-AP-10004233"/>
    <x v="0"/>
    <x v="12"/>
    <n v="92.063999999999979"/>
    <s v="CA-2017-168956"/>
    <n v="1"/>
    <n v="6"/>
    <n v="0.8"/>
    <n v="-225.55680000000007"/>
    <n v="0.49507917887403441"/>
  </r>
  <r>
    <x v="630"/>
    <x v="1"/>
    <s v="FUR-CH-10004754"/>
    <x v="1"/>
    <x v="5"/>
    <n v="62.957999999999998"/>
    <s v="CA-2017-168956"/>
    <n v="0"/>
    <n v="3"/>
    <n v="0.3"/>
    <n v="-2.6981999999999999"/>
    <n v="0.46529189879902266"/>
  </r>
  <r>
    <x v="630"/>
    <x v="1"/>
    <s v="OFF-FA-10000304"/>
    <x v="0"/>
    <x v="7"/>
    <n v="6.9760000000000009"/>
    <s v="CA-2017-168956"/>
    <n v="0"/>
    <n v="4"/>
    <n v="0.2"/>
    <n v="1.8312000000000004"/>
    <n v="0.51168203684699509"/>
  </r>
  <r>
    <x v="630"/>
    <x v="3"/>
    <s v="OFF-BI-10002412"/>
    <x v="0"/>
    <x v="3"/>
    <n v="5.8"/>
    <s v="CA-2017-108105"/>
    <n v="0"/>
    <n v="1"/>
    <n v="0"/>
    <n v="2.61"/>
    <n v="0.46881743173671325"/>
  </r>
  <r>
    <x v="630"/>
    <x v="1"/>
    <s v="OFF-PA-10000809"/>
    <x v="0"/>
    <x v="0"/>
    <n v="5.1840000000000011"/>
    <s v="CA-2017-168956"/>
    <n v="0"/>
    <n v="1"/>
    <n v="0.2"/>
    <n v="1.8144"/>
    <n v="0.43613829632717294"/>
  </r>
  <r>
    <x v="631"/>
    <x v="20"/>
    <s v="OFF-ST-10000736"/>
    <x v="0"/>
    <x v="1"/>
    <n v="242.94"/>
    <s v="CA-2017-123274"/>
    <n v="1"/>
    <n v="3"/>
    <n v="0"/>
    <n v="9.7175999999999902"/>
    <n v="0.44610841445725197"/>
  </r>
  <r>
    <x v="631"/>
    <x v="4"/>
    <s v="OFF-PA-10001736"/>
    <x v="0"/>
    <x v="0"/>
    <n v="70.88"/>
    <s v="CA-2017-106460"/>
    <n v="1"/>
    <n v="2"/>
    <n v="0"/>
    <n v="33.313599999999994"/>
    <n v="0.43613829632717294"/>
  </r>
  <r>
    <x v="631"/>
    <x v="20"/>
    <s v="FUR-FU-10004090"/>
    <x v="1"/>
    <x v="8"/>
    <n v="44.46"/>
    <s v="CA-2017-123274"/>
    <n v="0"/>
    <n v="2"/>
    <n v="0"/>
    <n v="14.671799999999998"/>
    <n v="0.4595170286641902"/>
  </r>
  <r>
    <x v="631"/>
    <x v="20"/>
    <s v="OFF-SU-10001664"/>
    <x v="0"/>
    <x v="14"/>
    <n v="25.71"/>
    <s v="CA-2017-101630"/>
    <n v="1"/>
    <n v="3"/>
    <n v="0"/>
    <n v="6.6846000000000005"/>
    <n v="0.53938093436526824"/>
  </r>
  <r>
    <x v="631"/>
    <x v="20"/>
    <s v="OFF-LA-10004425"/>
    <x v="0"/>
    <x v="2"/>
    <n v="8.67"/>
    <s v="CA-2017-101630"/>
    <n v="0"/>
    <n v="3"/>
    <n v="0"/>
    <n v="4.0749000000000004"/>
    <n v="0.4647369236065339"/>
  </r>
  <r>
    <x v="632"/>
    <x v="15"/>
    <s v="OFF-PA-10004996"/>
    <x v="0"/>
    <x v="0"/>
    <n v="16.496000000000002"/>
    <s v="CA-2017-166485"/>
    <n v="1"/>
    <n v="2"/>
    <n v="0.2"/>
    <n v="5.5673999999999992"/>
    <n v="0.43613829632717294"/>
  </r>
  <r>
    <x v="633"/>
    <x v="4"/>
    <s v="OFF-ST-10001809"/>
    <x v="0"/>
    <x v="1"/>
    <n v="449.15"/>
    <s v="CA-2017-139010"/>
    <n v="1"/>
    <n v="5"/>
    <n v="0"/>
    <n v="8.9829999999999899"/>
    <n v="0.44610841445725197"/>
  </r>
  <r>
    <x v="633"/>
    <x v="16"/>
    <s v="OFF-ST-10001496"/>
    <x v="0"/>
    <x v="1"/>
    <n v="432.45600000000002"/>
    <s v="US-2017-139262"/>
    <n v="1"/>
    <n v="3"/>
    <n v="0.2"/>
    <n v="32.434200000000004"/>
    <n v="0.44610841445725197"/>
  </r>
  <r>
    <x v="633"/>
    <x v="20"/>
    <s v="OFF-ST-10000036"/>
    <x v="0"/>
    <x v="1"/>
    <n v="296.37"/>
    <s v="US-2017-168410"/>
    <n v="1"/>
    <n v="3"/>
    <n v="0"/>
    <n v="80.019899999999993"/>
    <n v="0.44610841445725197"/>
  </r>
  <r>
    <x v="633"/>
    <x v="20"/>
    <s v="FUR-FU-10001861"/>
    <x v="1"/>
    <x v="8"/>
    <n v="135.79999999999998"/>
    <s v="CA-2017-121447"/>
    <n v="1"/>
    <n v="7"/>
    <n v="0"/>
    <n v="66.541999999999987"/>
    <n v="0.4595170286641902"/>
  </r>
  <r>
    <x v="633"/>
    <x v="4"/>
    <s v="TEC-AC-10004227"/>
    <x v="2"/>
    <x v="9"/>
    <n v="12.99"/>
    <s v="CA-2017-139010"/>
    <n v="0"/>
    <n v="1"/>
    <n v="0"/>
    <n v="0.77939999999999898"/>
    <n v="0.52062335344040378"/>
  </r>
  <r>
    <x v="633"/>
    <x v="20"/>
    <s v="FUR-FU-10000629"/>
    <x v="1"/>
    <x v="8"/>
    <n v="68.949999999999989"/>
    <s v="US-2017-168410"/>
    <n v="0"/>
    <n v="5"/>
    <n v="0"/>
    <n v="28.959000000000003"/>
    <n v="0.4595170286641902"/>
  </r>
  <r>
    <x v="633"/>
    <x v="20"/>
    <s v="TEC-PH-10002583"/>
    <x v="2"/>
    <x v="6"/>
    <n v="39.979999999999997"/>
    <s v="US-2017-168410"/>
    <n v="0"/>
    <n v="2"/>
    <n v="0"/>
    <n v="1.9989999999999952"/>
    <n v="0.41105220110552465"/>
  </r>
  <r>
    <x v="633"/>
    <x v="16"/>
    <s v="OFF-BI-10002026"/>
    <x v="0"/>
    <x v="3"/>
    <n v="34.860000000000007"/>
    <s v="US-2017-139262"/>
    <n v="0"/>
    <n v="2"/>
    <n v="0.7"/>
    <n v="-26.726000000000006"/>
    <n v="0.46881743173671325"/>
  </r>
  <r>
    <x v="633"/>
    <x v="4"/>
    <s v="OFF-BI-10002309"/>
    <x v="0"/>
    <x v="3"/>
    <n v="31.248000000000005"/>
    <s v="CA-2017-139010"/>
    <n v="0"/>
    <n v="7"/>
    <n v="0.2"/>
    <n v="10.936799999999998"/>
    <n v="0.46881743173671325"/>
  </r>
  <r>
    <x v="633"/>
    <x v="4"/>
    <s v="OFF-BI-10000174"/>
    <x v="0"/>
    <x v="3"/>
    <n v="18.559999999999999"/>
    <s v="CA-2017-139010"/>
    <n v="0"/>
    <n v="4"/>
    <n v="0.2"/>
    <n v="6.4959999999999996"/>
    <n v="0.46881743173671325"/>
  </r>
  <r>
    <x v="633"/>
    <x v="16"/>
    <s v="OFF-BI-10003727"/>
    <x v="0"/>
    <x v="3"/>
    <n v="3.762"/>
    <s v="US-2017-139262"/>
    <n v="0"/>
    <n v="3"/>
    <n v="0.7"/>
    <n v="-2.758799999999999"/>
    <n v="0.46881743173671325"/>
  </r>
  <r>
    <x v="634"/>
    <x v="21"/>
    <s v="OFF-AP-10001205"/>
    <x v="0"/>
    <x v="12"/>
    <n v="490.32"/>
    <s v="CA-2017-119025"/>
    <n v="1"/>
    <n v="9"/>
    <n v="0"/>
    <n v="137.28960000000004"/>
    <n v="0.49507917887403441"/>
  </r>
  <r>
    <x v="634"/>
    <x v="4"/>
    <s v="TEC-PH-10002398"/>
    <x v="2"/>
    <x v="6"/>
    <n v="445.96000000000004"/>
    <s v="US-2017-143280"/>
    <n v="1"/>
    <n v="5"/>
    <n v="0.2"/>
    <n v="55.744999999999948"/>
    <n v="0.41105220110552465"/>
  </r>
  <r>
    <x v="634"/>
    <x v="4"/>
    <s v="TEC-AC-10003399"/>
    <x v="2"/>
    <x v="9"/>
    <n v="36.24"/>
    <s v="US-2017-143280"/>
    <n v="0"/>
    <n v="1"/>
    <n v="0"/>
    <n v="15.220800000000001"/>
    <n v="0.52062335344040378"/>
  </r>
  <r>
    <x v="634"/>
    <x v="4"/>
    <s v="OFF-FA-10000992"/>
    <x v="0"/>
    <x v="7"/>
    <n v="10.649999999999999"/>
    <s v="US-2017-143280"/>
    <n v="0"/>
    <n v="3"/>
    <n v="0"/>
    <n v="5.0054999999999996"/>
    <n v="0.51168203684699509"/>
  </r>
  <r>
    <x v="635"/>
    <x v="2"/>
    <s v="OFF-EN-10004386"/>
    <x v="0"/>
    <x v="11"/>
    <n v="57.576000000000001"/>
    <s v="CA-2017-144400"/>
    <n v="1"/>
    <n v="3"/>
    <n v="0.2"/>
    <n v="21.591000000000001"/>
    <n v="0.44424167803735209"/>
  </r>
  <r>
    <x v="636"/>
    <x v="10"/>
    <s v="OFF-EN-10003134"/>
    <x v="0"/>
    <x v="11"/>
    <n v="46.72"/>
    <s v="CA-2017-165015"/>
    <n v="1"/>
    <n v="5"/>
    <n v="0.2"/>
    <n v="17.52"/>
    <n v="0.44424167803735209"/>
  </r>
  <r>
    <x v="637"/>
    <x v="20"/>
    <s v="OFF-AP-10004336"/>
    <x v="0"/>
    <x v="12"/>
    <n v="170.88"/>
    <s v="CA-2017-102456"/>
    <n v="1"/>
    <n v="3"/>
    <n v="0"/>
    <n v="49.555199999999978"/>
    <n v="0.49507917887403441"/>
  </r>
  <r>
    <x v="637"/>
    <x v="21"/>
    <s v="OFF-BI-10004738"/>
    <x v="0"/>
    <x v="3"/>
    <n v="56.820000000000007"/>
    <s v="CA-2017-101448"/>
    <n v="1"/>
    <n v="3"/>
    <n v="0"/>
    <n v="28.410000000000004"/>
    <n v="0.46881743173671325"/>
  </r>
  <r>
    <x v="637"/>
    <x v="0"/>
    <s v="FUR-FU-10004053"/>
    <x v="1"/>
    <x v="8"/>
    <n v="16.192"/>
    <s v="CA-2017-128706"/>
    <n v="1"/>
    <n v="2"/>
    <n v="0.6"/>
    <n v="-6.8815999999999953"/>
    <n v="0.4595170286641902"/>
  </r>
  <r>
    <x v="638"/>
    <x v="10"/>
    <s v="OFF-AR-10001615"/>
    <x v="0"/>
    <x v="4"/>
    <n v="111.104"/>
    <s v="CA-2017-111283"/>
    <n v="1"/>
    <n v="7"/>
    <n v="0.2"/>
    <n v="8.3328000000000024"/>
    <n v="0.45632477063632687"/>
  </r>
  <r>
    <x v="638"/>
    <x v="20"/>
    <s v="OFF-FA-10003495"/>
    <x v="0"/>
    <x v="7"/>
    <n v="36.480000000000004"/>
    <s v="CA-2017-101623"/>
    <n v="1"/>
    <n v="6"/>
    <n v="0"/>
    <n v="18.240000000000002"/>
    <n v="0.51168203684699509"/>
  </r>
  <r>
    <x v="639"/>
    <x v="20"/>
    <s v="TEC-MA-10003979"/>
    <x v="2"/>
    <x v="15"/>
    <n v="4899.93"/>
    <s v="US-2017-143819"/>
    <n v="1"/>
    <n v="7"/>
    <n v="0"/>
    <n v="2400.9656999999997"/>
    <n v="0.5183572270896134"/>
  </r>
  <r>
    <x v="639"/>
    <x v="20"/>
    <s v="FUR-TA-10001095"/>
    <x v="1"/>
    <x v="13"/>
    <n v="836.59199999999998"/>
    <s v="US-2017-143819"/>
    <n v="0"/>
    <n v="8"/>
    <n v="0.4"/>
    <n v="-264.92079999999999"/>
    <n v="0.55975208308209756"/>
  </r>
  <r>
    <x v="639"/>
    <x v="20"/>
    <s v="OFF-ST-10003208"/>
    <x v="0"/>
    <x v="1"/>
    <n v="362.92"/>
    <s v="US-2017-143819"/>
    <n v="0"/>
    <n v="2"/>
    <n v="0"/>
    <n v="105.24679999999995"/>
    <n v="0.44610841445725197"/>
  </r>
  <r>
    <x v="639"/>
    <x v="26"/>
    <s v="TEC-PH-10003535"/>
    <x v="2"/>
    <x v="6"/>
    <n v="159.98400000000001"/>
    <s v="US-2017-151862"/>
    <n v="1"/>
    <n v="2"/>
    <n v="0.2"/>
    <n v="13.998599999999989"/>
    <n v="0.41105220110552465"/>
  </r>
  <r>
    <x v="639"/>
    <x v="20"/>
    <s v="OFF-PA-10003127"/>
    <x v="0"/>
    <x v="0"/>
    <n v="26.38"/>
    <s v="US-2017-143819"/>
    <n v="0"/>
    <n v="1"/>
    <n v="0"/>
    <n v="12.134799999999998"/>
    <n v="0.43613829632717294"/>
  </r>
  <r>
    <x v="640"/>
    <x v="0"/>
    <s v="OFF-SU-10000151"/>
    <x v="0"/>
    <x v="14"/>
    <n v="3930.0720000000001"/>
    <s v="CA-2017-103982"/>
    <n v="1"/>
    <n v="3"/>
    <n v="0.2"/>
    <n v="-786.01440000000025"/>
    <n v="0.53938093436526824"/>
  </r>
  <r>
    <x v="640"/>
    <x v="0"/>
    <s v="FUR-TA-10004915"/>
    <x v="1"/>
    <x v="13"/>
    <n v="637.89599999999996"/>
    <s v="CA-2017-145730"/>
    <n v="1"/>
    <n v="3"/>
    <n v="0.3"/>
    <n v="-127.57919999999996"/>
    <n v="0.55975208308209756"/>
  </r>
  <r>
    <x v="640"/>
    <x v="0"/>
    <s v="FUR-CH-10004983"/>
    <x v="1"/>
    <x v="5"/>
    <n v="563.42999999999984"/>
    <s v="CA-2017-116799"/>
    <n v="1"/>
    <n v="5"/>
    <n v="0.3"/>
    <n v="-56.343000000000018"/>
    <n v="0.46529189879902266"/>
  </r>
  <r>
    <x v="640"/>
    <x v="7"/>
    <s v="TEC-PH-10001557"/>
    <x v="2"/>
    <x v="6"/>
    <n v="479.95"/>
    <s v="CA-2017-112123"/>
    <n v="1"/>
    <n v="5"/>
    <n v="0"/>
    <n v="129.5865"/>
    <n v="0.41105220110552465"/>
  </r>
  <r>
    <x v="640"/>
    <x v="7"/>
    <s v="OFF-BI-10001071"/>
    <x v="0"/>
    <x v="3"/>
    <n v="447.85999999999996"/>
    <s v="CA-2017-112123"/>
    <n v="0"/>
    <n v="7"/>
    <n v="0"/>
    <n v="219.45140000000001"/>
    <n v="0.46881743173671325"/>
  </r>
  <r>
    <x v="640"/>
    <x v="0"/>
    <s v="TEC-PH-10000895"/>
    <x v="2"/>
    <x v="6"/>
    <n v="431.97600000000006"/>
    <s v="CA-2017-103982"/>
    <n v="0"/>
    <n v="3"/>
    <n v="0.2"/>
    <n v="32.398200000000017"/>
    <n v="0.41105220110552465"/>
  </r>
  <r>
    <x v="640"/>
    <x v="0"/>
    <s v="TEC-MA-10001016"/>
    <x v="2"/>
    <x v="15"/>
    <n v="287.90999999999997"/>
    <s v="CA-2017-145730"/>
    <n v="0"/>
    <n v="3"/>
    <n v="0.4"/>
    <n v="33.589499999999987"/>
    <n v="0.5183572270896134"/>
  </r>
  <r>
    <x v="640"/>
    <x v="7"/>
    <s v="OFF-PA-10001977"/>
    <x v="0"/>
    <x v="0"/>
    <n v="166.44"/>
    <s v="CA-2017-112123"/>
    <n v="0"/>
    <n v="3"/>
    <n v="0"/>
    <n v="79.891199999999998"/>
    <n v="0.43613829632717294"/>
  </r>
  <r>
    <x v="640"/>
    <x v="18"/>
    <s v="TEC-PH-10003171"/>
    <x v="2"/>
    <x v="6"/>
    <n v="134.85000000000002"/>
    <s v="CA-2017-167759"/>
    <n v="1"/>
    <n v="3"/>
    <n v="0"/>
    <n v="37.757999999999996"/>
    <n v="0.41105220110552465"/>
  </r>
  <r>
    <x v="640"/>
    <x v="0"/>
    <s v="TEC-AC-10002857"/>
    <x v="2"/>
    <x v="9"/>
    <n v="41.720000000000006"/>
    <s v="CA-2017-103982"/>
    <n v="0"/>
    <n v="7"/>
    <n v="0.2"/>
    <n v="5.7364999999999977"/>
    <n v="0.52062335344040378"/>
  </r>
  <r>
    <x v="640"/>
    <x v="0"/>
    <s v="OFF-PA-10001892"/>
    <x v="0"/>
    <x v="0"/>
    <n v="42.783999999999999"/>
    <s v="CA-2017-116799"/>
    <n v="0"/>
    <n v="7"/>
    <n v="0.2"/>
    <n v="15.509199999999998"/>
    <n v="0.43613829632717294"/>
  </r>
  <r>
    <x v="640"/>
    <x v="0"/>
    <s v="OFF-EN-10000483"/>
    <x v="0"/>
    <x v="11"/>
    <n v="36.6"/>
    <s v="CA-2017-145730"/>
    <n v="0"/>
    <n v="3"/>
    <n v="0.2"/>
    <n v="11.894999999999994"/>
    <n v="0.44424167803735209"/>
  </r>
  <r>
    <x v="640"/>
    <x v="4"/>
    <s v="FUR-FU-10000672"/>
    <x v="1"/>
    <x v="8"/>
    <n v="35.28"/>
    <s v="CA-2017-120005"/>
    <n v="1"/>
    <n v="3"/>
    <n v="0"/>
    <n v="11.995199999999997"/>
    <n v="0.4595170286641902"/>
  </r>
  <r>
    <x v="640"/>
    <x v="4"/>
    <s v="OFF-SU-10004782"/>
    <x v="0"/>
    <x v="14"/>
    <n v="25.349999999999998"/>
    <s v="CA-2017-120005"/>
    <n v="0"/>
    <n v="3"/>
    <n v="0"/>
    <n v="7.6049999999999978"/>
    <n v="0.53938093436526824"/>
  </r>
  <r>
    <x v="640"/>
    <x v="0"/>
    <s v="OFF-FA-10001332"/>
    <x v="0"/>
    <x v="7"/>
    <n v="2.3039999999999998"/>
    <s v="CA-2017-103982"/>
    <n v="0"/>
    <n v="1"/>
    <n v="0.2"/>
    <n v="0.77759999999999996"/>
    <n v="0.51168203684699509"/>
  </r>
  <r>
    <x v="641"/>
    <x v="18"/>
    <s v="OFF-BI-10003876"/>
    <x v="0"/>
    <x v="3"/>
    <n v="128.39999999999998"/>
    <s v="CA-2017-164637"/>
    <n v="1"/>
    <n v="3"/>
    <n v="0"/>
    <n v="64.199999999999989"/>
    <n v="0.46881743173671325"/>
  </r>
  <r>
    <x v="641"/>
    <x v="38"/>
    <s v="TEC-AC-10002567"/>
    <x v="2"/>
    <x v="9"/>
    <n v="159.97999999999999"/>
    <s v="CA-2017-158358"/>
    <n v="1"/>
    <n v="2"/>
    <n v="0"/>
    <n v="57.592799999999997"/>
    <n v="0.52062335344040378"/>
  </r>
  <r>
    <x v="641"/>
    <x v="4"/>
    <s v="OFF-AR-10003727"/>
    <x v="0"/>
    <x v="4"/>
    <n v="16.989999999999998"/>
    <s v="CA-2017-154053"/>
    <n v="1"/>
    <n v="1"/>
    <n v="0"/>
    <n v="4.9270999999999976"/>
    <n v="0.45632477063632687"/>
  </r>
  <r>
    <x v="641"/>
    <x v="16"/>
    <s v="OFF-LA-10001641"/>
    <x v="0"/>
    <x v="2"/>
    <n v="10.08"/>
    <s v="CA-2017-122518"/>
    <n v="1"/>
    <n v="4"/>
    <n v="0.2"/>
    <n v="3.528"/>
    <n v="0.4647369236065339"/>
  </r>
  <r>
    <x v="642"/>
    <x v="0"/>
    <s v="OFF-EN-10000056"/>
    <x v="0"/>
    <x v="11"/>
    <n v="149.352"/>
    <s v="CA-2017-165218"/>
    <n v="1"/>
    <n v="3"/>
    <n v="0.2"/>
    <n v="50.40629999999998"/>
    <n v="0.44424167803735209"/>
  </r>
  <r>
    <x v="642"/>
    <x v="0"/>
    <s v="OFF-ST-10001558"/>
    <x v="0"/>
    <x v="1"/>
    <n v="12.991999999999999"/>
    <s v="CA-2017-165218"/>
    <n v="0"/>
    <n v="1"/>
    <n v="0.2"/>
    <n v="-0.81199999999999983"/>
    <n v="0.44610841445725197"/>
  </r>
  <r>
    <x v="643"/>
    <x v="2"/>
    <s v="TEC-PH-10004586"/>
    <x v="2"/>
    <x v="6"/>
    <n v="431.94"/>
    <s v="US-2017-155173"/>
    <n v="1"/>
    <n v="2"/>
    <n v="0.4"/>
    <n v="-71.990000000000009"/>
    <n v="0.41105220110552465"/>
  </r>
  <r>
    <x v="643"/>
    <x v="1"/>
    <s v="FUR-FU-10003773"/>
    <x v="1"/>
    <x v="8"/>
    <n v="159.04"/>
    <s v="CA-2017-110898"/>
    <n v="1"/>
    <n v="5"/>
    <n v="0.6"/>
    <n v="-194.82400000000001"/>
    <n v="0.4595170286641902"/>
  </r>
  <r>
    <x v="643"/>
    <x v="1"/>
    <s v="FUR-TA-10000849"/>
    <x v="1"/>
    <x v="13"/>
    <n v="145.97999999999999"/>
    <s v="CA-2017-110898"/>
    <n v="0"/>
    <n v="2"/>
    <n v="0.5"/>
    <n v="-99.266399999999976"/>
    <n v="0.55975208308209756"/>
  </r>
  <r>
    <x v="643"/>
    <x v="2"/>
    <s v="TEC-PH-10002538"/>
    <x v="2"/>
    <x v="6"/>
    <n v="68.238"/>
    <s v="US-2017-155173"/>
    <n v="0"/>
    <n v="3"/>
    <n v="0.4"/>
    <n v="-12.510300000000008"/>
    <n v="0.41105220110552465"/>
  </r>
  <r>
    <x v="643"/>
    <x v="1"/>
    <s v="OFF-AP-10001626"/>
    <x v="0"/>
    <x v="12"/>
    <n v="2.3339999999999996"/>
    <s v="CA-2017-110898"/>
    <n v="0"/>
    <n v="3"/>
    <n v="0.8"/>
    <n v="-6.3018000000000001"/>
    <n v="0.49507917887403441"/>
  </r>
  <r>
    <x v="643"/>
    <x v="2"/>
    <s v="OFF-BI-10002982"/>
    <x v="0"/>
    <x v="3"/>
    <n v="2.0430000000000001"/>
    <s v="US-2017-155173"/>
    <n v="0"/>
    <n v="1"/>
    <n v="0.7"/>
    <n v="-1.4981999999999998"/>
    <n v="0.46881743173671325"/>
  </r>
  <r>
    <x v="643"/>
    <x v="1"/>
    <s v="OFF-BI-10004656"/>
    <x v="0"/>
    <x v="3"/>
    <n v="1.7279999999999998"/>
    <s v="CA-2017-110898"/>
    <n v="0"/>
    <n v="4"/>
    <n v="0.8"/>
    <n v="-2.764800000000001"/>
    <n v="0.46881743173671325"/>
  </r>
  <r>
    <x v="644"/>
    <x v="0"/>
    <s v="TEC-PH-10002365"/>
    <x v="2"/>
    <x v="6"/>
    <n v="21.071999999999999"/>
    <s v="US-2017-137547"/>
    <n v="1"/>
    <n v="3"/>
    <n v="0.2"/>
    <n v="1.5804"/>
    <n v="0.41105220110552465"/>
  </r>
  <r>
    <x v="645"/>
    <x v="16"/>
    <s v="TEC-PH-10001530"/>
    <x v="2"/>
    <x v="6"/>
    <n v="1363.96"/>
    <s v="CA-2017-169103"/>
    <n v="1"/>
    <n v="5"/>
    <n v="0.2"/>
    <n v="85.247500000000002"/>
    <n v="0.41105220110552465"/>
  </r>
  <r>
    <x v="645"/>
    <x v="14"/>
    <s v="OFF-AP-10004233"/>
    <x v="0"/>
    <x v="12"/>
    <n v="207.14400000000001"/>
    <s v="US-2017-140172"/>
    <n v="1"/>
    <n v="3"/>
    <n v="0.1"/>
    <n v="48.333599999999976"/>
    <n v="0.49507917887403441"/>
  </r>
  <r>
    <x v="645"/>
    <x v="0"/>
    <s v="OFF-EN-10001453"/>
    <x v="0"/>
    <x v="11"/>
    <n v="146.352"/>
    <s v="CA-2017-130400"/>
    <n v="1"/>
    <n v="3"/>
    <n v="0.2"/>
    <n v="49.393799999999992"/>
    <n v="0.44424167803735209"/>
  </r>
  <r>
    <x v="645"/>
    <x v="0"/>
    <s v="TEC-AC-10004633"/>
    <x v="2"/>
    <x v="9"/>
    <n v="27.96"/>
    <s v="CA-2017-130400"/>
    <n v="0"/>
    <n v="5"/>
    <n v="0.2"/>
    <n v="8.3880000000000035"/>
    <n v="0.52062335344040378"/>
  </r>
  <r>
    <x v="645"/>
    <x v="20"/>
    <s v="FUR-FU-10003347"/>
    <x v="1"/>
    <x v="8"/>
    <n v="113.6"/>
    <s v="CA-2017-137337"/>
    <n v="1"/>
    <n v="8"/>
    <n v="0"/>
    <n v="44.304000000000002"/>
    <n v="0.4595170286641902"/>
  </r>
  <r>
    <x v="645"/>
    <x v="2"/>
    <s v="TEC-PH-10002890"/>
    <x v="2"/>
    <x v="6"/>
    <n v="108.57600000000001"/>
    <s v="CA-2017-111976"/>
    <n v="1"/>
    <n v="4"/>
    <n v="0.4"/>
    <n v="-25.334400000000002"/>
    <n v="0.41105220110552465"/>
  </r>
  <r>
    <x v="645"/>
    <x v="16"/>
    <s v="FUR-FU-10004006"/>
    <x v="1"/>
    <x v="8"/>
    <n v="102.35999999999999"/>
    <s v="CA-2017-169103"/>
    <n v="0"/>
    <n v="3"/>
    <n v="0.2"/>
    <n v="-3.8385000000000105"/>
    <n v="0.4595170286641902"/>
  </r>
  <r>
    <x v="645"/>
    <x v="20"/>
    <s v="OFF-BI-10000632"/>
    <x v="0"/>
    <x v="3"/>
    <n v="69.456000000000003"/>
    <s v="CA-2017-137337"/>
    <n v="0"/>
    <n v="2"/>
    <n v="0.2"/>
    <n v="22.573199999999996"/>
    <n v="0.46881743173671325"/>
  </r>
  <r>
    <x v="645"/>
    <x v="14"/>
    <s v="OFF-AR-10002766"/>
    <x v="0"/>
    <x v="4"/>
    <n v="13.899999999999999"/>
    <s v="US-2017-140172"/>
    <n v="0"/>
    <n v="5"/>
    <n v="0"/>
    <n v="3.7529999999999997"/>
    <n v="0.45632477063632687"/>
  </r>
  <r>
    <x v="645"/>
    <x v="20"/>
    <s v="OFF-PA-10001934"/>
    <x v="0"/>
    <x v="0"/>
    <n v="12.96"/>
    <s v="CA-2017-137337"/>
    <n v="0"/>
    <n v="2"/>
    <n v="0"/>
    <n v="6.3504000000000005"/>
    <n v="0.43613829632717294"/>
  </r>
  <r>
    <x v="645"/>
    <x v="12"/>
    <s v="OFF-BI-10003676"/>
    <x v="0"/>
    <x v="3"/>
    <n v="9.7020000000000017"/>
    <s v="CA-2017-106306"/>
    <n v="1"/>
    <n v="3"/>
    <n v="0.7"/>
    <n v="-7.1147999999999989"/>
    <n v="0.46881743173671325"/>
  </r>
  <r>
    <x v="645"/>
    <x v="0"/>
    <s v="OFF-BI-10001757"/>
    <x v="0"/>
    <x v="3"/>
    <n v="8.8559999999999981"/>
    <s v="CA-2017-130400"/>
    <n v="0"/>
    <n v="9"/>
    <n v="0.8"/>
    <n v="-14.169600000000003"/>
    <n v="0.46881743173671325"/>
  </r>
  <r>
    <x v="645"/>
    <x v="2"/>
    <s v="OFF-FA-10004968"/>
    <x v="0"/>
    <x v="7"/>
    <n v="5.9840000000000009"/>
    <s v="CA-2017-111976"/>
    <n v="0"/>
    <n v="2"/>
    <n v="0.2"/>
    <n v="-1.3463999999999998"/>
    <n v="0.51168203684699509"/>
  </r>
  <r>
    <x v="646"/>
    <x v="32"/>
    <s v="FUR-CH-10002647"/>
    <x v="1"/>
    <x v="5"/>
    <n v="354.90000000000003"/>
    <s v="CA-2017-153269"/>
    <n v="1"/>
    <n v="5"/>
    <n v="0"/>
    <n v="88.725000000000023"/>
    <n v="0.46529189879902266"/>
  </r>
  <r>
    <x v="646"/>
    <x v="37"/>
    <s v="TEC-AC-10004469"/>
    <x v="2"/>
    <x v="9"/>
    <n v="199.75"/>
    <s v="CA-2017-120803"/>
    <n v="1"/>
    <n v="5"/>
    <n v="0"/>
    <n v="87.890000000000015"/>
    <n v="0.52062335344040378"/>
  </r>
  <r>
    <x v="646"/>
    <x v="32"/>
    <s v="OFF-BI-10004632"/>
    <x v="0"/>
    <x v="3"/>
    <n v="51.8"/>
    <s v="CA-2017-153269"/>
    <n v="0"/>
    <n v="4"/>
    <n v="0"/>
    <n v="23.309999999999995"/>
    <n v="0.46881743173671325"/>
  </r>
  <r>
    <x v="646"/>
    <x v="32"/>
    <s v="OFF-PA-10001801"/>
    <x v="0"/>
    <x v="0"/>
    <n v="17.940000000000001"/>
    <s v="CA-2017-153269"/>
    <n v="0"/>
    <n v="3"/>
    <n v="0"/>
    <n v="8.7906000000000013"/>
    <n v="0.43613829632717294"/>
  </r>
  <r>
    <x v="646"/>
    <x v="32"/>
    <s v="OFF-ST-10004634"/>
    <x v="0"/>
    <x v="1"/>
    <n v="11.21"/>
    <s v="CA-2017-153269"/>
    <n v="0"/>
    <n v="1"/>
    <n v="0"/>
    <n v="3.3629999999999995"/>
    <n v="0.44610841445725197"/>
  </r>
  <r>
    <x v="647"/>
    <x v="4"/>
    <s v="TEC-PH-10002885"/>
    <x v="2"/>
    <x v="6"/>
    <n v="4158.9120000000003"/>
    <s v="CA-2017-159016"/>
    <n v="1"/>
    <n v="8"/>
    <n v="0.2"/>
    <n v="363.90480000000025"/>
    <n v="0.41105220110552465"/>
  </r>
  <r>
    <x v="647"/>
    <x v="4"/>
    <s v="TEC-MA-10000984"/>
    <x v="2"/>
    <x v="15"/>
    <n v="3357.6000000000004"/>
    <s v="CA-2017-169663"/>
    <n v="1"/>
    <n v="3"/>
    <n v="0.2"/>
    <n v="377.72999999999956"/>
    <n v="0.5183572270896134"/>
  </r>
  <r>
    <x v="647"/>
    <x v="20"/>
    <s v="FUR-BO-10003272"/>
    <x v="1"/>
    <x v="10"/>
    <n v="176.78399999999999"/>
    <s v="US-2017-112977"/>
    <n v="1"/>
    <n v="1"/>
    <n v="0.2"/>
    <n v="-22.098000000000013"/>
    <n v="0.5176847302647779"/>
  </r>
  <r>
    <x v="647"/>
    <x v="2"/>
    <s v="TEC-AC-10002800"/>
    <x v="2"/>
    <x v="9"/>
    <n v="39.992000000000004"/>
    <s v="US-2017-122182"/>
    <n v="1"/>
    <n v="1"/>
    <n v="0.2"/>
    <n v="7.4984999999999964"/>
    <n v="0.52062335344040378"/>
  </r>
  <r>
    <x v="647"/>
    <x v="4"/>
    <s v="TEC-AC-10003038"/>
    <x v="2"/>
    <x v="9"/>
    <n v="26.849999999999998"/>
    <s v="CA-2017-169663"/>
    <n v="0"/>
    <n v="3"/>
    <n v="0"/>
    <n v="5.101499999999997"/>
    <n v="0.52062335344040378"/>
  </r>
  <r>
    <x v="647"/>
    <x v="12"/>
    <s v="OFF-ST-10001272"/>
    <x v="0"/>
    <x v="1"/>
    <n v="104.69600000000001"/>
    <s v="CA-2017-108959"/>
    <n v="1"/>
    <n v="1"/>
    <n v="0.2"/>
    <n v="6.5434999999999981"/>
    <n v="0.44610841445725197"/>
  </r>
  <r>
    <x v="647"/>
    <x v="4"/>
    <s v="OFF-PA-10004405"/>
    <x v="0"/>
    <x v="0"/>
    <n v="14.9"/>
    <s v="CA-2017-159016"/>
    <n v="0"/>
    <n v="5"/>
    <n v="0"/>
    <n v="7.1519999999999992"/>
    <n v="0.43613829632717294"/>
  </r>
  <r>
    <x v="648"/>
    <x v="5"/>
    <s v="OFF-ST-10001526"/>
    <x v="0"/>
    <x v="1"/>
    <n v="481.32"/>
    <s v="CA-2017-146171"/>
    <n v="1"/>
    <n v="4"/>
    <n v="0"/>
    <n v="125.14319999999998"/>
    <n v="0.44610841445725197"/>
  </r>
  <r>
    <x v="648"/>
    <x v="23"/>
    <s v="FUR-TA-10001095"/>
    <x v="1"/>
    <x v="13"/>
    <n v="244.00599999999997"/>
    <s v="US-2017-128902"/>
    <n v="1"/>
    <n v="2"/>
    <n v="0.3"/>
    <n v="-31.372200000000007"/>
    <n v="0.55975208308209756"/>
  </r>
  <r>
    <x v="648"/>
    <x v="28"/>
    <s v="TEC-AC-10000171"/>
    <x v="2"/>
    <x v="9"/>
    <n v="45.98"/>
    <s v="CA-2017-118255"/>
    <n v="1"/>
    <n v="2"/>
    <n v="0"/>
    <n v="19.7714"/>
    <n v="0.52062335344040378"/>
  </r>
  <r>
    <x v="648"/>
    <x v="5"/>
    <s v="FUR-FU-10004270"/>
    <x v="1"/>
    <x v="8"/>
    <n v="76.92"/>
    <s v="CA-2017-146171"/>
    <n v="0"/>
    <n v="4"/>
    <n v="0"/>
    <n v="31.537200000000006"/>
    <n v="0.4595170286641902"/>
  </r>
  <r>
    <x v="648"/>
    <x v="2"/>
    <s v="FUR-FU-10001037"/>
    <x v="1"/>
    <x v="8"/>
    <n v="30.336000000000002"/>
    <s v="CA-2017-122511"/>
    <n v="1"/>
    <n v="4"/>
    <n v="0.2"/>
    <n v="9.48"/>
    <n v="0.4595170286641902"/>
  </r>
  <r>
    <x v="648"/>
    <x v="28"/>
    <s v="OFF-BI-10003291"/>
    <x v="0"/>
    <x v="3"/>
    <n v="17.46"/>
    <s v="CA-2017-118255"/>
    <n v="0"/>
    <n v="2"/>
    <n v="0"/>
    <n v="8.2061999999999991"/>
    <n v="0.46881743173671325"/>
  </r>
  <r>
    <x v="649"/>
    <x v="4"/>
    <s v="FUR-CH-10003746"/>
    <x v="1"/>
    <x v="5"/>
    <n v="770.35200000000009"/>
    <s v="CA-2017-127138"/>
    <n v="1"/>
    <n v="3"/>
    <n v="0.2"/>
    <n v="77.035199999999975"/>
    <n v="0.46529189879902266"/>
  </r>
  <r>
    <x v="649"/>
    <x v="4"/>
    <s v="OFF-ST-10002756"/>
    <x v="0"/>
    <x v="1"/>
    <n v="676.55"/>
    <s v="CA-2017-127138"/>
    <n v="0"/>
    <n v="5"/>
    <n v="0"/>
    <n v="6.7655000000000598"/>
    <n v="0.44610841445725197"/>
  </r>
  <r>
    <x v="649"/>
    <x v="4"/>
    <s v="OFF-AP-10003842"/>
    <x v="0"/>
    <x v="12"/>
    <n v="154.9"/>
    <s v="CA-2017-127138"/>
    <n v="0"/>
    <n v="5"/>
    <n v="0"/>
    <n v="40.274000000000001"/>
    <n v="0.49507917887403441"/>
  </r>
  <r>
    <x v="649"/>
    <x v="4"/>
    <s v="OFF-EN-10004459"/>
    <x v="0"/>
    <x v="11"/>
    <n v="30.56"/>
    <s v="CA-2017-127138"/>
    <n v="0"/>
    <n v="4"/>
    <n v="0"/>
    <n v="14.974399999999999"/>
    <n v="0.44424167803735209"/>
  </r>
  <r>
    <x v="649"/>
    <x v="20"/>
    <s v="OFF-EN-10001099"/>
    <x v="0"/>
    <x v="11"/>
    <n v="29.339999999999996"/>
    <s v="CA-2017-119683"/>
    <n v="1"/>
    <n v="3"/>
    <n v="0"/>
    <n v="13.496399999999998"/>
    <n v="0.44424167803735209"/>
  </r>
  <r>
    <x v="649"/>
    <x v="4"/>
    <s v="OFF-PA-10004022"/>
    <x v="0"/>
    <x v="0"/>
    <n v="19.98"/>
    <s v="US-2017-119270"/>
    <n v="1"/>
    <n v="2"/>
    <n v="0"/>
    <n v="8.9909999999999997"/>
    <n v="0.43613829632717294"/>
  </r>
  <r>
    <x v="649"/>
    <x v="8"/>
    <s v="OFF-PA-10003953"/>
    <x v="0"/>
    <x v="0"/>
    <n v="12.96"/>
    <s v="CA-2017-115504"/>
    <n v="1"/>
    <n v="2"/>
    <n v="0"/>
    <n v="6.2208000000000006"/>
    <n v="0.43613829632717294"/>
  </r>
  <r>
    <x v="650"/>
    <x v="4"/>
    <s v="OFF-SU-10000151"/>
    <x v="0"/>
    <x v="14"/>
    <n v="4912.59"/>
    <s v="CA-2017-136301"/>
    <n v="1"/>
    <n v="3"/>
    <n v="0"/>
    <n v="196.50359999999978"/>
    <n v="0.53938093436526824"/>
  </r>
  <r>
    <x v="650"/>
    <x v="0"/>
    <s v="FUR-TA-10004619"/>
    <x v="1"/>
    <x v="13"/>
    <n v="557.58500000000004"/>
    <s v="CA-2017-159373"/>
    <n v="1"/>
    <n v="5"/>
    <n v="0.3"/>
    <n v="0"/>
    <n v="0.55975208308209756"/>
  </r>
  <r>
    <x v="650"/>
    <x v="2"/>
    <s v="OFF-ST-10002574"/>
    <x v="0"/>
    <x v="1"/>
    <n v="552.55999999999995"/>
    <s v="US-2017-114013"/>
    <n v="1"/>
    <n v="5"/>
    <n v="0.2"/>
    <n v="-138.13999999999999"/>
    <n v="0.44610841445725197"/>
  </r>
  <r>
    <x v="650"/>
    <x v="2"/>
    <s v="TEC-PH-10001494"/>
    <x v="2"/>
    <x v="6"/>
    <n v="539.91"/>
    <s v="US-2017-114013"/>
    <n v="0"/>
    <n v="3"/>
    <n v="0.4"/>
    <n v="-116.98049999999998"/>
    <n v="0.41105220110552465"/>
  </r>
  <r>
    <x v="650"/>
    <x v="2"/>
    <s v="TEC-MA-10001148"/>
    <x v="2"/>
    <x v="15"/>
    <n v="449.1"/>
    <s v="US-2017-114013"/>
    <n v="0"/>
    <n v="3"/>
    <n v="0.7"/>
    <n v="-643.70999999999981"/>
    <n v="0.5183572270896134"/>
  </r>
  <r>
    <x v="650"/>
    <x v="2"/>
    <s v="FUR-CH-10004287"/>
    <x v="1"/>
    <x v="5"/>
    <n v="386.67999999999995"/>
    <s v="US-2017-114013"/>
    <n v="0"/>
    <n v="2"/>
    <n v="0.3"/>
    <n v="-5.5240000000000293"/>
    <n v="0.46529189879902266"/>
  </r>
  <r>
    <x v="650"/>
    <x v="12"/>
    <s v="TEC-PH-10001254"/>
    <x v="2"/>
    <x v="6"/>
    <n v="203.184"/>
    <s v="CA-2017-158834"/>
    <n v="1"/>
    <n v="2"/>
    <n v="0.2"/>
    <n v="15.238799999999991"/>
    <n v="0.41105220110552465"/>
  </r>
  <r>
    <x v="650"/>
    <x v="6"/>
    <s v="OFF-AP-10004540"/>
    <x v="0"/>
    <x v="12"/>
    <n v="160.32"/>
    <s v="US-2017-108637"/>
    <n v="1"/>
    <n v="2"/>
    <n v="0"/>
    <n v="44.889600000000002"/>
    <n v="0.49507917887403441"/>
  </r>
  <r>
    <x v="650"/>
    <x v="12"/>
    <s v="OFF-AP-10000326"/>
    <x v="0"/>
    <x v="12"/>
    <n v="157.91999999999999"/>
    <s v="CA-2017-158834"/>
    <n v="0"/>
    <n v="5"/>
    <n v="0.2"/>
    <n v="17.765999999999991"/>
    <n v="0.49507917887403441"/>
  </r>
  <r>
    <x v="650"/>
    <x v="6"/>
    <s v="FUR-FU-10004864"/>
    <x v="1"/>
    <x v="8"/>
    <n v="127.88"/>
    <s v="US-2017-108637"/>
    <n v="0"/>
    <n v="2"/>
    <n v="0"/>
    <n v="40.921599999999998"/>
    <n v="0.4595170286641902"/>
  </r>
  <r>
    <x v="650"/>
    <x v="2"/>
    <s v="OFF-ST-10003641"/>
    <x v="0"/>
    <x v="1"/>
    <n v="126.08"/>
    <s v="US-2017-114013"/>
    <n v="0"/>
    <n v="2"/>
    <n v="0.2"/>
    <n v="-28.367999999999984"/>
    <n v="0.44610841445725197"/>
  </r>
  <r>
    <x v="650"/>
    <x v="2"/>
    <s v="TEC-AC-10000474"/>
    <x v="2"/>
    <x v="9"/>
    <n v="379.96000000000004"/>
    <s v="US-2017-114013"/>
    <n v="0"/>
    <n v="5"/>
    <n v="0.2"/>
    <n v="47.494999999999919"/>
    <n v="0.52062335344040378"/>
  </r>
  <r>
    <x v="650"/>
    <x v="0"/>
    <s v="OFF-PA-10000659"/>
    <x v="0"/>
    <x v="0"/>
    <n v="70.08"/>
    <s v="CA-2017-159373"/>
    <n v="0"/>
    <n v="5"/>
    <n v="0.2"/>
    <n v="24.527999999999995"/>
    <n v="0.43613829632717294"/>
  </r>
  <r>
    <x v="650"/>
    <x v="2"/>
    <s v="OFF-BI-10004318"/>
    <x v="0"/>
    <x v="3"/>
    <n v="51.897000000000013"/>
    <s v="US-2017-114013"/>
    <n v="0"/>
    <n v="1"/>
    <n v="0.7"/>
    <n v="-41.517600000000002"/>
    <n v="0.46881743173671325"/>
  </r>
  <r>
    <x v="650"/>
    <x v="4"/>
    <s v="OFF-BI-10001036"/>
    <x v="0"/>
    <x v="3"/>
    <n v="51.184000000000012"/>
    <s v="CA-2017-119123"/>
    <n v="1"/>
    <n v="7"/>
    <n v="0.2"/>
    <n v="19.193999999999999"/>
    <n v="0.46881743173671325"/>
  </r>
  <r>
    <x v="650"/>
    <x v="6"/>
    <s v="OFF-BI-10004965"/>
    <x v="0"/>
    <x v="3"/>
    <n v="46"/>
    <s v="US-2017-108637"/>
    <n v="0"/>
    <n v="4"/>
    <n v="0"/>
    <n v="20.7"/>
    <n v="0.46881743173671325"/>
  </r>
  <r>
    <x v="650"/>
    <x v="2"/>
    <s v="OFF-PA-10004996"/>
    <x v="0"/>
    <x v="0"/>
    <n v="41.240000000000009"/>
    <s v="US-2017-114013"/>
    <n v="0"/>
    <n v="5"/>
    <n v="0.2"/>
    <n v="13.918499999999998"/>
    <n v="0.43613829632717294"/>
  </r>
  <r>
    <x v="650"/>
    <x v="4"/>
    <s v="FUR-FU-10004712"/>
    <x v="1"/>
    <x v="8"/>
    <n v="28.28"/>
    <s v="CA-2017-136301"/>
    <n v="0"/>
    <n v="2"/>
    <n v="0"/>
    <n v="7.352800000000002"/>
    <n v="0.4595170286641902"/>
  </r>
  <r>
    <x v="650"/>
    <x v="2"/>
    <s v="OFF-BI-10002353"/>
    <x v="0"/>
    <x v="3"/>
    <n v="23.160000000000004"/>
    <s v="US-2017-114013"/>
    <n v="0"/>
    <n v="5"/>
    <n v="0.7"/>
    <n v="-15.439999999999998"/>
    <n v="0.46881743173671325"/>
  </r>
  <r>
    <x v="650"/>
    <x v="0"/>
    <s v="OFF-BI-10004141"/>
    <x v="0"/>
    <x v="3"/>
    <n v="1.2719999999999998"/>
    <s v="CA-2017-159373"/>
    <n v="0"/>
    <n v="2"/>
    <n v="0.8"/>
    <n v="-2.1624000000000012"/>
    <n v="0.46881743173671325"/>
  </r>
  <r>
    <x v="651"/>
    <x v="0"/>
    <s v="FUR-BO-10004409"/>
    <x v="1"/>
    <x v="10"/>
    <n v="241.33199999999999"/>
    <s v="CA-2017-162082"/>
    <n v="1"/>
    <n v="5"/>
    <n v="0.32"/>
    <n v="-14.195999999999998"/>
    <n v="0.5176847302647779"/>
  </r>
  <r>
    <x v="651"/>
    <x v="22"/>
    <s v="FUR-CH-10002880"/>
    <x v="1"/>
    <x v="5"/>
    <n v="196.78399999999999"/>
    <s v="CA-2017-124793"/>
    <n v="1"/>
    <n v="2"/>
    <n v="0.2"/>
    <n v="-22.138200000000012"/>
    <n v="0.46529189879902266"/>
  </r>
  <r>
    <x v="651"/>
    <x v="0"/>
    <s v="OFF-AR-10001044"/>
    <x v="0"/>
    <x v="4"/>
    <n v="145.54400000000001"/>
    <s v="CA-2017-162082"/>
    <n v="0"/>
    <n v="7"/>
    <n v="0.2"/>
    <n v="16.373699999999992"/>
    <n v="0.45632477063632687"/>
  </r>
  <r>
    <x v="651"/>
    <x v="4"/>
    <s v="OFF-BI-10003291"/>
    <x v="0"/>
    <x v="3"/>
    <n v="41.904000000000003"/>
    <s v="CA-2017-133802"/>
    <n v="1"/>
    <n v="6"/>
    <n v="0.2"/>
    <n v="14.142599999999996"/>
    <n v="0.46881743173671325"/>
  </r>
  <r>
    <x v="651"/>
    <x v="10"/>
    <s v="FUR-FU-10004020"/>
    <x v="1"/>
    <x v="8"/>
    <n v="21.880000000000003"/>
    <s v="US-2017-154361"/>
    <n v="1"/>
    <n v="5"/>
    <n v="0.2"/>
    <n v="6.2904999999999998"/>
    <n v="0.4595170286641902"/>
  </r>
  <r>
    <x v="651"/>
    <x v="21"/>
    <s v="FUR-FU-10003724"/>
    <x v="1"/>
    <x v="8"/>
    <n v="16.739999999999998"/>
    <s v="CA-2017-102134"/>
    <n v="1"/>
    <n v="2"/>
    <n v="0"/>
    <n v="4.3523999999999994"/>
    <n v="0.4595170286641902"/>
  </r>
  <r>
    <x v="651"/>
    <x v="0"/>
    <s v="OFF-PA-10001934"/>
    <x v="0"/>
    <x v="0"/>
    <n v="5.1840000000000011"/>
    <s v="CA-2017-162082"/>
    <n v="0"/>
    <n v="1"/>
    <n v="0.2"/>
    <n v="1.8792"/>
    <n v="0.43613829632717294"/>
  </r>
  <r>
    <x v="652"/>
    <x v="4"/>
    <s v="FUR-CH-10000309"/>
    <x v="1"/>
    <x v="5"/>
    <n v="1352.0320000000002"/>
    <s v="CA-2017-138968"/>
    <n v="1"/>
    <n v="4"/>
    <n v="0.2"/>
    <n v="84.501999999999953"/>
    <n v="0.46529189879902266"/>
  </r>
  <r>
    <x v="652"/>
    <x v="0"/>
    <s v="FUR-CH-10000863"/>
    <x v="1"/>
    <x v="5"/>
    <n v="528.42999999999995"/>
    <s v="CA-2017-149272"/>
    <n v="1"/>
    <n v="5"/>
    <n v="0.3"/>
    <n v="-143.43099999999998"/>
    <n v="0.46529189879902266"/>
  </r>
  <r>
    <x v="652"/>
    <x v="29"/>
    <s v="OFF-PA-10001954"/>
    <x v="0"/>
    <x v="0"/>
    <n v="319.76"/>
    <s v="CA-2017-140571"/>
    <n v="1"/>
    <n v="14"/>
    <n v="0"/>
    <n v="147.08959999999999"/>
    <n v="0.43613829632717294"/>
  </r>
  <r>
    <x v="652"/>
    <x v="2"/>
    <s v="TEC-AC-10004855"/>
    <x v="2"/>
    <x v="9"/>
    <n v="83.976000000000013"/>
    <s v="US-2017-113509"/>
    <n v="1"/>
    <n v="3"/>
    <n v="0.2"/>
    <n v="-13.646100000000001"/>
    <n v="0.52062335344040378"/>
  </r>
  <r>
    <x v="652"/>
    <x v="29"/>
    <s v="OFF-PA-10001954"/>
    <x v="0"/>
    <x v="0"/>
    <n v="45.68"/>
    <s v="CA-2017-140571"/>
    <n v="0"/>
    <n v="2"/>
    <n v="0"/>
    <n v="21.012799999999999"/>
    <n v="0.43613829632717294"/>
  </r>
  <r>
    <x v="652"/>
    <x v="0"/>
    <s v="OFF-BI-10004233"/>
    <x v="0"/>
    <x v="3"/>
    <n v="22.385999999999996"/>
    <s v="CA-2017-149272"/>
    <n v="0"/>
    <n v="7"/>
    <n v="0.8"/>
    <n v="-35.817600000000013"/>
    <n v="0.46881743173671325"/>
  </r>
  <r>
    <x v="652"/>
    <x v="4"/>
    <s v="OFF-BI-10003529"/>
    <x v="0"/>
    <x v="3"/>
    <n v="4.5439999999999996"/>
    <s v="CA-2017-138968"/>
    <n v="0"/>
    <n v="2"/>
    <n v="0.2"/>
    <n v="1.6472"/>
    <n v="0.46881743173671325"/>
  </r>
  <r>
    <x v="653"/>
    <x v="36"/>
    <s v="FUR-FU-10004306"/>
    <x v="1"/>
    <x v="8"/>
    <n v="971.5"/>
    <s v="CA-2017-131737"/>
    <n v="1"/>
    <n v="5"/>
    <n v="0"/>
    <n v="252.59"/>
    <n v="0.4595170286641902"/>
  </r>
  <r>
    <x v="653"/>
    <x v="36"/>
    <s v="OFF-AP-10002945"/>
    <x v="0"/>
    <x v="12"/>
    <n v="901.94999999999993"/>
    <s v="CA-2017-131737"/>
    <n v="0"/>
    <n v="3"/>
    <n v="0"/>
    <n v="297.64349999999996"/>
    <n v="0.49507917887403441"/>
  </r>
  <r>
    <x v="653"/>
    <x v="36"/>
    <s v="OFF-EN-10003055"/>
    <x v="0"/>
    <x v="11"/>
    <n v="199.89999999999998"/>
    <s v="CA-2017-131737"/>
    <n v="0"/>
    <n v="5"/>
    <n v="0"/>
    <n v="89.954999999999984"/>
    <n v="0.44424167803735209"/>
  </r>
  <r>
    <x v="653"/>
    <x v="7"/>
    <s v="TEC-PH-10000673"/>
    <x v="2"/>
    <x v="6"/>
    <n v="129.97999999999999"/>
    <s v="CA-2017-115476"/>
    <n v="1"/>
    <n v="2"/>
    <n v="0"/>
    <n v="62.3904"/>
    <n v="0.41105220110552465"/>
  </r>
  <r>
    <x v="653"/>
    <x v="4"/>
    <s v="TEC-PH-10003800"/>
    <x v="2"/>
    <x v="6"/>
    <n v="84.784000000000006"/>
    <s v="CA-2017-134544"/>
    <n v="1"/>
    <n v="2"/>
    <n v="0.2"/>
    <n v="-20.136200000000006"/>
    <n v="0.41105220110552465"/>
  </r>
  <r>
    <x v="653"/>
    <x v="32"/>
    <s v="OFF-AR-10000588"/>
    <x v="0"/>
    <x v="4"/>
    <n v="39.68"/>
    <s v="CA-2017-128111"/>
    <n v="1"/>
    <n v="2"/>
    <n v="0"/>
    <n v="10.316800000000001"/>
    <n v="0.45632477063632687"/>
  </r>
  <r>
    <x v="653"/>
    <x v="7"/>
    <s v="OFF-BI-10000962"/>
    <x v="0"/>
    <x v="3"/>
    <n v="32.54"/>
    <s v="CA-2017-115476"/>
    <n v="0"/>
    <n v="2"/>
    <n v="0"/>
    <n v="15.944599999999998"/>
    <n v="0.46881743173671325"/>
  </r>
  <r>
    <x v="654"/>
    <x v="15"/>
    <s v="OFF-AP-10003590"/>
    <x v="0"/>
    <x v="12"/>
    <n v="871.80000000000007"/>
    <s v="CA-2017-113292"/>
    <n v="1"/>
    <n v="3"/>
    <n v="0.2"/>
    <n v="87.180000000000092"/>
    <n v="0.49507917887403441"/>
  </r>
  <r>
    <x v="654"/>
    <x v="15"/>
    <s v="FUR-TA-10001857"/>
    <x v="1"/>
    <x v="13"/>
    <n v="189.88200000000001"/>
    <s v="US-2017-120929"/>
    <n v="1"/>
    <n v="3"/>
    <n v="0.4"/>
    <n v="-94.941000000000017"/>
    <n v="0.55975208308209756"/>
  </r>
  <r>
    <x v="655"/>
    <x v="26"/>
    <s v="FUR-BO-10002202"/>
    <x v="1"/>
    <x v="10"/>
    <n v="72.294000000000011"/>
    <s v="CA-2017-106383"/>
    <n v="1"/>
    <n v="1"/>
    <n v="0.7"/>
    <n v="-98.801799999999986"/>
    <n v="0.5176847302647779"/>
  </r>
  <r>
    <x v="655"/>
    <x v="15"/>
    <s v="OFF-BI-10001153"/>
    <x v="0"/>
    <x v="3"/>
    <n v="31.086000000000006"/>
    <s v="CA-2017-118178"/>
    <n v="1"/>
    <n v="3"/>
    <n v="0.7"/>
    <n v="-20.72399999999999"/>
    <n v="0.46881743173671325"/>
  </r>
  <r>
    <x v="655"/>
    <x v="20"/>
    <s v="FUR-FU-10000221"/>
    <x v="1"/>
    <x v="8"/>
    <n v="20.32"/>
    <s v="CA-2017-136371"/>
    <n v="1"/>
    <n v="4"/>
    <n v="0"/>
    <n v="6.9087999999999994"/>
    <n v="0.4595170286641902"/>
  </r>
  <r>
    <x v="655"/>
    <x v="20"/>
    <s v="FUR-FU-10000409"/>
    <x v="1"/>
    <x v="8"/>
    <n v="14.98"/>
    <s v="CA-2017-136371"/>
    <n v="0"/>
    <n v="1"/>
    <n v="0"/>
    <n v="6.8908000000000005"/>
    <n v="0.4595170286641902"/>
  </r>
  <r>
    <x v="656"/>
    <x v="24"/>
    <s v="FUR-TA-10001095"/>
    <x v="1"/>
    <x v="13"/>
    <n v="697.16"/>
    <s v="CA-2017-127670"/>
    <n v="1"/>
    <n v="4"/>
    <n v="0"/>
    <n v="146.40359999999998"/>
    <n v="0.55975208308209756"/>
  </r>
  <r>
    <x v="656"/>
    <x v="29"/>
    <s v="FUR-FU-10003691"/>
    <x v="1"/>
    <x v="8"/>
    <n v="86.45"/>
    <s v="CA-2017-162747"/>
    <n v="1"/>
    <n v="7"/>
    <n v="0"/>
    <n v="38.038000000000004"/>
    <n v="0.4595170286641902"/>
  </r>
  <r>
    <x v="656"/>
    <x v="11"/>
    <s v="TEC-PH-10003800"/>
    <x v="2"/>
    <x v="6"/>
    <n v="84.784000000000006"/>
    <s v="US-2017-156986"/>
    <n v="1"/>
    <n v="2"/>
    <n v="0.2"/>
    <n v="-20.136200000000006"/>
    <n v="0.41105220110552465"/>
  </r>
  <r>
    <x v="656"/>
    <x v="11"/>
    <s v="OFF-PA-10002005"/>
    <x v="0"/>
    <x v="0"/>
    <n v="20.736000000000004"/>
    <s v="US-2017-156986"/>
    <n v="0"/>
    <n v="4"/>
    <n v="0.2"/>
    <n v="7.2576000000000001"/>
    <n v="0.43613829632717294"/>
  </r>
  <r>
    <x v="656"/>
    <x v="11"/>
    <s v="OFF-BI-10002498"/>
    <x v="0"/>
    <x v="3"/>
    <n v="16.821000000000005"/>
    <s v="US-2017-156986"/>
    <n v="0"/>
    <n v="3"/>
    <n v="0.7"/>
    <n v="-12.896100000000004"/>
    <n v="0.46881743173671325"/>
  </r>
  <r>
    <x v="656"/>
    <x v="1"/>
    <s v="TEC-PH-10000004"/>
    <x v="2"/>
    <x v="6"/>
    <n v="11.992000000000001"/>
    <s v="CA-2017-150889"/>
    <n v="1"/>
    <n v="1"/>
    <n v="0.2"/>
    <n v="0.89939999999999909"/>
    <n v="0.41105220110552465"/>
  </r>
  <r>
    <x v="656"/>
    <x v="11"/>
    <s v="OFF-PA-10004101"/>
    <x v="0"/>
    <x v="0"/>
    <n v="10.368000000000002"/>
    <s v="US-2017-156986"/>
    <n v="0"/>
    <n v="2"/>
    <n v="0.2"/>
    <n v="3.6288"/>
    <n v="0.43613829632717294"/>
  </r>
  <r>
    <x v="657"/>
    <x v="1"/>
    <s v="FUR-CH-10000665"/>
    <x v="1"/>
    <x v="5"/>
    <n v="528.42999999999995"/>
    <s v="US-2017-133879"/>
    <n v="1"/>
    <n v="5"/>
    <n v="0.3"/>
    <n v="0"/>
    <n v="0.46529189879902266"/>
  </r>
  <r>
    <x v="657"/>
    <x v="0"/>
    <s v="FUR-TA-10004767"/>
    <x v="1"/>
    <x v="13"/>
    <n v="99.372"/>
    <s v="CA-2017-163153"/>
    <n v="1"/>
    <n v="2"/>
    <n v="0.3"/>
    <n v="-1.4196000000000097"/>
    <n v="0.55975208308209756"/>
  </r>
  <r>
    <x v="657"/>
    <x v="1"/>
    <s v="OFF-AR-10004956"/>
    <x v="0"/>
    <x v="4"/>
    <n v="13.392000000000001"/>
    <s v="US-2017-133879"/>
    <n v="0"/>
    <n v="3"/>
    <n v="0.2"/>
    <n v="1.5065999999999975"/>
    <n v="0.45632477063632687"/>
  </r>
  <r>
    <x v="657"/>
    <x v="1"/>
    <s v="OFF-BI-10004465"/>
    <x v="0"/>
    <x v="3"/>
    <n v="3.1679999999999993"/>
    <s v="US-2017-133879"/>
    <n v="0"/>
    <n v="2"/>
    <n v="0.8"/>
    <n v="-4.7520000000000007"/>
    <n v="0.46881743173671325"/>
  </r>
  <r>
    <x v="657"/>
    <x v="0"/>
    <s v="OFF-AR-10001868"/>
    <x v="0"/>
    <x v="4"/>
    <n v="1.3440000000000001"/>
    <s v="CA-2017-163153"/>
    <n v="0"/>
    <n v="1"/>
    <n v="0.2"/>
    <n v="0.504"/>
    <n v="0.45632477063632687"/>
  </r>
  <r>
    <x v="658"/>
    <x v="22"/>
    <s v="FUR-CH-10004754"/>
    <x v="1"/>
    <x v="5"/>
    <n v="167.88800000000001"/>
    <s v="CA-2017-118899"/>
    <n v="1"/>
    <n v="7"/>
    <n v="0.2"/>
    <n v="14.690199999999997"/>
    <n v="0.46529189879902266"/>
  </r>
  <r>
    <x v="658"/>
    <x v="17"/>
    <s v="TEC-AC-10001013"/>
    <x v="2"/>
    <x v="9"/>
    <n v="58.58"/>
    <s v="CA-2017-107615"/>
    <n v="1"/>
    <n v="2"/>
    <n v="0"/>
    <n v="19.331399999999995"/>
    <n v="0.52062335344040378"/>
  </r>
  <r>
    <x v="659"/>
    <x v="11"/>
    <s v="TEC-PH-10003691"/>
    <x v="2"/>
    <x v="6"/>
    <n v="403.16800000000001"/>
    <s v="US-2017-164189"/>
    <n v="1"/>
    <n v="4"/>
    <n v="0.2"/>
    <n v="25.198000000000008"/>
    <n v="0.41105220110552465"/>
  </r>
  <r>
    <x v="659"/>
    <x v="10"/>
    <s v="FUR-BO-10004357"/>
    <x v="1"/>
    <x v="10"/>
    <n v="301.46999999999997"/>
    <s v="CA-2017-130911"/>
    <n v="1"/>
    <n v="3"/>
    <n v="0.5"/>
    <n v="-241.17600000000002"/>
    <n v="0.5176847302647779"/>
  </r>
  <r>
    <x v="659"/>
    <x v="18"/>
    <s v="OFF-PA-10001994"/>
    <x v="0"/>
    <x v="0"/>
    <n v="22.48"/>
    <s v="CA-2017-113803"/>
    <n v="1"/>
    <n v="1"/>
    <n v="0"/>
    <n v="10.3408"/>
    <n v="0.43613829632717294"/>
  </r>
  <r>
    <x v="659"/>
    <x v="10"/>
    <s v="OFF-AR-10000475"/>
    <x v="0"/>
    <x v="4"/>
    <n v="18.656000000000002"/>
    <s v="CA-2017-130911"/>
    <n v="0"/>
    <n v="2"/>
    <n v="0.2"/>
    <n v="1.6324000000000014"/>
    <n v="0.45632477063632687"/>
  </r>
  <r>
    <x v="660"/>
    <x v="39"/>
    <s v="TEC-AC-10003832"/>
    <x v="2"/>
    <x v="9"/>
    <n v="1287.45"/>
    <s v="CA-2017-134887"/>
    <n v="1"/>
    <n v="5"/>
    <n v="0"/>
    <n v="244.61549999999988"/>
    <n v="0.52062335344040378"/>
  </r>
  <r>
    <x v="660"/>
    <x v="20"/>
    <s v="OFF-AR-10001955"/>
    <x v="0"/>
    <x v="4"/>
    <n v="59.519999999999996"/>
    <s v="CA-2017-120082"/>
    <n v="1"/>
    <n v="3"/>
    <n v="0"/>
    <n v="17.855999999999995"/>
    <n v="0.45632477063632687"/>
  </r>
  <r>
    <x v="661"/>
    <x v="20"/>
    <s v="OFF-ST-10001522"/>
    <x v="0"/>
    <x v="1"/>
    <n v="459.95"/>
    <s v="CA-2017-123666"/>
    <n v="1"/>
    <n v="5"/>
    <n v="0"/>
    <n v="18.397999999999968"/>
    <n v="0.44610841445725197"/>
  </r>
  <r>
    <x v="661"/>
    <x v="25"/>
    <s v="TEC-AC-10001314"/>
    <x v="2"/>
    <x v="9"/>
    <n v="119.97600000000001"/>
    <s v="US-2017-162677"/>
    <n v="1"/>
    <n v="3"/>
    <n v="0.2"/>
    <n v="-17.996400000000019"/>
    <n v="0.52062335344040378"/>
  </r>
  <r>
    <x v="661"/>
    <x v="25"/>
    <s v="OFF-ST-10001291"/>
    <x v="0"/>
    <x v="1"/>
    <n v="67.64"/>
    <s v="US-2017-162677"/>
    <n v="0"/>
    <n v="5"/>
    <n v="0.2"/>
    <n v="5.9184999999999981"/>
    <n v="0.44610841445725197"/>
  </r>
  <r>
    <x v="661"/>
    <x v="35"/>
    <s v="OFF-PA-10001838"/>
    <x v="0"/>
    <x v="0"/>
    <n v="17.64"/>
    <s v="CA-2017-161361"/>
    <n v="1"/>
    <n v="3"/>
    <n v="0"/>
    <n v="8.6435999999999993"/>
    <n v="0.43613829632717294"/>
  </r>
  <r>
    <x v="661"/>
    <x v="35"/>
    <s v="OFF-BI-10002215"/>
    <x v="0"/>
    <x v="3"/>
    <n v="17.04"/>
    <s v="CA-2017-161361"/>
    <n v="0"/>
    <n v="3"/>
    <n v="0.2"/>
    <n v="5.5379999999999985"/>
    <n v="0.46881743173671325"/>
  </r>
  <r>
    <x v="662"/>
    <x v="5"/>
    <s v="FUR-FU-10003731"/>
    <x v="1"/>
    <x v="8"/>
    <n v="39.92"/>
    <s v="CA-2017-119074"/>
    <n v="1"/>
    <n v="4"/>
    <n v="0"/>
    <n v="11.177600000000002"/>
    <n v="0.4595170286641902"/>
  </r>
  <r>
    <x v="662"/>
    <x v="5"/>
    <s v="OFF-BI-10000962"/>
    <x v="0"/>
    <x v="3"/>
    <n v="32.54"/>
    <s v="CA-2017-119074"/>
    <n v="0"/>
    <n v="2"/>
    <n v="0"/>
    <n v="15.944599999999998"/>
    <n v="0.46881743173671325"/>
  </r>
  <r>
    <x v="662"/>
    <x v="5"/>
    <s v="FUR-FU-10004053"/>
    <x v="1"/>
    <x v="8"/>
    <n v="20.239999999999998"/>
    <s v="CA-2017-119074"/>
    <n v="0"/>
    <n v="1"/>
    <n v="0"/>
    <n v="8.7032000000000007"/>
    <n v="0.4595170286641902"/>
  </r>
  <r>
    <x v="663"/>
    <x v="4"/>
    <s v="OFF-ST-10002485"/>
    <x v="0"/>
    <x v="1"/>
    <n v="87.92"/>
    <s v="CA-2017-131380"/>
    <n v="1"/>
    <n v="4"/>
    <n v="0"/>
    <n v="0.87919999999999732"/>
    <n v="0.44610841445725197"/>
  </r>
  <r>
    <x v="663"/>
    <x v="6"/>
    <s v="OFF-ST-10000649"/>
    <x v="0"/>
    <x v="1"/>
    <n v="31.4"/>
    <s v="CA-2017-162901"/>
    <n v="1"/>
    <n v="2"/>
    <n v="0"/>
    <n v="7.8500000000000014"/>
    <n v="0.44610841445725197"/>
  </r>
  <r>
    <x v="663"/>
    <x v="4"/>
    <s v="OFF-PA-10001243"/>
    <x v="0"/>
    <x v="0"/>
    <n v="5.98"/>
    <s v="CA-2017-131380"/>
    <n v="0"/>
    <n v="1"/>
    <n v="0"/>
    <n v="2.9302000000000001"/>
    <n v="0.43613829632717294"/>
  </r>
  <r>
    <x v="664"/>
    <x v="1"/>
    <s v="FUR-CH-10002965"/>
    <x v="1"/>
    <x v="5"/>
    <n v="844.11599999999987"/>
    <s v="CA-2017-152555"/>
    <n v="1"/>
    <n v="6"/>
    <n v="0.3"/>
    <n v="-36.176400000000001"/>
    <n v="0.46529189879902266"/>
  </r>
  <r>
    <x v="664"/>
    <x v="1"/>
    <s v="TEC-PH-10001254"/>
    <x v="2"/>
    <x v="6"/>
    <n v="812.73599999999999"/>
    <s v="CA-2017-152555"/>
    <n v="0"/>
    <n v="8"/>
    <n v="0.2"/>
    <n v="60.955199999999962"/>
    <n v="0.41105220110552465"/>
  </r>
  <r>
    <x v="664"/>
    <x v="20"/>
    <s v="FUR-FU-10004848"/>
    <x v="1"/>
    <x v="8"/>
    <n v="414"/>
    <s v="CA-2017-167556"/>
    <n v="1"/>
    <n v="8"/>
    <n v="0"/>
    <n v="124.19999999999999"/>
    <n v="0.4595170286641902"/>
  </r>
  <r>
    <x v="664"/>
    <x v="10"/>
    <s v="FUR-BO-10004015"/>
    <x v="1"/>
    <x v="10"/>
    <n v="299.97499999999997"/>
    <s v="CA-2017-127236"/>
    <n v="1"/>
    <n v="5"/>
    <n v="0.5"/>
    <n v="-167.98600000000002"/>
    <n v="0.5176847302647779"/>
  </r>
  <r>
    <x v="664"/>
    <x v="10"/>
    <s v="TEC-PH-10000141"/>
    <x v="2"/>
    <x v="6"/>
    <n v="158.37599999999998"/>
    <s v="CA-2017-127236"/>
    <n v="0"/>
    <n v="4"/>
    <n v="0.4"/>
    <n v="-36.954399999999993"/>
    <n v="0.41105220110552465"/>
  </r>
  <r>
    <x v="664"/>
    <x v="1"/>
    <s v="OFF-PA-10001295"/>
    <x v="0"/>
    <x v="0"/>
    <n v="45.527999999999999"/>
    <s v="CA-2017-152555"/>
    <n v="0"/>
    <n v="3"/>
    <n v="0.2"/>
    <n v="15.934799999999997"/>
    <n v="0.43613829632717294"/>
  </r>
  <r>
    <x v="664"/>
    <x v="20"/>
    <s v="OFF-BI-10000320"/>
    <x v="0"/>
    <x v="3"/>
    <n v="41.328000000000003"/>
    <s v="CA-2017-167556"/>
    <n v="0"/>
    <n v="7"/>
    <n v="0.2"/>
    <n v="14.981400000000001"/>
    <n v="0.46881743173671325"/>
  </r>
  <r>
    <x v="664"/>
    <x v="20"/>
    <s v="OFF-BI-10003708"/>
    <x v="0"/>
    <x v="3"/>
    <n v="29.800000000000004"/>
    <s v="CA-2017-167556"/>
    <n v="0"/>
    <n v="5"/>
    <n v="0.2"/>
    <n v="9.3124999999999982"/>
    <n v="0.46881743173671325"/>
  </r>
  <r>
    <x v="664"/>
    <x v="20"/>
    <s v="OFF-PA-10000466"/>
    <x v="0"/>
    <x v="0"/>
    <n v="13.48"/>
    <s v="CA-2017-167556"/>
    <n v="0"/>
    <n v="2"/>
    <n v="0"/>
    <n v="6.74"/>
    <n v="0.43613829632717294"/>
  </r>
  <r>
    <x v="665"/>
    <x v="37"/>
    <s v="OFF-PA-10004156"/>
    <x v="0"/>
    <x v="0"/>
    <n v="11.34"/>
    <s v="CA-2017-128258"/>
    <n v="1"/>
    <n v="1"/>
    <n v="0"/>
    <n v="5.5565999999999995"/>
    <n v="0.43613829632717294"/>
  </r>
  <r>
    <x v="666"/>
    <x v="20"/>
    <s v="FUR-CH-10003817"/>
    <x v="1"/>
    <x v="5"/>
    <n v="327.99600000000004"/>
    <s v="CA-2017-124100"/>
    <n v="1"/>
    <n v="6"/>
    <n v="0.1"/>
    <n v="54.666000000000011"/>
    <n v="0.46529189879902266"/>
  </r>
  <r>
    <x v="666"/>
    <x v="2"/>
    <s v="TEC-PH-10002789"/>
    <x v="2"/>
    <x v="6"/>
    <n v="280.78200000000004"/>
    <s v="US-2017-151827"/>
    <n v="1"/>
    <n v="3"/>
    <n v="0.4"/>
    <n v="-60.836100000000016"/>
    <n v="0.41105220110552465"/>
  </r>
  <r>
    <x v="666"/>
    <x v="2"/>
    <s v="TEC-AC-10003289"/>
    <x v="2"/>
    <x v="9"/>
    <n v="31.983999999999998"/>
    <s v="US-2017-151827"/>
    <n v="0"/>
    <n v="2"/>
    <n v="0.2"/>
    <n v="1.1993999999999998"/>
    <n v="0.52062335344040378"/>
  </r>
  <r>
    <x v="667"/>
    <x v="20"/>
    <s v="FUR-CH-10000454"/>
    <x v="1"/>
    <x v="5"/>
    <n v="1317.492"/>
    <s v="CA-2017-111213"/>
    <n v="1"/>
    <n v="6"/>
    <n v="0.1"/>
    <n v="292.77599999999995"/>
    <n v="0.46529189879902266"/>
  </r>
  <r>
    <x v="667"/>
    <x v="20"/>
    <s v="OFF-AR-10001953"/>
    <x v="0"/>
    <x v="4"/>
    <n v="263.88"/>
    <s v="CA-2017-166674"/>
    <n v="1"/>
    <n v="6"/>
    <n v="0"/>
    <n v="71.247600000000006"/>
    <n v="0.45632477063632687"/>
  </r>
  <r>
    <x v="667"/>
    <x v="20"/>
    <s v="OFF-ST-10001469"/>
    <x v="0"/>
    <x v="1"/>
    <n v="161.94"/>
    <s v="CA-2017-166674"/>
    <n v="0"/>
    <n v="3"/>
    <n v="0"/>
    <n v="9.716399999999993"/>
    <n v="0.44610841445725197"/>
  </r>
  <r>
    <x v="667"/>
    <x v="20"/>
    <s v="OFF-AR-10002956"/>
    <x v="0"/>
    <x v="4"/>
    <n v="88.04"/>
    <s v="CA-2017-149902"/>
    <n v="1"/>
    <n v="4"/>
    <n v="0"/>
    <n v="22.8904"/>
    <n v="0.45632477063632687"/>
  </r>
  <r>
    <x v="667"/>
    <x v="20"/>
    <s v="OFF-SU-10000946"/>
    <x v="0"/>
    <x v="14"/>
    <n v="63.84"/>
    <s v="CA-2017-111213"/>
    <n v="0"/>
    <n v="8"/>
    <n v="0"/>
    <n v="18.513599999999997"/>
    <n v="0.53938093436526824"/>
  </r>
  <r>
    <x v="667"/>
    <x v="20"/>
    <s v="OFF-AR-10000588"/>
    <x v="0"/>
    <x v="4"/>
    <n v="59.519999999999996"/>
    <s v="CA-2017-166674"/>
    <n v="0"/>
    <n v="3"/>
    <n v="0"/>
    <n v="15.475200000000001"/>
    <n v="0.45632477063632687"/>
  </r>
  <r>
    <x v="667"/>
    <x v="20"/>
    <s v="TEC-PH-10002365"/>
    <x v="2"/>
    <x v="6"/>
    <n v="35.119999999999997"/>
    <s v="CA-2017-166674"/>
    <n v="0"/>
    <n v="4"/>
    <n v="0"/>
    <n v="9.1311999999999998"/>
    <n v="0.41105220110552465"/>
  </r>
  <r>
    <x v="667"/>
    <x v="12"/>
    <s v="OFF-FA-10003112"/>
    <x v="0"/>
    <x v="7"/>
    <n v="31.560000000000002"/>
    <s v="CA-2017-103947"/>
    <n v="1"/>
    <n v="5"/>
    <n v="0.2"/>
    <n v="9.8624999999999972"/>
    <n v="0.51168203684699509"/>
  </r>
  <r>
    <x v="667"/>
    <x v="20"/>
    <s v="OFF-AR-10003156"/>
    <x v="0"/>
    <x v="4"/>
    <n v="30.48"/>
    <s v="CA-2017-166674"/>
    <n v="0"/>
    <n v="3"/>
    <n v="0"/>
    <n v="7.9248000000000012"/>
    <n v="0.45632477063632687"/>
  </r>
  <r>
    <x v="667"/>
    <x v="12"/>
    <s v="OFF-AP-10002350"/>
    <x v="0"/>
    <x v="12"/>
    <n v="30.144000000000002"/>
    <s v="CA-2017-103947"/>
    <n v="0"/>
    <n v="2"/>
    <n v="0.2"/>
    <n v="3.0143999999999993"/>
    <n v="0.49507917887403441"/>
  </r>
  <r>
    <x v="667"/>
    <x v="20"/>
    <s v="OFF-LA-10001297"/>
    <x v="0"/>
    <x v="2"/>
    <n v="20.7"/>
    <s v="CA-2017-161473"/>
    <n v="1"/>
    <n v="2"/>
    <n v="0"/>
    <n v="9.9359999999999999"/>
    <n v="0.4647369236065339"/>
  </r>
  <r>
    <x v="667"/>
    <x v="20"/>
    <s v="OFF-BI-10003305"/>
    <x v="0"/>
    <x v="3"/>
    <n v="14.352000000000002"/>
    <s v="CA-2017-161473"/>
    <n v="0"/>
    <n v="3"/>
    <n v="0.2"/>
    <n v="4.6643999999999988"/>
    <n v="0.46881743173671325"/>
  </r>
  <r>
    <x v="667"/>
    <x v="21"/>
    <s v="TEC-PH-10000148"/>
    <x v="2"/>
    <x v="6"/>
    <n v="12.99"/>
    <s v="US-2017-160206"/>
    <n v="1"/>
    <n v="1"/>
    <n v="0"/>
    <n v="0.25980000000000025"/>
    <n v="0.41105220110552465"/>
  </r>
  <r>
    <x v="667"/>
    <x v="20"/>
    <s v="OFF-SU-10001574"/>
    <x v="0"/>
    <x v="14"/>
    <n v="10.95"/>
    <s v="CA-2017-161473"/>
    <n v="0"/>
    <n v="3"/>
    <n v="0"/>
    <n v="3.2849999999999993"/>
    <n v="0.53938093436526824"/>
  </r>
  <r>
    <x v="667"/>
    <x v="20"/>
    <s v="OFF-AR-10004974"/>
    <x v="0"/>
    <x v="4"/>
    <n v="9.84"/>
    <s v="CA-2017-166674"/>
    <n v="0"/>
    <n v="3"/>
    <n v="0"/>
    <n v="2.8535999999999988"/>
    <n v="0.45632477063632687"/>
  </r>
  <r>
    <x v="667"/>
    <x v="5"/>
    <s v="FUR-FU-10003274"/>
    <x v="1"/>
    <x v="8"/>
    <n v="7.04"/>
    <s v="CA-2017-127985"/>
    <n v="1"/>
    <n v="4"/>
    <n v="0"/>
    <n v="3.0976000000000004"/>
    <n v="0.4595170286641902"/>
  </r>
  <r>
    <x v="667"/>
    <x v="20"/>
    <s v="OFF-BI-10004140"/>
    <x v="0"/>
    <x v="3"/>
    <n v="3.5920000000000005"/>
    <s v="CA-2017-111213"/>
    <n v="0"/>
    <n v="1"/>
    <n v="0.2"/>
    <n v="1.1224999999999996"/>
    <n v="0.46881743173671325"/>
  </r>
  <r>
    <x v="668"/>
    <x v="21"/>
    <s v="FUR-CH-10000847"/>
    <x v="1"/>
    <x v="5"/>
    <n v="1454.9"/>
    <s v="CA-2017-123540"/>
    <n v="1"/>
    <n v="5"/>
    <n v="0"/>
    <n v="378.274"/>
    <n v="0.46529189879902266"/>
  </r>
  <r>
    <x v="669"/>
    <x v="18"/>
    <s v="TEC-PH-10000673"/>
    <x v="2"/>
    <x v="6"/>
    <n v="259.95999999999998"/>
    <s v="CA-2017-167682"/>
    <n v="1"/>
    <n v="4"/>
    <n v="0"/>
    <n v="124.7808"/>
    <n v="0.41105220110552465"/>
  </r>
  <r>
    <x v="669"/>
    <x v="2"/>
    <s v="OFF-BI-10004330"/>
    <x v="0"/>
    <x v="3"/>
    <n v="99.846000000000004"/>
    <s v="CA-2017-120796"/>
    <n v="1"/>
    <n v="9"/>
    <n v="0.7"/>
    <n v="-83.204999999999984"/>
    <n v="0.46881743173671325"/>
  </r>
  <r>
    <x v="669"/>
    <x v="18"/>
    <s v="FUR-FU-10003799"/>
    <x v="1"/>
    <x v="8"/>
    <n v="71.12"/>
    <s v="CA-2017-167682"/>
    <n v="0"/>
    <n v="4"/>
    <n v="0"/>
    <n v="22.047199999999997"/>
    <n v="0.4595170286641902"/>
  </r>
  <r>
    <x v="669"/>
    <x v="0"/>
    <s v="OFF-PA-10003893"/>
    <x v="0"/>
    <x v="0"/>
    <n v="10.272000000000002"/>
    <s v="CA-2017-162222"/>
    <n v="1"/>
    <n v="3"/>
    <n v="0.2"/>
    <n v="3.2099999999999982"/>
    <n v="0.43613829632717294"/>
  </r>
  <r>
    <x v="670"/>
    <x v="20"/>
    <s v="OFF-BI-10004600"/>
    <x v="0"/>
    <x v="3"/>
    <n v="588.78399999999999"/>
    <s v="CA-2017-167115"/>
    <n v="1"/>
    <n v="2"/>
    <n v="0.2"/>
    <n v="183.99499999999998"/>
    <n v="0.46881743173671325"/>
  </r>
  <r>
    <x v="670"/>
    <x v="6"/>
    <s v="TEC-PH-10001448"/>
    <x v="2"/>
    <x v="6"/>
    <n v="149.97"/>
    <s v="CA-2017-159142"/>
    <n v="1"/>
    <n v="3"/>
    <n v="0"/>
    <n v="5.9987999999999815"/>
    <n v="0.41105220110552465"/>
  </r>
  <r>
    <x v="670"/>
    <x v="20"/>
    <s v="TEC-AC-10001109"/>
    <x v="2"/>
    <x v="9"/>
    <n v="89.97"/>
    <s v="CA-2017-123050"/>
    <n v="1"/>
    <n v="3"/>
    <n v="0"/>
    <n v="37.787400000000005"/>
    <n v="0.52062335344040378"/>
  </r>
  <r>
    <x v="670"/>
    <x v="20"/>
    <s v="FUR-FU-10000723"/>
    <x v="1"/>
    <x v="8"/>
    <n v="82.64"/>
    <s v="CA-2017-123050"/>
    <n v="0"/>
    <n v="2"/>
    <n v="0"/>
    <n v="7.4376000000000033"/>
    <n v="0.4595170286641902"/>
  </r>
  <r>
    <x v="670"/>
    <x v="20"/>
    <s v="OFF-ST-10003455"/>
    <x v="0"/>
    <x v="1"/>
    <n v="31.02"/>
    <s v="CA-2017-123050"/>
    <n v="0"/>
    <n v="2"/>
    <n v="0"/>
    <n v="8.0652000000000008"/>
    <n v="0.44610841445725197"/>
  </r>
  <r>
    <x v="670"/>
    <x v="6"/>
    <s v="OFF-PA-10001776"/>
    <x v="0"/>
    <x v="0"/>
    <n v="27.81"/>
    <s v="CA-2017-159142"/>
    <n v="0"/>
    <n v="3"/>
    <n v="0"/>
    <n v="13.070699999999999"/>
    <n v="0.43613829632717294"/>
  </r>
  <r>
    <x v="671"/>
    <x v="2"/>
    <s v="OFF-SU-10000646"/>
    <x v="0"/>
    <x v="14"/>
    <n v="769.18400000000008"/>
    <s v="CA-2017-161907"/>
    <n v="1"/>
    <n v="4"/>
    <n v="0.2"/>
    <n v="-163.45159999999996"/>
    <n v="0.53938093436526824"/>
  </r>
  <r>
    <x v="671"/>
    <x v="0"/>
    <s v="OFF-ST-10003442"/>
    <x v="0"/>
    <x v="1"/>
    <n v="158.36800000000002"/>
    <s v="CA-2017-159695"/>
    <n v="1"/>
    <n v="7"/>
    <n v="0.2"/>
    <n v="13.857199999999999"/>
    <n v="0.44610841445725197"/>
  </r>
  <r>
    <x v="671"/>
    <x v="2"/>
    <s v="TEC-PH-10000141"/>
    <x v="2"/>
    <x v="6"/>
    <n v="118.78199999999998"/>
    <s v="CA-2017-161907"/>
    <n v="0"/>
    <n v="3"/>
    <n v="0.4"/>
    <n v="-27.715799999999994"/>
    <n v="0.41105220110552465"/>
  </r>
  <r>
    <x v="672"/>
    <x v="45"/>
    <s v="TEC-PH-10002555"/>
    <x v="2"/>
    <x v="6"/>
    <n v="1294.75"/>
    <s v="US-2017-150140"/>
    <n v="1"/>
    <n v="5"/>
    <n v="0"/>
    <n v="336.63499999999999"/>
    <n v="0.41105220110552465"/>
  </r>
  <r>
    <x v="673"/>
    <x v="4"/>
    <s v="TEC-CO-10002095"/>
    <x v="2"/>
    <x v="16"/>
    <n v="1199.9760000000001"/>
    <s v="CA-2017-110499"/>
    <n v="1"/>
    <n v="3"/>
    <n v="0.2"/>
    <n v="374.99249999999995"/>
    <n v="0.55185675810753509"/>
  </r>
  <r>
    <x v="673"/>
    <x v="20"/>
    <s v="FUR-CH-10000454"/>
    <x v="1"/>
    <x v="5"/>
    <n v="658.74599999999998"/>
    <s v="CA-2017-120530"/>
    <n v="1"/>
    <n v="3"/>
    <n v="0.1"/>
    <n v="146.38799999999998"/>
    <n v="0.46529189879902266"/>
  </r>
  <r>
    <x v="673"/>
    <x v="23"/>
    <s v="OFF-PA-10004243"/>
    <x v="0"/>
    <x v="0"/>
    <n v="37.94"/>
    <s v="CA-2017-154998"/>
    <n v="1"/>
    <n v="2"/>
    <n v="0"/>
    <n v="18.211199999999998"/>
    <n v="0.43613829632717294"/>
  </r>
  <r>
    <x v="673"/>
    <x v="2"/>
    <s v="OFF-ST-10001627"/>
    <x v="0"/>
    <x v="1"/>
    <n v="36.744"/>
    <s v="CA-2017-114405"/>
    <n v="1"/>
    <n v="3"/>
    <n v="0.2"/>
    <n v="3.6744000000000039"/>
    <n v="0.44610841445725197"/>
  </r>
  <r>
    <x v="673"/>
    <x v="2"/>
    <s v="OFF-AP-10003278"/>
    <x v="0"/>
    <x v="12"/>
    <n v="33.528000000000006"/>
    <s v="CA-2017-114405"/>
    <n v="0"/>
    <n v="3"/>
    <n v="0.2"/>
    <n v="2.5146000000000015"/>
    <n v="0.49507917887403441"/>
  </r>
  <r>
    <x v="673"/>
    <x v="20"/>
    <s v="OFF-AR-10002833"/>
    <x v="0"/>
    <x v="4"/>
    <n v="3.64"/>
    <s v="CA-2017-132899"/>
    <n v="1"/>
    <n v="2"/>
    <n v="0"/>
    <n v="0.98280000000000012"/>
    <n v="0.45632477063632687"/>
  </r>
  <r>
    <x v="674"/>
    <x v="0"/>
    <s v="OFF-BI-10004995"/>
    <x v="0"/>
    <x v="3"/>
    <n v="1088.7919999999997"/>
    <s v="CA-2017-130946"/>
    <n v="1"/>
    <n v="4"/>
    <n v="0.8"/>
    <n v="-1850.9464000000007"/>
    <n v="0.46881743173671325"/>
  </r>
  <r>
    <x v="674"/>
    <x v="20"/>
    <s v="FUR-BO-10002268"/>
    <x v="1"/>
    <x v="10"/>
    <n v="388.70400000000006"/>
    <s v="CA-2017-138520"/>
    <n v="1"/>
    <n v="6"/>
    <n v="0.2"/>
    <n v="-4.8588000000000022"/>
    <n v="0.5176847302647779"/>
  </r>
  <r>
    <x v="674"/>
    <x v="5"/>
    <s v="FUR-BO-10001608"/>
    <x v="1"/>
    <x v="10"/>
    <n v="354.90000000000003"/>
    <s v="US-2017-106600"/>
    <n v="1"/>
    <n v="5"/>
    <n v="0"/>
    <n v="88.725000000000023"/>
    <n v="0.5176847302647779"/>
  </r>
  <r>
    <x v="674"/>
    <x v="13"/>
    <s v="FUR-FU-10003268"/>
    <x v="1"/>
    <x v="8"/>
    <n v="159.91999999999999"/>
    <s v="CA-2017-134789"/>
    <n v="1"/>
    <n v="4"/>
    <n v="0"/>
    <n v="31.983999999999995"/>
    <n v="0.4595170286641902"/>
  </r>
  <r>
    <x v="674"/>
    <x v="10"/>
    <s v="OFF-BI-10004224"/>
    <x v="0"/>
    <x v="3"/>
    <n v="121.10400000000003"/>
    <s v="CA-2017-104969"/>
    <n v="1"/>
    <n v="6"/>
    <n v="0.7"/>
    <n v="-100.91999999999999"/>
    <n v="0.46881743173671325"/>
  </r>
  <r>
    <x v="674"/>
    <x v="0"/>
    <s v="TEC-AC-10001990"/>
    <x v="2"/>
    <x v="9"/>
    <n v="431.92800000000005"/>
    <s v="CA-2017-130946"/>
    <n v="0"/>
    <n v="9"/>
    <n v="0.2"/>
    <n v="64.789199999999951"/>
    <n v="0.52062335344040378"/>
  </r>
  <r>
    <x v="674"/>
    <x v="0"/>
    <s v="FUR-CH-10004540"/>
    <x v="1"/>
    <x v="5"/>
    <n v="95.983999999999995"/>
    <s v="CA-2017-130946"/>
    <n v="0"/>
    <n v="4"/>
    <n v="0.3"/>
    <n v="-4.1135999999999981"/>
    <n v="0.46529189879902266"/>
  </r>
  <r>
    <x v="674"/>
    <x v="4"/>
    <s v="OFF-ST-10002583"/>
    <x v="0"/>
    <x v="1"/>
    <n v="64.959999999999994"/>
    <s v="CA-2017-130477"/>
    <n v="1"/>
    <n v="2"/>
    <n v="0"/>
    <n v="2.598399999999998"/>
    <n v="0.44610841445725197"/>
  </r>
  <r>
    <x v="674"/>
    <x v="20"/>
    <s v="OFF-PA-10002713"/>
    <x v="0"/>
    <x v="0"/>
    <n v="34.4"/>
    <s v="CA-2017-138520"/>
    <n v="0"/>
    <n v="5"/>
    <n v="0"/>
    <n v="15.823999999999998"/>
    <n v="0.43613829632717294"/>
  </r>
  <r>
    <x v="674"/>
    <x v="13"/>
    <s v="OFF-FA-10002280"/>
    <x v="0"/>
    <x v="7"/>
    <n v="30"/>
    <s v="CA-2017-134789"/>
    <n v="0"/>
    <n v="6"/>
    <n v="0"/>
    <n v="14.399999999999999"/>
    <n v="0.51168203684699509"/>
  </r>
  <r>
    <x v="674"/>
    <x v="13"/>
    <s v="OFF-PA-10001934"/>
    <x v="0"/>
    <x v="0"/>
    <n v="25.92"/>
    <s v="CA-2017-134789"/>
    <n v="0"/>
    <n v="4"/>
    <n v="0"/>
    <n v="12.700800000000001"/>
    <n v="0.43613829632717294"/>
  </r>
  <r>
    <x v="674"/>
    <x v="4"/>
    <s v="FUR-FU-10002597"/>
    <x v="1"/>
    <x v="8"/>
    <n v="24.700000000000003"/>
    <s v="CA-2017-124233"/>
    <n v="1"/>
    <n v="5"/>
    <n v="0"/>
    <n v="10.374000000000001"/>
    <n v="0.4595170286641902"/>
  </r>
  <r>
    <x v="674"/>
    <x v="4"/>
    <s v="OFF-PA-10002947"/>
    <x v="0"/>
    <x v="0"/>
    <n v="20.04"/>
    <s v="CA-2017-130477"/>
    <n v="0"/>
    <n v="3"/>
    <n v="0"/>
    <n v="9.6191999999999993"/>
    <n v="0.43613829632717294"/>
  </r>
  <r>
    <x v="674"/>
    <x v="5"/>
    <s v="OFF-EN-10002973"/>
    <x v="0"/>
    <x v="11"/>
    <n v="17.920000000000002"/>
    <s v="CA-2017-150000"/>
    <n v="1"/>
    <n v="4"/>
    <n v="0"/>
    <n v="8.6016000000000012"/>
    <n v="0.44424167803735209"/>
  </r>
  <r>
    <x v="674"/>
    <x v="20"/>
    <s v="OFF-AR-10002399"/>
    <x v="0"/>
    <x v="4"/>
    <n v="17.04"/>
    <s v="CA-2017-138520"/>
    <n v="0"/>
    <n v="4"/>
    <n v="0"/>
    <n v="6.9863999999999997"/>
    <n v="0.45632477063632687"/>
  </r>
  <r>
    <x v="674"/>
    <x v="4"/>
    <s v="OFF-PA-10000019"/>
    <x v="0"/>
    <x v="0"/>
    <n v="12.96"/>
    <s v="CA-2017-130477"/>
    <n v="0"/>
    <n v="2"/>
    <n v="0"/>
    <n v="6.2208000000000006"/>
    <n v="0.43613829632717294"/>
  </r>
  <r>
    <x v="674"/>
    <x v="10"/>
    <s v="OFF-EN-10002312"/>
    <x v="0"/>
    <x v="11"/>
    <n v="8.8719999999999999"/>
    <s v="CA-2017-104969"/>
    <n v="0"/>
    <n v="1"/>
    <n v="0.2"/>
    <n v="3.2161"/>
    <n v="0.44424167803735209"/>
  </r>
  <r>
    <x v="674"/>
    <x v="20"/>
    <s v="OFF-EN-10001137"/>
    <x v="0"/>
    <x v="11"/>
    <n v="8.26"/>
    <s v="CA-2017-138520"/>
    <n v="0"/>
    <n v="2"/>
    <n v="0"/>
    <n v="3.7995999999999999"/>
    <n v="0.44424167803735209"/>
  </r>
  <r>
    <x v="675"/>
    <x v="4"/>
    <s v="FUR-BO-10001798"/>
    <x v="1"/>
    <x v="10"/>
    <n v="556.66499999999996"/>
    <s v="CA-2017-117681"/>
    <n v="1"/>
    <n v="5"/>
    <n v="0.15"/>
    <n v="6.5490000000000208"/>
    <n v="0.5176847302647779"/>
  </r>
  <r>
    <x v="675"/>
    <x v="14"/>
    <s v="TEC-PH-10002555"/>
    <x v="2"/>
    <x v="6"/>
    <n v="517.9"/>
    <s v="CA-2017-128517"/>
    <n v="1"/>
    <n v="2"/>
    <n v="0"/>
    <n v="134.654"/>
    <n v="0.41105220110552465"/>
  </r>
  <r>
    <x v="675"/>
    <x v="22"/>
    <s v="OFF-BI-10003712"/>
    <x v="0"/>
    <x v="3"/>
    <n v="35.352000000000004"/>
    <s v="CA-2017-126809"/>
    <n v="1"/>
    <n v="9"/>
    <n v="0.2"/>
    <n v="12.815099999999997"/>
    <n v="0.46881743173671325"/>
  </r>
  <r>
    <x v="675"/>
    <x v="14"/>
    <s v="OFF-BI-10000831"/>
    <x v="0"/>
    <x v="3"/>
    <n v="5.28"/>
    <s v="CA-2017-128517"/>
    <n v="0"/>
    <n v="2"/>
    <n v="0"/>
    <n v="2.4287999999999998"/>
    <n v="0.46881743173671325"/>
  </r>
  <r>
    <x v="676"/>
    <x v="4"/>
    <s v="OFF-ST-10001932"/>
    <x v="0"/>
    <x v="1"/>
    <n v="579.51"/>
    <s v="CA-2017-123358"/>
    <n v="1"/>
    <n v="3"/>
    <n v="0"/>
    <n v="81.131400000000014"/>
    <n v="0.44610841445725197"/>
  </r>
  <r>
    <x v="676"/>
    <x v="4"/>
    <s v="OFF-ST-10000636"/>
    <x v="0"/>
    <x v="1"/>
    <n v="150.66"/>
    <s v="CA-2017-123358"/>
    <n v="0"/>
    <n v="9"/>
    <n v="0"/>
    <n v="6.0263999999999918"/>
    <n v="0.44610841445725197"/>
  </r>
  <r>
    <x v="676"/>
    <x v="4"/>
    <s v="OFF-AP-10004980"/>
    <x v="0"/>
    <x v="12"/>
    <n v="113.76"/>
    <s v="CA-2017-123358"/>
    <n v="0"/>
    <n v="3"/>
    <n v="0"/>
    <n v="44.366400000000006"/>
    <n v="0.49507917887403441"/>
  </r>
  <r>
    <x v="676"/>
    <x v="4"/>
    <s v="OFF-BI-10000069"/>
    <x v="0"/>
    <x v="3"/>
    <n v="48.032000000000004"/>
    <s v="CA-2017-123358"/>
    <n v="0"/>
    <n v="4"/>
    <n v="0.2"/>
    <n v="15.610399999999993"/>
    <n v="0.46881743173671325"/>
  </r>
  <r>
    <x v="676"/>
    <x v="4"/>
    <s v="OFF-BI-10000174"/>
    <x v="0"/>
    <x v="3"/>
    <n v="23.2"/>
    <s v="CA-2017-124814"/>
    <n v="1"/>
    <n v="5"/>
    <n v="0.2"/>
    <n v="8.1199999999999974"/>
    <n v="0.46881743173671325"/>
  </r>
  <r>
    <x v="676"/>
    <x v="1"/>
    <s v="OFF-AR-10000034"/>
    <x v="0"/>
    <x v="4"/>
    <n v="13.568000000000001"/>
    <s v="CA-2017-109652"/>
    <n v="1"/>
    <n v="4"/>
    <n v="0.2"/>
    <n v="3.2223999999999995"/>
    <n v="0.45632477063632687"/>
  </r>
  <r>
    <x v="676"/>
    <x v="4"/>
    <s v="OFF-PA-10002787"/>
    <x v="0"/>
    <x v="0"/>
    <n v="12.96"/>
    <s v="CA-2017-124814"/>
    <n v="0"/>
    <n v="2"/>
    <n v="0"/>
    <n v="6.2208000000000006"/>
    <n v="0.43613829632717294"/>
  </r>
  <r>
    <x v="676"/>
    <x v="10"/>
    <s v="OFF-BI-10004716"/>
    <x v="0"/>
    <x v="3"/>
    <n v="8.9040000000000017"/>
    <s v="US-2017-114622"/>
    <n v="1"/>
    <n v="2"/>
    <n v="0.7"/>
    <n v="-6.5296000000000003"/>
    <n v="0.46881743173671325"/>
  </r>
  <r>
    <x v="677"/>
    <x v="4"/>
    <s v="FUR-CH-10001545"/>
    <x v="1"/>
    <x v="5"/>
    <n v="638.28800000000012"/>
    <s v="CA-2017-142398"/>
    <n v="1"/>
    <n v="7"/>
    <n v="0.2"/>
    <n v="-31.914400000000015"/>
    <n v="0.46529189879902266"/>
  </r>
  <r>
    <x v="677"/>
    <x v="6"/>
    <s v="FUR-TA-10004086"/>
    <x v="1"/>
    <x v="13"/>
    <n v="343.92"/>
    <s v="CA-2017-112102"/>
    <n v="1"/>
    <n v="4"/>
    <n v="0"/>
    <n v="75.662399999999991"/>
    <n v="0.55975208308209756"/>
  </r>
  <r>
    <x v="677"/>
    <x v="4"/>
    <s v="FUR-CH-10000225"/>
    <x v="1"/>
    <x v="5"/>
    <n v="194.35200000000003"/>
    <s v="CA-2017-163594"/>
    <n v="1"/>
    <n v="3"/>
    <n v="0.2"/>
    <n v="-36.441000000000031"/>
    <n v="0.46529189879902266"/>
  </r>
  <r>
    <x v="677"/>
    <x v="25"/>
    <s v="OFF-ST-10001469"/>
    <x v="0"/>
    <x v="1"/>
    <n v="129.55199999999999"/>
    <s v="CA-2017-124254"/>
    <n v="1"/>
    <n v="3"/>
    <n v="0.2"/>
    <n v="-22.671600000000005"/>
    <n v="0.44610841445725197"/>
  </r>
  <r>
    <x v="677"/>
    <x v="6"/>
    <s v="OFF-EN-10002500"/>
    <x v="0"/>
    <x v="11"/>
    <n v="63.9"/>
    <s v="CA-2017-112102"/>
    <n v="0"/>
    <n v="5"/>
    <n v="0"/>
    <n v="28.754999999999995"/>
    <n v="0.44424167803735209"/>
  </r>
  <r>
    <x v="677"/>
    <x v="25"/>
    <s v="OFF-ST-10000060"/>
    <x v="0"/>
    <x v="1"/>
    <n v="51.984000000000009"/>
    <s v="CA-2017-124254"/>
    <n v="0"/>
    <n v="1"/>
    <n v="0.2"/>
    <n v="-5.1983999999999995"/>
    <n v="0.44610841445725197"/>
  </r>
  <r>
    <x v="677"/>
    <x v="6"/>
    <s v="OFF-PA-10000100"/>
    <x v="0"/>
    <x v="0"/>
    <n v="40.99"/>
    <s v="CA-2017-112102"/>
    <n v="0"/>
    <n v="1"/>
    <n v="0"/>
    <n v="20.085100000000001"/>
    <n v="0.43613829632717294"/>
  </r>
  <r>
    <x v="677"/>
    <x v="4"/>
    <s v="OFF-BI-10003707"/>
    <x v="0"/>
    <x v="3"/>
    <n v="36.624000000000002"/>
    <s v="CA-2017-163594"/>
    <n v="0"/>
    <n v="3"/>
    <n v="0.2"/>
    <n v="13.734"/>
    <n v="0.46881743173671325"/>
  </r>
  <r>
    <x v="677"/>
    <x v="4"/>
    <s v="OFF-PA-10000809"/>
    <x v="0"/>
    <x v="0"/>
    <n v="19.440000000000001"/>
    <s v="CA-2017-163594"/>
    <n v="0"/>
    <n v="3"/>
    <n v="0"/>
    <n v="9.3312000000000008"/>
    <n v="0.43613829632717294"/>
  </r>
  <r>
    <x v="677"/>
    <x v="4"/>
    <s v="OFF-BI-10004826"/>
    <x v="0"/>
    <x v="3"/>
    <n v="13.208000000000002"/>
    <s v="CA-2017-142398"/>
    <n v="0"/>
    <n v="1"/>
    <n v="0.2"/>
    <n v="4.6228000000000007"/>
    <n v="0.46881743173671325"/>
  </r>
  <r>
    <x v="677"/>
    <x v="25"/>
    <s v="OFF-PA-10000807"/>
    <x v="0"/>
    <x v="0"/>
    <n v="10.272000000000002"/>
    <s v="CA-2017-124254"/>
    <n v="0"/>
    <n v="3"/>
    <n v="0.2"/>
    <n v="3.4668000000000001"/>
    <n v="0.43613829632717294"/>
  </r>
  <r>
    <x v="678"/>
    <x v="4"/>
    <s v="OFF-EN-10001509"/>
    <x v="0"/>
    <x v="11"/>
    <n v="6.12"/>
    <s v="CA-2017-152800"/>
    <n v="1"/>
    <n v="3"/>
    <n v="0"/>
    <n v="2.8763999999999994"/>
    <n v="0.44424167803735209"/>
  </r>
  <r>
    <x v="679"/>
    <x v="12"/>
    <s v="FUR-CH-10004086"/>
    <x v="1"/>
    <x v="5"/>
    <n v="933.53600000000006"/>
    <s v="CA-2017-112669"/>
    <n v="1"/>
    <n v="4"/>
    <n v="0.2"/>
    <n v="105.02279999999996"/>
    <n v="0.46529189879902266"/>
  </r>
  <r>
    <x v="679"/>
    <x v="4"/>
    <s v="FUR-CH-10004886"/>
    <x v="1"/>
    <x v="5"/>
    <n v="383.8"/>
    <s v="CA-2017-148796"/>
    <n v="1"/>
    <n v="5"/>
    <n v="0.2"/>
    <n v="38.379999999999981"/>
    <n v="0.46529189879902266"/>
  </r>
  <r>
    <x v="679"/>
    <x v="6"/>
    <s v="OFF-ST-10001558"/>
    <x v="0"/>
    <x v="1"/>
    <n v="81.199999999999989"/>
    <s v="CA-2017-164735"/>
    <n v="1"/>
    <n v="5"/>
    <n v="0"/>
    <n v="12.18"/>
    <n v="0.44610841445725197"/>
  </r>
  <r>
    <x v="679"/>
    <x v="12"/>
    <s v="OFF-ST-10001228"/>
    <x v="0"/>
    <x v="1"/>
    <n v="42.975999999999999"/>
    <s v="CA-2017-112669"/>
    <n v="0"/>
    <n v="4"/>
    <n v="0.2"/>
    <n v="4.2976000000000028"/>
    <n v="0.44610841445725197"/>
  </r>
  <r>
    <x v="679"/>
    <x v="36"/>
    <s v="OFF-BI-10002414"/>
    <x v="0"/>
    <x v="3"/>
    <n v="25.06"/>
    <s v="CA-2017-166625"/>
    <n v="1"/>
    <n v="2"/>
    <n v="0"/>
    <n v="11.778199999999998"/>
    <n v="0.46881743173671325"/>
  </r>
  <r>
    <x v="680"/>
    <x v="4"/>
    <s v="FUR-CH-10002024"/>
    <x v="1"/>
    <x v="5"/>
    <n v="1121.568"/>
    <s v="CA-2017-136406"/>
    <n v="1"/>
    <n v="2"/>
    <n v="0.2"/>
    <n v="0"/>
    <n v="0.46529189879902266"/>
  </r>
  <r>
    <x v="680"/>
    <x v="25"/>
    <s v="OFF-BI-10004584"/>
    <x v="0"/>
    <x v="3"/>
    <n v="189.58800000000005"/>
    <s v="US-2017-123750"/>
    <n v="1"/>
    <n v="2"/>
    <n v="0.7"/>
    <n v="-145.35079999999999"/>
    <n v="0.46881743173671325"/>
  </r>
  <r>
    <x v="680"/>
    <x v="4"/>
    <s v="OFF-PA-10004327"/>
    <x v="0"/>
    <x v="0"/>
    <n v="143.69999999999999"/>
    <s v="CA-2017-117849"/>
    <n v="1"/>
    <n v="3"/>
    <n v="0"/>
    <n v="68.975999999999999"/>
    <n v="0.43613829632717294"/>
  </r>
  <r>
    <x v="680"/>
    <x v="25"/>
    <s v="TEC-AC-10004659"/>
    <x v="2"/>
    <x v="9"/>
    <n v="408.74399999999997"/>
    <s v="US-2017-123750"/>
    <n v="0"/>
    <n v="7"/>
    <n v="0.2"/>
    <n v="76.639499999999984"/>
    <n v="0.52062335344040378"/>
  </r>
  <r>
    <x v="680"/>
    <x v="25"/>
    <s v="TEC-AC-10004659"/>
    <x v="2"/>
    <x v="9"/>
    <n v="291.95999999999998"/>
    <s v="US-2017-123750"/>
    <n v="0"/>
    <n v="5"/>
    <n v="0.2"/>
    <n v="54.742499999999978"/>
    <n v="0.52062335344040378"/>
  </r>
  <r>
    <x v="680"/>
    <x v="0"/>
    <s v="OFF-AR-10001221"/>
    <x v="0"/>
    <x v="4"/>
    <n v="33.488000000000007"/>
    <s v="US-2017-132423"/>
    <n v="1"/>
    <n v="7"/>
    <n v="0.2"/>
    <n v="5.8603999999999967"/>
    <n v="0.45632477063632687"/>
  </r>
  <r>
    <x v="680"/>
    <x v="0"/>
    <s v="OFF-FA-10002988"/>
    <x v="0"/>
    <x v="7"/>
    <n v="8.0399999999999991"/>
    <s v="US-2017-132423"/>
    <n v="0"/>
    <n v="5"/>
    <n v="0.2"/>
    <n v="2.9144999999999994"/>
    <n v="0.51168203684699509"/>
  </r>
  <r>
    <x v="680"/>
    <x v="25"/>
    <s v="OFF-ST-10000617"/>
    <x v="0"/>
    <x v="1"/>
    <n v="4.7679999999999998"/>
    <s v="US-2017-123750"/>
    <n v="0"/>
    <n v="2"/>
    <n v="0.2"/>
    <n v="-0.7748000000000006"/>
    <n v="0.44610841445725197"/>
  </r>
  <r>
    <x v="681"/>
    <x v="23"/>
    <s v="TEC-MA-10001047"/>
    <x v="2"/>
    <x v="15"/>
    <n v="9099.93"/>
    <s v="US-2017-107440"/>
    <n v="1"/>
    <n v="7"/>
    <n v="0"/>
    <n v="2365.9817999999996"/>
    <n v="0.5183572270896134"/>
  </r>
  <r>
    <x v="681"/>
    <x v="15"/>
    <s v="OFF-PA-10003022"/>
    <x v="0"/>
    <x v="0"/>
    <n v="123.08799999999999"/>
    <s v="CA-2017-166282"/>
    <n v="1"/>
    <n v="7"/>
    <n v="0.2"/>
    <n v="40.003599999999999"/>
    <n v="0.43613829632717294"/>
  </r>
  <r>
    <x v="681"/>
    <x v="15"/>
    <s v="TEC-AC-10004209"/>
    <x v="2"/>
    <x v="9"/>
    <n v="35.167999999999999"/>
    <s v="CA-2017-166282"/>
    <n v="0"/>
    <n v="4"/>
    <n v="0.2"/>
    <n v="8.3524000000000012"/>
    <n v="0.52062335344040378"/>
  </r>
  <r>
    <x v="681"/>
    <x v="22"/>
    <s v="OFF-SU-10003567"/>
    <x v="0"/>
    <x v="14"/>
    <n v="28.799999999999997"/>
    <s v="CA-2017-105473"/>
    <n v="1"/>
    <n v="3"/>
    <n v="0"/>
    <n v="0.86400000000000077"/>
    <n v="0.53938093436526824"/>
  </r>
  <r>
    <x v="681"/>
    <x v="23"/>
    <s v="OFF-BI-10002432"/>
    <x v="0"/>
    <x v="3"/>
    <n v="25.299999999999997"/>
    <s v="US-2017-107440"/>
    <n v="0"/>
    <n v="5"/>
    <n v="0"/>
    <n v="11.890999999999998"/>
    <n v="0.46881743173671325"/>
  </r>
  <r>
    <x v="681"/>
    <x v="5"/>
    <s v="OFF-AR-10003056"/>
    <x v="0"/>
    <x v="4"/>
    <n v="12.84"/>
    <s v="US-2017-164588"/>
    <n v="1"/>
    <n v="3"/>
    <n v="0"/>
    <n v="3.7235999999999989"/>
    <n v="0.45632477063632687"/>
  </r>
  <r>
    <x v="681"/>
    <x v="23"/>
    <s v="FUR-FU-10000550"/>
    <x v="1"/>
    <x v="8"/>
    <n v="9.9600000000000009"/>
    <s v="US-2017-107440"/>
    <n v="0"/>
    <n v="2"/>
    <n v="0"/>
    <n v="3.2867999999999995"/>
    <n v="0.4595170286641902"/>
  </r>
  <r>
    <x v="682"/>
    <x v="4"/>
    <s v="FUR-BO-10003441"/>
    <x v="1"/>
    <x v="10"/>
    <n v="257.49900000000002"/>
    <s v="CA-2017-108735"/>
    <n v="1"/>
    <n v="3"/>
    <n v="0.15"/>
    <n v="24.235199999999978"/>
    <n v="0.5176847302647779"/>
  </r>
  <r>
    <x v="682"/>
    <x v="15"/>
    <s v="FUR-FU-10003798"/>
    <x v="1"/>
    <x v="8"/>
    <n v="79.12"/>
    <s v="US-2017-159415"/>
    <n v="1"/>
    <n v="5"/>
    <n v="0.2"/>
    <n v="13.845999999999997"/>
    <n v="0.4595170286641902"/>
  </r>
  <r>
    <x v="682"/>
    <x v="25"/>
    <s v="TEC-PH-10003092"/>
    <x v="2"/>
    <x v="6"/>
    <n v="36.792000000000002"/>
    <s v="CA-2017-149111"/>
    <n v="1"/>
    <n v="1"/>
    <n v="0.2"/>
    <n v="4.1390999999999991"/>
    <n v="0.41105220110552465"/>
  </r>
  <r>
    <x v="682"/>
    <x v="40"/>
    <s v="OFF-FA-10000134"/>
    <x v="0"/>
    <x v="7"/>
    <n v="29.049999999999997"/>
    <s v="US-2017-133508"/>
    <n v="1"/>
    <n v="5"/>
    <n v="0"/>
    <n v="9.0054999999999996"/>
    <n v="0.51168203684699509"/>
  </r>
  <r>
    <x v="682"/>
    <x v="25"/>
    <s v="FUR-FU-10000206"/>
    <x v="1"/>
    <x v="8"/>
    <n v="18.624000000000002"/>
    <s v="CA-2017-149111"/>
    <n v="0"/>
    <n v="8"/>
    <n v="0.2"/>
    <n v="6.2855999999999987"/>
    <n v="0.4595170286641902"/>
  </r>
  <r>
    <x v="683"/>
    <x v="0"/>
    <s v="OFF-ST-10001780"/>
    <x v="0"/>
    <x v="1"/>
    <n v="1554.9360000000001"/>
    <s v="CA-2017-125087"/>
    <n v="1"/>
    <n v="3"/>
    <n v="0.2"/>
    <n v="77.746800000000007"/>
    <n v="0.44610841445725197"/>
  </r>
  <r>
    <x v="683"/>
    <x v="0"/>
    <s v="FUR-CH-10002880"/>
    <x v="1"/>
    <x v="5"/>
    <n v="344.37199999999996"/>
    <s v="CA-2017-125087"/>
    <n v="0"/>
    <n v="4"/>
    <n v="0.3"/>
    <n v="-93.472400000000022"/>
    <n v="0.46529189879902266"/>
  </r>
  <r>
    <x v="683"/>
    <x v="1"/>
    <s v="OFF-ST-10003656"/>
    <x v="0"/>
    <x v="1"/>
    <n v="230.376"/>
    <s v="CA-2017-155551"/>
    <n v="1"/>
    <n v="3"/>
    <n v="0.2"/>
    <n v="-48.954900000000002"/>
    <n v="0.44610841445725197"/>
  </r>
  <r>
    <x v="683"/>
    <x v="6"/>
    <s v="OFF-AP-10001271"/>
    <x v="0"/>
    <x v="12"/>
    <n v="203.92"/>
    <s v="CA-2017-139381"/>
    <n v="1"/>
    <n v="4"/>
    <n v="0"/>
    <n v="55.058400000000006"/>
    <n v="0.49507917887403441"/>
  </r>
  <r>
    <x v="683"/>
    <x v="0"/>
    <s v="FUR-FU-10004748"/>
    <x v="1"/>
    <x v="8"/>
    <n v="127.88"/>
    <s v="CA-2017-125087"/>
    <n v="0"/>
    <n v="5"/>
    <n v="0.6"/>
    <n v="-67.137"/>
    <n v="0.4595170286641902"/>
  </r>
  <r>
    <x v="683"/>
    <x v="6"/>
    <s v="TEC-PH-10004924"/>
    <x v="2"/>
    <x v="6"/>
    <n v="29.56"/>
    <s v="CA-2017-139381"/>
    <n v="0"/>
    <n v="4"/>
    <n v="0"/>
    <n v="7.9812000000000012"/>
    <n v="0.41105220110552465"/>
  </r>
  <r>
    <x v="683"/>
    <x v="1"/>
    <s v="OFF-PA-10001560"/>
    <x v="0"/>
    <x v="0"/>
    <n v="9.6640000000000015"/>
    <s v="CA-2017-155551"/>
    <n v="0"/>
    <n v="2"/>
    <n v="0.2"/>
    <n v="3.2615999999999996"/>
    <n v="0.43613829632717294"/>
  </r>
  <r>
    <x v="683"/>
    <x v="20"/>
    <s v="OFF-AR-10001573"/>
    <x v="0"/>
    <x v="4"/>
    <n v="6.99"/>
    <s v="CA-2017-144785"/>
    <n v="1"/>
    <n v="3"/>
    <n v="0"/>
    <n v="2.027099999999999"/>
    <n v="0.45632477063632687"/>
  </r>
  <r>
    <x v="683"/>
    <x v="20"/>
    <s v="OFF-SU-10004290"/>
    <x v="0"/>
    <x v="14"/>
    <n v="6.84"/>
    <s v="CA-2017-144785"/>
    <n v="0"/>
    <n v="1"/>
    <n v="0"/>
    <n v="1.8468"/>
    <n v="0.53938093436526824"/>
  </r>
  <r>
    <x v="684"/>
    <x v="20"/>
    <s v="OFF-ST-10000991"/>
    <x v="0"/>
    <x v="1"/>
    <n v="459.88"/>
    <s v="CA-2017-109666"/>
    <n v="1"/>
    <n v="4"/>
    <n v="0"/>
    <n v="13.796400000000006"/>
    <n v="0.44610841445725197"/>
  </r>
  <r>
    <x v="684"/>
    <x v="10"/>
    <s v="OFF-PA-10000418"/>
    <x v="0"/>
    <x v="0"/>
    <n v="419.4"/>
    <s v="US-2017-161396"/>
    <n v="1"/>
    <n v="5"/>
    <n v="0.2"/>
    <n v="146.79"/>
    <n v="0.43613829632717294"/>
  </r>
  <r>
    <x v="684"/>
    <x v="10"/>
    <s v="FUR-TA-10002622"/>
    <x v="1"/>
    <x v="13"/>
    <n v="205.17599999999999"/>
    <s v="US-2017-161396"/>
    <n v="0"/>
    <n v="2"/>
    <n v="0.4"/>
    <n v="-58.133199999999988"/>
    <n v="0.55975208308209756"/>
  </r>
  <r>
    <x v="684"/>
    <x v="4"/>
    <s v="OFF-AR-10004456"/>
    <x v="0"/>
    <x v="4"/>
    <n v="73.2"/>
    <s v="US-2017-115819"/>
    <n v="1"/>
    <n v="5"/>
    <n v="0"/>
    <n v="21.227999999999998"/>
    <n v="0.45632477063632687"/>
  </r>
  <r>
    <x v="684"/>
    <x v="20"/>
    <s v="OFF-AR-10004022"/>
    <x v="0"/>
    <x v="4"/>
    <n v="71.959999999999994"/>
    <s v="CA-2017-109666"/>
    <n v="0"/>
    <n v="2"/>
    <n v="0"/>
    <n v="17.989999999999995"/>
    <n v="0.45632477063632687"/>
  </r>
  <r>
    <x v="684"/>
    <x v="20"/>
    <s v="OFF-SU-10001218"/>
    <x v="0"/>
    <x v="14"/>
    <n v="54.900000000000006"/>
    <s v="CA-2017-109666"/>
    <n v="0"/>
    <n v="5"/>
    <n v="0"/>
    <n v="15.372000000000003"/>
    <n v="0.53938093436526824"/>
  </r>
  <r>
    <x v="684"/>
    <x v="4"/>
    <s v="TEC-PH-10004700"/>
    <x v="2"/>
    <x v="6"/>
    <n v="39.960000000000008"/>
    <s v="US-2017-115819"/>
    <n v="0"/>
    <n v="5"/>
    <n v="0.2"/>
    <n v="12.986999999999995"/>
    <n v="0.41105220110552465"/>
  </r>
  <r>
    <x v="684"/>
    <x v="20"/>
    <s v="TEC-PH-10004774"/>
    <x v="2"/>
    <x v="6"/>
    <n v="25.98"/>
    <s v="CA-2017-109666"/>
    <n v="0"/>
    <n v="2"/>
    <n v="0"/>
    <n v="0.77939999999999898"/>
    <n v="0.41105220110552465"/>
  </r>
  <r>
    <x v="684"/>
    <x v="4"/>
    <s v="OFF-PA-10002377"/>
    <x v="0"/>
    <x v="0"/>
    <n v="22.72"/>
    <s v="US-2017-115819"/>
    <n v="0"/>
    <n v="4"/>
    <n v="0"/>
    <n v="10.223999999999998"/>
    <n v="0.43613829632717294"/>
  </r>
  <r>
    <x v="684"/>
    <x v="4"/>
    <s v="OFF-BI-10000591"/>
    <x v="0"/>
    <x v="3"/>
    <n v="9.3360000000000003"/>
    <s v="US-2017-115819"/>
    <n v="0"/>
    <n v="3"/>
    <n v="0.2"/>
    <n v="3.2675999999999994"/>
    <n v="0.46881743173671325"/>
  </r>
  <r>
    <x v="684"/>
    <x v="20"/>
    <s v="OFF-BI-10000174"/>
    <x v="0"/>
    <x v="3"/>
    <n v="9.2799999999999994"/>
    <s v="CA-2017-109666"/>
    <n v="0"/>
    <n v="2"/>
    <n v="0.2"/>
    <n v="3.2479999999999998"/>
    <n v="0.46881743173671325"/>
  </r>
  <r>
    <x v="684"/>
    <x v="20"/>
    <s v="OFF-SU-10002522"/>
    <x v="0"/>
    <x v="14"/>
    <n v="7.76"/>
    <s v="CA-2017-109666"/>
    <n v="0"/>
    <n v="2"/>
    <n v="0"/>
    <n v="2.2503999999999991"/>
    <n v="0.53938093436526824"/>
  </r>
  <r>
    <x v="684"/>
    <x v="4"/>
    <s v="OFF-BI-10000050"/>
    <x v="0"/>
    <x v="3"/>
    <n v="5.84"/>
    <s v="US-2017-115819"/>
    <n v="0"/>
    <n v="1"/>
    <n v="0.2"/>
    <n v="1.9709999999999996"/>
    <n v="0.46881743173671325"/>
  </r>
  <r>
    <x v="684"/>
    <x v="4"/>
    <s v="OFF-AR-10000823"/>
    <x v="0"/>
    <x v="4"/>
    <n v="5.46"/>
    <s v="US-2017-115819"/>
    <n v="0"/>
    <n v="3"/>
    <n v="0"/>
    <n v="1.5288000000000002"/>
    <n v="0.45632477063632687"/>
  </r>
  <r>
    <x v="684"/>
    <x v="20"/>
    <s v="OFF-AR-10004582"/>
    <x v="0"/>
    <x v="4"/>
    <n v="3.28"/>
    <s v="CA-2017-109666"/>
    <n v="0"/>
    <n v="2"/>
    <n v="0"/>
    <n v="1.4759999999999998"/>
    <n v="0.45632477063632687"/>
  </r>
  <r>
    <x v="685"/>
    <x v="1"/>
    <s v="OFF-ST-10000563"/>
    <x v="0"/>
    <x v="1"/>
    <n v="102.33600000000001"/>
    <s v="US-2017-103646"/>
    <n v="1"/>
    <n v="4"/>
    <n v="0.2"/>
    <n v="-12.792000000000002"/>
    <n v="0.44610841445725197"/>
  </r>
  <r>
    <x v="685"/>
    <x v="37"/>
    <s v="OFF-PA-10003797"/>
    <x v="0"/>
    <x v="0"/>
    <n v="51.84"/>
    <s v="CA-2017-146423"/>
    <n v="1"/>
    <n v="8"/>
    <n v="0"/>
    <n v="24.883200000000002"/>
    <n v="0.43613829632717294"/>
  </r>
  <r>
    <x v="685"/>
    <x v="1"/>
    <s v="OFF-AP-10004487"/>
    <x v="0"/>
    <x v="12"/>
    <n v="48.791999999999987"/>
    <s v="US-2017-103646"/>
    <n v="0"/>
    <n v="3"/>
    <n v="0.8"/>
    <n v="-126.85920000000002"/>
    <n v="0.49507917887403441"/>
  </r>
  <r>
    <x v="685"/>
    <x v="1"/>
    <s v="OFF-BI-10002854"/>
    <x v="0"/>
    <x v="3"/>
    <n v="44.847999999999992"/>
    <s v="US-2017-103646"/>
    <n v="0"/>
    <n v="8"/>
    <n v="0.8"/>
    <n v="-67.27200000000002"/>
    <n v="0.46881743173671325"/>
  </r>
  <r>
    <x v="685"/>
    <x v="37"/>
    <s v="OFF-AR-10004817"/>
    <x v="0"/>
    <x v="4"/>
    <n v="15.48"/>
    <s v="CA-2017-146423"/>
    <n v="0"/>
    <n v="3"/>
    <n v="0"/>
    <n v="4.4891999999999985"/>
    <n v="0.45632477063632687"/>
  </r>
  <r>
    <x v="685"/>
    <x v="22"/>
    <s v="OFF-BI-10004967"/>
    <x v="0"/>
    <x v="3"/>
    <n v="8.32"/>
    <s v="CA-2017-151498"/>
    <n v="1"/>
    <n v="5"/>
    <n v="0.2"/>
    <n v="2.8079999999999998"/>
    <n v="0.46881743173671325"/>
  </r>
  <r>
    <x v="686"/>
    <x v="12"/>
    <s v="FUR-TA-10001889"/>
    <x v="1"/>
    <x v="13"/>
    <n v="1272.6299999999999"/>
    <s v="CA-2017-109869"/>
    <n v="1"/>
    <n v="6"/>
    <n v="0.5"/>
    <n v="-814.4831999999999"/>
    <n v="0.55975208308209756"/>
  </r>
  <r>
    <x v="686"/>
    <x v="12"/>
    <s v="OFF-SU-10003505"/>
    <x v="0"/>
    <x v="14"/>
    <n v="185.376"/>
    <s v="CA-2017-109869"/>
    <n v="0"/>
    <n v="2"/>
    <n v="0.2"/>
    <n v="-34.758000000000017"/>
    <n v="0.53938093436526824"/>
  </r>
  <r>
    <x v="686"/>
    <x v="24"/>
    <s v="FUR-FU-10003975"/>
    <x v="1"/>
    <x v="8"/>
    <n v="86.62"/>
    <s v="CA-2017-113061"/>
    <n v="1"/>
    <n v="2"/>
    <n v="0"/>
    <n v="8.6619999999999919"/>
    <n v="0.4595170286641902"/>
  </r>
  <r>
    <x v="686"/>
    <x v="12"/>
    <s v="OFF-AP-10002578"/>
    <x v="0"/>
    <x v="12"/>
    <n v="78.272000000000006"/>
    <s v="CA-2017-109869"/>
    <n v="0"/>
    <n v="2"/>
    <n v="0.2"/>
    <n v="5.8704000000000001"/>
    <n v="0.49507917887403441"/>
  </r>
  <r>
    <x v="686"/>
    <x v="20"/>
    <s v="OFF-AR-10000614"/>
    <x v="0"/>
    <x v="4"/>
    <n v="32.129999999999995"/>
    <s v="CA-2017-101329"/>
    <n v="1"/>
    <n v="9"/>
    <n v="0"/>
    <n v="8.3537999999999997"/>
    <n v="0.45632477063632687"/>
  </r>
  <r>
    <x v="686"/>
    <x v="4"/>
    <s v="FUR-FU-10001889"/>
    <x v="1"/>
    <x v="8"/>
    <n v="31.56"/>
    <s v="CA-2017-147578"/>
    <n v="1"/>
    <n v="3"/>
    <n v="0"/>
    <n v="10.4148"/>
    <n v="0.4595170286641902"/>
  </r>
  <r>
    <x v="686"/>
    <x v="12"/>
    <s v="OFF-BI-10000315"/>
    <x v="0"/>
    <x v="3"/>
    <n v="28.484999999999999"/>
    <s v="CA-2017-109869"/>
    <n v="0"/>
    <n v="5"/>
    <n v="0.7"/>
    <n v="-20.888999999999989"/>
    <n v="0.46881743173671325"/>
  </r>
  <r>
    <x v="686"/>
    <x v="1"/>
    <s v="OFF-ST-10002406"/>
    <x v="0"/>
    <x v="1"/>
    <n v="23.952000000000002"/>
    <s v="CA-2017-109057"/>
    <n v="1"/>
    <n v="2"/>
    <n v="0.2"/>
    <n v="2.3952000000000018"/>
    <n v="0.44610841445725197"/>
  </r>
  <r>
    <x v="686"/>
    <x v="12"/>
    <s v="FUR-FU-10000023"/>
    <x v="1"/>
    <x v="8"/>
    <n v="23.56"/>
    <s v="CA-2017-109869"/>
    <n v="0"/>
    <n v="5"/>
    <n v="0.2"/>
    <n v="7.0680000000000005"/>
    <n v="0.4595170286641902"/>
  </r>
  <r>
    <x v="686"/>
    <x v="20"/>
    <s v="OFF-AR-10003190"/>
    <x v="0"/>
    <x v="4"/>
    <n v="2.88"/>
    <s v="CA-2017-101329"/>
    <n v="0"/>
    <n v="1"/>
    <n v="0"/>
    <n v="0.80640000000000001"/>
    <n v="0.45632477063632687"/>
  </r>
  <r>
    <x v="687"/>
    <x v="4"/>
    <s v="OFF-BI-10004593"/>
    <x v="0"/>
    <x v="3"/>
    <n v="251.52"/>
    <s v="CA-2017-162138"/>
    <n v="1"/>
    <n v="6"/>
    <n v="0.2"/>
    <n v="81.744"/>
    <n v="0.46881743173671325"/>
  </r>
  <r>
    <x v="687"/>
    <x v="4"/>
    <s v="TEC-AC-10001908"/>
    <x v="2"/>
    <x v="9"/>
    <n v="99.99"/>
    <s v="CA-2017-162138"/>
    <n v="0"/>
    <n v="1"/>
    <n v="0"/>
    <n v="34.996499999999997"/>
    <n v="0.52062335344040378"/>
  </r>
  <r>
    <x v="687"/>
    <x v="10"/>
    <s v="OFF-PA-10002421"/>
    <x v="0"/>
    <x v="0"/>
    <n v="108.33600000000001"/>
    <s v="CA-2017-124149"/>
    <n v="1"/>
    <n v="6"/>
    <n v="0.2"/>
    <n v="37.917599999999993"/>
    <n v="0.43613829632717294"/>
  </r>
  <r>
    <x v="687"/>
    <x v="10"/>
    <s v="OFF-PA-10002923"/>
    <x v="0"/>
    <x v="0"/>
    <n v="78.304000000000002"/>
    <s v="CA-2017-124149"/>
    <n v="0"/>
    <n v="2"/>
    <n v="0.2"/>
    <n v="29.363999999999997"/>
    <n v="0.43613829632717294"/>
  </r>
  <r>
    <x v="687"/>
    <x v="4"/>
    <s v="OFF-EN-10004386"/>
    <x v="0"/>
    <x v="11"/>
    <n v="71.97"/>
    <s v="CA-2017-126270"/>
    <n v="1"/>
    <n v="3"/>
    <n v="0"/>
    <n v="35.984999999999999"/>
    <n v="0.44424167803735209"/>
  </r>
  <r>
    <x v="687"/>
    <x v="10"/>
    <s v="OFF-ST-10000760"/>
    <x v="0"/>
    <x v="1"/>
    <n v="55.92"/>
    <s v="CA-2017-124149"/>
    <n v="0"/>
    <n v="5"/>
    <n v="0.2"/>
    <n v="6.2910000000000004"/>
    <n v="0.44610841445725197"/>
  </r>
  <r>
    <x v="687"/>
    <x v="25"/>
    <s v="OFF-PA-10002666"/>
    <x v="0"/>
    <x v="0"/>
    <n v="36.240000000000009"/>
    <s v="CA-2017-130001"/>
    <n v="1"/>
    <n v="5"/>
    <n v="0.2"/>
    <n v="11.324999999999996"/>
    <n v="0.43613829632717294"/>
  </r>
  <r>
    <x v="687"/>
    <x v="4"/>
    <s v="OFF-BI-10002764"/>
    <x v="0"/>
    <x v="3"/>
    <n v="18.088000000000001"/>
    <s v="CA-2017-126270"/>
    <n v="0"/>
    <n v="7"/>
    <n v="0.2"/>
    <n v="6.5569000000000006"/>
    <n v="0.46881743173671325"/>
  </r>
  <r>
    <x v="688"/>
    <x v="26"/>
    <s v="FUR-CH-10004287"/>
    <x v="1"/>
    <x v="5"/>
    <n v="1325.76"/>
    <s v="CA-2017-149279"/>
    <n v="1"/>
    <n v="6"/>
    <n v="0.2"/>
    <n v="149.14799999999991"/>
    <n v="0.46529189879902266"/>
  </r>
  <r>
    <x v="688"/>
    <x v="0"/>
    <s v="TEC-AC-10003174"/>
    <x v="2"/>
    <x v="9"/>
    <n v="258.69600000000003"/>
    <s v="CA-2017-168081"/>
    <n v="1"/>
    <n v="3"/>
    <n v="0.2"/>
    <n v="64.674000000000007"/>
    <n v="0.52062335344040378"/>
  </r>
  <r>
    <x v="688"/>
    <x v="26"/>
    <s v="OFF-PA-10003441"/>
    <x v="0"/>
    <x v="0"/>
    <n v="15.552000000000003"/>
    <s v="CA-2017-149279"/>
    <n v="0"/>
    <n v="3"/>
    <n v="0.2"/>
    <n v="5.4432"/>
    <n v="0.43613829632717294"/>
  </r>
  <r>
    <x v="688"/>
    <x v="4"/>
    <s v="OFF-BI-10003355"/>
    <x v="0"/>
    <x v="3"/>
    <n v="3.9840000000000004"/>
    <s v="CA-2017-138933"/>
    <n v="1"/>
    <n v="1"/>
    <n v="0.2"/>
    <n v="1.3944000000000001"/>
    <n v="0.46881743173671325"/>
  </r>
  <r>
    <x v="688"/>
    <x v="26"/>
    <s v="OFF-BI-10004040"/>
    <x v="0"/>
    <x v="3"/>
    <n v="3.1080000000000001"/>
    <s v="CA-2017-149279"/>
    <n v="0"/>
    <n v="2"/>
    <n v="0.7"/>
    <n v="-2.1755999999999993"/>
    <n v="0.46881743173671325"/>
  </r>
  <r>
    <x v="689"/>
    <x v="2"/>
    <s v="TEC-PH-10004614"/>
    <x v="2"/>
    <x v="6"/>
    <n v="82.8"/>
    <s v="US-2017-150147"/>
    <n v="1"/>
    <n v="2"/>
    <n v="0.4"/>
    <n v="-20.700000000000003"/>
    <n v="0.41105220110552465"/>
  </r>
  <r>
    <x v="689"/>
    <x v="2"/>
    <s v="OFF-BI-10001153"/>
    <x v="0"/>
    <x v="3"/>
    <n v="20.724000000000004"/>
    <s v="US-2017-150147"/>
    <n v="0"/>
    <n v="2"/>
    <n v="0.7"/>
    <n v="-13.815999999999995"/>
    <n v="0.46881743173671325"/>
  </r>
  <r>
    <x v="689"/>
    <x v="2"/>
    <s v="OFF-BI-10001982"/>
    <x v="0"/>
    <x v="3"/>
    <n v="4.8960000000000008"/>
    <s v="US-2017-150147"/>
    <n v="0"/>
    <n v="3"/>
    <n v="0.7"/>
    <n v="-3.4271999999999991"/>
    <n v="0.46881743173671325"/>
  </r>
  <r>
    <x v="690"/>
    <x v="20"/>
    <s v="FUR-CH-10004983"/>
    <x v="1"/>
    <x v="5"/>
    <n v="434.64600000000002"/>
    <s v="CA-2017-139556"/>
    <n v="1"/>
    <n v="3"/>
    <n v="0.1"/>
    <n v="62.782199999999975"/>
    <n v="0.46529189879902266"/>
  </r>
  <r>
    <x v="691"/>
    <x v="0"/>
    <s v="TEC-PH-10003012"/>
    <x v="2"/>
    <x v="6"/>
    <n v="369.57600000000002"/>
    <s v="CA-2017-161816"/>
    <n v="1"/>
    <n v="3"/>
    <n v="0.2"/>
    <n v="41.577299999999951"/>
    <n v="0.41105220110552465"/>
  </r>
  <r>
    <x v="691"/>
    <x v="4"/>
    <s v="FUR-CH-10002304"/>
    <x v="1"/>
    <x v="5"/>
    <n v="41.568000000000005"/>
    <s v="CA-2017-137204"/>
    <n v="1"/>
    <n v="2"/>
    <n v="0.2"/>
    <n v="2.5980000000000008"/>
    <n v="0.46529189879902266"/>
  </r>
  <r>
    <x v="691"/>
    <x v="1"/>
    <s v="FUR-FU-10001602"/>
    <x v="1"/>
    <x v="8"/>
    <n v="30.344000000000001"/>
    <s v="CA-2017-167605"/>
    <n v="1"/>
    <n v="2"/>
    <n v="0.6"/>
    <n v="-31.861200000000004"/>
    <n v="0.4595170286641902"/>
  </r>
  <r>
    <x v="691"/>
    <x v="26"/>
    <s v="OFF-PA-10001970"/>
    <x v="0"/>
    <x v="0"/>
    <n v="29.472000000000001"/>
    <s v="CA-2017-152814"/>
    <n v="1"/>
    <n v="3"/>
    <n v="0.2"/>
    <n v="9.9467999999999979"/>
    <n v="0.43613829632717294"/>
  </r>
  <r>
    <x v="691"/>
    <x v="0"/>
    <s v="OFF-LA-10004345"/>
    <x v="0"/>
    <x v="2"/>
    <n v="15.712000000000002"/>
    <s v="CA-2017-161816"/>
    <n v="0"/>
    <n v="4"/>
    <n v="0.2"/>
    <n v="5.6955999999999989"/>
    <n v="0.4647369236065339"/>
  </r>
  <r>
    <x v="692"/>
    <x v="12"/>
    <s v="FUR-FU-10002759"/>
    <x v="1"/>
    <x v="8"/>
    <n v="111.88800000000001"/>
    <s v="CA-2017-144792"/>
    <n v="1"/>
    <n v="7"/>
    <n v="0.2"/>
    <n v="22.377600000000001"/>
    <n v="0.4595170286641902"/>
  </r>
  <r>
    <x v="692"/>
    <x v="0"/>
    <s v="FUR-FU-10004973"/>
    <x v="1"/>
    <x v="8"/>
    <n v="22.608000000000001"/>
    <s v="US-2017-120460"/>
    <n v="1"/>
    <n v="3"/>
    <n v="0.6"/>
    <n v="-10.173599999999997"/>
    <n v="0.4595170286641902"/>
  </r>
  <r>
    <x v="692"/>
    <x v="20"/>
    <s v="OFF-BI-10003314"/>
    <x v="0"/>
    <x v="3"/>
    <n v="7.7120000000000006"/>
    <s v="CA-2017-154788"/>
    <n v="1"/>
    <n v="2"/>
    <n v="0.2"/>
    <n v="2.7956000000000003"/>
    <n v="0.46881743173671325"/>
  </r>
  <r>
    <x v="693"/>
    <x v="15"/>
    <s v="FUR-TA-10004534"/>
    <x v="1"/>
    <x v="13"/>
    <n v="370.62"/>
    <s v="CA-2017-164784"/>
    <n v="1"/>
    <n v="3"/>
    <n v="0.4"/>
    <n v="-142.07100000000008"/>
    <n v="0.55975208308209756"/>
  </r>
  <r>
    <x v="693"/>
    <x v="13"/>
    <s v="OFF-PA-10001497"/>
    <x v="0"/>
    <x v="0"/>
    <n v="109.92"/>
    <s v="CA-2017-101525"/>
    <n v="1"/>
    <n v="2"/>
    <n v="0"/>
    <n v="53.860799999999998"/>
    <n v="0.43613829632717294"/>
  </r>
  <r>
    <x v="693"/>
    <x v="13"/>
    <s v="OFF-PA-10003936"/>
    <x v="0"/>
    <x v="0"/>
    <n v="19.440000000000001"/>
    <s v="CA-2017-101525"/>
    <n v="0"/>
    <n v="3"/>
    <n v="0"/>
    <n v="9.3312000000000008"/>
    <n v="0.43613829632717294"/>
  </r>
  <r>
    <x v="693"/>
    <x v="13"/>
    <s v="OFF-AR-10000716"/>
    <x v="0"/>
    <x v="4"/>
    <n v="11.16"/>
    <s v="CA-2017-101525"/>
    <n v="0"/>
    <n v="2"/>
    <n v="0"/>
    <n v="4.3524000000000003"/>
    <n v="0.45632477063632687"/>
  </r>
  <r>
    <x v="693"/>
    <x v="15"/>
    <s v="OFF-LA-10001569"/>
    <x v="0"/>
    <x v="2"/>
    <n v="3.9840000000000004"/>
    <s v="CA-2017-164784"/>
    <n v="0"/>
    <n v="1"/>
    <n v="0.2"/>
    <n v="1.2948"/>
    <n v="0.4647369236065339"/>
  </r>
  <r>
    <x v="693"/>
    <x v="15"/>
    <s v="OFF-BI-10002954"/>
    <x v="0"/>
    <x v="3"/>
    <n v="2.7420000000000004"/>
    <s v="CA-2017-164784"/>
    <n v="0"/>
    <n v="2"/>
    <n v="0.7"/>
    <n v="-2.0107999999999997"/>
    <n v="0.46881743173671325"/>
  </r>
  <r>
    <x v="694"/>
    <x v="0"/>
    <s v="FUR-CH-10003298"/>
    <x v="1"/>
    <x v="5"/>
    <n v="366.74399999999997"/>
    <s v="CA-2017-109400"/>
    <n v="1"/>
    <n v="4"/>
    <n v="0.3"/>
    <n v="-110.02320000000003"/>
    <n v="0.46529189879902266"/>
  </r>
  <r>
    <x v="694"/>
    <x v="20"/>
    <s v="FUR-FU-10002253"/>
    <x v="1"/>
    <x v="8"/>
    <n v="214.7"/>
    <s v="CA-2017-158155"/>
    <n v="1"/>
    <n v="5"/>
    <n v="0"/>
    <n v="83.733000000000004"/>
    <n v="0.4595170286641902"/>
  </r>
  <r>
    <x v="694"/>
    <x v="25"/>
    <s v="FUR-CH-10002304"/>
    <x v="1"/>
    <x v="5"/>
    <n v="187.05600000000001"/>
    <s v="CA-2017-154060"/>
    <n v="1"/>
    <n v="9"/>
    <n v="0.2"/>
    <n v="11.69100000000001"/>
    <n v="0.46529189879902266"/>
  </r>
  <r>
    <x v="694"/>
    <x v="20"/>
    <s v="OFF-BI-10001670"/>
    <x v="0"/>
    <x v="3"/>
    <n v="90.480000000000018"/>
    <s v="CA-2017-158155"/>
    <n v="0"/>
    <n v="3"/>
    <n v="0.2"/>
    <n v="33.93"/>
    <n v="0.46881743173671325"/>
  </r>
  <r>
    <x v="694"/>
    <x v="0"/>
    <s v="OFF-AR-10004022"/>
    <x v="0"/>
    <x v="4"/>
    <n v="86.352000000000004"/>
    <s v="CA-2017-148698"/>
    <n v="1"/>
    <n v="3"/>
    <n v="0.2"/>
    <n v="5.3969999999999914"/>
    <n v="0.45632477063632687"/>
  </r>
  <r>
    <x v="694"/>
    <x v="20"/>
    <s v="OFF-BI-10000315"/>
    <x v="0"/>
    <x v="3"/>
    <n v="45.576000000000001"/>
    <s v="CA-2017-146836"/>
    <n v="1"/>
    <n v="3"/>
    <n v="0.2"/>
    <n v="15.951599999999997"/>
    <n v="0.46881743173671325"/>
  </r>
  <r>
    <x v="694"/>
    <x v="20"/>
    <s v="OFF-ST-10001580"/>
    <x v="0"/>
    <x v="1"/>
    <n v="44.94"/>
    <s v="CA-2017-146836"/>
    <n v="0"/>
    <n v="3"/>
    <n v="0"/>
    <n v="12.5832"/>
    <n v="0.44610841445725197"/>
  </r>
  <r>
    <x v="694"/>
    <x v="0"/>
    <s v="OFF-ST-10000321"/>
    <x v="0"/>
    <x v="1"/>
    <n v="18.936"/>
    <s v="CA-2017-104311"/>
    <n v="1"/>
    <n v="3"/>
    <n v="0.2"/>
    <n v="-3.787200000000003"/>
    <n v="0.44610841445725197"/>
  </r>
  <r>
    <x v="694"/>
    <x v="20"/>
    <s v="OFF-PA-10000533"/>
    <x v="0"/>
    <x v="0"/>
    <n v="13.08"/>
    <s v="CA-2017-158155"/>
    <n v="0"/>
    <n v="2"/>
    <n v="0"/>
    <n v="6.0167999999999999"/>
    <n v="0.43613829632717294"/>
  </r>
  <r>
    <x v="694"/>
    <x v="0"/>
    <s v="OFF-ST-10002957"/>
    <x v="0"/>
    <x v="1"/>
    <n v="12.672000000000001"/>
    <s v="CA-2017-104311"/>
    <n v="0"/>
    <n v="3"/>
    <n v="0.2"/>
    <n v="-3.1680000000000001"/>
    <n v="0.44610841445725197"/>
  </r>
  <r>
    <x v="694"/>
    <x v="20"/>
    <s v="FUR-FU-10000732"/>
    <x v="1"/>
    <x v="8"/>
    <n v="12.56"/>
    <s v="CA-2017-158155"/>
    <n v="0"/>
    <n v="2"/>
    <n v="0"/>
    <n v="4.0191999999999997"/>
    <n v="0.4595170286641902"/>
  </r>
  <r>
    <x v="694"/>
    <x v="0"/>
    <s v="OFF-LA-10000973"/>
    <x v="0"/>
    <x v="2"/>
    <n v="5.04"/>
    <s v="CA-2017-104311"/>
    <n v="0"/>
    <n v="2"/>
    <n v="0.2"/>
    <n v="1.764"/>
    <n v="0.4647369236065339"/>
  </r>
  <r>
    <x v="695"/>
    <x v="10"/>
    <s v="TEC-MA-10003589"/>
    <x v="2"/>
    <x v="15"/>
    <n v="224.93700000000004"/>
    <s v="CA-2017-129280"/>
    <n v="1"/>
    <n v="3"/>
    <n v="0.7"/>
    <n v="-164.9538"/>
    <n v="0.5183572270896134"/>
  </r>
  <r>
    <x v="695"/>
    <x v="10"/>
    <s v="OFF-ST-10002554"/>
    <x v="0"/>
    <x v="1"/>
    <n v="195.64"/>
    <s v="CA-2017-129280"/>
    <n v="0"/>
    <n v="5"/>
    <n v="0.2"/>
    <n v="-44.018999999999991"/>
    <n v="0.44610841445725197"/>
  </r>
  <r>
    <x v="695"/>
    <x v="10"/>
    <s v="TEC-AC-10002637"/>
    <x v="2"/>
    <x v="9"/>
    <n v="431.97600000000006"/>
    <s v="CA-2017-129280"/>
    <n v="0"/>
    <n v="3"/>
    <n v="0.2"/>
    <n v="-75.59580000000004"/>
    <n v="0.52062335344040378"/>
  </r>
  <r>
    <x v="695"/>
    <x v="10"/>
    <s v="TEC-AC-10003832"/>
    <x v="2"/>
    <x v="9"/>
    <n v="132.52000000000004"/>
    <s v="CA-2017-129280"/>
    <n v="0"/>
    <n v="5"/>
    <n v="0.2"/>
    <n v="34.786500000000004"/>
    <n v="0.52062335344040378"/>
  </r>
  <r>
    <x v="695"/>
    <x v="10"/>
    <s v="FUR-FU-10001876"/>
    <x v="1"/>
    <x v="8"/>
    <n v="51.967999999999996"/>
    <s v="CA-2017-129280"/>
    <n v="0"/>
    <n v="2"/>
    <n v="0.2"/>
    <n v="10.393599999999998"/>
    <n v="0.4595170286641902"/>
  </r>
  <r>
    <x v="695"/>
    <x v="1"/>
    <s v="OFF-AR-10003217"/>
    <x v="0"/>
    <x v="4"/>
    <n v="27.384"/>
    <s v="CA-2017-163398"/>
    <n v="1"/>
    <n v="7"/>
    <n v="0.2"/>
    <n v="2.7384000000000022"/>
    <n v="0.45632477063632687"/>
  </r>
  <r>
    <x v="695"/>
    <x v="1"/>
    <s v="OFF-AP-10002403"/>
    <x v="0"/>
    <x v="12"/>
    <n v="26.405999999999992"/>
    <s v="CA-2017-163398"/>
    <n v="0"/>
    <n v="3"/>
    <n v="0.8"/>
    <n v="-71.296199999999999"/>
    <n v="0.49507917887403441"/>
  </r>
  <r>
    <x v="695"/>
    <x v="10"/>
    <s v="OFF-LA-10000081"/>
    <x v="0"/>
    <x v="2"/>
    <n v="6"/>
    <s v="CA-2017-129280"/>
    <n v="0"/>
    <n v="2"/>
    <n v="0.2"/>
    <n v="2.0999999999999996"/>
    <n v="0.4647369236065339"/>
  </r>
  <r>
    <x v="695"/>
    <x v="1"/>
    <s v="OFF-BI-10000014"/>
    <x v="0"/>
    <x v="3"/>
    <n v="2.1819999999999995"/>
    <s v="CA-2017-163398"/>
    <n v="0"/>
    <n v="1"/>
    <n v="0.8"/>
    <n v="-3.6002999999999998"/>
    <n v="0.46881743173671325"/>
  </r>
  <r>
    <x v="696"/>
    <x v="17"/>
    <s v="FUR-TA-10003392"/>
    <x v="1"/>
    <x v="13"/>
    <n v="1685.88"/>
    <s v="US-2017-102239"/>
    <n v="1"/>
    <n v="6"/>
    <n v="0"/>
    <n v="320.31720000000001"/>
    <n v="0.55975208308209756"/>
  </r>
  <r>
    <x v="696"/>
    <x v="4"/>
    <s v="FUR-TA-10003748"/>
    <x v="1"/>
    <x v="13"/>
    <n v="298.77600000000001"/>
    <s v="CA-2017-160500"/>
    <n v="1"/>
    <n v="3"/>
    <n v="0.2"/>
    <n v="7.4693999999999932"/>
    <n v="0.55975208308209756"/>
  </r>
  <r>
    <x v="696"/>
    <x v="4"/>
    <s v="TEC-PH-10001433"/>
    <x v="2"/>
    <x v="6"/>
    <n v="246.16800000000001"/>
    <s v="CA-2017-137729"/>
    <n v="1"/>
    <n v="3"/>
    <n v="0.2"/>
    <n v="21.539699999999996"/>
    <n v="0.41105220110552465"/>
  </r>
  <r>
    <x v="696"/>
    <x v="16"/>
    <s v="TEC-PH-10001198"/>
    <x v="2"/>
    <x v="6"/>
    <n v="177.48000000000002"/>
    <s v="CA-2017-105662"/>
    <n v="1"/>
    <n v="3"/>
    <n v="0.2"/>
    <n v="19.966499999999982"/>
    <n v="0.41105220110552465"/>
  </r>
  <r>
    <x v="696"/>
    <x v="16"/>
    <s v="OFF-PA-10001001"/>
    <x v="0"/>
    <x v="0"/>
    <n v="93.248000000000005"/>
    <s v="CA-2017-105662"/>
    <n v="0"/>
    <n v="4"/>
    <n v="0.2"/>
    <n v="31.4712"/>
    <n v="0.43613829632717294"/>
  </r>
  <r>
    <x v="696"/>
    <x v="3"/>
    <s v="OFF-PA-10003641"/>
    <x v="0"/>
    <x v="0"/>
    <n v="79.14"/>
    <s v="CA-2017-145247"/>
    <n v="1"/>
    <n v="3"/>
    <n v="0"/>
    <n v="36.404399999999995"/>
    <n v="0.43613829632717294"/>
  </r>
  <r>
    <x v="696"/>
    <x v="4"/>
    <s v="FUR-TA-10001676"/>
    <x v="1"/>
    <x v="13"/>
    <n v="71.088000000000008"/>
    <s v="CA-2017-126165"/>
    <n v="1"/>
    <n v="2"/>
    <n v="0.2"/>
    <n v="-1.7772000000000041"/>
    <n v="0.55975208308209756"/>
  </r>
  <r>
    <x v="696"/>
    <x v="15"/>
    <s v="FUR-FU-10004270"/>
    <x v="1"/>
    <x v="8"/>
    <n v="16.72"/>
    <s v="US-2017-147991"/>
    <n v="1"/>
    <n v="5"/>
    <n v="0.2"/>
    <n v="3.3439999999999994"/>
    <n v="0.4595170286641902"/>
  </r>
  <r>
    <x v="696"/>
    <x v="15"/>
    <s v="OFF-PA-10003971"/>
    <x v="0"/>
    <x v="0"/>
    <n v="14.352000000000002"/>
    <s v="CA-2017-112676"/>
    <n v="1"/>
    <n v="3"/>
    <n v="0.2"/>
    <n v="5.2026000000000003"/>
    <n v="0.43613829632717294"/>
  </r>
  <r>
    <x v="696"/>
    <x v="4"/>
    <s v="OFF-BI-10003784"/>
    <x v="0"/>
    <x v="3"/>
    <n v="6.7200000000000006"/>
    <s v="CA-2017-160500"/>
    <n v="0"/>
    <n v="5"/>
    <n v="0.2"/>
    <n v="2.351999999999999"/>
    <n v="0.46881743173671325"/>
  </r>
  <r>
    <x v="696"/>
    <x v="4"/>
    <s v="OFF-ST-10001505"/>
    <x v="0"/>
    <x v="1"/>
    <n v="5.98"/>
    <s v="CA-2017-137729"/>
    <n v="0"/>
    <n v="1"/>
    <n v="0"/>
    <n v="1.0165999999999995"/>
    <n v="0.44610841445725197"/>
  </r>
  <r>
    <x v="696"/>
    <x v="17"/>
    <s v="OFF-BI-10001890"/>
    <x v="0"/>
    <x v="3"/>
    <n v="5.7280000000000006"/>
    <s v="US-2017-102239"/>
    <n v="0"/>
    <n v="2"/>
    <n v="0.2"/>
    <n v="2.0047999999999995"/>
    <n v="0.46881743173671325"/>
  </r>
  <r>
    <x v="697"/>
    <x v="1"/>
    <s v="TEC-AC-10004510"/>
    <x v="2"/>
    <x v="9"/>
    <n v="26.176000000000002"/>
    <s v="CA-2017-139234"/>
    <n v="1"/>
    <n v="2"/>
    <n v="0.2"/>
    <n v="-3.272000000000002"/>
    <n v="0.52062335344040378"/>
  </r>
  <r>
    <x v="697"/>
    <x v="10"/>
    <s v="FUR-FU-10004848"/>
    <x v="1"/>
    <x v="8"/>
    <n v="54.711999999999996"/>
    <s v="CA-2017-118052"/>
    <n v="1"/>
    <n v="7"/>
    <n v="0.2"/>
    <n v="11.626299999999999"/>
    <n v="0.4595170286641902"/>
  </r>
  <r>
    <x v="697"/>
    <x v="24"/>
    <s v="OFF-AP-10001205"/>
    <x v="0"/>
    <x v="12"/>
    <n v="54.48"/>
    <s v="US-2017-146857"/>
    <n v="1"/>
    <n v="1"/>
    <n v="0"/>
    <n v="15.254400000000004"/>
    <n v="0.49507917887403441"/>
  </r>
  <r>
    <x v="697"/>
    <x v="10"/>
    <s v="OFF-PA-10002581"/>
    <x v="0"/>
    <x v="0"/>
    <n v="49.568000000000005"/>
    <s v="CA-2017-118052"/>
    <n v="0"/>
    <n v="2"/>
    <n v="0.2"/>
    <n v="15.489999999999997"/>
    <n v="0.43613829632717294"/>
  </r>
  <r>
    <x v="697"/>
    <x v="4"/>
    <s v="FUR-FU-10001617"/>
    <x v="1"/>
    <x v="8"/>
    <n v="41.6"/>
    <s v="CA-2017-137393"/>
    <n v="1"/>
    <n v="4"/>
    <n v="0"/>
    <n v="14.143999999999998"/>
    <n v="0.4595170286641902"/>
  </r>
  <r>
    <x v="697"/>
    <x v="10"/>
    <s v="OFF-FA-10004248"/>
    <x v="0"/>
    <x v="7"/>
    <n v="7.2160000000000002"/>
    <s v="CA-2017-118052"/>
    <n v="0"/>
    <n v="2"/>
    <n v="0.2"/>
    <n v="1.7138000000000002"/>
    <n v="0.51168203684699509"/>
  </r>
  <r>
    <x v="697"/>
    <x v="1"/>
    <s v="OFF-BI-10000773"/>
    <x v="0"/>
    <x v="3"/>
    <n v="3.2079999999999993"/>
    <s v="CA-2017-139234"/>
    <n v="0"/>
    <n v="2"/>
    <n v="0.8"/>
    <n v="-5.2932000000000023"/>
    <n v="0.46881743173671325"/>
  </r>
  <r>
    <x v="698"/>
    <x v="20"/>
    <s v="TEC-MA-10000488"/>
    <x v="2"/>
    <x v="15"/>
    <n v="3999.95"/>
    <s v="CA-2017-128818"/>
    <n v="1"/>
    <n v="5"/>
    <n v="0"/>
    <n v="1159.9854999999998"/>
    <n v="0.5183572270896134"/>
  </r>
  <r>
    <x v="698"/>
    <x v="20"/>
    <s v="FUR-CH-10002084"/>
    <x v="1"/>
    <x v="5"/>
    <n v="442.76400000000001"/>
    <s v="CA-2017-128818"/>
    <n v="0"/>
    <n v="4"/>
    <n v="0.1"/>
    <n v="59.035200000000003"/>
    <n v="0.46529189879902266"/>
  </r>
  <r>
    <x v="698"/>
    <x v="20"/>
    <s v="TEC-AC-10001767"/>
    <x v="2"/>
    <x v="9"/>
    <n v="199.95000000000002"/>
    <s v="CA-2017-128818"/>
    <n v="0"/>
    <n v="5"/>
    <n v="0"/>
    <n v="21.994499999999988"/>
    <n v="0.52062335344040378"/>
  </r>
  <r>
    <x v="698"/>
    <x v="20"/>
    <s v="OFF-BI-10000309"/>
    <x v="0"/>
    <x v="3"/>
    <n v="85.232000000000014"/>
    <s v="CA-2017-128818"/>
    <n v="0"/>
    <n v="7"/>
    <n v="0.2"/>
    <n v="30.896599999999996"/>
    <n v="0.46881743173671325"/>
  </r>
  <r>
    <x v="698"/>
    <x v="20"/>
    <s v="FUR-FU-10001940"/>
    <x v="1"/>
    <x v="8"/>
    <n v="63.68"/>
    <s v="CA-2017-128818"/>
    <n v="0"/>
    <n v="8"/>
    <n v="0"/>
    <n v="28.019200000000005"/>
    <n v="0.4595170286641902"/>
  </r>
  <r>
    <x v="698"/>
    <x v="20"/>
    <s v="OFF-LA-10003923"/>
    <x v="0"/>
    <x v="2"/>
    <n v="44.400000000000006"/>
    <s v="CA-2017-128818"/>
    <n v="0"/>
    <n v="3"/>
    <n v="0"/>
    <n v="22.200000000000003"/>
    <n v="0.4647369236065339"/>
  </r>
  <r>
    <x v="699"/>
    <x v="10"/>
    <s v="OFF-ST-10002011"/>
    <x v="0"/>
    <x v="1"/>
    <n v="1006.056"/>
    <s v="CA-2017-106530"/>
    <n v="1"/>
    <n v="3"/>
    <n v="0.2"/>
    <n v="88.029900000000055"/>
    <n v="0.44610841445725197"/>
  </r>
  <r>
    <x v="699"/>
    <x v="7"/>
    <s v="FUR-FU-10001488"/>
    <x v="1"/>
    <x v="8"/>
    <n v="211.96"/>
    <s v="CA-2017-164672"/>
    <n v="1"/>
    <n v="2"/>
    <n v="0"/>
    <n v="42.391999999999996"/>
    <n v="0.4595170286641902"/>
  </r>
  <r>
    <x v="699"/>
    <x v="10"/>
    <s v="TEC-AC-10001465"/>
    <x v="2"/>
    <x v="9"/>
    <n v="58.112000000000002"/>
    <s v="CA-2017-106530"/>
    <n v="0"/>
    <n v="2"/>
    <n v="0.2"/>
    <n v="7.263999999999994"/>
    <n v="0.52062335344040378"/>
  </r>
  <r>
    <x v="699"/>
    <x v="10"/>
    <s v="OFF-ST-10000649"/>
    <x v="0"/>
    <x v="1"/>
    <n v="25.12"/>
    <s v="CA-2017-106530"/>
    <n v="0"/>
    <n v="2"/>
    <n v="0.2"/>
    <n v="1.5700000000000012"/>
    <n v="0.44610841445725197"/>
  </r>
  <r>
    <x v="699"/>
    <x v="4"/>
    <s v="OFF-PA-10002751"/>
    <x v="0"/>
    <x v="0"/>
    <n v="17.940000000000001"/>
    <s v="CA-2017-111696"/>
    <n v="1"/>
    <n v="3"/>
    <n v="0"/>
    <n v="8.0730000000000004"/>
    <n v="0.43613829632717294"/>
  </r>
  <r>
    <x v="699"/>
    <x v="10"/>
    <s v="OFF-PA-10002986"/>
    <x v="0"/>
    <x v="0"/>
    <n v="10.688000000000001"/>
    <s v="CA-2017-106530"/>
    <n v="0"/>
    <n v="2"/>
    <n v="0.2"/>
    <n v="3.7407999999999997"/>
    <n v="0.43613829632717294"/>
  </r>
  <r>
    <x v="699"/>
    <x v="10"/>
    <s v="OFF-PA-10004451"/>
    <x v="0"/>
    <x v="0"/>
    <n v="10.368000000000002"/>
    <s v="CA-2017-106530"/>
    <n v="0"/>
    <n v="2"/>
    <n v="0.2"/>
    <n v="3.6288"/>
    <n v="0.43613829632717294"/>
  </r>
  <r>
    <x v="700"/>
    <x v="0"/>
    <s v="OFF-ST-10001490"/>
    <x v="0"/>
    <x v="1"/>
    <n v="856.65600000000006"/>
    <s v="US-2017-144057"/>
    <n v="1"/>
    <n v="6"/>
    <n v="0.2"/>
    <n v="107.08199999999985"/>
    <n v="0.44610841445725197"/>
  </r>
  <r>
    <x v="700"/>
    <x v="22"/>
    <s v="TEC-AC-10000991"/>
    <x v="2"/>
    <x v="9"/>
    <n v="93.98"/>
    <s v="CA-2017-169166"/>
    <n v="1"/>
    <n v="2"/>
    <n v="0"/>
    <n v="13.157200000000003"/>
    <n v="0.52062335344040378"/>
  </r>
  <r>
    <x v="700"/>
    <x v="2"/>
    <s v="OFF-AR-10001955"/>
    <x v="0"/>
    <x v="4"/>
    <n v="79.36"/>
    <s v="CA-2017-109176"/>
    <n v="1"/>
    <n v="5"/>
    <n v="0.2"/>
    <n v="9.919999999999991"/>
    <n v="0.45632477063632687"/>
  </r>
  <r>
    <x v="700"/>
    <x v="0"/>
    <s v="OFF-PA-10004327"/>
    <x v="0"/>
    <x v="0"/>
    <n v="76.64"/>
    <s v="US-2017-144057"/>
    <n v="0"/>
    <n v="2"/>
    <n v="0.2"/>
    <n v="26.823999999999995"/>
    <n v="0.43613829632717294"/>
  </r>
  <r>
    <x v="700"/>
    <x v="0"/>
    <s v="OFF-AP-10000390"/>
    <x v="0"/>
    <x v="12"/>
    <n v="48.783999999999985"/>
    <s v="US-2017-144057"/>
    <n v="0"/>
    <n v="4"/>
    <n v="0.8"/>
    <n v="-131.71680000000001"/>
    <n v="0.49507917887403441"/>
  </r>
  <r>
    <x v="700"/>
    <x v="4"/>
    <s v="OFF-PA-10001260"/>
    <x v="0"/>
    <x v="0"/>
    <n v="32.04"/>
    <s v="US-2017-159093"/>
    <n v="1"/>
    <n v="4"/>
    <n v="0"/>
    <n v="14.417999999999999"/>
    <n v="0.43613829632717294"/>
  </r>
  <r>
    <x v="700"/>
    <x v="6"/>
    <s v="OFF-AR-10003514"/>
    <x v="0"/>
    <x v="4"/>
    <n v="27.86"/>
    <s v="CA-2017-159765"/>
    <n v="1"/>
    <n v="7"/>
    <n v="0"/>
    <n v="9.1937999999999978"/>
    <n v="0.45632477063632687"/>
  </r>
  <r>
    <x v="700"/>
    <x v="0"/>
    <s v="TEC-PH-10001552"/>
    <x v="2"/>
    <x v="6"/>
    <n v="19.136000000000003"/>
    <s v="CA-2017-112382"/>
    <n v="1"/>
    <n v="2"/>
    <n v="0.2"/>
    <n v="1.9136000000000006"/>
    <n v="0.41105220110552465"/>
  </r>
  <r>
    <x v="700"/>
    <x v="0"/>
    <s v="OFF-BI-10002353"/>
    <x v="0"/>
    <x v="3"/>
    <n v="18.527999999999995"/>
    <s v="US-2017-144057"/>
    <n v="0"/>
    <n v="6"/>
    <n v="0.8"/>
    <n v="-27.791999999999994"/>
    <n v="0.46881743173671325"/>
  </r>
  <r>
    <x v="700"/>
    <x v="0"/>
    <s v="OFF-BI-10002852"/>
    <x v="0"/>
    <x v="3"/>
    <n v="13.183999999999997"/>
    <s v="US-2017-144057"/>
    <n v="0"/>
    <n v="4"/>
    <n v="0.8"/>
    <n v="-20.435200000000002"/>
    <n v="0.46881743173671325"/>
  </r>
  <r>
    <x v="700"/>
    <x v="2"/>
    <s v="OFF-EN-10003134"/>
    <x v="0"/>
    <x v="11"/>
    <n v="9.3439999999999994"/>
    <s v="CA-2017-109176"/>
    <n v="0"/>
    <n v="1"/>
    <n v="0.2"/>
    <n v="3.504"/>
    <n v="0.44424167803735209"/>
  </r>
  <r>
    <x v="700"/>
    <x v="20"/>
    <s v="OFF-AR-10000462"/>
    <x v="0"/>
    <x v="4"/>
    <n v="8"/>
    <s v="CA-2017-161158"/>
    <n v="1"/>
    <n v="5"/>
    <n v="0"/>
    <n v="3.4400000000000008"/>
    <n v="0.45632477063632687"/>
  </r>
  <r>
    <x v="701"/>
    <x v="2"/>
    <s v="TEC-PH-10001795"/>
    <x v="2"/>
    <x v="6"/>
    <n v="743.98799999999994"/>
    <s v="CA-2017-133816"/>
    <n v="1"/>
    <n v="2"/>
    <n v="0.4"/>
    <n v="-123.9980000000001"/>
    <n v="0.41105220110552465"/>
  </r>
  <r>
    <x v="701"/>
    <x v="22"/>
    <s v="OFF-PA-10003971"/>
    <x v="0"/>
    <x v="0"/>
    <n v="11.96"/>
    <s v="CA-2017-161543"/>
    <n v="1"/>
    <n v="2"/>
    <n v="0"/>
    <n v="5.8604000000000003"/>
    <n v="0.43613829632717294"/>
  </r>
  <r>
    <x v="701"/>
    <x v="1"/>
    <s v="OFF-EN-10001535"/>
    <x v="0"/>
    <x v="11"/>
    <n v="7.0720000000000001"/>
    <s v="CA-2017-117625"/>
    <n v="1"/>
    <n v="2"/>
    <n v="0.2"/>
    <n v="2.3868"/>
    <n v="0.44424167803735209"/>
  </r>
  <r>
    <x v="702"/>
    <x v="4"/>
    <s v="OFF-PA-10002751"/>
    <x v="0"/>
    <x v="0"/>
    <n v="5.98"/>
    <s v="CA-2017-162733"/>
    <n v="1"/>
    <n v="1"/>
    <n v="0"/>
    <n v="2.6909999999999998"/>
    <n v="0.43613829632717294"/>
  </r>
  <r>
    <x v="703"/>
    <x v="20"/>
    <s v="TEC-PH-10001835"/>
    <x v="2"/>
    <x v="6"/>
    <n v="631.96"/>
    <s v="CA-2017-100510"/>
    <n v="1"/>
    <n v="4"/>
    <n v="0"/>
    <n v="303.3408"/>
    <n v="0.41105220110552465"/>
  </r>
  <r>
    <x v="703"/>
    <x v="4"/>
    <s v="TEC-AC-10004518"/>
    <x v="2"/>
    <x v="9"/>
    <n v="120"/>
    <s v="US-2017-123610"/>
    <n v="1"/>
    <n v="6"/>
    <n v="0"/>
    <n v="46.800000000000004"/>
    <n v="0.52062335344040378"/>
  </r>
  <r>
    <x v="703"/>
    <x v="2"/>
    <s v="OFF-ST-10004804"/>
    <x v="0"/>
    <x v="1"/>
    <n v="82.367999999999995"/>
    <s v="US-2017-101196"/>
    <n v="1"/>
    <n v="2"/>
    <n v="0.2"/>
    <n v="-19.562399999999997"/>
    <n v="0.44610841445725197"/>
  </r>
  <r>
    <x v="703"/>
    <x v="22"/>
    <s v="OFF-EN-10001141"/>
    <x v="0"/>
    <x v="11"/>
    <n v="54.900000000000006"/>
    <s v="CA-2017-167416"/>
    <n v="1"/>
    <n v="5"/>
    <n v="0"/>
    <n v="26.901000000000003"/>
    <n v="0.44424167803735209"/>
  </r>
  <r>
    <x v="703"/>
    <x v="6"/>
    <s v="OFF-AR-10001662"/>
    <x v="0"/>
    <x v="4"/>
    <n v="10.96"/>
    <s v="CA-2017-109911"/>
    <n v="1"/>
    <n v="4"/>
    <n v="0"/>
    <n v="2.9592000000000009"/>
    <n v="0.45632477063632687"/>
  </r>
  <r>
    <x v="703"/>
    <x v="20"/>
    <s v="FUR-FU-10000320"/>
    <x v="1"/>
    <x v="8"/>
    <n v="10.02"/>
    <s v="CA-2017-100510"/>
    <n v="0"/>
    <n v="3"/>
    <n v="0"/>
    <n v="4.4088000000000012"/>
    <n v="0.4595170286641902"/>
  </r>
  <r>
    <x v="703"/>
    <x v="4"/>
    <s v="OFF-AP-10002222"/>
    <x v="0"/>
    <x v="12"/>
    <n v="8.67"/>
    <s v="US-2017-123610"/>
    <n v="0"/>
    <n v="1"/>
    <n v="0"/>
    <n v="2.3409000000000004"/>
    <n v="0.49507917887403441"/>
  </r>
  <r>
    <x v="704"/>
    <x v="12"/>
    <s v="TEC-AC-10003832"/>
    <x v="2"/>
    <x v="9"/>
    <n v="185.52800000000002"/>
    <s v="CA-2017-108224"/>
    <n v="1"/>
    <n v="7"/>
    <n v="0.2"/>
    <n v="48.701099999999997"/>
    <n v="0.52062335344040378"/>
  </r>
  <r>
    <x v="704"/>
    <x v="10"/>
    <s v="FUR-FU-10002937"/>
    <x v="1"/>
    <x v="8"/>
    <n v="79.384000000000015"/>
    <s v="CA-2017-141019"/>
    <n v="1"/>
    <n v="1"/>
    <n v="0.2"/>
    <n v="29.768999999999998"/>
    <n v="0.4595170286641902"/>
  </r>
  <r>
    <x v="704"/>
    <x v="16"/>
    <s v="OFF-BI-10001718"/>
    <x v="0"/>
    <x v="3"/>
    <n v="57.582000000000008"/>
    <s v="US-2017-148901"/>
    <n v="1"/>
    <n v="3"/>
    <n v="0.7"/>
    <n v="-44.146199999999979"/>
    <n v="0.46881743173671325"/>
  </r>
  <r>
    <x v="704"/>
    <x v="16"/>
    <s v="TEC-PH-10003988"/>
    <x v="2"/>
    <x v="6"/>
    <n v="43.6"/>
    <s v="US-2017-148901"/>
    <n v="0"/>
    <n v="5"/>
    <n v="0.2"/>
    <n v="4.3600000000000012"/>
    <n v="0.41105220110552465"/>
  </r>
  <r>
    <x v="704"/>
    <x v="16"/>
    <s v="OFF-PA-10004983"/>
    <x v="0"/>
    <x v="0"/>
    <n v="31.104000000000006"/>
    <s v="US-2017-148901"/>
    <n v="0"/>
    <n v="6"/>
    <n v="0.2"/>
    <n v="10.8864"/>
    <n v="0.43613829632717294"/>
  </r>
  <r>
    <x v="704"/>
    <x v="16"/>
    <s v="FUR-FU-10002396"/>
    <x v="1"/>
    <x v="8"/>
    <n v="30.192"/>
    <s v="US-2017-148901"/>
    <n v="0"/>
    <n v="3"/>
    <n v="0.2"/>
    <n v="8.3028000000000031"/>
    <n v="0.4595170286641902"/>
  </r>
  <r>
    <x v="704"/>
    <x v="16"/>
    <s v="OFF-BI-10002309"/>
    <x v="0"/>
    <x v="3"/>
    <n v="13.392000000000003"/>
    <s v="US-2017-148901"/>
    <n v="0"/>
    <n v="8"/>
    <n v="0.7"/>
    <n v="-9.8207999999999984"/>
    <n v="0.46881743173671325"/>
  </r>
  <r>
    <x v="704"/>
    <x v="16"/>
    <s v="OFF-BI-10004002"/>
    <x v="0"/>
    <x v="3"/>
    <n v="10.380000000000003"/>
    <s v="US-2017-148901"/>
    <n v="0"/>
    <n v="2"/>
    <n v="0.7"/>
    <n v="-7.6119999999999983"/>
    <n v="0.46881743173671325"/>
  </r>
  <r>
    <x v="704"/>
    <x v="16"/>
    <s v="OFF-AR-10002467"/>
    <x v="0"/>
    <x v="4"/>
    <n v="4.7679999999999998"/>
    <s v="US-2017-148901"/>
    <n v="0"/>
    <n v="2"/>
    <n v="0.2"/>
    <n v="0.41720000000000046"/>
    <n v="0.45632477063632687"/>
  </r>
  <r>
    <x v="705"/>
    <x v="29"/>
    <s v="OFF-BI-10001718"/>
    <x v="0"/>
    <x v="3"/>
    <n v="511.84"/>
    <s v="US-2017-146570"/>
    <n v="1"/>
    <n v="8"/>
    <n v="0"/>
    <n v="240.56479999999999"/>
    <n v="0.46881743173671325"/>
  </r>
  <r>
    <x v="705"/>
    <x v="29"/>
    <s v="OFF-AR-10004602"/>
    <x v="0"/>
    <x v="4"/>
    <n v="91.96"/>
    <s v="US-2017-146570"/>
    <n v="0"/>
    <n v="4"/>
    <n v="0"/>
    <n v="25.748800000000003"/>
    <n v="0.45632477063632687"/>
  </r>
  <r>
    <x v="705"/>
    <x v="10"/>
    <s v="OFF-PA-10000697"/>
    <x v="0"/>
    <x v="0"/>
    <n v="15.231999999999999"/>
    <s v="CA-2017-165673"/>
    <n v="1"/>
    <n v="4"/>
    <n v="0.2"/>
    <n v="5.5215999999999994"/>
    <n v="0.43613829632717294"/>
  </r>
  <r>
    <x v="705"/>
    <x v="20"/>
    <s v="OFF-BI-10002393"/>
    <x v="0"/>
    <x v="3"/>
    <n v="13.776000000000002"/>
    <s v="CA-2017-152408"/>
    <n v="1"/>
    <n v="3"/>
    <n v="0.2"/>
    <n v="4.4771999999999998"/>
    <n v="0.46881743173671325"/>
  </r>
  <r>
    <x v="705"/>
    <x v="29"/>
    <s v="OFF-AR-10003856"/>
    <x v="0"/>
    <x v="4"/>
    <n v="8.34"/>
    <s v="US-2017-146570"/>
    <n v="0"/>
    <n v="3"/>
    <n v="0"/>
    <n v="2.1683999999999997"/>
    <n v="0.45632477063632687"/>
  </r>
  <r>
    <x v="705"/>
    <x v="16"/>
    <s v="OFF-BI-10000301"/>
    <x v="0"/>
    <x v="3"/>
    <n v="7.7640000000000011"/>
    <s v="CA-2017-141180"/>
    <n v="1"/>
    <n v="4"/>
    <n v="0.7"/>
    <n v="-5.1760000000000002"/>
    <n v="0.46881743173671325"/>
  </r>
  <r>
    <x v="706"/>
    <x v="37"/>
    <s v="OFF-ST-10002574"/>
    <x v="0"/>
    <x v="1"/>
    <n v="552.55999999999995"/>
    <s v="CA-2017-122133"/>
    <n v="1"/>
    <n v="4"/>
    <n v="0"/>
    <n v="0"/>
    <n v="0.44610841445725197"/>
  </r>
  <r>
    <x v="706"/>
    <x v="4"/>
    <s v="FUR-FU-10002116"/>
    <x v="1"/>
    <x v="8"/>
    <n v="282.83999999999997"/>
    <s v="CA-2017-130638"/>
    <n v="1"/>
    <n v="4"/>
    <n v="0"/>
    <n v="19.798799999999972"/>
    <n v="0.4595170286641902"/>
  </r>
  <r>
    <x v="706"/>
    <x v="4"/>
    <s v="OFF-LA-10002195"/>
    <x v="0"/>
    <x v="2"/>
    <n v="27.72"/>
    <s v="CA-2017-130638"/>
    <n v="0"/>
    <n v="9"/>
    <n v="0"/>
    <n v="13.3056"/>
    <n v="0.4647369236065339"/>
  </r>
  <r>
    <x v="706"/>
    <x v="4"/>
    <s v="OFF-PA-10004971"/>
    <x v="0"/>
    <x v="0"/>
    <n v="17.34"/>
    <s v="CA-2017-133144"/>
    <n v="1"/>
    <n v="3"/>
    <n v="0"/>
    <n v="8.4966000000000008"/>
    <n v="0.43613829632717294"/>
  </r>
  <r>
    <x v="707"/>
    <x v="37"/>
    <s v="FUR-FU-10003975"/>
    <x v="1"/>
    <x v="8"/>
    <n v="173.24"/>
    <s v="CA-2017-158435"/>
    <n v="1"/>
    <n v="4"/>
    <n v="0"/>
    <n v="17.323999999999984"/>
    <n v="0.4595170286641902"/>
  </r>
  <r>
    <x v="707"/>
    <x v="37"/>
    <s v="OFF-SU-10000381"/>
    <x v="0"/>
    <x v="14"/>
    <n v="65.17"/>
    <s v="CA-2017-158435"/>
    <n v="0"/>
    <n v="7"/>
    <n v="0"/>
    <n v="18.899299999999997"/>
    <n v="0.53938093436526824"/>
  </r>
  <r>
    <x v="707"/>
    <x v="1"/>
    <s v="OFF-PA-10000791"/>
    <x v="0"/>
    <x v="0"/>
    <n v="30.527999999999999"/>
    <s v="US-2017-117037"/>
    <n v="1"/>
    <n v="8"/>
    <n v="0.2"/>
    <n v="9.5399999999999974"/>
    <n v="0.43613829632717294"/>
  </r>
  <r>
    <x v="707"/>
    <x v="16"/>
    <s v="OFF-BI-10000069"/>
    <x v="0"/>
    <x v="3"/>
    <n v="27.018000000000008"/>
    <s v="US-2017-150567"/>
    <n v="1"/>
    <n v="6"/>
    <n v="0.7"/>
    <n v="-21.61440000000001"/>
    <n v="0.46881743173671325"/>
  </r>
  <r>
    <x v="707"/>
    <x v="1"/>
    <s v="FUR-FU-10004973"/>
    <x v="1"/>
    <x v="8"/>
    <n v="22.608000000000001"/>
    <s v="US-2017-117037"/>
    <n v="0"/>
    <n v="3"/>
    <n v="0.6"/>
    <n v="-10.173599999999997"/>
    <n v="0.4595170286641902"/>
  </r>
  <r>
    <x v="707"/>
    <x v="37"/>
    <s v="OFF-LA-10002475"/>
    <x v="0"/>
    <x v="2"/>
    <n v="14.62"/>
    <s v="CA-2017-158435"/>
    <n v="0"/>
    <n v="2"/>
    <n v="0"/>
    <n v="6.8713999999999995"/>
    <n v="0.4647369236065339"/>
  </r>
  <r>
    <x v="707"/>
    <x v="1"/>
    <s v="OFF-FA-10000936"/>
    <x v="0"/>
    <x v="7"/>
    <n v="7.8960000000000008"/>
    <s v="US-2017-117037"/>
    <n v="0"/>
    <n v="3"/>
    <n v="0.2"/>
    <n v="2.4674999999999994"/>
    <n v="0.51168203684699509"/>
  </r>
  <r>
    <x v="707"/>
    <x v="16"/>
    <s v="OFF-BI-10001757"/>
    <x v="0"/>
    <x v="3"/>
    <n v="2.9520000000000004"/>
    <s v="US-2017-150567"/>
    <n v="0"/>
    <n v="2"/>
    <n v="0.7"/>
    <n v="-2.1648000000000005"/>
    <n v="0.46881743173671325"/>
  </r>
  <r>
    <x v="707"/>
    <x v="1"/>
    <s v="OFF-BI-10000279"/>
    <x v="0"/>
    <x v="3"/>
    <n v="2.8899999999999992"/>
    <s v="US-2017-117037"/>
    <n v="0"/>
    <n v="1"/>
    <n v="0.8"/>
    <n v="-4.7685000000000013"/>
    <n v="0.46881743173671325"/>
  </r>
  <r>
    <x v="708"/>
    <x v="4"/>
    <s v="OFF-ST-10000604"/>
    <x v="0"/>
    <x v="1"/>
    <n v="104.28"/>
    <s v="CA-2017-122728"/>
    <n v="1"/>
    <n v="3"/>
    <n v="0"/>
    <n v="26.069999999999993"/>
    <n v="0.44610841445725197"/>
  </r>
  <r>
    <x v="708"/>
    <x v="4"/>
    <s v="OFF-PA-10004040"/>
    <x v="0"/>
    <x v="0"/>
    <n v="17.940000000000001"/>
    <s v="CA-2017-122728"/>
    <n v="0"/>
    <n v="3"/>
    <n v="0"/>
    <n v="8.7906000000000013"/>
    <n v="0.43613829632717294"/>
  </r>
  <r>
    <x v="709"/>
    <x v="6"/>
    <s v="FUR-CH-10003746"/>
    <x v="1"/>
    <x v="5"/>
    <n v="641.96"/>
    <s v="CA-2017-157245"/>
    <n v="1"/>
    <n v="2"/>
    <n v="0"/>
    <n v="179.74880000000002"/>
    <n v="0.46529189879902266"/>
  </r>
  <r>
    <x v="709"/>
    <x v="20"/>
    <s v="OFF-ST-10004123"/>
    <x v="0"/>
    <x v="1"/>
    <n v="454.90000000000003"/>
    <s v="CA-2017-169943"/>
    <n v="1"/>
    <n v="5"/>
    <n v="0"/>
    <n v="0"/>
    <n v="0.44610841445725197"/>
  </r>
  <r>
    <x v="709"/>
    <x v="20"/>
    <s v="OFF-AP-10001563"/>
    <x v="0"/>
    <x v="12"/>
    <n v="242.89999999999998"/>
    <s v="CA-2017-169943"/>
    <n v="0"/>
    <n v="5"/>
    <n v="0"/>
    <n v="70.440999999999974"/>
    <n v="0.49507917887403441"/>
  </r>
  <r>
    <x v="709"/>
    <x v="4"/>
    <s v="OFF-AP-10001366"/>
    <x v="0"/>
    <x v="12"/>
    <n v="87.84"/>
    <s v="CA-2017-138282"/>
    <n v="1"/>
    <n v="8"/>
    <n v="0"/>
    <n v="23.716800000000006"/>
    <n v="0.49507917887403441"/>
  </r>
  <r>
    <x v="709"/>
    <x v="20"/>
    <s v="OFF-BI-10002824"/>
    <x v="0"/>
    <x v="3"/>
    <n v="47.744"/>
    <s v="CA-2017-169943"/>
    <n v="0"/>
    <n v="4"/>
    <n v="0.2"/>
    <n v="14.919999999999995"/>
    <n v="0.46881743173671325"/>
  </r>
  <r>
    <x v="709"/>
    <x v="20"/>
    <s v="FUR-FU-10000010"/>
    <x v="1"/>
    <x v="8"/>
    <n v="39.76"/>
    <s v="CA-2017-169943"/>
    <n v="0"/>
    <n v="8"/>
    <n v="0"/>
    <n v="12.325599999999998"/>
    <n v="0.4595170286641902"/>
  </r>
  <r>
    <x v="709"/>
    <x v="20"/>
    <s v="FUR-FU-10002088"/>
    <x v="1"/>
    <x v="8"/>
    <n v="35.92"/>
    <s v="CA-2017-169943"/>
    <n v="0"/>
    <n v="4"/>
    <n v="0"/>
    <n v="15.086400000000001"/>
    <n v="0.4595170286641902"/>
  </r>
  <r>
    <x v="709"/>
    <x v="18"/>
    <s v="OFF-AR-10003056"/>
    <x v="0"/>
    <x v="4"/>
    <n v="21.400000000000002"/>
    <s v="US-2017-152835"/>
    <n v="1"/>
    <n v="5"/>
    <n v="0"/>
    <n v="6.2059999999999977"/>
    <n v="0.45632477063632687"/>
  </r>
  <r>
    <x v="709"/>
    <x v="4"/>
    <s v="OFF-BI-10004817"/>
    <x v="0"/>
    <x v="3"/>
    <n v="9.5840000000000014"/>
    <s v="CA-2017-126935"/>
    <n v="1"/>
    <n v="1"/>
    <n v="0.2"/>
    <n v="3.3543999999999996"/>
    <n v="0.46881743173671325"/>
  </r>
  <r>
    <x v="710"/>
    <x v="25"/>
    <s v="TEC-PH-10001530"/>
    <x v="2"/>
    <x v="6"/>
    <n v="1363.96"/>
    <s v="CA-2017-105256"/>
    <n v="1"/>
    <n v="5"/>
    <n v="0.2"/>
    <n v="85.247500000000002"/>
    <n v="0.41105220110552465"/>
  </r>
  <r>
    <x v="710"/>
    <x v="4"/>
    <s v="FUR-FU-10000576"/>
    <x v="1"/>
    <x v="8"/>
    <n v="1049.2"/>
    <s v="CA-2017-115917"/>
    <n v="1"/>
    <n v="5"/>
    <n v="0"/>
    <n v="272.79200000000003"/>
    <n v="0.4595170286641902"/>
  </r>
  <r>
    <x v="710"/>
    <x v="26"/>
    <s v="OFF-BI-10003638"/>
    <x v="0"/>
    <x v="3"/>
    <n v="40.635000000000012"/>
    <s v="CA-2017-146010"/>
    <n v="1"/>
    <n v="7"/>
    <n v="0.7"/>
    <n v="-32.507999999999996"/>
    <n v="0.46881743173671325"/>
  </r>
  <r>
    <x v="710"/>
    <x v="4"/>
    <s v="OFF-BI-10004728"/>
    <x v="0"/>
    <x v="3"/>
    <n v="15.424000000000001"/>
    <s v="CA-2017-115917"/>
    <n v="0"/>
    <n v="4"/>
    <n v="0.2"/>
    <n v="5.0128000000000004"/>
    <n v="0.46881743173671325"/>
  </r>
  <r>
    <x v="710"/>
    <x v="16"/>
    <s v="OFF-BI-10004140"/>
    <x v="0"/>
    <x v="3"/>
    <n v="2.6940000000000004"/>
    <s v="CA-2017-108567"/>
    <n v="1"/>
    <n v="2"/>
    <n v="0.7"/>
    <n v="-2.2450000000000001"/>
    <n v="0.46881743173671325"/>
  </r>
  <r>
    <x v="711"/>
    <x v="17"/>
    <s v="TEC-MA-10000112"/>
    <x v="2"/>
    <x v="15"/>
    <n v="2396.4"/>
    <s v="CA-2017-107202"/>
    <n v="1"/>
    <n v="10"/>
    <n v="0.2"/>
    <n v="179.73000000000013"/>
    <n v="0.5183572270896134"/>
  </r>
  <r>
    <x v="711"/>
    <x v="43"/>
    <s v="OFF-PA-10000565"/>
    <x v="0"/>
    <x v="0"/>
    <n v="111.96"/>
    <s v="CA-2017-127642"/>
    <n v="1"/>
    <n v="2"/>
    <n v="0"/>
    <n v="54.860399999999998"/>
    <n v="0.43613829632717294"/>
  </r>
  <r>
    <x v="711"/>
    <x v="4"/>
    <s v="TEC-AC-10003832"/>
    <x v="2"/>
    <x v="9"/>
    <n v="66.260000000000005"/>
    <s v="US-2017-139486"/>
    <n v="1"/>
    <n v="2"/>
    <n v="0"/>
    <n v="27.166600000000003"/>
    <n v="0.52062335344040378"/>
  </r>
  <r>
    <x v="711"/>
    <x v="0"/>
    <s v="OFF-PA-10003591"/>
    <x v="0"/>
    <x v="0"/>
    <n v="82.656000000000006"/>
    <s v="CA-2017-114209"/>
    <n v="1"/>
    <n v="9"/>
    <n v="0.2"/>
    <n v="30.996000000000002"/>
    <n v="0.43613829632717294"/>
  </r>
  <r>
    <x v="711"/>
    <x v="4"/>
    <s v="TEC-PH-10003555"/>
    <x v="2"/>
    <x v="6"/>
    <n v="55.176000000000002"/>
    <s v="US-2017-139486"/>
    <n v="0"/>
    <n v="3"/>
    <n v="0.2"/>
    <n v="-12.414599999999997"/>
    <n v="0.41105220110552465"/>
  </r>
  <r>
    <x v="711"/>
    <x v="1"/>
    <s v="OFF-BI-10003429"/>
    <x v="0"/>
    <x v="3"/>
    <n v="3.7979999999999992"/>
    <s v="CA-2017-125920"/>
    <n v="1"/>
    <n v="3"/>
    <n v="0.8"/>
    <n v="-5.8869000000000007"/>
    <n v="0.46881743173671325"/>
  </r>
  <r>
    <x v="711"/>
    <x v="0"/>
    <s v="OFF-BI-10000343"/>
    <x v="0"/>
    <x v="3"/>
    <n v="1.9639999999999995"/>
    <s v="CA-2017-114209"/>
    <n v="0"/>
    <n v="2"/>
    <n v="0.8"/>
    <n v="-3.2406000000000006"/>
    <n v="0.46881743173671325"/>
  </r>
  <r>
    <x v="712"/>
    <x v="23"/>
    <s v="OFF-AP-10003217"/>
    <x v="0"/>
    <x v="12"/>
    <n v="662.84"/>
    <s v="CA-2017-146934"/>
    <n v="1"/>
    <n v="4"/>
    <n v="0"/>
    <n v="172.33840000000004"/>
    <n v="0.49507917887403441"/>
  </r>
  <r>
    <x v="712"/>
    <x v="23"/>
    <s v="TEC-PH-10004614"/>
    <x v="2"/>
    <x v="6"/>
    <n v="345"/>
    <s v="CA-2017-146934"/>
    <n v="0"/>
    <n v="5"/>
    <n v="0"/>
    <n v="86.25"/>
    <n v="0.41105220110552465"/>
  </r>
  <r>
    <x v="712"/>
    <x v="23"/>
    <s v="TEC-PH-10001336"/>
    <x v="2"/>
    <x v="6"/>
    <n v="257.98"/>
    <s v="CA-2017-146934"/>
    <n v="0"/>
    <n v="2"/>
    <n v="0"/>
    <n v="74.8142"/>
    <n v="0.41105220110552465"/>
  </r>
  <r>
    <x v="712"/>
    <x v="4"/>
    <s v="TEC-PH-10001918"/>
    <x v="2"/>
    <x v="6"/>
    <n v="222.38400000000001"/>
    <s v="CA-2017-154081"/>
    <n v="1"/>
    <n v="2"/>
    <n v="0.2"/>
    <n v="22.238400000000013"/>
    <n v="0.41105220110552465"/>
  </r>
  <r>
    <x v="712"/>
    <x v="23"/>
    <s v="FUR-TA-10003748"/>
    <x v="1"/>
    <x v="13"/>
    <n v="174.28599999999997"/>
    <s v="CA-2017-146934"/>
    <n v="0"/>
    <n v="2"/>
    <n v="0.3"/>
    <n v="-19.918399999999991"/>
    <n v="0.55975208308209756"/>
  </r>
  <r>
    <x v="712"/>
    <x v="23"/>
    <s v="TEC-AC-10002399"/>
    <x v="2"/>
    <x v="9"/>
    <n v="95.1"/>
    <s v="CA-2017-146934"/>
    <n v="0"/>
    <n v="5"/>
    <n v="0"/>
    <n v="30.431999999999995"/>
    <n v="0.52062335344040378"/>
  </r>
  <r>
    <x v="712"/>
    <x v="23"/>
    <s v="OFF-EN-10002973"/>
    <x v="0"/>
    <x v="11"/>
    <n v="26.880000000000003"/>
    <s v="CA-2017-146934"/>
    <n v="0"/>
    <n v="6"/>
    <n v="0"/>
    <n v="12.902400000000002"/>
    <n v="0.44424167803735209"/>
  </r>
  <r>
    <x v="712"/>
    <x v="5"/>
    <s v="OFF-LA-10004345"/>
    <x v="0"/>
    <x v="2"/>
    <n v="14.73"/>
    <s v="CA-2017-159653"/>
    <n v="1"/>
    <n v="3"/>
    <n v="0"/>
    <n v="7.2176999999999998"/>
    <n v="0.4647369236065339"/>
  </r>
  <r>
    <x v="713"/>
    <x v="2"/>
    <s v="TEC-CO-10004722"/>
    <x v="2"/>
    <x v="16"/>
    <n v="8399.9759999999987"/>
    <s v="CA-2017-143714"/>
    <n v="1"/>
    <n v="4"/>
    <n v="0.4"/>
    <n v="1119.996799999999"/>
    <n v="0.55185675810753509"/>
  </r>
  <r>
    <x v="713"/>
    <x v="1"/>
    <s v="TEC-PH-10004165"/>
    <x v="2"/>
    <x v="6"/>
    <n v="1979.9280000000001"/>
    <s v="CA-2017-133725"/>
    <n v="1"/>
    <n v="9"/>
    <n v="0.2"/>
    <n v="148.49459999999993"/>
    <n v="0.41105220110552465"/>
  </r>
  <r>
    <x v="713"/>
    <x v="2"/>
    <s v="TEC-PH-10004080"/>
    <x v="2"/>
    <x v="6"/>
    <n v="122.38199999999999"/>
    <s v="CA-2017-143714"/>
    <n v="0"/>
    <n v="3"/>
    <n v="0.4"/>
    <n v="-24.476399999999998"/>
    <n v="0.41105220110552465"/>
  </r>
  <r>
    <x v="713"/>
    <x v="4"/>
    <s v="FUR-FU-10003691"/>
    <x v="1"/>
    <x v="8"/>
    <n v="37.049999999999997"/>
    <s v="CA-2017-142762"/>
    <n v="1"/>
    <n v="3"/>
    <n v="0"/>
    <n v="16.302"/>
    <n v="0.4595170286641902"/>
  </r>
  <r>
    <x v="713"/>
    <x v="2"/>
    <s v="OFF-PA-10000029"/>
    <x v="0"/>
    <x v="0"/>
    <n v="10.368000000000002"/>
    <s v="CA-2017-143714"/>
    <n v="0"/>
    <n v="2"/>
    <n v="0.2"/>
    <n v="3.6288"/>
    <n v="0.43613829632717294"/>
  </r>
  <r>
    <x v="713"/>
    <x v="2"/>
    <s v="OFF-BI-10004308"/>
    <x v="0"/>
    <x v="3"/>
    <n v="6.2940000000000014"/>
    <s v="CA-2017-143714"/>
    <n v="0"/>
    <n v="1"/>
    <n v="0.7"/>
    <n v="-4.1959999999999997"/>
    <n v="0.46881743173671325"/>
  </r>
  <r>
    <x v="713"/>
    <x v="33"/>
    <s v="OFF-PA-10001526"/>
    <x v="0"/>
    <x v="0"/>
    <n v="4.9800000000000004"/>
    <s v="CA-2017-154403"/>
    <n v="1"/>
    <n v="1"/>
    <n v="0"/>
    <n v="2.4402000000000004"/>
    <n v="0.43613829632717294"/>
  </r>
  <r>
    <x v="714"/>
    <x v="6"/>
    <s v="OFF-PA-10004327"/>
    <x v="0"/>
    <x v="0"/>
    <n v="191.6"/>
    <s v="CA-2017-136126"/>
    <n v="1"/>
    <n v="4"/>
    <n v="0"/>
    <n v="91.967999999999989"/>
    <n v="0.43613829632717294"/>
  </r>
  <r>
    <x v="714"/>
    <x v="6"/>
    <s v="OFF-SU-10000898"/>
    <x v="0"/>
    <x v="14"/>
    <n v="69.5"/>
    <s v="CA-2017-136126"/>
    <n v="0"/>
    <n v="5"/>
    <n v="0"/>
    <n v="20.154999999999994"/>
    <n v="0.53938093436526824"/>
  </r>
  <r>
    <x v="714"/>
    <x v="2"/>
    <s v="OFF-AR-10001860"/>
    <x v="0"/>
    <x v="4"/>
    <n v="16.656000000000002"/>
    <s v="CA-2017-138583"/>
    <n v="1"/>
    <n v="3"/>
    <n v="0.2"/>
    <n v="3.3311999999999999"/>
    <n v="0.45632477063632687"/>
  </r>
  <r>
    <x v="715"/>
    <x v="5"/>
    <s v="OFF-ST-10000689"/>
    <x v="0"/>
    <x v="1"/>
    <n v="1267.6499999999999"/>
    <s v="CA-2017-139269"/>
    <n v="1"/>
    <n v="9"/>
    <n v="0"/>
    <n v="152.11799999999999"/>
    <n v="0.44610841445725197"/>
  </r>
  <r>
    <x v="715"/>
    <x v="5"/>
    <s v="FUR-FU-10000755"/>
    <x v="1"/>
    <x v="8"/>
    <n v="24.96"/>
    <s v="CA-2017-139269"/>
    <n v="0"/>
    <n v="4"/>
    <n v="0"/>
    <n v="6.240000000000002"/>
    <n v="0.4595170286641902"/>
  </r>
  <r>
    <x v="715"/>
    <x v="5"/>
    <s v="OFF-PA-10002893"/>
    <x v="0"/>
    <x v="0"/>
    <n v="19.36"/>
    <s v="CA-2017-139269"/>
    <n v="0"/>
    <n v="2"/>
    <n v="0"/>
    <n v="9.2927999999999997"/>
    <n v="0.43613829632717294"/>
  </r>
  <r>
    <x v="716"/>
    <x v="4"/>
    <s v="FUR-CH-10004860"/>
    <x v="1"/>
    <x v="5"/>
    <n v="484.70400000000006"/>
    <s v="CA-2017-148852"/>
    <n v="1"/>
    <n v="6"/>
    <n v="0.2"/>
    <n v="-84.823200000000071"/>
    <n v="0.46529189879902266"/>
  </r>
  <r>
    <x v="716"/>
    <x v="0"/>
    <s v="FUR-CH-10001973"/>
    <x v="1"/>
    <x v="5"/>
    <n v="388.42999999999995"/>
    <s v="CA-2017-119186"/>
    <n v="1"/>
    <n v="5"/>
    <n v="0.3"/>
    <n v="-88.783999999999978"/>
    <n v="0.46529189879902266"/>
  </r>
  <r>
    <x v="716"/>
    <x v="4"/>
    <s v="TEC-MA-10002428"/>
    <x v="2"/>
    <x v="15"/>
    <n v="371.97600000000006"/>
    <s v="CA-2017-148852"/>
    <n v="0"/>
    <n v="3"/>
    <n v="0.2"/>
    <n v="116.24249999999996"/>
    <n v="0.5183572270896134"/>
  </r>
  <r>
    <x v="716"/>
    <x v="4"/>
    <s v="TEC-PH-10003885"/>
    <x v="2"/>
    <x v="6"/>
    <n v="211.16800000000001"/>
    <s v="CA-2017-148852"/>
    <n v="0"/>
    <n v="4"/>
    <n v="0.2"/>
    <n v="23.756399999999985"/>
    <n v="0.41105220110552465"/>
  </r>
  <r>
    <x v="716"/>
    <x v="16"/>
    <s v="OFF-ST-10000532"/>
    <x v="0"/>
    <x v="1"/>
    <n v="184.70400000000001"/>
    <s v="CA-2017-113236"/>
    <n v="1"/>
    <n v="6"/>
    <n v="0.2"/>
    <n v="13.852799999999995"/>
    <n v="0.44610841445725197"/>
  </r>
  <r>
    <x v="716"/>
    <x v="0"/>
    <s v="TEC-AC-10000580"/>
    <x v="2"/>
    <x v="9"/>
    <n v="63.991999999999997"/>
    <s v="CA-2017-119186"/>
    <n v="0"/>
    <n v="1"/>
    <n v="0.2"/>
    <n v="-7.1990999999999961"/>
    <n v="0.52062335344040378"/>
  </r>
  <r>
    <x v="716"/>
    <x v="16"/>
    <s v="TEC-AC-10001267"/>
    <x v="2"/>
    <x v="9"/>
    <n v="47.92"/>
    <s v="CA-2017-113236"/>
    <n v="0"/>
    <n v="2"/>
    <n v="0.2"/>
    <n v="11.98"/>
    <n v="0.52062335344040378"/>
  </r>
  <r>
    <x v="716"/>
    <x v="4"/>
    <s v="OFF-PA-10001293"/>
    <x v="0"/>
    <x v="0"/>
    <n v="45.36"/>
    <s v="CA-2017-148852"/>
    <n v="0"/>
    <n v="7"/>
    <n v="0"/>
    <n v="21.772800000000004"/>
    <n v="0.43613829632717294"/>
  </r>
  <r>
    <x v="716"/>
    <x v="44"/>
    <s v="FUR-FU-10000629"/>
    <x v="1"/>
    <x v="8"/>
    <n v="41.37"/>
    <s v="CA-2017-157266"/>
    <n v="1"/>
    <n v="3"/>
    <n v="0"/>
    <n v="17.375399999999999"/>
    <n v="0.4595170286641902"/>
  </r>
  <r>
    <x v="716"/>
    <x v="2"/>
    <s v="OFF-AP-10002082"/>
    <x v="0"/>
    <x v="12"/>
    <n v="34.848000000000006"/>
    <s v="CA-2017-132409"/>
    <n v="1"/>
    <n v="2"/>
    <n v="0.2"/>
    <n v="6.5339999999999971"/>
    <n v="0.49507917887403441"/>
  </r>
  <r>
    <x v="716"/>
    <x v="21"/>
    <s v="FUR-FU-10002088"/>
    <x v="1"/>
    <x v="8"/>
    <n v="26.94"/>
    <s v="CA-2017-149237"/>
    <n v="1"/>
    <n v="3"/>
    <n v="0"/>
    <n v="11.314800000000002"/>
    <n v="0.4595170286641902"/>
  </r>
  <r>
    <x v="716"/>
    <x v="44"/>
    <s v="OFF-PA-10002689"/>
    <x v="0"/>
    <x v="0"/>
    <n v="19.440000000000001"/>
    <s v="CA-2017-157266"/>
    <n v="0"/>
    <n v="3"/>
    <n v="0"/>
    <n v="9.3312000000000008"/>
    <n v="0.43613829632717294"/>
  </r>
  <r>
    <x v="716"/>
    <x v="0"/>
    <s v="OFF-PA-10004040"/>
    <x v="0"/>
    <x v="0"/>
    <n v="14.352000000000002"/>
    <s v="CA-2017-119186"/>
    <n v="0"/>
    <n v="3"/>
    <n v="0.2"/>
    <n v="5.2026000000000003"/>
    <n v="0.43613829632717294"/>
  </r>
  <r>
    <x v="716"/>
    <x v="44"/>
    <s v="OFF-PA-10004675"/>
    <x v="0"/>
    <x v="0"/>
    <n v="12.7"/>
    <s v="CA-2017-157266"/>
    <n v="0"/>
    <n v="2"/>
    <n v="0"/>
    <n v="5.8419999999999996"/>
    <n v="0.43613829632717294"/>
  </r>
  <r>
    <x v="716"/>
    <x v="0"/>
    <s v="OFF-PA-10004621"/>
    <x v="0"/>
    <x v="0"/>
    <n v="10.368000000000002"/>
    <s v="CA-2017-119186"/>
    <n v="0"/>
    <n v="2"/>
    <n v="0.2"/>
    <n v="3.6288"/>
    <n v="0.43613829632717294"/>
  </r>
  <r>
    <x v="716"/>
    <x v="44"/>
    <s v="OFF-BI-10004728"/>
    <x v="0"/>
    <x v="3"/>
    <n v="9.64"/>
    <s v="CA-2017-157266"/>
    <n v="0"/>
    <n v="2"/>
    <n v="0"/>
    <n v="4.4344000000000001"/>
    <n v="0.46881743173671325"/>
  </r>
  <r>
    <x v="716"/>
    <x v="4"/>
    <s v="OFF-FA-10003467"/>
    <x v="0"/>
    <x v="7"/>
    <n v="5.9399999999999995"/>
    <s v="CA-2017-148852"/>
    <n v="0"/>
    <n v="3"/>
    <n v="0"/>
    <n v="0"/>
    <n v="0.51168203684699509"/>
  </r>
  <r>
    <x v="716"/>
    <x v="2"/>
    <s v="OFF-AR-10001919"/>
    <x v="0"/>
    <x v="4"/>
    <n v="1.504"/>
    <s v="CA-2017-132409"/>
    <n v="0"/>
    <n v="1"/>
    <n v="0.2"/>
    <n v="0.16919999999999991"/>
    <n v="0.45632477063632687"/>
  </r>
  <r>
    <x v="717"/>
    <x v="14"/>
    <s v="FUR-CH-10002024"/>
    <x v="1"/>
    <x v="5"/>
    <n v="3504.9"/>
    <s v="CA-2017-122903"/>
    <n v="1"/>
    <n v="5"/>
    <n v="0"/>
    <n v="700.98000000000013"/>
    <n v="0.46529189879902266"/>
  </r>
  <r>
    <x v="717"/>
    <x v="1"/>
    <s v="OFF-ST-10001496"/>
    <x v="0"/>
    <x v="1"/>
    <n v="1297.3680000000002"/>
    <s v="CA-2017-101791"/>
    <n v="1"/>
    <n v="9"/>
    <n v="0.2"/>
    <n v="97.302599999999984"/>
    <n v="0.44610841445725197"/>
  </r>
  <r>
    <x v="717"/>
    <x v="14"/>
    <s v="OFF-PA-10000994"/>
    <x v="0"/>
    <x v="0"/>
    <n v="314.54999999999995"/>
    <s v="CA-2017-122903"/>
    <n v="0"/>
    <n v="3"/>
    <n v="0"/>
    <n v="150.98399999999998"/>
    <n v="0.43613829632717294"/>
  </r>
  <r>
    <x v="717"/>
    <x v="14"/>
    <s v="OFF-PA-10001790"/>
    <x v="0"/>
    <x v="0"/>
    <n v="144.12"/>
    <s v="CA-2017-122903"/>
    <n v="0"/>
    <n v="3"/>
    <n v="0"/>
    <n v="69.177599999999984"/>
    <n v="0.43613829632717294"/>
  </r>
  <r>
    <x v="717"/>
    <x v="1"/>
    <s v="FUR-FU-10003247"/>
    <x v="1"/>
    <x v="8"/>
    <n v="25.176000000000002"/>
    <s v="CA-2017-101791"/>
    <n v="0"/>
    <n v="3"/>
    <n v="0.6"/>
    <n v="-33.358199999999997"/>
    <n v="0.4595170286641902"/>
  </r>
  <r>
    <x v="717"/>
    <x v="4"/>
    <s v="OFF-PA-10000575"/>
    <x v="0"/>
    <x v="0"/>
    <n v="13.38"/>
    <s v="CA-2017-136994"/>
    <n v="1"/>
    <n v="2"/>
    <n v="0"/>
    <n v="6.1547999999999998"/>
    <n v="0.43613829632717294"/>
  </r>
  <r>
    <x v="717"/>
    <x v="1"/>
    <s v="FUR-FU-10002191"/>
    <x v="1"/>
    <x v="8"/>
    <n v="5.5840000000000005"/>
    <s v="CA-2017-101791"/>
    <n v="0"/>
    <n v="2"/>
    <n v="0.6"/>
    <n v="-1.6751999999999994"/>
    <n v="0.4595170286641902"/>
  </r>
  <r>
    <x v="718"/>
    <x v="4"/>
    <s v="TEC-MA-10001972"/>
    <x v="2"/>
    <x v="15"/>
    <n v="558.4"/>
    <s v="CA-2017-134803"/>
    <n v="1"/>
    <n v="2"/>
    <n v="0.2"/>
    <n v="41.880000000000024"/>
    <n v="0.5183572270896134"/>
  </r>
  <r>
    <x v="718"/>
    <x v="16"/>
    <s v="FUR-CH-10003833"/>
    <x v="1"/>
    <x v="5"/>
    <n v="390.27199999999999"/>
    <s v="CA-2017-138695"/>
    <n v="1"/>
    <n v="8"/>
    <n v="0.2"/>
    <n v="-24.39200000000001"/>
    <n v="0.46529189879902266"/>
  </r>
  <r>
    <x v="718"/>
    <x v="1"/>
    <s v="TEC-PH-10001817"/>
    <x v="2"/>
    <x v="6"/>
    <n v="286.40000000000003"/>
    <s v="CA-2017-121377"/>
    <n v="1"/>
    <n v="1"/>
    <n v="0.2"/>
    <n v="25.060000000000016"/>
    <n v="0.41105220110552465"/>
  </r>
  <r>
    <x v="718"/>
    <x v="4"/>
    <s v="OFF-AP-10000891"/>
    <x v="0"/>
    <x v="12"/>
    <n v="262.24"/>
    <s v="CA-2017-134803"/>
    <n v="0"/>
    <n v="2"/>
    <n v="0"/>
    <n v="78.671999999999997"/>
    <n v="0.49507917887403441"/>
  </r>
  <r>
    <x v="718"/>
    <x v="29"/>
    <s v="OFF-AR-10003373"/>
    <x v="0"/>
    <x v="4"/>
    <n v="185.88"/>
    <s v="CA-2017-113747"/>
    <n v="1"/>
    <n v="6"/>
    <n v="0"/>
    <n v="50.187599999999996"/>
    <n v="0.45632477063632687"/>
  </r>
  <r>
    <x v="718"/>
    <x v="4"/>
    <s v="OFF-PA-10003790"/>
    <x v="0"/>
    <x v="0"/>
    <n v="182.72"/>
    <s v="CA-2017-134803"/>
    <n v="0"/>
    <n v="8"/>
    <n v="0"/>
    <n v="84.051199999999994"/>
    <n v="0.43613829632717294"/>
  </r>
  <r>
    <x v="718"/>
    <x v="4"/>
    <s v="TEC-AC-10002217"/>
    <x v="2"/>
    <x v="9"/>
    <n v="131.6"/>
    <s v="CA-2017-134803"/>
    <n v="0"/>
    <n v="7"/>
    <n v="0"/>
    <n v="7.8960000000000008"/>
    <n v="0.52062335344040378"/>
  </r>
  <r>
    <x v="718"/>
    <x v="16"/>
    <s v="OFF-PA-10001667"/>
    <x v="0"/>
    <x v="0"/>
    <n v="62.192000000000007"/>
    <s v="CA-2017-138695"/>
    <n v="0"/>
    <n v="13"/>
    <n v="0.2"/>
    <n v="19.434999999999995"/>
    <n v="0.43613829632717294"/>
  </r>
  <r>
    <x v="718"/>
    <x v="20"/>
    <s v="OFF-SU-10001218"/>
    <x v="0"/>
    <x v="14"/>
    <n v="54.900000000000006"/>
    <s v="CA-2017-155565"/>
    <n v="1"/>
    <n v="5"/>
    <n v="0"/>
    <n v="15.372000000000003"/>
    <n v="0.53938093436526824"/>
  </r>
  <r>
    <x v="718"/>
    <x v="4"/>
    <s v="OFF-BI-10002215"/>
    <x v="0"/>
    <x v="3"/>
    <n v="22.72"/>
    <s v="CA-2017-134803"/>
    <n v="0"/>
    <n v="4"/>
    <n v="0.2"/>
    <n v="7.3839999999999986"/>
    <n v="0.46881743173671325"/>
  </r>
  <r>
    <x v="719"/>
    <x v="33"/>
    <s v="TEC-PH-10000984"/>
    <x v="2"/>
    <x v="6"/>
    <n v="979.95"/>
    <s v="CA-2017-168753"/>
    <n v="1"/>
    <n v="5"/>
    <n v="0"/>
    <n v="274.38600000000008"/>
    <n v="0.41105220110552465"/>
  </r>
  <r>
    <x v="719"/>
    <x v="15"/>
    <s v="FUR-FU-10001085"/>
    <x v="1"/>
    <x v="8"/>
    <n v="44.76"/>
    <s v="CA-2017-156573"/>
    <n v="1"/>
    <n v="3"/>
    <n v="0.2"/>
    <n v="14.546999999999995"/>
    <n v="0.4595170286641902"/>
  </r>
  <r>
    <x v="719"/>
    <x v="33"/>
    <s v="OFF-BI-10002557"/>
    <x v="0"/>
    <x v="3"/>
    <n v="22.75"/>
    <s v="CA-2017-168753"/>
    <n v="0"/>
    <n v="5"/>
    <n v="0"/>
    <n v="11.375"/>
    <n v="0.46881743173671325"/>
  </r>
  <r>
    <x v="719"/>
    <x v="15"/>
    <s v="OFF-BI-10002414"/>
    <x v="0"/>
    <x v="3"/>
    <n v="11.277000000000001"/>
    <s v="CA-2017-156573"/>
    <n v="0"/>
    <n v="3"/>
    <n v="0.7"/>
    <n v="-8.6456999999999979"/>
    <n v="0.46881743173671325"/>
  </r>
  <r>
    <x v="719"/>
    <x v="15"/>
    <s v="OFF-AR-10003732"/>
    <x v="0"/>
    <x v="4"/>
    <n v="4.4479999999999995"/>
    <s v="CA-2017-156573"/>
    <n v="0"/>
    <n v="2"/>
    <n v="0.2"/>
    <n v="0.3335999999999999"/>
    <n v="0.45632477063632687"/>
  </r>
  <r>
    <x v="720"/>
    <x v="6"/>
    <s v="FUR-TA-10002645"/>
    <x v="1"/>
    <x v="13"/>
    <n v="2275.5"/>
    <s v="CA-2017-113831"/>
    <n v="1"/>
    <n v="10"/>
    <n v="0"/>
    <n v="386.83499999999981"/>
    <n v="0.55975208308209756"/>
  </r>
  <r>
    <x v="720"/>
    <x v="10"/>
    <s v="TEC-CO-10001046"/>
    <x v="2"/>
    <x v="16"/>
    <n v="839.98799999999994"/>
    <s v="CA-2017-153682"/>
    <n v="1"/>
    <n v="2"/>
    <n v="0.4"/>
    <n v="69.99899999999991"/>
    <n v="0.55185675810753509"/>
  </r>
  <r>
    <x v="720"/>
    <x v="26"/>
    <s v="FUR-CH-10001215"/>
    <x v="1"/>
    <x v="5"/>
    <n v="801.5680000000001"/>
    <s v="US-2017-105578"/>
    <n v="1"/>
    <n v="2"/>
    <n v="0.2"/>
    <n v="50.097999999999985"/>
    <n v="0.46529189879902266"/>
  </r>
  <r>
    <x v="720"/>
    <x v="21"/>
    <s v="OFF-PA-10000994"/>
    <x v="0"/>
    <x v="0"/>
    <n v="629.09999999999991"/>
    <s v="CA-2017-152730"/>
    <n v="1"/>
    <n v="6"/>
    <n v="0"/>
    <n v="301.96799999999996"/>
    <n v="0.43613829632717294"/>
  </r>
  <r>
    <x v="720"/>
    <x v="21"/>
    <s v="OFF-AP-10002684"/>
    <x v="0"/>
    <x v="12"/>
    <n v="364.74"/>
    <s v="CA-2017-152730"/>
    <n v="0"/>
    <n v="3"/>
    <n v="0"/>
    <n v="109.42199999999997"/>
    <n v="0.49507917887403441"/>
  </r>
  <r>
    <x v="720"/>
    <x v="4"/>
    <s v="FUR-FU-10003247"/>
    <x v="1"/>
    <x v="8"/>
    <n v="167.84"/>
    <s v="CA-2017-129728"/>
    <n v="1"/>
    <n v="8"/>
    <n v="0"/>
    <n v="11.748799999999989"/>
    <n v="0.4595170286641902"/>
  </r>
  <r>
    <x v="720"/>
    <x v="21"/>
    <s v="TEC-PH-10000441"/>
    <x v="2"/>
    <x v="6"/>
    <n v="125.99"/>
    <s v="CA-2017-152730"/>
    <n v="0"/>
    <n v="1"/>
    <n v="0"/>
    <n v="35.277200000000008"/>
    <n v="0.41105220110552465"/>
  </r>
  <r>
    <x v="720"/>
    <x v="10"/>
    <s v="OFF-AP-10003842"/>
    <x v="0"/>
    <x v="12"/>
    <n v="123.92000000000002"/>
    <s v="CA-2017-158547"/>
    <n v="1"/>
    <n v="5"/>
    <n v="0.2"/>
    <n v="9.2939999999999969"/>
    <n v="0.49507917887403441"/>
  </r>
  <r>
    <x v="720"/>
    <x v="6"/>
    <s v="TEC-AC-10003033"/>
    <x v="2"/>
    <x v="9"/>
    <n v="1979.6999999999998"/>
    <s v="CA-2017-113831"/>
    <n v="0"/>
    <n v="6"/>
    <n v="0"/>
    <n v="653.30099999999982"/>
    <n v="0.52062335344040378"/>
  </r>
  <r>
    <x v="720"/>
    <x v="0"/>
    <s v="TEC-AC-10000109"/>
    <x v="2"/>
    <x v="9"/>
    <n v="223.96"/>
    <s v="CA-2017-108210"/>
    <n v="1"/>
    <n v="5"/>
    <n v="0.2"/>
    <n v="11.198000000000015"/>
    <n v="0.52062335344040378"/>
  </r>
  <r>
    <x v="720"/>
    <x v="6"/>
    <s v="TEC-AC-10000109"/>
    <x v="2"/>
    <x v="9"/>
    <n v="111.98"/>
    <s v="CA-2017-166380"/>
    <n v="1"/>
    <n v="2"/>
    <n v="0"/>
    <n v="26.875200000000007"/>
    <n v="0.52062335344040378"/>
  </r>
  <r>
    <x v="720"/>
    <x v="0"/>
    <s v="TEC-PH-10002293"/>
    <x v="2"/>
    <x v="6"/>
    <n v="79.959999999999994"/>
    <s v="CA-2017-108210"/>
    <n v="0"/>
    <n v="5"/>
    <n v="0.2"/>
    <n v="7.9960000000000058"/>
    <n v="0.41105220110552465"/>
  </r>
  <r>
    <x v="720"/>
    <x v="6"/>
    <s v="OFF-LA-10001297"/>
    <x v="0"/>
    <x v="2"/>
    <n v="62.099999999999994"/>
    <s v="CA-2017-113831"/>
    <n v="0"/>
    <n v="6"/>
    <n v="0"/>
    <n v="29.808"/>
    <n v="0.4647369236065339"/>
  </r>
  <r>
    <x v="720"/>
    <x v="21"/>
    <s v="OFF-ST-10000876"/>
    <x v="0"/>
    <x v="1"/>
    <n v="49.76"/>
    <s v="CA-2017-152730"/>
    <n v="0"/>
    <n v="4"/>
    <n v="0"/>
    <n v="13.9328"/>
    <n v="0.44610841445725197"/>
  </r>
  <r>
    <x v="720"/>
    <x v="21"/>
    <s v="FUR-FU-10001037"/>
    <x v="1"/>
    <x v="8"/>
    <n v="47.400000000000006"/>
    <s v="CA-2017-152730"/>
    <n v="0"/>
    <n v="5"/>
    <n v="0"/>
    <n v="21.33"/>
    <n v="0.4595170286641902"/>
  </r>
  <r>
    <x v="720"/>
    <x v="21"/>
    <s v="OFF-PA-10004888"/>
    <x v="0"/>
    <x v="0"/>
    <n v="45.36"/>
    <s v="CA-2017-152730"/>
    <n v="0"/>
    <n v="7"/>
    <n v="0"/>
    <n v="21.772800000000004"/>
    <n v="0.43613829632717294"/>
  </r>
  <r>
    <x v="720"/>
    <x v="4"/>
    <s v="OFF-PA-10004782"/>
    <x v="0"/>
    <x v="0"/>
    <n v="38.880000000000003"/>
    <s v="CA-2017-147473"/>
    <n v="1"/>
    <n v="6"/>
    <n v="0"/>
    <n v="18.662400000000002"/>
    <n v="0.43613829632717294"/>
  </r>
  <r>
    <x v="720"/>
    <x v="26"/>
    <s v="OFF-PA-10000357"/>
    <x v="0"/>
    <x v="0"/>
    <n v="32.792000000000002"/>
    <s v="US-2017-105578"/>
    <n v="0"/>
    <n v="1"/>
    <n v="0.2"/>
    <n v="11.8871"/>
    <n v="0.43613829632717294"/>
  </r>
  <r>
    <x v="720"/>
    <x v="6"/>
    <s v="OFF-EN-10002600"/>
    <x v="0"/>
    <x v="11"/>
    <n v="26.55"/>
    <s v="CA-2017-166380"/>
    <n v="0"/>
    <n v="9"/>
    <n v="0"/>
    <n v="12.744"/>
    <n v="0.44424167803735209"/>
  </r>
  <r>
    <x v="720"/>
    <x v="26"/>
    <s v="OFF-BI-10001670"/>
    <x v="0"/>
    <x v="3"/>
    <n v="22.620000000000005"/>
    <s v="US-2017-105578"/>
    <n v="0"/>
    <n v="2"/>
    <n v="0.7"/>
    <n v="-15.079999999999998"/>
    <n v="0.46881743173671325"/>
  </r>
  <r>
    <x v="720"/>
    <x v="26"/>
    <s v="OFF-BI-10001658"/>
    <x v="0"/>
    <x v="3"/>
    <n v="14.952000000000004"/>
    <s v="US-2017-105578"/>
    <n v="0"/>
    <n v="2"/>
    <n v="0.7"/>
    <n v="-11.961599999999997"/>
    <n v="0.46881743173671325"/>
  </r>
  <r>
    <x v="720"/>
    <x v="21"/>
    <s v="OFF-AR-10000940"/>
    <x v="0"/>
    <x v="4"/>
    <n v="14.7"/>
    <s v="CA-2017-152730"/>
    <n v="0"/>
    <n v="5"/>
    <n v="0"/>
    <n v="3.9690000000000003"/>
    <n v="0.45632477063632687"/>
  </r>
  <r>
    <x v="720"/>
    <x v="21"/>
    <s v="OFF-AR-10003732"/>
    <x v="0"/>
    <x v="4"/>
    <n v="5.56"/>
    <s v="CA-2017-152730"/>
    <n v="0"/>
    <n v="2"/>
    <n v="0"/>
    <n v="1.4455999999999998"/>
    <n v="0.45632477063632687"/>
  </r>
  <r>
    <x v="720"/>
    <x v="25"/>
    <s v="OFF-BI-10000848"/>
    <x v="0"/>
    <x v="3"/>
    <n v="3.2820000000000005"/>
    <s v="CA-2017-145499"/>
    <n v="1"/>
    <n v="2"/>
    <n v="0.7"/>
    <n v="-2.6256000000000004"/>
    <n v="0.46881743173671325"/>
  </r>
  <r>
    <x v="720"/>
    <x v="26"/>
    <s v="OFF-BI-10000831"/>
    <x v="0"/>
    <x v="3"/>
    <n v="2.3760000000000003"/>
    <s v="US-2017-105578"/>
    <n v="0"/>
    <n v="3"/>
    <n v="0.7"/>
    <n v="-1.9007999999999998"/>
    <n v="0.46881743173671325"/>
  </r>
  <r>
    <x v="721"/>
    <x v="1"/>
    <s v="FUR-CH-10000422"/>
    <x v="1"/>
    <x v="5"/>
    <n v="191.07899999999998"/>
    <s v="CA-2017-150483"/>
    <n v="1"/>
    <n v="3"/>
    <n v="0.3"/>
    <n v="-38.215799999999973"/>
    <n v="0.46529189879902266"/>
  </r>
  <r>
    <x v="721"/>
    <x v="20"/>
    <s v="TEC-PH-10003215"/>
    <x v="2"/>
    <x v="6"/>
    <n v="179.7"/>
    <s v="CA-2017-168844"/>
    <n v="1"/>
    <n v="6"/>
    <n v="0"/>
    <n v="88.052999999999997"/>
    <n v="0.41105220110552465"/>
  </r>
  <r>
    <x v="721"/>
    <x v="1"/>
    <s v="FUR-FU-10001379"/>
    <x v="1"/>
    <x v="8"/>
    <n v="32.064"/>
    <s v="CA-2017-150483"/>
    <n v="0"/>
    <n v="3"/>
    <n v="0.6"/>
    <n v="-12.825599999999994"/>
    <n v="0.4595170286641902"/>
  </r>
  <r>
    <x v="721"/>
    <x v="1"/>
    <s v="OFF-PA-10001846"/>
    <x v="0"/>
    <x v="0"/>
    <n v="18.496000000000002"/>
    <s v="CA-2017-150483"/>
    <n v="0"/>
    <n v="4"/>
    <n v="0.2"/>
    <n v="6.7048000000000005"/>
    <n v="0.43613829632717294"/>
  </r>
  <r>
    <x v="721"/>
    <x v="1"/>
    <s v="OFF-PA-10004621"/>
    <x v="0"/>
    <x v="0"/>
    <n v="10.368000000000002"/>
    <s v="CA-2017-150483"/>
    <n v="0"/>
    <n v="2"/>
    <n v="0.2"/>
    <n v="3.6288"/>
    <n v="0.43613829632717294"/>
  </r>
  <r>
    <x v="721"/>
    <x v="20"/>
    <s v="OFF-BI-10002609"/>
    <x v="0"/>
    <x v="3"/>
    <n v="7.1519999999999992"/>
    <s v="CA-2017-168844"/>
    <n v="0"/>
    <n v="3"/>
    <n v="0.2"/>
    <n v="2.3243999999999994"/>
    <n v="0.46881743173671325"/>
  </r>
  <r>
    <x v="722"/>
    <x v="2"/>
    <s v="OFF-ST-10000736"/>
    <x v="0"/>
    <x v="1"/>
    <n v="64.784000000000006"/>
    <s v="US-2017-128293"/>
    <n v="1"/>
    <n v="1"/>
    <n v="0.2"/>
    <n v="-12.956800000000005"/>
    <n v="0.44610841445725197"/>
  </r>
  <r>
    <x v="722"/>
    <x v="22"/>
    <s v="OFF-BI-10001078"/>
    <x v="0"/>
    <x v="3"/>
    <n v="51.648000000000003"/>
    <s v="US-2017-119046"/>
    <n v="1"/>
    <n v="12"/>
    <n v="0.2"/>
    <n v="18.7224"/>
    <n v="0.46881743173671325"/>
  </r>
  <r>
    <x v="722"/>
    <x v="22"/>
    <s v="OFF-PA-10000246"/>
    <x v="0"/>
    <x v="0"/>
    <n v="30.18"/>
    <s v="US-2017-119046"/>
    <n v="0"/>
    <n v="3"/>
    <n v="0"/>
    <n v="13.8828"/>
    <n v="0.43613829632717294"/>
  </r>
  <r>
    <x v="722"/>
    <x v="22"/>
    <s v="OFF-BI-10000138"/>
    <x v="0"/>
    <x v="3"/>
    <n v="11.231999999999999"/>
    <s v="US-2017-119046"/>
    <n v="0"/>
    <n v="3"/>
    <n v="0.2"/>
    <n v="3.9312000000000005"/>
    <n v="0.46881743173671325"/>
  </r>
  <r>
    <x v="723"/>
    <x v="4"/>
    <s v="FUR-TA-10001676"/>
    <x v="1"/>
    <x v="13"/>
    <n v="71.088000000000008"/>
    <s v="CA-2017-164889"/>
    <n v="1"/>
    <n v="2"/>
    <n v="0.2"/>
    <n v="-1.7772000000000041"/>
    <n v="0.55975208308209756"/>
  </r>
  <r>
    <x v="724"/>
    <x v="20"/>
    <s v="TEC-MA-10003356"/>
    <x v="2"/>
    <x v="15"/>
    <n v="1349.85"/>
    <s v="CA-2017-165848"/>
    <n v="1"/>
    <n v="3"/>
    <n v="0"/>
    <n v="364.45949999999993"/>
    <n v="0.5183572270896134"/>
  </r>
  <r>
    <x v="724"/>
    <x v="1"/>
    <s v="FUR-FU-10000576"/>
    <x v="1"/>
    <x v="8"/>
    <n v="419.68000000000006"/>
    <s v="CA-2017-157749"/>
    <n v="1"/>
    <n v="5"/>
    <n v="0.6"/>
    <n v="-356.72799999999995"/>
    <n v="0.4595170286641902"/>
  </r>
  <r>
    <x v="724"/>
    <x v="1"/>
    <s v="FUR-TA-10002607"/>
    <x v="1"/>
    <x v="13"/>
    <n v="177.22499999999999"/>
    <s v="CA-2017-157749"/>
    <n v="0"/>
    <n v="5"/>
    <n v="0.5"/>
    <n v="-120.51299999999998"/>
    <n v="0.55975208308209756"/>
  </r>
  <r>
    <x v="724"/>
    <x v="20"/>
    <s v="FUR-BO-10000362"/>
    <x v="1"/>
    <x v="10"/>
    <n v="136.78399999999999"/>
    <s v="CA-2017-165848"/>
    <n v="0"/>
    <n v="1"/>
    <n v="0.2"/>
    <n v="5.129400000000004"/>
    <n v="0.5176847302647779"/>
  </r>
  <r>
    <x v="724"/>
    <x v="6"/>
    <s v="OFF-PA-10000482"/>
    <x v="0"/>
    <x v="0"/>
    <n v="75.88"/>
    <s v="CA-2017-119823"/>
    <n v="1"/>
    <n v="2"/>
    <n v="0"/>
    <n v="35.663599999999995"/>
    <n v="0.43613829632717294"/>
  </r>
  <r>
    <x v="724"/>
    <x v="20"/>
    <s v="FUR-FU-10003878"/>
    <x v="1"/>
    <x v="8"/>
    <n v="61.12"/>
    <s v="CA-2017-165848"/>
    <n v="0"/>
    <n v="4"/>
    <n v="0"/>
    <n v="20.780799999999999"/>
    <n v="0.4595170286641902"/>
  </r>
  <r>
    <x v="724"/>
    <x v="1"/>
    <s v="TEC-PH-10000011"/>
    <x v="2"/>
    <x v="6"/>
    <n v="31.983999999999998"/>
    <s v="CA-2017-157749"/>
    <n v="0"/>
    <n v="2"/>
    <n v="0.2"/>
    <n v="11.194399999999998"/>
    <n v="0.41105220110552465"/>
  </r>
  <r>
    <x v="724"/>
    <x v="1"/>
    <s v="OFF-PA-10003349"/>
    <x v="0"/>
    <x v="0"/>
    <n v="25.920000000000005"/>
    <s v="CA-2017-157749"/>
    <n v="0"/>
    <n v="5"/>
    <n v="0.2"/>
    <n v="9.3960000000000008"/>
    <n v="0.43613829632717294"/>
  </r>
  <r>
    <x v="724"/>
    <x v="20"/>
    <s v="OFF-PA-10000349"/>
    <x v="0"/>
    <x v="0"/>
    <n v="14.940000000000001"/>
    <s v="CA-2017-165848"/>
    <n v="0"/>
    <n v="3"/>
    <n v="0"/>
    <n v="7.0218000000000007"/>
    <n v="0.43613829632717294"/>
  </r>
  <r>
    <x v="724"/>
    <x v="1"/>
    <s v="FUR-FU-10004351"/>
    <x v="1"/>
    <x v="8"/>
    <n v="11.688000000000001"/>
    <s v="CA-2017-157749"/>
    <n v="0"/>
    <n v="3"/>
    <n v="0.6"/>
    <n v="-4.6751999999999985"/>
    <n v="0.4595170286641902"/>
  </r>
  <r>
    <x v="724"/>
    <x v="1"/>
    <s v="OFF-AR-10004685"/>
    <x v="0"/>
    <x v="4"/>
    <n v="7.4080000000000004"/>
    <s v="CA-2017-157749"/>
    <n v="0"/>
    <n v="2"/>
    <n v="0.2"/>
    <n v="1.2037999999999995"/>
    <n v="0.45632477063632687"/>
  </r>
  <r>
    <x v="724"/>
    <x v="1"/>
    <s v="FUR-FU-10002505"/>
    <x v="1"/>
    <x v="8"/>
    <n v="4.0440000000000005"/>
    <s v="CA-2017-157749"/>
    <n v="0"/>
    <n v="3"/>
    <n v="0.6"/>
    <n v="-2.8307999999999995"/>
    <n v="0.4595170286641902"/>
  </r>
  <r>
    <x v="725"/>
    <x v="7"/>
    <s v="OFF-ST-10001496"/>
    <x v="0"/>
    <x v="1"/>
    <n v="360.38"/>
    <s v="CA-2017-165169"/>
    <n v="1"/>
    <n v="2"/>
    <n v="0"/>
    <n v="93.698800000000006"/>
    <n v="0.44610841445725197"/>
  </r>
  <r>
    <x v="725"/>
    <x v="2"/>
    <s v="OFF-ST-10003479"/>
    <x v="0"/>
    <x v="1"/>
    <n v="124.608"/>
    <s v="US-2017-134908"/>
    <n v="1"/>
    <n v="4"/>
    <n v="0.2"/>
    <n v="-23.364000000000019"/>
    <n v="0.44610841445725197"/>
  </r>
  <r>
    <x v="725"/>
    <x v="22"/>
    <s v="OFF-SU-10002537"/>
    <x v="0"/>
    <x v="14"/>
    <n v="61.38"/>
    <s v="CA-2017-149671"/>
    <n v="1"/>
    <n v="6"/>
    <n v="0"/>
    <n v="15.958800000000004"/>
    <n v="0.53938093436526824"/>
  </r>
  <r>
    <x v="725"/>
    <x v="4"/>
    <s v="OFF-AP-10004859"/>
    <x v="0"/>
    <x v="12"/>
    <n v="58.24"/>
    <s v="CA-2017-110982"/>
    <n v="1"/>
    <n v="4"/>
    <n v="0"/>
    <n v="15.724800000000002"/>
    <n v="0.49507917887403441"/>
  </r>
  <r>
    <x v="725"/>
    <x v="4"/>
    <s v="OFF-BI-10000829"/>
    <x v="0"/>
    <x v="3"/>
    <n v="21.552000000000003"/>
    <s v="CA-2017-110982"/>
    <n v="0"/>
    <n v="6"/>
    <n v="0.2"/>
    <n v="7.0043999999999977"/>
    <n v="0.46881743173671325"/>
  </r>
  <r>
    <x v="725"/>
    <x v="7"/>
    <s v="OFF-LA-10000407"/>
    <x v="0"/>
    <x v="2"/>
    <n v="14.940000000000001"/>
    <s v="CA-2017-165169"/>
    <n v="0"/>
    <n v="3"/>
    <n v="0"/>
    <n v="6.8723999999999998"/>
    <n v="0.4647369236065339"/>
  </r>
  <r>
    <x v="725"/>
    <x v="7"/>
    <s v="OFF-AR-10000122"/>
    <x v="0"/>
    <x v="4"/>
    <n v="11.16"/>
    <s v="CA-2017-165169"/>
    <n v="0"/>
    <n v="2"/>
    <n v="0"/>
    <n v="2.7899999999999991"/>
    <n v="0.45632477063632687"/>
  </r>
  <r>
    <x v="725"/>
    <x v="2"/>
    <s v="OFF-LA-10000973"/>
    <x v="0"/>
    <x v="2"/>
    <n v="7.5600000000000005"/>
    <s v="US-2017-134908"/>
    <n v="0"/>
    <n v="3"/>
    <n v="0.2"/>
    <n v="2.6459999999999995"/>
    <n v="0.4647369236065339"/>
  </r>
  <r>
    <x v="726"/>
    <x v="4"/>
    <s v="TEC-PH-10001459"/>
    <x v="2"/>
    <x v="6"/>
    <n v="3023.9280000000003"/>
    <s v="CA-2017-160717"/>
    <n v="1"/>
    <n v="9"/>
    <n v="0.2"/>
    <n v="226.79460000000006"/>
    <n v="0.41105220110552465"/>
  </r>
  <r>
    <x v="726"/>
    <x v="32"/>
    <s v="OFF-ST-10003306"/>
    <x v="0"/>
    <x v="1"/>
    <n v="714.30000000000007"/>
    <s v="CA-2017-127369"/>
    <n v="1"/>
    <n v="5"/>
    <n v="0"/>
    <n v="207.14699999999993"/>
    <n v="0.44610841445725197"/>
  </r>
  <r>
    <x v="726"/>
    <x v="4"/>
    <s v="TEC-PH-10001760"/>
    <x v="2"/>
    <x v="6"/>
    <n v="477.6"/>
    <s v="CA-2017-160717"/>
    <n v="0"/>
    <n v="3"/>
    <n v="0.2"/>
    <n v="161.19000000000003"/>
    <n v="0.41105220110552465"/>
  </r>
  <r>
    <x v="726"/>
    <x v="10"/>
    <s v="FUR-FU-10004306"/>
    <x v="1"/>
    <x v="8"/>
    <n v="466.32000000000005"/>
    <s v="CA-2017-112830"/>
    <n v="1"/>
    <n v="3"/>
    <n v="0.2"/>
    <n v="34.97399999999999"/>
    <n v="0.4595170286641902"/>
  </r>
  <r>
    <x v="726"/>
    <x v="1"/>
    <s v="TEC-PH-10001433"/>
    <x v="2"/>
    <x v="6"/>
    <n v="328.22399999999999"/>
    <s v="CA-2017-125318"/>
    <n v="1"/>
    <n v="4"/>
    <n v="0.2"/>
    <n v="28.7196"/>
    <n v="0.41105220110552465"/>
  </r>
  <r>
    <x v="726"/>
    <x v="13"/>
    <s v="TEC-AC-10003174"/>
    <x v="2"/>
    <x v="9"/>
    <n v="323.37"/>
    <s v="US-2017-167472"/>
    <n v="1"/>
    <n v="3"/>
    <n v="0"/>
    <n v="129.34800000000001"/>
    <n v="0.52062335344040378"/>
  </r>
  <r>
    <x v="726"/>
    <x v="13"/>
    <s v="TEC-AC-10001109"/>
    <x v="2"/>
    <x v="9"/>
    <n v="179.94"/>
    <s v="US-2017-167472"/>
    <n v="0"/>
    <n v="6"/>
    <n v="0"/>
    <n v="75.57480000000001"/>
    <n v="0.52062335344040378"/>
  </r>
  <r>
    <x v="726"/>
    <x v="4"/>
    <s v="TEC-AC-10002134"/>
    <x v="2"/>
    <x v="9"/>
    <n v="26.96"/>
    <s v="CA-2017-160717"/>
    <n v="0"/>
    <n v="2"/>
    <n v="0"/>
    <n v="3.7744"/>
    <n v="0.52062335344040378"/>
  </r>
  <r>
    <x v="726"/>
    <x v="13"/>
    <s v="TEC-AC-10003038"/>
    <x v="2"/>
    <x v="9"/>
    <n v="26.849999999999998"/>
    <s v="US-2017-167472"/>
    <n v="0"/>
    <n v="3"/>
    <n v="0"/>
    <n v="5.101499999999997"/>
    <n v="0.52062335344040378"/>
  </r>
  <r>
    <x v="726"/>
    <x v="32"/>
    <s v="OFF-PA-10003656"/>
    <x v="0"/>
    <x v="0"/>
    <n v="105.52"/>
    <s v="CA-2017-108350"/>
    <n v="1"/>
    <n v="4"/>
    <n v="0"/>
    <n v="48.539199999999994"/>
    <n v="0.43613829632717294"/>
  </r>
  <r>
    <x v="726"/>
    <x v="4"/>
    <s v="OFF-PA-10000210"/>
    <x v="0"/>
    <x v="0"/>
    <n v="99.9"/>
    <s v="US-2017-155971"/>
    <n v="1"/>
    <n v="5"/>
    <n v="0"/>
    <n v="46.952999999999996"/>
    <n v="0.43613829632717294"/>
  </r>
  <r>
    <x v="726"/>
    <x v="10"/>
    <s v="FUR-FU-10004845"/>
    <x v="1"/>
    <x v="8"/>
    <n v="82.64"/>
    <s v="CA-2017-112830"/>
    <n v="0"/>
    <n v="2"/>
    <n v="0.2"/>
    <n v="0"/>
    <n v="0.4595170286641902"/>
  </r>
  <r>
    <x v="726"/>
    <x v="13"/>
    <s v="OFF-BI-10001721"/>
    <x v="0"/>
    <x v="3"/>
    <n v="64.14"/>
    <s v="US-2017-167472"/>
    <n v="0"/>
    <n v="3"/>
    <n v="0"/>
    <n v="30.787199999999999"/>
    <n v="0.46881743173671325"/>
  </r>
  <r>
    <x v="726"/>
    <x v="13"/>
    <s v="OFF-PA-10000157"/>
    <x v="0"/>
    <x v="0"/>
    <n v="59.94"/>
    <s v="US-2017-167472"/>
    <n v="0"/>
    <n v="3"/>
    <n v="0"/>
    <n v="28.171799999999998"/>
    <n v="0.43613829632717294"/>
  </r>
  <r>
    <x v="726"/>
    <x v="4"/>
    <s v="OFF-LA-10000452"/>
    <x v="0"/>
    <x v="2"/>
    <n v="22.05"/>
    <s v="US-2017-155971"/>
    <n v="0"/>
    <n v="7"/>
    <n v="0"/>
    <n v="10.584"/>
    <n v="0.4647369236065339"/>
  </r>
  <r>
    <x v="726"/>
    <x v="13"/>
    <s v="OFF-PA-10001534"/>
    <x v="0"/>
    <x v="0"/>
    <n v="12.96"/>
    <s v="US-2017-167472"/>
    <n v="0"/>
    <n v="2"/>
    <n v="0"/>
    <n v="6.2208000000000006"/>
    <n v="0.43613829632717294"/>
  </r>
  <r>
    <x v="726"/>
    <x v="13"/>
    <s v="OFF-BI-10000591"/>
    <x v="0"/>
    <x v="3"/>
    <n v="11.67"/>
    <s v="US-2017-167472"/>
    <n v="0"/>
    <n v="3"/>
    <n v="0"/>
    <n v="5.6015999999999995"/>
    <n v="0.46881743173671325"/>
  </r>
  <r>
    <x v="727"/>
    <x v="20"/>
    <s v="OFF-PA-10003441"/>
    <x v="0"/>
    <x v="0"/>
    <n v="32.400000000000006"/>
    <s v="CA-2017-120558"/>
    <n v="1"/>
    <n v="5"/>
    <n v="0"/>
    <n v="15.552000000000001"/>
    <n v="0.43613829632717294"/>
  </r>
  <r>
    <x v="727"/>
    <x v="2"/>
    <s v="OFF-FA-10002988"/>
    <x v="0"/>
    <x v="7"/>
    <n v="9.6479999999999997"/>
    <s v="CA-2017-107475"/>
    <n v="1"/>
    <n v="6"/>
    <n v="0.2"/>
    <n v="3.4973999999999998"/>
    <n v="0.51168203684699509"/>
  </r>
  <r>
    <x v="727"/>
    <x v="4"/>
    <s v="OFF-BI-10003305"/>
    <x v="0"/>
    <x v="3"/>
    <n v="4.7840000000000007"/>
    <s v="CA-2017-103163"/>
    <n v="1"/>
    <n v="1"/>
    <n v="0.2"/>
    <n v="1.5547999999999997"/>
    <n v="0.46881743173671325"/>
  </r>
  <r>
    <x v="727"/>
    <x v="4"/>
    <s v="OFF-PA-10004000"/>
    <x v="0"/>
    <x v="0"/>
    <n v="4.7300000000000004"/>
    <s v="CA-2017-103163"/>
    <n v="0"/>
    <n v="1"/>
    <n v="0"/>
    <n v="2.3177000000000003"/>
    <n v="0.43613829632717294"/>
  </r>
  <r>
    <x v="728"/>
    <x v="16"/>
    <s v="TEC-MA-10002178"/>
    <x v="2"/>
    <x v="15"/>
    <n v="695.7"/>
    <s v="CA-2017-147368"/>
    <n v="1"/>
    <n v="2"/>
    <n v="0.5"/>
    <n v="-27.827999999999975"/>
    <n v="0.5183572270896134"/>
  </r>
  <r>
    <x v="728"/>
    <x v="28"/>
    <s v="FUR-TA-10001771"/>
    <x v="1"/>
    <x v="13"/>
    <n v="692.93999999999994"/>
    <s v="CA-2017-154662"/>
    <n v="1"/>
    <n v="3"/>
    <n v="0"/>
    <n v="173.23500000000001"/>
    <n v="0.55975208308209756"/>
  </r>
  <r>
    <x v="728"/>
    <x v="4"/>
    <s v="TEC-PH-10001198"/>
    <x v="2"/>
    <x v="6"/>
    <n v="177.48000000000002"/>
    <s v="US-2017-139710"/>
    <n v="1"/>
    <n v="3"/>
    <n v="0.2"/>
    <n v="19.966499999999982"/>
    <n v="0.41105220110552465"/>
  </r>
  <r>
    <x v="728"/>
    <x v="4"/>
    <s v="FUR-CH-10002774"/>
    <x v="1"/>
    <x v="5"/>
    <n v="122.352"/>
    <s v="CA-2017-122448"/>
    <n v="1"/>
    <n v="3"/>
    <n v="0.2"/>
    <n v="13.764599999999994"/>
    <n v="0.46529189879902266"/>
  </r>
  <r>
    <x v="729"/>
    <x v="4"/>
    <s v="FUR-TA-10004256"/>
    <x v="1"/>
    <x v="13"/>
    <n v="1335.68"/>
    <s v="CA-2017-113243"/>
    <n v="1"/>
    <n v="4"/>
    <n v="0.2"/>
    <n v="-217.04800000000017"/>
    <n v="0.55975208308209756"/>
  </r>
  <r>
    <x v="729"/>
    <x v="4"/>
    <s v="OFF-PA-10003441"/>
    <x v="0"/>
    <x v="0"/>
    <n v="32.400000000000006"/>
    <s v="CA-2017-113243"/>
    <n v="0"/>
    <n v="5"/>
    <n v="0"/>
    <n v="15.552000000000001"/>
    <n v="0.43613829632717294"/>
  </r>
  <r>
    <x v="729"/>
    <x v="2"/>
    <s v="OFF-LA-10003720"/>
    <x v="0"/>
    <x v="2"/>
    <n v="23.616"/>
    <s v="CA-2017-121993"/>
    <n v="1"/>
    <n v="8"/>
    <n v="0.2"/>
    <n v="7.9703999999999997"/>
    <n v="0.4647369236065339"/>
  </r>
  <r>
    <x v="729"/>
    <x v="4"/>
    <s v="OFF-LA-10001297"/>
    <x v="0"/>
    <x v="2"/>
    <n v="20.7"/>
    <s v="CA-2017-113243"/>
    <n v="0"/>
    <n v="2"/>
    <n v="0"/>
    <n v="9.9359999999999999"/>
    <n v="0.4647369236065339"/>
  </r>
  <r>
    <x v="730"/>
    <x v="4"/>
    <s v="FUR-TA-10003473"/>
    <x v="1"/>
    <x v="13"/>
    <n v="902.71199999999999"/>
    <s v="CA-2017-118745"/>
    <n v="1"/>
    <n v="3"/>
    <n v="0.2"/>
    <n v="33.851700000000051"/>
    <n v="0.55975208308209756"/>
  </r>
  <r>
    <x v="730"/>
    <x v="22"/>
    <s v="TEC-AC-10003095"/>
    <x v="2"/>
    <x v="9"/>
    <n v="389.97"/>
    <s v="CA-2017-142405"/>
    <n v="1"/>
    <n v="3"/>
    <n v="0"/>
    <n v="132.58980000000003"/>
    <n v="0.52062335344040378"/>
  </r>
  <r>
    <x v="730"/>
    <x v="20"/>
    <s v="TEC-AC-10002402"/>
    <x v="2"/>
    <x v="9"/>
    <n v="239.96999999999997"/>
    <s v="CA-2017-127775"/>
    <n v="1"/>
    <n v="3"/>
    <n v="0"/>
    <n v="71.990999999999985"/>
    <n v="0.52062335344040378"/>
  </r>
  <r>
    <x v="730"/>
    <x v="22"/>
    <s v="OFF-BI-10004728"/>
    <x v="0"/>
    <x v="3"/>
    <n v="53.984000000000002"/>
    <s v="CA-2017-142405"/>
    <n v="0"/>
    <n v="14"/>
    <n v="0.2"/>
    <n v="17.544800000000002"/>
    <n v="0.46881743173671325"/>
  </r>
  <r>
    <x v="730"/>
    <x v="22"/>
    <s v="OFF-LA-10004093"/>
    <x v="0"/>
    <x v="2"/>
    <n v="14.62"/>
    <s v="CA-2017-142405"/>
    <n v="0"/>
    <n v="2"/>
    <n v="0"/>
    <n v="6.8713999999999995"/>
    <n v="0.4647369236065339"/>
  </r>
  <r>
    <x v="730"/>
    <x v="0"/>
    <s v="FUR-FU-10004415"/>
    <x v="1"/>
    <x v="8"/>
    <n v="12.544000000000002"/>
    <s v="CA-2017-169922"/>
    <n v="1"/>
    <n v="7"/>
    <n v="0.6"/>
    <n v="-9.0944000000000038"/>
    <n v="0.4595170286641902"/>
  </r>
  <r>
    <x v="730"/>
    <x v="0"/>
    <s v="OFF-BI-10001617"/>
    <x v="0"/>
    <x v="3"/>
    <n v="8.2719999999999985"/>
    <s v="CA-2017-169922"/>
    <n v="0"/>
    <n v="4"/>
    <n v="0.8"/>
    <n v="-13.648800000000001"/>
    <n v="0.46881743173671325"/>
  </r>
  <r>
    <x v="730"/>
    <x v="0"/>
    <s v="OFF-BI-10003784"/>
    <x v="0"/>
    <x v="3"/>
    <n v="1.3439999999999996"/>
    <s v="CA-2017-169922"/>
    <n v="0"/>
    <n v="4"/>
    <n v="0.8"/>
    <n v="-2.1504000000000008"/>
    <n v="0.46881743173671325"/>
  </r>
  <r>
    <x v="731"/>
    <x v="1"/>
    <s v="TEC-MA-10002937"/>
    <x v="2"/>
    <x v="15"/>
    <n v="1007.979"/>
    <s v="CA-2017-147375"/>
    <n v="1"/>
    <n v="3"/>
    <n v="0.3"/>
    <n v="43.199100000000044"/>
    <n v="0.5183572270896134"/>
  </r>
  <r>
    <x v="731"/>
    <x v="0"/>
    <s v="FUR-CH-10000229"/>
    <x v="1"/>
    <x v="5"/>
    <n v="379.37200000000001"/>
    <s v="CA-2017-120824"/>
    <n v="1"/>
    <n v="2"/>
    <n v="0.3"/>
    <n v="-119.23120000000003"/>
    <n v="0.46529189879902266"/>
  </r>
  <r>
    <x v="731"/>
    <x v="1"/>
    <s v="OFF-PA-10001970"/>
    <x v="0"/>
    <x v="0"/>
    <n v="313.488"/>
    <s v="CA-2017-147375"/>
    <n v="0"/>
    <n v="7"/>
    <n v="0.2"/>
    <n v="113.63939999999998"/>
    <n v="0.43613829632717294"/>
  </r>
  <r>
    <x v="731"/>
    <x v="7"/>
    <s v="OFF-ST-10000777"/>
    <x v="0"/>
    <x v="1"/>
    <n v="226.56"/>
    <s v="CA-2017-103730"/>
    <n v="1"/>
    <n v="6"/>
    <n v="0"/>
    <n v="63.436800000000005"/>
    <n v="0.44610841445725197"/>
  </r>
  <r>
    <x v="731"/>
    <x v="33"/>
    <s v="OFF-AP-10002118"/>
    <x v="0"/>
    <x v="12"/>
    <n v="208.16"/>
    <s v="CA-2017-127208"/>
    <n v="1"/>
    <n v="1"/>
    <n v="0"/>
    <n v="56.20320000000001"/>
    <n v="0.49507917887403441"/>
  </r>
  <r>
    <x v="731"/>
    <x v="4"/>
    <s v="OFF-PA-10000241"/>
    <x v="0"/>
    <x v="0"/>
    <n v="185.88"/>
    <s v="CA-2017-104633"/>
    <n v="1"/>
    <n v="6"/>
    <n v="0"/>
    <n v="83.645999999999987"/>
    <n v="0.43613829632717294"/>
  </r>
  <r>
    <x v="731"/>
    <x v="7"/>
    <s v="OFF-EN-10002500"/>
    <x v="0"/>
    <x v="11"/>
    <n v="115.02"/>
    <s v="CA-2017-103730"/>
    <n v="0"/>
    <n v="9"/>
    <n v="0"/>
    <n v="51.758999999999993"/>
    <n v="0.44424167803735209"/>
  </r>
  <r>
    <x v="731"/>
    <x v="20"/>
    <s v="OFF-PA-10000241"/>
    <x v="0"/>
    <x v="0"/>
    <n v="92.94"/>
    <s v="CA-2017-139941"/>
    <n v="1"/>
    <n v="3"/>
    <n v="0"/>
    <n v="41.822999999999993"/>
    <n v="0.43613829632717294"/>
  </r>
  <r>
    <x v="731"/>
    <x v="7"/>
    <s v="TEC-PH-10003875"/>
    <x v="2"/>
    <x v="6"/>
    <n v="68.040000000000006"/>
    <s v="CA-2017-103730"/>
    <n v="0"/>
    <n v="7"/>
    <n v="0"/>
    <n v="19.731599999999997"/>
    <n v="0.41105220110552465"/>
  </r>
  <r>
    <x v="731"/>
    <x v="0"/>
    <s v="OFF-ST-10002562"/>
    <x v="0"/>
    <x v="1"/>
    <n v="67.536000000000016"/>
    <s v="CA-2017-120824"/>
    <n v="0"/>
    <n v="9"/>
    <n v="0.2"/>
    <n v="6.7535999999999987"/>
    <n v="0.44610841445725197"/>
  </r>
  <r>
    <x v="731"/>
    <x v="0"/>
    <s v="OFF-AP-10001242"/>
    <x v="0"/>
    <x v="12"/>
    <n v="64.383999999999986"/>
    <s v="CA-2017-120824"/>
    <n v="0"/>
    <n v="4"/>
    <n v="0.8"/>
    <n v="-160.96"/>
    <n v="0.49507917887403441"/>
  </r>
  <r>
    <x v="731"/>
    <x v="20"/>
    <s v="OFF-AP-10004036"/>
    <x v="0"/>
    <x v="12"/>
    <n v="52.56"/>
    <s v="CA-2017-139941"/>
    <n v="0"/>
    <n v="3"/>
    <n v="0"/>
    <n v="18.396000000000001"/>
    <n v="0.49507917887403441"/>
  </r>
  <r>
    <x v="731"/>
    <x v="7"/>
    <s v="FUR-FU-10002157"/>
    <x v="1"/>
    <x v="8"/>
    <n v="47.04"/>
    <s v="CA-2017-103730"/>
    <n v="0"/>
    <n v="3"/>
    <n v="0"/>
    <n v="18.345599999999997"/>
    <n v="0.4595170286641902"/>
  </r>
  <r>
    <x v="731"/>
    <x v="7"/>
    <s v="OFF-BI-10003910"/>
    <x v="0"/>
    <x v="3"/>
    <n v="30.84"/>
    <s v="CA-2017-103730"/>
    <n v="0"/>
    <n v="4"/>
    <n v="0"/>
    <n v="13.878"/>
    <n v="0.46881743173671325"/>
  </r>
  <r>
    <x v="731"/>
    <x v="1"/>
    <s v="OFF-PA-10002160"/>
    <x v="0"/>
    <x v="0"/>
    <n v="23.120000000000005"/>
    <s v="CA-2017-164035"/>
    <n v="1"/>
    <n v="5"/>
    <n v="0.2"/>
    <n v="8.3810000000000002"/>
    <n v="0.43613829632717294"/>
  </r>
  <r>
    <x v="731"/>
    <x v="33"/>
    <s v="OFF-BI-10002309"/>
    <x v="0"/>
    <x v="3"/>
    <n v="16.740000000000002"/>
    <s v="CA-2017-127208"/>
    <n v="0"/>
    <n v="3"/>
    <n v="0"/>
    <n v="8.0351999999999997"/>
    <n v="0.46881743173671325"/>
  </r>
  <r>
    <x v="731"/>
    <x v="0"/>
    <s v="OFF-PA-10000232"/>
    <x v="0"/>
    <x v="0"/>
    <n v="15.552000000000003"/>
    <s v="CA-2017-120824"/>
    <n v="0"/>
    <n v="3"/>
    <n v="0.2"/>
    <n v="5.6375999999999999"/>
    <n v="0.43613829632717294"/>
  </r>
  <r>
    <x v="731"/>
    <x v="4"/>
    <s v="OFF-LA-10000240"/>
    <x v="0"/>
    <x v="2"/>
    <n v="14.62"/>
    <s v="CA-2017-138688"/>
    <n v="1"/>
    <n v="2"/>
    <n v="0"/>
    <n v="6.8713999999999995"/>
    <n v="0.4647369236065339"/>
  </r>
  <r>
    <x v="731"/>
    <x v="4"/>
    <s v="OFF-PA-10004782"/>
    <x v="0"/>
    <x v="0"/>
    <n v="12.96"/>
    <s v="CA-2017-104633"/>
    <n v="0"/>
    <n v="2"/>
    <n v="0"/>
    <n v="6.2208000000000006"/>
    <n v="0.43613829632717294"/>
  </r>
  <r>
    <x v="731"/>
    <x v="0"/>
    <s v="OFF-AR-10003469"/>
    <x v="0"/>
    <x v="4"/>
    <n v="11.264000000000001"/>
    <s v="CA-2017-120824"/>
    <n v="0"/>
    <n v="8"/>
    <n v="0.2"/>
    <n v="3.9423999999999997"/>
    <n v="0.45632477063632687"/>
  </r>
  <r>
    <x v="731"/>
    <x v="0"/>
    <s v="FUR-FU-10001424"/>
    <x v="1"/>
    <x v="8"/>
    <n v="6.9840000000000009"/>
    <s v="CA-2017-120824"/>
    <n v="0"/>
    <n v="2"/>
    <n v="0.6"/>
    <n v="-4.5396000000000019"/>
    <n v="0.4595170286641902"/>
  </r>
  <r>
    <x v="731"/>
    <x v="0"/>
    <s v="OFF-BI-10001525"/>
    <x v="0"/>
    <x v="3"/>
    <n v="1.5239999999999996"/>
    <s v="CA-2017-120824"/>
    <n v="0"/>
    <n v="2"/>
    <n v="0.8"/>
    <n v="-2.6670000000000007"/>
    <n v="0.46881743173671325"/>
  </r>
  <r>
    <x v="732"/>
    <x v="14"/>
    <s v="TEC-PH-10003484"/>
    <x v="2"/>
    <x v="6"/>
    <n v="377.96999999999997"/>
    <s v="CA-2017-155005"/>
    <n v="1"/>
    <n v="3"/>
    <n v="0"/>
    <n v="94.492500000000007"/>
    <n v="0.41105220110552465"/>
  </r>
  <r>
    <x v="732"/>
    <x v="20"/>
    <s v="OFF-BI-10001989"/>
    <x v="0"/>
    <x v="3"/>
    <n v="33.568000000000005"/>
    <s v="CA-2017-126795"/>
    <n v="1"/>
    <n v="2"/>
    <n v="0.2"/>
    <n v="11.748799999999997"/>
    <n v="0.46881743173671325"/>
  </r>
  <r>
    <x v="732"/>
    <x v="42"/>
    <s v="OFF-LA-10003148"/>
    <x v="0"/>
    <x v="2"/>
    <n v="18.899999999999999"/>
    <s v="CA-2017-136287"/>
    <n v="1"/>
    <n v="3"/>
    <n v="0"/>
    <n v="8.6939999999999991"/>
    <n v="0.4647369236065339"/>
  </r>
  <r>
    <x v="733"/>
    <x v="4"/>
    <s v="FUR-TA-10001771"/>
    <x v="1"/>
    <x v="13"/>
    <n v="1293.4879999999998"/>
    <s v="CA-2017-128223"/>
    <n v="1"/>
    <n v="7"/>
    <n v="0.2"/>
    <n v="80.843000000000075"/>
    <n v="0.55975208308209756"/>
  </r>
  <r>
    <x v="733"/>
    <x v="22"/>
    <s v="FUR-TA-10004619"/>
    <x v="1"/>
    <x v="13"/>
    <n v="1115.17"/>
    <s v="CA-2017-132304"/>
    <n v="1"/>
    <n v="7"/>
    <n v="0"/>
    <n v="334.55099999999993"/>
    <n v="0.55975208308209756"/>
  </r>
  <r>
    <x v="733"/>
    <x v="4"/>
    <s v="FUR-BO-10004218"/>
    <x v="1"/>
    <x v="10"/>
    <n v="599.16499999999996"/>
    <s v="US-2017-108497"/>
    <n v="1"/>
    <n v="5"/>
    <n v="0.15"/>
    <n v="35.245000000000005"/>
    <n v="0.5176847302647779"/>
  </r>
  <r>
    <x v="733"/>
    <x v="2"/>
    <s v="FUR-TA-10003392"/>
    <x v="1"/>
    <x v="13"/>
    <n v="337.17599999999999"/>
    <s v="CA-2017-155747"/>
    <n v="1"/>
    <n v="2"/>
    <n v="0.4"/>
    <n v="-118.01160000000002"/>
    <n v="0.55975208308209756"/>
  </r>
  <r>
    <x v="733"/>
    <x v="4"/>
    <s v="TEC-AC-10001013"/>
    <x v="2"/>
    <x v="9"/>
    <n v="29.29"/>
    <s v="CA-2017-107216"/>
    <n v="1"/>
    <n v="1"/>
    <n v="0"/>
    <n v="9.6656999999999975"/>
    <n v="0.52062335344040378"/>
  </r>
  <r>
    <x v="733"/>
    <x v="16"/>
    <s v="TEC-AC-10000521"/>
    <x v="2"/>
    <x v="9"/>
    <n v="18.463999999999999"/>
    <s v="CA-2017-133872"/>
    <n v="1"/>
    <n v="2"/>
    <n v="0.2"/>
    <n v="2.3079999999999998"/>
    <n v="0.52062335344040378"/>
  </r>
  <r>
    <x v="733"/>
    <x v="16"/>
    <s v="OFF-BI-10002082"/>
    <x v="0"/>
    <x v="3"/>
    <n v="39.936000000000007"/>
    <s v="CA-2017-133872"/>
    <n v="0"/>
    <n v="4"/>
    <n v="0.7"/>
    <n v="-26.623999999999995"/>
    <n v="0.46881743173671325"/>
  </r>
  <r>
    <x v="733"/>
    <x v="4"/>
    <s v="FUR-FU-10000206"/>
    <x v="1"/>
    <x v="8"/>
    <n v="8.73"/>
    <s v="CA-2017-107216"/>
    <n v="0"/>
    <n v="3"/>
    <n v="0"/>
    <n v="4.1030999999999995"/>
    <n v="0.4595170286641902"/>
  </r>
  <r>
    <x v="733"/>
    <x v="4"/>
    <s v="OFF-AR-10002255"/>
    <x v="0"/>
    <x v="4"/>
    <n v="8.64"/>
    <s v="CA-2017-107216"/>
    <n v="0"/>
    <n v="3"/>
    <n v="0"/>
    <n v="2.5055999999999998"/>
    <n v="0.45632477063632687"/>
  </r>
  <r>
    <x v="733"/>
    <x v="4"/>
    <s v="OFF-AR-10001545"/>
    <x v="0"/>
    <x v="4"/>
    <n v="7.04"/>
    <s v="CA-2017-107216"/>
    <n v="0"/>
    <n v="4"/>
    <n v="0"/>
    <n v="2.0415999999999999"/>
    <n v="0.45632477063632687"/>
  </r>
  <r>
    <x v="734"/>
    <x v="0"/>
    <s v="OFF-PA-10000483"/>
    <x v="0"/>
    <x v="0"/>
    <n v="173.48800000000003"/>
    <s v="CA-2017-152765"/>
    <n v="1"/>
    <n v="7"/>
    <n v="0.2"/>
    <n v="54.214999999999982"/>
    <n v="0.43613829632717294"/>
  </r>
  <r>
    <x v="735"/>
    <x v="15"/>
    <s v="TEC-MA-10003493"/>
    <x v="2"/>
    <x v="15"/>
    <n v="91.474999999999994"/>
    <s v="CA-2017-140977"/>
    <n v="1"/>
    <n v="1"/>
    <n v="0.5"/>
    <n v="-1.8294999999999959"/>
    <n v="0.5183572270896134"/>
  </r>
  <r>
    <x v="735"/>
    <x v="4"/>
    <s v="OFF-PA-10001776"/>
    <x v="0"/>
    <x v="0"/>
    <n v="46.349999999999994"/>
    <s v="CA-2017-148593"/>
    <n v="1"/>
    <n v="5"/>
    <n v="0"/>
    <n v="21.784499999999998"/>
    <n v="0.43613829632717294"/>
  </r>
  <r>
    <x v="735"/>
    <x v="7"/>
    <s v="OFF-LA-10001641"/>
    <x v="0"/>
    <x v="2"/>
    <n v="9.4499999999999993"/>
    <s v="CA-2017-137127"/>
    <n v="1"/>
    <n v="3"/>
    <n v="0"/>
    <n v="4.5359999999999996"/>
    <n v="0.4647369236065339"/>
  </r>
  <r>
    <x v="736"/>
    <x v="37"/>
    <s v="TEC-PH-10004539"/>
    <x v="2"/>
    <x v="6"/>
    <n v="566.97"/>
    <s v="CA-2017-133613"/>
    <n v="1"/>
    <n v="3"/>
    <n v="0"/>
    <n v="153.08189999999999"/>
    <n v="0.41105220110552465"/>
  </r>
  <r>
    <x v="736"/>
    <x v="26"/>
    <s v="FUR-CH-10004853"/>
    <x v="1"/>
    <x v="5"/>
    <n v="483.13599999999997"/>
    <s v="CA-2017-107146"/>
    <n v="1"/>
    <n v="4"/>
    <n v="0.2"/>
    <n v="54.352799999999945"/>
    <n v="0.46529189879902266"/>
  </r>
  <r>
    <x v="736"/>
    <x v="20"/>
    <s v="FUR-TA-10003715"/>
    <x v="1"/>
    <x v="13"/>
    <n v="376.86599999999999"/>
    <s v="CA-2017-129861"/>
    <n v="1"/>
    <n v="3"/>
    <n v="0.4"/>
    <n v="-213.55740000000006"/>
    <n v="0.55975208308209756"/>
  </r>
  <r>
    <x v="736"/>
    <x v="20"/>
    <s v="FUR-CH-10003968"/>
    <x v="1"/>
    <x v="5"/>
    <n v="319.41000000000003"/>
    <s v="CA-2017-111682"/>
    <n v="1"/>
    <n v="5"/>
    <n v="0.1"/>
    <n v="7.0980000000000061"/>
    <n v="0.46529189879902266"/>
  </r>
  <r>
    <x v="736"/>
    <x v="26"/>
    <s v="FUR-FU-10002298"/>
    <x v="1"/>
    <x v="8"/>
    <n v="266.35200000000003"/>
    <s v="CA-2017-107146"/>
    <n v="0"/>
    <n v="3"/>
    <n v="0.2"/>
    <n v="-13.317600000000013"/>
    <n v="0.4595170286641902"/>
  </r>
  <r>
    <x v="736"/>
    <x v="4"/>
    <s v="FUR-BO-10004218"/>
    <x v="1"/>
    <x v="10"/>
    <n v="239.66599999999997"/>
    <s v="CA-2017-123512"/>
    <n v="1"/>
    <n v="2"/>
    <n v="0.15"/>
    <n v="14.097999999999999"/>
    <n v="0.5176847302647779"/>
  </r>
  <r>
    <x v="736"/>
    <x v="4"/>
    <s v="OFF-PA-10001497"/>
    <x v="0"/>
    <x v="0"/>
    <n v="219.84"/>
    <s v="CA-2017-123512"/>
    <n v="0"/>
    <n v="4"/>
    <n v="0"/>
    <n v="107.7216"/>
    <n v="0.43613829632717294"/>
  </r>
  <r>
    <x v="736"/>
    <x v="20"/>
    <s v="OFF-ST-10000604"/>
    <x v="0"/>
    <x v="1"/>
    <n v="208.56"/>
    <s v="CA-2017-111682"/>
    <n v="0"/>
    <n v="6"/>
    <n v="0"/>
    <n v="52.139999999999986"/>
    <n v="0.44610841445725197"/>
  </r>
  <r>
    <x v="736"/>
    <x v="4"/>
    <s v="OFF-PA-10000806"/>
    <x v="0"/>
    <x v="0"/>
    <n v="111.96"/>
    <s v="CA-2017-159345"/>
    <n v="1"/>
    <n v="2"/>
    <n v="0"/>
    <n v="54.860399999999998"/>
    <n v="0.43613829632717294"/>
  </r>
  <r>
    <x v="736"/>
    <x v="20"/>
    <s v="TEC-AC-10002167"/>
    <x v="2"/>
    <x v="9"/>
    <n v="30"/>
    <s v="CA-2017-111682"/>
    <n v="0"/>
    <n v="2"/>
    <n v="0"/>
    <n v="3.3000000000000007"/>
    <n v="0.52062335344040378"/>
  </r>
  <r>
    <x v="736"/>
    <x v="20"/>
    <s v="OFF-BI-10001460"/>
    <x v="0"/>
    <x v="3"/>
    <n v="48.480000000000004"/>
    <s v="CA-2017-111682"/>
    <n v="0"/>
    <n v="4"/>
    <n v="0.2"/>
    <n v="16.361999999999998"/>
    <n v="0.46881743173671325"/>
  </r>
  <r>
    <x v="736"/>
    <x v="20"/>
    <s v="OFF-ST-10000419"/>
    <x v="0"/>
    <x v="1"/>
    <n v="40.74"/>
    <s v="CA-2017-145842"/>
    <n v="1"/>
    <n v="3"/>
    <n v="0"/>
    <n v="0.4073999999999991"/>
    <n v="0.44610841445725197"/>
  </r>
  <r>
    <x v="736"/>
    <x v="20"/>
    <s v="OFF-PA-10001569"/>
    <x v="0"/>
    <x v="0"/>
    <n v="32.400000000000006"/>
    <s v="CA-2017-111682"/>
    <n v="0"/>
    <n v="5"/>
    <n v="0"/>
    <n v="15.552000000000001"/>
    <n v="0.43613829632717294"/>
  </r>
  <r>
    <x v="736"/>
    <x v="4"/>
    <s v="OFF-LA-10000081"/>
    <x v="0"/>
    <x v="2"/>
    <n v="22.5"/>
    <s v="CA-2017-123512"/>
    <n v="0"/>
    <n v="6"/>
    <n v="0"/>
    <n v="10.799999999999999"/>
    <n v="0.4647369236065339"/>
  </r>
  <r>
    <x v="736"/>
    <x v="20"/>
    <s v="OFF-PA-10000587"/>
    <x v="0"/>
    <x v="0"/>
    <n v="14.56"/>
    <s v="CA-2017-111682"/>
    <n v="0"/>
    <n v="2"/>
    <n v="0"/>
    <n v="6.9888000000000003"/>
    <n v="0.43613829632717294"/>
  </r>
  <r>
    <x v="736"/>
    <x v="37"/>
    <s v="OFF-AR-10003829"/>
    <x v="0"/>
    <x v="4"/>
    <n v="9.84"/>
    <s v="CA-2017-133613"/>
    <n v="0"/>
    <n v="3"/>
    <n v="0"/>
    <n v="2.8535999999999988"/>
    <n v="0.45632477063632687"/>
  </r>
  <r>
    <x v="736"/>
    <x v="37"/>
    <s v="OFF-BI-10002003"/>
    <x v="0"/>
    <x v="3"/>
    <n v="7.96"/>
    <s v="CA-2017-133613"/>
    <n v="0"/>
    <n v="2"/>
    <n v="0"/>
    <n v="3.7412000000000001"/>
    <n v="0.46881743173671325"/>
  </r>
  <r>
    <x v="736"/>
    <x v="20"/>
    <s v="OFF-AR-10001868"/>
    <x v="0"/>
    <x v="4"/>
    <n v="1.68"/>
    <s v="CA-2017-111682"/>
    <n v="0"/>
    <n v="1"/>
    <n v="0"/>
    <n v="0.84"/>
    <n v="0.45632477063632687"/>
  </r>
  <r>
    <x v="737"/>
    <x v="2"/>
    <s v="OFF-AP-10001394"/>
    <x v="0"/>
    <x v="12"/>
    <n v="453.6"/>
    <s v="CA-2017-131744"/>
    <n v="1"/>
    <n v="3"/>
    <n v="0.2"/>
    <n v="90.71999999999997"/>
    <n v="0.49507917887403441"/>
  </r>
  <r>
    <x v="737"/>
    <x v="1"/>
    <s v="OFF-PA-10003134"/>
    <x v="0"/>
    <x v="0"/>
    <n v="76.864000000000004"/>
    <s v="US-2017-163461"/>
    <n v="1"/>
    <n v="2"/>
    <n v="0.2"/>
    <n v="26.902399999999993"/>
    <n v="0.43613829632717294"/>
  </r>
  <r>
    <x v="737"/>
    <x v="2"/>
    <s v="OFF-PA-10004610"/>
    <x v="0"/>
    <x v="0"/>
    <n v="6.8480000000000008"/>
    <s v="CA-2017-131744"/>
    <n v="0"/>
    <n v="2"/>
    <n v="0.2"/>
    <n v="2.1399999999999992"/>
    <n v="0.43613829632717294"/>
  </r>
  <r>
    <x v="737"/>
    <x v="2"/>
    <s v="OFF-BI-10003910"/>
    <x v="0"/>
    <x v="3"/>
    <n v="4.6260000000000003"/>
    <s v="CA-2017-131744"/>
    <n v="0"/>
    <n v="2"/>
    <n v="0.7"/>
    <n v="-3.8549999999999986"/>
    <n v="0.46881743173671325"/>
  </r>
  <r>
    <x v="738"/>
    <x v="4"/>
    <s v="OFF-PA-10000350"/>
    <x v="0"/>
    <x v="0"/>
    <n v="17.12"/>
    <s v="CA-2017-105760"/>
    <n v="1"/>
    <n v="2"/>
    <n v="0"/>
    <n v="8.0464000000000002"/>
    <n v="0.43613829632717294"/>
  </r>
  <r>
    <x v="739"/>
    <x v="2"/>
    <s v="OFF-AP-10001058"/>
    <x v="0"/>
    <x v="12"/>
    <n v="447.69600000000003"/>
    <s v="CA-2017-140081"/>
    <n v="1"/>
    <n v="2"/>
    <n v="0.2"/>
    <n v="33.577199999999976"/>
    <n v="0.49507917887403441"/>
  </r>
  <r>
    <x v="739"/>
    <x v="4"/>
    <s v="OFF-ST-10001469"/>
    <x v="0"/>
    <x v="1"/>
    <n v="161.94"/>
    <s v="CA-2017-141397"/>
    <n v="1"/>
    <n v="3"/>
    <n v="0"/>
    <n v="9.716399999999993"/>
    <n v="0.44610841445725197"/>
  </r>
  <r>
    <x v="739"/>
    <x v="4"/>
    <s v="FUR-CH-10003846"/>
    <x v="1"/>
    <x v="5"/>
    <n v="161.56800000000001"/>
    <s v="CA-2017-141397"/>
    <n v="0"/>
    <n v="2"/>
    <n v="0.2"/>
    <n v="-8.0783999999999949"/>
    <n v="0.46529189879902266"/>
  </r>
  <r>
    <x v="739"/>
    <x v="0"/>
    <s v="TEC-AC-10001109"/>
    <x v="2"/>
    <x v="9"/>
    <n v="95.968000000000004"/>
    <s v="CA-2017-108581"/>
    <n v="1"/>
    <n v="4"/>
    <n v="0.2"/>
    <n v="26.391200000000001"/>
    <n v="0.52062335344040378"/>
  </r>
  <r>
    <x v="739"/>
    <x v="7"/>
    <s v="TEC-AC-10002167"/>
    <x v="2"/>
    <x v="9"/>
    <n v="45"/>
    <s v="CA-2017-169194"/>
    <n v="1"/>
    <n v="3"/>
    <n v="0"/>
    <n v="4.9500000000000011"/>
    <n v="0.52062335344040378"/>
  </r>
  <r>
    <x v="739"/>
    <x v="39"/>
    <s v="TEC-AC-10004877"/>
    <x v="2"/>
    <x v="9"/>
    <n v="6.9"/>
    <s v="CA-2017-149965"/>
    <n v="1"/>
    <n v="1"/>
    <n v="0"/>
    <n v="0.5519999999999996"/>
    <n v="0.52062335344040378"/>
  </r>
  <r>
    <x v="739"/>
    <x v="39"/>
    <s v="FUR-FU-10004270"/>
    <x v="1"/>
    <x v="8"/>
    <n v="57.69"/>
    <s v="CA-2017-149965"/>
    <n v="0"/>
    <n v="3"/>
    <n v="0"/>
    <n v="23.652900000000002"/>
    <n v="0.4595170286641902"/>
  </r>
  <r>
    <x v="739"/>
    <x v="4"/>
    <s v="OFF-PA-10002986"/>
    <x v="0"/>
    <x v="0"/>
    <n v="46.76"/>
    <s v="CA-2017-141397"/>
    <n v="0"/>
    <n v="7"/>
    <n v="0"/>
    <n v="22.444800000000001"/>
    <n v="0.43613829632717294"/>
  </r>
  <r>
    <x v="739"/>
    <x v="2"/>
    <s v="OFF-PA-10001745"/>
    <x v="0"/>
    <x v="0"/>
    <n v="45.056000000000004"/>
    <s v="CA-2017-140081"/>
    <n v="0"/>
    <n v="8"/>
    <n v="0.2"/>
    <n v="15.206399999999997"/>
    <n v="0.43613829632717294"/>
  </r>
  <r>
    <x v="739"/>
    <x v="4"/>
    <s v="OFF-PA-10001870"/>
    <x v="0"/>
    <x v="0"/>
    <n v="38.880000000000003"/>
    <s v="CA-2017-152534"/>
    <n v="1"/>
    <n v="6"/>
    <n v="0"/>
    <n v="18.662400000000002"/>
    <n v="0.43613829632717294"/>
  </r>
  <r>
    <x v="739"/>
    <x v="2"/>
    <s v="OFF-BI-10004826"/>
    <x v="0"/>
    <x v="3"/>
    <n v="29.718000000000007"/>
    <s v="CA-2017-140081"/>
    <n v="0"/>
    <n v="6"/>
    <n v="0.7"/>
    <n v="-21.793199999999992"/>
    <n v="0.46881743173671325"/>
  </r>
  <r>
    <x v="739"/>
    <x v="7"/>
    <s v="TEC-PH-10003988"/>
    <x v="2"/>
    <x v="6"/>
    <n v="21.8"/>
    <s v="CA-2017-169194"/>
    <n v="0"/>
    <n v="2"/>
    <n v="0"/>
    <n v="6.104000000000001"/>
    <n v="0.41105220110552465"/>
  </r>
  <r>
    <x v="739"/>
    <x v="4"/>
    <s v="OFF-AP-10003971"/>
    <x v="0"/>
    <x v="12"/>
    <n v="21.78"/>
    <s v="CA-2017-141397"/>
    <n v="0"/>
    <n v="2"/>
    <n v="0"/>
    <n v="5.6628000000000007"/>
    <n v="0.49507917887403441"/>
  </r>
  <r>
    <x v="739"/>
    <x v="4"/>
    <s v="OFF-BI-10000320"/>
    <x v="0"/>
    <x v="3"/>
    <n v="17.712"/>
    <s v="CA-2017-141397"/>
    <n v="0"/>
    <n v="3"/>
    <n v="0.2"/>
    <n v="6.4206000000000012"/>
    <n v="0.46881743173671325"/>
  </r>
  <r>
    <x v="739"/>
    <x v="2"/>
    <s v="OFF-PA-10001870"/>
    <x v="0"/>
    <x v="0"/>
    <n v="15.552000000000003"/>
    <s v="CA-2017-140081"/>
    <n v="0"/>
    <n v="3"/>
    <n v="0.2"/>
    <n v="5.4432"/>
    <n v="0.43613829632717294"/>
  </r>
  <r>
    <x v="739"/>
    <x v="0"/>
    <s v="OFF-PA-10000809"/>
    <x v="0"/>
    <x v="0"/>
    <n v="10.368000000000002"/>
    <s v="CA-2017-108581"/>
    <n v="0"/>
    <n v="2"/>
    <n v="0.2"/>
    <n v="3.6288"/>
    <n v="0.43613829632717294"/>
  </r>
  <r>
    <x v="739"/>
    <x v="4"/>
    <s v="OFF-AR-10002335"/>
    <x v="0"/>
    <x v="4"/>
    <n v="5.16"/>
    <s v="CA-2017-152534"/>
    <n v="0"/>
    <n v="2"/>
    <n v="0"/>
    <n v="1.3416000000000001"/>
    <n v="0.45632477063632687"/>
  </r>
  <r>
    <x v="740"/>
    <x v="20"/>
    <s v="FUR-BO-10003272"/>
    <x v="1"/>
    <x v="10"/>
    <n v="353.56799999999998"/>
    <s v="CA-2017-119865"/>
    <n v="1"/>
    <n v="2"/>
    <n v="0.2"/>
    <n v="-44.196000000000026"/>
    <n v="0.5176847302647779"/>
  </r>
  <r>
    <x v="740"/>
    <x v="20"/>
    <s v="OFF-BI-10003007"/>
    <x v="0"/>
    <x v="3"/>
    <n v="186.14400000000001"/>
    <s v="CA-2017-119865"/>
    <n v="0"/>
    <n v="6"/>
    <n v="0.2"/>
    <n v="60.496799999999993"/>
    <n v="0.46881743173671325"/>
  </r>
  <r>
    <x v="740"/>
    <x v="20"/>
    <s v="OFF-BI-10001553"/>
    <x v="0"/>
    <x v="3"/>
    <n v="36.56"/>
    <s v="CA-2017-119865"/>
    <n v="0"/>
    <n v="5"/>
    <n v="0.2"/>
    <n v="12.795999999999999"/>
    <n v="0.46881743173671325"/>
  </r>
  <r>
    <x v="740"/>
    <x v="1"/>
    <s v="OFF-BI-10003727"/>
    <x v="0"/>
    <x v="3"/>
    <n v="0.83599999999999974"/>
    <s v="CA-2017-168361"/>
    <n v="1"/>
    <n v="1"/>
    <n v="0.8"/>
    <n v="-1.3376000000000001"/>
    <n v="0.46881743173671325"/>
  </r>
  <r>
    <x v="741"/>
    <x v="4"/>
    <s v="TEC-PH-10003012"/>
    <x v="2"/>
    <x v="6"/>
    <n v="862.34400000000005"/>
    <s v="CA-2017-140382"/>
    <n v="1"/>
    <n v="7"/>
    <n v="0.2"/>
    <n v="97.013699999999858"/>
    <n v="0.41105220110552465"/>
  </r>
  <r>
    <x v="741"/>
    <x v="20"/>
    <s v="OFF-SU-10000157"/>
    <x v="0"/>
    <x v="14"/>
    <n v="835.17000000000007"/>
    <s v="US-2017-142685"/>
    <n v="1"/>
    <n v="7"/>
    <n v="0"/>
    <n v="16.703400000000016"/>
    <n v="0.53938093436526824"/>
  </r>
  <r>
    <x v="741"/>
    <x v="20"/>
    <s v="OFF-ST-10000060"/>
    <x v="0"/>
    <x v="1"/>
    <n v="324.90000000000003"/>
    <s v="CA-2017-140501"/>
    <n v="1"/>
    <n v="5"/>
    <n v="0"/>
    <n v="38.988000000000014"/>
    <n v="0.44610841445725197"/>
  </r>
  <r>
    <x v="741"/>
    <x v="20"/>
    <s v="OFF-PA-10003129"/>
    <x v="0"/>
    <x v="0"/>
    <n v="146.72999999999999"/>
    <s v="CA-2017-140501"/>
    <n v="0"/>
    <n v="3"/>
    <n v="0"/>
    <n v="68.963099999999997"/>
    <n v="0.43613829632717294"/>
  </r>
  <r>
    <x v="741"/>
    <x v="20"/>
    <s v="OFF-LA-10003510"/>
    <x v="0"/>
    <x v="2"/>
    <n v="122.12"/>
    <s v="CA-2017-140501"/>
    <n v="0"/>
    <n v="4"/>
    <n v="0"/>
    <n v="56.175200000000004"/>
    <n v="0.4647369236065339"/>
  </r>
  <r>
    <x v="741"/>
    <x v="4"/>
    <s v="OFF-ST-10003638"/>
    <x v="0"/>
    <x v="1"/>
    <n v="93.68"/>
    <s v="CA-2017-140382"/>
    <n v="0"/>
    <n v="4"/>
    <n v="0"/>
    <n v="25.293599999999998"/>
    <n v="0.44610841445725197"/>
  </r>
  <r>
    <x v="741"/>
    <x v="20"/>
    <s v="OFF-LA-10003720"/>
    <x v="0"/>
    <x v="2"/>
    <n v="25.83"/>
    <s v="US-2017-154256"/>
    <n v="1"/>
    <n v="7"/>
    <n v="0"/>
    <n v="12.1401"/>
    <n v="0.4647369236065339"/>
  </r>
  <r>
    <x v="741"/>
    <x v="4"/>
    <s v="OFF-LA-10001934"/>
    <x v="0"/>
    <x v="2"/>
    <n v="21.93"/>
    <s v="CA-2017-140382"/>
    <n v="0"/>
    <n v="3"/>
    <n v="0"/>
    <n v="10.307099999999998"/>
    <n v="0.4647369236065339"/>
  </r>
  <r>
    <x v="741"/>
    <x v="4"/>
    <s v="OFF-PA-10001019"/>
    <x v="0"/>
    <x v="0"/>
    <n v="19.98"/>
    <s v="CA-2017-140382"/>
    <n v="0"/>
    <n v="1"/>
    <n v="0"/>
    <n v="9.3905999999999992"/>
    <n v="0.43613829632717294"/>
  </r>
  <r>
    <x v="741"/>
    <x v="20"/>
    <s v="OFF-LA-10000248"/>
    <x v="0"/>
    <x v="2"/>
    <n v="18.45"/>
    <s v="CA-2017-140501"/>
    <n v="0"/>
    <n v="5"/>
    <n v="0"/>
    <n v="8.6715"/>
    <n v="0.4647369236065339"/>
  </r>
  <r>
    <x v="741"/>
    <x v="20"/>
    <s v="OFF-FA-10004076"/>
    <x v="0"/>
    <x v="7"/>
    <n v="3.96"/>
    <s v="CA-2017-140501"/>
    <n v="0"/>
    <n v="2"/>
    <n v="0"/>
    <n v="1.4651999999999998"/>
    <n v="0.51168203684699509"/>
  </r>
  <r>
    <x v="742"/>
    <x v="4"/>
    <s v="TEC-MA-10000984"/>
    <x v="2"/>
    <x v="15"/>
    <n v="4476.8"/>
    <s v="CA-2017-100300"/>
    <n v="1"/>
    <n v="4"/>
    <n v="0.2"/>
    <n v="503.63999999999965"/>
    <n v="0.5183572270896134"/>
  </r>
  <r>
    <x v="742"/>
    <x v="18"/>
    <s v="TEC-PH-10001305"/>
    <x v="2"/>
    <x v="6"/>
    <n v="440.91"/>
    <s v="CA-2017-101987"/>
    <n v="1"/>
    <n v="9"/>
    <n v="0"/>
    <n v="123.45480000000005"/>
    <n v="0.41105220110552465"/>
  </r>
  <r>
    <x v="742"/>
    <x v="4"/>
    <s v="OFF-AP-10001242"/>
    <x v="0"/>
    <x v="12"/>
    <n v="241.44"/>
    <s v="CA-2017-100300"/>
    <n v="0"/>
    <n v="3"/>
    <n v="0"/>
    <n v="72.431999999999988"/>
    <n v="0.49507917887403441"/>
  </r>
  <r>
    <x v="742"/>
    <x v="4"/>
    <s v="OFF-PA-10000418"/>
    <x v="0"/>
    <x v="0"/>
    <n v="104.85"/>
    <s v="CA-2017-100300"/>
    <n v="0"/>
    <n v="1"/>
    <n v="0"/>
    <n v="50.327999999999996"/>
    <n v="0.43613829632717294"/>
  </r>
  <r>
    <x v="742"/>
    <x v="4"/>
    <s v="TEC-PH-10004833"/>
    <x v="2"/>
    <x v="6"/>
    <n v="38.24"/>
    <s v="CA-2017-130680"/>
    <n v="1"/>
    <n v="4"/>
    <n v="0.2"/>
    <n v="-9.56"/>
    <n v="0.41105220110552465"/>
  </r>
  <r>
    <x v="742"/>
    <x v="0"/>
    <s v="OFF-AP-10002082"/>
    <x v="0"/>
    <x v="12"/>
    <n v="8.711999999999998"/>
    <s v="CA-2017-166240"/>
    <n v="1"/>
    <n v="2"/>
    <n v="0.8"/>
    <n v="-19.602000000000007"/>
    <n v="0.49507917887403441"/>
  </r>
  <r>
    <x v="743"/>
    <x v="2"/>
    <s v="FUR-CH-10002965"/>
    <x v="1"/>
    <x v="5"/>
    <n v="422.05799999999994"/>
    <s v="US-2017-152051"/>
    <n v="1"/>
    <n v="3"/>
    <n v="0.3"/>
    <n v="-18.088200000000001"/>
    <n v="0.46529189879902266"/>
  </r>
  <r>
    <x v="743"/>
    <x v="2"/>
    <s v="OFF-ST-10001713"/>
    <x v="0"/>
    <x v="1"/>
    <n v="254.35200000000003"/>
    <s v="US-2017-152051"/>
    <n v="0"/>
    <n v="6"/>
    <n v="0.2"/>
    <n v="-50.870400000000018"/>
    <n v="0.44610841445725197"/>
  </r>
  <r>
    <x v="743"/>
    <x v="0"/>
    <s v="FUR-CH-10001146"/>
    <x v="1"/>
    <x v="5"/>
    <n v="85.245999999999995"/>
    <s v="CA-2017-101693"/>
    <n v="1"/>
    <n v="2"/>
    <n v="0.3"/>
    <n v="-6.0890000000000057"/>
    <n v="0.46529189879902266"/>
  </r>
  <r>
    <x v="743"/>
    <x v="4"/>
    <s v="OFF-AP-10000692"/>
    <x v="0"/>
    <x v="12"/>
    <n v="60.81"/>
    <s v="CA-2017-118913"/>
    <n v="1"/>
    <n v="3"/>
    <n v="0"/>
    <n v="17.026800000000001"/>
    <n v="0.49507917887403441"/>
  </r>
  <r>
    <x v="743"/>
    <x v="2"/>
    <s v="OFF-BI-10004781"/>
    <x v="0"/>
    <x v="3"/>
    <n v="38.088000000000001"/>
    <s v="US-2017-152051"/>
    <n v="0"/>
    <n v="4"/>
    <n v="0.7"/>
    <n v="-27.93119999999999"/>
    <n v="0.46881743173671325"/>
  </r>
  <r>
    <x v="743"/>
    <x v="0"/>
    <s v="FUR-FU-10003919"/>
    <x v="1"/>
    <x v="8"/>
    <n v="32.712000000000003"/>
    <s v="CA-2017-101693"/>
    <n v="0"/>
    <n v="2"/>
    <n v="0.6"/>
    <n v="-26.169599999999996"/>
    <n v="0.4595170286641902"/>
  </r>
  <r>
    <x v="744"/>
    <x v="20"/>
    <s v="OFF-ST-10000689"/>
    <x v="0"/>
    <x v="1"/>
    <n v="704.25"/>
    <s v="CA-2017-100790"/>
    <n v="1"/>
    <n v="5"/>
    <n v="0"/>
    <n v="84.51"/>
    <n v="0.44610841445725197"/>
  </r>
  <r>
    <x v="744"/>
    <x v="14"/>
    <s v="OFF-PA-10000357"/>
    <x v="0"/>
    <x v="0"/>
    <n v="368.91"/>
    <s v="CA-2017-118101"/>
    <n v="1"/>
    <n v="9"/>
    <n v="0"/>
    <n v="180.76590000000002"/>
    <n v="0.43613829632717294"/>
  </r>
  <r>
    <x v="744"/>
    <x v="4"/>
    <s v="OFF-SU-10003505"/>
    <x v="0"/>
    <x v="14"/>
    <n v="231.72"/>
    <s v="CA-2017-144015"/>
    <n v="1"/>
    <n v="2"/>
    <n v="0"/>
    <n v="11.585999999999984"/>
    <n v="0.53938093436526824"/>
  </r>
  <r>
    <x v="744"/>
    <x v="14"/>
    <s v="OFF-ST-10001837"/>
    <x v="0"/>
    <x v="1"/>
    <n v="171.04"/>
    <s v="CA-2017-118101"/>
    <n v="0"/>
    <n v="4"/>
    <n v="0"/>
    <n v="44.470399999999998"/>
    <n v="0.44610841445725197"/>
  </r>
  <r>
    <x v="744"/>
    <x v="5"/>
    <s v="TEC-PH-10004434"/>
    <x v="2"/>
    <x v="6"/>
    <n v="135.94999999999999"/>
    <s v="CA-2017-160234"/>
    <n v="1"/>
    <n v="1"/>
    <n v="0"/>
    <n v="39.425499999999985"/>
    <n v="0.41105220110552465"/>
  </r>
  <r>
    <x v="744"/>
    <x v="20"/>
    <s v="TEC-AC-10000397"/>
    <x v="2"/>
    <x v="9"/>
    <n v="139.96"/>
    <s v="CA-2017-102127"/>
    <n v="1"/>
    <n v="4"/>
    <n v="0"/>
    <n v="9.7972000000000037"/>
    <n v="0.52062335344040378"/>
  </r>
  <r>
    <x v="744"/>
    <x v="20"/>
    <s v="TEC-AC-10002018"/>
    <x v="2"/>
    <x v="9"/>
    <n v="20.97"/>
    <s v="CA-2017-102127"/>
    <n v="0"/>
    <n v="3"/>
    <n v="0"/>
    <n v="9.017100000000001"/>
    <n v="0.52062335344040378"/>
  </r>
  <r>
    <x v="744"/>
    <x v="0"/>
    <s v="TEC-AC-10003133"/>
    <x v="2"/>
    <x v="9"/>
    <n v="13.616"/>
    <s v="US-2017-158708"/>
    <n v="1"/>
    <n v="2"/>
    <n v="0.2"/>
    <n v="3.5742000000000012"/>
    <n v="0.52062335344040378"/>
  </r>
  <r>
    <x v="744"/>
    <x v="20"/>
    <s v="FUR-FU-10003976"/>
    <x v="1"/>
    <x v="8"/>
    <n v="37.74"/>
    <s v="CA-2017-102127"/>
    <n v="0"/>
    <n v="3"/>
    <n v="0"/>
    <n v="12.831599999999996"/>
    <n v="0.4595170286641902"/>
  </r>
  <r>
    <x v="744"/>
    <x v="4"/>
    <s v="FUR-FU-10002364"/>
    <x v="1"/>
    <x v="8"/>
    <n v="22.14"/>
    <s v="CA-2017-114951"/>
    <n v="1"/>
    <n v="3"/>
    <n v="0"/>
    <n v="6.4205999999999976"/>
    <n v="0.4595170286641902"/>
  </r>
  <r>
    <x v="744"/>
    <x v="4"/>
    <s v="OFF-FA-10000624"/>
    <x v="0"/>
    <x v="7"/>
    <n v="17.899999999999999"/>
    <s v="CA-2017-144015"/>
    <n v="0"/>
    <n v="5"/>
    <n v="0"/>
    <n v="8.9499999999999993"/>
    <n v="0.51168203684699509"/>
  </r>
  <r>
    <x v="744"/>
    <x v="43"/>
    <s v="OFF-ST-10000617"/>
    <x v="0"/>
    <x v="1"/>
    <n v="14.9"/>
    <s v="CA-2017-119445"/>
    <n v="1"/>
    <n v="5"/>
    <n v="0"/>
    <n v="1.0429999999999984"/>
    <n v="0.44610841445725197"/>
  </r>
  <r>
    <x v="744"/>
    <x v="20"/>
    <s v="OFF-AR-10003045"/>
    <x v="0"/>
    <x v="4"/>
    <n v="14.7"/>
    <s v="CA-2017-100790"/>
    <n v="0"/>
    <n v="5"/>
    <n v="0"/>
    <n v="6.6150000000000002"/>
    <n v="0.45632477063632687"/>
  </r>
  <r>
    <x v="744"/>
    <x v="4"/>
    <s v="OFF-PA-10002870"/>
    <x v="0"/>
    <x v="0"/>
    <n v="12.48"/>
    <s v="CA-2017-144015"/>
    <n v="0"/>
    <n v="2"/>
    <n v="0"/>
    <n v="5.6159999999999997"/>
    <n v="0.43613829632717294"/>
  </r>
  <r>
    <x v="744"/>
    <x v="14"/>
    <s v="OFF-BI-10000773"/>
    <x v="0"/>
    <x v="3"/>
    <n v="8.02"/>
    <s v="CA-2017-118101"/>
    <n v="0"/>
    <n v="1"/>
    <n v="0"/>
    <n v="3.7693999999999992"/>
    <n v="0.46881743173671325"/>
  </r>
  <r>
    <x v="744"/>
    <x v="1"/>
    <s v="OFF-AR-10001547"/>
    <x v="0"/>
    <x v="4"/>
    <n v="5.3040000000000003"/>
    <s v="CA-2017-152331"/>
    <n v="1"/>
    <n v="3"/>
    <n v="0.2"/>
    <n v="0.46409999999999996"/>
    <n v="0.45632477063632687"/>
  </r>
  <r>
    <x v="745"/>
    <x v="1"/>
    <s v="FUR-CH-10003981"/>
    <x v="1"/>
    <x v="5"/>
    <n v="539.65800000000002"/>
    <s v="CA-2017-153577"/>
    <n v="1"/>
    <n v="3"/>
    <n v="0.3"/>
    <n v="-7.7094000000001017"/>
    <n v="0.46529189879902266"/>
  </r>
  <r>
    <x v="745"/>
    <x v="4"/>
    <s v="TEC-PH-10003484"/>
    <x v="2"/>
    <x v="6"/>
    <n v="201.584"/>
    <s v="CA-2017-161928"/>
    <n v="1"/>
    <n v="2"/>
    <n v="0.2"/>
    <n v="12.599000000000004"/>
    <n v="0.41105220110552465"/>
  </r>
  <r>
    <x v="745"/>
    <x v="1"/>
    <s v="OFF-PA-10000575"/>
    <x v="0"/>
    <x v="0"/>
    <n v="37.463999999999999"/>
    <s v="CA-2017-153577"/>
    <n v="0"/>
    <n v="7"/>
    <n v="0.2"/>
    <n v="12.175799999999999"/>
    <n v="0.43613829632717294"/>
  </r>
  <r>
    <x v="746"/>
    <x v="1"/>
    <s v="TEC-PH-10001299"/>
    <x v="2"/>
    <x v="6"/>
    <n v="359.97600000000006"/>
    <s v="CA-2017-110044"/>
    <n v="1"/>
    <n v="3"/>
    <n v="0.2"/>
    <n v="35.997600000000006"/>
    <n v="0.41105220110552465"/>
  </r>
  <r>
    <x v="746"/>
    <x v="23"/>
    <s v="OFF-AP-10002311"/>
    <x v="0"/>
    <x v="12"/>
    <n v="275.24"/>
    <s v="CA-2017-154767"/>
    <n v="1"/>
    <n v="4"/>
    <n v="0"/>
    <n v="121.10560000000001"/>
    <n v="0.49507917887403441"/>
  </r>
  <r>
    <x v="746"/>
    <x v="23"/>
    <s v="FUR-CH-10003535"/>
    <x v="1"/>
    <x v="5"/>
    <n v="121.96"/>
    <s v="CA-2017-154767"/>
    <n v="0"/>
    <n v="2"/>
    <n v="0"/>
    <n v="20.733199999999997"/>
    <n v="0.46529189879902266"/>
  </r>
  <r>
    <x v="746"/>
    <x v="23"/>
    <s v="OFF-PA-10003039"/>
    <x v="0"/>
    <x v="0"/>
    <n v="61.96"/>
    <s v="CA-2017-154767"/>
    <n v="0"/>
    <n v="2"/>
    <n v="0"/>
    <n v="27.881999999999998"/>
    <n v="0.43613829632717294"/>
  </r>
  <r>
    <x v="746"/>
    <x v="4"/>
    <s v="OFF-BI-10001524"/>
    <x v="0"/>
    <x v="3"/>
    <n v="33.568000000000005"/>
    <s v="CA-2017-161095"/>
    <n v="1"/>
    <n v="2"/>
    <n v="0.2"/>
    <n v="11.748799999999997"/>
    <n v="0.46881743173671325"/>
  </r>
  <r>
    <x v="746"/>
    <x v="23"/>
    <s v="OFF-AP-10000595"/>
    <x v="0"/>
    <x v="12"/>
    <n v="8.74"/>
    <s v="CA-2017-154767"/>
    <n v="0"/>
    <n v="2"/>
    <n v="0"/>
    <n v="2.2724000000000002"/>
    <n v="0.49507917887403441"/>
  </r>
  <r>
    <x v="746"/>
    <x v="23"/>
    <s v="OFF-BI-10002003"/>
    <x v="0"/>
    <x v="3"/>
    <n v="7.96"/>
    <s v="CA-2017-154767"/>
    <n v="0"/>
    <n v="2"/>
    <n v="0"/>
    <n v="3.7412000000000001"/>
    <n v="0.46881743173671325"/>
  </r>
  <r>
    <x v="746"/>
    <x v="4"/>
    <s v="OFF-BI-10002764"/>
    <x v="0"/>
    <x v="3"/>
    <n v="7.7520000000000007"/>
    <s v="CA-2017-161095"/>
    <n v="0"/>
    <n v="3"/>
    <n v="0.2"/>
    <n v="2.8100999999999998"/>
    <n v="0.46881743173671325"/>
  </r>
  <r>
    <x v="747"/>
    <x v="9"/>
    <s v="OFF-ST-10000563"/>
    <x v="0"/>
    <x v="1"/>
    <n v="191.88"/>
    <s v="CA-2017-140543"/>
    <n v="1"/>
    <n v="6"/>
    <n v="0"/>
    <n v="19.188000000000002"/>
    <n v="0.44610841445725197"/>
  </r>
  <r>
    <x v="748"/>
    <x v="5"/>
    <s v="FUR-BO-10004695"/>
    <x v="1"/>
    <x v="10"/>
    <n v="1266.8599999999999"/>
    <s v="CA-2017-162355"/>
    <n v="1"/>
    <n v="7"/>
    <n v="0"/>
    <n v="291.37779999999987"/>
    <n v="0.5176847302647779"/>
  </r>
  <r>
    <x v="748"/>
    <x v="1"/>
    <s v="TEC-AC-10003038"/>
    <x v="2"/>
    <x v="9"/>
    <n v="50.120000000000005"/>
    <s v="CA-2017-135594"/>
    <n v="1"/>
    <n v="7"/>
    <n v="0.2"/>
    <n v="-0.62650000000000716"/>
    <n v="0.52062335344040378"/>
  </r>
  <r>
    <x v="748"/>
    <x v="5"/>
    <s v="OFF-AR-10004344"/>
    <x v="0"/>
    <x v="4"/>
    <n v="35.97"/>
    <s v="CA-2017-162355"/>
    <n v="0"/>
    <n v="3"/>
    <n v="0"/>
    <n v="9.7118999999999982"/>
    <n v="0.45632477063632687"/>
  </r>
  <r>
    <x v="749"/>
    <x v="27"/>
    <s v="TEC-CO-10000971"/>
    <x v="2"/>
    <x v="16"/>
    <n v="1499.95"/>
    <s v="CA-2017-139997"/>
    <n v="1"/>
    <n v="5"/>
    <n v="0"/>
    <n v="449.9849999999999"/>
    <n v="0.55185675810753509"/>
  </r>
  <r>
    <x v="749"/>
    <x v="20"/>
    <s v="TEC-AC-10001635"/>
    <x v="2"/>
    <x v="9"/>
    <n v="30.839999999999996"/>
    <s v="US-2017-126431"/>
    <n v="1"/>
    <n v="3"/>
    <n v="0"/>
    <n v="6.1679999999999975"/>
    <n v="0.52062335344040378"/>
  </r>
  <r>
    <x v="749"/>
    <x v="20"/>
    <s v="OFF-PA-10001950"/>
    <x v="0"/>
    <x v="0"/>
    <n v="75.06"/>
    <s v="US-2017-126431"/>
    <n v="0"/>
    <n v="9"/>
    <n v="0"/>
    <n v="33.776999999999994"/>
    <n v="0.43613829632717294"/>
  </r>
  <r>
    <x v="749"/>
    <x v="9"/>
    <s v="OFF-BI-10003364"/>
    <x v="0"/>
    <x v="3"/>
    <n v="58.34"/>
    <s v="CA-2017-152163"/>
    <n v="1"/>
    <n v="2"/>
    <n v="0"/>
    <n v="28.0032"/>
    <n v="0.46881743173671325"/>
  </r>
  <r>
    <x v="749"/>
    <x v="20"/>
    <s v="OFF-LA-10001474"/>
    <x v="0"/>
    <x v="2"/>
    <n v="30.53"/>
    <s v="US-2017-126431"/>
    <n v="0"/>
    <n v="1"/>
    <n v="0"/>
    <n v="14.043800000000001"/>
    <n v="0.4647369236065339"/>
  </r>
  <r>
    <x v="749"/>
    <x v="9"/>
    <s v="OFF-BI-10002215"/>
    <x v="0"/>
    <x v="3"/>
    <n v="14.2"/>
    <s v="CA-2017-152163"/>
    <n v="0"/>
    <n v="2"/>
    <n v="0"/>
    <n v="6.5319999999999991"/>
    <n v="0.46881743173671325"/>
  </r>
  <r>
    <x v="749"/>
    <x v="9"/>
    <s v="OFF-PA-10000788"/>
    <x v="0"/>
    <x v="0"/>
    <n v="12.96"/>
    <s v="CA-2017-152163"/>
    <n v="0"/>
    <n v="2"/>
    <n v="0"/>
    <n v="6.2208000000000006"/>
    <n v="0.43613829632717294"/>
  </r>
  <r>
    <x v="749"/>
    <x v="22"/>
    <s v="OFF-BI-10000145"/>
    <x v="0"/>
    <x v="3"/>
    <n v="2.4960000000000004"/>
    <s v="US-2017-158680"/>
    <n v="1"/>
    <n v="1"/>
    <n v="0.2"/>
    <n v="0.90479999999999983"/>
    <n v="0.46881743173671325"/>
  </r>
  <r>
    <x v="750"/>
    <x v="0"/>
    <s v="FUR-CH-10000665"/>
    <x v="1"/>
    <x v="5"/>
    <n v="528.42999999999995"/>
    <s v="CA-2017-102813"/>
    <n v="1"/>
    <n v="5"/>
    <n v="0.3"/>
    <n v="0"/>
    <n v="0.46529189879902266"/>
  </r>
  <r>
    <x v="750"/>
    <x v="4"/>
    <s v="FUR-CH-10002126"/>
    <x v="1"/>
    <x v="5"/>
    <n v="195.184"/>
    <s v="CA-2017-149314"/>
    <n v="1"/>
    <n v="1"/>
    <n v="0.2"/>
    <n v="19.518400000000007"/>
    <n v="0.46529189879902266"/>
  </r>
  <r>
    <x v="750"/>
    <x v="0"/>
    <s v="OFF-PA-10000520"/>
    <x v="0"/>
    <x v="0"/>
    <n v="41.472000000000008"/>
    <s v="CA-2017-102813"/>
    <n v="0"/>
    <n v="8"/>
    <n v="0.2"/>
    <n v="14.5152"/>
    <n v="0.43613829632717294"/>
  </r>
  <r>
    <x v="750"/>
    <x v="6"/>
    <s v="OFF-AR-10003986"/>
    <x v="0"/>
    <x v="4"/>
    <n v="7.7"/>
    <s v="CA-2017-101469"/>
    <n v="1"/>
    <n v="2"/>
    <n v="0"/>
    <n v="3.157"/>
    <n v="0.45632477063632687"/>
  </r>
  <r>
    <x v="751"/>
    <x v="20"/>
    <s v="OFF-AP-10000938"/>
    <x v="0"/>
    <x v="12"/>
    <n v="706.86"/>
    <s v="CA-2017-168543"/>
    <n v="1"/>
    <n v="7"/>
    <n v="0"/>
    <n v="197.92079999999999"/>
    <n v="0.49507917887403441"/>
  </r>
  <r>
    <x v="751"/>
    <x v="2"/>
    <s v="OFF-PA-10000167"/>
    <x v="0"/>
    <x v="0"/>
    <n v="123.92000000000002"/>
    <s v="CA-2017-104983"/>
    <n v="1"/>
    <n v="5"/>
    <n v="0.2"/>
    <n v="38.724999999999994"/>
    <n v="0.43613829632717294"/>
  </r>
  <r>
    <x v="751"/>
    <x v="4"/>
    <s v="OFF-PA-10000552"/>
    <x v="0"/>
    <x v="0"/>
    <n v="12.96"/>
    <s v="CA-2017-130029"/>
    <n v="1"/>
    <n v="2"/>
    <n v="0"/>
    <n v="6.2208000000000006"/>
    <n v="0.43613829632717294"/>
  </r>
  <r>
    <x v="751"/>
    <x v="4"/>
    <s v="OFF-FA-10001135"/>
    <x v="0"/>
    <x v="7"/>
    <n v="3.96"/>
    <s v="CA-2017-130029"/>
    <n v="0"/>
    <n v="2"/>
    <n v="0"/>
    <n v="7.9200000000000159E-2"/>
    <n v="0.51168203684699509"/>
  </r>
  <r>
    <x v="752"/>
    <x v="4"/>
    <s v="FUR-BO-10001811"/>
    <x v="1"/>
    <x v="10"/>
    <n v="1279.165"/>
    <s v="CA-2017-147137"/>
    <n v="1"/>
    <n v="5"/>
    <n v="0.15"/>
    <n v="225.73499999999993"/>
    <n v="0.5176847302647779"/>
  </r>
  <r>
    <x v="752"/>
    <x v="22"/>
    <s v="TEC-PH-10001198"/>
    <x v="2"/>
    <x v="6"/>
    <n v="177.48000000000002"/>
    <s v="CA-2017-103107"/>
    <n v="1"/>
    <n v="3"/>
    <n v="0.2"/>
    <n v="19.966499999999982"/>
    <n v="0.41105220110552465"/>
  </r>
  <r>
    <x v="752"/>
    <x v="22"/>
    <s v="TEC-PH-10002564"/>
    <x v="2"/>
    <x v="6"/>
    <n v="71.975999999999999"/>
    <s v="CA-2017-103107"/>
    <n v="0"/>
    <n v="3"/>
    <n v="0.2"/>
    <n v="8.9969999999999892"/>
    <n v="0.41105220110552465"/>
  </r>
  <r>
    <x v="752"/>
    <x v="4"/>
    <s v="OFF-EN-10003567"/>
    <x v="0"/>
    <x v="11"/>
    <n v="43.96"/>
    <s v="CA-2017-147137"/>
    <n v="0"/>
    <n v="2"/>
    <n v="0"/>
    <n v="20.661200000000001"/>
    <n v="0.44424167803735209"/>
  </r>
  <r>
    <x v="752"/>
    <x v="4"/>
    <s v="OFF-ST-10002486"/>
    <x v="0"/>
    <x v="1"/>
    <n v="27.92"/>
    <s v="CA-2017-147137"/>
    <n v="0"/>
    <n v="4"/>
    <n v="0"/>
    <n v="0.5583999999999989"/>
    <n v="0.44610841445725197"/>
  </r>
  <r>
    <x v="752"/>
    <x v="4"/>
    <s v="FUR-FU-10000221"/>
    <x v="1"/>
    <x v="8"/>
    <n v="25.4"/>
    <s v="CA-2017-147137"/>
    <n v="0"/>
    <n v="5"/>
    <n v="0"/>
    <n v="8.6359999999999992"/>
    <n v="0.4595170286641902"/>
  </r>
  <r>
    <x v="752"/>
    <x v="22"/>
    <s v="FUR-FU-10000221"/>
    <x v="1"/>
    <x v="8"/>
    <n v="25.4"/>
    <s v="CA-2017-103107"/>
    <n v="0"/>
    <n v="5"/>
    <n v="0"/>
    <n v="8.6359999999999992"/>
    <n v="0.4595170286641902"/>
  </r>
  <r>
    <x v="753"/>
    <x v="4"/>
    <s v="TEC-CO-10003763"/>
    <x v="2"/>
    <x v="16"/>
    <n v="2799.9600000000005"/>
    <s v="CA-2017-135265"/>
    <n v="1"/>
    <n v="5"/>
    <n v="0.2"/>
    <n v="944.98649999999986"/>
    <n v="0.55185675810753509"/>
  </r>
  <r>
    <x v="753"/>
    <x v="4"/>
    <s v="FUR-CH-10003061"/>
    <x v="1"/>
    <x v="5"/>
    <n v="287.96800000000002"/>
    <s v="CA-2017-135265"/>
    <n v="0"/>
    <n v="4"/>
    <n v="0.2"/>
    <n v="-3.5996000000000521"/>
    <n v="0.46529189879902266"/>
  </r>
  <r>
    <x v="753"/>
    <x v="1"/>
    <s v="FUR-CH-10000785"/>
    <x v="1"/>
    <x v="5"/>
    <n v="253.37199999999996"/>
    <s v="CA-2017-159940"/>
    <n v="1"/>
    <n v="2"/>
    <n v="0.3"/>
    <n v="-14.478399999999993"/>
    <n v="0.46529189879902266"/>
  </r>
  <r>
    <x v="753"/>
    <x v="4"/>
    <s v="FUR-FU-10003039"/>
    <x v="1"/>
    <x v="8"/>
    <n v="215.65"/>
    <s v="CA-2017-100965"/>
    <n v="1"/>
    <n v="5"/>
    <n v="0"/>
    <n v="73.320999999999998"/>
    <n v="0.4595170286641902"/>
  </r>
  <r>
    <x v="753"/>
    <x v="1"/>
    <s v="FUR-FU-10004973"/>
    <x v="1"/>
    <x v="8"/>
    <n v="60.288000000000004"/>
    <s v="CA-2017-159940"/>
    <n v="0"/>
    <n v="8"/>
    <n v="0.6"/>
    <n v="-27.129599999999996"/>
    <n v="0.4595170286641902"/>
  </r>
  <r>
    <x v="753"/>
    <x v="2"/>
    <s v="TEC-PH-10002310"/>
    <x v="2"/>
    <x v="6"/>
    <n v="59.993999999999993"/>
    <s v="CA-2017-129308"/>
    <n v="1"/>
    <n v="1"/>
    <n v="0.4"/>
    <n v="-12.998700000000007"/>
    <n v="0.41105220110552465"/>
  </r>
  <r>
    <x v="753"/>
    <x v="4"/>
    <s v="OFF-PA-10002923"/>
    <x v="0"/>
    <x v="0"/>
    <n v="48.94"/>
    <s v="CA-2017-135265"/>
    <n v="0"/>
    <n v="1"/>
    <n v="0"/>
    <n v="24.47"/>
    <n v="0.43613829632717294"/>
  </r>
  <r>
    <x v="753"/>
    <x v="27"/>
    <s v="OFF-AR-10004602"/>
    <x v="0"/>
    <x v="4"/>
    <n v="45.98"/>
    <s v="CA-2017-106397"/>
    <n v="1"/>
    <n v="2"/>
    <n v="0"/>
    <n v="12.874400000000001"/>
    <n v="0.45632477063632687"/>
  </r>
  <r>
    <x v="753"/>
    <x v="16"/>
    <s v="OFF-SU-10004664"/>
    <x v="0"/>
    <x v="14"/>
    <n v="45.584000000000003"/>
    <s v="CA-2017-114713"/>
    <n v="1"/>
    <n v="7"/>
    <n v="0.2"/>
    <n v="5.1281999999999996"/>
    <n v="0.53938093436526824"/>
  </r>
  <r>
    <x v="753"/>
    <x v="1"/>
    <s v="OFF-PA-10001609"/>
    <x v="0"/>
    <x v="0"/>
    <n v="23.688000000000002"/>
    <s v="CA-2017-159940"/>
    <n v="0"/>
    <n v="9"/>
    <n v="0.2"/>
    <n v="7.698599999999999"/>
    <n v="0.43613829632717294"/>
  </r>
  <r>
    <x v="753"/>
    <x v="27"/>
    <s v="OFF-PA-10003441"/>
    <x v="0"/>
    <x v="0"/>
    <n v="12.96"/>
    <s v="CA-2017-106397"/>
    <n v="0"/>
    <n v="2"/>
    <n v="0"/>
    <n v="6.2208000000000006"/>
    <n v="0.43613829632717294"/>
  </r>
  <r>
    <x v="753"/>
    <x v="2"/>
    <s v="OFF-LA-10002945"/>
    <x v="0"/>
    <x v="2"/>
    <n v="10.08"/>
    <s v="CA-2017-129308"/>
    <n v="0"/>
    <n v="2"/>
    <n v="0.2"/>
    <n v="3.2759999999999994"/>
    <n v="0.4647369236065339"/>
  </r>
  <r>
    <x v="753"/>
    <x v="2"/>
    <s v="OFF-BI-10001308"/>
    <x v="0"/>
    <x v="3"/>
    <n v="9.4200000000000017"/>
    <s v="CA-2017-129308"/>
    <n v="0"/>
    <n v="5"/>
    <n v="0.7"/>
    <n v="-7.8500000000000014"/>
    <n v="0.46881743173671325"/>
  </r>
  <r>
    <x v="753"/>
    <x v="2"/>
    <s v="OFF-BI-10001525"/>
    <x v="0"/>
    <x v="3"/>
    <n v="5.7150000000000016"/>
    <s v="CA-2017-129308"/>
    <n v="0"/>
    <n v="5"/>
    <n v="0.7"/>
    <n v="-4.7625000000000011"/>
    <n v="0.46881743173671325"/>
  </r>
  <r>
    <x v="753"/>
    <x v="1"/>
    <s v="OFF-FA-10000936"/>
    <x v="0"/>
    <x v="7"/>
    <n v="2.6320000000000001"/>
    <s v="CA-2017-159940"/>
    <n v="0"/>
    <n v="1"/>
    <n v="0.2"/>
    <n v="0.8224999999999999"/>
    <n v="0.51168203684699509"/>
  </r>
  <r>
    <x v="754"/>
    <x v="0"/>
    <s v="TEC-PH-10004345"/>
    <x v="2"/>
    <x v="6"/>
    <n v="863.6400000000001"/>
    <s v="CA-2017-156685"/>
    <n v="1"/>
    <n v="9"/>
    <n v="0.2"/>
    <n v="107.95499999999998"/>
    <n v="0.41105220110552465"/>
  </r>
  <r>
    <x v="754"/>
    <x v="16"/>
    <s v="TEC-PH-10002824"/>
    <x v="2"/>
    <x v="6"/>
    <n v="823.96000000000015"/>
    <s v="CA-2017-152471"/>
    <n v="1"/>
    <n v="5"/>
    <n v="0.2"/>
    <n v="51.497499999999974"/>
    <n v="0.41105220110552465"/>
  </r>
  <r>
    <x v="754"/>
    <x v="26"/>
    <s v="FUR-CH-10004287"/>
    <x v="1"/>
    <x v="5"/>
    <n v="662.88"/>
    <s v="CA-2017-112109"/>
    <n v="1"/>
    <n v="3"/>
    <n v="0.2"/>
    <n v="74.573999999999955"/>
    <n v="0.46529189879902266"/>
  </r>
  <r>
    <x v="754"/>
    <x v="22"/>
    <s v="TEC-PH-10001580"/>
    <x v="2"/>
    <x v="6"/>
    <n v="107.98399999999999"/>
    <s v="CA-2017-155474"/>
    <n v="1"/>
    <n v="1"/>
    <n v="0.2"/>
    <n v="9.4485999999999954"/>
    <n v="0.41105220110552465"/>
  </r>
  <r>
    <x v="754"/>
    <x v="0"/>
    <s v="OFF-AR-10000588"/>
    <x v="0"/>
    <x v="4"/>
    <n v="47.616"/>
    <s v="CA-2017-156685"/>
    <n v="0"/>
    <n v="3"/>
    <n v="0.2"/>
    <n v="3.571200000000001"/>
    <n v="0.45632477063632687"/>
  </r>
  <r>
    <x v="754"/>
    <x v="26"/>
    <s v="OFF-ST-10001505"/>
    <x v="0"/>
    <x v="1"/>
    <n v="33.488000000000007"/>
    <s v="CA-2017-112109"/>
    <n v="0"/>
    <n v="7"/>
    <n v="0.2"/>
    <n v="-1.2558000000000051"/>
    <n v="0.44610841445725197"/>
  </r>
  <r>
    <x v="754"/>
    <x v="26"/>
    <s v="OFF-BI-10002082"/>
    <x v="0"/>
    <x v="3"/>
    <n v="19.968000000000004"/>
    <s v="CA-2017-112109"/>
    <n v="0"/>
    <n v="2"/>
    <n v="0.7"/>
    <n v="-13.311999999999998"/>
    <n v="0.46881743173671325"/>
  </r>
  <r>
    <x v="754"/>
    <x v="22"/>
    <s v="OFF-BI-10004209"/>
    <x v="0"/>
    <x v="3"/>
    <n v="19.295999999999999"/>
    <s v="CA-2017-155474"/>
    <n v="0"/>
    <n v="3"/>
    <n v="0.2"/>
    <n v="6.0299999999999994"/>
    <n v="0.46881743173671325"/>
  </r>
  <r>
    <x v="754"/>
    <x v="16"/>
    <s v="OFF-PA-10004965"/>
    <x v="0"/>
    <x v="0"/>
    <n v="15.984000000000002"/>
    <s v="CA-2017-152471"/>
    <n v="0"/>
    <n v="2"/>
    <n v="0.2"/>
    <n v="4.9949999999999992"/>
    <n v="0.43613829632717294"/>
  </r>
  <r>
    <x v="754"/>
    <x v="43"/>
    <s v="OFF-PA-10000289"/>
    <x v="0"/>
    <x v="0"/>
    <n v="12.96"/>
    <s v="CA-2017-152520"/>
    <n v="1"/>
    <n v="2"/>
    <n v="0"/>
    <n v="6.2208000000000006"/>
    <n v="0.43613829632717294"/>
  </r>
  <r>
    <x v="754"/>
    <x v="26"/>
    <s v="OFF-BI-10001634"/>
    <x v="0"/>
    <x v="3"/>
    <n v="8.7360000000000024"/>
    <s v="CA-2017-112109"/>
    <n v="0"/>
    <n v="4"/>
    <n v="0.7"/>
    <n v="-6.1151999999999997"/>
    <n v="0.46881743173671325"/>
  </r>
  <r>
    <x v="755"/>
    <x v="20"/>
    <s v="FUR-CH-10002335"/>
    <x v="1"/>
    <x v="5"/>
    <n v="408.00599999999997"/>
    <s v="CA-2017-136329"/>
    <n v="1"/>
    <n v="2"/>
    <n v="0.1"/>
    <n v="72.534400000000005"/>
    <n v="0.46529189879902266"/>
  </r>
  <r>
    <x v="755"/>
    <x v="20"/>
    <s v="FUR-FU-10000723"/>
    <x v="1"/>
    <x v="8"/>
    <n v="165.28"/>
    <s v="CA-2017-136329"/>
    <n v="0"/>
    <n v="4"/>
    <n v="0"/>
    <n v="14.875200000000007"/>
    <n v="0.4595170286641902"/>
  </r>
  <r>
    <x v="756"/>
    <x v="2"/>
    <s v="TEC-MA-10000904"/>
    <x v="2"/>
    <x v="15"/>
    <n v="341.99100000000004"/>
    <s v="CA-2017-164924"/>
    <n v="1"/>
    <n v="3"/>
    <n v="0.7"/>
    <n v="-319.19159999999999"/>
    <n v="0.5183572270896134"/>
  </r>
  <r>
    <x v="756"/>
    <x v="0"/>
    <s v="OFF-ST-10000689"/>
    <x v="0"/>
    <x v="1"/>
    <n v="338.04"/>
    <s v="US-2017-131149"/>
    <n v="1"/>
    <n v="3"/>
    <n v="0.2"/>
    <n v="-33.804000000000002"/>
    <n v="0.44610841445725197"/>
  </r>
  <r>
    <x v="756"/>
    <x v="0"/>
    <s v="OFF-AR-10002135"/>
    <x v="0"/>
    <x v="4"/>
    <n v="154.24"/>
    <s v="US-2017-131149"/>
    <n v="0"/>
    <n v="4"/>
    <n v="0.2"/>
    <n v="17.351999999999975"/>
    <n v="0.45632477063632687"/>
  </r>
  <r>
    <x v="756"/>
    <x v="12"/>
    <s v="OFF-BI-10001658"/>
    <x v="0"/>
    <x v="3"/>
    <n v="44.856000000000009"/>
    <s v="CA-2017-134222"/>
    <n v="1"/>
    <n v="6"/>
    <n v="0.7"/>
    <n v="-35.884799999999984"/>
    <n v="0.46881743173671325"/>
  </r>
  <r>
    <x v="756"/>
    <x v="12"/>
    <s v="OFF-ST-10001325"/>
    <x v="0"/>
    <x v="1"/>
    <n v="16.768000000000001"/>
    <s v="CA-2017-126613"/>
    <n v="1"/>
    <n v="2"/>
    <n v="0.2"/>
    <n v="1.4672000000000001"/>
    <n v="0.44610841445725197"/>
  </r>
  <r>
    <x v="757"/>
    <x v="4"/>
    <s v="TEC-PH-10000149"/>
    <x v="2"/>
    <x v="6"/>
    <n v="95.76"/>
    <s v="CA-2017-103891"/>
    <n v="1"/>
    <n v="6"/>
    <n v="0.2"/>
    <n v="7.1819999999999951"/>
    <n v="0.41105220110552465"/>
  </r>
  <r>
    <x v="758"/>
    <x v="20"/>
    <s v="FUR-BO-10004695"/>
    <x v="1"/>
    <x v="10"/>
    <n v="579.13599999999997"/>
    <s v="CA-2017-137050"/>
    <n v="1"/>
    <n v="4"/>
    <n v="0.2"/>
    <n v="21.717599999999948"/>
    <n v="0.5176847302647779"/>
  </r>
  <r>
    <x v="758"/>
    <x v="0"/>
    <s v="TEC-PH-10003437"/>
    <x v="2"/>
    <x v="6"/>
    <n v="419.94399999999996"/>
    <s v="CA-2017-101966"/>
    <n v="1"/>
    <n v="7"/>
    <n v="0.2"/>
    <n v="52.492999999999967"/>
    <n v="0.41105220110552465"/>
  </r>
  <r>
    <x v="758"/>
    <x v="12"/>
    <s v="TEC-PH-10002262"/>
    <x v="2"/>
    <x v="6"/>
    <n v="380.86400000000003"/>
    <s v="CA-2017-136924"/>
    <n v="1"/>
    <n v="8"/>
    <n v="0.2"/>
    <n v="38.086400000000026"/>
    <n v="0.41105220110552465"/>
  </r>
  <r>
    <x v="758"/>
    <x v="0"/>
    <s v="OFF-PA-10001497"/>
    <x v="0"/>
    <x v="0"/>
    <n v="219.84000000000003"/>
    <s v="CA-2017-115483"/>
    <n v="1"/>
    <n v="5"/>
    <n v="0.2"/>
    <n v="79.691999999999979"/>
    <n v="0.43613829632717294"/>
  </r>
  <r>
    <x v="758"/>
    <x v="4"/>
    <s v="OFF-AP-10002998"/>
    <x v="0"/>
    <x v="12"/>
    <n v="151.62"/>
    <s v="CA-2017-109953"/>
    <n v="1"/>
    <n v="7"/>
    <n v="0"/>
    <n v="50.03459999999999"/>
    <n v="0.49507917887403441"/>
  </r>
  <r>
    <x v="758"/>
    <x v="4"/>
    <s v="TEC-PH-10004093"/>
    <x v="2"/>
    <x v="6"/>
    <n v="110.376"/>
    <s v="CA-2017-109953"/>
    <n v="0"/>
    <n v="3"/>
    <n v="0.2"/>
    <n v="12.417299999999997"/>
    <n v="0.41105220110552465"/>
  </r>
  <r>
    <x v="758"/>
    <x v="33"/>
    <s v="TEC-AC-10002345"/>
    <x v="2"/>
    <x v="9"/>
    <n v="29"/>
    <s v="CA-2017-101378"/>
    <n v="1"/>
    <n v="2"/>
    <n v="0"/>
    <n v="7.25"/>
    <n v="0.52062335344040378"/>
  </r>
  <r>
    <x v="758"/>
    <x v="5"/>
    <s v="FUR-FU-10004848"/>
    <x v="1"/>
    <x v="8"/>
    <n v="51.75"/>
    <s v="CA-2017-157588"/>
    <n v="1"/>
    <n v="1"/>
    <n v="0"/>
    <n v="15.524999999999999"/>
    <n v="0.4595170286641902"/>
  </r>
  <r>
    <x v="758"/>
    <x v="20"/>
    <s v="OFF-AR-10004999"/>
    <x v="0"/>
    <x v="4"/>
    <n v="41.86"/>
    <s v="CA-2017-137050"/>
    <n v="0"/>
    <n v="7"/>
    <n v="0"/>
    <n v="10.465"/>
    <n v="0.45632477063632687"/>
  </r>
  <r>
    <x v="758"/>
    <x v="5"/>
    <s v="OFF-BI-10003963"/>
    <x v="0"/>
    <x v="3"/>
    <n v="36.4"/>
    <s v="CA-2017-157588"/>
    <n v="0"/>
    <n v="5"/>
    <n v="0"/>
    <n v="17.107999999999997"/>
    <n v="0.46881743173671325"/>
  </r>
  <r>
    <x v="758"/>
    <x v="4"/>
    <s v="FUR-FU-10000073"/>
    <x v="1"/>
    <x v="8"/>
    <n v="30.8"/>
    <s v="CA-2017-109953"/>
    <n v="0"/>
    <n v="4"/>
    <n v="0"/>
    <n v="10.163999999999998"/>
    <n v="0.4595170286641902"/>
  </r>
  <r>
    <x v="758"/>
    <x v="20"/>
    <s v="OFF-FA-10000936"/>
    <x v="0"/>
    <x v="7"/>
    <n v="29.61"/>
    <s v="CA-2017-169215"/>
    <n v="1"/>
    <n v="9"/>
    <n v="0"/>
    <n v="13.324499999999999"/>
    <n v="0.51168203684699509"/>
  </r>
  <r>
    <x v="758"/>
    <x v="20"/>
    <s v="OFF-BI-10004094"/>
    <x v="0"/>
    <x v="3"/>
    <n v="14.16"/>
    <s v="CA-2017-117282"/>
    <n v="1"/>
    <n v="2"/>
    <n v="0.2"/>
    <n v="5.133"/>
    <n v="0.46881743173671325"/>
  </r>
  <r>
    <x v="758"/>
    <x v="20"/>
    <s v="OFF-FA-10002988"/>
    <x v="0"/>
    <x v="7"/>
    <n v="14.069999999999999"/>
    <s v="CA-2017-137050"/>
    <n v="0"/>
    <n v="7"/>
    <n v="0"/>
    <n v="6.8942999999999994"/>
    <n v="0.51168203684699509"/>
  </r>
  <r>
    <x v="758"/>
    <x v="2"/>
    <s v="OFF-SU-10004115"/>
    <x v="0"/>
    <x v="14"/>
    <n v="11.632"/>
    <s v="CA-2017-120180"/>
    <n v="1"/>
    <n v="2"/>
    <n v="0.2"/>
    <n v="1.0178000000000007"/>
    <n v="0.53938093436526824"/>
  </r>
  <r>
    <x v="758"/>
    <x v="20"/>
    <s v="OFF-ST-10004634"/>
    <x v="0"/>
    <x v="1"/>
    <n v="11.21"/>
    <s v="CA-2017-137050"/>
    <n v="0"/>
    <n v="1"/>
    <n v="0"/>
    <n v="3.3629999999999995"/>
    <n v="0.44610841445725197"/>
  </r>
  <r>
    <x v="758"/>
    <x v="20"/>
    <s v="OFF-BI-10002160"/>
    <x v="0"/>
    <x v="3"/>
    <n v="9.1440000000000001"/>
    <s v="CA-2017-137050"/>
    <n v="0"/>
    <n v="3"/>
    <n v="0.2"/>
    <n v="3.2003999999999997"/>
    <n v="0.46881743173671325"/>
  </r>
  <r>
    <x v="758"/>
    <x v="20"/>
    <s v="OFF-BI-10001031"/>
    <x v="0"/>
    <x v="3"/>
    <n v="8.5440000000000005"/>
    <s v="CA-2017-137050"/>
    <n v="0"/>
    <n v="2"/>
    <n v="0.2"/>
    <n v="2.8835999999999995"/>
    <n v="0.46881743173671325"/>
  </r>
  <r>
    <x v="759"/>
    <x v="11"/>
    <s v="FUR-CH-10004886"/>
    <x v="1"/>
    <x v="5"/>
    <n v="230.28000000000003"/>
    <s v="US-2017-168095"/>
    <n v="1"/>
    <n v="3"/>
    <n v="0.2"/>
    <n v="23.027999999999992"/>
    <n v="0.46529189879902266"/>
  </r>
  <r>
    <x v="759"/>
    <x v="11"/>
    <s v="OFF-PA-10003641"/>
    <x v="0"/>
    <x v="0"/>
    <n v="105.52"/>
    <s v="US-2017-168095"/>
    <n v="0"/>
    <n v="5"/>
    <n v="0.2"/>
    <n v="34.293999999999997"/>
    <n v="0.43613829632717294"/>
  </r>
  <r>
    <x v="759"/>
    <x v="27"/>
    <s v="OFF-SU-10000952"/>
    <x v="0"/>
    <x v="14"/>
    <n v="44.400000000000006"/>
    <s v="CA-2017-122322"/>
    <n v="1"/>
    <n v="5"/>
    <n v="0"/>
    <n v="12.432000000000002"/>
    <n v="0.53938093436526824"/>
  </r>
  <r>
    <x v="760"/>
    <x v="2"/>
    <s v="TEC-PH-10003963"/>
    <x v="2"/>
    <x v="6"/>
    <n v="494.37599999999998"/>
    <s v="US-2017-100720"/>
    <n v="1"/>
    <n v="4"/>
    <n v="0.4"/>
    <n v="-115.35440000000006"/>
    <n v="0.41105220110552465"/>
  </r>
  <r>
    <x v="760"/>
    <x v="2"/>
    <s v="TEC-PH-10001425"/>
    <x v="2"/>
    <x v="6"/>
    <n v="143.98199999999997"/>
    <s v="US-2017-100720"/>
    <n v="0"/>
    <n v="3"/>
    <n v="0.4"/>
    <n v="-28.796400000000006"/>
    <n v="0.41105220110552465"/>
  </r>
  <r>
    <x v="760"/>
    <x v="9"/>
    <s v="TEC-AC-10000358"/>
    <x v="2"/>
    <x v="9"/>
    <n v="75.98"/>
    <s v="CA-2017-157161"/>
    <n v="1"/>
    <n v="2"/>
    <n v="0"/>
    <n v="18.235199999999999"/>
    <n v="0.52062335344040378"/>
  </r>
  <r>
    <x v="760"/>
    <x v="9"/>
    <s v="OFF-PA-10001461"/>
    <x v="0"/>
    <x v="0"/>
    <n v="60.12"/>
    <s v="CA-2017-157161"/>
    <n v="0"/>
    <n v="9"/>
    <n v="0"/>
    <n v="28.857599999999998"/>
    <n v="0.43613829632717294"/>
  </r>
  <r>
    <x v="760"/>
    <x v="0"/>
    <s v="OFF-ST-10001328"/>
    <x v="0"/>
    <x v="1"/>
    <n v="37.224000000000004"/>
    <s v="CA-2017-157000"/>
    <n v="1"/>
    <n v="3"/>
    <n v="0.2"/>
    <n v="3.7224000000000004"/>
    <n v="0.44610841445725197"/>
  </r>
  <r>
    <x v="760"/>
    <x v="9"/>
    <s v="OFF-BI-10004728"/>
    <x v="0"/>
    <x v="3"/>
    <n v="24.1"/>
    <s v="CA-2017-157161"/>
    <n v="0"/>
    <n v="5"/>
    <n v="0"/>
    <n v="11.086"/>
    <n v="0.46881743173671325"/>
  </r>
  <r>
    <x v="760"/>
    <x v="9"/>
    <s v="OFF-AR-10003338"/>
    <x v="0"/>
    <x v="4"/>
    <n v="22.32"/>
    <s v="CA-2017-157161"/>
    <n v="0"/>
    <n v="3"/>
    <n v="0"/>
    <n v="5.580000000000001"/>
    <n v="0.45632477063632687"/>
  </r>
  <r>
    <x v="760"/>
    <x v="0"/>
    <s v="OFF-PA-10001950"/>
    <x v="0"/>
    <x v="0"/>
    <n v="20.016000000000002"/>
    <s v="CA-2017-157000"/>
    <n v="0"/>
    <n v="3"/>
    <n v="0.2"/>
    <n v="6.2549999999999963"/>
    <n v="0.43613829632717294"/>
  </r>
  <r>
    <x v="760"/>
    <x v="9"/>
    <s v="OFF-EN-10001509"/>
    <x v="0"/>
    <x v="11"/>
    <n v="10.199999999999999"/>
    <s v="CA-2017-157161"/>
    <n v="0"/>
    <n v="5"/>
    <n v="0"/>
    <n v="4.7939999999999996"/>
    <n v="0.44424167803735209"/>
  </r>
  <r>
    <x v="760"/>
    <x v="0"/>
    <s v="FUR-FU-10001940"/>
    <x v="1"/>
    <x v="8"/>
    <n v="9.5519999999999996"/>
    <s v="CA-2017-130050"/>
    <n v="1"/>
    <n v="3"/>
    <n v="0.6"/>
    <n v="-3.8207999999999984"/>
    <n v="0.4595170286641902"/>
  </r>
  <r>
    <x v="760"/>
    <x v="9"/>
    <s v="OFF-BI-10002764"/>
    <x v="0"/>
    <x v="3"/>
    <n v="6.46"/>
    <s v="CA-2017-157161"/>
    <n v="0"/>
    <n v="2"/>
    <n v="0"/>
    <n v="3.1654"/>
    <n v="0.46881743173671325"/>
  </r>
  <r>
    <x v="760"/>
    <x v="2"/>
    <s v="OFF-SU-10001574"/>
    <x v="0"/>
    <x v="14"/>
    <n v="5.84"/>
    <s v="US-2017-100720"/>
    <n v="0"/>
    <n v="2"/>
    <n v="0.2"/>
    <n v="0.72999999999999954"/>
    <n v="0.53938093436526824"/>
  </r>
  <r>
    <x v="761"/>
    <x v="23"/>
    <s v="TEC-PH-10001760"/>
    <x v="2"/>
    <x v="6"/>
    <n v="597"/>
    <s v="CA-2017-131835"/>
    <n v="1"/>
    <n v="3"/>
    <n v="0"/>
    <n v="280.59000000000003"/>
    <n v="0.41105220110552465"/>
  </r>
  <r>
    <x v="761"/>
    <x v="24"/>
    <s v="OFF-ST-10000078"/>
    <x v="0"/>
    <x v="1"/>
    <n v="265.17"/>
    <s v="CA-2017-121671"/>
    <n v="1"/>
    <n v="1"/>
    <n v="0"/>
    <n v="47.730599999999981"/>
    <n v="0.44610841445725197"/>
  </r>
  <r>
    <x v="761"/>
    <x v="24"/>
    <s v="OFF-ST-10002344"/>
    <x v="0"/>
    <x v="1"/>
    <n v="242.94"/>
    <s v="CA-2017-121671"/>
    <n v="0"/>
    <n v="3"/>
    <n v="0"/>
    <n v="4.8588000000000164"/>
    <n v="0.44610841445725197"/>
  </r>
  <r>
    <x v="761"/>
    <x v="23"/>
    <s v="OFF-AP-10004487"/>
    <x v="0"/>
    <x v="12"/>
    <n v="162.63999999999999"/>
    <s v="CA-2017-131835"/>
    <n v="0"/>
    <n v="2"/>
    <n v="0"/>
    <n v="45.539199999999994"/>
    <n v="0.49507917887403441"/>
  </r>
  <r>
    <x v="761"/>
    <x v="22"/>
    <s v="TEC-AC-10004595"/>
    <x v="2"/>
    <x v="9"/>
    <n v="428.40000000000003"/>
    <s v="US-2017-139087"/>
    <n v="1"/>
    <n v="3"/>
    <n v="0"/>
    <n v="89.963999999999999"/>
    <n v="0.52062335344040378"/>
  </r>
  <r>
    <x v="761"/>
    <x v="22"/>
    <s v="OFF-LA-10001074"/>
    <x v="0"/>
    <x v="2"/>
    <n v="87.71"/>
    <s v="US-2017-139087"/>
    <n v="0"/>
    <n v="7"/>
    <n v="0"/>
    <n v="41.223699999999994"/>
    <n v="0.4647369236065339"/>
  </r>
  <r>
    <x v="761"/>
    <x v="4"/>
    <s v="OFF-ST-10003479"/>
    <x v="0"/>
    <x v="1"/>
    <n v="77.88"/>
    <s v="CA-2017-101343"/>
    <n v="1"/>
    <n v="2"/>
    <n v="0"/>
    <n v="3.8939999999999912"/>
    <n v="0.44610841445725197"/>
  </r>
  <r>
    <x v="761"/>
    <x v="22"/>
    <s v="OFF-ST-10000604"/>
    <x v="0"/>
    <x v="1"/>
    <n v="69.52"/>
    <s v="US-2017-139087"/>
    <n v="0"/>
    <n v="2"/>
    <n v="0"/>
    <n v="17.379999999999995"/>
    <n v="0.44610841445725197"/>
  </r>
  <r>
    <x v="761"/>
    <x v="23"/>
    <s v="OFF-PA-10004071"/>
    <x v="0"/>
    <x v="0"/>
    <n v="55.48"/>
    <s v="CA-2017-131835"/>
    <n v="0"/>
    <n v="1"/>
    <n v="0"/>
    <n v="26.630399999999998"/>
    <n v="0.43613829632717294"/>
  </r>
  <r>
    <x v="761"/>
    <x v="24"/>
    <s v="OFF-PA-10001934"/>
    <x v="0"/>
    <x v="0"/>
    <n v="51.84"/>
    <s v="CA-2017-121671"/>
    <n v="0"/>
    <n v="8"/>
    <n v="0"/>
    <n v="25.401600000000002"/>
    <n v="0.43613829632717294"/>
  </r>
  <r>
    <x v="761"/>
    <x v="20"/>
    <s v="OFF-AP-10002892"/>
    <x v="0"/>
    <x v="12"/>
    <n v="45.96"/>
    <s v="CA-2017-116603"/>
    <n v="1"/>
    <n v="2"/>
    <n v="0"/>
    <n v="13.787999999999997"/>
    <n v="0.49507917887403441"/>
  </r>
  <r>
    <x v="761"/>
    <x v="22"/>
    <s v="FUR-FU-10004164"/>
    <x v="1"/>
    <x v="8"/>
    <n v="24.75"/>
    <s v="US-2017-139087"/>
    <n v="0"/>
    <n v="5"/>
    <n v="0"/>
    <n v="10.890000000000002"/>
    <n v="0.4595170286641902"/>
  </r>
  <r>
    <x v="761"/>
    <x v="24"/>
    <s v="OFF-PA-10001471"/>
    <x v="0"/>
    <x v="0"/>
    <n v="21.93"/>
    <s v="CA-2017-121671"/>
    <n v="0"/>
    <n v="3"/>
    <n v="0"/>
    <n v="10.087799999999998"/>
    <n v="0.43613829632717294"/>
  </r>
  <r>
    <x v="761"/>
    <x v="22"/>
    <s v="TEC-PH-10000148"/>
    <x v="2"/>
    <x v="6"/>
    <n v="20.784000000000002"/>
    <s v="US-2017-139087"/>
    <n v="0"/>
    <n v="2"/>
    <n v="0.2"/>
    <n v="-4.6764000000000001"/>
    <n v="0.41105220110552465"/>
  </r>
  <r>
    <x v="761"/>
    <x v="22"/>
    <s v="OFF-BI-10000042"/>
    <x v="0"/>
    <x v="3"/>
    <n v="12.816000000000001"/>
    <s v="US-2017-139087"/>
    <n v="0"/>
    <n v="3"/>
    <n v="0.2"/>
    <n v="4.1651999999999987"/>
    <n v="0.46881743173671325"/>
  </r>
  <r>
    <x v="761"/>
    <x v="22"/>
    <s v="FUR-FU-10001847"/>
    <x v="1"/>
    <x v="8"/>
    <n v="12.419999999999998"/>
    <s v="US-2017-139087"/>
    <n v="0"/>
    <n v="3"/>
    <n v="0"/>
    <n v="4.4711999999999996"/>
    <n v="0.4595170286641902"/>
  </r>
  <r>
    <x v="761"/>
    <x v="24"/>
    <s v="OFF-PA-10001892"/>
    <x v="0"/>
    <x v="0"/>
    <n v="7.64"/>
    <s v="CA-2017-121671"/>
    <n v="0"/>
    <n v="1"/>
    <n v="0"/>
    <n v="3.7435999999999998"/>
    <n v="0.43613829632717294"/>
  </r>
  <r>
    <x v="762"/>
    <x v="26"/>
    <s v="FUR-CH-10002331"/>
    <x v="1"/>
    <x v="5"/>
    <n v="854.35200000000009"/>
    <s v="CA-2017-114727"/>
    <n v="1"/>
    <n v="3"/>
    <n v="0.2"/>
    <n v="10.679399999999873"/>
    <n v="0.46529189879902266"/>
  </r>
  <r>
    <x v="762"/>
    <x v="26"/>
    <s v="OFF-ST-10002292"/>
    <x v="0"/>
    <x v="1"/>
    <n v="593.5680000000001"/>
    <s v="CA-2017-114727"/>
    <n v="0"/>
    <n v="2"/>
    <n v="0.2"/>
    <n v="0"/>
    <n v="0.44610841445725197"/>
  </r>
  <r>
    <x v="762"/>
    <x v="26"/>
    <s v="FUR-CH-10002335"/>
    <x v="1"/>
    <x v="5"/>
    <n v="544.00800000000004"/>
    <s v="CA-2017-114727"/>
    <n v="0"/>
    <n v="3"/>
    <n v="0.2"/>
    <n v="40.800600000000003"/>
    <n v="0.46529189879902266"/>
  </r>
  <r>
    <x v="762"/>
    <x v="26"/>
    <s v="OFF-ST-10000689"/>
    <x v="0"/>
    <x v="1"/>
    <n v="338.04"/>
    <s v="CA-2017-114727"/>
    <n v="0"/>
    <n v="3"/>
    <n v="0.2"/>
    <n v="-33.804000000000002"/>
    <n v="0.44610841445725197"/>
  </r>
  <r>
    <x v="762"/>
    <x v="2"/>
    <s v="OFF-ST-10001476"/>
    <x v="0"/>
    <x v="1"/>
    <n v="284.08000000000004"/>
    <s v="CA-2017-102561"/>
    <n v="1"/>
    <n v="10"/>
    <n v="0.2"/>
    <n v="24.856999999999999"/>
    <n v="0.44610841445725197"/>
  </r>
  <r>
    <x v="762"/>
    <x v="3"/>
    <s v="FUR-CH-10000988"/>
    <x v="1"/>
    <x v="5"/>
    <n v="140.81"/>
    <s v="CA-2017-157763"/>
    <n v="1"/>
    <n v="1"/>
    <n v="0"/>
    <n v="39.4268"/>
    <n v="0.46529189879902266"/>
  </r>
  <r>
    <x v="762"/>
    <x v="0"/>
    <s v="TEC-AC-10000487"/>
    <x v="2"/>
    <x v="9"/>
    <n v="15.576000000000001"/>
    <s v="CA-2017-124681"/>
    <n v="1"/>
    <n v="3"/>
    <n v="0.2"/>
    <n v="3.3098999999999998"/>
    <n v="0.52062335344040378"/>
  </r>
  <r>
    <x v="762"/>
    <x v="12"/>
    <s v="TEC-PH-10001924"/>
    <x v="2"/>
    <x v="6"/>
    <n v="55.991999999999997"/>
    <s v="CA-2017-162110"/>
    <n v="1"/>
    <n v="1"/>
    <n v="0.2"/>
    <n v="3.4995000000000029"/>
    <n v="0.41105220110552465"/>
  </r>
  <r>
    <x v="762"/>
    <x v="12"/>
    <s v="OFF-SU-10004782"/>
    <x v="0"/>
    <x v="14"/>
    <n v="33.799999999999997"/>
    <s v="CA-2017-161676"/>
    <n v="1"/>
    <n v="5"/>
    <n v="0.2"/>
    <n v="4.2249999999999979"/>
    <n v="0.53938093436526824"/>
  </r>
  <r>
    <x v="762"/>
    <x v="2"/>
    <s v="OFF-PA-10004971"/>
    <x v="0"/>
    <x v="0"/>
    <n v="18.496000000000002"/>
    <s v="CA-2017-102561"/>
    <n v="0"/>
    <n v="4"/>
    <n v="0.2"/>
    <n v="6.7048000000000005"/>
    <n v="0.43613829632717294"/>
  </r>
  <r>
    <x v="762"/>
    <x v="2"/>
    <s v="OFF-AR-10001545"/>
    <x v="0"/>
    <x v="4"/>
    <n v="11.264000000000001"/>
    <s v="CA-2017-102561"/>
    <n v="0"/>
    <n v="8"/>
    <n v="0.2"/>
    <n v="1.2671999999999994"/>
    <n v="0.45632477063632687"/>
  </r>
  <r>
    <x v="762"/>
    <x v="26"/>
    <s v="OFF-BI-10004967"/>
    <x v="0"/>
    <x v="3"/>
    <n v="1.8720000000000003"/>
    <s v="CA-2017-114727"/>
    <n v="0"/>
    <n v="3"/>
    <n v="0.7"/>
    <n v="-1.4352"/>
    <n v="0.46881743173671325"/>
  </r>
  <r>
    <x v="763"/>
    <x v="29"/>
    <s v="FUR-BO-10003546"/>
    <x v="1"/>
    <x v="10"/>
    <n v="504.90000000000003"/>
    <s v="CA-2017-163776"/>
    <n v="1"/>
    <n v="5"/>
    <n v="0"/>
    <n v="126.22500000000002"/>
    <n v="0.5176847302647779"/>
  </r>
  <r>
    <x v="763"/>
    <x v="29"/>
    <s v="OFF-PA-10001033"/>
    <x v="0"/>
    <x v="0"/>
    <n v="245.94"/>
    <s v="CA-2017-163776"/>
    <n v="0"/>
    <n v="6"/>
    <n v="0"/>
    <n v="120.51060000000001"/>
    <n v="0.43613829632717294"/>
  </r>
  <r>
    <x v="763"/>
    <x v="29"/>
    <s v="FUR-FU-10001185"/>
    <x v="1"/>
    <x v="8"/>
    <n v="185.57999999999998"/>
    <s v="CA-2017-163776"/>
    <n v="0"/>
    <n v="6"/>
    <n v="0"/>
    <n v="76.087800000000001"/>
    <n v="0.4595170286641902"/>
  </r>
  <r>
    <x v="763"/>
    <x v="4"/>
    <s v="TEC-AC-10003095"/>
    <x v="2"/>
    <x v="9"/>
    <n v="389.97"/>
    <s v="CA-2017-157217"/>
    <n v="1"/>
    <n v="3"/>
    <n v="0"/>
    <n v="132.58980000000003"/>
    <n v="0.52062335344040378"/>
  </r>
  <r>
    <x v="763"/>
    <x v="29"/>
    <s v="OFF-ST-10002485"/>
    <x v="0"/>
    <x v="1"/>
    <n v="87.92"/>
    <s v="CA-2017-163776"/>
    <n v="0"/>
    <n v="4"/>
    <n v="0"/>
    <n v="0.87919999999999732"/>
    <n v="0.44610841445725197"/>
  </r>
  <r>
    <x v="763"/>
    <x v="29"/>
    <s v="OFF-BI-10003007"/>
    <x v="0"/>
    <x v="3"/>
    <n v="77.56"/>
    <s v="CA-2017-163776"/>
    <n v="0"/>
    <n v="2"/>
    <n v="0"/>
    <n v="35.677599999999998"/>
    <n v="0.46881743173671325"/>
  </r>
  <r>
    <x v="763"/>
    <x v="4"/>
    <s v="TEC-PH-10002070"/>
    <x v="2"/>
    <x v="6"/>
    <n v="35.984000000000002"/>
    <s v="CA-2017-157217"/>
    <n v="0"/>
    <n v="2"/>
    <n v="0.2"/>
    <n v="4.4979999999999958"/>
    <n v="0.41105220110552465"/>
  </r>
  <r>
    <x v="763"/>
    <x v="29"/>
    <s v="OFF-BI-10000404"/>
    <x v="0"/>
    <x v="3"/>
    <n v="8.6"/>
    <s v="CA-2017-163776"/>
    <n v="0"/>
    <n v="1"/>
    <n v="0"/>
    <n v="4.0419999999999998"/>
    <n v="0.46881743173671325"/>
  </r>
  <r>
    <x v="764"/>
    <x v="20"/>
    <s v="TEC-PH-10003589"/>
    <x v="2"/>
    <x v="6"/>
    <n v="89.949999999999989"/>
    <s v="CA-2017-137939"/>
    <n v="1"/>
    <n v="5"/>
    <n v="0"/>
    <n v="43.175999999999995"/>
    <n v="0.41105220110552465"/>
  </r>
  <r>
    <x v="765"/>
    <x v="4"/>
    <s v="OFF-EN-10003001"/>
    <x v="0"/>
    <x v="11"/>
    <n v="419.90000000000003"/>
    <s v="CA-2017-160941"/>
    <n v="1"/>
    <n v="5"/>
    <n v="0"/>
    <n v="197.35299999999998"/>
    <n v="0.44424167803735209"/>
  </r>
  <r>
    <x v="765"/>
    <x v="25"/>
    <s v="FUR-CH-10002961"/>
    <x v="1"/>
    <x v="5"/>
    <n v="363.92"/>
    <s v="CA-2017-142895"/>
    <n v="1"/>
    <n v="5"/>
    <n v="0.2"/>
    <n v="0"/>
    <n v="0.46529189879902266"/>
  </r>
  <r>
    <x v="765"/>
    <x v="10"/>
    <s v="OFF-ST-10004340"/>
    <x v="0"/>
    <x v="1"/>
    <n v="99.488"/>
    <s v="CA-2017-141957"/>
    <n v="1"/>
    <n v="2"/>
    <n v="0.2"/>
    <n v="8.7052000000000049"/>
    <n v="0.44610841445725197"/>
  </r>
  <r>
    <x v="765"/>
    <x v="10"/>
    <s v="OFF-ST-10002276"/>
    <x v="0"/>
    <x v="1"/>
    <n v="66.688000000000002"/>
    <s v="CA-2017-141957"/>
    <n v="0"/>
    <n v="1"/>
    <n v="0.2"/>
    <n v="4.1680000000000028"/>
    <n v="0.44610841445725197"/>
  </r>
  <r>
    <x v="765"/>
    <x v="10"/>
    <s v="OFF-AR-10000914"/>
    <x v="0"/>
    <x v="4"/>
    <n v="18.656000000000002"/>
    <s v="CA-2017-141957"/>
    <n v="0"/>
    <n v="2"/>
    <n v="0.2"/>
    <n v="1.3992000000000013"/>
    <n v="0.45632477063632687"/>
  </r>
  <r>
    <x v="765"/>
    <x v="10"/>
    <s v="OFF-BI-10001116"/>
    <x v="0"/>
    <x v="3"/>
    <n v="11.088000000000003"/>
    <s v="CA-2017-141957"/>
    <n v="0"/>
    <n v="7"/>
    <n v="0.7"/>
    <n v="-8.1311999999999998"/>
    <n v="0.46881743173671325"/>
  </r>
  <r>
    <x v="765"/>
    <x v="25"/>
    <s v="OFF-LA-10000262"/>
    <x v="0"/>
    <x v="2"/>
    <n v="6.2640000000000002"/>
    <s v="CA-2017-142895"/>
    <n v="0"/>
    <n v="3"/>
    <n v="0.2"/>
    <n v="2.0358000000000001"/>
    <n v="0.4647369236065339"/>
  </r>
  <r>
    <x v="765"/>
    <x v="4"/>
    <s v="OFF-LA-10003766"/>
    <x v="0"/>
    <x v="2"/>
    <n v="3.15"/>
    <s v="CA-2017-160941"/>
    <n v="0"/>
    <n v="1"/>
    <n v="0"/>
    <n v="1.512"/>
    <n v="0.4647369236065339"/>
  </r>
  <r>
    <x v="765"/>
    <x v="2"/>
    <s v="OFF-BI-10000301"/>
    <x v="0"/>
    <x v="3"/>
    <n v="1.9410000000000003"/>
    <s v="CA-2017-146521"/>
    <n v="1"/>
    <n v="1"/>
    <n v="0.7"/>
    <n v="-1.294"/>
    <n v="0.46881743173671325"/>
  </r>
  <r>
    <x v="766"/>
    <x v="14"/>
    <s v="OFF-ST-10001932"/>
    <x v="0"/>
    <x v="1"/>
    <n v="965.84999999999991"/>
    <s v="US-2017-111290"/>
    <n v="1"/>
    <n v="5"/>
    <n v="0"/>
    <n v="135.21900000000002"/>
    <n v="0.44610841445725197"/>
  </r>
  <r>
    <x v="766"/>
    <x v="14"/>
    <s v="TEC-AC-10004975"/>
    <x v="2"/>
    <x v="9"/>
    <n v="109.95"/>
    <s v="US-2017-111290"/>
    <n v="0"/>
    <n v="1"/>
    <n v="0"/>
    <n v="36.283500000000004"/>
    <n v="0.52062335344040378"/>
  </r>
  <r>
    <x v="766"/>
    <x v="17"/>
    <s v="OFF-SU-10004261"/>
    <x v="0"/>
    <x v="14"/>
    <n v="86.199999999999989"/>
    <s v="CA-2017-140613"/>
    <n v="1"/>
    <n v="5"/>
    <n v="0"/>
    <n v="24.997999999999987"/>
    <n v="0.53938093436526824"/>
  </r>
  <r>
    <x v="766"/>
    <x v="36"/>
    <s v="OFF-PA-10004100"/>
    <x v="0"/>
    <x v="0"/>
    <n v="51.84"/>
    <s v="CA-2017-114307"/>
    <n v="1"/>
    <n v="8"/>
    <n v="0"/>
    <n v="24.883200000000002"/>
    <n v="0.43613829632717294"/>
  </r>
  <r>
    <x v="766"/>
    <x v="36"/>
    <s v="OFF-AP-10002350"/>
    <x v="0"/>
    <x v="12"/>
    <n v="37.68"/>
    <s v="CA-2017-114307"/>
    <n v="0"/>
    <n v="2"/>
    <n v="0"/>
    <n v="10.5504"/>
    <n v="0.49507917887403441"/>
  </r>
  <r>
    <x v="766"/>
    <x v="14"/>
    <s v="OFF-PA-10002262"/>
    <x v="0"/>
    <x v="0"/>
    <n v="32.400000000000006"/>
    <s v="US-2017-111290"/>
    <n v="0"/>
    <n v="5"/>
    <n v="0"/>
    <n v="15.552000000000001"/>
    <n v="0.43613829632717294"/>
  </r>
  <r>
    <x v="766"/>
    <x v="14"/>
    <s v="OFF-AR-10001761"/>
    <x v="0"/>
    <x v="4"/>
    <n v="29.2"/>
    <s v="US-2017-111290"/>
    <n v="0"/>
    <n v="5"/>
    <n v="0"/>
    <n v="10.511999999999999"/>
    <n v="0.45632477063632687"/>
  </r>
  <r>
    <x v="766"/>
    <x v="36"/>
    <s v="FUR-FU-10000794"/>
    <x v="1"/>
    <x v="8"/>
    <n v="27.42"/>
    <s v="CA-2017-114307"/>
    <n v="0"/>
    <n v="3"/>
    <n v="0"/>
    <n v="9.3227999999999991"/>
    <n v="0.4595170286641902"/>
  </r>
  <r>
    <x v="766"/>
    <x v="2"/>
    <s v="FUR-FU-10002456"/>
    <x v="1"/>
    <x v="8"/>
    <n v="11.648000000000001"/>
    <s v="CA-2017-122392"/>
    <n v="1"/>
    <n v="2"/>
    <n v="0.2"/>
    <n v="3.3488000000000011"/>
    <n v="0.4595170286641902"/>
  </r>
  <r>
    <x v="766"/>
    <x v="4"/>
    <s v="OFF-LA-10003766"/>
    <x v="0"/>
    <x v="2"/>
    <n v="6.3"/>
    <s v="CA-2017-144855"/>
    <n v="1"/>
    <n v="2"/>
    <n v="0"/>
    <n v="3.024"/>
    <n v="0.4647369236065339"/>
  </r>
  <r>
    <x v="766"/>
    <x v="36"/>
    <s v="OFF-BI-10002012"/>
    <x v="0"/>
    <x v="3"/>
    <n v="5.4"/>
    <s v="CA-2017-114307"/>
    <n v="0"/>
    <n v="3"/>
    <n v="0"/>
    <n v="2.5920000000000001"/>
    <n v="0.46881743173671325"/>
  </r>
  <r>
    <x v="766"/>
    <x v="2"/>
    <s v="OFF-AR-10002221"/>
    <x v="0"/>
    <x v="4"/>
    <n v="4.16"/>
    <s v="CA-2017-122392"/>
    <n v="0"/>
    <n v="2"/>
    <n v="0.2"/>
    <n v="0.36400000000000032"/>
    <n v="0.45632477063632687"/>
  </r>
  <r>
    <x v="767"/>
    <x v="16"/>
    <s v="TEC-MA-10004002"/>
    <x v="2"/>
    <x v="15"/>
    <n v="265.47500000000002"/>
    <s v="CA-2017-165316"/>
    <n v="1"/>
    <n v="1"/>
    <n v="0.5"/>
    <n v="-111.49950000000007"/>
    <n v="0.5183572270896134"/>
  </r>
  <r>
    <x v="767"/>
    <x v="0"/>
    <s v="OFF-AR-10001953"/>
    <x v="0"/>
    <x v="4"/>
    <n v="175.92"/>
    <s v="CA-2017-112256"/>
    <n v="1"/>
    <n v="5"/>
    <n v="0.2"/>
    <n v="15.393000000000008"/>
    <n v="0.45632477063632687"/>
  </r>
  <r>
    <x v="767"/>
    <x v="0"/>
    <s v="TEC-PH-10004100"/>
    <x v="2"/>
    <x v="6"/>
    <n v="115.136"/>
    <s v="CA-2017-111318"/>
    <n v="1"/>
    <n v="8"/>
    <n v="0.2"/>
    <n v="11.513600000000004"/>
    <n v="0.41105220110552465"/>
  </r>
  <r>
    <x v="767"/>
    <x v="16"/>
    <s v="OFF-AR-10002956"/>
    <x v="0"/>
    <x v="4"/>
    <n v="35.216000000000001"/>
    <s v="CA-2017-165316"/>
    <n v="0"/>
    <n v="2"/>
    <n v="0.2"/>
    <n v="2.6411999999999995"/>
    <n v="0.45632477063632687"/>
  </r>
  <r>
    <x v="767"/>
    <x v="16"/>
    <s v="OFF-AP-10003266"/>
    <x v="0"/>
    <x v="12"/>
    <n v="23.696000000000002"/>
    <s v="CA-2017-165316"/>
    <n v="0"/>
    <n v="2"/>
    <n v="0.2"/>
    <n v="6.5164"/>
    <n v="0.49507917887403441"/>
  </r>
  <r>
    <x v="767"/>
    <x v="0"/>
    <s v="OFF-SU-10001165"/>
    <x v="0"/>
    <x v="14"/>
    <n v="13.344000000000001"/>
    <s v="CA-2017-112256"/>
    <n v="0"/>
    <n v="2"/>
    <n v="0.2"/>
    <n v="1.0007999999999999"/>
    <n v="0.53938093436526824"/>
  </r>
  <r>
    <x v="767"/>
    <x v="1"/>
    <s v="OFF-BI-10000948"/>
    <x v="0"/>
    <x v="3"/>
    <n v="11.415999999999997"/>
    <s v="CA-2017-162404"/>
    <n v="1"/>
    <n v="4"/>
    <n v="0.8"/>
    <n v="-18.836400000000005"/>
    <n v="0.46881743173671325"/>
  </r>
  <r>
    <x v="767"/>
    <x v="0"/>
    <s v="OFF-PA-10004355"/>
    <x v="0"/>
    <x v="0"/>
    <n v="5.1840000000000011"/>
    <s v="CA-2017-112256"/>
    <n v="0"/>
    <n v="1"/>
    <n v="0.2"/>
    <n v="1.8144"/>
    <n v="0.43613829632717294"/>
  </r>
  <r>
    <x v="767"/>
    <x v="0"/>
    <s v="OFF-BI-10004364"/>
    <x v="0"/>
    <x v="3"/>
    <n v="4.7519999999999989"/>
    <s v="CA-2017-112256"/>
    <n v="0"/>
    <n v="4"/>
    <n v="0.8"/>
    <n v="-8.3160000000000025"/>
    <n v="0.46881743173671325"/>
  </r>
  <r>
    <x v="767"/>
    <x v="0"/>
    <s v="OFF-AR-10001216"/>
    <x v="0"/>
    <x v="4"/>
    <n v="4.4479999999999995"/>
    <s v="CA-2017-112256"/>
    <n v="0"/>
    <n v="2"/>
    <n v="0.2"/>
    <n v="0.3335999999999999"/>
    <n v="0.45632477063632687"/>
  </r>
  <r>
    <x v="768"/>
    <x v="20"/>
    <s v="FUR-CH-10001708"/>
    <x v="1"/>
    <x v="5"/>
    <n v="253.76399999999998"/>
    <s v="CA-2017-162943"/>
    <n v="1"/>
    <n v="2"/>
    <n v="0.1"/>
    <n v="31.015599999999978"/>
    <n v="0.46529189879902266"/>
  </r>
  <r>
    <x v="768"/>
    <x v="8"/>
    <s v="OFF-AR-10004456"/>
    <x v="0"/>
    <x v="4"/>
    <n v="73.2"/>
    <s v="CA-2017-102498"/>
    <n v="1"/>
    <n v="5"/>
    <n v="0"/>
    <n v="21.227999999999998"/>
    <n v="0.45632477063632687"/>
  </r>
  <r>
    <x v="769"/>
    <x v="29"/>
    <s v="FUR-TA-10004915"/>
    <x v="1"/>
    <x v="13"/>
    <n v="2430.08"/>
    <s v="CA-2017-104157"/>
    <n v="1"/>
    <n v="8"/>
    <n v="0"/>
    <n v="388.81280000000015"/>
    <n v="0.55975208308209756"/>
  </r>
  <r>
    <x v="769"/>
    <x v="10"/>
    <s v="TEC-CO-10001449"/>
    <x v="2"/>
    <x v="16"/>
    <n v="1439.9759999999999"/>
    <s v="CA-2017-147417"/>
    <n v="1"/>
    <n v="4"/>
    <n v="0.4"/>
    <n v="191.99680000000001"/>
    <n v="0.55185675810753509"/>
  </r>
  <r>
    <x v="769"/>
    <x v="21"/>
    <s v="FUR-CH-10004626"/>
    <x v="1"/>
    <x v="5"/>
    <n v="403.56"/>
    <s v="US-2017-115441"/>
    <n v="1"/>
    <n v="4"/>
    <n v="0"/>
    <n v="96.854399999999998"/>
    <n v="0.46529189879902266"/>
  </r>
  <r>
    <x v="769"/>
    <x v="21"/>
    <s v="TEC-PH-10002262"/>
    <x v="2"/>
    <x v="6"/>
    <n v="297.55"/>
    <s v="US-2017-115441"/>
    <n v="0"/>
    <n v="5"/>
    <n v="0"/>
    <n v="83.314000000000021"/>
    <n v="0.41105220110552465"/>
  </r>
  <r>
    <x v="769"/>
    <x v="4"/>
    <s v="FUR-FU-10004864"/>
    <x v="1"/>
    <x v="8"/>
    <n v="255.76"/>
    <s v="CA-2017-126158"/>
    <n v="1"/>
    <n v="4"/>
    <n v="0"/>
    <n v="81.843199999999996"/>
    <n v="0.4595170286641902"/>
  </r>
  <r>
    <x v="769"/>
    <x v="10"/>
    <s v="OFF-AP-10000026"/>
    <x v="0"/>
    <x v="12"/>
    <n v="243.88000000000002"/>
    <s v="CA-2017-115525"/>
    <n v="1"/>
    <n v="5"/>
    <n v="0.2"/>
    <n v="27.43649999999996"/>
    <n v="0.49507917887403441"/>
  </r>
  <r>
    <x v="769"/>
    <x v="4"/>
    <s v="FUR-CH-10002602"/>
    <x v="1"/>
    <x v="5"/>
    <n v="241.56799999999998"/>
    <s v="CA-2017-126158"/>
    <n v="0"/>
    <n v="2"/>
    <n v="0.2"/>
    <n v="18.11760000000001"/>
    <n v="0.46529189879902266"/>
  </r>
  <r>
    <x v="769"/>
    <x v="4"/>
    <s v="OFF-BI-10002498"/>
    <x v="0"/>
    <x v="3"/>
    <n v="119.61600000000001"/>
    <s v="CA-2017-126158"/>
    <n v="0"/>
    <n v="8"/>
    <n v="0.2"/>
    <n v="40.370399999999997"/>
    <n v="0.46881743173671325"/>
  </r>
  <r>
    <x v="769"/>
    <x v="21"/>
    <s v="TEC-AC-10003116"/>
    <x v="2"/>
    <x v="9"/>
    <n v="124.25"/>
    <s v="US-2017-115441"/>
    <n v="0"/>
    <n v="7"/>
    <n v="0"/>
    <n v="48.457499999999996"/>
    <n v="0.52062335344040378"/>
  </r>
  <r>
    <x v="769"/>
    <x v="21"/>
    <s v="FUR-FU-10001756"/>
    <x v="1"/>
    <x v="8"/>
    <n v="95.199999999999989"/>
    <s v="US-2017-115441"/>
    <n v="0"/>
    <n v="5"/>
    <n v="0"/>
    <n v="27.60799999999999"/>
    <n v="0.4595170286641902"/>
  </r>
  <r>
    <x v="769"/>
    <x v="4"/>
    <s v="FUR-FU-10000073"/>
    <x v="1"/>
    <x v="8"/>
    <n v="69.3"/>
    <s v="CA-2017-126158"/>
    <n v="0"/>
    <n v="9"/>
    <n v="0"/>
    <n v="22.868999999999996"/>
    <n v="0.4595170286641902"/>
  </r>
  <r>
    <x v="769"/>
    <x v="29"/>
    <s v="OFF-PA-10004665"/>
    <x v="0"/>
    <x v="0"/>
    <n v="65.5"/>
    <s v="CA-2017-104157"/>
    <n v="0"/>
    <n v="5"/>
    <n v="0"/>
    <n v="32.094999999999999"/>
    <n v="0.43613829632717294"/>
  </r>
  <r>
    <x v="769"/>
    <x v="4"/>
    <s v="OFF-AR-10001419"/>
    <x v="0"/>
    <x v="4"/>
    <n v="37.17"/>
    <s v="CA-2017-149335"/>
    <n v="1"/>
    <n v="9"/>
    <n v="0"/>
    <n v="11.151"/>
    <n v="0.45632477063632687"/>
  </r>
  <r>
    <x v="769"/>
    <x v="4"/>
    <s v="OFF-FA-10000624"/>
    <x v="0"/>
    <x v="7"/>
    <n v="21.48"/>
    <s v="CA-2017-111115"/>
    <n v="1"/>
    <n v="6"/>
    <n v="0"/>
    <n v="10.74"/>
    <n v="0.51168203684699509"/>
  </r>
  <r>
    <x v="769"/>
    <x v="0"/>
    <s v="OFF-EN-10003040"/>
    <x v="0"/>
    <x v="11"/>
    <n v="20.936000000000003"/>
    <s v="CA-2017-128307"/>
    <n v="1"/>
    <n v="1"/>
    <n v="0.2"/>
    <n v="7.0659000000000001"/>
    <n v="0.44424167803735209"/>
  </r>
  <r>
    <x v="769"/>
    <x v="21"/>
    <s v="OFF-PA-10004996"/>
    <x v="0"/>
    <x v="0"/>
    <n v="20.62"/>
    <s v="US-2017-115441"/>
    <n v="0"/>
    <n v="2"/>
    <n v="0"/>
    <n v="9.6913999999999998"/>
    <n v="0.43613829632717294"/>
  </r>
  <r>
    <x v="769"/>
    <x v="0"/>
    <s v="OFF-LA-10004345"/>
    <x v="0"/>
    <x v="2"/>
    <n v="15.712000000000002"/>
    <s v="CA-2017-103037"/>
    <n v="1"/>
    <n v="4"/>
    <n v="0.2"/>
    <n v="5.6955999999999989"/>
    <n v="0.4647369236065339"/>
  </r>
  <r>
    <x v="769"/>
    <x v="6"/>
    <s v="OFF-BI-10003694"/>
    <x v="0"/>
    <x v="3"/>
    <n v="10.44"/>
    <s v="CA-2017-149454"/>
    <n v="1"/>
    <n v="1"/>
    <n v="0"/>
    <n v="4.8023999999999996"/>
    <n v="0.46881743173671325"/>
  </r>
  <r>
    <x v="769"/>
    <x v="29"/>
    <s v="OFF-ST-10000321"/>
    <x v="0"/>
    <x v="1"/>
    <n v="7.89"/>
    <s v="CA-2017-104157"/>
    <n v="0"/>
    <n v="1"/>
    <n v="0"/>
    <n v="0.31559999999999899"/>
    <n v="0.44610841445725197"/>
  </r>
  <r>
    <x v="770"/>
    <x v="2"/>
    <s v="OFF-BI-10000545"/>
    <x v="0"/>
    <x v="3"/>
    <n v="1369.7640000000001"/>
    <s v="CA-2017-107783"/>
    <n v="1"/>
    <n v="6"/>
    <n v="0.7"/>
    <n v="-913.17599999999993"/>
    <n v="0.46881743173671325"/>
  </r>
  <r>
    <x v="770"/>
    <x v="0"/>
    <s v="FUR-FU-10003806"/>
    <x v="1"/>
    <x v="8"/>
    <n v="302.72000000000003"/>
    <s v="US-2017-105452"/>
    <n v="1"/>
    <n v="5"/>
    <n v="0.6"/>
    <n v="-378.40000000000009"/>
    <n v="0.4595170286641902"/>
  </r>
  <r>
    <x v="770"/>
    <x v="2"/>
    <s v="FUR-BO-10004409"/>
    <x v="1"/>
    <x v="10"/>
    <n v="177.45000000000002"/>
    <s v="CA-2017-107783"/>
    <n v="0"/>
    <n v="5"/>
    <n v="0.5"/>
    <n v="-78.078000000000003"/>
    <n v="0.5176847302647779"/>
  </r>
  <r>
    <x v="770"/>
    <x v="14"/>
    <s v="OFF-PA-10002120"/>
    <x v="0"/>
    <x v="0"/>
    <n v="109.92"/>
    <s v="CA-2017-143924"/>
    <n v="1"/>
    <n v="2"/>
    <n v="0"/>
    <n v="53.860799999999998"/>
    <n v="0.43613829632717294"/>
  </r>
  <r>
    <x v="770"/>
    <x v="0"/>
    <s v="FUR-FU-10003691"/>
    <x v="1"/>
    <x v="8"/>
    <n v="24.700000000000003"/>
    <s v="US-2017-105452"/>
    <n v="0"/>
    <n v="5"/>
    <n v="0.6"/>
    <n v="-9.8799999999999955"/>
    <n v="0.4595170286641902"/>
  </r>
  <r>
    <x v="770"/>
    <x v="14"/>
    <s v="OFF-FA-10000735"/>
    <x v="0"/>
    <x v="7"/>
    <n v="20.439999999999998"/>
    <s v="CA-2017-143924"/>
    <n v="0"/>
    <n v="7"/>
    <n v="0"/>
    <n v="9.1979999999999986"/>
    <n v="0.51168203684699509"/>
  </r>
  <r>
    <x v="770"/>
    <x v="4"/>
    <s v="OFF-LA-10000305"/>
    <x v="0"/>
    <x v="2"/>
    <n v="18.899999999999999"/>
    <s v="CA-2017-140046"/>
    <n v="1"/>
    <n v="3"/>
    <n v="0"/>
    <n v="8.6939999999999991"/>
    <n v="0.4647369236065339"/>
  </r>
  <r>
    <x v="770"/>
    <x v="2"/>
    <s v="OFF-AP-10004052"/>
    <x v="0"/>
    <x v="12"/>
    <n v="9.48"/>
    <s v="CA-2017-107783"/>
    <n v="0"/>
    <n v="3"/>
    <n v="0.2"/>
    <n v="0.7110000000000003"/>
    <n v="0.49507917887403441"/>
  </r>
  <r>
    <x v="771"/>
    <x v="25"/>
    <s v="OFF-ST-10003816"/>
    <x v="0"/>
    <x v="1"/>
    <n v="704.76"/>
    <s v="CA-2017-164574"/>
    <n v="1"/>
    <n v="5"/>
    <n v="0.2"/>
    <n v="26.428499999999957"/>
    <n v="0.44610841445725197"/>
  </r>
  <r>
    <x v="771"/>
    <x v="2"/>
    <s v="OFF-ST-10001713"/>
    <x v="0"/>
    <x v="1"/>
    <n v="84.784000000000006"/>
    <s v="CA-2017-116344"/>
    <n v="1"/>
    <n v="2"/>
    <n v="0.2"/>
    <n v="-16.956800000000005"/>
    <n v="0.44610841445725197"/>
  </r>
  <r>
    <x v="771"/>
    <x v="25"/>
    <s v="OFF-BI-10002429"/>
    <x v="0"/>
    <x v="3"/>
    <n v="27.396000000000004"/>
    <s v="CA-2017-164574"/>
    <n v="0"/>
    <n v="3"/>
    <n v="0.7"/>
    <n v="-20.090399999999995"/>
    <n v="0.46881743173671325"/>
  </r>
  <r>
    <x v="771"/>
    <x v="16"/>
    <s v="OFF-BI-10000201"/>
    <x v="0"/>
    <x v="3"/>
    <n v="2.2140000000000004"/>
    <s v="US-2017-131891"/>
    <n v="1"/>
    <n v="3"/>
    <n v="0.7"/>
    <n v="-1.4760000000000004"/>
    <n v="0.46881743173671325"/>
  </r>
  <r>
    <x v="772"/>
    <x v="1"/>
    <s v="OFF-ST-10001780"/>
    <x v="0"/>
    <x v="1"/>
    <n v="1036.624"/>
    <s v="CA-2017-137743"/>
    <n v="1"/>
    <n v="2"/>
    <n v="0.2"/>
    <n v="51.831200000000024"/>
    <n v="0.44610841445725197"/>
  </r>
  <r>
    <x v="772"/>
    <x v="4"/>
    <s v="OFF-AP-10003849"/>
    <x v="0"/>
    <x v="12"/>
    <n v="715.64"/>
    <s v="CA-2017-112585"/>
    <n v="1"/>
    <n v="2"/>
    <n v="0"/>
    <n v="178.90999999999997"/>
    <n v="0.49507917887403441"/>
  </r>
  <r>
    <x v="772"/>
    <x v="0"/>
    <s v="OFF-BI-10002353"/>
    <x v="0"/>
    <x v="3"/>
    <n v="9.2639999999999976"/>
    <s v="CA-2017-112025"/>
    <n v="1"/>
    <n v="3"/>
    <n v="0.8"/>
    <n v="-13.895999999999997"/>
    <n v="0.46881743173671325"/>
  </r>
  <r>
    <x v="772"/>
    <x v="1"/>
    <s v="OFF-LA-10003663"/>
    <x v="0"/>
    <x v="2"/>
    <n v="9.2480000000000011"/>
    <s v="CA-2017-137743"/>
    <n v="0"/>
    <n v="4"/>
    <n v="0.2"/>
    <n v="3.1212"/>
    <n v="0.4647369236065339"/>
  </r>
  <r>
    <x v="773"/>
    <x v="4"/>
    <s v="FUR-TA-10002774"/>
    <x v="1"/>
    <x v="13"/>
    <n v="863.12800000000004"/>
    <s v="CA-2017-144148"/>
    <n v="1"/>
    <n v="7"/>
    <n v="0.2"/>
    <n v="-32.367300000000085"/>
    <n v="0.55975208308209756"/>
  </r>
  <r>
    <x v="773"/>
    <x v="14"/>
    <s v="TEC-PH-10004042"/>
    <x v="2"/>
    <x v="6"/>
    <n v="635.96"/>
    <s v="CA-2017-133550"/>
    <n v="1"/>
    <n v="4"/>
    <n v="0"/>
    <n v="165.34960000000001"/>
    <n v="0.41105220110552465"/>
  </r>
  <r>
    <x v="773"/>
    <x v="14"/>
    <s v="OFF-AP-10001005"/>
    <x v="0"/>
    <x v="12"/>
    <n v="283.14000000000004"/>
    <s v="CA-2017-133550"/>
    <n v="0"/>
    <n v="4"/>
    <n v="0.1"/>
    <n v="72.357999999999976"/>
    <n v="0.49507917887403441"/>
  </r>
  <r>
    <x v="773"/>
    <x v="14"/>
    <s v="FUR-FU-10002918"/>
    <x v="1"/>
    <x v="8"/>
    <n v="272.94"/>
    <s v="CA-2017-133550"/>
    <n v="0"/>
    <n v="3"/>
    <n v="0"/>
    <n v="30.023400000000009"/>
    <n v="0.4595170286641902"/>
  </r>
  <r>
    <x v="773"/>
    <x v="14"/>
    <s v="TEC-PH-10001079"/>
    <x v="2"/>
    <x v="6"/>
    <n v="118.99"/>
    <s v="CA-2017-133550"/>
    <n v="0"/>
    <n v="1"/>
    <n v="0"/>
    <n v="33.3172"/>
    <n v="0.41105220110552465"/>
  </r>
  <r>
    <x v="774"/>
    <x v="4"/>
    <s v="TEC-PH-10002885"/>
    <x v="2"/>
    <x v="6"/>
    <n v="1039.7280000000001"/>
    <s v="CA-2017-155978"/>
    <n v="1"/>
    <n v="2"/>
    <n v="0.2"/>
    <n v="90.976200000000063"/>
    <n v="0.41105220110552465"/>
  </r>
  <r>
    <x v="774"/>
    <x v="4"/>
    <s v="OFF-AP-10002892"/>
    <x v="0"/>
    <x v="12"/>
    <n v="45.96"/>
    <s v="CA-2017-155978"/>
    <n v="0"/>
    <n v="2"/>
    <n v="0"/>
    <n v="13.787999999999997"/>
    <n v="0.49507917887403441"/>
  </r>
  <r>
    <x v="774"/>
    <x v="0"/>
    <s v="OFF-PA-10000249"/>
    <x v="0"/>
    <x v="0"/>
    <n v="19.648"/>
    <s v="CA-2017-144337"/>
    <n v="1"/>
    <n v="2"/>
    <n v="0.2"/>
    <n v="6.6311999999999989"/>
    <n v="0.43613829632717294"/>
  </r>
  <r>
    <x v="774"/>
    <x v="2"/>
    <s v="FUR-FU-10004864"/>
    <x v="1"/>
    <x v="8"/>
    <n v="19.312000000000001"/>
    <s v="CA-2017-132990"/>
    <n v="1"/>
    <n v="2"/>
    <n v="0.2"/>
    <n v="3.1382000000000003"/>
    <n v="0.4595170286641902"/>
  </r>
  <r>
    <x v="775"/>
    <x v="4"/>
    <s v="TEC-PH-10001918"/>
    <x v="2"/>
    <x v="6"/>
    <n v="333.57600000000002"/>
    <s v="CA-2017-156265"/>
    <n v="1"/>
    <n v="3"/>
    <n v="0.2"/>
    <n v="33.357600000000019"/>
    <n v="0.41105220110552465"/>
  </r>
  <r>
    <x v="775"/>
    <x v="4"/>
    <s v="FUR-TA-10001691"/>
    <x v="1"/>
    <x v="13"/>
    <n v="136.46400000000003"/>
    <s v="CA-2017-156265"/>
    <n v="0"/>
    <n v="2"/>
    <n v="0.2"/>
    <n v="15.352199999999989"/>
    <n v="0.55975208308209756"/>
  </r>
  <r>
    <x v="775"/>
    <x v="4"/>
    <s v="OFF-BI-10000285"/>
    <x v="0"/>
    <x v="3"/>
    <n v="12.544"/>
    <s v="CA-2017-156265"/>
    <n v="0"/>
    <n v="2"/>
    <n v="0.2"/>
    <n v="4.7039999999999997"/>
    <n v="0.46881743173671325"/>
  </r>
  <r>
    <x v="776"/>
    <x v="39"/>
    <s v="TEC-AC-10004803"/>
    <x v="2"/>
    <x v="9"/>
    <n v="167.28"/>
    <s v="CA-2017-104150"/>
    <n v="1"/>
    <n v="12"/>
    <n v="0"/>
    <n v="23.419200000000011"/>
    <n v="0.52062335344040378"/>
  </r>
  <r>
    <x v="776"/>
    <x v="39"/>
    <s v="OFF-EN-10002504"/>
    <x v="0"/>
    <x v="11"/>
    <n v="81.539999999999992"/>
    <s v="CA-2017-104150"/>
    <n v="0"/>
    <n v="3"/>
    <n v="0"/>
    <n v="38.323799999999999"/>
    <n v="0.44424167803735209"/>
  </r>
  <r>
    <x v="777"/>
    <x v="4"/>
    <s v="TEC-PH-10002275"/>
    <x v="2"/>
    <x v="6"/>
    <n v="302.38400000000001"/>
    <s v="CA-2017-111913"/>
    <n v="1"/>
    <n v="2"/>
    <n v="0.2"/>
    <n v="30.238400000000013"/>
    <n v="0.41105220110552465"/>
  </r>
  <r>
    <x v="777"/>
    <x v="6"/>
    <s v="FUR-FU-10001591"/>
    <x v="1"/>
    <x v="8"/>
    <n v="109.8"/>
    <s v="CA-2017-110254"/>
    <n v="1"/>
    <n v="9"/>
    <n v="0"/>
    <n v="46.116000000000007"/>
    <n v="0.4595170286641902"/>
  </r>
  <r>
    <x v="777"/>
    <x v="6"/>
    <s v="OFF-SU-10002573"/>
    <x v="0"/>
    <x v="14"/>
    <n v="35.06"/>
    <s v="CA-2017-110254"/>
    <n v="0"/>
    <n v="2"/>
    <n v="0"/>
    <n v="10.517999999999997"/>
    <n v="0.53938093436526824"/>
  </r>
  <r>
    <x v="777"/>
    <x v="4"/>
    <s v="OFF-BI-10003291"/>
    <x v="0"/>
    <x v="3"/>
    <n v="20.952000000000002"/>
    <s v="CA-2017-111913"/>
    <n v="0"/>
    <n v="3"/>
    <n v="0.2"/>
    <n v="7.0712999999999981"/>
    <n v="0.46881743173671325"/>
  </r>
  <r>
    <x v="777"/>
    <x v="4"/>
    <s v="OFF-BI-10000343"/>
    <x v="0"/>
    <x v="3"/>
    <n v="11.784000000000001"/>
    <s v="CA-2017-111913"/>
    <n v="0"/>
    <n v="3"/>
    <n v="0.2"/>
    <n v="3.9770999999999996"/>
    <n v="0.46881743173671325"/>
  </r>
  <r>
    <x v="777"/>
    <x v="6"/>
    <s v="OFF-LA-10002034"/>
    <x v="0"/>
    <x v="2"/>
    <n v="9.82"/>
    <s v="CA-2017-110254"/>
    <n v="0"/>
    <n v="2"/>
    <n v="0"/>
    <n v="4.8117999999999999"/>
    <n v="0.4647369236065339"/>
  </r>
  <r>
    <x v="777"/>
    <x v="6"/>
    <s v="OFF-LA-10004484"/>
    <x v="0"/>
    <x v="2"/>
    <n v="4.13"/>
    <s v="CA-2017-110254"/>
    <n v="0"/>
    <n v="1"/>
    <n v="0"/>
    <n v="1.8997999999999999"/>
    <n v="0.4647369236065339"/>
  </r>
  <r>
    <x v="777"/>
    <x v="1"/>
    <s v="OFF-BI-10002003"/>
    <x v="0"/>
    <x v="3"/>
    <n v="3.9799999999999991"/>
    <s v="US-2017-128195"/>
    <n v="1"/>
    <n v="5"/>
    <n v="0.8"/>
    <n v="-6.5670000000000019"/>
    <n v="0.46881743173671325"/>
  </r>
  <r>
    <x v="778"/>
    <x v="33"/>
    <s v="OFF-AR-10000538"/>
    <x v="0"/>
    <x v="4"/>
    <n v="197.04999999999998"/>
    <s v="US-2017-102232"/>
    <n v="1"/>
    <n v="7"/>
    <n v="0"/>
    <n v="59.114999999999981"/>
    <n v="0.45632477063632687"/>
  </r>
  <r>
    <x v="779"/>
    <x v="4"/>
    <s v="TEC-PH-10001700"/>
    <x v="2"/>
    <x v="6"/>
    <n v="211.16800000000001"/>
    <s v="CA-2017-151092"/>
    <n v="1"/>
    <n v="4"/>
    <n v="0.2"/>
    <n v="18.477200000000011"/>
    <n v="0.41105220110552465"/>
  </r>
  <r>
    <x v="779"/>
    <x v="20"/>
    <s v="OFF-PA-10000474"/>
    <x v="0"/>
    <x v="0"/>
    <n v="70.88"/>
    <s v="CA-2017-158869"/>
    <n v="1"/>
    <n v="2"/>
    <n v="0"/>
    <n v="33.313599999999994"/>
    <n v="0.43613829632717294"/>
  </r>
  <r>
    <x v="779"/>
    <x v="20"/>
    <s v="OFF-AR-10002399"/>
    <x v="0"/>
    <x v="4"/>
    <n v="38.339999999999996"/>
    <s v="CA-2017-105263"/>
    <n v="1"/>
    <n v="9"/>
    <n v="0"/>
    <n v="15.7194"/>
    <n v="0.45632477063632687"/>
  </r>
  <r>
    <x v="780"/>
    <x v="22"/>
    <s v="TEC-AC-10003610"/>
    <x v="2"/>
    <x v="9"/>
    <n v="179.97"/>
    <s v="CA-2017-148516"/>
    <n v="1"/>
    <n v="3"/>
    <n v="0"/>
    <n v="86.385600000000011"/>
    <n v="0.52062335344040378"/>
  </r>
  <r>
    <x v="781"/>
    <x v="4"/>
    <s v="FUR-TA-10001932"/>
    <x v="1"/>
    <x v="13"/>
    <n v="513.024"/>
    <s v="CA-2017-107328"/>
    <n v="1"/>
    <n v="2"/>
    <n v="0.2"/>
    <n v="12.82559999999998"/>
    <n v="0.55975208308209756"/>
  </r>
  <r>
    <x v="781"/>
    <x v="4"/>
    <s v="OFF-AP-10004487"/>
    <x v="0"/>
    <x v="12"/>
    <n v="487.91999999999996"/>
    <s v="CA-2017-107328"/>
    <n v="0"/>
    <n v="6"/>
    <n v="0"/>
    <n v="136.61759999999998"/>
    <n v="0.49507917887403441"/>
  </r>
  <r>
    <x v="781"/>
    <x v="0"/>
    <s v="OFF-PA-10001994"/>
    <x v="0"/>
    <x v="0"/>
    <n v="53.952000000000005"/>
    <s v="CA-2017-121034"/>
    <n v="1"/>
    <n v="3"/>
    <n v="0.2"/>
    <n v="17.534399999999998"/>
    <n v="0.43613829632717294"/>
  </r>
  <r>
    <x v="781"/>
    <x v="29"/>
    <s v="OFF-FA-10001883"/>
    <x v="0"/>
    <x v="7"/>
    <n v="23.34"/>
    <s v="CA-2017-169026"/>
    <n v="1"/>
    <n v="3"/>
    <n v="0"/>
    <n v="0.23339999999999961"/>
    <n v="0.51168203684699509"/>
  </r>
  <r>
    <x v="781"/>
    <x v="4"/>
    <s v="OFF-BI-10002160"/>
    <x v="0"/>
    <x v="3"/>
    <n v="15.24"/>
    <s v="CA-2017-107328"/>
    <n v="0"/>
    <n v="5"/>
    <n v="0.2"/>
    <n v="5.3339999999999996"/>
    <n v="0.46881743173671325"/>
  </r>
  <r>
    <x v="781"/>
    <x v="0"/>
    <s v="OFF-FA-10000585"/>
    <x v="0"/>
    <x v="7"/>
    <n v="11.168000000000001"/>
    <s v="CA-2017-121034"/>
    <n v="0"/>
    <n v="4"/>
    <n v="0.2"/>
    <n v="3.6295999999999995"/>
    <n v="0.51168203684699509"/>
  </r>
  <r>
    <x v="781"/>
    <x v="39"/>
    <s v="OFF-PA-10003270"/>
    <x v="0"/>
    <x v="0"/>
    <n v="10.56"/>
    <s v="CA-2017-130078"/>
    <n v="1"/>
    <n v="2"/>
    <n v="0"/>
    <n v="4.7519999999999998"/>
    <n v="0.43613829632717294"/>
  </r>
  <r>
    <x v="782"/>
    <x v="25"/>
    <s v="OFF-AP-10002518"/>
    <x v="0"/>
    <x v="12"/>
    <n v="569.53599999999994"/>
    <s v="US-2017-113649"/>
    <n v="1"/>
    <n v="4"/>
    <n v="0.2"/>
    <n v="64.072799999999944"/>
    <n v="0.49507917887403441"/>
  </r>
  <r>
    <x v="782"/>
    <x v="25"/>
    <s v="TEC-PH-10002350"/>
    <x v="2"/>
    <x v="6"/>
    <n v="44.783999999999999"/>
    <s v="US-2017-113649"/>
    <n v="0"/>
    <n v="2"/>
    <n v="0.2"/>
    <n v="4.4783999999999988"/>
    <n v="0.41105220110552465"/>
  </r>
  <r>
    <x v="782"/>
    <x v="25"/>
    <s v="OFF-PA-10000130"/>
    <x v="0"/>
    <x v="0"/>
    <n v="30.816000000000003"/>
    <s v="US-2017-113649"/>
    <n v="0"/>
    <n v="9"/>
    <n v="0.2"/>
    <n v="9.6299999999999955"/>
    <n v="0.43613829632717294"/>
  </r>
  <r>
    <x v="782"/>
    <x v="15"/>
    <s v="OFF-BI-10004465"/>
    <x v="0"/>
    <x v="3"/>
    <n v="11.880000000000003"/>
    <s v="CA-2017-118934"/>
    <n v="1"/>
    <n v="5"/>
    <n v="0.7"/>
    <n v="-7.9199999999999982"/>
    <n v="0.46881743173671325"/>
  </r>
  <r>
    <x v="782"/>
    <x v="15"/>
    <s v="OFF-BI-10003314"/>
    <x v="0"/>
    <x v="3"/>
    <n v="4.338000000000001"/>
    <s v="CA-2017-118934"/>
    <n v="0"/>
    <n v="3"/>
    <n v="0.7"/>
    <n v="-3.0366"/>
    <n v="0.46881743173671325"/>
  </r>
  <r>
    <x v="783"/>
    <x v="39"/>
    <s v="OFF-BI-10003007"/>
    <x v="0"/>
    <x v="3"/>
    <n v="77.56"/>
    <s v="CA-2017-128671"/>
    <n v="1"/>
    <n v="2"/>
    <n v="0"/>
    <n v="35.677599999999998"/>
    <n v="0.46881743173671325"/>
  </r>
  <r>
    <x v="783"/>
    <x v="39"/>
    <s v="OFF-BI-10003305"/>
    <x v="0"/>
    <x v="3"/>
    <n v="41.86"/>
    <s v="CA-2017-128671"/>
    <n v="0"/>
    <n v="7"/>
    <n v="0"/>
    <n v="19.255600000000001"/>
    <n v="0.46881743173671325"/>
  </r>
  <r>
    <x v="783"/>
    <x v="39"/>
    <s v="OFF-PA-10001870"/>
    <x v="0"/>
    <x v="0"/>
    <n v="32.400000000000006"/>
    <s v="CA-2017-128671"/>
    <n v="0"/>
    <n v="5"/>
    <n v="0"/>
    <n v="15.552000000000001"/>
    <n v="0.43613829632717294"/>
  </r>
  <r>
    <x v="784"/>
    <x v="20"/>
    <s v="OFF-ST-10000078"/>
    <x v="0"/>
    <x v="1"/>
    <n v="1591.02"/>
    <s v="CA-2017-105459"/>
    <n v="1"/>
    <n v="6"/>
    <n v="0"/>
    <n v="286.38359999999989"/>
    <n v="0.44610841445725197"/>
  </r>
  <r>
    <x v="784"/>
    <x v="16"/>
    <s v="FUR-TA-10002533"/>
    <x v="1"/>
    <x v="13"/>
    <n v="562.29250000000013"/>
    <s v="CA-2017-118073"/>
    <n v="1"/>
    <n v="7"/>
    <n v="0.45"/>
    <n v="-255.58750000000009"/>
    <n v="0.55975208308209756"/>
  </r>
  <r>
    <x v="784"/>
    <x v="20"/>
    <s v="FUR-TA-10001095"/>
    <x v="1"/>
    <x v="13"/>
    <n v="209.148"/>
    <s v="CA-2017-105459"/>
    <n v="0"/>
    <n v="2"/>
    <n v="0.4"/>
    <n v="-66.230199999999996"/>
    <n v="0.55975208308209756"/>
  </r>
  <r>
    <x v="784"/>
    <x v="20"/>
    <s v="FUR-CH-10000225"/>
    <x v="1"/>
    <x v="5"/>
    <n v="145.76400000000001"/>
    <s v="CA-2017-143910"/>
    <n v="1"/>
    <n v="2"/>
    <n v="0.1"/>
    <n v="-8.0980000000000167"/>
    <n v="0.46529189879902266"/>
  </r>
  <r>
    <x v="784"/>
    <x v="0"/>
    <s v="TEC-AC-10004145"/>
    <x v="2"/>
    <x v="9"/>
    <n v="1399.9440000000002"/>
    <s v="CA-2017-155845"/>
    <n v="1"/>
    <n v="7"/>
    <n v="0.2"/>
    <n v="52.497900000000016"/>
    <n v="0.52062335344040378"/>
  </r>
  <r>
    <x v="784"/>
    <x v="2"/>
    <s v="OFF-AR-10000914"/>
    <x v="0"/>
    <x v="4"/>
    <n v="37.312000000000005"/>
    <s v="US-2017-144477"/>
    <n v="1"/>
    <n v="4"/>
    <n v="0.2"/>
    <n v="2.7984000000000027"/>
    <n v="0.45632477063632687"/>
  </r>
  <r>
    <x v="784"/>
    <x v="30"/>
    <s v="OFF-PA-10000029"/>
    <x v="0"/>
    <x v="0"/>
    <n v="6.48"/>
    <s v="CA-2017-167584"/>
    <n v="1"/>
    <n v="1"/>
    <n v="0"/>
    <n v="3.1104000000000003"/>
    <n v="0.43613829632717294"/>
  </r>
  <r>
    <x v="785"/>
    <x v="21"/>
    <s v="FUR-BO-10001337"/>
    <x v="1"/>
    <x v="10"/>
    <n v="241.96"/>
    <s v="CA-2017-156251"/>
    <n v="1"/>
    <n v="2"/>
    <n v="0"/>
    <n v="24.195999999999998"/>
    <n v="0.5176847302647779"/>
  </r>
  <r>
    <x v="785"/>
    <x v="0"/>
    <s v="OFF-SU-10003505"/>
    <x v="0"/>
    <x v="14"/>
    <n v="185.376"/>
    <s v="US-2017-141264"/>
    <n v="1"/>
    <n v="2"/>
    <n v="0.2"/>
    <n v="-34.758000000000017"/>
    <n v="0.53938093436526824"/>
  </r>
  <r>
    <x v="785"/>
    <x v="6"/>
    <s v="OFF-LA-10003923"/>
    <x v="0"/>
    <x v="2"/>
    <n v="103.60000000000001"/>
    <s v="CA-2017-125843"/>
    <n v="1"/>
    <n v="7"/>
    <n v="0"/>
    <n v="51.800000000000004"/>
    <n v="0.4647369236065339"/>
  </r>
  <r>
    <x v="785"/>
    <x v="8"/>
    <s v="TEC-AC-10000158"/>
    <x v="2"/>
    <x v="9"/>
    <n v="71.98"/>
    <s v="US-2017-156692"/>
    <n v="1"/>
    <n v="2"/>
    <n v="0"/>
    <n v="15.1158"/>
    <n v="0.52062335344040378"/>
  </r>
  <r>
    <x v="785"/>
    <x v="0"/>
    <s v="OFF-AP-10002534"/>
    <x v="0"/>
    <x v="12"/>
    <n v="58.923999999999985"/>
    <s v="US-2017-141264"/>
    <n v="0"/>
    <n v="1"/>
    <n v="0.8"/>
    <n v="-153.20240000000001"/>
    <n v="0.49507917887403441"/>
  </r>
  <r>
    <x v="785"/>
    <x v="6"/>
    <s v="OFF-BI-10002309"/>
    <x v="0"/>
    <x v="3"/>
    <n v="22.32"/>
    <s v="CA-2017-125843"/>
    <n v="0"/>
    <n v="4"/>
    <n v="0"/>
    <n v="10.7136"/>
    <n v="0.46881743173671325"/>
  </r>
  <r>
    <x v="785"/>
    <x v="8"/>
    <s v="OFF-AP-10002222"/>
    <x v="0"/>
    <x v="12"/>
    <n v="17.34"/>
    <s v="US-2017-156692"/>
    <n v="0"/>
    <n v="2"/>
    <n v="0"/>
    <n v="4.6818000000000008"/>
    <n v="0.49507917887403441"/>
  </r>
  <r>
    <x v="785"/>
    <x v="25"/>
    <s v="OFF-BI-10000138"/>
    <x v="0"/>
    <x v="3"/>
    <n v="11.232000000000001"/>
    <s v="CA-2017-155670"/>
    <n v="1"/>
    <n v="8"/>
    <n v="0.7"/>
    <n v="-8.2367999999999988"/>
    <n v="0.46881743173671325"/>
  </r>
  <r>
    <x v="785"/>
    <x v="25"/>
    <s v="OFF-PA-10004947"/>
    <x v="0"/>
    <x v="0"/>
    <n v="10.272000000000002"/>
    <s v="CA-2017-155670"/>
    <n v="0"/>
    <n v="3"/>
    <n v="0.2"/>
    <n v="3.2099999999999982"/>
    <n v="0.43613829632717294"/>
  </r>
  <r>
    <x v="785"/>
    <x v="21"/>
    <s v="OFF-BI-10003529"/>
    <x v="0"/>
    <x v="3"/>
    <n v="8.52"/>
    <s v="CA-2017-156251"/>
    <n v="0"/>
    <n v="3"/>
    <n v="0"/>
    <n v="4.1747999999999994"/>
    <n v="0.46881743173671325"/>
  </r>
  <r>
    <x v="786"/>
    <x v="10"/>
    <s v="TEC-PH-10003580"/>
    <x v="2"/>
    <x v="6"/>
    <n v="259.89600000000002"/>
    <s v="CA-2017-136770"/>
    <n v="1"/>
    <n v="2"/>
    <n v="0.4"/>
    <n v="-56.310799999999972"/>
    <n v="0.41105220110552465"/>
  </r>
  <r>
    <x v="786"/>
    <x v="10"/>
    <s v="TEC-PH-10001530"/>
    <x v="2"/>
    <x v="6"/>
    <n v="247.18799999999999"/>
    <s v="CA-2017-136770"/>
    <n v="0"/>
    <n v="2"/>
    <n v="0.4"/>
    <n v="-49.437600000000032"/>
    <n v="0.41105220110552465"/>
  </r>
  <r>
    <x v="786"/>
    <x v="4"/>
    <s v="TEC-MA-10000423"/>
    <x v="2"/>
    <x v="15"/>
    <n v="105.55199999999999"/>
    <s v="CA-2017-136021"/>
    <n v="1"/>
    <n v="6"/>
    <n v="0.2"/>
    <n v="35.623799999999996"/>
    <n v="0.5183572270896134"/>
  </r>
  <r>
    <x v="786"/>
    <x v="10"/>
    <s v="TEC-AC-10000420"/>
    <x v="2"/>
    <x v="9"/>
    <n v="279.95999999999998"/>
    <s v="CA-2017-136770"/>
    <n v="0"/>
    <n v="5"/>
    <n v="0.2"/>
    <n v="48.992999999999995"/>
    <n v="0.52062335344040378"/>
  </r>
  <r>
    <x v="786"/>
    <x v="15"/>
    <s v="OFF-PA-10000552"/>
    <x v="0"/>
    <x v="0"/>
    <n v="15.552000000000003"/>
    <s v="CA-2017-119515"/>
    <n v="1"/>
    <n v="3"/>
    <n v="0.2"/>
    <n v="5.4432"/>
    <n v="0.43613829632717294"/>
  </r>
  <r>
    <x v="786"/>
    <x v="4"/>
    <s v="OFF-PA-10000551"/>
    <x v="0"/>
    <x v="0"/>
    <n v="15.54"/>
    <s v="CA-2017-136021"/>
    <n v="0"/>
    <n v="3"/>
    <n v="0"/>
    <n v="7.6145999999999994"/>
    <n v="0.43613829632717294"/>
  </r>
  <r>
    <x v="787"/>
    <x v="16"/>
    <s v="TEC-PH-10000369"/>
    <x v="2"/>
    <x v="6"/>
    <n v="705.54399999999998"/>
    <s v="CA-2017-118626"/>
    <n v="1"/>
    <n v="7"/>
    <n v="0.2"/>
    <n v="70.554400000000072"/>
    <n v="0.41105220110552465"/>
  </r>
  <r>
    <x v="787"/>
    <x v="4"/>
    <s v="FUR-FU-10004071"/>
    <x v="1"/>
    <x v="8"/>
    <n v="312.03000000000003"/>
    <s v="CA-2017-167241"/>
    <n v="1"/>
    <n v="3"/>
    <n v="0"/>
    <n v="43.684200000000018"/>
    <n v="0.4595170286641902"/>
  </r>
  <r>
    <x v="787"/>
    <x v="25"/>
    <s v="FUR-CH-10000988"/>
    <x v="1"/>
    <x v="5"/>
    <n v="225.29600000000002"/>
    <s v="CA-2017-154690"/>
    <n v="1"/>
    <n v="2"/>
    <n v="0.2"/>
    <n v="22.529599999999995"/>
    <n v="0.46529189879902266"/>
  </r>
  <r>
    <x v="787"/>
    <x v="4"/>
    <s v="TEC-PH-10004614"/>
    <x v="2"/>
    <x v="6"/>
    <n v="165.60000000000002"/>
    <s v="CA-2017-167241"/>
    <n v="0"/>
    <n v="3"/>
    <n v="0.2"/>
    <n v="10.349999999999994"/>
    <n v="0.41105220110552465"/>
  </r>
  <r>
    <x v="787"/>
    <x v="26"/>
    <s v="OFF-AP-10003287"/>
    <x v="0"/>
    <x v="12"/>
    <n v="122.328"/>
    <s v="US-2017-123470"/>
    <n v="1"/>
    <n v="3"/>
    <n v="0.2"/>
    <n v="12.232799999999997"/>
    <n v="0.49507917887403441"/>
  </r>
  <r>
    <x v="787"/>
    <x v="4"/>
    <s v="TEC-PH-10004896"/>
    <x v="2"/>
    <x v="6"/>
    <n v="71.975999999999999"/>
    <s v="CA-2017-166163"/>
    <n v="1"/>
    <n v="3"/>
    <n v="0.2"/>
    <n v="7.1976000000000049"/>
    <n v="0.41105220110552465"/>
  </r>
  <r>
    <x v="787"/>
    <x v="4"/>
    <s v="OFF-PA-10004911"/>
    <x v="0"/>
    <x v="0"/>
    <n v="37.520000000000003"/>
    <s v="CA-2017-167241"/>
    <n v="0"/>
    <n v="4"/>
    <n v="0"/>
    <n v="18.009600000000002"/>
    <n v="0.43613829632717294"/>
  </r>
  <r>
    <x v="787"/>
    <x v="26"/>
    <s v="OFF-BI-10001989"/>
    <x v="0"/>
    <x v="3"/>
    <n v="18.882000000000005"/>
    <s v="US-2017-123470"/>
    <n v="0"/>
    <n v="3"/>
    <n v="0.7"/>
    <n v="-13.846800000000002"/>
    <n v="0.46881743173671325"/>
  </r>
  <r>
    <x v="787"/>
    <x v="4"/>
    <s v="OFF-ST-10001505"/>
    <x v="0"/>
    <x v="1"/>
    <n v="17.940000000000001"/>
    <s v="CA-2017-167241"/>
    <n v="0"/>
    <n v="3"/>
    <n v="0"/>
    <n v="3.0497999999999985"/>
    <n v="0.44610841445725197"/>
  </r>
  <r>
    <x v="787"/>
    <x v="4"/>
    <s v="OFF-LA-10000452"/>
    <x v="0"/>
    <x v="2"/>
    <n v="3.15"/>
    <s v="CA-2017-166163"/>
    <n v="0"/>
    <n v="1"/>
    <n v="0"/>
    <n v="1.512"/>
    <n v="0.4647369236065339"/>
  </r>
  <r>
    <x v="788"/>
    <x v="4"/>
    <s v="FUR-TA-10004152"/>
    <x v="1"/>
    <x v="13"/>
    <n v="161.28"/>
    <s v="CA-2017-148096"/>
    <n v="1"/>
    <n v="2"/>
    <n v="0.2"/>
    <n v="12.095999999999997"/>
    <n v="0.55975208308209756"/>
  </r>
  <r>
    <x v="788"/>
    <x v="4"/>
    <s v="OFF-PA-10000019"/>
    <x v="0"/>
    <x v="0"/>
    <n v="32.400000000000006"/>
    <s v="CA-2017-113117"/>
    <n v="1"/>
    <n v="5"/>
    <n v="0"/>
    <n v="15.552000000000001"/>
    <n v="0.43613829632717294"/>
  </r>
  <r>
    <x v="788"/>
    <x v="4"/>
    <s v="OFF-EN-10004030"/>
    <x v="0"/>
    <x v="11"/>
    <n v="10.86"/>
    <s v="CA-2017-150343"/>
    <n v="1"/>
    <n v="3"/>
    <n v="0"/>
    <n v="5.1042000000000005"/>
    <n v="0.44424167803735209"/>
  </r>
  <r>
    <x v="789"/>
    <x v="22"/>
    <s v="OFF-BI-10003712"/>
    <x v="0"/>
    <x v="3"/>
    <n v="15.712000000000002"/>
    <s v="US-2017-157308"/>
    <n v="1"/>
    <n v="4"/>
    <n v="0.2"/>
    <n v="5.6955999999999989"/>
    <n v="0.46881743173671325"/>
  </r>
  <r>
    <x v="790"/>
    <x v="20"/>
    <s v="OFF-AP-10000576"/>
    <x v="0"/>
    <x v="12"/>
    <n v="355.32"/>
    <s v="CA-2017-136133"/>
    <n v="1"/>
    <n v="9"/>
    <n v="0"/>
    <n v="99.48960000000001"/>
    <n v="0.49507917887403441"/>
  </r>
  <r>
    <x v="790"/>
    <x v="0"/>
    <s v="OFF-PA-10004665"/>
    <x v="0"/>
    <x v="0"/>
    <n v="83.84"/>
    <s v="CA-2017-113551"/>
    <n v="1"/>
    <n v="8"/>
    <n v="0.2"/>
    <n v="30.391999999999996"/>
    <n v="0.43613829632717294"/>
  </r>
  <r>
    <x v="790"/>
    <x v="20"/>
    <s v="TEC-PH-10000439"/>
    <x v="2"/>
    <x v="6"/>
    <n v="39.99"/>
    <s v="CA-2017-153353"/>
    <n v="1"/>
    <n v="1"/>
    <n v="0"/>
    <n v="11.597099999999998"/>
    <n v="0.41105220110552465"/>
  </r>
  <r>
    <x v="790"/>
    <x v="0"/>
    <s v="FUR-FU-10001940"/>
    <x v="1"/>
    <x v="8"/>
    <n v="9.5519999999999996"/>
    <s v="CA-2017-128916"/>
    <n v="1"/>
    <n v="3"/>
    <n v="0.6"/>
    <n v="-3.8207999999999984"/>
    <n v="0.4595170286641902"/>
  </r>
  <r>
    <x v="790"/>
    <x v="0"/>
    <s v="FUR-FU-10000320"/>
    <x v="1"/>
    <x v="8"/>
    <n v="5.3440000000000003"/>
    <s v="CA-2017-128916"/>
    <n v="0"/>
    <n v="4"/>
    <n v="0.6"/>
    <n v="-2.1375999999999991"/>
    <n v="0.4595170286641902"/>
  </r>
  <r>
    <x v="790"/>
    <x v="0"/>
    <s v="OFF-BI-10001617"/>
    <x v="0"/>
    <x v="3"/>
    <n v="2.0679999999999996"/>
    <s v="CA-2017-113551"/>
    <n v="0"/>
    <n v="1"/>
    <n v="0.8"/>
    <n v="-3.4122000000000003"/>
    <n v="0.46881743173671325"/>
  </r>
  <r>
    <x v="791"/>
    <x v="20"/>
    <s v="OFF-BI-10004318"/>
    <x v="0"/>
    <x v="3"/>
    <n v="276.78400000000005"/>
    <s v="CA-2017-101980"/>
    <n v="1"/>
    <n v="2"/>
    <n v="0.2"/>
    <n v="89.954799999999992"/>
    <n v="0.46881743173671325"/>
  </r>
  <r>
    <x v="791"/>
    <x v="20"/>
    <s v="OFF-BI-10000666"/>
    <x v="0"/>
    <x v="3"/>
    <n v="146.68799999999999"/>
    <s v="CA-2017-101980"/>
    <n v="0"/>
    <n v="6"/>
    <n v="0.2"/>
    <n v="55.007999999999996"/>
    <n v="0.46881743173671325"/>
  </r>
  <r>
    <x v="791"/>
    <x v="20"/>
    <s v="OFF-BI-10003429"/>
    <x v="0"/>
    <x v="3"/>
    <n v="25.32"/>
    <s v="CA-2017-101980"/>
    <n v="0"/>
    <n v="5"/>
    <n v="0.2"/>
    <n v="9.1785000000000014"/>
    <n v="0.46881743173671325"/>
  </r>
  <r>
    <x v="792"/>
    <x v="14"/>
    <s v="TEC-PH-10004924"/>
    <x v="2"/>
    <x v="6"/>
    <n v="14.78"/>
    <s v="CA-2017-151141"/>
    <n v="1"/>
    <n v="2"/>
    <n v="0"/>
    <n v="3.9906000000000006"/>
    <n v="0.41105220110552465"/>
  </r>
  <r>
    <x v="793"/>
    <x v="4"/>
    <s v="FUR-TA-10003569"/>
    <x v="1"/>
    <x v="13"/>
    <n v="2887.0560000000005"/>
    <s v="US-2017-126452"/>
    <n v="1"/>
    <n v="9"/>
    <n v="0.2"/>
    <n v="180.44099999999992"/>
    <n v="0.55975208308209756"/>
  </r>
  <r>
    <x v="793"/>
    <x v="2"/>
    <s v="FUR-TA-10002530"/>
    <x v="1"/>
    <x v="13"/>
    <n v="815.29199999999992"/>
    <s v="US-2017-146066"/>
    <n v="1"/>
    <n v="9"/>
    <n v="0.4"/>
    <n v="-339.7050000000001"/>
    <n v="0.55975208308209756"/>
  </r>
  <r>
    <x v="793"/>
    <x v="20"/>
    <s v="FUR-CH-10002961"/>
    <x v="1"/>
    <x v="5"/>
    <n v="573.17399999999998"/>
    <s v="CA-2017-122581"/>
    <n v="1"/>
    <n v="7"/>
    <n v="0.1"/>
    <n v="63.685999999999979"/>
    <n v="0.46529189879902266"/>
  </r>
  <r>
    <x v="793"/>
    <x v="4"/>
    <s v="TEC-AC-10000844"/>
    <x v="2"/>
    <x v="9"/>
    <n v="254.96999999999997"/>
    <s v="US-2017-126452"/>
    <n v="0"/>
    <n v="3"/>
    <n v="0"/>
    <n v="91.789199999999994"/>
    <n v="0.52062335344040378"/>
  </r>
  <r>
    <x v="793"/>
    <x v="4"/>
    <s v="TEC-PH-10003555"/>
    <x v="2"/>
    <x v="6"/>
    <n v="91.96"/>
    <s v="US-2017-126452"/>
    <n v="0"/>
    <n v="5"/>
    <n v="0.2"/>
    <n v="-20.690999999999992"/>
    <n v="0.41105220110552465"/>
  </r>
  <r>
    <x v="793"/>
    <x v="4"/>
    <s v="OFF-PA-10002606"/>
    <x v="0"/>
    <x v="0"/>
    <n v="47.52"/>
    <s v="US-2017-126452"/>
    <n v="0"/>
    <n v="9"/>
    <n v="0"/>
    <n v="21.384"/>
    <n v="0.43613829632717294"/>
  </r>
  <r>
    <x v="793"/>
    <x v="22"/>
    <s v="OFF-BI-10003727"/>
    <x v="0"/>
    <x v="3"/>
    <n v="33.44"/>
    <s v="CA-2017-167983"/>
    <n v="1"/>
    <n v="10"/>
    <n v="0.2"/>
    <n v="11.703999999999997"/>
    <n v="0.46881743173671325"/>
  </r>
  <r>
    <x v="793"/>
    <x v="4"/>
    <s v="TEC-PH-10003187"/>
    <x v="2"/>
    <x v="6"/>
    <n v="31.983999999999998"/>
    <s v="US-2017-126452"/>
    <n v="0"/>
    <n v="2"/>
    <n v="0.2"/>
    <n v="-7.9959999999999996"/>
    <n v="0.41105220110552465"/>
  </r>
  <r>
    <x v="793"/>
    <x v="25"/>
    <s v="OFF-SU-10002573"/>
    <x v="0"/>
    <x v="14"/>
    <n v="28.048000000000002"/>
    <s v="CA-2017-123414"/>
    <n v="1"/>
    <n v="2"/>
    <n v="0.2"/>
    <n v="3.5059999999999967"/>
    <n v="0.53938093436526824"/>
  </r>
  <r>
    <x v="793"/>
    <x v="4"/>
    <s v="OFF-PA-10003848"/>
    <x v="0"/>
    <x v="0"/>
    <n v="12.96"/>
    <s v="US-2017-126452"/>
    <n v="0"/>
    <n v="2"/>
    <n v="0"/>
    <n v="6.2208000000000006"/>
    <n v="0.43613829632717294"/>
  </r>
  <r>
    <x v="793"/>
    <x v="4"/>
    <s v="OFF-BI-10004465"/>
    <x v="0"/>
    <x v="3"/>
    <n v="12.672000000000001"/>
    <s v="US-2017-126452"/>
    <n v="0"/>
    <n v="2"/>
    <n v="0.2"/>
    <n v="4.7519999999999998"/>
    <n v="0.46881743173671325"/>
  </r>
  <r>
    <x v="793"/>
    <x v="25"/>
    <s v="OFF-LA-10004559"/>
    <x v="0"/>
    <x v="2"/>
    <n v="9.2159999999999993"/>
    <s v="CA-2017-123414"/>
    <n v="0"/>
    <n v="4"/>
    <n v="0.2"/>
    <n v="3.3408000000000002"/>
    <n v="0.4647369236065339"/>
  </r>
  <r>
    <x v="794"/>
    <x v="10"/>
    <s v="OFF-EN-10002230"/>
    <x v="0"/>
    <x v="11"/>
    <n v="134.28800000000001"/>
    <s v="CA-2017-137239"/>
    <n v="1"/>
    <n v="2"/>
    <n v="0.2"/>
    <n v="45.322199999999995"/>
    <n v="0.44424167803735209"/>
  </r>
  <r>
    <x v="794"/>
    <x v="10"/>
    <s v="OFF-AP-10002439"/>
    <x v="0"/>
    <x v="12"/>
    <n v="113.55200000000001"/>
    <s v="CA-2017-137239"/>
    <n v="0"/>
    <n v="2"/>
    <n v="0.2"/>
    <n v="8.5163999999999938"/>
    <n v="0.49507917887403441"/>
  </r>
  <r>
    <x v="794"/>
    <x v="26"/>
    <s v="FUR-FU-10001979"/>
    <x v="1"/>
    <x v="8"/>
    <n v="98.328000000000003"/>
    <s v="US-2017-141880"/>
    <n v="1"/>
    <n v="3"/>
    <n v="0.2"/>
    <n v="9.832800000000006"/>
    <n v="0.4595170286641902"/>
  </r>
  <r>
    <x v="794"/>
    <x v="11"/>
    <s v="OFF-BI-10000088"/>
    <x v="0"/>
    <x v="3"/>
    <n v="26.352000000000004"/>
    <s v="CA-2017-130484"/>
    <n v="1"/>
    <n v="8"/>
    <n v="0.7"/>
    <n v="-18.446399999999997"/>
    <n v="0.46881743173671325"/>
  </r>
  <r>
    <x v="794"/>
    <x v="22"/>
    <s v="OFF-PA-10001870"/>
    <x v="0"/>
    <x v="0"/>
    <n v="19.440000000000001"/>
    <s v="US-2017-106313"/>
    <n v="1"/>
    <n v="3"/>
    <n v="0"/>
    <n v="9.3312000000000008"/>
    <n v="0.43613829632717294"/>
  </r>
  <r>
    <x v="794"/>
    <x v="4"/>
    <s v="OFF-AR-10002255"/>
    <x v="0"/>
    <x v="4"/>
    <n v="5.76"/>
    <s v="CA-2017-140256"/>
    <n v="1"/>
    <n v="2"/>
    <n v="0"/>
    <n v="1.6703999999999999"/>
    <n v="0.45632477063632687"/>
  </r>
  <r>
    <x v="794"/>
    <x v="0"/>
    <s v="OFF-BI-10003676"/>
    <x v="0"/>
    <x v="3"/>
    <n v="4.3119999999999985"/>
    <s v="US-2017-148334"/>
    <n v="1"/>
    <n v="2"/>
    <n v="0.8"/>
    <n v="-6.8992000000000022"/>
    <n v="0.46881743173671325"/>
  </r>
  <r>
    <x v="794"/>
    <x v="10"/>
    <s v="OFF-BI-10002827"/>
    <x v="0"/>
    <x v="3"/>
    <n v="3.3180000000000005"/>
    <s v="CA-2017-137239"/>
    <n v="0"/>
    <n v="2"/>
    <n v="0.7"/>
    <n v="-2.6543999999999999"/>
    <n v="0.46881743173671325"/>
  </r>
  <r>
    <x v="795"/>
    <x v="20"/>
    <s v="OFF-AP-10002118"/>
    <x v="0"/>
    <x v="12"/>
    <n v="1040.8"/>
    <s v="CA-2017-158001"/>
    <n v="1"/>
    <n v="5"/>
    <n v="0"/>
    <n v="281.01600000000008"/>
    <n v="0.49507917887403441"/>
  </r>
  <r>
    <x v="795"/>
    <x v="22"/>
    <s v="TEC-MA-10001972"/>
    <x v="2"/>
    <x v="15"/>
    <n v="837.59999999999991"/>
    <s v="CA-2017-150350"/>
    <n v="1"/>
    <n v="3"/>
    <n v="0.2"/>
    <n v="62.82000000000005"/>
    <n v="0.5183572270896134"/>
  </r>
  <r>
    <x v="795"/>
    <x v="0"/>
    <s v="OFF-ST-10002743"/>
    <x v="0"/>
    <x v="1"/>
    <n v="727.29600000000005"/>
    <s v="US-2017-160528"/>
    <n v="1"/>
    <n v="8"/>
    <n v="0.2"/>
    <n v="-172.73280000000005"/>
    <n v="0.44610841445725197"/>
  </r>
  <r>
    <x v="795"/>
    <x v="22"/>
    <s v="FUR-CH-10001973"/>
    <x v="1"/>
    <x v="5"/>
    <n v="532.70400000000006"/>
    <s v="CA-2017-150350"/>
    <n v="0"/>
    <n v="6"/>
    <n v="0.2"/>
    <n v="-39.952800000000025"/>
    <n v="0.46529189879902266"/>
  </r>
  <r>
    <x v="795"/>
    <x v="22"/>
    <s v="OFF-EN-10002504"/>
    <x v="0"/>
    <x v="11"/>
    <n v="135.9"/>
    <s v="CA-2017-150350"/>
    <n v="0"/>
    <n v="5"/>
    <n v="0"/>
    <n v="63.872999999999998"/>
    <n v="0.44424167803735209"/>
  </r>
  <r>
    <x v="795"/>
    <x v="0"/>
    <s v="TEC-AC-10002842"/>
    <x v="2"/>
    <x v="9"/>
    <n v="666.4"/>
    <s v="US-2017-160528"/>
    <n v="0"/>
    <n v="7"/>
    <n v="0.2"/>
    <n v="-33.319999999999965"/>
    <n v="0.52062335344040378"/>
  </r>
  <r>
    <x v="795"/>
    <x v="21"/>
    <s v="TEC-AC-10003433"/>
    <x v="2"/>
    <x v="9"/>
    <n v="1.98"/>
    <s v="US-2017-117793"/>
    <n v="1"/>
    <n v="2"/>
    <n v="0"/>
    <n v="0.89100000000000001"/>
    <n v="0.52062335344040378"/>
  </r>
  <r>
    <x v="795"/>
    <x v="22"/>
    <s v="OFF-AP-10001492"/>
    <x v="0"/>
    <x v="12"/>
    <n v="43.099999999999994"/>
    <s v="CA-2017-150350"/>
    <n v="0"/>
    <n v="5"/>
    <n v="0"/>
    <n v="11.206"/>
    <n v="0.49507917887403441"/>
  </r>
  <r>
    <x v="795"/>
    <x v="21"/>
    <s v="OFF-LA-10003537"/>
    <x v="0"/>
    <x v="2"/>
    <n v="37.589999999999996"/>
    <s v="US-2017-117793"/>
    <n v="0"/>
    <n v="3"/>
    <n v="0"/>
    <n v="17.667299999999997"/>
    <n v="0.4647369236065339"/>
  </r>
  <r>
    <x v="795"/>
    <x v="22"/>
    <s v="OFF-PA-10002160"/>
    <x v="0"/>
    <x v="0"/>
    <n v="34.68"/>
    <s v="CA-2017-150350"/>
    <n v="0"/>
    <n v="6"/>
    <n v="0"/>
    <n v="16.993200000000002"/>
    <n v="0.43613829632717294"/>
  </r>
  <r>
    <x v="795"/>
    <x v="20"/>
    <s v="OFF-AR-10001954"/>
    <x v="0"/>
    <x v="4"/>
    <n v="29.339999999999996"/>
    <s v="CA-2017-158001"/>
    <n v="0"/>
    <n v="6"/>
    <n v="0"/>
    <n v="7.9218000000000002"/>
    <n v="0.45632477063632687"/>
  </r>
  <r>
    <x v="795"/>
    <x v="21"/>
    <s v="OFF-LA-10002945"/>
    <x v="0"/>
    <x v="2"/>
    <n v="25.2"/>
    <s v="US-2017-117793"/>
    <n v="0"/>
    <n v="4"/>
    <n v="0"/>
    <n v="11.591999999999999"/>
    <n v="0.4647369236065339"/>
  </r>
  <r>
    <x v="795"/>
    <x v="0"/>
    <s v="FUR-FU-10004973"/>
    <x v="1"/>
    <x v="8"/>
    <n v="22.608000000000001"/>
    <s v="US-2017-160528"/>
    <n v="0"/>
    <n v="3"/>
    <n v="0.6"/>
    <n v="-10.173599999999997"/>
    <n v="0.4595170286641902"/>
  </r>
  <r>
    <x v="795"/>
    <x v="20"/>
    <s v="OFF-AR-10002399"/>
    <x v="0"/>
    <x v="4"/>
    <n v="21.299999999999997"/>
    <s v="CA-2017-158001"/>
    <n v="0"/>
    <n v="5"/>
    <n v="0"/>
    <n v="8.7330000000000005"/>
    <n v="0.45632477063632687"/>
  </r>
  <r>
    <x v="795"/>
    <x v="22"/>
    <s v="OFF-SU-10002189"/>
    <x v="0"/>
    <x v="14"/>
    <n v="15.88"/>
    <s v="CA-2017-150350"/>
    <n v="0"/>
    <n v="4"/>
    <n v="0"/>
    <n v="0.15879999999999939"/>
    <n v="0.53938093436526824"/>
  </r>
  <r>
    <x v="795"/>
    <x v="21"/>
    <s v="OFF-ST-10002406"/>
    <x v="0"/>
    <x v="1"/>
    <n v="14.97"/>
    <s v="US-2017-117793"/>
    <n v="0"/>
    <n v="1"/>
    <n v="0"/>
    <n v="4.1916000000000011"/>
    <n v="0.44610841445725197"/>
  </r>
  <r>
    <x v="796"/>
    <x v="4"/>
    <s v="FUR-CH-10001215"/>
    <x v="1"/>
    <x v="5"/>
    <n v="1603.1360000000002"/>
    <s v="CA-2017-128594"/>
    <n v="1"/>
    <n v="4"/>
    <n v="0.2"/>
    <n v="100.19599999999997"/>
    <n v="0.46529189879902266"/>
  </r>
  <r>
    <x v="796"/>
    <x v="0"/>
    <s v="FUR-CH-10002126"/>
    <x v="1"/>
    <x v="5"/>
    <n v="1024.7159999999999"/>
    <s v="CA-2017-152289"/>
    <n v="1"/>
    <n v="6"/>
    <n v="0.3"/>
    <n v="-29.277599999999893"/>
    <n v="0.46529189879902266"/>
  </r>
  <r>
    <x v="796"/>
    <x v="14"/>
    <s v="FUR-TA-10004147"/>
    <x v="1"/>
    <x v="13"/>
    <n v="447.84"/>
    <s v="CA-2017-114601"/>
    <n v="1"/>
    <n v="4"/>
    <n v="0"/>
    <n v="98.524799999999971"/>
    <n v="0.55975208308209756"/>
  </r>
  <r>
    <x v="796"/>
    <x v="14"/>
    <s v="TEC-PH-10002170"/>
    <x v="2"/>
    <x v="6"/>
    <n v="209.96999999999997"/>
    <s v="CA-2017-114601"/>
    <n v="0"/>
    <n v="3"/>
    <n v="0"/>
    <n v="58.791600000000003"/>
    <n v="0.41105220110552465"/>
  </r>
  <r>
    <x v="796"/>
    <x v="5"/>
    <s v="FUR-FU-10000308"/>
    <x v="1"/>
    <x v="8"/>
    <n v="186.54"/>
    <s v="CA-2017-163174"/>
    <n v="1"/>
    <n v="3"/>
    <n v="0"/>
    <n v="41.038800000000002"/>
    <n v="0.4595170286641902"/>
  </r>
  <r>
    <x v="796"/>
    <x v="4"/>
    <s v="OFF-PA-10003625"/>
    <x v="0"/>
    <x v="0"/>
    <n v="154.9"/>
    <s v="CA-2017-105585"/>
    <n v="1"/>
    <n v="5"/>
    <n v="0"/>
    <n v="69.704999999999998"/>
    <n v="0.43613829632717294"/>
  </r>
  <r>
    <x v="796"/>
    <x v="20"/>
    <s v="OFF-BI-10001510"/>
    <x v="0"/>
    <x v="3"/>
    <n v="146.68800000000002"/>
    <s v="US-2017-102141"/>
    <n v="1"/>
    <n v="8"/>
    <n v="0.2"/>
    <n v="45.839999999999996"/>
    <n v="0.46881743173671325"/>
  </r>
  <r>
    <x v="796"/>
    <x v="14"/>
    <s v="TEC-AC-10003911"/>
    <x v="2"/>
    <x v="9"/>
    <n v="479.97"/>
    <s v="CA-2017-114601"/>
    <n v="0"/>
    <n v="3"/>
    <n v="0"/>
    <n v="163.18979999999999"/>
    <n v="0.52062335344040378"/>
  </r>
  <r>
    <x v="796"/>
    <x v="20"/>
    <s v="TEC-AC-10002800"/>
    <x v="2"/>
    <x v="9"/>
    <n v="249.95000000000002"/>
    <s v="US-2017-127425"/>
    <n v="1"/>
    <n v="5"/>
    <n v="0"/>
    <n v="87.482499999999987"/>
    <n v="0.52062335344040378"/>
  </r>
  <r>
    <x v="796"/>
    <x v="0"/>
    <s v="TEC-AC-10004571"/>
    <x v="2"/>
    <x v="9"/>
    <n v="159.98400000000001"/>
    <s v="CA-2017-152289"/>
    <n v="0"/>
    <n v="2"/>
    <n v="0.2"/>
    <n v="43.995600000000003"/>
    <n v="0.52062335344040378"/>
  </r>
  <r>
    <x v="796"/>
    <x v="2"/>
    <s v="TEC-AC-10001109"/>
    <x v="2"/>
    <x v="9"/>
    <n v="47.984000000000002"/>
    <s v="CA-2017-132094"/>
    <n v="1"/>
    <n v="2"/>
    <n v="0.2"/>
    <n v="13.195600000000001"/>
    <n v="0.52062335344040378"/>
  </r>
  <r>
    <x v="796"/>
    <x v="21"/>
    <s v="TEC-AC-10002006"/>
    <x v="2"/>
    <x v="9"/>
    <n v="47.97"/>
    <s v="US-2017-163538"/>
    <n v="1"/>
    <n v="3"/>
    <n v="0"/>
    <n v="14.870699999999998"/>
    <n v="0.52062335344040378"/>
  </r>
  <r>
    <x v="796"/>
    <x v="20"/>
    <s v="TEC-PH-10003442"/>
    <x v="2"/>
    <x v="6"/>
    <n v="33"/>
    <s v="US-2017-127425"/>
    <n v="0"/>
    <n v="6"/>
    <n v="0"/>
    <n v="8.25"/>
    <n v="0.41105220110552465"/>
  </r>
  <r>
    <x v="796"/>
    <x v="16"/>
    <s v="OFF-PA-10002319"/>
    <x v="0"/>
    <x v="0"/>
    <n v="31.007999999999999"/>
    <s v="CA-2017-160598"/>
    <n v="1"/>
    <n v="1"/>
    <n v="0.2"/>
    <n v="11.240400000000001"/>
    <n v="0.43613829632717294"/>
  </r>
  <r>
    <x v="796"/>
    <x v="14"/>
    <s v="OFF-PA-10000605"/>
    <x v="0"/>
    <x v="0"/>
    <n v="11.56"/>
    <s v="CA-2017-114601"/>
    <n v="0"/>
    <n v="2"/>
    <n v="0"/>
    <n v="5.6644000000000005"/>
    <n v="0.43613829632717294"/>
  </r>
  <r>
    <x v="796"/>
    <x v="4"/>
    <s v="OFF-FA-10002983"/>
    <x v="0"/>
    <x v="7"/>
    <n v="10.23"/>
    <s v="CA-2017-105585"/>
    <n v="0"/>
    <n v="3"/>
    <n v="0"/>
    <n v="4.9104000000000001"/>
    <n v="0.51168203684699509"/>
  </r>
  <r>
    <x v="796"/>
    <x v="14"/>
    <s v="OFF-AR-10002578"/>
    <x v="0"/>
    <x v="4"/>
    <n v="8.64"/>
    <s v="CA-2017-114601"/>
    <n v="0"/>
    <n v="3"/>
    <n v="0"/>
    <n v="2.5055999999999998"/>
    <n v="0.45632477063632687"/>
  </r>
  <r>
    <x v="796"/>
    <x v="4"/>
    <s v="OFF-AR-10000390"/>
    <x v="0"/>
    <x v="4"/>
    <n v="8.26"/>
    <s v="US-2017-100405"/>
    <n v="1"/>
    <n v="2"/>
    <n v="0"/>
    <n v="3.7995999999999999"/>
    <n v="0.45632477063632687"/>
  </r>
  <r>
    <x v="796"/>
    <x v="22"/>
    <s v="OFF-PA-10000019"/>
    <x v="0"/>
    <x v="0"/>
    <n v="6.48"/>
    <s v="CA-2017-148201"/>
    <n v="1"/>
    <n v="1"/>
    <n v="0"/>
    <n v="3.1104000000000003"/>
    <n v="0.43613829632717294"/>
  </r>
  <r>
    <x v="796"/>
    <x v="2"/>
    <s v="OFF-AR-10004165"/>
    <x v="0"/>
    <x v="4"/>
    <n v="5.4719999999999995"/>
    <s v="CA-2017-132094"/>
    <n v="0"/>
    <n v="3"/>
    <n v="0.2"/>
    <n v="1.6416000000000004"/>
    <n v="0.45632477063632687"/>
  </r>
  <r>
    <x v="797"/>
    <x v="32"/>
    <s v="FUR-TA-10001307"/>
    <x v="1"/>
    <x v="13"/>
    <n v="244.61499999999998"/>
    <s v="CA-2017-145982"/>
    <n v="1"/>
    <n v="1"/>
    <n v="0.3"/>
    <n v="20.966999999999999"/>
    <n v="0.55975208308209756"/>
  </r>
  <r>
    <x v="797"/>
    <x v="32"/>
    <s v="OFF-PA-10000675"/>
    <x v="0"/>
    <x v="0"/>
    <n v="122.97"/>
    <s v="CA-2017-145982"/>
    <n v="0"/>
    <n v="3"/>
    <n v="0"/>
    <n v="60.255300000000005"/>
    <n v="0.43613829632717294"/>
  </r>
  <r>
    <x v="797"/>
    <x v="32"/>
    <s v="OFF-PA-10002666"/>
    <x v="0"/>
    <x v="0"/>
    <n v="81.540000000000006"/>
    <s v="CA-2017-145982"/>
    <n v="0"/>
    <n v="9"/>
    <n v="0"/>
    <n v="36.692999999999998"/>
    <n v="0.43613829632717294"/>
  </r>
  <r>
    <x v="797"/>
    <x v="0"/>
    <s v="OFF-PA-10004353"/>
    <x v="0"/>
    <x v="0"/>
    <n v="79.920000000000016"/>
    <s v="CA-2017-117919"/>
    <n v="1"/>
    <n v="5"/>
    <n v="0.2"/>
    <n v="27.972000000000001"/>
    <n v="0.43613829632717294"/>
  </r>
  <r>
    <x v="797"/>
    <x v="32"/>
    <s v="TEC-PH-10000011"/>
    <x v="2"/>
    <x v="6"/>
    <n v="59.97"/>
    <s v="CA-2017-145982"/>
    <n v="0"/>
    <n v="3"/>
    <n v="0"/>
    <n v="28.785599999999995"/>
    <n v="0.41105220110552465"/>
  </r>
  <r>
    <x v="797"/>
    <x v="0"/>
    <s v="OFF-SU-10004261"/>
    <x v="0"/>
    <x v="14"/>
    <n v="55.167999999999999"/>
    <s v="US-2017-146710"/>
    <n v="1"/>
    <n v="4"/>
    <n v="0.2"/>
    <n v="6.2063999999999897"/>
    <n v="0.53938093436526824"/>
  </r>
  <r>
    <x v="797"/>
    <x v="0"/>
    <s v="OFF-SU-10004498"/>
    <x v="0"/>
    <x v="14"/>
    <n v="51.52000000000001"/>
    <s v="US-2017-146710"/>
    <n v="0"/>
    <n v="5"/>
    <n v="0.2"/>
    <n v="-10.948000000000002"/>
    <n v="0.53938093436526824"/>
  </r>
  <r>
    <x v="797"/>
    <x v="32"/>
    <s v="OFF-BI-10000174"/>
    <x v="0"/>
    <x v="3"/>
    <n v="29"/>
    <s v="CA-2017-145982"/>
    <n v="0"/>
    <n v="5"/>
    <n v="0"/>
    <n v="13.919999999999998"/>
    <n v="0.46881743173671325"/>
  </r>
  <r>
    <x v="797"/>
    <x v="0"/>
    <s v="OFF-ST-10003572"/>
    <x v="0"/>
    <x v="1"/>
    <n v="14.16"/>
    <s v="CA-2017-117919"/>
    <n v="0"/>
    <n v="1"/>
    <n v="0.2"/>
    <n v="1.0620000000000003"/>
    <n v="0.44610841445725197"/>
  </r>
  <r>
    <x v="797"/>
    <x v="32"/>
    <s v="OFF-FA-10000735"/>
    <x v="0"/>
    <x v="7"/>
    <n v="11.68"/>
    <s v="CA-2017-145982"/>
    <n v="0"/>
    <n v="4"/>
    <n v="0"/>
    <n v="5.2559999999999993"/>
    <n v="0.51168203684699509"/>
  </r>
  <r>
    <x v="797"/>
    <x v="16"/>
    <s v="OFF-LA-10002473"/>
    <x v="0"/>
    <x v="2"/>
    <n v="9.2159999999999993"/>
    <s v="CA-2017-116764"/>
    <n v="1"/>
    <n v="4"/>
    <n v="0.2"/>
    <n v="3.3408000000000002"/>
    <n v="0.4647369236065339"/>
  </r>
  <r>
    <x v="797"/>
    <x v="0"/>
    <s v="OFF-PA-10004971"/>
    <x v="0"/>
    <x v="0"/>
    <n v="4.6240000000000006"/>
    <s v="US-2017-146710"/>
    <n v="0"/>
    <n v="1"/>
    <n v="0.2"/>
    <n v="1.6762000000000001"/>
    <n v="0.43613829632717294"/>
  </r>
  <r>
    <x v="797"/>
    <x v="0"/>
    <s v="OFF-PA-10002615"/>
    <x v="0"/>
    <x v="0"/>
    <n v="3.5280000000000005"/>
    <s v="US-2017-146710"/>
    <n v="0"/>
    <n v="1"/>
    <n v="0.2"/>
    <n v="1.1465999999999998"/>
    <n v="0.43613829632717294"/>
  </r>
  <r>
    <x v="798"/>
    <x v="0"/>
    <s v="FUR-BO-10003159"/>
    <x v="1"/>
    <x v="10"/>
    <n v="156.37279999999998"/>
    <s v="CA-2017-145303"/>
    <n v="1"/>
    <n v="2"/>
    <n v="0.32"/>
    <n v="-52.890800000000027"/>
    <n v="0.5176847302647779"/>
  </r>
  <r>
    <x v="798"/>
    <x v="26"/>
    <s v="TEC-PH-10002890"/>
    <x v="2"/>
    <x v="6"/>
    <n v="108.57599999999999"/>
    <s v="US-2017-144211"/>
    <n v="1"/>
    <n v="3"/>
    <n v="0.2"/>
    <n v="8.1432000000000002"/>
    <n v="0.41105220110552465"/>
  </r>
  <r>
    <x v="798"/>
    <x v="10"/>
    <s v="OFF-BI-10004099"/>
    <x v="0"/>
    <x v="3"/>
    <n v="18.432000000000002"/>
    <s v="CA-2017-137652"/>
    <n v="1"/>
    <n v="8"/>
    <n v="0.7"/>
    <n v="-12.287999999999997"/>
    <n v="0.46881743173671325"/>
  </r>
  <r>
    <x v="798"/>
    <x v="26"/>
    <s v="OFF-PA-10002246"/>
    <x v="0"/>
    <x v="0"/>
    <n v="15.48"/>
    <s v="US-2017-144211"/>
    <n v="0"/>
    <n v="3"/>
    <n v="0.2"/>
    <n v="5.6115000000000004"/>
    <n v="0.43613829632717294"/>
  </r>
  <r>
    <x v="798"/>
    <x v="0"/>
    <s v="OFF-BI-10000050"/>
    <x v="0"/>
    <x v="3"/>
    <n v="13.139999999999997"/>
    <s v="CA-2017-145303"/>
    <n v="0"/>
    <n v="9"/>
    <n v="0.8"/>
    <n v="-21.681000000000004"/>
    <n v="0.46881743173671325"/>
  </r>
  <r>
    <x v="798"/>
    <x v="0"/>
    <s v="OFF-BI-10002414"/>
    <x v="0"/>
    <x v="3"/>
    <n v="10.023999999999997"/>
    <s v="CA-2017-145303"/>
    <n v="0"/>
    <n v="4"/>
    <n v="0.8"/>
    <n v="-16.539600000000007"/>
    <n v="0.46881743173671325"/>
  </r>
  <r>
    <x v="799"/>
    <x v="2"/>
    <s v="FUR-TA-10004152"/>
    <x v="1"/>
    <x v="13"/>
    <n v="241.92"/>
    <s v="CA-2017-159912"/>
    <n v="1"/>
    <n v="4"/>
    <n v="0.4"/>
    <n v="-56.448000000000008"/>
    <n v="0.55975208308209756"/>
  </r>
  <r>
    <x v="799"/>
    <x v="2"/>
    <s v="FUR-BO-10002853"/>
    <x v="1"/>
    <x v="10"/>
    <n v="163.88"/>
    <s v="CA-2017-159912"/>
    <n v="0"/>
    <n v="4"/>
    <n v="0.5"/>
    <n v="-81.94"/>
    <n v="0.5176847302647779"/>
  </r>
  <r>
    <x v="799"/>
    <x v="1"/>
    <s v="TEC-AC-10001767"/>
    <x v="2"/>
    <x v="9"/>
    <n v="95.976000000000013"/>
    <s v="CA-2017-158568"/>
    <n v="1"/>
    <n v="3"/>
    <n v="0.2"/>
    <n v="-10.797300000000011"/>
    <n v="0.52062335344040378"/>
  </r>
  <r>
    <x v="799"/>
    <x v="1"/>
    <s v="OFF-PA-10003256"/>
    <x v="0"/>
    <x v="0"/>
    <n v="64.623999999999995"/>
    <s v="CA-2017-158568"/>
    <n v="0"/>
    <n v="7"/>
    <n v="0.2"/>
    <n v="22.618399999999994"/>
    <n v="0.43613829632717294"/>
  </r>
  <r>
    <x v="799"/>
    <x v="38"/>
    <s v="OFF-SU-10000381"/>
    <x v="0"/>
    <x v="14"/>
    <n v="27.93"/>
    <s v="CA-2017-161207"/>
    <n v="1"/>
    <n v="3"/>
    <n v="0"/>
    <n v="8.0996999999999986"/>
    <n v="0.53938093436526824"/>
  </r>
  <r>
    <x v="799"/>
    <x v="20"/>
    <s v="TEC-PH-10003442"/>
    <x v="2"/>
    <x v="6"/>
    <n v="22"/>
    <s v="CA-2017-128727"/>
    <n v="1"/>
    <n v="4"/>
    <n v="0"/>
    <n v="5.5"/>
    <n v="0.41105220110552465"/>
  </r>
  <r>
    <x v="799"/>
    <x v="2"/>
    <s v="OFF-FA-10000053"/>
    <x v="0"/>
    <x v="7"/>
    <n v="10.584"/>
    <s v="CA-2017-159912"/>
    <n v="0"/>
    <n v="7"/>
    <n v="0.2"/>
    <n v="-2.3813999999999993"/>
    <n v="0.51168203684699509"/>
  </r>
  <r>
    <x v="799"/>
    <x v="2"/>
    <s v="OFF-BI-10002071"/>
    <x v="0"/>
    <x v="3"/>
    <n v="3.4860000000000002"/>
    <s v="CA-2017-159912"/>
    <n v="0"/>
    <n v="2"/>
    <n v="0.7"/>
    <n v="-2.7887999999999993"/>
    <n v="0.46881743173671325"/>
  </r>
  <r>
    <x v="799"/>
    <x v="1"/>
    <s v="OFF-BI-10002609"/>
    <x v="0"/>
    <x v="3"/>
    <n v="1.7879999999999996"/>
    <s v="CA-2017-158568"/>
    <n v="0"/>
    <n v="3"/>
    <n v="0.8"/>
    <n v="-3.0396000000000001"/>
    <n v="0.46881743173671325"/>
  </r>
  <r>
    <x v="800"/>
    <x v="2"/>
    <s v="FUR-CH-10003312"/>
    <x v="1"/>
    <x v="5"/>
    <n v="786.74400000000003"/>
    <s v="US-2017-141544"/>
    <n v="1"/>
    <n v="4"/>
    <n v="0.3"/>
    <n v="-258.50160000000011"/>
    <n v="0.46529189879902266"/>
  </r>
  <r>
    <x v="800"/>
    <x v="4"/>
    <s v="TEC-PH-10004908"/>
    <x v="2"/>
    <x v="6"/>
    <n v="339.96000000000004"/>
    <s v="CA-2017-165995"/>
    <n v="1"/>
    <n v="5"/>
    <n v="0.2"/>
    <n v="42.494999999999948"/>
    <n v="0.41105220110552465"/>
  </r>
  <r>
    <x v="800"/>
    <x v="2"/>
    <s v="TEC-PH-10003645"/>
    <x v="2"/>
    <x v="6"/>
    <n v="290.89800000000002"/>
    <s v="US-2017-141544"/>
    <n v="0"/>
    <n v="3"/>
    <n v="0.4"/>
    <n v="-67.876199999999997"/>
    <n v="0.41105220110552465"/>
  </r>
  <r>
    <x v="800"/>
    <x v="2"/>
    <s v="OFF-LA-10001074"/>
    <x v="0"/>
    <x v="2"/>
    <n v="100.24000000000001"/>
    <s v="US-2017-141544"/>
    <n v="0"/>
    <n v="10"/>
    <n v="0.2"/>
    <n v="33.830999999999989"/>
    <n v="0.4647369236065339"/>
  </r>
  <r>
    <x v="800"/>
    <x v="2"/>
    <s v="OFF-ST-10000675"/>
    <x v="0"/>
    <x v="1"/>
    <n v="54.224000000000004"/>
    <s v="US-2017-141544"/>
    <n v="0"/>
    <n v="2"/>
    <n v="0.2"/>
    <n v="3.3889999999999993"/>
    <n v="0.44610841445725197"/>
  </r>
  <r>
    <x v="800"/>
    <x v="4"/>
    <s v="FUR-FU-10000672"/>
    <x v="1"/>
    <x v="8"/>
    <n v="47.04"/>
    <s v="CA-2017-165995"/>
    <n v="0"/>
    <n v="4"/>
    <n v="0"/>
    <n v="15.993599999999997"/>
    <n v="0.4595170286641902"/>
  </r>
  <r>
    <x v="800"/>
    <x v="2"/>
    <s v="OFF-BI-10001524"/>
    <x v="0"/>
    <x v="3"/>
    <n v="37.76400000000001"/>
    <s v="US-2017-141544"/>
    <n v="0"/>
    <n v="6"/>
    <n v="0.7"/>
    <n v="-27.693600000000004"/>
    <n v="0.46881743173671325"/>
  </r>
  <r>
    <x v="801"/>
    <x v="0"/>
    <s v="OFF-ST-10001580"/>
    <x v="0"/>
    <x v="1"/>
    <n v="23.968000000000004"/>
    <s v="CA-2017-117408"/>
    <n v="1"/>
    <n v="2"/>
    <n v="0.2"/>
    <n v="2.3967999999999989"/>
    <n v="0.44610841445725197"/>
  </r>
  <r>
    <x v="802"/>
    <x v="20"/>
    <s v="OFF-BI-10004995"/>
    <x v="0"/>
    <x v="3"/>
    <n v="4355.1680000000006"/>
    <s v="CA-2017-129714"/>
    <n v="1"/>
    <n v="4"/>
    <n v="0.2"/>
    <n v="1415.4295999999997"/>
    <n v="0.46881743173671325"/>
  </r>
  <r>
    <x v="802"/>
    <x v="14"/>
    <s v="OFF-AP-10002457"/>
    <x v="0"/>
    <x v="12"/>
    <n v="376.74"/>
    <s v="CA-2017-116526"/>
    <n v="1"/>
    <n v="4"/>
    <n v="0.1"/>
    <n v="71.161999999999978"/>
    <n v="0.49507917887403441"/>
  </r>
  <r>
    <x v="802"/>
    <x v="20"/>
    <s v="FUR-FU-10004864"/>
    <x v="1"/>
    <x v="8"/>
    <n v="191.82"/>
    <s v="CA-2017-151561"/>
    <n v="1"/>
    <n v="3"/>
    <n v="0"/>
    <n v="61.382399999999997"/>
    <n v="0.4595170286641902"/>
  </r>
  <r>
    <x v="802"/>
    <x v="20"/>
    <s v="TEC-AC-10001432"/>
    <x v="2"/>
    <x v="9"/>
    <n v="468.90000000000003"/>
    <s v="CA-2017-151561"/>
    <n v="0"/>
    <n v="6"/>
    <n v="0"/>
    <n v="206.31600000000006"/>
    <n v="0.52062335344040378"/>
  </r>
  <r>
    <x v="802"/>
    <x v="20"/>
    <s v="TEC-AC-10003399"/>
    <x v="2"/>
    <x v="9"/>
    <n v="72.48"/>
    <s v="CA-2017-151561"/>
    <n v="0"/>
    <n v="2"/>
    <n v="0"/>
    <n v="30.441600000000001"/>
    <n v="0.52062335344040378"/>
  </r>
  <r>
    <x v="802"/>
    <x v="20"/>
    <s v="TEC-AC-10000290"/>
    <x v="2"/>
    <x v="9"/>
    <n v="6.79"/>
    <s v="CA-2017-129714"/>
    <n v="0"/>
    <n v="1"/>
    <n v="0"/>
    <n v="2.3086000000000002"/>
    <n v="0.52062335344040378"/>
  </r>
  <r>
    <x v="802"/>
    <x v="20"/>
    <s v="OFF-PA-10001970"/>
    <x v="0"/>
    <x v="0"/>
    <n v="49.12"/>
    <s v="CA-2017-129714"/>
    <n v="0"/>
    <n v="4"/>
    <n v="0"/>
    <n v="23.086399999999998"/>
    <n v="0.43613829632717294"/>
  </r>
  <r>
    <x v="802"/>
    <x v="2"/>
    <s v="OFF-PA-10004675"/>
    <x v="0"/>
    <x v="0"/>
    <n v="30.48"/>
    <s v="CA-2017-155481"/>
    <n v="1"/>
    <n v="6"/>
    <n v="0.2"/>
    <n v="9.9059999999999988"/>
    <n v="0.43613829632717294"/>
  </r>
  <r>
    <x v="802"/>
    <x v="14"/>
    <s v="OFF-BI-10000320"/>
    <x v="0"/>
    <x v="3"/>
    <n v="29.52"/>
    <s v="CA-2017-116526"/>
    <n v="0"/>
    <n v="4"/>
    <n v="0"/>
    <n v="14.4648"/>
    <n v="0.46881743173671325"/>
  </r>
  <r>
    <x v="802"/>
    <x v="14"/>
    <s v="OFF-BI-10001116"/>
    <x v="0"/>
    <x v="3"/>
    <n v="26.400000000000002"/>
    <s v="CA-2017-116526"/>
    <n v="0"/>
    <n v="5"/>
    <n v="0"/>
    <n v="12.672000000000001"/>
    <n v="0.46881743173671325"/>
  </r>
  <r>
    <x v="802"/>
    <x v="20"/>
    <s v="OFF-PA-10001970"/>
    <x v="0"/>
    <x v="0"/>
    <n v="24.56"/>
    <s v="CA-2017-129714"/>
    <n v="0"/>
    <n v="2"/>
    <n v="0"/>
    <n v="11.543199999999999"/>
    <n v="0.43613829632717294"/>
  </r>
  <r>
    <x v="802"/>
    <x v="14"/>
    <s v="OFF-BI-10004728"/>
    <x v="0"/>
    <x v="3"/>
    <n v="24.1"/>
    <s v="CA-2017-116526"/>
    <n v="0"/>
    <n v="5"/>
    <n v="0"/>
    <n v="11.086"/>
    <n v="0.46881743173671325"/>
  </r>
  <r>
    <x v="802"/>
    <x v="2"/>
    <s v="TEC-PH-10002293"/>
    <x v="2"/>
    <x v="6"/>
    <n v="23.987999999999996"/>
    <s v="CA-2017-155481"/>
    <n v="0"/>
    <n v="2"/>
    <n v="0.4"/>
    <n v="-4.7975999999999974"/>
    <n v="0.41105220110552465"/>
  </r>
  <r>
    <x v="802"/>
    <x v="4"/>
    <s v="OFF-EN-10001335"/>
    <x v="0"/>
    <x v="11"/>
    <n v="21.88"/>
    <s v="CA-2017-120859"/>
    <n v="1"/>
    <n v="2"/>
    <n v="0"/>
    <n v="10.94"/>
    <n v="0.44424167803735209"/>
  </r>
  <r>
    <x v="802"/>
    <x v="2"/>
    <s v="OFF-FA-10002780"/>
    <x v="0"/>
    <x v="7"/>
    <n v="16.687999999999999"/>
    <s v="CA-2017-155481"/>
    <n v="0"/>
    <n v="7"/>
    <n v="0.2"/>
    <n v="5.4235999999999995"/>
    <n v="0.51168203684699509"/>
  </r>
  <r>
    <x v="802"/>
    <x v="4"/>
    <s v="OFF-EN-10002500"/>
    <x v="0"/>
    <x v="11"/>
    <n v="12.78"/>
    <s v="CA-2017-124583"/>
    <n v="1"/>
    <n v="1"/>
    <n v="0"/>
    <n v="5.7509999999999994"/>
    <n v="0.44424167803735209"/>
  </r>
  <r>
    <x v="802"/>
    <x v="14"/>
    <s v="OFF-AR-10004999"/>
    <x v="0"/>
    <x v="4"/>
    <n v="11.96"/>
    <s v="CA-2017-116526"/>
    <n v="0"/>
    <n v="2"/>
    <n v="0"/>
    <n v="2.99"/>
    <n v="0.45632477063632687"/>
  </r>
  <r>
    <x v="802"/>
    <x v="20"/>
    <s v="OFF-SU-10001574"/>
    <x v="0"/>
    <x v="14"/>
    <n v="10.95"/>
    <s v="CA-2017-151561"/>
    <n v="0"/>
    <n v="3"/>
    <n v="0"/>
    <n v="3.2849999999999993"/>
    <n v="0.53938093436526824"/>
  </r>
  <r>
    <x v="802"/>
    <x v="14"/>
    <s v="TEC-PH-10002365"/>
    <x v="2"/>
    <x v="6"/>
    <n v="8.7799999999999994"/>
    <s v="CA-2017-116526"/>
    <n v="0"/>
    <n v="1"/>
    <n v="0"/>
    <n v="2.2827999999999999"/>
    <n v="0.41105220110552465"/>
  </r>
  <r>
    <x v="802"/>
    <x v="20"/>
    <s v="OFF-BI-10002160"/>
    <x v="0"/>
    <x v="3"/>
    <n v="3.048"/>
    <s v="CA-2017-129714"/>
    <n v="0"/>
    <n v="1"/>
    <n v="0.2"/>
    <n v="1.0668"/>
    <n v="0.46881743173671325"/>
  </r>
  <r>
    <x v="803"/>
    <x v="1"/>
    <s v="TEC-MA-10003230"/>
    <x v="2"/>
    <x v="15"/>
    <n v="1362.8999999999999"/>
    <s v="CA-2017-144764"/>
    <n v="1"/>
    <n v="3"/>
    <n v="0.3"/>
    <n v="-19.470000000000141"/>
    <n v="0.5183572270896134"/>
  </r>
  <r>
    <x v="803"/>
    <x v="4"/>
    <s v="TEC-PH-10001530"/>
    <x v="2"/>
    <x v="6"/>
    <n v="1091.1680000000001"/>
    <s v="CA-2017-126732"/>
    <n v="1"/>
    <n v="4"/>
    <n v="0.2"/>
    <n v="68.197999999999979"/>
    <n v="0.41105220110552465"/>
  </r>
  <r>
    <x v="803"/>
    <x v="22"/>
    <s v="TEC-CO-10002095"/>
    <x v="2"/>
    <x v="16"/>
    <n v="999.98"/>
    <s v="CA-2017-166429"/>
    <n v="1"/>
    <n v="2"/>
    <n v="0"/>
    <n v="449.99099999999999"/>
    <n v="0.55185675810753509"/>
  </r>
  <r>
    <x v="803"/>
    <x v="4"/>
    <s v="FUR-TA-10001539"/>
    <x v="1"/>
    <x v="13"/>
    <n v="568.72800000000007"/>
    <s v="CA-2017-126732"/>
    <n v="0"/>
    <n v="3"/>
    <n v="0.2"/>
    <n v="28.436399999999935"/>
    <n v="0.55975208308209756"/>
  </r>
  <r>
    <x v="803"/>
    <x v="25"/>
    <s v="FUR-TA-10001768"/>
    <x v="1"/>
    <x v="13"/>
    <n v="472.51800000000003"/>
    <s v="CA-2017-106950"/>
    <n v="1"/>
    <n v="3"/>
    <n v="0.4"/>
    <n v="-149.63070000000005"/>
    <n v="0.55975208308209756"/>
  </r>
  <r>
    <x v="803"/>
    <x v="25"/>
    <s v="OFF-AP-10000159"/>
    <x v="0"/>
    <x v="12"/>
    <n v="309.45600000000002"/>
    <s v="CA-2017-106950"/>
    <n v="0"/>
    <n v="9"/>
    <n v="0.2"/>
    <n v="34.813799999999944"/>
    <n v="0.49507917887403441"/>
  </r>
  <r>
    <x v="803"/>
    <x v="22"/>
    <s v="FUR-CH-10003061"/>
    <x v="1"/>
    <x v="5"/>
    <n v="215.976"/>
    <s v="CA-2017-106278"/>
    <n v="1"/>
    <n v="3"/>
    <n v="0.2"/>
    <n v="-2.6997000000000355"/>
    <n v="0.46529189879902266"/>
  </r>
  <r>
    <x v="803"/>
    <x v="25"/>
    <s v="TEC-AC-10002049"/>
    <x v="2"/>
    <x v="9"/>
    <n v="1012.6800000000001"/>
    <s v="CA-2017-106950"/>
    <n v="0"/>
    <n v="3"/>
    <n v="0.2"/>
    <n v="303.80400000000003"/>
    <n v="0.52062335344040378"/>
  </r>
  <r>
    <x v="803"/>
    <x v="0"/>
    <s v="TEC-AC-10001714"/>
    <x v="2"/>
    <x v="9"/>
    <n v="159.56"/>
    <s v="CA-2017-112739"/>
    <n v="1"/>
    <n v="5"/>
    <n v="0.2"/>
    <n v="33.906499999999994"/>
    <n v="0.52062335344040378"/>
  </r>
  <r>
    <x v="803"/>
    <x v="4"/>
    <s v="FUR-FU-10001889"/>
    <x v="1"/>
    <x v="8"/>
    <n v="94.679999999999993"/>
    <s v="CA-2017-126732"/>
    <n v="0"/>
    <n v="9"/>
    <n v="0"/>
    <n v="31.244399999999995"/>
    <n v="0.4595170286641902"/>
  </r>
  <r>
    <x v="803"/>
    <x v="1"/>
    <s v="FUR-FU-10000277"/>
    <x v="1"/>
    <x v="8"/>
    <n v="84.272000000000006"/>
    <s v="CA-2017-129847"/>
    <n v="1"/>
    <n v="2"/>
    <n v="0.6"/>
    <n v="-75.844800000000006"/>
    <n v="0.4595170286641902"/>
  </r>
  <r>
    <x v="803"/>
    <x v="20"/>
    <s v="OFF-AR-10002240"/>
    <x v="0"/>
    <x v="4"/>
    <n v="75.48"/>
    <s v="CA-2017-130407"/>
    <n v="1"/>
    <n v="2"/>
    <n v="0"/>
    <n v="19.6248"/>
    <n v="0.45632477063632687"/>
  </r>
  <r>
    <x v="803"/>
    <x v="22"/>
    <s v="OFF-EN-10003567"/>
    <x v="0"/>
    <x v="11"/>
    <n v="65.94"/>
    <s v="CA-2017-106278"/>
    <n v="0"/>
    <n v="3"/>
    <n v="0"/>
    <n v="30.991800000000001"/>
    <n v="0.44424167803735209"/>
  </r>
  <r>
    <x v="803"/>
    <x v="4"/>
    <s v="OFF-ST-10003455"/>
    <x v="0"/>
    <x v="1"/>
    <n v="46.53"/>
    <s v="CA-2017-113096"/>
    <n v="1"/>
    <n v="3"/>
    <n v="0"/>
    <n v="12.097800000000001"/>
    <n v="0.44610841445725197"/>
  </r>
  <r>
    <x v="803"/>
    <x v="20"/>
    <s v="FUR-FU-10001967"/>
    <x v="1"/>
    <x v="8"/>
    <n v="39.979999999999997"/>
    <s v="CA-2017-130407"/>
    <n v="0"/>
    <n v="2"/>
    <n v="0"/>
    <n v="9.9949999999999974"/>
    <n v="0.4595170286641902"/>
  </r>
  <r>
    <x v="803"/>
    <x v="1"/>
    <s v="OFF-ST-10002485"/>
    <x v="0"/>
    <x v="1"/>
    <n v="35.167999999999999"/>
    <s v="CA-2017-144764"/>
    <n v="0"/>
    <n v="2"/>
    <n v="0.2"/>
    <n v="-8.3524000000000012"/>
    <n v="0.44610841445725197"/>
  </r>
  <r>
    <x v="803"/>
    <x v="1"/>
    <s v="OFF-LA-10000240"/>
    <x v="0"/>
    <x v="2"/>
    <n v="29.24"/>
    <s v="CA-2017-144764"/>
    <n v="0"/>
    <n v="5"/>
    <n v="0.2"/>
    <n v="9.8685000000000009"/>
    <n v="0.4647369236065339"/>
  </r>
  <r>
    <x v="803"/>
    <x v="4"/>
    <s v="OFF-ST-10000321"/>
    <x v="0"/>
    <x v="1"/>
    <n v="23.669999999999998"/>
    <s v="CA-2017-126732"/>
    <n v="0"/>
    <n v="3"/>
    <n v="0"/>
    <n v="0.94679999999999698"/>
    <n v="0.44610841445725197"/>
  </r>
  <r>
    <x v="803"/>
    <x v="25"/>
    <s v="OFF-BI-10000014"/>
    <x v="0"/>
    <x v="3"/>
    <n v="22.911000000000005"/>
    <s v="CA-2017-106950"/>
    <n v="0"/>
    <n v="7"/>
    <n v="0.7"/>
    <n v="-17.565099999999994"/>
    <n v="0.46881743173671325"/>
  </r>
  <r>
    <x v="803"/>
    <x v="25"/>
    <s v="OFF-AR-10003560"/>
    <x v="0"/>
    <x v="4"/>
    <n v="19.456000000000003"/>
    <s v="CA-2017-106950"/>
    <n v="0"/>
    <n v="4"/>
    <n v="0.2"/>
    <n v="3.4047999999999981"/>
    <n v="0.45632477063632687"/>
  </r>
  <r>
    <x v="803"/>
    <x v="4"/>
    <s v="OFF-AR-10004752"/>
    <x v="0"/>
    <x v="4"/>
    <n v="18.689999999999998"/>
    <s v="CA-2017-126732"/>
    <n v="0"/>
    <n v="7"/>
    <n v="0"/>
    <n v="5.2332000000000001"/>
    <n v="0.45632477063632687"/>
  </r>
  <r>
    <x v="803"/>
    <x v="25"/>
    <s v="OFF-BI-10003166"/>
    <x v="0"/>
    <x v="3"/>
    <n v="17.220000000000006"/>
    <s v="CA-2017-106950"/>
    <n v="0"/>
    <n v="5"/>
    <n v="0.7"/>
    <n v="-12.628"/>
    <n v="0.46881743173671325"/>
  </r>
  <r>
    <x v="803"/>
    <x v="0"/>
    <s v="OFF-BI-10001132"/>
    <x v="0"/>
    <x v="3"/>
    <n v="8.6079999999999988"/>
    <s v="CA-2017-112739"/>
    <n v="0"/>
    <n v="8"/>
    <n v="0.8"/>
    <n v="-13.342400000000001"/>
    <n v="0.46881743173671325"/>
  </r>
  <r>
    <x v="803"/>
    <x v="21"/>
    <s v="OFF-BI-10004970"/>
    <x v="0"/>
    <x v="3"/>
    <n v="8.26"/>
    <s v="CA-2017-116540"/>
    <n v="1"/>
    <n v="2"/>
    <n v="0"/>
    <n v="3.8822000000000001"/>
    <n v="0.46881743173671325"/>
  </r>
  <r>
    <x v="803"/>
    <x v="4"/>
    <s v="OFF-BI-10001553"/>
    <x v="0"/>
    <x v="3"/>
    <n v="7.3120000000000012"/>
    <s v="CA-2017-126732"/>
    <n v="0"/>
    <n v="1"/>
    <n v="0.2"/>
    <n v="2.5591999999999997"/>
    <n v="0.46881743173671325"/>
  </r>
  <r>
    <x v="803"/>
    <x v="21"/>
    <s v="OFF-FA-10002676"/>
    <x v="0"/>
    <x v="7"/>
    <n v="1.81"/>
    <s v="CA-2017-116540"/>
    <n v="0"/>
    <n v="1"/>
    <n v="0"/>
    <n v="0.65159999999999996"/>
    <n v="0.51168203684699509"/>
  </r>
  <r>
    <x v="804"/>
    <x v="2"/>
    <s v="OFF-BI-10000545"/>
    <x v="0"/>
    <x v="3"/>
    <n v="1141.4700000000003"/>
    <s v="CA-2017-158099"/>
    <n v="1"/>
    <n v="5"/>
    <n v="0.7"/>
    <n v="-760.98000000000025"/>
    <n v="0.46881743173671325"/>
  </r>
  <r>
    <x v="804"/>
    <x v="36"/>
    <s v="FUR-BO-10003159"/>
    <x v="1"/>
    <x v="10"/>
    <n v="344.94"/>
    <s v="US-2017-147711"/>
    <n v="1"/>
    <n v="3"/>
    <n v="0"/>
    <n v="31.044599999999974"/>
    <n v="0.5176847302647779"/>
  </r>
  <r>
    <x v="804"/>
    <x v="2"/>
    <s v="TEC-PH-10002496"/>
    <x v="2"/>
    <x v="6"/>
    <n v="280.78200000000004"/>
    <s v="CA-2017-158099"/>
    <n v="0"/>
    <n v="3"/>
    <n v="0.4"/>
    <n v="-46.797000000000025"/>
    <n v="0.41105220110552465"/>
  </r>
  <r>
    <x v="804"/>
    <x v="1"/>
    <s v="FUR-BO-10003894"/>
    <x v="1"/>
    <x v="10"/>
    <n v="198.744"/>
    <s v="US-2017-104815"/>
    <n v="1"/>
    <n v="4"/>
    <n v="0.3"/>
    <n v="0"/>
    <n v="0.5176847302647779"/>
  </r>
  <r>
    <x v="804"/>
    <x v="8"/>
    <s v="OFF-BI-10000014"/>
    <x v="0"/>
    <x v="3"/>
    <n v="87.28"/>
    <s v="US-2017-101616"/>
    <n v="1"/>
    <n v="8"/>
    <n v="0"/>
    <n v="41.021599999999999"/>
    <n v="0.46881743173671325"/>
  </r>
  <r>
    <x v="804"/>
    <x v="1"/>
    <s v="FUR-FU-10003394"/>
    <x v="1"/>
    <x v="8"/>
    <n v="83.951999999999998"/>
    <s v="US-2017-100566"/>
    <n v="1"/>
    <n v="3"/>
    <n v="0.6"/>
    <n v="-90.24839999999999"/>
    <n v="0.4595170286641902"/>
  </r>
  <r>
    <x v="804"/>
    <x v="36"/>
    <s v="OFF-LA-10004093"/>
    <x v="0"/>
    <x v="2"/>
    <n v="58.48"/>
    <s v="US-2017-147711"/>
    <n v="0"/>
    <n v="8"/>
    <n v="0"/>
    <n v="27.485599999999998"/>
    <n v="0.4647369236065339"/>
  </r>
  <r>
    <x v="804"/>
    <x v="21"/>
    <s v="OFF-ST-10000918"/>
    <x v="0"/>
    <x v="1"/>
    <n v="54.5"/>
    <s v="CA-2017-163986"/>
    <n v="1"/>
    <n v="5"/>
    <n v="0"/>
    <n v="14.169999999999998"/>
    <n v="0.44610841445725197"/>
  </r>
  <r>
    <x v="804"/>
    <x v="37"/>
    <s v="OFF-PA-10002713"/>
    <x v="0"/>
    <x v="0"/>
    <n v="48.16"/>
    <s v="CA-2017-132143"/>
    <n v="1"/>
    <n v="7"/>
    <n v="0"/>
    <n v="22.153599999999997"/>
    <n v="0.43613829632717294"/>
  </r>
  <r>
    <x v="804"/>
    <x v="10"/>
    <s v="OFF-PA-10002246"/>
    <x v="0"/>
    <x v="0"/>
    <n v="30.96"/>
    <s v="CA-2017-153185"/>
    <n v="1"/>
    <n v="6"/>
    <n v="0.2"/>
    <n v="11.223000000000001"/>
    <n v="0.43613829632717294"/>
  </r>
  <r>
    <x v="804"/>
    <x v="36"/>
    <s v="FUR-FU-10002364"/>
    <x v="1"/>
    <x v="8"/>
    <n v="14.76"/>
    <s v="US-2017-147711"/>
    <n v="0"/>
    <n v="2"/>
    <n v="0"/>
    <n v="4.2803999999999984"/>
    <n v="0.4595170286641902"/>
  </r>
  <r>
    <x v="804"/>
    <x v="36"/>
    <s v="OFF-BI-10003350"/>
    <x v="0"/>
    <x v="3"/>
    <n v="12.76"/>
    <s v="US-2017-147711"/>
    <n v="0"/>
    <n v="2"/>
    <n v="0"/>
    <n v="5.8695999999999993"/>
    <n v="0.46881743173671325"/>
  </r>
  <r>
    <x v="804"/>
    <x v="1"/>
    <s v="OFF-BI-10004236"/>
    <x v="0"/>
    <x v="3"/>
    <n v="8.8079999999999981"/>
    <s v="CA-2017-159737"/>
    <n v="1"/>
    <n v="3"/>
    <n v="0.8"/>
    <n v="-14.973600000000001"/>
    <n v="0.46881743173671325"/>
  </r>
  <r>
    <x v="805"/>
    <x v="4"/>
    <s v="TEC-CO-10003763"/>
    <x v="2"/>
    <x v="16"/>
    <n v="2799.9600000000005"/>
    <s v="CA-2017-129630"/>
    <n v="1"/>
    <n v="5"/>
    <n v="0.2"/>
    <n v="944.98649999999986"/>
    <n v="0.55185675810753509"/>
  </r>
  <r>
    <x v="805"/>
    <x v="28"/>
    <s v="OFF-ST-10001490"/>
    <x v="0"/>
    <x v="1"/>
    <n v="535.41"/>
    <s v="CA-2017-168774"/>
    <n v="1"/>
    <n v="3"/>
    <n v="0"/>
    <n v="160.62299999999993"/>
    <n v="0.44610841445725197"/>
  </r>
  <r>
    <x v="805"/>
    <x v="13"/>
    <s v="OFF-PA-10001357"/>
    <x v="0"/>
    <x v="0"/>
    <n v="239.5"/>
    <s v="CA-2017-117604"/>
    <n v="1"/>
    <n v="5"/>
    <n v="0"/>
    <n v="114.95999999999998"/>
    <n v="0.43613829632717294"/>
  </r>
  <r>
    <x v="805"/>
    <x v="3"/>
    <s v="OFF-ST-10002583"/>
    <x v="0"/>
    <x v="1"/>
    <n v="129.91999999999999"/>
    <s v="CA-2017-131205"/>
    <n v="1"/>
    <n v="4"/>
    <n v="0"/>
    <n v="5.1967999999999961"/>
    <n v="0.44610841445725197"/>
  </r>
  <r>
    <x v="805"/>
    <x v="3"/>
    <s v="OFF-BI-10000315"/>
    <x v="0"/>
    <x v="3"/>
    <n v="113.94"/>
    <s v="CA-2017-131205"/>
    <n v="0"/>
    <n v="6"/>
    <n v="0"/>
    <n v="54.691199999999995"/>
    <n v="0.46881743173671325"/>
  </r>
  <r>
    <x v="805"/>
    <x v="24"/>
    <s v="TEC-AC-10000109"/>
    <x v="2"/>
    <x v="9"/>
    <n v="279.95"/>
    <s v="CA-2017-142524"/>
    <n v="1"/>
    <n v="5"/>
    <n v="0"/>
    <n v="67.188000000000017"/>
    <n v="0.52062335344040378"/>
  </r>
  <r>
    <x v="805"/>
    <x v="15"/>
    <s v="OFF-AP-10001205"/>
    <x v="0"/>
    <x v="12"/>
    <n v="87.168000000000006"/>
    <s v="CA-2017-149783"/>
    <n v="1"/>
    <n v="2"/>
    <n v="0.2"/>
    <n v="8.7168000000000063"/>
    <n v="0.49507917887403441"/>
  </r>
  <r>
    <x v="805"/>
    <x v="20"/>
    <s v="FUR-FU-10004748"/>
    <x v="1"/>
    <x v="8"/>
    <n v="63.94"/>
    <s v="CA-2017-123120"/>
    <n v="1"/>
    <n v="1"/>
    <n v="0"/>
    <n v="24.936599999999999"/>
    <n v="0.4595170286641902"/>
  </r>
  <r>
    <x v="805"/>
    <x v="0"/>
    <s v="OFF-AR-10001044"/>
    <x v="0"/>
    <x v="4"/>
    <n v="62.376000000000005"/>
    <s v="CA-2017-169971"/>
    <n v="1"/>
    <n v="3"/>
    <n v="0.2"/>
    <n v="7.0172999999999952"/>
    <n v="0.45632477063632687"/>
  </r>
  <r>
    <x v="805"/>
    <x v="20"/>
    <s v="OFF-BI-10001460"/>
    <x v="0"/>
    <x v="3"/>
    <n v="60.600000000000009"/>
    <s v="CA-2017-123120"/>
    <n v="0"/>
    <n v="5"/>
    <n v="0.2"/>
    <n v="20.452499999999997"/>
    <n v="0.46881743173671325"/>
  </r>
  <r>
    <x v="805"/>
    <x v="3"/>
    <s v="FUR-FU-10003347"/>
    <x v="1"/>
    <x v="8"/>
    <n v="42.599999999999994"/>
    <s v="CA-2017-131205"/>
    <n v="0"/>
    <n v="3"/>
    <n v="0"/>
    <n v="16.614000000000001"/>
    <n v="0.4595170286641902"/>
  </r>
  <r>
    <x v="805"/>
    <x v="15"/>
    <s v="OFF-AR-10002987"/>
    <x v="0"/>
    <x v="4"/>
    <n v="31.744"/>
    <s v="CA-2017-149783"/>
    <n v="0"/>
    <n v="2"/>
    <n v="0.2"/>
    <n v="8.3328000000000024"/>
    <n v="0.45632477063632687"/>
  </r>
  <r>
    <x v="805"/>
    <x v="4"/>
    <s v="FUR-FU-10000260"/>
    <x v="1"/>
    <x v="8"/>
    <n v="24.27"/>
    <s v="CA-2017-129630"/>
    <n v="0"/>
    <n v="3"/>
    <n v="0"/>
    <n v="8.7371999999999996"/>
    <n v="0.4595170286641902"/>
  </r>
  <r>
    <x v="805"/>
    <x v="20"/>
    <s v="OFF-SU-10002503"/>
    <x v="0"/>
    <x v="14"/>
    <n v="22.72"/>
    <s v="CA-2017-123120"/>
    <n v="0"/>
    <n v="4"/>
    <n v="0"/>
    <n v="6.5887999999999991"/>
    <n v="0.53938093436526824"/>
  </r>
  <r>
    <x v="805"/>
    <x v="24"/>
    <s v="OFF-EN-10003286"/>
    <x v="0"/>
    <x v="11"/>
    <n v="16.559999999999999"/>
    <s v="CA-2017-142524"/>
    <n v="0"/>
    <n v="2"/>
    <n v="0"/>
    <n v="7.783199999999999"/>
    <n v="0.44424167803735209"/>
  </r>
  <r>
    <x v="805"/>
    <x v="15"/>
    <s v="OFF-PA-10002195"/>
    <x v="0"/>
    <x v="0"/>
    <n v="12.192"/>
    <s v="CA-2017-149783"/>
    <n v="0"/>
    <n v="3"/>
    <n v="0.2"/>
    <n v="4.1147999999999998"/>
    <n v="0.43613829632717294"/>
  </r>
  <r>
    <x v="805"/>
    <x v="3"/>
    <s v="OFF-AR-10003469"/>
    <x v="0"/>
    <x v="4"/>
    <n v="5.28"/>
    <s v="CA-2017-131205"/>
    <n v="0"/>
    <n v="3"/>
    <n v="0"/>
    <n v="2.5343999999999998"/>
    <n v="0.45632477063632687"/>
  </r>
  <r>
    <x v="805"/>
    <x v="0"/>
    <s v="OFF-AR-10002804"/>
    <x v="0"/>
    <x v="4"/>
    <n v="3.9119999999999999"/>
    <s v="CA-2017-169971"/>
    <n v="0"/>
    <n v="1"/>
    <n v="0.2"/>
    <n v="1.0269000000000001"/>
    <n v="0.45632477063632687"/>
  </r>
  <r>
    <x v="806"/>
    <x v="6"/>
    <s v="FUR-TA-10003238"/>
    <x v="1"/>
    <x v="13"/>
    <n v="1652.94"/>
    <s v="US-2017-121013"/>
    <n v="1"/>
    <n v="3"/>
    <n v="0"/>
    <n v="314.05859999999996"/>
    <n v="0.55975208308209756"/>
  </r>
  <r>
    <x v="806"/>
    <x v="2"/>
    <s v="FUR-CH-10000309"/>
    <x v="1"/>
    <x v="5"/>
    <n v="887.27099999999984"/>
    <s v="CA-2017-158778"/>
    <n v="1"/>
    <n v="3"/>
    <n v="0.3"/>
    <n v="-63.376499999999965"/>
    <n v="0.46529189879902266"/>
  </r>
  <r>
    <x v="806"/>
    <x v="0"/>
    <s v="FUR-CH-10002647"/>
    <x v="1"/>
    <x v="5"/>
    <n v="347.80200000000002"/>
    <s v="US-2017-148110"/>
    <n v="1"/>
    <n v="7"/>
    <n v="0.3"/>
    <n v="-24.842999999999961"/>
    <n v="0.46529189879902266"/>
  </r>
  <r>
    <x v="806"/>
    <x v="30"/>
    <s v="TEC-PH-10003505"/>
    <x v="2"/>
    <x v="6"/>
    <n v="278.39999999999998"/>
    <s v="CA-2017-160815"/>
    <n v="1"/>
    <n v="3"/>
    <n v="0"/>
    <n v="80.735999999999976"/>
    <n v="0.41105220110552465"/>
  </r>
  <r>
    <x v="806"/>
    <x v="14"/>
    <s v="FUR-CH-10002372"/>
    <x v="1"/>
    <x v="5"/>
    <n v="242.94"/>
    <s v="CA-2017-115756"/>
    <n v="1"/>
    <n v="3"/>
    <n v="0"/>
    <n v="29.152800000000013"/>
    <n v="0.46529189879902266"/>
  </r>
  <r>
    <x v="806"/>
    <x v="14"/>
    <s v="OFF-ST-10000060"/>
    <x v="0"/>
    <x v="1"/>
    <n v="194.94"/>
    <s v="CA-2017-115756"/>
    <n v="0"/>
    <n v="3"/>
    <n v="0"/>
    <n v="23.392800000000008"/>
    <n v="0.44610841445725197"/>
  </r>
  <r>
    <x v="806"/>
    <x v="20"/>
    <s v="OFF-PA-10001815"/>
    <x v="0"/>
    <x v="0"/>
    <n v="192.16"/>
    <s v="CA-2017-133319"/>
    <n v="1"/>
    <n v="4"/>
    <n v="0"/>
    <n v="92.236799999999988"/>
    <n v="0.43613829632717294"/>
  </r>
  <r>
    <x v="806"/>
    <x v="15"/>
    <s v="TEC-PH-10002660"/>
    <x v="2"/>
    <x v="6"/>
    <n v="108.78399999999999"/>
    <s v="CA-2017-136231"/>
    <n v="1"/>
    <n v="2"/>
    <n v="0.2"/>
    <n v="6.7990000000000066"/>
    <n v="0.41105220110552465"/>
  </r>
  <r>
    <x v="806"/>
    <x v="42"/>
    <s v="OFF-AR-10004022"/>
    <x v="0"/>
    <x v="4"/>
    <n v="107.94"/>
    <s v="CA-2017-140774"/>
    <n v="1"/>
    <n v="3"/>
    <n v="0"/>
    <n v="26.984999999999992"/>
    <n v="0.45632477063632687"/>
  </r>
  <r>
    <x v="806"/>
    <x v="4"/>
    <s v="OFF-PA-10004381"/>
    <x v="0"/>
    <x v="0"/>
    <n v="96.08"/>
    <s v="CA-2017-151372"/>
    <n v="1"/>
    <n v="2"/>
    <n v="0"/>
    <n v="46.118399999999994"/>
    <n v="0.43613829632717294"/>
  </r>
  <r>
    <x v="806"/>
    <x v="4"/>
    <s v="TEC-AC-10002345"/>
    <x v="2"/>
    <x v="9"/>
    <n v="116"/>
    <s v="CA-2017-137673"/>
    <n v="1"/>
    <n v="8"/>
    <n v="0"/>
    <n v="29"/>
    <n v="0.52062335344040378"/>
  </r>
  <r>
    <x v="806"/>
    <x v="0"/>
    <s v="OFF-ST-10003479"/>
    <x v="0"/>
    <x v="1"/>
    <n v="93.456000000000003"/>
    <s v="US-2017-152373"/>
    <n v="1"/>
    <n v="3"/>
    <n v="0.2"/>
    <n v="-17.523000000000014"/>
    <n v="0.44610841445725197"/>
  </r>
  <r>
    <x v="806"/>
    <x v="14"/>
    <s v="OFF-PA-10002222"/>
    <x v="0"/>
    <x v="0"/>
    <n v="91.36"/>
    <s v="CA-2017-115756"/>
    <n v="0"/>
    <n v="4"/>
    <n v="0"/>
    <n v="42.025599999999997"/>
    <n v="0.43613829632717294"/>
  </r>
  <r>
    <x v="806"/>
    <x v="15"/>
    <s v="OFF-BI-10001597"/>
    <x v="0"/>
    <x v="3"/>
    <n v="86.058000000000007"/>
    <s v="CA-2017-136231"/>
    <n v="0"/>
    <n v="7"/>
    <n v="0.7"/>
    <n v="-63.109199999999987"/>
    <n v="0.46881743173671325"/>
  </r>
  <r>
    <x v="806"/>
    <x v="10"/>
    <s v="FUR-CH-10004477"/>
    <x v="1"/>
    <x v="5"/>
    <n v="85.245999999999995"/>
    <s v="CA-2017-162383"/>
    <n v="1"/>
    <n v="2"/>
    <n v="0.3"/>
    <n v="-1.217800000000004"/>
    <n v="0.46529189879902266"/>
  </r>
  <r>
    <x v="806"/>
    <x v="2"/>
    <s v="FUR-FU-10004848"/>
    <x v="1"/>
    <x v="8"/>
    <n v="82.800000000000011"/>
    <s v="CA-2017-110366"/>
    <n v="1"/>
    <n v="2"/>
    <n v="0.2"/>
    <n v="10.349999999999994"/>
    <n v="0.4595170286641902"/>
  </r>
  <r>
    <x v="806"/>
    <x v="2"/>
    <s v="FUR-CH-10001146"/>
    <x v="1"/>
    <x v="5"/>
    <n v="71.245999999999995"/>
    <s v="CA-2017-158778"/>
    <n v="0"/>
    <n v="2"/>
    <n v="0.3"/>
    <n v="-19.338199999999993"/>
    <n v="0.46529189879902266"/>
  </r>
  <r>
    <x v="806"/>
    <x v="14"/>
    <s v="OFF-ST-10003058"/>
    <x v="0"/>
    <x v="1"/>
    <n v="70.949999999999989"/>
    <s v="CA-2017-115756"/>
    <n v="0"/>
    <n v="3"/>
    <n v="0"/>
    <n v="20.575499999999998"/>
    <n v="0.44610841445725197"/>
  </r>
  <r>
    <x v="806"/>
    <x v="0"/>
    <s v="OFF-AP-10002457"/>
    <x v="0"/>
    <x v="12"/>
    <n v="62.789999999999992"/>
    <s v="CA-2017-144540"/>
    <n v="1"/>
    <n v="3"/>
    <n v="0.8"/>
    <n v="-166.39350000000002"/>
    <n v="0.49507917887403441"/>
  </r>
  <r>
    <x v="806"/>
    <x v="2"/>
    <s v="FUR-FU-10000260"/>
    <x v="1"/>
    <x v="8"/>
    <n v="58.248000000000005"/>
    <s v="CA-2017-158778"/>
    <n v="0"/>
    <n v="9"/>
    <n v="0.2"/>
    <n v="11.649599999999996"/>
    <n v="0.4595170286641902"/>
  </r>
  <r>
    <x v="806"/>
    <x v="20"/>
    <s v="TEC-PH-10003988"/>
    <x v="2"/>
    <x v="6"/>
    <n v="43.6"/>
    <s v="CA-2017-139409"/>
    <n v="1"/>
    <n v="4"/>
    <n v="0"/>
    <n v="12.208000000000002"/>
    <n v="0.41105220110552465"/>
  </r>
  <r>
    <x v="806"/>
    <x v="0"/>
    <s v="OFF-FA-10002763"/>
    <x v="0"/>
    <x v="7"/>
    <n v="28.44"/>
    <s v="CA-2017-144540"/>
    <n v="0"/>
    <n v="9"/>
    <n v="0.2"/>
    <n v="4.2659999999999973"/>
    <n v="0.51168203684699509"/>
  </r>
  <r>
    <x v="806"/>
    <x v="0"/>
    <s v="OFF-PA-10001870"/>
    <x v="0"/>
    <x v="0"/>
    <n v="25.920000000000005"/>
    <s v="CA-2017-149195"/>
    <n v="1"/>
    <n v="5"/>
    <n v="0.2"/>
    <n v="9.0719999999999992"/>
    <n v="0.43613829632717294"/>
  </r>
  <r>
    <x v="806"/>
    <x v="6"/>
    <s v="OFF-LA-10004545"/>
    <x v="0"/>
    <x v="2"/>
    <n v="25.06"/>
    <s v="US-2017-121013"/>
    <n v="0"/>
    <n v="2"/>
    <n v="0"/>
    <n v="11.778199999999998"/>
    <n v="0.4647369236065339"/>
  </r>
  <r>
    <x v="806"/>
    <x v="15"/>
    <s v="OFF-EN-10001099"/>
    <x v="0"/>
    <x v="11"/>
    <n v="23.472000000000001"/>
    <s v="CA-2017-136231"/>
    <n v="0"/>
    <n v="3"/>
    <n v="0.2"/>
    <n v="7.6283999999999974"/>
    <n v="0.44424167803735209"/>
  </r>
  <r>
    <x v="806"/>
    <x v="14"/>
    <s v="OFF-LA-10001317"/>
    <x v="0"/>
    <x v="2"/>
    <n v="22.05"/>
    <s v="CA-2017-115756"/>
    <n v="0"/>
    <n v="7"/>
    <n v="0"/>
    <n v="10.584"/>
    <n v="0.4647369236065339"/>
  </r>
  <r>
    <x v="806"/>
    <x v="0"/>
    <s v="FUR-FU-10004671"/>
    <x v="1"/>
    <x v="8"/>
    <n v="21.204000000000004"/>
    <s v="CA-2017-136595"/>
    <n v="1"/>
    <n v="3"/>
    <n v="0.6"/>
    <n v="-11.662199999999999"/>
    <n v="0.4595170286641902"/>
  </r>
  <r>
    <x v="806"/>
    <x v="0"/>
    <s v="OFF-FA-10001843"/>
    <x v="0"/>
    <x v="7"/>
    <n v="15.808000000000002"/>
    <s v="CA-2017-149195"/>
    <n v="0"/>
    <n v="8"/>
    <n v="0.2"/>
    <n v="5.3352000000000004"/>
    <n v="0.51168203684699509"/>
  </r>
  <r>
    <x v="806"/>
    <x v="14"/>
    <s v="FUR-FU-10000246"/>
    <x v="1"/>
    <x v="8"/>
    <n v="12.22"/>
    <s v="CA-2017-115756"/>
    <n v="0"/>
    <n v="1"/>
    <n v="0"/>
    <n v="3.6659999999999986"/>
    <n v="0.4595170286641902"/>
  </r>
  <r>
    <x v="806"/>
    <x v="4"/>
    <s v="OFF-BI-10000050"/>
    <x v="0"/>
    <x v="3"/>
    <n v="11.68"/>
    <s v="CA-2017-151372"/>
    <n v="0"/>
    <n v="2"/>
    <n v="0.2"/>
    <n v="3.9419999999999993"/>
    <n v="0.46881743173671325"/>
  </r>
  <r>
    <x v="806"/>
    <x v="0"/>
    <s v="OFF-PA-10002036"/>
    <x v="0"/>
    <x v="0"/>
    <n v="10.368000000000002"/>
    <s v="CA-2017-149195"/>
    <n v="0"/>
    <n v="2"/>
    <n v="0.2"/>
    <n v="3.7584"/>
    <n v="0.43613829632717294"/>
  </r>
  <r>
    <x v="806"/>
    <x v="15"/>
    <s v="OFF-PA-10000327"/>
    <x v="0"/>
    <x v="0"/>
    <n v="10.272000000000002"/>
    <s v="CA-2017-136231"/>
    <n v="0"/>
    <n v="3"/>
    <n v="0.2"/>
    <n v="3.2099999999999982"/>
    <n v="0.43613829632717294"/>
  </r>
  <r>
    <x v="806"/>
    <x v="2"/>
    <s v="OFF-BI-10004410"/>
    <x v="0"/>
    <x v="3"/>
    <n v="9.5550000000000015"/>
    <s v="CA-2017-154536"/>
    <n v="1"/>
    <n v="5"/>
    <n v="0.7"/>
    <n v="-7.3254999999999981"/>
    <n v="0.46881743173671325"/>
  </r>
  <r>
    <x v="806"/>
    <x v="1"/>
    <s v="OFF-PA-10004971"/>
    <x v="0"/>
    <x v="0"/>
    <n v="9.2480000000000011"/>
    <s v="CA-2017-164490"/>
    <n v="1"/>
    <n v="2"/>
    <n v="0.2"/>
    <n v="3.3524000000000003"/>
    <n v="0.43613829632717294"/>
  </r>
  <r>
    <x v="806"/>
    <x v="10"/>
    <s v="OFF-BI-10002824"/>
    <x v="0"/>
    <x v="3"/>
    <n v="8.9520000000000017"/>
    <s v="CA-2017-162383"/>
    <n v="0"/>
    <n v="2"/>
    <n v="0.7"/>
    <n v="-7.4600000000000009"/>
    <n v="0.46881743173671325"/>
  </r>
  <r>
    <x v="806"/>
    <x v="10"/>
    <s v="OFF-BI-10001757"/>
    <x v="0"/>
    <x v="3"/>
    <n v="8.8560000000000016"/>
    <s v="CA-2017-162383"/>
    <n v="0"/>
    <n v="6"/>
    <n v="0.7"/>
    <n v="-6.4944000000000024"/>
    <n v="0.46881743173671325"/>
  </r>
  <r>
    <x v="806"/>
    <x v="2"/>
    <s v="OFF-AR-10000896"/>
    <x v="0"/>
    <x v="4"/>
    <n v="7.8719999999999999"/>
    <s v="CA-2017-158778"/>
    <n v="0"/>
    <n v="3"/>
    <n v="0.2"/>
    <n v="0.59039999999999937"/>
    <n v="0.45632477063632687"/>
  </r>
  <r>
    <x v="806"/>
    <x v="4"/>
    <s v="OFF-FA-10000304"/>
    <x v="0"/>
    <x v="7"/>
    <n v="4.3600000000000003"/>
    <s v="CA-2017-151372"/>
    <n v="0"/>
    <n v="2"/>
    <n v="0"/>
    <n v="1.7876000000000003"/>
    <n v="0.51168203684699509"/>
  </r>
  <r>
    <x v="807"/>
    <x v="20"/>
    <s v="FUR-BO-10001811"/>
    <x v="1"/>
    <x v="10"/>
    <n v="722.35200000000009"/>
    <s v="CA-2017-102981"/>
    <n v="1"/>
    <n v="3"/>
    <n v="0.2"/>
    <n v="90.293999999999926"/>
    <n v="0.5176847302647779"/>
  </r>
  <r>
    <x v="807"/>
    <x v="0"/>
    <s v="TEC-PH-10002447"/>
    <x v="2"/>
    <x v="6"/>
    <n v="329.58400000000006"/>
    <s v="CA-2017-123932"/>
    <n v="1"/>
    <n v="2"/>
    <n v="0.2"/>
    <n v="37.078199999999981"/>
    <n v="0.41105220110552465"/>
  </r>
  <r>
    <x v="807"/>
    <x v="20"/>
    <s v="TEC-AC-10004761"/>
    <x v="2"/>
    <x v="9"/>
    <n v="31.86"/>
    <s v="CA-2017-102981"/>
    <n v="0"/>
    <n v="2"/>
    <n v="0"/>
    <n v="11.151"/>
    <n v="0.52062335344040378"/>
  </r>
  <r>
    <x v="807"/>
    <x v="25"/>
    <s v="OFF-EN-10003055"/>
    <x v="0"/>
    <x v="11"/>
    <n v="95.951999999999998"/>
    <s v="CA-2017-133123"/>
    <n v="1"/>
    <n v="3"/>
    <n v="0.2"/>
    <n v="29.984999999999985"/>
    <n v="0.44424167803735209"/>
  </r>
  <r>
    <x v="807"/>
    <x v="28"/>
    <s v="OFF-AP-10000358"/>
    <x v="0"/>
    <x v="12"/>
    <n v="77.88"/>
    <s v="CA-2017-149223"/>
    <n v="1"/>
    <n v="6"/>
    <n v="0"/>
    <n v="22.585199999999993"/>
    <n v="0.49507917887403441"/>
  </r>
  <r>
    <x v="807"/>
    <x v="0"/>
    <s v="OFF-PA-10004665"/>
    <x v="0"/>
    <x v="0"/>
    <n v="41.92"/>
    <s v="CA-2017-123932"/>
    <n v="0"/>
    <n v="4"/>
    <n v="0.2"/>
    <n v="15.195999999999998"/>
    <n v="0.43613829632717294"/>
  </r>
  <r>
    <x v="807"/>
    <x v="0"/>
    <s v="OFF-ST-10001590"/>
    <x v="0"/>
    <x v="1"/>
    <n v="10.784000000000001"/>
    <s v="CA-2017-145240"/>
    <n v="1"/>
    <n v="1"/>
    <n v="0.2"/>
    <n v="0.8087999999999993"/>
    <n v="0.44610841445725197"/>
  </r>
  <r>
    <x v="807"/>
    <x v="25"/>
    <s v="OFF-BI-10001031"/>
    <x v="0"/>
    <x v="3"/>
    <n v="3.2040000000000002"/>
    <s v="CA-2017-133123"/>
    <n v="0"/>
    <n v="2"/>
    <n v="0.7"/>
    <n v="-2.4563999999999995"/>
    <n v="0.46881743173671325"/>
  </r>
  <r>
    <x v="808"/>
    <x v="0"/>
    <s v="FUR-BO-10004834"/>
    <x v="1"/>
    <x v="10"/>
    <n v="2396.2655999999997"/>
    <s v="CA-2017-108987"/>
    <n v="1"/>
    <n v="4"/>
    <n v="0.32"/>
    <n v="-317.15280000000007"/>
    <n v="0.5176847302647779"/>
  </r>
  <r>
    <x v="808"/>
    <x v="1"/>
    <s v="FUR-TA-10003569"/>
    <x v="1"/>
    <x v="13"/>
    <n v="601.47"/>
    <s v="US-2017-115455"/>
    <n v="1"/>
    <n v="3"/>
    <n v="0.5"/>
    <n v="-300.73500000000001"/>
    <n v="0.55975208308209756"/>
  </r>
  <r>
    <x v="808"/>
    <x v="4"/>
    <s v="OFF-ST-10001272"/>
    <x v="0"/>
    <x v="1"/>
    <n v="261.74"/>
    <s v="CA-2017-103709"/>
    <n v="1"/>
    <n v="2"/>
    <n v="0"/>
    <n v="65.435000000000002"/>
    <n v="0.44610841445725197"/>
  </r>
  <r>
    <x v="808"/>
    <x v="20"/>
    <s v="OFF-AP-10003779"/>
    <x v="0"/>
    <x v="12"/>
    <n v="207.48"/>
    <s v="CA-2017-131499"/>
    <n v="1"/>
    <n v="1"/>
    <n v="0"/>
    <n v="62.243999999999971"/>
    <n v="0.49507917887403441"/>
  </r>
  <r>
    <x v="808"/>
    <x v="32"/>
    <s v="FUR-BO-10003450"/>
    <x v="1"/>
    <x v="10"/>
    <n v="173.94"/>
    <s v="US-2017-114174"/>
    <n v="1"/>
    <n v="3"/>
    <n v="0"/>
    <n v="13.915199999999992"/>
    <n v="0.5176847302647779"/>
  </r>
  <r>
    <x v="808"/>
    <x v="4"/>
    <s v="FUR-TA-10003008"/>
    <x v="1"/>
    <x v="13"/>
    <n v="146.04000000000002"/>
    <s v="CA-2017-153101"/>
    <n v="1"/>
    <n v="1"/>
    <n v="0.2"/>
    <n v="-12.778499999999994"/>
    <n v="0.55975208308209756"/>
  </r>
  <r>
    <x v="808"/>
    <x v="0"/>
    <s v="OFF-ST-10000934"/>
    <x v="0"/>
    <x v="1"/>
    <n v="131.136"/>
    <s v="CA-2017-108987"/>
    <n v="0"/>
    <n v="4"/>
    <n v="0.2"/>
    <n v="-32.783999999999999"/>
    <n v="0.44610841445725197"/>
  </r>
  <r>
    <x v="808"/>
    <x v="0"/>
    <s v="TEC-AC-10000158"/>
    <x v="2"/>
    <x v="9"/>
    <n v="57.584000000000003"/>
    <s v="CA-2017-108987"/>
    <n v="0"/>
    <n v="2"/>
    <n v="0.2"/>
    <n v="0.71979999999999933"/>
    <n v="0.52062335344040378"/>
  </r>
  <r>
    <x v="808"/>
    <x v="25"/>
    <s v="TEC-AC-10004209"/>
    <x v="2"/>
    <x v="9"/>
    <n v="35.167999999999999"/>
    <s v="CA-2017-155138"/>
    <n v="1"/>
    <n v="4"/>
    <n v="0.2"/>
    <n v="8.3524000000000012"/>
    <n v="0.52062335344040378"/>
  </r>
  <r>
    <x v="808"/>
    <x v="0"/>
    <s v="OFF-AR-10001953"/>
    <x v="0"/>
    <x v="4"/>
    <n v="70.367999999999995"/>
    <s v="CA-2017-108868"/>
    <n v="1"/>
    <n v="2"/>
    <n v="0.2"/>
    <n v="6.1572000000000031"/>
    <n v="0.45632477063632687"/>
  </r>
  <r>
    <x v="808"/>
    <x v="4"/>
    <s v="OFF-BI-10001989"/>
    <x v="0"/>
    <x v="3"/>
    <n v="67.13600000000001"/>
    <s v="CA-2017-113516"/>
    <n v="1"/>
    <n v="4"/>
    <n v="0.2"/>
    <n v="23.497599999999995"/>
    <n v="0.46881743173671325"/>
  </r>
  <r>
    <x v="808"/>
    <x v="25"/>
    <s v="OFF-PA-10000501"/>
    <x v="0"/>
    <x v="0"/>
    <n v="64.704000000000008"/>
    <s v="CA-2017-155138"/>
    <n v="0"/>
    <n v="3"/>
    <n v="0.2"/>
    <n v="23.455199999999998"/>
    <n v="0.43613829632717294"/>
  </r>
  <r>
    <x v="808"/>
    <x v="0"/>
    <s v="TEC-PH-10000923"/>
    <x v="2"/>
    <x v="6"/>
    <n v="59.960000000000008"/>
    <s v="CA-2017-108868"/>
    <n v="0"/>
    <n v="5"/>
    <n v="0.2"/>
    <n v="21.735500000000002"/>
    <n v="0.41105220110552465"/>
  </r>
  <r>
    <x v="808"/>
    <x v="22"/>
    <s v="FUR-FU-10003039"/>
    <x v="1"/>
    <x v="8"/>
    <n v="43.13"/>
    <s v="CA-2017-110009"/>
    <n v="1"/>
    <n v="1"/>
    <n v="0"/>
    <n v="14.664200000000001"/>
    <n v="0.4595170286641902"/>
  </r>
  <r>
    <x v="808"/>
    <x v="0"/>
    <s v="OFF-ST-10001580"/>
    <x v="0"/>
    <x v="1"/>
    <n v="35.952000000000005"/>
    <s v="CA-2017-108987"/>
    <n v="0"/>
    <n v="3"/>
    <n v="0.2"/>
    <n v="3.5951999999999984"/>
    <n v="0.44610841445725197"/>
  </r>
  <r>
    <x v="808"/>
    <x v="4"/>
    <s v="OFF-PA-10004610"/>
    <x v="0"/>
    <x v="0"/>
    <n v="34.24"/>
    <s v="CA-2017-103709"/>
    <n v="0"/>
    <n v="8"/>
    <n v="0"/>
    <n v="15.407999999999998"/>
    <n v="0.43613829632717294"/>
  </r>
  <r>
    <x v="808"/>
    <x v="4"/>
    <s v="OFF-BI-10002225"/>
    <x v="0"/>
    <x v="3"/>
    <n v="33.024000000000001"/>
    <s v="CA-2017-113516"/>
    <n v="0"/>
    <n v="2"/>
    <n v="0.2"/>
    <n v="11.558399999999999"/>
    <n v="0.46881743173671325"/>
  </r>
  <r>
    <x v="808"/>
    <x v="22"/>
    <s v="OFF-PA-10002615"/>
    <x v="0"/>
    <x v="0"/>
    <n v="30.87"/>
    <s v="CA-2017-110009"/>
    <n v="0"/>
    <n v="7"/>
    <n v="0"/>
    <n v="14.200199999999999"/>
    <n v="0.43613829632717294"/>
  </r>
  <r>
    <x v="808"/>
    <x v="4"/>
    <s v="OFF-AR-10003338"/>
    <x v="0"/>
    <x v="4"/>
    <n v="14.88"/>
    <s v="CA-2017-103709"/>
    <n v="0"/>
    <n v="2"/>
    <n v="0"/>
    <n v="3.7200000000000006"/>
    <n v="0.45632477063632687"/>
  </r>
  <r>
    <x v="808"/>
    <x v="32"/>
    <s v="OFF-LA-10000248"/>
    <x v="0"/>
    <x v="2"/>
    <n v="14.76"/>
    <s v="US-2017-114174"/>
    <n v="0"/>
    <n v="4"/>
    <n v="0"/>
    <n v="6.9371999999999998"/>
    <n v="0.4647369236065339"/>
  </r>
  <r>
    <x v="808"/>
    <x v="1"/>
    <s v="FUR-FU-10004671"/>
    <x v="1"/>
    <x v="8"/>
    <n v="14.136000000000003"/>
    <s v="US-2017-115455"/>
    <n v="0"/>
    <n v="2"/>
    <n v="0.6"/>
    <n v="-7.774799999999999"/>
    <n v="0.4595170286641902"/>
  </r>
  <r>
    <x v="809"/>
    <x v="4"/>
    <s v="OFF-BI-10004654"/>
    <x v="0"/>
    <x v="3"/>
    <n v="55.360000000000007"/>
    <s v="CA-2017-112893"/>
    <n v="1"/>
    <n v="4"/>
    <n v="0.2"/>
    <n v="18.683999999999997"/>
    <n v="0.46881743173671325"/>
  </r>
  <r>
    <x v="809"/>
    <x v="0"/>
    <s v="FUR-FU-10003832"/>
    <x v="1"/>
    <x v="8"/>
    <n v="15.008000000000003"/>
    <s v="CA-2017-137176"/>
    <n v="1"/>
    <n v="4"/>
    <n v="0.6"/>
    <n v="-12.006399999999999"/>
    <n v="0.4595170286641902"/>
  </r>
  <r>
    <x v="809"/>
    <x v="20"/>
    <s v="OFF-BI-10001036"/>
    <x v="0"/>
    <x v="3"/>
    <n v="14.624000000000002"/>
    <s v="CA-2017-110023"/>
    <n v="1"/>
    <n v="2"/>
    <n v="0.2"/>
    <n v="5.484"/>
    <n v="0.46881743173671325"/>
  </r>
  <r>
    <x v="810"/>
    <x v="0"/>
    <s v="TEC-PH-10000895"/>
    <x v="2"/>
    <x v="6"/>
    <n v="719.96"/>
    <s v="CA-2017-146206"/>
    <n v="1"/>
    <n v="5"/>
    <n v="0.2"/>
    <n v="53.997000000000043"/>
    <n v="0.41105220110552465"/>
  </r>
  <r>
    <x v="810"/>
    <x v="16"/>
    <s v="TEC-PH-10003505"/>
    <x v="2"/>
    <x v="6"/>
    <n v="519.67999999999995"/>
    <s v="CA-2017-112277"/>
    <n v="1"/>
    <n v="7"/>
    <n v="0.2"/>
    <n v="58.46399999999997"/>
    <n v="0.41105220110552465"/>
  </r>
  <r>
    <x v="810"/>
    <x v="0"/>
    <s v="FUR-TA-10004086"/>
    <x v="1"/>
    <x v="13"/>
    <n v="300.93"/>
    <s v="CA-2017-146206"/>
    <n v="0"/>
    <n v="5"/>
    <n v="0.3"/>
    <n v="-34.39200000000001"/>
    <n v="0.55975208308209756"/>
  </r>
  <r>
    <x v="810"/>
    <x v="4"/>
    <s v="OFF-BI-10004318"/>
    <x v="0"/>
    <x v="3"/>
    <n v="276.78400000000005"/>
    <s v="CA-2017-126102"/>
    <n v="1"/>
    <n v="2"/>
    <n v="0.2"/>
    <n v="89.954799999999992"/>
    <n v="0.46881743173671325"/>
  </r>
  <r>
    <x v="810"/>
    <x v="22"/>
    <s v="OFF-PA-10000100"/>
    <x v="0"/>
    <x v="0"/>
    <n v="81.98"/>
    <s v="CA-2017-165918"/>
    <n v="1"/>
    <n v="2"/>
    <n v="0"/>
    <n v="40.170200000000001"/>
    <n v="0.43613829632717294"/>
  </r>
  <r>
    <x v="810"/>
    <x v="15"/>
    <s v="OFF-AR-10000538"/>
    <x v="0"/>
    <x v="4"/>
    <n v="67.56"/>
    <s v="CA-2017-164350"/>
    <n v="1"/>
    <n v="3"/>
    <n v="0.2"/>
    <n v="8.4449999999999896"/>
    <n v="0.45632477063632687"/>
  </r>
  <r>
    <x v="810"/>
    <x v="20"/>
    <s v="OFF-ST-10000352"/>
    <x v="0"/>
    <x v="1"/>
    <n v="59.48"/>
    <s v="US-2017-118780"/>
    <n v="1"/>
    <n v="2"/>
    <n v="0"/>
    <n v="8.9220000000000041"/>
    <n v="0.44610841445725197"/>
  </r>
  <r>
    <x v="810"/>
    <x v="22"/>
    <s v="OFF-BI-10004826"/>
    <x v="0"/>
    <x v="3"/>
    <n v="39.624000000000009"/>
    <s v="CA-2017-165918"/>
    <n v="0"/>
    <n v="3"/>
    <n v="0.2"/>
    <n v="13.868400000000001"/>
    <n v="0.46881743173671325"/>
  </r>
  <r>
    <x v="810"/>
    <x v="22"/>
    <s v="OFF-BI-10004364"/>
    <x v="0"/>
    <x v="3"/>
    <n v="14.256000000000002"/>
    <s v="CA-2017-165918"/>
    <n v="0"/>
    <n v="3"/>
    <n v="0.2"/>
    <n v="4.4550000000000001"/>
    <n v="0.46881743173671325"/>
  </r>
  <r>
    <x v="810"/>
    <x v="22"/>
    <s v="OFF-LA-10003720"/>
    <x v="0"/>
    <x v="2"/>
    <n v="7.38"/>
    <s v="CA-2017-165918"/>
    <n v="0"/>
    <n v="2"/>
    <n v="0"/>
    <n v="3.4685999999999999"/>
    <n v="0.4647369236065339"/>
  </r>
  <r>
    <x v="810"/>
    <x v="20"/>
    <s v="OFF-PA-10000575"/>
    <x v="0"/>
    <x v="0"/>
    <n v="6.69"/>
    <s v="US-2017-118780"/>
    <n v="0"/>
    <n v="1"/>
    <n v="0"/>
    <n v="3.0773999999999999"/>
    <n v="0.43613829632717294"/>
  </r>
  <r>
    <x v="811"/>
    <x v="6"/>
    <s v="TEC-CO-10001943"/>
    <x v="2"/>
    <x v="16"/>
    <n v="1599.92"/>
    <s v="CA-2017-102162"/>
    <n v="1"/>
    <n v="8"/>
    <n v="0"/>
    <n v="751.9624"/>
    <n v="0.55185675810753509"/>
  </r>
  <r>
    <x v="811"/>
    <x v="2"/>
    <s v="TEC-PH-10004667"/>
    <x v="2"/>
    <x v="6"/>
    <n v="728.94600000000003"/>
    <s v="CA-2017-121223"/>
    <n v="1"/>
    <n v="9"/>
    <n v="0.4"/>
    <n v="-157.93830000000008"/>
    <n v="0.41105220110552465"/>
  </r>
  <r>
    <x v="811"/>
    <x v="4"/>
    <s v="OFF-ST-10004186"/>
    <x v="0"/>
    <x v="1"/>
    <n v="332.94"/>
    <s v="CA-2017-116561"/>
    <n v="1"/>
    <n v="3"/>
    <n v="0"/>
    <n v="6.6587999999999994"/>
    <n v="0.44610841445725197"/>
  </r>
  <r>
    <x v="811"/>
    <x v="42"/>
    <s v="TEC-PH-10003171"/>
    <x v="2"/>
    <x v="6"/>
    <n v="224.75"/>
    <s v="CA-2017-153157"/>
    <n v="1"/>
    <n v="5"/>
    <n v="0"/>
    <n v="62.929999999999993"/>
    <n v="0.41105220110552465"/>
  </r>
  <r>
    <x v="811"/>
    <x v="0"/>
    <s v="OFF-EN-10000056"/>
    <x v="0"/>
    <x v="11"/>
    <n v="99.567999999999998"/>
    <s v="CA-2017-130225"/>
    <n v="1"/>
    <n v="2"/>
    <n v="0.2"/>
    <n v="33.604199999999992"/>
    <n v="0.44424167803735209"/>
  </r>
  <r>
    <x v="811"/>
    <x v="4"/>
    <s v="TEC-AC-10003832"/>
    <x v="2"/>
    <x v="9"/>
    <n v="3347.37"/>
    <s v="CA-2017-145625"/>
    <n v="1"/>
    <n v="13"/>
    <n v="0"/>
    <n v="636.0002999999997"/>
    <n v="0.52062335344040378"/>
  </r>
  <r>
    <x v="811"/>
    <x v="4"/>
    <s v="OFF-BI-10001658"/>
    <x v="0"/>
    <x v="3"/>
    <n v="39.872000000000007"/>
    <s v="CA-2017-116561"/>
    <n v="0"/>
    <n v="2"/>
    <n v="0.2"/>
    <n v="12.958399999999999"/>
    <n v="0.46881743173671325"/>
  </r>
  <r>
    <x v="811"/>
    <x v="10"/>
    <s v="OFF-ST-10002562"/>
    <x v="0"/>
    <x v="1"/>
    <n v="37.52000000000001"/>
    <s v="CA-2017-164154"/>
    <n v="1"/>
    <n v="5"/>
    <n v="0.2"/>
    <n v="3.7519999999999989"/>
    <n v="0.44610841445725197"/>
  </r>
  <r>
    <x v="811"/>
    <x v="10"/>
    <s v="OFF-BI-10001658"/>
    <x v="0"/>
    <x v="3"/>
    <n v="22.428000000000004"/>
    <s v="CA-2017-164154"/>
    <n v="0"/>
    <n v="3"/>
    <n v="0.7"/>
    <n v="-17.942399999999992"/>
    <n v="0.46881743173671325"/>
  </r>
  <r>
    <x v="811"/>
    <x v="12"/>
    <s v="OFF-PA-10001837"/>
    <x v="0"/>
    <x v="0"/>
    <n v="20.736000000000004"/>
    <s v="CA-2017-143476"/>
    <n v="1"/>
    <n v="4"/>
    <n v="0.2"/>
    <n v="7.2576000000000001"/>
    <n v="0.43613829632717294"/>
  </r>
  <r>
    <x v="811"/>
    <x v="6"/>
    <s v="OFF-EN-10002312"/>
    <x v="0"/>
    <x v="11"/>
    <n v="11.09"/>
    <s v="CA-2017-102162"/>
    <n v="0"/>
    <n v="1"/>
    <n v="0"/>
    <n v="5.4340999999999999"/>
    <n v="0.44424167803735209"/>
  </r>
  <r>
    <x v="811"/>
    <x v="12"/>
    <s v="OFF-PA-10001667"/>
    <x v="0"/>
    <x v="0"/>
    <n v="9.5680000000000014"/>
    <s v="CA-2017-143476"/>
    <n v="0"/>
    <n v="2"/>
    <n v="0.2"/>
    <n v="2.9899999999999993"/>
    <n v="0.43613829632717294"/>
  </r>
  <r>
    <x v="811"/>
    <x v="2"/>
    <s v="OFF-PA-10001204"/>
    <x v="0"/>
    <x v="0"/>
    <n v="8.4480000000000004"/>
    <s v="CA-2017-121223"/>
    <n v="0"/>
    <n v="2"/>
    <n v="0.2"/>
    <n v="2.6399999999999997"/>
    <n v="0.43613829632717294"/>
  </r>
  <r>
    <x v="811"/>
    <x v="4"/>
    <s v="OFF-PA-10004569"/>
    <x v="0"/>
    <x v="0"/>
    <n v="7.61"/>
    <s v="CA-2017-145625"/>
    <n v="0"/>
    <n v="1"/>
    <n v="0"/>
    <n v="3.5766999999999998"/>
    <n v="0.43613829632717294"/>
  </r>
  <r>
    <x v="811"/>
    <x v="1"/>
    <s v="OFF-LA-10001982"/>
    <x v="0"/>
    <x v="2"/>
    <n v="6"/>
    <s v="CA-2017-150007"/>
    <n v="1"/>
    <n v="2"/>
    <n v="0.2"/>
    <n v="2.0999999999999996"/>
    <n v="0.4647369236065339"/>
  </r>
  <r>
    <x v="811"/>
    <x v="12"/>
    <s v="OFF-AR-10003759"/>
    <x v="0"/>
    <x v="4"/>
    <n v="2.9120000000000004"/>
    <s v="CA-2017-143476"/>
    <n v="0"/>
    <n v="2"/>
    <n v="0.2"/>
    <n v="0.90999999999999981"/>
    <n v="0.45632477063632687"/>
  </r>
  <r>
    <x v="811"/>
    <x v="1"/>
    <s v="OFF-BI-10004141"/>
    <x v="0"/>
    <x v="3"/>
    <n v="1.9079999999999997"/>
    <s v="CA-2017-150007"/>
    <n v="0"/>
    <n v="3"/>
    <n v="0.8"/>
    <n v="-3.2436000000000016"/>
    <n v="0.46881743173671325"/>
  </r>
  <r>
    <x v="812"/>
    <x v="6"/>
    <s v="FUR-CH-10002073"/>
    <x v="1"/>
    <x v="5"/>
    <n v="1059.1199999999999"/>
    <s v="CA-2017-123946"/>
    <n v="1"/>
    <n v="4"/>
    <n v="0"/>
    <n v="307.14479999999992"/>
    <n v="0.46529189879902266"/>
  </r>
  <r>
    <x v="812"/>
    <x v="26"/>
    <s v="FUR-CH-10004086"/>
    <x v="1"/>
    <x v="5"/>
    <n v="466.76800000000003"/>
    <s v="CA-2017-142902"/>
    <n v="1"/>
    <n v="2"/>
    <n v="0.2"/>
    <n v="52.511399999999981"/>
    <n v="0.46529189879902266"/>
  </r>
  <r>
    <x v="812"/>
    <x v="26"/>
    <s v="TEC-PH-10001870"/>
    <x v="2"/>
    <x v="6"/>
    <n v="146.952"/>
    <s v="CA-2017-151148"/>
    <n v="1"/>
    <n v="3"/>
    <n v="0.2"/>
    <n v="9.1844999999999928"/>
    <n v="0.41105220110552465"/>
  </r>
  <r>
    <x v="812"/>
    <x v="6"/>
    <s v="TEC-AC-10004877"/>
    <x v="2"/>
    <x v="9"/>
    <n v="20.700000000000003"/>
    <s v="CA-2017-123946"/>
    <n v="0"/>
    <n v="3"/>
    <n v="0"/>
    <n v="1.6559999999999988"/>
    <n v="0.52062335344040378"/>
  </r>
  <r>
    <x v="812"/>
    <x v="26"/>
    <s v="FUR-CH-10002304"/>
    <x v="1"/>
    <x v="5"/>
    <n v="83.13600000000001"/>
    <s v="CA-2017-151148"/>
    <n v="0"/>
    <n v="4"/>
    <n v="0.2"/>
    <n v="5.1960000000000015"/>
    <n v="0.46529189879902266"/>
  </r>
  <r>
    <x v="812"/>
    <x v="14"/>
    <s v="OFF-PA-10003790"/>
    <x v="0"/>
    <x v="0"/>
    <n v="68.52"/>
    <s v="CA-2017-152457"/>
    <n v="1"/>
    <n v="3"/>
    <n v="0"/>
    <n v="31.519199999999998"/>
    <n v="0.43613829632717294"/>
  </r>
  <r>
    <x v="812"/>
    <x v="6"/>
    <s v="OFF-ST-10000419"/>
    <x v="0"/>
    <x v="1"/>
    <n v="67.900000000000006"/>
    <s v="CA-2017-123946"/>
    <n v="0"/>
    <n v="5"/>
    <n v="0"/>
    <n v="0.67899999999999849"/>
    <n v="0.44610841445725197"/>
  </r>
  <r>
    <x v="812"/>
    <x v="20"/>
    <s v="FUR-FU-10002813"/>
    <x v="1"/>
    <x v="8"/>
    <n v="40.479999999999997"/>
    <s v="CA-2017-113082"/>
    <n v="1"/>
    <n v="2"/>
    <n v="0"/>
    <n v="14.572799999999997"/>
    <n v="0.4595170286641902"/>
  </r>
  <r>
    <x v="812"/>
    <x v="22"/>
    <s v="OFF-BI-10000301"/>
    <x v="0"/>
    <x v="3"/>
    <n v="20.704000000000001"/>
    <s v="CA-2017-128811"/>
    <n v="1"/>
    <n v="4"/>
    <n v="0.2"/>
    <n v="7.7639999999999993"/>
    <n v="0.46881743173671325"/>
  </r>
  <r>
    <x v="812"/>
    <x v="26"/>
    <s v="FUR-FU-10001756"/>
    <x v="1"/>
    <x v="8"/>
    <n v="15.231999999999999"/>
    <s v="CA-2017-142902"/>
    <n v="0"/>
    <n v="1"/>
    <n v="0.2"/>
    <n v="1.7135999999999978"/>
    <n v="0.4595170286641902"/>
  </r>
  <r>
    <x v="812"/>
    <x v="26"/>
    <s v="FUR-FU-10001918"/>
    <x v="1"/>
    <x v="8"/>
    <n v="15.136000000000003"/>
    <s v="CA-2017-142902"/>
    <n v="0"/>
    <n v="4"/>
    <n v="0.2"/>
    <n v="3.5948000000000011"/>
    <n v="0.4595170286641902"/>
  </r>
  <r>
    <x v="812"/>
    <x v="6"/>
    <s v="OFF-FA-10002975"/>
    <x v="0"/>
    <x v="7"/>
    <n v="11.34"/>
    <s v="CA-2017-123946"/>
    <n v="0"/>
    <n v="3"/>
    <n v="0"/>
    <n v="5.2164000000000001"/>
    <n v="0.51168203684699509"/>
  </r>
  <r>
    <x v="812"/>
    <x v="22"/>
    <s v="OFF-LA-10003720"/>
    <x v="0"/>
    <x v="2"/>
    <n v="11.07"/>
    <s v="CA-2017-128811"/>
    <n v="0"/>
    <n v="3"/>
    <n v="0"/>
    <n v="5.2028999999999996"/>
    <n v="0.4647369236065339"/>
  </r>
  <r>
    <x v="812"/>
    <x v="22"/>
    <s v="OFF-FA-10000585"/>
    <x v="0"/>
    <x v="7"/>
    <n v="10.47"/>
    <s v="CA-2017-128811"/>
    <n v="0"/>
    <n v="3"/>
    <n v="0"/>
    <n v="4.8162000000000003"/>
    <n v="0.51168203684699509"/>
  </r>
  <r>
    <x v="812"/>
    <x v="26"/>
    <s v="OFF-LA-10000634"/>
    <x v="0"/>
    <x v="2"/>
    <n v="6.2640000000000002"/>
    <s v="CA-2017-142902"/>
    <n v="0"/>
    <n v="3"/>
    <n v="0.2"/>
    <n v="2.0358000000000001"/>
    <n v="0.4647369236065339"/>
  </r>
  <r>
    <x v="813"/>
    <x v="40"/>
    <s v="FUR-FU-10003664"/>
    <x v="1"/>
    <x v="8"/>
    <n v="1336.4399999999998"/>
    <s v="CA-2017-105732"/>
    <n v="1"/>
    <n v="14"/>
    <n v="0"/>
    <n v="387.56759999999986"/>
    <n v="0.4595170286641902"/>
  </r>
  <r>
    <x v="813"/>
    <x v="40"/>
    <s v="OFF-AP-10001394"/>
    <x v="0"/>
    <x v="12"/>
    <n v="378"/>
    <s v="CA-2017-105732"/>
    <n v="0"/>
    <n v="2"/>
    <n v="0"/>
    <n v="136.07999999999998"/>
    <n v="0.49507917887403441"/>
  </r>
  <r>
    <x v="813"/>
    <x v="40"/>
    <s v="OFF-ST-10004340"/>
    <x v="0"/>
    <x v="1"/>
    <n v="373.08"/>
    <s v="CA-2017-105732"/>
    <n v="0"/>
    <n v="6"/>
    <n v="0"/>
    <n v="100.73160000000001"/>
    <n v="0.44610841445725197"/>
  </r>
  <r>
    <x v="813"/>
    <x v="40"/>
    <s v="TEC-PH-10001644"/>
    <x v="2"/>
    <x v="6"/>
    <n v="149.94999999999999"/>
    <s v="CA-2017-105732"/>
    <n v="0"/>
    <n v="5"/>
    <n v="0"/>
    <n v="41.986000000000004"/>
    <n v="0.41105220110552465"/>
  </r>
  <r>
    <x v="813"/>
    <x v="40"/>
    <s v="OFF-ST-10000419"/>
    <x v="0"/>
    <x v="1"/>
    <n v="40.74"/>
    <s v="CA-2017-105732"/>
    <n v="0"/>
    <n v="3"/>
    <n v="0"/>
    <n v="0.4073999999999991"/>
    <n v="0.44610841445725197"/>
  </r>
  <r>
    <x v="813"/>
    <x v="40"/>
    <s v="TEC-PH-10004897"/>
    <x v="2"/>
    <x v="6"/>
    <n v="29.97"/>
    <s v="CA-2017-105732"/>
    <n v="0"/>
    <n v="3"/>
    <n v="0"/>
    <n v="0.29969999999999963"/>
    <n v="0.41105220110552465"/>
  </r>
  <r>
    <x v="813"/>
    <x v="40"/>
    <s v="OFF-PA-10001838"/>
    <x v="0"/>
    <x v="0"/>
    <n v="17.64"/>
    <s v="CA-2017-105732"/>
    <n v="0"/>
    <n v="3"/>
    <n v="0"/>
    <n v="8.6435999999999993"/>
    <n v="0.43613829632717294"/>
  </r>
  <r>
    <x v="813"/>
    <x v="40"/>
    <s v="OFF-PA-10002250"/>
    <x v="0"/>
    <x v="0"/>
    <n v="17.61"/>
    <s v="CA-2017-105732"/>
    <n v="0"/>
    <n v="3"/>
    <n v="0"/>
    <n v="8.4527999999999999"/>
    <n v="0.43613829632717294"/>
  </r>
  <r>
    <x v="813"/>
    <x v="40"/>
    <s v="OFF-SU-10004782"/>
    <x v="0"/>
    <x v="14"/>
    <n v="16.899999999999999"/>
    <s v="CA-2017-105732"/>
    <n v="0"/>
    <n v="2"/>
    <n v="0"/>
    <n v="5.0699999999999985"/>
    <n v="0.53938093436526824"/>
  </r>
  <r>
    <x v="813"/>
    <x v="40"/>
    <s v="OFF-LA-10004559"/>
    <x v="0"/>
    <x v="2"/>
    <n v="14.399999999999999"/>
    <s v="CA-2017-105732"/>
    <n v="0"/>
    <n v="5"/>
    <n v="0"/>
    <n v="7.056"/>
    <n v="0.4647369236065339"/>
  </r>
  <r>
    <x v="814"/>
    <x v="20"/>
    <s v="OFF-BI-10004390"/>
    <x v="0"/>
    <x v="3"/>
    <n v="673.5680000000001"/>
    <s v="CA-2017-153178"/>
    <n v="1"/>
    <n v="2"/>
    <n v="0.2"/>
    <n v="252.58799999999999"/>
    <n v="0.46881743173671325"/>
  </r>
  <r>
    <x v="814"/>
    <x v="20"/>
    <s v="TEC-PH-10001944"/>
    <x v="2"/>
    <x v="6"/>
    <n v="437.84999999999997"/>
    <s v="CA-2017-153178"/>
    <n v="0"/>
    <n v="3"/>
    <n v="0"/>
    <n v="131.35499999999996"/>
    <n v="0.41105220110552465"/>
  </r>
  <r>
    <x v="814"/>
    <x v="9"/>
    <s v="OFF-PA-10000029"/>
    <x v="0"/>
    <x v="0"/>
    <n v="25.92"/>
    <s v="CA-2017-155439"/>
    <n v="1"/>
    <n v="4"/>
    <n v="0"/>
    <n v="12.441600000000001"/>
    <n v="0.43613829632717294"/>
  </r>
  <r>
    <x v="815"/>
    <x v="35"/>
    <s v="FUR-TA-10003473"/>
    <x v="1"/>
    <x v="13"/>
    <n v="1128.3899999999999"/>
    <s v="CA-2017-116911"/>
    <n v="1"/>
    <n v="3"/>
    <n v="0"/>
    <n v="259.52970000000005"/>
    <n v="0.55975208308209756"/>
  </r>
  <r>
    <x v="815"/>
    <x v="20"/>
    <s v="OFF-BI-10003650"/>
    <x v="0"/>
    <x v="3"/>
    <n v="841.5680000000001"/>
    <s v="CA-2017-149797"/>
    <n v="1"/>
    <n v="2"/>
    <n v="0.2"/>
    <n v="294.54879999999991"/>
    <n v="0.46881743173671325"/>
  </r>
  <r>
    <x v="815"/>
    <x v="22"/>
    <s v="OFF-BI-10002103"/>
    <x v="0"/>
    <x v="3"/>
    <n v="48.664000000000001"/>
    <s v="US-2017-128678"/>
    <n v="1"/>
    <n v="7"/>
    <n v="0.2"/>
    <n v="15.815799999999999"/>
    <n v="0.46881743173671325"/>
  </r>
  <r>
    <x v="815"/>
    <x v="22"/>
    <s v="OFF-AR-10002445"/>
    <x v="0"/>
    <x v="4"/>
    <n v="35.4"/>
    <s v="CA-2017-160479"/>
    <n v="1"/>
    <n v="5"/>
    <n v="0"/>
    <n v="13.452000000000002"/>
    <n v="0.45632477063632687"/>
  </r>
  <r>
    <x v="815"/>
    <x v="22"/>
    <s v="OFF-PA-10000807"/>
    <x v="0"/>
    <x v="0"/>
    <n v="21.400000000000002"/>
    <s v="US-2017-128678"/>
    <n v="0"/>
    <n v="5"/>
    <n v="0"/>
    <n v="10.058"/>
    <n v="0.43613829632717294"/>
  </r>
  <r>
    <x v="815"/>
    <x v="35"/>
    <s v="OFF-BI-10001249"/>
    <x v="0"/>
    <x v="3"/>
    <n v="20.416"/>
    <s v="CA-2017-116911"/>
    <n v="0"/>
    <n v="4"/>
    <n v="0.2"/>
    <n v="6.6351999999999984"/>
    <n v="0.46881743173671325"/>
  </r>
  <r>
    <x v="815"/>
    <x v="2"/>
    <s v="OFF-PA-10003651"/>
    <x v="0"/>
    <x v="0"/>
    <n v="5.3440000000000003"/>
    <s v="CA-2017-149370"/>
    <n v="1"/>
    <n v="1"/>
    <n v="0.2"/>
    <n v="1.8703999999999998"/>
    <n v="0.43613829632717294"/>
  </r>
  <r>
    <x v="816"/>
    <x v="4"/>
    <s v="FUR-BO-10001918"/>
    <x v="1"/>
    <x v="10"/>
    <n v="273.666"/>
    <s v="CA-2017-123337"/>
    <n v="1"/>
    <n v="2"/>
    <n v="0.15"/>
    <n v="-12.878400000000013"/>
    <n v="0.5176847302647779"/>
  </r>
  <r>
    <x v="816"/>
    <x v="5"/>
    <s v="FUR-CH-10001146"/>
    <x v="1"/>
    <x v="5"/>
    <n v="121.78"/>
    <s v="CA-2017-162159"/>
    <n v="1"/>
    <n v="2"/>
    <n v="0"/>
    <n v="30.444999999999993"/>
    <n v="0.46529189879902266"/>
  </r>
  <r>
    <x v="816"/>
    <x v="4"/>
    <s v="OFF-AP-10002287"/>
    <x v="0"/>
    <x v="12"/>
    <n v="17.48"/>
    <s v="CA-2017-123337"/>
    <n v="0"/>
    <n v="4"/>
    <n v="0"/>
    <n v="4.5448000000000004"/>
    <n v="0.49507917887403441"/>
  </r>
  <r>
    <x v="816"/>
    <x v="4"/>
    <s v="OFF-PA-10002195"/>
    <x v="0"/>
    <x v="0"/>
    <n v="12.96"/>
    <s v="US-2017-134369"/>
    <n v="1"/>
    <n v="2"/>
    <n v="0"/>
    <n v="6.3504000000000005"/>
    <n v="0.43613829632717294"/>
  </r>
  <r>
    <x v="817"/>
    <x v="41"/>
    <s v="TEC-PH-10001944"/>
    <x v="2"/>
    <x v="6"/>
    <n v="437.84999999999997"/>
    <s v="CA-2017-164091"/>
    <n v="1"/>
    <n v="3"/>
    <n v="0"/>
    <n v="131.35499999999996"/>
    <n v="0.41105220110552465"/>
  </r>
  <r>
    <x v="817"/>
    <x v="5"/>
    <s v="TEC-MA-10004458"/>
    <x v="2"/>
    <x v="15"/>
    <n v="396"/>
    <s v="CA-2017-134208"/>
    <n v="1"/>
    <n v="4"/>
    <n v="0"/>
    <n v="190.07999999999998"/>
    <n v="0.5183572270896134"/>
  </r>
  <r>
    <x v="817"/>
    <x v="10"/>
    <s v="OFF-ST-10002790"/>
    <x v="0"/>
    <x v="1"/>
    <n v="295.39999999999998"/>
    <s v="CA-2017-131093"/>
    <n v="1"/>
    <n v="5"/>
    <n v="0.2"/>
    <n v="-62.772499999999965"/>
    <n v="0.44610841445725197"/>
  </r>
  <r>
    <x v="817"/>
    <x v="20"/>
    <s v="OFF-BI-10002026"/>
    <x v="0"/>
    <x v="3"/>
    <n v="232.40000000000003"/>
    <s v="CA-2017-111416"/>
    <n v="1"/>
    <n v="5"/>
    <n v="0.2"/>
    <n v="78.434999999999988"/>
    <n v="0.46881743173671325"/>
  </r>
  <r>
    <x v="817"/>
    <x v="32"/>
    <s v="FUR-FU-10004864"/>
    <x v="1"/>
    <x v="8"/>
    <n v="191.82"/>
    <s v="US-2017-152415"/>
    <n v="1"/>
    <n v="3"/>
    <n v="0"/>
    <n v="61.382399999999997"/>
    <n v="0.4595170286641902"/>
  </r>
  <r>
    <x v="817"/>
    <x v="22"/>
    <s v="FUR-CH-10004875"/>
    <x v="1"/>
    <x v="5"/>
    <n v="113.88800000000002"/>
    <s v="CA-2017-159730"/>
    <n v="1"/>
    <n v="2"/>
    <n v="0.2"/>
    <n v="9.9651999999999994"/>
    <n v="0.46529189879902266"/>
  </r>
  <r>
    <x v="817"/>
    <x v="41"/>
    <s v="FUR-FU-10004952"/>
    <x v="1"/>
    <x v="8"/>
    <n v="109.48"/>
    <s v="CA-2017-164091"/>
    <n v="0"/>
    <n v="2"/>
    <n v="0"/>
    <n v="33.938800000000001"/>
    <n v="0.4595170286641902"/>
  </r>
  <r>
    <x v="817"/>
    <x v="22"/>
    <s v="TEC-PH-10002085"/>
    <x v="2"/>
    <x v="6"/>
    <n v="105.584"/>
    <s v="CA-2017-159730"/>
    <n v="0"/>
    <n v="2"/>
    <n v="0.2"/>
    <n v="7.9188000000000045"/>
    <n v="0.41105220110552465"/>
  </r>
  <r>
    <x v="817"/>
    <x v="4"/>
    <s v="TEC-PH-10004093"/>
    <x v="2"/>
    <x v="6"/>
    <n v="73.584000000000003"/>
    <s v="CA-2017-109806"/>
    <n v="1"/>
    <n v="2"/>
    <n v="0.2"/>
    <n v="8.2781999999999982"/>
    <n v="0.41105220110552465"/>
  </r>
  <r>
    <x v="817"/>
    <x v="18"/>
    <s v="OFF-AR-10002656"/>
    <x v="0"/>
    <x v="4"/>
    <n v="33.4"/>
    <s v="CA-2017-105900"/>
    <n v="1"/>
    <n v="5"/>
    <n v="0"/>
    <n v="12.357999999999997"/>
    <n v="0.45632477063632687"/>
  </r>
  <r>
    <x v="817"/>
    <x v="4"/>
    <s v="OFF-AR-10004930"/>
    <x v="0"/>
    <x v="4"/>
    <n v="20.100000000000001"/>
    <s v="CA-2017-109806"/>
    <n v="0"/>
    <n v="3"/>
    <n v="0"/>
    <n v="6.6329999999999982"/>
    <n v="0.45632477063632687"/>
  </r>
  <r>
    <x v="817"/>
    <x v="32"/>
    <s v="FUR-FU-10002597"/>
    <x v="1"/>
    <x v="8"/>
    <n v="14.82"/>
    <s v="US-2017-152415"/>
    <n v="0"/>
    <n v="3"/>
    <n v="0"/>
    <n v="6.224400000000001"/>
    <n v="0.4595170286641902"/>
  </r>
  <r>
    <x v="817"/>
    <x v="22"/>
    <s v="OFF-LA-10002195"/>
    <x v="0"/>
    <x v="2"/>
    <n v="12.32"/>
    <s v="US-2017-148957"/>
    <n v="1"/>
    <n v="4"/>
    <n v="0"/>
    <n v="5.9135999999999997"/>
    <n v="0.4647369236065339"/>
  </r>
  <r>
    <x v="817"/>
    <x v="4"/>
    <s v="OFF-PA-10000304"/>
    <x v="0"/>
    <x v="0"/>
    <n v="6.48"/>
    <s v="CA-2017-109806"/>
    <n v="0"/>
    <n v="1"/>
    <n v="0"/>
    <n v="3.1104000000000003"/>
    <n v="0.43613829632717294"/>
  </r>
  <r>
    <x v="818"/>
    <x v="33"/>
    <s v="OFF-ST-10003716"/>
    <x v="0"/>
    <x v="1"/>
    <n v="900.08"/>
    <s v="CA-2017-145905"/>
    <n v="1"/>
    <n v="4"/>
    <n v="0"/>
    <n v="117.0104"/>
    <n v="0.44610841445725197"/>
  </r>
  <r>
    <x v="818"/>
    <x v="4"/>
    <s v="FUR-CH-10002880"/>
    <x v="1"/>
    <x v="5"/>
    <n v="885.52800000000002"/>
    <s v="CA-2017-133935"/>
    <n v="1"/>
    <n v="9"/>
    <n v="0.2"/>
    <n v="-99.621900000000068"/>
    <n v="0.46529189879902266"/>
  </r>
  <r>
    <x v="818"/>
    <x v="4"/>
    <s v="FUR-CH-10001215"/>
    <x v="1"/>
    <x v="5"/>
    <n v="801.5680000000001"/>
    <s v="CA-2017-133935"/>
    <n v="0"/>
    <n v="2"/>
    <n v="0.2"/>
    <n v="50.097999999999985"/>
    <n v="0.46529189879902266"/>
  </r>
  <r>
    <x v="818"/>
    <x v="20"/>
    <s v="FUR-CH-10001394"/>
    <x v="1"/>
    <x v="5"/>
    <n v="631.78200000000004"/>
    <s v="CA-2017-120355"/>
    <n v="1"/>
    <n v="2"/>
    <n v="0.1"/>
    <n v="140.39599999999993"/>
    <n v="0.46529189879902266"/>
  </r>
  <r>
    <x v="818"/>
    <x v="16"/>
    <s v="FUR-TA-10001095"/>
    <x v="1"/>
    <x v="13"/>
    <n v="383.43799999999999"/>
    <s v="CA-2017-140928"/>
    <n v="1"/>
    <n v="4"/>
    <n v="0.45"/>
    <n v="-167.3184"/>
    <n v="0.55975208308209756"/>
  </r>
  <r>
    <x v="818"/>
    <x v="4"/>
    <s v="OFF-PA-10000100"/>
    <x v="0"/>
    <x v="0"/>
    <n v="368.91"/>
    <s v="CA-2017-133935"/>
    <n v="0"/>
    <n v="9"/>
    <n v="0"/>
    <n v="180.76590000000002"/>
    <n v="0.43613829632717294"/>
  </r>
  <r>
    <x v="818"/>
    <x v="33"/>
    <s v="FUR-CH-10001854"/>
    <x v="1"/>
    <x v="5"/>
    <n v="350.98"/>
    <s v="CA-2017-145905"/>
    <n v="0"/>
    <n v="1"/>
    <n v="0"/>
    <n v="84.23520000000002"/>
    <n v="0.46529189879902266"/>
  </r>
  <r>
    <x v="818"/>
    <x v="4"/>
    <s v="TEC-PH-10001299"/>
    <x v="2"/>
    <x v="6"/>
    <n v="239.98400000000004"/>
    <s v="CA-2017-110086"/>
    <n v="1"/>
    <n v="2"/>
    <n v="0.2"/>
    <n v="23.998400000000004"/>
    <n v="0.41105220110552465"/>
  </r>
  <r>
    <x v="818"/>
    <x v="10"/>
    <s v="FUR-CH-10002647"/>
    <x v="1"/>
    <x v="5"/>
    <n v="99.372"/>
    <s v="CA-2017-157511"/>
    <n v="1"/>
    <n v="2"/>
    <n v="0.3"/>
    <n v="-7.0979999999999919"/>
    <n v="0.46529189879902266"/>
  </r>
  <r>
    <x v="818"/>
    <x v="20"/>
    <s v="FUR-FU-10004053"/>
    <x v="1"/>
    <x v="8"/>
    <n v="60.72"/>
    <s v="CA-2017-120355"/>
    <n v="0"/>
    <n v="3"/>
    <n v="0"/>
    <n v="26.1096"/>
    <n v="0.4595170286641902"/>
  </r>
  <r>
    <x v="818"/>
    <x v="33"/>
    <s v="OFF-PA-10000533"/>
    <x v="0"/>
    <x v="0"/>
    <n v="13.08"/>
    <s v="CA-2017-145905"/>
    <n v="0"/>
    <n v="2"/>
    <n v="0"/>
    <n v="6.0167999999999999"/>
    <n v="0.43613829632717294"/>
  </r>
  <r>
    <x v="818"/>
    <x v="10"/>
    <s v="FUR-FU-10002107"/>
    <x v="1"/>
    <x v="8"/>
    <n v="5.3520000000000003"/>
    <s v="CA-2017-157511"/>
    <n v="0"/>
    <n v="3"/>
    <n v="0.2"/>
    <n v="1.6055999999999999"/>
    <n v="0.4595170286641902"/>
  </r>
  <r>
    <x v="818"/>
    <x v="20"/>
    <s v="OFF-BI-10004654"/>
    <x v="0"/>
    <x v="3"/>
    <n v="4.6159999999999997"/>
    <s v="CA-2017-106075"/>
    <n v="1"/>
    <n v="1"/>
    <n v="0.2"/>
    <n v="1.7309999999999999"/>
    <n v="0.46881743173671325"/>
  </r>
  <r>
    <x v="818"/>
    <x v="16"/>
    <s v="OFF-LA-10002787"/>
    <x v="0"/>
    <x v="2"/>
    <n v="3"/>
    <s v="CA-2017-111409"/>
    <n v="1"/>
    <n v="1"/>
    <n v="0.2"/>
    <n v="1.0499999999999998"/>
    <n v="0.4647369236065339"/>
  </r>
  <r>
    <x v="818"/>
    <x v="10"/>
    <s v="OFF-AR-10002257"/>
    <x v="0"/>
    <x v="4"/>
    <n v="2.6720000000000002"/>
    <s v="CA-2017-157511"/>
    <n v="0"/>
    <n v="1"/>
    <n v="0.2"/>
    <n v="0.36739999999999962"/>
    <n v="0.45632477063632687"/>
  </r>
  <r>
    <x v="819"/>
    <x v="43"/>
    <s v="OFF-ST-10001490"/>
    <x v="0"/>
    <x v="1"/>
    <n v="1606.23"/>
    <s v="CA-2017-168354"/>
    <n v="1"/>
    <n v="9"/>
    <n v="0"/>
    <n v="481.86899999999986"/>
    <n v="0.44610841445725197"/>
  </r>
  <r>
    <x v="819"/>
    <x v="43"/>
    <s v="FUR-CH-10004675"/>
    <x v="1"/>
    <x v="5"/>
    <n v="872.32"/>
    <s v="CA-2017-168354"/>
    <n v="0"/>
    <n v="4"/>
    <n v="0"/>
    <n v="244.24959999999999"/>
    <n v="0.46529189879902266"/>
  </r>
  <r>
    <x v="819"/>
    <x v="1"/>
    <s v="FUR-CH-10001215"/>
    <x v="1"/>
    <x v="5"/>
    <n v="701.37199999999996"/>
    <s v="US-2017-156097"/>
    <n v="1"/>
    <n v="2"/>
    <n v="0.3"/>
    <n v="-50.098000000000013"/>
    <n v="0.46529189879902266"/>
  </r>
  <r>
    <x v="819"/>
    <x v="4"/>
    <s v="OFF-PA-10002222"/>
    <x v="0"/>
    <x v="0"/>
    <n v="159.88"/>
    <s v="CA-2017-130267"/>
    <n v="1"/>
    <n v="7"/>
    <n v="0"/>
    <n v="73.544799999999995"/>
    <n v="0.43613829632717294"/>
  </r>
  <r>
    <x v="819"/>
    <x v="5"/>
    <s v="TEC-AC-10002926"/>
    <x v="2"/>
    <x v="9"/>
    <n v="249.95000000000002"/>
    <s v="CA-2017-142370"/>
    <n v="1"/>
    <n v="5"/>
    <n v="0"/>
    <n v="107.47850000000001"/>
    <n v="0.52062335344040378"/>
  </r>
  <r>
    <x v="819"/>
    <x v="43"/>
    <s v="OFF-ST-10000604"/>
    <x v="0"/>
    <x v="1"/>
    <n v="69.52"/>
    <s v="CA-2017-158610"/>
    <n v="1"/>
    <n v="2"/>
    <n v="0"/>
    <n v="17.379999999999995"/>
    <n v="0.44610841445725197"/>
  </r>
  <r>
    <x v="819"/>
    <x v="43"/>
    <s v="OFF-BI-10004826"/>
    <x v="0"/>
    <x v="3"/>
    <n v="49.53"/>
    <s v="CA-2017-168354"/>
    <n v="0"/>
    <n v="3"/>
    <n v="0"/>
    <n v="23.774400000000004"/>
    <n v="0.46881743173671325"/>
  </r>
  <r>
    <x v="819"/>
    <x v="23"/>
    <s v="OFF-SU-10000381"/>
    <x v="0"/>
    <x v="14"/>
    <n v="27.93"/>
    <s v="CA-2017-102932"/>
    <n v="1"/>
    <n v="3"/>
    <n v="0"/>
    <n v="8.0996999999999986"/>
    <n v="0.53938093436526824"/>
  </r>
  <r>
    <x v="819"/>
    <x v="2"/>
    <s v="FUR-FU-10003424"/>
    <x v="1"/>
    <x v="8"/>
    <n v="25.632000000000001"/>
    <s v="CA-2017-120250"/>
    <n v="1"/>
    <n v="3"/>
    <n v="0.2"/>
    <n v="3.8447999999999967"/>
    <n v="0.4595170286641902"/>
  </r>
  <r>
    <x v="819"/>
    <x v="23"/>
    <s v="OFF-BI-10000756"/>
    <x v="0"/>
    <x v="3"/>
    <n v="25.44"/>
    <s v="CA-2017-102932"/>
    <n v="0"/>
    <n v="6"/>
    <n v="0"/>
    <n v="12.72"/>
    <n v="0.46881743173671325"/>
  </r>
  <r>
    <x v="819"/>
    <x v="43"/>
    <s v="OFF-PA-10002377"/>
    <x v="0"/>
    <x v="0"/>
    <n v="17.04"/>
    <s v="CA-2017-168354"/>
    <n v="0"/>
    <n v="3"/>
    <n v="0"/>
    <n v="7.6679999999999993"/>
    <n v="0.43613829632717294"/>
  </r>
  <r>
    <x v="819"/>
    <x v="4"/>
    <s v="OFF-BI-10003355"/>
    <x v="0"/>
    <x v="3"/>
    <n v="11.952000000000002"/>
    <s v="US-2017-114888"/>
    <n v="1"/>
    <n v="3"/>
    <n v="0.2"/>
    <n v="4.1832000000000003"/>
    <n v="0.46881743173671325"/>
  </r>
  <r>
    <x v="819"/>
    <x v="4"/>
    <s v="OFF-BI-10002309"/>
    <x v="0"/>
    <x v="3"/>
    <n v="8.9280000000000008"/>
    <s v="CA-2017-168557"/>
    <n v="1"/>
    <n v="2"/>
    <n v="0.2"/>
    <n v="3.1247999999999996"/>
    <n v="0.46881743173671325"/>
  </r>
  <r>
    <x v="819"/>
    <x v="4"/>
    <s v="OFF-SU-10001212"/>
    <x v="0"/>
    <x v="14"/>
    <n v="6.24"/>
    <s v="US-2017-114888"/>
    <n v="0"/>
    <n v="3"/>
    <n v="0"/>
    <n v="1.8719999999999997"/>
    <n v="0.53938093436526824"/>
  </r>
  <r>
    <x v="819"/>
    <x v="5"/>
    <s v="OFF-SU-10003002"/>
    <x v="0"/>
    <x v="14"/>
    <n v="5.04"/>
    <s v="CA-2017-142370"/>
    <n v="0"/>
    <n v="2"/>
    <n v="0"/>
    <n v="0.15120000000000022"/>
    <n v="0.53938093436526824"/>
  </r>
  <r>
    <x v="819"/>
    <x v="1"/>
    <s v="OFF-BI-10004654"/>
    <x v="0"/>
    <x v="3"/>
    <n v="2.3079999999999994"/>
    <s v="US-2017-156097"/>
    <n v="0"/>
    <n v="2"/>
    <n v="0.8"/>
    <n v="-3.4619999999999997"/>
    <n v="0.46881743173671325"/>
  </r>
  <r>
    <x v="820"/>
    <x v="20"/>
    <s v="OFF-AP-10001005"/>
    <x v="0"/>
    <x v="12"/>
    <n v="393.25"/>
    <s v="CA-2017-145611"/>
    <n v="1"/>
    <n v="5"/>
    <n v="0"/>
    <n v="129.77249999999998"/>
    <n v="0.49507917887403441"/>
  </r>
  <r>
    <x v="820"/>
    <x v="4"/>
    <s v="OFF-BI-10003656"/>
    <x v="0"/>
    <x v="3"/>
    <n v="271.98400000000004"/>
    <s v="CA-2017-100244"/>
    <n v="1"/>
    <n v="2"/>
    <n v="0.2"/>
    <n v="88.394799999999975"/>
    <n v="0.46881743173671325"/>
  </r>
  <r>
    <x v="820"/>
    <x v="22"/>
    <s v="FUR-BO-10002853"/>
    <x v="1"/>
    <x v="10"/>
    <n v="163.88"/>
    <s v="CA-2017-166772"/>
    <n v="1"/>
    <n v="2"/>
    <n v="0"/>
    <n v="40.97"/>
    <n v="0.5176847302647779"/>
  </r>
  <r>
    <x v="820"/>
    <x v="25"/>
    <s v="FUR-CH-10002880"/>
    <x v="1"/>
    <x v="5"/>
    <n v="98.391999999999996"/>
    <s v="CA-2017-134516"/>
    <n v="1"/>
    <n v="1"/>
    <n v="0.2"/>
    <n v="-11.069100000000006"/>
    <n v="0.46529189879902266"/>
  </r>
  <r>
    <x v="820"/>
    <x v="14"/>
    <s v="OFF-BI-10004828"/>
    <x v="0"/>
    <x v="3"/>
    <n v="83.699999999999989"/>
    <s v="CA-2017-126284"/>
    <n v="1"/>
    <n v="5"/>
    <n v="0"/>
    <n v="41.012999999999991"/>
    <n v="0.46881743173671325"/>
  </r>
  <r>
    <x v="820"/>
    <x v="4"/>
    <s v="OFF-PA-10002319"/>
    <x v="0"/>
    <x v="0"/>
    <n v="77.52"/>
    <s v="CA-2017-100244"/>
    <n v="0"/>
    <n v="2"/>
    <n v="0"/>
    <n v="37.9848"/>
    <n v="0.43613829632717294"/>
  </r>
  <r>
    <x v="820"/>
    <x v="4"/>
    <s v="OFF-PA-10001471"/>
    <x v="0"/>
    <x v="0"/>
    <n v="65.789999999999992"/>
    <s v="CA-2017-100244"/>
    <n v="0"/>
    <n v="9"/>
    <n v="0"/>
    <n v="30.263399999999997"/>
    <n v="0.43613829632717294"/>
  </r>
  <r>
    <x v="820"/>
    <x v="4"/>
    <s v="OFF-BI-10000977"/>
    <x v="0"/>
    <x v="3"/>
    <n v="48.64"/>
    <s v="CA-2017-100244"/>
    <n v="0"/>
    <n v="2"/>
    <n v="0.2"/>
    <n v="15.807999999999996"/>
    <n v="0.46881743173671325"/>
  </r>
  <r>
    <x v="820"/>
    <x v="25"/>
    <s v="FUR-FU-10001546"/>
    <x v="1"/>
    <x v="8"/>
    <n v="17.088000000000001"/>
    <s v="CA-2017-134516"/>
    <n v="0"/>
    <n v="2"/>
    <n v="0.2"/>
    <n v="1.0679999999999996"/>
    <n v="0.4595170286641902"/>
  </r>
  <r>
    <x v="820"/>
    <x v="4"/>
    <s v="OFF-AR-10000940"/>
    <x v="0"/>
    <x v="4"/>
    <n v="11.76"/>
    <s v="CA-2017-100244"/>
    <n v="0"/>
    <n v="4"/>
    <n v="0"/>
    <n v="3.1752000000000002"/>
    <n v="0.45632477063632687"/>
  </r>
  <r>
    <x v="821"/>
    <x v="20"/>
    <s v="OFF-ST-10002370"/>
    <x v="0"/>
    <x v="1"/>
    <n v="128.34"/>
    <s v="CA-2017-135965"/>
    <n v="1"/>
    <n v="6"/>
    <n v="0"/>
    <n v="37.218599999999995"/>
    <n v="0.44610841445725197"/>
  </r>
  <r>
    <x v="821"/>
    <x v="14"/>
    <s v="TEC-PH-10001305"/>
    <x v="2"/>
    <x v="6"/>
    <n v="97.98"/>
    <s v="US-2017-157728"/>
    <n v="1"/>
    <n v="2"/>
    <n v="0"/>
    <n v="27.434400000000011"/>
    <n v="0.41105220110552465"/>
  </r>
  <r>
    <x v="821"/>
    <x v="26"/>
    <s v="FUR-FU-10000246"/>
    <x v="1"/>
    <x v="8"/>
    <n v="68.432000000000016"/>
    <s v="CA-2017-125724"/>
    <n v="1"/>
    <n v="7"/>
    <n v="0.2"/>
    <n v="8.5539999999999878"/>
    <n v="0.4595170286641902"/>
  </r>
  <r>
    <x v="821"/>
    <x v="10"/>
    <s v="OFF-EN-10003055"/>
    <x v="0"/>
    <x v="11"/>
    <n v="63.967999999999996"/>
    <s v="CA-2017-166653"/>
    <n v="1"/>
    <n v="2"/>
    <n v="0.2"/>
    <n v="19.989999999999995"/>
    <n v="0.44424167803735209"/>
  </r>
  <r>
    <x v="821"/>
    <x v="15"/>
    <s v="TEC-PH-10004071"/>
    <x v="2"/>
    <x v="6"/>
    <n v="63.936000000000007"/>
    <s v="CA-2017-109743"/>
    <n v="1"/>
    <n v="8"/>
    <n v="0.2"/>
    <n v="5.5944000000000003"/>
    <n v="0.41105220110552465"/>
  </r>
  <r>
    <x v="821"/>
    <x v="15"/>
    <s v="OFF-AR-10003727"/>
    <x v="0"/>
    <x v="4"/>
    <n v="40.775999999999996"/>
    <s v="CA-2017-109743"/>
    <n v="0"/>
    <n v="3"/>
    <n v="0.2"/>
    <n v="4.5872999999999937"/>
    <n v="0.45632477063632687"/>
  </r>
  <r>
    <x v="821"/>
    <x v="18"/>
    <s v="OFF-PA-10002245"/>
    <x v="0"/>
    <x v="0"/>
    <n v="35.880000000000003"/>
    <s v="CA-2017-158617"/>
    <n v="1"/>
    <n v="6"/>
    <n v="0"/>
    <n v="16.146000000000001"/>
    <n v="0.43613829632717294"/>
  </r>
  <r>
    <x v="821"/>
    <x v="14"/>
    <s v="OFF-PA-10002195"/>
    <x v="0"/>
    <x v="0"/>
    <n v="35.56"/>
    <s v="US-2017-157728"/>
    <n v="0"/>
    <n v="7"/>
    <n v="0"/>
    <n v="16.713200000000001"/>
    <n v="0.43613829632717294"/>
  </r>
  <r>
    <x v="821"/>
    <x v="21"/>
    <s v="FUR-FU-10002445"/>
    <x v="1"/>
    <x v="8"/>
    <n v="18.96"/>
    <s v="CA-2017-119641"/>
    <n v="1"/>
    <n v="2"/>
    <n v="0"/>
    <n v="7.5840000000000014"/>
    <n v="0.4595170286641902"/>
  </r>
  <r>
    <x v="821"/>
    <x v="16"/>
    <s v="OFF-LA-10001158"/>
    <x v="0"/>
    <x v="2"/>
    <n v="16.559999999999999"/>
    <s v="CA-2017-116232"/>
    <n v="1"/>
    <n v="2"/>
    <n v="0.2"/>
    <n v="5.7960000000000003"/>
    <n v="0.4647369236065339"/>
  </r>
  <r>
    <x v="821"/>
    <x v="2"/>
    <s v="OFF-LA-10004484"/>
    <x v="0"/>
    <x v="2"/>
    <n v="16.520000000000003"/>
    <s v="CA-2017-151974"/>
    <n v="1"/>
    <n v="5"/>
    <n v="0.2"/>
    <n v="5.368999999999998"/>
    <n v="0.4647369236065339"/>
  </r>
  <r>
    <x v="821"/>
    <x v="3"/>
    <s v="FUR-FU-10004586"/>
    <x v="1"/>
    <x v="8"/>
    <n v="13.28"/>
    <s v="US-2017-155404"/>
    <n v="1"/>
    <n v="2"/>
    <n v="0"/>
    <n v="6.3743999999999996"/>
    <n v="0.4595170286641902"/>
  </r>
  <r>
    <x v="821"/>
    <x v="2"/>
    <s v="OFF-AR-10003481"/>
    <x v="0"/>
    <x v="4"/>
    <n v="7.8719999999999999"/>
    <s v="CA-2017-120257"/>
    <n v="1"/>
    <n v="3"/>
    <n v="0.2"/>
    <n v="0.88559999999999883"/>
    <n v="0.45632477063632687"/>
  </r>
  <r>
    <x v="821"/>
    <x v="16"/>
    <s v="OFF-BI-10004022"/>
    <x v="0"/>
    <x v="3"/>
    <n v="7.5060000000000002"/>
    <s v="CA-2017-116232"/>
    <n v="0"/>
    <n v="9"/>
    <n v="0.7"/>
    <n v="-6.0047999999999977"/>
    <n v="0.46881743173671325"/>
  </r>
  <r>
    <x v="822"/>
    <x v="10"/>
    <s v="FUR-FU-10002298"/>
    <x v="1"/>
    <x v="8"/>
    <n v="532.70400000000006"/>
    <s v="US-2017-129469"/>
    <n v="1"/>
    <n v="6"/>
    <n v="0.2"/>
    <n v="-26.635200000000026"/>
    <n v="0.4595170286641902"/>
  </r>
  <r>
    <x v="822"/>
    <x v="5"/>
    <s v="FUR-CH-10002084"/>
    <x v="1"/>
    <x v="5"/>
    <n v="368.96999999999997"/>
    <s v="CA-2017-149979"/>
    <n v="1"/>
    <n v="3"/>
    <n v="0"/>
    <n v="81.173400000000001"/>
    <n v="0.46529189879902266"/>
  </r>
  <r>
    <x v="822"/>
    <x v="22"/>
    <s v="FUR-CH-10003396"/>
    <x v="1"/>
    <x v="5"/>
    <n v="184.75200000000001"/>
    <s v="CA-2017-159009"/>
    <n v="1"/>
    <n v="3"/>
    <n v="0.2"/>
    <n v="-20.784600000000012"/>
    <n v="0.46529189879902266"/>
  </r>
  <r>
    <x v="822"/>
    <x v="5"/>
    <s v="OFF-ST-10003058"/>
    <x v="0"/>
    <x v="1"/>
    <n v="118.25"/>
    <s v="CA-2017-149979"/>
    <n v="0"/>
    <n v="5"/>
    <n v="0"/>
    <n v="34.292499999999997"/>
    <n v="0.44610841445725197"/>
  </r>
  <r>
    <x v="822"/>
    <x v="10"/>
    <s v="FUR-FU-10004963"/>
    <x v="1"/>
    <x v="8"/>
    <n v="28"/>
    <s v="CA-2017-124016"/>
    <n v="1"/>
    <n v="4"/>
    <n v="0.2"/>
    <n v="7.7000000000000028"/>
    <n v="0.4595170286641902"/>
  </r>
  <r>
    <x v="822"/>
    <x v="4"/>
    <s v="OFF-LA-10003148"/>
    <x v="0"/>
    <x v="2"/>
    <n v="18.899999999999999"/>
    <s v="CA-2017-106656"/>
    <n v="1"/>
    <n v="3"/>
    <n v="0"/>
    <n v="8.6939999999999991"/>
    <n v="0.4647369236065339"/>
  </r>
  <r>
    <x v="822"/>
    <x v="22"/>
    <s v="OFF-SU-10004737"/>
    <x v="0"/>
    <x v="14"/>
    <n v="13.68"/>
    <s v="CA-2017-110730"/>
    <n v="1"/>
    <n v="2"/>
    <n v="0"/>
    <n v="3.6936"/>
    <n v="0.53938093436526824"/>
  </r>
  <r>
    <x v="822"/>
    <x v="22"/>
    <s v="OFF-BI-10004970"/>
    <x v="0"/>
    <x v="3"/>
    <n v="13.216000000000001"/>
    <s v="CA-2017-159009"/>
    <n v="0"/>
    <n v="4"/>
    <n v="0.2"/>
    <n v="4.4603999999999999"/>
    <n v="0.46881743173671325"/>
  </r>
  <r>
    <x v="822"/>
    <x v="10"/>
    <s v="OFF-BI-10002071"/>
    <x v="0"/>
    <x v="3"/>
    <n v="12.201000000000001"/>
    <s v="CA-2017-124016"/>
    <n v="0"/>
    <n v="7"/>
    <n v="0.7"/>
    <n v="-9.7607999999999961"/>
    <n v="0.46881743173671325"/>
  </r>
  <r>
    <x v="822"/>
    <x v="10"/>
    <s v="OFF-PA-10002586"/>
    <x v="0"/>
    <x v="0"/>
    <n v="11.952000000000002"/>
    <s v="CA-2017-124016"/>
    <n v="0"/>
    <n v="3"/>
    <n v="0.2"/>
    <n v="4.0338000000000003"/>
    <n v="0.43613829632717294"/>
  </r>
  <r>
    <x v="822"/>
    <x v="20"/>
    <s v="OFF-BI-10004187"/>
    <x v="0"/>
    <x v="3"/>
    <n v="10.528"/>
    <s v="CA-2017-101742"/>
    <n v="1"/>
    <n v="7"/>
    <n v="0.2"/>
    <n v="3.6847999999999987"/>
    <n v="0.46881743173671325"/>
  </r>
  <r>
    <x v="822"/>
    <x v="10"/>
    <s v="OFF-AR-10000315"/>
    <x v="0"/>
    <x v="4"/>
    <n v="4.9119999999999999"/>
    <s v="US-2017-129469"/>
    <n v="0"/>
    <n v="2"/>
    <n v="0.2"/>
    <n v="0.30700000000000016"/>
    <n v="0.45632477063632687"/>
  </r>
  <r>
    <x v="822"/>
    <x v="4"/>
    <s v="OFF-EN-10001509"/>
    <x v="0"/>
    <x v="11"/>
    <n v="4.08"/>
    <s v="CA-2017-106656"/>
    <n v="0"/>
    <n v="2"/>
    <n v="0"/>
    <n v="1.9175999999999997"/>
    <n v="0.44424167803735209"/>
  </r>
  <r>
    <x v="823"/>
    <x v="4"/>
    <s v="FUR-CH-10000988"/>
    <x v="1"/>
    <x v="5"/>
    <n v="563.24"/>
    <s v="CA-2017-100944"/>
    <n v="1"/>
    <n v="5"/>
    <n v="0.2"/>
    <n v="56.324000000000012"/>
    <n v="0.46529189879902266"/>
  </r>
  <r>
    <x v="823"/>
    <x v="26"/>
    <s v="OFF-ST-10001370"/>
    <x v="0"/>
    <x v="1"/>
    <n v="511.05600000000004"/>
    <s v="CA-2017-108875"/>
    <n v="1"/>
    <n v="9"/>
    <n v="0.2"/>
    <n v="-95.823000000000079"/>
    <n v="0.44610841445725197"/>
  </r>
  <r>
    <x v="823"/>
    <x v="1"/>
    <s v="OFF-BI-10004584"/>
    <x v="0"/>
    <x v="3"/>
    <n v="442.37199999999996"/>
    <s v="CA-2017-132479"/>
    <n v="1"/>
    <n v="7"/>
    <n v="0.8"/>
    <n v="-729.91380000000004"/>
    <n v="0.46881743173671325"/>
  </r>
  <r>
    <x v="823"/>
    <x v="4"/>
    <s v="OFF-EN-10001453"/>
    <x v="0"/>
    <x v="11"/>
    <n v="304.89999999999998"/>
    <s v="CA-2017-100944"/>
    <n v="0"/>
    <n v="5"/>
    <n v="0"/>
    <n v="143.30299999999997"/>
    <n v="0.44424167803735209"/>
  </r>
  <r>
    <x v="823"/>
    <x v="10"/>
    <s v="FUR-CH-10003199"/>
    <x v="1"/>
    <x v="5"/>
    <n v="155.37199999999999"/>
    <s v="US-2017-134488"/>
    <n v="1"/>
    <n v="2"/>
    <n v="0.3"/>
    <n v="-13.317599999999999"/>
    <n v="0.46529189879902266"/>
  </r>
  <r>
    <x v="823"/>
    <x v="18"/>
    <s v="FUR-FU-10004006"/>
    <x v="1"/>
    <x v="8"/>
    <n v="127.94999999999999"/>
    <s v="CA-2017-154235"/>
    <n v="1"/>
    <n v="3"/>
    <n v="0"/>
    <n v="21.751499999999986"/>
    <n v="0.4595170286641902"/>
  </r>
  <r>
    <x v="823"/>
    <x v="4"/>
    <s v="FUR-FU-10002501"/>
    <x v="1"/>
    <x v="8"/>
    <n v="63.2"/>
    <s v="US-2017-147340"/>
    <n v="1"/>
    <n v="5"/>
    <n v="0"/>
    <n v="23.384"/>
    <n v="0.4595170286641902"/>
  </r>
  <r>
    <x v="823"/>
    <x v="4"/>
    <s v="OFF-ST-10000642"/>
    <x v="0"/>
    <x v="1"/>
    <n v="41.96"/>
    <s v="CA-2017-155187"/>
    <n v="1"/>
    <n v="2"/>
    <n v="0"/>
    <n v="2.9371999999999971"/>
    <n v="0.44610841445725197"/>
  </r>
  <r>
    <x v="823"/>
    <x v="4"/>
    <s v="OFF-PA-10000380"/>
    <x v="0"/>
    <x v="0"/>
    <n v="41.7"/>
    <s v="CA-2017-155187"/>
    <n v="0"/>
    <n v="5"/>
    <n v="0"/>
    <n v="20.85"/>
    <n v="0.43613829632717294"/>
  </r>
  <r>
    <x v="823"/>
    <x v="26"/>
    <s v="FUR-FU-10002671"/>
    <x v="1"/>
    <x v="8"/>
    <n v="21.44"/>
    <s v="CA-2017-108875"/>
    <n v="0"/>
    <n v="2"/>
    <n v="0.2"/>
    <n v="7.5039999999999987"/>
    <n v="0.4595170286641902"/>
  </r>
  <r>
    <x v="823"/>
    <x v="39"/>
    <s v="OFF-PA-10001569"/>
    <x v="0"/>
    <x v="0"/>
    <n v="6.48"/>
    <s v="CA-2017-141551"/>
    <n v="1"/>
    <n v="1"/>
    <n v="0"/>
    <n v="3.1104000000000003"/>
    <n v="0.43613829632717294"/>
  </r>
  <r>
    <x v="823"/>
    <x v="39"/>
    <s v="OFF-BI-10001249"/>
    <x v="0"/>
    <x v="3"/>
    <n v="6.38"/>
    <s v="CA-2017-141551"/>
    <n v="0"/>
    <n v="1"/>
    <n v="0"/>
    <n v="2.9347999999999996"/>
    <n v="0.46881743173671325"/>
  </r>
  <r>
    <x v="824"/>
    <x v="4"/>
    <s v="FUR-CH-10000665"/>
    <x v="1"/>
    <x v="5"/>
    <n v="483.13599999999997"/>
    <s v="US-2017-125402"/>
    <n v="1"/>
    <n v="4"/>
    <n v="0.2"/>
    <n v="60.391999999999939"/>
    <n v="0.46529189879902266"/>
  </r>
  <r>
    <x v="824"/>
    <x v="4"/>
    <s v="TEC-CO-10001943"/>
    <x v="2"/>
    <x v="16"/>
    <n v="479.97600000000006"/>
    <s v="US-2017-125402"/>
    <n v="0"/>
    <n v="3"/>
    <n v="0.2"/>
    <n v="161.99189999999999"/>
    <n v="0.55185675810753509"/>
  </r>
  <r>
    <x v="824"/>
    <x v="4"/>
    <s v="FUR-BO-10002613"/>
    <x v="1"/>
    <x v="10"/>
    <n v="477.666"/>
    <s v="CA-2017-148747"/>
    <n v="1"/>
    <n v="2"/>
    <n v="0.15"/>
    <n v="84.293999999999969"/>
    <n v="0.5176847302647779"/>
  </r>
  <r>
    <x v="824"/>
    <x v="12"/>
    <s v="FUR-TA-10002356"/>
    <x v="1"/>
    <x v="13"/>
    <n v="393.16500000000002"/>
    <s v="US-2017-122245"/>
    <n v="1"/>
    <n v="3"/>
    <n v="0.5"/>
    <n v="-204.44580000000005"/>
    <n v="0.55975208308209756"/>
  </r>
  <r>
    <x v="824"/>
    <x v="10"/>
    <s v="OFF-ST-10002574"/>
    <x v="0"/>
    <x v="1"/>
    <n v="331.536"/>
    <s v="CA-2017-113978"/>
    <n v="1"/>
    <n v="3"/>
    <n v="0.2"/>
    <n v="-82.884"/>
    <n v="0.44610841445725197"/>
  </r>
  <r>
    <x v="824"/>
    <x v="10"/>
    <s v="OFF-AP-10003849"/>
    <x v="0"/>
    <x v="12"/>
    <n v="286.25600000000003"/>
    <s v="CA-2017-113978"/>
    <n v="0"/>
    <n v="1"/>
    <n v="0.2"/>
    <n v="17.890999999999977"/>
    <n v="0.49507917887403441"/>
  </r>
  <r>
    <x v="824"/>
    <x v="21"/>
    <s v="FUR-CH-10004218"/>
    <x v="1"/>
    <x v="5"/>
    <n v="201.96"/>
    <s v="US-2017-124163"/>
    <n v="1"/>
    <n v="2"/>
    <n v="0"/>
    <n v="50.490000000000009"/>
    <n v="0.46529189879902266"/>
  </r>
  <r>
    <x v="824"/>
    <x v="21"/>
    <s v="TEC-AC-10001908"/>
    <x v="2"/>
    <x v="9"/>
    <n v="499.95"/>
    <s v="US-2017-124163"/>
    <n v="0"/>
    <n v="5"/>
    <n v="0"/>
    <n v="174.98249999999999"/>
    <n v="0.52062335344040378"/>
  </r>
  <r>
    <x v="824"/>
    <x v="21"/>
    <s v="FUR-FU-10000755"/>
    <x v="1"/>
    <x v="8"/>
    <n v="68.64"/>
    <s v="US-2017-124163"/>
    <n v="0"/>
    <n v="11"/>
    <n v="0"/>
    <n v="17.160000000000004"/>
    <n v="0.4595170286641902"/>
  </r>
  <r>
    <x v="824"/>
    <x v="11"/>
    <s v="OFF-PA-10000380"/>
    <x v="0"/>
    <x v="0"/>
    <n v="60.048000000000002"/>
    <s v="CA-2017-140417"/>
    <n v="1"/>
    <n v="9"/>
    <n v="0.2"/>
    <n v="22.518000000000001"/>
    <n v="0.43613829632717294"/>
  </r>
  <r>
    <x v="824"/>
    <x v="4"/>
    <s v="TEC-PH-10003356"/>
    <x v="2"/>
    <x v="6"/>
    <n v="44.736000000000004"/>
    <s v="US-2017-125402"/>
    <n v="0"/>
    <n v="8"/>
    <n v="0.2"/>
    <n v="4.4736000000000011"/>
    <n v="0.41105220110552465"/>
  </r>
  <r>
    <x v="824"/>
    <x v="4"/>
    <s v="OFF-LA-10003923"/>
    <x v="0"/>
    <x v="2"/>
    <n v="29.6"/>
    <s v="US-2017-125402"/>
    <n v="0"/>
    <n v="2"/>
    <n v="0"/>
    <n v="14.8"/>
    <n v="0.4647369236065339"/>
  </r>
  <r>
    <x v="824"/>
    <x v="10"/>
    <s v="OFF-ST-10004963"/>
    <x v="0"/>
    <x v="1"/>
    <n v="24.224000000000004"/>
    <s v="CA-2017-113978"/>
    <n v="0"/>
    <n v="2"/>
    <n v="0.2"/>
    <n v="-4.8448000000000029"/>
    <n v="0.44610841445725197"/>
  </r>
  <r>
    <x v="824"/>
    <x v="4"/>
    <s v="OFF-AR-10004441"/>
    <x v="0"/>
    <x v="4"/>
    <n v="16.559999999999999"/>
    <s v="CA-2017-101385"/>
    <n v="1"/>
    <n v="4"/>
    <n v="0"/>
    <n v="6.9551999999999996"/>
    <n v="0.45632477063632687"/>
  </r>
  <r>
    <x v="824"/>
    <x v="0"/>
    <s v="OFF-LA-10001569"/>
    <x v="0"/>
    <x v="2"/>
    <n v="15.936000000000002"/>
    <s v="CA-2017-123722"/>
    <n v="1"/>
    <n v="4"/>
    <n v="0.2"/>
    <n v="5.1791999999999998"/>
    <n v="0.4647369236065339"/>
  </r>
  <r>
    <x v="824"/>
    <x v="4"/>
    <s v="OFF-PA-10000141"/>
    <x v="0"/>
    <x v="0"/>
    <n v="10.9"/>
    <s v="US-2017-125402"/>
    <n v="0"/>
    <n v="5"/>
    <n v="0"/>
    <n v="5.1229999999999993"/>
    <n v="0.43613829632717294"/>
  </r>
  <r>
    <x v="824"/>
    <x v="4"/>
    <s v="OFF-AR-10002255"/>
    <x v="0"/>
    <x v="4"/>
    <n v="5.76"/>
    <s v="US-2017-125402"/>
    <n v="0"/>
    <n v="2"/>
    <n v="0"/>
    <n v="1.6703999999999999"/>
    <n v="0.45632477063632687"/>
  </r>
  <r>
    <x v="824"/>
    <x v="11"/>
    <s v="OFF-BI-10004828"/>
    <x v="0"/>
    <x v="3"/>
    <n v="5.0220000000000002"/>
    <s v="CA-2017-140417"/>
    <n v="0"/>
    <n v="1"/>
    <n v="0.7"/>
    <n v="-3.5153999999999996"/>
    <n v="0.46881743173671325"/>
  </r>
  <r>
    <x v="824"/>
    <x v="4"/>
    <s v="OFF-LA-10001771"/>
    <x v="0"/>
    <x v="2"/>
    <n v="4.9800000000000004"/>
    <s v="US-2017-125402"/>
    <n v="0"/>
    <n v="1"/>
    <n v="0"/>
    <n v="2.2907999999999999"/>
    <n v="0.4647369236065339"/>
  </r>
  <r>
    <x v="824"/>
    <x v="21"/>
    <s v="OFF-AR-10000817"/>
    <x v="0"/>
    <x v="4"/>
    <n v="3.04"/>
    <s v="US-2017-124163"/>
    <n v="0"/>
    <n v="1"/>
    <n v="0"/>
    <n v="1.0335999999999999"/>
    <n v="0.45632477063632687"/>
  </r>
  <r>
    <x v="825"/>
    <x v="1"/>
    <s v="FUR-CH-10002331"/>
    <x v="1"/>
    <x v="5"/>
    <n v="747.55799999999999"/>
    <s v="US-2017-157945"/>
    <n v="1"/>
    <n v="3"/>
    <n v="0.3"/>
    <n v="-96.11460000000011"/>
    <n v="0.46529189879902266"/>
  </r>
  <r>
    <x v="825"/>
    <x v="0"/>
    <s v="FUR-CH-10000513"/>
    <x v="1"/>
    <x v="5"/>
    <n v="454.96499999999997"/>
    <s v="CA-2017-143406"/>
    <n v="1"/>
    <n v="5"/>
    <n v="0.3"/>
    <n v="-136.48950000000002"/>
    <n v="0.46529189879902266"/>
  </r>
  <r>
    <x v="825"/>
    <x v="4"/>
    <s v="FUR-BO-10004467"/>
    <x v="1"/>
    <x v="10"/>
    <n v="424.95749999999992"/>
    <s v="US-2017-146794"/>
    <n v="1"/>
    <n v="5"/>
    <n v="0.15"/>
    <n v="19.997999999999976"/>
    <n v="0.5176847302647779"/>
  </r>
  <r>
    <x v="825"/>
    <x v="22"/>
    <s v="OFF-AP-10000576"/>
    <x v="0"/>
    <x v="12"/>
    <n v="236.88"/>
    <s v="CA-2017-169957"/>
    <n v="1"/>
    <n v="6"/>
    <n v="0"/>
    <n v="66.326400000000007"/>
    <n v="0.49507917887403441"/>
  </r>
  <r>
    <x v="825"/>
    <x v="16"/>
    <s v="TEC-AC-10002637"/>
    <x v="2"/>
    <x v="9"/>
    <n v="431.97600000000006"/>
    <s v="US-2017-109260"/>
    <n v="1"/>
    <n v="3"/>
    <n v="0.2"/>
    <n v="-75.59580000000004"/>
    <n v="0.52062335344040378"/>
  </r>
  <r>
    <x v="825"/>
    <x v="22"/>
    <s v="TEC-AC-10003063"/>
    <x v="2"/>
    <x v="9"/>
    <n v="100"/>
    <s v="CA-2017-169957"/>
    <n v="0"/>
    <n v="4"/>
    <n v="0"/>
    <n v="21"/>
    <n v="0.52062335344040378"/>
  </r>
  <r>
    <x v="825"/>
    <x v="0"/>
    <s v="OFF-AP-10001564"/>
    <x v="0"/>
    <x v="12"/>
    <n v="93.031999999999982"/>
    <s v="CA-2017-143406"/>
    <n v="0"/>
    <n v="2"/>
    <n v="0.8"/>
    <n v="-251.18640000000005"/>
    <n v="0.49507917887403441"/>
  </r>
  <r>
    <x v="825"/>
    <x v="4"/>
    <s v="OFF-ST-10004507"/>
    <x v="0"/>
    <x v="1"/>
    <n v="51.449999999999996"/>
    <s v="CA-2017-145898"/>
    <n v="1"/>
    <n v="3"/>
    <n v="0"/>
    <n v="13.891499999999999"/>
    <n v="0.44610841445725197"/>
  </r>
  <r>
    <x v="825"/>
    <x v="4"/>
    <s v="OFF-AR-10002445"/>
    <x v="0"/>
    <x v="4"/>
    <n v="35.4"/>
    <s v="CA-2017-145898"/>
    <n v="0"/>
    <n v="5"/>
    <n v="0"/>
    <n v="13.452000000000002"/>
    <n v="0.45632477063632687"/>
  </r>
  <r>
    <x v="825"/>
    <x v="22"/>
    <s v="OFF-PA-10004040"/>
    <x v="0"/>
    <x v="0"/>
    <n v="29.900000000000002"/>
    <s v="CA-2017-169957"/>
    <n v="0"/>
    <n v="5"/>
    <n v="0"/>
    <n v="14.651"/>
    <n v="0.43613829632717294"/>
  </r>
  <r>
    <x v="825"/>
    <x v="4"/>
    <s v="OFF-PA-10001667"/>
    <x v="0"/>
    <x v="0"/>
    <n v="29.900000000000002"/>
    <s v="CA-2017-145898"/>
    <n v="0"/>
    <n v="5"/>
    <n v="0"/>
    <n v="13.454999999999998"/>
    <n v="0.43613829632717294"/>
  </r>
  <r>
    <x v="825"/>
    <x v="0"/>
    <s v="OFF-BI-10002026"/>
    <x v="0"/>
    <x v="3"/>
    <n v="15.623999999999997"/>
    <s v="US-2017-149790"/>
    <n v="1"/>
    <n v="2"/>
    <n v="0.8"/>
    <n v="-24.998400000000011"/>
    <n v="0.46881743173671325"/>
  </r>
  <r>
    <x v="825"/>
    <x v="4"/>
    <s v="OFF-PA-10004735"/>
    <x v="0"/>
    <x v="0"/>
    <n v="12.96"/>
    <s v="CA-2017-165820"/>
    <n v="1"/>
    <n v="2"/>
    <n v="0"/>
    <n v="6.2208000000000006"/>
    <n v="0.43613829632717294"/>
  </r>
  <r>
    <x v="825"/>
    <x v="30"/>
    <s v="OFF-PA-10004022"/>
    <x v="0"/>
    <x v="0"/>
    <n v="9.99"/>
    <s v="CA-2017-157714"/>
    <n v="1"/>
    <n v="1"/>
    <n v="0"/>
    <n v="4.4954999999999998"/>
    <n v="0.43613829632717294"/>
  </r>
  <r>
    <x v="825"/>
    <x v="1"/>
    <s v="OFF-EN-10001415"/>
    <x v="0"/>
    <x v="11"/>
    <n v="8.9280000000000008"/>
    <s v="US-2017-157945"/>
    <n v="0"/>
    <n v="2"/>
    <n v="0.2"/>
    <n v="3.3479999999999999"/>
    <n v="0.44424167803735209"/>
  </r>
  <r>
    <x v="825"/>
    <x v="4"/>
    <s v="OFF-LA-10000262"/>
    <x v="0"/>
    <x v="2"/>
    <n v="7.83"/>
    <s v="CA-2017-145898"/>
    <n v="0"/>
    <n v="3"/>
    <n v="0"/>
    <n v="3.6017999999999999"/>
    <n v="0.4647369236065339"/>
  </r>
  <r>
    <x v="825"/>
    <x v="0"/>
    <s v="OFF-BI-10004001"/>
    <x v="0"/>
    <x v="3"/>
    <n v="6.8159999999999981"/>
    <s v="CA-2017-132017"/>
    <n v="1"/>
    <n v="2"/>
    <n v="0.8"/>
    <n v="-11.587200000000003"/>
    <n v="0.46881743173671325"/>
  </r>
  <r>
    <x v="826"/>
    <x v="22"/>
    <s v="TEC-PH-10002584"/>
    <x v="2"/>
    <x v="6"/>
    <n v="1001.5840000000001"/>
    <s v="CA-2017-140249"/>
    <n v="1"/>
    <n v="2"/>
    <n v="0.2"/>
    <n v="125.19799999999992"/>
    <n v="0.41105220110552465"/>
  </r>
  <r>
    <x v="826"/>
    <x v="0"/>
    <s v="FUR-BO-10000780"/>
    <x v="1"/>
    <x v="10"/>
    <n v="956.6647999999999"/>
    <s v="US-2017-110170"/>
    <n v="1"/>
    <n v="7"/>
    <n v="0.32"/>
    <n v="-225.09759999999991"/>
    <n v="0.5176847302647779"/>
  </r>
  <r>
    <x v="826"/>
    <x v="5"/>
    <s v="OFF-PA-10003971"/>
    <x v="0"/>
    <x v="0"/>
    <n v="17.940000000000001"/>
    <s v="CA-2017-123176"/>
    <n v="1"/>
    <n v="3"/>
    <n v="0"/>
    <n v="8.7906000000000013"/>
    <n v="0.43613829632717294"/>
  </r>
  <r>
    <x v="826"/>
    <x v="5"/>
    <s v="OFF-AR-10004685"/>
    <x v="0"/>
    <x v="4"/>
    <n v="13.89"/>
    <s v="CA-2017-123176"/>
    <n v="0"/>
    <n v="3"/>
    <n v="0"/>
    <n v="4.5836999999999994"/>
    <n v="0.45632477063632687"/>
  </r>
  <r>
    <x v="826"/>
    <x v="10"/>
    <s v="OFF-BI-10002764"/>
    <x v="0"/>
    <x v="3"/>
    <n v="2.907"/>
    <s v="CA-2017-163202"/>
    <n v="1"/>
    <n v="3"/>
    <n v="0.7"/>
    <n v="-2.0348999999999995"/>
    <n v="0.46881743173671325"/>
  </r>
  <r>
    <x v="827"/>
    <x v="1"/>
    <s v="OFF-PA-10003039"/>
    <x v="0"/>
    <x v="0"/>
    <n v="99.13600000000001"/>
    <s v="US-2017-134656"/>
    <n v="1"/>
    <n v="4"/>
    <n v="0.2"/>
    <n v="30.979999999999993"/>
    <n v="0.43613829632717294"/>
  </r>
  <r>
    <x v="828"/>
    <x v="11"/>
    <s v="TEC-PH-10001817"/>
    <x v="2"/>
    <x v="6"/>
    <n v="859.2"/>
    <s v="CA-2017-108056"/>
    <n v="1"/>
    <n v="3"/>
    <n v="0.2"/>
    <n v="75.180000000000064"/>
    <n v="0.41105220110552465"/>
  </r>
  <r>
    <x v="828"/>
    <x v="33"/>
    <s v="TEC-AC-10000420"/>
    <x v="2"/>
    <x v="9"/>
    <n v="209.96999999999997"/>
    <s v="CA-2017-108616"/>
    <n v="1"/>
    <n v="3"/>
    <n v="0"/>
    <n v="71.389799999999994"/>
    <n v="0.52062335344040378"/>
  </r>
  <r>
    <x v="828"/>
    <x v="4"/>
    <s v="TEC-AC-10003399"/>
    <x v="2"/>
    <x v="9"/>
    <n v="36.24"/>
    <s v="CA-2017-125794"/>
    <n v="1"/>
    <n v="1"/>
    <n v="0"/>
    <n v="15.220800000000001"/>
    <n v="0.52062335344040378"/>
  </r>
  <r>
    <x v="828"/>
    <x v="33"/>
    <s v="OFF-BI-10001989"/>
    <x v="0"/>
    <x v="3"/>
    <n v="62.94"/>
    <s v="CA-2017-108616"/>
    <n v="0"/>
    <n v="3"/>
    <n v="0"/>
    <n v="30.211199999999998"/>
    <n v="0.46881743173671325"/>
  </r>
  <r>
    <x v="828"/>
    <x v="18"/>
    <s v="OFF-AR-10000255"/>
    <x v="0"/>
    <x v="4"/>
    <n v="40.879999999999995"/>
    <s v="CA-2017-161781"/>
    <n v="1"/>
    <n v="7"/>
    <n v="0"/>
    <n v="10.628799999999998"/>
    <n v="0.45632477063632687"/>
  </r>
  <r>
    <x v="828"/>
    <x v="4"/>
    <s v="OFF-BI-10002982"/>
    <x v="0"/>
    <x v="3"/>
    <n v="27.240000000000002"/>
    <s v="CA-2017-138037"/>
    <n v="1"/>
    <n v="5"/>
    <n v="0.2"/>
    <n v="9.5339999999999971"/>
    <n v="0.46881743173671325"/>
  </r>
  <r>
    <x v="828"/>
    <x v="33"/>
    <s v="OFF-AR-10001149"/>
    <x v="0"/>
    <x v="4"/>
    <n v="25.919999999999998"/>
    <s v="CA-2017-108616"/>
    <n v="0"/>
    <n v="9"/>
    <n v="0"/>
    <n v="7.7759999999999989"/>
    <n v="0.45632477063632687"/>
  </r>
  <r>
    <x v="828"/>
    <x v="4"/>
    <s v="OFF-PA-10000176"/>
    <x v="0"/>
    <x v="0"/>
    <n v="18.97"/>
    <s v="US-2017-101497"/>
    <n v="1"/>
    <n v="1"/>
    <n v="0"/>
    <n v="9.105599999999999"/>
    <n v="0.43613829632717294"/>
  </r>
  <r>
    <x v="828"/>
    <x v="2"/>
    <s v="OFF-LA-10004853"/>
    <x v="0"/>
    <x v="2"/>
    <n v="15.936000000000002"/>
    <s v="CA-2017-134362"/>
    <n v="1"/>
    <n v="4"/>
    <n v="0.2"/>
    <n v="5.1791999999999998"/>
    <n v="0.4647369236065339"/>
  </r>
  <r>
    <x v="828"/>
    <x v="12"/>
    <s v="OFF-AR-10002375"/>
    <x v="0"/>
    <x v="4"/>
    <n v="10.496"/>
    <s v="CA-2017-106621"/>
    <n v="1"/>
    <n v="4"/>
    <n v="0.2"/>
    <n v="1.1807999999999983"/>
    <n v="0.45632477063632687"/>
  </r>
  <r>
    <x v="829"/>
    <x v="20"/>
    <s v="FUR-BO-10003034"/>
    <x v="1"/>
    <x v="10"/>
    <n v="523.91999999999996"/>
    <s v="CA-2017-106243"/>
    <n v="1"/>
    <n v="5"/>
    <n v="0.2"/>
    <n v="-26.195999999999984"/>
    <n v="0.5176847302647779"/>
  </r>
  <r>
    <x v="829"/>
    <x v="1"/>
    <s v="OFF-BI-10000343"/>
    <x v="0"/>
    <x v="3"/>
    <n v="1.9639999999999995"/>
    <s v="CA-2017-108644"/>
    <n v="1"/>
    <n v="2"/>
    <n v="0.8"/>
    <n v="-3.2406000000000006"/>
    <n v="0.46881743173671325"/>
  </r>
  <r>
    <x v="830"/>
    <x v="20"/>
    <s v="FUR-TA-10003238"/>
    <x v="1"/>
    <x v="13"/>
    <n v="330.58800000000002"/>
    <s v="CA-2017-139157"/>
    <n v="1"/>
    <n v="1"/>
    <n v="0.4"/>
    <n v="-115.70580000000004"/>
    <n v="0.55975208308209756"/>
  </r>
  <r>
    <x v="830"/>
    <x v="4"/>
    <s v="FUR-CH-10001146"/>
    <x v="1"/>
    <x v="5"/>
    <n v="194.84800000000001"/>
    <s v="CA-2017-157686"/>
    <n v="1"/>
    <n v="4"/>
    <n v="0.2"/>
    <n v="12.177999999999983"/>
    <n v="0.46529189879902266"/>
  </r>
  <r>
    <x v="830"/>
    <x v="0"/>
    <s v="TEC-AC-10003832"/>
    <x v="2"/>
    <x v="9"/>
    <n v="79.512000000000015"/>
    <s v="CA-2017-111794"/>
    <n v="1"/>
    <n v="3"/>
    <n v="0.2"/>
    <n v="20.8719"/>
    <n v="0.52062335344040378"/>
  </r>
  <r>
    <x v="830"/>
    <x v="18"/>
    <s v="TEC-PH-10000215"/>
    <x v="2"/>
    <x v="6"/>
    <n v="69.900000000000006"/>
    <s v="CA-2017-155992"/>
    <n v="1"/>
    <n v="2"/>
    <n v="0"/>
    <n v="18.873000000000005"/>
    <n v="0.41105220110552465"/>
  </r>
  <r>
    <x v="830"/>
    <x v="18"/>
    <s v="FUR-FU-10003724"/>
    <x v="1"/>
    <x v="8"/>
    <n v="41.849999999999994"/>
    <s v="CA-2017-155992"/>
    <n v="0"/>
    <n v="5"/>
    <n v="0"/>
    <n v="10.880999999999998"/>
    <n v="0.4595170286641902"/>
  </r>
  <r>
    <x v="830"/>
    <x v="16"/>
    <s v="OFF-AR-10003631"/>
    <x v="0"/>
    <x v="4"/>
    <n v="30.975999999999999"/>
    <s v="CA-2017-116918"/>
    <n v="1"/>
    <n v="8"/>
    <n v="0.2"/>
    <n v="5.0335999999999999"/>
    <n v="0.45632477063632687"/>
  </r>
  <r>
    <x v="830"/>
    <x v="0"/>
    <s v="OFF-PA-10000474"/>
    <x v="0"/>
    <x v="0"/>
    <n v="28.352"/>
    <s v="CA-2017-111794"/>
    <n v="0"/>
    <n v="1"/>
    <n v="0.2"/>
    <n v="9.568799999999996"/>
    <n v="0.43613829632717294"/>
  </r>
  <r>
    <x v="830"/>
    <x v="16"/>
    <s v="OFF-BI-10004140"/>
    <x v="0"/>
    <x v="3"/>
    <n v="5.3880000000000008"/>
    <s v="CA-2017-116918"/>
    <n v="0"/>
    <n v="4"/>
    <n v="0.7"/>
    <n v="-4.49"/>
    <n v="0.46881743173671325"/>
  </r>
  <r>
    <x v="831"/>
    <x v="18"/>
    <s v="TEC-CO-10004722"/>
    <x v="2"/>
    <x v="16"/>
    <n v="17499.949999999997"/>
    <s v="CA-2017-118689"/>
    <n v="1"/>
    <n v="5"/>
    <n v="0"/>
    <n v="8399.9759999999987"/>
    <n v="0.55185675810753509"/>
  </r>
  <r>
    <x v="831"/>
    <x v="18"/>
    <s v="OFF-BI-10004600"/>
    <x v="0"/>
    <x v="3"/>
    <n v="735.98"/>
    <s v="CA-2017-118689"/>
    <n v="0"/>
    <n v="2"/>
    <n v="0"/>
    <n v="331.19099999999997"/>
    <n v="0.46881743173671325"/>
  </r>
  <r>
    <x v="831"/>
    <x v="20"/>
    <s v="OFF-AP-10004532"/>
    <x v="0"/>
    <x v="12"/>
    <n v="61.44"/>
    <s v="CA-2017-134376"/>
    <n v="1"/>
    <n v="3"/>
    <n v="0"/>
    <n v="16.588799999999999"/>
    <n v="0.49507917887403441"/>
  </r>
  <r>
    <x v="831"/>
    <x v="12"/>
    <s v="OFF-BI-10002429"/>
    <x v="0"/>
    <x v="3"/>
    <n v="54.792000000000009"/>
    <s v="CA-2017-118969"/>
    <n v="1"/>
    <n v="6"/>
    <n v="0.7"/>
    <n v="-40.180799999999991"/>
    <n v="0.46881743173671325"/>
  </r>
  <r>
    <x v="831"/>
    <x v="18"/>
    <s v="OFF-BI-10003712"/>
    <x v="0"/>
    <x v="3"/>
    <n v="34.370000000000005"/>
    <s v="CA-2017-118689"/>
    <n v="0"/>
    <n v="7"/>
    <n v="0"/>
    <n v="16.8413"/>
    <n v="0.46881743173671325"/>
  </r>
  <r>
    <x v="831"/>
    <x v="18"/>
    <s v="OFF-AR-10001958"/>
    <x v="0"/>
    <x v="4"/>
    <n v="33.96"/>
    <s v="CA-2017-118689"/>
    <n v="0"/>
    <n v="2"/>
    <n v="0"/>
    <n v="9.5088000000000008"/>
    <n v="0.45632477063632687"/>
  </r>
  <r>
    <x v="831"/>
    <x v="18"/>
    <s v="OFF-ST-10001558"/>
    <x v="0"/>
    <x v="1"/>
    <n v="32.479999999999997"/>
    <s v="CA-2017-118689"/>
    <n v="0"/>
    <n v="2"/>
    <n v="0"/>
    <n v="4.8719999999999999"/>
    <n v="0.44610841445725197"/>
  </r>
  <r>
    <x v="832"/>
    <x v="4"/>
    <s v="FUR-CH-10004063"/>
    <x v="1"/>
    <x v="5"/>
    <n v="915.13600000000008"/>
    <s v="CA-2017-101672"/>
    <n v="1"/>
    <n v="4"/>
    <n v="0.2"/>
    <n v="102.95279999999988"/>
    <n v="0.46529189879902266"/>
  </r>
  <r>
    <x v="832"/>
    <x v="20"/>
    <s v="FUR-CH-10003199"/>
    <x v="1"/>
    <x v="5"/>
    <n v="599.29200000000003"/>
    <s v="CA-2017-144939"/>
    <n v="1"/>
    <n v="6"/>
    <n v="0.1"/>
    <n v="93.223199999999977"/>
    <n v="0.46529189879902266"/>
  </r>
  <r>
    <x v="832"/>
    <x v="4"/>
    <s v="OFF-PA-10001878"/>
    <x v="0"/>
    <x v="0"/>
    <n v="97.82"/>
    <s v="CA-2017-101672"/>
    <n v="0"/>
    <n v="2"/>
    <n v="0"/>
    <n v="45.975399999999993"/>
    <n v="0.43613829632717294"/>
  </r>
  <r>
    <x v="832"/>
    <x v="0"/>
    <s v="FUR-FU-10001756"/>
    <x v="1"/>
    <x v="8"/>
    <n v="38.08"/>
    <s v="CA-2017-103919"/>
    <n v="1"/>
    <n v="5"/>
    <n v="0.6"/>
    <n v="-29.512000000000008"/>
    <n v="0.4595170286641902"/>
  </r>
  <r>
    <x v="832"/>
    <x v="0"/>
    <s v="OFF-EN-10001099"/>
    <x v="0"/>
    <x v="11"/>
    <n v="15.648"/>
    <s v="CA-2017-140634"/>
    <n v="1"/>
    <n v="2"/>
    <n v="0.2"/>
    <n v="5.0855999999999986"/>
    <n v="0.44424167803735209"/>
  </r>
  <r>
    <x v="832"/>
    <x v="4"/>
    <s v="OFF-PA-10004610"/>
    <x v="0"/>
    <x v="0"/>
    <n v="8.56"/>
    <s v="CA-2017-101672"/>
    <n v="0"/>
    <n v="2"/>
    <n v="0"/>
    <n v="3.8519999999999994"/>
    <n v="0.43613829632717294"/>
  </r>
  <r>
    <x v="832"/>
    <x v="4"/>
    <s v="OFF-LA-10002271"/>
    <x v="0"/>
    <x v="2"/>
    <n v="6.16"/>
    <s v="CA-2017-101672"/>
    <n v="0"/>
    <n v="2"/>
    <n v="0"/>
    <n v="2.9567999999999999"/>
    <n v="0.4647369236065339"/>
  </r>
  <r>
    <x v="833"/>
    <x v="43"/>
    <s v="TEC-CO-10001449"/>
    <x v="2"/>
    <x v="16"/>
    <n v="5399.91"/>
    <s v="US-2017-140158"/>
    <n v="1"/>
    <n v="9"/>
    <n v="0"/>
    <n v="2591.9567999999999"/>
    <n v="0.55185675810753509"/>
  </r>
  <r>
    <x v="833"/>
    <x v="36"/>
    <s v="FUR-TA-10002622"/>
    <x v="1"/>
    <x v="13"/>
    <n v="239.37199999999996"/>
    <s v="CA-2017-131296"/>
    <n v="1"/>
    <n v="2"/>
    <n v="0.3"/>
    <n v="-23.93719999999999"/>
    <n v="0.55975208308209756"/>
  </r>
  <r>
    <x v="833"/>
    <x v="43"/>
    <s v="OFF-ST-10000136"/>
    <x v="0"/>
    <x v="1"/>
    <n v="119.10000000000001"/>
    <s v="US-2017-140158"/>
    <n v="0"/>
    <n v="3"/>
    <n v="0"/>
    <n v="34.538999999999994"/>
    <n v="0.44610841445725197"/>
  </r>
  <r>
    <x v="833"/>
    <x v="0"/>
    <s v="OFF-EN-10003862"/>
    <x v="0"/>
    <x v="11"/>
    <n v="59.751999999999995"/>
    <s v="CA-2017-121601"/>
    <n v="1"/>
    <n v="7"/>
    <n v="0.2"/>
    <n v="19.4194"/>
    <n v="0.44424167803735209"/>
  </r>
  <r>
    <x v="833"/>
    <x v="16"/>
    <s v="TEC-PH-10003095"/>
    <x v="2"/>
    <x v="6"/>
    <n v="52.679999999999993"/>
    <s v="CA-2017-145709"/>
    <n v="1"/>
    <n v="3"/>
    <n v="0.2"/>
    <n v="19.754999999999999"/>
    <n v="0.41105220110552465"/>
  </r>
  <r>
    <x v="833"/>
    <x v="43"/>
    <s v="OFF-BI-10000977"/>
    <x v="0"/>
    <x v="3"/>
    <n v="30.4"/>
    <s v="US-2017-140158"/>
    <n v="0"/>
    <n v="1"/>
    <n v="0"/>
    <n v="13.983999999999998"/>
    <n v="0.46881743173671325"/>
  </r>
  <r>
    <x v="833"/>
    <x v="16"/>
    <s v="FUR-FU-10002885"/>
    <x v="1"/>
    <x v="8"/>
    <n v="11.568000000000001"/>
    <s v="CA-2017-145709"/>
    <n v="0"/>
    <n v="3"/>
    <n v="0.2"/>
    <n v="2.6028000000000011"/>
    <n v="0.4595170286641902"/>
  </r>
  <r>
    <x v="834"/>
    <x v="26"/>
    <s v="TEC-MA-10001695"/>
    <x v="2"/>
    <x v="15"/>
    <n v="703.71"/>
    <s v="US-2017-157490"/>
    <n v="1"/>
    <n v="6"/>
    <n v="0.7"/>
    <n v="-938.28"/>
    <n v="0.5183572270896134"/>
  </r>
  <r>
    <x v="834"/>
    <x v="26"/>
    <s v="TEC-AC-10001553"/>
    <x v="2"/>
    <x v="9"/>
    <n v="67.959999999999994"/>
    <s v="US-2017-157490"/>
    <n v="0"/>
    <n v="5"/>
    <n v="0.2"/>
    <n v="0.84950000000000259"/>
    <n v="0.52062335344040378"/>
  </r>
  <r>
    <x v="834"/>
    <x v="39"/>
    <s v="OFF-BI-10004654"/>
    <x v="0"/>
    <x v="3"/>
    <n v="28.849999999999998"/>
    <s v="US-2017-115952"/>
    <n v="1"/>
    <n v="5"/>
    <n v="0"/>
    <n v="14.424999999999999"/>
    <n v="0.46881743173671325"/>
  </r>
  <r>
    <x v="834"/>
    <x v="26"/>
    <s v="OFF-BI-10002824"/>
    <x v="0"/>
    <x v="3"/>
    <n v="17.904000000000003"/>
    <s v="US-2017-157490"/>
    <n v="0"/>
    <n v="4"/>
    <n v="0.7"/>
    <n v="-14.920000000000002"/>
    <n v="0.46881743173671325"/>
  </r>
  <r>
    <x v="834"/>
    <x v="26"/>
    <s v="OFF-BI-10002571"/>
    <x v="0"/>
    <x v="3"/>
    <n v="11.976000000000003"/>
    <s v="US-2017-157490"/>
    <n v="0"/>
    <n v="4"/>
    <n v="0.7"/>
    <n v="-9.1815999999999995"/>
    <n v="0.46881743173671325"/>
  </r>
  <r>
    <x v="835"/>
    <x v="22"/>
    <s v="TEC-MA-10001972"/>
    <x v="2"/>
    <x v="15"/>
    <n v="837.59999999999991"/>
    <s v="CA-2017-127649"/>
    <n v="1"/>
    <n v="3"/>
    <n v="0.2"/>
    <n v="62.82000000000005"/>
    <n v="0.5183572270896134"/>
  </r>
  <r>
    <x v="835"/>
    <x v="22"/>
    <s v="OFF-FA-10001883"/>
    <x v="0"/>
    <x v="7"/>
    <n v="93.36"/>
    <s v="CA-2017-139808"/>
    <n v="1"/>
    <n v="12"/>
    <n v="0"/>
    <n v="0.93359999999999843"/>
    <n v="0.51168203684699509"/>
  </r>
  <r>
    <x v="835"/>
    <x v="4"/>
    <s v="OFF-BI-10004001"/>
    <x v="0"/>
    <x v="3"/>
    <n v="27.263999999999999"/>
    <s v="CA-2017-162614"/>
    <n v="1"/>
    <n v="2"/>
    <n v="0.2"/>
    <n v="8.8607999999999976"/>
    <n v="0.46881743173671325"/>
  </r>
  <r>
    <x v="835"/>
    <x v="4"/>
    <s v="OFF-PA-10000143"/>
    <x v="0"/>
    <x v="0"/>
    <n v="10.56"/>
    <s v="CA-2017-155033"/>
    <n v="1"/>
    <n v="2"/>
    <n v="0"/>
    <n v="5.0688000000000004"/>
    <n v="0.43613829632717294"/>
  </r>
  <r>
    <x v="835"/>
    <x v="2"/>
    <s v="OFF-LA-10000134"/>
    <x v="0"/>
    <x v="2"/>
    <n v="4.9280000000000008"/>
    <s v="CA-2017-163216"/>
    <n v="1"/>
    <n v="2"/>
    <n v="0.2"/>
    <n v="1.7247999999999997"/>
    <n v="0.4647369236065339"/>
  </r>
  <r>
    <x v="836"/>
    <x v="25"/>
    <s v="OFF-ST-10000676"/>
    <x v="0"/>
    <x v="1"/>
    <n v="387.72"/>
    <s v="CA-2017-135636"/>
    <n v="1"/>
    <n v="5"/>
    <n v="0.2"/>
    <n v="-67.851000000000028"/>
    <n v="0.44610841445725197"/>
  </r>
  <r>
    <x v="836"/>
    <x v="4"/>
    <s v="OFF-PA-10000167"/>
    <x v="0"/>
    <x v="0"/>
    <n v="61.96"/>
    <s v="US-2017-162026"/>
    <n v="1"/>
    <n v="2"/>
    <n v="0"/>
    <n v="27.881999999999998"/>
    <n v="0.43613829632717294"/>
  </r>
  <r>
    <x v="836"/>
    <x v="0"/>
    <s v="OFF-LA-10004545"/>
    <x v="0"/>
    <x v="2"/>
    <n v="60.144000000000005"/>
    <s v="CA-2017-149685"/>
    <n v="1"/>
    <n v="6"/>
    <n v="0.2"/>
    <n v="20.298599999999993"/>
    <n v="0.4647369236065339"/>
  </r>
  <r>
    <x v="836"/>
    <x v="0"/>
    <s v="FUR-FU-10004909"/>
    <x v="1"/>
    <x v="8"/>
    <n v="51.712000000000003"/>
    <s v="US-2017-126844"/>
    <n v="1"/>
    <n v="8"/>
    <n v="0.6"/>
    <n v="-32.320000000000007"/>
    <n v="0.4595170286641902"/>
  </r>
  <r>
    <x v="837"/>
    <x v="2"/>
    <s v="FUR-FU-10004071"/>
    <x v="1"/>
    <x v="8"/>
    <n v="332.83200000000005"/>
    <s v="US-2017-128909"/>
    <n v="1"/>
    <n v="4"/>
    <n v="0.2"/>
    <n v="-24.962399999999988"/>
    <n v="0.4595170286641902"/>
  </r>
  <r>
    <x v="837"/>
    <x v="12"/>
    <s v="FUR-FU-10001488"/>
    <x v="1"/>
    <x v="8"/>
    <n v="169.56800000000001"/>
    <s v="CA-2017-114748"/>
    <n v="1"/>
    <n v="2"/>
    <n v="0.2"/>
    <n v="0"/>
    <n v="0.4595170286641902"/>
  </r>
  <r>
    <x v="837"/>
    <x v="10"/>
    <s v="TEC-PH-10004897"/>
    <x v="2"/>
    <x v="6"/>
    <n v="23.975999999999999"/>
    <s v="CA-2017-116974"/>
    <n v="1"/>
    <n v="4"/>
    <n v="0.4"/>
    <n v="-15.584400000000002"/>
    <n v="0.41105220110552465"/>
  </r>
  <r>
    <x v="837"/>
    <x v="2"/>
    <s v="OFF-PA-10001593"/>
    <x v="0"/>
    <x v="0"/>
    <n v="19.136000000000003"/>
    <s v="US-2017-128909"/>
    <n v="0"/>
    <n v="4"/>
    <n v="0.2"/>
    <n v="5.9799999999999986"/>
    <n v="0.43613829632717294"/>
  </r>
  <r>
    <x v="837"/>
    <x v="12"/>
    <s v="OFF-AR-10001315"/>
    <x v="0"/>
    <x v="4"/>
    <n v="1.4080000000000001"/>
    <s v="CA-2017-114748"/>
    <n v="0"/>
    <n v="1"/>
    <n v="0.2"/>
    <n v="0.15839999999999993"/>
    <n v="0.45632477063632687"/>
  </r>
  <r>
    <x v="838"/>
    <x v="26"/>
    <s v="FUR-CH-10004853"/>
    <x v="1"/>
    <x v="5"/>
    <n v="120.78399999999999"/>
    <s v="CA-2017-157707"/>
    <n v="1"/>
    <n v="1"/>
    <n v="0.2"/>
    <n v="13.588199999999986"/>
    <n v="0.46529189879902266"/>
  </r>
  <r>
    <x v="838"/>
    <x v="26"/>
    <s v="FUR-BO-10001567"/>
    <x v="1"/>
    <x v="10"/>
    <n v="90.882000000000005"/>
    <s v="CA-2017-157707"/>
    <n v="0"/>
    <n v="3"/>
    <n v="0.7"/>
    <n v="-190.85220000000004"/>
    <n v="0.5176847302647779"/>
  </r>
  <r>
    <x v="838"/>
    <x v="25"/>
    <s v="OFF-SU-10004498"/>
    <x v="0"/>
    <x v="14"/>
    <n v="20.608000000000004"/>
    <s v="US-2017-150357"/>
    <n v="1"/>
    <n v="2"/>
    <n v="0.2"/>
    <n v="-4.3792000000000009"/>
    <n v="0.53938093436526824"/>
  </r>
  <r>
    <x v="838"/>
    <x v="0"/>
    <s v="OFF-BI-10001597"/>
    <x v="0"/>
    <x v="3"/>
    <n v="16.391999999999996"/>
    <s v="CA-2017-126627"/>
    <n v="1"/>
    <n v="2"/>
    <n v="0.8"/>
    <n v="-26.227200000000003"/>
    <n v="0.46881743173671325"/>
  </r>
  <r>
    <x v="838"/>
    <x v="26"/>
    <s v="TEC-PH-10002583"/>
    <x v="2"/>
    <x v="6"/>
    <n v="15.991999999999999"/>
    <s v="CA-2017-157707"/>
    <n v="0"/>
    <n v="1"/>
    <n v="0.2"/>
    <n v="-2.9985000000000022"/>
    <n v="0.41105220110552465"/>
  </r>
  <r>
    <x v="838"/>
    <x v="0"/>
    <s v="FUR-FU-10004963"/>
    <x v="1"/>
    <x v="8"/>
    <n v="14"/>
    <s v="CA-2017-126627"/>
    <n v="0"/>
    <n v="4"/>
    <n v="0.6"/>
    <n v="-6.2999999999999972"/>
    <n v="0.4595170286641902"/>
  </r>
  <r>
    <x v="838"/>
    <x v="25"/>
    <s v="OFF-BI-10002557"/>
    <x v="0"/>
    <x v="3"/>
    <n v="4.0950000000000006"/>
    <s v="US-2017-150357"/>
    <n v="0"/>
    <n v="3"/>
    <n v="0.7"/>
    <n v="-2.7300000000000004"/>
    <n v="0.46881743173671325"/>
  </r>
  <r>
    <x v="839"/>
    <x v="1"/>
    <s v="OFF-AR-10001446"/>
    <x v="0"/>
    <x v="4"/>
    <n v="27.72"/>
    <s v="CA-2017-113390"/>
    <n v="1"/>
    <n v="3"/>
    <n v="0.2"/>
    <n v="3.4649999999999999"/>
    <n v="0.45632477063632687"/>
  </r>
  <r>
    <x v="839"/>
    <x v="1"/>
    <s v="OFF-AR-10003183"/>
    <x v="0"/>
    <x v="4"/>
    <n v="5.3440000000000003"/>
    <s v="CA-2017-113390"/>
    <n v="0"/>
    <n v="2"/>
    <n v="0.2"/>
    <n v="0.66799999999999948"/>
    <n v="0.45632477063632687"/>
  </r>
  <r>
    <x v="840"/>
    <x v="26"/>
    <s v="FUR-TA-10004575"/>
    <x v="1"/>
    <x v="13"/>
    <n v="727.45"/>
    <s v="US-2017-100839"/>
    <n v="1"/>
    <n v="5"/>
    <n v="0.5"/>
    <n v="-465.5680000000001"/>
    <n v="0.55975208308209756"/>
  </r>
  <r>
    <x v="840"/>
    <x v="0"/>
    <s v="FUR-FU-10003394"/>
    <x v="1"/>
    <x v="8"/>
    <n v="139.91999999999999"/>
    <s v="CA-2017-154018"/>
    <n v="1"/>
    <n v="5"/>
    <n v="0.6"/>
    <n v="-150.41399999999999"/>
    <n v="0.4595170286641902"/>
  </r>
  <r>
    <x v="840"/>
    <x v="20"/>
    <s v="OFF-ST-10003123"/>
    <x v="0"/>
    <x v="1"/>
    <n v="99.87"/>
    <s v="CA-2017-101161"/>
    <n v="1"/>
    <n v="3"/>
    <n v="0"/>
    <n v="23.968799999999998"/>
    <n v="0.44610841445725197"/>
  </r>
  <r>
    <x v="840"/>
    <x v="0"/>
    <s v="TEC-AC-10002402"/>
    <x v="2"/>
    <x v="9"/>
    <n v="191.976"/>
    <s v="CA-2017-154018"/>
    <n v="0"/>
    <n v="3"/>
    <n v="0.2"/>
    <n v="23.996999999999986"/>
    <n v="0.52062335344040378"/>
  </r>
  <r>
    <x v="840"/>
    <x v="20"/>
    <s v="FUR-FU-10003535"/>
    <x v="1"/>
    <x v="8"/>
    <n v="82.26"/>
    <s v="CA-2017-101161"/>
    <n v="0"/>
    <n v="3"/>
    <n v="0"/>
    <n v="33.726600000000005"/>
    <n v="0.4595170286641902"/>
  </r>
  <r>
    <x v="840"/>
    <x v="4"/>
    <s v="OFF-BI-10004781"/>
    <x v="0"/>
    <x v="3"/>
    <n v="76.176000000000002"/>
    <s v="CA-2017-145583"/>
    <n v="1"/>
    <n v="3"/>
    <n v="0.2"/>
    <n v="26.661599999999996"/>
    <n v="0.46881743173671325"/>
  </r>
  <r>
    <x v="840"/>
    <x v="4"/>
    <s v="OFF-SU-10001218"/>
    <x v="0"/>
    <x v="14"/>
    <n v="65.88"/>
    <s v="CA-2017-145583"/>
    <n v="0"/>
    <n v="6"/>
    <n v="0"/>
    <n v="18.446400000000004"/>
    <n v="0.53938093436526824"/>
  </r>
  <r>
    <x v="840"/>
    <x v="4"/>
    <s v="FUR-FU-10001706"/>
    <x v="1"/>
    <x v="8"/>
    <n v="43.120000000000005"/>
    <s v="CA-2017-145583"/>
    <n v="0"/>
    <n v="14"/>
    <n v="0"/>
    <n v="20.697599999999998"/>
    <n v="0.4595170286641902"/>
  </r>
  <r>
    <x v="840"/>
    <x v="20"/>
    <s v="OFF-PA-10001295"/>
    <x v="0"/>
    <x v="0"/>
    <n v="37.94"/>
    <s v="CA-2017-101161"/>
    <n v="0"/>
    <n v="2"/>
    <n v="0"/>
    <n v="18.211199999999998"/>
    <n v="0.43613829632717294"/>
  </r>
  <r>
    <x v="840"/>
    <x v="4"/>
    <s v="OFF-PA-10001736"/>
    <x v="0"/>
    <x v="0"/>
    <n v="35.44"/>
    <s v="CA-2017-145583"/>
    <n v="0"/>
    <n v="1"/>
    <n v="0"/>
    <n v="16.656799999999997"/>
    <n v="0.43613829632717294"/>
  </r>
  <r>
    <x v="840"/>
    <x v="20"/>
    <s v="OFF-AR-10001860"/>
    <x v="0"/>
    <x v="4"/>
    <n v="34.700000000000003"/>
    <s v="CA-2017-101161"/>
    <n v="0"/>
    <n v="5"/>
    <n v="0"/>
    <n v="12.492000000000001"/>
    <n v="0.45632477063632687"/>
  </r>
  <r>
    <x v="840"/>
    <x v="26"/>
    <s v="FUR-FU-10001617"/>
    <x v="1"/>
    <x v="8"/>
    <n v="24.96"/>
    <s v="US-2017-100839"/>
    <n v="0"/>
    <n v="3"/>
    <n v="0.2"/>
    <n v="4.3679999999999986"/>
    <n v="0.4595170286641902"/>
  </r>
  <r>
    <x v="840"/>
    <x v="20"/>
    <s v="OFF-LA-10000407"/>
    <x v="0"/>
    <x v="2"/>
    <n v="24.900000000000002"/>
    <s v="CA-2017-101161"/>
    <n v="0"/>
    <n v="5"/>
    <n v="0"/>
    <n v="11.454000000000001"/>
    <n v="0.4647369236065339"/>
  </r>
  <r>
    <x v="840"/>
    <x v="4"/>
    <s v="OFF-PA-10001804"/>
    <x v="0"/>
    <x v="0"/>
    <n v="20.04"/>
    <s v="CA-2017-145583"/>
    <n v="0"/>
    <n v="3"/>
    <n v="0"/>
    <n v="9.6191999999999993"/>
    <n v="0.43613829632717294"/>
  </r>
  <r>
    <x v="840"/>
    <x v="0"/>
    <s v="OFF-AR-10002067"/>
    <x v="0"/>
    <x v="4"/>
    <n v="15.872"/>
    <s v="CA-2017-154018"/>
    <n v="0"/>
    <n v="1"/>
    <n v="0.2"/>
    <n v="1.1904000000000003"/>
    <n v="0.45632477063632687"/>
  </r>
  <r>
    <x v="840"/>
    <x v="4"/>
    <s v="OFF-AR-10001149"/>
    <x v="0"/>
    <x v="4"/>
    <n v="11.52"/>
    <s v="CA-2017-145583"/>
    <n v="0"/>
    <n v="4"/>
    <n v="0"/>
    <n v="3.4559999999999995"/>
    <n v="0.45632477063632687"/>
  </r>
  <r>
    <x v="840"/>
    <x v="0"/>
    <s v="OFF-PA-10000551"/>
    <x v="0"/>
    <x v="0"/>
    <n v="8.2880000000000003"/>
    <s v="CA-2017-154018"/>
    <n v="0"/>
    <n v="2"/>
    <n v="0.2"/>
    <n v="3.0043999999999995"/>
    <n v="0.43613829632717294"/>
  </r>
  <r>
    <x v="840"/>
    <x v="0"/>
    <s v="OFF-BI-10004140"/>
    <x v="0"/>
    <x v="3"/>
    <n v="6.2859999999999987"/>
    <s v="CA-2017-154018"/>
    <n v="0"/>
    <n v="7"/>
    <n v="0.8"/>
    <n v="-11.000500000000008"/>
    <n v="0.46881743173671325"/>
  </r>
  <r>
    <x v="840"/>
    <x v="4"/>
    <s v="OFF-FA-10002988"/>
    <x v="0"/>
    <x v="7"/>
    <n v="4.0199999999999996"/>
    <s v="CA-2017-145583"/>
    <n v="0"/>
    <n v="2"/>
    <n v="0"/>
    <n v="1.9697999999999998"/>
    <n v="0.51168203684699509"/>
  </r>
  <r>
    <x v="841"/>
    <x v="20"/>
    <s v="TEC-PH-10004094"/>
    <x v="2"/>
    <x v="6"/>
    <n v="1091.93"/>
    <s v="CA-2017-113607"/>
    <n v="1"/>
    <n v="7"/>
    <n v="0"/>
    <n v="272.98250000000002"/>
    <n v="0.41105220110552465"/>
  </r>
  <r>
    <x v="841"/>
    <x v="20"/>
    <s v="OFF-PA-10001970"/>
    <x v="0"/>
    <x v="0"/>
    <n v="111.96"/>
    <s v="CA-2017-113607"/>
    <n v="0"/>
    <n v="2"/>
    <n v="0"/>
    <n v="54.860399999999998"/>
    <n v="0.43613829632717294"/>
  </r>
  <r>
    <x v="841"/>
    <x v="25"/>
    <s v="FUR-CH-10003606"/>
    <x v="1"/>
    <x v="5"/>
    <n v="102.59200000000001"/>
    <s v="CA-2017-156503"/>
    <n v="1"/>
    <n v="1"/>
    <n v="0.2"/>
    <n v="10.2592"/>
    <n v="0.46529189879902266"/>
  </r>
  <r>
    <x v="841"/>
    <x v="25"/>
    <s v="OFF-PA-10002319"/>
    <x v="0"/>
    <x v="0"/>
    <n v="93.024000000000001"/>
    <s v="CA-2017-156503"/>
    <n v="0"/>
    <n v="3"/>
    <n v="0.2"/>
    <n v="33.721199999999996"/>
    <n v="0.43613829632717294"/>
  </r>
  <r>
    <x v="841"/>
    <x v="21"/>
    <s v="TEC-AC-10003033"/>
    <x v="2"/>
    <x v="9"/>
    <n v="1649.75"/>
    <s v="CA-2017-125220"/>
    <n v="1"/>
    <n v="5"/>
    <n v="0"/>
    <n v="544.41749999999979"/>
    <n v="0.52062335344040378"/>
  </r>
  <r>
    <x v="841"/>
    <x v="22"/>
    <s v="TEC-AC-10000865"/>
    <x v="2"/>
    <x v="9"/>
    <n v="177"/>
    <s v="US-2017-108098"/>
    <n v="1"/>
    <n v="3"/>
    <n v="0"/>
    <n v="30.089999999999982"/>
    <n v="0.52062335344040378"/>
  </r>
  <r>
    <x v="841"/>
    <x v="25"/>
    <s v="TEC-AC-10002473"/>
    <x v="2"/>
    <x v="9"/>
    <n v="22.704000000000001"/>
    <s v="CA-2017-156503"/>
    <n v="0"/>
    <n v="1"/>
    <n v="0.2"/>
    <n v="5.9597999999999995"/>
    <n v="0.52062335344040378"/>
  </r>
  <r>
    <x v="841"/>
    <x v="25"/>
    <s v="OFF-PA-10002377"/>
    <x v="0"/>
    <x v="0"/>
    <n v="39.152000000000001"/>
    <s v="CA-2017-156503"/>
    <n v="0"/>
    <n v="1"/>
    <n v="0.2"/>
    <n v="14.681999999999999"/>
    <n v="0.43613829632717294"/>
  </r>
  <r>
    <x v="841"/>
    <x v="25"/>
    <s v="OFF-EN-10001335"/>
    <x v="0"/>
    <x v="11"/>
    <n v="35.008000000000003"/>
    <s v="CA-2017-156503"/>
    <n v="0"/>
    <n v="4"/>
    <n v="0.2"/>
    <n v="13.127999999999998"/>
    <n v="0.44424167803735209"/>
  </r>
  <r>
    <x v="841"/>
    <x v="25"/>
    <s v="OFF-SU-10000946"/>
    <x v="0"/>
    <x v="14"/>
    <n v="12.768000000000001"/>
    <s v="CA-2017-156503"/>
    <n v="0"/>
    <n v="2"/>
    <n v="0.2"/>
    <n v="1.436399999999999"/>
    <n v="0.53938093436526824"/>
  </r>
  <r>
    <x v="842"/>
    <x v="39"/>
    <s v="OFF-AP-10002651"/>
    <x v="0"/>
    <x v="12"/>
    <n v="868.58999999999992"/>
    <s v="CA-2017-124352"/>
    <n v="1"/>
    <n v="3"/>
    <n v="0"/>
    <n v="251.89109999999988"/>
    <n v="0.49507917887403441"/>
  </r>
  <r>
    <x v="842"/>
    <x v="6"/>
    <s v="OFF-BI-10002082"/>
    <x v="0"/>
    <x v="3"/>
    <n v="232.96"/>
    <s v="CA-2017-142097"/>
    <n v="1"/>
    <n v="7"/>
    <n v="0"/>
    <n v="116.48"/>
    <n v="0.46881743173671325"/>
  </r>
  <r>
    <x v="842"/>
    <x v="39"/>
    <s v="OFF-BI-10000977"/>
    <x v="0"/>
    <x v="3"/>
    <n v="121.6"/>
    <s v="CA-2017-124352"/>
    <n v="0"/>
    <n v="4"/>
    <n v="0"/>
    <n v="55.935999999999993"/>
    <n v="0.46881743173671325"/>
  </r>
  <r>
    <x v="842"/>
    <x v="27"/>
    <s v="OFF-PA-10001509"/>
    <x v="0"/>
    <x v="0"/>
    <n v="71.599999999999994"/>
    <s v="CA-2017-125738"/>
    <n v="1"/>
    <n v="8"/>
    <n v="0"/>
    <n v="32.935999999999993"/>
    <n v="0.43613829632717294"/>
  </r>
  <r>
    <x v="842"/>
    <x v="6"/>
    <s v="OFF-EN-10002312"/>
    <x v="0"/>
    <x v="11"/>
    <n v="66.539999999999992"/>
    <s v="CA-2017-142097"/>
    <n v="0"/>
    <n v="6"/>
    <n v="0"/>
    <n v="32.604599999999998"/>
    <n v="0.44424167803735209"/>
  </r>
  <r>
    <x v="842"/>
    <x v="27"/>
    <s v="OFF-PA-10003001"/>
    <x v="0"/>
    <x v="0"/>
    <n v="60.12"/>
    <s v="CA-2017-125738"/>
    <n v="0"/>
    <n v="9"/>
    <n v="0"/>
    <n v="28.857599999999998"/>
    <n v="0.43613829632717294"/>
  </r>
  <r>
    <x v="842"/>
    <x v="27"/>
    <s v="OFF-PA-10000740"/>
    <x v="0"/>
    <x v="0"/>
    <n v="45.68"/>
    <s v="CA-2017-125738"/>
    <n v="0"/>
    <n v="2"/>
    <n v="0"/>
    <n v="21.012799999999999"/>
    <n v="0.43613829632717294"/>
  </r>
  <r>
    <x v="842"/>
    <x v="6"/>
    <s v="OFF-AP-10000696"/>
    <x v="0"/>
    <x v="12"/>
    <n v="43.26"/>
    <s v="CA-2017-142097"/>
    <n v="0"/>
    <n v="3"/>
    <n v="0"/>
    <n v="14.275799999999998"/>
    <n v="0.49507917887403441"/>
  </r>
  <r>
    <x v="842"/>
    <x v="27"/>
    <s v="OFF-BI-10001628"/>
    <x v="0"/>
    <x v="3"/>
    <n v="41.72"/>
    <s v="CA-2017-125738"/>
    <n v="0"/>
    <n v="5"/>
    <n v="0.2"/>
    <n v="13.037499999999998"/>
    <n v="0.46881743173671325"/>
  </r>
  <r>
    <x v="842"/>
    <x v="39"/>
    <s v="OFF-LA-10003223"/>
    <x v="0"/>
    <x v="2"/>
    <n v="29.46"/>
    <s v="CA-2017-124352"/>
    <n v="0"/>
    <n v="6"/>
    <n v="0"/>
    <n v="14.4354"/>
    <n v="0.4647369236065339"/>
  </r>
  <r>
    <x v="842"/>
    <x v="39"/>
    <s v="OFF-LA-10004559"/>
    <x v="0"/>
    <x v="2"/>
    <n v="20.16"/>
    <s v="CA-2017-124352"/>
    <n v="0"/>
    <n v="7"/>
    <n v="0"/>
    <n v="9.8783999999999992"/>
    <n v="0.4647369236065339"/>
  </r>
  <r>
    <x v="842"/>
    <x v="39"/>
    <s v="OFF-PA-10003177"/>
    <x v="0"/>
    <x v="0"/>
    <n v="12.96"/>
    <s v="CA-2017-124352"/>
    <n v="0"/>
    <n v="2"/>
    <n v="0"/>
    <n v="6.2208000000000006"/>
    <n v="0.43613829632717294"/>
  </r>
  <r>
    <x v="842"/>
    <x v="39"/>
    <s v="TEC-PH-10003442"/>
    <x v="2"/>
    <x v="6"/>
    <n v="5.5"/>
    <s v="CA-2017-124352"/>
    <n v="0"/>
    <n v="1"/>
    <n v="0"/>
    <n v="1.375"/>
    <n v="0.41105220110552465"/>
  </r>
  <r>
    <x v="843"/>
    <x v="20"/>
    <s v="FUR-TA-10001539"/>
    <x v="1"/>
    <x v="13"/>
    <n v="142.18199999999999"/>
    <s v="CA-2017-132066"/>
    <n v="1"/>
    <n v="1"/>
    <n v="0.4"/>
    <n v="-37.915200000000027"/>
    <n v="0.55975208308209756"/>
  </r>
  <r>
    <x v="844"/>
    <x v="24"/>
    <s v="OFF-AP-10003057"/>
    <x v="0"/>
    <x v="12"/>
    <n v="1927.5900000000001"/>
    <s v="CA-2017-147256"/>
    <n v="1"/>
    <n v="7"/>
    <n v="0"/>
    <n v="751.76010000000008"/>
    <n v="0.49507917887403441"/>
  </r>
  <r>
    <x v="844"/>
    <x v="24"/>
    <s v="TEC-PH-10003072"/>
    <x v="2"/>
    <x v="6"/>
    <n v="449.97"/>
    <s v="CA-2017-147256"/>
    <n v="0"/>
    <n v="3"/>
    <n v="0"/>
    <n v="220.48530000000002"/>
    <n v="0.41105220110552465"/>
  </r>
  <r>
    <x v="844"/>
    <x v="23"/>
    <s v="OFF-BI-10004584"/>
    <x v="0"/>
    <x v="3"/>
    <n v="315.98"/>
    <s v="CA-2017-152688"/>
    <n v="1"/>
    <n v="1"/>
    <n v="0"/>
    <n v="148.51060000000001"/>
    <n v="0.46881743173671325"/>
  </r>
  <r>
    <x v="844"/>
    <x v="23"/>
    <s v="FUR-BO-10001337"/>
    <x v="1"/>
    <x v="10"/>
    <n v="120.98"/>
    <s v="CA-2017-152688"/>
    <n v="0"/>
    <n v="1"/>
    <n v="0"/>
    <n v="12.097999999999999"/>
    <n v="0.5176847302647779"/>
  </r>
  <r>
    <x v="844"/>
    <x v="4"/>
    <s v="FUR-BO-10003894"/>
    <x v="1"/>
    <x v="10"/>
    <n v="120.666"/>
    <s v="CA-2017-163972"/>
    <n v="1"/>
    <n v="2"/>
    <n v="0.15"/>
    <n v="21.293999999999993"/>
    <n v="0.5176847302647779"/>
  </r>
  <r>
    <x v="844"/>
    <x v="4"/>
    <s v="OFF-BI-10003981"/>
    <x v="0"/>
    <x v="3"/>
    <n v="18.16"/>
    <s v="CA-2017-141586"/>
    <n v="1"/>
    <n v="5"/>
    <n v="0.2"/>
    <n v="6.5830000000000011"/>
    <n v="0.46881743173671325"/>
  </r>
  <r>
    <x v="845"/>
    <x v="12"/>
    <s v="FUR-CH-10003396"/>
    <x v="1"/>
    <x v="5"/>
    <n v="307.92"/>
    <s v="US-2017-159856"/>
    <n v="1"/>
    <n v="5"/>
    <n v="0.2"/>
    <n v="-34.64100000000002"/>
    <n v="0.46529189879902266"/>
  </r>
  <r>
    <x v="846"/>
    <x v="4"/>
    <s v="FUR-CH-10001802"/>
    <x v="1"/>
    <x v="5"/>
    <n v="387.13600000000002"/>
    <s v="CA-2017-139549"/>
    <n v="1"/>
    <n v="4"/>
    <n v="0.2"/>
    <n v="4.8391999999999911"/>
    <n v="0.46529189879902266"/>
  </r>
  <r>
    <x v="846"/>
    <x v="14"/>
    <s v="TEC-PH-10001557"/>
    <x v="2"/>
    <x v="6"/>
    <n v="191.98"/>
    <s v="CA-2017-160220"/>
    <n v="1"/>
    <n v="2"/>
    <n v="0"/>
    <n v="51.834599999999995"/>
    <n v="0.41105220110552465"/>
  </r>
  <r>
    <x v="846"/>
    <x v="14"/>
    <s v="TEC-PH-10001300"/>
    <x v="2"/>
    <x v="6"/>
    <n v="125.69999999999999"/>
    <s v="CA-2017-160220"/>
    <n v="0"/>
    <n v="6"/>
    <n v="0"/>
    <n v="35.195999999999998"/>
    <n v="0.41105220110552465"/>
  </r>
  <r>
    <x v="846"/>
    <x v="6"/>
    <s v="FUR-FU-10000246"/>
    <x v="1"/>
    <x v="8"/>
    <n v="61.1"/>
    <s v="CA-2017-105753"/>
    <n v="1"/>
    <n v="5"/>
    <n v="0"/>
    <n v="18.329999999999991"/>
    <n v="0.4595170286641902"/>
  </r>
  <r>
    <x v="846"/>
    <x v="0"/>
    <s v="FUR-CH-10002372"/>
    <x v="1"/>
    <x v="5"/>
    <n v="56.686"/>
    <s v="CA-2017-133697"/>
    <n v="1"/>
    <n v="1"/>
    <n v="0.3"/>
    <n v="-14.576399999999996"/>
    <n v="0.46529189879902266"/>
  </r>
  <r>
    <x v="846"/>
    <x v="0"/>
    <s v="OFF-PA-10000726"/>
    <x v="0"/>
    <x v="0"/>
    <n v="51.016000000000005"/>
    <s v="CA-2017-133697"/>
    <n v="0"/>
    <n v="7"/>
    <n v="0.2"/>
    <n v="15.942499999999992"/>
    <n v="0.43613829632717294"/>
  </r>
  <r>
    <x v="846"/>
    <x v="0"/>
    <s v="OFF-FA-10003112"/>
    <x v="0"/>
    <x v="7"/>
    <n v="25.248000000000001"/>
    <s v="CA-2017-133697"/>
    <n v="0"/>
    <n v="4"/>
    <n v="0.2"/>
    <n v="7.8899999999999979"/>
    <n v="0.51168203684699509"/>
  </r>
  <r>
    <x v="846"/>
    <x v="14"/>
    <s v="OFF-ST-10000617"/>
    <x v="0"/>
    <x v="1"/>
    <n v="20.86"/>
    <s v="CA-2017-160220"/>
    <n v="0"/>
    <n v="7"/>
    <n v="0"/>
    <n v="1.4601999999999977"/>
    <n v="0.44610841445725197"/>
  </r>
  <r>
    <x v="846"/>
    <x v="4"/>
    <s v="OFF-BI-10004209"/>
    <x v="0"/>
    <x v="3"/>
    <n v="19.295999999999999"/>
    <s v="CA-2017-168921"/>
    <n v="1"/>
    <n v="3"/>
    <n v="0.2"/>
    <n v="6.0299999999999994"/>
    <n v="0.46881743173671325"/>
  </r>
  <r>
    <x v="846"/>
    <x v="10"/>
    <s v="OFF-AR-10002053"/>
    <x v="0"/>
    <x v="4"/>
    <n v="7.1519999999999992"/>
    <s v="CA-2017-106341"/>
    <n v="1"/>
    <n v="3"/>
    <n v="0.2"/>
    <n v="0.71520000000000028"/>
    <n v="0.45632477063632687"/>
  </r>
  <r>
    <x v="847"/>
    <x v="17"/>
    <s v="OFF-BI-10001120"/>
    <x v="0"/>
    <x v="3"/>
    <n v="4535.9760000000006"/>
    <s v="CA-2017-138478"/>
    <n v="1"/>
    <n v="3"/>
    <n v="0.2"/>
    <n v="1644.2912999999999"/>
    <n v="0.46881743173671325"/>
  </r>
  <r>
    <x v="847"/>
    <x v="37"/>
    <s v="FUR-BO-10002545"/>
    <x v="1"/>
    <x v="10"/>
    <n v="1043.92"/>
    <s v="CA-2017-155516"/>
    <n v="1"/>
    <n v="4"/>
    <n v="0"/>
    <n v="271.41920000000005"/>
    <n v="0.5176847302647779"/>
  </r>
  <r>
    <x v="847"/>
    <x v="10"/>
    <s v="FUR-TA-10003238"/>
    <x v="1"/>
    <x v="13"/>
    <n v="661.17600000000004"/>
    <s v="CA-2017-125080"/>
    <n v="1"/>
    <n v="2"/>
    <n v="0.4"/>
    <n v="-231.41160000000008"/>
    <n v="0.55975208308209756"/>
  </r>
  <r>
    <x v="847"/>
    <x v="4"/>
    <s v="OFF-ST-10002743"/>
    <x v="0"/>
    <x v="1"/>
    <n v="340.92"/>
    <s v="CA-2017-161746"/>
    <n v="1"/>
    <n v="3"/>
    <n v="0"/>
    <n v="3.4091999999999842"/>
    <n v="0.44610841445725197"/>
  </r>
  <r>
    <x v="847"/>
    <x v="4"/>
    <s v="FUR-CH-10004626"/>
    <x v="1"/>
    <x v="5"/>
    <n v="242.13600000000002"/>
    <s v="CA-2017-161746"/>
    <n v="0"/>
    <n v="3"/>
    <n v="0.2"/>
    <n v="12.106799999999993"/>
    <n v="0.46529189879902266"/>
  </r>
  <r>
    <x v="847"/>
    <x v="10"/>
    <s v="TEC-PH-10001305"/>
    <x v="2"/>
    <x v="6"/>
    <n v="235.15199999999999"/>
    <s v="CA-2017-133669"/>
    <n v="1"/>
    <n v="8"/>
    <n v="0.4"/>
    <n v="-47.030399999999986"/>
    <n v="0.41105220110552465"/>
  </r>
  <r>
    <x v="847"/>
    <x v="4"/>
    <s v="OFF-ST-10004804"/>
    <x v="0"/>
    <x v="1"/>
    <n v="154.44"/>
    <s v="CA-2017-144729"/>
    <n v="1"/>
    <n v="3"/>
    <n v="0"/>
    <n v="1.5444000000000031"/>
    <n v="0.44610841445725197"/>
  </r>
  <r>
    <x v="847"/>
    <x v="17"/>
    <s v="OFF-AR-10002240"/>
    <x v="0"/>
    <x v="4"/>
    <n v="113.22"/>
    <s v="CA-2017-138478"/>
    <n v="0"/>
    <n v="3"/>
    <n v="0"/>
    <n v="29.437200000000001"/>
    <n v="0.45632477063632687"/>
  </r>
  <r>
    <x v="847"/>
    <x v="15"/>
    <s v="OFF-ST-10004950"/>
    <x v="0"/>
    <x v="1"/>
    <n v="111.67200000000001"/>
    <s v="CA-2017-169334"/>
    <n v="1"/>
    <n v="9"/>
    <n v="0.2"/>
    <n v="6.9794999999999909"/>
    <n v="0.44610841445725197"/>
  </r>
  <r>
    <x v="847"/>
    <x v="37"/>
    <s v="OFF-ST-10002406"/>
    <x v="0"/>
    <x v="1"/>
    <n v="104.79"/>
    <s v="CA-2017-155516"/>
    <n v="0"/>
    <n v="7"/>
    <n v="0"/>
    <n v="29.341200000000008"/>
    <n v="0.44610841445725197"/>
  </r>
  <r>
    <x v="847"/>
    <x v="0"/>
    <s v="TEC-AC-10002323"/>
    <x v="2"/>
    <x v="9"/>
    <n v="106.08000000000001"/>
    <s v="CA-2017-166373"/>
    <n v="1"/>
    <n v="6"/>
    <n v="0.2"/>
    <n v="-9.2819999999999965"/>
    <n v="0.52062335344040378"/>
  </r>
  <r>
    <x v="847"/>
    <x v="36"/>
    <s v="TEC-AC-10004510"/>
    <x v="2"/>
    <x v="9"/>
    <n v="98.16"/>
    <s v="CA-2017-111493"/>
    <n v="1"/>
    <n v="6"/>
    <n v="0"/>
    <n v="9.8159999999999954"/>
    <n v="0.52062335344040378"/>
  </r>
  <r>
    <x v="847"/>
    <x v="16"/>
    <s v="FUR-FU-10002878"/>
    <x v="1"/>
    <x v="8"/>
    <n v="45.568000000000005"/>
    <s v="CA-2017-136322"/>
    <n v="1"/>
    <n v="2"/>
    <n v="0.2"/>
    <n v="9.6832000000000011"/>
    <n v="0.4595170286641902"/>
  </r>
  <r>
    <x v="847"/>
    <x v="17"/>
    <s v="OFF-PA-10001801"/>
    <x v="0"/>
    <x v="0"/>
    <n v="35.880000000000003"/>
    <s v="CA-2017-138478"/>
    <n v="0"/>
    <n v="6"/>
    <n v="0"/>
    <n v="17.581200000000003"/>
    <n v="0.43613829632717294"/>
  </r>
  <r>
    <x v="847"/>
    <x v="16"/>
    <s v="OFF-BI-10004817"/>
    <x v="0"/>
    <x v="3"/>
    <n v="28.752000000000006"/>
    <s v="CA-2017-136322"/>
    <n v="0"/>
    <n v="8"/>
    <n v="0.7"/>
    <n v="-21.084799999999994"/>
    <n v="0.46881743173671325"/>
  </r>
  <r>
    <x v="847"/>
    <x v="37"/>
    <s v="OFF-BI-10002412"/>
    <x v="0"/>
    <x v="3"/>
    <n v="23.2"/>
    <s v="CA-2017-155516"/>
    <n v="0"/>
    <n v="4"/>
    <n v="0"/>
    <n v="10.44"/>
    <n v="0.46881743173671325"/>
  </r>
  <r>
    <x v="847"/>
    <x v="4"/>
    <s v="OFF-PA-10001892"/>
    <x v="0"/>
    <x v="0"/>
    <n v="22.919999999999998"/>
    <s v="CA-2017-112340"/>
    <n v="1"/>
    <n v="3"/>
    <n v="0"/>
    <n v="11.230799999999999"/>
    <n v="0.43613829632717294"/>
  </r>
  <r>
    <x v="847"/>
    <x v="4"/>
    <s v="FUR-FU-10003731"/>
    <x v="1"/>
    <x v="8"/>
    <n v="19.96"/>
    <s v="CA-2017-161746"/>
    <n v="0"/>
    <n v="2"/>
    <n v="0"/>
    <n v="5.5888000000000009"/>
    <n v="0.4595170286641902"/>
  </r>
  <r>
    <x v="847"/>
    <x v="4"/>
    <s v="OFF-AR-10000390"/>
    <x v="0"/>
    <x v="4"/>
    <n v="12.39"/>
    <s v="CA-2017-161746"/>
    <n v="0"/>
    <n v="3"/>
    <n v="0"/>
    <n v="5.6993999999999998"/>
    <n v="0.45632477063632687"/>
  </r>
  <r>
    <x v="847"/>
    <x v="7"/>
    <s v="OFF-BI-10002813"/>
    <x v="0"/>
    <x v="3"/>
    <n v="7.92"/>
    <s v="CA-2017-151169"/>
    <n v="1"/>
    <n v="4"/>
    <n v="0"/>
    <n v="3.5640000000000001"/>
    <n v="0.46881743173671325"/>
  </r>
  <r>
    <x v="847"/>
    <x v="37"/>
    <s v="OFF-SU-10001225"/>
    <x v="0"/>
    <x v="14"/>
    <n v="7.36"/>
    <s v="CA-2017-155516"/>
    <n v="0"/>
    <n v="2"/>
    <n v="0"/>
    <n v="0.14719999999999978"/>
    <n v="0.53938093436526824"/>
  </r>
  <r>
    <x v="848"/>
    <x v="22"/>
    <s v="FUR-FU-10003095"/>
    <x v="1"/>
    <x v="8"/>
    <n v="101.94"/>
    <s v="CA-2017-169887"/>
    <n v="1"/>
    <n v="3"/>
    <n v="0"/>
    <n v="30.581999999999987"/>
    <n v="0.4595170286641902"/>
  </r>
  <r>
    <x v="848"/>
    <x v="6"/>
    <s v="FUR-FU-10003731"/>
    <x v="1"/>
    <x v="8"/>
    <n v="39.92"/>
    <s v="US-2017-116400"/>
    <n v="1"/>
    <n v="4"/>
    <n v="0"/>
    <n v="11.177600000000002"/>
    <n v="0.4595170286641902"/>
  </r>
  <r>
    <x v="848"/>
    <x v="14"/>
    <s v="FUR-FU-10000732"/>
    <x v="1"/>
    <x v="8"/>
    <n v="31.400000000000002"/>
    <s v="CA-2017-165148"/>
    <n v="1"/>
    <n v="5"/>
    <n v="0"/>
    <n v="10.047999999999998"/>
    <n v="0.4595170286641902"/>
  </r>
  <r>
    <x v="848"/>
    <x v="22"/>
    <s v="OFF-AR-10002766"/>
    <x v="0"/>
    <x v="4"/>
    <n v="8.34"/>
    <s v="CA-2017-169887"/>
    <n v="0"/>
    <n v="3"/>
    <n v="0"/>
    <n v="2.2517999999999998"/>
    <n v="0.45632477063632687"/>
  </r>
  <r>
    <x v="848"/>
    <x v="22"/>
    <s v="OFF-PA-10003001"/>
    <x v="0"/>
    <x v="0"/>
    <n v="6.68"/>
    <s v="CA-2017-169887"/>
    <n v="0"/>
    <n v="1"/>
    <n v="0"/>
    <n v="3.2063999999999999"/>
    <n v="0.43613829632717294"/>
  </r>
  <r>
    <x v="849"/>
    <x v="20"/>
    <s v="OFF-PA-10000482"/>
    <x v="0"/>
    <x v="0"/>
    <n v="379.4"/>
    <s v="CA-2017-132661"/>
    <n v="1"/>
    <n v="10"/>
    <n v="0"/>
    <n v="178.31799999999998"/>
    <n v="0.43613829632717294"/>
  </r>
  <r>
    <x v="849"/>
    <x v="1"/>
    <s v="OFF-PA-10000595"/>
    <x v="0"/>
    <x v="0"/>
    <n v="54.816000000000003"/>
    <s v="CA-2017-165484"/>
    <n v="1"/>
    <n v="3"/>
    <n v="0.2"/>
    <n v="17.815199999999997"/>
    <n v="0.43613829632717294"/>
  </r>
  <r>
    <x v="849"/>
    <x v="22"/>
    <s v="OFF-FA-10002983"/>
    <x v="0"/>
    <x v="7"/>
    <n v="17.05"/>
    <s v="CA-2017-151323"/>
    <n v="1"/>
    <n v="5"/>
    <n v="0"/>
    <n v="8.1840000000000011"/>
    <n v="0.51168203684699509"/>
  </r>
  <r>
    <x v="849"/>
    <x v="1"/>
    <s v="FUR-FU-10001196"/>
    <x v="1"/>
    <x v="8"/>
    <n v="16.155999999999999"/>
    <s v="CA-2017-165484"/>
    <n v="0"/>
    <n v="7"/>
    <n v="0.6"/>
    <n v="-12.116999999999999"/>
    <n v="0.4595170286641902"/>
  </r>
  <r>
    <x v="850"/>
    <x v="15"/>
    <s v="TEC-PH-10001061"/>
    <x v="2"/>
    <x v="6"/>
    <n v="239.976"/>
    <s v="CA-2017-121020"/>
    <n v="1"/>
    <n v="3"/>
    <n v="0.2"/>
    <n v="17.998199999999997"/>
    <n v="0.41105220110552465"/>
  </r>
  <r>
    <x v="850"/>
    <x v="4"/>
    <s v="TEC-AC-10000892"/>
    <x v="2"/>
    <x v="9"/>
    <n v="450"/>
    <s v="CA-2017-118311"/>
    <n v="1"/>
    <n v="5"/>
    <n v="0"/>
    <n v="162"/>
    <n v="0.52062335344040378"/>
  </r>
  <r>
    <x v="850"/>
    <x v="4"/>
    <s v="TEC-AC-10002637"/>
    <x v="2"/>
    <x v="9"/>
    <n v="359.98"/>
    <s v="CA-2017-121748"/>
    <n v="1"/>
    <n v="2"/>
    <n v="0"/>
    <n v="21.598799999999983"/>
    <n v="0.52062335344040378"/>
  </r>
  <r>
    <x v="850"/>
    <x v="4"/>
    <s v="TEC-AC-10001838"/>
    <x v="2"/>
    <x v="9"/>
    <n v="199.99"/>
    <s v="CA-2017-166275"/>
    <n v="1"/>
    <n v="1"/>
    <n v="0"/>
    <n v="85.995700000000014"/>
    <n v="0.52062335344040378"/>
  </r>
  <r>
    <x v="850"/>
    <x v="4"/>
    <s v="TEC-AC-10003063"/>
    <x v="2"/>
    <x v="9"/>
    <n v="100"/>
    <s v="CA-2017-121748"/>
    <n v="0"/>
    <n v="4"/>
    <n v="0"/>
    <n v="21"/>
    <n v="0.52062335344040378"/>
  </r>
  <r>
    <x v="850"/>
    <x v="0"/>
    <s v="OFF-PA-10003072"/>
    <x v="0"/>
    <x v="0"/>
    <n v="15.552000000000003"/>
    <s v="CA-2017-158925"/>
    <n v="1"/>
    <n v="3"/>
    <n v="0.2"/>
    <n v="5.4432"/>
    <n v="0.43613829632717294"/>
  </r>
  <r>
    <x v="851"/>
    <x v="16"/>
    <s v="TEC-PH-10000984"/>
    <x v="2"/>
    <x v="6"/>
    <n v="783.96000000000015"/>
    <s v="CA-2017-153318"/>
    <n v="1"/>
    <n v="5"/>
    <n v="0.2"/>
    <n v="78.396000000000043"/>
    <n v="0.41105220110552465"/>
  </r>
  <r>
    <x v="852"/>
    <x v="20"/>
    <s v="FUR-CH-10000553"/>
    <x v="1"/>
    <x v="5"/>
    <n v="427.64400000000001"/>
    <s v="CA-2017-116596"/>
    <n v="1"/>
    <n v="14"/>
    <n v="0.1"/>
    <n v="80.777199999999979"/>
    <n v="0.46529189879902266"/>
  </r>
  <r>
    <x v="852"/>
    <x v="6"/>
    <s v="FUR-CH-10000847"/>
    <x v="1"/>
    <x v="5"/>
    <n v="290.98"/>
    <s v="CA-2017-120873"/>
    <n v="1"/>
    <n v="1"/>
    <n v="0"/>
    <n v="75.654799999999994"/>
    <n v="0.46529189879902266"/>
  </r>
  <r>
    <x v="852"/>
    <x v="4"/>
    <s v="OFF-BI-10004308"/>
    <x v="0"/>
    <x v="3"/>
    <n v="67.13600000000001"/>
    <s v="US-2017-117387"/>
    <n v="1"/>
    <n v="4"/>
    <n v="0.2"/>
    <n v="25.175999999999998"/>
    <n v="0.46881743173671325"/>
  </r>
  <r>
    <x v="852"/>
    <x v="4"/>
    <s v="OFF-AP-10001366"/>
    <x v="0"/>
    <x v="12"/>
    <n v="43.92"/>
    <s v="CA-2017-156811"/>
    <n v="1"/>
    <n v="4"/>
    <n v="0"/>
    <n v="11.858400000000003"/>
    <n v="0.49507917887403441"/>
  </r>
  <r>
    <x v="852"/>
    <x v="20"/>
    <s v="OFF-FA-10000134"/>
    <x v="0"/>
    <x v="7"/>
    <n v="40.669999999999995"/>
    <s v="CA-2017-116596"/>
    <n v="0"/>
    <n v="7"/>
    <n v="0"/>
    <n v="12.607699999999999"/>
    <n v="0.51168203684699509"/>
  </r>
  <r>
    <x v="852"/>
    <x v="20"/>
    <s v="FUR-FU-10002671"/>
    <x v="1"/>
    <x v="8"/>
    <n v="40.200000000000003"/>
    <s v="CA-2017-152632"/>
    <n v="1"/>
    <n v="3"/>
    <n v="0"/>
    <n v="19.295999999999999"/>
    <n v="0.4595170286641902"/>
  </r>
  <r>
    <x v="852"/>
    <x v="20"/>
    <s v="OFF-ST-10000636"/>
    <x v="0"/>
    <x v="1"/>
    <n v="33.479999999999997"/>
    <s v="CA-2017-116596"/>
    <n v="0"/>
    <n v="2"/>
    <n v="0"/>
    <n v="1.3391999999999982"/>
    <n v="0.44610841445725197"/>
  </r>
  <r>
    <x v="852"/>
    <x v="4"/>
    <s v="OFF-BI-10001628"/>
    <x v="0"/>
    <x v="3"/>
    <n v="25.031999999999996"/>
    <s v="CA-2017-156811"/>
    <n v="0"/>
    <n v="3"/>
    <n v="0.2"/>
    <n v="7.822499999999998"/>
    <n v="0.46881743173671325"/>
  </r>
  <r>
    <x v="852"/>
    <x v="20"/>
    <s v="OFF-BI-10002949"/>
    <x v="0"/>
    <x v="3"/>
    <n v="9.7280000000000015"/>
    <s v="CA-2017-116596"/>
    <n v="0"/>
    <n v="2"/>
    <n v="0.2"/>
    <n v="3.283199999999999"/>
    <n v="0.46881743173671325"/>
  </r>
  <r>
    <x v="853"/>
    <x v="23"/>
    <s v="OFF-ST-10002756"/>
    <x v="0"/>
    <x v="1"/>
    <n v="1082.48"/>
    <s v="CA-2017-142545"/>
    <n v="1"/>
    <n v="8"/>
    <n v="0"/>
    <n v="10.824800000000096"/>
    <n v="0.44610841445725197"/>
  </r>
  <r>
    <x v="853"/>
    <x v="20"/>
    <s v="FUR-FU-10003806"/>
    <x v="1"/>
    <x v="8"/>
    <n v="756.80000000000007"/>
    <s v="CA-2017-120369"/>
    <n v="1"/>
    <n v="5"/>
    <n v="0"/>
    <n v="75.679999999999978"/>
    <n v="0.4595170286641902"/>
  </r>
  <r>
    <x v="853"/>
    <x v="4"/>
    <s v="TEC-PH-10002563"/>
    <x v="2"/>
    <x v="6"/>
    <n v="302.37599999999998"/>
    <s v="CA-2017-130162"/>
    <n v="1"/>
    <n v="3"/>
    <n v="0.2"/>
    <n v="22.678200000000018"/>
    <n v="0.41105220110552465"/>
  </r>
  <r>
    <x v="853"/>
    <x v="16"/>
    <s v="FUR-FU-10003553"/>
    <x v="1"/>
    <x v="8"/>
    <n v="165.048"/>
    <s v="CA-2017-144344"/>
    <n v="1"/>
    <n v="3"/>
    <n v="0.2"/>
    <n v="41.262"/>
    <n v="0.4595170286641902"/>
  </r>
  <r>
    <x v="853"/>
    <x v="4"/>
    <s v="OFF-ST-10001328"/>
    <x v="0"/>
    <x v="1"/>
    <n v="93.06"/>
    <s v="CA-2017-130162"/>
    <n v="0"/>
    <n v="6"/>
    <n v="0"/>
    <n v="26.056800000000003"/>
    <n v="0.44610841445725197"/>
  </r>
  <r>
    <x v="853"/>
    <x v="23"/>
    <s v="FUR-FU-10001861"/>
    <x v="1"/>
    <x v="8"/>
    <n v="77.599999999999994"/>
    <s v="CA-2017-142545"/>
    <n v="0"/>
    <n v="4"/>
    <n v="0"/>
    <n v="38.023999999999994"/>
    <n v="0.4595170286641902"/>
  </r>
  <r>
    <x v="853"/>
    <x v="16"/>
    <s v="FUR-FU-10003268"/>
    <x v="1"/>
    <x v="8"/>
    <n v="63.967999999999996"/>
    <s v="CA-2017-144344"/>
    <n v="0"/>
    <n v="2"/>
    <n v="0.2"/>
    <n v="0"/>
    <n v="0.4595170286641902"/>
  </r>
  <r>
    <x v="853"/>
    <x v="23"/>
    <s v="OFF-PA-10004243"/>
    <x v="0"/>
    <x v="0"/>
    <n v="56.91"/>
    <s v="CA-2017-142545"/>
    <n v="0"/>
    <n v="3"/>
    <n v="0"/>
    <n v="27.316799999999997"/>
    <n v="0.43613829632717294"/>
  </r>
  <r>
    <x v="853"/>
    <x v="4"/>
    <s v="OFF-PA-10004734"/>
    <x v="0"/>
    <x v="0"/>
    <n v="50.96"/>
    <s v="CA-2017-134775"/>
    <n v="1"/>
    <n v="7"/>
    <n v="0"/>
    <n v="25.48"/>
    <n v="0.43613829632717294"/>
  </r>
  <r>
    <x v="853"/>
    <x v="4"/>
    <s v="OFF-BI-10002225"/>
    <x v="0"/>
    <x v="3"/>
    <n v="49.536000000000001"/>
    <s v="CA-2017-134775"/>
    <n v="0"/>
    <n v="3"/>
    <n v="0.2"/>
    <n v="17.337599999999998"/>
    <n v="0.46881743173671325"/>
  </r>
  <r>
    <x v="853"/>
    <x v="16"/>
    <s v="FUR-FU-10000076"/>
    <x v="1"/>
    <x v="8"/>
    <n v="47.952000000000005"/>
    <s v="CA-2017-144344"/>
    <n v="0"/>
    <n v="3"/>
    <n v="0.2"/>
    <n v="13.786200000000006"/>
    <n v="0.4595170286641902"/>
  </r>
  <r>
    <x v="853"/>
    <x v="16"/>
    <s v="OFF-BI-10001191"/>
    <x v="0"/>
    <x v="3"/>
    <n v="38.190000000000012"/>
    <s v="CA-2017-140641"/>
    <n v="1"/>
    <n v="5"/>
    <n v="0.7"/>
    <n v="-26.732999999999997"/>
    <n v="0.46881743173671325"/>
  </r>
  <r>
    <x v="853"/>
    <x v="16"/>
    <s v="OFF-BI-10003719"/>
    <x v="0"/>
    <x v="3"/>
    <n v="37.425000000000004"/>
    <s v="CA-2017-144344"/>
    <n v="0"/>
    <n v="5"/>
    <n v="0.7"/>
    <n v="-29.940000000000012"/>
    <n v="0.46881743173671325"/>
  </r>
  <r>
    <x v="853"/>
    <x v="23"/>
    <s v="OFF-PA-10002105"/>
    <x v="0"/>
    <x v="0"/>
    <n v="32.400000000000006"/>
    <s v="CA-2017-142545"/>
    <n v="0"/>
    <n v="5"/>
    <n v="0"/>
    <n v="15.552000000000001"/>
    <n v="0.43613829632717294"/>
  </r>
  <r>
    <x v="853"/>
    <x v="25"/>
    <s v="OFF-BI-10004236"/>
    <x v="0"/>
    <x v="3"/>
    <n v="17.616000000000003"/>
    <s v="US-2017-144393"/>
    <n v="1"/>
    <n v="4"/>
    <n v="0.7"/>
    <n v="-14.0928"/>
    <n v="0.46881743173671325"/>
  </r>
  <r>
    <x v="853"/>
    <x v="23"/>
    <s v="OFF-BI-10002706"/>
    <x v="0"/>
    <x v="3"/>
    <n v="14.28"/>
    <s v="CA-2017-142545"/>
    <n v="0"/>
    <n v="1"/>
    <n v="0"/>
    <n v="6.5687999999999995"/>
    <n v="0.46881743173671325"/>
  </r>
  <r>
    <x v="853"/>
    <x v="20"/>
    <s v="OFF-AR-10004441"/>
    <x v="0"/>
    <x v="4"/>
    <n v="12.419999999999998"/>
    <s v="CA-2017-125815"/>
    <n v="1"/>
    <n v="3"/>
    <n v="0"/>
    <n v="5.2164000000000001"/>
    <n v="0.45632477063632687"/>
  </r>
  <r>
    <x v="854"/>
    <x v="14"/>
    <s v="FUR-FU-10002671"/>
    <x v="1"/>
    <x v="8"/>
    <n v="67"/>
    <s v="CA-2017-146682"/>
    <n v="1"/>
    <n v="5"/>
    <n v="0"/>
    <n v="32.159999999999997"/>
    <n v="0.4595170286641902"/>
  </r>
  <r>
    <x v="854"/>
    <x v="23"/>
    <s v="OFF-ST-10000419"/>
    <x v="0"/>
    <x v="1"/>
    <n v="40.74"/>
    <s v="CA-2017-112389"/>
    <n v="1"/>
    <n v="3"/>
    <n v="0"/>
    <n v="0.4073999999999991"/>
    <n v="0.44610841445725197"/>
  </r>
  <r>
    <x v="854"/>
    <x v="4"/>
    <s v="OFF-BI-10004236"/>
    <x v="0"/>
    <x v="3"/>
    <n v="11.744"/>
    <s v="US-2017-131912"/>
    <n v="1"/>
    <n v="1"/>
    <n v="0.2"/>
    <n v="3.8167999999999997"/>
    <n v="0.46881743173671325"/>
  </r>
  <r>
    <x v="854"/>
    <x v="23"/>
    <s v="OFF-AP-10001626"/>
    <x v="0"/>
    <x v="12"/>
    <n v="11.67"/>
    <s v="CA-2017-112389"/>
    <n v="0"/>
    <n v="3"/>
    <n v="0"/>
    <n v="3.0342000000000002"/>
    <n v="0.49507917887403441"/>
  </r>
  <r>
    <x v="855"/>
    <x v="20"/>
    <s v="OFF-AR-10004602"/>
    <x v="0"/>
    <x v="4"/>
    <n v="114.94999999999999"/>
    <s v="CA-2017-153836"/>
    <n v="1"/>
    <n v="5"/>
    <n v="0"/>
    <n v="32.186000000000007"/>
    <n v="0.45632477063632687"/>
  </r>
  <r>
    <x v="855"/>
    <x v="20"/>
    <s v="OFF-BI-10004817"/>
    <x v="0"/>
    <x v="3"/>
    <n v="28.752000000000002"/>
    <s v="CA-2017-153836"/>
    <n v="0"/>
    <n v="3"/>
    <n v="0.2"/>
    <n v="10.0632"/>
    <n v="0.46881743173671325"/>
  </r>
  <r>
    <x v="855"/>
    <x v="14"/>
    <s v="OFF-AR-10004078"/>
    <x v="0"/>
    <x v="4"/>
    <n v="11.68"/>
    <s v="CA-2017-167290"/>
    <n v="1"/>
    <n v="2"/>
    <n v="0"/>
    <n v="3.5039999999999996"/>
    <n v="0.45632477063632687"/>
  </r>
  <r>
    <x v="855"/>
    <x v="4"/>
    <s v="OFF-FA-10003059"/>
    <x v="0"/>
    <x v="7"/>
    <n v="3.62"/>
    <s v="CA-2017-105291"/>
    <n v="1"/>
    <n v="2"/>
    <n v="0"/>
    <n v="1.1945999999999999"/>
    <n v="0.51168203684699509"/>
  </r>
  <r>
    <x v="856"/>
    <x v="4"/>
    <s v="FUR-CH-10001854"/>
    <x v="1"/>
    <x v="5"/>
    <n v="1403.9200000000003"/>
    <s v="CA-2017-146913"/>
    <n v="1"/>
    <n v="5"/>
    <n v="0.2"/>
    <n v="70.196000000000026"/>
    <n v="0.46529189879902266"/>
  </r>
  <r>
    <x v="856"/>
    <x v="4"/>
    <s v="OFF-ST-10002615"/>
    <x v="0"/>
    <x v="1"/>
    <n v="1085.42"/>
    <s v="CA-2017-144218"/>
    <n v="1"/>
    <n v="7"/>
    <n v="0"/>
    <n v="282.20920000000001"/>
    <n v="0.44610841445725197"/>
  </r>
  <r>
    <x v="856"/>
    <x v="2"/>
    <s v="FUR-CH-10000988"/>
    <x v="1"/>
    <x v="5"/>
    <n v="492.83499999999998"/>
    <s v="CA-2017-119165"/>
    <n v="1"/>
    <n v="5"/>
    <n v="0.3"/>
    <n v="-14.080999999999989"/>
    <n v="0.46529189879902266"/>
  </r>
  <r>
    <x v="856"/>
    <x v="39"/>
    <s v="FUR-CH-10002084"/>
    <x v="1"/>
    <x v="5"/>
    <n v="368.96999999999997"/>
    <s v="CA-2017-140130"/>
    <n v="1"/>
    <n v="3"/>
    <n v="0"/>
    <n v="81.173400000000001"/>
    <n v="0.46529189879902266"/>
  </r>
  <r>
    <x v="856"/>
    <x v="39"/>
    <s v="OFF-ST-10001128"/>
    <x v="0"/>
    <x v="1"/>
    <n v="332.94"/>
    <s v="CA-2017-140130"/>
    <n v="0"/>
    <n v="3"/>
    <n v="0"/>
    <n v="9.9882000000000204"/>
    <n v="0.44610841445725197"/>
  </r>
  <r>
    <x v="856"/>
    <x v="16"/>
    <s v="OFF-PA-10002986"/>
    <x v="0"/>
    <x v="0"/>
    <n v="32.064"/>
    <s v="US-2017-142251"/>
    <n v="1"/>
    <n v="6"/>
    <n v="0.2"/>
    <n v="11.222399999999999"/>
    <n v="0.43613829632717294"/>
  </r>
  <r>
    <x v="856"/>
    <x v="39"/>
    <s v="OFF-SU-10001218"/>
    <x v="0"/>
    <x v="14"/>
    <n v="21.96"/>
    <s v="CA-2017-140130"/>
    <n v="0"/>
    <n v="2"/>
    <n v="0"/>
    <n v="6.1488000000000014"/>
    <n v="0.53938093436526824"/>
  </r>
  <r>
    <x v="856"/>
    <x v="39"/>
    <s v="OFF-AR-10004269"/>
    <x v="0"/>
    <x v="4"/>
    <n v="12.39"/>
    <s v="CA-2017-140130"/>
    <n v="0"/>
    <n v="3"/>
    <n v="0"/>
    <n v="3.4692000000000003"/>
    <n v="0.45632477063632687"/>
  </r>
  <r>
    <x v="857"/>
    <x v="6"/>
    <s v="OFF-EN-10002230"/>
    <x v="0"/>
    <x v="11"/>
    <n v="251.79000000000002"/>
    <s v="CA-2017-159212"/>
    <n v="1"/>
    <n v="3"/>
    <n v="0"/>
    <n v="118.34129999999999"/>
    <n v="0.44424167803735209"/>
  </r>
  <r>
    <x v="857"/>
    <x v="0"/>
    <s v="OFF-ST-10004950"/>
    <x v="0"/>
    <x v="1"/>
    <n v="111.67200000000001"/>
    <s v="CA-2017-100671"/>
    <n v="1"/>
    <n v="9"/>
    <n v="0.2"/>
    <n v="6.9794999999999909"/>
    <n v="0.44610841445725197"/>
  </r>
  <r>
    <x v="857"/>
    <x v="1"/>
    <s v="TEC-AC-10002473"/>
    <x v="2"/>
    <x v="9"/>
    <n v="68.111999999999995"/>
    <s v="CA-2017-129196"/>
    <n v="1"/>
    <n v="3"/>
    <n v="0.2"/>
    <n v="17.879399999999997"/>
    <n v="0.52062335344040378"/>
  </r>
  <r>
    <x v="857"/>
    <x v="6"/>
    <s v="TEC-PH-10003988"/>
    <x v="2"/>
    <x v="6"/>
    <n v="21.8"/>
    <s v="CA-2017-159212"/>
    <n v="0"/>
    <n v="2"/>
    <n v="0"/>
    <n v="6.104000000000001"/>
    <n v="0.41105220110552465"/>
  </r>
  <r>
    <x v="858"/>
    <x v="4"/>
    <s v="OFF-AP-10003057"/>
    <x v="0"/>
    <x v="12"/>
    <n v="1101.48"/>
    <s v="CA-2017-114972"/>
    <n v="1"/>
    <n v="4"/>
    <n v="0"/>
    <n v="429.57720000000006"/>
    <n v="0.49507917887403441"/>
  </r>
  <r>
    <x v="858"/>
    <x v="3"/>
    <s v="FUR-TA-10003392"/>
    <x v="1"/>
    <x v="13"/>
    <n v="842.94"/>
    <s v="CA-2017-168893"/>
    <n v="1"/>
    <n v="3"/>
    <n v="0"/>
    <n v="160.15860000000001"/>
    <n v="0.55975208308209756"/>
  </r>
  <r>
    <x v="858"/>
    <x v="2"/>
    <s v="FUR-CH-10004886"/>
    <x v="1"/>
    <x v="5"/>
    <n v="470.15499999999997"/>
    <s v="CA-2017-134180"/>
    <n v="1"/>
    <n v="7"/>
    <n v="0.3"/>
    <n v="-13.432999999999993"/>
    <n v="0.46529189879902266"/>
  </r>
  <r>
    <x v="858"/>
    <x v="4"/>
    <s v="OFF-PA-10004359"/>
    <x v="0"/>
    <x v="0"/>
    <n v="314.54999999999995"/>
    <s v="CA-2017-109365"/>
    <n v="1"/>
    <n v="3"/>
    <n v="0"/>
    <n v="150.98399999999998"/>
    <n v="0.43613829632717294"/>
  </r>
  <r>
    <x v="858"/>
    <x v="4"/>
    <s v="FUR-CH-10001190"/>
    <x v="1"/>
    <x v="5"/>
    <n v="217.58400000000003"/>
    <s v="CA-2017-114972"/>
    <n v="0"/>
    <n v="2"/>
    <n v="0.2"/>
    <n v="-29.917800000000021"/>
    <n v="0.46529189879902266"/>
  </r>
  <r>
    <x v="858"/>
    <x v="11"/>
    <s v="TEC-MA-10003337"/>
    <x v="2"/>
    <x v="15"/>
    <n v="179.99100000000004"/>
    <s v="CA-2017-159023"/>
    <n v="1"/>
    <n v="3"/>
    <n v="0.7"/>
    <n v="-251.98739999999992"/>
    <n v="0.5183572270896134"/>
  </r>
  <r>
    <x v="858"/>
    <x v="4"/>
    <s v="OFF-PA-10001725"/>
    <x v="0"/>
    <x v="0"/>
    <n v="116.28"/>
    <s v="CA-2017-109365"/>
    <n v="0"/>
    <n v="3"/>
    <n v="0"/>
    <n v="56.977199999999996"/>
    <n v="0.43613829632717294"/>
  </r>
  <r>
    <x v="858"/>
    <x v="4"/>
    <s v="TEC-AC-10000682"/>
    <x v="2"/>
    <x v="9"/>
    <n v="82.95"/>
    <s v="CA-2017-114972"/>
    <n v="0"/>
    <n v="5"/>
    <n v="0"/>
    <n v="29.032499999999999"/>
    <n v="0.52062335344040378"/>
  </r>
  <r>
    <x v="858"/>
    <x v="2"/>
    <s v="TEC-AC-10000892"/>
    <x v="2"/>
    <x v="9"/>
    <n v="72"/>
    <s v="CA-2017-134180"/>
    <n v="0"/>
    <n v="1"/>
    <n v="0.2"/>
    <n v="14.399999999999999"/>
    <n v="0.52062335344040378"/>
  </r>
  <r>
    <x v="858"/>
    <x v="4"/>
    <s v="OFF-LA-10004545"/>
    <x v="0"/>
    <x v="2"/>
    <n v="87.71"/>
    <s v="CA-2017-114972"/>
    <n v="0"/>
    <n v="7"/>
    <n v="0"/>
    <n v="41.223699999999994"/>
    <n v="0.4647369236065339"/>
  </r>
  <r>
    <x v="858"/>
    <x v="30"/>
    <s v="OFF-AR-10000380"/>
    <x v="0"/>
    <x v="4"/>
    <n v="75.959999999999994"/>
    <s v="CA-2017-128867"/>
    <n v="1"/>
    <n v="2"/>
    <n v="0"/>
    <n v="22.78799999999999"/>
    <n v="0.45632477063632687"/>
  </r>
  <r>
    <x v="858"/>
    <x v="4"/>
    <s v="OFF-BI-10003981"/>
    <x v="0"/>
    <x v="3"/>
    <n v="43.584000000000003"/>
    <s v="CA-2017-109365"/>
    <n v="0"/>
    <n v="12"/>
    <n v="0.2"/>
    <n v="15.799199999999999"/>
    <n v="0.46881743173671325"/>
  </r>
  <r>
    <x v="858"/>
    <x v="4"/>
    <s v="OFF-AP-10002998"/>
    <x v="0"/>
    <x v="12"/>
    <n v="43.32"/>
    <s v="CA-2017-109365"/>
    <n v="0"/>
    <n v="2"/>
    <n v="0"/>
    <n v="14.295599999999997"/>
    <n v="0.49507917887403441"/>
  </r>
  <r>
    <x v="858"/>
    <x v="30"/>
    <s v="OFF-BI-10003981"/>
    <x v="0"/>
    <x v="3"/>
    <n v="27.240000000000002"/>
    <s v="CA-2017-128867"/>
    <n v="0"/>
    <n v="6"/>
    <n v="0"/>
    <n v="13.3476"/>
    <n v="0.46881743173671325"/>
  </r>
  <r>
    <x v="858"/>
    <x v="3"/>
    <s v="FUR-FU-10002885"/>
    <x v="1"/>
    <x v="8"/>
    <n v="24.1"/>
    <s v="CA-2017-168893"/>
    <n v="0"/>
    <n v="5"/>
    <n v="0"/>
    <n v="9.1580000000000013"/>
    <n v="0.4595170286641902"/>
  </r>
  <r>
    <x v="858"/>
    <x v="3"/>
    <s v="OFF-FA-10002280"/>
    <x v="0"/>
    <x v="7"/>
    <n v="20"/>
    <s v="CA-2017-168893"/>
    <n v="0"/>
    <n v="4"/>
    <n v="0"/>
    <n v="9.6"/>
    <n v="0.51168203684699509"/>
  </r>
  <r>
    <x v="858"/>
    <x v="4"/>
    <s v="OFF-PA-10000477"/>
    <x v="0"/>
    <x v="0"/>
    <n v="19.440000000000001"/>
    <s v="CA-2017-109365"/>
    <n v="0"/>
    <n v="3"/>
    <n v="0"/>
    <n v="9.3312000000000008"/>
    <n v="0.43613829632717294"/>
  </r>
  <r>
    <x v="858"/>
    <x v="4"/>
    <s v="OFF-FA-10001561"/>
    <x v="0"/>
    <x v="7"/>
    <n v="15.260000000000002"/>
    <s v="CA-2017-109365"/>
    <n v="0"/>
    <n v="7"/>
    <n v="0"/>
    <n v="5.0358000000000001"/>
    <n v="0.51168203684699509"/>
  </r>
  <r>
    <x v="858"/>
    <x v="4"/>
    <s v="OFF-BI-10002071"/>
    <x v="0"/>
    <x v="3"/>
    <n v="9.2959999999999994"/>
    <s v="CA-2017-109365"/>
    <n v="0"/>
    <n v="2"/>
    <n v="0.2"/>
    <n v="3.0211999999999994"/>
    <n v="0.46881743173671325"/>
  </r>
  <r>
    <x v="858"/>
    <x v="0"/>
    <s v="OFF-PA-10002160"/>
    <x v="0"/>
    <x v="0"/>
    <n v="9.2480000000000011"/>
    <s v="CA-2017-160136"/>
    <n v="1"/>
    <n v="2"/>
    <n v="0.2"/>
    <n v="3.3524000000000003"/>
    <n v="0.43613829632717294"/>
  </r>
  <r>
    <x v="858"/>
    <x v="22"/>
    <s v="OFF-AR-10003394"/>
    <x v="0"/>
    <x v="4"/>
    <n v="8.82"/>
    <s v="CA-2017-127250"/>
    <n v="1"/>
    <n v="3"/>
    <n v="0"/>
    <n v="2.3814000000000002"/>
    <n v="0.45632477063632687"/>
  </r>
  <r>
    <x v="858"/>
    <x v="3"/>
    <s v="OFF-AR-10003772"/>
    <x v="0"/>
    <x v="4"/>
    <n v="8.75"/>
    <s v="CA-2017-168893"/>
    <n v="0"/>
    <n v="1"/>
    <n v="0"/>
    <n v="2.6249999999999991"/>
    <n v="0.45632477063632687"/>
  </r>
  <r>
    <x v="858"/>
    <x v="3"/>
    <s v="OFF-AR-10001770"/>
    <x v="0"/>
    <x v="4"/>
    <n v="7.98"/>
    <s v="CA-2017-168893"/>
    <n v="0"/>
    <n v="3"/>
    <n v="0"/>
    <n v="2.0747999999999998"/>
    <n v="0.45632477063632687"/>
  </r>
  <r>
    <x v="858"/>
    <x v="11"/>
    <s v="OFF-BI-10002813"/>
    <x v="0"/>
    <x v="3"/>
    <n v="4.1580000000000004"/>
    <s v="CA-2017-159023"/>
    <n v="0"/>
    <n v="7"/>
    <n v="0.7"/>
    <n v="-3.4649999999999999"/>
    <n v="0.46881743173671325"/>
  </r>
  <r>
    <x v="859"/>
    <x v="25"/>
    <s v="FUR-TA-10002533"/>
    <x v="1"/>
    <x v="13"/>
    <n v="876.30000000000007"/>
    <s v="CA-2017-162236"/>
    <n v="1"/>
    <n v="10"/>
    <n v="0.4"/>
    <n v="-292.10000000000014"/>
    <n v="0.55975208308209756"/>
  </r>
  <r>
    <x v="859"/>
    <x v="4"/>
    <s v="TEC-MA-10003176"/>
    <x v="2"/>
    <x v="15"/>
    <n v="686.40000000000009"/>
    <s v="CA-2017-158260"/>
    <n v="1"/>
    <n v="2"/>
    <n v="0.2"/>
    <n v="77.219999999999914"/>
    <n v="0.5183572270896134"/>
  </r>
  <r>
    <x v="859"/>
    <x v="11"/>
    <s v="FUR-CH-10000229"/>
    <x v="1"/>
    <x v="5"/>
    <n v="650.35200000000009"/>
    <s v="CA-2017-163328"/>
    <n v="1"/>
    <n v="3"/>
    <n v="0.2"/>
    <n v="-97.552800000000076"/>
    <n v="0.46529189879902266"/>
  </r>
  <r>
    <x v="859"/>
    <x v="11"/>
    <s v="OFF-LA-10003930"/>
    <x v="0"/>
    <x v="2"/>
    <n v="629.18400000000008"/>
    <s v="CA-2017-163328"/>
    <n v="0"/>
    <n v="8"/>
    <n v="0.2"/>
    <n v="228.07919999999999"/>
    <n v="0.4647369236065339"/>
  </r>
  <r>
    <x v="859"/>
    <x v="22"/>
    <s v="FUR-FU-10003394"/>
    <x v="1"/>
    <x v="8"/>
    <n v="209.88"/>
    <s v="CA-2017-163755"/>
    <n v="1"/>
    <n v="3"/>
    <n v="0"/>
    <n v="35.679599999999979"/>
    <n v="0.4595170286641902"/>
  </r>
  <r>
    <x v="859"/>
    <x v="4"/>
    <s v="OFF-AR-10002135"/>
    <x v="0"/>
    <x v="4"/>
    <n v="192.8"/>
    <s v="CA-2017-146766"/>
    <n v="1"/>
    <n v="4"/>
    <n v="0"/>
    <n v="55.911999999999978"/>
    <n v="0.45632477063632687"/>
  </r>
  <r>
    <x v="859"/>
    <x v="25"/>
    <s v="OFF-SU-10003505"/>
    <x v="0"/>
    <x v="14"/>
    <n v="185.376"/>
    <s v="CA-2017-162236"/>
    <n v="0"/>
    <n v="2"/>
    <n v="0.2"/>
    <n v="-34.758000000000017"/>
    <n v="0.53938093436526824"/>
  </r>
  <r>
    <x v="859"/>
    <x v="11"/>
    <s v="FUR-CH-10003298"/>
    <x v="1"/>
    <x v="5"/>
    <n v="104.78399999999999"/>
    <s v="CA-2017-163328"/>
    <n v="0"/>
    <n v="1"/>
    <n v="0.2"/>
    <n v="-14.407800000000009"/>
    <n v="0.46529189879902266"/>
  </r>
  <r>
    <x v="859"/>
    <x v="0"/>
    <s v="FUR-FU-10000723"/>
    <x v="1"/>
    <x v="8"/>
    <n v="66.112000000000009"/>
    <s v="US-2017-111563"/>
    <n v="1"/>
    <n v="4"/>
    <n v="0.6"/>
    <n v="-84.292799999999986"/>
    <n v="0.4595170286641902"/>
  </r>
  <r>
    <x v="859"/>
    <x v="16"/>
    <s v="FUR-FU-10001889"/>
    <x v="1"/>
    <x v="8"/>
    <n v="50.496000000000002"/>
    <s v="CA-2017-165827"/>
    <n v="1"/>
    <n v="6"/>
    <n v="0.2"/>
    <n v="8.2055999999999987"/>
    <n v="0.4595170286641902"/>
  </r>
  <r>
    <x v="859"/>
    <x v="11"/>
    <s v="OFF-PA-10004353"/>
    <x v="0"/>
    <x v="0"/>
    <n v="47.952000000000005"/>
    <s v="CA-2017-163328"/>
    <n v="0"/>
    <n v="3"/>
    <n v="0.2"/>
    <n v="16.783200000000001"/>
    <n v="0.43613829632717294"/>
  </r>
  <r>
    <x v="859"/>
    <x v="25"/>
    <s v="OFF-ST-10003442"/>
    <x v="0"/>
    <x v="1"/>
    <n v="45.248000000000005"/>
    <s v="CA-2017-162236"/>
    <n v="0"/>
    <n v="2"/>
    <n v="0.2"/>
    <n v="3.9591999999999992"/>
    <n v="0.44610841445725197"/>
  </r>
  <r>
    <x v="859"/>
    <x v="4"/>
    <s v="OFF-PA-10000295"/>
    <x v="0"/>
    <x v="0"/>
    <n v="38.880000000000003"/>
    <s v="CA-2017-119018"/>
    <n v="1"/>
    <n v="6"/>
    <n v="0"/>
    <n v="18.662400000000002"/>
    <n v="0.43613829632717294"/>
  </r>
  <r>
    <x v="859"/>
    <x v="4"/>
    <s v="FUR-FU-10004020"/>
    <x v="1"/>
    <x v="8"/>
    <n v="38.29"/>
    <s v="CA-2017-166443"/>
    <n v="1"/>
    <n v="7"/>
    <n v="0"/>
    <n v="16.464700000000001"/>
    <n v="0.4595170286641902"/>
  </r>
  <r>
    <x v="859"/>
    <x v="11"/>
    <s v="OFF-SU-10002301"/>
    <x v="0"/>
    <x v="14"/>
    <n v="17.584000000000003"/>
    <s v="CA-2017-163328"/>
    <n v="0"/>
    <n v="7"/>
    <n v="0.2"/>
    <n v="-4.1761999999999997"/>
    <n v="0.53938093436526824"/>
  </r>
  <r>
    <x v="859"/>
    <x v="11"/>
    <s v="OFF-PA-10000176"/>
    <x v="0"/>
    <x v="0"/>
    <n v="15.176"/>
    <s v="CA-2017-163328"/>
    <n v="0"/>
    <n v="1"/>
    <n v="0.2"/>
    <n v="5.3115999999999985"/>
    <n v="0.43613829632717294"/>
  </r>
  <r>
    <x v="859"/>
    <x v="0"/>
    <s v="FUR-FU-10002445"/>
    <x v="1"/>
    <x v="8"/>
    <n v="11.376000000000001"/>
    <s v="US-2017-111563"/>
    <n v="0"/>
    <n v="3"/>
    <n v="0.6"/>
    <n v="-5.6879999999999988"/>
    <n v="0.4595170286641902"/>
  </r>
  <r>
    <x v="859"/>
    <x v="3"/>
    <s v="OFF-FA-10000621"/>
    <x v="0"/>
    <x v="7"/>
    <n v="10.74"/>
    <s v="CA-2017-143308"/>
    <n v="1"/>
    <n v="3"/>
    <n v="0"/>
    <n v="5.2625999999999999"/>
    <n v="0.51168203684699509"/>
  </r>
  <r>
    <x v="859"/>
    <x v="4"/>
    <s v="OFF-BI-10003314"/>
    <x v="0"/>
    <x v="3"/>
    <n v="7.7120000000000006"/>
    <s v="CA-2017-119018"/>
    <n v="0"/>
    <n v="2"/>
    <n v="0.2"/>
    <n v="2.7956000000000003"/>
    <n v="0.46881743173671325"/>
  </r>
  <r>
    <x v="859"/>
    <x v="4"/>
    <s v="OFF-BI-10000494"/>
    <x v="0"/>
    <x v="3"/>
    <n v="4.1760000000000002"/>
    <s v="CA-2017-119018"/>
    <n v="0"/>
    <n v="1"/>
    <n v="0.2"/>
    <n v="1.3049999999999997"/>
    <n v="0.46881743173671325"/>
  </r>
  <r>
    <x v="860"/>
    <x v="0"/>
    <s v="FUR-BO-10000780"/>
    <x v="1"/>
    <x v="10"/>
    <n v="956.6647999999999"/>
    <s v="US-2017-131611"/>
    <n v="1"/>
    <n v="7"/>
    <n v="0.32"/>
    <n v="-225.09759999999991"/>
    <n v="0.5176847302647779"/>
  </r>
  <r>
    <x v="860"/>
    <x v="0"/>
    <s v="FUR-TA-10002774"/>
    <x v="1"/>
    <x v="13"/>
    <n v="863.12799999999993"/>
    <s v="US-2017-131611"/>
    <n v="0"/>
    <n v="8"/>
    <n v="0.3"/>
    <n v="-160.29520000000008"/>
    <n v="0.55975208308209756"/>
  </r>
  <r>
    <x v="860"/>
    <x v="6"/>
    <s v="FUR-FU-10003806"/>
    <x v="1"/>
    <x v="8"/>
    <n v="756.80000000000007"/>
    <s v="CA-2017-157280"/>
    <n v="1"/>
    <n v="5"/>
    <n v="0"/>
    <n v="75.679999999999978"/>
    <n v="0.4595170286641902"/>
  </r>
  <r>
    <x v="860"/>
    <x v="6"/>
    <s v="FUR-FU-10004665"/>
    <x v="1"/>
    <x v="8"/>
    <n v="273.95999999999998"/>
    <s v="CA-2017-157280"/>
    <n v="0"/>
    <n v="2"/>
    <n v="0"/>
    <n v="71.229600000000005"/>
    <n v="0.4595170286641902"/>
  </r>
  <r>
    <x v="860"/>
    <x v="4"/>
    <s v="OFF-EN-10001434"/>
    <x v="0"/>
    <x v="11"/>
    <n v="158.13"/>
    <s v="CA-2017-144092"/>
    <n v="1"/>
    <n v="3"/>
    <n v="0"/>
    <n v="77.483699999999999"/>
    <n v="0.44424167803735209"/>
  </r>
  <r>
    <x v="860"/>
    <x v="4"/>
    <s v="FUR-CH-10004875"/>
    <x v="1"/>
    <x v="5"/>
    <n v="113.88800000000002"/>
    <s v="CA-2017-144092"/>
    <n v="0"/>
    <n v="2"/>
    <n v="0.2"/>
    <n v="9.9651999999999994"/>
    <n v="0.46529189879902266"/>
  </r>
  <r>
    <x v="860"/>
    <x v="18"/>
    <s v="OFF-BI-10001989"/>
    <x v="0"/>
    <x v="3"/>
    <n v="104.9"/>
    <s v="US-2017-165078"/>
    <n v="1"/>
    <n v="5"/>
    <n v="0"/>
    <n v="50.351999999999997"/>
    <n v="0.46881743173671325"/>
  </r>
  <r>
    <x v="860"/>
    <x v="22"/>
    <s v="TEC-AC-10004420"/>
    <x v="2"/>
    <x v="9"/>
    <n v="479.72"/>
    <s v="CA-2017-125094"/>
    <n v="1"/>
    <n v="4"/>
    <n v="0"/>
    <n v="52.769200000000012"/>
    <n v="0.52062335344040378"/>
  </r>
  <r>
    <x v="860"/>
    <x v="0"/>
    <s v="TEC-AC-10004001"/>
    <x v="2"/>
    <x v="9"/>
    <n v="171.96"/>
    <s v="US-2017-131611"/>
    <n v="0"/>
    <n v="5"/>
    <n v="0.2"/>
    <n v="45.139500000000005"/>
    <n v="0.52062335344040378"/>
  </r>
  <r>
    <x v="860"/>
    <x v="6"/>
    <s v="TEC-AC-10000057"/>
    <x v="2"/>
    <x v="9"/>
    <n v="89.97"/>
    <s v="CA-2017-157280"/>
    <n v="0"/>
    <n v="3"/>
    <n v="0"/>
    <n v="18.893699999999995"/>
    <n v="0.52062335344040378"/>
  </r>
  <r>
    <x v="860"/>
    <x v="4"/>
    <s v="TEC-AC-10002305"/>
    <x v="2"/>
    <x v="9"/>
    <n v="72"/>
    <s v="CA-2017-144092"/>
    <n v="0"/>
    <n v="4"/>
    <n v="0"/>
    <n v="12.959999999999994"/>
    <n v="0.52062335344040378"/>
  </r>
  <r>
    <x v="860"/>
    <x v="4"/>
    <s v="OFF-BI-10002082"/>
    <x v="0"/>
    <x v="3"/>
    <n v="53.248000000000005"/>
    <s v="CA-2017-148908"/>
    <n v="1"/>
    <n v="2"/>
    <n v="0.2"/>
    <n v="19.968"/>
    <n v="0.46881743173671325"/>
  </r>
  <r>
    <x v="860"/>
    <x v="18"/>
    <s v="OFF-LA-10000414"/>
    <x v="0"/>
    <x v="2"/>
    <n v="51.75"/>
    <s v="US-2017-165078"/>
    <n v="0"/>
    <n v="5"/>
    <n v="0"/>
    <n v="24.84"/>
    <n v="0.4647369236065339"/>
  </r>
  <r>
    <x v="860"/>
    <x v="18"/>
    <s v="OFF-AR-10002987"/>
    <x v="0"/>
    <x v="4"/>
    <n v="39.68"/>
    <s v="US-2017-165078"/>
    <n v="0"/>
    <n v="2"/>
    <n v="0"/>
    <n v="16.268800000000002"/>
    <n v="0.45632477063632687"/>
  </r>
  <r>
    <x v="860"/>
    <x v="4"/>
    <s v="OFF-BI-10003963"/>
    <x v="0"/>
    <x v="3"/>
    <n v="29.120000000000005"/>
    <s v="CA-2017-140207"/>
    <n v="1"/>
    <n v="5"/>
    <n v="0.2"/>
    <n v="9.8279999999999959"/>
    <n v="0.46881743173671325"/>
  </r>
  <r>
    <x v="860"/>
    <x v="2"/>
    <s v="TEC-PH-10003187"/>
    <x v="2"/>
    <x v="6"/>
    <n v="23.987999999999996"/>
    <s v="US-2017-106677"/>
    <n v="1"/>
    <n v="2"/>
    <n v="0.4"/>
    <n v="-15.991999999999999"/>
    <n v="0.41105220110552465"/>
  </r>
  <r>
    <x v="860"/>
    <x v="0"/>
    <s v="OFF-BI-10001989"/>
    <x v="0"/>
    <x v="3"/>
    <n v="12.587999999999997"/>
    <s v="US-2017-131611"/>
    <n v="0"/>
    <n v="3"/>
    <n v="0.8"/>
    <n v="-20.140800000000006"/>
    <n v="0.46881743173671325"/>
  </r>
  <r>
    <x v="860"/>
    <x v="0"/>
    <s v="OFF-LA-10002312"/>
    <x v="0"/>
    <x v="2"/>
    <n v="11.840000000000002"/>
    <s v="CA-2017-143441"/>
    <n v="1"/>
    <n v="1"/>
    <n v="0.2"/>
    <n v="4.4399999999999995"/>
    <n v="0.4647369236065339"/>
  </r>
  <r>
    <x v="860"/>
    <x v="0"/>
    <s v="OFF-BI-10004364"/>
    <x v="0"/>
    <x v="3"/>
    <n v="3.5639999999999992"/>
    <s v="US-2017-131611"/>
    <n v="0"/>
    <n v="3"/>
    <n v="0.8"/>
    <n v="-6.2370000000000019"/>
    <n v="0.46881743173671325"/>
  </r>
  <r>
    <x v="861"/>
    <x v="4"/>
    <s v="FUR-FU-10003773"/>
    <x v="1"/>
    <x v="8"/>
    <n v="238.56"/>
    <s v="US-2017-125969"/>
    <n v="1"/>
    <n v="3"/>
    <n v="0"/>
    <n v="26.241599999999977"/>
    <n v="0.4595170286641902"/>
  </r>
  <r>
    <x v="861"/>
    <x v="16"/>
    <s v="FUR-CH-10000513"/>
    <x v="1"/>
    <x v="5"/>
    <n v="207.98400000000004"/>
    <s v="US-2017-153815"/>
    <n v="1"/>
    <n v="2"/>
    <n v="0.2"/>
    <n v="-28.597800000000007"/>
    <n v="0.46529189879902266"/>
  </r>
  <r>
    <x v="861"/>
    <x v="16"/>
    <s v="OFF-PA-10004071"/>
    <x v="0"/>
    <x v="0"/>
    <n v="88.768000000000001"/>
    <s v="US-2017-153815"/>
    <n v="0"/>
    <n v="2"/>
    <n v="0.2"/>
    <n v="31.068799999999996"/>
    <n v="0.43613829632717294"/>
  </r>
  <r>
    <x v="861"/>
    <x v="4"/>
    <s v="OFF-ST-10003442"/>
    <x v="0"/>
    <x v="1"/>
    <n v="84.84"/>
    <s v="CA-2017-109925"/>
    <n v="1"/>
    <n v="3"/>
    <n v="0"/>
    <n v="22.9068"/>
    <n v="0.44610841445725197"/>
  </r>
  <r>
    <x v="861"/>
    <x v="4"/>
    <s v="FUR-CH-10001146"/>
    <x v="1"/>
    <x v="5"/>
    <n v="81.424000000000007"/>
    <s v="US-2017-125969"/>
    <n v="0"/>
    <n v="2"/>
    <n v="0.2"/>
    <n v="-9.1601999999999961"/>
    <n v="0.46529189879902266"/>
  </r>
  <r>
    <x v="861"/>
    <x v="16"/>
    <s v="OFF-PA-10002421"/>
    <x v="0"/>
    <x v="0"/>
    <n v="36.112000000000002"/>
    <s v="US-2017-153815"/>
    <n v="0"/>
    <n v="2"/>
    <n v="0.2"/>
    <n v="12.639200000000001"/>
    <n v="0.43613829632717294"/>
  </r>
  <r>
    <x v="861"/>
    <x v="16"/>
    <s v="FUR-FU-10004090"/>
    <x v="1"/>
    <x v="8"/>
    <n v="35.568000000000005"/>
    <s v="US-2017-153815"/>
    <n v="0"/>
    <n v="2"/>
    <n v="0.2"/>
    <n v="5.7797999999999963"/>
    <n v="0.4595170286641902"/>
  </r>
  <r>
    <x v="862"/>
    <x v="46"/>
    <s v="FUR-CH-10001215"/>
    <x v="1"/>
    <x v="5"/>
    <n v="1603.1360000000002"/>
    <s v="CA-2017-152247"/>
    <n v="1"/>
    <n v="4"/>
    <n v="0.2"/>
    <n v="100.19599999999997"/>
    <n v="0.46529189879902266"/>
  </r>
  <r>
    <x v="862"/>
    <x v="20"/>
    <s v="TEC-PH-10003811"/>
    <x v="2"/>
    <x v="6"/>
    <n v="359.96999999999997"/>
    <s v="CA-2017-132997"/>
    <n v="1"/>
    <n v="3"/>
    <n v="0"/>
    <n v="100.7916"/>
    <n v="0.41105220110552465"/>
  </r>
  <r>
    <x v="862"/>
    <x v="0"/>
    <s v="OFF-ST-10001272"/>
    <x v="0"/>
    <x v="1"/>
    <n v="314.08800000000002"/>
    <s v="CA-2017-116337"/>
    <n v="1"/>
    <n v="3"/>
    <n v="0.2"/>
    <n v="19.630499999999998"/>
    <n v="0.44610841445725197"/>
  </r>
  <r>
    <x v="862"/>
    <x v="20"/>
    <s v="OFF-BI-10004318"/>
    <x v="0"/>
    <x v="3"/>
    <n v="276.78400000000005"/>
    <s v="CA-2017-132997"/>
    <n v="0"/>
    <n v="2"/>
    <n v="0.2"/>
    <n v="89.954799999999992"/>
    <n v="0.46881743173671325"/>
  </r>
  <r>
    <x v="862"/>
    <x v="20"/>
    <s v="TEC-PH-10000586"/>
    <x v="2"/>
    <x v="6"/>
    <n v="263.95999999999998"/>
    <s v="CA-2017-132997"/>
    <n v="0"/>
    <n v="4"/>
    <n v="0"/>
    <n v="71.269200000000012"/>
    <n v="0.41105220110552465"/>
  </r>
  <r>
    <x v="862"/>
    <x v="20"/>
    <s v="OFF-ST-10003479"/>
    <x v="0"/>
    <x v="1"/>
    <n v="116.82"/>
    <s v="CA-2017-132997"/>
    <n v="0"/>
    <n v="3"/>
    <n v="0"/>
    <n v="5.8409999999999869"/>
    <n v="0.44610841445725197"/>
  </r>
  <r>
    <x v="862"/>
    <x v="4"/>
    <s v="TEC-AC-10003911"/>
    <x v="2"/>
    <x v="9"/>
    <n v="479.97"/>
    <s v="CA-2017-168830"/>
    <n v="1"/>
    <n v="3"/>
    <n v="0"/>
    <n v="163.18979999999999"/>
    <n v="0.52062335344040378"/>
  </r>
  <r>
    <x v="862"/>
    <x v="10"/>
    <s v="TEC-AC-10002800"/>
    <x v="2"/>
    <x v="9"/>
    <n v="119.97600000000001"/>
    <s v="CA-2017-144554"/>
    <n v="1"/>
    <n v="3"/>
    <n v="0.2"/>
    <n v="22.495499999999989"/>
    <n v="0.52062335344040378"/>
  </r>
  <r>
    <x v="862"/>
    <x v="4"/>
    <s v="OFF-BI-10001543"/>
    <x v="0"/>
    <x v="3"/>
    <n v="57.584000000000003"/>
    <s v="CA-2017-116379"/>
    <n v="1"/>
    <n v="2"/>
    <n v="0.2"/>
    <n v="20.154400000000003"/>
    <n v="0.46881743173671325"/>
  </r>
  <r>
    <x v="862"/>
    <x v="0"/>
    <s v="FUR-FU-10002030"/>
    <x v="1"/>
    <x v="8"/>
    <n v="44.460000000000008"/>
    <s v="CA-2017-116337"/>
    <n v="0"/>
    <n v="5"/>
    <n v="0.6"/>
    <n v="-17.783999999999992"/>
    <n v="0.4595170286641902"/>
  </r>
  <r>
    <x v="862"/>
    <x v="4"/>
    <s v="OFF-BI-10001294"/>
    <x v="0"/>
    <x v="3"/>
    <n v="37.44"/>
    <s v="CA-2017-161669"/>
    <n v="1"/>
    <n v="4"/>
    <n v="0.2"/>
    <n v="11.699999999999996"/>
    <n v="0.46881743173671325"/>
  </r>
  <r>
    <x v="862"/>
    <x v="22"/>
    <s v="OFF-BI-10004002"/>
    <x v="0"/>
    <x v="3"/>
    <n v="27.680000000000003"/>
    <s v="CA-2017-113817"/>
    <n v="1"/>
    <n v="2"/>
    <n v="0.2"/>
    <n v="9.6879999999999988"/>
    <n v="0.46881743173671325"/>
  </r>
  <r>
    <x v="862"/>
    <x v="4"/>
    <s v="OFF-BI-10001636"/>
    <x v="0"/>
    <x v="3"/>
    <n v="26.975999999999999"/>
    <s v="CA-2017-161669"/>
    <n v="0"/>
    <n v="4"/>
    <n v="0.2"/>
    <n v="8.767199999999999"/>
    <n v="0.46881743173671325"/>
  </r>
  <r>
    <x v="862"/>
    <x v="23"/>
    <s v="OFF-FA-10004968"/>
    <x v="0"/>
    <x v="7"/>
    <n v="14.96"/>
    <s v="US-2017-139388"/>
    <n v="1"/>
    <n v="4"/>
    <n v="0"/>
    <n v="0.2992000000000008"/>
    <n v="0.51168203684699509"/>
  </r>
  <r>
    <x v="862"/>
    <x v="4"/>
    <s v="FUR-FU-10002597"/>
    <x v="1"/>
    <x v="8"/>
    <n v="14.82"/>
    <s v="CA-2017-147585"/>
    <n v="1"/>
    <n v="3"/>
    <n v="0"/>
    <n v="6.224400000000001"/>
    <n v="0.4595170286641902"/>
  </r>
  <r>
    <x v="862"/>
    <x v="4"/>
    <s v="OFF-LA-10004093"/>
    <x v="0"/>
    <x v="2"/>
    <n v="14.62"/>
    <s v="CA-2017-161669"/>
    <n v="0"/>
    <n v="2"/>
    <n v="0"/>
    <n v="6.8713999999999995"/>
    <n v="0.4647369236065339"/>
  </r>
  <r>
    <x v="862"/>
    <x v="20"/>
    <s v="OFF-PA-10004983"/>
    <x v="0"/>
    <x v="0"/>
    <n v="12.96"/>
    <s v="CA-2017-132997"/>
    <n v="0"/>
    <n v="2"/>
    <n v="0"/>
    <n v="6.2208000000000006"/>
    <n v="0.43613829632717294"/>
  </r>
  <r>
    <x v="862"/>
    <x v="4"/>
    <s v="OFF-PA-10002246"/>
    <x v="0"/>
    <x v="0"/>
    <n v="12.9"/>
    <s v="CA-2017-164896"/>
    <n v="1"/>
    <n v="2"/>
    <n v="0"/>
    <n v="6.3209999999999997"/>
    <n v="0.43613829632717294"/>
  </r>
  <r>
    <x v="862"/>
    <x v="4"/>
    <s v="OFF-SU-10002503"/>
    <x v="0"/>
    <x v="14"/>
    <n v="11.36"/>
    <s v="CA-2017-161669"/>
    <n v="0"/>
    <n v="2"/>
    <n v="0"/>
    <n v="3.2943999999999996"/>
    <n v="0.53938093436526824"/>
  </r>
  <r>
    <x v="863"/>
    <x v="3"/>
    <s v="FUR-CH-10000454"/>
    <x v="1"/>
    <x v="5"/>
    <n v="731.93999999999994"/>
    <s v="CA-2017-152156"/>
    <n v="1"/>
    <n v="3"/>
    <n v="0"/>
    <n v="219.58199999999997"/>
    <n v="0.46529189879902266"/>
  </r>
  <r>
    <x v="863"/>
    <x v="3"/>
    <s v="FUR-BO-10001798"/>
    <x v="1"/>
    <x v="10"/>
    <n v="261.95999999999998"/>
    <s v="CA-2017-152156"/>
    <n v="0"/>
    <n v="2"/>
    <n v="0"/>
    <n v="41.913600000000002"/>
    <n v="0.5176847302647779"/>
  </r>
  <r>
    <x v="864"/>
    <x v="4"/>
    <s v="TEC-AC-10002001"/>
    <x v="2"/>
    <x v="9"/>
    <n v="479.97"/>
    <s v="CA-2017-138233"/>
    <n v="1"/>
    <n v="3"/>
    <n v="0"/>
    <n v="177.58890000000002"/>
    <n v="0.52062335344040378"/>
  </r>
  <r>
    <x v="865"/>
    <x v="20"/>
    <s v="TEC-PH-10003691"/>
    <x v="2"/>
    <x v="6"/>
    <n v="881.93"/>
    <s v="CA-2017-127761"/>
    <n v="1"/>
    <n v="7"/>
    <n v="0"/>
    <n v="220.48250000000002"/>
    <n v="0.41105220110552465"/>
  </r>
  <r>
    <x v="865"/>
    <x v="4"/>
    <s v="OFF-ST-10001496"/>
    <x v="0"/>
    <x v="1"/>
    <n v="720.76"/>
    <s v="CA-2017-158694"/>
    <n v="1"/>
    <n v="4"/>
    <n v="0"/>
    <n v="187.39760000000001"/>
    <n v="0.44610841445725197"/>
  </r>
  <r>
    <x v="865"/>
    <x v="4"/>
    <s v="FUR-FU-10000965"/>
    <x v="1"/>
    <x v="8"/>
    <n v="467.46"/>
    <s v="CA-2017-158694"/>
    <n v="0"/>
    <n v="9"/>
    <n v="0"/>
    <n v="191.65860000000001"/>
    <n v="0.4595170286641902"/>
  </r>
  <r>
    <x v="865"/>
    <x v="39"/>
    <s v="FUR-BO-10003966"/>
    <x v="1"/>
    <x v="10"/>
    <n v="341.96"/>
    <s v="CA-2017-140935"/>
    <n v="1"/>
    <n v="2"/>
    <n v="0"/>
    <n v="54.713599999999985"/>
    <n v="0.5176847302647779"/>
  </r>
  <r>
    <x v="865"/>
    <x v="10"/>
    <s v="OFF-AP-10002457"/>
    <x v="0"/>
    <x v="12"/>
    <n v="334.88000000000005"/>
    <s v="CA-2017-145177"/>
    <n v="1"/>
    <n v="4"/>
    <n v="0.2"/>
    <n v="29.301999999999978"/>
    <n v="0.49507917887403441"/>
  </r>
  <r>
    <x v="865"/>
    <x v="39"/>
    <s v="TEC-PH-10000562"/>
    <x v="2"/>
    <x v="6"/>
    <n v="221.98"/>
    <s v="CA-2017-140935"/>
    <n v="0"/>
    <n v="2"/>
    <n v="0"/>
    <n v="62.15440000000001"/>
    <n v="0.41105220110552465"/>
  </r>
  <r>
    <x v="865"/>
    <x v="4"/>
    <s v="OFF-ST-10002205"/>
    <x v="0"/>
    <x v="1"/>
    <n v="155.82000000000002"/>
    <s v="CA-2017-105494"/>
    <n v="1"/>
    <n v="7"/>
    <n v="0"/>
    <n v="42.071400000000011"/>
    <n v="0.44610841445725197"/>
  </r>
  <r>
    <x v="865"/>
    <x v="10"/>
    <s v="FUR-FU-10000758"/>
    <x v="1"/>
    <x v="8"/>
    <n v="148.28800000000001"/>
    <s v="CA-2017-145177"/>
    <n v="0"/>
    <n v="7"/>
    <n v="0.2"/>
    <n v="29.657599999999988"/>
    <n v="0.4595170286641902"/>
  </r>
  <r>
    <x v="865"/>
    <x v="4"/>
    <s v="OFF-AP-10000055"/>
    <x v="0"/>
    <x v="12"/>
    <n v="129.91999999999999"/>
    <s v="CA-2017-158694"/>
    <n v="0"/>
    <n v="4"/>
    <n v="0"/>
    <n v="38.975999999999985"/>
    <n v="0.49507917887403441"/>
  </r>
  <r>
    <x v="865"/>
    <x v="10"/>
    <s v="OFF-PA-10004039"/>
    <x v="0"/>
    <x v="0"/>
    <n v="89.567999999999998"/>
    <s v="CA-2017-145177"/>
    <n v="0"/>
    <n v="2"/>
    <n v="0.2"/>
    <n v="32.468400000000003"/>
    <n v="0.43613829632717294"/>
  </r>
  <r>
    <x v="865"/>
    <x v="0"/>
    <s v="TEC-AC-10004901"/>
    <x v="2"/>
    <x v="9"/>
    <n v="279.94400000000002"/>
    <s v="US-2017-144547"/>
    <n v="1"/>
    <n v="7"/>
    <n v="0.2"/>
    <n v="48.990200000000002"/>
    <n v="0.52062335344040378"/>
  </r>
  <r>
    <x v="865"/>
    <x v="10"/>
    <s v="TEC-AC-10002550"/>
    <x v="2"/>
    <x v="9"/>
    <n v="178.92000000000002"/>
    <s v="CA-2017-145177"/>
    <n v="0"/>
    <n v="7"/>
    <n v="0.2"/>
    <n v="-29.074500000000008"/>
    <n v="0.52062335344040378"/>
  </r>
  <r>
    <x v="865"/>
    <x v="24"/>
    <s v="OFF-BI-10001597"/>
    <x v="0"/>
    <x v="3"/>
    <n v="81.96"/>
    <s v="CA-2017-119935"/>
    <n v="1"/>
    <n v="2"/>
    <n v="0"/>
    <n v="39.340799999999994"/>
    <n v="0.46881743173671325"/>
  </r>
  <r>
    <x v="865"/>
    <x v="4"/>
    <s v="OFF-BI-10003364"/>
    <x v="0"/>
    <x v="3"/>
    <n v="70.00800000000001"/>
    <s v="CA-2017-105494"/>
    <n v="0"/>
    <n v="3"/>
    <n v="0.2"/>
    <n v="24.502800000000001"/>
    <n v="0.46881743173671325"/>
  </r>
  <r>
    <x v="865"/>
    <x v="10"/>
    <s v="OFF-BI-10002082"/>
    <x v="0"/>
    <x v="3"/>
    <n v="69.888000000000005"/>
    <s v="CA-2017-145177"/>
    <n v="0"/>
    <n v="7"/>
    <n v="0.7"/>
    <n v="-46.591999999999999"/>
    <n v="0.46881743173671325"/>
  </r>
  <r>
    <x v="865"/>
    <x v="4"/>
    <s v="OFF-PA-10002421"/>
    <x v="0"/>
    <x v="0"/>
    <n v="67.710000000000008"/>
    <s v="CA-2017-158694"/>
    <n v="0"/>
    <n v="3"/>
    <n v="0"/>
    <n v="32.500799999999998"/>
    <n v="0.43613829632717294"/>
  </r>
  <r>
    <x v="865"/>
    <x v="4"/>
    <s v="OFF-PA-10001363"/>
    <x v="0"/>
    <x v="0"/>
    <n v="61.4"/>
    <s v="CA-2017-158694"/>
    <n v="0"/>
    <n v="5"/>
    <n v="0"/>
    <n v="28.857999999999997"/>
    <n v="0.43613829632717294"/>
  </r>
  <r>
    <x v="865"/>
    <x v="20"/>
    <s v="OFF-BI-10003982"/>
    <x v="0"/>
    <x v="3"/>
    <n v="49.847999999999999"/>
    <s v="CA-2017-125164"/>
    <n v="1"/>
    <n v="3"/>
    <n v="0.2"/>
    <n v="16.823699999999999"/>
    <n v="0.46881743173671325"/>
  </r>
  <r>
    <x v="865"/>
    <x v="10"/>
    <s v="TEC-PH-10000376"/>
    <x v="2"/>
    <x v="6"/>
    <n v="41.957999999999998"/>
    <s v="CA-2017-145177"/>
    <n v="0"/>
    <n v="7"/>
    <n v="0.4"/>
    <n v="-9.7901999999999987"/>
    <n v="0.41105220110552465"/>
  </r>
  <r>
    <x v="865"/>
    <x v="5"/>
    <s v="OFF-AR-10004999"/>
    <x v="0"/>
    <x v="4"/>
    <n v="41.86"/>
    <s v="CA-2017-137736"/>
    <n v="1"/>
    <n v="7"/>
    <n v="0"/>
    <n v="10.465"/>
    <n v="0.45632477063632687"/>
  </r>
  <r>
    <x v="865"/>
    <x v="10"/>
    <s v="OFF-ST-10001558"/>
    <x v="0"/>
    <x v="1"/>
    <n v="38.975999999999999"/>
    <s v="CA-2017-115588"/>
    <n v="1"/>
    <n v="3"/>
    <n v="0.2"/>
    <n v="-2.4359999999999999"/>
    <n v="0.44610841445725197"/>
  </r>
  <r>
    <x v="865"/>
    <x v="24"/>
    <s v="FUR-FU-10001085"/>
    <x v="1"/>
    <x v="8"/>
    <n v="37.299999999999997"/>
    <s v="CA-2017-119935"/>
    <n v="0"/>
    <n v="2"/>
    <n v="0"/>
    <n v="17.157999999999998"/>
    <n v="0.4595170286641902"/>
  </r>
  <r>
    <x v="865"/>
    <x v="4"/>
    <s v="OFF-PA-10003172"/>
    <x v="0"/>
    <x v="0"/>
    <n v="32.400000000000006"/>
    <s v="CA-2017-163384"/>
    <n v="1"/>
    <n v="5"/>
    <n v="0"/>
    <n v="15.552000000000001"/>
    <n v="0.43613829632717294"/>
  </r>
  <r>
    <x v="865"/>
    <x v="10"/>
    <s v="OFF-PA-10002787"/>
    <x v="0"/>
    <x v="0"/>
    <n v="31.104000000000006"/>
    <s v="US-2017-136581"/>
    <n v="1"/>
    <n v="6"/>
    <n v="0.2"/>
    <n v="10.8864"/>
    <n v="0.43613829632717294"/>
  </r>
  <r>
    <x v="865"/>
    <x v="4"/>
    <s v="OFF-ST-10000352"/>
    <x v="0"/>
    <x v="1"/>
    <n v="29.74"/>
    <s v="CA-2017-152940"/>
    <n v="1"/>
    <n v="1"/>
    <n v="0"/>
    <n v="4.4610000000000021"/>
    <n v="0.44610841445725197"/>
  </r>
  <r>
    <x v="865"/>
    <x v="10"/>
    <s v="OFF-PA-10001776"/>
    <x v="0"/>
    <x v="0"/>
    <n v="22.248000000000001"/>
    <s v="CA-2017-145177"/>
    <n v="0"/>
    <n v="3"/>
    <n v="0.2"/>
    <n v="7.5086999999999984"/>
    <n v="0.43613829632717294"/>
  </r>
  <r>
    <x v="865"/>
    <x v="20"/>
    <s v="OFF-BI-10001191"/>
    <x v="0"/>
    <x v="3"/>
    <n v="20.368000000000002"/>
    <s v="CA-2017-125164"/>
    <n v="0"/>
    <n v="1"/>
    <n v="0.2"/>
    <n v="7.3834"/>
    <n v="0.46881743173671325"/>
  </r>
  <r>
    <x v="865"/>
    <x v="10"/>
    <s v="OFF-SU-10001225"/>
    <x v="0"/>
    <x v="14"/>
    <n v="14.720000000000002"/>
    <s v="CA-2017-115588"/>
    <n v="0"/>
    <n v="5"/>
    <n v="0.2"/>
    <n v="-3.3120000000000012"/>
    <n v="0.53938093436526824"/>
  </r>
  <r>
    <x v="865"/>
    <x v="4"/>
    <s v="OFF-AR-10001227"/>
    <x v="0"/>
    <x v="4"/>
    <n v="14.7"/>
    <s v="CA-2017-158694"/>
    <n v="0"/>
    <n v="5"/>
    <n v="0"/>
    <n v="3.9690000000000003"/>
    <n v="0.45632477063632687"/>
  </r>
  <r>
    <x v="865"/>
    <x v="4"/>
    <s v="OFF-BI-10004970"/>
    <x v="0"/>
    <x v="3"/>
    <n v="13.216000000000001"/>
    <s v="CA-2017-163384"/>
    <n v="0"/>
    <n v="4"/>
    <n v="0.2"/>
    <n v="4.4603999999999999"/>
    <n v="0.46881743173671325"/>
  </r>
  <r>
    <x v="865"/>
    <x v="4"/>
    <s v="FUR-FU-10003731"/>
    <x v="1"/>
    <x v="8"/>
    <n v="9.98"/>
    <s v="CA-2017-162348"/>
    <n v="1"/>
    <n v="1"/>
    <n v="0"/>
    <n v="2.7944000000000004"/>
    <n v="0.4595170286641902"/>
  </r>
  <r>
    <x v="865"/>
    <x v="10"/>
    <s v="OFF-LA-10001613"/>
    <x v="0"/>
    <x v="2"/>
    <n v="9.2159999999999993"/>
    <s v="CA-2017-145177"/>
    <n v="0"/>
    <n v="4"/>
    <n v="0.2"/>
    <n v="3.3408000000000002"/>
    <n v="0.4647369236065339"/>
  </r>
  <r>
    <x v="865"/>
    <x v="4"/>
    <s v="OFF-BI-10004656"/>
    <x v="0"/>
    <x v="3"/>
    <n v="5.1840000000000011"/>
    <s v="CA-2017-158694"/>
    <n v="0"/>
    <n v="3"/>
    <n v="0.2"/>
    <n v="1.8143999999999996"/>
    <n v="0.46881743173671325"/>
  </r>
  <r>
    <x v="865"/>
    <x v="10"/>
    <s v="OFF-PA-10000682"/>
    <x v="0"/>
    <x v="0"/>
    <n v="4.6240000000000006"/>
    <s v="CA-2017-145177"/>
    <n v="0"/>
    <n v="1"/>
    <n v="0.2"/>
    <n v="1.6762000000000001"/>
    <n v="0.43613829632717294"/>
  </r>
  <r>
    <x v="865"/>
    <x v="20"/>
    <s v="OFF-BI-10002557"/>
    <x v="0"/>
    <x v="3"/>
    <n v="3.64"/>
    <s v="CA-2017-127761"/>
    <n v="0"/>
    <n v="1"/>
    <n v="0.2"/>
    <n v="1.3649999999999998"/>
    <n v="0.46881743173671325"/>
  </r>
  <r>
    <x v="866"/>
    <x v="18"/>
    <s v="FUR-TA-10001950"/>
    <x v="1"/>
    <x v="13"/>
    <n v="2678.94"/>
    <s v="US-2017-164196"/>
    <n v="1"/>
    <n v="6"/>
    <n v="0"/>
    <n v="241.1046"/>
    <n v="0.55975208308209756"/>
  </r>
  <r>
    <x v="866"/>
    <x v="16"/>
    <s v="OFF-AP-10001058"/>
    <x v="0"/>
    <x v="12"/>
    <n v="671.5440000000001"/>
    <s v="CA-2017-131968"/>
    <n v="1"/>
    <n v="3"/>
    <n v="0.2"/>
    <n v="50.36579999999995"/>
    <n v="0.49507917887403441"/>
  </r>
  <r>
    <x v="866"/>
    <x v="4"/>
    <s v="FUR-CH-10004997"/>
    <x v="1"/>
    <x v="5"/>
    <n v="451.15199999999993"/>
    <s v="CA-2017-116722"/>
    <n v="1"/>
    <n v="3"/>
    <n v="0.2"/>
    <n v="0"/>
    <n v="0.46529189879902266"/>
  </r>
  <r>
    <x v="866"/>
    <x v="14"/>
    <s v="TEC-PH-10001336"/>
    <x v="2"/>
    <x v="6"/>
    <n v="257.98"/>
    <s v="CA-2017-139878"/>
    <n v="1"/>
    <n v="2"/>
    <n v="0"/>
    <n v="74.8142"/>
    <n v="0.41105220110552465"/>
  </r>
  <r>
    <x v="866"/>
    <x v="20"/>
    <s v="FUR-CH-10003774"/>
    <x v="1"/>
    <x v="5"/>
    <n v="245.64600000000002"/>
    <s v="CA-2017-145548"/>
    <n v="1"/>
    <n v="3"/>
    <n v="0.1"/>
    <n v="8.1881999999999877"/>
    <n v="0.46529189879902266"/>
  </r>
  <r>
    <x v="866"/>
    <x v="20"/>
    <s v="OFF-AR-10003373"/>
    <x v="0"/>
    <x v="4"/>
    <n v="92.94"/>
    <s v="CA-2017-145548"/>
    <n v="0"/>
    <n v="3"/>
    <n v="0"/>
    <n v="25.093799999999998"/>
    <n v="0.45632477063632687"/>
  </r>
  <r>
    <x v="866"/>
    <x v="1"/>
    <s v="TEC-AC-10003280"/>
    <x v="2"/>
    <x v="9"/>
    <n v="95.968000000000004"/>
    <s v="CA-2017-124506"/>
    <n v="1"/>
    <n v="4"/>
    <n v="0.2"/>
    <n v="1.1995999999999931"/>
    <n v="0.52062335344040378"/>
  </r>
  <r>
    <x v="866"/>
    <x v="20"/>
    <s v="TEC-AC-10003447"/>
    <x v="2"/>
    <x v="9"/>
    <n v="59.97"/>
    <s v="CA-2017-124667"/>
    <n v="1"/>
    <n v="3"/>
    <n v="0"/>
    <n v="14.992499999999996"/>
    <n v="0.52062335344040378"/>
  </r>
  <r>
    <x v="866"/>
    <x v="20"/>
    <s v="TEC-AC-10002305"/>
    <x v="2"/>
    <x v="9"/>
    <n v="36"/>
    <s v="CA-2017-145548"/>
    <n v="0"/>
    <n v="2"/>
    <n v="0"/>
    <n v="6.4799999999999969"/>
    <n v="0.52062335344040378"/>
  </r>
  <r>
    <x v="866"/>
    <x v="20"/>
    <s v="OFF-ST-10002276"/>
    <x v="0"/>
    <x v="1"/>
    <n v="83.36"/>
    <s v="CA-2017-124667"/>
    <n v="0"/>
    <n v="1"/>
    <n v="0"/>
    <n v="20.840000000000003"/>
    <n v="0.44610841445725197"/>
  </r>
  <r>
    <x v="866"/>
    <x v="20"/>
    <s v="OFF-BI-10001510"/>
    <x v="0"/>
    <x v="3"/>
    <n v="55.00800000000001"/>
    <s v="CA-2017-145548"/>
    <n v="0"/>
    <n v="3"/>
    <n v="0.2"/>
    <n v="17.189999999999998"/>
    <n v="0.46881743173671325"/>
  </r>
  <r>
    <x v="866"/>
    <x v="1"/>
    <s v="FUR-CH-10004540"/>
    <x v="1"/>
    <x v="5"/>
    <n v="47.991999999999997"/>
    <s v="CA-2017-124506"/>
    <n v="0"/>
    <n v="2"/>
    <n v="0.3"/>
    <n v="-2.0567999999999991"/>
    <n v="0.46529189879902266"/>
  </r>
  <r>
    <x v="866"/>
    <x v="4"/>
    <s v="FUR-FU-10001934"/>
    <x v="1"/>
    <x v="8"/>
    <n v="41.96"/>
    <s v="CA-2017-116722"/>
    <n v="0"/>
    <n v="2"/>
    <n v="0"/>
    <n v="10.909600000000001"/>
    <n v="0.4595170286641902"/>
  </r>
  <r>
    <x v="866"/>
    <x v="20"/>
    <s v="OFF-BI-10004236"/>
    <x v="0"/>
    <x v="3"/>
    <n v="35.231999999999999"/>
    <s v="CA-2017-145548"/>
    <n v="0"/>
    <n v="3"/>
    <n v="0.2"/>
    <n v="11.450399999999998"/>
    <n v="0.46881743173671325"/>
  </r>
  <r>
    <x v="866"/>
    <x v="4"/>
    <s v="OFF-BI-10001890"/>
    <x v="0"/>
    <x v="3"/>
    <n v="31.504000000000005"/>
    <s v="CA-2017-116722"/>
    <n v="0"/>
    <n v="11"/>
    <n v="0.2"/>
    <n v="11.026399999999999"/>
    <n v="0.46881743173671325"/>
  </r>
  <r>
    <x v="866"/>
    <x v="20"/>
    <s v="OFF-ST-10002562"/>
    <x v="0"/>
    <x v="1"/>
    <n v="28.14"/>
    <s v="CA-2017-145548"/>
    <n v="0"/>
    <n v="3"/>
    <n v="0"/>
    <n v="7.8792000000000009"/>
    <n v="0.44610841445725197"/>
  </r>
  <r>
    <x v="866"/>
    <x v="1"/>
    <s v="OFF-AR-10003394"/>
    <x v="0"/>
    <x v="4"/>
    <n v="14.111999999999998"/>
    <s v="CA-2017-103128"/>
    <n v="1"/>
    <n v="6"/>
    <n v="0.2"/>
    <n v="1.2348000000000008"/>
    <n v="0.45632477063632687"/>
  </r>
  <r>
    <x v="866"/>
    <x v="16"/>
    <s v="OFF-BI-10002852"/>
    <x v="0"/>
    <x v="3"/>
    <n v="9.8880000000000017"/>
    <s v="CA-2017-131968"/>
    <n v="0"/>
    <n v="2"/>
    <n v="0.7"/>
    <n v="-6.921599999999998"/>
    <n v="0.46881743173671325"/>
  </r>
  <r>
    <x v="866"/>
    <x v="4"/>
    <s v="FUR-FU-10001852"/>
    <x v="1"/>
    <x v="8"/>
    <n v="6.96"/>
    <s v="CA-2017-130799"/>
    <n v="1"/>
    <n v="4"/>
    <n v="0"/>
    <n v="2.2271999999999998"/>
    <n v="0.4595170286641902"/>
  </r>
  <r>
    <x v="867"/>
    <x v="10"/>
    <s v="FUR-CH-10000454"/>
    <x v="1"/>
    <x v="5"/>
    <n v="1537.0739999999998"/>
    <s v="CA-2017-124590"/>
    <n v="1"/>
    <n v="9"/>
    <n v="0.3"/>
    <n v="0"/>
    <n v="0.46529189879902266"/>
  </r>
  <r>
    <x v="867"/>
    <x v="10"/>
    <s v="FUR-CH-10004495"/>
    <x v="1"/>
    <x v="5"/>
    <n v="1474.8020000000001"/>
    <s v="CA-2017-124590"/>
    <n v="0"/>
    <n v="7"/>
    <n v="0.3"/>
    <n v="-21.068600000000174"/>
    <n v="0.46529189879902266"/>
  </r>
  <r>
    <x v="867"/>
    <x v="4"/>
    <s v="FUR-TA-10003392"/>
    <x v="1"/>
    <x v="13"/>
    <n v="674.35200000000009"/>
    <s v="CA-2017-164399"/>
    <n v="1"/>
    <n v="3"/>
    <n v="0.2"/>
    <n v="-8.4294000000000153"/>
    <n v="0.55975208308209756"/>
  </r>
  <r>
    <x v="867"/>
    <x v="10"/>
    <s v="FUR-CH-10003746"/>
    <x v="1"/>
    <x v="5"/>
    <n v="449.37200000000001"/>
    <s v="CA-2017-124590"/>
    <n v="0"/>
    <n v="2"/>
    <n v="0.3"/>
    <n v="-12.839199999999977"/>
    <n v="0.46529189879902266"/>
  </r>
  <r>
    <x v="867"/>
    <x v="18"/>
    <s v="OFF-EN-10002831"/>
    <x v="0"/>
    <x v="11"/>
    <n v="287.52"/>
    <s v="CA-2017-152170"/>
    <n v="1"/>
    <n v="8"/>
    <n v="0"/>
    <n v="129.38399999999999"/>
    <n v="0.44424167803735209"/>
  </r>
  <r>
    <x v="867"/>
    <x v="4"/>
    <s v="TEC-PH-10004908"/>
    <x v="2"/>
    <x v="6"/>
    <n v="203.976"/>
    <s v="CA-2017-164399"/>
    <n v="0"/>
    <n v="3"/>
    <n v="0.2"/>
    <n v="25.496999999999986"/>
    <n v="0.41105220110552465"/>
  </r>
  <r>
    <x v="867"/>
    <x v="10"/>
    <s v="OFF-AP-10002311"/>
    <x v="0"/>
    <x v="12"/>
    <n v="110.096"/>
    <s v="CA-2017-124590"/>
    <n v="0"/>
    <n v="2"/>
    <n v="0.2"/>
    <n v="33.028800000000004"/>
    <n v="0.49507917887403441"/>
  </r>
  <r>
    <x v="867"/>
    <x v="12"/>
    <s v="TEC-AC-10003447"/>
    <x v="2"/>
    <x v="9"/>
    <n v="31.983999999999998"/>
    <s v="CA-2017-134348"/>
    <n v="1"/>
    <n v="2"/>
    <n v="0.2"/>
    <n v="1.9989999999999979"/>
    <n v="0.52062335344040378"/>
  </r>
  <r>
    <x v="867"/>
    <x v="18"/>
    <s v="OFF-AP-10002350"/>
    <x v="0"/>
    <x v="12"/>
    <n v="37.68"/>
    <s v="CA-2017-152170"/>
    <n v="0"/>
    <n v="2"/>
    <n v="0"/>
    <n v="10.5504"/>
    <n v="0.49507917887403441"/>
  </r>
  <r>
    <x v="867"/>
    <x v="1"/>
    <s v="FUR-FU-10001037"/>
    <x v="1"/>
    <x v="8"/>
    <n v="22.752000000000002"/>
    <s v="CA-2017-149349"/>
    <n v="1"/>
    <n v="6"/>
    <n v="0.6"/>
    <n v="-8.532"/>
    <n v="0.4595170286641902"/>
  </r>
  <r>
    <x v="867"/>
    <x v="18"/>
    <s v="OFF-AR-10003394"/>
    <x v="0"/>
    <x v="4"/>
    <n v="20.58"/>
    <s v="CA-2017-152170"/>
    <n v="0"/>
    <n v="7"/>
    <n v="0"/>
    <n v="5.5566000000000004"/>
    <n v="0.45632477063632687"/>
  </r>
  <r>
    <x v="867"/>
    <x v="18"/>
    <s v="OFF-PA-10001763"/>
    <x v="0"/>
    <x v="0"/>
    <n v="19.98"/>
    <s v="CA-2017-152170"/>
    <n v="0"/>
    <n v="2"/>
    <n v="0"/>
    <n v="8.9909999999999997"/>
    <n v="0.43613829632717294"/>
  </r>
  <r>
    <x v="867"/>
    <x v="18"/>
    <s v="OFF-BI-10002072"/>
    <x v="0"/>
    <x v="3"/>
    <n v="17.38"/>
    <s v="CA-2017-152170"/>
    <n v="0"/>
    <n v="2"/>
    <n v="0"/>
    <n v="8.69"/>
    <n v="0.46881743173671325"/>
  </r>
  <r>
    <x v="867"/>
    <x v="10"/>
    <s v="OFF-FA-10000585"/>
    <x v="0"/>
    <x v="7"/>
    <n v="16.752000000000002"/>
    <s v="CA-2017-124590"/>
    <n v="0"/>
    <n v="6"/>
    <n v="0.2"/>
    <n v="5.4443999999999999"/>
    <n v="0.51168203684699509"/>
  </r>
  <r>
    <x v="867"/>
    <x v="12"/>
    <s v="OFF-BI-10003727"/>
    <x v="0"/>
    <x v="3"/>
    <n v="6.27"/>
    <s v="CA-2017-134348"/>
    <n v="0"/>
    <n v="5"/>
    <n v="0.7"/>
    <n v="-4.5980000000000008"/>
    <n v="0.46881743173671325"/>
  </r>
  <r>
    <x v="867"/>
    <x v="12"/>
    <s v="OFF-BI-10004967"/>
    <x v="0"/>
    <x v="3"/>
    <n v="4.3680000000000003"/>
    <s v="CA-2017-134348"/>
    <n v="0"/>
    <n v="7"/>
    <n v="0.7"/>
    <n v="-3.3487999999999998"/>
    <n v="0.46881743173671325"/>
  </r>
  <r>
    <x v="868"/>
    <x v="20"/>
    <s v="TEC-PH-10002114"/>
    <x v="2"/>
    <x v="6"/>
    <n v="2279.96"/>
    <s v="US-2017-113677"/>
    <n v="1"/>
    <n v="4"/>
    <n v="0"/>
    <n v="592.78960000000006"/>
    <n v="0.41105220110552465"/>
  </r>
  <r>
    <x v="868"/>
    <x v="2"/>
    <s v="OFF-PA-10001289"/>
    <x v="0"/>
    <x v="0"/>
    <n v="217.05599999999998"/>
    <s v="CA-2017-118570"/>
    <n v="1"/>
    <n v="7"/>
    <n v="0.2"/>
    <n v="78.6828"/>
    <n v="0.43613829632717294"/>
  </r>
  <r>
    <x v="868"/>
    <x v="20"/>
    <s v="OFF-AR-10003582"/>
    <x v="0"/>
    <x v="4"/>
    <n v="140.75"/>
    <s v="CA-2017-101336"/>
    <n v="1"/>
    <n v="5"/>
    <n v="0"/>
    <n v="39.410000000000011"/>
    <n v="0.45632477063632687"/>
  </r>
  <r>
    <x v="868"/>
    <x v="20"/>
    <s v="OFF-ST-10003455"/>
    <x v="0"/>
    <x v="1"/>
    <n v="77.55"/>
    <s v="CA-2017-101336"/>
    <n v="0"/>
    <n v="5"/>
    <n v="0"/>
    <n v="20.163000000000004"/>
    <n v="0.44610841445725197"/>
  </r>
  <r>
    <x v="868"/>
    <x v="25"/>
    <s v="OFF-SU-10000381"/>
    <x v="0"/>
    <x v="14"/>
    <n v="52.136000000000003"/>
    <s v="CA-2017-121958"/>
    <n v="1"/>
    <n v="7"/>
    <n v="0.2"/>
    <n v="5.865299999999996"/>
    <n v="0.53938093436526824"/>
  </r>
  <r>
    <x v="868"/>
    <x v="22"/>
    <s v="OFF-AR-10002956"/>
    <x v="0"/>
    <x v="4"/>
    <n v="44.02"/>
    <s v="CA-2017-155488"/>
    <n v="1"/>
    <n v="2"/>
    <n v="0"/>
    <n v="11.4452"/>
    <n v="0.45632477063632687"/>
  </r>
  <r>
    <x v="868"/>
    <x v="20"/>
    <s v="OFF-ST-10004258"/>
    <x v="0"/>
    <x v="1"/>
    <n v="36.630000000000003"/>
    <s v="CA-2017-101336"/>
    <n v="0"/>
    <n v="3"/>
    <n v="0"/>
    <n v="9.8901000000000039"/>
    <n v="0.44610841445725197"/>
  </r>
  <r>
    <x v="868"/>
    <x v="39"/>
    <s v="FUR-FU-10003096"/>
    <x v="1"/>
    <x v="8"/>
    <n v="30.36"/>
    <s v="CA-2017-128972"/>
    <n v="1"/>
    <n v="4"/>
    <n v="0"/>
    <n v="13.0548"/>
    <n v="0.4595170286641902"/>
  </r>
  <r>
    <x v="868"/>
    <x v="20"/>
    <s v="OFF-ST-10000876"/>
    <x v="0"/>
    <x v="1"/>
    <n v="24.88"/>
    <s v="CA-2017-101336"/>
    <n v="0"/>
    <n v="2"/>
    <n v="0"/>
    <n v="6.9664000000000001"/>
    <n v="0.44610841445725197"/>
  </r>
  <r>
    <x v="868"/>
    <x v="22"/>
    <s v="FUR-FU-10004848"/>
    <x v="1"/>
    <x v="8"/>
    <n v="19.54"/>
    <s v="CA-2017-147683"/>
    <n v="1"/>
    <n v="2"/>
    <n v="0"/>
    <n v="7.2297999999999991"/>
    <n v="0.4595170286641902"/>
  </r>
  <r>
    <x v="868"/>
    <x v="20"/>
    <s v="OFF-LA-10001569"/>
    <x v="0"/>
    <x v="2"/>
    <n v="14.940000000000001"/>
    <s v="US-2017-113677"/>
    <n v="0"/>
    <n v="3"/>
    <n v="0"/>
    <n v="6.8723999999999998"/>
    <n v="0.4647369236065339"/>
  </r>
  <r>
    <x v="868"/>
    <x v="22"/>
    <s v="FUR-FU-10004270"/>
    <x v="1"/>
    <x v="8"/>
    <n v="4.18"/>
    <s v="CA-2017-149461"/>
    <n v="1"/>
    <n v="1"/>
    <n v="0"/>
    <n v="1.5047999999999999"/>
    <n v="0.4595170286641902"/>
  </r>
  <r>
    <x v="868"/>
    <x v="1"/>
    <s v="OFF-BI-10000285"/>
    <x v="0"/>
    <x v="3"/>
    <n v="3.1359999999999992"/>
    <s v="US-2017-162103"/>
    <n v="1"/>
    <n v="2"/>
    <n v="0.8"/>
    <n v="-4.7040000000000006"/>
    <n v="0.46881743173671325"/>
  </r>
  <r>
    <x v="869"/>
    <x v="2"/>
    <s v="TEC-CO-10004115"/>
    <x v="2"/>
    <x v="16"/>
    <n v="1199.9759999999999"/>
    <s v="CA-2017-121370"/>
    <n v="1"/>
    <n v="4"/>
    <n v="0.4"/>
    <n v="179.99639999999999"/>
    <n v="0.55185675810753509"/>
  </r>
  <r>
    <x v="869"/>
    <x v="20"/>
    <s v="FUR-CH-10002335"/>
    <x v="1"/>
    <x v="5"/>
    <n v="408.00599999999997"/>
    <s v="CA-2017-118759"/>
    <n v="1"/>
    <n v="2"/>
    <n v="0.1"/>
    <n v="72.534400000000005"/>
    <n v="0.46529189879902266"/>
  </r>
  <r>
    <x v="869"/>
    <x v="2"/>
    <s v="FUR-CH-10000785"/>
    <x v="1"/>
    <x v="5"/>
    <n v="380.05799999999994"/>
    <s v="CA-2017-121370"/>
    <n v="0"/>
    <n v="3"/>
    <n v="0.3"/>
    <n v="-21.717600000000004"/>
    <n v="0.46529189879902266"/>
  </r>
  <r>
    <x v="869"/>
    <x v="36"/>
    <s v="TEC-PH-10001644"/>
    <x v="2"/>
    <x v="6"/>
    <n v="89.97"/>
    <s v="US-2017-144351"/>
    <n v="1"/>
    <n v="3"/>
    <n v="0"/>
    <n v="25.191600000000005"/>
    <n v="0.41105220110552465"/>
  </r>
  <r>
    <x v="869"/>
    <x v="5"/>
    <s v="TEC-AC-10004145"/>
    <x v="2"/>
    <x v="9"/>
    <n v="499.98"/>
    <s v="CA-2017-131065"/>
    <n v="1"/>
    <n v="2"/>
    <n v="0"/>
    <n v="114.99540000000002"/>
    <n v="0.52062335344040378"/>
  </r>
  <r>
    <x v="869"/>
    <x v="2"/>
    <s v="FUR-FU-10002813"/>
    <x v="1"/>
    <x v="8"/>
    <n v="48.576000000000001"/>
    <s v="CA-2017-121370"/>
    <n v="0"/>
    <n v="3"/>
    <n v="0.2"/>
    <n v="9.7151999999999941"/>
    <n v="0.4595170286641902"/>
  </r>
  <r>
    <x v="869"/>
    <x v="20"/>
    <s v="OFF-ST-10001590"/>
    <x v="0"/>
    <x v="1"/>
    <n v="40.44"/>
    <s v="CA-2017-118759"/>
    <n v="0"/>
    <n v="3"/>
    <n v="0"/>
    <n v="10.514399999999998"/>
    <n v="0.44610841445725197"/>
  </r>
  <r>
    <x v="869"/>
    <x v="20"/>
    <s v="OFF-AR-10001725"/>
    <x v="0"/>
    <x v="4"/>
    <n v="23.65"/>
    <s v="CA-2017-166618"/>
    <n v="1"/>
    <n v="1"/>
    <n v="0"/>
    <n v="6.1490000000000009"/>
    <n v="0.45632477063632687"/>
  </r>
  <r>
    <x v="869"/>
    <x v="7"/>
    <s v="FUR-FU-10000550"/>
    <x v="1"/>
    <x v="8"/>
    <n v="19.920000000000002"/>
    <s v="US-2017-117541"/>
    <n v="1"/>
    <n v="4"/>
    <n v="0"/>
    <n v="6.573599999999999"/>
    <n v="0.4595170286641902"/>
  </r>
  <r>
    <x v="869"/>
    <x v="7"/>
    <s v="OFF-PA-10001609"/>
    <x v="0"/>
    <x v="0"/>
    <n v="16.45"/>
    <s v="US-2017-117541"/>
    <n v="0"/>
    <n v="5"/>
    <n v="0"/>
    <n v="7.5669999999999993"/>
    <n v="0.43613829632717294"/>
  </r>
  <r>
    <x v="869"/>
    <x v="20"/>
    <s v="TEC-PH-10003356"/>
    <x v="2"/>
    <x v="6"/>
    <n v="13.98"/>
    <s v="CA-2017-166618"/>
    <n v="0"/>
    <n v="2"/>
    <n v="0"/>
    <n v="3.9144000000000005"/>
    <n v="0.41105220110552465"/>
  </r>
  <r>
    <x v="869"/>
    <x v="4"/>
    <s v="OFF-AR-10003829"/>
    <x v="0"/>
    <x v="4"/>
    <n v="9.84"/>
    <s v="US-2017-112970"/>
    <n v="1"/>
    <n v="3"/>
    <n v="0"/>
    <n v="2.8535999999999988"/>
    <n v="0.45632477063632687"/>
  </r>
  <r>
    <x v="869"/>
    <x v="5"/>
    <s v="OFF-BI-10004970"/>
    <x v="0"/>
    <x v="3"/>
    <n v="8.26"/>
    <s v="CA-2017-131065"/>
    <n v="0"/>
    <n v="2"/>
    <n v="0"/>
    <n v="3.8822000000000001"/>
    <n v="0.46881743173671325"/>
  </r>
  <r>
    <x v="869"/>
    <x v="4"/>
    <s v="OFF-LA-10000248"/>
    <x v="0"/>
    <x v="2"/>
    <n v="7.38"/>
    <s v="CA-2017-149482"/>
    <n v="1"/>
    <n v="2"/>
    <n v="0"/>
    <n v="3.4685999999999999"/>
    <n v="0.4647369236065339"/>
  </r>
  <r>
    <x v="869"/>
    <x v="5"/>
    <s v="OFF-PA-10002479"/>
    <x v="0"/>
    <x v="0"/>
    <n v="5.28"/>
    <s v="CA-2017-131065"/>
    <n v="0"/>
    <n v="1"/>
    <n v="0"/>
    <n v="2.3759999999999999"/>
    <n v="0.43613829632717294"/>
  </r>
  <r>
    <x v="869"/>
    <x v="0"/>
    <s v="OFF-BI-10002393"/>
    <x v="0"/>
    <x v="3"/>
    <n v="2.2959999999999994"/>
    <s v="CA-2017-134691"/>
    <n v="1"/>
    <n v="2"/>
    <n v="0.8"/>
    <n v="-3.9032000000000009"/>
    <n v="0.46881743173671325"/>
  </r>
  <r>
    <x v="870"/>
    <x v="4"/>
    <s v="OFF-BI-10003527"/>
    <x v="0"/>
    <x v="3"/>
    <n v="1016.792"/>
    <s v="CA-2017-146633"/>
    <n v="1"/>
    <n v="1"/>
    <n v="0.2"/>
    <n v="381.29700000000003"/>
    <n v="0.46881743173671325"/>
  </r>
  <r>
    <x v="870"/>
    <x v="25"/>
    <s v="FUR-TA-10001768"/>
    <x v="1"/>
    <x v="13"/>
    <n v="630.024"/>
    <s v="CA-2017-130820"/>
    <n v="1"/>
    <n v="4"/>
    <n v="0.4"/>
    <n v="-199.50760000000008"/>
    <n v="0.55975208308209756"/>
  </r>
  <r>
    <x v="870"/>
    <x v="4"/>
    <s v="TEC-PH-10002549"/>
    <x v="2"/>
    <x v="6"/>
    <n v="361.37600000000003"/>
    <s v="CA-2017-148740"/>
    <n v="1"/>
    <n v="2"/>
    <n v="0.2"/>
    <n v="27.103200000000001"/>
    <n v="0.41105220110552465"/>
  </r>
  <r>
    <x v="870"/>
    <x v="4"/>
    <s v="TEC-AC-10003832"/>
    <x v="2"/>
    <x v="9"/>
    <n v="99.390000000000015"/>
    <s v="CA-2017-105963"/>
    <n v="1"/>
    <n v="3"/>
    <n v="0"/>
    <n v="40.749900000000004"/>
    <n v="0.52062335344040378"/>
  </r>
  <r>
    <x v="870"/>
    <x v="4"/>
    <s v="OFF-BI-10002982"/>
    <x v="0"/>
    <x v="3"/>
    <n v="38.136000000000003"/>
    <s v="CA-2017-146633"/>
    <n v="0"/>
    <n v="7"/>
    <n v="0.2"/>
    <n v="13.347599999999998"/>
    <n v="0.46881743173671325"/>
  </r>
  <r>
    <x v="871"/>
    <x v="31"/>
    <s v="OFF-EN-10001990"/>
    <x v="0"/>
    <x v="11"/>
    <n v="28.4"/>
    <s v="CA-2017-154508"/>
    <n v="1"/>
    <n v="5"/>
    <n v="0"/>
    <n v="13.347999999999997"/>
    <n v="0.44424167803735209"/>
  </r>
  <r>
    <x v="871"/>
    <x v="4"/>
    <s v="OFF-BI-10004967"/>
    <x v="0"/>
    <x v="3"/>
    <n v="8.32"/>
    <s v="CA-2017-124527"/>
    <n v="1"/>
    <n v="5"/>
    <n v="0.2"/>
    <n v="2.8079999999999998"/>
    <n v="0.46881743173671325"/>
  </r>
  <r>
    <x v="872"/>
    <x v="0"/>
    <s v="TEC-PH-10002350"/>
    <x v="2"/>
    <x v="6"/>
    <n v="67.176000000000002"/>
    <s v="CA-2017-134110"/>
    <n v="1"/>
    <n v="3"/>
    <n v="0.2"/>
    <n v="6.7175999999999974"/>
    <n v="0.41105220110552465"/>
  </r>
  <r>
    <x v="872"/>
    <x v="4"/>
    <s v="OFF-SU-10004231"/>
    <x v="0"/>
    <x v="14"/>
    <n v="49.5"/>
    <s v="CA-2017-118500"/>
    <n v="1"/>
    <n v="5"/>
    <n v="0"/>
    <n v="13.365"/>
    <n v="0.53938093436526824"/>
  </r>
  <r>
    <x v="872"/>
    <x v="0"/>
    <s v="OFF-PA-10000697"/>
    <x v="0"/>
    <x v="0"/>
    <n v="15.231999999999999"/>
    <s v="CA-2017-134110"/>
    <n v="0"/>
    <n v="4"/>
    <n v="0.2"/>
    <n v="5.5215999999999994"/>
    <n v="0.43613829632717294"/>
  </r>
  <r>
    <x v="872"/>
    <x v="31"/>
    <s v="OFF-BI-10004140"/>
    <x v="0"/>
    <x v="3"/>
    <n v="10.776000000000002"/>
    <s v="CA-2017-150658"/>
    <n v="1"/>
    <n v="3"/>
    <n v="0.2"/>
    <n v="3.3674999999999984"/>
    <n v="0.46881743173671325"/>
  </r>
  <r>
    <x v="873"/>
    <x v="39"/>
    <s v="OFF-ST-10003470"/>
    <x v="0"/>
    <x v="1"/>
    <n v="1117.92"/>
    <s v="CA-2017-136812"/>
    <n v="1"/>
    <n v="4"/>
    <n v="0"/>
    <n v="55.895999999999958"/>
    <n v="0.44610841445725197"/>
  </r>
  <r>
    <x v="873"/>
    <x v="14"/>
    <s v="FUR-CH-10000863"/>
    <x v="1"/>
    <x v="5"/>
    <n v="301.95999999999998"/>
    <s v="CA-2017-115378"/>
    <n v="1"/>
    <n v="2"/>
    <n v="0"/>
    <n v="33.215599999999995"/>
    <n v="0.46529189879902266"/>
  </r>
  <r>
    <x v="873"/>
    <x v="0"/>
    <s v="FUR-CH-10003817"/>
    <x v="1"/>
    <x v="5"/>
    <n v="255.108"/>
    <s v="CA-2017-119963"/>
    <n v="1"/>
    <n v="6"/>
    <n v="0.3"/>
    <n v="-18.221999999999994"/>
    <n v="0.46529189879902266"/>
  </r>
  <r>
    <x v="873"/>
    <x v="10"/>
    <s v="OFF-AP-10002998"/>
    <x v="0"/>
    <x v="12"/>
    <n v="103.96799999999999"/>
    <s v="CA-2017-158575"/>
    <n v="1"/>
    <n v="6"/>
    <n v="0.2"/>
    <n v="16.894799999999996"/>
    <n v="0.49507917887403441"/>
  </r>
  <r>
    <x v="873"/>
    <x v="33"/>
    <s v="TEC-AC-10003870"/>
    <x v="2"/>
    <x v="9"/>
    <n v="1319.96"/>
    <s v="US-2017-138408"/>
    <n v="1"/>
    <n v="4"/>
    <n v="0"/>
    <n v="527.98400000000004"/>
    <n v="0.52062335344040378"/>
  </r>
  <r>
    <x v="873"/>
    <x v="4"/>
    <s v="TEC-AC-10002842"/>
    <x v="2"/>
    <x v="9"/>
    <n v="595"/>
    <s v="CA-2017-103464"/>
    <n v="1"/>
    <n v="5"/>
    <n v="0"/>
    <n v="95.200000000000031"/>
    <n v="0.52062335344040378"/>
  </r>
  <r>
    <x v="873"/>
    <x v="4"/>
    <s v="OFF-AP-10002867"/>
    <x v="0"/>
    <x v="12"/>
    <n v="67.84"/>
    <s v="CA-2017-166226"/>
    <n v="1"/>
    <n v="1"/>
    <n v="0"/>
    <n v="18.316800000000001"/>
    <n v="0.49507917887403441"/>
  </r>
  <r>
    <x v="873"/>
    <x v="4"/>
    <s v="TEC-PH-10003357"/>
    <x v="2"/>
    <x v="6"/>
    <n v="61.192"/>
    <s v="CA-2017-166226"/>
    <n v="0"/>
    <n v="1"/>
    <n v="0.2"/>
    <n v="6.1192000000000011"/>
    <n v="0.41105220110552465"/>
  </r>
  <r>
    <x v="873"/>
    <x v="4"/>
    <s v="OFF-BI-10002437"/>
    <x v="0"/>
    <x v="3"/>
    <n v="61.120000000000005"/>
    <s v="CA-2017-108630"/>
    <n v="1"/>
    <n v="5"/>
    <n v="0.2"/>
    <n v="22.155999999999999"/>
    <n v="0.46881743173671325"/>
  </r>
  <r>
    <x v="873"/>
    <x v="0"/>
    <s v="OFF-LA-10003510"/>
    <x v="0"/>
    <x v="2"/>
    <n v="48.848000000000006"/>
    <s v="CA-2017-119963"/>
    <n v="0"/>
    <n v="2"/>
    <n v="0.2"/>
    <n v="15.8756"/>
    <n v="0.4647369236065339"/>
  </r>
  <r>
    <x v="873"/>
    <x v="0"/>
    <s v="OFF-PA-10001970"/>
    <x v="0"/>
    <x v="0"/>
    <n v="19.648"/>
    <s v="CA-2017-119963"/>
    <n v="0"/>
    <n v="2"/>
    <n v="0.2"/>
    <n v="6.6311999999999989"/>
    <n v="0.43613829632717294"/>
  </r>
  <r>
    <x v="873"/>
    <x v="0"/>
    <s v="OFF-AR-10003514"/>
    <x v="0"/>
    <x v="4"/>
    <n v="6.3680000000000003"/>
    <s v="CA-2017-119963"/>
    <n v="0"/>
    <n v="2"/>
    <n v="0.2"/>
    <n v="1.0347999999999993"/>
    <n v="0.45632477063632687"/>
  </r>
  <r>
    <x v="874"/>
    <x v="0"/>
    <s v="OFF-ST-10000642"/>
    <x v="0"/>
    <x v="1"/>
    <n v="100.70400000000001"/>
    <s v="US-2017-110156"/>
    <n v="1"/>
    <n v="6"/>
    <n v="0.2"/>
    <n v="-16.36440000000001"/>
    <n v="0.44610841445725197"/>
  </r>
  <r>
    <x v="874"/>
    <x v="0"/>
    <s v="TEC-PH-10003589"/>
    <x v="2"/>
    <x v="6"/>
    <n v="71.959999999999994"/>
    <s v="US-2017-110156"/>
    <n v="0"/>
    <n v="5"/>
    <n v="0.2"/>
    <n v="25.185999999999996"/>
    <n v="0.41105220110552465"/>
  </r>
  <r>
    <x v="874"/>
    <x v="20"/>
    <s v="OFF-ST-10004507"/>
    <x v="0"/>
    <x v="1"/>
    <n v="68.599999999999994"/>
    <s v="CA-2017-164511"/>
    <n v="1"/>
    <n v="4"/>
    <n v="0"/>
    <n v="18.521999999999998"/>
    <n v="0.44610841445725197"/>
  </r>
  <r>
    <x v="874"/>
    <x v="20"/>
    <s v="OFF-ST-10002583"/>
    <x v="0"/>
    <x v="1"/>
    <n v="64.959999999999994"/>
    <s v="CA-2017-164511"/>
    <n v="0"/>
    <n v="2"/>
    <n v="0"/>
    <n v="2.598399999999998"/>
    <n v="0.44610841445725197"/>
  </r>
  <r>
    <x v="874"/>
    <x v="0"/>
    <s v="OFF-FA-10003495"/>
    <x v="0"/>
    <x v="7"/>
    <n v="58.368000000000009"/>
    <s v="US-2017-110156"/>
    <n v="0"/>
    <n v="12"/>
    <n v="0.2"/>
    <n v="21.888000000000002"/>
    <n v="0.51168203684699509"/>
  </r>
  <r>
    <x v="874"/>
    <x v="18"/>
    <s v="OFF-AP-10001947"/>
    <x v="0"/>
    <x v="12"/>
    <n v="54.96"/>
    <s v="CA-2017-111143"/>
    <n v="1"/>
    <n v="3"/>
    <n v="0"/>
    <n v="15.938399999999998"/>
    <n v="0.49507917887403441"/>
  </r>
  <r>
    <x v="874"/>
    <x v="20"/>
    <s v="OFF-PA-10001509"/>
    <x v="0"/>
    <x v="0"/>
    <n v="44.75"/>
    <s v="CA-2017-130778"/>
    <n v="1"/>
    <n v="5"/>
    <n v="0"/>
    <n v="20.584999999999994"/>
    <n v="0.43613829632717294"/>
  </r>
  <r>
    <x v="874"/>
    <x v="0"/>
    <s v="OFF-EN-10003798"/>
    <x v="0"/>
    <x v="11"/>
    <n v="40.968000000000004"/>
    <s v="US-2017-110156"/>
    <n v="0"/>
    <n v="3"/>
    <n v="0.2"/>
    <n v="13.826699999999999"/>
    <n v="0.44424167803735209"/>
  </r>
  <r>
    <x v="874"/>
    <x v="22"/>
    <s v="FUR-FU-10000448"/>
    <x v="1"/>
    <x v="8"/>
    <n v="31.96"/>
    <s v="CA-2017-126858"/>
    <n v="1"/>
    <n v="2"/>
    <n v="0"/>
    <n v="1.597999999999999"/>
    <n v="0.4595170286641902"/>
  </r>
  <r>
    <x v="874"/>
    <x v="25"/>
    <s v="OFF-AR-10003752"/>
    <x v="0"/>
    <x v="4"/>
    <n v="18.48"/>
    <s v="CA-2017-157364"/>
    <n v="1"/>
    <n v="2"/>
    <n v="0.2"/>
    <n v="6.0059999999999993"/>
    <n v="0.45632477063632687"/>
  </r>
  <r>
    <x v="874"/>
    <x v="20"/>
    <s v="OFF-BI-10000320"/>
    <x v="0"/>
    <x v="3"/>
    <n v="17.712"/>
    <s v="CA-2017-113138"/>
    <n v="1"/>
    <n v="3"/>
    <n v="0.2"/>
    <n v="6.4206000000000012"/>
    <n v="0.46881743173671325"/>
  </r>
  <r>
    <x v="874"/>
    <x v="20"/>
    <s v="OFF-AR-10003770"/>
    <x v="0"/>
    <x v="4"/>
    <n v="17.28"/>
    <s v="CA-2017-113138"/>
    <n v="0"/>
    <n v="6"/>
    <n v="0"/>
    <n v="5.0111999999999997"/>
    <n v="0.45632477063632687"/>
  </r>
  <r>
    <x v="874"/>
    <x v="20"/>
    <s v="OFF-BI-10003305"/>
    <x v="0"/>
    <x v="3"/>
    <n v="14.352000000000002"/>
    <s v="CA-2017-164511"/>
    <n v="0"/>
    <n v="3"/>
    <n v="0.2"/>
    <n v="4.6643999999999988"/>
    <n v="0.46881743173671325"/>
  </r>
  <r>
    <x v="874"/>
    <x v="0"/>
    <s v="OFF-BI-10003676"/>
    <x v="0"/>
    <x v="3"/>
    <n v="10.779999999999996"/>
    <s v="US-2017-110156"/>
    <n v="0"/>
    <n v="5"/>
    <n v="0.8"/>
    <n v="-17.248000000000008"/>
    <n v="0.46881743173671325"/>
  </r>
  <r>
    <x v="874"/>
    <x v="0"/>
    <s v="OFF-PA-10004735"/>
    <x v="0"/>
    <x v="0"/>
    <n v="10.368000000000002"/>
    <s v="US-2017-110156"/>
    <n v="0"/>
    <n v="2"/>
    <n v="0.2"/>
    <n v="3.6288"/>
    <n v="0.43613829632717294"/>
  </r>
  <r>
    <x v="874"/>
    <x v="20"/>
    <s v="OFF-AP-10000595"/>
    <x v="0"/>
    <x v="12"/>
    <n v="8.74"/>
    <s v="CA-2017-130778"/>
    <n v="0"/>
    <n v="2"/>
    <n v="0"/>
    <n v="2.2724000000000002"/>
    <n v="0.49507917887403441"/>
  </r>
  <r>
    <x v="874"/>
    <x v="0"/>
    <s v="FUR-FU-10000206"/>
    <x v="1"/>
    <x v="8"/>
    <n v="2.3280000000000003"/>
    <s v="US-2017-110156"/>
    <n v="0"/>
    <n v="2"/>
    <n v="0.6"/>
    <n v="-0.75660000000000016"/>
    <n v="0.4595170286641902"/>
  </r>
  <r>
    <x v="874"/>
    <x v="0"/>
    <s v="OFF-BI-10002609"/>
    <x v="0"/>
    <x v="3"/>
    <n v="1.1919999999999997"/>
    <s v="US-2017-110156"/>
    <n v="0"/>
    <n v="2"/>
    <n v="0.8"/>
    <n v="-2.0264000000000002"/>
    <n v="0.46881743173671325"/>
  </r>
  <r>
    <x v="875"/>
    <x v="39"/>
    <s v="TEC-PH-10004536"/>
    <x v="2"/>
    <x v="6"/>
    <n v="944.93000000000006"/>
    <s v="CA-2017-114104"/>
    <n v="1"/>
    <n v="7"/>
    <n v="0"/>
    <n v="236.23250000000002"/>
    <n v="0.41105220110552465"/>
  </r>
  <r>
    <x v="875"/>
    <x v="0"/>
    <s v="FUR-CH-10003774"/>
    <x v="1"/>
    <x v="5"/>
    <n v="318.43"/>
    <s v="US-2017-127971"/>
    <n v="1"/>
    <n v="5"/>
    <n v="0.3"/>
    <n v="-77.333000000000013"/>
    <n v="0.46529189879902266"/>
  </r>
  <r>
    <x v="875"/>
    <x v="18"/>
    <s v="OFF-PA-10000418"/>
    <x v="0"/>
    <x v="0"/>
    <n v="314.54999999999995"/>
    <s v="CA-2017-100041"/>
    <n v="1"/>
    <n v="3"/>
    <n v="0"/>
    <n v="150.98399999999998"/>
    <n v="0.43613829632717294"/>
  </r>
  <r>
    <x v="875"/>
    <x v="16"/>
    <s v="FUR-BO-10004695"/>
    <x v="1"/>
    <x v="10"/>
    <n v="289.56799999999998"/>
    <s v="CA-2017-113845"/>
    <n v="1"/>
    <n v="2"/>
    <n v="0.2"/>
    <n v="10.858799999999974"/>
    <n v="0.5176847302647779"/>
  </r>
  <r>
    <x v="875"/>
    <x v="16"/>
    <s v="TEC-PH-10003357"/>
    <x v="2"/>
    <x v="6"/>
    <n v="244.768"/>
    <s v="CA-2017-113845"/>
    <n v="0"/>
    <n v="4"/>
    <n v="0.2"/>
    <n v="24.476800000000004"/>
    <n v="0.41105220110552465"/>
  </r>
  <r>
    <x v="875"/>
    <x v="0"/>
    <s v="TEC-PH-10004539"/>
    <x v="2"/>
    <x v="6"/>
    <n v="151.19200000000001"/>
    <s v="CA-2017-107790"/>
    <n v="1"/>
    <n v="1"/>
    <n v="0.2"/>
    <n v="13.229299999999995"/>
    <n v="0.41105220110552465"/>
  </r>
  <r>
    <x v="875"/>
    <x v="7"/>
    <s v="OFF-BI-10002133"/>
    <x v="0"/>
    <x v="3"/>
    <n v="128.39999999999998"/>
    <s v="CA-2017-121356"/>
    <n v="1"/>
    <n v="3"/>
    <n v="0"/>
    <n v="62.915999999999997"/>
    <n v="0.46881743173671325"/>
  </r>
  <r>
    <x v="875"/>
    <x v="0"/>
    <s v="TEC-PH-10003095"/>
    <x v="2"/>
    <x v="6"/>
    <n v="122.91999999999999"/>
    <s v="US-2017-127971"/>
    <n v="0"/>
    <n v="7"/>
    <n v="0.2"/>
    <n v="46.095000000000006"/>
    <n v="0.41105220110552465"/>
  </r>
  <r>
    <x v="875"/>
    <x v="10"/>
    <s v="FUR-BO-10004709"/>
    <x v="1"/>
    <x v="10"/>
    <n v="86.97"/>
    <s v="CA-2017-110772"/>
    <n v="1"/>
    <n v="3"/>
    <n v="0.5"/>
    <n v="-48.703199999999995"/>
    <n v="0.5176847302647779"/>
  </r>
  <r>
    <x v="875"/>
    <x v="10"/>
    <s v="TEC-AC-10002001"/>
    <x v="2"/>
    <x v="9"/>
    <n v="255.98400000000004"/>
    <s v="CA-2017-110772"/>
    <n v="0"/>
    <n v="2"/>
    <n v="0.2"/>
    <n v="54.396600000000007"/>
    <n v="0.52062335344040378"/>
  </r>
  <r>
    <x v="875"/>
    <x v="4"/>
    <s v="TEC-AC-10004803"/>
    <x v="2"/>
    <x v="9"/>
    <n v="27.88"/>
    <s v="CA-2017-142615"/>
    <n v="1"/>
    <n v="2"/>
    <n v="0"/>
    <n v="3.9032000000000018"/>
    <n v="0.52062335344040378"/>
  </r>
  <r>
    <x v="875"/>
    <x v="16"/>
    <s v="OFF-ST-10003327"/>
    <x v="0"/>
    <x v="1"/>
    <n v="39.72"/>
    <s v="CA-2017-113845"/>
    <n v="0"/>
    <n v="5"/>
    <n v="0.2"/>
    <n v="4.4684999999999953"/>
    <n v="0.44610841445725197"/>
  </r>
  <r>
    <x v="875"/>
    <x v="4"/>
    <s v="OFF-AP-10003622"/>
    <x v="0"/>
    <x v="12"/>
    <n v="39"/>
    <s v="CA-2017-145492"/>
    <n v="1"/>
    <n v="12"/>
    <n v="0"/>
    <n v="11.309999999999999"/>
    <n v="0.49507917887403441"/>
  </r>
  <r>
    <x v="875"/>
    <x v="10"/>
    <s v="OFF-FA-10002983"/>
    <x v="0"/>
    <x v="7"/>
    <n v="19.096"/>
    <s v="CA-2017-110772"/>
    <n v="0"/>
    <n v="7"/>
    <n v="0.2"/>
    <n v="6.6835999999999993"/>
    <n v="0.51168203684699509"/>
  </r>
  <r>
    <x v="875"/>
    <x v="10"/>
    <s v="OFF-LA-10004689"/>
    <x v="0"/>
    <x v="2"/>
    <n v="18.496000000000002"/>
    <s v="CA-2017-110772"/>
    <n v="0"/>
    <n v="8"/>
    <n v="0.2"/>
    <n v="6.2423999999999999"/>
    <n v="0.4647369236065339"/>
  </r>
  <r>
    <x v="875"/>
    <x v="10"/>
    <s v="OFF-PA-10000955"/>
    <x v="0"/>
    <x v="0"/>
    <n v="15.696000000000002"/>
    <s v="CA-2017-109820"/>
    <n v="1"/>
    <n v="3"/>
    <n v="0.2"/>
    <n v="5.1011999999999995"/>
    <n v="0.43613829632717294"/>
  </r>
  <r>
    <x v="875"/>
    <x v="39"/>
    <s v="OFF-LA-10002475"/>
    <x v="0"/>
    <x v="2"/>
    <n v="14.62"/>
    <s v="CA-2017-114104"/>
    <n v="0"/>
    <n v="2"/>
    <n v="0"/>
    <n v="6.8713999999999995"/>
    <n v="0.4647369236065339"/>
  </r>
  <r>
    <x v="875"/>
    <x v="10"/>
    <s v="OFF-BI-10000474"/>
    <x v="0"/>
    <x v="3"/>
    <n v="14.427000000000003"/>
    <s v="CA-2017-109820"/>
    <n v="0"/>
    <n v="3"/>
    <n v="0.7"/>
    <n v="-10.579799999999999"/>
    <n v="0.46881743173671325"/>
  </r>
  <r>
    <x v="875"/>
    <x v="18"/>
    <s v="OFF-PA-10001622"/>
    <x v="0"/>
    <x v="0"/>
    <n v="9.08"/>
    <s v="CA-2017-100041"/>
    <n v="0"/>
    <n v="2"/>
    <n v="0"/>
    <n v="4.0859999999999994"/>
    <n v="0.43613829632717294"/>
  </r>
  <r>
    <x v="875"/>
    <x v="0"/>
    <s v="FUR-FU-10000023"/>
    <x v="1"/>
    <x v="8"/>
    <n v="7.0679999999999996"/>
    <s v="US-2017-127971"/>
    <n v="0"/>
    <n v="3"/>
    <n v="0.6"/>
    <n v="-2.8271999999999995"/>
    <n v="0.4595170286641902"/>
  </r>
  <r>
    <x v="875"/>
    <x v="18"/>
    <s v="OFF-BI-10000343"/>
    <x v="0"/>
    <x v="3"/>
    <n v="4.91"/>
    <s v="CA-2017-100041"/>
    <n v="0"/>
    <n v="1"/>
    <n v="0"/>
    <n v="2.3077000000000001"/>
    <n v="0.46881743173671325"/>
  </r>
  <r>
    <x v="875"/>
    <x v="10"/>
    <s v="OFF-BI-10003460"/>
    <x v="0"/>
    <x v="3"/>
    <n v="2.6280000000000001"/>
    <s v="CA-2017-109820"/>
    <n v="0"/>
    <n v="2"/>
    <n v="0.7"/>
    <n v="-1.9272"/>
    <n v="0.46881743173671325"/>
  </r>
  <r>
    <x v="876"/>
    <x v="30"/>
    <s v="TEC-PH-10001580"/>
    <x v="2"/>
    <x v="6"/>
    <n v="404.93999999999994"/>
    <s v="CA-2017-114482"/>
    <n v="1"/>
    <n v="3"/>
    <n v="0"/>
    <n v="109.33379999999998"/>
    <n v="0.41105220110552465"/>
  </r>
  <r>
    <x v="876"/>
    <x v="11"/>
    <s v="FUR-CH-10003833"/>
    <x v="1"/>
    <x v="5"/>
    <n v="195.136"/>
    <s v="US-2017-114293"/>
    <n v="1"/>
    <n v="4"/>
    <n v="0.2"/>
    <n v="-12.196000000000005"/>
    <n v="0.46529189879902266"/>
  </r>
  <r>
    <x v="876"/>
    <x v="10"/>
    <s v="FUR-CH-10003817"/>
    <x v="1"/>
    <x v="5"/>
    <n v="127.554"/>
    <s v="CA-2017-140018"/>
    <n v="1"/>
    <n v="3"/>
    <n v="0.3"/>
    <n v="-9.1109999999999971"/>
    <n v="0.46529189879902266"/>
  </r>
  <r>
    <x v="876"/>
    <x v="20"/>
    <s v="FUR-BO-10002598"/>
    <x v="1"/>
    <x v="10"/>
    <n v="113.56800000000001"/>
    <s v="CA-2017-113425"/>
    <n v="1"/>
    <n v="2"/>
    <n v="0.2"/>
    <n v="12.776399999999988"/>
    <n v="0.5176847302647779"/>
  </r>
  <r>
    <x v="876"/>
    <x v="1"/>
    <s v="TEC-AC-10003657"/>
    <x v="2"/>
    <x v="9"/>
    <n v="81.576000000000008"/>
    <s v="CA-2017-146157"/>
    <n v="1"/>
    <n v="3"/>
    <n v="0.2"/>
    <n v="2.0393999999999934"/>
    <n v="0.52062335344040378"/>
  </r>
  <r>
    <x v="876"/>
    <x v="10"/>
    <s v="FUR-FU-10001876"/>
    <x v="1"/>
    <x v="8"/>
    <n v="77.951999999999998"/>
    <s v="CA-2017-140018"/>
    <n v="0"/>
    <n v="3"/>
    <n v="0.2"/>
    <n v="15.590399999999995"/>
    <n v="0.4595170286641902"/>
  </r>
  <r>
    <x v="876"/>
    <x v="30"/>
    <s v="OFF-PA-10003845"/>
    <x v="0"/>
    <x v="0"/>
    <n v="40.46"/>
    <s v="CA-2017-114482"/>
    <n v="0"/>
    <n v="7"/>
    <n v="0"/>
    <n v="19.825400000000002"/>
    <n v="0.43613829632717294"/>
  </r>
  <r>
    <x v="876"/>
    <x v="1"/>
    <s v="OFF-PA-10001790"/>
    <x v="0"/>
    <x v="0"/>
    <n v="38.432000000000002"/>
    <s v="CA-2017-146157"/>
    <n v="0"/>
    <n v="1"/>
    <n v="0.2"/>
    <n v="13.451199999999996"/>
    <n v="0.43613829632717294"/>
  </r>
  <r>
    <x v="876"/>
    <x v="4"/>
    <s v="OFF-PA-10004451"/>
    <x v="0"/>
    <x v="0"/>
    <n v="32.400000000000006"/>
    <s v="CA-2017-152646"/>
    <n v="1"/>
    <n v="5"/>
    <n v="0"/>
    <n v="15.552000000000001"/>
    <n v="0.43613829632717294"/>
  </r>
  <r>
    <x v="876"/>
    <x v="10"/>
    <s v="TEC-MA-10000752"/>
    <x v="2"/>
    <x v="15"/>
    <n v="30.345000000000006"/>
    <s v="CA-2017-140018"/>
    <n v="0"/>
    <n v="7"/>
    <n v="0.7"/>
    <n v="-24.275999999999996"/>
    <n v="0.5183572270896134"/>
  </r>
  <r>
    <x v="876"/>
    <x v="1"/>
    <s v="OFF-ST-10001590"/>
    <x v="0"/>
    <x v="1"/>
    <n v="21.568000000000001"/>
    <s v="CA-2017-146157"/>
    <n v="0"/>
    <n v="2"/>
    <n v="0.2"/>
    <n v="1.6175999999999986"/>
    <n v="0.44610841445725197"/>
  </r>
  <r>
    <x v="876"/>
    <x v="20"/>
    <s v="OFF-PA-10000232"/>
    <x v="0"/>
    <x v="0"/>
    <n v="12.96"/>
    <s v="CA-2017-114895"/>
    <n v="1"/>
    <n v="2"/>
    <n v="0"/>
    <n v="6.3504000000000005"/>
    <n v="0.43613829632717294"/>
  </r>
  <r>
    <x v="877"/>
    <x v="20"/>
    <s v="OFF-BI-10001524"/>
    <x v="0"/>
    <x v="3"/>
    <n v="134.27200000000002"/>
    <s v="US-2017-164945"/>
    <n v="1"/>
    <n v="8"/>
    <n v="0.2"/>
    <n v="46.99519999999999"/>
    <n v="0.46881743173671325"/>
  </r>
  <r>
    <x v="877"/>
    <x v="0"/>
    <s v="TEC-AC-10000387"/>
    <x v="2"/>
    <x v="9"/>
    <n v="24.032"/>
    <s v="US-2017-132577"/>
    <n v="1"/>
    <n v="2"/>
    <n v="0.2"/>
    <n v="-0.60080000000000044"/>
    <n v="0.52062335344040378"/>
  </r>
  <r>
    <x v="877"/>
    <x v="14"/>
    <s v="OFF-BI-10002852"/>
    <x v="0"/>
    <x v="3"/>
    <n v="49.44"/>
    <s v="CA-2017-131576"/>
    <n v="1"/>
    <n v="3"/>
    <n v="0"/>
    <n v="24.2256"/>
    <n v="0.46881743173671325"/>
  </r>
  <r>
    <x v="877"/>
    <x v="20"/>
    <s v="FUR-FU-10000397"/>
    <x v="1"/>
    <x v="8"/>
    <n v="39.880000000000003"/>
    <s v="CA-2017-154711"/>
    <n v="1"/>
    <n v="2"/>
    <n v="0"/>
    <n v="11.166400000000003"/>
    <n v="0.4595170286641902"/>
  </r>
  <r>
    <x v="877"/>
    <x v="0"/>
    <s v="OFF-AR-10003481"/>
    <x v="0"/>
    <x v="4"/>
    <n v="23.616"/>
    <s v="US-2017-132577"/>
    <n v="0"/>
    <n v="9"/>
    <n v="0.2"/>
    <n v="2.6567999999999969"/>
    <n v="0.45632477063632687"/>
  </r>
  <r>
    <x v="877"/>
    <x v="20"/>
    <s v="OFF-AR-10001860"/>
    <x v="0"/>
    <x v="4"/>
    <n v="20.82"/>
    <s v="CA-2017-154711"/>
    <n v="0"/>
    <n v="3"/>
    <n v="0"/>
    <n v="7.4952000000000005"/>
    <n v="0.45632477063632687"/>
  </r>
  <r>
    <x v="877"/>
    <x v="20"/>
    <s v="OFF-BI-10000605"/>
    <x v="0"/>
    <x v="3"/>
    <n v="12.192"/>
    <s v="CA-2017-154711"/>
    <n v="0"/>
    <n v="4"/>
    <n v="0.2"/>
    <n v="4.1147999999999989"/>
    <n v="0.46881743173671325"/>
  </r>
  <r>
    <x v="877"/>
    <x v="0"/>
    <s v="OFF-BI-10004040"/>
    <x v="0"/>
    <x v="3"/>
    <n v="6.2159999999999993"/>
    <s v="US-2017-132577"/>
    <n v="0"/>
    <n v="6"/>
    <n v="0.8"/>
    <n v="-9.634800000000002"/>
    <n v="0.46881743173671325"/>
  </r>
  <r>
    <x v="877"/>
    <x v="0"/>
    <s v="OFF-BI-10003196"/>
    <x v="0"/>
    <x v="3"/>
    <n v="4.4879999999999995"/>
    <s v="US-2017-132577"/>
    <n v="0"/>
    <n v="6"/>
    <n v="0.8"/>
    <n v="-6.7320000000000011"/>
    <n v="0.46881743173671325"/>
  </r>
  <r>
    <x v="877"/>
    <x v="0"/>
    <s v="OFF-LA-10000262"/>
    <x v="0"/>
    <x v="2"/>
    <n v="2.0880000000000001"/>
    <s v="US-2017-132577"/>
    <n v="0"/>
    <n v="1"/>
    <n v="0.2"/>
    <n v="0.67859999999999987"/>
    <n v="0.4647369236065339"/>
  </r>
  <r>
    <x v="878"/>
    <x v="2"/>
    <s v="FUR-FU-10003976"/>
    <x v="1"/>
    <x v="8"/>
    <n v="70.448000000000008"/>
    <s v="CA-2017-160129"/>
    <n v="1"/>
    <n v="7"/>
    <n v="0.2"/>
    <n v="12.328399999999988"/>
    <n v="0.4595170286641902"/>
  </r>
  <r>
    <x v="878"/>
    <x v="2"/>
    <s v="OFF-FA-10002763"/>
    <x v="0"/>
    <x v="7"/>
    <n v="15.8"/>
    <s v="CA-2017-160129"/>
    <n v="0"/>
    <n v="5"/>
    <n v="0.2"/>
    <n v="2.3699999999999983"/>
    <n v="0.51168203684699509"/>
  </r>
  <r>
    <x v="878"/>
    <x v="2"/>
    <s v="FUR-FU-10002088"/>
    <x v="1"/>
    <x v="8"/>
    <n v="14.368000000000002"/>
    <s v="CA-2017-160129"/>
    <n v="0"/>
    <n v="2"/>
    <n v="0.2"/>
    <n v="3.9512"/>
    <n v="0.4595170286641902"/>
  </r>
  <r>
    <x v="879"/>
    <x v="4"/>
    <s v="FUR-CH-10001394"/>
    <x v="1"/>
    <x v="5"/>
    <n v="1684.7520000000002"/>
    <s v="US-2017-163881"/>
    <n v="1"/>
    <n v="6"/>
    <n v="0.2"/>
    <n v="210.59399999999977"/>
    <n v="0.46529189879902266"/>
  </r>
  <r>
    <x v="879"/>
    <x v="22"/>
    <s v="OFF-BI-10004632"/>
    <x v="0"/>
    <x v="3"/>
    <n v="1219.96"/>
    <s v="CA-2017-163573"/>
    <n v="1"/>
    <n v="5"/>
    <n v="0.2"/>
    <n v="381.23749999999995"/>
    <n v="0.46881743173671325"/>
  </r>
  <r>
    <x v="879"/>
    <x v="0"/>
    <s v="TEC-PH-10004120"/>
    <x v="2"/>
    <x v="6"/>
    <n v="657.55200000000013"/>
    <s v="CA-2017-132731"/>
    <n v="1"/>
    <n v="6"/>
    <n v="0.2"/>
    <n v="49.316399999999987"/>
    <n v="0.41105220110552465"/>
  </r>
  <r>
    <x v="879"/>
    <x v="16"/>
    <s v="FUR-BO-10001619"/>
    <x v="1"/>
    <x v="10"/>
    <n v="339.92000000000007"/>
    <s v="CA-2017-123533"/>
    <n v="1"/>
    <n v="5"/>
    <n v="0.2"/>
    <n v="8.4979999999999762"/>
    <n v="0.5176847302647779"/>
  </r>
  <r>
    <x v="879"/>
    <x v="36"/>
    <s v="FUR-FU-10000965"/>
    <x v="1"/>
    <x v="8"/>
    <n v="207.76"/>
    <s v="CA-2017-123806"/>
    <n v="1"/>
    <n v="4"/>
    <n v="0"/>
    <n v="85.181600000000003"/>
    <n v="0.4595170286641902"/>
  </r>
  <r>
    <x v="879"/>
    <x v="22"/>
    <s v="FUR-FU-10003535"/>
    <x v="1"/>
    <x v="8"/>
    <n v="82.26"/>
    <s v="CA-2017-113726"/>
    <n v="1"/>
    <n v="3"/>
    <n v="0"/>
    <n v="33.726600000000005"/>
    <n v="0.4595170286641902"/>
  </r>
  <r>
    <x v="879"/>
    <x v="4"/>
    <s v="TEC-AC-10003033"/>
    <x v="2"/>
    <x v="9"/>
    <n v="659.9"/>
    <s v="US-2017-163881"/>
    <n v="0"/>
    <n v="2"/>
    <n v="0"/>
    <n v="217.76699999999994"/>
    <n v="0.52062335344040378"/>
  </r>
  <r>
    <x v="879"/>
    <x v="4"/>
    <s v="TEC-AC-10000420"/>
    <x v="2"/>
    <x v="9"/>
    <n v="559.91999999999996"/>
    <s v="US-2017-163881"/>
    <n v="0"/>
    <n v="8"/>
    <n v="0"/>
    <n v="190.37279999999998"/>
    <n v="0.52062335344040378"/>
  </r>
  <r>
    <x v="879"/>
    <x v="0"/>
    <s v="TEC-AC-10002049"/>
    <x v="2"/>
    <x v="9"/>
    <n v="297.57600000000002"/>
    <s v="CA-2017-128531"/>
    <n v="1"/>
    <n v="3"/>
    <n v="0.2"/>
    <n v="-7.4394000000000347"/>
    <n v="0.52062335344040378"/>
  </r>
  <r>
    <x v="879"/>
    <x v="10"/>
    <s v="TEC-AC-10004855"/>
    <x v="2"/>
    <x v="9"/>
    <n v="139.96000000000004"/>
    <s v="CA-2017-125661"/>
    <n v="1"/>
    <n v="5"/>
    <n v="0.2"/>
    <n v="-22.743500000000004"/>
    <n v="0.52062335344040378"/>
  </r>
  <r>
    <x v="879"/>
    <x v="0"/>
    <s v="TEC-AC-10003023"/>
    <x v="2"/>
    <x v="9"/>
    <n v="94.992000000000004"/>
    <s v="CA-2017-128531"/>
    <n v="0"/>
    <n v="2"/>
    <n v="0.2"/>
    <n v="-2.374800000000004"/>
    <n v="0.52062335344040378"/>
  </r>
  <r>
    <x v="879"/>
    <x v="20"/>
    <s v="TEC-AC-10002323"/>
    <x v="2"/>
    <x v="9"/>
    <n v="88.4"/>
    <s v="CA-2017-124485"/>
    <n v="1"/>
    <n v="4"/>
    <n v="0"/>
    <n v="11.492000000000004"/>
    <n v="0.52062335344040378"/>
  </r>
  <r>
    <x v="879"/>
    <x v="0"/>
    <s v="OFF-PA-10000167"/>
    <x v="0"/>
    <x v="0"/>
    <n v="74.352000000000004"/>
    <s v="CA-2017-128531"/>
    <n v="0"/>
    <n v="3"/>
    <n v="0.2"/>
    <n v="23.234999999999992"/>
    <n v="0.43613829632717294"/>
  </r>
  <r>
    <x v="879"/>
    <x v="16"/>
    <s v="OFF-AP-10002765"/>
    <x v="0"/>
    <x v="12"/>
    <n v="42.384"/>
    <s v="CA-2017-123533"/>
    <n v="0"/>
    <n v="2"/>
    <n v="0.2"/>
    <n v="4.2384000000000022"/>
    <n v="0.49507917887403441"/>
  </r>
  <r>
    <x v="879"/>
    <x v="0"/>
    <s v="OFF-ST-10001325"/>
    <x v="0"/>
    <x v="1"/>
    <n v="41.92"/>
    <s v="CA-2017-128531"/>
    <n v="0"/>
    <n v="5"/>
    <n v="0.2"/>
    <n v="3.6679999999999993"/>
    <n v="0.44610841445725197"/>
  </r>
  <r>
    <x v="879"/>
    <x v="10"/>
    <s v="OFF-EN-10001532"/>
    <x v="0"/>
    <x v="11"/>
    <n v="40.752000000000002"/>
    <s v="CA-2017-125661"/>
    <n v="0"/>
    <n v="3"/>
    <n v="0.2"/>
    <n v="15.281999999999998"/>
    <n v="0.44424167803735209"/>
  </r>
  <r>
    <x v="879"/>
    <x v="4"/>
    <s v="TEC-PH-10001300"/>
    <x v="2"/>
    <x v="6"/>
    <n v="33.520000000000003"/>
    <s v="CA-2017-100468"/>
    <n v="1"/>
    <n v="2"/>
    <n v="0.2"/>
    <n v="3.3519999999999985"/>
    <n v="0.41105220110552465"/>
  </r>
  <r>
    <x v="879"/>
    <x v="22"/>
    <s v="OFF-SU-10004782"/>
    <x v="0"/>
    <x v="14"/>
    <n v="25.349999999999998"/>
    <s v="CA-2017-165561"/>
    <n v="1"/>
    <n v="3"/>
    <n v="0"/>
    <n v="7.6049999999999978"/>
    <n v="0.53938093436526824"/>
  </r>
  <r>
    <x v="879"/>
    <x v="11"/>
    <s v="OFF-PA-10000241"/>
    <x v="0"/>
    <x v="0"/>
    <n v="24.784000000000002"/>
    <s v="CA-2017-100083"/>
    <n v="1"/>
    <n v="1"/>
    <n v="0.2"/>
    <n v="7.7449999999999983"/>
    <n v="0.43613829632717294"/>
  </r>
  <r>
    <x v="879"/>
    <x v="20"/>
    <s v="OFF-BI-10000822"/>
    <x v="0"/>
    <x v="3"/>
    <n v="17.216000000000001"/>
    <s v="CA-2017-124485"/>
    <n v="0"/>
    <n v="4"/>
    <n v="0.2"/>
    <n v="6.025599999999999"/>
    <n v="0.46881743173671325"/>
  </r>
  <r>
    <x v="879"/>
    <x v="0"/>
    <s v="OFF-AR-10003405"/>
    <x v="0"/>
    <x v="4"/>
    <n v="14.04"/>
    <s v="CA-2017-128531"/>
    <n v="0"/>
    <n v="3"/>
    <n v="0.2"/>
    <n v="1.5794999999999986"/>
    <n v="0.45632477063632687"/>
  </r>
  <r>
    <x v="879"/>
    <x v="20"/>
    <s v="OFF-PA-10004971"/>
    <x v="0"/>
    <x v="0"/>
    <n v="11.56"/>
    <s v="CA-2017-124485"/>
    <n v="0"/>
    <n v="2"/>
    <n v="0"/>
    <n v="5.6644000000000005"/>
    <n v="0.43613829632717294"/>
  </r>
  <r>
    <x v="879"/>
    <x v="16"/>
    <s v="OFF-PA-10001609"/>
    <x v="0"/>
    <x v="0"/>
    <n v="10.528"/>
    <s v="CA-2017-123533"/>
    <n v="0"/>
    <n v="4"/>
    <n v="0.2"/>
    <n v="3.4215999999999993"/>
    <n v="0.43613829632717294"/>
  </r>
  <r>
    <x v="879"/>
    <x v="4"/>
    <s v="FUR-FU-10000010"/>
    <x v="1"/>
    <x v="8"/>
    <n v="9.94"/>
    <s v="CA-2017-100468"/>
    <n v="0"/>
    <n v="2"/>
    <n v="0"/>
    <n v="3.0813999999999995"/>
    <n v="0.4595170286641902"/>
  </r>
  <r>
    <x v="879"/>
    <x v="20"/>
    <s v="OFF-PA-10004888"/>
    <x v="0"/>
    <x v="0"/>
    <n v="6.48"/>
    <s v="CA-2017-124485"/>
    <n v="0"/>
    <n v="1"/>
    <n v="0"/>
    <n v="3.1104000000000003"/>
    <n v="0.43613829632717294"/>
  </r>
  <r>
    <x v="879"/>
    <x v="2"/>
    <s v="OFF-FA-10001754"/>
    <x v="0"/>
    <x v="7"/>
    <n v="4.4160000000000004"/>
    <s v="CA-2017-105284"/>
    <n v="1"/>
    <n v="3"/>
    <n v="0.2"/>
    <n v="1.6008"/>
    <n v="0.51168203684699509"/>
  </r>
  <r>
    <x v="879"/>
    <x v="0"/>
    <s v="OFF-FA-10002676"/>
    <x v="0"/>
    <x v="7"/>
    <n v="4.3440000000000003"/>
    <s v="CA-2017-128531"/>
    <n v="0"/>
    <n v="3"/>
    <n v="0.2"/>
    <n v="0.86879999999999979"/>
    <n v="0.51168203684699509"/>
  </r>
  <r>
    <x v="880"/>
    <x v="10"/>
    <s v="TEC-MA-10000418"/>
    <x v="2"/>
    <x v="15"/>
    <n v="4499.9850000000006"/>
    <s v="CA-2017-108196"/>
    <n v="1"/>
    <n v="5"/>
    <n v="0.7"/>
    <n v="-6599.978000000001"/>
    <n v="0.5183572270896134"/>
  </r>
  <r>
    <x v="880"/>
    <x v="14"/>
    <s v="FUR-TA-10001095"/>
    <x v="1"/>
    <x v="13"/>
    <n v="1568.61"/>
    <s v="CA-2017-169838"/>
    <n v="1"/>
    <n v="9"/>
    <n v="0"/>
    <n v="329.40809999999999"/>
    <n v="0.55975208308209756"/>
  </r>
  <r>
    <x v="880"/>
    <x v="23"/>
    <s v="OFF-ST-10000689"/>
    <x v="0"/>
    <x v="1"/>
    <n v="563.4"/>
    <s v="CA-2017-160535"/>
    <n v="1"/>
    <n v="4"/>
    <n v="0"/>
    <n v="67.608000000000004"/>
    <n v="0.44610841445725197"/>
  </r>
  <r>
    <x v="880"/>
    <x v="10"/>
    <s v="OFF-BI-10000545"/>
    <x v="0"/>
    <x v="3"/>
    <n v="456.58800000000008"/>
    <s v="CA-2017-108196"/>
    <n v="0"/>
    <n v="2"/>
    <n v="0.7"/>
    <n v="-304.39200000000005"/>
    <n v="0.46881743173671325"/>
  </r>
  <r>
    <x v="880"/>
    <x v="23"/>
    <s v="TEC-MA-10004255"/>
    <x v="2"/>
    <x v="15"/>
    <n v="319.92"/>
    <s v="CA-2017-160535"/>
    <n v="0"/>
    <n v="8"/>
    <n v="0"/>
    <n v="118.37040000000002"/>
    <n v="0.5183572270896134"/>
  </r>
  <r>
    <x v="880"/>
    <x v="4"/>
    <s v="FUR-CH-10004698"/>
    <x v="1"/>
    <x v="5"/>
    <n v="194.35200000000003"/>
    <s v="CA-2017-113341"/>
    <n v="1"/>
    <n v="3"/>
    <n v="0.2"/>
    <n v="19.435200000000009"/>
    <n v="0.46529189879902266"/>
  </r>
  <r>
    <x v="880"/>
    <x v="14"/>
    <s v="TEC-AC-10004518"/>
    <x v="2"/>
    <x v="9"/>
    <n v="160"/>
    <s v="CA-2017-169838"/>
    <n v="0"/>
    <n v="8"/>
    <n v="0"/>
    <n v="62.400000000000006"/>
    <n v="0.52062335344040378"/>
  </r>
  <r>
    <x v="880"/>
    <x v="10"/>
    <s v="TEC-AC-10000926"/>
    <x v="2"/>
    <x v="9"/>
    <n v="59.975999999999999"/>
    <s v="CA-2017-108196"/>
    <n v="0"/>
    <n v="3"/>
    <n v="0.2"/>
    <n v="11.995199999999997"/>
    <n v="0.52062335344040378"/>
  </r>
  <r>
    <x v="880"/>
    <x v="33"/>
    <s v="OFF-ST-10001325"/>
    <x v="0"/>
    <x v="1"/>
    <n v="73.36"/>
    <s v="CA-2017-132549"/>
    <n v="1"/>
    <n v="7"/>
    <n v="0"/>
    <n v="19.807200000000002"/>
    <n v="0.44610841445725197"/>
  </r>
  <r>
    <x v="880"/>
    <x v="13"/>
    <s v="TEC-PH-10002564"/>
    <x v="2"/>
    <x v="6"/>
    <n v="59.98"/>
    <s v="US-2017-119298"/>
    <n v="1"/>
    <n v="2"/>
    <n v="0"/>
    <n v="17.993999999999993"/>
    <n v="0.41105220110552465"/>
  </r>
  <r>
    <x v="880"/>
    <x v="14"/>
    <s v="OFF-BI-10004002"/>
    <x v="0"/>
    <x v="3"/>
    <n v="17.3"/>
    <s v="CA-2017-169838"/>
    <n v="0"/>
    <n v="1"/>
    <n v="0"/>
    <n v="8.3040000000000003"/>
    <n v="0.46881743173671325"/>
  </r>
  <r>
    <x v="880"/>
    <x v="16"/>
    <s v="OFF-PA-10004675"/>
    <x v="0"/>
    <x v="0"/>
    <n v="5.08"/>
    <s v="CA-2017-165470"/>
    <n v="1"/>
    <n v="1"/>
    <n v="0.2"/>
    <n v="1.6509999999999998"/>
    <n v="0.43613829632717294"/>
  </r>
  <r>
    <x v="881"/>
    <x v="4"/>
    <s v="FUR-BO-10002213"/>
    <x v="1"/>
    <x v="10"/>
    <n v="3406.6640000000002"/>
    <s v="CA-2017-107104"/>
    <n v="1"/>
    <n v="8"/>
    <n v="0.15"/>
    <n v="160.31359999999984"/>
    <n v="0.5176847302647779"/>
  </r>
  <r>
    <x v="881"/>
    <x v="33"/>
    <s v="TEC-MA-10000010"/>
    <x v="2"/>
    <x v="15"/>
    <n v="3040"/>
    <s v="CA-2017-133711"/>
    <n v="1"/>
    <n v="8"/>
    <n v="0"/>
    <n v="1459.2"/>
    <n v="0.5183572270896134"/>
  </r>
  <r>
    <x v="881"/>
    <x v="4"/>
    <s v="FUR-FU-10002937"/>
    <x v="1"/>
    <x v="8"/>
    <n v="595.38"/>
    <s v="CA-2017-107104"/>
    <n v="0"/>
    <n v="6"/>
    <n v="0"/>
    <n v="297.69"/>
    <n v="0.4595170286641902"/>
  </r>
  <r>
    <x v="881"/>
    <x v="2"/>
    <s v="TEC-PH-10004165"/>
    <x v="2"/>
    <x v="6"/>
    <n v="494.98199999999997"/>
    <s v="US-2017-126893"/>
    <n v="1"/>
    <n v="3"/>
    <n v="0.4"/>
    <n v="-115.49580000000006"/>
    <n v="0.41105220110552465"/>
  </r>
  <r>
    <x v="881"/>
    <x v="20"/>
    <s v="FUR-TA-10002958"/>
    <x v="1"/>
    <x v="13"/>
    <n v="313.17599999999999"/>
    <s v="CA-2017-130288"/>
    <n v="1"/>
    <n v="2"/>
    <n v="0.4"/>
    <n v="-120.05080000000007"/>
    <n v="0.55975208308209756"/>
  </r>
  <r>
    <x v="881"/>
    <x v="33"/>
    <s v="OFF-BI-10000666"/>
    <x v="0"/>
    <x v="3"/>
    <n v="91.679999999999993"/>
    <s v="CA-2017-133711"/>
    <n v="0"/>
    <n v="3"/>
    <n v="0"/>
    <n v="45.839999999999996"/>
    <n v="0.46881743173671325"/>
  </r>
  <r>
    <x v="881"/>
    <x v="37"/>
    <s v="TEC-AC-10003447"/>
    <x v="2"/>
    <x v="9"/>
    <n v="59.97"/>
    <s v="CA-2017-145135"/>
    <n v="1"/>
    <n v="3"/>
    <n v="0"/>
    <n v="14.992499999999996"/>
    <n v="0.52062335344040378"/>
  </r>
  <r>
    <x v="881"/>
    <x v="2"/>
    <s v="OFF-BI-10003364"/>
    <x v="0"/>
    <x v="3"/>
    <n v="78.759000000000015"/>
    <s v="US-2017-158288"/>
    <n v="1"/>
    <n v="9"/>
    <n v="0.7"/>
    <n v="-57.75660000000002"/>
    <n v="0.46881743173671325"/>
  </r>
  <r>
    <x v="881"/>
    <x v="33"/>
    <s v="OFF-PA-10001685"/>
    <x v="0"/>
    <x v="0"/>
    <n v="70.98"/>
    <s v="CA-2017-133711"/>
    <n v="0"/>
    <n v="7"/>
    <n v="0"/>
    <n v="34.780200000000001"/>
    <n v="0.43613829632717294"/>
  </r>
  <r>
    <x v="881"/>
    <x v="4"/>
    <s v="OFF-AP-10000055"/>
    <x v="0"/>
    <x v="12"/>
    <n v="64.959999999999994"/>
    <s v="CA-2017-107104"/>
    <n v="0"/>
    <n v="2"/>
    <n v="0"/>
    <n v="19.487999999999992"/>
    <n v="0.49507917887403441"/>
  </r>
  <r>
    <x v="881"/>
    <x v="4"/>
    <s v="OFF-AR-10004269"/>
    <x v="0"/>
    <x v="4"/>
    <n v="37.17"/>
    <s v="CA-2017-107104"/>
    <n v="0"/>
    <n v="9"/>
    <n v="0"/>
    <n v="10.4076"/>
    <n v="0.45632477063632687"/>
  </r>
  <r>
    <x v="881"/>
    <x v="33"/>
    <s v="OFF-BI-10004352"/>
    <x v="0"/>
    <x v="3"/>
    <n v="33.75"/>
    <s v="CA-2017-133711"/>
    <n v="0"/>
    <n v="5"/>
    <n v="0"/>
    <n v="16.875"/>
    <n v="0.46881743173671325"/>
  </r>
  <r>
    <x v="881"/>
    <x v="0"/>
    <s v="OFF-AR-10000716"/>
    <x v="0"/>
    <x v="4"/>
    <n v="17.856000000000002"/>
    <s v="CA-2017-106915"/>
    <n v="1"/>
    <n v="4"/>
    <n v="0.2"/>
    <n v="4.2408000000000001"/>
    <n v="0.45632477063632687"/>
  </r>
  <r>
    <x v="881"/>
    <x v="37"/>
    <s v="OFF-PA-10004285"/>
    <x v="0"/>
    <x v="0"/>
    <n v="13.36"/>
    <s v="CA-2017-145135"/>
    <n v="0"/>
    <n v="2"/>
    <n v="0"/>
    <n v="6.4127999999999998"/>
    <n v="0.43613829632717294"/>
  </r>
  <r>
    <x v="881"/>
    <x v="22"/>
    <s v="OFF-BI-10002954"/>
    <x v="0"/>
    <x v="3"/>
    <n v="7.3120000000000012"/>
    <s v="CA-2017-129693"/>
    <n v="1"/>
    <n v="2"/>
    <n v="0.2"/>
    <n v="2.5591999999999997"/>
    <n v="0.46881743173671325"/>
  </r>
  <r>
    <x v="881"/>
    <x v="16"/>
    <s v="OFF-BI-10000145"/>
    <x v="0"/>
    <x v="3"/>
    <n v="3.7440000000000007"/>
    <s v="US-2017-158309"/>
    <n v="1"/>
    <n v="4"/>
    <n v="0.7"/>
    <n v="-2.6207999999999991"/>
    <n v="0.46881743173671325"/>
  </r>
  <r>
    <x v="882"/>
    <x v="16"/>
    <s v="FUR-TA-10001039"/>
    <x v="1"/>
    <x v="13"/>
    <n v="331.02300000000008"/>
    <s v="CA-2017-104276"/>
    <n v="1"/>
    <n v="7"/>
    <n v="0.45"/>
    <n v="-114.35339999999997"/>
    <n v="0.55975208308209756"/>
  </r>
  <r>
    <x v="882"/>
    <x v="12"/>
    <s v="TEC-PH-10002483"/>
    <x v="2"/>
    <x v="6"/>
    <n v="271.99200000000002"/>
    <s v="CA-2017-152121"/>
    <n v="1"/>
    <n v="1"/>
    <n v="0.2"/>
    <n v="23.799300000000002"/>
    <n v="0.41105220110552465"/>
  </r>
  <r>
    <x v="882"/>
    <x v="23"/>
    <s v="OFF-PA-10000100"/>
    <x v="0"/>
    <x v="0"/>
    <n v="204.95000000000002"/>
    <s v="CA-2017-117583"/>
    <n v="1"/>
    <n v="5"/>
    <n v="0"/>
    <n v="100.4255"/>
    <n v="0.43613829632717294"/>
  </r>
  <r>
    <x v="882"/>
    <x v="14"/>
    <s v="OFF-AP-10003842"/>
    <x v="0"/>
    <x v="12"/>
    <n v="167.292"/>
    <s v="CA-2017-162313"/>
    <n v="1"/>
    <n v="6"/>
    <n v="0.1"/>
    <n v="29.7408"/>
    <n v="0.49507917887403441"/>
  </r>
  <r>
    <x v="882"/>
    <x v="42"/>
    <s v="OFF-BI-10000977"/>
    <x v="0"/>
    <x v="3"/>
    <n v="152"/>
    <s v="CA-2017-144911"/>
    <n v="1"/>
    <n v="5"/>
    <n v="0"/>
    <n v="69.919999999999987"/>
    <n v="0.46881743173671325"/>
  </r>
  <r>
    <x v="882"/>
    <x v="16"/>
    <s v="TEC-PH-10001944"/>
    <x v="2"/>
    <x v="6"/>
    <n v="116.75999999999999"/>
    <s v="CA-2017-104276"/>
    <n v="0"/>
    <n v="1"/>
    <n v="0.2"/>
    <n v="14.594999999999985"/>
    <n v="0.41105220110552465"/>
  </r>
  <r>
    <x v="882"/>
    <x v="1"/>
    <s v="OFF-ST-10004337"/>
    <x v="0"/>
    <x v="1"/>
    <n v="97.984000000000009"/>
    <s v="CA-2017-129686"/>
    <n v="1"/>
    <n v="2"/>
    <n v="0.2"/>
    <n v="-24.496000000000002"/>
    <n v="0.44610841445725197"/>
  </r>
  <r>
    <x v="882"/>
    <x v="23"/>
    <s v="OFF-BI-10004233"/>
    <x v="0"/>
    <x v="3"/>
    <n v="79.95"/>
    <s v="CA-2017-117583"/>
    <n v="0"/>
    <n v="5"/>
    <n v="0"/>
    <n v="38.376000000000005"/>
    <n v="0.46881743173671325"/>
  </r>
  <r>
    <x v="882"/>
    <x v="1"/>
    <s v="TEC-AC-10001266"/>
    <x v="2"/>
    <x v="9"/>
    <n v="62.400000000000006"/>
    <s v="CA-2017-129686"/>
    <n v="0"/>
    <n v="6"/>
    <n v="0.2"/>
    <n v="19.499999999999993"/>
    <n v="0.52062335344040378"/>
  </r>
  <r>
    <x v="882"/>
    <x v="42"/>
    <s v="TEC-AC-10004633"/>
    <x v="2"/>
    <x v="9"/>
    <n v="34.950000000000003"/>
    <s v="CA-2017-144911"/>
    <n v="0"/>
    <n v="5"/>
    <n v="0"/>
    <n v="15.378000000000004"/>
    <n v="0.52062335344040378"/>
  </r>
  <r>
    <x v="882"/>
    <x v="12"/>
    <s v="OFF-ST-10000876"/>
    <x v="0"/>
    <x v="1"/>
    <n v="39.808"/>
    <s v="US-2017-114230"/>
    <n v="1"/>
    <n v="4"/>
    <n v="0.2"/>
    <n v="3.9808000000000003"/>
    <n v="0.44610841445725197"/>
  </r>
  <r>
    <x v="882"/>
    <x v="23"/>
    <s v="OFF-AR-10000658"/>
    <x v="0"/>
    <x v="4"/>
    <n v="34.650000000000006"/>
    <s v="CA-2017-117583"/>
    <n v="0"/>
    <n v="3"/>
    <n v="0"/>
    <n v="9.702"/>
    <n v="0.45632477063632687"/>
  </r>
  <r>
    <x v="882"/>
    <x v="23"/>
    <s v="FUR-FU-10001889"/>
    <x v="1"/>
    <x v="8"/>
    <n v="31.56"/>
    <s v="CA-2017-159639"/>
    <n v="1"/>
    <n v="3"/>
    <n v="0"/>
    <n v="10.4148"/>
    <n v="0.4595170286641902"/>
  </r>
  <r>
    <x v="882"/>
    <x v="23"/>
    <s v="OFF-PA-10001246"/>
    <x v="0"/>
    <x v="0"/>
    <n v="25.92"/>
    <s v="CA-2017-117583"/>
    <n v="0"/>
    <n v="4"/>
    <n v="0"/>
    <n v="12.441600000000001"/>
    <n v="0.43613829632717294"/>
  </r>
  <r>
    <x v="883"/>
    <x v="5"/>
    <s v="OFF-ST-10003805"/>
    <x v="0"/>
    <x v="1"/>
    <n v="1263.3000000000002"/>
    <s v="CA-2017-163167"/>
    <n v="1"/>
    <n v="6"/>
    <n v="0"/>
    <n v="315.82499999999993"/>
    <n v="0.44610841445725197"/>
  </r>
  <r>
    <x v="883"/>
    <x v="5"/>
    <s v="OFF-ST-10004459"/>
    <x v="0"/>
    <x v="1"/>
    <n v="1126.02"/>
    <s v="CA-2017-163167"/>
    <n v="0"/>
    <n v="3"/>
    <n v="0"/>
    <n v="56.300999999999988"/>
    <n v="0.44610841445725197"/>
  </r>
  <r>
    <x v="883"/>
    <x v="2"/>
    <s v="FUR-CH-10002647"/>
    <x v="1"/>
    <x v="5"/>
    <n v="347.80200000000002"/>
    <s v="CA-2017-127243"/>
    <n v="1"/>
    <n v="7"/>
    <n v="0.3"/>
    <n v="-24.842999999999961"/>
    <n v="0.46529189879902266"/>
  </r>
  <r>
    <x v="883"/>
    <x v="2"/>
    <s v="TEC-PH-10004539"/>
    <x v="2"/>
    <x v="6"/>
    <n v="340.18200000000002"/>
    <s v="CA-2017-127243"/>
    <n v="0"/>
    <n v="3"/>
    <n v="0.4"/>
    <n v="-73.706100000000021"/>
    <n v="0.41105220110552465"/>
  </r>
  <r>
    <x v="883"/>
    <x v="5"/>
    <s v="FUR-CH-10004477"/>
    <x v="1"/>
    <x v="5"/>
    <n v="182.67000000000002"/>
    <s v="CA-2017-163167"/>
    <n v="0"/>
    <n v="3"/>
    <n v="0"/>
    <n v="52.974299999999992"/>
    <n v="0.46529189879902266"/>
  </r>
  <r>
    <x v="883"/>
    <x v="5"/>
    <s v="TEC-AC-10003441"/>
    <x v="2"/>
    <x v="9"/>
    <n v="101.69999999999999"/>
    <s v="CA-2017-163167"/>
    <n v="0"/>
    <n v="6"/>
    <n v="0"/>
    <n v="6.1019999999999968"/>
    <n v="0.52062335344040378"/>
  </r>
  <r>
    <x v="883"/>
    <x v="2"/>
    <s v="OFF-ST-10002301"/>
    <x v="0"/>
    <x v="1"/>
    <n v="32.544000000000004"/>
    <s v="CA-2017-127243"/>
    <n v="0"/>
    <n v="2"/>
    <n v="0.2"/>
    <n v="-7.7292000000000041"/>
    <n v="0.44610841445725197"/>
  </r>
  <r>
    <x v="883"/>
    <x v="2"/>
    <s v="OFF-FA-10004076"/>
    <x v="0"/>
    <x v="7"/>
    <n v="12.672000000000001"/>
    <s v="CA-2017-127243"/>
    <n v="0"/>
    <n v="8"/>
    <n v="0.2"/>
    <n v="2.6927999999999992"/>
    <n v="0.51168203684699509"/>
  </r>
  <r>
    <x v="883"/>
    <x v="16"/>
    <s v="OFF-BI-10002976"/>
    <x v="0"/>
    <x v="3"/>
    <n v="7.4340000000000011"/>
    <s v="CA-2017-123617"/>
    <n v="1"/>
    <n v="6"/>
    <n v="0.7"/>
    <n v="-5.6993999999999971"/>
    <n v="0.46881743173671325"/>
  </r>
  <r>
    <x v="883"/>
    <x v="37"/>
    <s v="OFF-BI-10001890"/>
    <x v="0"/>
    <x v="3"/>
    <n v="7.16"/>
    <s v="CA-2017-105018"/>
    <n v="1"/>
    <n v="2"/>
    <n v="0"/>
    <n v="3.4367999999999999"/>
    <n v="0.46881743173671325"/>
  </r>
  <r>
    <x v="883"/>
    <x v="2"/>
    <s v="OFF-BI-10003166"/>
    <x v="0"/>
    <x v="3"/>
    <n v="6.8880000000000017"/>
    <s v="CA-2017-127243"/>
    <n v="0"/>
    <n v="2"/>
    <n v="0.7"/>
    <n v="-5.0511999999999997"/>
    <n v="0.46881743173671325"/>
  </r>
  <r>
    <x v="884"/>
    <x v="1"/>
    <s v="FUR-FU-10003806"/>
    <x v="1"/>
    <x v="8"/>
    <n v="242.17600000000004"/>
    <s v="CA-2017-160241"/>
    <n v="1"/>
    <n v="4"/>
    <n v="0.6"/>
    <n v="-302.72000000000003"/>
    <n v="0.4595170286641902"/>
  </r>
  <r>
    <x v="884"/>
    <x v="0"/>
    <s v="TEC-AC-10004864"/>
    <x v="2"/>
    <x v="9"/>
    <n v="58.415999999999997"/>
    <s v="US-2017-131674"/>
    <n v="1"/>
    <n v="2"/>
    <n v="0.2"/>
    <n v="16.794600000000003"/>
    <n v="0.52062335344040378"/>
  </r>
  <r>
    <x v="885"/>
    <x v="14"/>
    <s v="OFF-ST-10001370"/>
    <x v="0"/>
    <x v="1"/>
    <n v="496.86"/>
    <s v="CA-2017-156748"/>
    <n v="1"/>
    <n v="7"/>
    <n v="0"/>
    <n v="24.842999999999947"/>
    <n v="0.44610841445725197"/>
  </r>
  <r>
    <x v="885"/>
    <x v="14"/>
    <s v="FUR-CH-10000513"/>
    <x v="1"/>
    <x v="5"/>
    <n v="389.97"/>
    <s v="CA-2017-156748"/>
    <n v="0"/>
    <n v="3"/>
    <n v="0"/>
    <n v="35.097300000000004"/>
    <n v="0.46529189879902266"/>
  </r>
  <r>
    <x v="885"/>
    <x v="25"/>
    <s v="TEC-PH-10002890"/>
    <x v="2"/>
    <x v="6"/>
    <n v="36.192"/>
    <s v="US-2017-134761"/>
    <n v="1"/>
    <n v="1"/>
    <n v="0.2"/>
    <n v="2.7143999999999995"/>
    <n v="0.41105220110552465"/>
  </r>
  <r>
    <x v="885"/>
    <x v="14"/>
    <s v="OFF-PA-10000380"/>
    <x v="0"/>
    <x v="0"/>
    <n v="33.36"/>
    <s v="CA-2017-156748"/>
    <n v="0"/>
    <n v="4"/>
    <n v="0"/>
    <n v="16.68"/>
    <n v="0.43613829632717294"/>
  </r>
  <r>
    <x v="885"/>
    <x v="14"/>
    <s v="OFF-PA-10002713"/>
    <x v="0"/>
    <x v="0"/>
    <n v="13.76"/>
    <s v="CA-2017-156748"/>
    <n v="0"/>
    <n v="2"/>
    <n v="0"/>
    <n v="6.3295999999999992"/>
    <n v="0.43613829632717294"/>
  </r>
  <r>
    <x v="886"/>
    <x v="6"/>
    <s v="OFF-AP-10002945"/>
    <x v="0"/>
    <x v="12"/>
    <n v="2104.5499999999997"/>
    <s v="CA-2017-143805"/>
    <n v="1"/>
    <n v="7"/>
    <n v="0"/>
    <n v="694.50149999999985"/>
    <n v="0.49507917887403441"/>
  </r>
  <r>
    <x v="886"/>
    <x v="4"/>
    <s v="OFF-ST-10002292"/>
    <x v="0"/>
    <x v="1"/>
    <n v="1112.94"/>
    <s v="US-2017-155768"/>
    <n v="1"/>
    <n v="3"/>
    <n v="0"/>
    <n v="222.58799999999991"/>
    <n v="0.44610841445725197"/>
  </r>
  <r>
    <x v="886"/>
    <x v="32"/>
    <s v="OFF-AP-10002945"/>
    <x v="0"/>
    <x v="12"/>
    <n v="901.94999999999993"/>
    <s v="CA-2017-142594"/>
    <n v="1"/>
    <n v="3"/>
    <n v="0"/>
    <n v="297.64349999999996"/>
    <n v="0.49507917887403441"/>
  </r>
  <r>
    <x v="886"/>
    <x v="25"/>
    <s v="TEC-PH-10003811"/>
    <x v="2"/>
    <x v="6"/>
    <n v="863.928"/>
    <s v="CA-2017-127698"/>
    <n v="1"/>
    <n v="9"/>
    <n v="0.2"/>
    <n v="86.392799999999994"/>
    <n v="0.41105220110552465"/>
  </r>
  <r>
    <x v="886"/>
    <x v="37"/>
    <s v="FUR-CH-10004997"/>
    <x v="1"/>
    <x v="5"/>
    <n v="751.92"/>
    <s v="CA-2017-157336"/>
    <n v="1"/>
    <n v="4"/>
    <n v="0"/>
    <n v="150.38400000000001"/>
    <n v="0.46529189879902266"/>
  </r>
  <r>
    <x v="886"/>
    <x v="32"/>
    <s v="FUR-TA-10001095"/>
    <x v="1"/>
    <x v="13"/>
    <n v="366.00899999999996"/>
    <s v="CA-2017-142594"/>
    <n v="0"/>
    <n v="3"/>
    <n v="0.3"/>
    <n v="-47.058300000000003"/>
    <n v="0.55975208308209756"/>
  </r>
  <r>
    <x v="886"/>
    <x v="0"/>
    <s v="FUR-CH-10002647"/>
    <x v="1"/>
    <x v="5"/>
    <n v="248.43"/>
    <s v="CA-2017-130393"/>
    <n v="1"/>
    <n v="5"/>
    <n v="0.3"/>
    <n v="-17.744999999999976"/>
    <n v="0.46529189879902266"/>
  </r>
  <r>
    <x v="886"/>
    <x v="36"/>
    <s v="TEC-PH-10003931"/>
    <x v="2"/>
    <x v="6"/>
    <n v="179.97"/>
    <s v="CA-2017-113621"/>
    <n v="1"/>
    <n v="3"/>
    <n v="0"/>
    <n v="44.992500000000007"/>
    <n v="0.41105220110552465"/>
  </r>
  <r>
    <x v="886"/>
    <x v="36"/>
    <s v="FUR-CH-10001270"/>
    <x v="1"/>
    <x v="5"/>
    <n v="172.5"/>
    <s v="CA-2017-113621"/>
    <n v="0"/>
    <n v="2"/>
    <n v="0"/>
    <n v="51.749999999999986"/>
    <n v="0.46529189879902266"/>
  </r>
  <r>
    <x v="886"/>
    <x v="32"/>
    <s v="TEC-PH-10000193"/>
    <x v="2"/>
    <x v="6"/>
    <n v="137.94"/>
    <s v="CA-2017-142594"/>
    <n v="0"/>
    <n v="3"/>
    <n v="0"/>
    <n v="35.864399999999996"/>
    <n v="0.41105220110552465"/>
  </r>
  <r>
    <x v="886"/>
    <x v="32"/>
    <s v="FUR-FU-10002045"/>
    <x v="1"/>
    <x v="8"/>
    <n v="111.15"/>
    <s v="CA-2017-142594"/>
    <n v="0"/>
    <n v="5"/>
    <n v="0"/>
    <n v="48.906000000000006"/>
    <n v="0.4595170286641902"/>
  </r>
  <r>
    <x v="886"/>
    <x v="37"/>
    <s v="OFF-BI-10004236"/>
    <x v="0"/>
    <x v="3"/>
    <n v="88.08"/>
    <s v="CA-2017-157336"/>
    <n v="0"/>
    <n v="6"/>
    <n v="0"/>
    <n v="40.516799999999996"/>
    <n v="0.46881743173671325"/>
  </r>
  <r>
    <x v="886"/>
    <x v="0"/>
    <s v="FUR-CH-10004477"/>
    <x v="1"/>
    <x v="5"/>
    <n v="85.245999999999995"/>
    <s v="CA-2017-130393"/>
    <n v="0"/>
    <n v="2"/>
    <n v="0.3"/>
    <n v="-1.217800000000004"/>
    <n v="0.46529189879902266"/>
  </r>
  <r>
    <x v="886"/>
    <x v="4"/>
    <s v="OFF-PA-10001357"/>
    <x v="0"/>
    <x v="0"/>
    <n v="47.9"/>
    <s v="US-2017-155768"/>
    <n v="0"/>
    <n v="1"/>
    <n v="0"/>
    <n v="22.991999999999997"/>
    <n v="0.43613829632717294"/>
  </r>
  <r>
    <x v="886"/>
    <x v="6"/>
    <s v="OFF-SU-10004664"/>
    <x v="0"/>
    <x v="14"/>
    <n v="40.700000000000003"/>
    <s v="CA-2017-143805"/>
    <n v="0"/>
    <n v="5"/>
    <n v="0"/>
    <n v="11.802999999999999"/>
    <n v="0.53938093436526824"/>
  </r>
  <r>
    <x v="886"/>
    <x v="4"/>
    <s v="FUR-FU-10000448"/>
    <x v="1"/>
    <x v="8"/>
    <n v="31.96"/>
    <s v="US-2017-155768"/>
    <n v="0"/>
    <n v="2"/>
    <n v="0"/>
    <n v="1.597999999999999"/>
    <n v="0.4595170286641902"/>
  </r>
  <r>
    <x v="886"/>
    <x v="28"/>
    <s v="OFF-PA-10004040"/>
    <x v="0"/>
    <x v="0"/>
    <n v="23.92"/>
    <s v="CA-2017-129903"/>
    <n v="1"/>
    <n v="4"/>
    <n v="0"/>
    <n v="11.720800000000001"/>
    <n v="0.43613829632717294"/>
  </r>
  <r>
    <x v="886"/>
    <x v="4"/>
    <s v="OFF-AR-10001149"/>
    <x v="0"/>
    <x v="4"/>
    <n v="23.04"/>
    <s v="CA-2017-104689"/>
    <n v="1"/>
    <n v="8"/>
    <n v="0"/>
    <n v="6.911999999999999"/>
    <n v="0.45632477063632687"/>
  </r>
  <r>
    <x v="886"/>
    <x v="4"/>
    <s v="OFF-EN-10001219"/>
    <x v="0"/>
    <x v="11"/>
    <n v="22.919999999999998"/>
    <s v="US-2017-155768"/>
    <n v="0"/>
    <n v="3"/>
    <n v="0"/>
    <n v="11.230799999999999"/>
    <n v="0.44424167803735209"/>
  </r>
  <r>
    <x v="886"/>
    <x v="18"/>
    <s v="FUR-FU-10001196"/>
    <x v="1"/>
    <x v="8"/>
    <n v="17.309999999999999"/>
    <s v="CA-2017-136434"/>
    <n v="1"/>
    <n v="3"/>
    <n v="0"/>
    <n v="5.1929999999999996"/>
    <n v="0.4595170286641902"/>
  </r>
  <r>
    <x v="886"/>
    <x v="4"/>
    <s v="FUR-FU-10003724"/>
    <x v="1"/>
    <x v="8"/>
    <n v="16.739999999999998"/>
    <s v="US-2017-150035"/>
    <n v="1"/>
    <n v="2"/>
    <n v="0"/>
    <n v="4.3523999999999994"/>
    <n v="0.4595170286641902"/>
  </r>
  <r>
    <x v="886"/>
    <x v="0"/>
    <s v="OFF-AP-10004859"/>
    <x v="0"/>
    <x v="12"/>
    <n v="11.647999999999998"/>
    <s v="CA-2017-130393"/>
    <n v="0"/>
    <n v="4"/>
    <n v="0.8"/>
    <n v="-30.867200000000004"/>
    <n v="0.49507917887403441"/>
  </r>
  <r>
    <x v="886"/>
    <x v="15"/>
    <s v="OFF-AR-10000940"/>
    <x v="0"/>
    <x v="4"/>
    <n v="4.7039999999999997"/>
    <s v="CA-2017-136483"/>
    <n v="1"/>
    <n v="2"/>
    <n v="0.2"/>
    <n v="0.41160000000000019"/>
    <n v="0.45632477063632687"/>
  </r>
  <r>
    <x v="887"/>
    <x v="43"/>
    <s v="OFF-ST-10000142"/>
    <x v="0"/>
    <x v="1"/>
    <n v="2079.4"/>
    <s v="CA-2017-163804"/>
    <n v="1"/>
    <n v="5"/>
    <n v="0"/>
    <n v="582.23199999999997"/>
    <n v="0.44610841445725197"/>
  </r>
  <r>
    <x v="887"/>
    <x v="0"/>
    <s v="FUR-BO-10003893"/>
    <x v="1"/>
    <x v="10"/>
    <n v="781.86399999999992"/>
    <s v="CA-2017-164770"/>
    <n v="1"/>
    <n v="10"/>
    <n v="0.32"/>
    <n v="-137.97600000000008"/>
    <n v="0.5176847302647779"/>
  </r>
  <r>
    <x v="887"/>
    <x v="43"/>
    <s v="TEC-PH-10000441"/>
    <x v="2"/>
    <x v="6"/>
    <n v="629.94999999999993"/>
    <s v="CA-2017-163804"/>
    <n v="0"/>
    <n v="5"/>
    <n v="0"/>
    <n v="176.38600000000002"/>
    <n v="0.41105220110552465"/>
  </r>
  <r>
    <x v="887"/>
    <x v="20"/>
    <s v="OFF-BI-10004318"/>
    <x v="0"/>
    <x v="3"/>
    <n v="415.17600000000004"/>
    <s v="US-2017-155103"/>
    <n v="1"/>
    <n v="3"/>
    <n v="0.2"/>
    <n v="134.93219999999999"/>
    <n v="0.46881743173671325"/>
  </r>
  <r>
    <x v="887"/>
    <x v="30"/>
    <s v="OFF-BI-10001107"/>
    <x v="0"/>
    <x v="3"/>
    <n v="115.84"/>
    <s v="CA-2017-105354"/>
    <n v="1"/>
    <n v="8"/>
    <n v="0"/>
    <n v="54.444800000000001"/>
    <n v="0.46881743173671325"/>
  </r>
  <r>
    <x v="887"/>
    <x v="4"/>
    <s v="OFF-BI-10000632"/>
    <x v="0"/>
    <x v="3"/>
    <n v="104.184"/>
    <s v="US-2017-113985"/>
    <n v="1"/>
    <n v="3"/>
    <n v="0.2"/>
    <n v="33.8598"/>
    <n v="0.46881743173671325"/>
  </r>
  <r>
    <x v="887"/>
    <x v="26"/>
    <s v="TEC-AC-10002942"/>
    <x v="2"/>
    <x v="9"/>
    <n v="165.60000000000002"/>
    <s v="CA-2017-143154"/>
    <n v="1"/>
    <n v="3"/>
    <n v="0.2"/>
    <n v="-6.2100000000000151"/>
    <n v="0.52062335344040378"/>
  </r>
  <r>
    <x v="887"/>
    <x v="43"/>
    <s v="FUR-FU-10004864"/>
    <x v="1"/>
    <x v="8"/>
    <n v="72.42"/>
    <s v="CA-2017-163804"/>
    <n v="0"/>
    <n v="6"/>
    <n v="0"/>
    <n v="23.898600000000002"/>
    <n v="0.4595170286641902"/>
  </r>
  <r>
    <x v="887"/>
    <x v="4"/>
    <s v="OFF-AP-10001303"/>
    <x v="0"/>
    <x v="12"/>
    <n v="59.699999999999996"/>
    <s v="US-2017-113985"/>
    <n v="0"/>
    <n v="3"/>
    <n v="0"/>
    <n v="26.864999999999995"/>
    <n v="0.49507917887403441"/>
  </r>
  <r>
    <x v="887"/>
    <x v="20"/>
    <s v="OFF-PA-10000062"/>
    <x v="0"/>
    <x v="0"/>
    <n v="54.96"/>
    <s v="US-2017-155103"/>
    <n v="0"/>
    <n v="1"/>
    <n v="0"/>
    <n v="26.930399999999999"/>
    <n v="0.43613829632717294"/>
  </r>
  <r>
    <x v="887"/>
    <x v="4"/>
    <s v="OFF-PA-10002464"/>
    <x v="0"/>
    <x v="0"/>
    <n v="40.46"/>
    <s v="US-2017-108455"/>
    <n v="1"/>
    <n v="7"/>
    <n v="0"/>
    <n v="19.825400000000002"/>
    <n v="0.43613829632717294"/>
  </r>
  <r>
    <x v="887"/>
    <x v="20"/>
    <s v="OFF-BI-10004236"/>
    <x v="0"/>
    <x v="3"/>
    <n v="35.231999999999999"/>
    <s v="US-2017-155103"/>
    <n v="0"/>
    <n v="3"/>
    <n v="0.2"/>
    <n v="11.450399999999998"/>
    <n v="0.46881743173671325"/>
  </r>
  <r>
    <x v="887"/>
    <x v="4"/>
    <s v="OFF-ST-10002214"/>
    <x v="0"/>
    <x v="1"/>
    <n v="33.869999999999997"/>
    <s v="US-2017-108455"/>
    <n v="0"/>
    <n v="3"/>
    <n v="0"/>
    <n v="8.8061999999999987"/>
    <n v="0.44610841445725197"/>
  </r>
  <r>
    <x v="887"/>
    <x v="0"/>
    <s v="OFF-PA-10003893"/>
    <x v="0"/>
    <x v="0"/>
    <n v="30.816000000000003"/>
    <s v="CA-2017-164770"/>
    <n v="0"/>
    <n v="9"/>
    <n v="0.2"/>
    <n v="9.6299999999999955"/>
    <n v="0.43613829632717294"/>
  </r>
  <r>
    <x v="887"/>
    <x v="4"/>
    <s v="OFF-PA-10002262"/>
    <x v="0"/>
    <x v="0"/>
    <n v="25.92"/>
    <s v="US-2017-108455"/>
    <n v="0"/>
    <n v="4"/>
    <n v="0"/>
    <n v="12.441600000000001"/>
    <n v="0.43613829632717294"/>
  </r>
  <r>
    <x v="887"/>
    <x v="4"/>
    <s v="OFF-BI-10002353"/>
    <x v="0"/>
    <x v="3"/>
    <n v="24.704000000000001"/>
    <s v="US-2017-113985"/>
    <n v="0"/>
    <n v="2"/>
    <n v="0.2"/>
    <n v="9.2639999999999993"/>
    <n v="0.46881743173671325"/>
  </r>
  <r>
    <x v="887"/>
    <x v="4"/>
    <s v="FUR-FU-10003026"/>
    <x v="1"/>
    <x v="8"/>
    <n v="14.52"/>
    <s v="US-2017-113985"/>
    <n v="0"/>
    <n v="3"/>
    <n v="0"/>
    <n v="5.6627999999999998"/>
    <n v="0.4595170286641902"/>
  </r>
  <r>
    <x v="888"/>
    <x v="4"/>
    <s v="OFF-ST-10001932"/>
    <x v="0"/>
    <x v="1"/>
    <n v="772.68"/>
    <s v="CA-2017-161025"/>
    <n v="1"/>
    <n v="4"/>
    <n v="0"/>
    <n v="108.17520000000002"/>
    <n v="0.44610841445725197"/>
  </r>
  <r>
    <x v="888"/>
    <x v="18"/>
    <s v="FUR-TA-10004575"/>
    <x v="1"/>
    <x v="13"/>
    <n v="581.96"/>
    <s v="CA-2017-122063"/>
    <n v="1"/>
    <n v="2"/>
    <n v="0"/>
    <n v="104.75279999999998"/>
    <n v="0.55975208308209756"/>
  </r>
  <r>
    <x v="888"/>
    <x v="20"/>
    <s v="FUR-CH-10002965"/>
    <x v="1"/>
    <x v="5"/>
    <n v="542.64599999999996"/>
    <s v="US-2017-150861"/>
    <n v="1"/>
    <n v="3"/>
    <n v="0.1"/>
    <n v="102.49980000000001"/>
    <n v="0.46529189879902266"/>
  </r>
  <r>
    <x v="888"/>
    <x v="20"/>
    <s v="FUR-TA-10002228"/>
    <x v="1"/>
    <x v="13"/>
    <n v="400.03199999999998"/>
    <s v="US-2017-150861"/>
    <n v="0"/>
    <n v="2"/>
    <n v="0.4"/>
    <n v="-153.34560000000005"/>
    <n v="0.55975208308209756"/>
  </r>
  <r>
    <x v="888"/>
    <x v="2"/>
    <s v="OFF-AP-10000179"/>
    <x v="0"/>
    <x v="12"/>
    <n v="394.81600000000003"/>
    <s v="US-2017-161683"/>
    <n v="1"/>
    <n v="4"/>
    <n v="0.2"/>
    <n v="93.768799999999999"/>
    <n v="0.49507917887403441"/>
  </r>
  <r>
    <x v="888"/>
    <x v="4"/>
    <s v="FUR-TA-10004147"/>
    <x v="1"/>
    <x v="13"/>
    <n v="268.70400000000001"/>
    <s v="CA-2017-149762"/>
    <n v="1"/>
    <n v="3"/>
    <n v="0.2"/>
    <n v="6.717599999999976"/>
    <n v="0.55975208308209756"/>
  </r>
  <r>
    <x v="888"/>
    <x v="4"/>
    <s v="FUR-BO-10001337"/>
    <x v="1"/>
    <x v="10"/>
    <n v="205.666"/>
    <s v="CA-2017-149762"/>
    <n v="0"/>
    <n v="2"/>
    <n v="0.15"/>
    <n v="-12.097999999999999"/>
    <n v="0.5176847302647779"/>
  </r>
  <r>
    <x v="888"/>
    <x v="20"/>
    <s v="OFF-PA-10001954"/>
    <x v="0"/>
    <x v="0"/>
    <n v="182.72"/>
    <s v="US-2017-150861"/>
    <n v="0"/>
    <n v="8"/>
    <n v="0"/>
    <n v="84.051199999999994"/>
    <n v="0.43613829632717294"/>
  </r>
  <r>
    <x v="888"/>
    <x v="4"/>
    <s v="FUR-FU-10001085"/>
    <x v="1"/>
    <x v="8"/>
    <n v="111.89999999999999"/>
    <s v="CA-2017-153598"/>
    <n v="1"/>
    <n v="6"/>
    <n v="0"/>
    <n v="51.47399999999999"/>
    <n v="0.4595170286641902"/>
  </r>
  <r>
    <x v="888"/>
    <x v="4"/>
    <s v="TEC-AC-10003870"/>
    <x v="2"/>
    <x v="9"/>
    <n v="1649.95"/>
    <s v="CA-2017-153598"/>
    <n v="0"/>
    <n v="5"/>
    <n v="0"/>
    <n v="659.98"/>
    <n v="0.52062335344040378"/>
  </r>
  <r>
    <x v="888"/>
    <x v="4"/>
    <s v="OFF-ST-10001558"/>
    <x v="0"/>
    <x v="1"/>
    <n v="48.72"/>
    <s v="CA-2017-149762"/>
    <n v="0"/>
    <n v="3"/>
    <n v="0"/>
    <n v="7.3079999999999998"/>
    <n v="0.44610841445725197"/>
  </r>
  <r>
    <x v="888"/>
    <x v="20"/>
    <s v="OFF-ST-10004634"/>
    <x v="0"/>
    <x v="1"/>
    <n v="33.630000000000003"/>
    <s v="US-2017-150861"/>
    <n v="0"/>
    <n v="3"/>
    <n v="0"/>
    <n v="10.088999999999999"/>
    <n v="0.44610841445725197"/>
  </r>
  <r>
    <x v="888"/>
    <x v="18"/>
    <s v="FUR-CH-10004754"/>
    <x v="1"/>
    <x v="5"/>
    <n v="29.98"/>
    <s v="CA-2017-122063"/>
    <n v="0"/>
    <n v="1"/>
    <n v="0"/>
    <n v="8.0945999999999998"/>
    <n v="0.46529189879902266"/>
  </r>
  <r>
    <x v="888"/>
    <x v="4"/>
    <s v="OFF-AR-10001662"/>
    <x v="0"/>
    <x v="4"/>
    <n v="21.92"/>
    <s v="CA-2017-149762"/>
    <n v="0"/>
    <n v="8"/>
    <n v="0"/>
    <n v="5.9184000000000019"/>
    <n v="0.45632477063632687"/>
  </r>
  <r>
    <x v="888"/>
    <x v="2"/>
    <s v="OFF-BI-10001072"/>
    <x v="0"/>
    <x v="3"/>
    <n v="18.192000000000004"/>
    <s v="US-2017-161683"/>
    <n v="0"/>
    <n v="4"/>
    <n v="0.7"/>
    <n v="-14.553600000000003"/>
    <n v="0.46881743173671325"/>
  </r>
  <r>
    <x v="888"/>
    <x v="20"/>
    <s v="OFF-LA-10001317"/>
    <x v="0"/>
    <x v="2"/>
    <n v="6.3"/>
    <s v="US-2017-150861"/>
    <n v="0"/>
    <n v="2"/>
    <n v="0"/>
    <n v="3.024"/>
    <n v="0.4647369236065339"/>
  </r>
  <r>
    <x v="889"/>
    <x v="20"/>
    <s v="OFF-ST-10003324"/>
    <x v="0"/>
    <x v="1"/>
    <n v="212.88"/>
    <s v="CA-2017-139885"/>
    <n v="1"/>
    <n v="6"/>
    <n v="0"/>
    <n v="0"/>
    <n v="0.44610841445725197"/>
  </r>
  <r>
    <x v="889"/>
    <x v="20"/>
    <s v="OFF-ST-10000676"/>
    <x v="0"/>
    <x v="1"/>
    <n v="193.86"/>
    <s v="CA-2017-126004"/>
    <n v="1"/>
    <n v="2"/>
    <n v="0"/>
    <n v="11.631599999999992"/>
    <n v="0.44610841445725197"/>
  </r>
  <r>
    <x v="889"/>
    <x v="20"/>
    <s v="OFF-ST-10001418"/>
    <x v="0"/>
    <x v="1"/>
    <n v="182.94"/>
    <s v="CA-2017-126004"/>
    <n v="0"/>
    <n v="3"/>
    <n v="0"/>
    <n v="3.6587999999999994"/>
    <n v="0.44610841445725197"/>
  </r>
  <r>
    <x v="889"/>
    <x v="20"/>
    <s v="FUR-FU-10001602"/>
    <x v="1"/>
    <x v="8"/>
    <n v="113.78999999999999"/>
    <s v="CA-2017-126004"/>
    <n v="0"/>
    <n v="3"/>
    <n v="0"/>
    <n v="20.482199999999992"/>
    <n v="0.4595170286641902"/>
  </r>
  <r>
    <x v="889"/>
    <x v="4"/>
    <s v="OFF-PA-10000994"/>
    <x v="0"/>
    <x v="0"/>
    <n v="104.85"/>
    <s v="CA-2017-112060"/>
    <n v="1"/>
    <n v="1"/>
    <n v="0"/>
    <n v="50.327999999999996"/>
    <n v="0.43613829632717294"/>
  </r>
  <r>
    <x v="889"/>
    <x v="20"/>
    <s v="TEC-AC-10001432"/>
    <x v="2"/>
    <x v="9"/>
    <n v="78.150000000000006"/>
    <s v="CA-2017-126004"/>
    <n v="0"/>
    <n v="1"/>
    <n v="0"/>
    <n v="34.38600000000001"/>
    <n v="0.52062335344040378"/>
  </r>
  <r>
    <x v="889"/>
    <x v="20"/>
    <s v="OFF-PA-10001685"/>
    <x v="0"/>
    <x v="0"/>
    <n v="40.56"/>
    <s v="CA-2017-126004"/>
    <n v="0"/>
    <n v="4"/>
    <n v="0"/>
    <n v="19.874400000000001"/>
    <n v="0.43613829632717294"/>
  </r>
  <r>
    <x v="889"/>
    <x v="20"/>
    <s v="OFF-BI-10000301"/>
    <x v="0"/>
    <x v="3"/>
    <n v="15.528"/>
    <s v="CA-2017-105277"/>
    <n v="1"/>
    <n v="3"/>
    <n v="0.2"/>
    <n v="5.8230000000000004"/>
    <n v="0.46881743173671325"/>
  </r>
  <r>
    <x v="889"/>
    <x v="20"/>
    <s v="OFF-BI-10004656"/>
    <x v="0"/>
    <x v="3"/>
    <n v="1.7280000000000002"/>
    <s v="CA-2017-126004"/>
    <n v="0"/>
    <n v="1"/>
    <n v="0.2"/>
    <n v="0.60479999999999989"/>
    <n v="0.46881743173671325"/>
  </r>
  <r>
    <x v="890"/>
    <x v="21"/>
    <s v="FUR-CH-10000454"/>
    <x v="1"/>
    <x v="5"/>
    <n v="1951.84"/>
    <s v="CA-2017-114489"/>
    <n v="1"/>
    <n v="8"/>
    <n v="0"/>
    <n v="585.55199999999991"/>
    <n v="0.46529189879902266"/>
  </r>
  <r>
    <x v="890"/>
    <x v="3"/>
    <s v="TEC-PH-10000560"/>
    <x v="2"/>
    <x v="6"/>
    <n v="699.98"/>
    <s v="CA-2017-109722"/>
    <n v="1"/>
    <n v="2"/>
    <n v="0"/>
    <n v="195.99440000000004"/>
    <n v="0.41105220110552465"/>
  </r>
  <r>
    <x v="890"/>
    <x v="3"/>
    <s v="OFF-ST-10000060"/>
    <x v="0"/>
    <x v="1"/>
    <n v="584.82000000000005"/>
    <s v="CA-2017-109722"/>
    <n v="0"/>
    <n v="9"/>
    <n v="0"/>
    <n v="70.178400000000025"/>
    <n v="0.44610841445725197"/>
  </r>
  <r>
    <x v="890"/>
    <x v="20"/>
    <s v="OFF-ST-10002615"/>
    <x v="0"/>
    <x v="1"/>
    <n v="465.18"/>
    <s v="CA-2017-108434"/>
    <n v="1"/>
    <n v="3"/>
    <n v="0"/>
    <n v="120.94680000000001"/>
    <n v="0.44610841445725197"/>
  </r>
  <r>
    <x v="890"/>
    <x v="22"/>
    <s v="OFF-BI-10003656"/>
    <x v="0"/>
    <x v="3"/>
    <n v="407.97600000000006"/>
    <s v="CA-2017-161389"/>
    <n v="1"/>
    <n v="3"/>
    <n v="0.2"/>
    <n v="132.59219999999993"/>
    <n v="0.46881743173671325"/>
  </r>
  <r>
    <x v="890"/>
    <x v="21"/>
    <s v="TEC-PH-10000215"/>
    <x v="2"/>
    <x v="6"/>
    <n v="384.45000000000005"/>
    <s v="CA-2017-114489"/>
    <n v="0"/>
    <n v="11"/>
    <n v="0"/>
    <n v="103.80150000000003"/>
    <n v="0.41105220110552465"/>
  </r>
  <r>
    <x v="890"/>
    <x v="3"/>
    <s v="FUR-FU-10004748"/>
    <x v="1"/>
    <x v="8"/>
    <n v="191.82"/>
    <s v="CA-2017-124772"/>
    <n v="1"/>
    <n v="3"/>
    <n v="0"/>
    <n v="74.809799999999996"/>
    <n v="0.4595170286641902"/>
  </r>
  <r>
    <x v="890"/>
    <x v="21"/>
    <s v="OFF-BI-10002735"/>
    <x v="0"/>
    <x v="3"/>
    <n v="171.55"/>
    <s v="CA-2017-114489"/>
    <n v="0"/>
    <n v="5"/>
    <n v="0"/>
    <n v="80.628500000000003"/>
    <n v="0.46881743173671325"/>
  </r>
  <r>
    <x v="890"/>
    <x v="21"/>
    <s v="TEC-PH-10001448"/>
    <x v="2"/>
    <x v="6"/>
    <n v="149.97"/>
    <s v="CA-2017-114489"/>
    <n v="0"/>
    <n v="3"/>
    <n v="0"/>
    <n v="5.9987999999999815"/>
    <n v="0.41105220110552465"/>
  </r>
  <r>
    <x v="890"/>
    <x v="7"/>
    <s v="OFF-EN-10004483"/>
    <x v="0"/>
    <x v="11"/>
    <n v="109.69"/>
    <s v="CA-2017-146374"/>
    <n v="1"/>
    <n v="7"/>
    <n v="0"/>
    <n v="51.554299999999991"/>
    <n v="0.44424167803735209"/>
  </r>
  <r>
    <x v="890"/>
    <x v="32"/>
    <s v="FUR-BO-10002853"/>
    <x v="1"/>
    <x v="10"/>
    <n v="81.94"/>
    <s v="CA-2017-143749"/>
    <n v="1"/>
    <n v="1"/>
    <n v="0"/>
    <n v="20.484999999999999"/>
    <n v="0.5176847302647779"/>
  </r>
  <r>
    <x v="890"/>
    <x v="44"/>
    <s v="OFF-AR-10000034"/>
    <x v="0"/>
    <x v="4"/>
    <n v="33.92"/>
    <s v="CA-2017-140564"/>
    <n v="1"/>
    <n v="8"/>
    <n v="0"/>
    <n v="13.2288"/>
    <n v="0.45632477063632687"/>
  </r>
  <r>
    <x v="890"/>
    <x v="7"/>
    <s v="FUR-FU-10002671"/>
    <x v="1"/>
    <x v="8"/>
    <n v="13.4"/>
    <s v="CA-2017-146374"/>
    <n v="0"/>
    <n v="1"/>
    <n v="0"/>
    <n v="6.4319999999999995"/>
    <n v="0.4595170286641902"/>
  </r>
  <r>
    <x v="890"/>
    <x v="1"/>
    <s v="OFF-LA-10004853"/>
    <x v="0"/>
    <x v="2"/>
    <n v="11.952000000000002"/>
    <s v="CA-2017-145009"/>
    <n v="1"/>
    <n v="3"/>
    <n v="0.2"/>
    <n v="3.8843999999999994"/>
    <n v="0.4647369236065339"/>
  </r>
  <r>
    <x v="890"/>
    <x v="7"/>
    <s v="OFF-PA-10000349"/>
    <x v="0"/>
    <x v="0"/>
    <n v="4.9800000000000004"/>
    <s v="CA-2017-146374"/>
    <n v="0"/>
    <n v="1"/>
    <n v="0"/>
    <n v="2.3406000000000002"/>
    <n v="0.43613829632717294"/>
  </r>
  <r>
    <x v="890"/>
    <x v="1"/>
    <s v="OFF-AR-10001547"/>
    <x v="0"/>
    <x v="4"/>
    <n v="3.536"/>
    <s v="CA-2017-163636"/>
    <n v="1"/>
    <n v="2"/>
    <n v="0.2"/>
    <n v="0.30940000000000001"/>
    <n v="0.45632477063632687"/>
  </r>
  <r>
    <x v="891"/>
    <x v="20"/>
    <s v="OFF-BI-10004318"/>
    <x v="0"/>
    <x v="3"/>
    <n v="968.74400000000014"/>
    <s v="CA-2017-162390"/>
    <n v="1"/>
    <n v="7"/>
    <n v="0.2"/>
    <n v="314.84180000000003"/>
    <n v="0.46881743173671325"/>
  </r>
  <r>
    <x v="891"/>
    <x v="20"/>
    <s v="TEC-CO-10004202"/>
    <x v="2"/>
    <x v="16"/>
    <n v="479.98400000000004"/>
    <s v="CA-2017-162390"/>
    <n v="0"/>
    <n v="2"/>
    <n v="0.2"/>
    <n v="89.996999999999986"/>
    <n v="0.55185675810753509"/>
  </r>
  <r>
    <x v="891"/>
    <x v="4"/>
    <s v="OFF-BI-10002026"/>
    <x v="0"/>
    <x v="3"/>
    <n v="437.47200000000009"/>
    <s v="US-2017-103674"/>
    <n v="1"/>
    <n v="14"/>
    <n v="0.2"/>
    <n v="153.11519999999999"/>
    <n v="0.46881743173671325"/>
  </r>
  <r>
    <x v="891"/>
    <x v="22"/>
    <s v="TEC-PH-10002834"/>
    <x v="2"/>
    <x v="6"/>
    <n v="431.97600000000006"/>
    <s v="US-2017-169040"/>
    <n v="1"/>
    <n v="3"/>
    <n v="0.2"/>
    <n v="26.998499999999993"/>
    <n v="0.41105220110552465"/>
  </r>
  <r>
    <x v="891"/>
    <x v="4"/>
    <s v="TEC-PH-10004080"/>
    <x v="2"/>
    <x v="6"/>
    <n v="271.95999999999998"/>
    <s v="US-2017-103674"/>
    <n v="0"/>
    <n v="5"/>
    <n v="0.2"/>
    <n v="27.195999999999998"/>
    <n v="0.41105220110552465"/>
  </r>
  <r>
    <x v="891"/>
    <x v="4"/>
    <s v="TEC-PH-10002496"/>
    <x v="2"/>
    <x v="6"/>
    <n v="249.58400000000003"/>
    <s v="US-2017-103674"/>
    <n v="0"/>
    <n v="2"/>
    <n v="0.2"/>
    <n v="31.197999999999986"/>
    <n v="0.41105220110552465"/>
  </r>
  <r>
    <x v="891"/>
    <x v="22"/>
    <s v="OFF-PA-10001736"/>
    <x v="0"/>
    <x v="0"/>
    <n v="248.07999999999998"/>
    <s v="US-2017-169040"/>
    <n v="0"/>
    <n v="7"/>
    <n v="0"/>
    <n v="116.59759999999997"/>
    <n v="0.43613829632717294"/>
  </r>
  <r>
    <x v="891"/>
    <x v="20"/>
    <s v="OFF-BI-10001721"/>
    <x v="0"/>
    <x v="3"/>
    <n v="222.35199999999998"/>
    <s v="CA-2017-162390"/>
    <n v="0"/>
    <n v="13"/>
    <n v="0.2"/>
    <n v="77.823200000000014"/>
    <n v="0.46881743173671325"/>
  </r>
  <r>
    <x v="891"/>
    <x v="22"/>
    <s v="OFF-PA-10000482"/>
    <x v="0"/>
    <x v="0"/>
    <n v="189.7"/>
    <s v="US-2017-169040"/>
    <n v="0"/>
    <n v="5"/>
    <n v="0"/>
    <n v="89.158999999999992"/>
    <n v="0.43613829632717294"/>
  </r>
  <r>
    <x v="891"/>
    <x v="22"/>
    <s v="TEC-PH-10002310"/>
    <x v="2"/>
    <x v="6"/>
    <n v="156.79200000000003"/>
    <s v="US-2017-169040"/>
    <n v="0"/>
    <n v="1"/>
    <n v="0.2"/>
    <n v="13.719300000000004"/>
    <n v="0.41105220110552465"/>
  </r>
  <r>
    <x v="891"/>
    <x v="22"/>
    <s v="OFF-BI-10001658"/>
    <x v="0"/>
    <x v="3"/>
    <n v="59.808000000000007"/>
    <s v="US-2017-169040"/>
    <n v="0"/>
    <n v="3"/>
    <n v="0.2"/>
    <n v="19.4376"/>
    <n v="0.46881743173671325"/>
  </r>
  <r>
    <x v="891"/>
    <x v="22"/>
    <s v="OFF-BI-10001636"/>
    <x v="0"/>
    <x v="3"/>
    <n v="47.207999999999998"/>
    <s v="US-2017-169040"/>
    <n v="0"/>
    <n v="7"/>
    <n v="0.2"/>
    <n v="15.342599999999997"/>
    <n v="0.46881743173671325"/>
  </r>
  <r>
    <x v="891"/>
    <x v="22"/>
    <s v="OFF-EN-10000927"/>
    <x v="0"/>
    <x v="11"/>
    <n v="35.89"/>
    <s v="US-2017-169040"/>
    <n v="0"/>
    <n v="1"/>
    <n v="0"/>
    <n v="16.150499999999997"/>
    <n v="0.44424167803735209"/>
  </r>
  <r>
    <x v="891"/>
    <x v="4"/>
    <s v="OFF-PA-10004100"/>
    <x v="0"/>
    <x v="0"/>
    <n v="19.440000000000001"/>
    <s v="US-2017-114776"/>
    <n v="1"/>
    <n v="3"/>
    <n v="0"/>
    <n v="9.3312000000000008"/>
    <n v="0.43613829632717294"/>
  </r>
  <r>
    <x v="891"/>
    <x v="4"/>
    <s v="OFF-AR-10004752"/>
    <x v="0"/>
    <x v="4"/>
    <n v="18.689999999999998"/>
    <s v="US-2017-103674"/>
    <n v="0"/>
    <n v="7"/>
    <n v="0"/>
    <n v="5.2332000000000001"/>
    <n v="0.45632477063632687"/>
  </r>
  <r>
    <x v="891"/>
    <x v="4"/>
    <s v="OFF-FA-10003467"/>
    <x v="0"/>
    <x v="7"/>
    <n v="13.86"/>
    <s v="US-2017-103674"/>
    <n v="0"/>
    <n v="7"/>
    <n v="0"/>
    <n v="0"/>
    <n v="0.51168203684699509"/>
  </r>
  <r>
    <x v="891"/>
    <x v="4"/>
    <s v="OFF-BI-10003727"/>
    <x v="0"/>
    <x v="3"/>
    <n v="13.375999999999999"/>
    <s v="US-2017-103674"/>
    <n v="0"/>
    <n v="4"/>
    <n v="0.2"/>
    <n v="4.6815999999999995"/>
    <n v="0.46881743173671325"/>
  </r>
  <r>
    <x v="891"/>
    <x v="4"/>
    <s v="OFF-PA-10000743"/>
    <x v="0"/>
    <x v="0"/>
    <n v="13.36"/>
    <s v="US-2017-103674"/>
    <n v="0"/>
    <n v="2"/>
    <n v="0"/>
    <n v="6.4127999999999998"/>
    <n v="0.43613829632717294"/>
  </r>
  <r>
    <x v="892"/>
    <x v="4"/>
    <s v="FUR-TA-10003954"/>
    <x v="1"/>
    <x v="13"/>
    <n v="1421.6640000000002"/>
    <s v="CA-2017-131289"/>
    <n v="1"/>
    <n v="6"/>
    <n v="0.2"/>
    <n v="-195.47879999999998"/>
    <n v="0.55975208308209756"/>
  </r>
  <r>
    <x v="892"/>
    <x v="0"/>
    <s v="TEC-PH-10004977"/>
    <x v="2"/>
    <x v="6"/>
    <n v="1097.5440000000003"/>
    <s v="CA-2017-117590"/>
    <n v="1"/>
    <n v="7"/>
    <n v="0.2"/>
    <n v="123.47369999999989"/>
    <n v="0.41105220110552465"/>
  </r>
  <r>
    <x v="892"/>
    <x v="21"/>
    <s v="FUR-CH-10002335"/>
    <x v="1"/>
    <x v="5"/>
    <n v="680.01"/>
    <s v="CA-2017-160108"/>
    <n v="1"/>
    <n v="3"/>
    <n v="0"/>
    <n v="176.80260000000001"/>
    <n v="0.46529189879902266"/>
  </r>
  <r>
    <x v="892"/>
    <x v="21"/>
    <s v="FUR-BO-10003450"/>
    <x v="1"/>
    <x v="10"/>
    <n v="405.85999999999996"/>
    <s v="CA-2017-160108"/>
    <n v="0"/>
    <n v="7"/>
    <n v="0"/>
    <n v="32.46879999999998"/>
    <n v="0.5176847302647779"/>
  </r>
  <r>
    <x v="892"/>
    <x v="4"/>
    <s v="OFF-ST-10003816"/>
    <x v="0"/>
    <x v="1"/>
    <n v="352.38"/>
    <s v="CA-2017-115224"/>
    <n v="1"/>
    <n v="2"/>
    <n v="0"/>
    <n v="81.047399999999982"/>
    <n v="0.44610841445725197"/>
  </r>
  <r>
    <x v="892"/>
    <x v="25"/>
    <s v="TEC-PH-10002496"/>
    <x v="2"/>
    <x v="6"/>
    <n v="249.58400000000003"/>
    <s v="CA-2017-113733"/>
    <n v="1"/>
    <n v="2"/>
    <n v="0.2"/>
    <n v="31.197999999999986"/>
    <n v="0.41105220110552465"/>
  </r>
  <r>
    <x v="892"/>
    <x v="0"/>
    <s v="FUR-FU-10003664"/>
    <x v="1"/>
    <x v="8"/>
    <n v="190.92"/>
    <s v="CA-2017-117590"/>
    <n v="0"/>
    <n v="5"/>
    <n v="0.6"/>
    <n v="-147.96300000000002"/>
    <n v="0.4595170286641902"/>
  </r>
  <r>
    <x v="892"/>
    <x v="28"/>
    <s v="TEC-PH-10003555"/>
    <x v="2"/>
    <x v="6"/>
    <n v="114.94999999999999"/>
    <s v="CA-2017-134425"/>
    <n v="1"/>
    <n v="5"/>
    <n v="0"/>
    <n v="2.2990000000000066"/>
    <n v="0.41105220110552465"/>
  </r>
  <r>
    <x v="892"/>
    <x v="25"/>
    <s v="TEC-AC-10002473"/>
    <x v="2"/>
    <x v="9"/>
    <n v="68.111999999999995"/>
    <s v="CA-2017-113733"/>
    <n v="0"/>
    <n v="3"/>
    <n v="0.2"/>
    <n v="17.879399999999997"/>
    <n v="0.52062335344040378"/>
  </r>
  <r>
    <x v="892"/>
    <x v="25"/>
    <s v="TEC-AC-10004877"/>
    <x v="2"/>
    <x v="9"/>
    <n v="16.560000000000002"/>
    <s v="CA-2017-113733"/>
    <n v="0"/>
    <n v="3"/>
    <n v="0.2"/>
    <n v="-2.4840000000000018"/>
    <n v="0.52062335344040378"/>
  </r>
  <r>
    <x v="892"/>
    <x v="4"/>
    <s v="OFF-PA-10003363"/>
    <x v="0"/>
    <x v="0"/>
    <n v="45.36"/>
    <s v="CA-2017-131289"/>
    <n v="0"/>
    <n v="7"/>
    <n v="0"/>
    <n v="21.772800000000004"/>
    <n v="0.43613829632717294"/>
  </r>
  <r>
    <x v="892"/>
    <x v="4"/>
    <s v="OFF-ST-10000615"/>
    <x v="0"/>
    <x v="1"/>
    <n v="34.049999999999997"/>
    <s v="CA-2017-115224"/>
    <n v="0"/>
    <n v="3"/>
    <n v="0"/>
    <n v="9.5340000000000025"/>
    <n v="0.44610841445725197"/>
  </r>
  <r>
    <x v="892"/>
    <x v="10"/>
    <s v="OFF-BI-10001267"/>
    <x v="0"/>
    <x v="3"/>
    <n v="12.957000000000001"/>
    <s v="CA-2017-124562"/>
    <n v="1"/>
    <n v="7"/>
    <n v="0.7"/>
    <n v="-9.5018000000000029"/>
    <n v="0.46881743173671325"/>
  </r>
  <r>
    <x v="892"/>
    <x v="10"/>
    <s v="OFF-PA-10002615"/>
    <x v="0"/>
    <x v="0"/>
    <n v="10.584000000000001"/>
    <s v="CA-2017-158302"/>
    <n v="1"/>
    <n v="3"/>
    <n v="0.2"/>
    <n v="3.4397999999999995"/>
    <n v="0.43613829632717294"/>
  </r>
  <r>
    <x v="892"/>
    <x v="4"/>
    <s v="OFF-AR-10003056"/>
    <x v="0"/>
    <x v="4"/>
    <n v="8.56"/>
    <s v="CA-2017-131289"/>
    <n v="0"/>
    <n v="2"/>
    <n v="0"/>
    <n v="2.4823999999999993"/>
    <n v="0.45632477063632687"/>
  </r>
  <r>
    <x v="893"/>
    <x v="6"/>
    <s v="FUR-TA-10002530"/>
    <x v="1"/>
    <x v="13"/>
    <n v="1056.8599999999999"/>
    <s v="CA-2017-102092"/>
    <n v="1"/>
    <n v="7"/>
    <n v="0"/>
    <n v="158.52899999999994"/>
    <n v="0.55975208308209756"/>
  </r>
  <r>
    <x v="893"/>
    <x v="4"/>
    <s v="OFF-BI-10002133"/>
    <x v="0"/>
    <x v="3"/>
    <n v="273.92"/>
    <s v="CA-2017-149503"/>
    <n v="1"/>
    <n v="8"/>
    <n v="0.2"/>
    <n v="99.295999999999978"/>
    <n v="0.46881743173671325"/>
  </r>
  <r>
    <x v="893"/>
    <x v="32"/>
    <s v="OFF-LA-10001474"/>
    <x v="0"/>
    <x v="2"/>
    <n v="122.12"/>
    <s v="CA-2017-141082"/>
    <n v="1"/>
    <n v="4"/>
    <n v="0"/>
    <n v="56.175200000000004"/>
    <n v="0.4647369236065339"/>
  </r>
  <r>
    <x v="893"/>
    <x v="15"/>
    <s v="FUR-TA-10001676"/>
    <x v="1"/>
    <x v="13"/>
    <n v="79.97399999999999"/>
    <s v="US-2017-161844"/>
    <n v="1"/>
    <n v="3"/>
    <n v="0.4"/>
    <n v="-29.323800000000006"/>
    <n v="0.55975208308209756"/>
  </r>
  <r>
    <x v="893"/>
    <x v="14"/>
    <s v="TEC-AC-10001109"/>
    <x v="2"/>
    <x v="9"/>
    <n v="59.98"/>
    <s v="CA-2017-133340"/>
    <n v="1"/>
    <n v="2"/>
    <n v="0"/>
    <n v="25.191600000000001"/>
    <n v="0.52062335344040378"/>
  </r>
  <r>
    <x v="893"/>
    <x v="1"/>
    <s v="TEC-AC-10000199"/>
    <x v="2"/>
    <x v="9"/>
    <n v="19.040000000000003"/>
    <s v="US-2017-131114"/>
    <n v="1"/>
    <n v="4"/>
    <n v="0.2"/>
    <n v="-1.4279999999999999"/>
    <n v="0.52062335344040378"/>
  </r>
  <r>
    <x v="893"/>
    <x v="14"/>
    <s v="OFF-AP-10002311"/>
    <x v="0"/>
    <x v="12"/>
    <n v="61.929000000000002"/>
    <s v="CA-2017-133340"/>
    <n v="0"/>
    <n v="1"/>
    <n v="0.1"/>
    <n v="23.395400000000002"/>
    <n v="0.49507917887403441"/>
  </r>
  <r>
    <x v="893"/>
    <x v="40"/>
    <s v="OFF-AP-10001492"/>
    <x v="0"/>
    <x v="12"/>
    <n v="60.339999999999996"/>
    <s v="CA-2017-137330"/>
    <n v="1"/>
    <n v="7"/>
    <n v="0"/>
    <n v="15.688400000000001"/>
    <n v="0.49507917887403441"/>
  </r>
  <r>
    <x v="893"/>
    <x v="15"/>
    <s v="TEC-PH-10000169"/>
    <x v="2"/>
    <x v="6"/>
    <n v="40.68"/>
    <s v="CA-2017-159989"/>
    <n v="1"/>
    <n v="3"/>
    <n v="0.2"/>
    <n v="-9.153000000000004"/>
    <n v="0.41105220110552465"/>
  </r>
  <r>
    <x v="893"/>
    <x v="1"/>
    <s v="OFF-SU-10001664"/>
    <x v="0"/>
    <x v="14"/>
    <n v="20.568000000000001"/>
    <s v="US-2017-131114"/>
    <n v="0"/>
    <n v="3"/>
    <n v="0.2"/>
    <n v="1.5426000000000002"/>
    <n v="0.53938093436526824"/>
  </r>
  <r>
    <x v="893"/>
    <x v="40"/>
    <s v="OFF-AR-10000246"/>
    <x v="0"/>
    <x v="4"/>
    <n v="19.459999999999997"/>
    <s v="CA-2017-137330"/>
    <n v="0"/>
    <n v="7"/>
    <n v="0"/>
    <n v="5.0595999999999997"/>
    <n v="0.45632477063632687"/>
  </r>
  <r>
    <x v="893"/>
    <x v="14"/>
    <s v="TEC-PH-10003988"/>
    <x v="2"/>
    <x v="6"/>
    <n v="10.9"/>
    <s v="CA-2017-133340"/>
    <n v="0"/>
    <n v="1"/>
    <n v="0"/>
    <n v="3.0520000000000005"/>
    <n v="0.41105220110552465"/>
  </r>
  <r>
    <x v="893"/>
    <x v="0"/>
    <s v="OFF-PA-10002250"/>
    <x v="0"/>
    <x v="0"/>
    <n v="9.3920000000000012"/>
    <s v="CA-2017-128923"/>
    <n v="1"/>
    <n v="2"/>
    <n v="0.2"/>
    <n v="3.2871999999999999"/>
    <n v="0.43613829632717294"/>
  </r>
  <r>
    <x v="893"/>
    <x v="0"/>
    <s v="OFF-AR-10000475"/>
    <x v="0"/>
    <x v="4"/>
    <n v="9.3280000000000012"/>
    <s v="CA-2017-128923"/>
    <n v="0"/>
    <n v="1"/>
    <n v="0.2"/>
    <n v="0.8162000000000007"/>
    <n v="0.45632477063632687"/>
  </r>
  <r>
    <x v="893"/>
    <x v="1"/>
    <s v="OFF-AP-10003971"/>
    <x v="0"/>
    <x v="12"/>
    <n v="4.355999999999999"/>
    <s v="US-2017-131114"/>
    <n v="0"/>
    <n v="2"/>
    <n v="0.8"/>
    <n v="-11.761200000000002"/>
    <n v="0.49507917887403441"/>
  </r>
  <r>
    <x v="893"/>
    <x v="32"/>
    <s v="OFF-LA-10001404"/>
    <x v="0"/>
    <x v="2"/>
    <n v="3.69"/>
    <s v="CA-2017-141082"/>
    <n v="0"/>
    <n v="1"/>
    <n v="0"/>
    <n v="1.7343"/>
    <n v="0.4647369236065339"/>
  </r>
  <r>
    <x v="893"/>
    <x v="15"/>
    <s v="OFF-BI-10003712"/>
    <x v="0"/>
    <x v="3"/>
    <n v="2.9460000000000006"/>
    <s v="US-2017-161844"/>
    <n v="0"/>
    <n v="2"/>
    <n v="0.7"/>
    <n v="-2.0621999999999998"/>
    <n v="0.46881743173671325"/>
  </r>
  <r>
    <x v="894"/>
    <x v="18"/>
    <s v="FUR-CH-10003379"/>
    <x v="1"/>
    <x v="5"/>
    <n v="1424.9"/>
    <s v="US-2017-143448"/>
    <n v="1"/>
    <n v="5"/>
    <n v="0"/>
    <n v="356.22500000000002"/>
    <n v="0.46529189879902266"/>
  </r>
  <r>
    <x v="894"/>
    <x v="20"/>
    <s v="OFF-BI-10003656"/>
    <x v="0"/>
    <x v="3"/>
    <n v="679.96"/>
    <s v="CA-2017-144309"/>
    <n v="1"/>
    <n v="5"/>
    <n v="0.2"/>
    <n v="220.98699999999997"/>
    <n v="0.46881743173671325"/>
  </r>
  <r>
    <x v="894"/>
    <x v="20"/>
    <s v="OFF-EN-10003296"/>
    <x v="0"/>
    <x v="11"/>
    <n v="361.92"/>
    <s v="CA-2017-146941"/>
    <n v="1"/>
    <n v="4"/>
    <n v="0"/>
    <n v="162.864"/>
    <n v="0.44424167803735209"/>
  </r>
  <r>
    <x v="894"/>
    <x v="4"/>
    <s v="FUR-CH-10002965"/>
    <x v="1"/>
    <x v="5"/>
    <n v="321.56799999999998"/>
    <s v="CA-2017-154739"/>
    <n v="1"/>
    <n v="2"/>
    <n v="0.2"/>
    <n v="28.137200000000007"/>
    <n v="0.46529189879902266"/>
  </r>
  <r>
    <x v="894"/>
    <x v="22"/>
    <s v="OFF-BI-10001718"/>
    <x v="0"/>
    <x v="3"/>
    <n v="153.55199999999999"/>
    <s v="CA-2017-128412"/>
    <n v="1"/>
    <n v="3"/>
    <n v="0.2"/>
    <n v="51.823799999999999"/>
    <n v="0.46881743173671325"/>
  </r>
  <r>
    <x v="894"/>
    <x v="22"/>
    <s v="OFF-PA-10001125"/>
    <x v="0"/>
    <x v="0"/>
    <n v="123.92"/>
    <s v="CA-2017-128412"/>
    <n v="0"/>
    <n v="4"/>
    <n v="0"/>
    <n v="55.763999999999996"/>
    <n v="0.43613829632717294"/>
  </r>
  <r>
    <x v="894"/>
    <x v="20"/>
    <s v="OFF-ST-10001228"/>
    <x v="0"/>
    <x v="1"/>
    <n v="80.58"/>
    <s v="CA-2017-146941"/>
    <n v="0"/>
    <n v="6"/>
    <n v="0"/>
    <n v="22.562400000000004"/>
    <n v="0.44610841445725197"/>
  </r>
  <r>
    <x v="894"/>
    <x v="4"/>
    <s v="OFF-PA-10000575"/>
    <x v="0"/>
    <x v="0"/>
    <n v="80.28"/>
    <s v="CA-2017-147123"/>
    <n v="1"/>
    <n v="12"/>
    <n v="0"/>
    <n v="36.928799999999995"/>
    <n v="0.43613829632717294"/>
  </r>
  <r>
    <x v="894"/>
    <x v="22"/>
    <s v="TEC-AC-10003038"/>
    <x v="2"/>
    <x v="9"/>
    <n v="44.75"/>
    <s v="CA-2017-128412"/>
    <n v="0"/>
    <n v="5"/>
    <n v="0"/>
    <n v="8.5024999999999942"/>
    <n v="0.52062335344040378"/>
  </r>
  <r>
    <x v="894"/>
    <x v="22"/>
    <s v="OFF-AP-10002082"/>
    <x v="0"/>
    <x v="12"/>
    <n v="65.34"/>
    <s v="CA-2017-128412"/>
    <n v="0"/>
    <n v="3"/>
    <n v="0"/>
    <n v="22.869"/>
    <n v="0.49507917887403441"/>
  </r>
  <r>
    <x v="894"/>
    <x v="20"/>
    <s v="OFF-PA-10000659"/>
    <x v="0"/>
    <x v="0"/>
    <n v="62.820000000000007"/>
    <s v="CA-2017-127194"/>
    <n v="1"/>
    <n v="9"/>
    <n v="0"/>
    <n v="29.525400000000001"/>
    <n v="0.43613829632717294"/>
  </r>
  <r>
    <x v="894"/>
    <x v="22"/>
    <s v="OFF-AP-10000252"/>
    <x v="0"/>
    <x v="12"/>
    <n v="35.099999999999994"/>
    <s v="CA-2017-128412"/>
    <n v="0"/>
    <n v="3"/>
    <n v="0"/>
    <n v="12.285"/>
    <n v="0.49507917887403441"/>
  </r>
  <r>
    <x v="894"/>
    <x v="20"/>
    <s v="OFF-PA-10001776"/>
    <x v="0"/>
    <x v="0"/>
    <n v="18.54"/>
    <s v="CA-2017-144309"/>
    <n v="0"/>
    <n v="2"/>
    <n v="0"/>
    <n v="8.7137999999999991"/>
    <n v="0.43613829632717294"/>
  </r>
  <r>
    <x v="894"/>
    <x v="20"/>
    <s v="OFF-PA-10004609"/>
    <x v="0"/>
    <x v="0"/>
    <n v="6.48"/>
    <s v="CA-2017-100587"/>
    <n v="1"/>
    <n v="1"/>
    <n v="0"/>
    <n v="3.1104000000000003"/>
    <n v="0.43613829632717294"/>
  </r>
  <r>
    <x v="895"/>
    <x v="20"/>
    <s v="TEC-PH-10002447"/>
    <x v="2"/>
    <x v="6"/>
    <n v="1029.95"/>
    <s v="CA-2017-105816"/>
    <n v="1"/>
    <n v="5"/>
    <n v="0"/>
    <n v="298.68549999999999"/>
    <n v="0.41105220110552465"/>
  </r>
  <r>
    <x v="895"/>
    <x v="4"/>
    <s v="FUR-TA-10004619"/>
    <x v="1"/>
    <x v="13"/>
    <n v="892.13600000000008"/>
    <s v="CA-2017-165330"/>
    <n v="1"/>
    <n v="7"/>
    <n v="0.2"/>
    <n v="111.51699999999991"/>
    <n v="0.55975208308209756"/>
  </r>
  <r>
    <x v="895"/>
    <x v="10"/>
    <s v="FUR-CH-10003298"/>
    <x v="1"/>
    <x v="5"/>
    <n v="458.42999999999995"/>
    <s v="CA-2017-162187"/>
    <n v="1"/>
    <n v="5"/>
    <n v="0.3"/>
    <n v="-137.52900000000002"/>
    <n v="0.46529189879902266"/>
  </r>
  <r>
    <x v="895"/>
    <x v="11"/>
    <s v="FUR-CH-10004218"/>
    <x v="1"/>
    <x v="5"/>
    <n v="403.92"/>
    <s v="CA-2017-143609"/>
    <n v="1"/>
    <n v="5"/>
    <n v="0.2"/>
    <n v="25.245000000000019"/>
    <n v="0.46529189879902266"/>
  </r>
  <r>
    <x v="895"/>
    <x v="10"/>
    <s v="OFF-AP-10000576"/>
    <x v="0"/>
    <x v="12"/>
    <n v="387.13600000000002"/>
    <s v="CA-2017-162187"/>
    <n v="0"/>
    <n v="4"/>
    <n v="0.2"/>
    <n v="24.196000000000012"/>
    <n v="0.49507917887403441"/>
  </r>
  <r>
    <x v="895"/>
    <x v="4"/>
    <s v="FUR-CH-10003774"/>
    <x v="1"/>
    <x v="5"/>
    <n v="363.92"/>
    <s v="CA-2017-165330"/>
    <n v="0"/>
    <n v="5"/>
    <n v="0.2"/>
    <n v="-31.843000000000018"/>
    <n v="0.46529189879902266"/>
  </r>
  <r>
    <x v="895"/>
    <x v="10"/>
    <s v="FUR-TA-10003008"/>
    <x v="1"/>
    <x v="13"/>
    <n v="328.59000000000003"/>
    <s v="CA-2017-162187"/>
    <n v="0"/>
    <n v="3"/>
    <n v="0.4"/>
    <n v="-147.8655"/>
    <n v="0.55975208308209756"/>
  </r>
  <r>
    <x v="895"/>
    <x v="22"/>
    <s v="TEC-PH-10003273"/>
    <x v="2"/>
    <x v="6"/>
    <n v="302.37599999999998"/>
    <s v="CA-2017-160745"/>
    <n v="1"/>
    <n v="3"/>
    <n v="0.2"/>
    <n v="22.678200000000018"/>
    <n v="0.41105220110552465"/>
  </r>
  <r>
    <x v="895"/>
    <x v="26"/>
    <s v="TEC-PH-10002103"/>
    <x v="2"/>
    <x v="6"/>
    <n v="300.76799999999997"/>
    <s v="US-2017-135720"/>
    <n v="1"/>
    <n v="4"/>
    <n v="0.2"/>
    <n v="30.076800000000006"/>
    <n v="0.41105220110552465"/>
  </r>
  <r>
    <x v="895"/>
    <x v="26"/>
    <s v="OFF-ST-10001963"/>
    <x v="0"/>
    <x v="1"/>
    <n v="243.38400000000001"/>
    <s v="US-2017-135720"/>
    <n v="0"/>
    <n v="3"/>
    <n v="0.2"/>
    <n v="-51.719100000000012"/>
    <n v="0.44610841445725197"/>
  </r>
  <r>
    <x v="895"/>
    <x v="4"/>
    <s v="OFF-BI-10004593"/>
    <x v="0"/>
    <x v="3"/>
    <n v="209.60000000000002"/>
    <s v="CA-2017-165330"/>
    <n v="0"/>
    <n v="5"/>
    <n v="0.2"/>
    <n v="68.11999999999999"/>
    <n v="0.46881743173671325"/>
  </r>
  <r>
    <x v="895"/>
    <x v="4"/>
    <s v="OFF-BI-10004001"/>
    <x v="0"/>
    <x v="3"/>
    <n v="122.688"/>
    <s v="CA-2017-165330"/>
    <n v="0"/>
    <n v="9"/>
    <n v="0.2"/>
    <n v="39.873599999999982"/>
    <n v="0.46881743173671325"/>
  </r>
  <r>
    <x v="895"/>
    <x v="16"/>
    <s v="OFF-ST-10001476"/>
    <x v="0"/>
    <x v="1"/>
    <n v="85.224000000000004"/>
    <s v="US-2017-148803"/>
    <n v="1"/>
    <n v="3"/>
    <n v="0.2"/>
    <n v="7.4571000000000041"/>
    <n v="0.44610841445725197"/>
  </r>
  <r>
    <x v="895"/>
    <x v="4"/>
    <s v="OFF-AP-10001469"/>
    <x v="0"/>
    <x v="12"/>
    <n v="83.42"/>
    <s v="CA-2017-165330"/>
    <n v="0"/>
    <n v="2"/>
    <n v="0"/>
    <n v="24.191799999999994"/>
    <n v="0.49507917887403441"/>
  </r>
  <r>
    <x v="895"/>
    <x v="10"/>
    <s v="OFF-AP-10002892"/>
    <x v="0"/>
    <x v="12"/>
    <n v="73.536000000000001"/>
    <s v="US-2017-151260"/>
    <n v="1"/>
    <n v="4"/>
    <n v="0.2"/>
    <n v="9.1919999999999931"/>
    <n v="0.49507917887403441"/>
  </r>
  <r>
    <x v="895"/>
    <x v="22"/>
    <s v="TEC-AC-10001142"/>
    <x v="2"/>
    <x v="9"/>
    <n v="316"/>
    <s v="CA-2017-160745"/>
    <n v="0"/>
    <n v="4"/>
    <n v="0"/>
    <n v="31.599999999999966"/>
    <n v="0.52062335344040378"/>
  </r>
  <r>
    <x v="895"/>
    <x v="4"/>
    <s v="TEC-AC-10000057"/>
    <x v="2"/>
    <x v="9"/>
    <n v="119.96"/>
    <s v="CA-2017-165330"/>
    <n v="0"/>
    <n v="4"/>
    <n v="0"/>
    <n v="25.191599999999994"/>
    <n v="0.52062335344040378"/>
  </r>
  <r>
    <x v="895"/>
    <x v="26"/>
    <s v="TEC-AC-10001267"/>
    <x v="2"/>
    <x v="9"/>
    <n v="119.80000000000001"/>
    <s v="US-2017-135720"/>
    <n v="0"/>
    <n v="5"/>
    <n v="0.2"/>
    <n v="29.950000000000003"/>
    <n v="0.52062335344040378"/>
  </r>
  <r>
    <x v="895"/>
    <x v="10"/>
    <s v="OFF-ST-10001558"/>
    <x v="0"/>
    <x v="1"/>
    <n v="64.959999999999994"/>
    <s v="CA-2017-162187"/>
    <n v="0"/>
    <n v="5"/>
    <n v="0.2"/>
    <n v="-4.0599999999999987"/>
    <n v="0.44610841445725197"/>
  </r>
  <r>
    <x v="895"/>
    <x v="4"/>
    <s v="OFF-ST-10000636"/>
    <x v="0"/>
    <x v="1"/>
    <n v="50.22"/>
    <s v="CA-2017-165330"/>
    <n v="0"/>
    <n v="3"/>
    <n v="0"/>
    <n v="2.0087999999999973"/>
    <n v="0.44610841445725197"/>
  </r>
  <r>
    <x v="895"/>
    <x v="4"/>
    <s v="OFF-BI-10002824"/>
    <x v="0"/>
    <x v="3"/>
    <n v="35.808"/>
    <s v="CA-2017-165330"/>
    <n v="0"/>
    <n v="3"/>
    <n v="0.2"/>
    <n v="11.189999999999996"/>
    <n v="0.46881743173671325"/>
  </r>
  <r>
    <x v="895"/>
    <x v="4"/>
    <s v="OFF-PA-10000241"/>
    <x v="0"/>
    <x v="0"/>
    <n v="30.98"/>
    <s v="CA-2017-165330"/>
    <n v="0"/>
    <n v="1"/>
    <n v="0"/>
    <n v="13.940999999999999"/>
    <n v="0.43613829632717294"/>
  </r>
  <r>
    <x v="895"/>
    <x v="4"/>
    <s v="OFF-AR-10000914"/>
    <x v="0"/>
    <x v="4"/>
    <n v="23.32"/>
    <s v="CA-2017-165330"/>
    <n v="0"/>
    <n v="2"/>
    <n v="0"/>
    <n v="6.0632000000000019"/>
    <n v="0.45632477063632687"/>
  </r>
  <r>
    <x v="895"/>
    <x v="20"/>
    <s v="OFF-FA-10000304"/>
    <x v="0"/>
    <x v="7"/>
    <n v="15.260000000000002"/>
    <s v="CA-2017-105816"/>
    <n v="0"/>
    <n v="7"/>
    <n v="0"/>
    <n v="6.2566000000000006"/>
    <n v="0.51168203684699509"/>
  </r>
  <r>
    <x v="895"/>
    <x v="22"/>
    <s v="FUR-FU-10001935"/>
    <x v="1"/>
    <x v="8"/>
    <n v="14.8"/>
    <s v="CA-2017-160745"/>
    <n v="0"/>
    <n v="4"/>
    <n v="0"/>
    <n v="6.0680000000000014"/>
    <n v="0.4595170286641902"/>
  </r>
  <r>
    <x v="895"/>
    <x v="10"/>
    <s v="OFF-SU-10004782"/>
    <x v="0"/>
    <x v="14"/>
    <n v="13.52"/>
    <s v="CA-2017-162187"/>
    <n v="0"/>
    <n v="2"/>
    <n v="0.2"/>
    <n v="1.6899999999999986"/>
    <n v="0.53938093436526824"/>
  </r>
  <r>
    <x v="895"/>
    <x v="15"/>
    <s v="OFF-AR-10003251"/>
    <x v="0"/>
    <x v="4"/>
    <n v="6.6719999999999988"/>
    <s v="US-2017-132857"/>
    <n v="1"/>
    <n v="3"/>
    <n v="0.2"/>
    <n v="1.6679999999999997"/>
    <n v="0.45632477063632687"/>
  </r>
  <r>
    <x v="895"/>
    <x v="4"/>
    <s v="OFF-BI-10002897"/>
    <x v="0"/>
    <x v="3"/>
    <n v="5.8719999999999999"/>
    <s v="CA-2017-165330"/>
    <n v="0"/>
    <n v="2"/>
    <n v="0.2"/>
    <n v="2.1286"/>
    <n v="0.46881743173671325"/>
  </r>
  <r>
    <x v="896"/>
    <x v="14"/>
    <s v="TEC-PH-10002103"/>
    <x v="2"/>
    <x v="6"/>
    <n v="657.93"/>
    <s v="CA-2017-139395"/>
    <n v="1"/>
    <n v="7"/>
    <n v="0"/>
    <n v="184.22039999999998"/>
    <n v="0.41105220110552465"/>
  </r>
  <r>
    <x v="896"/>
    <x v="4"/>
    <s v="FUR-FU-10004864"/>
    <x v="1"/>
    <x v="8"/>
    <n v="383.64"/>
    <s v="CA-2017-136686"/>
    <n v="1"/>
    <n v="6"/>
    <n v="0"/>
    <n v="122.76479999999999"/>
    <n v="0.4595170286641902"/>
  </r>
  <r>
    <x v="896"/>
    <x v="10"/>
    <s v="TEC-AC-10002567"/>
    <x v="2"/>
    <x v="9"/>
    <n v="383.952"/>
    <s v="US-2017-108777"/>
    <n v="1"/>
    <n v="6"/>
    <n v="0.2"/>
    <n v="76.790399999999977"/>
    <n v="0.52062335344040378"/>
  </r>
  <r>
    <x v="896"/>
    <x v="5"/>
    <s v="TEC-AC-10001314"/>
    <x v="2"/>
    <x v="9"/>
    <n v="249.95000000000002"/>
    <s v="US-2017-169369"/>
    <n v="1"/>
    <n v="5"/>
    <n v="0"/>
    <n v="19.995999999999974"/>
    <n v="0.52062335344040378"/>
  </r>
  <r>
    <x v="896"/>
    <x v="20"/>
    <s v="FUR-FU-10004864"/>
    <x v="1"/>
    <x v="8"/>
    <n v="60.35"/>
    <s v="CA-2017-169824"/>
    <n v="1"/>
    <n v="5"/>
    <n v="0"/>
    <n v="19.915500000000002"/>
    <n v="0.4595170286641902"/>
  </r>
  <r>
    <x v="896"/>
    <x v="4"/>
    <s v="OFF-AP-10002350"/>
    <x v="0"/>
    <x v="12"/>
    <n v="56.519999999999996"/>
    <s v="CA-2017-136686"/>
    <n v="0"/>
    <n v="3"/>
    <n v="0"/>
    <n v="15.8256"/>
    <n v="0.49507917887403441"/>
  </r>
  <r>
    <x v="896"/>
    <x v="5"/>
    <s v="OFF-PA-10004438"/>
    <x v="0"/>
    <x v="0"/>
    <n v="49.12"/>
    <s v="US-2017-169369"/>
    <n v="0"/>
    <n v="4"/>
    <n v="0"/>
    <n v="23.086399999999998"/>
    <n v="0.43613829632717294"/>
  </r>
  <r>
    <x v="896"/>
    <x v="20"/>
    <s v="OFF-SU-10000952"/>
    <x v="0"/>
    <x v="14"/>
    <n v="35.520000000000003"/>
    <s v="CA-2017-169824"/>
    <n v="0"/>
    <n v="4"/>
    <n v="0"/>
    <n v="9.9456000000000024"/>
    <n v="0.53938093436526824"/>
  </r>
  <r>
    <x v="896"/>
    <x v="14"/>
    <s v="FUR-FU-10003724"/>
    <x v="1"/>
    <x v="8"/>
    <n v="33.479999999999997"/>
    <s v="CA-2017-139395"/>
    <n v="0"/>
    <n v="4"/>
    <n v="0"/>
    <n v="8.7047999999999988"/>
    <n v="0.4595170286641902"/>
  </r>
  <r>
    <x v="896"/>
    <x v="14"/>
    <s v="OFF-ST-10000885"/>
    <x v="0"/>
    <x v="1"/>
    <n v="26.86"/>
    <s v="CA-2017-139395"/>
    <n v="0"/>
    <n v="2"/>
    <n v="0"/>
    <n v="6.7149999999999999"/>
    <n v="0.44610841445725197"/>
  </r>
  <r>
    <x v="896"/>
    <x v="10"/>
    <s v="OFF-BI-10003982"/>
    <x v="0"/>
    <x v="3"/>
    <n v="18.693000000000001"/>
    <s v="US-2017-108777"/>
    <n v="0"/>
    <n v="3"/>
    <n v="0.7"/>
    <n v="-14.331299999999992"/>
    <n v="0.46881743173671325"/>
  </r>
  <r>
    <x v="896"/>
    <x v="14"/>
    <s v="OFF-AR-10003732"/>
    <x v="0"/>
    <x v="4"/>
    <n v="13.899999999999999"/>
    <s v="CA-2017-139395"/>
    <n v="0"/>
    <n v="5"/>
    <n v="0"/>
    <n v="3.6139999999999994"/>
    <n v="0.45632477063632687"/>
  </r>
  <r>
    <x v="896"/>
    <x v="20"/>
    <s v="OFF-AR-10000462"/>
    <x v="0"/>
    <x v="4"/>
    <n v="11.200000000000001"/>
    <s v="CA-2017-169824"/>
    <n v="0"/>
    <n v="7"/>
    <n v="0"/>
    <n v="4.8160000000000007"/>
    <n v="0.45632477063632687"/>
  </r>
  <r>
    <x v="897"/>
    <x v="4"/>
    <s v="FUR-TA-10000577"/>
    <x v="1"/>
    <x v="13"/>
    <n v="1114.2719999999999"/>
    <s v="CA-2017-142958"/>
    <n v="1"/>
    <n v="4"/>
    <n v="0.2"/>
    <n v="41.785200000000032"/>
    <n v="0.55975208308209756"/>
  </r>
  <r>
    <x v="897"/>
    <x v="39"/>
    <s v="TEC-AC-10001772"/>
    <x v="2"/>
    <x v="9"/>
    <n v="63.88"/>
    <s v="CA-2017-100153"/>
    <n v="1"/>
    <n v="4"/>
    <n v="0"/>
    <n v="24.913200000000003"/>
    <n v="0.52062335344040378"/>
  </r>
  <r>
    <x v="897"/>
    <x v="4"/>
    <s v="OFF-AR-10004757"/>
    <x v="0"/>
    <x v="4"/>
    <n v="9.84"/>
    <s v="CA-2017-102792"/>
    <n v="1"/>
    <n v="3"/>
    <n v="0"/>
    <n v="3.2471999999999994"/>
    <n v="0.45632477063632687"/>
  </r>
  <r>
    <x v="897"/>
    <x v="4"/>
    <s v="OFF-BI-10001759"/>
    <x v="0"/>
    <x v="3"/>
    <n v="6.0960000000000001"/>
    <s v="CA-2017-142958"/>
    <n v="0"/>
    <n v="2"/>
    <n v="0.2"/>
    <n v="2.2098"/>
    <n v="0.46881743173671325"/>
  </r>
  <r>
    <x v="898"/>
    <x v="20"/>
    <s v="FUR-FU-10002937"/>
    <x v="1"/>
    <x v="8"/>
    <n v="396.92"/>
    <s v="CA-2017-129126"/>
    <n v="1"/>
    <n v="4"/>
    <n v="0"/>
    <n v="198.46"/>
    <n v="0.4595170286641902"/>
  </r>
  <r>
    <x v="898"/>
    <x v="4"/>
    <s v="OFF-ST-10001590"/>
    <x v="0"/>
    <x v="1"/>
    <n v="134.80000000000001"/>
    <s v="CA-2017-146325"/>
    <n v="1"/>
    <n v="10"/>
    <n v="0"/>
    <n v="35.047999999999995"/>
    <n v="0.44610841445725197"/>
  </r>
  <r>
    <x v="898"/>
    <x v="29"/>
    <s v="FUR-FU-10002045"/>
    <x v="1"/>
    <x v="8"/>
    <n v="133.38"/>
    <s v="CA-2017-146143"/>
    <n v="1"/>
    <n v="6"/>
    <n v="0"/>
    <n v="58.687200000000011"/>
    <n v="0.4595170286641902"/>
  </r>
  <r>
    <x v="898"/>
    <x v="4"/>
    <s v="FUR-CH-10001146"/>
    <x v="1"/>
    <x v="5"/>
    <n v="81.424000000000007"/>
    <s v="CA-2017-146325"/>
    <n v="0"/>
    <n v="2"/>
    <n v="0.2"/>
    <n v="-9.1601999999999961"/>
    <n v="0.46529189879902266"/>
  </r>
  <r>
    <x v="898"/>
    <x v="20"/>
    <s v="OFF-BI-10000279"/>
    <x v="0"/>
    <x v="3"/>
    <n v="23.12"/>
    <s v="CA-2017-129126"/>
    <n v="0"/>
    <n v="2"/>
    <n v="0.2"/>
    <n v="7.8029999999999982"/>
    <n v="0.46881743173671325"/>
  </r>
  <r>
    <x v="898"/>
    <x v="20"/>
    <s v="OFF-FA-10000621"/>
    <x v="0"/>
    <x v="7"/>
    <n v="21.48"/>
    <s v="CA-2017-129126"/>
    <n v="0"/>
    <n v="6"/>
    <n v="0"/>
    <n v="10.5252"/>
    <n v="0.51168203684699509"/>
  </r>
  <r>
    <x v="898"/>
    <x v="20"/>
    <s v="OFF-ST-10004507"/>
    <x v="0"/>
    <x v="1"/>
    <n v="17.149999999999999"/>
    <s v="CA-2017-129126"/>
    <n v="0"/>
    <n v="1"/>
    <n v="0"/>
    <n v="4.6304999999999996"/>
    <n v="0.44610841445725197"/>
  </r>
  <r>
    <x v="898"/>
    <x v="20"/>
    <s v="OFF-PA-10001471"/>
    <x v="0"/>
    <x v="0"/>
    <n v="14.62"/>
    <s v="CA-2017-129126"/>
    <n v="0"/>
    <n v="2"/>
    <n v="0"/>
    <n v="6.7251999999999992"/>
    <n v="0.43613829632717294"/>
  </r>
  <r>
    <x v="898"/>
    <x v="20"/>
    <s v="OFF-LA-10003190"/>
    <x v="0"/>
    <x v="2"/>
    <n v="5.76"/>
    <s v="CA-2017-129126"/>
    <n v="0"/>
    <n v="2"/>
    <n v="0"/>
    <n v="2.8224"/>
    <n v="0.4647369236065339"/>
  </r>
  <r>
    <x v="899"/>
    <x v="14"/>
    <s v="FUR-TA-10000198"/>
    <x v="1"/>
    <x v="13"/>
    <n v="1652.94"/>
    <s v="CA-2017-142335"/>
    <n v="1"/>
    <n v="3"/>
    <n v="0"/>
    <n v="231.41160000000002"/>
    <n v="0.55975208308209756"/>
  </r>
  <r>
    <x v="899"/>
    <x v="11"/>
    <s v="FUR-TA-10003473"/>
    <x v="1"/>
    <x v="13"/>
    <n v="564.19499999999994"/>
    <s v="US-2017-127334"/>
    <n v="1"/>
    <n v="3"/>
    <n v="0.5"/>
    <n v="-304.66529999999989"/>
    <n v="0.55975208308209756"/>
  </r>
  <r>
    <x v="899"/>
    <x v="14"/>
    <s v="OFF-ST-10000036"/>
    <x v="0"/>
    <x v="1"/>
    <n v="296.37"/>
    <s v="CA-2017-142335"/>
    <n v="0"/>
    <n v="3"/>
    <n v="0"/>
    <n v="80.019899999999993"/>
    <n v="0.44610841445725197"/>
  </r>
  <r>
    <x v="899"/>
    <x v="11"/>
    <s v="OFF-AP-10001205"/>
    <x v="0"/>
    <x v="12"/>
    <n v="87.168000000000006"/>
    <s v="US-2017-127334"/>
    <n v="0"/>
    <n v="2"/>
    <n v="0.2"/>
    <n v="8.7168000000000063"/>
    <n v="0.49507917887403441"/>
  </r>
  <r>
    <x v="899"/>
    <x v="13"/>
    <s v="OFF-PA-10002552"/>
    <x v="0"/>
    <x v="0"/>
    <n v="19.440000000000001"/>
    <s v="CA-2017-100307"/>
    <n v="1"/>
    <n v="3"/>
    <n v="0"/>
    <n v="9.3312000000000008"/>
    <n v="0.43613829632717294"/>
  </r>
  <r>
    <x v="899"/>
    <x v="4"/>
    <s v="FUR-FU-10002364"/>
    <x v="1"/>
    <x v="8"/>
    <n v="14.76"/>
    <s v="US-2017-116442"/>
    <n v="1"/>
    <n v="2"/>
    <n v="0"/>
    <n v="4.2803999999999984"/>
    <n v="0.4595170286641902"/>
  </r>
  <r>
    <x v="899"/>
    <x v="10"/>
    <s v="OFF-BI-10000201"/>
    <x v="0"/>
    <x v="3"/>
    <n v="2.2140000000000004"/>
    <s v="CA-2017-113600"/>
    <n v="1"/>
    <n v="3"/>
    <n v="0.7"/>
    <n v="-1.4760000000000004"/>
    <n v="0.46881743173671325"/>
  </r>
  <r>
    <x v="900"/>
    <x v="4"/>
    <s v="FUR-CH-10001708"/>
    <x v="1"/>
    <x v="5"/>
    <n v="563.91999999999996"/>
    <s v="CA-2017-118332"/>
    <n v="1"/>
    <n v="5"/>
    <n v="0.2"/>
    <n v="7.0489999999999498"/>
    <n v="0.46529189879902266"/>
  </r>
  <r>
    <x v="900"/>
    <x v="4"/>
    <s v="TEC-AC-10001445"/>
    <x v="2"/>
    <x v="9"/>
    <n v="21.209999999999997"/>
    <s v="CA-2017-155446"/>
    <n v="1"/>
    <n v="7"/>
    <n v="0"/>
    <n v="4.4540999999999986"/>
    <n v="0.52062335344040378"/>
  </r>
  <r>
    <x v="900"/>
    <x v="25"/>
    <s v="OFF-AP-10004859"/>
    <x v="0"/>
    <x v="12"/>
    <n v="34.944000000000003"/>
    <s v="CA-2017-130442"/>
    <n v="1"/>
    <n v="3"/>
    <n v="0.2"/>
    <n v="3.0576000000000008"/>
    <n v="0.49507917887403441"/>
  </r>
  <r>
    <x v="900"/>
    <x v="1"/>
    <s v="OFF-BI-10002194"/>
    <x v="0"/>
    <x v="3"/>
    <n v="4.7879999999999985"/>
    <s v="US-2017-100419"/>
    <n v="1"/>
    <n v="3"/>
    <n v="0.8"/>
    <n v="-7.9001999999999999"/>
    <n v="0.46881743173671325"/>
  </r>
  <r>
    <x v="900"/>
    <x v="20"/>
    <s v="OFF-FA-10001754"/>
    <x v="0"/>
    <x v="7"/>
    <n v="3.68"/>
    <s v="US-2017-104794"/>
    <n v="1"/>
    <n v="2"/>
    <n v="0"/>
    <n v="1.8032000000000001"/>
    <n v="0.51168203684699509"/>
  </r>
  <r>
    <x v="901"/>
    <x v="14"/>
    <s v="OFF-BI-10000545"/>
    <x v="0"/>
    <x v="3"/>
    <n v="9892.74"/>
    <s v="CA-2017-117121"/>
    <n v="1"/>
    <n v="13"/>
    <n v="0"/>
    <n v="4946.37"/>
    <n v="0.46881743173671325"/>
  </r>
  <r>
    <x v="901"/>
    <x v="4"/>
    <s v="FUR-TA-10004256"/>
    <x v="1"/>
    <x v="13"/>
    <n v="2003.52"/>
    <s v="CA-2017-155530"/>
    <n v="1"/>
    <n v="6"/>
    <n v="0.2"/>
    <n v="-325.57200000000023"/>
    <n v="0.55975208308209756"/>
  </r>
  <r>
    <x v="901"/>
    <x v="0"/>
    <s v="TEC-AC-10002942"/>
    <x v="2"/>
    <x v="9"/>
    <n v="165.60000000000002"/>
    <s v="CA-2017-147109"/>
    <n v="1"/>
    <n v="3"/>
    <n v="0.2"/>
    <n v="-6.2100000000000151"/>
    <n v="0.52062335344040378"/>
  </r>
  <r>
    <x v="901"/>
    <x v="0"/>
    <s v="OFF-PA-10001972"/>
    <x v="0"/>
    <x v="0"/>
    <n v="51.840000000000011"/>
    <s v="CA-2017-147109"/>
    <n v="0"/>
    <n v="10"/>
    <n v="0.2"/>
    <n v="18.143999999999998"/>
    <n v="0.43613829632717294"/>
  </r>
  <r>
    <x v="901"/>
    <x v="22"/>
    <s v="OFF-ST-10001328"/>
    <x v="0"/>
    <x v="1"/>
    <n v="46.53"/>
    <s v="CA-2017-155383"/>
    <n v="1"/>
    <n v="3"/>
    <n v="0"/>
    <n v="13.028400000000001"/>
    <n v="0.44610841445725197"/>
  </r>
  <r>
    <x v="901"/>
    <x v="31"/>
    <s v="OFF-BI-10001636"/>
    <x v="0"/>
    <x v="3"/>
    <n v="13.488"/>
    <s v="CA-2017-131639"/>
    <n v="1"/>
    <n v="2"/>
    <n v="0.2"/>
    <n v="4.3835999999999995"/>
    <n v="0.46881743173671325"/>
  </r>
  <r>
    <x v="901"/>
    <x v="31"/>
    <s v="OFF-BI-10000948"/>
    <x v="0"/>
    <x v="3"/>
    <n v="11.416"/>
    <s v="CA-2017-131639"/>
    <n v="0"/>
    <n v="1"/>
    <n v="0.2"/>
    <n v="3.8528999999999991"/>
    <n v="0.46881743173671325"/>
  </r>
  <r>
    <x v="902"/>
    <x v="23"/>
    <s v="OFF-BI-10001359"/>
    <x v="0"/>
    <x v="3"/>
    <n v="1793.98"/>
    <s v="CA-2017-101546"/>
    <n v="1"/>
    <n v="2"/>
    <n v="0"/>
    <n v="843.17059999999992"/>
    <n v="0.46881743173671325"/>
  </r>
  <r>
    <x v="902"/>
    <x v="16"/>
    <s v="OFF-SU-10000646"/>
    <x v="0"/>
    <x v="14"/>
    <n v="961.48000000000013"/>
    <s v="CA-2017-112697"/>
    <n v="1"/>
    <n v="5"/>
    <n v="0.2"/>
    <n v="-204.31449999999995"/>
    <n v="0.53938093436526824"/>
  </r>
  <r>
    <x v="902"/>
    <x v="20"/>
    <s v="OFF-ST-10003716"/>
    <x v="0"/>
    <x v="1"/>
    <n v="900.08"/>
    <s v="CA-2017-150945"/>
    <n v="1"/>
    <n v="4"/>
    <n v="0"/>
    <n v="117.0104"/>
    <n v="0.44610841445725197"/>
  </r>
  <r>
    <x v="902"/>
    <x v="4"/>
    <s v="OFF-SU-10003505"/>
    <x v="0"/>
    <x v="14"/>
    <n v="579.29999999999995"/>
    <s v="CA-2017-145919"/>
    <n v="1"/>
    <n v="5"/>
    <n v="0"/>
    <n v="28.964999999999961"/>
    <n v="0.53938093436526824"/>
  </r>
  <r>
    <x v="902"/>
    <x v="40"/>
    <s v="FUR-CH-10004997"/>
    <x v="1"/>
    <x v="5"/>
    <n v="563.93999999999994"/>
    <s v="CA-2017-138597"/>
    <n v="1"/>
    <n v="3"/>
    <n v="0"/>
    <n v="112.78800000000001"/>
    <n v="0.46529189879902266"/>
  </r>
  <r>
    <x v="902"/>
    <x v="11"/>
    <s v="FUR-TA-10002530"/>
    <x v="1"/>
    <x v="13"/>
    <n v="377.45"/>
    <s v="CA-2017-145261"/>
    <n v="1"/>
    <n v="5"/>
    <n v="0.5"/>
    <n v="-264.21500000000003"/>
    <n v="0.55975208308209756"/>
  </r>
  <r>
    <x v="902"/>
    <x v="16"/>
    <s v="OFF-BI-10000778"/>
    <x v="0"/>
    <x v="3"/>
    <n v="254.05800000000002"/>
    <s v="CA-2017-112697"/>
    <n v="0"/>
    <n v="7"/>
    <n v="0.7"/>
    <n v="-169.3719999999999"/>
    <n v="0.46881743173671325"/>
  </r>
  <r>
    <x v="902"/>
    <x v="16"/>
    <s v="OFF-AP-10002684"/>
    <x v="0"/>
    <x v="12"/>
    <n v="194.52800000000002"/>
    <s v="CA-2017-112697"/>
    <n v="0"/>
    <n v="2"/>
    <n v="0.2"/>
    <n v="24.315999999999974"/>
    <n v="0.49507917887403441"/>
  </r>
  <r>
    <x v="902"/>
    <x v="4"/>
    <s v="FUR-FU-10004960"/>
    <x v="1"/>
    <x v="8"/>
    <n v="183.84"/>
    <s v="CA-2017-145919"/>
    <n v="0"/>
    <n v="8"/>
    <n v="0"/>
    <n v="62.505600000000001"/>
    <n v="0.4595170286641902"/>
  </r>
  <r>
    <x v="902"/>
    <x v="4"/>
    <s v="TEC-AC-10003832"/>
    <x v="2"/>
    <x v="9"/>
    <n v="772.47"/>
    <s v="CA-2017-133795"/>
    <n v="1"/>
    <n v="3"/>
    <n v="0"/>
    <n v="146.76929999999993"/>
    <n v="0.52062335344040378"/>
  </r>
  <r>
    <x v="902"/>
    <x v="11"/>
    <s v="TEC-AC-10000991"/>
    <x v="2"/>
    <x v="9"/>
    <n v="112.77600000000001"/>
    <s v="CA-2017-145261"/>
    <n v="0"/>
    <n v="3"/>
    <n v="0.2"/>
    <n v="-8.4581999999999979"/>
    <n v="0.52062335344040378"/>
  </r>
  <r>
    <x v="902"/>
    <x v="4"/>
    <s v="TEC-AC-10001465"/>
    <x v="2"/>
    <x v="9"/>
    <n v="72.64"/>
    <s v="CA-2017-133795"/>
    <n v="0"/>
    <n v="2"/>
    <n v="0"/>
    <n v="21.791999999999994"/>
    <n v="0.52062335344040378"/>
  </r>
  <r>
    <x v="902"/>
    <x v="4"/>
    <s v="TEC-PH-10001552"/>
    <x v="2"/>
    <x v="6"/>
    <n v="66.976000000000013"/>
    <s v="CA-2017-139934"/>
    <n v="1"/>
    <n v="7"/>
    <n v="0.2"/>
    <n v="6.6976000000000013"/>
    <n v="0.41105220110552465"/>
  </r>
  <r>
    <x v="902"/>
    <x v="11"/>
    <s v="OFF-BI-10001670"/>
    <x v="0"/>
    <x v="3"/>
    <n v="45.240000000000009"/>
    <s v="CA-2017-145261"/>
    <n v="0"/>
    <n v="4"/>
    <n v="0.7"/>
    <n v="-30.159999999999997"/>
    <n v="0.46881743173671325"/>
  </r>
  <r>
    <x v="902"/>
    <x v="4"/>
    <s v="FUR-FU-10003731"/>
    <x v="1"/>
    <x v="8"/>
    <n v="39.92"/>
    <s v="CA-2017-133795"/>
    <n v="0"/>
    <n v="4"/>
    <n v="0"/>
    <n v="11.177600000000002"/>
    <n v="0.4595170286641902"/>
  </r>
  <r>
    <x v="902"/>
    <x v="4"/>
    <s v="OFF-PA-10003072"/>
    <x v="0"/>
    <x v="0"/>
    <n v="38.880000000000003"/>
    <s v="CA-2017-145919"/>
    <n v="0"/>
    <n v="6"/>
    <n v="0"/>
    <n v="18.662400000000002"/>
    <n v="0.43613829632717294"/>
  </r>
  <r>
    <x v="902"/>
    <x v="11"/>
    <s v="TEC-PH-10004833"/>
    <x v="2"/>
    <x v="6"/>
    <n v="28.68"/>
    <s v="CA-2017-145261"/>
    <n v="0"/>
    <n v="3"/>
    <n v="0.2"/>
    <n v="-7.17"/>
    <n v="0.41105220110552465"/>
  </r>
  <r>
    <x v="902"/>
    <x v="28"/>
    <s v="FUR-FU-10000732"/>
    <x v="1"/>
    <x v="8"/>
    <n v="18.84"/>
    <s v="CA-2017-147067"/>
    <n v="1"/>
    <n v="3"/>
    <n v="0"/>
    <n v="6.0287999999999995"/>
    <n v="0.4595170286641902"/>
  </r>
  <r>
    <x v="902"/>
    <x v="11"/>
    <s v="OFF-AR-10004078"/>
    <x v="0"/>
    <x v="4"/>
    <n v="18.687999999999999"/>
    <s v="CA-2017-145261"/>
    <n v="0"/>
    <n v="4"/>
    <n v="0.2"/>
    <n v="2.3359999999999994"/>
    <n v="0.45632477063632687"/>
  </r>
  <r>
    <x v="902"/>
    <x v="11"/>
    <s v="OFF-LA-10000407"/>
    <x v="0"/>
    <x v="2"/>
    <n v="15.936000000000002"/>
    <s v="CA-2017-145261"/>
    <n v="0"/>
    <n v="4"/>
    <n v="0.2"/>
    <n v="5.1791999999999998"/>
    <n v="0.4647369236065339"/>
  </r>
  <r>
    <x v="902"/>
    <x v="11"/>
    <s v="OFF-PA-10003036"/>
    <x v="0"/>
    <x v="0"/>
    <n v="11.648000000000001"/>
    <s v="CA-2017-145261"/>
    <n v="0"/>
    <n v="2"/>
    <n v="0.2"/>
    <n v="3.7855999999999992"/>
    <n v="0.43613829632717294"/>
  </r>
  <r>
    <x v="903"/>
    <x v="12"/>
    <s v="FUR-TA-10001086"/>
    <x v="1"/>
    <x v="13"/>
    <n v="455.97"/>
    <s v="CA-2017-134936"/>
    <n v="1"/>
    <n v="6"/>
    <n v="0.5"/>
    <n v="-218.86559999999997"/>
    <n v="0.55975208308209756"/>
  </r>
  <r>
    <x v="903"/>
    <x v="2"/>
    <s v="FUR-FU-10004904"/>
    <x v="1"/>
    <x v="8"/>
    <n v="303.92"/>
    <s v="CA-2017-118129"/>
    <n v="1"/>
    <n v="5"/>
    <n v="0.2"/>
    <n v="-30.392000000000024"/>
    <n v="0.4595170286641902"/>
  </r>
  <r>
    <x v="903"/>
    <x v="20"/>
    <s v="OFF-BI-10000948"/>
    <x v="0"/>
    <x v="3"/>
    <n v="34.248000000000005"/>
    <s v="CA-2017-141523"/>
    <n v="1"/>
    <n v="3"/>
    <n v="0.2"/>
    <n v="11.558699999999998"/>
    <n v="0.46881743173671325"/>
  </r>
  <r>
    <x v="903"/>
    <x v="12"/>
    <s v="OFF-BI-10000174"/>
    <x v="0"/>
    <x v="3"/>
    <n v="10.440000000000001"/>
    <s v="CA-2017-134936"/>
    <n v="0"/>
    <n v="6"/>
    <n v="0.7"/>
    <n v="-7.6559999999999988"/>
    <n v="0.46881743173671325"/>
  </r>
  <r>
    <x v="903"/>
    <x v="12"/>
    <s v="OFF-BI-10002103"/>
    <x v="0"/>
    <x v="3"/>
    <n v="5.2140000000000004"/>
    <s v="CA-2017-134936"/>
    <n v="0"/>
    <n v="2"/>
    <n v="0.7"/>
    <n v="-4.1711999999999989"/>
    <n v="0.46881743173671325"/>
  </r>
  <r>
    <x v="903"/>
    <x v="20"/>
    <s v="OFF-AR-10001545"/>
    <x v="0"/>
    <x v="4"/>
    <n v="3.52"/>
    <s v="CA-2017-141523"/>
    <n v="0"/>
    <n v="2"/>
    <n v="0"/>
    <n v="1.0207999999999999"/>
    <n v="0.45632477063632687"/>
  </r>
  <r>
    <x v="903"/>
    <x v="1"/>
    <s v="OFF-BI-10002012"/>
    <x v="0"/>
    <x v="3"/>
    <n v="1.7999999999999996"/>
    <s v="CA-2017-108364"/>
    <n v="1"/>
    <n v="5"/>
    <n v="0.8"/>
    <n v="-2.8800000000000008"/>
    <n v="0.46881743173671325"/>
  </r>
  <r>
    <x v="904"/>
    <x v="29"/>
    <s v="TEC-AC-10002323"/>
    <x v="2"/>
    <x v="9"/>
    <n v="66.300000000000011"/>
    <s v="CA-2017-168536"/>
    <n v="1"/>
    <n v="3"/>
    <n v="0"/>
    <n v="8.6190000000000033"/>
    <n v="0.52062335344040378"/>
  </r>
  <r>
    <x v="904"/>
    <x v="40"/>
    <s v="OFF-PA-10003673"/>
    <x v="0"/>
    <x v="0"/>
    <n v="33.9"/>
    <s v="US-2017-157840"/>
    <n v="1"/>
    <n v="5"/>
    <n v="0"/>
    <n v="15.593999999999999"/>
    <n v="0.43613829632717294"/>
  </r>
  <r>
    <x v="904"/>
    <x v="29"/>
    <s v="FUR-FU-10001918"/>
    <x v="1"/>
    <x v="8"/>
    <n v="18.920000000000002"/>
    <s v="CA-2017-151155"/>
    <n v="1"/>
    <n v="4"/>
    <n v="0"/>
    <n v="7.3788000000000018"/>
    <n v="0.4595170286641902"/>
  </r>
  <r>
    <x v="904"/>
    <x v="29"/>
    <s v="OFF-BI-10003910"/>
    <x v="0"/>
    <x v="3"/>
    <n v="15.42"/>
    <s v="CA-2017-151155"/>
    <n v="0"/>
    <n v="2"/>
    <n v="0"/>
    <n v="6.9390000000000001"/>
    <n v="0.46881743173671325"/>
  </r>
  <r>
    <x v="905"/>
    <x v="4"/>
    <s v="FUR-FU-10000277"/>
    <x v="1"/>
    <x v="8"/>
    <n v="842.72"/>
    <s v="CA-2017-114860"/>
    <n v="1"/>
    <n v="8"/>
    <n v="0"/>
    <n v="202.25279999999998"/>
    <n v="0.4595170286641902"/>
  </r>
  <r>
    <x v="905"/>
    <x v="22"/>
    <s v="OFF-BI-10004002"/>
    <x v="0"/>
    <x v="3"/>
    <n v="55.360000000000007"/>
    <s v="CA-2017-149916"/>
    <n v="1"/>
    <n v="4"/>
    <n v="0.2"/>
    <n v="19.375999999999998"/>
    <n v="0.46881743173671325"/>
  </r>
  <r>
    <x v="905"/>
    <x v="4"/>
    <s v="FUR-FU-10001934"/>
    <x v="1"/>
    <x v="8"/>
    <n v="41.96"/>
    <s v="CA-2017-114860"/>
    <n v="0"/>
    <n v="2"/>
    <n v="0"/>
    <n v="10.909600000000001"/>
    <n v="0.4595170286641902"/>
  </r>
  <r>
    <x v="905"/>
    <x v="11"/>
    <s v="OFF-BI-10003694"/>
    <x v="0"/>
    <x v="3"/>
    <n v="31.32"/>
    <s v="CA-2017-167507"/>
    <n v="1"/>
    <n v="10"/>
    <n v="0.7"/>
    <n v="-25.05599999999999"/>
    <n v="0.46881743173671325"/>
  </r>
  <r>
    <x v="905"/>
    <x v="20"/>
    <s v="OFF-BI-10004233"/>
    <x v="0"/>
    <x v="3"/>
    <n v="25.584000000000003"/>
    <s v="CA-2017-103359"/>
    <n v="1"/>
    <n v="2"/>
    <n v="0.2"/>
    <n v="8.9543999999999997"/>
    <n v="0.46881743173671325"/>
  </r>
  <r>
    <x v="905"/>
    <x v="11"/>
    <s v="FUR-FU-10002878"/>
    <x v="1"/>
    <x v="8"/>
    <n v="22.784000000000002"/>
    <s v="CA-2017-167507"/>
    <n v="0"/>
    <n v="1"/>
    <n v="0.2"/>
    <n v="4.8416000000000006"/>
    <n v="0.4595170286641902"/>
  </r>
  <r>
    <x v="905"/>
    <x v="11"/>
    <s v="FUR-FU-10001935"/>
    <x v="1"/>
    <x v="8"/>
    <n v="11.840000000000002"/>
    <s v="CA-2017-167507"/>
    <n v="0"/>
    <n v="4"/>
    <n v="0.2"/>
    <n v="3.108000000000001"/>
    <n v="0.4595170286641902"/>
  </r>
  <r>
    <x v="905"/>
    <x v="22"/>
    <s v="TEC-MA-10000752"/>
    <x v="2"/>
    <x v="15"/>
    <n v="11.56"/>
    <s v="CA-2017-149916"/>
    <n v="0"/>
    <n v="1"/>
    <n v="0.2"/>
    <n v="3.7569999999999992"/>
    <n v="0.5183572270896134"/>
  </r>
  <r>
    <x v="906"/>
    <x v="43"/>
    <s v="TEC-CO-10002095"/>
    <x v="2"/>
    <x v="16"/>
    <n v="1999.96"/>
    <s v="CA-2017-157791"/>
    <n v="1"/>
    <n v="4"/>
    <n v="0"/>
    <n v="899.98199999999997"/>
    <n v="0.55185675810753509"/>
  </r>
  <r>
    <x v="906"/>
    <x v="2"/>
    <s v="TEC-PH-10002645"/>
    <x v="2"/>
    <x v="6"/>
    <n v="1499.9699999999998"/>
    <s v="CA-2017-114867"/>
    <n v="1"/>
    <n v="5"/>
    <n v="0.4"/>
    <n v="-374.99250000000006"/>
    <n v="0.41105220110552465"/>
  </r>
  <r>
    <x v="906"/>
    <x v="22"/>
    <s v="OFF-ST-10003470"/>
    <x v="0"/>
    <x v="1"/>
    <n v="1117.92"/>
    <s v="CA-2017-135776"/>
    <n v="1"/>
    <n v="4"/>
    <n v="0"/>
    <n v="55.895999999999958"/>
    <n v="0.44610841445725197"/>
  </r>
  <r>
    <x v="906"/>
    <x v="6"/>
    <s v="FUR-FU-10003664"/>
    <x v="1"/>
    <x v="8"/>
    <n v="572.76"/>
    <s v="CA-2017-137043"/>
    <n v="1"/>
    <n v="6"/>
    <n v="0"/>
    <n v="166.10039999999995"/>
    <n v="0.4595170286641902"/>
  </r>
  <r>
    <x v="906"/>
    <x v="0"/>
    <s v="TEC-PH-10004539"/>
    <x v="2"/>
    <x v="6"/>
    <n v="453.57600000000002"/>
    <s v="CA-2017-132829"/>
    <n v="1"/>
    <n v="3"/>
    <n v="0.2"/>
    <n v="39.687899999999985"/>
    <n v="0.41105220110552465"/>
  </r>
  <r>
    <x v="906"/>
    <x v="0"/>
    <s v="TEC-PH-10004345"/>
    <x v="2"/>
    <x v="6"/>
    <n v="287.88"/>
    <s v="CA-2017-132829"/>
    <n v="0"/>
    <n v="3"/>
    <n v="0.2"/>
    <n v="35.984999999999999"/>
    <n v="0.41105220110552465"/>
  </r>
  <r>
    <x v="906"/>
    <x v="6"/>
    <s v="FUR-FU-10003664"/>
    <x v="1"/>
    <x v="8"/>
    <n v="286.38"/>
    <s v="CA-2017-137043"/>
    <n v="0"/>
    <n v="3"/>
    <n v="0"/>
    <n v="83.050199999999975"/>
    <n v="0.4595170286641902"/>
  </r>
  <r>
    <x v="906"/>
    <x v="22"/>
    <s v="OFF-ST-10002743"/>
    <x v="0"/>
    <x v="1"/>
    <n v="227.28"/>
    <s v="CA-2017-135776"/>
    <n v="0"/>
    <n v="2"/>
    <n v="0"/>
    <n v="2.2727999999999895"/>
    <n v="0.44610841445725197"/>
  </r>
  <r>
    <x v="906"/>
    <x v="1"/>
    <s v="FUR-BO-10003441"/>
    <x v="1"/>
    <x v="10"/>
    <n v="141.37199999999999"/>
    <s v="CA-2017-115574"/>
    <n v="1"/>
    <n v="2"/>
    <n v="0.3"/>
    <n v="-14.137200000000014"/>
    <n v="0.5176847302647779"/>
  </r>
  <r>
    <x v="906"/>
    <x v="0"/>
    <s v="TEC-PH-10004912"/>
    <x v="2"/>
    <x v="6"/>
    <n v="131.88000000000002"/>
    <s v="CA-2017-132829"/>
    <n v="0"/>
    <n v="3"/>
    <n v="0.2"/>
    <n v="14.836499999999987"/>
    <n v="0.41105220110552465"/>
  </r>
  <r>
    <x v="906"/>
    <x v="22"/>
    <s v="OFF-EN-10004773"/>
    <x v="0"/>
    <x v="11"/>
    <n v="61.96"/>
    <s v="CA-2017-135776"/>
    <n v="0"/>
    <n v="2"/>
    <n v="0"/>
    <n v="30.360399999999998"/>
    <n v="0.44424167803735209"/>
  </r>
  <r>
    <x v="906"/>
    <x v="22"/>
    <s v="OFF-PA-10004327"/>
    <x v="0"/>
    <x v="0"/>
    <n v="47.9"/>
    <s v="CA-2017-135776"/>
    <n v="0"/>
    <n v="1"/>
    <n v="0"/>
    <n v="22.991999999999997"/>
    <n v="0.43613829632717294"/>
  </r>
  <r>
    <x v="906"/>
    <x v="0"/>
    <s v="OFF-LA-10002945"/>
    <x v="0"/>
    <x v="2"/>
    <n v="45.36"/>
    <s v="CA-2017-132829"/>
    <n v="0"/>
    <n v="9"/>
    <n v="0.2"/>
    <n v="14.741999999999997"/>
    <n v="0.4647369236065339"/>
  </r>
  <r>
    <x v="906"/>
    <x v="22"/>
    <s v="OFF-PA-10001295"/>
    <x v="0"/>
    <x v="0"/>
    <n v="37.94"/>
    <s v="CA-2017-135776"/>
    <n v="0"/>
    <n v="2"/>
    <n v="0"/>
    <n v="18.211199999999998"/>
    <n v="0.43613829632717294"/>
  </r>
  <r>
    <x v="906"/>
    <x v="14"/>
    <s v="OFF-FA-10000992"/>
    <x v="0"/>
    <x v="7"/>
    <n v="24.849999999999998"/>
    <s v="CA-2017-157868"/>
    <n v="1"/>
    <n v="7"/>
    <n v="0"/>
    <n v="11.679499999999999"/>
    <n v="0.51168203684699509"/>
  </r>
  <r>
    <x v="906"/>
    <x v="22"/>
    <s v="OFF-AR-10001246"/>
    <x v="0"/>
    <x v="4"/>
    <n v="8.82"/>
    <s v="CA-2017-135776"/>
    <n v="0"/>
    <n v="3"/>
    <n v="0"/>
    <n v="2.5577999999999994"/>
    <n v="0.45632477063632687"/>
  </r>
  <r>
    <x v="906"/>
    <x v="2"/>
    <s v="OFF-PA-10000477"/>
    <x v="0"/>
    <x v="0"/>
    <n v="7.9680000000000009"/>
    <s v="CA-2017-114867"/>
    <n v="0"/>
    <n v="2"/>
    <n v="0.2"/>
    <n v="2.6892000000000005"/>
    <n v="0.43613829632717294"/>
  </r>
  <r>
    <x v="906"/>
    <x v="10"/>
    <s v="OFF-BI-10001267"/>
    <x v="0"/>
    <x v="3"/>
    <n v="5.5530000000000008"/>
    <s v="CA-2017-136049"/>
    <n v="1"/>
    <n v="3"/>
    <n v="0.7"/>
    <n v="-4.0722000000000023"/>
    <n v="0.46881743173671325"/>
  </r>
  <r>
    <x v="906"/>
    <x v="22"/>
    <s v="OFF-AR-10001231"/>
    <x v="0"/>
    <x v="4"/>
    <n v="4.2"/>
    <s v="CA-2017-135776"/>
    <n v="0"/>
    <n v="2"/>
    <n v="0"/>
    <n v="1.1760000000000002"/>
    <n v="0.45632477063632687"/>
  </r>
  <r>
    <x v="906"/>
    <x v="0"/>
    <s v="FUR-FU-10000206"/>
    <x v="1"/>
    <x v="8"/>
    <n v="2.3280000000000003"/>
    <s v="CA-2017-132829"/>
    <n v="0"/>
    <n v="2"/>
    <n v="0.6"/>
    <n v="-0.75660000000000016"/>
    <n v="0.4595170286641902"/>
  </r>
  <r>
    <x v="907"/>
    <x v="20"/>
    <s v="FUR-FU-10003192"/>
    <x v="1"/>
    <x v="8"/>
    <n v="799.56000000000006"/>
    <s v="CA-2017-157259"/>
    <n v="1"/>
    <n v="9"/>
    <n v="0"/>
    <n v="207.88559999999998"/>
    <n v="0.4595170286641902"/>
  </r>
  <r>
    <x v="907"/>
    <x v="25"/>
    <s v="OFF-ST-10003716"/>
    <x v="0"/>
    <x v="1"/>
    <n v="540.048"/>
    <s v="US-2017-168620"/>
    <n v="1"/>
    <n v="3"/>
    <n v="0.2"/>
    <n v="-47.254199999999997"/>
    <n v="0.44610841445725197"/>
  </r>
  <r>
    <x v="907"/>
    <x v="20"/>
    <s v="TEC-PH-10001750"/>
    <x v="2"/>
    <x v="6"/>
    <n v="197.96999999999997"/>
    <s v="CA-2017-140438"/>
    <n v="1"/>
    <n v="3"/>
    <n v="0"/>
    <n v="53.451900000000009"/>
    <n v="0.41105220110552465"/>
  </r>
  <r>
    <x v="907"/>
    <x v="25"/>
    <s v="TEC-AC-10004469"/>
    <x v="2"/>
    <x v="9"/>
    <n v="255.68000000000004"/>
    <s v="US-2017-168620"/>
    <n v="0"/>
    <n v="8"/>
    <n v="0.2"/>
    <n v="76.704000000000008"/>
    <n v="0.52062335344040378"/>
  </r>
  <r>
    <x v="907"/>
    <x v="4"/>
    <s v="FUR-FU-10000771"/>
    <x v="1"/>
    <x v="8"/>
    <n v="43.96"/>
    <s v="CA-2017-101651"/>
    <n v="1"/>
    <n v="7"/>
    <n v="0"/>
    <n v="18.463200000000004"/>
    <n v="0.4595170286641902"/>
  </r>
  <r>
    <x v="907"/>
    <x v="4"/>
    <s v="OFF-EN-10001990"/>
    <x v="0"/>
    <x v="11"/>
    <n v="39.76"/>
    <s v="CA-2017-101651"/>
    <n v="0"/>
    <n v="7"/>
    <n v="0"/>
    <n v="18.687199999999997"/>
    <n v="0.44424167803735209"/>
  </r>
  <r>
    <x v="907"/>
    <x v="22"/>
    <s v="OFF-PA-10002986"/>
    <x v="0"/>
    <x v="0"/>
    <n v="33.4"/>
    <s v="CA-2017-123526"/>
    <n v="1"/>
    <n v="5"/>
    <n v="0"/>
    <n v="16.032"/>
    <n v="0.43613829632717294"/>
  </r>
  <r>
    <x v="907"/>
    <x v="25"/>
    <s v="OFF-BI-10001575"/>
    <x v="0"/>
    <x v="3"/>
    <n v="27.882000000000005"/>
    <s v="US-2017-168620"/>
    <n v="0"/>
    <n v="3"/>
    <n v="0.7"/>
    <n v="-20.446799999999996"/>
    <n v="0.46881743173671325"/>
  </r>
  <r>
    <x v="908"/>
    <x v="4"/>
    <s v="TEC-PH-10002200"/>
    <x v="2"/>
    <x v="6"/>
    <n v="2575.944"/>
    <s v="US-2017-116729"/>
    <n v="1"/>
    <n v="7"/>
    <n v="0.2"/>
    <n v="257.59440000000029"/>
    <n v="0.41105220110552465"/>
  </r>
  <r>
    <x v="908"/>
    <x v="20"/>
    <s v="FUR-CH-10002331"/>
    <x v="1"/>
    <x v="5"/>
    <n v="2563.056"/>
    <s v="CA-2017-169670"/>
    <n v="1"/>
    <n v="8"/>
    <n v="0.1"/>
    <n v="313.26239999999967"/>
    <n v="0.46529189879902266"/>
  </r>
  <r>
    <x v="908"/>
    <x v="22"/>
    <s v="FUR-TA-10001307"/>
    <x v="1"/>
    <x v="13"/>
    <n v="1747.25"/>
    <s v="CA-2017-105081"/>
    <n v="1"/>
    <n v="5"/>
    <n v="0"/>
    <n v="629.01"/>
    <n v="0.55975208308209756"/>
  </r>
  <r>
    <x v="908"/>
    <x v="20"/>
    <s v="FUR-CH-10003746"/>
    <x v="1"/>
    <x v="5"/>
    <n v="866.64599999999996"/>
    <s v="CA-2017-110975"/>
    <n v="1"/>
    <n v="3"/>
    <n v="0.1"/>
    <n v="173.32919999999999"/>
    <n v="0.46529189879902266"/>
  </r>
  <r>
    <x v="908"/>
    <x v="22"/>
    <s v="FUR-CH-10000847"/>
    <x v="1"/>
    <x v="5"/>
    <n v="698.35200000000009"/>
    <s v="CA-2017-105081"/>
    <n v="0"/>
    <n v="3"/>
    <n v="0.2"/>
    <n v="52.376399999999961"/>
    <n v="0.46529189879902266"/>
  </r>
  <r>
    <x v="908"/>
    <x v="13"/>
    <s v="FUR-FU-10003553"/>
    <x v="1"/>
    <x v="8"/>
    <n v="343.84999999999997"/>
    <s v="CA-2017-148684"/>
    <n v="1"/>
    <n v="5"/>
    <n v="0"/>
    <n v="137.54000000000002"/>
    <n v="0.4595170286641902"/>
  </r>
  <r>
    <x v="908"/>
    <x v="20"/>
    <s v="FUR-TA-10002958"/>
    <x v="1"/>
    <x v="13"/>
    <n v="313.17599999999999"/>
    <s v="CA-2017-110975"/>
    <n v="0"/>
    <n v="2"/>
    <n v="0.4"/>
    <n v="-120.05080000000007"/>
    <n v="0.55975208308209756"/>
  </r>
  <r>
    <x v="908"/>
    <x v="12"/>
    <s v="TEC-MA-10003356"/>
    <x v="2"/>
    <x v="15"/>
    <n v="269.97000000000003"/>
    <s v="CA-2017-109827"/>
    <n v="1"/>
    <n v="2"/>
    <n v="0.7"/>
    <n v="-386.95699999999999"/>
    <n v="0.5183572270896134"/>
  </r>
  <r>
    <x v="908"/>
    <x v="13"/>
    <s v="OFF-PA-10003302"/>
    <x v="0"/>
    <x v="0"/>
    <n v="106.32"/>
    <s v="CA-2017-148684"/>
    <n v="0"/>
    <n v="3"/>
    <n v="0"/>
    <n v="49.970399999999991"/>
    <n v="0.43613829632717294"/>
  </r>
  <r>
    <x v="908"/>
    <x v="13"/>
    <s v="TEC-AC-10001838"/>
    <x v="2"/>
    <x v="9"/>
    <n v="399.98"/>
    <s v="CA-2017-148684"/>
    <n v="0"/>
    <n v="2"/>
    <n v="0"/>
    <n v="171.99140000000003"/>
    <n v="0.52062335344040378"/>
  </r>
  <r>
    <x v="908"/>
    <x v="4"/>
    <s v="TEC-AC-10001465"/>
    <x v="2"/>
    <x v="9"/>
    <n v="254.24"/>
    <s v="US-2017-116729"/>
    <n v="0"/>
    <n v="7"/>
    <n v="0"/>
    <n v="76.271999999999977"/>
    <n v="0.52062335344040378"/>
  </r>
  <r>
    <x v="908"/>
    <x v="12"/>
    <s v="TEC-AC-10004353"/>
    <x v="2"/>
    <x v="9"/>
    <n v="100.80000000000001"/>
    <s v="CA-2017-109827"/>
    <n v="0"/>
    <n v="2"/>
    <n v="0.2"/>
    <n v="21.42"/>
    <n v="0.52062335344040378"/>
  </r>
  <r>
    <x v="908"/>
    <x v="12"/>
    <s v="TEC-AC-10002217"/>
    <x v="2"/>
    <x v="9"/>
    <n v="45.120000000000005"/>
    <s v="CA-2017-109827"/>
    <n v="0"/>
    <n v="3"/>
    <n v="0.2"/>
    <n v="-7.8960000000000008"/>
    <n v="0.52062335344040378"/>
  </r>
  <r>
    <x v="908"/>
    <x v="12"/>
    <s v="FUR-CH-10004754"/>
    <x v="1"/>
    <x v="5"/>
    <n v="47.968000000000004"/>
    <s v="CA-2017-109827"/>
    <n v="0"/>
    <n v="2"/>
    <n v="0.2"/>
    <n v="4.1971999999999987"/>
    <n v="0.46529189879902266"/>
  </r>
  <r>
    <x v="908"/>
    <x v="4"/>
    <s v="OFF-PA-10002005"/>
    <x v="0"/>
    <x v="0"/>
    <n v="45.36"/>
    <s v="US-2017-116729"/>
    <n v="0"/>
    <n v="7"/>
    <n v="0"/>
    <n v="21.772800000000004"/>
    <n v="0.43613829632717294"/>
  </r>
  <r>
    <x v="908"/>
    <x v="12"/>
    <s v="FUR-TA-10002607"/>
    <x v="1"/>
    <x v="13"/>
    <n v="35.445"/>
    <s v="CA-2017-109827"/>
    <n v="0"/>
    <n v="1"/>
    <n v="0.5"/>
    <n v="-24.102599999999995"/>
    <n v="0.55975208308209756"/>
  </r>
  <r>
    <x v="908"/>
    <x v="20"/>
    <s v="OFF-BI-10001524"/>
    <x v="0"/>
    <x v="3"/>
    <n v="33.568000000000005"/>
    <s v="CA-2017-111941"/>
    <n v="1"/>
    <n v="2"/>
    <n v="0.2"/>
    <n v="11.748799999999997"/>
    <n v="0.46881743173671325"/>
  </r>
  <r>
    <x v="908"/>
    <x v="38"/>
    <s v="FUR-FU-10003142"/>
    <x v="1"/>
    <x v="8"/>
    <n v="21.12"/>
    <s v="CA-2017-101168"/>
    <n v="1"/>
    <n v="4"/>
    <n v="0"/>
    <n v="6.5471999999999984"/>
    <n v="0.4595170286641902"/>
  </r>
  <r>
    <x v="908"/>
    <x v="13"/>
    <s v="OFF-AR-10003811"/>
    <x v="0"/>
    <x v="4"/>
    <n v="19.89"/>
    <s v="CA-2017-148684"/>
    <n v="0"/>
    <n v="9"/>
    <n v="0"/>
    <n v="5.3703000000000003"/>
    <n v="0.45632477063632687"/>
  </r>
  <r>
    <x v="909"/>
    <x v="4"/>
    <s v="FUR-TA-10003473"/>
    <x v="1"/>
    <x v="13"/>
    <n v="902.71199999999999"/>
    <s v="CA-2017-129868"/>
    <n v="1"/>
    <n v="3"/>
    <n v="0.2"/>
    <n v="33.851700000000051"/>
    <n v="0.55975208308209756"/>
  </r>
  <r>
    <x v="909"/>
    <x v="4"/>
    <s v="TEC-PH-10002275"/>
    <x v="2"/>
    <x v="6"/>
    <n v="302.38400000000001"/>
    <s v="CA-2017-129868"/>
    <n v="0"/>
    <n v="2"/>
    <n v="0.2"/>
    <n v="30.238400000000013"/>
    <n v="0.41105220110552465"/>
  </r>
  <r>
    <x v="909"/>
    <x v="23"/>
    <s v="FUR-CH-10003968"/>
    <x v="1"/>
    <x v="5"/>
    <n v="212.94"/>
    <s v="CA-2017-155166"/>
    <n v="1"/>
    <n v="3"/>
    <n v="0"/>
    <n v="25.552800000000005"/>
    <n v="0.46529189879902266"/>
  </r>
  <r>
    <x v="909"/>
    <x v="4"/>
    <s v="FUR-CH-10003535"/>
    <x v="1"/>
    <x v="5"/>
    <n v="146.352"/>
    <s v="CA-2017-129868"/>
    <n v="0"/>
    <n v="3"/>
    <n v="0.2"/>
    <n v="-5.4882000000000062"/>
    <n v="0.46529189879902266"/>
  </r>
  <r>
    <x v="909"/>
    <x v="20"/>
    <s v="TEC-AC-10003280"/>
    <x v="2"/>
    <x v="9"/>
    <n v="89.97"/>
    <s v="CA-2017-147536"/>
    <n v="1"/>
    <n v="3"/>
    <n v="0"/>
    <n v="18.893699999999995"/>
    <n v="0.52062335344040378"/>
  </r>
  <r>
    <x v="909"/>
    <x v="4"/>
    <s v="OFF-AR-10001897"/>
    <x v="0"/>
    <x v="4"/>
    <n v="53.97"/>
    <s v="CA-2017-129868"/>
    <n v="0"/>
    <n v="3"/>
    <n v="0"/>
    <n v="15.111600000000001"/>
    <n v="0.45632477063632687"/>
  </r>
  <r>
    <x v="909"/>
    <x v="22"/>
    <s v="OFF-PA-10003673"/>
    <x v="0"/>
    <x v="0"/>
    <n v="33.9"/>
    <s v="US-2017-153129"/>
    <n v="1"/>
    <n v="5"/>
    <n v="0"/>
    <n v="15.593999999999999"/>
    <n v="0.43613829632717294"/>
  </r>
  <r>
    <x v="909"/>
    <x v="23"/>
    <s v="OFF-AP-10002765"/>
    <x v="0"/>
    <x v="12"/>
    <n v="26.49"/>
    <s v="CA-2017-155166"/>
    <n v="0"/>
    <n v="1"/>
    <n v="0"/>
    <n v="7.4172000000000011"/>
    <n v="0.49507917887403441"/>
  </r>
  <r>
    <x v="909"/>
    <x v="26"/>
    <s v="OFF-AP-10000252"/>
    <x v="0"/>
    <x v="12"/>
    <n v="18.72"/>
    <s v="CA-2017-151512"/>
    <n v="1"/>
    <n v="2"/>
    <n v="0.2"/>
    <n v="3.51"/>
    <n v="0.49507917887403441"/>
  </r>
  <r>
    <x v="909"/>
    <x v="4"/>
    <s v="OFF-SU-10000952"/>
    <x v="0"/>
    <x v="14"/>
    <n v="17.760000000000002"/>
    <s v="CA-2017-129868"/>
    <n v="0"/>
    <n v="2"/>
    <n v="0"/>
    <n v="4.9728000000000012"/>
    <n v="0.53938093436526824"/>
  </r>
  <r>
    <x v="909"/>
    <x v="26"/>
    <s v="OFF-AR-10002445"/>
    <x v="0"/>
    <x v="4"/>
    <n v="11.328000000000001"/>
    <s v="CA-2017-114538"/>
    <n v="1"/>
    <n v="2"/>
    <n v="0.2"/>
    <n v="2.5488000000000004"/>
    <n v="0.45632477063632687"/>
  </r>
  <r>
    <x v="909"/>
    <x v="4"/>
    <s v="OFF-AP-10004052"/>
    <x v="0"/>
    <x v="12"/>
    <n v="7.9"/>
    <s v="CA-2017-129868"/>
    <n v="0"/>
    <n v="2"/>
    <n v="0"/>
    <n v="2.0540000000000003"/>
    <n v="0.49507917887403441"/>
  </r>
  <r>
    <x v="909"/>
    <x v="20"/>
    <s v="OFF-BI-10004967"/>
    <x v="0"/>
    <x v="3"/>
    <n v="4.9920000000000009"/>
    <s v="CA-2017-123015"/>
    <n v="1"/>
    <n v="3"/>
    <n v="0.2"/>
    <n v="1.6848000000000001"/>
    <n v="0.46881743173671325"/>
  </r>
  <r>
    <x v="910"/>
    <x v="1"/>
    <s v="FUR-CH-10004853"/>
    <x v="1"/>
    <x v="5"/>
    <n v="845.48799999999994"/>
    <s v="US-2017-162852"/>
    <n v="1"/>
    <n v="8"/>
    <n v="0.3"/>
    <n v="-12.078400000000101"/>
    <n v="0.46529189879902266"/>
  </r>
  <r>
    <x v="910"/>
    <x v="10"/>
    <s v="TEC-AC-10003063"/>
    <x v="2"/>
    <x v="9"/>
    <n v="40"/>
    <s v="CA-2017-138667"/>
    <n v="1"/>
    <n v="2"/>
    <n v="0.2"/>
    <n v="0.5"/>
    <n v="0.52062335344040378"/>
  </r>
  <r>
    <x v="910"/>
    <x v="0"/>
    <s v="OFF-PA-10004041"/>
    <x v="0"/>
    <x v="0"/>
    <n v="23.680000000000003"/>
    <s v="CA-2017-162726"/>
    <n v="1"/>
    <n v="4"/>
    <n v="0.2"/>
    <n v="7.3999999999999995"/>
    <n v="0.43613829632717294"/>
  </r>
  <r>
    <x v="910"/>
    <x v="4"/>
    <s v="OFF-LA-10001613"/>
    <x v="0"/>
    <x v="2"/>
    <n v="20.16"/>
    <s v="US-2017-131058"/>
    <n v="1"/>
    <n v="7"/>
    <n v="0"/>
    <n v="9.8783999999999992"/>
    <n v="0.4647369236065339"/>
  </r>
  <r>
    <x v="910"/>
    <x v="10"/>
    <s v="OFF-FA-10000621"/>
    <x v="0"/>
    <x v="7"/>
    <n v="17.184000000000001"/>
    <s v="CA-2017-102596"/>
    <n v="1"/>
    <n v="6"/>
    <n v="0.2"/>
    <n v="6.2291999999999996"/>
    <n v="0.51168203684699509"/>
  </r>
  <r>
    <x v="910"/>
    <x v="0"/>
    <s v="OFF-PA-10001972"/>
    <x v="0"/>
    <x v="0"/>
    <n v="10.368000000000002"/>
    <s v="CA-2017-162726"/>
    <n v="0"/>
    <n v="2"/>
    <n v="0.2"/>
    <n v="3.6288"/>
    <n v="0.43613829632717294"/>
  </r>
  <r>
    <x v="910"/>
    <x v="3"/>
    <s v="OFF-LA-10002368"/>
    <x v="0"/>
    <x v="2"/>
    <n v="2.61"/>
    <s v="CA-2017-111605"/>
    <n v="1"/>
    <n v="1"/>
    <n v="0"/>
    <n v="1.2005999999999999"/>
    <n v="0.4647369236065339"/>
  </r>
  <r>
    <x v="911"/>
    <x v="21"/>
    <s v="FUR-CH-10001714"/>
    <x v="1"/>
    <x v="5"/>
    <n v="754.44999999999993"/>
    <s v="CA-2017-156300"/>
    <n v="1"/>
    <n v="5"/>
    <n v="0"/>
    <n v="60.356000000000023"/>
    <n v="0.46529189879902266"/>
  </r>
  <r>
    <x v="911"/>
    <x v="1"/>
    <s v="OFF-PA-10001289"/>
    <x v="0"/>
    <x v="0"/>
    <n v="186.048"/>
    <s v="CA-2017-124051"/>
    <n v="1"/>
    <n v="6"/>
    <n v="0.2"/>
    <n v="67.442399999999992"/>
    <n v="0.43613829632717294"/>
  </r>
  <r>
    <x v="911"/>
    <x v="42"/>
    <s v="OFF-AP-10001293"/>
    <x v="0"/>
    <x v="12"/>
    <n v="81.96"/>
    <s v="CA-2017-122017"/>
    <n v="1"/>
    <n v="2"/>
    <n v="0"/>
    <n v="22.948799999999999"/>
    <n v="0.49507917887403441"/>
  </r>
  <r>
    <x v="911"/>
    <x v="42"/>
    <s v="FUR-FU-10000672"/>
    <x v="1"/>
    <x v="8"/>
    <n v="70.56"/>
    <s v="CA-2017-122017"/>
    <n v="0"/>
    <n v="6"/>
    <n v="0"/>
    <n v="23.990399999999994"/>
    <n v="0.4595170286641902"/>
  </r>
  <r>
    <x v="911"/>
    <x v="15"/>
    <s v="OFF-BI-10004781"/>
    <x v="0"/>
    <x v="3"/>
    <n v="38.088000000000001"/>
    <s v="CA-2017-139689"/>
    <n v="1"/>
    <n v="4"/>
    <n v="0.7"/>
    <n v="-27.93119999999999"/>
    <n v="0.46881743173671325"/>
  </r>
  <r>
    <x v="911"/>
    <x v="16"/>
    <s v="OFF-PA-10002986"/>
    <x v="0"/>
    <x v="0"/>
    <n v="37.408000000000001"/>
    <s v="US-2017-135209"/>
    <n v="1"/>
    <n v="7"/>
    <n v="0.2"/>
    <n v="13.0928"/>
    <n v="0.43613829632717294"/>
  </r>
  <r>
    <x v="911"/>
    <x v="4"/>
    <s v="OFF-SU-10002557"/>
    <x v="0"/>
    <x v="14"/>
    <n v="27.96"/>
    <s v="CA-2017-112578"/>
    <n v="1"/>
    <n v="2"/>
    <n v="0"/>
    <n v="7.2696000000000005"/>
    <n v="0.53938093436526824"/>
  </r>
  <r>
    <x v="911"/>
    <x v="11"/>
    <s v="OFF-EN-10002592"/>
    <x v="0"/>
    <x v="11"/>
    <n v="27.792000000000002"/>
    <s v="CA-2017-157742"/>
    <n v="1"/>
    <n v="3"/>
    <n v="0.2"/>
    <n v="10.422000000000001"/>
    <n v="0.44424167803735209"/>
  </r>
  <r>
    <x v="911"/>
    <x v="16"/>
    <s v="OFF-PA-10000143"/>
    <x v="0"/>
    <x v="0"/>
    <n v="25.344000000000001"/>
    <s v="US-2017-135209"/>
    <n v="0"/>
    <n v="6"/>
    <n v="0.2"/>
    <n v="8.8704000000000018"/>
    <n v="0.43613829632717294"/>
  </r>
  <r>
    <x v="911"/>
    <x v="4"/>
    <s v="OFF-ST-10003722"/>
    <x v="0"/>
    <x v="1"/>
    <n v="14.03"/>
    <s v="CA-2017-112578"/>
    <n v="0"/>
    <n v="1"/>
    <n v="0"/>
    <n v="4.068699999999998"/>
    <n v="0.44610841445725197"/>
  </r>
  <r>
    <x v="911"/>
    <x v="4"/>
    <s v="OFF-BI-10000138"/>
    <x v="0"/>
    <x v="3"/>
    <n v="11.231999999999999"/>
    <s v="US-2017-163258"/>
    <n v="1"/>
    <n v="3"/>
    <n v="0.2"/>
    <n v="3.9312000000000005"/>
    <n v="0.46881743173671325"/>
  </r>
  <r>
    <x v="911"/>
    <x v="15"/>
    <s v="OFF-BI-10000145"/>
    <x v="0"/>
    <x v="3"/>
    <n v="2.8080000000000007"/>
    <s v="CA-2017-139689"/>
    <n v="0"/>
    <n v="3"/>
    <n v="0.7"/>
    <n v="-1.9656000000000002"/>
    <n v="0.46881743173671325"/>
  </r>
  <r>
    <x v="912"/>
    <x v="4"/>
    <s v="OFF-ST-10001526"/>
    <x v="0"/>
    <x v="1"/>
    <n v="481.32"/>
    <s v="US-2017-111528"/>
    <n v="1"/>
    <n v="4"/>
    <n v="0"/>
    <n v="125.14319999999998"/>
    <n v="0.44610841445725197"/>
  </r>
  <r>
    <x v="912"/>
    <x v="2"/>
    <s v="FUR-CH-10000454"/>
    <x v="1"/>
    <x v="5"/>
    <n v="170.78599999999997"/>
    <s v="CA-2017-105746"/>
    <n v="1"/>
    <n v="1"/>
    <n v="0.3"/>
    <n v="0"/>
    <n v="0.46529189879902266"/>
  </r>
  <r>
    <x v="912"/>
    <x v="16"/>
    <s v="OFF-PA-10002421"/>
    <x v="0"/>
    <x v="0"/>
    <n v="72.224000000000004"/>
    <s v="CA-2017-160486"/>
    <n v="1"/>
    <n v="4"/>
    <n v="0.2"/>
    <n v="25.278400000000001"/>
    <n v="0.43613829632717294"/>
  </r>
  <r>
    <x v="912"/>
    <x v="2"/>
    <s v="OFF-AR-10004269"/>
    <x v="0"/>
    <x v="4"/>
    <n v="16.520000000000003"/>
    <s v="CA-2017-163951"/>
    <n v="1"/>
    <n v="5"/>
    <n v="0.2"/>
    <n v="1.6519999999999992"/>
    <n v="0.45632477063632687"/>
  </r>
  <r>
    <x v="912"/>
    <x v="10"/>
    <s v="OFF-SU-10001664"/>
    <x v="0"/>
    <x v="14"/>
    <n v="13.712000000000002"/>
    <s v="CA-2017-117660"/>
    <n v="1"/>
    <n v="2"/>
    <n v="0.2"/>
    <n v="1.0284"/>
    <n v="0.53938093436526824"/>
  </r>
  <r>
    <x v="912"/>
    <x v="0"/>
    <s v="OFF-BI-10004654"/>
    <x v="0"/>
    <x v="3"/>
    <n v="6.9239999999999977"/>
    <s v="CA-2017-117226"/>
    <n v="1"/>
    <n v="6"/>
    <n v="0.8"/>
    <n v="-10.385999999999999"/>
    <n v="0.46881743173671325"/>
  </r>
  <r>
    <x v="912"/>
    <x v="4"/>
    <s v="OFF-BI-10002194"/>
    <x v="0"/>
    <x v="3"/>
    <n v="6.3840000000000003"/>
    <s v="US-2017-111528"/>
    <n v="0"/>
    <n v="1"/>
    <n v="0.2"/>
    <n v="2.1546000000000003"/>
    <n v="0.46881743173671325"/>
  </r>
  <r>
    <x v="912"/>
    <x v="10"/>
    <s v="OFF-LA-10003720"/>
    <x v="0"/>
    <x v="2"/>
    <n v="5.9039999999999999"/>
    <s v="CA-2017-117660"/>
    <n v="0"/>
    <n v="2"/>
    <n v="0.2"/>
    <n v="1.9925999999999999"/>
    <n v="0.4647369236065339"/>
  </r>
  <r>
    <x v="913"/>
    <x v="4"/>
    <s v="TEC-PH-10002563"/>
    <x v="2"/>
    <x v="6"/>
    <n v="302.37599999999998"/>
    <s v="CA-2017-100202"/>
    <n v="1"/>
    <n v="3"/>
    <n v="0.2"/>
    <n v="22.678200000000018"/>
    <n v="0.41105220110552465"/>
  </r>
  <r>
    <x v="913"/>
    <x v="17"/>
    <s v="OFF-BI-10003984"/>
    <x v="0"/>
    <x v="3"/>
    <n v="159.768"/>
    <s v="CA-2017-160395"/>
    <n v="1"/>
    <n v="7"/>
    <n v="0.2"/>
    <n v="53.921700000000008"/>
    <n v="0.46881743173671325"/>
  </r>
  <r>
    <x v="913"/>
    <x v="10"/>
    <s v="OFF-ST-10002554"/>
    <x v="0"/>
    <x v="1"/>
    <n v="156.512"/>
    <s v="US-2017-105830"/>
    <n v="1"/>
    <n v="4"/>
    <n v="0.2"/>
    <n v="-35.215199999999996"/>
    <n v="0.44610841445725197"/>
  </r>
  <r>
    <x v="913"/>
    <x v="16"/>
    <s v="OFF-AR-10000588"/>
    <x v="0"/>
    <x v="4"/>
    <n v="47.616"/>
    <s v="US-2017-165953"/>
    <n v="1"/>
    <n v="3"/>
    <n v="0.2"/>
    <n v="3.571200000000001"/>
    <n v="0.45632477063632687"/>
  </r>
  <r>
    <x v="913"/>
    <x v="4"/>
    <s v="OFF-BI-10004233"/>
    <x v="0"/>
    <x v="3"/>
    <n v="38.376000000000005"/>
    <s v="CA-2017-156139"/>
    <n v="1"/>
    <n v="3"/>
    <n v="0.2"/>
    <n v="13.4316"/>
    <n v="0.46881743173671325"/>
  </r>
  <r>
    <x v="913"/>
    <x v="16"/>
    <s v="OFF-PA-10002250"/>
    <x v="0"/>
    <x v="0"/>
    <n v="23.480000000000004"/>
    <s v="US-2017-165953"/>
    <n v="0"/>
    <n v="5"/>
    <n v="0.2"/>
    <n v="8.218"/>
    <n v="0.43613829632717294"/>
  </r>
  <r>
    <x v="913"/>
    <x v="17"/>
    <s v="OFF-AR-10003759"/>
    <x v="0"/>
    <x v="4"/>
    <n v="3.64"/>
    <s v="CA-2017-160395"/>
    <n v="0"/>
    <n v="2"/>
    <n v="0"/>
    <n v="1.6379999999999999"/>
    <n v="0.45632477063632687"/>
  </r>
  <r>
    <x v="914"/>
    <x v="4"/>
    <s v="FUR-FU-10001215"/>
    <x v="1"/>
    <x v="8"/>
    <n v="474.43"/>
    <s v="CA-2018-144463"/>
    <n v="1"/>
    <n v="11"/>
    <n v="0"/>
    <n v="199.26060000000004"/>
    <n v="0.4595170286641902"/>
  </r>
  <r>
    <x v="914"/>
    <x v="0"/>
    <s v="OFF-ST-10002743"/>
    <x v="0"/>
    <x v="1"/>
    <n v="454.56000000000006"/>
    <s v="CA-2018-151750"/>
    <n v="1"/>
    <n v="5"/>
    <n v="0.2"/>
    <n v="-107.95800000000004"/>
    <n v="0.44610841445725197"/>
  </r>
  <r>
    <x v="914"/>
    <x v="0"/>
    <s v="FUR-CH-10003199"/>
    <x v="1"/>
    <x v="5"/>
    <n v="310.74399999999997"/>
    <s v="CA-2018-151750"/>
    <n v="0"/>
    <n v="4"/>
    <n v="0.3"/>
    <n v="-26.635199999999998"/>
    <n v="0.46529189879902266"/>
  </r>
  <r>
    <x v="914"/>
    <x v="0"/>
    <s v="FUR-FU-10002116"/>
    <x v="1"/>
    <x v="8"/>
    <n v="141.41999999999999"/>
    <s v="CA-2018-151750"/>
    <n v="0"/>
    <n v="5"/>
    <n v="0.6"/>
    <n v="-187.38150000000002"/>
    <n v="0.4595170286641902"/>
  </r>
  <r>
    <x v="914"/>
    <x v="10"/>
    <s v="FUR-FU-10003878"/>
    <x v="1"/>
    <x v="8"/>
    <n v="48.896000000000001"/>
    <s v="CA-2018-107503"/>
    <n v="1"/>
    <n v="4"/>
    <n v="0.2"/>
    <n v="8.5567999999999991"/>
    <n v="0.4595170286641902"/>
  </r>
  <r>
    <x v="914"/>
    <x v="0"/>
    <s v="OFF-AP-10004708"/>
    <x v="0"/>
    <x v="12"/>
    <n v="15.223999999999997"/>
    <s v="CA-2018-151750"/>
    <n v="0"/>
    <n v="2"/>
    <n v="0.8"/>
    <n v="-38.821200000000012"/>
    <n v="0.49507917887403441"/>
  </r>
  <r>
    <x v="914"/>
    <x v="0"/>
    <s v="OFF-BI-10000343"/>
    <x v="0"/>
    <x v="3"/>
    <n v="13.747999999999998"/>
    <s v="CA-2018-151750"/>
    <n v="0"/>
    <n v="14"/>
    <n v="0.8"/>
    <n v="-22.684200000000004"/>
    <n v="0.46881743173671325"/>
  </r>
  <r>
    <x v="914"/>
    <x v="0"/>
    <s v="OFF-AR-10003158"/>
    <x v="0"/>
    <x v="4"/>
    <n v="12.736000000000001"/>
    <s v="CA-2018-151750"/>
    <n v="0"/>
    <n v="4"/>
    <n v="0.2"/>
    <n v="2.2287999999999988"/>
    <n v="0.45632477063632687"/>
  </r>
  <r>
    <x v="914"/>
    <x v="0"/>
    <s v="OFF-BI-10000301"/>
    <x v="0"/>
    <x v="3"/>
    <n v="6.469999999999998"/>
    <s v="CA-2018-151750"/>
    <n v="0"/>
    <n v="5"/>
    <n v="0.8"/>
    <n v="-9.7050000000000018"/>
    <n v="0.46881743173671325"/>
  </r>
  <r>
    <x v="914"/>
    <x v="21"/>
    <s v="OFF-BI-10002012"/>
    <x v="0"/>
    <x v="3"/>
    <n v="3.6"/>
    <s v="CA-2018-154466"/>
    <n v="1"/>
    <n v="2"/>
    <n v="0"/>
    <n v="1.728"/>
    <n v="0.46881743173671325"/>
  </r>
  <r>
    <x v="915"/>
    <x v="0"/>
    <s v="FUR-TA-10002958"/>
    <x v="1"/>
    <x v="13"/>
    <n v="913.43000000000006"/>
    <s v="CA-2018-147207"/>
    <n v="1"/>
    <n v="5"/>
    <n v="0.3"/>
    <n v="-169.63700000000009"/>
    <n v="0.55975208308209756"/>
  </r>
  <r>
    <x v="915"/>
    <x v="25"/>
    <s v="TEC-MA-10002178"/>
    <x v="2"/>
    <x v="15"/>
    <n v="695.7"/>
    <s v="CA-2018-113481"/>
    <n v="1"/>
    <n v="2"/>
    <n v="0.5"/>
    <n v="-27.827999999999975"/>
    <n v="0.5183572270896134"/>
  </r>
  <r>
    <x v="915"/>
    <x v="0"/>
    <s v="OFF-ST-10002615"/>
    <x v="0"/>
    <x v="1"/>
    <n v="372.14400000000001"/>
    <s v="CA-2018-147207"/>
    <n v="0"/>
    <n v="3"/>
    <n v="0.2"/>
    <n v="27.910800000000009"/>
    <n v="0.44610841445725197"/>
  </r>
  <r>
    <x v="915"/>
    <x v="4"/>
    <s v="TEC-AC-10000682"/>
    <x v="2"/>
    <x v="9"/>
    <n v="16.59"/>
    <s v="CA-2018-118668"/>
    <n v="1"/>
    <n v="1"/>
    <n v="0"/>
    <n v="5.8064999999999998"/>
    <n v="0.52062335344040378"/>
  </r>
  <r>
    <x v="915"/>
    <x v="0"/>
    <s v="OFF-AR-10001955"/>
    <x v="0"/>
    <x v="4"/>
    <n v="31.744"/>
    <s v="CA-2018-147207"/>
    <n v="0"/>
    <n v="2"/>
    <n v="0.2"/>
    <n v="3.9679999999999964"/>
    <n v="0.45632477063632687"/>
  </r>
  <r>
    <x v="915"/>
    <x v="25"/>
    <s v="OFF-BI-10000474"/>
    <x v="0"/>
    <x v="3"/>
    <n v="28.854000000000006"/>
    <s v="CA-2018-113481"/>
    <n v="0"/>
    <n v="6"/>
    <n v="0.7"/>
    <n v="-21.159599999999998"/>
    <n v="0.46881743173671325"/>
  </r>
  <r>
    <x v="915"/>
    <x v="25"/>
    <s v="OFF-BI-10003694"/>
    <x v="0"/>
    <x v="3"/>
    <n v="15.66"/>
    <s v="CA-2018-113481"/>
    <n v="0"/>
    <n v="5"/>
    <n v="0.7"/>
    <n v="-12.527999999999995"/>
    <n v="0.46881743173671325"/>
  </r>
  <r>
    <x v="915"/>
    <x v="0"/>
    <s v="OFF-AP-10000027"/>
    <x v="0"/>
    <x v="12"/>
    <n v="5.4319999999999986"/>
    <s v="CA-2018-147207"/>
    <n v="0"/>
    <n v="2"/>
    <n v="0.8"/>
    <n v="-13.580000000000002"/>
    <n v="0.49507917887403441"/>
  </r>
  <r>
    <x v="916"/>
    <x v="4"/>
    <s v="OFF-BI-10004584"/>
    <x v="0"/>
    <x v="3"/>
    <n v="2022.2720000000002"/>
    <s v="CA-2018-111738"/>
    <n v="1"/>
    <n v="8"/>
    <n v="0.2"/>
    <n v="682.5168000000001"/>
    <n v="0.46881743173671325"/>
  </r>
  <r>
    <x v="916"/>
    <x v="4"/>
    <s v="OFF-PA-10004735"/>
    <x v="0"/>
    <x v="0"/>
    <n v="38.880000000000003"/>
    <s v="US-2018-114034"/>
    <n v="1"/>
    <n v="6"/>
    <n v="0"/>
    <n v="18.662400000000002"/>
    <n v="0.43613829632717294"/>
  </r>
  <r>
    <x v="916"/>
    <x v="4"/>
    <s v="OFF-AR-10000817"/>
    <x v="0"/>
    <x v="4"/>
    <n v="9.120000000000001"/>
    <s v="CA-2018-111738"/>
    <n v="0"/>
    <n v="3"/>
    <n v="0"/>
    <n v="3.1007999999999996"/>
    <n v="0.45632477063632687"/>
  </r>
  <r>
    <x v="917"/>
    <x v="33"/>
    <s v="OFF-BI-10004728"/>
    <x v="0"/>
    <x v="3"/>
    <n v="33.74"/>
    <s v="CA-2018-150931"/>
    <n v="1"/>
    <n v="7"/>
    <n v="0"/>
    <n v="15.5204"/>
    <n v="0.46881743173671325"/>
  </r>
  <r>
    <x v="918"/>
    <x v="14"/>
    <s v="TEC-MA-10000822"/>
    <x v="2"/>
    <x v="15"/>
    <n v="3059.982"/>
    <s v="CA-2018-159366"/>
    <n v="1"/>
    <n v="2"/>
    <n v="0.1"/>
    <n v="679.99599999999964"/>
    <n v="0.5183572270896134"/>
  </r>
  <r>
    <x v="918"/>
    <x v="4"/>
    <s v="OFF-ST-10000760"/>
    <x v="0"/>
    <x v="1"/>
    <n v="153.78"/>
    <s v="US-2018-123862"/>
    <n v="1"/>
    <n v="11"/>
    <n v="0"/>
    <n v="44.596199999999996"/>
    <n v="0.44610841445725197"/>
  </r>
  <r>
    <x v="918"/>
    <x v="4"/>
    <s v="OFF-SU-10004884"/>
    <x v="0"/>
    <x v="14"/>
    <n v="110.11"/>
    <s v="US-2018-123862"/>
    <n v="0"/>
    <n v="7"/>
    <n v="0"/>
    <n v="31.931899999999988"/>
    <n v="0.53938093436526824"/>
  </r>
  <r>
    <x v="918"/>
    <x v="4"/>
    <s v="OFF-ST-10002301"/>
    <x v="0"/>
    <x v="1"/>
    <n v="61.019999999999996"/>
    <s v="US-2018-123862"/>
    <n v="0"/>
    <n v="3"/>
    <n v="0"/>
    <n v="0.61019999999999541"/>
    <n v="0.44610841445725197"/>
  </r>
  <r>
    <x v="918"/>
    <x v="4"/>
    <s v="OFF-FA-10003112"/>
    <x v="0"/>
    <x v="7"/>
    <n v="7.89"/>
    <s v="US-2018-123862"/>
    <n v="0"/>
    <n v="1"/>
    <n v="0"/>
    <n v="3.5504999999999995"/>
    <n v="0.51168203684699509"/>
  </r>
  <r>
    <x v="918"/>
    <x v="16"/>
    <s v="OFF-BI-10000145"/>
    <x v="0"/>
    <x v="3"/>
    <n v="2.8080000000000007"/>
    <s v="US-2018-168690"/>
    <n v="1"/>
    <n v="3"/>
    <n v="0.7"/>
    <n v="-1.9656000000000002"/>
    <n v="0.46881743173671325"/>
  </r>
  <r>
    <x v="919"/>
    <x v="22"/>
    <s v="FUR-TA-10001950"/>
    <x v="1"/>
    <x v="13"/>
    <n v="892.98"/>
    <s v="CA-2018-115154"/>
    <n v="1"/>
    <n v="2"/>
    <n v="0"/>
    <n v="80.368200000000002"/>
    <n v="0.55975208308209756"/>
  </r>
  <r>
    <x v="920"/>
    <x v="2"/>
    <s v="OFF-BI-10004632"/>
    <x v="0"/>
    <x v="3"/>
    <n v="274.49100000000004"/>
    <s v="CA-2018-154760"/>
    <n v="1"/>
    <n v="3"/>
    <n v="0.7"/>
    <n v="-228.74250000000006"/>
    <n v="0.46881743173671325"/>
  </r>
  <r>
    <x v="921"/>
    <x v="0"/>
    <s v="OFF-BI-10000545"/>
    <x v="0"/>
    <x v="3"/>
    <n v="760.97999999999979"/>
    <s v="US-2018-148551"/>
    <n v="1"/>
    <n v="5"/>
    <n v="0.8"/>
    <n v="-1141.47"/>
    <n v="0.46881743173671325"/>
  </r>
  <r>
    <x v="921"/>
    <x v="44"/>
    <s v="OFF-PA-10001804"/>
    <x v="0"/>
    <x v="0"/>
    <n v="40.08"/>
    <s v="US-2018-158512"/>
    <n v="1"/>
    <n v="6"/>
    <n v="0"/>
    <n v="19.238399999999999"/>
    <n v="0.43613829632717294"/>
  </r>
  <r>
    <x v="921"/>
    <x v="44"/>
    <s v="FUR-FU-10004973"/>
    <x v="1"/>
    <x v="8"/>
    <n v="37.68"/>
    <s v="US-2018-158512"/>
    <n v="0"/>
    <n v="2"/>
    <n v="0"/>
    <n v="15.825600000000001"/>
    <n v="0.4595170286641902"/>
  </r>
  <r>
    <x v="921"/>
    <x v="4"/>
    <s v="OFF-EN-10002621"/>
    <x v="0"/>
    <x v="11"/>
    <n v="9.7799999999999994"/>
    <s v="CA-2018-108000"/>
    <n v="1"/>
    <n v="1"/>
    <n v="0"/>
    <n v="4.8899999999999997"/>
    <n v="0.44424167803735209"/>
  </r>
  <r>
    <x v="922"/>
    <x v="24"/>
    <s v="OFF-SU-10002881"/>
    <x v="0"/>
    <x v="14"/>
    <n v="4164.0499999999993"/>
    <s v="US-2018-167402"/>
    <n v="1"/>
    <n v="5"/>
    <n v="0"/>
    <n v="83.281000000000063"/>
    <n v="0.53938093436526824"/>
  </r>
  <r>
    <x v="922"/>
    <x v="24"/>
    <s v="FUR-BO-10001608"/>
    <x v="1"/>
    <x v="10"/>
    <n v="212.94"/>
    <s v="US-2018-167402"/>
    <n v="0"/>
    <n v="3"/>
    <n v="0"/>
    <n v="53.235000000000014"/>
    <n v="0.5176847302647779"/>
  </r>
  <r>
    <x v="922"/>
    <x v="24"/>
    <s v="OFF-AR-10004010"/>
    <x v="0"/>
    <x v="4"/>
    <n v="209.94"/>
    <s v="US-2018-167402"/>
    <n v="0"/>
    <n v="6"/>
    <n v="0"/>
    <n v="54.584400000000002"/>
    <n v="0.45632477063632687"/>
  </r>
  <r>
    <x v="922"/>
    <x v="24"/>
    <s v="OFF-PA-10004983"/>
    <x v="0"/>
    <x v="0"/>
    <n v="32.400000000000006"/>
    <s v="US-2018-167402"/>
    <n v="0"/>
    <n v="5"/>
    <n v="0"/>
    <n v="15.552000000000001"/>
    <n v="0.43613829632717294"/>
  </r>
  <r>
    <x v="923"/>
    <x v="26"/>
    <s v="OFF-ST-10003638"/>
    <x v="0"/>
    <x v="1"/>
    <n v="168.624"/>
    <s v="US-2018-106131"/>
    <n v="1"/>
    <n v="9"/>
    <n v="0.2"/>
    <n v="14.754599999999996"/>
    <n v="0.44610841445725197"/>
  </r>
  <r>
    <x v="923"/>
    <x v="4"/>
    <s v="OFF-PA-10000483"/>
    <x v="0"/>
    <x v="0"/>
    <n v="154.9"/>
    <s v="CA-2018-149076"/>
    <n v="1"/>
    <n v="5"/>
    <n v="0"/>
    <n v="69.704999999999998"/>
    <n v="0.43613829632717294"/>
  </r>
  <r>
    <x v="923"/>
    <x v="15"/>
    <s v="TEC-PH-10001924"/>
    <x v="2"/>
    <x v="6"/>
    <n v="111.98399999999999"/>
    <s v="CA-2018-127306"/>
    <n v="1"/>
    <n v="2"/>
    <n v="0.2"/>
    <n v="6.9990000000000059"/>
    <n v="0.41105220110552465"/>
  </r>
  <r>
    <x v="923"/>
    <x v="26"/>
    <s v="TEC-AC-10003027"/>
    <x v="2"/>
    <x v="9"/>
    <n v="169.06400000000002"/>
    <s v="US-2018-106131"/>
    <n v="0"/>
    <n v="7"/>
    <n v="0.2"/>
    <n v="-14.793099999999995"/>
    <n v="0.52062335344040378"/>
  </r>
  <r>
    <x v="923"/>
    <x v="18"/>
    <s v="TEC-AC-10004469"/>
    <x v="2"/>
    <x v="9"/>
    <n v="159.80000000000001"/>
    <s v="CA-2018-113278"/>
    <n v="1"/>
    <n v="4"/>
    <n v="0"/>
    <n v="70.312000000000012"/>
    <n v="0.52062335344040378"/>
  </r>
  <r>
    <x v="923"/>
    <x v="18"/>
    <s v="TEC-PH-10000169"/>
    <x v="2"/>
    <x v="6"/>
    <n v="67.8"/>
    <s v="CA-2018-113278"/>
    <n v="0"/>
    <n v="4"/>
    <n v="0"/>
    <n v="1.3559999999999945"/>
    <n v="0.41105220110552465"/>
  </r>
  <r>
    <x v="923"/>
    <x v="18"/>
    <s v="TEC-AC-10001445"/>
    <x v="2"/>
    <x v="9"/>
    <n v="12.12"/>
    <s v="CA-2018-113278"/>
    <n v="0"/>
    <n v="4"/>
    <n v="0"/>
    <n v="2.5451999999999995"/>
    <n v="0.52062335344040378"/>
  </r>
  <r>
    <x v="923"/>
    <x v="18"/>
    <s v="OFF-ST-10001590"/>
    <x v="0"/>
    <x v="1"/>
    <n v="67.400000000000006"/>
    <s v="CA-2018-113278"/>
    <n v="0"/>
    <n v="5"/>
    <n v="0"/>
    <n v="17.523999999999997"/>
    <n v="0.44610841445725197"/>
  </r>
  <r>
    <x v="923"/>
    <x v="15"/>
    <s v="OFF-PA-10000019"/>
    <x v="0"/>
    <x v="0"/>
    <n v="36.288000000000011"/>
    <s v="CA-2018-127306"/>
    <n v="0"/>
    <n v="7"/>
    <n v="0.2"/>
    <n v="12.700800000000001"/>
    <n v="0.43613829632717294"/>
  </r>
  <r>
    <x v="923"/>
    <x v="25"/>
    <s v="OFF-EN-10002504"/>
    <x v="0"/>
    <x v="11"/>
    <n v="21.744"/>
    <s v="CA-2018-138779"/>
    <n v="1"/>
    <n v="1"/>
    <n v="0.2"/>
    <n v="7.3385999999999996"/>
    <n v="0.44424167803735209"/>
  </r>
  <r>
    <x v="923"/>
    <x v="18"/>
    <s v="FUR-FU-10001037"/>
    <x v="1"/>
    <x v="8"/>
    <n v="18.96"/>
    <s v="CA-2018-113278"/>
    <n v="0"/>
    <n v="2"/>
    <n v="0"/>
    <n v="8.532"/>
    <n v="0.4595170286641902"/>
  </r>
  <r>
    <x v="923"/>
    <x v="18"/>
    <s v="OFF-ST-10002562"/>
    <x v="0"/>
    <x v="1"/>
    <n v="18.760000000000002"/>
    <s v="CA-2018-113278"/>
    <n v="0"/>
    <n v="2"/>
    <n v="0"/>
    <n v="5.2528000000000006"/>
    <n v="0.44610841445725197"/>
  </r>
  <r>
    <x v="923"/>
    <x v="15"/>
    <s v="OFF-EN-10001219"/>
    <x v="0"/>
    <x v="11"/>
    <n v="18.335999999999999"/>
    <s v="CA-2018-127306"/>
    <n v="0"/>
    <n v="3"/>
    <n v="0.2"/>
    <n v="6.6467999999999989"/>
    <n v="0.44424167803735209"/>
  </r>
  <r>
    <x v="923"/>
    <x v="18"/>
    <s v="OFF-PA-10004156"/>
    <x v="0"/>
    <x v="0"/>
    <n v="11.34"/>
    <s v="CA-2018-113278"/>
    <n v="0"/>
    <n v="1"/>
    <n v="0"/>
    <n v="5.5565999999999995"/>
    <n v="0.43613829632717294"/>
  </r>
  <r>
    <x v="923"/>
    <x v="25"/>
    <s v="TEC-PH-10003655"/>
    <x v="2"/>
    <x v="6"/>
    <n v="7.92"/>
    <s v="CA-2018-138779"/>
    <n v="0"/>
    <n v="5"/>
    <n v="0.2"/>
    <n v="0.69300000000000006"/>
    <n v="0.41105220110552465"/>
  </r>
  <r>
    <x v="923"/>
    <x v="15"/>
    <s v="OFF-BI-10002003"/>
    <x v="0"/>
    <x v="3"/>
    <n v="5.9700000000000006"/>
    <s v="CA-2018-127306"/>
    <n v="0"/>
    <n v="5"/>
    <n v="0.7"/>
    <n v="-4.577"/>
    <n v="0.46881743173671325"/>
  </r>
  <r>
    <x v="923"/>
    <x v="18"/>
    <s v="OFF-FA-10003472"/>
    <x v="0"/>
    <x v="7"/>
    <n v="2.52"/>
    <s v="CA-2018-113278"/>
    <n v="0"/>
    <n v="2"/>
    <n v="0"/>
    <n v="0.1008"/>
    <n v="0.51168203684699509"/>
  </r>
  <r>
    <x v="923"/>
    <x v="15"/>
    <s v="OFF-BI-10003727"/>
    <x v="0"/>
    <x v="3"/>
    <n v="2.508"/>
    <s v="CA-2018-127306"/>
    <n v="0"/>
    <n v="2"/>
    <n v="0.7"/>
    <n v="-1.8391999999999999"/>
    <n v="0.46881743173671325"/>
  </r>
  <r>
    <x v="924"/>
    <x v="2"/>
    <s v="OFF-AP-10002945"/>
    <x v="0"/>
    <x v="12"/>
    <n v="1924.1599999999999"/>
    <s v="CA-2018-167752"/>
    <n v="1"/>
    <n v="8"/>
    <n v="0.2"/>
    <n v="312.67599999999993"/>
    <n v="0.49507917887403441"/>
  </r>
  <r>
    <x v="924"/>
    <x v="0"/>
    <s v="TEC-AC-10002331"/>
    <x v="2"/>
    <x v="9"/>
    <n v="62.591999999999999"/>
    <s v="US-2018-104661"/>
    <n v="1"/>
    <n v="8"/>
    <n v="0.2"/>
    <n v="13.300799999999999"/>
    <n v="0.52062335344040378"/>
  </r>
  <r>
    <x v="924"/>
    <x v="0"/>
    <s v="TEC-AC-10003628"/>
    <x v="2"/>
    <x v="9"/>
    <n v="47.984000000000002"/>
    <s v="US-2018-104661"/>
    <n v="0"/>
    <n v="2"/>
    <n v="0.2"/>
    <n v="14.395200000000004"/>
    <n v="0.52062335344040378"/>
  </r>
  <r>
    <x v="924"/>
    <x v="2"/>
    <s v="OFF-AP-10000159"/>
    <x v="0"/>
    <x v="12"/>
    <n v="34.384"/>
    <s v="CA-2018-167752"/>
    <n v="0"/>
    <n v="1"/>
    <n v="0.2"/>
    <n v="3.8681999999999945"/>
    <n v="0.49507917887403441"/>
  </r>
  <r>
    <x v="924"/>
    <x v="0"/>
    <s v="OFF-BI-10001597"/>
    <x v="0"/>
    <x v="3"/>
    <n v="32.783999999999992"/>
    <s v="US-2018-104661"/>
    <n v="0"/>
    <n v="4"/>
    <n v="0.8"/>
    <n v="-52.454400000000007"/>
    <n v="0.46881743173671325"/>
  </r>
  <r>
    <x v="924"/>
    <x v="4"/>
    <s v="OFF-AR-10003504"/>
    <x v="0"/>
    <x v="4"/>
    <n v="21.400000000000002"/>
    <s v="CA-2018-160934"/>
    <n v="1"/>
    <n v="5"/>
    <n v="0"/>
    <n v="6.2059999999999977"/>
    <n v="0.45632477063632687"/>
  </r>
  <r>
    <x v="924"/>
    <x v="32"/>
    <s v="OFF-PA-10004675"/>
    <x v="0"/>
    <x v="0"/>
    <n v="12.7"/>
    <s v="CA-2018-152961"/>
    <n v="1"/>
    <n v="2"/>
    <n v="0"/>
    <n v="5.8419999999999996"/>
    <n v="0.43613829632717294"/>
  </r>
  <r>
    <x v="924"/>
    <x v="0"/>
    <s v="OFF-BI-10001098"/>
    <x v="0"/>
    <x v="3"/>
    <n v="4.2759999999999989"/>
    <s v="US-2018-104661"/>
    <n v="0"/>
    <n v="1"/>
    <n v="0.8"/>
    <n v="-6.6278000000000006"/>
    <n v="0.46881743173671325"/>
  </r>
  <r>
    <x v="925"/>
    <x v="14"/>
    <s v="OFF-BI-10004995"/>
    <x v="0"/>
    <x v="3"/>
    <n v="5443.96"/>
    <s v="CA-2018-138289"/>
    <n v="1"/>
    <n v="4"/>
    <n v="0"/>
    <n v="2504.2215999999999"/>
    <n v="0.46881743173671325"/>
  </r>
  <r>
    <x v="925"/>
    <x v="4"/>
    <s v="FUR-TA-10001520"/>
    <x v="1"/>
    <x v="13"/>
    <n v="399.67200000000003"/>
    <s v="CA-2018-125913"/>
    <n v="1"/>
    <n v="7"/>
    <n v="0.2"/>
    <n v="-14.987700000000061"/>
    <n v="0.55975208308209756"/>
  </r>
  <r>
    <x v="925"/>
    <x v="14"/>
    <s v="FUR-CH-10004626"/>
    <x v="1"/>
    <x v="5"/>
    <n v="302.67"/>
    <s v="CA-2018-138289"/>
    <n v="0"/>
    <n v="3"/>
    <n v="0"/>
    <n v="72.640799999999999"/>
    <n v="0.46529189879902266"/>
  </r>
  <r>
    <x v="925"/>
    <x v="14"/>
    <s v="OFF-PA-10001260"/>
    <x v="0"/>
    <x v="0"/>
    <n v="56.07"/>
    <s v="CA-2018-138289"/>
    <n v="0"/>
    <n v="7"/>
    <n v="0"/>
    <n v="25.231499999999997"/>
    <n v="0.43613829632717294"/>
  </r>
  <r>
    <x v="925"/>
    <x v="4"/>
    <s v="FUR-FU-10001487"/>
    <x v="1"/>
    <x v="8"/>
    <n v="27.92"/>
    <s v="CA-2018-125913"/>
    <n v="0"/>
    <n v="4"/>
    <n v="0"/>
    <n v="8.0967999999999982"/>
    <n v="0.4595170286641902"/>
  </r>
  <r>
    <x v="926"/>
    <x v="2"/>
    <s v="FUR-CH-10000309"/>
    <x v="1"/>
    <x v="5"/>
    <n v="887.27099999999984"/>
    <s v="CA-2018-153045"/>
    <n v="1"/>
    <n v="3"/>
    <n v="0.3"/>
    <n v="-63.376499999999965"/>
    <n v="0.46529189879902266"/>
  </r>
  <r>
    <x v="926"/>
    <x v="45"/>
    <s v="OFF-AP-10000828"/>
    <x v="0"/>
    <x v="12"/>
    <n v="542.93999999999994"/>
    <s v="US-2018-127292"/>
    <n v="1"/>
    <n v="3"/>
    <n v="0"/>
    <n v="152.02319999999997"/>
    <n v="0.49507917887403441"/>
  </r>
  <r>
    <x v="926"/>
    <x v="2"/>
    <s v="TEC-PH-10001817"/>
    <x v="2"/>
    <x v="6"/>
    <n v="429.59999999999997"/>
    <s v="CA-2018-153045"/>
    <n v="0"/>
    <n v="2"/>
    <n v="0.4"/>
    <n v="-93.079999999999984"/>
    <n v="0.41105220110552465"/>
  </r>
  <r>
    <x v="926"/>
    <x v="45"/>
    <s v="OFF-PA-10000157"/>
    <x v="0"/>
    <x v="0"/>
    <n v="79.92"/>
    <s v="US-2018-127292"/>
    <n v="0"/>
    <n v="4"/>
    <n v="0"/>
    <n v="37.562399999999997"/>
    <n v="0.43613829632717294"/>
  </r>
  <r>
    <x v="926"/>
    <x v="2"/>
    <s v="FUR-FU-10002759"/>
    <x v="1"/>
    <x v="8"/>
    <n v="31.968000000000004"/>
    <s v="CA-2018-153045"/>
    <n v="0"/>
    <n v="2"/>
    <n v="0.2"/>
    <n v="6.3935999999999993"/>
    <n v="0.4595170286641902"/>
  </r>
  <r>
    <x v="926"/>
    <x v="2"/>
    <s v="OFF-PA-10003673"/>
    <x v="0"/>
    <x v="0"/>
    <n v="21.696000000000002"/>
    <s v="CA-2018-153045"/>
    <n v="0"/>
    <n v="4"/>
    <n v="0.2"/>
    <n v="7.0511999999999988"/>
    <n v="0.43613829632717294"/>
  </r>
  <r>
    <x v="926"/>
    <x v="45"/>
    <s v="OFF-PA-10001970"/>
    <x v="0"/>
    <x v="0"/>
    <n v="12.28"/>
    <s v="US-2018-127292"/>
    <n v="0"/>
    <n v="1"/>
    <n v="0"/>
    <n v="5.7715999999999994"/>
    <n v="0.43613829632717294"/>
  </r>
  <r>
    <x v="926"/>
    <x v="0"/>
    <s v="OFF-LA-10003714"/>
    <x v="0"/>
    <x v="2"/>
    <n v="6"/>
    <s v="CA-2018-154718"/>
    <n v="1"/>
    <n v="2"/>
    <n v="0.2"/>
    <n v="2.0999999999999996"/>
    <n v="0.4647369236065339"/>
  </r>
  <r>
    <x v="926"/>
    <x v="45"/>
    <s v="OFF-EN-10001509"/>
    <x v="0"/>
    <x v="11"/>
    <n v="2.04"/>
    <s v="US-2018-127292"/>
    <n v="0"/>
    <n v="1"/>
    <n v="0"/>
    <n v="0.95879999999999987"/>
    <n v="0.44424167803735209"/>
  </r>
  <r>
    <x v="927"/>
    <x v="4"/>
    <s v="TEC-PH-10003072"/>
    <x v="2"/>
    <x v="6"/>
    <n v="359.97600000000006"/>
    <s v="CA-2018-144589"/>
    <n v="1"/>
    <n v="3"/>
    <n v="0.2"/>
    <n v="130.49130000000002"/>
    <n v="0.41105220110552465"/>
  </r>
  <r>
    <x v="927"/>
    <x v="20"/>
    <s v="FUR-CH-10003396"/>
    <x v="1"/>
    <x v="5"/>
    <n v="207.84600000000003"/>
    <s v="CA-2018-157252"/>
    <n v="1"/>
    <n v="3"/>
    <n v="0.1"/>
    <n v="2.3093999999999895"/>
    <n v="0.46529189879902266"/>
  </r>
  <r>
    <x v="927"/>
    <x v="4"/>
    <s v="TEC-PH-10004922"/>
    <x v="2"/>
    <x v="6"/>
    <n v="160.77600000000001"/>
    <s v="CA-2018-161809"/>
    <n v="1"/>
    <n v="3"/>
    <n v="0.2"/>
    <n v="10.048500000000004"/>
    <n v="0.41105220110552465"/>
  </r>
  <r>
    <x v="927"/>
    <x v="4"/>
    <s v="OFF-AR-10003631"/>
    <x v="0"/>
    <x v="4"/>
    <n v="24.2"/>
    <s v="CA-2018-144589"/>
    <n v="0"/>
    <n v="5"/>
    <n v="0"/>
    <n v="7.9859999999999998"/>
    <n v="0.45632477063632687"/>
  </r>
  <r>
    <x v="927"/>
    <x v="1"/>
    <s v="OFF-LA-10001613"/>
    <x v="0"/>
    <x v="2"/>
    <n v="11.52"/>
    <s v="CA-2018-152079"/>
    <n v="1"/>
    <n v="5"/>
    <n v="0.2"/>
    <n v="4.1760000000000002"/>
    <n v="0.4647369236065339"/>
  </r>
  <r>
    <x v="927"/>
    <x v="37"/>
    <s v="OFF-AR-10001545"/>
    <x v="0"/>
    <x v="4"/>
    <n v="3.52"/>
    <s v="US-2018-120649"/>
    <n v="1"/>
    <n v="2"/>
    <n v="0"/>
    <n v="1.0207999999999999"/>
    <n v="0.45632477063632687"/>
  </r>
  <r>
    <x v="928"/>
    <x v="14"/>
    <s v="TEC-MA-10002981"/>
    <x v="2"/>
    <x v="15"/>
    <n v="350.97300000000007"/>
    <s v="CA-2018-127026"/>
    <n v="1"/>
    <n v="3"/>
    <n v="0.1"/>
    <n v="152.08829999999998"/>
    <n v="0.5183572270896134"/>
  </r>
  <r>
    <x v="928"/>
    <x v="25"/>
    <s v="OFF-ST-10004340"/>
    <x v="0"/>
    <x v="1"/>
    <n v="348.20799999999997"/>
    <s v="CA-2018-160423"/>
    <n v="1"/>
    <n v="7"/>
    <n v="0.2"/>
    <n v="30.468200000000024"/>
    <n v="0.44610841445725197"/>
  </r>
  <r>
    <x v="928"/>
    <x v="1"/>
    <s v="OFF-EN-10002230"/>
    <x v="0"/>
    <x v="11"/>
    <n v="268.57600000000002"/>
    <s v="CA-2018-141782"/>
    <n v="1"/>
    <n v="4"/>
    <n v="0.2"/>
    <n v="90.64439999999999"/>
    <n v="0.44424167803735209"/>
  </r>
  <r>
    <x v="928"/>
    <x v="22"/>
    <s v="OFF-ST-10000736"/>
    <x v="0"/>
    <x v="1"/>
    <n v="242.94"/>
    <s v="CA-2018-131954"/>
    <n v="1"/>
    <n v="3"/>
    <n v="0"/>
    <n v="9.7175999999999902"/>
    <n v="0.44610841445725197"/>
  </r>
  <r>
    <x v="928"/>
    <x v="14"/>
    <s v="TEC-PH-10003601"/>
    <x v="2"/>
    <x v="6"/>
    <n v="164.99"/>
    <s v="CA-2018-127026"/>
    <n v="0"/>
    <n v="1"/>
    <n v="0"/>
    <n v="49.496999999999986"/>
    <n v="0.41105220110552465"/>
  </r>
  <r>
    <x v="928"/>
    <x v="22"/>
    <s v="OFF-BI-10003982"/>
    <x v="0"/>
    <x v="3"/>
    <n v="99.695999999999998"/>
    <s v="CA-2018-131954"/>
    <n v="0"/>
    <n v="6"/>
    <n v="0.2"/>
    <n v="33.647399999999998"/>
    <n v="0.46881743173671325"/>
  </r>
  <r>
    <x v="928"/>
    <x v="14"/>
    <s v="OFF-BI-10001196"/>
    <x v="0"/>
    <x v="3"/>
    <n v="89.52"/>
    <s v="CA-2018-127026"/>
    <n v="0"/>
    <n v="4"/>
    <n v="0"/>
    <n v="42.074399999999997"/>
    <n v="0.46881743173671325"/>
  </r>
  <r>
    <x v="928"/>
    <x v="22"/>
    <s v="FUR-BO-10001619"/>
    <x v="1"/>
    <x v="10"/>
    <n v="84.98"/>
    <s v="CA-2018-131954"/>
    <n v="0"/>
    <n v="1"/>
    <n v="0"/>
    <n v="18.695599999999999"/>
    <n v="0.5176847302647779"/>
  </r>
  <r>
    <x v="928"/>
    <x v="14"/>
    <s v="TEC-AC-10002049"/>
    <x v="2"/>
    <x v="9"/>
    <n v="619.94999999999993"/>
    <s v="CA-2018-127026"/>
    <n v="0"/>
    <n v="5"/>
    <n v="0"/>
    <n v="111.59099999999995"/>
    <n v="0.52062335344040378"/>
  </r>
  <r>
    <x v="928"/>
    <x v="22"/>
    <s v="TEC-AC-10003610"/>
    <x v="2"/>
    <x v="9"/>
    <n v="179.97"/>
    <s v="CA-2018-131954"/>
    <n v="0"/>
    <n v="3"/>
    <n v="0"/>
    <n v="86.385600000000011"/>
    <n v="0.52062335344040378"/>
  </r>
  <r>
    <x v="928"/>
    <x v="25"/>
    <s v="OFF-BI-10004001"/>
    <x v="0"/>
    <x v="3"/>
    <n v="35.783999999999999"/>
    <s v="CA-2018-160423"/>
    <n v="0"/>
    <n v="7"/>
    <n v="0.7"/>
    <n v="-28.627200000000009"/>
    <n v="0.46881743173671325"/>
  </r>
  <r>
    <x v="928"/>
    <x v="22"/>
    <s v="OFF-BI-10003291"/>
    <x v="0"/>
    <x v="3"/>
    <n v="27.936000000000003"/>
    <s v="CA-2018-131954"/>
    <n v="0"/>
    <n v="4"/>
    <n v="0.2"/>
    <n v="9.4283999999999963"/>
    <n v="0.46881743173671325"/>
  </r>
  <r>
    <x v="928"/>
    <x v="22"/>
    <s v="OFF-BI-10000138"/>
    <x v="0"/>
    <x v="3"/>
    <n v="18.72"/>
    <s v="CA-2018-131954"/>
    <n v="0"/>
    <n v="5"/>
    <n v="0.2"/>
    <n v="6.5519999999999996"/>
    <n v="0.46881743173671325"/>
  </r>
  <r>
    <x v="928"/>
    <x v="14"/>
    <s v="OFF-BI-10000546"/>
    <x v="0"/>
    <x v="3"/>
    <n v="14.399999999999999"/>
    <s v="CA-2018-127026"/>
    <n v="0"/>
    <n v="5"/>
    <n v="0"/>
    <n v="7.056"/>
    <n v="0.46881743173671325"/>
  </r>
  <r>
    <x v="929"/>
    <x v="34"/>
    <s v="TEC-CO-10003236"/>
    <x v="2"/>
    <x v="16"/>
    <n v="2999.95"/>
    <s v="CA-2018-127432"/>
    <n v="1"/>
    <n v="5"/>
    <n v="0"/>
    <n v="1379.9769999999999"/>
    <n v="0.55185675810753509"/>
  </r>
  <r>
    <x v="929"/>
    <x v="34"/>
    <s v="OFF-ST-10004459"/>
    <x v="0"/>
    <x v="1"/>
    <n v="1126.02"/>
    <s v="CA-2018-127432"/>
    <n v="0"/>
    <n v="3"/>
    <n v="0"/>
    <n v="56.300999999999988"/>
    <n v="0.44610841445725197"/>
  </r>
  <r>
    <x v="929"/>
    <x v="34"/>
    <s v="OFF-ST-10004507"/>
    <x v="0"/>
    <x v="1"/>
    <n v="51.449999999999996"/>
    <s v="CA-2018-127432"/>
    <n v="0"/>
    <n v="3"/>
    <n v="0"/>
    <n v="13.891499999999999"/>
    <n v="0.44610841445725197"/>
  </r>
  <r>
    <x v="929"/>
    <x v="1"/>
    <s v="OFF-FA-10002975"/>
    <x v="0"/>
    <x v="7"/>
    <n v="15.120000000000001"/>
    <s v="CA-2018-152499"/>
    <n v="1"/>
    <n v="5"/>
    <n v="0.2"/>
    <n v="4.9139999999999988"/>
    <n v="0.51168203684699509"/>
  </r>
  <r>
    <x v="929"/>
    <x v="34"/>
    <s v="OFF-PA-10001667"/>
    <x v="0"/>
    <x v="0"/>
    <n v="11.96"/>
    <s v="CA-2018-127432"/>
    <n v="0"/>
    <n v="2"/>
    <n v="0"/>
    <n v="5.3819999999999997"/>
    <n v="0.43613829632717294"/>
  </r>
  <r>
    <x v="929"/>
    <x v="1"/>
    <s v="OFF-AR-10003481"/>
    <x v="0"/>
    <x v="4"/>
    <n v="7.8719999999999999"/>
    <s v="CA-2018-152499"/>
    <n v="0"/>
    <n v="3"/>
    <n v="0.2"/>
    <n v="0.88559999999999883"/>
    <n v="0.45632477063632687"/>
  </r>
  <r>
    <x v="930"/>
    <x v="14"/>
    <s v="FUR-TA-10001857"/>
    <x v="1"/>
    <x v="13"/>
    <n v="210.98"/>
    <s v="CA-2018-145142"/>
    <n v="1"/>
    <n v="2"/>
    <n v="0"/>
    <n v="21.097999999999985"/>
    <n v="0.55975208308209756"/>
  </r>
  <r>
    <x v="930"/>
    <x v="22"/>
    <s v="TEC-PH-10004100"/>
    <x v="2"/>
    <x v="6"/>
    <n v="86.352000000000004"/>
    <s v="CA-2018-139080"/>
    <n v="1"/>
    <n v="6"/>
    <n v="0.2"/>
    <n v="8.6352000000000011"/>
    <n v="0.41105220110552465"/>
  </r>
  <r>
    <x v="930"/>
    <x v="12"/>
    <s v="TEC-AC-10001874"/>
    <x v="2"/>
    <x v="9"/>
    <n v="95.984000000000009"/>
    <s v="CA-2018-161893"/>
    <n v="1"/>
    <n v="2"/>
    <n v="0.2"/>
    <n v="11.997999999999998"/>
    <n v="0.52062335344040378"/>
  </r>
  <r>
    <x v="930"/>
    <x v="22"/>
    <s v="OFF-PA-10004621"/>
    <x v="0"/>
    <x v="0"/>
    <n v="25.92"/>
    <s v="CA-2018-139080"/>
    <n v="0"/>
    <n v="4"/>
    <n v="0"/>
    <n v="12.441600000000001"/>
    <n v="0.43613829632717294"/>
  </r>
  <r>
    <x v="930"/>
    <x v="22"/>
    <s v="OFF-BI-10001757"/>
    <x v="0"/>
    <x v="3"/>
    <n v="19.68"/>
    <s v="CA-2018-139080"/>
    <n v="0"/>
    <n v="5"/>
    <n v="0.2"/>
    <n v="6.8879999999999981"/>
    <n v="0.46881743173671325"/>
  </r>
  <r>
    <x v="930"/>
    <x v="22"/>
    <s v="OFF-PA-10002262"/>
    <x v="0"/>
    <x v="0"/>
    <n v="6.48"/>
    <s v="CA-2018-139080"/>
    <n v="0"/>
    <n v="1"/>
    <n v="0"/>
    <n v="3.1104000000000003"/>
    <n v="0.43613829632717294"/>
  </r>
  <r>
    <x v="930"/>
    <x v="12"/>
    <s v="OFF-BI-10004506"/>
    <x v="0"/>
    <x v="3"/>
    <n v="4.9380000000000006"/>
    <s v="CA-2018-161893"/>
    <n v="0"/>
    <n v="2"/>
    <n v="0.7"/>
    <n v="-3.6212"/>
    <n v="0.46881743173671325"/>
  </r>
  <r>
    <x v="931"/>
    <x v="4"/>
    <s v="OFF-BI-10004318"/>
    <x v="0"/>
    <x v="3"/>
    <n v="276.78400000000005"/>
    <s v="CA-2018-104619"/>
    <n v="1"/>
    <n v="2"/>
    <n v="0.2"/>
    <n v="89.954799999999992"/>
    <n v="0.46881743173671325"/>
  </r>
  <r>
    <x v="931"/>
    <x v="4"/>
    <s v="TEC-PH-10000193"/>
    <x v="2"/>
    <x v="6"/>
    <n v="110.352"/>
    <s v="CA-2018-104619"/>
    <n v="0"/>
    <n v="3"/>
    <n v="0.2"/>
    <n v="8.2763999999999953"/>
    <n v="0.41105220110552465"/>
  </r>
  <r>
    <x v="931"/>
    <x v="4"/>
    <s v="OFF-AP-10001492"/>
    <x v="0"/>
    <x v="12"/>
    <n v="25.86"/>
    <s v="CA-2018-104619"/>
    <n v="0"/>
    <n v="3"/>
    <n v="0"/>
    <n v="6.7236000000000002"/>
    <n v="0.49507917887403441"/>
  </r>
  <r>
    <x v="931"/>
    <x v="5"/>
    <s v="OFF-FA-10000053"/>
    <x v="0"/>
    <x v="7"/>
    <n v="5.67"/>
    <s v="CA-2018-119669"/>
    <n v="1"/>
    <n v="3"/>
    <n v="0"/>
    <n v="0.11340000000000017"/>
    <n v="0.51168203684699509"/>
  </r>
  <r>
    <x v="932"/>
    <x v="5"/>
    <s v="TEC-PH-10001459"/>
    <x v="2"/>
    <x v="6"/>
    <n v="2939.9300000000003"/>
    <s v="US-2018-105935"/>
    <n v="1"/>
    <n v="7"/>
    <n v="0"/>
    <n v="764.38180000000011"/>
    <n v="0.41105220110552465"/>
  </r>
  <r>
    <x v="932"/>
    <x v="5"/>
    <s v="FUR-FU-10002157"/>
    <x v="1"/>
    <x v="8"/>
    <n v="62.72"/>
    <s v="US-2018-105935"/>
    <n v="0"/>
    <n v="4"/>
    <n v="0"/>
    <n v="24.460799999999999"/>
    <n v="0.4595170286641902"/>
  </r>
  <r>
    <x v="932"/>
    <x v="0"/>
    <s v="OFF-ST-10000615"/>
    <x v="0"/>
    <x v="1"/>
    <n v="18.16"/>
    <s v="CA-2018-164098"/>
    <n v="1"/>
    <n v="2"/>
    <n v="0.2"/>
    <n v="1.8160000000000016"/>
    <n v="0.44610841445725197"/>
  </r>
  <r>
    <x v="932"/>
    <x v="33"/>
    <s v="OFF-AR-10001547"/>
    <x v="0"/>
    <x v="4"/>
    <n v="15.469999999999999"/>
    <s v="CA-2018-134649"/>
    <n v="1"/>
    <n v="7"/>
    <n v="0"/>
    <n v="4.1768999999999998"/>
    <n v="0.45632477063632687"/>
  </r>
  <r>
    <x v="932"/>
    <x v="4"/>
    <s v="OFF-FA-10000611"/>
    <x v="0"/>
    <x v="7"/>
    <n v="11.84"/>
    <s v="CA-2018-150469"/>
    <n v="1"/>
    <n v="8"/>
    <n v="0"/>
    <n v="5.6831999999999994"/>
    <n v="0.51168203684699509"/>
  </r>
  <r>
    <x v="932"/>
    <x v="33"/>
    <s v="OFF-BI-10001890"/>
    <x v="0"/>
    <x v="3"/>
    <n v="7.16"/>
    <s v="CA-2018-134649"/>
    <n v="0"/>
    <n v="2"/>
    <n v="0"/>
    <n v="3.4367999999999999"/>
    <n v="0.46881743173671325"/>
  </r>
  <r>
    <x v="933"/>
    <x v="20"/>
    <s v="TEC-PH-10000193"/>
    <x v="2"/>
    <x v="6"/>
    <n v="137.94"/>
    <s v="US-2018-104437"/>
    <n v="1"/>
    <n v="3"/>
    <n v="0"/>
    <n v="35.864399999999996"/>
    <n v="0.41105220110552465"/>
  </r>
  <r>
    <x v="933"/>
    <x v="10"/>
    <s v="TEC-PH-10003931"/>
    <x v="2"/>
    <x v="6"/>
    <n v="107.982"/>
    <s v="CA-2018-117870"/>
    <n v="1"/>
    <n v="3"/>
    <n v="0.4"/>
    <n v="-26.995499999999993"/>
    <n v="0.41105220110552465"/>
  </r>
  <r>
    <x v="933"/>
    <x v="10"/>
    <s v="TEC-AC-10000927"/>
    <x v="2"/>
    <x v="9"/>
    <n v="71.975999999999999"/>
    <s v="CA-2018-117870"/>
    <n v="0"/>
    <n v="3"/>
    <n v="0.2"/>
    <n v="-8.9970000000000034"/>
    <n v="0.52062335344040378"/>
  </r>
  <r>
    <x v="933"/>
    <x v="10"/>
    <s v="OFF-AR-10004078"/>
    <x v="0"/>
    <x v="4"/>
    <n v="14.015999999999998"/>
    <s v="CA-2018-117870"/>
    <n v="0"/>
    <n v="3"/>
    <n v="0.2"/>
    <n v="1.7519999999999998"/>
    <n v="0.45632477063632687"/>
  </r>
  <r>
    <x v="934"/>
    <x v="42"/>
    <s v="OFF-PA-10000806"/>
    <x v="0"/>
    <x v="0"/>
    <n v="279.89999999999998"/>
    <s v="US-2018-147984"/>
    <n v="1"/>
    <n v="5"/>
    <n v="0"/>
    <n v="137.15100000000001"/>
    <n v="0.43613829632717294"/>
  </r>
  <r>
    <x v="934"/>
    <x v="20"/>
    <s v="TEC-AC-10002800"/>
    <x v="2"/>
    <x v="9"/>
    <n v="449.91"/>
    <s v="US-2018-166037"/>
    <n v="1"/>
    <n v="9"/>
    <n v="0"/>
    <n v="157.46849999999998"/>
    <n v="0.52062335344040378"/>
  </r>
  <r>
    <x v="934"/>
    <x v="4"/>
    <s v="TEC-AC-10000580"/>
    <x v="2"/>
    <x v="9"/>
    <n v="239.96999999999997"/>
    <s v="CA-2018-115994"/>
    <n v="1"/>
    <n v="3"/>
    <n v="0"/>
    <n v="26.39670000000001"/>
    <n v="0.52062335344040378"/>
  </r>
  <r>
    <x v="934"/>
    <x v="4"/>
    <s v="FUR-FU-10003976"/>
    <x v="1"/>
    <x v="8"/>
    <n v="37.74"/>
    <s v="CA-2018-115994"/>
    <n v="0"/>
    <n v="3"/>
    <n v="0"/>
    <n v="12.831599999999996"/>
    <n v="0.4595170286641902"/>
  </r>
  <r>
    <x v="935"/>
    <x v="4"/>
    <s v="OFF-BI-10002498"/>
    <x v="0"/>
    <x v="3"/>
    <n v="119.61600000000001"/>
    <s v="CA-2018-139304"/>
    <n v="1"/>
    <n v="8"/>
    <n v="0.2"/>
    <n v="40.370399999999997"/>
    <n v="0.46881743173671325"/>
  </r>
  <r>
    <x v="935"/>
    <x v="30"/>
    <s v="OFF-PA-10000176"/>
    <x v="0"/>
    <x v="0"/>
    <n v="94.85"/>
    <s v="CA-2018-160927"/>
    <n v="1"/>
    <n v="5"/>
    <n v="0"/>
    <n v="45.527999999999992"/>
    <n v="0.43613829632717294"/>
  </r>
  <r>
    <x v="935"/>
    <x v="30"/>
    <s v="FUR-FU-10000010"/>
    <x v="1"/>
    <x v="8"/>
    <n v="14.91"/>
    <s v="CA-2018-160927"/>
    <n v="0"/>
    <n v="3"/>
    <n v="0"/>
    <n v="4.6220999999999997"/>
    <n v="0.4595170286641902"/>
  </r>
  <r>
    <x v="935"/>
    <x v="30"/>
    <s v="OFF-ST-10001590"/>
    <x v="0"/>
    <x v="1"/>
    <n v="13.48"/>
    <s v="CA-2018-160927"/>
    <n v="0"/>
    <n v="1"/>
    <n v="0"/>
    <n v="3.5047999999999995"/>
    <n v="0.44610841445725197"/>
  </r>
  <r>
    <x v="935"/>
    <x v="30"/>
    <s v="OFF-PA-10003848"/>
    <x v="0"/>
    <x v="0"/>
    <n v="12.96"/>
    <s v="CA-2018-160927"/>
    <n v="0"/>
    <n v="2"/>
    <n v="0"/>
    <n v="6.2208000000000006"/>
    <n v="0.43613829632717294"/>
  </r>
  <r>
    <x v="935"/>
    <x v="1"/>
    <s v="OFF-BI-10001072"/>
    <x v="0"/>
    <x v="3"/>
    <n v="12.127999999999997"/>
    <s v="US-2018-127341"/>
    <n v="1"/>
    <n v="4"/>
    <n v="0.8"/>
    <n v="-20.617600000000003"/>
    <n v="0.46881743173671325"/>
  </r>
  <r>
    <x v="935"/>
    <x v="4"/>
    <s v="OFF-SU-10001664"/>
    <x v="0"/>
    <x v="14"/>
    <n v="8.57"/>
    <s v="CA-2018-139304"/>
    <n v="0"/>
    <n v="1"/>
    <n v="0"/>
    <n v="2.2282000000000002"/>
    <n v="0.53938093436526824"/>
  </r>
  <r>
    <x v="935"/>
    <x v="4"/>
    <s v="OFF-AR-10001216"/>
    <x v="0"/>
    <x v="4"/>
    <n v="8.34"/>
    <s v="CA-2018-139304"/>
    <n v="0"/>
    <n v="3"/>
    <n v="0"/>
    <n v="2.1683999999999997"/>
    <n v="0.45632477063632687"/>
  </r>
  <r>
    <x v="935"/>
    <x v="20"/>
    <s v="OFF-LA-10001045"/>
    <x v="0"/>
    <x v="2"/>
    <n v="5.22"/>
    <s v="CA-2018-131653"/>
    <n v="1"/>
    <n v="2"/>
    <n v="0"/>
    <n v="2.4011999999999998"/>
    <n v="0.4647369236065339"/>
  </r>
  <r>
    <x v="935"/>
    <x v="2"/>
    <s v="OFF-AR-10002053"/>
    <x v="0"/>
    <x v="4"/>
    <n v="4.7679999999999998"/>
    <s v="CA-2018-145338"/>
    <n v="1"/>
    <n v="2"/>
    <n v="0.2"/>
    <n v="0.47680000000000011"/>
    <n v="0.45632477063632687"/>
  </r>
  <r>
    <x v="936"/>
    <x v="1"/>
    <s v="TEC-PH-10002584"/>
    <x v="2"/>
    <x v="6"/>
    <n v="2003.1680000000001"/>
    <s v="CA-2018-121790"/>
    <n v="1"/>
    <n v="4"/>
    <n v="0.2"/>
    <n v="250.39599999999984"/>
    <n v="0.41105220110552465"/>
  </r>
  <r>
    <x v="936"/>
    <x v="22"/>
    <s v="TEC-PH-10002275"/>
    <x v="2"/>
    <x v="6"/>
    <n v="604.76800000000003"/>
    <s v="CA-2018-157273"/>
    <n v="1"/>
    <n v="4"/>
    <n v="0.2"/>
    <n v="60.476800000000026"/>
    <n v="0.41105220110552465"/>
  </r>
  <r>
    <x v="936"/>
    <x v="16"/>
    <s v="FUR-CH-10002044"/>
    <x v="1"/>
    <x v="5"/>
    <n v="419.13599999999997"/>
    <s v="CA-2018-148999"/>
    <n v="1"/>
    <n v="4"/>
    <n v="0.2"/>
    <n v="-68.1096"/>
    <n v="0.46529189879902266"/>
  </r>
  <r>
    <x v="936"/>
    <x v="30"/>
    <s v="TEC-PH-10004614"/>
    <x v="2"/>
    <x v="6"/>
    <n v="207"/>
    <s v="CA-2018-104220"/>
    <n v="1"/>
    <n v="3"/>
    <n v="0"/>
    <n v="51.75"/>
    <n v="0.41105220110552465"/>
  </r>
  <r>
    <x v="936"/>
    <x v="4"/>
    <s v="OFF-ST-10001511"/>
    <x v="0"/>
    <x v="1"/>
    <n v="129.30000000000001"/>
    <s v="CA-2018-164329"/>
    <n v="1"/>
    <n v="2"/>
    <n v="0"/>
    <n v="6.4649999999999892"/>
    <n v="0.44610841445725197"/>
  </r>
  <r>
    <x v="936"/>
    <x v="4"/>
    <s v="FUR-CH-10000863"/>
    <x v="1"/>
    <x v="5"/>
    <n v="120.78399999999999"/>
    <s v="CA-2018-112725"/>
    <n v="1"/>
    <n v="1"/>
    <n v="0.2"/>
    <n v="-13.588200000000001"/>
    <n v="0.46529189879902266"/>
  </r>
  <r>
    <x v="936"/>
    <x v="1"/>
    <s v="FUR-TA-10003469"/>
    <x v="1"/>
    <x v="13"/>
    <n v="69.375"/>
    <s v="CA-2018-121790"/>
    <n v="0"/>
    <n v="1"/>
    <n v="0.5"/>
    <n v="-47.174999999999997"/>
    <n v="0.55975208308209756"/>
  </r>
  <r>
    <x v="936"/>
    <x v="30"/>
    <s v="OFF-AR-10004648"/>
    <x v="0"/>
    <x v="4"/>
    <n v="40.299999999999997"/>
    <s v="CA-2018-104220"/>
    <n v="0"/>
    <n v="2"/>
    <n v="0"/>
    <n v="10.881"/>
    <n v="0.45632477063632687"/>
  </r>
  <r>
    <x v="936"/>
    <x v="30"/>
    <s v="FUR-FU-10002597"/>
    <x v="1"/>
    <x v="8"/>
    <n v="34.580000000000005"/>
    <s v="CA-2018-104220"/>
    <n v="0"/>
    <n v="7"/>
    <n v="0"/>
    <n v="14.523600000000002"/>
    <n v="0.4595170286641902"/>
  </r>
  <r>
    <x v="936"/>
    <x v="30"/>
    <s v="OFF-BI-10000301"/>
    <x v="0"/>
    <x v="3"/>
    <n v="32.35"/>
    <s v="CA-2018-104220"/>
    <n v="0"/>
    <n v="5"/>
    <n v="0"/>
    <n v="16.175000000000001"/>
    <n v="0.46881743173671325"/>
  </r>
  <r>
    <x v="936"/>
    <x v="1"/>
    <s v="OFF-SU-10004231"/>
    <x v="0"/>
    <x v="14"/>
    <n v="31.680000000000003"/>
    <s v="CA-2018-121790"/>
    <n v="0"/>
    <n v="4"/>
    <n v="0.2"/>
    <n v="2.7719999999999994"/>
    <n v="0.53938093436526824"/>
  </r>
  <r>
    <x v="936"/>
    <x v="30"/>
    <s v="OFF-BI-10001036"/>
    <x v="0"/>
    <x v="3"/>
    <n v="18.28"/>
    <s v="CA-2018-104220"/>
    <n v="0"/>
    <n v="2"/>
    <n v="0"/>
    <n v="9.14"/>
    <n v="0.46881743173671325"/>
  </r>
  <r>
    <x v="936"/>
    <x v="4"/>
    <s v="OFF-AR-10003759"/>
    <x v="0"/>
    <x v="4"/>
    <n v="12.74"/>
    <s v="CA-2018-112725"/>
    <n v="0"/>
    <n v="7"/>
    <n v="0"/>
    <n v="5.7329999999999997"/>
    <n v="0.45632477063632687"/>
  </r>
  <r>
    <x v="936"/>
    <x v="1"/>
    <s v="OFF-AR-10003602"/>
    <x v="0"/>
    <x v="4"/>
    <n v="9.3439999999999994"/>
    <s v="CA-2018-121790"/>
    <n v="0"/>
    <n v="2"/>
    <n v="0.2"/>
    <n v="3.1535999999999995"/>
    <n v="0.45632477063632687"/>
  </r>
  <r>
    <x v="936"/>
    <x v="4"/>
    <s v="OFF-AR-10001227"/>
    <x v="0"/>
    <x v="4"/>
    <n v="8.82"/>
    <s v="CA-2018-112725"/>
    <n v="0"/>
    <n v="3"/>
    <n v="0"/>
    <n v="2.3814000000000002"/>
    <n v="0.45632477063632687"/>
  </r>
  <r>
    <x v="936"/>
    <x v="30"/>
    <s v="OFF-BI-10003910"/>
    <x v="0"/>
    <x v="3"/>
    <n v="7.71"/>
    <s v="CA-2018-104220"/>
    <n v="0"/>
    <n v="1"/>
    <n v="0"/>
    <n v="3.4695"/>
    <n v="0.46881743173671325"/>
  </r>
  <r>
    <x v="937"/>
    <x v="4"/>
    <s v="TEC-MA-10002109"/>
    <x v="2"/>
    <x v="15"/>
    <n v="239.98400000000004"/>
    <s v="CA-2018-128076"/>
    <n v="1"/>
    <n v="2"/>
    <n v="0.2"/>
    <n v="38.997399999999971"/>
    <n v="0.5183572270896134"/>
  </r>
  <r>
    <x v="937"/>
    <x v="4"/>
    <s v="FUR-FU-10000293"/>
    <x v="1"/>
    <x v="8"/>
    <n v="210.58"/>
    <s v="CA-2018-128076"/>
    <n v="0"/>
    <n v="2"/>
    <n v="0"/>
    <n v="12.634799999999984"/>
    <n v="0.4595170286641902"/>
  </r>
  <r>
    <x v="937"/>
    <x v="4"/>
    <s v="OFF-ST-10000464"/>
    <x v="0"/>
    <x v="1"/>
    <n v="139.04"/>
    <s v="CA-2018-161333"/>
    <n v="1"/>
    <n v="4"/>
    <n v="0"/>
    <n v="38.931200000000004"/>
    <n v="0.44610841445725197"/>
  </r>
  <r>
    <x v="937"/>
    <x v="4"/>
    <s v="FUR-FU-10003039"/>
    <x v="1"/>
    <x v="8"/>
    <n v="86.26"/>
    <s v="CA-2018-161333"/>
    <n v="0"/>
    <n v="2"/>
    <n v="0"/>
    <n v="29.328400000000002"/>
    <n v="0.4595170286641902"/>
  </r>
  <r>
    <x v="937"/>
    <x v="10"/>
    <s v="OFF-PA-10002377"/>
    <x v="0"/>
    <x v="0"/>
    <n v="78.304000000000002"/>
    <s v="US-2018-164147"/>
    <n v="1"/>
    <n v="2"/>
    <n v="0.2"/>
    <n v="29.363999999999997"/>
    <n v="0.43613829632717294"/>
  </r>
  <r>
    <x v="937"/>
    <x v="10"/>
    <s v="TEC-PH-10002293"/>
    <x v="2"/>
    <x v="6"/>
    <n v="59.969999999999992"/>
    <s v="US-2018-164147"/>
    <n v="0"/>
    <n v="5"/>
    <n v="0.4"/>
    <n v="-11.993999999999993"/>
    <n v="0.41105220110552465"/>
  </r>
  <r>
    <x v="937"/>
    <x v="4"/>
    <s v="OFF-AP-10000252"/>
    <x v="0"/>
    <x v="12"/>
    <n v="46.8"/>
    <s v="CA-2018-161333"/>
    <n v="0"/>
    <n v="4"/>
    <n v="0"/>
    <n v="16.38"/>
    <n v="0.49507917887403441"/>
  </r>
  <r>
    <x v="937"/>
    <x v="4"/>
    <s v="OFF-BI-10003638"/>
    <x v="0"/>
    <x v="3"/>
    <n v="30.960000000000004"/>
    <s v="CA-2018-128076"/>
    <n v="0"/>
    <n v="2"/>
    <n v="0.2"/>
    <n v="10.061999999999998"/>
    <n v="0.46881743173671325"/>
  </r>
  <r>
    <x v="937"/>
    <x v="10"/>
    <s v="OFF-FA-10002780"/>
    <x v="0"/>
    <x v="7"/>
    <n v="21.456"/>
    <s v="US-2018-164147"/>
    <n v="0"/>
    <n v="9"/>
    <n v="0.2"/>
    <n v="6.9731999999999976"/>
    <n v="0.51168203684699509"/>
  </r>
  <r>
    <x v="938"/>
    <x v="1"/>
    <s v="OFF-PA-10000418"/>
    <x v="0"/>
    <x v="0"/>
    <n v="419.4"/>
    <s v="CA-2018-127474"/>
    <n v="1"/>
    <n v="5"/>
    <n v="0.2"/>
    <n v="146.79"/>
    <n v="0.43613829632717294"/>
  </r>
  <r>
    <x v="938"/>
    <x v="10"/>
    <s v="OFF-ST-10001490"/>
    <x v="0"/>
    <x v="1"/>
    <n v="285.55200000000002"/>
    <s v="CA-2018-167703"/>
    <n v="1"/>
    <n v="2"/>
    <n v="0.2"/>
    <n v="35.69399999999996"/>
    <n v="0.44610841445725197"/>
  </r>
  <r>
    <x v="938"/>
    <x v="16"/>
    <s v="OFF-PA-10004381"/>
    <x v="0"/>
    <x v="0"/>
    <n v="115.29600000000001"/>
    <s v="CA-2018-126354"/>
    <n v="1"/>
    <n v="3"/>
    <n v="0.2"/>
    <n v="40.353599999999986"/>
    <n v="0.43613829632717294"/>
  </r>
  <r>
    <x v="938"/>
    <x v="1"/>
    <s v="OFF-PA-10001033"/>
    <x v="0"/>
    <x v="0"/>
    <n v="65.584000000000003"/>
    <s v="CA-2018-127474"/>
    <n v="0"/>
    <n v="2"/>
    <n v="0.2"/>
    <n v="23.7742"/>
    <n v="0.43613829632717294"/>
  </r>
  <r>
    <x v="938"/>
    <x v="1"/>
    <s v="FUR-FU-10004597"/>
    <x v="1"/>
    <x v="8"/>
    <n v="22.200000000000003"/>
    <s v="CA-2018-127474"/>
    <n v="0"/>
    <n v="1"/>
    <n v="0.6"/>
    <n v="-26.084999999999994"/>
    <n v="0.4595170286641902"/>
  </r>
  <r>
    <x v="938"/>
    <x v="10"/>
    <s v="OFF-BI-10002071"/>
    <x v="0"/>
    <x v="3"/>
    <n v="5.2290000000000001"/>
    <s v="CA-2018-167703"/>
    <n v="0"/>
    <n v="3"/>
    <n v="0.7"/>
    <n v="-4.1831999999999976"/>
    <n v="0.46881743173671325"/>
  </r>
  <r>
    <x v="938"/>
    <x v="1"/>
    <s v="OFF-PA-10001166"/>
    <x v="0"/>
    <x v="0"/>
    <n v="5.1840000000000011"/>
    <s v="CA-2018-127474"/>
    <n v="0"/>
    <n v="1"/>
    <n v="0.2"/>
    <n v="1.8144"/>
    <n v="0.43613829632717294"/>
  </r>
  <r>
    <x v="938"/>
    <x v="16"/>
    <s v="OFF-BI-10000301"/>
    <x v="0"/>
    <x v="3"/>
    <n v="3.8820000000000006"/>
    <s v="CA-2018-126354"/>
    <n v="0"/>
    <n v="2"/>
    <n v="0.7"/>
    <n v="-2.5880000000000001"/>
    <n v="0.46881743173671325"/>
  </r>
  <r>
    <x v="939"/>
    <x v="20"/>
    <s v="OFF-AP-10003971"/>
    <x v="0"/>
    <x v="12"/>
    <n v="32.67"/>
    <s v="CA-2018-169474"/>
    <n v="1"/>
    <n v="3"/>
    <n v="0"/>
    <n v="8.4942000000000011"/>
    <n v="0.49507917887403441"/>
  </r>
  <r>
    <x v="940"/>
    <x v="4"/>
    <s v="OFF-AP-10000275"/>
    <x v="0"/>
    <x v="12"/>
    <n v="1640.6999999999998"/>
    <s v="CA-2018-107517"/>
    <n v="1"/>
    <n v="5"/>
    <n v="0"/>
    <n v="459.39599999999996"/>
    <n v="0.49507917887403441"/>
  </r>
  <r>
    <x v="940"/>
    <x v="4"/>
    <s v="TEC-PH-10003505"/>
    <x v="2"/>
    <x v="6"/>
    <n v="371.2"/>
    <s v="CA-2018-107517"/>
    <n v="0"/>
    <n v="5"/>
    <n v="0.2"/>
    <n v="41.759999999999948"/>
    <n v="0.41105220110552465"/>
  </r>
  <r>
    <x v="940"/>
    <x v="0"/>
    <s v="OFF-BI-10004632"/>
    <x v="0"/>
    <x v="3"/>
    <n v="243.99199999999996"/>
    <s v="CA-2018-131282"/>
    <n v="1"/>
    <n v="4"/>
    <n v="0.8"/>
    <n v="-426.9860000000001"/>
    <n v="0.46881743173671325"/>
  </r>
  <r>
    <x v="940"/>
    <x v="0"/>
    <s v="OFF-AR-10003087"/>
    <x v="0"/>
    <x v="4"/>
    <n v="7.120000000000001"/>
    <s v="CA-2018-131282"/>
    <n v="0"/>
    <n v="5"/>
    <n v="0.2"/>
    <n v="0.71199999999999974"/>
    <n v="0.45632477063632687"/>
  </r>
  <r>
    <x v="941"/>
    <x v="6"/>
    <s v="FUR-BO-10004015"/>
    <x v="1"/>
    <x v="10"/>
    <n v="359.96999999999997"/>
    <s v="CA-2018-122994"/>
    <n v="1"/>
    <n v="3"/>
    <n v="0"/>
    <n v="79.193399999999968"/>
    <n v="0.5176847302647779"/>
  </r>
  <r>
    <x v="941"/>
    <x v="20"/>
    <s v="FUR-BO-10001811"/>
    <x v="1"/>
    <x v="10"/>
    <n v="240.78400000000002"/>
    <s v="CA-2018-115105"/>
    <n v="1"/>
    <n v="1"/>
    <n v="0.2"/>
    <n v="30.097999999999978"/>
    <n v="0.5176847302647779"/>
  </r>
  <r>
    <x v="941"/>
    <x v="20"/>
    <s v="TEC-PH-10002538"/>
    <x v="2"/>
    <x v="6"/>
    <n v="227.45999999999998"/>
    <s v="US-2018-101840"/>
    <n v="1"/>
    <n v="6"/>
    <n v="0"/>
    <n v="65.963399999999979"/>
    <n v="0.41105220110552465"/>
  </r>
  <r>
    <x v="941"/>
    <x v="20"/>
    <s v="OFF-BI-10000279"/>
    <x v="0"/>
    <x v="3"/>
    <n v="46.24"/>
    <s v="US-2018-101840"/>
    <n v="0"/>
    <n v="4"/>
    <n v="0.2"/>
    <n v="15.605999999999996"/>
    <n v="0.46881743173671325"/>
  </r>
  <r>
    <x v="941"/>
    <x v="4"/>
    <s v="OFF-PA-10001593"/>
    <x v="0"/>
    <x v="0"/>
    <n v="29.900000000000002"/>
    <s v="CA-2018-154102"/>
    <n v="1"/>
    <n v="5"/>
    <n v="0"/>
    <n v="13.454999999999998"/>
    <n v="0.43613829632717294"/>
  </r>
  <r>
    <x v="942"/>
    <x v="4"/>
    <s v="OFF-ST-10001370"/>
    <x v="0"/>
    <x v="1"/>
    <n v="354.90000000000003"/>
    <s v="CA-2018-145807"/>
    <n v="1"/>
    <n v="5"/>
    <n v="0"/>
    <n v="17.744999999999962"/>
    <n v="0.44610841445725197"/>
  </r>
  <r>
    <x v="942"/>
    <x v="0"/>
    <s v="OFF-BI-10004584"/>
    <x v="0"/>
    <x v="3"/>
    <n v="252.78399999999996"/>
    <s v="CA-2018-118773"/>
    <n v="1"/>
    <n v="4"/>
    <n v="0.8"/>
    <n v="-417.09360000000004"/>
    <n v="0.46881743173671325"/>
  </r>
  <r>
    <x v="942"/>
    <x v="0"/>
    <s v="TEC-AC-10002402"/>
    <x v="2"/>
    <x v="9"/>
    <n v="127.98399999999999"/>
    <s v="CA-2018-118773"/>
    <n v="0"/>
    <n v="2"/>
    <n v="0.2"/>
    <n v="15.997999999999987"/>
    <n v="0.52062335344040378"/>
  </r>
  <r>
    <x v="942"/>
    <x v="4"/>
    <s v="FUR-FU-10003142"/>
    <x v="1"/>
    <x v="8"/>
    <n v="21.12"/>
    <s v="CA-2018-150602"/>
    <n v="1"/>
    <n v="4"/>
    <n v="0"/>
    <n v="6.5471999999999984"/>
    <n v="0.4595170286641902"/>
  </r>
  <r>
    <x v="942"/>
    <x v="0"/>
    <s v="OFF-AP-10000055"/>
    <x v="0"/>
    <x v="12"/>
    <n v="12.991999999999996"/>
    <s v="CA-2018-118773"/>
    <n v="0"/>
    <n v="2"/>
    <n v="0.8"/>
    <n v="-32.480000000000004"/>
    <n v="0.49507917887403441"/>
  </r>
  <r>
    <x v="942"/>
    <x v="0"/>
    <s v="FUR-FU-10000550"/>
    <x v="1"/>
    <x v="8"/>
    <n v="3.9840000000000004"/>
    <s v="CA-2018-118773"/>
    <n v="0"/>
    <n v="2"/>
    <n v="0.6"/>
    <n v="-2.6892000000000005"/>
    <n v="0.4595170286641902"/>
  </r>
  <r>
    <x v="943"/>
    <x v="4"/>
    <s v="FUR-BO-10004015"/>
    <x v="1"/>
    <x v="10"/>
    <n v="203.98299999999998"/>
    <s v="CA-2018-124086"/>
    <n v="1"/>
    <n v="2"/>
    <n v="0.15"/>
    <n v="16.798599999999979"/>
    <n v="0.5176847302647779"/>
  </r>
  <r>
    <x v="943"/>
    <x v="36"/>
    <s v="OFF-PA-10002464"/>
    <x v="0"/>
    <x v="0"/>
    <n v="23.12"/>
    <s v="CA-2018-123659"/>
    <n v="1"/>
    <n v="4"/>
    <n v="0"/>
    <n v="11.328800000000001"/>
    <n v="0.43613829632717294"/>
  </r>
  <r>
    <x v="944"/>
    <x v="22"/>
    <s v="FUR-CH-10004495"/>
    <x v="1"/>
    <x v="5"/>
    <n v="963.13600000000008"/>
    <s v="CA-2018-131828"/>
    <n v="1"/>
    <n v="4"/>
    <n v="0.2"/>
    <n v="108.35279999999986"/>
    <n v="0.46529189879902266"/>
  </r>
  <r>
    <x v="944"/>
    <x v="10"/>
    <s v="FUR-FU-10003601"/>
    <x v="1"/>
    <x v="8"/>
    <n v="147.56800000000001"/>
    <s v="CA-2018-138156"/>
    <n v="1"/>
    <n v="2"/>
    <n v="0.2"/>
    <n v="-3.6892000000000067"/>
    <n v="0.4595170286641902"/>
  </r>
  <r>
    <x v="944"/>
    <x v="22"/>
    <s v="TEC-PH-10002923"/>
    <x v="2"/>
    <x v="6"/>
    <n v="88.77600000000001"/>
    <s v="CA-2018-131828"/>
    <n v="0"/>
    <n v="3"/>
    <n v="0.2"/>
    <n v="7.7679000000000009"/>
    <n v="0.41105220110552465"/>
  </r>
  <r>
    <x v="944"/>
    <x v="4"/>
    <s v="OFF-BI-10001759"/>
    <x v="0"/>
    <x v="3"/>
    <n v="21.335999999999999"/>
    <s v="CA-2018-116204"/>
    <n v="1"/>
    <n v="7"/>
    <n v="0.2"/>
    <n v="7.7343000000000011"/>
    <n v="0.46881743173671325"/>
  </r>
  <r>
    <x v="944"/>
    <x v="20"/>
    <s v="OFF-LA-10001297"/>
    <x v="0"/>
    <x v="2"/>
    <n v="20.7"/>
    <s v="US-2018-118535"/>
    <n v="1"/>
    <n v="2"/>
    <n v="0"/>
    <n v="9.9359999999999999"/>
    <n v="0.4647369236065339"/>
  </r>
  <r>
    <x v="945"/>
    <x v="22"/>
    <s v="FUR-FU-10004017"/>
    <x v="1"/>
    <x v="8"/>
    <n v="107.53"/>
    <s v="CA-2018-104801"/>
    <n v="1"/>
    <n v="1"/>
    <n v="0"/>
    <n v="21.506"/>
    <n v="0.4595170286641902"/>
  </r>
  <r>
    <x v="945"/>
    <x v="28"/>
    <s v="OFF-AP-10004785"/>
    <x v="0"/>
    <x v="12"/>
    <n v="90.64"/>
    <s v="CA-2018-154809"/>
    <n v="1"/>
    <n v="8"/>
    <n v="0"/>
    <n v="38.975200000000008"/>
    <n v="0.49507917887403441"/>
  </r>
  <r>
    <x v="945"/>
    <x v="22"/>
    <s v="TEC-AC-10001838"/>
    <x v="2"/>
    <x v="9"/>
    <n v="799.96"/>
    <s v="CA-2018-104801"/>
    <n v="0"/>
    <n v="4"/>
    <n v="0"/>
    <n v="343.98280000000005"/>
    <n v="0.52062335344040378"/>
  </r>
  <r>
    <x v="945"/>
    <x v="36"/>
    <s v="OFF-SU-10001165"/>
    <x v="0"/>
    <x v="14"/>
    <n v="25.02"/>
    <s v="CA-2018-151176"/>
    <n v="1"/>
    <n v="3"/>
    <n v="0"/>
    <n v="6.5052000000000003"/>
    <n v="0.53938093436526824"/>
  </r>
  <r>
    <x v="945"/>
    <x v="20"/>
    <s v="OFF-PA-10001184"/>
    <x v="0"/>
    <x v="0"/>
    <n v="17.940000000000001"/>
    <s v="CA-2018-104906"/>
    <n v="1"/>
    <n v="3"/>
    <n v="0"/>
    <n v="8.7906000000000013"/>
    <n v="0.43613829632717294"/>
  </r>
  <r>
    <x v="945"/>
    <x v="36"/>
    <s v="OFF-AR-10000614"/>
    <x v="0"/>
    <x v="4"/>
    <n v="10.709999999999999"/>
    <s v="CA-2018-151176"/>
    <n v="0"/>
    <n v="3"/>
    <n v="0"/>
    <n v="2.7845999999999997"/>
    <n v="0.45632477063632687"/>
  </r>
  <r>
    <x v="945"/>
    <x v="22"/>
    <s v="OFF-AR-10001547"/>
    <x v="0"/>
    <x v="4"/>
    <n v="6.63"/>
    <s v="CA-2018-104801"/>
    <n v="0"/>
    <n v="3"/>
    <n v="0"/>
    <n v="1.7901"/>
    <n v="0.45632477063632687"/>
  </r>
  <r>
    <x v="946"/>
    <x v="1"/>
    <s v="FUR-CH-10004063"/>
    <x v="1"/>
    <x v="5"/>
    <n v="600.55799999999999"/>
    <s v="CA-2018-163265"/>
    <n v="1"/>
    <n v="3"/>
    <n v="0.3"/>
    <n v="-8.5794000000000779"/>
    <n v="0.46529189879902266"/>
  </r>
  <r>
    <x v="946"/>
    <x v="37"/>
    <s v="OFF-ST-10001932"/>
    <x v="0"/>
    <x v="1"/>
    <n v="579.51"/>
    <s v="CA-2018-120019"/>
    <n v="1"/>
    <n v="3"/>
    <n v="0"/>
    <n v="81.131400000000014"/>
    <n v="0.44610841445725197"/>
  </r>
  <r>
    <x v="946"/>
    <x v="1"/>
    <s v="OFF-ST-10000642"/>
    <x v="0"/>
    <x v="1"/>
    <n v="50.352000000000004"/>
    <s v="CA-2018-163265"/>
    <n v="0"/>
    <n v="3"/>
    <n v="0.2"/>
    <n v="-8.1822000000000052"/>
    <n v="0.44610841445725197"/>
  </r>
  <r>
    <x v="946"/>
    <x v="20"/>
    <s v="OFF-PA-10003465"/>
    <x v="0"/>
    <x v="0"/>
    <n v="37.94"/>
    <s v="CA-2018-118521"/>
    <n v="1"/>
    <n v="2"/>
    <n v="0"/>
    <n v="18.211199999999998"/>
    <n v="0.43613829632717294"/>
  </r>
  <r>
    <x v="946"/>
    <x v="1"/>
    <s v="OFF-AR-10004078"/>
    <x v="0"/>
    <x v="4"/>
    <n v="28.031999999999996"/>
    <s v="CA-2018-163265"/>
    <n v="0"/>
    <n v="6"/>
    <n v="0.2"/>
    <n v="3.5039999999999996"/>
    <n v="0.45632477063632687"/>
  </r>
  <r>
    <x v="946"/>
    <x v="1"/>
    <s v="OFF-FA-10004854"/>
    <x v="0"/>
    <x v="7"/>
    <n v="18.368000000000002"/>
    <s v="CA-2018-163265"/>
    <n v="0"/>
    <n v="2"/>
    <n v="0.2"/>
    <n v="6.1991999999999994"/>
    <n v="0.51168203684699509"/>
  </r>
  <r>
    <x v="946"/>
    <x v="37"/>
    <s v="TEC-PH-10000923"/>
    <x v="2"/>
    <x v="6"/>
    <n v="14.99"/>
    <s v="CA-2018-120019"/>
    <n v="0"/>
    <n v="1"/>
    <n v="0"/>
    <n v="7.3451000000000004"/>
    <n v="0.41105220110552465"/>
  </r>
  <r>
    <x v="946"/>
    <x v="1"/>
    <s v="FUR-FU-10004270"/>
    <x v="1"/>
    <x v="8"/>
    <n v="7.6920000000000002"/>
    <s v="CA-2018-163265"/>
    <n v="0"/>
    <n v="1"/>
    <n v="0.6"/>
    <n v="-3.6536999999999988"/>
    <n v="0.4595170286641902"/>
  </r>
  <r>
    <x v="947"/>
    <x v="10"/>
    <s v="FUR-CH-10003981"/>
    <x v="1"/>
    <x v="5"/>
    <n v="899.43"/>
    <s v="CA-2018-109085"/>
    <n v="1"/>
    <n v="5"/>
    <n v="0.3"/>
    <n v="-12.84900000000016"/>
    <n v="0.46529189879902266"/>
  </r>
  <r>
    <x v="947"/>
    <x v="1"/>
    <s v="FUR-TA-10001932"/>
    <x v="1"/>
    <x v="13"/>
    <n v="480.96"/>
    <s v="CA-2018-154039"/>
    <n v="1"/>
    <n v="3"/>
    <n v="0.5"/>
    <n v="-269.33760000000001"/>
    <n v="0.55975208308209756"/>
  </r>
  <r>
    <x v="947"/>
    <x v="10"/>
    <s v="FUR-TA-10001086"/>
    <x v="1"/>
    <x v="13"/>
    <n v="455.97"/>
    <s v="CA-2018-109085"/>
    <n v="0"/>
    <n v="5"/>
    <n v="0.4"/>
    <n v="-106.39299999999997"/>
    <n v="0.55975208308209756"/>
  </r>
  <r>
    <x v="947"/>
    <x v="0"/>
    <s v="TEC-PH-10000038"/>
    <x v="2"/>
    <x v="6"/>
    <n v="438.33600000000001"/>
    <s v="CA-2018-159149"/>
    <n v="1"/>
    <n v="4"/>
    <n v="0.2"/>
    <n v="-87.667200000000037"/>
    <n v="0.41105220110552465"/>
  </r>
  <r>
    <x v="947"/>
    <x v="0"/>
    <s v="OFF-AR-10000937"/>
    <x v="0"/>
    <x v="4"/>
    <n v="175.44"/>
    <s v="CA-2018-159149"/>
    <n v="0"/>
    <n v="6"/>
    <n v="0.2"/>
    <n v="52.632000000000005"/>
    <n v="0.45632477063632687"/>
  </r>
  <r>
    <x v="947"/>
    <x v="23"/>
    <s v="OFF-ST-10003123"/>
    <x v="0"/>
    <x v="1"/>
    <n v="166.45"/>
    <s v="CA-2018-132647"/>
    <n v="1"/>
    <n v="5"/>
    <n v="0"/>
    <n v="39.947999999999993"/>
    <n v="0.44610841445725197"/>
  </r>
  <r>
    <x v="947"/>
    <x v="1"/>
    <s v="TEC-PH-10002789"/>
    <x v="2"/>
    <x v="6"/>
    <n v="124.79200000000002"/>
    <s v="CA-2018-154039"/>
    <n v="0"/>
    <n v="1"/>
    <n v="0.2"/>
    <n v="10.919299999999996"/>
    <n v="0.41105220110552465"/>
  </r>
  <r>
    <x v="947"/>
    <x v="0"/>
    <s v="FUR-BO-10001601"/>
    <x v="1"/>
    <x v="10"/>
    <n v="89.066399999999987"/>
    <s v="CA-2018-159149"/>
    <n v="0"/>
    <n v="1"/>
    <n v="0.32"/>
    <n v="-17.027400000000007"/>
    <n v="0.5176847302647779"/>
  </r>
  <r>
    <x v="947"/>
    <x v="10"/>
    <s v="TEC-PH-10000526"/>
    <x v="2"/>
    <x v="6"/>
    <n v="57.593999999999994"/>
    <s v="CA-2018-109085"/>
    <n v="0"/>
    <n v="1"/>
    <n v="0.4"/>
    <n v="-11.518799999999999"/>
    <n v="0.41105220110552465"/>
  </r>
  <r>
    <x v="947"/>
    <x v="10"/>
    <s v="FUR-FU-10004973"/>
    <x v="1"/>
    <x v="8"/>
    <n v="30.144000000000002"/>
    <s v="CA-2018-109085"/>
    <n v="0"/>
    <n v="2"/>
    <n v="0.2"/>
    <n v="8.2896000000000001"/>
    <n v="0.4595170286641902"/>
  </r>
  <r>
    <x v="947"/>
    <x v="8"/>
    <s v="TEC-PH-10003875"/>
    <x v="2"/>
    <x v="6"/>
    <n v="29.160000000000004"/>
    <s v="US-2018-163195"/>
    <n v="1"/>
    <n v="3"/>
    <n v="0"/>
    <n v="8.4563999999999986"/>
    <n v="0.41105220110552465"/>
  </r>
  <r>
    <x v="947"/>
    <x v="23"/>
    <s v="OFF-PA-10001838"/>
    <x v="0"/>
    <x v="0"/>
    <n v="11.76"/>
    <s v="CA-2018-132647"/>
    <n v="0"/>
    <n v="2"/>
    <n v="0"/>
    <n v="5.7623999999999995"/>
    <n v="0.43613829632717294"/>
  </r>
  <r>
    <x v="947"/>
    <x v="10"/>
    <s v="OFF-BI-10001525"/>
    <x v="0"/>
    <x v="3"/>
    <n v="5.7150000000000016"/>
    <s v="CA-2018-109085"/>
    <n v="0"/>
    <n v="5"/>
    <n v="0.7"/>
    <n v="-4.7625000000000011"/>
    <n v="0.46881743173671325"/>
  </r>
  <r>
    <x v="948"/>
    <x v="4"/>
    <s v="TEC-PH-10001924"/>
    <x v="2"/>
    <x v="6"/>
    <n v="167.976"/>
    <s v="CA-2018-164707"/>
    <n v="1"/>
    <n v="3"/>
    <n v="0.2"/>
    <n v="10.498500000000007"/>
    <n v="0.41105220110552465"/>
  </r>
  <r>
    <x v="948"/>
    <x v="4"/>
    <s v="TEC-AC-10004864"/>
    <x v="2"/>
    <x v="9"/>
    <n v="109.53"/>
    <s v="CA-2018-164707"/>
    <n v="0"/>
    <n v="3"/>
    <n v="0"/>
    <n v="47.097900000000003"/>
    <n v="0.52062335344040378"/>
  </r>
  <r>
    <x v="948"/>
    <x v="4"/>
    <s v="OFF-LA-10004345"/>
    <x v="0"/>
    <x v="2"/>
    <n v="9.82"/>
    <s v="CA-2018-164707"/>
    <n v="0"/>
    <n v="2"/>
    <n v="0"/>
    <n v="4.8117999999999999"/>
    <n v="0.4647369236065339"/>
  </r>
  <r>
    <x v="949"/>
    <x v="5"/>
    <s v="OFF-AP-10002518"/>
    <x v="0"/>
    <x v="12"/>
    <n v="1245.8599999999999"/>
    <s v="CA-2018-122693"/>
    <n v="1"/>
    <n v="7"/>
    <n v="0"/>
    <n v="361.29939999999988"/>
    <n v="0.49507917887403441"/>
  </r>
  <r>
    <x v="949"/>
    <x v="4"/>
    <s v="FUR-FU-10004018"/>
    <x v="1"/>
    <x v="8"/>
    <n v="44.67"/>
    <s v="CA-2018-134838"/>
    <n v="1"/>
    <n v="3"/>
    <n v="0"/>
    <n v="12.060900000000002"/>
    <n v="0.4595170286641902"/>
  </r>
  <r>
    <x v="949"/>
    <x v="4"/>
    <s v="OFF-AR-10000634"/>
    <x v="0"/>
    <x v="4"/>
    <n v="12.84"/>
    <s v="CA-2018-134838"/>
    <n v="0"/>
    <n v="3"/>
    <n v="0"/>
    <n v="3.4668000000000005"/>
    <n v="0.45632477063632687"/>
  </r>
  <r>
    <x v="949"/>
    <x v="22"/>
    <s v="OFF-FA-10004968"/>
    <x v="0"/>
    <x v="7"/>
    <n v="11.22"/>
    <s v="CA-2018-166415"/>
    <n v="1"/>
    <n v="3"/>
    <n v="0"/>
    <n v="0.2244000000000006"/>
    <n v="0.51168203684699509"/>
  </r>
  <r>
    <x v="950"/>
    <x v="12"/>
    <s v="FUR-TA-10001039"/>
    <x v="1"/>
    <x v="13"/>
    <n v="386.91"/>
    <s v="CA-2018-135937"/>
    <n v="1"/>
    <n v="9"/>
    <n v="0.5"/>
    <n v="-185.71679999999998"/>
    <n v="0.55975208308209756"/>
  </r>
  <r>
    <x v="950"/>
    <x v="12"/>
    <s v="TEC-PH-10004447"/>
    <x v="2"/>
    <x v="6"/>
    <n v="333.57600000000002"/>
    <s v="CA-2018-135937"/>
    <n v="0"/>
    <n v="3"/>
    <n v="0.2"/>
    <n v="25.018199999999993"/>
    <n v="0.41105220110552465"/>
  </r>
  <r>
    <x v="950"/>
    <x v="4"/>
    <s v="TEC-PH-10001580"/>
    <x v="2"/>
    <x v="6"/>
    <n v="215.96799999999999"/>
    <s v="CA-2018-105809"/>
    <n v="1"/>
    <n v="2"/>
    <n v="0.2"/>
    <n v="18.897199999999991"/>
    <n v="0.41105220110552465"/>
  </r>
  <r>
    <x v="950"/>
    <x v="12"/>
    <s v="FUR-FU-10002253"/>
    <x v="1"/>
    <x v="8"/>
    <n v="68.703999999999994"/>
    <s v="CA-2018-135937"/>
    <n v="0"/>
    <n v="2"/>
    <n v="0.2"/>
    <n v="16.317200000000003"/>
    <n v="0.4595170286641902"/>
  </r>
  <r>
    <x v="950"/>
    <x v="12"/>
    <s v="TEC-AC-10001114"/>
    <x v="2"/>
    <x v="9"/>
    <n v="31.992000000000004"/>
    <s v="CA-2018-135937"/>
    <n v="0"/>
    <n v="1"/>
    <n v="0.2"/>
    <n v="4.7987999999999964"/>
    <n v="0.52062335344040378"/>
  </r>
  <r>
    <x v="950"/>
    <x v="12"/>
    <s v="OFF-ST-10000563"/>
    <x v="0"/>
    <x v="1"/>
    <n v="51.168000000000006"/>
    <s v="CA-2018-135937"/>
    <n v="0"/>
    <n v="2"/>
    <n v="0.2"/>
    <n v="-6.3960000000000008"/>
    <n v="0.44610841445725197"/>
  </r>
  <r>
    <x v="950"/>
    <x v="4"/>
    <s v="FUR-FU-10004090"/>
    <x v="1"/>
    <x v="8"/>
    <n v="22.23"/>
    <s v="CA-2018-105809"/>
    <n v="0"/>
    <n v="1"/>
    <n v="0"/>
    <n v="7.3358999999999988"/>
    <n v="0.4595170286641902"/>
  </r>
  <r>
    <x v="950"/>
    <x v="39"/>
    <s v="OFF-AP-10000595"/>
    <x v="0"/>
    <x v="12"/>
    <n v="13.11"/>
    <s v="CA-2018-150525"/>
    <n v="1"/>
    <n v="3"/>
    <n v="0"/>
    <n v="3.4086000000000003"/>
    <n v="0.49507917887403441"/>
  </r>
  <r>
    <x v="950"/>
    <x v="12"/>
    <s v="OFF-EN-10004846"/>
    <x v="0"/>
    <x v="11"/>
    <n v="10.64"/>
    <s v="CA-2018-135937"/>
    <n v="0"/>
    <n v="5"/>
    <n v="0.2"/>
    <n v="3.8570000000000002"/>
    <n v="0.44424167803735209"/>
  </r>
  <r>
    <x v="950"/>
    <x v="26"/>
    <s v="OFF-FA-10001229"/>
    <x v="0"/>
    <x v="7"/>
    <n v="9.4320000000000004"/>
    <s v="CA-2018-105445"/>
    <n v="1"/>
    <n v="3"/>
    <n v="0.2"/>
    <n v="3.065399999999999"/>
    <n v="0.51168203684699509"/>
  </r>
  <r>
    <x v="950"/>
    <x v="39"/>
    <s v="OFF-AR-10002375"/>
    <x v="0"/>
    <x v="4"/>
    <n v="6.56"/>
    <s v="CA-2018-150525"/>
    <n v="0"/>
    <n v="2"/>
    <n v="0"/>
    <n v="1.9023999999999992"/>
    <n v="0.45632477063632687"/>
  </r>
  <r>
    <x v="951"/>
    <x v="0"/>
    <s v="TEC-AC-10002076"/>
    <x v="2"/>
    <x v="9"/>
    <n v="47.904000000000003"/>
    <s v="CA-2018-124940"/>
    <n v="1"/>
    <n v="1"/>
    <n v="0.2"/>
    <n v="-2.9940000000000015"/>
    <n v="0.52062335344040378"/>
  </r>
  <r>
    <x v="952"/>
    <x v="22"/>
    <s v="TEC-PH-10003589"/>
    <x v="2"/>
    <x v="6"/>
    <n v="71.959999999999994"/>
    <s v="CA-2018-136007"/>
    <n v="1"/>
    <n v="5"/>
    <n v="0.2"/>
    <n v="25.185999999999996"/>
    <n v="0.41105220110552465"/>
  </r>
  <r>
    <x v="952"/>
    <x v="4"/>
    <s v="OFF-PA-10002870"/>
    <x v="0"/>
    <x v="0"/>
    <n v="37.44"/>
    <s v="CA-2018-104647"/>
    <n v="1"/>
    <n v="6"/>
    <n v="0"/>
    <n v="16.847999999999999"/>
    <n v="0.43613829632717294"/>
  </r>
  <r>
    <x v="952"/>
    <x v="22"/>
    <s v="OFF-FA-10002701"/>
    <x v="0"/>
    <x v="7"/>
    <n v="8.4"/>
    <s v="CA-2018-136007"/>
    <n v="0"/>
    <n v="5"/>
    <n v="0"/>
    <n v="0.33599999999999963"/>
    <n v="0.51168203684699509"/>
  </r>
  <r>
    <x v="953"/>
    <x v="2"/>
    <s v="OFF-PA-10001125"/>
    <x v="0"/>
    <x v="0"/>
    <n v="123.92000000000002"/>
    <s v="CA-2018-127397"/>
    <n v="1"/>
    <n v="5"/>
    <n v="0.2"/>
    <n v="38.724999999999994"/>
    <n v="0.43613829632717294"/>
  </r>
  <r>
    <x v="953"/>
    <x v="2"/>
    <s v="TEC-AC-10003033"/>
    <x v="2"/>
    <x v="9"/>
    <n v="1319.8"/>
    <s v="CA-2018-127397"/>
    <n v="0"/>
    <n v="5"/>
    <n v="0.2"/>
    <n v="214.4674999999998"/>
    <n v="0.52062335344040378"/>
  </r>
  <r>
    <x v="953"/>
    <x v="2"/>
    <s v="OFF-BI-10004970"/>
    <x v="0"/>
    <x v="3"/>
    <n v="4.9560000000000004"/>
    <s v="CA-2018-111374"/>
    <n v="1"/>
    <n v="4"/>
    <n v="0.7"/>
    <n v="-3.7995999999999981"/>
    <n v="0.46881743173671325"/>
  </r>
  <r>
    <x v="954"/>
    <x v="25"/>
    <s v="FUR-BO-10004709"/>
    <x v="1"/>
    <x v="10"/>
    <n v="231.92000000000002"/>
    <s v="US-2018-134642"/>
    <n v="1"/>
    <n v="5"/>
    <n v="0.2"/>
    <n v="5.7980000000000018"/>
    <n v="0.5176847302647779"/>
  </r>
  <r>
    <x v="954"/>
    <x v="25"/>
    <s v="FUR-CH-10002880"/>
    <x v="1"/>
    <x v="5"/>
    <n v="196.78399999999999"/>
    <s v="US-2018-134642"/>
    <n v="0"/>
    <n v="2"/>
    <n v="0.2"/>
    <n v="-22.138200000000012"/>
    <n v="0.46529189879902266"/>
  </r>
  <r>
    <x v="954"/>
    <x v="1"/>
    <s v="OFF-BI-10002609"/>
    <x v="0"/>
    <x v="3"/>
    <n v="1.7879999999999996"/>
    <s v="CA-2018-125878"/>
    <n v="1"/>
    <n v="3"/>
    <n v="0.8"/>
    <n v="-3.0396000000000001"/>
    <n v="0.46881743173671325"/>
  </r>
  <r>
    <x v="955"/>
    <x v="4"/>
    <s v="FUR-CH-10003973"/>
    <x v="1"/>
    <x v="5"/>
    <n v="892.22400000000005"/>
    <s v="CA-2018-117212"/>
    <n v="1"/>
    <n v="3"/>
    <n v="0.2"/>
    <n v="89.222400000000022"/>
    <n v="0.46529189879902266"/>
  </r>
  <r>
    <x v="955"/>
    <x v="4"/>
    <s v="TEC-PH-10004447"/>
    <x v="2"/>
    <x v="6"/>
    <n v="889.53600000000006"/>
    <s v="CA-2018-117212"/>
    <n v="0"/>
    <n v="8"/>
    <n v="0.2"/>
    <n v="66.715199999999982"/>
    <n v="0.41105220110552465"/>
  </r>
  <r>
    <x v="955"/>
    <x v="4"/>
    <s v="OFF-AP-10003287"/>
    <x v="0"/>
    <x v="12"/>
    <n v="356.78999999999996"/>
    <s v="CA-2018-121706"/>
    <n v="1"/>
    <n v="7"/>
    <n v="0"/>
    <n v="99.901199999999989"/>
    <n v="0.49507917887403441"/>
  </r>
  <r>
    <x v="955"/>
    <x v="4"/>
    <s v="TEC-PH-10003645"/>
    <x v="2"/>
    <x v="6"/>
    <n v="258.57600000000002"/>
    <s v="CA-2018-121258"/>
    <n v="1"/>
    <n v="2"/>
    <n v="0.2"/>
    <n v="19.393200000000007"/>
    <n v="0.41105220110552465"/>
  </r>
  <r>
    <x v="955"/>
    <x v="4"/>
    <s v="OFF-PA-10001970"/>
    <x v="0"/>
    <x v="0"/>
    <n v="223.92"/>
    <s v="CA-2018-117212"/>
    <n v="0"/>
    <n v="4"/>
    <n v="0"/>
    <n v="109.7208"/>
    <n v="0.43613829632717294"/>
  </r>
  <r>
    <x v="955"/>
    <x v="4"/>
    <s v="FUR-FU-10000747"/>
    <x v="1"/>
    <x v="8"/>
    <n v="91.96"/>
    <s v="CA-2018-121258"/>
    <n v="0"/>
    <n v="2"/>
    <n v="0"/>
    <n v="15.633199999999988"/>
    <n v="0.4595170286641902"/>
  </r>
  <r>
    <x v="955"/>
    <x v="4"/>
    <s v="OFF-AP-10004532"/>
    <x v="0"/>
    <x v="12"/>
    <n v="81.92"/>
    <s v="CA-2018-117212"/>
    <n v="0"/>
    <n v="4"/>
    <n v="0"/>
    <n v="22.118400000000001"/>
    <n v="0.49507917887403441"/>
  </r>
  <r>
    <x v="955"/>
    <x v="4"/>
    <s v="OFF-PA-10004041"/>
    <x v="0"/>
    <x v="0"/>
    <n v="29.6"/>
    <s v="CA-2018-121258"/>
    <n v="0"/>
    <n v="4"/>
    <n v="0"/>
    <n v="13.32"/>
    <n v="0.43613829632717294"/>
  </r>
  <r>
    <x v="955"/>
    <x v="4"/>
    <s v="OFF-PA-10000682"/>
    <x v="0"/>
    <x v="0"/>
    <n v="23.12"/>
    <s v="CA-2018-117212"/>
    <n v="0"/>
    <n v="4"/>
    <n v="0"/>
    <n v="11.328800000000001"/>
    <n v="0.43613829632717294"/>
  </r>
  <r>
    <x v="956"/>
    <x v="37"/>
    <s v="OFF-BI-10001757"/>
    <x v="0"/>
    <x v="3"/>
    <n v="9.84"/>
    <s v="CA-2018-101959"/>
    <n v="1"/>
    <n v="2"/>
    <n v="0"/>
    <n v="4.7231999999999994"/>
    <n v="0.46881743173671325"/>
  </r>
  <r>
    <x v="956"/>
    <x v="37"/>
    <s v="OFF-PA-10002137"/>
    <x v="0"/>
    <x v="0"/>
    <n v="7.78"/>
    <s v="CA-2018-101959"/>
    <n v="0"/>
    <n v="1"/>
    <n v="0"/>
    <n v="3.5009999999999994"/>
    <n v="0.43613829632717294"/>
  </r>
  <r>
    <x v="957"/>
    <x v="7"/>
    <s v="FUR-BO-10003660"/>
    <x v="1"/>
    <x v="10"/>
    <n v="441.96"/>
    <s v="CA-2018-104885"/>
    <n v="1"/>
    <n v="2"/>
    <n v="0"/>
    <n v="101.6508"/>
    <n v="0.5176847302647779"/>
  </r>
  <r>
    <x v="957"/>
    <x v="4"/>
    <s v="TEC-PH-10000675"/>
    <x v="2"/>
    <x v="6"/>
    <n v="196.77600000000001"/>
    <s v="CA-2018-163902"/>
    <n v="1"/>
    <n v="3"/>
    <n v="0.2"/>
    <n v="14.758199999999995"/>
    <n v="0.41105220110552465"/>
  </r>
  <r>
    <x v="957"/>
    <x v="4"/>
    <s v="OFF-BI-10004224"/>
    <x v="0"/>
    <x v="3"/>
    <n v="107.64800000000001"/>
    <s v="CA-2018-155712"/>
    <n v="1"/>
    <n v="2"/>
    <n v="0.2"/>
    <n v="33.639999999999986"/>
    <n v="0.46881743173671325"/>
  </r>
  <r>
    <x v="957"/>
    <x v="7"/>
    <s v="OFF-PA-10002764"/>
    <x v="0"/>
    <x v="0"/>
    <n v="68.039999999999992"/>
    <s v="CA-2018-104885"/>
    <n v="0"/>
    <n v="6"/>
    <n v="0"/>
    <n v="33.339599999999997"/>
    <n v="0.43613829632717294"/>
  </r>
  <r>
    <x v="957"/>
    <x v="4"/>
    <s v="TEC-AC-10000580"/>
    <x v="2"/>
    <x v="9"/>
    <n v="479.93999999999994"/>
    <s v="CA-2018-163902"/>
    <n v="0"/>
    <n v="6"/>
    <n v="0"/>
    <n v="52.79340000000002"/>
    <n v="0.52062335344040378"/>
  </r>
  <r>
    <x v="957"/>
    <x v="7"/>
    <s v="OFF-AR-10001615"/>
    <x v="0"/>
    <x v="4"/>
    <n v="59.519999999999996"/>
    <s v="CA-2018-104885"/>
    <n v="0"/>
    <n v="3"/>
    <n v="0"/>
    <n v="15.475200000000001"/>
    <n v="0.45632477063632687"/>
  </r>
  <r>
    <x v="957"/>
    <x v="7"/>
    <s v="OFF-EN-10003286"/>
    <x v="0"/>
    <x v="11"/>
    <n v="57.959999999999994"/>
    <s v="CA-2018-104885"/>
    <n v="0"/>
    <n v="7"/>
    <n v="0"/>
    <n v="27.241199999999996"/>
    <n v="0.44424167803735209"/>
  </r>
  <r>
    <x v="957"/>
    <x v="10"/>
    <s v="OFF-BI-10002353"/>
    <x v="0"/>
    <x v="3"/>
    <n v="18.528000000000002"/>
    <s v="CA-2018-152261"/>
    <n v="1"/>
    <n v="4"/>
    <n v="0.7"/>
    <n v="-12.352"/>
    <n v="0.46881743173671325"/>
  </r>
  <r>
    <x v="957"/>
    <x v="0"/>
    <s v="OFF-BI-10003291"/>
    <x v="0"/>
    <x v="3"/>
    <n v="12.221999999999998"/>
    <s v="CA-2018-146024"/>
    <n v="1"/>
    <n v="7"/>
    <n v="0.8"/>
    <n v="-20.166300000000007"/>
    <n v="0.46881743173671325"/>
  </r>
  <r>
    <x v="957"/>
    <x v="0"/>
    <s v="OFF-SU-10001935"/>
    <x v="0"/>
    <x v="14"/>
    <n v="6.9760000000000009"/>
    <s v="CA-2018-146024"/>
    <n v="0"/>
    <n v="4"/>
    <n v="0.2"/>
    <n v="-1.3952000000000013"/>
    <n v="0.53938093436526824"/>
  </r>
  <r>
    <x v="957"/>
    <x v="0"/>
    <s v="OFF-BI-10004022"/>
    <x v="0"/>
    <x v="3"/>
    <n v="0.55599999999999983"/>
    <s v="CA-2018-124114"/>
    <n v="1"/>
    <n v="1"/>
    <n v="0.8"/>
    <n v="-0.94520000000000004"/>
    <n v="0.46881743173671325"/>
  </r>
  <r>
    <x v="958"/>
    <x v="4"/>
    <s v="FUR-TA-10001520"/>
    <x v="1"/>
    <x v="13"/>
    <n v="399.67200000000003"/>
    <s v="CA-2018-117513"/>
    <n v="1"/>
    <n v="7"/>
    <n v="0.2"/>
    <n v="-14.987700000000061"/>
    <n v="0.55975208308209756"/>
  </r>
  <r>
    <x v="958"/>
    <x v="14"/>
    <s v="FUR-CH-10000785"/>
    <x v="1"/>
    <x v="5"/>
    <n v="180.98"/>
    <s v="CA-2018-111815"/>
    <n v="1"/>
    <n v="1"/>
    <n v="0"/>
    <n v="47.0548"/>
    <n v="0.46529189879902266"/>
  </r>
  <r>
    <x v="958"/>
    <x v="4"/>
    <s v="FUR-CH-10003968"/>
    <x v="1"/>
    <x v="5"/>
    <n v="170.35200000000003"/>
    <s v="CA-2018-123085"/>
    <n v="1"/>
    <n v="3"/>
    <n v="0.2"/>
    <n v="-17.035200000000003"/>
    <n v="0.46529189879902266"/>
  </r>
  <r>
    <x v="958"/>
    <x v="3"/>
    <s v="OFF-AP-10004859"/>
    <x v="0"/>
    <x v="12"/>
    <n v="72.8"/>
    <s v="CA-2018-121804"/>
    <n v="1"/>
    <n v="5"/>
    <n v="0"/>
    <n v="19.656000000000002"/>
    <n v="0.49507917887403441"/>
  </r>
  <r>
    <x v="958"/>
    <x v="4"/>
    <s v="TEC-AC-10000990"/>
    <x v="2"/>
    <x v="9"/>
    <n v="1049.44"/>
    <s v="CA-2018-123085"/>
    <n v="0"/>
    <n v="8"/>
    <n v="0"/>
    <n v="440.76480000000004"/>
    <n v="0.52062335344040378"/>
  </r>
  <r>
    <x v="958"/>
    <x v="14"/>
    <s v="TEC-AC-10002926"/>
    <x v="2"/>
    <x v="9"/>
    <n v="99.98"/>
    <s v="CA-2018-111815"/>
    <n v="0"/>
    <n v="2"/>
    <n v="0"/>
    <n v="42.991400000000006"/>
    <n v="0.52062335344040378"/>
  </r>
  <r>
    <x v="958"/>
    <x v="0"/>
    <s v="OFF-PA-10001307"/>
    <x v="0"/>
    <x v="0"/>
    <n v="26.880000000000003"/>
    <s v="CA-2018-127621"/>
    <n v="1"/>
    <n v="8"/>
    <n v="0.2"/>
    <n v="9.743999999999998"/>
    <n v="0.43613829632717294"/>
  </r>
  <r>
    <x v="959"/>
    <x v="0"/>
    <s v="FUR-FU-10004848"/>
    <x v="1"/>
    <x v="8"/>
    <n v="103.50000000000001"/>
    <s v="US-2018-119816"/>
    <n v="1"/>
    <n v="5"/>
    <n v="0.6"/>
    <n v="-77.625"/>
    <n v="0.4595170286641902"/>
  </r>
  <r>
    <x v="959"/>
    <x v="0"/>
    <s v="OFF-PA-10000806"/>
    <x v="0"/>
    <x v="0"/>
    <n v="89.567999999999998"/>
    <s v="CA-2018-142174"/>
    <n v="1"/>
    <n v="2"/>
    <n v="0.2"/>
    <n v="32.468400000000003"/>
    <n v="0.43613829632717294"/>
  </r>
  <r>
    <x v="959"/>
    <x v="4"/>
    <s v="OFF-EN-10000483"/>
    <x v="0"/>
    <x v="11"/>
    <n v="15.25"/>
    <s v="CA-2018-110478"/>
    <n v="1"/>
    <n v="1"/>
    <n v="0"/>
    <n v="7.0149999999999988"/>
    <n v="0.44424167803735209"/>
  </r>
  <r>
    <x v="959"/>
    <x v="4"/>
    <s v="OFF-AR-10001573"/>
    <x v="0"/>
    <x v="4"/>
    <n v="9.32"/>
    <s v="CA-2018-110478"/>
    <n v="0"/>
    <n v="4"/>
    <n v="0"/>
    <n v="2.702799999999999"/>
    <n v="0.45632477063632687"/>
  </r>
  <r>
    <x v="959"/>
    <x v="0"/>
    <s v="OFF-ST-10000918"/>
    <x v="0"/>
    <x v="1"/>
    <n v="8.7200000000000006"/>
    <s v="US-2018-119816"/>
    <n v="0"/>
    <n v="1"/>
    <n v="0.2"/>
    <n v="0.65399999999999947"/>
    <n v="0.44610841445725197"/>
  </r>
  <r>
    <x v="959"/>
    <x v="0"/>
    <s v="OFF-LA-10002381"/>
    <x v="0"/>
    <x v="2"/>
    <n v="2.4640000000000004"/>
    <s v="US-2018-119816"/>
    <n v="0"/>
    <n v="1"/>
    <n v="0.2"/>
    <n v="0.86239999999999983"/>
    <n v="0.4647369236065339"/>
  </r>
  <r>
    <x v="960"/>
    <x v="29"/>
    <s v="OFF-AP-10000891"/>
    <x v="0"/>
    <x v="12"/>
    <n v="262.24"/>
    <s v="CA-2018-161046"/>
    <n v="1"/>
    <n v="2"/>
    <n v="0"/>
    <n v="78.671999999999997"/>
    <n v="0.49507917887403441"/>
  </r>
  <r>
    <x v="960"/>
    <x v="29"/>
    <s v="OFF-BI-10002026"/>
    <x v="0"/>
    <x v="3"/>
    <n v="234.36"/>
    <s v="CA-2018-161046"/>
    <n v="0"/>
    <n v="6"/>
    <n v="0"/>
    <n v="112.49279999999999"/>
    <n v="0.46881743173671325"/>
  </r>
  <r>
    <x v="960"/>
    <x v="28"/>
    <s v="OFF-ST-10000877"/>
    <x v="0"/>
    <x v="1"/>
    <n v="221.16"/>
    <s v="CA-2018-168123"/>
    <n v="1"/>
    <n v="4"/>
    <n v="0"/>
    <n v="57.501599999999996"/>
    <n v="0.44610841445725197"/>
  </r>
  <r>
    <x v="960"/>
    <x v="28"/>
    <s v="OFF-BI-10001071"/>
    <x v="0"/>
    <x v="3"/>
    <n v="127.96"/>
    <s v="CA-2018-168123"/>
    <n v="0"/>
    <n v="2"/>
    <n v="0"/>
    <n v="62.700400000000002"/>
    <n v="0.46881743173671325"/>
  </r>
  <r>
    <x v="960"/>
    <x v="29"/>
    <s v="TEC-AC-10004571"/>
    <x v="2"/>
    <x v="9"/>
    <n v="299.96999999999997"/>
    <s v="CA-2018-161046"/>
    <n v="0"/>
    <n v="3"/>
    <n v="0"/>
    <n v="125.98740000000001"/>
    <n v="0.52062335344040378"/>
  </r>
  <r>
    <x v="960"/>
    <x v="29"/>
    <s v="OFF-EN-10003862"/>
    <x v="0"/>
    <x v="11"/>
    <n v="42.68"/>
    <s v="CA-2018-161046"/>
    <n v="0"/>
    <n v="4"/>
    <n v="0"/>
    <n v="19.6328"/>
    <n v="0.44424167803735209"/>
  </r>
  <r>
    <x v="960"/>
    <x v="21"/>
    <s v="OFF-LA-10003537"/>
    <x v="0"/>
    <x v="2"/>
    <n v="25.06"/>
    <s v="CA-2018-147753"/>
    <n v="1"/>
    <n v="2"/>
    <n v="0"/>
    <n v="11.778199999999998"/>
    <n v="0.4647369236065339"/>
  </r>
  <r>
    <x v="960"/>
    <x v="28"/>
    <s v="OFF-BI-10001097"/>
    <x v="0"/>
    <x v="3"/>
    <n v="18.690000000000001"/>
    <s v="CA-2018-168123"/>
    <n v="0"/>
    <n v="3"/>
    <n v="0"/>
    <n v="9.158100000000001"/>
    <n v="0.46881743173671325"/>
  </r>
  <r>
    <x v="960"/>
    <x v="28"/>
    <s v="OFF-FA-10002763"/>
    <x v="0"/>
    <x v="7"/>
    <n v="7.9"/>
    <s v="CA-2018-168123"/>
    <n v="0"/>
    <n v="2"/>
    <n v="0"/>
    <n v="2.5279999999999996"/>
    <n v="0.51168203684699509"/>
  </r>
  <r>
    <x v="961"/>
    <x v="4"/>
    <s v="OFF-PA-10001033"/>
    <x v="0"/>
    <x v="0"/>
    <n v="286.93"/>
    <s v="CA-2018-167640"/>
    <n v="1"/>
    <n v="7"/>
    <n v="0"/>
    <n v="140.59569999999999"/>
    <n v="0.43613829632717294"/>
  </r>
  <r>
    <x v="961"/>
    <x v="4"/>
    <s v="TEC-PH-10001336"/>
    <x v="2"/>
    <x v="6"/>
    <n v="206.38400000000001"/>
    <s v="CA-2018-167640"/>
    <n v="0"/>
    <n v="2"/>
    <n v="0.2"/>
    <n v="23.218199999999996"/>
    <n v="0.41105220110552465"/>
  </r>
  <r>
    <x v="961"/>
    <x v="20"/>
    <s v="FUR-FU-10002554"/>
    <x v="1"/>
    <x v="8"/>
    <n v="71.97"/>
    <s v="CA-2018-168193"/>
    <n v="1"/>
    <n v="3"/>
    <n v="0"/>
    <n v="16.553099999999993"/>
    <n v="0.4595170286641902"/>
  </r>
  <r>
    <x v="961"/>
    <x v="4"/>
    <s v="OFF-ST-10000675"/>
    <x v="0"/>
    <x v="1"/>
    <n v="67.78"/>
    <s v="CA-2018-125101"/>
    <n v="1"/>
    <n v="2"/>
    <n v="0"/>
    <n v="16.945"/>
    <n v="0.44610841445725197"/>
  </r>
  <r>
    <x v="961"/>
    <x v="0"/>
    <s v="OFF-AR-10000588"/>
    <x v="0"/>
    <x v="4"/>
    <n v="63.488"/>
    <s v="CA-2018-148642"/>
    <n v="1"/>
    <n v="4"/>
    <n v="0.2"/>
    <n v="4.7616000000000014"/>
    <n v="0.45632477063632687"/>
  </r>
  <r>
    <x v="961"/>
    <x v="20"/>
    <s v="OFF-PA-10002254"/>
    <x v="0"/>
    <x v="0"/>
    <n v="26.38"/>
    <s v="CA-2018-168193"/>
    <n v="0"/>
    <n v="1"/>
    <n v="0"/>
    <n v="12.134799999999998"/>
    <n v="0.43613829632717294"/>
  </r>
  <r>
    <x v="961"/>
    <x v="4"/>
    <s v="OFF-AR-10003158"/>
    <x v="0"/>
    <x v="4"/>
    <n v="23.88"/>
    <s v="CA-2018-167640"/>
    <n v="0"/>
    <n v="6"/>
    <n v="0"/>
    <n v="8.1191999999999993"/>
    <n v="0.45632477063632687"/>
  </r>
  <r>
    <x v="961"/>
    <x v="4"/>
    <s v="OFF-BI-10004182"/>
    <x v="0"/>
    <x v="3"/>
    <n v="14.976000000000001"/>
    <s v="US-2018-119039"/>
    <n v="1"/>
    <n v="9"/>
    <n v="0.2"/>
    <n v="5.4288000000000007"/>
    <n v="0.46881743173671325"/>
  </r>
  <r>
    <x v="961"/>
    <x v="4"/>
    <s v="OFF-LA-10004559"/>
    <x v="0"/>
    <x v="2"/>
    <n v="11.52"/>
    <s v="CA-2018-167640"/>
    <n v="0"/>
    <n v="4"/>
    <n v="0"/>
    <n v="5.6448"/>
    <n v="0.4647369236065339"/>
  </r>
  <r>
    <x v="961"/>
    <x v="0"/>
    <s v="OFF-LA-10000134"/>
    <x v="0"/>
    <x v="2"/>
    <n v="4.9280000000000008"/>
    <s v="CA-2018-148642"/>
    <n v="0"/>
    <n v="2"/>
    <n v="0.2"/>
    <n v="1.7247999999999997"/>
    <n v="0.4647369236065339"/>
  </r>
  <r>
    <x v="962"/>
    <x v="20"/>
    <s v="OFF-LA-10003510"/>
    <x v="0"/>
    <x v="2"/>
    <n v="91.59"/>
    <s v="CA-2018-110884"/>
    <n v="1"/>
    <n v="3"/>
    <n v="0"/>
    <n v="42.131399999999999"/>
    <n v="0.4647369236065339"/>
  </r>
  <r>
    <x v="962"/>
    <x v="36"/>
    <s v="TEC-AC-10004510"/>
    <x v="2"/>
    <x v="9"/>
    <n v="49.08"/>
    <s v="CA-2018-136672"/>
    <n v="1"/>
    <n v="3"/>
    <n v="0"/>
    <n v="4.9079999999999977"/>
    <n v="0.52062335344040378"/>
  </r>
  <r>
    <x v="962"/>
    <x v="20"/>
    <s v="OFF-BI-10003669"/>
    <x v="0"/>
    <x v="3"/>
    <n v="25.92"/>
    <s v="CA-2018-110884"/>
    <n v="0"/>
    <n v="6"/>
    <n v="0.2"/>
    <n v="9.0719999999999992"/>
    <n v="0.46881743173671325"/>
  </r>
  <r>
    <x v="963"/>
    <x v="5"/>
    <s v="OFF-AP-10001124"/>
    <x v="0"/>
    <x v="12"/>
    <n v="647.84"/>
    <s v="CA-2018-155698"/>
    <n v="1"/>
    <n v="8"/>
    <n v="0"/>
    <n v="168.4384"/>
    <n v="0.49507917887403441"/>
  </r>
  <r>
    <x v="963"/>
    <x v="4"/>
    <s v="OFF-BI-10003876"/>
    <x v="0"/>
    <x v="3"/>
    <n v="171.20000000000002"/>
    <s v="CA-2018-104080"/>
    <n v="1"/>
    <n v="5"/>
    <n v="0.2"/>
    <n v="64.199999999999989"/>
    <n v="0.46881743173671325"/>
  </r>
  <r>
    <x v="963"/>
    <x v="5"/>
    <s v="OFF-LA-10001158"/>
    <x v="0"/>
    <x v="2"/>
    <n v="20.7"/>
    <s v="CA-2018-155698"/>
    <n v="0"/>
    <n v="2"/>
    <n v="0"/>
    <n v="9.9359999999999999"/>
    <n v="0.4647369236065339"/>
  </r>
  <r>
    <x v="963"/>
    <x v="4"/>
    <s v="OFF-AR-10001972"/>
    <x v="0"/>
    <x v="4"/>
    <n v="3.36"/>
    <s v="CA-2018-104080"/>
    <n v="0"/>
    <n v="2"/>
    <n v="0"/>
    <n v="0.87360000000000015"/>
    <n v="0.45632477063632687"/>
  </r>
  <r>
    <x v="964"/>
    <x v="4"/>
    <s v="TEC-CO-10000971"/>
    <x v="2"/>
    <x v="16"/>
    <n v="479.98400000000004"/>
    <s v="CA-2018-147354"/>
    <n v="1"/>
    <n v="2"/>
    <n v="0.2"/>
    <n v="59.997999999999962"/>
    <n v="0.55185675810753509"/>
  </r>
  <r>
    <x v="964"/>
    <x v="4"/>
    <s v="TEC-AC-10001908"/>
    <x v="2"/>
    <x v="9"/>
    <n v="199.98"/>
    <s v="CA-2018-102834"/>
    <n v="1"/>
    <n v="2"/>
    <n v="0"/>
    <n v="69.992999999999995"/>
    <n v="0.52062335344040378"/>
  </r>
  <r>
    <x v="964"/>
    <x v="4"/>
    <s v="OFF-BI-10003910"/>
    <x v="0"/>
    <x v="3"/>
    <n v="30.84"/>
    <s v="CA-2018-147354"/>
    <n v="0"/>
    <n v="5"/>
    <n v="0.2"/>
    <n v="9.6374999999999993"/>
    <n v="0.46881743173671325"/>
  </r>
  <r>
    <x v="965"/>
    <x v="0"/>
    <s v="FUR-TA-10002228"/>
    <x v="1"/>
    <x v="13"/>
    <n v="933.40800000000002"/>
    <s v="CA-2018-132290"/>
    <n v="1"/>
    <n v="4"/>
    <n v="0.3"/>
    <n v="-173.34719999999999"/>
    <n v="0.55975208308209756"/>
  </r>
  <r>
    <x v="965"/>
    <x v="4"/>
    <s v="TEC-AC-10004568"/>
    <x v="2"/>
    <x v="9"/>
    <n v="111.96"/>
    <s v="CA-2018-140494"/>
    <n v="1"/>
    <n v="4"/>
    <n v="0"/>
    <n v="21.27239999999999"/>
    <n v="0.52062335344040378"/>
  </r>
  <r>
    <x v="965"/>
    <x v="2"/>
    <s v="TEC-PH-10004896"/>
    <x v="2"/>
    <x v="6"/>
    <n v="53.981999999999999"/>
    <s v="CA-2018-130967"/>
    <n v="1"/>
    <n v="3"/>
    <n v="0.4"/>
    <n v="-10.796399999999995"/>
    <n v="0.41105220110552465"/>
  </r>
  <r>
    <x v="965"/>
    <x v="25"/>
    <s v="OFF-AP-10000390"/>
    <x v="0"/>
    <x v="12"/>
    <n v="48.783999999999999"/>
    <s v="CA-2018-155824"/>
    <n v="1"/>
    <n v="1"/>
    <n v="0.2"/>
    <n v="3.6587999999999976"/>
    <n v="0.49507917887403441"/>
  </r>
  <r>
    <x v="965"/>
    <x v="2"/>
    <s v="FUR-FU-10003535"/>
    <x v="1"/>
    <x v="8"/>
    <n v="43.872000000000007"/>
    <s v="CA-2018-144638"/>
    <n v="1"/>
    <n v="2"/>
    <n v="0.2"/>
    <n v="11.516399999999999"/>
    <n v="0.4595170286641902"/>
  </r>
  <r>
    <x v="965"/>
    <x v="2"/>
    <s v="TEC-PH-10000149"/>
    <x v="2"/>
    <x v="6"/>
    <n v="35.909999999999997"/>
    <s v="CA-2018-144638"/>
    <n v="0"/>
    <n v="3"/>
    <n v="0.4"/>
    <n v="-8.3790000000000031"/>
    <n v="0.41105220110552465"/>
  </r>
  <r>
    <x v="965"/>
    <x v="25"/>
    <s v="OFF-BI-10000014"/>
    <x v="0"/>
    <x v="3"/>
    <n v="13.092000000000002"/>
    <s v="CA-2018-155824"/>
    <n v="0"/>
    <n v="4"/>
    <n v="0.7"/>
    <n v="-10.037199999999999"/>
    <n v="0.46881743173671325"/>
  </r>
  <r>
    <x v="965"/>
    <x v="2"/>
    <s v="FUR-FU-10003724"/>
    <x v="1"/>
    <x v="8"/>
    <n v="6.6959999999999997"/>
    <s v="CA-2018-144638"/>
    <n v="0"/>
    <n v="1"/>
    <n v="0.2"/>
    <n v="0.50219999999999976"/>
    <n v="0.4595170286641902"/>
  </r>
  <r>
    <x v="965"/>
    <x v="2"/>
    <s v="OFF-AR-10003958"/>
    <x v="0"/>
    <x v="4"/>
    <n v="5.2480000000000002"/>
    <s v="CA-2018-144638"/>
    <n v="0"/>
    <n v="2"/>
    <n v="0.2"/>
    <n v="0.59039999999999915"/>
    <n v="0.45632477063632687"/>
  </r>
  <r>
    <x v="966"/>
    <x v="14"/>
    <s v="OFF-BI-10003091"/>
    <x v="0"/>
    <x v="3"/>
    <n v="895.92"/>
    <s v="CA-2018-147291"/>
    <n v="1"/>
    <n v="4"/>
    <n v="0"/>
    <n v="421.08239999999995"/>
    <n v="0.46881743173671325"/>
  </r>
  <r>
    <x v="966"/>
    <x v="2"/>
    <s v="TEC-PH-10002555"/>
    <x v="2"/>
    <x v="6"/>
    <n v="776.84999999999991"/>
    <s v="US-2018-141558"/>
    <n v="1"/>
    <n v="5"/>
    <n v="0.4"/>
    <n v="-181.26499999999999"/>
    <n v="0.41105220110552465"/>
  </r>
  <r>
    <x v="966"/>
    <x v="2"/>
    <s v="FUR-TA-10004086"/>
    <x v="1"/>
    <x v="13"/>
    <n v="154.76400000000001"/>
    <s v="US-2018-141558"/>
    <n v="0"/>
    <n v="3"/>
    <n v="0.4"/>
    <n v="-46.429200000000023"/>
    <n v="0.55975208308209756"/>
  </r>
  <r>
    <x v="966"/>
    <x v="32"/>
    <s v="TEC-AC-10001772"/>
    <x v="2"/>
    <x v="9"/>
    <n v="63.88"/>
    <s v="US-2018-133081"/>
    <n v="1"/>
    <n v="4"/>
    <n v="0"/>
    <n v="24.913200000000003"/>
    <n v="0.52062335344040378"/>
  </r>
  <r>
    <x v="966"/>
    <x v="2"/>
    <s v="OFF-ST-10004946"/>
    <x v="0"/>
    <x v="1"/>
    <n v="43.28"/>
    <s v="US-2018-141558"/>
    <n v="0"/>
    <n v="1"/>
    <n v="0.2"/>
    <n v="3.2460000000000022"/>
    <n v="0.44610841445725197"/>
  </r>
  <r>
    <x v="966"/>
    <x v="32"/>
    <s v="FUR-FU-10001379"/>
    <x v="1"/>
    <x v="8"/>
    <n v="26.72"/>
    <s v="US-2018-133081"/>
    <n v="0"/>
    <n v="1"/>
    <n v="0"/>
    <n v="11.756800000000002"/>
    <n v="0.4595170286641902"/>
  </r>
  <r>
    <x v="966"/>
    <x v="2"/>
    <s v="OFF-BI-10002794"/>
    <x v="0"/>
    <x v="3"/>
    <n v="12.294"/>
    <s v="US-2018-141558"/>
    <n v="0"/>
    <n v="1"/>
    <n v="0.7"/>
    <n v="-8.6057999999999986"/>
    <n v="0.46881743173671325"/>
  </r>
  <r>
    <x v="967"/>
    <x v="4"/>
    <s v="OFF-ST-10000736"/>
    <x v="0"/>
    <x v="1"/>
    <n v="242.94"/>
    <s v="CA-2018-116288"/>
    <n v="1"/>
    <n v="3"/>
    <n v="0"/>
    <n v="9.7175999999999902"/>
    <n v="0.44610841445725197"/>
  </r>
  <r>
    <x v="967"/>
    <x v="32"/>
    <s v="TEC-PH-10004700"/>
    <x v="2"/>
    <x v="6"/>
    <n v="69.930000000000007"/>
    <s v="CA-2018-159352"/>
    <n v="1"/>
    <n v="7"/>
    <n v="0"/>
    <n v="32.1678"/>
    <n v="0.41105220110552465"/>
  </r>
  <r>
    <x v="967"/>
    <x v="13"/>
    <s v="OFF-BI-10000829"/>
    <x v="0"/>
    <x v="3"/>
    <n v="40.410000000000004"/>
    <s v="CA-2018-152786"/>
    <n v="1"/>
    <n v="9"/>
    <n v="0"/>
    <n v="18.5886"/>
    <n v="0.46881743173671325"/>
  </r>
  <r>
    <x v="968"/>
    <x v="26"/>
    <s v="OFF-SU-10002881"/>
    <x v="0"/>
    <x v="14"/>
    <n v="1332.4960000000001"/>
    <s v="CA-2018-105851"/>
    <n v="1"/>
    <n v="2"/>
    <n v="0.2"/>
    <n v="-299.8116"/>
    <n v="0.53938093436526824"/>
  </r>
  <r>
    <x v="968"/>
    <x v="1"/>
    <s v="TEC-CO-10001449"/>
    <x v="2"/>
    <x v="16"/>
    <n v="959.98400000000004"/>
    <s v="CA-2018-157966"/>
    <n v="1"/>
    <n v="2"/>
    <n v="0.2"/>
    <n v="335.99440000000004"/>
    <n v="0.55185675810753509"/>
  </r>
  <r>
    <x v="968"/>
    <x v="37"/>
    <s v="OFF-AP-10001564"/>
    <x v="0"/>
    <x v="12"/>
    <n v="465.16"/>
    <s v="CA-2018-153843"/>
    <n v="1"/>
    <n v="2"/>
    <n v="0"/>
    <n v="120.94159999999999"/>
    <n v="0.49507917887403441"/>
  </r>
  <r>
    <x v="968"/>
    <x v="4"/>
    <s v="OFF-PA-10004359"/>
    <x v="0"/>
    <x v="0"/>
    <n v="314.54999999999995"/>
    <s v="CA-2018-166296"/>
    <n v="1"/>
    <n v="3"/>
    <n v="0"/>
    <n v="150.98399999999998"/>
    <n v="0.43613829632717294"/>
  </r>
  <r>
    <x v="968"/>
    <x v="20"/>
    <s v="TEC-PH-10001809"/>
    <x v="2"/>
    <x v="6"/>
    <n v="299.89999999999998"/>
    <s v="US-2018-146906"/>
    <n v="1"/>
    <n v="2"/>
    <n v="0"/>
    <n v="74.974999999999994"/>
    <n v="0.41105220110552465"/>
  </r>
  <r>
    <x v="968"/>
    <x v="31"/>
    <s v="OFF-PA-10001815"/>
    <x v="0"/>
    <x v="0"/>
    <n v="288.24"/>
    <s v="CA-2018-106859"/>
    <n v="1"/>
    <n v="6"/>
    <n v="0"/>
    <n v="138.35519999999997"/>
    <n v="0.43613829632717294"/>
  </r>
  <r>
    <x v="968"/>
    <x v="1"/>
    <s v="TEC-MA-10002109"/>
    <x v="2"/>
    <x v="15"/>
    <n v="209.98599999999999"/>
    <s v="CA-2018-157966"/>
    <n v="0"/>
    <n v="2"/>
    <n v="0.3"/>
    <n v="8.9993999999999801"/>
    <n v="0.5183572270896134"/>
  </r>
  <r>
    <x v="968"/>
    <x v="36"/>
    <s v="OFF-BI-10002026"/>
    <x v="0"/>
    <x v="3"/>
    <n v="174.3"/>
    <s v="CA-2018-107713"/>
    <n v="1"/>
    <n v="3"/>
    <n v="0"/>
    <n v="81.920999999999992"/>
    <n v="0.46881743173671325"/>
  </r>
  <r>
    <x v="968"/>
    <x v="31"/>
    <s v="TEC-PH-10004531"/>
    <x v="2"/>
    <x v="6"/>
    <n v="140.73599999999999"/>
    <s v="CA-2018-106859"/>
    <n v="0"/>
    <n v="8"/>
    <n v="0.2"/>
    <n v="49.257599999999996"/>
    <n v="0.41105220110552465"/>
  </r>
  <r>
    <x v="968"/>
    <x v="31"/>
    <s v="OFF-ST-10000615"/>
    <x v="0"/>
    <x v="1"/>
    <n v="90.8"/>
    <s v="CA-2018-106859"/>
    <n v="0"/>
    <n v="8"/>
    <n v="0"/>
    <n v="25.424000000000007"/>
    <n v="0.44610841445725197"/>
  </r>
  <r>
    <x v="968"/>
    <x v="1"/>
    <s v="FUR-CH-10003606"/>
    <x v="1"/>
    <x v="5"/>
    <n v="89.768000000000001"/>
    <s v="CA-2018-157966"/>
    <n v="0"/>
    <n v="1"/>
    <n v="0.3"/>
    <n v="-2.5647999999999982"/>
    <n v="0.46529189879902266"/>
  </r>
  <r>
    <x v="968"/>
    <x v="31"/>
    <s v="TEC-AC-10004001"/>
    <x v="2"/>
    <x v="9"/>
    <n v="214.95000000000002"/>
    <s v="CA-2018-106859"/>
    <n v="0"/>
    <n v="5"/>
    <n v="0"/>
    <n v="88.129500000000007"/>
    <n v="0.52062335344040378"/>
  </r>
  <r>
    <x v="968"/>
    <x v="31"/>
    <s v="OFF-PA-10001534"/>
    <x v="0"/>
    <x v="0"/>
    <n v="45.36"/>
    <s v="CA-2018-106859"/>
    <n v="0"/>
    <n v="7"/>
    <n v="0"/>
    <n v="21.772800000000004"/>
    <n v="0.43613829632717294"/>
  </r>
  <r>
    <x v="968"/>
    <x v="1"/>
    <s v="TEC-PH-10001527"/>
    <x v="2"/>
    <x v="6"/>
    <n v="34.360000000000007"/>
    <s v="CA-2018-157966"/>
    <n v="0"/>
    <n v="1"/>
    <n v="0.2"/>
    <n v="-7.3015000000000025"/>
    <n v="0.41105220110552465"/>
  </r>
  <r>
    <x v="968"/>
    <x v="37"/>
    <s v="OFF-BI-10002353"/>
    <x v="0"/>
    <x v="3"/>
    <n v="30.88"/>
    <s v="CA-2018-153843"/>
    <n v="0"/>
    <n v="2"/>
    <n v="0"/>
    <n v="15.44"/>
    <n v="0.46881743173671325"/>
  </r>
  <r>
    <x v="968"/>
    <x v="1"/>
    <s v="OFF-AR-10003338"/>
    <x v="0"/>
    <x v="4"/>
    <n v="29.760000000000005"/>
    <s v="CA-2018-157966"/>
    <n v="0"/>
    <n v="5"/>
    <n v="0.2"/>
    <n v="1.8599999999999994"/>
    <n v="0.45632477063632687"/>
  </r>
  <r>
    <x v="968"/>
    <x v="37"/>
    <s v="OFF-PA-10003673"/>
    <x v="0"/>
    <x v="0"/>
    <n v="27.12"/>
    <s v="CA-2018-153843"/>
    <n v="0"/>
    <n v="4"/>
    <n v="0"/>
    <n v="12.475199999999999"/>
    <n v="0.43613829632717294"/>
  </r>
  <r>
    <x v="968"/>
    <x v="1"/>
    <s v="OFF-AR-10000799"/>
    <x v="0"/>
    <x v="4"/>
    <n v="19.456000000000003"/>
    <s v="CA-2018-157966"/>
    <n v="0"/>
    <n v="4"/>
    <n v="0.2"/>
    <n v="2.188799999999997"/>
    <n v="0.45632477063632687"/>
  </r>
  <r>
    <x v="968"/>
    <x v="1"/>
    <s v="OFF-PA-10001934"/>
    <x v="0"/>
    <x v="0"/>
    <n v="15.552000000000003"/>
    <s v="CA-2018-157966"/>
    <n v="0"/>
    <n v="3"/>
    <n v="0.2"/>
    <n v="5.6375999999999999"/>
    <n v="0.43613829632717294"/>
  </r>
  <r>
    <x v="968"/>
    <x v="1"/>
    <s v="TEC-PH-10004700"/>
    <x v="2"/>
    <x v="6"/>
    <n v="7.9920000000000009"/>
    <s v="CA-2018-162474"/>
    <n v="1"/>
    <n v="1"/>
    <n v="0.2"/>
    <n v="2.5973999999999995"/>
    <n v="0.41105220110552465"/>
  </r>
  <r>
    <x v="969"/>
    <x v="1"/>
    <s v="TEC-PH-10000213"/>
    <x v="2"/>
    <x v="6"/>
    <n v="49.616000000000007"/>
    <s v="CA-2018-114370"/>
    <n v="1"/>
    <n v="2"/>
    <n v="0.2"/>
    <n v="4.9615999999999989"/>
    <n v="0.41105220110552465"/>
  </r>
  <r>
    <x v="970"/>
    <x v="22"/>
    <s v="TEC-PH-10004165"/>
    <x v="2"/>
    <x v="6"/>
    <n v="659.97600000000011"/>
    <s v="US-2018-101539"/>
    <n v="1"/>
    <n v="3"/>
    <n v="0.2"/>
    <n v="49.498199999999969"/>
    <n v="0.41105220110552465"/>
  </r>
  <r>
    <x v="970"/>
    <x v="10"/>
    <s v="TEC-PH-10003505"/>
    <x v="2"/>
    <x v="6"/>
    <n v="445.44"/>
    <s v="CA-2018-152135"/>
    <n v="1"/>
    <n v="8"/>
    <n v="0.4"/>
    <n v="-81.664000000000044"/>
    <n v="0.41105220110552465"/>
  </r>
  <r>
    <x v="970"/>
    <x v="4"/>
    <s v="OFF-ST-10002615"/>
    <x v="0"/>
    <x v="1"/>
    <n v="310.12"/>
    <s v="CA-2018-129294"/>
    <n v="1"/>
    <n v="2"/>
    <n v="0"/>
    <n v="80.631200000000007"/>
    <n v="0.44610841445725197"/>
  </r>
  <r>
    <x v="970"/>
    <x v="4"/>
    <s v="OFF-AP-10001154"/>
    <x v="0"/>
    <x v="12"/>
    <n v="140.67000000000002"/>
    <s v="CA-2018-129294"/>
    <n v="0"/>
    <n v="3"/>
    <n v="0"/>
    <n v="54.861300000000007"/>
    <n v="0.49507917887403441"/>
  </r>
  <r>
    <x v="970"/>
    <x v="4"/>
    <s v="OFF-BI-10004236"/>
    <x v="0"/>
    <x v="3"/>
    <n v="70.463999999999999"/>
    <s v="CA-2018-129294"/>
    <n v="0"/>
    <n v="6"/>
    <n v="0.2"/>
    <n v="22.900799999999997"/>
    <n v="0.46881743173671325"/>
  </r>
  <r>
    <x v="970"/>
    <x v="10"/>
    <s v="TEC-AC-10004571"/>
    <x v="2"/>
    <x v="9"/>
    <n v="159.98400000000001"/>
    <s v="CA-2018-161172"/>
    <n v="1"/>
    <n v="2"/>
    <n v="0.2"/>
    <n v="43.995600000000003"/>
    <n v="0.52062335344040378"/>
  </r>
  <r>
    <x v="970"/>
    <x v="10"/>
    <s v="OFF-ST-10000675"/>
    <x v="0"/>
    <x v="1"/>
    <n v="54.224000000000004"/>
    <s v="CA-2018-161172"/>
    <n v="0"/>
    <n v="2"/>
    <n v="0.2"/>
    <n v="3.3889999999999993"/>
    <n v="0.44610841445725197"/>
  </r>
  <r>
    <x v="970"/>
    <x v="10"/>
    <s v="FUR-FU-10003424"/>
    <x v="1"/>
    <x v="8"/>
    <n v="51.264000000000003"/>
    <s v="CA-2018-161172"/>
    <n v="0"/>
    <n v="6"/>
    <n v="0.2"/>
    <n v="7.6895999999999933"/>
    <n v="0.4595170286641902"/>
  </r>
  <r>
    <x v="970"/>
    <x v="22"/>
    <s v="OFF-ST-10004180"/>
    <x v="0"/>
    <x v="1"/>
    <n v="46.51"/>
    <s v="US-2018-101539"/>
    <n v="0"/>
    <n v="1"/>
    <n v="0"/>
    <n v="1.8603999999999985"/>
    <n v="0.44610841445725197"/>
  </r>
  <r>
    <x v="970"/>
    <x v="10"/>
    <s v="TEC-PH-10004348"/>
    <x v="2"/>
    <x v="6"/>
    <n v="44.375999999999998"/>
    <s v="CA-2018-161172"/>
    <n v="0"/>
    <n v="2"/>
    <n v="0.4"/>
    <n v="-7.3960000000000043"/>
    <n v="0.41105220110552465"/>
  </r>
  <r>
    <x v="970"/>
    <x v="4"/>
    <s v="OFF-BI-10001757"/>
    <x v="0"/>
    <x v="3"/>
    <n v="19.68"/>
    <s v="CA-2018-129294"/>
    <n v="0"/>
    <n v="5"/>
    <n v="0.2"/>
    <n v="6.8879999999999981"/>
    <n v="0.46881743173671325"/>
  </r>
  <r>
    <x v="970"/>
    <x v="22"/>
    <s v="OFF-PA-10001972"/>
    <x v="0"/>
    <x v="0"/>
    <n v="6.48"/>
    <s v="US-2018-101539"/>
    <n v="0"/>
    <n v="1"/>
    <n v="0"/>
    <n v="3.1104000000000003"/>
    <n v="0.43613829632717294"/>
  </r>
  <r>
    <x v="970"/>
    <x v="10"/>
    <s v="OFF-BI-10004654"/>
    <x v="0"/>
    <x v="3"/>
    <n v="5.1930000000000005"/>
    <s v="CA-2018-161172"/>
    <n v="0"/>
    <n v="3"/>
    <n v="0.7"/>
    <n v="-3.4619999999999997"/>
    <n v="0.46881743173671325"/>
  </r>
  <r>
    <x v="971"/>
    <x v="20"/>
    <s v="TEC-PH-10000149"/>
    <x v="2"/>
    <x v="6"/>
    <n v="119.69999999999999"/>
    <s v="CA-2018-140949"/>
    <n v="1"/>
    <n v="6"/>
    <n v="0"/>
    <n v="31.121999999999996"/>
    <n v="0.41105220110552465"/>
  </r>
  <r>
    <x v="971"/>
    <x v="20"/>
    <s v="OFF-ST-10000344"/>
    <x v="0"/>
    <x v="1"/>
    <n v="107.44"/>
    <s v="CA-2018-140949"/>
    <n v="0"/>
    <n v="8"/>
    <n v="0"/>
    <n v="27.934399999999997"/>
    <n v="0.44610841445725197"/>
  </r>
  <r>
    <x v="971"/>
    <x v="20"/>
    <s v="TEC-AC-10003038"/>
    <x v="2"/>
    <x v="9"/>
    <n v="71.599999999999994"/>
    <s v="CA-2018-140949"/>
    <n v="0"/>
    <n v="8"/>
    <n v="0"/>
    <n v="13.603999999999992"/>
    <n v="0.52062335344040378"/>
  </r>
  <r>
    <x v="971"/>
    <x v="20"/>
    <s v="TEC-AC-10002399"/>
    <x v="2"/>
    <x v="9"/>
    <n v="57.06"/>
    <s v="CA-2018-140949"/>
    <n v="0"/>
    <n v="3"/>
    <n v="0"/>
    <n v="18.2592"/>
    <n v="0.52062335344040378"/>
  </r>
  <r>
    <x v="971"/>
    <x v="20"/>
    <s v="OFF-AR-10001683"/>
    <x v="0"/>
    <x v="4"/>
    <n v="59.099999999999994"/>
    <s v="CA-2018-140949"/>
    <n v="0"/>
    <n v="6"/>
    <n v="0"/>
    <n v="22.458000000000002"/>
    <n v="0.45632477063632687"/>
  </r>
  <r>
    <x v="971"/>
    <x v="20"/>
    <s v="OFF-ST-10003455"/>
    <x v="0"/>
    <x v="1"/>
    <n v="46.53"/>
    <s v="CA-2018-140949"/>
    <n v="0"/>
    <n v="3"/>
    <n v="0"/>
    <n v="12.097800000000001"/>
    <n v="0.44610841445725197"/>
  </r>
  <r>
    <x v="971"/>
    <x v="20"/>
    <s v="OFF-LA-10000081"/>
    <x v="0"/>
    <x v="2"/>
    <n v="18.75"/>
    <s v="CA-2018-140949"/>
    <n v="0"/>
    <n v="5"/>
    <n v="0"/>
    <n v="9"/>
    <n v="0.4647369236065339"/>
  </r>
  <r>
    <x v="971"/>
    <x v="4"/>
    <s v="OFF-BI-10000014"/>
    <x v="0"/>
    <x v="3"/>
    <n v="17.456"/>
    <s v="CA-2018-129567"/>
    <n v="1"/>
    <n v="2"/>
    <n v="0.2"/>
    <n v="5.8914"/>
    <n v="0.46881743173671325"/>
  </r>
  <r>
    <x v="971"/>
    <x v="0"/>
    <s v="OFF-BI-10003166"/>
    <x v="0"/>
    <x v="3"/>
    <n v="13.775999999999996"/>
    <s v="CA-2018-142867"/>
    <n v="1"/>
    <n v="6"/>
    <n v="0.8"/>
    <n v="-22.04160000000001"/>
    <n v="0.46881743173671325"/>
  </r>
  <r>
    <x v="971"/>
    <x v="0"/>
    <s v="OFF-PA-10004610"/>
    <x v="0"/>
    <x v="0"/>
    <n v="10.272000000000002"/>
    <s v="CA-2018-142867"/>
    <n v="0"/>
    <n v="3"/>
    <n v="0.2"/>
    <n v="3.2099999999999982"/>
    <n v="0.43613829632717294"/>
  </r>
  <r>
    <x v="971"/>
    <x v="20"/>
    <s v="OFF-BI-10000605"/>
    <x v="0"/>
    <x v="3"/>
    <n v="9.1440000000000001"/>
    <s v="CA-2018-140949"/>
    <n v="0"/>
    <n v="3"/>
    <n v="0.2"/>
    <n v="3.0860999999999996"/>
    <n v="0.46881743173671325"/>
  </r>
  <r>
    <x v="971"/>
    <x v="20"/>
    <s v="OFF-LA-10004093"/>
    <x v="0"/>
    <x v="2"/>
    <n v="7.31"/>
    <s v="CA-2018-140949"/>
    <n v="0"/>
    <n v="1"/>
    <n v="0"/>
    <n v="3.4356999999999998"/>
    <n v="0.4647369236065339"/>
  </r>
  <r>
    <x v="971"/>
    <x v="15"/>
    <s v="OFF-LA-10003190"/>
    <x v="0"/>
    <x v="2"/>
    <n v="4.6079999999999997"/>
    <s v="US-2018-129224"/>
    <n v="1"/>
    <n v="2"/>
    <n v="0.2"/>
    <n v="1.6704000000000001"/>
    <n v="0.4647369236065339"/>
  </r>
  <r>
    <x v="972"/>
    <x v="0"/>
    <s v="TEC-PH-10001557"/>
    <x v="2"/>
    <x v="6"/>
    <n v="537.54399999999998"/>
    <s v="CA-2018-162075"/>
    <n v="1"/>
    <n v="7"/>
    <n v="0.2"/>
    <n v="47.035099999999971"/>
    <n v="0.41105220110552465"/>
  </r>
  <r>
    <x v="972"/>
    <x v="0"/>
    <s v="OFF-BI-10004632"/>
    <x v="0"/>
    <x v="3"/>
    <n v="182.99399999999997"/>
    <s v="US-2018-119438"/>
    <n v="1"/>
    <n v="3"/>
    <n v="0.8"/>
    <n v="-320.23950000000013"/>
    <n v="0.46881743173671325"/>
  </r>
  <r>
    <x v="972"/>
    <x v="4"/>
    <s v="OFF-AP-10000358"/>
    <x v="0"/>
    <x v="12"/>
    <n v="90.86"/>
    <s v="CA-2018-122007"/>
    <n v="1"/>
    <n v="7"/>
    <n v="0"/>
    <n v="26.349399999999992"/>
    <n v="0.49507917887403441"/>
  </r>
  <r>
    <x v="972"/>
    <x v="0"/>
    <s v="FUR-FU-10003553"/>
    <x v="1"/>
    <x v="8"/>
    <n v="82.524000000000001"/>
    <s v="US-2018-119438"/>
    <n v="0"/>
    <n v="3"/>
    <n v="0.6"/>
    <n v="-41.261999999999972"/>
    <n v="0.4595170286641902"/>
  </r>
  <r>
    <x v="972"/>
    <x v="0"/>
    <s v="TEC-AC-10003614"/>
    <x v="2"/>
    <x v="9"/>
    <n v="27.816000000000003"/>
    <s v="US-2018-119438"/>
    <n v="0"/>
    <n v="3"/>
    <n v="0.2"/>
    <n v="4.5200999999999958"/>
    <n v="0.52062335344040378"/>
  </r>
  <r>
    <x v="972"/>
    <x v="22"/>
    <s v="OFF-AR-10003752"/>
    <x v="0"/>
    <x v="4"/>
    <n v="46.2"/>
    <s v="CA-2018-148145"/>
    <n v="1"/>
    <n v="4"/>
    <n v="0"/>
    <n v="21.251999999999999"/>
    <n v="0.45632477063632687"/>
  </r>
  <r>
    <x v="972"/>
    <x v="0"/>
    <s v="OFF-AR-10001915"/>
    <x v="0"/>
    <x v="4"/>
    <n v="23.832000000000001"/>
    <s v="CA-2018-160087"/>
    <n v="1"/>
    <n v="3"/>
    <n v="0.2"/>
    <n v="6.5538000000000007"/>
    <n v="0.45632477063632687"/>
  </r>
  <r>
    <x v="972"/>
    <x v="4"/>
    <s v="OFF-EN-10003072"/>
    <x v="0"/>
    <x v="11"/>
    <n v="19.399999999999999"/>
    <s v="CA-2018-143084"/>
    <n v="1"/>
    <n v="5"/>
    <n v="0"/>
    <n v="9.3120000000000012"/>
    <n v="0.44424167803735209"/>
  </r>
  <r>
    <x v="972"/>
    <x v="4"/>
    <s v="OFF-AR-10002766"/>
    <x v="0"/>
    <x v="4"/>
    <n v="13.899999999999999"/>
    <s v="CA-2018-143084"/>
    <n v="0"/>
    <n v="5"/>
    <n v="0"/>
    <n v="3.7529999999999997"/>
    <n v="0.45632477063632687"/>
  </r>
  <r>
    <x v="972"/>
    <x v="0"/>
    <s v="OFF-AP-10000804"/>
    <x v="0"/>
    <x v="12"/>
    <n v="2.6879999999999997"/>
    <s v="US-2018-119438"/>
    <n v="0"/>
    <n v="3"/>
    <n v="0.8"/>
    <n v="-7.3920000000000021"/>
    <n v="0.49507917887403441"/>
  </r>
  <r>
    <x v="973"/>
    <x v="4"/>
    <s v="FUR-TA-10001095"/>
    <x v="1"/>
    <x v="13"/>
    <n v="697.16"/>
    <s v="CA-2018-124436"/>
    <n v="1"/>
    <n v="5"/>
    <n v="0.2"/>
    <n v="8.7144999999999868"/>
    <n v="0.55975208308209756"/>
  </r>
  <r>
    <x v="973"/>
    <x v="4"/>
    <s v="TEC-PH-10000038"/>
    <x v="2"/>
    <x v="6"/>
    <n v="657.50400000000002"/>
    <s v="CA-2018-105410"/>
    <n v="1"/>
    <n v="6"/>
    <n v="0.2"/>
    <n v="-131.50080000000005"/>
    <n v="0.41105220110552465"/>
  </r>
  <r>
    <x v="973"/>
    <x v="4"/>
    <s v="OFF-AP-10001205"/>
    <x v="0"/>
    <x v="12"/>
    <n v="381.35999999999996"/>
    <s v="CA-2018-140515"/>
    <n v="1"/>
    <n v="7"/>
    <n v="0"/>
    <n v="106.78080000000003"/>
    <n v="0.49507917887403441"/>
  </r>
  <r>
    <x v="973"/>
    <x v="4"/>
    <s v="TEC-AC-10002926"/>
    <x v="2"/>
    <x v="9"/>
    <n v="199.96"/>
    <s v="CA-2018-105410"/>
    <n v="0"/>
    <n v="4"/>
    <n v="0"/>
    <n v="85.982800000000012"/>
    <n v="0.52062335344040378"/>
  </r>
  <r>
    <x v="973"/>
    <x v="4"/>
    <s v="TEC-AC-10001552"/>
    <x v="2"/>
    <x v="9"/>
    <n v="99.54"/>
    <s v="CA-2018-105410"/>
    <n v="0"/>
    <n v="2"/>
    <n v="0"/>
    <n v="10.949399999999997"/>
    <n v="0.52062335344040378"/>
  </r>
  <r>
    <x v="973"/>
    <x v="4"/>
    <s v="FUR-FU-10001185"/>
    <x v="1"/>
    <x v="8"/>
    <n v="30.93"/>
    <s v="CA-2018-124436"/>
    <n v="0"/>
    <n v="1"/>
    <n v="0"/>
    <n v="12.6813"/>
    <n v="0.4595170286641902"/>
  </r>
  <r>
    <x v="973"/>
    <x v="20"/>
    <s v="OFF-LA-10003121"/>
    <x v="0"/>
    <x v="2"/>
    <n v="28.91"/>
    <s v="US-2018-104955"/>
    <n v="1"/>
    <n v="7"/>
    <n v="0"/>
    <n v="13.2986"/>
    <n v="0.4647369236065339"/>
  </r>
  <r>
    <x v="973"/>
    <x v="4"/>
    <s v="OFF-BI-10000343"/>
    <x v="0"/>
    <x v="3"/>
    <n v="27.496000000000002"/>
    <s v="CA-2018-124436"/>
    <n v="0"/>
    <n v="7"/>
    <n v="0.2"/>
    <n v="9.2798999999999996"/>
    <n v="0.46881743173671325"/>
  </r>
  <r>
    <x v="973"/>
    <x v="4"/>
    <s v="OFF-BI-10004970"/>
    <x v="0"/>
    <x v="3"/>
    <n v="19.824000000000002"/>
    <s v="CA-2018-105410"/>
    <n v="0"/>
    <n v="6"/>
    <n v="0.2"/>
    <n v="6.690599999999999"/>
    <n v="0.46881743173671325"/>
  </r>
  <r>
    <x v="973"/>
    <x v="4"/>
    <s v="OFF-BI-10001553"/>
    <x v="0"/>
    <x v="3"/>
    <n v="14.624000000000002"/>
    <s v="CA-2018-124436"/>
    <n v="0"/>
    <n v="2"/>
    <n v="0.2"/>
    <n v="5.1183999999999994"/>
    <n v="0.46881743173671325"/>
  </r>
  <r>
    <x v="973"/>
    <x v="23"/>
    <s v="OFF-AR-10002467"/>
    <x v="0"/>
    <x v="4"/>
    <n v="8.94"/>
    <s v="CA-2018-166499"/>
    <n v="1"/>
    <n v="3"/>
    <n v="0"/>
    <n v="2.4138000000000006"/>
    <n v="0.45632477063632687"/>
  </r>
  <r>
    <x v="974"/>
    <x v="0"/>
    <s v="OFF-PA-10002377"/>
    <x v="0"/>
    <x v="0"/>
    <n v="274.06400000000002"/>
    <s v="CA-2018-122763"/>
    <n v="1"/>
    <n v="7"/>
    <n v="0.2"/>
    <n v="102.77399999999999"/>
    <n v="0.43613829632717294"/>
  </r>
  <r>
    <x v="974"/>
    <x v="37"/>
    <s v="OFF-PA-10001125"/>
    <x v="0"/>
    <x v="0"/>
    <n v="61.96"/>
    <s v="US-2018-143770"/>
    <n v="1"/>
    <n v="2"/>
    <n v="0"/>
    <n v="27.881999999999998"/>
    <n v="0.43613829632717294"/>
  </r>
  <r>
    <x v="974"/>
    <x v="22"/>
    <s v="TEC-AC-10000358"/>
    <x v="2"/>
    <x v="9"/>
    <n v="265.93"/>
    <s v="CA-2018-165491"/>
    <n v="1"/>
    <n v="7"/>
    <n v="0"/>
    <n v="63.8232"/>
    <n v="0.52062335344040378"/>
  </r>
  <r>
    <x v="974"/>
    <x v="37"/>
    <s v="TEC-AC-10002842"/>
    <x v="2"/>
    <x v="9"/>
    <n v="238"/>
    <s v="US-2018-143770"/>
    <n v="0"/>
    <n v="2"/>
    <n v="0"/>
    <n v="38.080000000000013"/>
    <n v="0.52062335344040378"/>
  </r>
  <r>
    <x v="974"/>
    <x v="0"/>
    <s v="OFF-PA-10000474"/>
    <x v="0"/>
    <x v="0"/>
    <n v="56.704000000000001"/>
    <s v="CA-2018-122763"/>
    <n v="0"/>
    <n v="2"/>
    <n v="0.2"/>
    <n v="19.137599999999992"/>
    <n v="0.43613829632717294"/>
  </r>
  <r>
    <x v="974"/>
    <x v="18"/>
    <s v="FUR-FU-10000206"/>
    <x v="1"/>
    <x v="8"/>
    <n v="2.91"/>
    <s v="CA-2018-154214"/>
    <n v="1"/>
    <n v="1"/>
    <n v="0"/>
    <n v="1.3676999999999999"/>
    <n v="0.4595170286641902"/>
  </r>
  <r>
    <x v="975"/>
    <x v="39"/>
    <s v="FUR-CH-10004495"/>
    <x v="1"/>
    <x v="5"/>
    <n v="1805.88"/>
    <s v="CA-2018-119452"/>
    <n v="1"/>
    <n v="6"/>
    <n v="0"/>
    <n v="523.70519999999988"/>
    <n v="0.46529189879902266"/>
  </r>
  <r>
    <x v="975"/>
    <x v="4"/>
    <s v="OFF-ST-10003208"/>
    <x v="0"/>
    <x v="1"/>
    <n v="725.84"/>
    <s v="CA-2018-108539"/>
    <n v="1"/>
    <n v="4"/>
    <n v="0"/>
    <n v="210.4935999999999"/>
    <n v="0.44610841445725197"/>
  </r>
  <r>
    <x v="975"/>
    <x v="22"/>
    <s v="OFF-ST-10001809"/>
    <x v="0"/>
    <x v="1"/>
    <n v="359.32"/>
    <s v="CA-2018-111591"/>
    <n v="1"/>
    <n v="4"/>
    <n v="0"/>
    <n v="7.1863999999999919"/>
    <n v="0.44610841445725197"/>
  </r>
  <r>
    <x v="975"/>
    <x v="18"/>
    <s v="OFF-PA-10004071"/>
    <x v="0"/>
    <x v="0"/>
    <n v="277.39999999999998"/>
    <s v="CA-2018-169285"/>
    <n v="1"/>
    <n v="5"/>
    <n v="0"/>
    <n v="133.15199999999999"/>
    <n v="0.43613829632717294"/>
  </r>
  <r>
    <x v="975"/>
    <x v="16"/>
    <s v="OFF-AP-10001242"/>
    <x v="0"/>
    <x v="12"/>
    <n v="64.384"/>
    <s v="CA-2018-156272"/>
    <n v="1"/>
    <n v="1"/>
    <n v="0.2"/>
    <n v="8.0479999999999983"/>
    <n v="0.49507917887403441"/>
  </r>
  <r>
    <x v="975"/>
    <x v="22"/>
    <s v="OFF-BI-10004410"/>
    <x v="0"/>
    <x v="3"/>
    <n v="30.576000000000001"/>
    <s v="CA-2018-111591"/>
    <n v="0"/>
    <n v="6"/>
    <n v="0.2"/>
    <n v="10.3194"/>
    <n v="0.46881743173671325"/>
  </r>
  <r>
    <x v="975"/>
    <x v="22"/>
    <s v="FUR-FU-10002364"/>
    <x v="1"/>
    <x v="8"/>
    <n v="22.14"/>
    <s v="CA-2018-111591"/>
    <n v="0"/>
    <n v="3"/>
    <n v="0"/>
    <n v="6.4205999999999976"/>
    <n v="0.4595170286641902"/>
  </r>
  <r>
    <x v="975"/>
    <x v="22"/>
    <s v="OFF-FA-10004838"/>
    <x v="0"/>
    <x v="7"/>
    <n v="13.020000000000001"/>
    <s v="CA-2018-111591"/>
    <n v="0"/>
    <n v="7"/>
    <n v="0"/>
    <n v="0.3906000000000005"/>
    <n v="0.51168203684699509"/>
  </r>
  <r>
    <x v="975"/>
    <x v="4"/>
    <s v="OFF-BI-10003981"/>
    <x v="0"/>
    <x v="3"/>
    <n v="10.896000000000001"/>
    <s v="CA-2018-108539"/>
    <n v="0"/>
    <n v="3"/>
    <n v="0.2"/>
    <n v="3.9497999999999998"/>
    <n v="0.46881743173671325"/>
  </r>
  <r>
    <x v="975"/>
    <x v="2"/>
    <s v="OFF-EN-10003845"/>
    <x v="0"/>
    <x v="11"/>
    <n v="8.8559999999999999"/>
    <s v="CA-2018-117156"/>
    <n v="1"/>
    <n v="3"/>
    <n v="0.2"/>
    <n v="2.8781999999999992"/>
    <n v="0.44424167803735209"/>
  </r>
  <r>
    <x v="975"/>
    <x v="4"/>
    <s v="OFF-BI-10001031"/>
    <x v="0"/>
    <x v="3"/>
    <n v="8.5440000000000005"/>
    <s v="CA-2018-108539"/>
    <n v="0"/>
    <n v="2"/>
    <n v="0.2"/>
    <n v="2.8835999999999995"/>
    <n v="0.46881743173671325"/>
  </r>
  <r>
    <x v="975"/>
    <x v="18"/>
    <s v="OFF-PA-10004971"/>
    <x v="0"/>
    <x v="0"/>
    <n v="5.78"/>
    <s v="CA-2018-169285"/>
    <n v="0"/>
    <n v="1"/>
    <n v="0"/>
    <n v="2.8322000000000003"/>
    <n v="0.43613829632717294"/>
  </r>
  <r>
    <x v="976"/>
    <x v="22"/>
    <s v="TEC-CO-10004722"/>
    <x v="2"/>
    <x v="16"/>
    <n v="13999.96"/>
    <s v="CA-2018-140151"/>
    <n v="1"/>
    <n v="4"/>
    <n v="0"/>
    <n v="6719.9807999999994"/>
    <n v="0.55185675810753509"/>
  </r>
  <r>
    <x v="976"/>
    <x v="20"/>
    <s v="OFF-SU-10003505"/>
    <x v="0"/>
    <x v="14"/>
    <n v="347.58"/>
    <s v="CA-2018-136511"/>
    <n v="1"/>
    <n v="3"/>
    <n v="0"/>
    <n v="17.378999999999976"/>
    <n v="0.53938093436526824"/>
  </r>
  <r>
    <x v="976"/>
    <x v="4"/>
    <s v="FUR-FU-10000758"/>
    <x v="1"/>
    <x v="8"/>
    <n v="211.84"/>
    <s v="CA-2018-155985"/>
    <n v="1"/>
    <n v="8"/>
    <n v="0"/>
    <n v="76.262399999999985"/>
    <n v="0.4595170286641902"/>
  </r>
  <r>
    <x v="976"/>
    <x v="0"/>
    <s v="OFF-ST-10001809"/>
    <x v="0"/>
    <x v="1"/>
    <n v="143.72800000000001"/>
    <s v="CA-2018-135650"/>
    <n v="1"/>
    <n v="2"/>
    <n v="0.2"/>
    <n v="-32.338800000000006"/>
    <n v="0.44610841445725197"/>
  </r>
  <r>
    <x v="976"/>
    <x v="22"/>
    <s v="OFF-BI-10002103"/>
    <x v="0"/>
    <x v="3"/>
    <n v="34.76"/>
    <s v="CA-2018-120719"/>
    <n v="1"/>
    <n v="5"/>
    <n v="0.2"/>
    <n v="11.296999999999999"/>
    <n v="0.46881743173671325"/>
  </r>
  <r>
    <x v="976"/>
    <x v="22"/>
    <s v="OFF-ST-10001558"/>
    <x v="0"/>
    <x v="1"/>
    <n v="32.479999999999997"/>
    <s v="CA-2018-140151"/>
    <n v="0"/>
    <n v="2"/>
    <n v="0"/>
    <n v="4.8719999999999999"/>
    <n v="0.44610841445725197"/>
  </r>
  <r>
    <x v="976"/>
    <x v="20"/>
    <s v="OFF-PA-10002741"/>
    <x v="0"/>
    <x v="0"/>
    <n v="25.68"/>
    <s v="US-2018-140074"/>
    <n v="1"/>
    <n v="6"/>
    <n v="0"/>
    <n v="11.555999999999997"/>
    <n v="0.43613829632717294"/>
  </r>
  <r>
    <x v="976"/>
    <x v="22"/>
    <s v="OFF-PA-10002986"/>
    <x v="0"/>
    <x v="0"/>
    <n v="20.04"/>
    <s v="CA-2018-140151"/>
    <n v="0"/>
    <n v="3"/>
    <n v="0"/>
    <n v="9.6191999999999993"/>
    <n v="0.43613829632717294"/>
  </r>
  <r>
    <x v="977"/>
    <x v="20"/>
    <s v="TEC-PH-10002624"/>
    <x v="2"/>
    <x v="6"/>
    <n v="469.99"/>
    <s v="CA-2018-166184"/>
    <n v="1"/>
    <n v="1"/>
    <n v="0"/>
    <n v="136.29709999999994"/>
    <n v="0.41105220110552465"/>
  </r>
  <r>
    <x v="977"/>
    <x v="20"/>
    <s v="FUR-CH-10000665"/>
    <x v="1"/>
    <x v="5"/>
    <n v="271.76400000000001"/>
    <s v="CA-2018-122308"/>
    <n v="1"/>
    <n v="2"/>
    <n v="0.1"/>
    <n v="60.391999999999967"/>
    <n v="0.46529189879902266"/>
  </r>
  <r>
    <x v="977"/>
    <x v="20"/>
    <s v="OFF-PA-10000357"/>
    <x v="0"/>
    <x v="0"/>
    <n v="221.92"/>
    <s v="CA-2018-167101"/>
    <n v="1"/>
    <n v="4"/>
    <n v="0"/>
    <n v="106.52159999999999"/>
    <n v="0.43613829632717294"/>
  </r>
  <r>
    <x v="977"/>
    <x v="20"/>
    <s v="FUR-CH-10003396"/>
    <x v="1"/>
    <x v="5"/>
    <n v="207.84600000000003"/>
    <s v="CA-2018-166184"/>
    <n v="0"/>
    <n v="3"/>
    <n v="0.1"/>
    <n v="2.3093999999999895"/>
    <n v="0.46529189879902266"/>
  </r>
  <r>
    <x v="977"/>
    <x v="20"/>
    <s v="TEC-AC-10001266"/>
    <x v="2"/>
    <x v="9"/>
    <n v="26"/>
    <s v="CA-2018-167101"/>
    <n v="0"/>
    <n v="2"/>
    <n v="0"/>
    <n v="11.7"/>
    <n v="0.52062335344040378"/>
  </r>
  <r>
    <x v="977"/>
    <x v="20"/>
    <s v="OFF-EN-10004483"/>
    <x v="0"/>
    <x v="11"/>
    <n v="47.01"/>
    <s v="CA-2018-166184"/>
    <n v="0"/>
    <n v="3"/>
    <n v="0"/>
    <n v="22.094699999999996"/>
    <n v="0.44424167803735209"/>
  </r>
  <r>
    <x v="977"/>
    <x v="0"/>
    <s v="OFF-ST-10002352"/>
    <x v="0"/>
    <x v="1"/>
    <n v="12.768000000000001"/>
    <s v="CA-2018-101637"/>
    <n v="1"/>
    <n v="2"/>
    <n v="0.2"/>
    <n v="0.95759999999999934"/>
    <n v="0.44610841445725197"/>
  </r>
  <r>
    <x v="978"/>
    <x v="21"/>
    <s v="FUR-CH-10004675"/>
    <x v="1"/>
    <x v="5"/>
    <n v="1526.5600000000002"/>
    <s v="CA-2018-155880"/>
    <n v="1"/>
    <n v="7"/>
    <n v="0"/>
    <n v="427.43679999999995"/>
    <n v="0.46529189879902266"/>
  </r>
  <r>
    <x v="978"/>
    <x v="4"/>
    <s v="TEC-CO-10000971"/>
    <x v="2"/>
    <x v="16"/>
    <n v="479.98400000000004"/>
    <s v="US-2018-117534"/>
    <n v="1"/>
    <n v="2"/>
    <n v="0.2"/>
    <n v="59.997999999999962"/>
    <n v="0.55185675810753509"/>
  </r>
  <r>
    <x v="978"/>
    <x v="0"/>
    <s v="TEC-PH-10000984"/>
    <x v="2"/>
    <x v="6"/>
    <n v="470.37600000000009"/>
    <s v="CA-2018-112039"/>
    <n v="1"/>
    <n v="3"/>
    <n v="0.2"/>
    <n v="47.037600000000026"/>
    <n v="0.41105220110552465"/>
  </r>
  <r>
    <x v="978"/>
    <x v="21"/>
    <s v="FUR-CH-10002880"/>
    <x v="1"/>
    <x v="5"/>
    <n v="368.96999999999997"/>
    <s v="CA-2018-155880"/>
    <n v="0"/>
    <n v="3"/>
    <n v="0"/>
    <n v="40.586699999999979"/>
    <n v="0.46529189879902266"/>
  </r>
  <r>
    <x v="978"/>
    <x v="4"/>
    <s v="TEC-PH-10000141"/>
    <x v="2"/>
    <x v="6"/>
    <n v="211.16800000000001"/>
    <s v="US-2018-117534"/>
    <n v="0"/>
    <n v="4"/>
    <n v="0.2"/>
    <n v="15.837600000000009"/>
    <n v="0.41105220110552465"/>
  </r>
  <r>
    <x v="978"/>
    <x v="4"/>
    <s v="OFF-BI-10002026"/>
    <x v="0"/>
    <x v="3"/>
    <n v="185.92000000000002"/>
    <s v="US-2018-117534"/>
    <n v="0"/>
    <n v="4"/>
    <n v="0.2"/>
    <n v="62.74799999999999"/>
    <n v="0.46881743173671325"/>
  </r>
  <r>
    <x v="978"/>
    <x v="4"/>
    <s v="OFF-AP-10002403"/>
    <x v="0"/>
    <x v="12"/>
    <n v="176.04"/>
    <s v="US-2018-117534"/>
    <n v="0"/>
    <n v="4"/>
    <n v="0"/>
    <n v="45.770399999999995"/>
    <n v="0.49507917887403441"/>
  </r>
  <r>
    <x v="978"/>
    <x v="21"/>
    <s v="FUR-CH-10000422"/>
    <x v="1"/>
    <x v="5"/>
    <n v="90.99"/>
    <s v="CA-2018-155880"/>
    <n v="0"/>
    <n v="1"/>
    <n v="0"/>
    <n v="14.558400000000006"/>
    <n v="0.46529189879902266"/>
  </r>
  <r>
    <x v="978"/>
    <x v="22"/>
    <s v="OFF-AR-10001446"/>
    <x v="0"/>
    <x v="4"/>
    <n v="23.1"/>
    <s v="CA-2018-143651"/>
    <n v="1"/>
    <n v="2"/>
    <n v="0"/>
    <n v="6.93"/>
    <n v="0.45632477063632687"/>
  </r>
  <r>
    <x v="978"/>
    <x v="4"/>
    <s v="OFF-AR-10003087"/>
    <x v="0"/>
    <x v="4"/>
    <n v="16.02"/>
    <s v="US-2018-117534"/>
    <n v="0"/>
    <n v="9"/>
    <n v="0"/>
    <n v="4.4855999999999998"/>
    <n v="0.45632477063632687"/>
  </r>
  <r>
    <x v="978"/>
    <x v="20"/>
    <s v="OFF-AR-10001547"/>
    <x v="0"/>
    <x v="4"/>
    <n v="11.05"/>
    <s v="CA-2018-105193"/>
    <n v="1"/>
    <n v="5"/>
    <n v="0"/>
    <n v="2.9835000000000003"/>
    <n v="0.45632477063632687"/>
  </r>
  <r>
    <x v="978"/>
    <x v="0"/>
    <s v="OFF-PA-10004239"/>
    <x v="0"/>
    <x v="0"/>
    <n v="6.8480000000000008"/>
    <s v="CA-2018-101077"/>
    <n v="1"/>
    <n v="2"/>
    <n v="0.2"/>
    <n v="2.1399999999999992"/>
    <n v="0.43613829632717294"/>
  </r>
  <r>
    <x v="979"/>
    <x v="0"/>
    <s v="TEC-CO-10002313"/>
    <x v="2"/>
    <x v="16"/>
    <n v="2399.96"/>
    <s v="US-2018-141677"/>
    <n v="1"/>
    <n v="5"/>
    <n v="0.2"/>
    <n v="569.99050000000011"/>
    <n v="0.55185675810753509"/>
  </r>
  <r>
    <x v="979"/>
    <x v="20"/>
    <s v="FUR-BO-10001918"/>
    <x v="1"/>
    <x v="10"/>
    <n v="257.56799999999998"/>
    <s v="US-2018-121251"/>
    <n v="1"/>
    <n v="2"/>
    <n v="0.2"/>
    <n v="-28.976400000000012"/>
    <n v="0.5176847302647779"/>
  </r>
  <r>
    <x v="979"/>
    <x v="20"/>
    <s v="TEC-PH-10004896"/>
    <x v="2"/>
    <x v="6"/>
    <n v="119.96"/>
    <s v="US-2018-121251"/>
    <n v="0"/>
    <n v="4"/>
    <n v="0"/>
    <n v="33.588800000000006"/>
    <n v="0.41105220110552465"/>
  </r>
  <r>
    <x v="979"/>
    <x v="0"/>
    <s v="OFF-AP-10001205"/>
    <x v="0"/>
    <x v="12"/>
    <n v="87.167999999999978"/>
    <s v="US-2018-141677"/>
    <n v="0"/>
    <n v="8"/>
    <n v="0.8"/>
    <n v="-226.63679999999999"/>
    <n v="0.49507917887403441"/>
  </r>
  <r>
    <x v="979"/>
    <x v="0"/>
    <s v="OFF-PA-10002581"/>
    <x v="0"/>
    <x v="0"/>
    <n v="74.352000000000004"/>
    <s v="US-2018-141677"/>
    <n v="0"/>
    <n v="3"/>
    <n v="0.2"/>
    <n v="23.234999999999992"/>
    <n v="0.43613829632717294"/>
  </r>
  <r>
    <x v="979"/>
    <x v="14"/>
    <s v="FUR-FU-10004245"/>
    <x v="1"/>
    <x v="8"/>
    <n v="60.84"/>
    <s v="CA-2018-113208"/>
    <n v="1"/>
    <n v="3"/>
    <n v="0"/>
    <n v="23.119199999999999"/>
    <n v="0.4595170286641902"/>
  </r>
  <r>
    <x v="979"/>
    <x v="0"/>
    <s v="TEC-AC-10000158"/>
    <x v="2"/>
    <x v="9"/>
    <n v="143.96"/>
    <s v="US-2018-141677"/>
    <n v="0"/>
    <n v="5"/>
    <n v="0.2"/>
    <n v="1.7995000000000019"/>
    <n v="0.52062335344040378"/>
  </r>
  <r>
    <x v="979"/>
    <x v="6"/>
    <s v="TEC-AC-10003116"/>
    <x v="2"/>
    <x v="9"/>
    <n v="53.25"/>
    <s v="CA-2018-162033"/>
    <n v="1"/>
    <n v="3"/>
    <n v="0"/>
    <n v="20.767499999999998"/>
    <n v="0.52062335344040378"/>
  </r>
  <r>
    <x v="979"/>
    <x v="0"/>
    <s v="OFF-ST-10000344"/>
    <x v="0"/>
    <x v="1"/>
    <n v="32.231999999999999"/>
    <s v="US-2018-141677"/>
    <n v="0"/>
    <n v="3"/>
    <n v="0.2"/>
    <n v="2.4173999999999989"/>
    <n v="0.44610841445725197"/>
  </r>
  <r>
    <x v="979"/>
    <x v="22"/>
    <s v="OFF-AR-10004587"/>
    <x v="0"/>
    <x v="4"/>
    <n v="19.829999999999998"/>
    <s v="CA-2018-147144"/>
    <n v="1"/>
    <n v="1"/>
    <n v="0"/>
    <n v="5.9489999999999981"/>
    <n v="0.45632477063632687"/>
  </r>
  <r>
    <x v="979"/>
    <x v="6"/>
    <s v="OFF-FA-10003021"/>
    <x v="0"/>
    <x v="7"/>
    <n v="3.76"/>
    <s v="CA-2018-162033"/>
    <n v="0"/>
    <n v="2"/>
    <n v="0"/>
    <n v="1.3159999999999998"/>
    <n v="0.51168203684699509"/>
  </r>
  <r>
    <x v="980"/>
    <x v="0"/>
    <s v="FUR-BO-10001811"/>
    <x v="1"/>
    <x v="10"/>
    <n v="1023.3319999999999"/>
    <s v="CA-2018-144491"/>
    <n v="1"/>
    <n v="5"/>
    <n v="0.32"/>
    <n v="-30.098000000000127"/>
    <n v="0.5176847302647779"/>
  </r>
  <r>
    <x v="980"/>
    <x v="0"/>
    <s v="FUR-CH-10004063"/>
    <x v="1"/>
    <x v="5"/>
    <n v="600.55799999999999"/>
    <s v="CA-2018-144491"/>
    <n v="0"/>
    <n v="3"/>
    <n v="0.3"/>
    <n v="-8.5794000000000779"/>
    <n v="0.46529189879902266"/>
  </r>
  <r>
    <x v="980"/>
    <x v="6"/>
    <s v="OFF-ST-10001128"/>
    <x v="0"/>
    <x v="1"/>
    <n v="332.94"/>
    <s v="CA-2018-113705"/>
    <n v="1"/>
    <n v="3"/>
    <n v="0"/>
    <n v="9.9882000000000204"/>
    <n v="0.44610841445725197"/>
  </r>
  <r>
    <x v="980"/>
    <x v="6"/>
    <s v="FUR-TA-10002533"/>
    <x v="1"/>
    <x v="13"/>
    <n v="292.10000000000002"/>
    <s v="CA-2018-113705"/>
    <n v="0"/>
    <n v="2"/>
    <n v="0"/>
    <n v="58.419999999999987"/>
    <n v="0.55975208308209756"/>
  </r>
  <r>
    <x v="980"/>
    <x v="0"/>
    <s v="FUR-CH-10001714"/>
    <x v="1"/>
    <x v="5"/>
    <n v="211.24599999999998"/>
    <s v="CA-2018-144491"/>
    <n v="0"/>
    <n v="2"/>
    <n v="0.3"/>
    <n v="-66.391599999999983"/>
    <n v="0.46529189879902266"/>
  </r>
  <r>
    <x v="980"/>
    <x v="6"/>
    <s v="TEC-PH-10004006"/>
    <x v="2"/>
    <x v="6"/>
    <n v="206.1"/>
    <s v="CA-2018-113705"/>
    <n v="0"/>
    <n v="5"/>
    <n v="0"/>
    <n v="55.647000000000006"/>
    <n v="0.41105220110552465"/>
  </r>
  <r>
    <x v="980"/>
    <x v="4"/>
    <s v="OFF-PA-10001144"/>
    <x v="0"/>
    <x v="0"/>
    <n v="110.96"/>
    <s v="CA-2018-124716"/>
    <n v="1"/>
    <n v="2"/>
    <n v="0"/>
    <n v="53.260799999999996"/>
    <n v="0.43613829632717294"/>
  </r>
  <r>
    <x v="980"/>
    <x v="0"/>
    <s v="TEC-AC-10004901"/>
    <x v="2"/>
    <x v="9"/>
    <n v="39.992000000000004"/>
    <s v="CA-2018-144491"/>
    <n v="0"/>
    <n v="1"/>
    <n v="0.2"/>
    <n v="6.9985999999999997"/>
    <n v="0.52062335344040378"/>
  </r>
  <r>
    <x v="980"/>
    <x v="4"/>
    <s v="OFF-PA-10000740"/>
    <x v="0"/>
    <x v="0"/>
    <n v="45.68"/>
    <s v="CA-2018-124716"/>
    <n v="0"/>
    <n v="2"/>
    <n v="0"/>
    <n v="21.012799999999999"/>
    <n v="0.43613829632717294"/>
  </r>
  <r>
    <x v="980"/>
    <x v="6"/>
    <s v="OFF-BI-10001679"/>
    <x v="0"/>
    <x v="3"/>
    <n v="17.760000000000002"/>
    <s v="CA-2018-113705"/>
    <n v="0"/>
    <n v="2"/>
    <n v="0"/>
    <n v="8.8800000000000008"/>
    <n v="0.46881743173671325"/>
  </r>
  <r>
    <x v="980"/>
    <x v="6"/>
    <s v="OFF-PA-10002615"/>
    <x v="0"/>
    <x v="0"/>
    <n v="17.64"/>
    <s v="CA-2018-113705"/>
    <n v="0"/>
    <n v="4"/>
    <n v="0"/>
    <n v="8.1143999999999998"/>
    <n v="0.43613829632717294"/>
  </r>
  <r>
    <x v="980"/>
    <x v="2"/>
    <s v="FUR-FU-10003832"/>
    <x v="1"/>
    <x v="8"/>
    <n v="15.008000000000003"/>
    <s v="CA-2018-139416"/>
    <n v="1"/>
    <n v="2"/>
    <n v="0.2"/>
    <n v="1.5007999999999999"/>
    <n v="0.4595170286641902"/>
  </r>
  <r>
    <x v="980"/>
    <x v="4"/>
    <s v="OFF-PA-10000859"/>
    <x v="0"/>
    <x v="0"/>
    <n v="11.94"/>
    <s v="CA-2018-124716"/>
    <n v="0"/>
    <n v="3"/>
    <n v="0"/>
    <n v="5.97"/>
    <n v="0.43613829632717294"/>
  </r>
  <r>
    <x v="980"/>
    <x v="6"/>
    <s v="OFF-LA-10000476"/>
    <x v="0"/>
    <x v="2"/>
    <n v="8.26"/>
    <s v="CA-2018-113705"/>
    <n v="0"/>
    <n v="2"/>
    <n v="0"/>
    <n v="3.7995999999999999"/>
    <n v="0.4647369236065339"/>
  </r>
  <r>
    <x v="981"/>
    <x v="4"/>
    <s v="OFF-ST-10002743"/>
    <x v="0"/>
    <x v="1"/>
    <n v="795.48"/>
    <s v="US-2018-147886"/>
    <n v="1"/>
    <n v="7"/>
    <n v="0"/>
    <n v="7.9547999999999632"/>
    <n v="0.44610841445725197"/>
  </r>
  <r>
    <x v="981"/>
    <x v="4"/>
    <s v="TEC-MA-10004679"/>
    <x v="2"/>
    <x v="15"/>
    <n v="532.72"/>
    <s v="US-2018-147886"/>
    <n v="0"/>
    <n v="2"/>
    <n v="0.2"/>
    <n v="53.271999999999991"/>
    <n v="0.5183572270896134"/>
  </r>
  <r>
    <x v="981"/>
    <x v="16"/>
    <s v="OFF-BI-10001191"/>
    <x v="0"/>
    <x v="3"/>
    <n v="68.742000000000019"/>
    <s v="US-2018-166611"/>
    <n v="1"/>
    <n v="9"/>
    <n v="0.7"/>
    <n v="-48.119399999999985"/>
    <n v="0.46881743173671325"/>
  </r>
  <r>
    <x v="981"/>
    <x v="4"/>
    <s v="OFF-PA-10003651"/>
    <x v="0"/>
    <x v="0"/>
    <n v="26.72"/>
    <s v="US-2018-147886"/>
    <n v="0"/>
    <n v="4"/>
    <n v="0"/>
    <n v="12.8256"/>
    <n v="0.43613829632717294"/>
  </r>
  <r>
    <x v="981"/>
    <x v="4"/>
    <s v="FUR-FU-10001095"/>
    <x v="1"/>
    <x v="8"/>
    <n v="26.48"/>
    <s v="US-2018-147886"/>
    <n v="0"/>
    <n v="1"/>
    <n v="0"/>
    <n v="10.0624"/>
    <n v="0.4595170286641902"/>
  </r>
  <r>
    <x v="981"/>
    <x v="4"/>
    <s v="FUR-FU-10003829"/>
    <x v="1"/>
    <x v="8"/>
    <n v="21.560000000000002"/>
    <s v="US-2018-147886"/>
    <n v="0"/>
    <n v="7"/>
    <n v="0"/>
    <n v="6.8991999999999987"/>
    <n v="0.4595170286641902"/>
  </r>
  <r>
    <x v="981"/>
    <x v="4"/>
    <s v="OFF-PA-10000743"/>
    <x v="0"/>
    <x v="0"/>
    <n v="20.04"/>
    <s v="US-2018-147886"/>
    <n v="0"/>
    <n v="3"/>
    <n v="0"/>
    <n v="9.6191999999999993"/>
    <n v="0.43613829632717294"/>
  </r>
  <r>
    <x v="981"/>
    <x v="4"/>
    <s v="OFF-PA-10000232"/>
    <x v="0"/>
    <x v="0"/>
    <n v="12.96"/>
    <s v="US-2018-147886"/>
    <n v="0"/>
    <n v="2"/>
    <n v="0"/>
    <n v="6.3504000000000005"/>
    <n v="0.43613829632717294"/>
  </r>
  <r>
    <x v="982"/>
    <x v="18"/>
    <s v="OFF-ST-10001031"/>
    <x v="0"/>
    <x v="1"/>
    <n v="81.400000000000006"/>
    <s v="CA-2018-126550"/>
    <n v="1"/>
    <n v="5"/>
    <n v="0"/>
    <n v="21.164000000000005"/>
    <n v="0.44610841445725197"/>
  </r>
  <r>
    <x v="983"/>
    <x v="39"/>
    <s v="OFF-EN-10004206"/>
    <x v="0"/>
    <x v="11"/>
    <n v="325.86"/>
    <s v="CA-2018-113474"/>
    <n v="1"/>
    <n v="2"/>
    <n v="0"/>
    <n v="149.8956"/>
    <n v="0.44424167803735209"/>
  </r>
  <r>
    <x v="983"/>
    <x v="4"/>
    <s v="TEC-PH-10002447"/>
    <x v="2"/>
    <x v="6"/>
    <n v="164.79200000000003"/>
    <s v="US-2018-120147"/>
    <n v="1"/>
    <n v="1"/>
    <n v="0.2"/>
    <n v="18.539099999999991"/>
    <n v="0.41105220110552465"/>
  </r>
  <r>
    <x v="983"/>
    <x v="4"/>
    <s v="FUR-FU-10004973"/>
    <x v="1"/>
    <x v="8"/>
    <n v="94.2"/>
    <s v="CA-2018-126634"/>
    <n v="1"/>
    <n v="5"/>
    <n v="0"/>
    <n v="39.564000000000007"/>
    <n v="0.4595170286641902"/>
  </r>
  <r>
    <x v="983"/>
    <x v="5"/>
    <s v="OFF-ST-10003282"/>
    <x v="0"/>
    <x v="1"/>
    <n v="59.76"/>
    <s v="CA-2018-129910"/>
    <n v="1"/>
    <n v="1"/>
    <n v="0"/>
    <n v="16.732800000000005"/>
    <n v="0.44610841445725197"/>
  </r>
  <r>
    <x v="983"/>
    <x v="4"/>
    <s v="OFF-AR-10000817"/>
    <x v="0"/>
    <x v="4"/>
    <n v="6.08"/>
    <s v="US-2018-120147"/>
    <n v="0"/>
    <n v="2"/>
    <n v="0"/>
    <n v="2.0671999999999997"/>
    <n v="0.45632477063632687"/>
  </r>
  <r>
    <x v="983"/>
    <x v="2"/>
    <s v="OFF-BI-10001525"/>
    <x v="0"/>
    <x v="3"/>
    <n v="5.7150000000000016"/>
    <s v="US-2018-154851"/>
    <n v="1"/>
    <n v="5"/>
    <n v="0.7"/>
    <n v="-4.7625000000000011"/>
    <n v="0.46881743173671325"/>
  </r>
  <r>
    <x v="984"/>
    <x v="5"/>
    <s v="TEC-CO-10001449"/>
    <x v="2"/>
    <x v="16"/>
    <n v="2999.95"/>
    <s v="CA-2018-133263"/>
    <n v="1"/>
    <n v="5"/>
    <n v="0"/>
    <n v="1439.9760000000001"/>
    <n v="0.55185675810753509"/>
  </r>
  <r>
    <x v="984"/>
    <x v="20"/>
    <s v="TEC-PH-10002549"/>
    <x v="2"/>
    <x v="6"/>
    <n v="677.58"/>
    <s v="CA-2018-100524"/>
    <n v="1"/>
    <n v="3"/>
    <n v="0"/>
    <n v="176.17080000000001"/>
    <n v="0.41105220110552465"/>
  </r>
  <r>
    <x v="984"/>
    <x v="3"/>
    <s v="TEC-PH-10000526"/>
    <x v="2"/>
    <x v="6"/>
    <n v="671.93"/>
    <s v="US-2018-159205"/>
    <n v="1"/>
    <n v="7"/>
    <n v="0"/>
    <n v="188.1404"/>
    <n v="0.41105220110552465"/>
  </r>
  <r>
    <x v="984"/>
    <x v="0"/>
    <s v="FUR-BO-10002824"/>
    <x v="1"/>
    <x v="10"/>
    <n v="205.33279999999996"/>
    <s v="CA-2018-154907"/>
    <n v="1"/>
    <n v="2"/>
    <n v="0.32"/>
    <n v="-36.235200000000006"/>
    <n v="0.5176847302647779"/>
  </r>
  <r>
    <x v="984"/>
    <x v="20"/>
    <s v="TEC-PH-10001536"/>
    <x v="2"/>
    <x v="6"/>
    <n v="84.949999999999989"/>
    <s v="CA-2018-102771"/>
    <n v="1"/>
    <n v="5"/>
    <n v="0"/>
    <n v="22.086999999999996"/>
    <n v="0.41105220110552465"/>
  </r>
  <r>
    <x v="984"/>
    <x v="20"/>
    <s v="OFF-PA-10004911"/>
    <x v="0"/>
    <x v="0"/>
    <n v="75.040000000000006"/>
    <s v="CA-2018-100524"/>
    <n v="0"/>
    <n v="8"/>
    <n v="0"/>
    <n v="36.019200000000005"/>
    <n v="0.43613829632717294"/>
  </r>
  <r>
    <x v="984"/>
    <x v="5"/>
    <s v="OFF-BI-10000474"/>
    <x v="0"/>
    <x v="3"/>
    <n v="64.12"/>
    <s v="CA-2018-133263"/>
    <n v="0"/>
    <n v="4"/>
    <n v="0"/>
    <n v="30.7776"/>
    <n v="0.46881743173671325"/>
  </r>
  <r>
    <x v="984"/>
    <x v="3"/>
    <s v="FUR-FU-10001591"/>
    <x v="1"/>
    <x v="8"/>
    <n v="61"/>
    <s v="US-2018-159205"/>
    <n v="0"/>
    <n v="5"/>
    <n v="0"/>
    <n v="25.620000000000005"/>
    <n v="0.4595170286641902"/>
  </r>
  <r>
    <x v="984"/>
    <x v="5"/>
    <s v="OFF-BI-10001153"/>
    <x v="0"/>
    <x v="3"/>
    <n v="34.54"/>
    <s v="CA-2018-133263"/>
    <n v="0"/>
    <n v="1"/>
    <n v="0"/>
    <n v="17.27"/>
    <n v="0.46881743173671325"/>
  </r>
  <r>
    <x v="984"/>
    <x v="0"/>
    <s v="OFF-AP-10003040"/>
    <x v="0"/>
    <x v="12"/>
    <n v="33.61999999999999"/>
    <s v="CA-2018-144680"/>
    <n v="1"/>
    <n v="5"/>
    <n v="0.8"/>
    <n v="-90.774000000000029"/>
    <n v="0.49507917887403441"/>
  </r>
  <r>
    <x v="984"/>
    <x v="20"/>
    <s v="FUR-FU-10004018"/>
    <x v="1"/>
    <x v="8"/>
    <n v="29.78"/>
    <s v="CA-2018-100524"/>
    <n v="0"/>
    <n v="2"/>
    <n v="0"/>
    <n v="8.0406000000000013"/>
    <n v="0.4595170286641902"/>
  </r>
  <r>
    <x v="984"/>
    <x v="4"/>
    <s v="OFF-SU-10004231"/>
    <x v="0"/>
    <x v="14"/>
    <n v="29.700000000000003"/>
    <s v="US-2018-160143"/>
    <n v="1"/>
    <n v="3"/>
    <n v="0"/>
    <n v="8.0190000000000001"/>
    <n v="0.53938093436526824"/>
  </r>
  <r>
    <x v="984"/>
    <x v="1"/>
    <s v="OFF-BI-10002799"/>
    <x v="0"/>
    <x v="3"/>
    <n v="13.467999999999998"/>
    <s v="CA-2018-114524"/>
    <n v="1"/>
    <n v="13"/>
    <n v="0.8"/>
    <n v="-22.895600000000005"/>
    <n v="0.46881743173671325"/>
  </r>
  <r>
    <x v="985"/>
    <x v="4"/>
    <s v="TEC-MA-10000418"/>
    <x v="2"/>
    <x v="15"/>
    <n v="4799.9839999999995"/>
    <s v="CA-2018-149881"/>
    <n v="1"/>
    <n v="2"/>
    <n v="0.2"/>
    <n v="359.99879999999962"/>
    <n v="0.5183572270896134"/>
  </r>
  <r>
    <x v="985"/>
    <x v="4"/>
    <s v="FUR-BO-10003894"/>
    <x v="1"/>
    <x v="10"/>
    <n v="482.66399999999999"/>
    <s v="CA-2018-149881"/>
    <n v="0"/>
    <n v="8"/>
    <n v="0.15"/>
    <n v="85.175999999999974"/>
    <n v="0.5176847302647779"/>
  </r>
  <r>
    <x v="985"/>
    <x v="16"/>
    <s v="FUR-CH-10003774"/>
    <x v="1"/>
    <x v="5"/>
    <n v="218.35200000000003"/>
    <s v="CA-2018-134495"/>
    <n v="1"/>
    <n v="3"/>
    <n v="0.2"/>
    <n v="-19.105800000000016"/>
    <n v="0.46529189879902266"/>
  </r>
  <r>
    <x v="985"/>
    <x v="9"/>
    <s v="FUR-FU-10004006"/>
    <x v="1"/>
    <x v="8"/>
    <n v="127.94999999999999"/>
    <s v="CA-2018-129028"/>
    <n v="1"/>
    <n v="3"/>
    <n v="0"/>
    <n v="21.751499999999986"/>
    <n v="0.4595170286641902"/>
  </r>
  <r>
    <x v="985"/>
    <x v="4"/>
    <s v="OFF-BI-10001294"/>
    <x v="0"/>
    <x v="3"/>
    <n v="121.67999999999999"/>
    <s v="CA-2018-147942"/>
    <n v="1"/>
    <n v="13"/>
    <n v="0.2"/>
    <n v="38.024999999999977"/>
    <n v="0.46881743173671325"/>
  </r>
  <r>
    <x v="985"/>
    <x v="24"/>
    <s v="OFF-ST-10000649"/>
    <x v="0"/>
    <x v="1"/>
    <n v="94.199999999999989"/>
    <s v="CA-2018-145877"/>
    <n v="1"/>
    <n v="6"/>
    <n v="0"/>
    <n v="23.550000000000004"/>
    <n v="0.44610841445725197"/>
  </r>
  <r>
    <x v="985"/>
    <x v="20"/>
    <s v="OFF-PA-10000791"/>
    <x v="0"/>
    <x v="0"/>
    <n v="42.929999999999993"/>
    <s v="CA-2018-118360"/>
    <n v="1"/>
    <n v="9"/>
    <n v="0"/>
    <n v="19.318499999999997"/>
    <n v="0.43613829632717294"/>
  </r>
  <r>
    <x v="985"/>
    <x v="24"/>
    <s v="OFF-EN-10001990"/>
    <x v="0"/>
    <x v="11"/>
    <n v="28.4"/>
    <s v="CA-2018-145877"/>
    <n v="0"/>
    <n v="5"/>
    <n v="0"/>
    <n v="13.347999999999997"/>
    <n v="0.44424167803735209"/>
  </r>
  <r>
    <x v="985"/>
    <x v="16"/>
    <s v="TEC-PH-10004897"/>
    <x v="2"/>
    <x v="6"/>
    <n v="23.976000000000003"/>
    <s v="CA-2018-134495"/>
    <n v="0"/>
    <n v="3"/>
    <n v="0.2"/>
    <n v="-5.694300000000001"/>
    <n v="0.41105220110552465"/>
  </r>
  <r>
    <x v="985"/>
    <x v="16"/>
    <s v="OFF-AP-10002222"/>
    <x v="0"/>
    <x v="12"/>
    <n v="20.808"/>
    <s v="CA-2018-134495"/>
    <n v="0"/>
    <n v="3"/>
    <n v="0.2"/>
    <n v="1.8207000000000013"/>
    <n v="0.49507917887403441"/>
  </r>
  <r>
    <x v="985"/>
    <x v="16"/>
    <s v="OFF-LA-10000262"/>
    <x v="0"/>
    <x v="2"/>
    <n v="6.2640000000000002"/>
    <s v="CA-2018-134495"/>
    <n v="0"/>
    <n v="3"/>
    <n v="0.2"/>
    <n v="2.0358000000000001"/>
    <n v="0.4647369236065339"/>
  </r>
  <r>
    <x v="985"/>
    <x v="4"/>
    <s v="OFF-LA-10003663"/>
    <x v="0"/>
    <x v="2"/>
    <n v="5.78"/>
    <s v="CA-2018-147942"/>
    <n v="0"/>
    <n v="2"/>
    <n v="0"/>
    <n v="2.7166000000000001"/>
    <n v="0.4647369236065339"/>
  </r>
  <r>
    <x v="986"/>
    <x v="5"/>
    <s v="FUR-TA-10004534"/>
    <x v="1"/>
    <x v="13"/>
    <n v="411.8"/>
    <s v="CA-2018-121419"/>
    <n v="1"/>
    <n v="2"/>
    <n v="0"/>
    <n v="70.005999999999972"/>
    <n v="0.55975208308209756"/>
  </r>
  <r>
    <x v="986"/>
    <x v="5"/>
    <s v="TEC-AC-10000892"/>
    <x v="2"/>
    <x v="9"/>
    <n v="360"/>
    <s v="CA-2018-121419"/>
    <n v="0"/>
    <n v="4"/>
    <n v="0"/>
    <n v="129.6"/>
    <n v="0.52062335344040378"/>
  </r>
  <r>
    <x v="986"/>
    <x v="4"/>
    <s v="FUR-FU-10003724"/>
    <x v="1"/>
    <x v="8"/>
    <n v="25.11"/>
    <s v="US-2018-123281"/>
    <n v="1"/>
    <n v="3"/>
    <n v="0"/>
    <n v="6.5285999999999991"/>
    <n v="0.4595170286641902"/>
  </r>
  <r>
    <x v="986"/>
    <x v="33"/>
    <s v="OFF-LA-10001569"/>
    <x v="0"/>
    <x v="2"/>
    <n v="14.940000000000001"/>
    <s v="CA-2018-145275"/>
    <n v="1"/>
    <n v="3"/>
    <n v="0"/>
    <n v="6.8723999999999998"/>
    <n v="0.4647369236065339"/>
  </r>
  <r>
    <x v="986"/>
    <x v="37"/>
    <s v="OFF-AR-10000246"/>
    <x v="0"/>
    <x v="4"/>
    <n v="11.12"/>
    <s v="CA-2018-106355"/>
    <n v="1"/>
    <n v="4"/>
    <n v="0"/>
    <n v="2.8911999999999995"/>
    <n v="0.45632477063632687"/>
  </r>
  <r>
    <x v="987"/>
    <x v="2"/>
    <s v="FUR-FU-10001940"/>
    <x v="1"/>
    <x v="8"/>
    <n v="25.472000000000001"/>
    <s v="CA-2018-131156"/>
    <n v="1"/>
    <n v="4"/>
    <n v="0.2"/>
    <n v="7.6416000000000022"/>
    <n v="0.4595170286641902"/>
  </r>
  <r>
    <x v="987"/>
    <x v="1"/>
    <s v="OFF-AR-10003045"/>
    <x v="0"/>
    <x v="4"/>
    <n v="7.0559999999999992"/>
    <s v="CA-2018-127264"/>
    <n v="1"/>
    <n v="3"/>
    <n v="0.2"/>
    <n v="2.2050000000000001"/>
    <n v="0.45632477063632687"/>
  </r>
  <r>
    <x v="988"/>
    <x v="1"/>
    <s v="TEC-PH-10004345"/>
    <x v="2"/>
    <x v="6"/>
    <n v="383.84000000000003"/>
    <s v="CA-2018-157903"/>
    <n v="1"/>
    <n v="4"/>
    <n v="0.2"/>
    <n v="47.97999999999999"/>
    <n v="0.41105220110552465"/>
  </r>
  <r>
    <x v="988"/>
    <x v="20"/>
    <s v="OFF-SU-10000646"/>
    <x v="0"/>
    <x v="14"/>
    <n v="240.37"/>
    <s v="CA-2018-144848"/>
    <n v="1"/>
    <n v="1"/>
    <n v="0"/>
    <n v="7.2111000000000161"/>
    <n v="0.53938093436526824"/>
  </r>
  <r>
    <x v="988"/>
    <x v="20"/>
    <s v="TEC-PH-10002262"/>
    <x v="2"/>
    <x v="6"/>
    <n v="119.02"/>
    <s v="CA-2018-144848"/>
    <n v="0"/>
    <n v="2"/>
    <n v="0"/>
    <n v="33.325600000000009"/>
    <n v="0.41105220110552465"/>
  </r>
  <r>
    <x v="988"/>
    <x v="20"/>
    <s v="TEC-PH-10004006"/>
    <x v="2"/>
    <x v="6"/>
    <n v="41.22"/>
    <s v="CA-2018-144848"/>
    <n v="0"/>
    <n v="1"/>
    <n v="0"/>
    <n v="11.1294"/>
    <n v="0.41105220110552465"/>
  </r>
  <r>
    <x v="988"/>
    <x v="20"/>
    <s v="OFF-EN-10001532"/>
    <x v="0"/>
    <x v="11"/>
    <n v="16.98"/>
    <s v="CA-2018-109211"/>
    <n v="1"/>
    <n v="1"/>
    <n v="0"/>
    <n v="8.49"/>
    <n v="0.44424167803735209"/>
  </r>
  <r>
    <x v="988"/>
    <x v="20"/>
    <s v="OFF-AR-10001545"/>
    <x v="0"/>
    <x v="4"/>
    <n v="7.04"/>
    <s v="CA-2018-140536"/>
    <n v="1"/>
    <n v="4"/>
    <n v="0"/>
    <n v="2.0415999999999999"/>
    <n v="0.45632477063632687"/>
  </r>
  <r>
    <x v="989"/>
    <x v="30"/>
    <s v="OFF-PA-10000474"/>
    <x v="0"/>
    <x v="0"/>
    <n v="106.32"/>
    <s v="CA-2018-107265"/>
    <n v="1"/>
    <n v="3"/>
    <n v="0"/>
    <n v="49.970399999999991"/>
    <n v="0.43613829632717294"/>
  </r>
  <r>
    <x v="989"/>
    <x v="15"/>
    <s v="OFF-BI-10003669"/>
    <x v="0"/>
    <x v="3"/>
    <n v="8.1000000000000014"/>
    <s v="CA-2018-161592"/>
    <n v="1"/>
    <n v="5"/>
    <n v="0.7"/>
    <n v="-5.9399999999999977"/>
    <n v="0.46881743173671325"/>
  </r>
  <r>
    <x v="990"/>
    <x v="16"/>
    <s v="FUR-TA-10003473"/>
    <x v="1"/>
    <x v="13"/>
    <n v="620.61450000000013"/>
    <s v="US-2018-100930"/>
    <n v="1"/>
    <n v="3"/>
    <n v="0.45"/>
    <n v="-248.24579999999992"/>
    <n v="0.55975208308209756"/>
  </r>
  <r>
    <x v="990"/>
    <x v="16"/>
    <s v="FUR-FU-10004017"/>
    <x v="1"/>
    <x v="8"/>
    <n v="258.072"/>
    <s v="US-2018-100930"/>
    <n v="0"/>
    <n v="3"/>
    <n v="0.2"/>
    <n v="0"/>
    <n v="0.4595170286641902"/>
  </r>
  <r>
    <x v="990"/>
    <x v="16"/>
    <s v="FUR-TA-10001705"/>
    <x v="1"/>
    <x v="13"/>
    <n v="233.86"/>
    <s v="US-2018-100930"/>
    <n v="0"/>
    <n v="2"/>
    <n v="0.45"/>
    <n v="-102.04800000000003"/>
    <n v="0.55975208308209756"/>
  </r>
  <r>
    <x v="990"/>
    <x v="16"/>
    <s v="TEC-PH-10000576"/>
    <x v="2"/>
    <x v="6"/>
    <n v="219.18400000000003"/>
    <s v="CA-2018-165904"/>
    <n v="1"/>
    <n v="2"/>
    <n v="0.2"/>
    <n v="19.178600000000003"/>
    <n v="0.41105220110552465"/>
  </r>
  <r>
    <x v="990"/>
    <x v="16"/>
    <s v="TEC-AC-10003832"/>
    <x v="2"/>
    <x v="9"/>
    <n v="617.97600000000011"/>
    <s v="US-2018-100930"/>
    <n v="0"/>
    <n v="3"/>
    <n v="0.2"/>
    <n v="-7.724700000000098"/>
    <n v="0.52062335344040378"/>
  </r>
  <r>
    <x v="990"/>
    <x v="16"/>
    <s v="OFF-AR-10003156"/>
    <x v="0"/>
    <x v="4"/>
    <n v="16.256"/>
    <s v="CA-2018-165904"/>
    <n v="0"/>
    <n v="2"/>
    <n v="0.2"/>
    <n v="1.2192000000000007"/>
    <n v="0.45632477063632687"/>
  </r>
  <r>
    <x v="990"/>
    <x v="16"/>
    <s v="OFF-BI-10001679"/>
    <x v="0"/>
    <x v="3"/>
    <n v="5.3280000000000012"/>
    <s v="US-2018-100930"/>
    <n v="0"/>
    <n v="2"/>
    <n v="0.7"/>
    <n v="-3.5519999999999996"/>
    <n v="0.46881743173671325"/>
  </r>
  <r>
    <x v="991"/>
    <x v="5"/>
    <s v="OFF-BI-10001359"/>
    <x v="0"/>
    <x v="3"/>
    <n v="2690.9700000000003"/>
    <s v="CA-2018-157854"/>
    <n v="1"/>
    <n v="3"/>
    <n v="0"/>
    <n v="1264.7558999999999"/>
    <n v="0.46881743173671325"/>
  </r>
  <r>
    <x v="991"/>
    <x v="23"/>
    <s v="OFF-ST-10001780"/>
    <x v="0"/>
    <x v="1"/>
    <n v="2591.56"/>
    <s v="CA-2018-112333"/>
    <n v="1"/>
    <n v="4"/>
    <n v="0"/>
    <n v="621.97440000000006"/>
    <n v="0.44610841445725197"/>
  </r>
  <r>
    <x v="991"/>
    <x v="14"/>
    <s v="FUR-FU-10004188"/>
    <x v="1"/>
    <x v="8"/>
    <n v="306.89999999999998"/>
    <s v="US-2018-136721"/>
    <n v="1"/>
    <n v="3"/>
    <n v="0"/>
    <n v="79.793999999999997"/>
    <n v="0.4595170286641902"/>
  </r>
  <r>
    <x v="991"/>
    <x v="14"/>
    <s v="FUR-FU-10004665"/>
    <x v="1"/>
    <x v="8"/>
    <n v="273.95999999999998"/>
    <s v="US-2018-136721"/>
    <n v="0"/>
    <n v="2"/>
    <n v="0"/>
    <n v="71.229600000000005"/>
    <n v="0.4595170286641902"/>
  </r>
  <r>
    <x v="991"/>
    <x v="4"/>
    <s v="OFF-PA-10001878"/>
    <x v="0"/>
    <x v="0"/>
    <n v="244.54999999999998"/>
    <s v="CA-2018-150987"/>
    <n v="1"/>
    <n v="5"/>
    <n v="0"/>
    <n v="114.93849999999998"/>
    <n v="0.43613829632717294"/>
  </r>
  <r>
    <x v="991"/>
    <x v="4"/>
    <s v="OFF-PA-10002923"/>
    <x v="0"/>
    <x v="0"/>
    <n v="195.76"/>
    <s v="CA-2018-150987"/>
    <n v="0"/>
    <n v="4"/>
    <n v="0"/>
    <n v="97.88"/>
    <n v="0.43613829632717294"/>
  </r>
  <r>
    <x v="991"/>
    <x v="5"/>
    <s v="FUR-FU-10003832"/>
    <x v="1"/>
    <x v="8"/>
    <n v="56.28"/>
    <s v="CA-2018-157854"/>
    <n v="0"/>
    <n v="6"/>
    <n v="0"/>
    <n v="15.758400000000002"/>
    <n v="0.4595170286641902"/>
  </r>
  <r>
    <x v="991"/>
    <x v="23"/>
    <s v="OFF-AP-10001962"/>
    <x v="0"/>
    <x v="12"/>
    <n v="41.95"/>
    <s v="CA-2018-112333"/>
    <n v="0"/>
    <n v="5"/>
    <n v="0"/>
    <n v="10.487500000000001"/>
    <n v="0.49507917887403441"/>
  </r>
  <r>
    <x v="992"/>
    <x v="20"/>
    <s v="OFF-ST-10001097"/>
    <x v="0"/>
    <x v="1"/>
    <n v="501.81000000000006"/>
    <s v="CA-2018-135279"/>
    <n v="1"/>
    <n v="3"/>
    <n v="0"/>
    <n v="0"/>
    <n v="0.44610841445725197"/>
  </r>
  <r>
    <x v="992"/>
    <x v="14"/>
    <s v="OFF-BI-10002867"/>
    <x v="0"/>
    <x v="3"/>
    <n v="478.24"/>
    <s v="CA-2018-112900"/>
    <n v="1"/>
    <n v="8"/>
    <n v="0"/>
    <n v="219.99039999999997"/>
    <n v="0.46881743173671325"/>
  </r>
  <r>
    <x v="992"/>
    <x v="16"/>
    <s v="OFF-PA-10000994"/>
    <x v="0"/>
    <x v="0"/>
    <n v="251.64"/>
    <s v="CA-2018-122154"/>
    <n v="1"/>
    <n v="3"/>
    <n v="0.2"/>
    <n v="88.073999999999984"/>
    <n v="0.43613829632717294"/>
  </r>
  <r>
    <x v="992"/>
    <x v="20"/>
    <s v="OFF-PA-10001281"/>
    <x v="0"/>
    <x v="0"/>
    <n v="191.6"/>
    <s v="CA-2018-135279"/>
    <n v="0"/>
    <n v="4"/>
    <n v="0"/>
    <n v="91.967999999999989"/>
    <n v="0.43613829632717294"/>
  </r>
  <r>
    <x v="992"/>
    <x v="2"/>
    <s v="OFF-PA-10001033"/>
    <x v="0"/>
    <x v="0"/>
    <n v="65.584000000000003"/>
    <s v="CA-2018-169404"/>
    <n v="1"/>
    <n v="2"/>
    <n v="0.2"/>
    <n v="23.7742"/>
    <n v="0.43613829632717294"/>
  </r>
  <r>
    <x v="992"/>
    <x v="2"/>
    <s v="OFF-BI-10004492"/>
    <x v="0"/>
    <x v="3"/>
    <n v="37.896000000000001"/>
    <s v="CA-2018-169404"/>
    <n v="0"/>
    <n v="4"/>
    <n v="0.7"/>
    <n v="-29.053600000000003"/>
    <n v="0.46881743173671325"/>
  </r>
  <r>
    <x v="992"/>
    <x v="20"/>
    <s v="OFF-AR-10004344"/>
    <x v="0"/>
    <x v="4"/>
    <n v="35.97"/>
    <s v="CA-2018-135279"/>
    <n v="0"/>
    <n v="3"/>
    <n v="0"/>
    <n v="9.7118999999999982"/>
    <n v="0.45632477063632687"/>
  </r>
  <r>
    <x v="992"/>
    <x v="16"/>
    <s v="OFF-BI-10002026"/>
    <x v="0"/>
    <x v="3"/>
    <n v="17.430000000000003"/>
    <s v="CA-2018-122154"/>
    <n v="0"/>
    <n v="1"/>
    <n v="0.7"/>
    <n v="-13.363000000000003"/>
    <n v="0.46881743173671325"/>
  </r>
  <r>
    <x v="992"/>
    <x v="16"/>
    <s v="OFF-LA-10000121"/>
    <x v="0"/>
    <x v="2"/>
    <n v="15.120000000000001"/>
    <s v="CA-2018-122154"/>
    <n v="0"/>
    <n v="3"/>
    <n v="0.2"/>
    <n v="4.9139999999999988"/>
    <n v="0.4647369236065339"/>
  </r>
  <r>
    <x v="992"/>
    <x v="20"/>
    <s v="OFF-PA-10004621"/>
    <x v="0"/>
    <x v="0"/>
    <n v="12.96"/>
    <s v="CA-2018-135279"/>
    <n v="0"/>
    <n v="2"/>
    <n v="0"/>
    <n v="6.2208000000000006"/>
    <n v="0.43613829632717294"/>
  </r>
  <r>
    <x v="992"/>
    <x v="20"/>
    <s v="OFF-LA-10004055"/>
    <x v="0"/>
    <x v="2"/>
    <n v="9.82"/>
    <s v="CA-2018-135279"/>
    <n v="0"/>
    <n v="2"/>
    <n v="0"/>
    <n v="4.8117999999999999"/>
    <n v="0.4647369236065339"/>
  </r>
  <r>
    <x v="992"/>
    <x v="20"/>
    <s v="OFF-LA-10001613"/>
    <x v="0"/>
    <x v="2"/>
    <n v="8.64"/>
    <s v="CA-2018-135279"/>
    <n v="0"/>
    <n v="3"/>
    <n v="0"/>
    <n v="4.2336"/>
    <n v="0.4647369236065339"/>
  </r>
  <r>
    <x v="993"/>
    <x v="37"/>
    <s v="OFF-ST-10003692"/>
    <x v="0"/>
    <x v="1"/>
    <n v="286.14999999999998"/>
    <s v="CA-2018-150623"/>
    <n v="1"/>
    <n v="5"/>
    <n v="0"/>
    <n v="71.537499999999994"/>
    <n v="0.44610841445725197"/>
  </r>
  <r>
    <x v="993"/>
    <x v="2"/>
    <s v="OFF-AP-10000026"/>
    <x v="0"/>
    <x v="12"/>
    <n v="195.10400000000001"/>
    <s v="CA-2018-135069"/>
    <n v="1"/>
    <n v="4"/>
    <n v="0.2"/>
    <n v="21.949199999999969"/>
    <n v="0.49507917887403441"/>
  </r>
  <r>
    <x v="993"/>
    <x v="37"/>
    <s v="TEC-AC-10004571"/>
    <x v="2"/>
    <x v="9"/>
    <n v="99.99"/>
    <s v="CA-2018-150623"/>
    <n v="0"/>
    <n v="1"/>
    <n v="0"/>
    <n v="41.995800000000003"/>
    <n v="0.52062335344040378"/>
  </r>
  <r>
    <x v="993"/>
    <x v="0"/>
    <s v="TEC-AC-10001714"/>
    <x v="2"/>
    <x v="9"/>
    <n v="95.736000000000004"/>
    <s v="CA-2018-125115"/>
    <n v="1"/>
    <n v="3"/>
    <n v="0.2"/>
    <n v="20.343900000000001"/>
    <n v="0.52062335344040378"/>
  </r>
  <r>
    <x v="993"/>
    <x v="2"/>
    <s v="FUR-FU-10003878"/>
    <x v="1"/>
    <x v="8"/>
    <n v="36.671999999999997"/>
    <s v="CA-2018-135069"/>
    <n v="0"/>
    <n v="3"/>
    <n v="0.2"/>
    <n v="6.4176000000000002"/>
    <n v="0.4595170286641902"/>
  </r>
  <r>
    <x v="993"/>
    <x v="16"/>
    <s v="FUR-FU-10003829"/>
    <x v="1"/>
    <x v="8"/>
    <n v="12.320000000000002"/>
    <s v="CA-2018-115070"/>
    <n v="1"/>
    <n v="5"/>
    <n v="0.2"/>
    <n v="1.8479999999999985"/>
    <n v="0.4595170286641902"/>
  </r>
  <r>
    <x v="993"/>
    <x v="0"/>
    <s v="OFF-PA-10004101"/>
    <x v="0"/>
    <x v="0"/>
    <n v="10.368000000000002"/>
    <s v="CA-2018-125115"/>
    <n v="0"/>
    <n v="2"/>
    <n v="0.2"/>
    <n v="3.6288"/>
    <n v="0.43613829632717294"/>
  </r>
  <r>
    <x v="993"/>
    <x v="23"/>
    <s v="OFF-PA-10004569"/>
    <x v="0"/>
    <x v="0"/>
    <n v="7.61"/>
    <s v="CA-2018-161984"/>
    <n v="1"/>
    <n v="1"/>
    <n v="0"/>
    <n v="3.5766999999999998"/>
    <n v="0.43613829632717294"/>
  </r>
  <r>
    <x v="993"/>
    <x v="23"/>
    <s v="OFF-FA-10000624"/>
    <x v="0"/>
    <x v="7"/>
    <n v="7.16"/>
    <s v="CA-2018-161984"/>
    <n v="0"/>
    <n v="2"/>
    <n v="0"/>
    <n v="3.58"/>
    <n v="0.51168203684699509"/>
  </r>
  <r>
    <x v="993"/>
    <x v="16"/>
    <s v="OFF-BI-10003712"/>
    <x v="0"/>
    <x v="3"/>
    <n v="4.4190000000000005"/>
    <s v="CA-2018-115070"/>
    <n v="0"/>
    <n v="3"/>
    <n v="0.7"/>
    <n v="-3.0933000000000002"/>
    <n v="0.46881743173671325"/>
  </r>
  <r>
    <x v="994"/>
    <x v="4"/>
    <s v="TEC-AC-10001767"/>
    <x v="2"/>
    <x v="9"/>
    <n v="199.95000000000002"/>
    <s v="CA-2018-166128"/>
    <n v="1"/>
    <n v="5"/>
    <n v="0"/>
    <n v="21.994499999999988"/>
    <n v="0.52062335344040378"/>
  </r>
  <r>
    <x v="994"/>
    <x v="10"/>
    <s v="TEC-AC-10003441"/>
    <x v="2"/>
    <x v="9"/>
    <n v="27.12"/>
    <s v="US-2018-100482"/>
    <n v="1"/>
    <n v="2"/>
    <n v="0.2"/>
    <n v="-4.7460000000000013"/>
    <n v="0.52062335344040378"/>
  </r>
  <r>
    <x v="994"/>
    <x v="4"/>
    <s v="OFF-AR-10001221"/>
    <x v="0"/>
    <x v="4"/>
    <n v="41.86"/>
    <s v="CA-2018-166128"/>
    <n v="0"/>
    <n v="7"/>
    <n v="0"/>
    <n v="14.232399999999998"/>
    <n v="0.45632477063632687"/>
  </r>
  <r>
    <x v="994"/>
    <x v="25"/>
    <s v="OFF-AR-10000127"/>
    <x v="0"/>
    <x v="4"/>
    <n v="20.992000000000001"/>
    <s v="CA-2018-130904"/>
    <n v="1"/>
    <n v="8"/>
    <n v="0.2"/>
    <n v="2.3615999999999966"/>
    <n v="0.45632477063632687"/>
  </r>
  <r>
    <x v="994"/>
    <x v="10"/>
    <s v="OFF-ST-10001325"/>
    <x v="0"/>
    <x v="1"/>
    <n v="16.768000000000001"/>
    <s v="US-2018-100482"/>
    <n v="0"/>
    <n v="2"/>
    <n v="0.2"/>
    <n v="1.4672000000000001"/>
    <n v="0.44610841445725197"/>
  </r>
  <r>
    <x v="994"/>
    <x v="0"/>
    <s v="OFF-BI-10004738"/>
    <x v="0"/>
    <x v="3"/>
    <n v="11.363999999999997"/>
    <s v="US-2018-143028"/>
    <n v="1"/>
    <n v="3"/>
    <n v="0.8"/>
    <n v="-17.045999999999999"/>
    <n v="0.46881743173671325"/>
  </r>
  <r>
    <x v="994"/>
    <x v="25"/>
    <s v="OFF-AR-10000422"/>
    <x v="0"/>
    <x v="4"/>
    <n v="1.752"/>
    <s v="CA-2018-130904"/>
    <n v="0"/>
    <n v="1"/>
    <n v="0.2"/>
    <n v="0.15329999999999994"/>
    <n v="0.45632477063632687"/>
  </r>
  <r>
    <x v="995"/>
    <x v="43"/>
    <s v="OFF-PA-10001712"/>
    <x v="0"/>
    <x v="0"/>
    <n v="39.96"/>
    <s v="CA-2018-122735"/>
    <n v="1"/>
    <n v="4"/>
    <n v="0"/>
    <n v="17.981999999999999"/>
    <n v="0.43613829632717294"/>
  </r>
  <r>
    <x v="995"/>
    <x v="43"/>
    <s v="OFF-BI-10004364"/>
    <x v="0"/>
    <x v="3"/>
    <n v="29.700000000000003"/>
    <s v="CA-2018-122735"/>
    <n v="0"/>
    <n v="5"/>
    <n v="0"/>
    <n v="13.365"/>
    <n v="0.46881743173671325"/>
  </r>
  <r>
    <x v="996"/>
    <x v="22"/>
    <s v="OFF-BI-10003091"/>
    <x v="0"/>
    <x v="3"/>
    <n v="895.92"/>
    <s v="CA-2018-155460"/>
    <n v="1"/>
    <n v="5"/>
    <n v="0.2"/>
    <n v="302.37299999999993"/>
    <n v="0.46881743173671325"/>
  </r>
  <r>
    <x v="996"/>
    <x v="4"/>
    <s v="FUR-CH-10003774"/>
    <x v="1"/>
    <x v="5"/>
    <n v="436.70400000000006"/>
    <s v="CA-2018-135076"/>
    <n v="1"/>
    <n v="6"/>
    <n v="0.2"/>
    <n v="-38.211600000000033"/>
    <n v="0.46529189879902266"/>
  </r>
  <r>
    <x v="996"/>
    <x v="2"/>
    <s v="OFF-FA-10004076"/>
    <x v="0"/>
    <x v="7"/>
    <n v="7.92"/>
    <s v="CA-2018-141663"/>
    <n v="1"/>
    <n v="5"/>
    <n v="0.2"/>
    <n v="1.6829999999999994"/>
    <n v="0.51168203684699509"/>
  </r>
  <r>
    <x v="996"/>
    <x v="22"/>
    <s v="OFF-PA-10002479"/>
    <x v="0"/>
    <x v="0"/>
    <n v="5.28"/>
    <s v="CA-2018-155460"/>
    <n v="0"/>
    <n v="1"/>
    <n v="0"/>
    <n v="2.3759999999999999"/>
    <n v="0.43613829632717294"/>
  </r>
  <r>
    <x v="997"/>
    <x v="20"/>
    <s v="FUR-BO-10003441"/>
    <x v="1"/>
    <x v="10"/>
    <n v="242.35200000000003"/>
    <s v="CA-2018-131233"/>
    <n v="1"/>
    <n v="3"/>
    <n v="0.2"/>
    <n v="9.0881999999999721"/>
    <n v="0.5176847302647779"/>
  </r>
  <r>
    <x v="997"/>
    <x v="25"/>
    <s v="FUR-BO-10003433"/>
    <x v="1"/>
    <x v="10"/>
    <n v="198.27200000000002"/>
    <s v="US-2018-126060"/>
    <n v="1"/>
    <n v="8"/>
    <n v="0.2"/>
    <n v="-32.219200000000022"/>
    <n v="0.5176847302647779"/>
  </r>
  <r>
    <x v="997"/>
    <x v="10"/>
    <s v="OFF-AR-10001468"/>
    <x v="0"/>
    <x v="4"/>
    <n v="89.855999999999995"/>
    <s v="CA-2018-144932"/>
    <n v="1"/>
    <n v="3"/>
    <n v="0.2"/>
    <n v="21.340800000000002"/>
    <n v="0.45632477063632687"/>
  </r>
  <r>
    <x v="997"/>
    <x v="23"/>
    <s v="FUR-FU-10004018"/>
    <x v="1"/>
    <x v="8"/>
    <n v="74.45"/>
    <s v="CA-2018-127117"/>
    <n v="1"/>
    <n v="5"/>
    <n v="0"/>
    <n v="20.101500000000001"/>
    <n v="0.4595170286641902"/>
  </r>
  <r>
    <x v="997"/>
    <x v="10"/>
    <s v="OFF-AR-10003560"/>
    <x v="0"/>
    <x v="4"/>
    <n v="14.592000000000002"/>
    <s v="CA-2018-144932"/>
    <n v="0"/>
    <n v="3"/>
    <n v="0.2"/>
    <n v="2.5535999999999985"/>
    <n v="0.45632477063632687"/>
  </r>
  <r>
    <x v="997"/>
    <x v="10"/>
    <s v="OFF-PA-10004971"/>
    <x v="0"/>
    <x v="0"/>
    <n v="13.872000000000002"/>
    <s v="CA-2018-144932"/>
    <n v="0"/>
    <n v="3"/>
    <n v="0.2"/>
    <n v="5.0286000000000008"/>
    <n v="0.43613829632717294"/>
  </r>
  <r>
    <x v="997"/>
    <x v="20"/>
    <s v="OFF-BI-10000829"/>
    <x v="0"/>
    <x v="3"/>
    <n v="10.776000000000002"/>
    <s v="CA-2018-131233"/>
    <n v="0"/>
    <n v="3"/>
    <n v="0.2"/>
    <n v="3.5021999999999989"/>
    <n v="0.46881743173671325"/>
  </r>
  <r>
    <x v="997"/>
    <x v="24"/>
    <s v="OFF-BI-10003460"/>
    <x v="0"/>
    <x v="3"/>
    <n v="8.76"/>
    <s v="CA-2018-159604"/>
    <n v="1"/>
    <n v="2"/>
    <n v="0"/>
    <n v="4.2047999999999996"/>
    <n v="0.46881743173671325"/>
  </r>
  <r>
    <x v="998"/>
    <x v="17"/>
    <s v="FUR-FU-10004460"/>
    <x v="1"/>
    <x v="8"/>
    <n v="196.45"/>
    <s v="CA-2018-118857"/>
    <n v="1"/>
    <n v="5"/>
    <n v="0"/>
    <n v="70.72199999999998"/>
    <n v="0.4595170286641902"/>
  </r>
  <r>
    <x v="998"/>
    <x v="4"/>
    <s v="OFF-PA-10002254"/>
    <x v="0"/>
    <x v="0"/>
    <n v="79.14"/>
    <s v="CA-2018-134635"/>
    <n v="1"/>
    <n v="3"/>
    <n v="0"/>
    <n v="36.404399999999995"/>
    <n v="0.43613829632717294"/>
  </r>
  <r>
    <x v="998"/>
    <x v="0"/>
    <s v="OFF-PA-10001826"/>
    <x v="0"/>
    <x v="0"/>
    <n v="20.736000000000004"/>
    <s v="US-2018-141698"/>
    <n v="1"/>
    <n v="4"/>
    <n v="0.2"/>
    <n v="7.2576000000000001"/>
    <n v="0.43613829632717294"/>
  </r>
  <r>
    <x v="998"/>
    <x v="16"/>
    <s v="OFF-BI-10004654"/>
    <x v="0"/>
    <x v="3"/>
    <n v="15.570000000000004"/>
    <s v="CA-2018-161851"/>
    <n v="1"/>
    <n v="3"/>
    <n v="0.7"/>
    <n v="-11.936999999999998"/>
    <n v="0.46881743173671325"/>
  </r>
  <r>
    <x v="998"/>
    <x v="25"/>
    <s v="OFF-PA-10002365"/>
    <x v="0"/>
    <x v="0"/>
    <n v="15.552000000000003"/>
    <s v="CA-2018-114412"/>
    <n v="1"/>
    <n v="3"/>
    <n v="0.2"/>
    <n v="5.4432"/>
    <n v="0.43613829632717294"/>
  </r>
  <r>
    <x v="998"/>
    <x v="6"/>
    <s v="OFF-AR-10002804"/>
    <x v="0"/>
    <x v="4"/>
    <n v="4.8899999999999997"/>
    <s v="CA-2018-126774"/>
    <n v="1"/>
    <n v="1"/>
    <n v="0"/>
    <n v="2.0049000000000001"/>
    <n v="0.45632477063632687"/>
  </r>
  <r>
    <x v="999"/>
    <x v="33"/>
    <s v="OFF-SU-10000157"/>
    <x v="0"/>
    <x v="14"/>
    <n v="477.24"/>
    <s v="CA-2018-122707"/>
    <n v="1"/>
    <n v="4"/>
    <n v="0"/>
    <n v="9.5448000000000093"/>
    <n v="0.53938093436526824"/>
  </r>
  <r>
    <x v="999"/>
    <x v="4"/>
    <s v="OFF-ST-10004804"/>
    <x v="0"/>
    <x v="1"/>
    <n v="205.92"/>
    <s v="CA-2018-108070"/>
    <n v="1"/>
    <n v="4"/>
    <n v="0"/>
    <n v="2.0592000000000041"/>
    <n v="0.44610841445725197"/>
  </r>
  <r>
    <x v="999"/>
    <x v="4"/>
    <s v="FUR-BO-10001337"/>
    <x v="1"/>
    <x v="10"/>
    <n v="102.833"/>
    <s v="CA-2018-108070"/>
    <n v="0"/>
    <n v="1"/>
    <n v="0.15"/>
    <n v="-6.0489999999999995"/>
    <n v="0.5176847302647779"/>
  </r>
  <r>
    <x v="999"/>
    <x v="33"/>
    <s v="TEC-AC-10004227"/>
    <x v="2"/>
    <x v="9"/>
    <n v="25.98"/>
    <s v="CA-2018-122707"/>
    <n v="0"/>
    <n v="2"/>
    <n v="0"/>
    <n v="1.558799999999998"/>
    <n v="0.52062335344040378"/>
  </r>
  <r>
    <x v="999"/>
    <x v="4"/>
    <s v="OFF-AP-10000027"/>
    <x v="0"/>
    <x v="12"/>
    <n v="40.74"/>
    <s v="US-2018-138086"/>
    <n v="1"/>
    <n v="3"/>
    <n v="0"/>
    <n v="12.222"/>
    <n v="0.49507917887403441"/>
  </r>
  <r>
    <x v="999"/>
    <x v="0"/>
    <s v="OFF-ST-10002301"/>
    <x v="0"/>
    <x v="1"/>
    <n v="32.544000000000004"/>
    <s v="US-2018-156356"/>
    <n v="1"/>
    <n v="2"/>
    <n v="0.2"/>
    <n v="-7.7292000000000041"/>
    <n v="0.44610841445725197"/>
  </r>
  <r>
    <x v="999"/>
    <x v="0"/>
    <s v="OFF-BI-10000632"/>
    <x v="0"/>
    <x v="3"/>
    <n v="26.045999999999992"/>
    <s v="US-2018-156356"/>
    <n v="0"/>
    <n v="3"/>
    <n v="0.8"/>
    <n v="-44.278199999999998"/>
    <n v="0.46881743173671325"/>
  </r>
  <r>
    <x v="999"/>
    <x v="1"/>
    <s v="OFF-AR-10001419"/>
    <x v="0"/>
    <x v="4"/>
    <n v="16.520000000000003"/>
    <s v="CA-2018-109946"/>
    <n v="1"/>
    <n v="5"/>
    <n v="0.2"/>
    <n v="2.0649999999999986"/>
    <n v="0.45632477063632687"/>
  </r>
  <r>
    <x v="999"/>
    <x v="10"/>
    <s v="OFF-BI-10001553"/>
    <x v="0"/>
    <x v="3"/>
    <n v="13.710000000000003"/>
    <s v="CA-2018-136497"/>
    <n v="1"/>
    <n v="5"/>
    <n v="0.7"/>
    <n v="-10.053999999999998"/>
    <n v="0.46881743173671325"/>
  </r>
  <r>
    <x v="999"/>
    <x v="0"/>
    <s v="OFF-BI-10001107"/>
    <x v="0"/>
    <x v="3"/>
    <n v="2.8959999999999995"/>
    <s v="US-2018-156356"/>
    <n v="0"/>
    <n v="1"/>
    <n v="0.8"/>
    <n v="-4.7784000000000013"/>
    <n v="0.46881743173671325"/>
  </r>
  <r>
    <x v="1000"/>
    <x v="26"/>
    <s v="TEC-MA-10000822"/>
    <x v="2"/>
    <x v="15"/>
    <n v="2549.9850000000006"/>
    <s v="CA-2018-134845"/>
    <n v="1"/>
    <n v="5"/>
    <n v="0.7"/>
    <n v="-3399.9800000000009"/>
    <n v="0.5183572270896134"/>
  </r>
  <r>
    <x v="1000"/>
    <x v="4"/>
    <s v="FUR-CH-10003774"/>
    <x v="1"/>
    <x v="5"/>
    <n v="218.35200000000003"/>
    <s v="CA-2018-128965"/>
    <n v="1"/>
    <n v="3"/>
    <n v="0.2"/>
    <n v="-19.105800000000016"/>
    <n v="0.46529189879902266"/>
  </r>
  <r>
    <x v="1000"/>
    <x v="1"/>
    <s v="OFF-ST-10001418"/>
    <x v="0"/>
    <x v="1"/>
    <n v="195.136"/>
    <s v="US-2018-129203"/>
    <n v="1"/>
    <n v="4"/>
    <n v="0.2"/>
    <n v="-43.9056"/>
    <n v="0.44610841445725197"/>
  </r>
  <r>
    <x v="1000"/>
    <x v="2"/>
    <s v="FUR-FU-10001473"/>
    <x v="1"/>
    <x v="8"/>
    <n v="60.311999999999998"/>
    <s v="CA-2018-119389"/>
    <n v="1"/>
    <n v="3"/>
    <n v="0.2"/>
    <n v="5.2773000000000003"/>
    <n v="0.4595170286641902"/>
  </r>
  <r>
    <x v="1000"/>
    <x v="4"/>
    <s v="TEC-AC-10001383"/>
    <x v="2"/>
    <x v="9"/>
    <n v="274.89"/>
    <s v="CA-2018-128965"/>
    <n v="0"/>
    <n v="11"/>
    <n v="0"/>
    <n v="46.731299999999962"/>
    <n v="0.52062335344040378"/>
  </r>
  <r>
    <x v="1000"/>
    <x v="4"/>
    <s v="OFF-PA-10004911"/>
    <x v="0"/>
    <x v="0"/>
    <n v="28.14"/>
    <s v="CA-2018-128965"/>
    <n v="0"/>
    <n v="3"/>
    <n v="0"/>
    <n v="13.507200000000001"/>
    <n v="0.43613829632717294"/>
  </r>
  <r>
    <x v="1000"/>
    <x v="4"/>
    <s v="OFF-LA-10003190"/>
    <x v="0"/>
    <x v="2"/>
    <n v="23.04"/>
    <s v="CA-2018-128965"/>
    <n v="0"/>
    <n v="8"/>
    <n v="0"/>
    <n v="11.2896"/>
    <n v="0.4647369236065339"/>
  </r>
  <r>
    <x v="1000"/>
    <x v="26"/>
    <s v="OFF-BI-10001543"/>
    <x v="0"/>
    <x v="3"/>
    <n v="21.594000000000005"/>
    <s v="CA-2018-134845"/>
    <n v="0"/>
    <n v="2"/>
    <n v="0.7"/>
    <n v="-15.835599999999999"/>
    <n v="0.46881743173671325"/>
  </r>
  <r>
    <x v="1000"/>
    <x v="26"/>
    <s v="OFF-PA-10002005"/>
    <x v="0"/>
    <x v="0"/>
    <n v="20.736000000000004"/>
    <s v="CA-2018-134845"/>
    <n v="0"/>
    <n v="4"/>
    <n v="0.2"/>
    <n v="7.2576000000000001"/>
    <n v="0.43613829632717294"/>
  </r>
  <r>
    <x v="1000"/>
    <x v="26"/>
    <s v="OFF-BI-10000773"/>
    <x v="0"/>
    <x v="3"/>
    <n v="12.030000000000001"/>
    <s v="CA-2018-134845"/>
    <n v="0"/>
    <n v="5"/>
    <n v="0.7"/>
    <n v="-9.222999999999999"/>
    <n v="0.46881743173671325"/>
  </r>
  <r>
    <x v="1000"/>
    <x v="4"/>
    <s v="OFF-FA-10001561"/>
    <x v="0"/>
    <x v="7"/>
    <n v="10.9"/>
    <s v="CA-2018-128965"/>
    <n v="0"/>
    <n v="5"/>
    <n v="0"/>
    <n v="3.5970000000000004"/>
    <n v="0.51168203684699509"/>
  </r>
  <r>
    <x v="1000"/>
    <x v="26"/>
    <s v="OFF-BI-10003355"/>
    <x v="0"/>
    <x v="3"/>
    <n v="8.9640000000000022"/>
    <s v="CA-2018-134845"/>
    <n v="0"/>
    <n v="6"/>
    <n v="0.7"/>
    <n v="-6.573599999999999"/>
    <n v="0.46881743173671325"/>
  </r>
  <r>
    <x v="1000"/>
    <x v="4"/>
    <s v="OFF-LA-10001404"/>
    <x v="0"/>
    <x v="2"/>
    <n v="7.38"/>
    <s v="CA-2018-128965"/>
    <n v="0"/>
    <n v="2"/>
    <n v="0"/>
    <n v="3.4685999999999999"/>
    <n v="0.4647369236065339"/>
  </r>
  <r>
    <x v="1001"/>
    <x v="10"/>
    <s v="OFF-ST-10000078"/>
    <x v="0"/>
    <x v="1"/>
    <n v="848.5440000000001"/>
    <s v="US-2018-166324"/>
    <n v="1"/>
    <n v="4"/>
    <n v="0.2"/>
    <n v="-21.213600000000099"/>
    <n v="0.44610841445725197"/>
  </r>
  <r>
    <x v="1001"/>
    <x v="2"/>
    <s v="OFF-ST-10000142"/>
    <x v="0"/>
    <x v="1"/>
    <n v="332.70400000000001"/>
    <s v="CA-2018-151484"/>
    <n v="1"/>
    <n v="1"/>
    <n v="0.2"/>
    <n v="33.270399999999981"/>
    <n v="0.44610841445725197"/>
  </r>
  <r>
    <x v="1001"/>
    <x v="1"/>
    <s v="FUR-CH-10002602"/>
    <x v="1"/>
    <x v="5"/>
    <n v="317.05799999999999"/>
    <s v="CA-2018-100615"/>
    <n v="1"/>
    <n v="3"/>
    <n v="0.3"/>
    <n v="-18.117599999999996"/>
    <n v="0.46529189879902266"/>
  </r>
  <r>
    <x v="1001"/>
    <x v="14"/>
    <s v="OFF-BI-10001989"/>
    <x v="0"/>
    <x v="3"/>
    <n v="146.86000000000001"/>
    <s v="CA-2018-119655"/>
    <n v="1"/>
    <n v="7"/>
    <n v="0"/>
    <n v="70.492799999999988"/>
    <n v="0.46881743173671325"/>
  </r>
  <r>
    <x v="1001"/>
    <x v="10"/>
    <s v="TEC-PH-10004080"/>
    <x v="2"/>
    <x v="6"/>
    <n v="122.38199999999999"/>
    <s v="US-2018-166324"/>
    <n v="0"/>
    <n v="3"/>
    <n v="0.4"/>
    <n v="-24.476399999999998"/>
    <n v="0.41105220110552465"/>
  </r>
  <r>
    <x v="1001"/>
    <x v="2"/>
    <s v="FUR-FU-10001876"/>
    <x v="1"/>
    <x v="8"/>
    <n v="51.967999999999996"/>
    <s v="CA-2018-151484"/>
    <n v="0"/>
    <n v="2"/>
    <n v="0.2"/>
    <n v="10.393599999999998"/>
    <n v="0.4595170286641902"/>
  </r>
  <r>
    <x v="1001"/>
    <x v="2"/>
    <s v="OFF-ST-10002370"/>
    <x v="0"/>
    <x v="1"/>
    <n v="51.336000000000006"/>
    <s v="CA-2018-151484"/>
    <n v="0"/>
    <n v="3"/>
    <n v="0.2"/>
    <n v="5.7752999999999961"/>
    <n v="0.44610841445725197"/>
  </r>
  <r>
    <x v="1001"/>
    <x v="1"/>
    <s v="FUR-FU-10004597"/>
    <x v="1"/>
    <x v="8"/>
    <n v="44.400000000000006"/>
    <s v="CA-2018-166849"/>
    <n v="1"/>
    <n v="2"/>
    <n v="0.6"/>
    <n v="-52.169999999999987"/>
    <n v="0.4595170286641902"/>
  </r>
  <r>
    <x v="1001"/>
    <x v="2"/>
    <s v="FUR-FU-10004671"/>
    <x v="1"/>
    <x v="8"/>
    <n v="42.408000000000008"/>
    <s v="CA-2018-151484"/>
    <n v="0"/>
    <n v="3"/>
    <n v="0.2"/>
    <n v="9.5418000000000003"/>
    <n v="0.4595170286641902"/>
  </r>
  <r>
    <x v="1001"/>
    <x v="14"/>
    <s v="OFF-BI-10001036"/>
    <x v="0"/>
    <x v="3"/>
    <n v="36.56"/>
    <s v="CA-2018-119655"/>
    <n v="0"/>
    <n v="4"/>
    <n v="0"/>
    <n v="18.28"/>
    <n v="0.46881743173671325"/>
  </r>
  <r>
    <x v="1001"/>
    <x v="1"/>
    <s v="OFF-AR-10001683"/>
    <x v="0"/>
    <x v="4"/>
    <n v="15.76"/>
    <s v="CA-2018-100615"/>
    <n v="0"/>
    <n v="2"/>
    <n v="0.2"/>
    <n v="3.5460000000000007"/>
    <n v="0.45632477063632687"/>
  </r>
  <r>
    <x v="1001"/>
    <x v="1"/>
    <s v="FUR-FU-10002456"/>
    <x v="1"/>
    <x v="8"/>
    <n v="14.560000000000002"/>
    <s v="CA-2018-100615"/>
    <n v="0"/>
    <n v="5"/>
    <n v="0.6"/>
    <n v="-6.1879999999999988"/>
    <n v="0.4595170286641902"/>
  </r>
  <r>
    <x v="1001"/>
    <x v="10"/>
    <s v="OFF-BI-10000174"/>
    <x v="0"/>
    <x v="3"/>
    <n v="8.7000000000000011"/>
    <s v="US-2018-166324"/>
    <n v="0"/>
    <n v="5"/>
    <n v="0.7"/>
    <n v="-6.379999999999999"/>
    <n v="0.46881743173671325"/>
  </r>
  <r>
    <x v="1002"/>
    <x v="36"/>
    <s v="FUR-CH-10004218"/>
    <x v="1"/>
    <x v="5"/>
    <n v="908.82"/>
    <s v="CA-2018-128853"/>
    <n v="1"/>
    <n v="9"/>
    <n v="0"/>
    <n v="227.20500000000004"/>
    <n v="0.46529189879902266"/>
  </r>
  <r>
    <x v="1002"/>
    <x v="22"/>
    <s v="FUR-FU-10004622"/>
    <x v="1"/>
    <x v="8"/>
    <n v="162.60000000000002"/>
    <s v="CA-2018-166198"/>
    <n v="1"/>
    <n v="3"/>
    <n v="0"/>
    <n v="34.145999999999994"/>
    <n v="0.4595170286641902"/>
  </r>
  <r>
    <x v="1002"/>
    <x v="0"/>
    <s v="OFF-AP-10002684"/>
    <x v="0"/>
    <x v="12"/>
    <n v="97.263999999999982"/>
    <s v="US-2018-152366"/>
    <n v="1"/>
    <n v="4"/>
    <n v="0.8"/>
    <n v="-243.16000000000008"/>
    <n v="0.49507917887403441"/>
  </r>
  <r>
    <x v="1002"/>
    <x v="0"/>
    <s v="TEC-AC-10001998"/>
    <x v="2"/>
    <x v="9"/>
    <n v="47.975999999999999"/>
    <s v="CA-2018-140802"/>
    <n v="1"/>
    <n v="3"/>
    <n v="0.2"/>
    <n v="8.3957999999999942"/>
    <n v="0.52062335344040378"/>
  </r>
  <r>
    <x v="1002"/>
    <x v="22"/>
    <s v="TEC-AC-10000521"/>
    <x v="2"/>
    <x v="9"/>
    <n v="11.54"/>
    <s v="CA-2018-166198"/>
    <n v="0"/>
    <n v="1"/>
    <n v="0"/>
    <n v="3.4619999999999997"/>
    <n v="0.52062335344040378"/>
  </r>
  <r>
    <x v="1002"/>
    <x v="0"/>
    <s v="OFF-PA-10001534"/>
    <x v="0"/>
    <x v="0"/>
    <n v="20.736000000000004"/>
    <s v="CA-2018-140802"/>
    <n v="0"/>
    <n v="4"/>
    <n v="0.2"/>
    <n v="7.2576000000000001"/>
    <n v="0.43613829632717294"/>
  </r>
  <r>
    <x v="1002"/>
    <x v="0"/>
    <s v="OFF-BI-10002049"/>
    <x v="0"/>
    <x v="3"/>
    <n v="2.9339999999999993"/>
    <s v="US-2018-145863"/>
    <n v="1"/>
    <n v="3"/>
    <n v="0.8"/>
    <n v="-4.9878000000000018"/>
    <n v="0.46881743173671325"/>
  </r>
  <r>
    <x v="1002"/>
    <x v="0"/>
    <s v="OFF-BI-10004140"/>
    <x v="0"/>
    <x v="3"/>
    <n v="2.6939999999999995"/>
    <s v="US-2018-145863"/>
    <n v="0"/>
    <n v="3"/>
    <n v="0.8"/>
    <n v="-4.7145000000000028"/>
    <n v="0.46881743173671325"/>
  </r>
  <r>
    <x v="1003"/>
    <x v="5"/>
    <s v="OFF-ST-10003716"/>
    <x v="0"/>
    <x v="1"/>
    <n v="675.06000000000006"/>
    <s v="CA-2018-146192"/>
    <n v="1"/>
    <n v="3"/>
    <n v="0"/>
    <n v="87.757800000000003"/>
    <n v="0.44610841445725197"/>
  </r>
  <r>
    <x v="1003"/>
    <x v="2"/>
    <s v="FUR-FU-10001488"/>
    <x v="1"/>
    <x v="8"/>
    <n v="254.35200000000003"/>
    <s v="CA-2018-169054"/>
    <n v="1"/>
    <n v="3"/>
    <n v="0.2"/>
    <n v="0"/>
    <n v="0.4595170286641902"/>
  </r>
  <r>
    <x v="1003"/>
    <x v="4"/>
    <s v="FUR-FU-10000794"/>
    <x v="1"/>
    <x v="8"/>
    <n v="18.28"/>
    <s v="CA-2018-135783"/>
    <n v="1"/>
    <n v="2"/>
    <n v="0"/>
    <n v="6.2151999999999994"/>
    <n v="0.4595170286641902"/>
  </r>
  <r>
    <x v="1004"/>
    <x v="15"/>
    <s v="FUR-BO-10001972"/>
    <x v="1"/>
    <x v="10"/>
    <n v="387.13600000000002"/>
    <s v="US-2018-132031"/>
    <n v="1"/>
    <n v="4"/>
    <n v="0.2"/>
    <n v="-14.51760000000003"/>
    <n v="0.5176847302647779"/>
  </r>
  <r>
    <x v="1004"/>
    <x v="20"/>
    <s v="OFF-SU-10002573"/>
    <x v="0"/>
    <x v="14"/>
    <n v="122.71000000000001"/>
    <s v="CA-2018-108553"/>
    <n v="1"/>
    <n v="7"/>
    <n v="0"/>
    <n v="36.812999999999988"/>
    <n v="0.53938093436526824"/>
  </r>
  <r>
    <x v="1004"/>
    <x v="20"/>
    <s v="OFF-AP-10000026"/>
    <x v="0"/>
    <x v="12"/>
    <n v="121.94"/>
    <s v="CA-2018-108553"/>
    <n v="0"/>
    <n v="2"/>
    <n v="0"/>
    <n v="35.362599999999986"/>
    <n v="0.49507917887403441"/>
  </r>
  <r>
    <x v="1004"/>
    <x v="4"/>
    <s v="OFF-BI-10003638"/>
    <x v="0"/>
    <x v="3"/>
    <n v="92.88000000000001"/>
    <s v="CA-2018-136651"/>
    <n v="1"/>
    <n v="6"/>
    <n v="0.2"/>
    <n v="30.185999999999996"/>
    <n v="0.46881743173671325"/>
  </r>
  <r>
    <x v="1004"/>
    <x v="15"/>
    <s v="FUR-FU-10000193"/>
    <x v="1"/>
    <x v="8"/>
    <n v="77.951999999999998"/>
    <s v="US-2018-132031"/>
    <n v="0"/>
    <n v="3"/>
    <n v="0.2"/>
    <n v="-11.692800000000005"/>
    <n v="0.4595170286641902"/>
  </r>
  <r>
    <x v="1004"/>
    <x v="4"/>
    <s v="FUR-FU-10002445"/>
    <x v="1"/>
    <x v="8"/>
    <n v="66.36"/>
    <s v="CA-2018-136651"/>
    <n v="0"/>
    <n v="7"/>
    <n v="0"/>
    <n v="26.544000000000004"/>
    <n v="0.4595170286641902"/>
  </r>
  <r>
    <x v="1004"/>
    <x v="18"/>
    <s v="TEC-AC-10003590"/>
    <x v="2"/>
    <x v="9"/>
    <n v="155.34"/>
    <s v="CA-2018-146360"/>
    <n v="1"/>
    <n v="6"/>
    <n v="0"/>
    <n v="55.922399999999996"/>
    <n v="0.52062335344040378"/>
  </r>
  <r>
    <x v="1004"/>
    <x v="15"/>
    <s v="TEC-AC-10002473"/>
    <x v="2"/>
    <x v="9"/>
    <n v="45.408000000000001"/>
    <s v="US-2018-132031"/>
    <n v="0"/>
    <n v="2"/>
    <n v="0.2"/>
    <n v="11.919599999999999"/>
    <n v="0.52062335344040378"/>
  </r>
  <r>
    <x v="1004"/>
    <x v="20"/>
    <s v="OFF-SU-10001218"/>
    <x v="0"/>
    <x v="14"/>
    <n v="54.900000000000006"/>
    <s v="CA-2018-104010"/>
    <n v="1"/>
    <n v="5"/>
    <n v="0"/>
    <n v="15.372000000000003"/>
    <n v="0.53938093436526824"/>
  </r>
  <r>
    <x v="1004"/>
    <x v="4"/>
    <s v="FUR-FU-10004864"/>
    <x v="1"/>
    <x v="8"/>
    <n v="24.14"/>
    <s v="CA-2018-136651"/>
    <n v="0"/>
    <n v="2"/>
    <n v="0"/>
    <n v="7.9662000000000006"/>
    <n v="0.4595170286641902"/>
  </r>
  <r>
    <x v="1004"/>
    <x v="26"/>
    <s v="OFF-EN-10003134"/>
    <x v="0"/>
    <x v="11"/>
    <n v="18.687999999999999"/>
    <s v="CA-2018-101700"/>
    <n v="1"/>
    <n v="2"/>
    <n v="0.2"/>
    <n v="7.008"/>
    <n v="0.44424167803735209"/>
  </r>
  <r>
    <x v="1004"/>
    <x v="10"/>
    <s v="OFF-BI-10000285"/>
    <x v="0"/>
    <x v="3"/>
    <n v="11.760000000000002"/>
    <s v="CA-2018-157112"/>
    <n v="1"/>
    <n v="5"/>
    <n v="0.7"/>
    <n v="-7.8399999999999963"/>
    <n v="0.46881743173671325"/>
  </r>
  <r>
    <x v="1004"/>
    <x v="26"/>
    <s v="FUR-FU-10001025"/>
    <x v="1"/>
    <x v="8"/>
    <n v="11.664000000000001"/>
    <s v="CA-2018-101700"/>
    <n v="0"/>
    <n v="3"/>
    <n v="0.2"/>
    <n v="3.3534000000000006"/>
    <n v="0.4595170286641902"/>
  </r>
  <r>
    <x v="1004"/>
    <x v="10"/>
    <s v="OFF-PA-10001804"/>
    <x v="0"/>
    <x v="0"/>
    <n v="5.3440000000000003"/>
    <s v="CA-2018-157112"/>
    <n v="0"/>
    <n v="1"/>
    <n v="0.2"/>
    <n v="1.8703999999999998"/>
    <n v="0.43613829632717294"/>
  </r>
  <r>
    <x v="1004"/>
    <x v="15"/>
    <s v="OFF-LA-10000081"/>
    <x v="0"/>
    <x v="2"/>
    <n v="3"/>
    <s v="US-2018-132031"/>
    <n v="0"/>
    <n v="1"/>
    <n v="0.2"/>
    <n v="1.0499999999999998"/>
    <n v="0.4647369236065339"/>
  </r>
  <r>
    <x v="1005"/>
    <x v="12"/>
    <s v="TEC-PH-10004614"/>
    <x v="2"/>
    <x v="6"/>
    <n v="552"/>
    <s v="CA-2018-116953"/>
    <n v="1"/>
    <n v="10"/>
    <n v="0.2"/>
    <n v="34.5"/>
    <n v="0.41105220110552465"/>
  </r>
  <r>
    <x v="1005"/>
    <x v="16"/>
    <s v="OFF-ST-10001370"/>
    <x v="0"/>
    <x v="1"/>
    <n v="113.56800000000001"/>
    <s v="CA-2018-168102"/>
    <n v="1"/>
    <n v="2"/>
    <n v="0.2"/>
    <n v="-21.294000000000018"/>
    <n v="0.44610841445725197"/>
  </r>
  <r>
    <x v="1005"/>
    <x v="2"/>
    <s v="OFF-AP-10002495"/>
    <x v="0"/>
    <x v="12"/>
    <n v="99.28"/>
    <s v="CA-2018-149489"/>
    <n v="1"/>
    <n v="2"/>
    <n v="0.2"/>
    <n v="12.409999999999989"/>
    <n v="0.49507917887403441"/>
  </r>
  <r>
    <x v="1005"/>
    <x v="1"/>
    <s v="OFF-ST-10004123"/>
    <x v="0"/>
    <x v="1"/>
    <n v="72.784000000000006"/>
    <s v="CA-2018-125269"/>
    <n v="1"/>
    <n v="1"/>
    <n v="0.2"/>
    <n v="-18.196000000000002"/>
    <n v="0.44610841445725197"/>
  </r>
  <r>
    <x v="1005"/>
    <x v="43"/>
    <s v="TEC-AC-10004855"/>
    <x v="2"/>
    <x v="9"/>
    <n v="69.98"/>
    <s v="US-2018-128832"/>
    <n v="1"/>
    <n v="2"/>
    <n v="0"/>
    <n v="4.8986000000000018"/>
    <n v="0.52062335344040378"/>
  </r>
  <r>
    <x v="1005"/>
    <x v="1"/>
    <s v="OFF-BI-10001628"/>
    <x v="0"/>
    <x v="3"/>
    <n v="10.429999999999996"/>
    <s v="CA-2018-125269"/>
    <n v="0"/>
    <n v="5"/>
    <n v="0.8"/>
    <n v="-18.252500000000001"/>
    <n v="0.46881743173671325"/>
  </r>
  <r>
    <x v="1005"/>
    <x v="2"/>
    <s v="OFF-BI-10002414"/>
    <x v="0"/>
    <x v="3"/>
    <n v="7.5180000000000007"/>
    <s v="CA-2018-149489"/>
    <n v="0"/>
    <n v="2"/>
    <n v="0.7"/>
    <n v="-5.7637999999999998"/>
    <n v="0.46881743173671325"/>
  </r>
  <r>
    <x v="1005"/>
    <x v="4"/>
    <s v="OFF-FA-10002676"/>
    <x v="0"/>
    <x v="7"/>
    <n v="1.81"/>
    <s v="CA-2018-166933"/>
    <n v="1"/>
    <n v="1"/>
    <n v="0"/>
    <n v="0.65159999999999996"/>
    <n v="0.51168203684699509"/>
  </r>
  <r>
    <x v="1005"/>
    <x v="2"/>
    <s v="OFF-BI-10002813"/>
    <x v="0"/>
    <x v="3"/>
    <n v="1.1880000000000002"/>
    <s v="CA-2018-149489"/>
    <n v="0"/>
    <n v="2"/>
    <n v="0.7"/>
    <n v="-0.98999999999999977"/>
    <n v="0.46881743173671325"/>
  </r>
  <r>
    <x v="1006"/>
    <x v="4"/>
    <s v="FUR-BO-10004709"/>
    <x v="1"/>
    <x v="10"/>
    <n v="344.98099999999994"/>
    <s v="CA-2018-159226"/>
    <n v="1"/>
    <n v="7"/>
    <n v="0.15"/>
    <n v="28.410200000000017"/>
    <n v="0.5176847302647779"/>
  </r>
  <r>
    <x v="1006"/>
    <x v="4"/>
    <s v="OFF-BI-10000666"/>
    <x v="0"/>
    <x v="3"/>
    <n v="73.343999999999994"/>
    <s v="CA-2018-120222"/>
    <n v="1"/>
    <n v="3"/>
    <n v="0.2"/>
    <n v="27.503999999999998"/>
    <n v="0.46881743173671325"/>
  </r>
  <r>
    <x v="1006"/>
    <x v="15"/>
    <s v="OFF-AR-10001958"/>
    <x v="0"/>
    <x v="4"/>
    <n v="67.92"/>
    <s v="CA-2018-132213"/>
    <n v="1"/>
    <n v="5"/>
    <n v="0.2"/>
    <n v="6.7920000000000016"/>
    <n v="0.45632477063632687"/>
  </r>
  <r>
    <x v="1006"/>
    <x v="4"/>
    <s v="TEC-AC-10000158"/>
    <x v="2"/>
    <x v="9"/>
    <n v="107.97"/>
    <s v="CA-2018-125381"/>
    <n v="1"/>
    <n v="3"/>
    <n v="0"/>
    <n v="22.6737"/>
    <n v="0.52062335344040378"/>
  </r>
  <r>
    <x v="1006"/>
    <x v="15"/>
    <s v="OFF-AR-10004078"/>
    <x v="0"/>
    <x v="4"/>
    <n v="42.047999999999995"/>
    <s v="CA-2018-132213"/>
    <n v="0"/>
    <n v="9"/>
    <n v="0.2"/>
    <n v="5.2559999999999985"/>
    <n v="0.45632477063632687"/>
  </r>
  <r>
    <x v="1006"/>
    <x v="4"/>
    <s v="OFF-PA-10004675"/>
    <x v="0"/>
    <x v="0"/>
    <n v="19.049999999999997"/>
    <s v="CA-2018-120222"/>
    <n v="0"/>
    <n v="3"/>
    <n v="0"/>
    <n v="8.7629999999999999"/>
    <n v="0.43613829632717294"/>
  </r>
  <r>
    <x v="1006"/>
    <x v="4"/>
    <s v="OFF-BI-10002103"/>
    <x v="0"/>
    <x v="3"/>
    <n v="13.904"/>
    <s v="CA-2018-151071"/>
    <n v="1"/>
    <n v="2"/>
    <n v="0.2"/>
    <n v="4.5187999999999997"/>
    <n v="0.46881743173671325"/>
  </r>
  <r>
    <x v="1006"/>
    <x v="12"/>
    <s v="OFF-AR-10000246"/>
    <x v="0"/>
    <x v="4"/>
    <n v="8.895999999999999"/>
    <s v="CA-2018-129707"/>
    <n v="1"/>
    <n v="4"/>
    <n v="0.2"/>
    <n v="0.66719999999999979"/>
    <n v="0.45632477063632687"/>
  </r>
  <r>
    <x v="1007"/>
    <x v="22"/>
    <s v="OFF-LA-10002034"/>
    <x v="0"/>
    <x v="2"/>
    <n v="39.28"/>
    <s v="CA-2018-143665"/>
    <n v="1"/>
    <n v="8"/>
    <n v="0"/>
    <n v="19.247199999999999"/>
    <n v="0.4647369236065339"/>
  </r>
  <r>
    <x v="1007"/>
    <x v="22"/>
    <s v="OFF-PA-10003673"/>
    <x v="0"/>
    <x v="0"/>
    <n v="20.34"/>
    <s v="CA-2018-143665"/>
    <n v="0"/>
    <n v="3"/>
    <n v="0"/>
    <n v="9.3563999999999989"/>
    <n v="0.43613829632717294"/>
  </r>
  <r>
    <x v="1007"/>
    <x v="0"/>
    <s v="FUR-FU-10000010"/>
    <x v="1"/>
    <x v="8"/>
    <n v="1.988"/>
    <s v="CA-2018-160045"/>
    <n v="1"/>
    <n v="1"/>
    <n v="0.6"/>
    <n v="-1.4413"/>
    <n v="0.4595170286641902"/>
  </r>
  <r>
    <x v="1008"/>
    <x v="0"/>
    <s v="FUR-BO-10002268"/>
    <x v="1"/>
    <x v="10"/>
    <n v="220.26559999999998"/>
    <s v="CA-2018-135692"/>
    <n v="1"/>
    <n v="4"/>
    <n v="0.32"/>
    <n v="-42.1096"/>
    <n v="0.5176847302647779"/>
  </r>
  <r>
    <x v="1008"/>
    <x v="22"/>
    <s v="FUR-FU-10000397"/>
    <x v="1"/>
    <x v="8"/>
    <n v="139.58000000000001"/>
    <s v="CA-2018-151281"/>
    <n v="1"/>
    <n v="7"/>
    <n v="0"/>
    <n v="39.082400000000007"/>
    <n v="0.4595170286641902"/>
  </r>
  <r>
    <x v="1008"/>
    <x v="4"/>
    <s v="OFF-AR-10003373"/>
    <x v="0"/>
    <x v="4"/>
    <n v="123.92"/>
    <s v="CA-2018-168228"/>
    <n v="1"/>
    <n v="4"/>
    <n v="0"/>
    <n v="33.458399999999997"/>
    <n v="0.45632477063632687"/>
  </r>
  <r>
    <x v="1008"/>
    <x v="4"/>
    <s v="OFF-AR-10001725"/>
    <x v="0"/>
    <x v="4"/>
    <n v="47.3"/>
    <s v="CA-2018-168228"/>
    <n v="0"/>
    <n v="2"/>
    <n v="0"/>
    <n v="12.298000000000002"/>
    <n v="0.45632477063632687"/>
  </r>
  <r>
    <x v="1008"/>
    <x v="0"/>
    <s v="OFF-LA-10001158"/>
    <x v="0"/>
    <x v="2"/>
    <n v="33.119999999999997"/>
    <s v="CA-2018-135692"/>
    <n v="0"/>
    <n v="4"/>
    <n v="0.2"/>
    <n v="11.592000000000001"/>
    <n v="0.4647369236065339"/>
  </r>
  <r>
    <x v="1008"/>
    <x v="4"/>
    <s v="OFF-AR-10000390"/>
    <x v="0"/>
    <x v="4"/>
    <n v="12.39"/>
    <s v="CA-2018-168228"/>
    <n v="0"/>
    <n v="3"/>
    <n v="0"/>
    <n v="5.6993999999999998"/>
    <n v="0.45632477063632687"/>
  </r>
  <r>
    <x v="1009"/>
    <x v="16"/>
    <s v="TEC-PH-10002624"/>
    <x v="2"/>
    <x v="6"/>
    <n v="751.98400000000004"/>
    <s v="CA-2018-137631"/>
    <n v="1"/>
    <n v="2"/>
    <n v="0.2"/>
    <n v="84.598199999999878"/>
    <n v="0.41105220110552465"/>
  </r>
  <r>
    <x v="1009"/>
    <x v="25"/>
    <s v="OFF-AP-10000252"/>
    <x v="0"/>
    <x v="12"/>
    <n v="28.08"/>
    <s v="CA-2018-120894"/>
    <n v="1"/>
    <n v="3"/>
    <n v="0.2"/>
    <n v="5.2650000000000006"/>
    <n v="0.49507917887403441"/>
  </r>
  <r>
    <x v="1009"/>
    <x v="2"/>
    <s v="OFF-ST-10001325"/>
    <x v="0"/>
    <x v="1"/>
    <n v="8.3840000000000003"/>
    <s v="CA-2018-160962"/>
    <n v="1"/>
    <n v="1"/>
    <n v="0.2"/>
    <n v="0.73360000000000003"/>
    <n v="0.44610841445725197"/>
  </r>
  <r>
    <x v="1009"/>
    <x v="2"/>
    <s v="OFF-AR-10003056"/>
    <x v="0"/>
    <x v="4"/>
    <n v="6.8480000000000008"/>
    <s v="CA-2018-160962"/>
    <n v="0"/>
    <n v="2"/>
    <n v="0.2"/>
    <n v="0.77039999999999909"/>
    <n v="0.45632477063632687"/>
  </r>
  <r>
    <x v="1010"/>
    <x v="10"/>
    <s v="FUR-TA-10001307"/>
    <x v="1"/>
    <x v="13"/>
    <n v="1048.3499999999999"/>
    <s v="US-2018-164056"/>
    <n v="1"/>
    <n v="5"/>
    <n v="0.4"/>
    <n v="-69.889999999999986"/>
    <n v="0.55975208308209756"/>
  </r>
  <r>
    <x v="1010"/>
    <x v="23"/>
    <s v="OFF-LA-10004055"/>
    <x v="0"/>
    <x v="2"/>
    <n v="4.91"/>
    <s v="CA-2018-126718"/>
    <n v="1"/>
    <n v="1"/>
    <n v="0"/>
    <n v="2.4058999999999999"/>
    <n v="0.4647369236065339"/>
  </r>
  <r>
    <x v="1011"/>
    <x v="2"/>
    <s v="TEC-PH-10002549"/>
    <x v="2"/>
    <x v="6"/>
    <n v="677.57999999999993"/>
    <s v="CA-2018-144526"/>
    <n v="1"/>
    <n v="5"/>
    <n v="0.4"/>
    <n v="-158.10199999999998"/>
    <n v="0.41105220110552465"/>
  </r>
  <r>
    <x v="1011"/>
    <x v="16"/>
    <s v="FUR-FU-10000747"/>
    <x v="1"/>
    <x v="8"/>
    <n v="220.70400000000001"/>
    <s v="US-2018-108315"/>
    <n v="1"/>
    <n v="6"/>
    <n v="0.2"/>
    <n v="-8.2764000000000379"/>
    <n v="0.4595170286641902"/>
  </r>
  <r>
    <x v="1011"/>
    <x v="4"/>
    <s v="OFF-PA-10000675"/>
    <x v="0"/>
    <x v="0"/>
    <n v="163.96"/>
    <s v="US-2018-136784"/>
    <n v="1"/>
    <n v="4"/>
    <n v="0"/>
    <n v="80.340400000000002"/>
    <n v="0.43613829632717294"/>
  </r>
  <r>
    <x v="1011"/>
    <x v="4"/>
    <s v="FUR-FU-10000222"/>
    <x v="1"/>
    <x v="8"/>
    <n v="64.959999999999994"/>
    <s v="CA-2018-137876"/>
    <n v="1"/>
    <n v="2"/>
    <n v="0"/>
    <n v="21.436799999999998"/>
    <n v="0.4595170286641902"/>
  </r>
  <r>
    <x v="1011"/>
    <x v="20"/>
    <s v="OFF-EN-10002986"/>
    <x v="0"/>
    <x v="11"/>
    <n v="62.96"/>
    <s v="CA-2018-151911"/>
    <n v="1"/>
    <n v="4"/>
    <n v="0"/>
    <n v="28.332000000000001"/>
    <n v="0.44424167803735209"/>
  </r>
  <r>
    <x v="1011"/>
    <x v="16"/>
    <s v="TEC-AC-10003433"/>
    <x v="2"/>
    <x v="9"/>
    <n v="2.3760000000000003"/>
    <s v="CA-2018-108322"/>
    <n v="1"/>
    <n v="3"/>
    <n v="0.2"/>
    <n v="0.74249999999999994"/>
    <n v="0.52062335344040378"/>
  </r>
  <r>
    <x v="1011"/>
    <x v="1"/>
    <s v="OFF-BI-10001575"/>
    <x v="0"/>
    <x v="3"/>
    <n v="43.371999999999993"/>
    <s v="US-2018-144582"/>
    <n v="1"/>
    <n v="7"/>
    <n v="0.8"/>
    <n v="-69.395200000000031"/>
    <n v="0.46881743173671325"/>
  </r>
  <r>
    <x v="1011"/>
    <x v="4"/>
    <s v="OFF-EN-10001219"/>
    <x v="0"/>
    <x v="11"/>
    <n v="30.56"/>
    <s v="CA-2018-137876"/>
    <n v="0"/>
    <n v="4"/>
    <n v="0"/>
    <n v="14.974399999999999"/>
    <n v="0.44424167803735209"/>
  </r>
  <r>
    <x v="1011"/>
    <x v="16"/>
    <s v="FUR-FU-10001935"/>
    <x v="1"/>
    <x v="8"/>
    <n v="23.680000000000003"/>
    <s v="CA-2018-108322"/>
    <n v="0"/>
    <n v="8"/>
    <n v="0.2"/>
    <n v="6.216000000000002"/>
    <n v="0.4595170286641902"/>
  </r>
  <r>
    <x v="1011"/>
    <x v="4"/>
    <s v="OFF-BI-10002071"/>
    <x v="0"/>
    <x v="3"/>
    <n v="23.24"/>
    <s v="CA-2018-150609"/>
    <n v="1"/>
    <n v="5"/>
    <n v="0.2"/>
    <n v="7.5529999999999982"/>
    <n v="0.46881743173671325"/>
  </r>
  <r>
    <x v="1011"/>
    <x v="16"/>
    <s v="OFF-AR-10002280"/>
    <x v="0"/>
    <x v="4"/>
    <n v="15.528"/>
    <s v="CA-2018-124597"/>
    <n v="1"/>
    <n v="3"/>
    <n v="0.2"/>
    <n v="4.8524999999999991"/>
    <n v="0.45632477063632687"/>
  </r>
  <r>
    <x v="1011"/>
    <x v="2"/>
    <s v="OFF-BI-10002353"/>
    <x v="0"/>
    <x v="3"/>
    <n v="13.896000000000001"/>
    <s v="CA-2018-144526"/>
    <n v="0"/>
    <n v="3"/>
    <n v="0.7"/>
    <n v="-9.2639999999999993"/>
    <n v="0.46881743173671325"/>
  </r>
  <r>
    <x v="1011"/>
    <x v="16"/>
    <s v="OFF-LA-10001569"/>
    <x v="0"/>
    <x v="2"/>
    <n v="11.952000000000002"/>
    <s v="CA-2018-124597"/>
    <n v="0"/>
    <n v="3"/>
    <n v="0.2"/>
    <n v="3.8843999999999994"/>
    <n v="0.4647369236065339"/>
  </r>
  <r>
    <x v="1011"/>
    <x v="10"/>
    <s v="OFF-PA-10004451"/>
    <x v="0"/>
    <x v="0"/>
    <n v="10.368000000000002"/>
    <s v="US-2018-150847"/>
    <n v="1"/>
    <n v="2"/>
    <n v="0.2"/>
    <n v="3.6288"/>
    <n v="0.43613829632717294"/>
  </r>
  <r>
    <x v="1011"/>
    <x v="4"/>
    <s v="OFF-AR-10002804"/>
    <x v="0"/>
    <x v="4"/>
    <n v="9.7799999999999994"/>
    <s v="CA-2018-154501"/>
    <n v="1"/>
    <n v="2"/>
    <n v="0"/>
    <n v="4.0098000000000003"/>
    <n v="0.45632477063632687"/>
  </r>
  <r>
    <x v="1011"/>
    <x v="37"/>
    <s v="OFF-LA-10003388"/>
    <x v="0"/>
    <x v="2"/>
    <n v="5.76"/>
    <s v="US-2018-107636"/>
    <n v="1"/>
    <n v="2"/>
    <n v="0"/>
    <n v="2.8224"/>
    <n v="0.4647369236065339"/>
  </r>
  <r>
    <x v="1011"/>
    <x v="16"/>
    <s v="OFF-BI-10000822"/>
    <x v="0"/>
    <x v="3"/>
    <n v="4.8420000000000005"/>
    <s v="US-2018-108315"/>
    <n v="0"/>
    <n v="3"/>
    <n v="0.7"/>
    <n v="-3.5507999999999988"/>
    <n v="0.46881743173671325"/>
  </r>
  <r>
    <x v="1011"/>
    <x v="16"/>
    <s v="OFF-LA-10003190"/>
    <x v="0"/>
    <x v="2"/>
    <n v="4.6079999999999997"/>
    <s v="CA-2018-124597"/>
    <n v="0"/>
    <n v="2"/>
    <n v="0.2"/>
    <n v="1.6704000000000001"/>
    <n v="0.4647369236065339"/>
  </r>
  <r>
    <x v="1012"/>
    <x v="16"/>
    <s v="FUR-CH-10002024"/>
    <x v="1"/>
    <x v="5"/>
    <n v="2803.92"/>
    <s v="CA-2018-102204"/>
    <n v="1"/>
    <n v="5"/>
    <n v="0.2"/>
    <n v="0"/>
    <n v="0.46529189879902266"/>
  </r>
  <r>
    <x v="1012"/>
    <x v="16"/>
    <s v="FUR-TA-10001889"/>
    <x v="1"/>
    <x v="13"/>
    <n v="933.26200000000006"/>
    <s v="CA-2018-102204"/>
    <n v="0"/>
    <n v="4"/>
    <n v="0.45"/>
    <n v="-458.14679999999998"/>
    <n v="0.55975208308209756"/>
  </r>
  <r>
    <x v="1012"/>
    <x v="16"/>
    <s v="FUR-BO-10001798"/>
    <x v="1"/>
    <x v="10"/>
    <n v="314.35199999999998"/>
    <s v="CA-2018-110198"/>
    <n v="1"/>
    <n v="3"/>
    <n v="0.2"/>
    <n v="-15.71759999999999"/>
    <n v="0.5176847302647779"/>
  </r>
  <r>
    <x v="1012"/>
    <x v="13"/>
    <s v="TEC-AC-10002331"/>
    <x v="2"/>
    <x v="9"/>
    <n v="48.9"/>
    <s v="CA-2018-110212"/>
    <n v="1"/>
    <n v="5"/>
    <n v="0"/>
    <n v="18.093"/>
    <n v="0.52062335344040378"/>
  </r>
  <r>
    <x v="1012"/>
    <x v="16"/>
    <s v="OFF-LA-10004409"/>
    <x v="0"/>
    <x v="2"/>
    <n v="4.6079999999999997"/>
    <s v="CA-2018-110198"/>
    <n v="0"/>
    <n v="2"/>
    <n v="0.2"/>
    <n v="1.4975999999999996"/>
    <n v="0.4647369236065339"/>
  </r>
  <r>
    <x v="1012"/>
    <x v="16"/>
    <s v="OFF-SU-10001212"/>
    <x v="0"/>
    <x v="14"/>
    <n v="3.3280000000000003"/>
    <s v="CA-2018-102204"/>
    <n v="0"/>
    <n v="2"/>
    <n v="0.2"/>
    <n v="0.4159999999999997"/>
    <n v="0.53938093436526824"/>
  </r>
  <r>
    <x v="1013"/>
    <x v="23"/>
    <s v="FUR-FU-10003975"/>
    <x v="1"/>
    <x v="8"/>
    <n v="129.93"/>
    <s v="CA-2018-123134"/>
    <n v="1"/>
    <n v="3"/>
    <n v="0"/>
    <n v="12.992999999999988"/>
    <n v="0.4595170286641902"/>
  </r>
  <r>
    <x v="1013"/>
    <x v="4"/>
    <s v="OFF-AR-10001615"/>
    <x v="0"/>
    <x v="4"/>
    <n v="59.519999999999996"/>
    <s v="CA-2018-147844"/>
    <n v="1"/>
    <n v="3"/>
    <n v="0"/>
    <n v="15.475200000000001"/>
    <n v="0.45632477063632687"/>
  </r>
  <r>
    <x v="1013"/>
    <x v="4"/>
    <s v="TEC-AC-10001714"/>
    <x v="2"/>
    <x v="9"/>
    <n v="159.56"/>
    <s v="US-2018-128398"/>
    <n v="1"/>
    <n v="4"/>
    <n v="0"/>
    <n v="59.037199999999999"/>
    <n v="0.52062335344040378"/>
  </r>
  <r>
    <x v="1013"/>
    <x v="4"/>
    <s v="OFF-PA-10002713"/>
    <x v="0"/>
    <x v="0"/>
    <n v="34.4"/>
    <s v="CA-2018-147844"/>
    <n v="0"/>
    <n v="5"/>
    <n v="0"/>
    <n v="15.823999999999998"/>
    <n v="0.43613829632717294"/>
  </r>
  <r>
    <x v="1013"/>
    <x v="4"/>
    <s v="OFF-PA-10003016"/>
    <x v="0"/>
    <x v="0"/>
    <n v="15.700000000000001"/>
    <s v="CA-2018-147844"/>
    <n v="0"/>
    <n v="5"/>
    <n v="0"/>
    <n v="7.0649999999999995"/>
    <n v="0.43613829632717294"/>
  </r>
  <r>
    <x v="1014"/>
    <x v="4"/>
    <s v="OFF-ST-10000025"/>
    <x v="0"/>
    <x v="1"/>
    <n v="763.44"/>
    <s v="CA-2018-132178"/>
    <n v="1"/>
    <n v="8"/>
    <n v="0"/>
    <n v="45.80639999999994"/>
    <n v="0.44610841445725197"/>
  </r>
  <r>
    <x v="1014"/>
    <x v="2"/>
    <s v="FUR-TA-10003748"/>
    <x v="1"/>
    <x v="13"/>
    <n v="373.46999999999991"/>
    <s v="CA-2018-132199"/>
    <n v="1"/>
    <n v="5"/>
    <n v="0.4"/>
    <n v="-112.041"/>
    <n v="0.55975208308209756"/>
  </r>
  <r>
    <x v="1014"/>
    <x v="4"/>
    <s v="OFF-ST-10000464"/>
    <x v="0"/>
    <x v="1"/>
    <n v="69.52"/>
    <s v="CA-2018-132178"/>
    <n v="0"/>
    <n v="2"/>
    <n v="0"/>
    <n v="19.465600000000002"/>
    <n v="0.44610841445725197"/>
  </r>
  <r>
    <x v="1014"/>
    <x v="2"/>
    <s v="OFF-BI-10002133"/>
    <x v="0"/>
    <x v="3"/>
    <n v="64.2"/>
    <s v="CA-2018-132199"/>
    <n v="0"/>
    <n v="5"/>
    <n v="0.7"/>
    <n v="-44.94"/>
    <n v="0.46881743173671325"/>
  </r>
  <r>
    <x v="1014"/>
    <x v="2"/>
    <s v="FUR-FU-10004245"/>
    <x v="1"/>
    <x v="8"/>
    <n v="32.448"/>
    <s v="CA-2018-132199"/>
    <n v="0"/>
    <n v="2"/>
    <n v="0.2"/>
    <n v="7.3008000000000006"/>
    <n v="0.4595170286641902"/>
  </r>
  <r>
    <x v="1014"/>
    <x v="2"/>
    <s v="OFF-BI-10003684"/>
    <x v="0"/>
    <x v="3"/>
    <n v="26.388000000000002"/>
    <s v="CA-2018-132199"/>
    <n v="0"/>
    <n v="4"/>
    <n v="0.7"/>
    <n v="-17.591999999999992"/>
    <n v="0.46881743173671325"/>
  </r>
  <r>
    <x v="1014"/>
    <x v="4"/>
    <s v="OFF-PA-10001166"/>
    <x v="0"/>
    <x v="0"/>
    <n v="25.92"/>
    <s v="CA-2018-163209"/>
    <n v="1"/>
    <n v="4"/>
    <n v="0"/>
    <n v="12.441600000000001"/>
    <n v="0.43613829632717294"/>
  </r>
  <r>
    <x v="1014"/>
    <x v="4"/>
    <s v="OFF-AR-10003651"/>
    <x v="0"/>
    <x v="4"/>
    <n v="22.959999999999997"/>
    <s v="CA-2018-163209"/>
    <n v="0"/>
    <n v="7"/>
    <n v="0"/>
    <n v="6.6583999999999968"/>
    <n v="0.45632477063632687"/>
  </r>
  <r>
    <x v="1014"/>
    <x v="2"/>
    <s v="OFF-FA-10002280"/>
    <x v="0"/>
    <x v="7"/>
    <n v="8"/>
    <s v="CA-2018-132199"/>
    <n v="0"/>
    <n v="2"/>
    <n v="0.2"/>
    <n v="2.8"/>
    <n v="0.51168203684699509"/>
  </r>
  <r>
    <x v="1015"/>
    <x v="6"/>
    <s v="OFF-ST-10003306"/>
    <x v="0"/>
    <x v="1"/>
    <n v="571.44000000000005"/>
    <s v="CA-2018-128755"/>
    <n v="1"/>
    <n v="4"/>
    <n v="0"/>
    <n v="165.71759999999995"/>
    <n v="0.44610841445725197"/>
  </r>
  <r>
    <x v="1015"/>
    <x v="4"/>
    <s v="FUR-TA-10003473"/>
    <x v="1"/>
    <x v="13"/>
    <n v="300.904"/>
    <s v="CA-2018-162978"/>
    <n v="1"/>
    <n v="1"/>
    <n v="0.2"/>
    <n v="11.283900000000017"/>
    <n v="0.55975208308209756"/>
  </r>
  <r>
    <x v="1015"/>
    <x v="4"/>
    <s v="OFF-AP-10002684"/>
    <x v="0"/>
    <x v="12"/>
    <n v="243.16"/>
    <s v="CA-2018-119914"/>
    <n v="1"/>
    <n v="2"/>
    <n v="0"/>
    <n v="72.947999999999979"/>
    <n v="0.49507917887403441"/>
  </r>
  <r>
    <x v="1015"/>
    <x v="4"/>
    <s v="TEC-PH-10003092"/>
    <x v="2"/>
    <x v="6"/>
    <n v="183.96"/>
    <s v="CA-2018-162978"/>
    <n v="0"/>
    <n v="5"/>
    <n v="0.2"/>
    <n v="20.695499999999988"/>
    <n v="0.41105220110552465"/>
  </r>
  <r>
    <x v="1015"/>
    <x v="6"/>
    <s v="OFF-PA-10004983"/>
    <x v="0"/>
    <x v="0"/>
    <n v="32.400000000000006"/>
    <s v="CA-2018-128755"/>
    <n v="0"/>
    <n v="5"/>
    <n v="0"/>
    <n v="15.552000000000001"/>
    <n v="0.43613829632717294"/>
  </r>
  <r>
    <x v="1015"/>
    <x v="4"/>
    <s v="OFF-PA-10002250"/>
    <x v="0"/>
    <x v="0"/>
    <n v="17.61"/>
    <s v="CA-2018-162978"/>
    <n v="0"/>
    <n v="3"/>
    <n v="0"/>
    <n v="8.4527999999999999"/>
    <n v="0.43613829632717294"/>
  </r>
  <r>
    <x v="1015"/>
    <x v="6"/>
    <s v="OFF-ST-10001291"/>
    <x v="0"/>
    <x v="1"/>
    <n v="16.91"/>
    <s v="CA-2018-128755"/>
    <n v="0"/>
    <n v="1"/>
    <n v="0"/>
    <n v="4.5656999999999996"/>
    <n v="0.44610841445725197"/>
  </r>
  <r>
    <x v="1015"/>
    <x v="2"/>
    <s v="OFF-BI-10003694"/>
    <x v="0"/>
    <x v="3"/>
    <n v="9.3960000000000008"/>
    <s v="CA-2018-133067"/>
    <n v="1"/>
    <n v="3"/>
    <n v="0.7"/>
    <n v="-7.5167999999999964"/>
    <n v="0.46881743173671325"/>
  </r>
  <r>
    <x v="1015"/>
    <x v="6"/>
    <s v="OFF-PA-10000726"/>
    <x v="0"/>
    <x v="0"/>
    <n v="9.11"/>
    <s v="CA-2018-128755"/>
    <n v="0"/>
    <n v="1"/>
    <n v="0"/>
    <n v="4.099499999999999"/>
    <n v="0.43613829632717294"/>
  </r>
  <r>
    <x v="1015"/>
    <x v="10"/>
    <s v="OFF-BI-10003910"/>
    <x v="0"/>
    <x v="3"/>
    <n v="2.3130000000000002"/>
    <s v="CA-2018-168900"/>
    <n v="1"/>
    <n v="1"/>
    <n v="0.7"/>
    <n v="-1.9274999999999993"/>
    <n v="0.46881743173671325"/>
  </r>
  <r>
    <x v="1015"/>
    <x v="2"/>
    <s v="OFF-BI-10002897"/>
    <x v="0"/>
    <x v="3"/>
    <n v="2.2020000000000004"/>
    <s v="CA-2018-133067"/>
    <n v="0"/>
    <n v="2"/>
    <n v="0.7"/>
    <n v="-1.5413999999999999"/>
    <n v="0.46881743173671325"/>
  </r>
  <r>
    <x v="1016"/>
    <x v="26"/>
    <s v="FUR-BO-10004467"/>
    <x v="1"/>
    <x v="10"/>
    <n v="89.991000000000014"/>
    <s v="CA-2018-105991"/>
    <n v="1"/>
    <n v="3"/>
    <n v="0.7"/>
    <n v="-152.9847"/>
    <n v="0.5176847302647779"/>
  </r>
  <r>
    <x v="1016"/>
    <x v="5"/>
    <s v="OFF-BI-10004965"/>
    <x v="0"/>
    <x v="3"/>
    <n v="34.5"/>
    <s v="CA-2018-160724"/>
    <n v="1"/>
    <n v="3"/>
    <n v="0"/>
    <n v="15.524999999999999"/>
    <n v="0.46881743173671325"/>
  </r>
  <r>
    <x v="1016"/>
    <x v="4"/>
    <s v="OFF-EN-10003448"/>
    <x v="0"/>
    <x v="11"/>
    <n v="23.16"/>
    <s v="US-2018-141943"/>
    <n v="1"/>
    <n v="2"/>
    <n v="0"/>
    <n v="11.58"/>
    <n v="0.44424167803735209"/>
  </r>
  <r>
    <x v="1016"/>
    <x v="26"/>
    <s v="OFF-EN-10002600"/>
    <x v="0"/>
    <x v="11"/>
    <n v="21.240000000000002"/>
    <s v="CA-2018-105991"/>
    <n v="0"/>
    <n v="9"/>
    <n v="0.2"/>
    <n v="7.4339999999999993"/>
    <n v="0.44424167803735209"/>
  </r>
  <r>
    <x v="1016"/>
    <x v="26"/>
    <s v="OFF-BI-10003274"/>
    <x v="0"/>
    <x v="3"/>
    <n v="9.5520000000000014"/>
    <s v="CA-2018-105991"/>
    <n v="0"/>
    <n v="8"/>
    <n v="0.7"/>
    <n v="-7.3231999999999999"/>
    <n v="0.46881743173671325"/>
  </r>
  <r>
    <x v="1016"/>
    <x v="20"/>
    <s v="OFF-PA-10002947"/>
    <x v="0"/>
    <x v="0"/>
    <n v="6.68"/>
    <s v="CA-2018-107552"/>
    <n v="1"/>
    <n v="1"/>
    <n v="0"/>
    <n v="3.2063999999999999"/>
    <n v="0.43613829632717294"/>
  </r>
  <r>
    <x v="1017"/>
    <x v="0"/>
    <s v="OFF-ST-10001932"/>
    <x v="0"/>
    <x v="1"/>
    <n v="772.68000000000006"/>
    <s v="US-2018-133200"/>
    <n v="1"/>
    <n v="5"/>
    <n v="0.2"/>
    <n v="-57.950999999999993"/>
    <n v="0.44610841445725197"/>
  </r>
  <r>
    <x v="1017"/>
    <x v="25"/>
    <s v="TEC-PH-10004977"/>
    <x v="2"/>
    <x v="6"/>
    <n v="627.16800000000012"/>
    <s v="CA-2018-144498"/>
    <n v="1"/>
    <n v="4"/>
    <n v="0.2"/>
    <n v="70.55639999999994"/>
    <n v="0.41105220110552465"/>
  </r>
  <r>
    <x v="1017"/>
    <x v="0"/>
    <s v="FUR-BO-10001601"/>
    <x v="1"/>
    <x v="10"/>
    <n v="623.46479999999997"/>
    <s v="US-2018-133200"/>
    <n v="0"/>
    <n v="7"/>
    <n v="0.32"/>
    <n v="-119.19180000000006"/>
    <n v="0.5176847302647779"/>
  </r>
  <r>
    <x v="1017"/>
    <x v="4"/>
    <s v="OFF-AP-10001271"/>
    <x v="0"/>
    <x v="12"/>
    <n v="152.94"/>
    <s v="CA-2018-133487"/>
    <n v="1"/>
    <n v="3"/>
    <n v="0"/>
    <n v="41.293800000000005"/>
    <n v="0.49507917887403441"/>
  </r>
  <r>
    <x v="1017"/>
    <x v="25"/>
    <s v="OFF-LA-10003510"/>
    <x v="0"/>
    <x v="2"/>
    <n v="122.12000000000002"/>
    <s v="CA-2018-144498"/>
    <n v="0"/>
    <n v="5"/>
    <n v="0.2"/>
    <n v="39.689000000000007"/>
    <n v="0.4647369236065339"/>
  </r>
  <r>
    <x v="1017"/>
    <x v="12"/>
    <s v="OFF-PA-10002254"/>
    <x v="0"/>
    <x v="0"/>
    <n v="84.415999999999997"/>
    <s v="CA-2018-145779"/>
    <n v="1"/>
    <n v="4"/>
    <n v="0.2"/>
    <n v="27.435199999999995"/>
    <n v="0.43613829632717294"/>
  </r>
  <r>
    <x v="1017"/>
    <x v="25"/>
    <s v="OFF-BI-10003982"/>
    <x v="0"/>
    <x v="3"/>
    <n v="68.541000000000011"/>
    <s v="CA-2018-144498"/>
    <n v="0"/>
    <n v="11"/>
    <n v="0.7"/>
    <n v="-52.548099999999991"/>
    <n v="0.46881743173671325"/>
  </r>
  <r>
    <x v="1017"/>
    <x v="20"/>
    <s v="OFF-LA-10004544"/>
    <x v="0"/>
    <x v="2"/>
    <n v="59.2"/>
    <s v="CA-2018-167668"/>
    <n v="1"/>
    <n v="4"/>
    <n v="0"/>
    <n v="29.6"/>
    <n v="0.4647369236065339"/>
  </r>
  <r>
    <x v="1017"/>
    <x v="6"/>
    <s v="OFF-AR-10003179"/>
    <x v="0"/>
    <x v="4"/>
    <n v="54.66"/>
    <s v="CA-2018-156769"/>
    <n v="1"/>
    <n v="6"/>
    <n v="0"/>
    <n v="18.037799999999997"/>
    <n v="0.45632477063632687"/>
  </r>
  <r>
    <x v="1017"/>
    <x v="1"/>
    <s v="TEC-AC-10004659"/>
    <x v="2"/>
    <x v="9"/>
    <n v="408.74399999999997"/>
    <s v="CA-2018-140242"/>
    <n v="1"/>
    <n v="7"/>
    <n v="0.2"/>
    <n v="76.639499999999984"/>
    <n v="0.52062335344040378"/>
  </r>
  <r>
    <x v="1017"/>
    <x v="1"/>
    <s v="TEC-AC-10001990"/>
    <x v="2"/>
    <x v="9"/>
    <n v="191.96800000000002"/>
    <s v="US-2018-162124"/>
    <n v="1"/>
    <n v="4"/>
    <n v="0.2"/>
    <n v="28.79519999999998"/>
    <n v="0.52062335344040378"/>
  </r>
  <r>
    <x v="1017"/>
    <x v="0"/>
    <s v="OFF-BI-10002827"/>
    <x v="0"/>
    <x v="3"/>
    <n v="11.059999999999999"/>
    <s v="US-2018-133200"/>
    <n v="0"/>
    <n v="10"/>
    <n v="0.8"/>
    <n v="-18.802"/>
    <n v="0.46881743173671325"/>
  </r>
  <r>
    <x v="1017"/>
    <x v="1"/>
    <s v="OFF-AR-10004752"/>
    <x v="0"/>
    <x v="4"/>
    <n v="6.4080000000000004"/>
    <s v="CA-2018-140242"/>
    <n v="0"/>
    <n v="3"/>
    <n v="0.2"/>
    <n v="0.64079999999999981"/>
    <n v="0.45632477063632687"/>
  </r>
  <r>
    <x v="1018"/>
    <x v="14"/>
    <s v="FUR-CH-10004086"/>
    <x v="1"/>
    <x v="5"/>
    <n v="1458.65"/>
    <s v="CA-2018-141733"/>
    <n v="1"/>
    <n v="5"/>
    <n v="0"/>
    <n v="423.00849999999997"/>
    <n v="0.46529189879902266"/>
  </r>
  <r>
    <x v="1018"/>
    <x v="14"/>
    <s v="FUR-CH-10000595"/>
    <x v="1"/>
    <x v="5"/>
    <n v="476.8"/>
    <s v="CA-2018-141733"/>
    <n v="0"/>
    <n v="2"/>
    <n v="0"/>
    <n v="119.19999999999999"/>
    <n v="0.46529189879902266"/>
  </r>
  <r>
    <x v="1018"/>
    <x v="4"/>
    <s v="TEC-PH-10003437"/>
    <x v="2"/>
    <x v="6"/>
    <n v="419.94399999999996"/>
    <s v="CA-2018-102820"/>
    <n v="1"/>
    <n v="7"/>
    <n v="0.2"/>
    <n v="52.492999999999967"/>
    <n v="0.41105220110552465"/>
  </r>
  <r>
    <x v="1018"/>
    <x v="14"/>
    <s v="OFF-AP-10001563"/>
    <x v="0"/>
    <x v="12"/>
    <n v="87.444000000000003"/>
    <s v="CA-2018-141733"/>
    <n v="0"/>
    <n v="2"/>
    <n v="0.1"/>
    <n v="18.460399999999986"/>
    <n v="0.49507917887403441"/>
  </r>
  <r>
    <x v="1018"/>
    <x v="4"/>
    <s v="TEC-AC-10000736"/>
    <x v="2"/>
    <x v="9"/>
    <n v="79.989999999999995"/>
    <s v="CA-2018-159688"/>
    <n v="1"/>
    <n v="1"/>
    <n v="0"/>
    <n v="28.796399999999998"/>
    <n v="0.52062335344040378"/>
  </r>
  <r>
    <x v="1018"/>
    <x v="14"/>
    <s v="FUR-CH-10002017"/>
    <x v="1"/>
    <x v="5"/>
    <n v="26.64"/>
    <s v="CA-2018-141733"/>
    <n v="0"/>
    <n v="1"/>
    <n v="0"/>
    <n v="7.4591999999999992"/>
    <n v="0.46529189879902266"/>
  </r>
  <r>
    <x v="1019"/>
    <x v="4"/>
    <s v="TEC-CO-10001046"/>
    <x v="2"/>
    <x v="16"/>
    <n v="3359.9520000000002"/>
    <s v="CA-2018-133865"/>
    <n v="1"/>
    <n v="6"/>
    <n v="0.2"/>
    <n v="1049.9849999999999"/>
    <n v="0.55185675810753509"/>
  </r>
  <r>
    <x v="1019"/>
    <x v="2"/>
    <s v="FUR-CH-10003535"/>
    <x v="1"/>
    <x v="5"/>
    <n v="128.05799999999999"/>
    <s v="CA-2018-156895"/>
    <n v="1"/>
    <n v="3"/>
    <n v="0.3"/>
    <n v="-23.782199999999996"/>
    <n v="0.46529189879902266"/>
  </r>
  <r>
    <x v="1019"/>
    <x v="4"/>
    <s v="OFF-AP-10000692"/>
    <x v="0"/>
    <x v="12"/>
    <n v="81.08"/>
    <s v="US-2018-104451"/>
    <n v="1"/>
    <n v="4"/>
    <n v="0"/>
    <n v="22.702400000000004"/>
    <n v="0.49507917887403441"/>
  </r>
  <r>
    <x v="1019"/>
    <x v="10"/>
    <s v="FUR-CH-10004540"/>
    <x v="1"/>
    <x v="5"/>
    <n v="47.991999999999997"/>
    <s v="CA-2018-149181"/>
    <n v="1"/>
    <n v="2"/>
    <n v="0.3"/>
    <n v="-2.0567999999999991"/>
    <n v="0.46529189879902266"/>
  </r>
  <r>
    <x v="1019"/>
    <x v="0"/>
    <s v="OFF-PA-10003848"/>
    <x v="0"/>
    <x v="0"/>
    <n v="41.472000000000008"/>
    <s v="CA-2018-107797"/>
    <n v="1"/>
    <n v="8"/>
    <n v="0.2"/>
    <n v="14.5152"/>
    <n v="0.43613829632717294"/>
  </r>
  <r>
    <x v="1020"/>
    <x v="22"/>
    <s v="FUR-TA-10004154"/>
    <x v="1"/>
    <x v="13"/>
    <n v="286.85000000000002"/>
    <s v="CA-2018-118199"/>
    <n v="1"/>
    <n v="1"/>
    <n v="0"/>
    <n v="63.106999999999999"/>
    <n v="0.55975208308209756"/>
  </r>
  <r>
    <x v="1020"/>
    <x v="25"/>
    <s v="FUR-CH-10001270"/>
    <x v="1"/>
    <x v="5"/>
    <n v="207"/>
    <s v="CA-2018-134810"/>
    <n v="1"/>
    <n v="3"/>
    <n v="0.2"/>
    <n v="25.874999999999972"/>
    <n v="0.46529189879902266"/>
  </r>
  <r>
    <x v="1020"/>
    <x v="22"/>
    <s v="OFF-BI-10004330"/>
    <x v="0"/>
    <x v="3"/>
    <n v="147.91999999999999"/>
    <s v="CA-2018-118199"/>
    <n v="0"/>
    <n v="5"/>
    <n v="0.2"/>
    <n v="46.224999999999987"/>
    <n v="0.46881743173671325"/>
  </r>
  <r>
    <x v="1020"/>
    <x v="22"/>
    <s v="OFF-ST-10000604"/>
    <x v="0"/>
    <x v="1"/>
    <n v="104.28"/>
    <s v="CA-2018-118199"/>
    <n v="0"/>
    <n v="3"/>
    <n v="0"/>
    <n v="26.069999999999993"/>
    <n v="0.44610841445725197"/>
  </r>
  <r>
    <x v="1020"/>
    <x v="22"/>
    <s v="OFF-ST-10000636"/>
    <x v="0"/>
    <x v="1"/>
    <n v="66.959999999999994"/>
    <s v="CA-2018-118199"/>
    <n v="0"/>
    <n v="4"/>
    <n v="0"/>
    <n v="2.6783999999999963"/>
    <n v="0.44610841445725197"/>
  </r>
  <r>
    <x v="1020"/>
    <x v="25"/>
    <s v="OFF-EN-10002504"/>
    <x v="0"/>
    <x v="11"/>
    <n v="65.231999999999999"/>
    <s v="CA-2018-134810"/>
    <n v="0"/>
    <n v="3"/>
    <n v="0.2"/>
    <n v="22.015799999999999"/>
    <n v="0.44424167803735209"/>
  </r>
  <r>
    <x v="1020"/>
    <x v="22"/>
    <s v="TEC-AC-10004171"/>
    <x v="2"/>
    <x v="9"/>
    <n v="199.98"/>
    <s v="CA-2018-118199"/>
    <n v="0"/>
    <n v="2"/>
    <n v="0"/>
    <n v="87.991200000000006"/>
    <n v="0.52062335344040378"/>
  </r>
  <r>
    <x v="1021"/>
    <x v="12"/>
    <s v="FUR-BO-10004467"/>
    <x v="1"/>
    <x v="10"/>
    <n v="209.97900000000001"/>
    <s v="US-2018-139647"/>
    <n v="1"/>
    <n v="7"/>
    <n v="0.7"/>
    <n v="-356.96429999999998"/>
    <n v="0.5176847302647779"/>
  </r>
  <r>
    <x v="1021"/>
    <x v="0"/>
    <s v="OFF-ST-10004180"/>
    <x v="0"/>
    <x v="1"/>
    <n v="74.415999999999997"/>
    <s v="CA-2018-140298"/>
    <n v="1"/>
    <n v="2"/>
    <n v="0.2"/>
    <n v="-14.883200000000002"/>
    <n v="0.44610841445725197"/>
  </r>
  <r>
    <x v="1021"/>
    <x v="20"/>
    <s v="OFF-AR-10004456"/>
    <x v="0"/>
    <x v="4"/>
    <n v="43.92"/>
    <s v="CA-2018-115322"/>
    <n v="1"/>
    <n v="3"/>
    <n v="0"/>
    <n v="12.736799999999999"/>
    <n v="0.45632477063632687"/>
  </r>
  <r>
    <x v="1021"/>
    <x v="22"/>
    <s v="OFF-LA-10004545"/>
    <x v="0"/>
    <x v="2"/>
    <n v="37.589999999999996"/>
    <s v="CA-2018-133823"/>
    <n v="1"/>
    <n v="3"/>
    <n v="0"/>
    <n v="17.667299999999997"/>
    <n v="0.4647369236065339"/>
  </r>
  <r>
    <x v="1021"/>
    <x v="22"/>
    <s v="OFF-PA-10002870"/>
    <x v="0"/>
    <x v="0"/>
    <n v="37.44"/>
    <s v="CA-2018-133823"/>
    <n v="0"/>
    <n v="6"/>
    <n v="0"/>
    <n v="16.847999999999999"/>
    <n v="0.43613829632717294"/>
  </r>
  <r>
    <x v="1021"/>
    <x v="22"/>
    <s v="OFF-BI-10000962"/>
    <x v="0"/>
    <x v="3"/>
    <n v="26.032"/>
    <s v="CA-2018-133823"/>
    <n v="0"/>
    <n v="2"/>
    <n v="0.2"/>
    <n v="9.4365999999999985"/>
    <n v="0.46881743173671325"/>
  </r>
  <r>
    <x v="1021"/>
    <x v="0"/>
    <s v="FUR-FU-10001967"/>
    <x v="1"/>
    <x v="8"/>
    <n v="7.9959999999999996"/>
    <s v="CA-2018-140298"/>
    <n v="0"/>
    <n v="1"/>
    <n v="0.6"/>
    <n v="-6.9964999999999993"/>
    <n v="0.4595170286641902"/>
  </r>
  <r>
    <x v="1021"/>
    <x v="0"/>
    <s v="OFF-PA-10003657"/>
    <x v="0"/>
    <x v="0"/>
    <n v="6.8480000000000008"/>
    <s v="CA-2018-140298"/>
    <n v="0"/>
    <n v="2"/>
    <n v="0.2"/>
    <n v="2.1399999999999992"/>
    <n v="0.43613829632717294"/>
  </r>
  <r>
    <x v="1021"/>
    <x v="0"/>
    <s v="OFF-AR-10003481"/>
    <x v="0"/>
    <x v="4"/>
    <n v="5.2480000000000002"/>
    <s v="CA-2018-140298"/>
    <n v="0"/>
    <n v="2"/>
    <n v="0.2"/>
    <n v="0.59039999999999915"/>
    <n v="0.45632477063632687"/>
  </r>
  <r>
    <x v="1022"/>
    <x v="4"/>
    <s v="FUR-TA-10001520"/>
    <x v="1"/>
    <x v="13"/>
    <n v="285.48"/>
    <s v="CA-2018-117632"/>
    <n v="1"/>
    <n v="5"/>
    <n v="0.2"/>
    <n v="-10.705500000000043"/>
    <n v="0.55975208308209756"/>
  </r>
  <r>
    <x v="1022"/>
    <x v="4"/>
    <s v="OFF-SU-10000157"/>
    <x v="0"/>
    <x v="14"/>
    <n v="238.62"/>
    <s v="CA-2018-117632"/>
    <n v="0"/>
    <n v="2"/>
    <n v="0"/>
    <n v="4.7724000000000046"/>
    <n v="0.53938093436526824"/>
  </r>
  <r>
    <x v="1022"/>
    <x v="0"/>
    <s v="OFF-ST-10000563"/>
    <x v="0"/>
    <x v="1"/>
    <n v="127.92000000000002"/>
    <s v="US-2018-158218"/>
    <n v="1"/>
    <n v="5"/>
    <n v="0.2"/>
    <n v="-15.990000000000002"/>
    <n v="0.44610841445725197"/>
  </r>
  <r>
    <x v="1022"/>
    <x v="32"/>
    <s v="OFF-PA-10000659"/>
    <x v="0"/>
    <x v="0"/>
    <n v="87.6"/>
    <s v="CA-2018-104577"/>
    <n v="1"/>
    <n v="5"/>
    <n v="0"/>
    <n v="42.047999999999995"/>
    <n v="0.43613829632717294"/>
  </r>
  <r>
    <x v="1022"/>
    <x v="23"/>
    <s v="TEC-AC-10004859"/>
    <x v="2"/>
    <x v="9"/>
    <n v="87.4"/>
    <s v="CA-2018-122175"/>
    <n v="1"/>
    <n v="5"/>
    <n v="0"/>
    <n v="34.960000000000008"/>
    <n v="0.52062335344040378"/>
  </r>
  <r>
    <x v="1022"/>
    <x v="23"/>
    <s v="FUR-FU-10000719"/>
    <x v="1"/>
    <x v="8"/>
    <n v="42.85"/>
    <s v="CA-2018-122175"/>
    <n v="0"/>
    <n v="5"/>
    <n v="0"/>
    <n v="15.426000000000002"/>
    <n v="0.4595170286641902"/>
  </r>
  <r>
    <x v="1022"/>
    <x v="0"/>
    <s v="OFF-BI-10002133"/>
    <x v="0"/>
    <x v="3"/>
    <n v="34.239999999999988"/>
    <s v="US-2018-158218"/>
    <n v="0"/>
    <n v="4"/>
    <n v="0.8"/>
    <n v="-53.072000000000017"/>
    <n v="0.46881743173671325"/>
  </r>
  <r>
    <x v="1022"/>
    <x v="4"/>
    <s v="OFF-BI-10001900"/>
    <x v="0"/>
    <x v="3"/>
    <n v="19.168000000000003"/>
    <s v="CA-2018-117632"/>
    <n v="0"/>
    <n v="4"/>
    <n v="0.2"/>
    <n v="6.4691999999999998"/>
    <n v="0.46881743173671325"/>
  </r>
  <r>
    <x v="1022"/>
    <x v="23"/>
    <s v="OFF-SU-10004661"/>
    <x v="0"/>
    <x v="14"/>
    <n v="17"/>
    <s v="CA-2018-122175"/>
    <n v="0"/>
    <n v="2"/>
    <n v="0"/>
    <n v="4.42"/>
    <n v="0.53938093436526824"/>
  </r>
  <r>
    <x v="1022"/>
    <x v="10"/>
    <s v="OFF-AR-10003504"/>
    <x v="0"/>
    <x v="4"/>
    <n v="10.272000000000002"/>
    <s v="US-2018-106796"/>
    <n v="1"/>
    <n v="3"/>
    <n v="0.2"/>
    <n v="1.1555999999999984"/>
    <n v="0.45632477063632687"/>
  </r>
  <r>
    <x v="1022"/>
    <x v="4"/>
    <s v="OFF-AP-10004868"/>
    <x v="0"/>
    <x v="12"/>
    <n v="7.77"/>
    <s v="CA-2018-117632"/>
    <n v="0"/>
    <n v="1"/>
    <n v="0"/>
    <n v="2.0979000000000001"/>
    <n v="0.49507917887403441"/>
  </r>
  <r>
    <x v="1022"/>
    <x v="23"/>
    <s v="OFF-LA-10002271"/>
    <x v="0"/>
    <x v="2"/>
    <n v="6.16"/>
    <s v="CA-2018-122175"/>
    <n v="0"/>
    <n v="2"/>
    <n v="0"/>
    <n v="2.9567999999999999"/>
    <n v="0.4647369236065339"/>
  </r>
  <r>
    <x v="1022"/>
    <x v="10"/>
    <s v="OFF-LA-10000443"/>
    <x v="0"/>
    <x v="2"/>
    <n v="5.9039999999999999"/>
    <s v="CA-2018-152226"/>
    <n v="1"/>
    <n v="2"/>
    <n v="0.2"/>
    <n v="1.9925999999999999"/>
    <n v="0.4647369236065339"/>
  </r>
  <r>
    <x v="1023"/>
    <x v="18"/>
    <s v="OFF-BI-10004632"/>
    <x v="0"/>
    <x v="3"/>
    <n v="914.97"/>
    <s v="CA-2018-149048"/>
    <n v="1"/>
    <n v="3"/>
    <n v="0"/>
    <n v="411.73649999999998"/>
    <n v="0.46881743173671325"/>
  </r>
  <r>
    <x v="1023"/>
    <x v="18"/>
    <s v="TEC-PH-10002310"/>
    <x v="2"/>
    <x v="6"/>
    <n v="587.97"/>
    <s v="CA-2018-149048"/>
    <n v="0"/>
    <n v="3"/>
    <n v="0"/>
    <n v="158.75190000000003"/>
    <n v="0.41105220110552465"/>
  </r>
  <r>
    <x v="1023"/>
    <x v="18"/>
    <s v="OFF-ST-10000078"/>
    <x v="0"/>
    <x v="1"/>
    <n v="530.34"/>
    <s v="CA-2018-149048"/>
    <n v="0"/>
    <n v="2"/>
    <n v="0"/>
    <n v="95.461199999999963"/>
    <n v="0.44610841445725197"/>
  </r>
  <r>
    <x v="1023"/>
    <x v="2"/>
    <s v="FUR-CH-10001482"/>
    <x v="1"/>
    <x v="5"/>
    <n v="458.42999999999995"/>
    <s v="CA-2018-137785"/>
    <n v="1"/>
    <n v="5"/>
    <n v="0.3"/>
    <n v="-124.431"/>
    <n v="0.46529189879902266"/>
  </r>
  <r>
    <x v="1023"/>
    <x v="7"/>
    <s v="OFF-BI-10002082"/>
    <x v="0"/>
    <x v="3"/>
    <n v="299.52"/>
    <s v="CA-2018-161655"/>
    <n v="1"/>
    <n v="9"/>
    <n v="0"/>
    <n v="149.76"/>
    <n v="0.46881743173671325"/>
  </r>
  <r>
    <x v="1023"/>
    <x v="18"/>
    <s v="OFF-EN-10003296"/>
    <x v="0"/>
    <x v="11"/>
    <n v="180.96"/>
    <s v="CA-2018-149048"/>
    <n v="0"/>
    <n v="2"/>
    <n v="0"/>
    <n v="81.432000000000002"/>
    <n v="0.44424167803735209"/>
  </r>
  <r>
    <x v="1023"/>
    <x v="4"/>
    <s v="OFF-LA-10000240"/>
    <x v="0"/>
    <x v="2"/>
    <n v="58.48"/>
    <s v="CA-2018-100748"/>
    <n v="1"/>
    <n v="8"/>
    <n v="0"/>
    <n v="27.485599999999998"/>
    <n v="0.4647369236065339"/>
  </r>
  <r>
    <x v="1023"/>
    <x v="15"/>
    <s v="OFF-AP-10000358"/>
    <x v="0"/>
    <x v="12"/>
    <n v="20.768000000000001"/>
    <s v="CA-2018-104318"/>
    <n v="1"/>
    <n v="2"/>
    <n v="0.2"/>
    <n v="2.3363999999999976"/>
    <n v="0.49507917887403441"/>
  </r>
  <r>
    <x v="1023"/>
    <x v="18"/>
    <s v="OFF-PA-10001752"/>
    <x v="0"/>
    <x v="0"/>
    <n v="14.940000000000001"/>
    <s v="CA-2018-149048"/>
    <n v="0"/>
    <n v="3"/>
    <n v="0"/>
    <n v="7.3206000000000007"/>
    <n v="0.43613829632717294"/>
  </r>
  <r>
    <x v="1024"/>
    <x v="0"/>
    <s v="FUR-CH-10003981"/>
    <x v="1"/>
    <x v="5"/>
    <n v="899.43"/>
    <s v="CA-2018-161774"/>
    <n v="1"/>
    <n v="5"/>
    <n v="0.3"/>
    <n v="-12.84900000000016"/>
    <n v="0.46529189879902266"/>
  </r>
  <r>
    <x v="1024"/>
    <x v="20"/>
    <s v="TEC-PH-10002834"/>
    <x v="2"/>
    <x v="6"/>
    <n v="539.97"/>
    <s v="CA-2018-115546"/>
    <n v="1"/>
    <n v="3"/>
    <n v="0"/>
    <n v="134.99250000000001"/>
    <n v="0.41105220110552465"/>
  </r>
  <r>
    <x v="1024"/>
    <x v="22"/>
    <s v="OFF-PA-10003228"/>
    <x v="0"/>
    <x v="0"/>
    <n v="440.18999999999994"/>
    <s v="CA-2018-129357"/>
    <n v="1"/>
    <n v="9"/>
    <n v="0"/>
    <n v="206.88929999999996"/>
    <n v="0.43613829632717294"/>
  </r>
  <r>
    <x v="1024"/>
    <x v="36"/>
    <s v="FUR-CH-10003298"/>
    <x v="1"/>
    <x v="5"/>
    <n v="261.95999999999998"/>
    <s v="US-2018-133361"/>
    <n v="1"/>
    <n v="2"/>
    <n v="0"/>
    <n v="23.576399999999978"/>
    <n v="0.46529189879902266"/>
  </r>
  <r>
    <x v="1024"/>
    <x v="0"/>
    <s v="OFF-PA-10003134"/>
    <x v="0"/>
    <x v="0"/>
    <n v="76.864000000000004"/>
    <s v="CA-2018-161774"/>
    <n v="0"/>
    <n v="2"/>
    <n v="0.2"/>
    <n v="26.902399999999993"/>
    <n v="0.43613829632717294"/>
  </r>
  <r>
    <x v="1024"/>
    <x v="36"/>
    <s v="OFF-LA-10004544"/>
    <x v="0"/>
    <x v="2"/>
    <n v="74"/>
    <s v="US-2018-133361"/>
    <n v="0"/>
    <n v="5"/>
    <n v="0"/>
    <n v="37"/>
    <n v="0.4647369236065339"/>
  </r>
  <r>
    <x v="1024"/>
    <x v="22"/>
    <s v="OFF-SU-10004498"/>
    <x v="0"/>
    <x v="14"/>
    <n v="64.400000000000006"/>
    <s v="CA-2018-129357"/>
    <n v="0"/>
    <n v="5"/>
    <n v="0"/>
    <n v="1.9320000000000004"/>
    <n v="0.53938093436526824"/>
  </r>
  <r>
    <x v="1024"/>
    <x v="10"/>
    <s v="OFF-BI-10003007"/>
    <x v="0"/>
    <x v="3"/>
    <n v="58.170000000000009"/>
    <s v="US-2018-154872"/>
    <n v="1"/>
    <n v="5"/>
    <n v="0.7"/>
    <n v="-46.53600000000003"/>
    <n v="0.46881743173671325"/>
  </r>
  <r>
    <x v="1024"/>
    <x v="4"/>
    <s v="TEC-AC-10001838"/>
    <x v="2"/>
    <x v="9"/>
    <n v="1399.93"/>
    <s v="CA-2018-143686"/>
    <n v="1"/>
    <n v="7"/>
    <n v="0"/>
    <n v="601.96990000000005"/>
    <n v="0.52062335344040378"/>
  </r>
  <r>
    <x v="1024"/>
    <x v="36"/>
    <s v="TEC-AC-10003280"/>
    <x v="2"/>
    <x v="9"/>
    <n v="89.97"/>
    <s v="US-2018-133361"/>
    <n v="0"/>
    <n v="3"/>
    <n v="0"/>
    <n v="18.893699999999995"/>
    <n v="0.52062335344040378"/>
  </r>
  <r>
    <x v="1024"/>
    <x v="29"/>
    <s v="OFF-EN-10004955"/>
    <x v="0"/>
    <x v="11"/>
    <n v="48.69"/>
    <s v="CA-2018-133641"/>
    <n v="1"/>
    <n v="9"/>
    <n v="0"/>
    <n v="23.8581"/>
    <n v="0.44424167803735209"/>
  </r>
  <r>
    <x v="1024"/>
    <x v="0"/>
    <s v="OFF-PA-10000300"/>
    <x v="0"/>
    <x v="0"/>
    <n v="47.952000000000005"/>
    <s v="CA-2018-161774"/>
    <n v="0"/>
    <n v="3"/>
    <n v="0.2"/>
    <n v="16.183799999999998"/>
    <n v="0.43613829632717294"/>
  </r>
  <r>
    <x v="1024"/>
    <x v="0"/>
    <s v="OFF-AR-10001446"/>
    <x v="0"/>
    <x v="4"/>
    <n v="46.2"/>
    <s v="CA-2018-161774"/>
    <n v="0"/>
    <n v="5"/>
    <n v="0.2"/>
    <n v="5.7749999999999986"/>
    <n v="0.45632477063632687"/>
  </r>
  <r>
    <x v="1024"/>
    <x v="36"/>
    <s v="OFF-AR-10003338"/>
    <x v="0"/>
    <x v="4"/>
    <n v="37.200000000000003"/>
    <s v="US-2018-133361"/>
    <n v="0"/>
    <n v="5"/>
    <n v="0"/>
    <n v="9.3000000000000007"/>
    <n v="0.45632477063632687"/>
  </r>
  <r>
    <x v="1024"/>
    <x v="10"/>
    <s v="OFF-PA-10000483"/>
    <x v="0"/>
    <x v="0"/>
    <n v="24.784000000000002"/>
    <s v="US-2018-154872"/>
    <n v="0"/>
    <n v="1"/>
    <n v="0.2"/>
    <n v="7.7449999999999983"/>
    <n v="0.43613829632717294"/>
  </r>
  <r>
    <x v="1024"/>
    <x v="20"/>
    <s v="OFF-ST-10002214"/>
    <x v="0"/>
    <x v="1"/>
    <n v="22.58"/>
    <s v="CA-2018-115546"/>
    <n v="0"/>
    <n v="2"/>
    <n v="0"/>
    <n v="5.8707999999999991"/>
    <n v="0.44610841445725197"/>
  </r>
  <r>
    <x v="1024"/>
    <x v="4"/>
    <s v="FUR-FU-10000794"/>
    <x v="1"/>
    <x v="8"/>
    <n v="18.28"/>
    <s v="CA-2018-143686"/>
    <n v="0"/>
    <n v="2"/>
    <n v="0"/>
    <n v="6.2151999999999994"/>
    <n v="0.4595170286641902"/>
  </r>
  <r>
    <x v="1024"/>
    <x v="36"/>
    <s v="OFF-AR-10003045"/>
    <x v="0"/>
    <x v="4"/>
    <n v="14.7"/>
    <s v="US-2018-133361"/>
    <n v="0"/>
    <n v="5"/>
    <n v="0"/>
    <n v="6.6150000000000002"/>
    <n v="0.45632477063632687"/>
  </r>
  <r>
    <x v="1024"/>
    <x v="0"/>
    <s v="TEC-PH-10004071"/>
    <x v="2"/>
    <x v="6"/>
    <n v="7.9920000000000009"/>
    <s v="CA-2018-161774"/>
    <n v="0"/>
    <n v="1"/>
    <n v="0.2"/>
    <n v="0.69930000000000003"/>
    <n v="0.41105220110552465"/>
  </r>
  <r>
    <x v="1024"/>
    <x v="10"/>
    <s v="OFF-LA-10000973"/>
    <x v="0"/>
    <x v="2"/>
    <n v="5.04"/>
    <s v="US-2018-154872"/>
    <n v="0"/>
    <n v="2"/>
    <n v="0.2"/>
    <n v="1.764"/>
    <n v="0.4647369236065339"/>
  </r>
  <r>
    <x v="1024"/>
    <x v="36"/>
    <s v="OFF-AR-10001919"/>
    <x v="0"/>
    <x v="4"/>
    <n v="3.76"/>
    <s v="US-2018-133361"/>
    <n v="0"/>
    <n v="2"/>
    <n v="0"/>
    <n v="1.0903999999999998"/>
    <n v="0.45632477063632687"/>
  </r>
  <r>
    <x v="1025"/>
    <x v="22"/>
    <s v="FUR-CH-10004287"/>
    <x v="1"/>
    <x v="5"/>
    <n v="220.96"/>
    <s v="US-2018-110604"/>
    <n v="1"/>
    <n v="1"/>
    <n v="0.2"/>
    <n v="24.857999999999983"/>
    <n v="0.46529189879902266"/>
  </r>
  <r>
    <x v="1025"/>
    <x v="1"/>
    <s v="OFF-PA-10001736"/>
    <x v="0"/>
    <x v="0"/>
    <n v="56.704000000000001"/>
    <s v="US-2018-152569"/>
    <n v="1"/>
    <n v="2"/>
    <n v="0.2"/>
    <n v="19.137599999999992"/>
    <n v="0.43613829632717294"/>
  </r>
  <r>
    <x v="1025"/>
    <x v="22"/>
    <s v="FUR-CH-10002017"/>
    <x v="1"/>
    <x v="5"/>
    <n v="42.624000000000002"/>
    <s v="US-2018-110604"/>
    <n v="0"/>
    <n v="2"/>
    <n v="0.2"/>
    <n v="4.2623999999999977"/>
    <n v="0.46529189879902266"/>
  </r>
  <r>
    <x v="1025"/>
    <x v="22"/>
    <s v="FUR-FU-10000076"/>
    <x v="1"/>
    <x v="8"/>
    <n v="39.96"/>
    <s v="US-2018-110604"/>
    <n v="0"/>
    <n v="2"/>
    <n v="0"/>
    <n v="17.182800000000004"/>
    <n v="0.4595170286641902"/>
  </r>
  <r>
    <x v="1025"/>
    <x v="12"/>
    <s v="TEC-PH-10002923"/>
    <x v="2"/>
    <x v="6"/>
    <n v="29.592000000000002"/>
    <s v="CA-2018-102414"/>
    <n v="1"/>
    <n v="1"/>
    <n v="0.2"/>
    <n v="2.5893000000000006"/>
    <n v="0.41105220110552465"/>
  </r>
  <r>
    <x v="1025"/>
    <x v="12"/>
    <s v="OFF-PA-10002333"/>
    <x v="0"/>
    <x v="0"/>
    <n v="15.552000000000003"/>
    <s v="CA-2018-102414"/>
    <n v="0"/>
    <n v="3"/>
    <n v="0.2"/>
    <n v="5.6375999999999999"/>
    <n v="0.43613829632717294"/>
  </r>
  <r>
    <x v="1025"/>
    <x v="1"/>
    <s v="TEC-PH-10002185"/>
    <x v="2"/>
    <x v="6"/>
    <n v="11.120000000000001"/>
    <s v="US-2018-152569"/>
    <n v="0"/>
    <n v="2"/>
    <n v="0.2"/>
    <n v="3.4749999999999996"/>
    <n v="0.41105220110552465"/>
  </r>
  <r>
    <x v="1025"/>
    <x v="12"/>
    <s v="OFF-BI-10004465"/>
    <x v="0"/>
    <x v="3"/>
    <n v="4.7520000000000007"/>
    <s v="CA-2018-102414"/>
    <n v="0"/>
    <n v="2"/>
    <n v="0.7"/>
    <n v="-3.1679999999999993"/>
    <n v="0.46881743173671325"/>
  </r>
  <r>
    <x v="1026"/>
    <x v="10"/>
    <s v="OFF-ST-10002574"/>
    <x v="0"/>
    <x v="1"/>
    <n v="221.024"/>
    <s v="CA-2018-166576"/>
    <n v="1"/>
    <n v="2"/>
    <n v="0.2"/>
    <n v="-55.256"/>
    <n v="0.44610841445725197"/>
  </r>
  <r>
    <x v="1027"/>
    <x v="24"/>
    <s v="OFF-AP-10000938"/>
    <x v="0"/>
    <x v="12"/>
    <n v="706.86"/>
    <s v="CA-2018-117401"/>
    <n v="1"/>
    <n v="7"/>
    <n v="0"/>
    <n v="197.92079999999999"/>
    <n v="0.49507917887403441"/>
  </r>
  <r>
    <x v="1027"/>
    <x v="11"/>
    <s v="TEC-PH-10002200"/>
    <x v="2"/>
    <x v="6"/>
    <n v="344.70400000000001"/>
    <s v="CA-2018-121643"/>
    <n v="1"/>
    <n v="2"/>
    <n v="0.2"/>
    <n v="38.779199999999989"/>
    <n v="0.41105220110552465"/>
  </r>
  <r>
    <x v="1027"/>
    <x v="5"/>
    <s v="FUR-BO-10003546"/>
    <x v="1"/>
    <x v="10"/>
    <n v="302.94"/>
    <s v="CA-2018-159464"/>
    <n v="1"/>
    <n v="3"/>
    <n v="0"/>
    <n v="75.735000000000014"/>
    <n v="0.5176847302647779"/>
  </r>
  <r>
    <x v="1027"/>
    <x v="24"/>
    <s v="TEC-PH-10003555"/>
    <x v="2"/>
    <x v="6"/>
    <n v="114.94999999999999"/>
    <s v="CA-2018-117401"/>
    <n v="0"/>
    <n v="5"/>
    <n v="0"/>
    <n v="2.2990000000000066"/>
    <n v="0.41105220110552465"/>
  </r>
  <r>
    <x v="1027"/>
    <x v="5"/>
    <s v="OFF-BI-10000315"/>
    <x v="0"/>
    <x v="3"/>
    <n v="113.94"/>
    <s v="CA-2018-159464"/>
    <n v="0"/>
    <n v="6"/>
    <n v="0"/>
    <n v="54.691199999999995"/>
    <n v="0.46881743173671325"/>
  </r>
  <r>
    <x v="1027"/>
    <x v="5"/>
    <s v="TEC-PH-10002350"/>
    <x v="2"/>
    <x v="6"/>
    <n v="55.98"/>
    <s v="CA-2018-159464"/>
    <n v="0"/>
    <n v="2"/>
    <n v="0"/>
    <n v="15.674399999999999"/>
    <n v="0.41105220110552465"/>
  </r>
  <r>
    <x v="1027"/>
    <x v="2"/>
    <s v="TEC-AC-10000387"/>
    <x v="2"/>
    <x v="9"/>
    <n v="36.048000000000002"/>
    <s v="CA-2018-112865"/>
    <n v="1"/>
    <n v="3"/>
    <n v="0.2"/>
    <n v="-0.90120000000000111"/>
    <n v="0.52062335344040378"/>
  </r>
  <r>
    <x v="1027"/>
    <x v="24"/>
    <s v="OFF-BI-10001267"/>
    <x v="0"/>
    <x v="3"/>
    <n v="43.19"/>
    <s v="CA-2018-117401"/>
    <n v="0"/>
    <n v="7"/>
    <n v="0"/>
    <n v="20.731199999999998"/>
    <n v="0.46881743173671325"/>
  </r>
  <r>
    <x v="1027"/>
    <x v="5"/>
    <s v="TEC-PH-10002185"/>
    <x v="2"/>
    <x v="6"/>
    <n v="34.75"/>
    <s v="CA-2018-159464"/>
    <n v="0"/>
    <n v="5"/>
    <n v="0"/>
    <n v="15.637499999999999"/>
    <n v="0.41105220110552465"/>
  </r>
  <r>
    <x v="1027"/>
    <x v="1"/>
    <s v="FUR-FU-10004973"/>
    <x v="1"/>
    <x v="8"/>
    <n v="22.608000000000001"/>
    <s v="CA-2018-155642"/>
    <n v="1"/>
    <n v="3"/>
    <n v="0.6"/>
    <n v="-10.173599999999997"/>
    <n v="0.4595170286641902"/>
  </r>
  <r>
    <x v="1027"/>
    <x v="5"/>
    <s v="OFF-AP-10001492"/>
    <x v="0"/>
    <x v="12"/>
    <n v="17.239999999999998"/>
    <s v="CA-2018-159464"/>
    <n v="0"/>
    <n v="2"/>
    <n v="0"/>
    <n v="4.4824000000000002"/>
    <n v="0.49507917887403441"/>
  </r>
  <r>
    <x v="1027"/>
    <x v="20"/>
    <s v="FUR-FU-10002456"/>
    <x v="1"/>
    <x v="8"/>
    <n v="14.56"/>
    <s v="CA-2018-117863"/>
    <n v="1"/>
    <n v="2"/>
    <n v="0"/>
    <n v="6.2608000000000015"/>
    <n v="0.4595170286641902"/>
  </r>
  <r>
    <x v="1027"/>
    <x v="0"/>
    <s v="OFF-ST-10004835"/>
    <x v="0"/>
    <x v="1"/>
    <n v="8.9280000000000008"/>
    <s v="CA-2018-112536"/>
    <n v="1"/>
    <n v="2"/>
    <n v="0.2"/>
    <n v="0.66959999999999997"/>
    <n v="0.44610841445725197"/>
  </r>
  <r>
    <x v="1027"/>
    <x v="0"/>
    <s v="OFF-BI-10003712"/>
    <x v="0"/>
    <x v="3"/>
    <n v="6.8739999999999988"/>
    <s v="CA-2018-112536"/>
    <n v="0"/>
    <n v="7"/>
    <n v="0.8"/>
    <n v="-10.654700000000002"/>
    <n v="0.46881743173671325"/>
  </r>
  <r>
    <x v="1027"/>
    <x v="20"/>
    <s v="OFF-BI-10000605"/>
    <x v="0"/>
    <x v="3"/>
    <n v="3.048"/>
    <s v="CA-2018-117863"/>
    <n v="0"/>
    <n v="1"/>
    <n v="0.2"/>
    <n v="1.0286999999999997"/>
    <n v="0.46881743173671325"/>
  </r>
  <r>
    <x v="1027"/>
    <x v="0"/>
    <s v="OFF-BI-10002571"/>
    <x v="0"/>
    <x v="3"/>
    <n v="1.9959999999999996"/>
    <s v="CA-2018-112536"/>
    <n v="0"/>
    <n v="1"/>
    <n v="0.8"/>
    <n v="-3.293400000000001"/>
    <n v="0.46881743173671325"/>
  </r>
  <r>
    <x v="1027"/>
    <x v="1"/>
    <s v="FUR-FU-10001918"/>
    <x v="1"/>
    <x v="8"/>
    <n v="1.8920000000000003"/>
    <s v="CA-2018-155642"/>
    <n v="0"/>
    <n v="1"/>
    <n v="0.6"/>
    <n v="-0.99329999999999963"/>
    <n v="0.4595170286641902"/>
  </r>
  <r>
    <x v="1028"/>
    <x v="5"/>
    <s v="FUR-BO-10004695"/>
    <x v="1"/>
    <x v="10"/>
    <n v="1628.82"/>
    <s v="CA-2018-138975"/>
    <n v="1"/>
    <n v="9"/>
    <n v="0"/>
    <n v="374.62859999999989"/>
    <n v="0.5176847302647779"/>
  </r>
  <r>
    <x v="1028"/>
    <x v="4"/>
    <s v="FUR-CH-10002647"/>
    <x v="1"/>
    <x v="5"/>
    <n v="681.40800000000013"/>
    <s v="CA-2018-113530"/>
    <n v="1"/>
    <n v="12"/>
    <n v="0.2"/>
    <n v="42.588000000000022"/>
    <n v="0.46529189879902266"/>
  </r>
  <r>
    <x v="1028"/>
    <x v="5"/>
    <s v="TEC-PH-10004389"/>
    <x v="2"/>
    <x v="6"/>
    <n v="377.96999999999997"/>
    <s v="CA-2018-138975"/>
    <n v="0"/>
    <n v="3"/>
    <n v="0"/>
    <n v="98.272200000000012"/>
    <n v="0.41105220110552465"/>
  </r>
  <r>
    <x v="1028"/>
    <x v="15"/>
    <s v="FUR-CH-10001482"/>
    <x v="1"/>
    <x v="5"/>
    <n v="314.35199999999998"/>
    <s v="CA-2018-145702"/>
    <n v="1"/>
    <n v="3"/>
    <n v="0.2"/>
    <n v="-35.36460000000001"/>
    <n v="0.46529189879902266"/>
  </r>
  <r>
    <x v="1028"/>
    <x v="20"/>
    <s v="TEC-PH-10003012"/>
    <x v="2"/>
    <x v="6"/>
    <n v="307.98"/>
    <s v="US-2018-100048"/>
    <n v="1"/>
    <n v="2"/>
    <n v="0"/>
    <n v="89.314199999999971"/>
    <n v="0.41105220110552465"/>
  </r>
  <r>
    <x v="1028"/>
    <x v="5"/>
    <s v="OFF-PA-10000100"/>
    <x v="0"/>
    <x v="0"/>
    <n v="286.93"/>
    <s v="CA-2018-138975"/>
    <n v="0"/>
    <n v="7"/>
    <n v="0"/>
    <n v="140.59569999999999"/>
    <n v="0.43613829632717294"/>
  </r>
  <r>
    <x v="1028"/>
    <x v="20"/>
    <s v="OFF-AP-10001154"/>
    <x v="0"/>
    <x v="12"/>
    <n v="281.34000000000003"/>
    <s v="US-2018-100048"/>
    <n v="0"/>
    <n v="6"/>
    <n v="0"/>
    <n v="109.72260000000001"/>
    <n v="0.49507917887403441"/>
  </r>
  <r>
    <x v="1028"/>
    <x v="5"/>
    <s v="OFF-PA-10003129"/>
    <x v="0"/>
    <x v="0"/>
    <n v="195.64"/>
    <s v="US-2018-120607"/>
    <n v="1"/>
    <n v="4"/>
    <n v="0"/>
    <n v="91.950799999999987"/>
    <n v="0.43613829632717294"/>
  </r>
  <r>
    <x v="1028"/>
    <x v="4"/>
    <s v="OFF-BI-10002082"/>
    <x v="0"/>
    <x v="3"/>
    <n v="133.12"/>
    <s v="US-2018-147998"/>
    <n v="1"/>
    <n v="5"/>
    <n v="0.2"/>
    <n v="49.92"/>
    <n v="0.46881743173671325"/>
  </r>
  <r>
    <x v="1028"/>
    <x v="22"/>
    <s v="OFF-AP-10001563"/>
    <x v="0"/>
    <x v="12"/>
    <n v="97.16"/>
    <s v="CA-2018-153787"/>
    <n v="1"/>
    <n v="2"/>
    <n v="0"/>
    <n v="28.176399999999987"/>
    <n v="0.49507917887403441"/>
  </r>
  <r>
    <x v="1028"/>
    <x v="0"/>
    <s v="TEC-PH-10003811"/>
    <x v="2"/>
    <x v="6"/>
    <n v="95.992000000000004"/>
    <s v="CA-2018-122077"/>
    <n v="1"/>
    <n v="1"/>
    <n v="0.2"/>
    <n v="9.5991999999999997"/>
    <n v="0.41105220110552465"/>
  </r>
  <r>
    <x v="1028"/>
    <x v="20"/>
    <s v="TEC-AC-10001606"/>
    <x v="2"/>
    <x v="9"/>
    <n v="299.96999999999997"/>
    <s v="US-2018-100048"/>
    <n v="0"/>
    <n v="3"/>
    <n v="0"/>
    <n v="113.98860000000001"/>
    <n v="0.52062335344040378"/>
  </r>
  <r>
    <x v="1028"/>
    <x v="5"/>
    <s v="TEC-AC-10003441"/>
    <x v="2"/>
    <x v="9"/>
    <n v="67.8"/>
    <s v="CA-2018-138975"/>
    <n v="0"/>
    <n v="4"/>
    <n v="0"/>
    <n v="4.0679999999999978"/>
    <n v="0.52062335344040378"/>
  </r>
  <r>
    <x v="1028"/>
    <x v="4"/>
    <s v="TEC-AC-10001465"/>
    <x v="2"/>
    <x v="9"/>
    <n v="36.32"/>
    <s v="CA-2018-113530"/>
    <n v="0"/>
    <n v="1"/>
    <n v="0"/>
    <n v="10.895999999999997"/>
    <n v="0.52062335344040378"/>
  </r>
  <r>
    <x v="1028"/>
    <x v="1"/>
    <s v="OFF-PA-10004733"/>
    <x v="0"/>
    <x v="0"/>
    <n v="38.016000000000005"/>
    <s v="US-2018-108700"/>
    <n v="1"/>
    <n v="6"/>
    <n v="0.2"/>
    <n v="13.780799999999996"/>
    <n v="0.43613829632717294"/>
  </r>
  <r>
    <x v="1028"/>
    <x v="15"/>
    <s v="OFF-PA-10001526"/>
    <x v="0"/>
    <x v="0"/>
    <n v="27.888000000000002"/>
    <s v="CA-2018-145702"/>
    <n v="0"/>
    <n v="7"/>
    <n v="0.2"/>
    <n v="10.109400000000001"/>
    <n v="0.43613829632717294"/>
  </r>
  <r>
    <x v="1028"/>
    <x v="33"/>
    <s v="OFF-BI-10001787"/>
    <x v="0"/>
    <x v="3"/>
    <n v="26.16"/>
    <s v="CA-2018-127803"/>
    <n v="1"/>
    <n v="4"/>
    <n v="0"/>
    <n v="12.8184"/>
    <n v="0.46881743173671325"/>
  </r>
  <r>
    <x v="1028"/>
    <x v="0"/>
    <s v="OFF-LA-10004178"/>
    <x v="0"/>
    <x v="2"/>
    <n v="13.216000000000001"/>
    <s v="CA-2018-122077"/>
    <n v="0"/>
    <n v="4"/>
    <n v="0.2"/>
    <n v="4.2951999999999995"/>
    <n v="0.4647369236065339"/>
  </r>
  <r>
    <x v="1028"/>
    <x v="4"/>
    <s v="OFF-AR-10000122"/>
    <x v="0"/>
    <x v="4"/>
    <n v="5.58"/>
    <s v="CA-2018-113530"/>
    <n v="0"/>
    <n v="1"/>
    <n v="0"/>
    <n v="1.3949999999999996"/>
    <n v="0.45632477063632687"/>
  </r>
  <r>
    <x v="1028"/>
    <x v="4"/>
    <s v="OFF-AR-10001315"/>
    <x v="0"/>
    <x v="4"/>
    <n v="3.52"/>
    <s v="CA-2018-113530"/>
    <n v="0"/>
    <n v="2"/>
    <n v="0"/>
    <n v="1.0207999999999999"/>
    <n v="0.45632477063632687"/>
  </r>
  <r>
    <x v="1029"/>
    <x v="17"/>
    <s v="TEC-PH-10004094"/>
    <x v="2"/>
    <x v="6"/>
    <n v="1123.1280000000002"/>
    <s v="US-2018-166688"/>
    <n v="1"/>
    <n v="9"/>
    <n v="0.2"/>
    <n v="70.195499999999981"/>
    <n v="0.41105220110552465"/>
  </r>
  <r>
    <x v="1029"/>
    <x v="47"/>
    <s v="OFF-ST-10003816"/>
    <x v="0"/>
    <x v="1"/>
    <n v="704.76"/>
    <s v="CA-2018-111332"/>
    <n v="1"/>
    <n v="4"/>
    <n v="0"/>
    <n v="162.09479999999996"/>
    <n v="0.44610841445725197"/>
  </r>
  <r>
    <x v="1029"/>
    <x v="4"/>
    <s v="FUR-CH-10000225"/>
    <x v="1"/>
    <x v="5"/>
    <n v="518.27200000000005"/>
    <s v="CA-2018-166695"/>
    <n v="1"/>
    <n v="8"/>
    <n v="0.2"/>
    <n v="-97.176000000000073"/>
    <n v="0.46529189879902266"/>
  </r>
  <r>
    <x v="1029"/>
    <x v="4"/>
    <s v="TEC-MA-10003176"/>
    <x v="2"/>
    <x v="15"/>
    <n v="343.20000000000005"/>
    <s v="CA-2018-166695"/>
    <n v="0"/>
    <n v="1"/>
    <n v="0.2"/>
    <n v="38.609999999999957"/>
    <n v="0.5183572270896134"/>
  </r>
  <r>
    <x v="1029"/>
    <x v="47"/>
    <s v="OFF-AR-10001953"/>
    <x v="0"/>
    <x v="4"/>
    <n v="131.94"/>
    <s v="CA-2018-111332"/>
    <n v="0"/>
    <n v="3"/>
    <n v="0"/>
    <n v="35.623800000000003"/>
    <n v="0.45632477063632687"/>
  </r>
  <r>
    <x v="1029"/>
    <x v="17"/>
    <s v="OFF-AP-10000358"/>
    <x v="0"/>
    <x v="12"/>
    <n v="64.900000000000006"/>
    <s v="US-2018-166688"/>
    <n v="0"/>
    <n v="5"/>
    <n v="0"/>
    <n v="18.820999999999994"/>
    <n v="0.49507917887403441"/>
  </r>
  <r>
    <x v="1029"/>
    <x v="14"/>
    <s v="OFF-BI-10002225"/>
    <x v="0"/>
    <x v="3"/>
    <n v="41.28"/>
    <s v="CA-2018-149468"/>
    <n v="1"/>
    <n v="2"/>
    <n v="0"/>
    <n v="19.814399999999999"/>
    <n v="0.46881743173671325"/>
  </r>
  <r>
    <x v="1029"/>
    <x v="47"/>
    <s v="OFF-AR-10001374"/>
    <x v="0"/>
    <x v="4"/>
    <n v="25.92"/>
    <s v="CA-2018-111332"/>
    <n v="0"/>
    <n v="4"/>
    <n v="0"/>
    <n v="8.2943999999999996"/>
    <n v="0.45632477063632687"/>
  </r>
  <r>
    <x v="1029"/>
    <x v="47"/>
    <s v="OFF-AR-10000657"/>
    <x v="0"/>
    <x v="4"/>
    <n v="21.5"/>
    <s v="CA-2018-111332"/>
    <n v="0"/>
    <n v="10"/>
    <n v="0"/>
    <n v="7.094999999999998"/>
    <n v="0.45632477063632687"/>
  </r>
  <r>
    <x v="1029"/>
    <x v="17"/>
    <s v="OFF-BI-10004040"/>
    <x v="0"/>
    <x v="3"/>
    <n v="8.2880000000000003"/>
    <s v="US-2018-166688"/>
    <n v="0"/>
    <n v="2"/>
    <n v="0.2"/>
    <n v="3.0043999999999995"/>
    <n v="0.46881743173671325"/>
  </r>
  <r>
    <x v="1029"/>
    <x v="47"/>
    <s v="OFF-FA-10001843"/>
    <x v="0"/>
    <x v="7"/>
    <n v="7.41"/>
    <s v="CA-2018-111332"/>
    <n v="0"/>
    <n v="3"/>
    <n v="0"/>
    <n v="3.4827000000000004"/>
    <n v="0.51168203684699509"/>
  </r>
  <r>
    <x v="1029"/>
    <x v="4"/>
    <s v="FUR-FU-10002191"/>
    <x v="1"/>
    <x v="8"/>
    <n v="6.98"/>
    <s v="CA-2018-166695"/>
    <n v="0"/>
    <n v="1"/>
    <n v="0"/>
    <n v="3.3504"/>
    <n v="0.4595170286641902"/>
  </r>
  <r>
    <x v="1030"/>
    <x v="20"/>
    <s v="FUR-FU-10004071"/>
    <x v="1"/>
    <x v="8"/>
    <n v="520.05000000000007"/>
    <s v="CA-2018-167899"/>
    <n v="1"/>
    <n v="5"/>
    <n v="0"/>
    <n v="72.807000000000031"/>
    <n v="0.4595170286641902"/>
  </r>
  <r>
    <x v="1030"/>
    <x v="20"/>
    <s v="OFF-AR-10001988"/>
    <x v="0"/>
    <x v="4"/>
    <n v="17.97"/>
    <s v="CA-2018-167899"/>
    <n v="0"/>
    <n v="3"/>
    <n v="0"/>
    <n v="5.2112999999999996"/>
    <n v="0.45632477063632687"/>
  </r>
  <r>
    <x v="1031"/>
    <x v="1"/>
    <s v="FUR-CH-10000513"/>
    <x v="1"/>
    <x v="5"/>
    <n v="181.98599999999999"/>
    <s v="US-2018-150595"/>
    <n v="1"/>
    <n v="2"/>
    <n v="0.3"/>
    <n v="-54.595799999999997"/>
    <n v="0.46529189879902266"/>
  </r>
  <r>
    <x v="1031"/>
    <x v="4"/>
    <s v="OFF-AR-10002445"/>
    <x v="0"/>
    <x v="4"/>
    <n v="49.56"/>
    <s v="US-2018-151127"/>
    <n v="1"/>
    <n v="7"/>
    <n v="0"/>
    <n v="18.832800000000002"/>
    <n v="0.45632477063632687"/>
  </r>
  <r>
    <x v="1031"/>
    <x v="4"/>
    <s v="TEC-AC-10002331"/>
    <x v="2"/>
    <x v="9"/>
    <n v="68.459999999999994"/>
    <s v="CA-2018-153080"/>
    <n v="1"/>
    <n v="7"/>
    <n v="0"/>
    <n v="25.330199999999998"/>
    <n v="0.52062335344040378"/>
  </r>
  <r>
    <x v="1031"/>
    <x v="1"/>
    <s v="OFF-SU-10000381"/>
    <x v="0"/>
    <x v="14"/>
    <n v="22.344000000000001"/>
    <s v="US-2018-150595"/>
    <n v="0"/>
    <n v="3"/>
    <n v="0.2"/>
    <n v="2.5136999999999983"/>
    <n v="0.53938093436526824"/>
  </r>
  <r>
    <x v="1031"/>
    <x v="4"/>
    <s v="OFF-AR-10003651"/>
    <x v="0"/>
    <x v="4"/>
    <n v="9.84"/>
    <s v="CA-2018-130106"/>
    <n v="1"/>
    <n v="3"/>
    <n v="0"/>
    <n v="2.8535999999999988"/>
    <n v="0.45632477063632687"/>
  </r>
  <r>
    <x v="1031"/>
    <x v="4"/>
    <s v="OFF-AR-10003732"/>
    <x v="0"/>
    <x v="4"/>
    <n v="2.78"/>
    <s v="CA-2018-130106"/>
    <n v="0"/>
    <n v="1"/>
    <n v="0"/>
    <n v="0.72279999999999989"/>
    <n v="0.45632477063632687"/>
  </r>
  <r>
    <x v="1031"/>
    <x v="1"/>
    <s v="OFF-BI-10003274"/>
    <x v="0"/>
    <x v="3"/>
    <n v="1.5919999999999996"/>
    <s v="US-2018-150595"/>
    <n v="0"/>
    <n v="2"/>
    <n v="0.8"/>
    <n v="-2.6268000000000002"/>
    <n v="0.46881743173671325"/>
  </r>
  <r>
    <x v="1032"/>
    <x v="4"/>
    <s v="FUR-TA-10001520"/>
    <x v="1"/>
    <x v="13"/>
    <n v="171.28800000000001"/>
    <s v="CA-2018-167003"/>
    <n v="1"/>
    <n v="3"/>
    <n v="0.2"/>
    <n v="-6.423300000000026"/>
    <n v="0.55975208308209756"/>
  </r>
  <r>
    <x v="1032"/>
    <x v="0"/>
    <s v="OFF-ST-10002301"/>
    <x v="0"/>
    <x v="1"/>
    <n v="48.816000000000003"/>
    <s v="CA-2018-164042"/>
    <n v="1"/>
    <n v="3"/>
    <n v="0.2"/>
    <n v="-11.593800000000005"/>
    <n v="0.44610841445725197"/>
  </r>
  <r>
    <x v="1032"/>
    <x v="0"/>
    <s v="OFF-AP-10001947"/>
    <x v="0"/>
    <x v="12"/>
    <n v="18.319999999999997"/>
    <s v="CA-2018-164042"/>
    <n v="0"/>
    <n v="5"/>
    <n v="0.8"/>
    <n v="-46.716000000000008"/>
    <n v="0.49507917887403441"/>
  </r>
  <r>
    <x v="1032"/>
    <x v="0"/>
    <s v="OFF-FA-10000840"/>
    <x v="0"/>
    <x v="7"/>
    <n v="1.8239999999999998"/>
    <s v="CA-2018-164042"/>
    <n v="0"/>
    <n v="2"/>
    <n v="0.2"/>
    <n v="0.61559999999999993"/>
    <n v="0.51168203684699509"/>
  </r>
  <r>
    <x v="1032"/>
    <x v="0"/>
    <s v="OFF-BI-10001922"/>
    <x v="0"/>
    <x v="3"/>
    <n v="1.1879999999999997"/>
    <s v="CA-2018-164042"/>
    <n v="0"/>
    <n v="1"/>
    <n v="0.8"/>
    <n v="-1.9602000000000008"/>
    <n v="0.46881743173671325"/>
  </r>
  <r>
    <x v="1033"/>
    <x v="20"/>
    <s v="OFF-BI-10004519"/>
    <x v="0"/>
    <x v="3"/>
    <n v="663.92"/>
    <s v="CA-2018-120168"/>
    <n v="1"/>
    <n v="5"/>
    <n v="0.2"/>
    <n v="207.47499999999994"/>
    <n v="0.46881743173671325"/>
  </r>
  <r>
    <x v="1033"/>
    <x v="0"/>
    <s v="OFF-ST-10002182"/>
    <x v="0"/>
    <x v="1"/>
    <n v="50.135999999999996"/>
    <s v="CA-2018-112473"/>
    <n v="1"/>
    <n v="3"/>
    <n v="0.2"/>
    <n v="-11.2806"/>
    <n v="0.44610841445725197"/>
  </r>
  <r>
    <x v="1033"/>
    <x v="20"/>
    <s v="TEC-AC-10002167"/>
    <x v="2"/>
    <x v="9"/>
    <n v="120"/>
    <s v="CA-2018-120168"/>
    <n v="0"/>
    <n v="8"/>
    <n v="0"/>
    <n v="13.200000000000003"/>
    <n v="0.52062335344040378"/>
  </r>
  <r>
    <x v="1033"/>
    <x v="5"/>
    <s v="OFF-BI-10002824"/>
    <x v="0"/>
    <x v="3"/>
    <n v="29.84"/>
    <s v="CA-2018-161088"/>
    <n v="1"/>
    <n v="2"/>
    <n v="0"/>
    <n v="13.427999999999997"/>
    <n v="0.46881743173671325"/>
  </r>
  <r>
    <x v="1033"/>
    <x v="20"/>
    <s v="FUR-FU-10000732"/>
    <x v="1"/>
    <x v="8"/>
    <n v="18.84"/>
    <s v="CA-2018-120168"/>
    <n v="0"/>
    <n v="3"/>
    <n v="0"/>
    <n v="6.0287999999999995"/>
    <n v="0.4595170286641902"/>
  </r>
  <r>
    <x v="1033"/>
    <x v="20"/>
    <s v="OFF-FA-10000936"/>
    <x v="0"/>
    <x v="7"/>
    <n v="3.29"/>
    <s v="CA-2018-120168"/>
    <n v="0"/>
    <n v="1"/>
    <n v="0"/>
    <n v="1.4804999999999999"/>
    <n v="0.51168203684699509"/>
  </r>
  <r>
    <x v="1034"/>
    <x v="3"/>
    <s v="OFF-AP-10002670"/>
    <x v="0"/>
    <x v="12"/>
    <n v="208.44"/>
    <s v="CA-2018-123687"/>
    <n v="1"/>
    <n v="3"/>
    <n v="0"/>
    <n v="62.531999999999982"/>
    <n v="0.49507917887403441"/>
  </r>
  <r>
    <x v="1034"/>
    <x v="6"/>
    <s v="TEC-AC-10000521"/>
    <x v="2"/>
    <x v="9"/>
    <n v="23.08"/>
    <s v="CA-2018-152968"/>
    <n v="1"/>
    <n v="2"/>
    <n v="0"/>
    <n v="6.9239999999999995"/>
    <n v="0.52062335344040378"/>
  </r>
  <r>
    <x v="1034"/>
    <x v="3"/>
    <s v="OFF-SU-10004498"/>
    <x v="0"/>
    <x v="14"/>
    <n v="25.76"/>
    <s v="CA-2018-123687"/>
    <n v="0"/>
    <n v="2"/>
    <n v="0"/>
    <n v="0.77280000000000015"/>
    <n v="0.53938093436526824"/>
  </r>
  <r>
    <x v="1034"/>
    <x v="4"/>
    <s v="OFF-PA-10000520"/>
    <x v="0"/>
    <x v="0"/>
    <n v="12.96"/>
    <s v="CA-2018-107853"/>
    <n v="1"/>
    <n v="2"/>
    <n v="0"/>
    <n v="6.2208000000000006"/>
    <n v="0.43613829632717294"/>
  </r>
  <r>
    <x v="1035"/>
    <x v="3"/>
    <s v="TEC-PH-10002834"/>
    <x v="2"/>
    <x v="6"/>
    <n v="539.97"/>
    <s v="US-2018-132297"/>
    <n v="1"/>
    <n v="3"/>
    <n v="0"/>
    <n v="134.99250000000001"/>
    <n v="0.41105220110552465"/>
  </r>
  <r>
    <x v="1035"/>
    <x v="39"/>
    <s v="FUR-FU-10003664"/>
    <x v="1"/>
    <x v="8"/>
    <n v="477.29999999999995"/>
    <s v="CA-2018-136882"/>
    <n v="1"/>
    <n v="5"/>
    <n v="0"/>
    <n v="138.41699999999997"/>
    <n v="0.4595170286641902"/>
  </r>
  <r>
    <x v="1035"/>
    <x v="35"/>
    <s v="OFF-ST-10000025"/>
    <x v="0"/>
    <x v="1"/>
    <n v="477.15000000000003"/>
    <s v="US-2018-116897"/>
    <n v="1"/>
    <n v="5"/>
    <n v="0"/>
    <n v="28.628999999999962"/>
    <n v="0.44610841445725197"/>
  </r>
  <r>
    <x v="1035"/>
    <x v="35"/>
    <s v="TEC-PH-10004389"/>
    <x v="2"/>
    <x v="6"/>
    <n v="302.37599999999998"/>
    <s v="US-2018-116897"/>
    <n v="0"/>
    <n v="3"/>
    <n v="0.2"/>
    <n v="22.678200000000018"/>
    <n v="0.41105220110552465"/>
  </r>
  <r>
    <x v="1035"/>
    <x v="3"/>
    <s v="OFF-BI-10003364"/>
    <x v="0"/>
    <x v="3"/>
    <n v="58.34"/>
    <s v="US-2018-132297"/>
    <n v="0"/>
    <n v="2"/>
    <n v="0"/>
    <n v="28.0032"/>
    <n v="0.46881743173671325"/>
  </r>
  <r>
    <x v="1035"/>
    <x v="22"/>
    <s v="TEC-AC-10004510"/>
    <x v="2"/>
    <x v="9"/>
    <n v="98.16"/>
    <s v="CA-2018-134152"/>
    <n v="1"/>
    <n v="6"/>
    <n v="0"/>
    <n v="9.8159999999999954"/>
    <n v="0.52062335344040378"/>
  </r>
  <r>
    <x v="1035"/>
    <x v="25"/>
    <s v="TEC-AC-10002380"/>
    <x v="2"/>
    <x v="9"/>
    <n v="27.192"/>
    <s v="CA-2018-151855"/>
    <n v="1"/>
    <n v="3"/>
    <n v="0.2"/>
    <n v="0.33989999999999654"/>
    <n v="0.52062335344040378"/>
  </r>
  <r>
    <x v="1035"/>
    <x v="35"/>
    <s v="FUR-FU-10004963"/>
    <x v="1"/>
    <x v="8"/>
    <n v="35"/>
    <s v="US-2018-116897"/>
    <n v="0"/>
    <n v="4"/>
    <n v="0"/>
    <n v="14.700000000000003"/>
    <n v="0.4595170286641902"/>
  </r>
  <r>
    <x v="1035"/>
    <x v="22"/>
    <s v="OFF-AR-10004062"/>
    <x v="0"/>
    <x v="4"/>
    <n v="31.44"/>
    <s v="CA-2018-134152"/>
    <n v="0"/>
    <n v="3"/>
    <n v="0"/>
    <n v="7.86"/>
    <n v="0.45632477063632687"/>
  </r>
  <r>
    <x v="1035"/>
    <x v="15"/>
    <s v="OFF-PA-10001166"/>
    <x v="0"/>
    <x v="0"/>
    <n v="25.920000000000005"/>
    <s v="CA-2018-160458"/>
    <n v="1"/>
    <n v="5"/>
    <n v="0.2"/>
    <n v="9.0719999999999992"/>
    <n v="0.43613829632717294"/>
  </r>
  <r>
    <x v="1035"/>
    <x v="25"/>
    <s v="OFF-BI-10004209"/>
    <x v="0"/>
    <x v="3"/>
    <n v="12.059999999999999"/>
    <s v="CA-2018-151855"/>
    <n v="0"/>
    <n v="5"/>
    <n v="0.7"/>
    <n v="-10.050000000000001"/>
    <n v="0.46881743173671325"/>
  </r>
  <r>
    <x v="1036"/>
    <x v="9"/>
    <s v="FUR-CH-10000863"/>
    <x v="1"/>
    <x v="5"/>
    <n v="301.95999999999998"/>
    <s v="CA-2018-140088"/>
    <n v="1"/>
    <n v="2"/>
    <n v="0"/>
    <n v="33.215599999999995"/>
    <n v="0.46529189879902266"/>
  </r>
  <r>
    <x v="1036"/>
    <x v="38"/>
    <s v="FUR-FU-10001185"/>
    <x v="1"/>
    <x v="8"/>
    <n v="247.44"/>
    <s v="CA-2018-141572"/>
    <n v="1"/>
    <n v="8"/>
    <n v="0"/>
    <n v="101.4504"/>
    <n v="0.4595170286641902"/>
  </r>
  <r>
    <x v="1036"/>
    <x v="12"/>
    <s v="TEC-PH-10001305"/>
    <x v="2"/>
    <x v="6"/>
    <n v="195.96000000000004"/>
    <s v="CA-2018-145765"/>
    <n v="1"/>
    <n v="5"/>
    <n v="0.2"/>
    <n v="19.596000000000018"/>
    <n v="0.41105220110552465"/>
  </r>
  <r>
    <x v="1036"/>
    <x v="36"/>
    <s v="OFF-AP-10001469"/>
    <x v="0"/>
    <x v="12"/>
    <n v="125.13"/>
    <s v="CA-2018-100055"/>
    <n v="1"/>
    <n v="3"/>
    <n v="0"/>
    <n v="36.287699999999987"/>
    <n v="0.49507917887403441"/>
  </r>
  <r>
    <x v="1036"/>
    <x v="10"/>
    <s v="FUR-BO-10004709"/>
    <x v="1"/>
    <x v="10"/>
    <n v="115.96"/>
    <s v="CA-2018-161340"/>
    <n v="1"/>
    <n v="4"/>
    <n v="0.5"/>
    <n v="-64.937599999999989"/>
    <n v="0.5176847302647779"/>
  </r>
  <r>
    <x v="1036"/>
    <x v="1"/>
    <s v="FUR-CH-10001146"/>
    <x v="1"/>
    <x v="5"/>
    <n v="106.869"/>
    <s v="US-2018-118556"/>
    <n v="1"/>
    <n v="3"/>
    <n v="0.3"/>
    <n v="-29.007299999999994"/>
    <n v="0.46529189879902266"/>
  </r>
  <r>
    <x v="1036"/>
    <x v="0"/>
    <s v="TEC-PH-10001536"/>
    <x v="2"/>
    <x v="6"/>
    <n v="54.367999999999995"/>
    <s v="US-2018-112613"/>
    <n v="1"/>
    <n v="4"/>
    <n v="0.2"/>
    <n v="4.0775999999999968"/>
    <n v="0.41105220110552465"/>
  </r>
  <r>
    <x v="1036"/>
    <x v="12"/>
    <s v="TEC-AC-10000844"/>
    <x v="2"/>
    <x v="9"/>
    <n v="271.96800000000002"/>
    <s v="CA-2018-145765"/>
    <n v="0"/>
    <n v="4"/>
    <n v="0.2"/>
    <n v="54.393599999999978"/>
    <n v="0.52062335344040378"/>
  </r>
  <r>
    <x v="1036"/>
    <x v="36"/>
    <s v="FUR-FU-10001473"/>
    <x v="1"/>
    <x v="8"/>
    <n v="27.46"/>
    <s v="CA-2018-100055"/>
    <n v="0"/>
    <n v="2"/>
    <n v="0"/>
    <n v="9.8856000000000002"/>
    <n v="0.4595170286641902"/>
  </r>
  <r>
    <x v="1036"/>
    <x v="12"/>
    <s v="OFF-PA-10001534"/>
    <x v="0"/>
    <x v="0"/>
    <n v="15.552000000000003"/>
    <s v="CA-2018-145765"/>
    <n v="0"/>
    <n v="3"/>
    <n v="0.2"/>
    <n v="5.4432"/>
    <n v="0.43613829632717294"/>
  </r>
  <r>
    <x v="1036"/>
    <x v="10"/>
    <s v="OFF-PA-10002464"/>
    <x v="0"/>
    <x v="0"/>
    <n v="13.872000000000002"/>
    <s v="CA-2018-161340"/>
    <n v="0"/>
    <n v="3"/>
    <n v="0.2"/>
    <n v="5.0286000000000008"/>
    <n v="0.43613829632717294"/>
  </r>
  <r>
    <x v="1036"/>
    <x v="1"/>
    <s v="OFF-BI-10004364"/>
    <x v="0"/>
    <x v="3"/>
    <n v="3.5639999999999992"/>
    <s v="US-2018-118556"/>
    <n v="0"/>
    <n v="3"/>
    <n v="0.8"/>
    <n v="-6.2370000000000019"/>
    <n v="0.46881743173671325"/>
  </r>
  <r>
    <x v="1037"/>
    <x v="18"/>
    <s v="OFF-AP-10001564"/>
    <x v="0"/>
    <x v="12"/>
    <n v="465.16"/>
    <s v="CA-2018-121580"/>
    <n v="1"/>
    <n v="2"/>
    <n v="0"/>
    <n v="120.94159999999999"/>
    <n v="0.49507917887403441"/>
  </r>
  <r>
    <x v="1037"/>
    <x v="0"/>
    <s v="FUR-FU-10003919"/>
    <x v="1"/>
    <x v="8"/>
    <n v="65.424000000000007"/>
    <s v="CA-2018-168739"/>
    <n v="1"/>
    <n v="4"/>
    <n v="0.6"/>
    <n v="-52.339199999999991"/>
    <n v="0.4595170286641902"/>
  </r>
  <r>
    <x v="1037"/>
    <x v="0"/>
    <s v="OFF-ST-10002205"/>
    <x v="0"/>
    <x v="1"/>
    <n v="53.424000000000007"/>
    <s v="CA-2018-104745"/>
    <n v="1"/>
    <n v="3"/>
    <n v="0.2"/>
    <n v="4.6746000000000016"/>
    <n v="0.44610841445725197"/>
  </r>
  <r>
    <x v="1037"/>
    <x v="18"/>
    <s v="OFF-BI-10000632"/>
    <x v="0"/>
    <x v="3"/>
    <n v="43.41"/>
    <s v="CA-2018-121580"/>
    <n v="0"/>
    <n v="1"/>
    <n v="0"/>
    <n v="19.968599999999999"/>
    <n v="0.46881743173671325"/>
  </r>
  <r>
    <x v="1037"/>
    <x v="0"/>
    <s v="OFF-PA-10002036"/>
    <x v="0"/>
    <x v="0"/>
    <n v="25.920000000000005"/>
    <s v="CA-2018-104745"/>
    <n v="0"/>
    <n v="5"/>
    <n v="0.2"/>
    <n v="9.3960000000000008"/>
    <n v="0.43613829632717294"/>
  </r>
  <r>
    <x v="1037"/>
    <x v="40"/>
    <s v="OFF-FA-10004395"/>
    <x v="0"/>
    <x v="7"/>
    <n v="23.55"/>
    <s v="CA-2018-144568"/>
    <n v="1"/>
    <n v="5"/>
    <n v="0"/>
    <n v="1.1775000000000002"/>
    <n v="0.51168203684699509"/>
  </r>
  <r>
    <x v="1037"/>
    <x v="18"/>
    <s v="OFF-PA-10004082"/>
    <x v="0"/>
    <x v="0"/>
    <n v="7.98"/>
    <s v="CA-2018-121580"/>
    <n v="0"/>
    <n v="1"/>
    <n v="0"/>
    <n v="3.99"/>
    <n v="0.43613829632717294"/>
  </r>
  <r>
    <x v="1037"/>
    <x v="18"/>
    <s v="FUR-FU-10003981"/>
    <x v="1"/>
    <x v="8"/>
    <n v="6.24"/>
    <s v="CA-2018-121580"/>
    <n v="0"/>
    <n v="3"/>
    <n v="0"/>
    <n v="2.6208000000000005"/>
    <n v="0.4595170286641902"/>
  </r>
  <r>
    <x v="1038"/>
    <x v="8"/>
    <s v="FUR-BO-10000330"/>
    <x v="1"/>
    <x v="10"/>
    <n v="241.96"/>
    <s v="CA-2018-125472"/>
    <n v="1"/>
    <n v="2"/>
    <n v="0"/>
    <n v="33.874400000000009"/>
    <n v="0.5176847302647779"/>
  </r>
  <r>
    <x v="1038"/>
    <x v="0"/>
    <s v="FUR-BO-10001811"/>
    <x v="1"/>
    <x v="10"/>
    <n v="204.66639999999998"/>
    <s v="CA-2018-142461"/>
    <n v="1"/>
    <n v="1"/>
    <n v="0.32"/>
    <n v="-6.0196000000000254"/>
    <n v="0.5176847302647779"/>
  </r>
  <r>
    <x v="1038"/>
    <x v="11"/>
    <s v="TEC-PH-10001619"/>
    <x v="2"/>
    <x v="6"/>
    <n v="156.79200000000003"/>
    <s v="CA-2018-121125"/>
    <n v="1"/>
    <n v="1"/>
    <n v="0.2"/>
    <n v="17.639099999999985"/>
    <n v="0.41105220110552465"/>
  </r>
  <r>
    <x v="1038"/>
    <x v="11"/>
    <s v="TEC-AC-10002323"/>
    <x v="2"/>
    <x v="9"/>
    <n v="35.360000000000007"/>
    <s v="CA-2018-121125"/>
    <n v="0"/>
    <n v="2"/>
    <n v="0.2"/>
    <n v="-3.0939999999999994"/>
    <n v="0.52062335344040378"/>
  </r>
  <r>
    <x v="1038"/>
    <x v="4"/>
    <s v="OFF-PA-10004911"/>
    <x v="0"/>
    <x v="0"/>
    <n v="37.520000000000003"/>
    <s v="CA-2018-120614"/>
    <n v="1"/>
    <n v="4"/>
    <n v="0"/>
    <n v="18.009600000000002"/>
    <n v="0.43613829632717294"/>
  </r>
  <r>
    <x v="1038"/>
    <x v="4"/>
    <s v="OFF-AR-10003405"/>
    <x v="0"/>
    <x v="4"/>
    <n v="35.099999999999994"/>
    <s v="CA-2018-116498"/>
    <n v="1"/>
    <n v="6"/>
    <n v="0"/>
    <n v="10.178999999999997"/>
    <n v="0.45632477063632687"/>
  </r>
  <r>
    <x v="1038"/>
    <x v="11"/>
    <s v="FUR-FU-10000820"/>
    <x v="1"/>
    <x v="8"/>
    <n v="13.591999999999999"/>
    <s v="CA-2018-121125"/>
    <n v="0"/>
    <n v="1"/>
    <n v="0.2"/>
    <n v="-0.33980000000000032"/>
    <n v="0.4595170286641902"/>
  </r>
  <r>
    <x v="1038"/>
    <x v="8"/>
    <s v="FUR-FU-10001731"/>
    <x v="1"/>
    <x v="8"/>
    <n v="8.01"/>
    <s v="CA-2018-125472"/>
    <n v="0"/>
    <n v="3"/>
    <n v="0"/>
    <n v="3.0438000000000001"/>
    <n v="0.4595170286641902"/>
  </r>
  <r>
    <x v="1038"/>
    <x v="8"/>
    <s v="OFF-BI-10000591"/>
    <x v="0"/>
    <x v="3"/>
    <n v="3.89"/>
    <s v="CA-2018-125472"/>
    <n v="0"/>
    <n v="1"/>
    <n v="0"/>
    <n v="1.8672"/>
    <n v="0.46881743173671325"/>
  </r>
  <r>
    <x v="1039"/>
    <x v="18"/>
    <s v="OFF-AP-10002945"/>
    <x v="0"/>
    <x v="12"/>
    <n v="2405.1999999999998"/>
    <s v="CA-2018-121559"/>
    <n v="1"/>
    <n v="8"/>
    <n v="0"/>
    <n v="793.71599999999989"/>
    <n v="0.49507917887403441"/>
  </r>
  <r>
    <x v="1039"/>
    <x v="18"/>
    <s v="FUR-CH-10003746"/>
    <x v="1"/>
    <x v="5"/>
    <n v="1925.88"/>
    <s v="CA-2018-121559"/>
    <n v="0"/>
    <n v="6"/>
    <n v="0"/>
    <n v="539.24639999999999"/>
    <n v="0.46529189879902266"/>
  </r>
  <r>
    <x v="1039"/>
    <x v="2"/>
    <s v="OFF-ST-10002756"/>
    <x v="0"/>
    <x v="1"/>
    <n v="324.74400000000003"/>
    <s v="CA-2018-157413"/>
    <n v="1"/>
    <n v="3"/>
    <n v="0.2"/>
    <n v="-77.126699999999971"/>
    <n v="0.44610841445725197"/>
  </r>
  <r>
    <x v="1039"/>
    <x v="10"/>
    <s v="TEC-PH-10001700"/>
    <x v="2"/>
    <x v="6"/>
    <n v="158.37599999999998"/>
    <s v="CA-2018-106831"/>
    <n v="1"/>
    <n v="4"/>
    <n v="0.4"/>
    <n v="-34.314799999999991"/>
    <n v="0.41105220110552465"/>
  </r>
  <r>
    <x v="1039"/>
    <x v="40"/>
    <s v="OFF-BI-10003676"/>
    <x v="0"/>
    <x v="3"/>
    <n v="53.9"/>
    <s v="CA-2018-146493"/>
    <n v="1"/>
    <n v="5"/>
    <n v="0"/>
    <n v="25.871999999999996"/>
    <n v="0.46881743173671325"/>
  </r>
  <r>
    <x v="1039"/>
    <x v="18"/>
    <s v="TEC-AC-10004568"/>
    <x v="2"/>
    <x v="9"/>
    <n v="83.97"/>
    <s v="CA-2018-121559"/>
    <n v="0"/>
    <n v="3"/>
    <n v="0"/>
    <n v="15.954299999999993"/>
    <n v="0.52062335344040378"/>
  </r>
  <r>
    <x v="1039"/>
    <x v="18"/>
    <s v="TEC-AC-10001714"/>
    <x v="2"/>
    <x v="9"/>
    <n v="39.89"/>
    <s v="CA-2018-121559"/>
    <n v="0"/>
    <n v="1"/>
    <n v="0"/>
    <n v="14.7593"/>
    <n v="0.52062335344040378"/>
  </r>
  <r>
    <x v="1039"/>
    <x v="10"/>
    <s v="OFF-PA-10000682"/>
    <x v="0"/>
    <x v="0"/>
    <n v="27.744000000000003"/>
    <s v="CA-2018-106831"/>
    <n v="0"/>
    <n v="6"/>
    <n v="0.2"/>
    <n v="10.057200000000002"/>
    <n v="0.43613829632717294"/>
  </r>
  <r>
    <x v="1039"/>
    <x v="10"/>
    <s v="OFF-AP-10002287"/>
    <x v="0"/>
    <x v="12"/>
    <n v="17.480000000000004"/>
    <s v="US-2018-112928"/>
    <n v="1"/>
    <n v="5"/>
    <n v="0.2"/>
    <n v="1.3109999999999999"/>
    <n v="0.49507917887403441"/>
  </r>
  <r>
    <x v="1039"/>
    <x v="18"/>
    <s v="OFF-BI-10002072"/>
    <x v="0"/>
    <x v="3"/>
    <n v="17.38"/>
    <s v="CA-2018-121559"/>
    <n v="0"/>
    <n v="2"/>
    <n v="0"/>
    <n v="8.69"/>
    <n v="0.46881743173671325"/>
  </r>
  <r>
    <x v="1039"/>
    <x v="10"/>
    <s v="OFF-BI-10003429"/>
    <x v="0"/>
    <x v="3"/>
    <n v="3.7980000000000005"/>
    <s v="CA-2018-106831"/>
    <n v="0"/>
    <n v="2"/>
    <n v="0.7"/>
    <n v="-2.6585999999999999"/>
    <n v="0.46881743173671325"/>
  </r>
  <r>
    <x v="1040"/>
    <x v="12"/>
    <s v="OFF-EN-10001141"/>
    <x v="0"/>
    <x v="11"/>
    <n v="43.92"/>
    <s v="CA-2018-140760"/>
    <n v="1"/>
    <n v="5"/>
    <n v="0.2"/>
    <n v="15.921000000000003"/>
    <n v="0.44424167803735209"/>
  </r>
  <r>
    <x v="1040"/>
    <x v="10"/>
    <s v="OFF-ST-10004507"/>
    <x v="0"/>
    <x v="1"/>
    <n v="27.439999999999998"/>
    <s v="CA-2018-127705"/>
    <n v="1"/>
    <n v="2"/>
    <n v="0.2"/>
    <n v="2.4009999999999998"/>
    <n v="0.44610841445725197"/>
  </r>
  <r>
    <x v="1040"/>
    <x v="12"/>
    <s v="OFF-PA-10002479"/>
    <x v="0"/>
    <x v="0"/>
    <n v="25.344000000000001"/>
    <s v="CA-2018-140760"/>
    <n v="0"/>
    <n v="6"/>
    <n v="0.2"/>
    <n v="7.92"/>
    <n v="0.43613829632717294"/>
  </r>
  <r>
    <x v="1040"/>
    <x v="25"/>
    <s v="OFF-PA-10004733"/>
    <x v="0"/>
    <x v="0"/>
    <n v="25.344000000000001"/>
    <s v="CA-2018-158883"/>
    <n v="1"/>
    <n v="4"/>
    <n v="0.2"/>
    <n v="9.1871999999999989"/>
    <n v="0.43613829632717294"/>
  </r>
  <r>
    <x v="1040"/>
    <x v="0"/>
    <s v="OFF-PA-10000743"/>
    <x v="0"/>
    <x v="0"/>
    <n v="10.688000000000001"/>
    <s v="CA-2018-143294"/>
    <n v="1"/>
    <n v="2"/>
    <n v="0.2"/>
    <n v="3.7407999999999997"/>
    <n v="0.43613829632717294"/>
  </r>
  <r>
    <x v="1040"/>
    <x v="10"/>
    <s v="TEC-PH-10000347"/>
    <x v="2"/>
    <x v="6"/>
    <n v="2.97"/>
    <s v="CA-2018-127705"/>
    <n v="0"/>
    <n v="1"/>
    <n v="0.4"/>
    <n v="-0.64350000000000018"/>
    <n v="0.41105220110552465"/>
  </r>
  <r>
    <x v="1041"/>
    <x v="16"/>
    <s v="TEC-PH-10000441"/>
    <x v="2"/>
    <x v="6"/>
    <n v="503.96000000000004"/>
    <s v="CA-2018-140872"/>
    <n v="1"/>
    <n v="5"/>
    <n v="0.2"/>
    <n v="50.396000000000015"/>
    <n v="0.41105220110552465"/>
  </r>
  <r>
    <x v="1041"/>
    <x v="20"/>
    <s v="FUR-TA-10001932"/>
    <x v="1"/>
    <x v="13"/>
    <n v="384.76799999999997"/>
    <s v="CA-2018-113908"/>
    <n v="1"/>
    <n v="2"/>
    <n v="0.4"/>
    <n v="-115.43040000000002"/>
    <n v="0.55975208308209756"/>
  </r>
  <r>
    <x v="1041"/>
    <x v="16"/>
    <s v="FUR-BO-10002824"/>
    <x v="1"/>
    <x v="10"/>
    <n v="241.56799999999998"/>
    <s v="CA-2018-140872"/>
    <n v="0"/>
    <n v="2"/>
    <n v="0.2"/>
    <n v="0"/>
    <n v="0.5176847302647779"/>
  </r>
  <r>
    <x v="1041"/>
    <x v="22"/>
    <s v="OFF-ST-10004963"/>
    <x v="0"/>
    <x v="1"/>
    <n v="136.26"/>
    <s v="CA-2018-145506"/>
    <n v="1"/>
    <n v="9"/>
    <n v="0"/>
    <n v="5.4503999999999913"/>
    <n v="0.44610841445725197"/>
  </r>
  <r>
    <x v="1041"/>
    <x v="20"/>
    <s v="TEC-MA-10003173"/>
    <x v="2"/>
    <x v="15"/>
    <n v="78.66"/>
    <s v="CA-2018-113908"/>
    <n v="0"/>
    <n v="6"/>
    <n v="0"/>
    <n v="36.183599999999991"/>
    <n v="0.5183572270896134"/>
  </r>
  <r>
    <x v="1041"/>
    <x v="22"/>
    <s v="TEC-AC-10004975"/>
    <x v="2"/>
    <x v="9"/>
    <n v="1099.5"/>
    <s v="CA-2018-150420"/>
    <n v="1"/>
    <n v="10"/>
    <n v="0"/>
    <n v="362.83500000000004"/>
    <n v="0.52062335344040378"/>
  </r>
  <r>
    <x v="1041"/>
    <x v="16"/>
    <s v="TEC-AC-10003832"/>
    <x v="2"/>
    <x v="9"/>
    <n v="205.99200000000002"/>
    <s v="CA-2018-140872"/>
    <n v="0"/>
    <n v="1"/>
    <n v="0.2"/>
    <n v="-2.5749000000000279"/>
    <n v="0.52062335344040378"/>
  </r>
  <r>
    <x v="1041"/>
    <x v="16"/>
    <s v="TEC-AC-10002942"/>
    <x v="2"/>
    <x v="9"/>
    <n v="110.4"/>
    <s v="CA-2018-140872"/>
    <n v="0"/>
    <n v="2"/>
    <n v="0.2"/>
    <n v="-4.1400000000000077"/>
    <n v="0.52062335344040378"/>
  </r>
  <r>
    <x v="1041"/>
    <x v="4"/>
    <s v="TEC-AC-10003038"/>
    <x v="2"/>
    <x v="9"/>
    <n v="44.75"/>
    <s v="CA-2018-145772"/>
    <n v="1"/>
    <n v="5"/>
    <n v="0"/>
    <n v="8.5024999999999942"/>
    <n v="0.52062335344040378"/>
  </r>
  <r>
    <x v="1041"/>
    <x v="20"/>
    <s v="OFF-PA-10004156"/>
    <x v="0"/>
    <x v="0"/>
    <n v="45.36"/>
    <s v="CA-2018-113908"/>
    <n v="0"/>
    <n v="4"/>
    <n v="0"/>
    <n v="22.226399999999998"/>
    <n v="0.43613829632717294"/>
  </r>
  <r>
    <x v="1041"/>
    <x v="15"/>
    <s v="FUR-FU-10002960"/>
    <x v="1"/>
    <x v="8"/>
    <n v="35.168000000000006"/>
    <s v="CA-2018-126382"/>
    <n v="1"/>
    <n v="7"/>
    <n v="0.2"/>
    <n v="9.6712000000000025"/>
    <n v="0.4595170286641902"/>
  </r>
  <r>
    <x v="1041"/>
    <x v="16"/>
    <s v="OFF-AP-10002287"/>
    <x v="0"/>
    <x v="12"/>
    <n v="24.472000000000001"/>
    <s v="CA-2018-140872"/>
    <n v="0"/>
    <n v="7"/>
    <n v="0.2"/>
    <n v="1.8353999999999999"/>
    <n v="0.49507917887403441"/>
  </r>
  <r>
    <x v="1041"/>
    <x v="16"/>
    <s v="OFF-PA-10000809"/>
    <x v="0"/>
    <x v="0"/>
    <n v="15.552000000000003"/>
    <s v="CA-2018-140872"/>
    <n v="0"/>
    <n v="3"/>
    <n v="0.2"/>
    <n v="5.4432"/>
    <n v="0.43613829632717294"/>
  </r>
  <r>
    <x v="1041"/>
    <x v="4"/>
    <s v="OFF-PA-10001593"/>
    <x v="0"/>
    <x v="0"/>
    <n v="11.96"/>
    <s v="CA-2018-145772"/>
    <n v="0"/>
    <n v="2"/>
    <n v="0"/>
    <n v="5.3819999999999997"/>
    <n v="0.43613829632717294"/>
  </r>
  <r>
    <x v="1041"/>
    <x v="16"/>
    <s v="OFF-AP-10003622"/>
    <x v="0"/>
    <x v="12"/>
    <n v="5.2"/>
    <s v="CA-2018-140872"/>
    <n v="0"/>
    <n v="2"/>
    <n v="0.2"/>
    <n v="0.58499999999999974"/>
    <n v="0.49507917887403441"/>
  </r>
  <r>
    <x v="1041"/>
    <x v="16"/>
    <s v="OFF-BI-10002432"/>
    <x v="0"/>
    <x v="3"/>
    <n v="4.5540000000000003"/>
    <s v="CA-2018-140872"/>
    <n v="0"/>
    <n v="3"/>
    <n v="0.7"/>
    <n v="-3.4913999999999987"/>
    <n v="0.46881743173671325"/>
  </r>
  <r>
    <x v="1041"/>
    <x v="4"/>
    <s v="OFF-BI-10002049"/>
    <x v="0"/>
    <x v="3"/>
    <n v="3.9119999999999999"/>
    <s v="CA-2018-145772"/>
    <n v="0"/>
    <n v="1"/>
    <n v="0.2"/>
    <n v="1.2713999999999996"/>
    <n v="0.46881743173671325"/>
  </r>
  <r>
    <x v="1042"/>
    <x v="13"/>
    <s v="OFF-BI-10002353"/>
    <x v="0"/>
    <x v="3"/>
    <n v="108.08"/>
    <s v="CA-2018-133095"/>
    <n v="1"/>
    <n v="7"/>
    <n v="0"/>
    <n v="54.04"/>
    <n v="0.46881743173671325"/>
  </r>
  <r>
    <x v="1042"/>
    <x v="25"/>
    <s v="TEC-PH-10001819"/>
    <x v="2"/>
    <x v="6"/>
    <n v="71.984000000000009"/>
    <s v="CA-2018-158407"/>
    <n v="1"/>
    <n v="2"/>
    <n v="0.2"/>
    <n v="25.194399999999995"/>
    <n v="0.41105220110552465"/>
  </r>
  <r>
    <x v="1042"/>
    <x v="25"/>
    <s v="FUR-FU-10001967"/>
    <x v="1"/>
    <x v="8"/>
    <n v="31.983999999999998"/>
    <s v="CA-2018-158407"/>
    <n v="0"/>
    <n v="2"/>
    <n v="0.2"/>
    <n v="1.9989999999999979"/>
    <n v="0.4595170286641902"/>
  </r>
  <r>
    <x v="1042"/>
    <x v="0"/>
    <s v="FUR-FU-10002501"/>
    <x v="1"/>
    <x v="8"/>
    <n v="30.336000000000006"/>
    <s v="CA-2018-149720"/>
    <n v="1"/>
    <n v="6"/>
    <n v="0.6"/>
    <n v="-17.443199999999997"/>
    <n v="0.4595170286641902"/>
  </r>
  <r>
    <x v="1042"/>
    <x v="33"/>
    <s v="OFF-PA-10002870"/>
    <x v="0"/>
    <x v="0"/>
    <n v="12.48"/>
    <s v="CA-2018-100426"/>
    <n v="1"/>
    <n v="2"/>
    <n v="0"/>
    <n v="5.6159999999999997"/>
    <n v="0.43613829632717294"/>
  </r>
  <r>
    <x v="1042"/>
    <x v="13"/>
    <s v="OFF-BI-10004141"/>
    <x v="0"/>
    <x v="3"/>
    <n v="9.5400000000000009"/>
    <s v="CA-2018-133095"/>
    <n v="0"/>
    <n v="3"/>
    <n v="0"/>
    <n v="4.3883999999999999"/>
    <n v="0.46881743173671325"/>
  </r>
  <r>
    <x v="1042"/>
    <x v="28"/>
    <s v="OFF-AR-10002255"/>
    <x v="0"/>
    <x v="4"/>
    <n v="8.64"/>
    <s v="CA-2018-158106"/>
    <n v="1"/>
    <n v="3"/>
    <n v="0"/>
    <n v="2.5055999999999998"/>
    <n v="0.45632477063632687"/>
  </r>
  <r>
    <x v="1042"/>
    <x v="0"/>
    <s v="OFF-BI-10002557"/>
    <x v="0"/>
    <x v="3"/>
    <n v="6.3699999999999983"/>
    <s v="CA-2018-158953"/>
    <n v="1"/>
    <n v="7"/>
    <n v="0.8"/>
    <n v="-9.5550000000000015"/>
    <n v="0.46881743173671325"/>
  </r>
  <r>
    <x v="1043"/>
    <x v="0"/>
    <s v="TEC-PH-10001619"/>
    <x v="2"/>
    <x v="6"/>
    <n v="470.37600000000009"/>
    <s v="CA-2018-126788"/>
    <n v="1"/>
    <n v="3"/>
    <n v="0.2"/>
    <n v="52.917299999999955"/>
    <n v="0.41105220110552465"/>
  </r>
  <r>
    <x v="1043"/>
    <x v="16"/>
    <s v="OFF-PA-10002787"/>
    <x v="0"/>
    <x v="0"/>
    <n v="20.736000000000004"/>
    <s v="CA-2018-141614"/>
    <n v="1"/>
    <n v="4"/>
    <n v="0.2"/>
    <n v="7.2576000000000001"/>
    <n v="0.43613829632717294"/>
  </r>
  <r>
    <x v="1044"/>
    <x v="4"/>
    <s v="OFF-ST-10002957"/>
    <x v="0"/>
    <x v="1"/>
    <n v="26.400000000000002"/>
    <s v="US-2018-131849"/>
    <n v="1"/>
    <n v="5"/>
    <n v="0"/>
    <n v="0"/>
    <n v="0.44610841445725197"/>
  </r>
  <r>
    <x v="1044"/>
    <x v="4"/>
    <s v="FUR-FU-10004164"/>
    <x v="1"/>
    <x v="8"/>
    <n v="4.95"/>
    <s v="US-2018-131849"/>
    <n v="0"/>
    <n v="1"/>
    <n v="0"/>
    <n v="2.1780000000000004"/>
    <n v="0.4595170286641902"/>
  </r>
  <r>
    <x v="1045"/>
    <x v="4"/>
    <s v="FUR-BO-10004834"/>
    <x v="1"/>
    <x v="10"/>
    <n v="1497.6659999999999"/>
    <s v="US-2018-109316"/>
    <n v="1"/>
    <n v="2"/>
    <n v="0.15"/>
    <n v="140.95680000000004"/>
    <n v="0.5176847302647779"/>
  </r>
  <r>
    <x v="1045"/>
    <x v="0"/>
    <s v="TEC-PH-10004042"/>
    <x v="2"/>
    <x v="6"/>
    <n v="381.57600000000002"/>
    <s v="CA-2018-132682"/>
    <n v="1"/>
    <n v="3"/>
    <n v="0.2"/>
    <n v="28.618200000000002"/>
    <n v="0.41105220110552465"/>
  </r>
  <r>
    <x v="1045"/>
    <x v="0"/>
    <s v="OFF-PA-10000474"/>
    <x v="0"/>
    <x v="0"/>
    <n v="85.055999999999997"/>
    <s v="CA-2018-132682"/>
    <n v="0"/>
    <n v="3"/>
    <n v="0.2"/>
    <n v="28.706399999999991"/>
    <n v="0.43613829632717294"/>
  </r>
  <r>
    <x v="1045"/>
    <x v="12"/>
    <s v="OFF-BI-10000778"/>
    <x v="0"/>
    <x v="3"/>
    <n v="72.588000000000008"/>
    <s v="US-2018-107979"/>
    <n v="1"/>
    <n v="2"/>
    <n v="0.7"/>
    <n v="-48.391999999999982"/>
    <n v="0.46881743173671325"/>
  </r>
  <r>
    <x v="1045"/>
    <x v="12"/>
    <s v="TEC-AC-10002006"/>
    <x v="2"/>
    <x v="9"/>
    <n v="89.544000000000011"/>
    <s v="US-2018-107979"/>
    <n v="0"/>
    <n v="7"/>
    <n v="0.2"/>
    <n v="12.312299999999993"/>
    <n v="0.52062335344040378"/>
  </r>
  <r>
    <x v="1045"/>
    <x v="12"/>
    <s v="OFF-ST-10002485"/>
    <x v="0"/>
    <x v="1"/>
    <n v="35.167999999999999"/>
    <s v="US-2018-107979"/>
    <n v="0"/>
    <n v="2"/>
    <n v="0.2"/>
    <n v="-8.3524000000000012"/>
    <n v="0.44610841445725197"/>
  </r>
  <r>
    <x v="1045"/>
    <x v="0"/>
    <s v="OFF-SU-10004231"/>
    <x v="0"/>
    <x v="14"/>
    <n v="23.76"/>
    <s v="CA-2018-132682"/>
    <n v="0"/>
    <n v="3"/>
    <n v="0.2"/>
    <n v="2.0789999999999997"/>
    <n v="0.53938093436526824"/>
  </r>
  <r>
    <x v="1045"/>
    <x v="4"/>
    <s v="TEC-PH-10000307"/>
    <x v="2"/>
    <x v="6"/>
    <n v="17.52"/>
    <s v="US-2018-109316"/>
    <n v="0"/>
    <n v="2"/>
    <n v="0.2"/>
    <n v="-3.5040000000000022"/>
    <n v="0.41105220110552465"/>
  </r>
  <r>
    <x v="1045"/>
    <x v="1"/>
    <s v="OFF-BI-10000309"/>
    <x v="0"/>
    <x v="3"/>
    <n v="12.175999999999998"/>
    <s v="US-2018-106579"/>
    <n v="1"/>
    <n v="4"/>
    <n v="0.8"/>
    <n v="-18.872800000000009"/>
    <n v="0.46881743173671325"/>
  </r>
  <r>
    <x v="1045"/>
    <x v="37"/>
    <s v="OFF-BI-10004040"/>
    <x v="0"/>
    <x v="3"/>
    <n v="10.36"/>
    <s v="CA-2018-117436"/>
    <n v="1"/>
    <n v="2"/>
    <n v="0"/>
    <n v="5.0763999999999996"/>
    <n v="0.46881743173671325"/>
  </r>
  <r>
    <x v="1045"/>
    <x v="0"/>
    <s v="OFF-AP-10002203"/>
    <x v="0"/>
    <x v="12"/>
    <n v="1.6239999999999994"/>
    <s v="US-2018-155299"/>
    <n v="1"/>
    <n v="2"/>
    <n v="0.8"/>
    <n v="-4.4660000000000002"/>
    <n v="0.49507917887403441"/>
  </r>
  <r>
    <x v="1046"/>
    <x v="0"/>
    <s v="OFF-ST-10001496"/>
    <x v="0"/>
    <x v="1"/>
    <n v="720.7600000000001"/>
    <s v="CA-2018-100951"/>
    <n v="1"/>
    <n v="5"/>
    <n v="0.2"/>
    <n v="54.056999999999988"/>
    <n v="0.44610841445725197"/>
  </r>
  <r>
    <x v="1046"/>
    <x v="1"/>
    <s v="FUR-TA-10000688"/>
    <x v="1"/>
    <x v="13"/>
    <n v="108.925"/>
    <s v="US-2018-106663"/>
    <n v="1"/>
    <n v="1"/>
    <n v="0.5"/>
    <n v="-71.890500000000017"/>
    <n v="0.55975208308209756"/>
  </r>
  <r>
    <x v="1046"/>
    <x v="6"/>
    <s v="OFF-PA-10000249"/>
    <x v="0"/>
    <x v="0"/>
    <n v="49.12"/>
    <s v="US-2018-146822"/>
    <n v="1"/>
    <n v="4"/>
    <n v="0"/>
    <n v="23.086399999999998"/>
    <n v="0.43613829632717294"/>
  </r>
  <r>
    <x v="1046"/>
    <x v="1"/>
    <s v="OFF-PA-10002377"/>
    <x v="0"/>
    <x v="0"/>
    <n v="36.351999999999997"/>
    <s v="US-2018-106663"/>
    <n v="0"/>
    <n v="8"/>
    <n v="0.2"/>
    <n v="11.359999999999998"/>
    <n v="0.43613829632717294"/>
  </r>
  <r>
    <x v="1046"/>
    <x v="1"/>
    <s v="FUR-FU-10002759"/>
    <x v="1"/>
    <x v="8"/>
    <n v="23.976000000000003"/>
    <s v="US-2018-106663"/>
    <n v="0"/>
    <n v="3"/>
    <n v="0.6"/>
    <n v="-14.385599999999997"/>
    <n v="0.4595170286641902"/>
  </r>
  <r>
    <x v="1047"/>
    <x v="16"/>
    <s v="OFF-ST-10003805"/>
    <x v="0"/>
    <x v="1"/>
    <n v="1347.5200000000002"/>
    <s v="CA-2018-107167"/>
    <n v="1"/>
    <n v="8"/>
    <n v="0.2"/>
    <n v="84.219999999999857"/>
    <n v="0.44610841445725197"/>
  </r>
  <r>
    <x v="1047"/>
    <x v="4"/>
    <s v="FUR-BO-10001337"/>
    <x v="1"/>
    <x v="10"/>
    <n v="514.16499999999996"/>
    <s v="CA-2018-140963"/>
    <n v="1"/>
    <n v="5"/>
    <n v="0.15"/>
    <n v="-30.24499999999999"/>
    <n v="0.5176847302647779"/>
  </r>
  <r>
    <x v="1047"/>
    <x v="4"/>
    <s v="TEC-PH-10001924"/>
    <x v="2"/>
    <x v="6"/>
    <n v="279.95999999999998"/>
    <s v="CA-2018-140963"/>
    <n v="0"/>
    <n v="5"/>
    <n v="0.2"/>
    <n v="17.497500000000016"/>
    <n v="0.41105220110552465"/>
  </r>
  <r>
    <x v="1047"/>
    <x v="22"/>
    <s v="TEC-PH-10002923"/>
    <x v="2"/>
    <x v="6"/>
    <n v="88.77600000000001"/>
    <s v="CA-2018-158071"/>
    <n v="1"/>
    <n v="3"/>
    <n v="0.2"/>
    <n v="7.7679000000000009"/>
    <n v="0.41105220110552465"/>
  </r>
  <r>
    <x v="1047"/>
    <x v="14"/>
    <s v="TEC-AC-10003832"/>
    <x v="2"/>
    <x v="9"/>
    <n v="132.52000000000001"/>
    <s v="CA-2018-106103"/>
    <n v="1"/>
    <n v="4"/>
    <n v="0"/>
    <n v="54.333200000000005"/>
    <n v="0.52062335344040378"/>
  </r>
  <r>
    <x v="1047"/>
    <x v="2"/>
    <s v="OFF-PA-10000380"/>
    <x v="0"/>
    <x v="0"/>
    <n v="40.032000000000004"/>
    <s v="US-2018-131583"/>
    <n v="1"/>
    <n v="6"/>
    <n v="0.2"/>
    <n v="15.011999999999999"/>
    <n v="0.43613829632717294"/>
  </r>
  <r>
    <x v="1047"/>
    <x v="4"/>
    <s v="OFF-LA-10003923"/>
    <x v="0"/>
    <x v="2"/>
    <n v="29.6"/>
    <s v="CA-2018-140963"/>
    <n v="0"/>
    <n v="2"/>
    <n v="0"/>
    <n v="14.8"/>
    <n v="0.4647369236065339"/>
  </r>
  <r>
    <x v="1047"/>
    <x v="4"/>
    <s v="OFF-AR-10002375"/>
    <x v="0"/>
    <x v="4"/>
    <n v="16.399999999999999"/>
    <s v="CA-2018-143343"/>
    <n v="1"/>
    <n v="5"/>
    <n v="0"/>
    <n v="4.7559999999999985"/>
    <n v="0.45632477063632687"/>
  </r>
  <r>
    <x v="1047"/>
    <x v="22"/>
    <s v="OFF-ST-10001228"/>
    <x v="0"/>
    <x v="1"/>
    <n v="15.58"/>
    <s v="CA-2018-158071"/>
    <n v="0"/>
    <n v="1"/>
    <n v="0"/>
    <n v="3.8949999999999996"/>
    <n v="0.44610841445725197"/>
  </r>
  <r>
    <x v="1047"/>
    <x v="4"/>
    <s v="OFF-AR-10001231"/>
    <x v="0"/>
    <x v="4"/>
    <n v="14.700000000000001"/>
    <s v="CA-2018-137001"/>
    <n v="1"/>
    <n v="7"/>
    <n v="0"/>
    <n v="4.1160000000000005"/>
    <n v="0.45632477063632687"/>
  </r>
  <r>
    <x v="1047"/>
    <x v="20"/>
    <s v="OFF-FA-10004395"/>
    <x v="0"/>
    <x v="7"/>
    <n v="14.129999999999999"/>
    <s v="CA-2018-112172"/>
    <n v="1"/>
    <n v="3"/>
    <n v="0"/>
    <n v="0.70650000000000013"/>
    <n v="0.51168203684699509"/>
  </r>
  <r>
    <x v="1047"/>
    <x v="22"/>
    <s v="OFF-LA-10004689"/>
    <x v="0"/>
    <x v="2"/>
    <n v="11.56"/>
    <s v="CA-2018-158071"/>
    <n v="0"/>
    <n v="4"/>
    <n v="0"/>
    <n v="5.4332000000000003"/>
    <n v="0.4647369236065339"/>
  </r>
  <r>
    <x v="1047"/>
    <x v="20"/>
    <s v="OFF-AR-10001868"/>
    <x v="0"/>
    <x v="4"/>
    <n v="8.4"/>
    <s v="CA-2018-167080"/>
    <n v="1"/>
    <n v="5"/>
    <n v="0"/>
    <n v="4.2"/>
    <n v="0.45632477063632687"/>
  </r>
  <r>
    <x v="1048"/>
    <x v="22"/>
    <s v="TEC-MA-10001570"/>
    <x v="2"/>
    <x v="15"/>
    <n v="385.80000000000007"/>
    <s v="CA-2018-134565"/>
    <n v="1"/>
    <n v="5"/>
    <n v="0.2"/>
    <n v="130.20749999999998"/>
    <n v="0.5183572270896134"/>
  </r>
  <r>
    <x v="1048"/>
    <x v="12"/>
    <s v="FUR-CH-10001394"/>
    <x v="1"/>
    <x v="5"/>
    <n v="280.79200000000003"/>
    <s v="US-2018-120418"/>
    <n v="1"/>
    <n v="1"/>
    <n v="0.2"/>
    <n v="35.098999999999961"/>
    <n v="0.46529189879902266"/>
  </r>
  <r>
    <x v="1048"/>
    <x v="12"/>
    <s v="OFF-ST-10001809"/>
    <x v="0"/>
    <x v="1"/>
    <n v="215.59200000000001"/>
    <s v="US-2018-120418"/>
    <n v="0"/>
    <n v="3"/>
    <n v="0.2"/>
    <n v="-48.508200000000009"/>
    <n v="0.44610841445725197"/>
  </r>
  <r>
    <x v="1048"/>
    <x v="22"/>
    <s v="FUR-BO-10001519"/>
    <x v="1"/>
    <x v="10"/>
    <n v="174.42000000000002"/>
    <s v="CA-2018-134565"/>
    <n v="0"/>
    <n v="3"/>
    <n v="0"/>
    <n v="41.860800000000005"/>
    <n v="0.5176847302647779"/>
  </r>
  <r>
    <x v="1048"/>
    <x v="4"/>
    <s v="OFF-PA-10000357"/>
    <x v="0"/>
    <x v="0"/>
    <n v="122.97"/>
    <s v="US-2018-152002"/>
    <n v="1"/>
    <n v="3"/>
    <n v="0"/>
    <n v="60.255300000000005"/>
    <n v="0.43613829632717294"/>
  </r>
  <r>
    <x v="1048"/>
    <x v="22"/>
    <s v="OFF-ST-10004804"/>
    <x v="0"/>
    <x v="1"/>
    <n v="102.96"/>
    <s v="CA-2018-134565"/>
    <n v="0"/>
    <n v="2"/>
    <n v="0"/>
    <n v="1.0296000000000021"/>
    <n v="0.44610841445725197"/>
  </r>
  <r>
    <x v="1048"/>
    <x v="12"/>
    <s v="OFF-AR-10002956"/>
    <x v="0"/>
    <x v="4"/>
    <n v="88.04"/>
    <s v="US-2018-120418"/>
    <n v="0"/>
    <n v="5"/>
    <n v="0.2"/>
    <n v="6.602999999999998"/>
    <n v="0.45632477063632687"/>
  </r>
  <r>
    <x v="1048"/>
    <x v="12"/>
    <s v="OFF-ST-10002370"/>
    <x v="0"/>
    <x v="1"/>
    <n v="68.448000000000008"/>
    <s v="US-2018-120418"/>
    <n v="0"/>
    <n v="4"/>
    <n v="0.2"/>
    <n v="7.7003999999999948"/>
    <n v="0.44610841445725197"/>
  </r>
  <r>
    <x v="1048"/>
    <x v="4"/>
    <s v="OFF-AP-10004532"/>
    <x v="0"/>
    <x v="12"/>
    <n v="61.44"/>
    <s v="CA-2018-141481"/>
    <n v="1"/>
    <n v="3"/>
    <n v="0"/>
    <n v="16.588799999999999"/>
    <n v="0.49507917887403441"/>
  </r>
  <r>
    <x v="1048"/>
    <x v="22"/>
    <s v="OFF-PA-10004243"/>
    <x v="0"/>
    <x v="0"/>
    <n v="37.94"/>
    <s v="CA-2018-134565"/>
    <n v="0"/>
    <n v="2"/>
    <n v="0"/>
    <n v="18.211199999999998"/>
    <n v="0.43613829632717294"/>
  </r>
  <r>
    <x v="1048"/>
    <x v="22"/>
    <s v="OFF-BI-10001759"/>
    <x v="0"/>
    <x v="3"/>
    <n v="18.288"/>
    <s v="CA-2018-134565"/>
    <n v="0"/>
    <n v="6"/>
    <n v="0.2"/>
    <n v="6.6293999999999995"/>
    <n v="0.46881743173671325"/>
  </r>
  <r>
    <x v="1048"/>
    <x v="12"/>
    <s v="OFF-AR-10001955"/>
    <x v="0"/>
    <x v="4"/>
    <n v="15.872"/>
    <s v="US-2018-120418"/>
    <n v="0"/>
    <n v="1"/>
    <n v="0.2"/>
    <n v="1.9839999999999982"/>
    <n v="0.45632477063632687"/>
  </r>
  <r>
    <x v="1048"/>
    <x v="25"/>
    <s v="OFF-BI-10001525"/>
    <x v="0"/>
    <x v="3"/>
    <n v="4.572000000000001"/>
    <s v="CA-2018-133928"/>
    <n v="1"/>
    <n v="4"/>
    <n v="0.7"/>
    <n v="-3.8100000000000005"/>
    <n v="0.46881743173671325"/>
  </r>
  <r>
    <x v="1048"/>
    <x v="33"/>
    <s v="OFF-AR-10001919"/>
    <x v="0"/>
    <x v="4"/>
    <n v="3.76"/>
    <s v="CA-2018-102554"/>
    <n v="1"/>
    <n v="2"/>
    <n v="0"/>
    <n v="1.0903999999999998"/>
    <n v="0.45632477063632687"/>
  </r>
  <r>
    <x v="1049"/>
    <x v="20"/>
    <s v="FUR-CH-10000595"/>
    <x v="1"/>
    <x v="5"/>
    <n v="858.24"/>
    <s v="CA-2018-108441"/>
    <n v="1"/>
    <n v="4"/>
    <n v="0.1"/>
    <n v="143.03999999999996"/>
    <n v="0.46529189879902266"/>
  </r>
  <r>
    <x v="1049"/>
    <x v="5"/>
    <s v="FUR-TA-10002530"/>
    <x v="1"/>
    <x v="13"/>
    <n v="452.93999999999994"/>
    <s v="CA-2018-148474"/>
    <n v="1"/>
    <n v="3"/>
    <n v="0"/>
    <n v="67.940999999999974"/>
    <n v="0.55975208308209756"/>
  </r>
  <r>
    <x v="1049"/>
    <x v="5"/>
    <s v="OFF-BI-10000977"/>
    <x v="0"/>
    <x v="3"/>
    <n v="91.199999999999989"/>
    <s v="CA-2018-148474"/>
    <n v="0"/>
    <n v="3"/>
    <n v="0"/>
    <n v="41.951999999999998"/>
    <n v="0.46881743173671325"/>
  </r>
  <r>
    <x v="1049"/>
    <x v="22"/>
    <s v="TEC-PH-10002564"/>
    <x v="2"/>
    <x v="6"/>
    <n v="71.975999999999999"/>
    <s v="CA-2018-119424"/>
    <n v="1"/>
    <n v="3"/>
    <n v="0.2"/>
    <n v="8.9969999999999892"/>
    <n v="0.41105220110552465"/>
  </r>
  <r>
    <x v="1049"/>
    <x v="20"/>
    <s v="OFF-AR-10004691"/>
    <x v="0"/>
    <x v="4"/>
    <n v="64.14"/>
    <s v="CA-2018-108441"/>
    <n v="0"/>
    <n v="3"/>
    <n v="0"/>
    <n v="16.676400000000001"/>
    <n v="0.45632477063632687"/>
  </r>
  <r>
    <x v="1049"/>
    <x v="10"/>
    <s v="TEC-AC-10004469"/>
    <x v="2"/>
    <x v="9"/>
    <n v="63.920000000000009"/>
    <s v="CA-2018-117821"/>
    <n v="1"/>
    <n v="2"/>
    <n v="0.2"/>
    <n v="19.176000000000002"/>
    <n v="0.52062335344040378"/>
  </r>
  <r>
    <x v="1049"/>
    <x v="22"/>
    <s v="OFF-PA-10001639"/>
    <x v="0"/>
    <x v="0"/>
    <n v="19.440000000000001"/>
    <s v="CA-2018-119424"/>
    <n v="0"/>
    <n v="3"/>
    <n v="0"/>
    <n v="9.3312000000000008"/>
    <n v="0.43613829632717294"/>
  </r>
  <r>
    <x v="1049"/>
    <x v="20"/>
    <s v="OFF-PA-10000697"/>
    <x v="0"/>
    <x v="0"/>
    <n v="19.04"/>
    <s v="CA-2018-108441"/>
    <n v="0"/>
    <n v="4"/>
    <n v="0"/>
    <n v="9.3295999999999992"/>
    <n v="0.43613829632717294"/>
  </r>
  <r>
    <x v="1049"/>
    <x v="16"/>
    <s v="FUR-FU-10001546"/>
    <x v="1"/>
    <x v="8"/>
    <n v="17.088000000000001"/>
    <s v="CA-2018-143861"/>
    <n v="1"/>
    <n v="2"/>
    <n v="0.2"/>
    <n v="1.0679999999999996"/>
    <n v="0.4595170286641902"/>
  </r>
  <r>
    <x v="1049"/>
    <x v="20"/>
    <s v="OFF-BI-10000848"/>
    <x v="0"/>
    <x v="3"/>
    <n v="13.128"/>
    <s v="CA-2018-108441"/>
    <n v="0"/>
    <n v="3"/>
    <n v="0.2"/>
    <n v="4.2665999999999986"/>
    <n v="0.46881743173671325"/>
  </r>
  <r>
    <x v="1049"/>
    <x v="1"/>
    <s v="FUR-FU-10002364"/>
    <x v="1"/>
    <x v="8"/>
    <n v="8.8559999999999999"/>
    <s v="CA-2018-124191"/>
    <n v="1"/>
    <n v="3"/>
    <n v="0.6"/>
    <n v="-6.8634000000000013"/>
    <n v="0.4595170286641902"/>
  </r>
  <r>
    <x v="1050"/>
    <x v="1"/>
    <s v="FUR-CH-10004289"/>
    <x v="1"/>
    <x v="5"/>
    <n v="470.30199999999996"/>
    <s v="CA-2018-102337"/>
    <n v="1"/>
    <n v="7"/>
    <n v="0.3"/>
    <n v="-87.341800000000035"/>
    <n v="0.46529189879902266"/>
  </r>
  <r>
    <x v="1050"/>
    <x v="22"/>
    <s v="FUR-CH-10003774"/>
    <x v="1"/>
    <x v="5"/>
    <n v="291.13600000000002"/>
    <s v="CA-2018-104850"/>
    <n v="1"/>
    <n v="4"/>
    <n v="0.2"/>
    <n v="-25.474400000000017"/>
    <n v="0.46529189879902266"/>
  </r>
  <r>
    <x v="1050"/>
    <x v="6"/>
    <s v="OFF-AR-10004260"/>
    <x v="0"/>
    <x v="4"/>
    <n v="181.86"/>
    <s v="CA-2018-122056"/>
    <n v="1"/>
    <n v="7"/>
    <n v="0"/>
    <n v="50.9208"/>
    <n v="0.45632477063632687"/>
  </r>
  <r>
    <x v="1050"/>
    <x v="1"/>
    <s v="OFF-ST-10004804"/>
    <x v="0"/>
    <x v="1"/>
    <n v="164.73599999999999"/>
    <s v="CA-2018-102337"/>
    <n v="0"/>
    <n v="4"/>
    <n v="0.2"/>
    <n v="-39.124799999999993"/>
    <n v="0.44610841445725197"/>
  </r>
  <r>
    <x v="1050"/>
    <x v="1"/>
    <s v="TEC-PH-10002564"/>
    <x v="2"/>
    <x v="6"/>
    <n v="47.984000000000002"/>
    <s v="CA-2018-102337"/>
    <n v="0"/>
    <n v="2"/>
    <n v="0.2"/>
    <n v="5.9979999999999922"/>
    <n v="0.41105220110552465"/>
  </r>
  <r>
    <x v="1051"/>
    <x v="15"/>
    <s v="TEC-PH-10000560"/>
    <x v="2"/>
    <x v="6"/>
    <n v="2239.9360000000001"/>
    <s v="CA-2018-119284"/>
    <n v="1"/>
    <n v="8"/>
    <n v="0.2"/>
    <n v="223.99360000000013"/>
    <n v="0.41105220110552465"/>
  </r>
  <r>
    <x v="1051"/>
    <x v="25"/>
    <s v="FUR-CH-10000847"/>
    <x v="1"/>
    <x v="5"/>
    <n v="698.35200000000009"/>
    <s v="CA-2018-126914"/>
    <n v="1"/>
    <n v="3"/>
    <n v="0.2"/>
    <n v="52.376399999999961"/>
    <n v="0.46529189879902266"/>
  </r>
  <r>
    <x v="1051"/>
    <x v="15"/>
    <s v="TEC-PH-10001051"/>
    <x v="2"/>
    <x v="6"/>
    <n v="239.976"/>
    <s v="CA-2018-119284"/>
    <n v="0"/>
    <n v="3"/>
    <n v="0.2"/>
    <n v="26.997299999999967"/>
    <n v="0.41105220110552465"/>
  </r>
  <r>
    <x v="1051"/>
    <x v="15"/>
    <s v="OFF-ST-10001490"/>
    <x v="0"/>
    <x v="1"/>
    <n v="142.77600000000001"/>
    <s v="CA-2018-119284"/>
    <n v="0"/>
    <n v="1"/>
    <n v="0.2"/>
    <n v="17.84699999999998"/>
    <n v="0.44610841445725197"/>
  </r>
  <r>
    <x v="1051"/>
    <x v="15"/>
    <s v="FUR-TA-10004152"/>
    <x v="1"/>
    <x v="13"/>
    <n v="120.96"/>
    <s v="CA-2018-119284"/>
    <n v="0"/>
    <n v="2"/>
    <n v="0.4"/>
    <n v="-28.224000000000004"/>
    <n v="0.55975208308209756"/>
  </r>
  <r>
    <x v="1051"/>
    <x v="4"/>
    <s v="TEC-PH-10001809"/>
    <x v="2"/>
    <x v="6"/>
    <n v="119.96"/>
    <s v="CA-2018-118864"/>
    <n v="1"/>
    <n v="1"/>
    <n v="0.2"/>
    <n v="7.4974999999999987"/>
    <n v="0.41105220110552465"/>
  </r>
  <r>
    <x v="1051"/>
    <x v="15"/>
    <s v="OFF-PA-10000312"/>
    <x v="0"/>
    <x v="0"/>
    <n v="91.360000000000014"/>
    <s v="CA-2018-119284"/>
    <n v="0"/>
    <n v="5"/>
    <n v="0.2"/>
    <n v="29.691999999999993"/>
    <n v="0.43613829632717294"/>
  </r>
  <r>
    <x v="1051"/>
    <x v="28"/>
    <s v="OFF-ST-10001291"/>
    <x v="0"/>
    <x v="1"/>
    <n v="84.55"/>
    <s v="CA-2018-169691"/>
    <n v="1"/>
    <n v="5"/>
    <n v="0"/>
    <n v="22.828499999999998"/>
    <n v="0.44610841445725197"/>
  </r>
  <r>
    <x v="1051"/>
    <x v="25"/>
    <s v="FUR-BO-10000468"/>
    <x v="1"/>
    <x v="10"/>
    <n v="77.728000000000009"/>
    <s v="CA-2018-126914"/>
    <n v="0"/>
    <n v="2"/>
    <n v="0.2"/>
    <n v="-3.8863999999999947"/>
    <n v="0.5176847302647779"/>
  </r>
  <r>
    <x v="1051"/>
    <x v="15"/>
    <s v="OFF-AP-10004249"/>
    <x v="0"/>
    <x v="12"/>
    <n v="76.608000000000004"/>
    <s v="CA-2018-119284"/>
    <n v="0"/>
    <n v="8"/>
    <n v="0.2"/>
    <n v="6.7031999999999954"/>
    <n v="0.49507917887403441"/>
  </r>
  <r>
    <x v="1051"/>
    <x v="4"/>
    <s v="TEC-PH-10002293"/>
    <x v="2"/>
    <x v="6"/>
    <n v="47.975999999999999"/>
    <s v="CA-2018-169901"/>
    <n v="1"/>
    <n v="3"/>
    <n v="0.2"/>
    <n v="4.7976000000000028"/>
    <n v="0.41105220110552465"/>
  </r>
  <r>
    <x v="1051"/>
    <x v="28"/>
    <s v="OFF-LA-10002312"/>
    <x v="0"/>
    <x v="2"/>
    <n v="44.400000000000006"/>
    <s v="CA-2018-169691"/>
    <n v="0"/>
    <n v="3"/>
    <n v="0"/>
    <n v="22.200000000000003"/>
    <n v="0.4647369236065339"/>
  </r>
  <r>
    <x v="1051"/>
    <x v="15"/>
    <s v="FUR-FU-10004351"/>
    <x v="1"/>
    <x v="8"/>
    <n v="31.168000000000003"/>
    <s v="CA-2018-119284"/>
    <n v="0"/>
    <n v="4"/>
    <n v="0.2"/>
    <n v="9.3504000000000005"/>
    <n v="0.4595170286641902"/>
  </r>
  <r>
    <x v="1051"/>
    <x v="1"/>
    <s v="OFF-AR-10001954"/>
    <x v="0"/>
    <x v="4"/>
    <n v="19.559999999999999"/>
    <s v="CA-2018-111178"/>
    <n v="1"/>
    <n v="5"/>
    <n v="0.2"/>
    <n v="1.7115"/>
    <n v="0.45632477063632687"/>
  </r>
  <r>
    <x v="1051"/>
    <x v="28"/>
    <s v="OFF-PA-10003022"/>
    <x v="0"/>
    <x v="0"/>
    <n v="17.940000000000001"/>
    <s v="CA-2018-169691"/>
    <n v="0"/>
    <n v="3"/>
    <n v="0"/>
    <n v="8.7906000000000013"/>
    <n v="0.43613829632717294"/>
  </r>
  <r>
    <x v="1051"/>
    <x v="4"/>
    <s v="OFF-AR-10002399"/>
    <x v="0"/>
    <x v="4"/>
    <n v="4.26"/>
    <s v="CA-2018-135167"/>
    <n v="1"/>
    <n v="1"/>
    <n v="0"/>
    <n v="1.7465999999999999"/>
    <n v="0.45632477063632687"/>
  </r>
  <r>
    <x v="1052"/>
    <x v="4"/>
    <s v="FUR-CH-10000015"/>
    <x v="1"/>
    <x v="5"/>
    <n v="1212.96"/>
    <s v="CA-2018-105214"/>
    <n v="1"/>
    <n v="7"/>
    <n v="0.2"/>
    <n v="90.97199999999998"/>
    <n v="0.46529189879902266"/>
  </r>
  <r>
    <x v="1052"/>
    <x v="3"/>
    <s v="FUR-CH-10000665"/>
    <x v="1"/>
    <x v="5"/>
    <n v="301.95999999999998"/>
    <s v="CA-2018-129462"/>
    <n v="1"/>
    <n v="2"/>
    <n v="0"/>
    <n v="90.587999999999965"/>
    <n v="0.46529189879902266"/>
  </r>
  <r>
    <x v="1052"/>
    <x v="31"/>
    <s v="OFF-PA-10001815"/>
    <x v="0"/>
    <x v="0"/>
    <n v="192.16"/>
    <s v="CA-2018-155873"/>
    <n v="1"/>
    <n v="4"/>
    <n v="0"/>
    <n v="92.236799999999988"/>
    <n v="0.43613829632717294"/>
  </r>
  <r>
    <x v="1052"/>
    <x v="3"/>
    <s v="TEC-PH-10001557"/>
    <x v="2"/>
    <x v="6"/>
    <n v="191.98"/>
    <s v="CA-2018-129462"/>
    <n v="0"/>
    <n v="2"/>
    <n v="0"/>
    <n v="51.834599999999995"/>
    <n v="0.41105220110552465"/>
  </r>
  <r>
    <x v="1052"/>
    <x v="3"/>
    <s v="OFF-AP-10003884"/>
    <x v="0"/>
    <x v="12"/>
    <n v="180.66"/>
    <s v="CA-2018-129462"/>
    <n v="0"/>
    <n v="3"/>
    <n v="0"/>
    <n v="50.584800000000008"/>
    <n v="0.49507917887403441"/>
  </r>
  <r>
    <x v="1052"/>
    <x v="3"/>
    <s v="TEC-PH-10002085"/>
    <x v="2"/>
    <x v="6"/>
    <n v="65.989999999999995"/>
    <s v="CA-2018-129462"/>
    <n v="0"/>
    <n v="1"/>
    <n v="0"/>
    <n v="17.157400000000003"/>
    <n v="0.41105220110552465"/>
  </r>
  <r>
    <x v="1052"/>
    <x v="10"/>
    <s v="TEC-AC-10001606"/>
    <x v="2"/>
    <x v="9"/>
    <n v="479.952"/>
    <s v="CA-2018-111269"/>
    <n v="1"/>
    <n v="6"/>
    <n v="0.2"/>
    <n v="107.98920000000001"/>
    <n v="0.52062335344040378"/>
  </r>
  <r>
    <x v="1052"/>
    <x v="10"/>
    <s v="OFF-AR-10001427"/>
    <x v="0"/>
    <x v="4"/>
    <n v="23.92"/>
    <s v="CA-2018-111269"/>
    <n v="0"/>
    <n v="5"/>
    <n v="0.2"/>
    <n v="1.7940000000000005"/>
    <n v="0.45632477063632687"/>
  </r>
  <r>
    <x v="1052"/>
    <x v="31"/>
    <s v="OFF-PA-10001246"/>
    <x v="0"/>
    <x v="0"/>
    <n v="19.440000000000001"/>
    <s v="CA-2018-155873"/>
    <n v="0"/>
    <n v="3"/>
    <n v="0"/>
    <n v="9.3312000000000008"/>
    <n v="0.43613829632717294"/>
  </r>
  <r>
    <x v="1052"/>
    <x v="4"/>
    <s v="OFF-PA-10001776"/>
    <x v="0"/>
    <x v="0"/>
    <n v="18.54"/>
    <s v="CA-2018-105214"/>
    <n v="0"/>
    <n v="2"/>
    <n v="0"/>
    <n v="8.7137999999999991"/>
    <n v="0.43613829632717294"/>
  </r>
  <r>
    <x v="1052"/>
    <x v="31"/>
    <s v="OFF-SU-10001165"/>
    <x v="0"/>
    <x v="14"/>
    <n v="16.68"/>
    <s v="CA-2018-155873"/>
    <n v="0"/>
    <n v="2"/>
    <n v="0"/>
    <n v="4.3368000000000002"/>
    <n v="0.53938093436526824"/>
  </r>
  <r>
    <x v="1052"/>
    <x v="25"/>
    <s v="OFF-AR-10003602"/>
    <x v="0"/>
    <x v="4"/>
    <n v="14.015999999999998"/>
    <s v="CA-2018-136826"/>
    <n v="1"/>
    <n v="3"/>
    <n v="0.2"/>
    <n v="4.7303999999999995"/>
    <n v="0.45632477063632687"/>
  </r>
  <r>
    <x v="1052"/>
    <x v="1"/>
    <s v="OFF-BI-10000756"/>
    <x v="0"/>
    <x v="3"/>
    <n v="5.9359999999999991"/>
    <s v="US-2018-132206"/>
    <n v="1"/>
    <n v="7"/>
    <n v="0.8"/>
    <n v="-8.9040000000000035"/>
    <n v="0.46881743173671325"/>
  </r>
  <r>
    <x v="1053"/>
    <x v="20"/>
    <s v="TEC-MA-10003673"/>
    <x v="2"/>
    <x v="15"/>
    <n v="3404.5"/>
    <s v="CA-2018-165323"/>
    <n v="1"/>
    <n v="5"/>
    <n v="0"/>
    <n v="1668.2049999999999"/>
    <n v="0.5183572270896134"/>
  </r>
  <r>
    <x v="1053"/>
    <x v="22"/>
    <s v="FUR-FU-10004848"/>
    <x v="1"/>
    <x v="8"/>
    <n v="155.25"/>
    <s v="CA-2018-118437"/>
    <n v="1"/>
    <n v="3"/>
    <n v="0"/>
    <n v="46.574999999999996"/>
    <n v="0.4595170286641902"/>
  </r>
  <r>
    <x v="1053"/>
    <x v="26"/>
    <s v="OFF-ST-10001418"/>
    <x v="0"/>
    <x v="1"/>
    <n v="146.352"/>
    <s v="CA-2018-146346"/>
    <n v="1"/>
    <n v="3"/>
    <n v="0.2"/>
    <n v="-32.929200000000002"/>
    <n v="0.44610841445725197"/>
  </r>
  <r>
    <x v="1053"/>
    <x v="4"/>
    <s v="OFF-BI-10001721"/>
    <x v="0"/>
    <x v="3"/>
    <n v="51.311999999999998"/>
    <s v="CA-2018-157833"/>
    <n v="1"/>
    <n v="3"/>
    <n v="0.2"/>
    <n v="17.959199999999999"/>
    <n v="0.46881743173671325"/>
  </r>
  <r>
    <x v="1053"/>
    <x v="20"/>
    <s v="TEC-AC-10004992"/>
    <x v="2"/>
    <x v="9"/>
    <n v="101.34"/>
    <s v="CA-2018-165323"/>
    <n v="0"/>
    <n v="3"/>
    <n v="0"/>
    <n v="8.1071999999999917"/>
    <n v="0.52062335344040378"/>
  </r>
  <r>
    <x v="1053"/>
    <x v="22"/>
    <s v="OFF-ST-10003722"/>
    <x v="0"/>
    <x v="1"/>
    <n v="14.03"/>
    <s v="CA-2018-118437"/>
    <n v="0"/>
    <n v="1"/>
    <n v="0"/>
    <n v="4.068699999999998"/>
    <n v="0.44610841445725197"/>
  </r>
  <r>
    <x v="1053"/>
    <x v="1"/>
    <s v="OFF-PA-10001892"/>
    <x v="0"/>
    <x v="0"/>
    <n v="12.224"/>
    <s v="CA-2018-131618"/>
    <n v="1"/>
    <n v="2"/>
    <n v="0.2"/>
    <n v="4.4311999999999996"/>
    <n v="0.43613829632717294"/>
  </r>
  <r>
    <x v="1053"/>
    <x v="1"/>
    <s v="OFF-BI-10001294"/>
    <x v="0"/>
    <x v="3"/>
    <n v="9.3599999999999977"/>
    <s v="CA-2018-131618"/>
    <n v="0"/>
    <n v="4"/>
    <n v="0.8"/>
    <n v="-16.380000000000003"/>
    <n v="0.46881743173671325"/>
  </r>
  <r>
    <x v="1053"/>
    <x v="1"/>
    <s v="OFF-BI-10000546"/>
    <x v="0"/>
    <x v="3"/>
    <n v="2.3039999999999994"/>
    <s v="CA-2018-131618"/>
    <n v="0"/>
    <n v="4"/>
    <n v="0.8"/>
    <n v="-3.5711999999999993"/>
    <n v="0.46881743173671325"/>
  </r>
  <r>
    <x v="1054"/>
    <x v="4"/>
    <s v="FUR-BO-10004015"/>
    <x v="1"/>
    <x v="10"/>
    <n v="917.92349999999988"/>
    <s v="CA-2018-112753"/>
    <n v="1"/>
    <n v="9"/>
    <n v="0.15"/>
    <n v="75.593699999999899"/>
    <n v="0.5176847302647779"/>
  </r>
  <r>
    <x v="1054"/>
    <x v="0"/>
    <s v="OFF-PA-10000167"/>
    <x v="0"/>
    <x v="0"/>
    <n v="74.352000000000004"/>
    <s v="CA-2018-162712"/>
    <n v="1"/>
    <n v="3"/>
    <n v="0.2"/>
    <n v="23.234999999999992"/>
    <n v="0.43613829632717294"/>
  </r>
  <r>
    <x v="1054"/>
    <x v="4"/>
    <s v="OFF-PA-10002036"/>
    <x v="0"/>
    <x v="0"/>
    <n v="38.880000000000003"/>
    <s v="CA-2018-112753"/>
    <n v="0"/>
    <n v="6"/>
    <n v="0"/>
    <n v="19.051200000000001"/>
    <n v="0.43613829632717294"/>
  </r>
  <r>
    <x v="1055"/>
    <x v="10"/>
    <s v="FUR-CH-10000785"/>
    <x v="1"/>
    <x v="5"/>
    <n v="760.11599999999987"/>
    <s v="CA-2018-128944"/>
    <n v="1"/>
    <n v="6"/>
    <n v="0.3"/>
    <n v="-43.435200000000009"/>
    <n v="0.46529189879902266"/>
  </r>
  <r>
    <x v="1055"/>
    <x v="0"/>
    <s v="FUR-TA-10000688"/>
    <x v="1"/>
    <x v="13"/>
    <n v="457.4849999999999"/>
    <s v="CA-2018-154011"/>
    <n v="1"/>
    <n v="3"/>
    <n v="0.3"/>
    <n v="-84.961500000000029"/>
    <n v="0.55975208308209756"/>
  </r>
  <r>
    <x v="1055"/>
    <x v="0"/>
    <s v="OFF-ST-10003656"/>
    <x v="0"/>
    <x v="1"/>
    <n v="153.584"/>
    <s v="CA-2018-141992"/>
    <n v="1"/>
    <n v="2"/>
    <n v="0.2"/>
    <n v="-32.636600000000001"/>
    <n v="0.44610841445725197"/>
  </r>
  <r>
    <x v="1055"/>
    <x v="0"/>
    <s v="OFF-PA-10000740"/>
    <x v="0"/>
    <x v="0"/>
    <n v="146.17600000000002"/>
    <s v="US-2018-102288"/>
    <n v="1"/>
    <n v="8"/>
    <n v="0.2"/>
    <n v="47.50719999999999"/>
    <n v="0.43613829632717294"/>
  </r>
  <r>
    <x v="1055"/>
    <x v="20"/>
    <s v="OFF-ST-10001511"/>
    <x v="0"/>
    <x v="1"/>
    <n v="129.30000000000001"/>
    <s v="CA-2018-169999"/>
    <n v="1"/>
    <n v="2"/>
    <n v="0"/>
    <n v="6.4649999999999892"/>
    <n v="0.44610841445725197"/>
  </r>
  <r>
    <x v="1055"/>
    <x v="20"/>
    <s v="OFF-PA-10003892"/>
    <x v="0"/>
    <x v="0"/>
    <n v="97.82"/>
    <s v="CA-2018-140844"/>
    <n v="1"/>
    <n v="2"/>
    <n v="0"/>
    <n v="45.975399999999993"/>
    <n v="0.43613829632717294"/>
  </r>
  <r>
    <x v="1055"/>
    <x v="4"/>
    <s v="FUR-FU-10002396"/>
    <x v="1"/>
    <x v="8"/>
    <n v="50.32"/>
    <s v="CA-2018-138870"/>
    <n v="1"/>
    <n v="4"/>
    <n v="0"/>
    <n v="21.134400000000003"/>
    <n v="0.4595170286641902"/>
  </r>
  <r>
    <x v="1055"/>
    <x v="10"/>
    <s v="TEC-AC-10001553"/>
    <x v="2"/>
    <x v="9"/>
    <n v="122.32799999999999"/>
    <s v="CA-2018-128944"/>
    <n v="0"/>
    <n v="9"/>
    <n v="0.2"/>
    <n v="1.5291000000000032"/>
    <n v="0.52062335344040378"/>
  </r>
  <r>
    <x v="1055"/>
    <x v="20"/>
    <s v="TEC-AC-10001101"/>
    <x v="2"/>
    <x v="9"/>
    <n v="103.12"/>
    <s v="CA-2018-140844"/>
    <n v="0"/>
    <n v="8"/>
    <n v="0"/>
    <n v="10.311999999999998"/>
    <n v="0.52062335344040378"/>
  </r>
  <r>
    <x v="1055"/>
    <x v="10"/>
    <s v="FUR-FU-10004909"/>
    <x v="1"/>
    <x v="8"/>
    <n v="38.784000000000006"/>
    <s v="CA-2018-128944"/>
    <n v="0"/>
    <n v="3"/>
    <n v="0.2"/>
    <n v="7.2719999999999949"/>
    <n v="0.4595170286641902"/>
  </r>
  <r>
    <x v="1055"/>
    <x v="4"/>
    <s v="OFF-PA-10004438"/>
    <x v="0"/>
    <x v="0"/>
    <n v="24.56"/>
    <s v="CA-2018-138870"/>
    <n v="0"/>
    <n v="2"/>
    <n v="0"/>
    <n v="11.543199999999999"/>
    <n v="0.43613829632717294"/>
  </r>
  <r>
    <x v="1055"/>
    <x v="20"/>
    <s v="OFF-BI-10004728"/>
    <x v="0"/>
    <x v="3"/>
    <n v="11.568000000000001"/>
    <s v="CA-2018-169999"/>
    <n v="0"/>
    <n v="3"/>
    <n v="0.2"/>
    <n v="3.7595999999999998"/>
    <n v="0.46881743173671325"/>
  </r>
  <r>
    <x v="1055"/>
    <x v="0"/>
    <s v="OFF-SU-10002557"/>
    <x v="0"/>
    <x v="14"/>
    <n v="11.184000000000001"/>
    <s v="CA-2018-141992"/>
    <n v="0"/>
    <n v="1"/>
    <n v="0.2"/>
    <n v="0.83879999999999999"/>
    <n v="0.53938093436526824"/>
  </r>
  <r>
    <x v="1055"/>
    <x v="0"/>
    <s v="OFF-BI-10003166"/>
    <x v="0"/>
    <x v="3"/>
    <n v="6.8879999999999981"/>
    <s v="CA-2018-154011"/>
    <n v="0"/>
    <n v="3"/>
    <n v="0.8"/>
    <n v="-11.020800000000005"/>
    <n v="0.46881743173671325"/>
  </r>
  <r>
    <x v="1055"/>
    <x v="0"/>
    <s v="OFF-AP-10004655"/>
    <x v="0"/>
    <x v="12"/>
    <n v="2.2639999999999993"/>
    <s v="US-2018-102288"/>
    <n v="0"/>
    <n v="1"/>
    <n v="0.8"/>
    <n v="-5.2072000000000012"/>
    <n v="0.49507917887403441"/>
  </r>
  <r>
    <x v="1055"/>
    <x v="0"/>
    <s v="OFF-AP-10002906"/>
    <x v="0"/>
    <x v="12"/>
    <n v="0.44399999999999995"/>
    <s v="US-2018-102288"/>
    <n v="0"/>
    <n v="1"/>
    <n v="0.8"/>
    <n v="-1.1100000000000003"/>
    <n v="0.49507917887403441"/>
  </r>
  <r>
    <x v="1056"/>
    <x v="6"/>
    <s v="TEC-PH-10003691"/>
    <x v="2"/>
    <x v="6"/>
    <n v="503.96"/>
    <s v="US-2018-135986"/>
    <n v="1"/>
    <n v="4"/>
    <n v="0"/>
    <n v="125.99000000000001"/>
    <n v="0.41105220110552465"/>
  </r>
  <r>
    <x v="1056"/>
    <x v="20"/>
    <s v="OFF-BI-10001098"/>
    <x v="0"/>
    <x v="3"/>
    <n v="51.311999999999998"/>
    <s v="CA-2018-132934"/>
    <n v="1"/>
    <n v="3"/>
    <n v="0.2"/>
    <n v="18.600599999999996"/>
    <n v="0.46881743173671325"/>
  </r>
  <r>
    <x v="1056"/>
    <x v="23"/>
    <s v="TEC-AC-10002402"/>
    <x v="2"/>
    <x v="9"/>
    <n v="239.96999999999997"/>
    <s v="CA-2018-101434"/>
    <n v="1"/>
    <n v="3"/>
    <n v="0"/>
    <n v="71.990999999999985"/>
    <n v="0.52062335344040378"/>
  </r>
  <r>
    <x v="1056"/>
    <x v="20"/>
    <s v="TEC-AC-10000927"/>
    <x v="2"/>
    <x v="9"/>
    <n v="149.94999999999999"/>
    <s v="CA-2018-132934"/>
    <n v="0"/>
    <n v="5"/>
    <n v="0"/>
    <n v="14.994999999999994"/>
    <n v="0.52062335344040378"/>
  </r>
  <r>
    <x v="1056"/>
    <x v="6"/>
    <s v="OFF-PA-10001534"/>
    <x v="0"/>
    <x v="0"/>
    <n v="32.400000000000006"/>
    <s v="US-2018-135986"/>
    <n v="0"/>
    <n v="5"/>
    <n v="0"/>
    <n v="15.552000000000001"/>
    <n v="0.43613829632717294"/>
  </r>
  <r>
    <x v="1056"/>
    <x v="10"/>
    <s v="OFF-PA-10001639"/>
    <x v="0"/>
    <x v="0"/>
    <n v="31.104000000000006"/>
    <s v="CA-2018-106852"/>
    <n v="1"/>
    <n v="6"/>
    <n v="0.2"/>
    <n v="10.8864"/>
    <n v="0.43613829632717294"/>
  </r>
  <r>
    <x v="1056"/>
    <x v="23"/>
    <s v="OFF-LA-10003223"/>
    <x v="0"/>
    <x v="2"/>
    <n v="9.82"/>
    <s v="CA-2018-101434"/>
    <n v="0"/>
    <n v="2"/>
    <n v="0"/>
    <n v="4.8117999999999999"/>
    <n v="0.4647369236065339"/>
  </r>
  <r>
    <x v="1056"/>
    <x v="10"/>
    <s v="OFF-AR-10003829"/>
    <x v="0"/>
    <x v="4"/>
    <n v="5.2480000000000002"/>
    <s v="CA-2018-106852"/>
    <n v="0"/>
    <n v="2"/>
    <n v="0.2"/>
    <n v="0.59039999999999915"/>
    <n v="0.45632477063632687"/>
  </r>
  <r>
    <x v="1056"/>
    <x v="16"/>
    <s v="OFF-ST-10004835"/>
    <x v="0"/>
    <x v="1"/>
    <n v="4.4640000000000004"/>
    <s v="CA-2018-151218"/>
    <n v="1"/>
    <n v="1"/>
    <n v="0.2"/>
    <n v="0.33479999999999999"/>
    <n v="0.44610841445725197"/>
  </r>
  <r>
    <x v="1057"/>
    <x v="48"/>
    <s v="OFF-PA-10001970"/>
    <x v="0"/>
    <x v="0"/>
    <n v="447.84"/>
    <s v="CA-2018-124744"/>
    <n v="1"/>
    <n v="8"/>
    <n v="0"/>
    <n v="219.44159999999999"/>
    <n v="0.43613829632717294"/>
  </r>
  <r>
    <x v="1057"/>
    <x v="48"/>
    <s v="OFF-BI-10002852"/>
    <x v="0"/>
    <x v="3"/>
    <n v="82.4"/>
    <s v="CA-2018-124744"/>
    <n v="0"/>
    <n v="5"/>
    <n v="0"/>
    <n v="40.376000000000005"/>
    <n v="0.46881743173671325"/>
  </r>
  <r>
    <x v="1057"/>
    <x v="10"/>
    <s v="OFF-BI-10001510"/>
    <x v="0"/>
    <x v="3"/>
    <n v="41.256000000000007"/>
    <s v="CA-2018-101049"/>
    <n v="1"/>
    <n v="6"/>
    <n v="0.7"/>
    <n v="-34.38000000000001"/>
    <n v="0.46881743173671325"/>
  </r>
  <r>
    <x v="1057"/>
    <x v="10"/>
    <s v="FUR-FU-10004415"/>
    <x v="1"/>
    <x v="8"/>
    <n v="17.920000000000002"/>
    <s v="CA-2018-101049"/>
    <n v="0"/>
    <n v="5"/>
    <n v="0.2"/>
    <n v="2.4639999999999986"/>
    <n v="0.4595170286641902"/>
  </r>
  <r>
    <x v="1057"/>
    <x v="48"/>
    <s v="OFF-BI-10000145"/>
    <x v="0"/>
    <x v="3"/>
    <n v="6.24"/>
    <s v="CA-2018-124744"/>
    <n v="0"/>
    <n v="2"/>
    <n v="0"/>
    <n v="3.0575999999999999"/>
    <n v="0.46881743173671325"/>
  </r>
  <r>
    <x v="1058"/>
    <x v="14"/>
    <s v="FUR-CH-10000454"/>
    <x v="1"/>
    <x v="5"/>
    <n v="487.96"/>
    <s v="CA-2018-105823"/>
    <n v="1"/>
    <n v="2"/>
    <n v="0"/>
    <n v="146.38799999999998"/>
    <n v="0.46529189879902266"/>
  </r>
  <r>
    <x v="1058"/>
    <x v="16"/>
    <s v="OFF-EN-10004483"/>
    <x v="0"/>
    <x v="11"/>
    <n v="37.608000000000004"/>
    <s v="US-2018-133781"/>
    <n v="1"/>
    <n v="3"/>
    <n v="0.2"/>
    <n v="12.692699999999995"/>
    <n v="0.44424167803735209"/>
  </r>
  <r>
    <x v="1058"/>
    <x v="2"/>
    <s v="OFF-BI-10003982"/>
    <x v="0"/>
    <x v="3"/>
    <n v="31.155000000000005"/>
    <s v="CA-2018-165757"/>
    <n v="1"/>
    <n v="5"/>
    <n v="0.7"/>
    <n v="-23.8855"/>
    <n v="0.46881743173671325"/>
  </r>
  <r>
    <x v="1058"/>
    <x v="2"/>
    <s v="OFF-BI-10003166"/>
    <x v="0"/>
    <x v="3"/>
    <n v="10.332000000000003"/>
    <s v="CA-2018-165757"/>
    <n v="0"/>
    <n v="3"/>
    <n v="0.7"/>
    <n v="-7.5767999999999986"/>
    <n v="0.46881743173671325"/>
  </r>
  <r>
    <x v="1058"/>
    <x v="2"/>
    <s v="OFF-ST-10004835"/>
    <x v="0"/>
    <x v="1"/>
    <n v="8.9280000000000008"/>
    <s v="CA-2018-165757"/>
    <n v="0"/>
    <n v="2"/>
    <n v="0.2"/>
    <n v="0.66959999999999997"/>
    <n v="0.44610841445725197"/>
  </r>
  <r>
    <x v="1058"/>
    <x v="1"/>
    <s v="OFF-BI-10002432"/>
    <x v="0"/>
    <x v="3"/>
    <n v="3.0359999999999996"/>
    <s v="CA-2018-155936"/>
    <n v="1"/>
    <n v="3"/>
    <n v="0.8"/>
    <n v="-5.0094000000000012"/>
    <n v="0.46881743173671325"/>
  </r>
  <r>
    <x v="1059"/>
    <x v="4"/>
    <s v="OFF-AR-10002135"/>
    <x v="0"/>
    <x v="4"/>
    <n v="385.6"/>
    <s v="CA-2018-100384"/>
    <n v="1"/>
    <n v="8"/>
    <n v="0"/>
    <n v="111.82399999999996"/>
    <n v="0.45632477063632687"/>
  </r>
  <r>
    <x v="1059"/>
    <x v="20"/>
    <s v="FUR-FU-10003601"/>
    <x v="1"/>
    <x v="8"/>
    <n v="276.69"/>
    <s v="CA-2018-136350"/>
    <n v="1"/>
    <n v="3"/>
    <n v="0"/>
    <n v="49.804199999999994"/>
    <n v="0.4595170286641902"/>
  </r>
  <r>
    <x v="1059"/>
    <x v="1"/>
    <s v="OFF-BI-10004632"/>
    <x v="0"/>
    <x v="3"/>
    <n v="182.99399999999997"/>
    <s v="US-2018-151316"/>
    <n v="1"/>
    <n v="3"/>
    <n v="0.8"/>
    <n v="-320.23950000000013"/>
    <n v="0.46881743173671325"/>
  </r>
  <r>
    <x v="1059"/>
    <x v="20"/>
    <s v="FUR-CH-10001891"/>
    <x v="1"/>
    <x v="5"/>
    <n v="172.76400000000001"/>
    <s v="CA-2018-136350"/>
    <n v="0"/>
    <n v="2"/>
    <n v="0.1"/>
    <n v="32.633200000000016"/>
    <n v="0.46529189879902266"/>
  </r>
  <r>
    <x v="1059"/>
    <x v="43"/>
    <s v="OFF-BI-10002735"/>
    <x v="0"/>
    <x v="3"/>
    <n v="102.93"/>
    <s v="CA-2018-132955"/>
    <n v="1"/>
    <n v="3"/>
    <n v="0"/>
    <n v="48.377100000000006"/>
    <n v="0.46881743173671325"/>
  </r>
  <r>
    <x v="1059"/>
    <x v="4"/>
    <s v="OFF-AR-10004344"/>
    <x v="0"/>
    <x v="4"/>
    <n v="95.92"/>
    <s v="CA-2018-122105"/>
    <n v="1"/>
    <n v="8"/>
    <n v="0"/>
    <n v="25.898399999999995"/>
    <n v="0.45632477063632687"/>
  </r>
  <r>
    <x v="1059"/>
    <x v="4"/>
    <s v="OFF-AR-10003514"/>
    <x v="0"/>
    <x v="4"/>
    <n v="35.82"/>
    <s v="CA-2018-100384"/>
    <n v="0"/>
    <n v="9"/>
    <n v="0"/>
    <n v="11.820599999999997"/>
    <n v="0.45632477063632687"/>
  </r>
  <r>
    <x v="1059"/>
    <x v="10"/>
    <s v="OFF-PA-10002666"/>
    <x v="0"/>
    <x v="0"/>
    <n v="21.744000000000003"/>
    <s v="CA-2018-105074"/>
    <n v="1"/>
    <n v="3"/>
    <n v="0.2"/>
    <n v="6.794999999999999"/>
    <n v="0.43613829632717294"/>
  </r>
  <r>
    <x v="1059"/>
    <x v="1"/>
    <s v="OFF-PA-10000327"/>
    <x v="0"/>
    <x v="0"/>
    <n v="10.272000000000002"/>
    <s v="US-2018-151316"/>
    <n v="0"/>
    <n v="3"/>
    <n v="0.2"/>
    <n v="3.2099999999999982"/>
    <n v="0.43613829632717294"/>
  </r>
  <r>
    <x v="1059"/>
    <x v="4"/>
    <s v="OFF-FA-10001332"/>
    <x v="0"/>
    <x v="7"/>
    <n v="2.88"/>
    <s v="CA-2018-159107"/>
    <n v="1"/>
    <n v="1"/>
    <n v="0"/>
    <n v="1.3535999999999999"/>
    <n v="0.51168203684699509"/>
  </r>
  <r>
    <x v="1060"/>
    <x v="22"/>
    <s v="FUR-TA-10000688"/>
    <x v="1"/>
    <x v="13"/>
    <n v="871.4"/>
    <s v="US-2018-124821"/>
    <n v="1"/>
    <n v="4"/>
    <n v="0"/>
    <n v="148.13799999999992"/>
    <n v="0.55975208308209756"/>
  </r>
  <r>
    <x v="1060"/>
    <x v="20"/>
    <s v="FUR-BO-10002213"/>
    <x v="1"/>
    <x v="10"/>
    <n v="400.78400000000005"/>
    <s v="CA-2018-116127"/>
    <n v="1"/>
    <n v="1"/>
    <n v="0.2"/>
    <n v="-5.0098000000000269"/>
    <n v="0.5176847302647779"/>
  </r>
  <r>
    <x v="1060"/>
    <x v="1"/>
    <s v="TEC-PH-10003505"/>
    <x v="2"/>
    <x v="6"/>
    <n v="148.47999999999999"/>
    <s v="CA-2018-134796"/>
    <n v="1"/>
    <n v="2"/>
    <n v="0.2"/>
    <n v="16.703999999999986"/>
    <n v="0.41105220110552465"/>
  </r>
  <r>
    <x v="1060"/>
    <x v="11"/>
    <s v="OFF-LA-10003923"/>
    <x v="0"/>
    <x v="2"/>
    <n v="71.040000000000006"/>
    <s v="CA-2018-133648"/>
    <n v="1"/>
    <n v="6"/>
    <n v="0.2"/>
    <n v="26.640000000000004"/>
    <n v="0.4647369236065339"/>
  </r>
  <r>
    <x v="1060"/>
    <x v="11"/>
    <s v="OFF-FA-10004395"/>
    <x v="0"/>
    <x v="7"/>
    <n v="11.304"/>
    <s v="CA-2018-133648"/>
    <n v="0"/>
    <n v="3"/>
    <n v="0.2"/>
    <n v="-2.1194999999999999"/>
    <n v="0.51168203684699509"/>
  </r>
  <r>
    <x v="1060"/>
    <x v="11"/>
    <s v="OFF-AR-10002257"/>
    <x v="0"/>
    <x v="4"/>
    <n v="5.3440000000000003"/>
    <s v="CA-2018-133648"/>
    <n v="0"/>
    <n v="2"/>
    <n v="0.2"/>
    <n v="0.73479999999999923"/>
    <n v="0.45632477063632687"/>
  </r>
  <r>
    <x v="1061"/>
    <x v="20"/>
    <s v="OFF-ST-10001490"/>
    <x v="0"/>
    <x v="1"/>
    <n v="713.88"/>
    <s v="CA-2018-107132"/>
    <n v="1"/>
    <n v="4"/>
    <n v="0"/>
    <n v="214.16399999999993"/>
    <n v="0.44610841445725197"/>
  </r>
  <r>
    <x v="1061"/>
    <x v="2"/>
    <s v="TEC-PH-10000673"/>
    <x v="2"/>
    <x v="6"/>
    <n v="545.91599999999994"/>
    <s v="CA-2018-161410"/>
    <n v="1"/>
    <n v="14"/>
    <n v="0.4"/>
    <n v="72.788800000000037"/>
    <n v="0.41105220110552465"/>
  </r>
  <r>
    <x v="1061"/>
    <x v="14"/>
    <s v="TEC-PH-10002660"/>
    <x v="2"/>
    <x v="6"/>
    <n v="543.91999999999996"/>
    <s v="CA-2018-133256"/>
    <n v="1"/>
    <n v="8"/>
    <n v="0"/>
    <n v="135.98000000000002"/>
    <n v="0.41105220110552465"/>
  </r>
  <r>
    <x v="1061"/>
    <x v="18"/>
    <s v="FUR-FU-10000293"/>
    <x v="1"/>
    <x v="8"/>
    <n v="526.45000000000005"/>
    <s v="CA-2018-157091"/>
    <n v="1"/>
    <n v="5"/>
    <n v="0"/>
    <n v="31.586999999999961"/>
    <n v="0.4595170286641902"/>
  </r>
  <r>
    <x v="1061"/>
    <x v="2"/>
    <s v="TEC-PH-10001760"/>
    <x v="2"/>
    <x v="6"/>
    <n v="358.2"/>
    <s v="CA-2018-161410"/>
    <n v="0"/>
    <n v="3"/>
    <n v="0.4"/>
    <n v="41.79000000000002"/>
    <n v="0.41105220110552465"/>
  </r>
  <r>
    <x v="1061"/>
    <x v="16"/>
    <s v="FUR-CH-10001545"/>
    <x v="1"/>
    <x v="5"/>
    <n v="273.55200000000002"/>
    <s v="CA-2018-148810"/>
    <n v="1"/>
    <n v="3"/>
    <n v="0.2"/>
    <n v="-13.677599999999998"/>
    <n v="0.46529189879902266"/>
  </r>
  <r>
    <x v="1061"/>
    <x v="20"/>
    <s v="OFF-ST-10004123"/>
    <x v="0"/>
    <x v="1"/>
    <n v="272.94"/>
    <s v="CA-2018-100636"/>
    <n v="1"/>
    <n v="3"/>
    <n v="0"/>
    <n v="0"/>
    <n v="0.44610841445725197"/>
  </r>
  <r>
    <x v="1061"/>
    <x v="20"/>
    <s v="TEC-PH-10001425"/>
    <x v="2"/>
    <x v="6"/>
    <n v="239.96999999999997"/>
    <s v="CA-2018-163531"/>
    <n v="1"/>
    <n v="3"/>
    <n v="0"/>
    <n v="67.191599999999994"/>
    <n v="0.41105220110552465"/>
  </r>
  <r>
    <x v="1061"/>
    <x v="20"/>
    <s v="OFF-BI-10001071"/>
    <x v="0"/>
    <x v="3"/>
    <n v="102.36799999999999"/>
    <s v="CA-2018-107132"/>
    <n v="0"/>
    <n v="2"/>
    <n v="0.2"/>
    <n v="37.108400000000003"/>
    <n v="0.46881743173671325"/>
  </r>
  <r>
    <x v="1061"/>
    <x v="4"/>
    <s v="OFF-ST-10002486"/>
    <x v="0"/>
    <x v="1"/>
    <n v="83.76"/>
    <s v="CA-2018-115364"/>
    <n v="1"/>
    <n v="12"/>
    <n v="0"/>
    <n v="1.6751999999999967"/>
    <n v="0.44610841445725197"/>
  </r>
  <r>
    <x v="1061"/>
    <x v="20"/>
    <s v="OFF-PA-10003790"/>
    <x v="0"/>
    <x v="0"/>
    <n v="68.52"/>
    <s v="CA-2018-107132"/>
    <n v="0"/>
    <n v="3"/>
    <n v="0"/>
    <n v="31.519199999999998"/>
    <n v="0.43613829632717294"/>
  </r>
  <r>
    <x v="1061"/>
    <x v="26"/>
    <s v="TEC-AC-10001990"/>
    <x v="2"/>
    <x v="9"/>
    <n v="431.92800000000005"/>
    <s v="CA-2018-138310"/>
    <n v="1"/>
    <n v="9"/>
    <n v="0.2"/>
    <n v="64.789199999999951"/>
    <n v="0.52062335344040378"/>
  </r>
  <r>
    <x v="1061"/>
    <x v="20"/>
    <s v="OFF-SU-10002503"/>
    <x v="0"/>
    <x v="14"/>
    <n v="28.4"/>
    <s v="CA-2018-107132"/>
    <n v="0"/>
    <n v="5"/>
    <n v="0"/>
    <n v="8.2359999999999989"/>
    <n v="0.53938093436526824"/>
  </r>
  <r>
    <x v="1061"/>
    <x v="14"/>
    <s v="OFF-AR-10003158"/>
    <x v="0"/>
    <x v="4"/>
    <n v="15.92"/>
    <s v="CA-2018-133256"/>
    <n v="0"/>
    <n v="4"/>
    <n v="0"/>
    <n v="5.4127999999999989"/>
    <n v="0.45632477063632687"/>
  </r>
  <r>
    <x v="1061"/>
    <x v="16"/>
    <s v="OFF-LA-10004689"/>
    <x v="0"/>
    <x v="2"/>
    <n v="13.872000000000002"/>
    <s v="CA-2018-148810"/>
    <n v="0"/>
    <n v="6"/>
    <n v="0.2"/>
    <n v="4.6818000000000008"/>
    <n v="0.4647369236065339"/>
  </r>
  <r>
    <x v="1061"/>
    <x v="14"/>
    <s v="OFF-PA-10001622"/>
    <x v="0"/>
    <x v="0"/>
    <n v="4.54"/>
    <s v="CA-2018-133256"/>
    <n v="0"/>
    <n v="1"/>
    <n v="0"/>
    <n v="2.0429999999999997"/>
    <n v="0.43613829632717294"/>
  </r>
  <r>
    <x v="1062"/>
    <x v="20"/>
    <s v="FUR-CH-10002647"/>
    <x v="1"/>
    <x v="5"/>
    <n v="191.64600000000002"/>
    <s v="CA-2018-123638"/>
    <n v="1"/>
    <n v="3"/>
    <n v="0.1"/>
    <n v="31.94100000000001"/>
    <n v="0.46529189879902266"/>
  </r>
  <r>
    <x v="1062"/>
    <x v="22"/>
    <s v="FUR-FU-10001290"/>
    <x v="1"/>
    <x v="8"/>
    <n v="126.30000000000001"/>
    <s v="CA-2018-116988"/>
    <n v="1"/>
    <n v="3"/>
    <n v="0"/>
    <n v="40.415999999999997"/>
    <n v="0.4595170286641902"/>
  </r>
  <r>
    <x v="1062"/>
    <x v="22"/>
    <s v="TEC-AC-10003832"/>
    <x v="2"/>
    <x v="9"/>
    <n v="1287.45"/>
    <s v="CA-2018-116988"/>
    <n v="0"/>
    <n v="5"/>
    <n v="0"/>
    <n v="244.61549999999988"/>
    <n v="0.52062335344040378"/>
  </r>
  <r>
    <x v="1062"/>
    <x v="40"/>
    <s v="OFF-PA-10000575"/>
    <x v="0"/>
    <x v="0"/>
    <n v="20.07"/>
    <s v="CA-2018-151190"/>
    <n v="1"/>
    <n v="3"/>
    <n v="0"/>
    <n v="9.2321999999999989"/>
    <n v="0.43613829632717294"/>
  </r>
  <r>
    <x v="1062"/>
    <x v="22"/>
    <s v="OFF-PA-10003848"/>
    <x v="0"/>
    <x v="0"/>
    <n v="19.440000000000001"/>
    <s v="CA-2018-116988"/>
    <n v="0"/>
    <n v="3"/>
    <n v="0"/>
    <n v="9.3312000000000008"/>
    <n v="0.43613829632717294"/>
  </r>
  <r>
    <x v="1063"/>
    <x v="4"/>
    <s v="OFF-ST-10001780"/>
    <x v="0"/>
    <x v="1"/>
    <n v="1295.78"/>
    <s v="CA-2018-100650"/>
    <n v="1"/>
    <n v="2"/>
    <n v="0"/>
    <n v="310.98720000000003"/>
    <n v="0.44610841445725197"/>
  </r>
  <r>
    <x v="1063"/>
    <x v="4"/>
    <s v="OFF-BI-10003091"/>
    <x v="0"/>
    <x v="3"/>
    <n v="895.92"/>
    <s v="CA-2018-138149"/>
    <n v="1"/>
    <n v="5"/>
    <n v="0.2"/>
    <n v="302.37299999999993"/>
    <n v="0.46881743173671325"/>
  </r>
  <r>
    <x v="1063"/>
    <x v="37"/>
    <s v="FUR-BO-10002598"/>
    <x v="1"/>
    <x v="10"/>
    <n v="638.82000000000005"/>
    <s v="CA-2018-143574"/>
    <n v="1"/>
    <n v="9"/>
    <n v="0"/>
    <n v="185.25779999999997"/>
    <n v="0.5176847302647779"/>
  </r>
  <r>
    <x v="1063"/>
    <x v="0"/>
    <s v="FUR-BO-10000780"/>
    <x v="1"/>
    <x v="10"/>
    <n v="409.99919999999997"/>
    <s v="CA-2018-137449"/>
    <n v="1"/>
    <n v="3"/>
    <n v="0.32"/>
    <n v="-96.470399999999955"/>
    <n v="0.5176847302647779"/>
  </r>
  <r>
    <x v="1063"/>
    <x v="28"/>
    <s v="OFF-AP-10000576"/>
    <x v="0"/>
    <x v="12"/>
    <n v="362.94"/>
    <s v="CA-2018-147039"/>
    <n v="1"/>
    <n v="3"/>
    <n v="0"/>
    <n v="90.735000000000014"/>
    <n v="0.49507917887403441"/>
  </r>
  <r>
    <x v="1063"/>
    <x v="4"/>
    <s v="OFF-BI-10000632"/>
    <x v="0"/>
    <x v="3"/>
    <n v="312.55200000000002"/>
    <s v="CA-2018-137085"/>
    <n v="1"/>
    <n v="9"/>
    <n v="0.2"/>
    <n v="101.57939999999999"/>
    <n v="0.46881743173671325"/>
  </r>
  <r>
    <x v="1063"/>
    <x v="0"/>
    <s v="FUR-TA-10002855"/>
    <x v="1"/>
    <x v="13"/>
    <n v="307.31400000000002"/>
    <s v="CA-2018-137449"/>
    <n v="0"/>
    <n v="3"/>
    <n v="0.3"/>
    <n v="-39.511800000000036"/>
    <n v="0.55975208308209756"/>
  </r>
  <r>
    <x v="1063"/>
    <x v="4"/>
    <s v="OFF-ST-10002974"/>
    <x v="0"/>
    <x v="1"/>
    <n v="130.71"/>
    <s v="CA-2018-138149"/>
    <n v="0"/>
    <n v="3"/>
    <n v="0"/>
    <n v="39.212999999999994"/>
    <n v="0.44610841445725197"/>
  </r>
  <r>
    <x v="1063"/>
    <x v="4"/>
    <s v="TEC-AC-10001284"/>
    <x v="2"/>
    <x v="9"/>
    <n v="62.31"/>
    <s v="CA-2018-138149"/>
    <n v="0"/>
    <n v="3"/>
    <n v="0"/>
    <n v="22.4316"/>
    <n v="0.52062335344040378"/>
  </r>
  <r>
    <x v="1063"/>
    <x v="37"/>
    <s v="OFF-SU-10002537"/>
    <x v="0"/>
    <x v="14"/>
    <n v="30.69"/>
    <s v="CA-2018-143574"/>
    <n v="0"/>
    <n v="3"/>
    <n v="0"/>
    <n v="7.9794000000000018"/>
    <n v="0.53938093436526824"/>
  </r>
  <r>
    <x v="1063"/>
    <x v="37"/>
    <s v="FUR-FU-10003976"/>
    <x v="1"/>
    <x v="8"/>
    <n v="25.16"/>
    <s v="CA-2018-143574"/>
    <n v="0"/>
    <n v="2"/>
    <n v="0"/>
    <n v="8.5543999999999976"/>
    <n v="0.4595170286641902"/>
  </r>
  <r>
    <x v="1063"/>
    <x v="0"/>
    <s v="OFF-AP-10000240"/>
    <x v="0"/>
    <x v="12"/>
    <n v="21.391999999999992"/>
    <s v="CA-2018-137449"/>
    <n v="0"/>
    <n v="2"/>
    <n v="0.8"/>
    <n v="-54.549600000000012"/>
    <n v="0.49507917887403441"/>
  </r>
  <r>
    <x v="1063"/>
    <x v="4"/>
    <s v="OFF-AR-10000255"/>
    <x v="0"/>
    <x v="4"/>
    <n v="11.68"/>
    <s v="CA-2018-138149"/>
    <n v="0"/>
    <n v="2"/>
    <n v="0"/>
    <n v="3.0367999999999995"/>
    <n v="0.45632477063632687"/>
  </r>
  <r>
    <x v="1063"/>
    <x v="28"/>
    <s v="OFF-BI-10004654"/>
    <x v="0"/>
    <x v="3"/>
    <n v="11.54"/>
    <s v="CA-2018-147039"/>
    <n v="0"/>
    <n v="2"/>
    <n v="0"/>
    <n v="5.77"/>
    <n v="0.46881743173671325"/>
  </r>
  <r>
    <x v="1063"/>
    <x v="0"/>
    <s v="OFF-PA-10003953"/>
    <x v="0"/>
    <x v="0"/>
    <n v="5.1840000000000011"/>
    <s v="US-2018-126081"/>
    <n v="1"/>
    <n v="1"/>
    <n v="0.2"/>
    <n v="1.8144"/>
    <n v="0.43613829632717294"/>
  </r>
  <r>
    <x v="1064"/>
    <x v="20"/>
    <s v="OFF-ST-10002615"/>
    <x v="0"/>
    <x v="1"/>
    <n v="1085.42"/>
    <s v="CA-2018-164112"/>
    <n v="1"/>
    <n v="7"/>
    <n v="0"/>
    <n v="282.20920000000001"/>
    <n v="0.44610841445725197"/>
  </r>
  <r>
    <x v="1064"/>
    <x v="20"/>
    <s v="FUR-TA-10000577"/>
    <x v="1"/>
    <x v="13"/>
    <n v="1044.6299999999999"/>
    <s v="US-2018-102890"/>
    <n v="1"/>
    <n v="5"/>
    <n v="0.4"/>
    <n v="-295.97849999999994"/>
    <n v="0.55975208308209756"/>
  </r>
  <r>
    <x v="1064"/>
    <x v="1"/>
    <s v="TEC-PH-10002584"/>
    <x v="2"/>
    <x v="6"/>
    <n v="1001.5840000000001"/>
    <s v="CA-2018-163006"/>
    <n v="1"/>
    <n v="2"/>
    <n v="0.2"/>
    <n v="125.19799999999992"/>
    <n v="0.41105220110552465"/>
  </r>
  <r>
    <x v="1064"/>
    <x v="1"/>
    <s v="FUR-CH-10000229"/>
    <x v="1"/>
    <x v="5"/>
    <n v="569.05799999999999"/>
    <s v="CA-2018-163006"/>
    <n v="0"/>
    <n v="3"/>
    <n v="0.3"/>
    <n v="-178.84680000000006"/>
    <n v="0.46529189879902266"/>
  </r>
  <r>
    <x v="1064"/>
    <x v="4"/>
    <s v="FUR-BO-10003966"/>
    <x v="1"/>
    <x v="10"/>
    <n v="435.99900000000002"/>
    <s v="CA-2018-109393"/>
    <n v="1"/>
    <n v="3"/>
    <n v="0.15"/>
    <n v="5.1293999999999755"/>
    <n v="0.5176847302647779"/>
  </r>
  <r>
    <x v="1064"/>
    <x v="20"/>
    <s v="OFF-ST-10001476"/>
    <x v="0"/>
    <x v="1"/>
    <n v="248.57"/>
    <s v="CA-2018-131695"/>
    <n v="1"/>
    <n v="7"/>
    <n v="0"/>
    <n v="67.113900000000015"/>
    <n v="0.44610841445725197"/>
  </r>
  <r>
    <x v="1064"/>
    <x v="4"/>
    <s v="OFF-PA-10000675"/>
    <x v="0"/>
    <x v="0"/>
    <n v="204.95000000000002"/>
    <s v="US-2018-113201"/>
    <n v="1"/>
    <n v="5"/>
    <n v="0"/>
    <n v="100.4255"/>
    <n v="0.43613829632717294"/>
  </r>
  <r>
    <x v="1064"/>
    <x v="17"/>
    <s v="OFF-BI-10004492"/>
    <x v="0"/>
    <x v="3"/>
    <n v="75.792000000000002"/>
    <s v="CA-2018-102946"/>
    <n v="1"/>
    <n v="3"/>
    <n v="0.2"/>
    <n v="25.579799999999992"/>
    <n v="0.46881743173671325"/>
  </r>
  <r>
    <x v="1064"/>
    <x v="20"/>
    <s v="FUR-FU-10002045"/>
    <x v="1"/>
    <x v="8"/>
    <n v="22.23"/>
    <s v="CA-2018-131695"/>
    <n v="0"/>
    <n v="1"/>
    <n v="0"/>
    <n v="9.7812000000000019"/>
    <n v="0.4595170286641902"/>
  </r>
  <r>
    <x v="1064"/>
    <x v="15"/>
    <s v="FUR-FU-10001591"/>
    <x v="1"/>
    <x v="8"/>
    <n v="19.52"/>
    <s v="CA-2018-125745"/>
    <n v="1"/>
    <n v="2"/>
    <n v="0.2"/>
    <n v="5.3680000000000012"/>
    <n v="0.4595170286641902"/>
  </r>
  <r>
    <x v="1064"/>
    <x v="1"/>
    <s v="FUR-FU-10003799"/>
    <x v="1"/>
    <x v="8"/>
    <n v="14.224000000000002"/>
    <s v="CA-2018-163006"/>
    <n v="0"/>
    <n v="2"/>
    <n v="0.6"/>
    <n v="-10.312400000000004"/>
    <n v="0.4595170286641902"/>
  </r>
  <r>
    <x v="1065"/>
    <x v="18"/>
    <s v="OFF-ST-10001128"/>
    <x v="0"/>
    <x v="1"/>
    <n v="443.92"/>
    <s v="US-2018-148362"/>
    <n v="1"/>
    <n v="4"/>
    <n v="0"/>
    <n v="13.317600000000027"/>
    <n v="0.44610841445725197"/>
  </r>
  <r>
    <x v="1065"/>
    <x v="18"/>
    <s v="OFF-BI-10003656"/>
    <x v="0"/>
    <x v="3"/>
    <n v="169.99"/>
    <s v="US-2018-148362"/>
    <n v="0"/>
    <n v="1"/>
    <n v="0"/>
    <n v="78.195399999999992"/>
    <n v="0.46881743173671325"/>
  </r>
  <r>
    <x v="1065"/>
    <x v="18"/>
    <s v="OFF-PA-10003441"/>
    <x v="0"/>
    <x v="0"/>
    <n v="25.92"/>
    <s v="US-2018-148362"/>
    <n v="0"/>
    <n v="4"/>
    <n v="0"/>
    <n v="12.441600000000001"/>
    <n v="0.43613829632717294"/>
  </r>
  <r>
    <x v="1066"/>
    <x v="0"/>
    <s v="OFF-PA-10000357"/>
    <x v="0"/>
    <x v="0"/>
    <n v="163.96"/>
    <s v="CA-2018-107958"/>
    <n v="1"/>
    <n v="5"/>
    <n v="0.2"/>
    <n v="59.435499999999998"/>
    <n v="0.43613829632717294"/>
  </r>
  <r>
    <x v="1066"/>
    <x v="0"/>
    <s v="OFF-BI-10001787"/>
    <x v="0"/>
    <x v="3"/>
    <n v="5.2319999999999984"/>
    <s v="CA-2018-107958"/>
    <n v="0"/>
    <n v="4"/>
    <n v="0.8"/>
    <n v="-8.1096000000000004"/>
    <n v="0.46881743173671325"/>
  </r>
  <r>
    <x v="1067"/>
    <x v="22"/>
    <s v="TEC-MA-10001148"/>
    <x v="2"/>
    <x v="15"/>
    <n v="2395.2000000000003"/>
    <s v="CA-2018-168109"/>
    <n v="1"/>
    <n v="6"/>
    <n v="0.2"/>
    <n v="209.58000000000004"/>
    <n v="0.5183572270896134"/>
  </r>
  <r>
    <x v="1067"/>
    <x v="0"/>
    <s v="TEC-MA-10003674"/>
    <x v="2"/>
    <x v="15"/>
    <n v="597.13200000000006"/>
    <s v="CA-2018-121503"/>
    <n v="1"/>
    <n v="3"/>
    <n v="0.4"/>
    <n v="49.760999999999967"/>
    <n v="0.5183572270896134"/>
  </r>
  <r>
    <x v="1067"/>
    <x v="31"/>
    <s v="FUR-FU-10003708"/>
    <x v="1"/>
    <x v="8"/>
    <n v="545.85"/>
    <s v="CA-2018-140053"/>
    <n v="1"/>
    <n v="9"/>
    <n v="0"/>
    <n v="114.6285"/>
    <n v="0.4595170286641902"/>
  </r>
  <r>
    <x v="1067"/>
    <x v="5"/>
    <s v="TEC-PH-10001557"/>
    <x v="2"/>
    <x v="6"/>
    <n v="287.96999999999997"/>
    <s v="US-2018-126179"/>
    <n v="1"/>
    <n v="3"/>
    <n v="0"/>
    <n v="77.751899999999992"/>
    <n v="0.41105220110552465"/>
  </r>
  <r>
    <x v="1067"/>
    <x v="0"/>
    <s v="OFF-PA-10001878"/>
    <x v="0"/>
    <x v="0"/>
    <n v="273.89600000000002"/>
    <s v="CA-2018-121503"/>
    <n v="0"/>
    <n v="7"/>
    <n v="0.2"/>
    <n v="92.43989999999998"/>
    <n v="0.43613829632717294"/>
  </r>
  <r>
    <x v="1067"/>
    <x v="10"/>
    <s v="FUR-TA-10002041"/>
    <x v="1"/>
    <x v="13"/>
    <n v="215.148"/>
    <s v="US-2018-111024"/>
    <n v="1"/>
    <n v="2"/>
    <n v="0.4"/>
    <n v="-103.98819999999998"/>
    <n v="0.55975208308209756"/>
  </r>
  <r>
    <x v="1067"/>
    <x v="0"/>
    <s v="TEC-PH-10002726"/>
    <x v="2"/>
    <x v="6"/>
    <n v="167.96800000000002"/>
    <s v="CA-2018-111647"/>
    <n v="1"/>
    <n v="4"/>
    <n v="0.2"/>
    <n v="62.988"/>
    <n v="0.41105220110552465"/>
  </r>
  <r>
    <x v="1067"/>
    <x v="4"/>
    <s v="FUR-FU-10001215"/>
    <x v="1"/>
    <x v="8"/>
    <n v="129.39000000000001"/>
    <s v="CA-2018-169124"/>
    <n v="1"/>
    <n v="3"/>
    <n v="0"/>
    <n v="54.343800000000009"/>
    <n v="0.4595170286641902"/>
  </r>
  <r>
    <x v="1067"/>
    <x v="38"/>
    <s v="FUR-FU-10004188"/>
    <x v="1"/>
    <x v="8"/>
    <n v="102.3"/>
    <s v="CA-2018-106747"/>
    <n v="1"/>
    <n v="1"/>
    <n v="0"/>
    <n v="26.597999999999999"/>
    <n v="0.4595170286641902"/>
  </r>
  <r>
    <x v="1067"/>
    <x v="4"/>
    <s v="OFF-ST-10002485"/>
    <x v="0"/>
    <x v="1"/>
    <n v="87.92"/>
    <s v="CA-2018-139437"/>
    <n v="1"/>
    <n v="4"/>
    <n v="0"/>
    <n v="0.87919999999999732"/>
    <n v="0.44610841445725197"/>
  </r>
  <r>
    <x v="1067"/>
    <x v="22"/>
    <s v="TEC-AC-10002049"/>
    <x v="2"/>
    <x v="9"/>
    <n v="1687.8"/>
    <s v="CA-2018-168109"/>
    <n v="0"/>
    <n v="4"/>
    <n v="0"/>
    <n v="742.63200000000006"/>
    <n v="0.52062335344040378"/>
  </r>
  <r>
    <x v="1067"/>
    <x v="32"/>
    <s v="TEC-AC-10003590"/>
    <x v="2"/>
    <x v="9"/>
    <n v="258.89999999999998"/>
    <s v="US-2018-129777"/>
    <n v="1"/>
    <n v="10"/>
    <n v="0"/>
    <n v="93.203999999999994"/>
    <n v="0.52062335344040378"/>
  </r>
  <r>
    <x v="1067"/>
    <x v="22"/>
    <s v="TEC-AC-10003628"/>
    <x v="2"/>
    <x v="9"/>
    <n v="59.98"/>
    <s v="CA-2018-168109"/>
    <n v="0"/>
    <n v="2"/>
    <n v="0"/>
    <n v="26.391200000000005"/>
    <n v="0.52062335344040378"/>
  </r>
  <r>
    <x v="1067"/>
    <x v="25"/>
    <s v="TEC-AC-10002167"/>
    <x v="2"/>
    <x v="9"/>
    <n v="24"/>
    <s v="US-2018-166233"/>
    <n v="1"/>
    <n v="2"/>
    <n v="0.2"/>
    <n v="-2.6999999999999993"/>
    <n v="0.52062335344040378"/>
  </r>
  <r>
    <x v="1067"/>
    <x v="10"/>
    <s v="OFF-PA-10000174"/>
    <x v="0"/>
    <x v="0"/>
    <n v="32.896000000000001"/>
    <s v="US-2018-111024"/>
    <n v="0"/>
    <n v="4"/>
    <n v="0.2"/>
    <n v="11.102399999999996"/>
    <n v="0.43613829632717294"/>
  </r>
  <r>
    <x v="1067"/>
    <x v="10"/>
    <s v="OFF-PA-10002246"/>
    <x v="0"/>
    <x v="0"/>
    <n v="30.96"/>
    <s v="US-2018-111024"/>
    <n v="0"/>
    <n v="6"/>
    <n v="0.2"/>
    <n v="11.223000000000001"/>
    <n v="0.43613829632717294"/>
  </r>
  <r>
    <x v="1067"/>
    <x v="32"/>
    <s v="OFF-PA-10001970"/>
    <x v="0"/>
    <x v="0"/>
    <n v="24.56"/>
    <s v="US-2018-129777"/>
    <n v="0"/>
    <n v="2"/>
    <n v="0"/>
    <n v="11.543199999999999"/>
    <n v="0.43613829632717294"/>
  </r>
  <r>
    <x v="1067"/>
    <x v="5"/>
    <s v="FUR-FU-10002554"/>
    <x v="1"/>
    <x v="8"/>
    <n v="23.99"/>
    <s v="US-2018-126179"/>
    <n v="0"/>
    <n v="1"/>
    <n v="0"/>
    <n v="5.5176999999999978"/>
    <n v="0.4595170286641902"/>
  </r>
  <r>
    <x v="1067"/>
    <x v="25"/>
    <s v="OFF-AR-10003514"/>
    <x v="0"/>
    <x v="4"/>
    <n v="9.5519999999999996"/>
    <s v="CA-2018-124828"/>
    <n v="1"/>
    <n v="3"/>
    <n v="0.2"/>
    <n v="1.5521999999999991"/>
    <n v="0.45632477063632687"/>
  </r>
  <r>
    <x v="1067"/>
    <x v="22"/>
    <s v="TEC-PH-10000702"/>
    <x v="2"/>
    <x v="6"/>
    <n v="7.9920000000000009"/>
    <s v="CA-2018-168109"/>
    <n v="0"/>
    <n v="1"/>
    <n v="0.2"/>
    <n v="2.6972999999999994"/>
    <n v="0.41105220110552465"/>
  </r>
  <r>
    <x v="1068"/>
    <x v="0"/>
    <s v="FUR-FU-10003601"/>
    <x v="1"/>
    <x v="8"/>
    <n v="332.02800000000002"/>
    <s v="CA-2018-100223"/>
    <n v="1"/>
    <n v="9"/>
    <n v="0.6"/>
    <n v="-348.62940000000003"/>
    <n v="0.4595170286641902"/>
  </r>
  <r>
    <x v="1068"/>
    <x v="40"/>
    <s v="TEC-PH-10002293"/>
    <x v="2"/>
    <x v="6"/>
    <n v="79.959999999999994"/>
    <s v="CA-2018-104388"/>
    <n v="1"/>
    <n v="4"/>
    <n v="0"/>
    <n v="22.388800000000003"/>
    <n v="0.41105220110552465"/>
  </r>
  <r>
    <x v="1068"/>
    <x v="0"/>
    <s v="OFF-PA-10002195"/>
    <x v="0"/>
    <x v="0"/>
    <n v="31.104000000000006"/>
    <s v="CA-2018-100223"/>
    <n v="0"/>
    <n v="6"/>
    <n v="0.2"/>
    <n v="11.2752"/>
    <n v="0.43613829632717294"/>
  </r>
  <r>
    <x v="1068"/>
    <x v="0"/>
    <s v="OFF-PA-10000232"/>
    <x v="0"/>
    <x v="0"/>
    <n v="15.552000000000003"/>
    <s v="CA-2018-100223"/>
    <n v="0"/>
    <n v="3"/>
    <n v="0.2"/>
    <n v="5.6375999999999999"/>
    <n v="0.43613829632717294"/>
  </r>
  <r>
    <x v="1068"/>
    <x v="0"/>
    <s v="OFF-BI-10003429"/>
    <x v="0"/>
    <x v="3"/>
    <n v="11.393999999999998"/>
    <s v="CA-2018-100223"/>
    <n v="0"/>
    <n v="9"/>
    <n v="0.8"/>
    <n v="-17.660699999999999"/>
    <n v="0.46881743173671325"/>
  </r>
  <r>
    <x v="1068"/>
    <x v="0"/>
    <s v="OFF-BI-10004492"/>
    <x v="0"/>
    <x v="3"/>
    <n v="6.3159999999999981"/>
    <s v="CA-2018-100223"/>
    <n v="0"/>
    <n v="1"/>
    <n v="0.8"/>
    <n v="-10.421400000000002"/>
    <n v="0.46881743173671325"/>
  </r>
  <r>
    <x v="1069"/>
    <x v="16"/>
    <s v="FUR-CH-10000155"/>
    <x v="1"/>
    <x v="5"/>
    <n v="239.24"/>
    <s v="US-2018-152492"/>
    <n v="1"/>
    <n v="1"/>
    <n v="0.2"/>
    <n v="23.924000000000007"/>
    <n v="0.46529189879902266"/>
  </r>
  <r>
    <x v="1069"/>
    <x v="4"/>
    <s v="FUR-CH-10001146"/>
    <x v="1"/>
    <x v="5"/>
    <n v="122.13600000000001"/>
    <s v="US-2018-101784"/>
    <n v="1"/>
    <n v="3"/>
    <n v="0.2"/>
    <n v="-13.740299999999994"/>
    <n v="0.46529189879902266"/>
  </r>
  <r>
    <x v="1069"/>
    <x v="2"/>
    <s v="OFF-PA-10002749"/>
    <x v="0"/>
    <x v="0"/>
    <n v="16.056000000000001"/>
    <s v="US-2018-124303"/>
    <n v="1"/>
    <n v="3"/>
    <n v="0.2"/>
    <n v="5.8203000000000005"/>
    <n v="0.43613829632717294"/>
  </r>
  <r>
    <x v="1069"/>
    <x v="2"/>
    <s v="OFF-BI-10000343"/>
    <x v="0"/>
    <x v="3"/>
    <n v="2.9460000000000006"/>
    <s v="US-2018-124303"/>
    <n v="0"/>
    <n v="2"/>
    <n v="0.7"/>
    <n v="-2.2585999999999995"/>
    <n v="0.46881743173671325"/>
  </r>
  <r>
    <x v="1070"/>
    <x v="2"/>
    <s v="TEC-PH-10001363"/>
    <x v="2"/>
    <x v="6"/>
    <n v="683.98799999999994"/>
    <s v="US-2018-169551"/>
    <n v="1"/>
    <n v="2"/>
    <n v="0.4"/>
    <n v="-113.9980000000001"/>
    <n v="0.41105220110552465"/>
  </r>
  <r>
    <x v="1070"/>
    <x v="2"/>
    <s v="FUR-BO-10001519"/>
    <x v="1"/>
    <x v="10"/>
    <n v="87.210000000000008"/>
    <s v="US-2018-169551"/>
    <n v="0"/>
    <n v="3"/>
    <n v="0.5"/>
    <n v="-45.349200000000003"/>
    <n v="0.5176847302647779"/>
  </r>
  <r>
    <x v="1070"/>
    <x v="2"/>
    <s v="TEC-AC-10003033"/>
    <x v="2"/>
    <x v="9"/>
    <n v="527.91999999999996"/>
    <s v="US-2018-169551"/>
    <n v="0"/>
    <n v="2"/>
    <n v="0.2"/>
    <n v="85.786999999999949"/>
    <n v="0.52062335344040378"/>
  </r>
  <r>
    <x v="1070"/>
    <x v="43"/>
    <s v="TEC-AC-10004353"/>
    <x v="2"/>
    <x v="9"/>
    <n v="252"/>
    <s v="CA-2018-155152"/>
    <n v="1"/>
    <n v="4"/>
    <n v="0"/>
    <n v="93.240000000000009"/>
    <n v="0.52062335344040378"/>
  </r>
  <r>
    <x v="1070"/>
    <x v="2"/>
    <s v="TEC-AC-10002018"/>
    <x v="2"/>
    <x v="9"/>
    <n v="16.776000000000003"/>
    <s v="US-2018-169551"/>
    <n v="0"/>
    <n v="3"/>
    <n v="0.2"/>
    <n v="4.8231000000000002"/>
    <n v="0.52062335344040378"/>
  </r>
  <r>
    <x v="1070"/>
    <x v="20"/>
    <s v="OFF-BI-10001634"/>
    <x v="0"/>
    <x v="3"/>
    <n v="17.472000000000001"/>
    <s v="CA-2018-105053"/>
    <n v="1"/>
    <n v="3"/>
    <n v="0.2"/>
    <n v="6.3336000000000006"/>
    <n v="0.46881743173671325"/>
  </r>
  <r>
    <x v="1070"/>
    <x v="2"/>
    <s v="OFF-PA-10004100"/>
    <x v="0"/>
    <x v="0"/>
    <n v="15.552000000000003"/>
    <s v="US-2018-169551"/>
    <n v="0"/>
    <n v="3"/>
    <n v="0.2"/>
    <n v="5.4432"/>
    <n v="0.43613829632717294"/>
  </r>
  <r>
    <x v="1070"/>
    <x v="2"/>
    <s v="OFF-ST-10004835"/>
    <x v="0"/>
    <x v="1"/>
    <n v="13.392000000000001"/>
    <s v="US-2018-169551"/>
    <n v="0"/>
    <n v="3"/>
    <n v="0.2"/>
    <n v="1.0044"/>
    <n v="0.44610841445725197"/>
  </r>
  <r>
    <x v="1070"/>
    <x v="4"/>
    <s v="OFF-FA-10001135"/>
    <x v="0"/>
    <x v="7"/>
    <n v="5.9399999999999995"/>
    <s v="CA-2018-106824"/>
    <n v="1"/>
    <n v="3"/>
    <n v="0"/>
    <n v="0.11880000000000024"/>
    <n v="0.51168203684699509"/>
  </r>
  <r>
    <x v="1071"/>
    <x v="22"/>
    <s v="OFF-LA-10003930"/>
    <x v="0"/>
    <x v="2"/>
    <n v="786.48"/>
    <s v="CA-2018-108560"/>
    <n v="1"/>
    <n v="8"/>
    <n v="0"/>
    <n v="385.37520000000001"/>
    <n v="0.4647369236065339"/>
  </r>
  <r>
    <x v="1071"/>
    <x v="22"/>
    <s v="FUR-FU-10002937"/>
    <x v="1"/>
    <x v="8"/>
    <n v="198.46"/>
    <s v="CA-2018-108560"/>
    <n v="0"/>
    <n v="2"/>
    <n v="0"/>
    <n v="99.23"/>
    <n v="0.4595170286641902"/>
  </r>
  <r>
    <x v="1071"/>
    <x v="7"/>
    <s v="OFF-AR-10004010"/>
    <x v="0"/>
    <x v="4"/>
    <n v="174.95000000000002"/>
    <s v="CA-2018-140480"/>
    <n v="1"/>
    <n v="5"/>
    <n v="0"/>
    <n v="45.487000000000002"/>
    <n v="0.45632477063632687"/>
  </r>
  <r>
    <x v="1071"/>
    <x v="4"/>
    <s v="FUR-FU-10001588"/>
    <x v="1"/>
    <x v="8"/>
    <n v="145.9"/>
    <s v="CA-2018-133249"/>
    <n v="1"/>
    <n v="5"/>
    <n v="0"/>
    <n v="62.736999999999995"/>
    <n v="0.4595170286641902"/>
  </r>
  <r>
    <x v="1071"/>
    <x v="22"/>
    <s v="OFF-BI-10001543"/>
    <x v="0"/>
    <x v="3"/>
    <n v="86.376000000000005"/>
    <s v="CA-2018-138464"/>
    <n v="1"/>
    <n v="3"/>
    <n v="0.2"/>
    <n v="30.231600000000007"/>
    <n v="0.46881743173671325"/>
  </r>
  <r>
    <x v="1071"/>
    <x v="7"/>
    <s v="FUR-FU-10003247"/>
    <x v="1"/>
    <x v="8"/>
    <n v="83.92"/>
    <s v="CA-2018-140480"/>
    <n v="0"/>
    <n v="4"/>
    <n v="0"/>
    <n v="5.8743999999999943"/>
    <n v="0.4595170286641902"/>
  </r>
  <r>
    <x v="1071"/>
    <x v="4"/>
    <s v="OFF-LA-10002762"/>
    <x v="0"/>
    <x v="2"/>
    <n v="75.179999999999993"/>
    <s v="CA-2018-150189"/>
    <n v="1"/>
    <n v="6"/>
    <n v="0"/>
    <n v="35.334599999999995"/>
    <n v="0.4647369236065339"/>
  </r>
  <r>
    <x v="1071"/>
    <x v="22"/>
    <s v="OFF-PA-10003127"/>
    <x v="0"/>
    <x v="0"/>
    <n v="52.76"/>
    <s v="CA-2018-111759"/>
    <n v="1"/>
    <n v="2"/>
    <n v="0"/>
    <n v="24.269599999999997"/>
    <n v="0.43613829632717294"/>
  </r>
  <r>
    <x v="1071"/>
    <x v="7"/>
    <s v="TEC-AC-10002473"/>
    <x v="2"/>
    <x v="9"/>
    <n v="141.9"/>
    <s v="CA-2018-140480"/>
    <n v="0"/>
    <n v="5"/>
    <n v="0"/>
    <n v="58.179000000000002"/>
    <n v="0.52062335344040378"/>
  </r>
  <r>
    <x v="1071"/>
    <x v="22"/>
    <s v="TEC-AC-10003063"/>
    <x v="2"/>
    <x v="9"/>
    <n v="50"/>
    <s v="CA-2018-108560"/>
    <n v="0"/>
    <n v="2"/>
    <n v="0"/>
    <n v="10.5"/>
    <n v="0.52062335344040378"/>
  </r>
  <r>
    <x v="1071"/>
    <x v="7"/>
    <s v="FUR-FU-10001057"/>
    <x v="1"/>
    <x v="8"/>
    <n v="39.979999999999997"/>
    <s v="CA-2018-140480"/>
    <n v="0"/>
    <n v="2"/>
    <n v="0"/>
    <n v="9.1953999999999994"/>
    <n v="0.4595170286641902"/>
  </r>
  <r>
    <x v="1071"/>
    <x v="7"/>
    <s v="OFF-AR-10001419"/>
    <x v="0"/>
    <x v="4"/>
    <n v="28.91"/>
    <s v="CA-2018-140480"/>
    <n v="0"/>
    <n v="7"/>
    <n v="0"/>
    <n v="8.6729999999999983"/>
    <n v="0.45632477063632687"/>
  </r>
  <r>
    <x v="1071"/>
    <x v="32"/>
    <s v="OFF-PA-10000249"/>
    <x v="0"/>
    <x v="0"/>
    <n v="24.56"/>
    <s v="CA-2018-134306"/>
    <n v="1"/>
    <n v="2"/>
    <n v="0"/>
    <n v="11.543199999999999"/>
    <n v="0.43613829632717294"/>
  </r>
  <r>
    <x v="1071"/>
    <x v="22"/>
    <s v="OFF-BI-10001107"/>
    <x v="0"/>
    <x v="3"/>
    <n v="23.168000000000003"/>
    <s v="CA-2018-108560"/>
    <n v="0"/>
    <n v="2"/>
    <n v="0.2"/>
    <n v="7.8191999999999995"/>
    <n v="0.46881743173671325"/>
  </r>
  <r>
    <x v="1071"/>
    <x v="22"/>
    <s v="OFF-AR-10003560"/>
    <x v="0"/>
    <x v="4"/>
    <n v="18.240000000000002"/>
    <s v="CA-2018-138464"/>
    <n v="0"/>
    <n v="3"/>
    <n v="0"/>
    <n v="6.2015999999999991"/>
    <n v="0.45632477063632687"/>
  </r>
  <r>
    <x v="1071"/>
    <x v="22"/>
    <s v="FUR-FU-10003142"/>
    <x v="1"/>
    <x v="8"/>
    <n v="15.84"/>
    <s v="CA-2018-138464"/>
    <n v="0"/>
    <n v="3"/>
    <n v="0"/>
    <n v="4.9103999999999992"/>
    <n v="0.4595170286641902"/>
  </r>
  <r>
    <x v="1071"/>
    <x v="22"/>
    <s v="OFF-AR-10004757"/>
    <x v="0"/>
    <x v="4"/>
    <n v="13.12"/>
    <s v="CA-2018-138464"/>
    <n v="0"/>
    <n v="4"/>
    <n v="0"/>
    <n v="4.3295999999999992"/>
    <n v="0.45632477063632687"/>
  </r>
  <r>
    <x v="1071"/>
    <x v="32"/>
    <s v="OFF-AR-10001374"/>
    <x v="0"/>
    <x v="4"/>
    <n v="12.96"/>
    <s v="CA-2018-134306"/>
    <n v="0"/>
    <n v="2"/>
    <n v="0"/>
    <n v="4.1471999999999998"/>
    <n v="0.45632477063632687"/>
  </r>
  <r>
    <x v="1071"/>
    <x v="32"/>
    <s v="OFF-AR-10004027"/>
    <x v="0"/>
    <x v="4"/>
    <n v="7.5600000000000005"/>
    <s v="CA-2018-134306"/>
    <n v="0"/>
    <n v="3"/>
    <n v="0"/>
    <n v="3.0996000000000006"/>
    <n v="0.45632477063632687"/>
  </r>
  <r>
    <x v="1072"/>
    <x v="18"/>
    <s v="FUR-FU-10000293"/>
    <x v="1"/>
    <x v="8"/>
    <n v="526.45000000000005"/>
    <s v="CA-2018-145128"/>
    <n v="1"/>
    <n v="5"/>
    <n v="0"/>
    <n v="31.586999999999961"/>
    <n v="0.4595170286641902"/>
  </r>
  <r>
    <x v="1072"/>
    <x v="37"/>
    <s v="OFF-PA-10001497"/>
    <x v="0"/>
    <x v="0"/>
    <n v="274.8"/>
    <s v="CA-2018-121083"/>
    <n v="1"/>
    <n v="5"/>
    <n v="0"/>
    <n v="134.65199999999999"/>
    <n v="0.43613829632717294"/>
  </r>
  <r>
    <x v="1072"/>
    <x v="37"/>
    <s v="TEC-PH-10001336"/>
    <x v="2"/>
    <x v="6"/>
    <n v="257.98"/>
    <s v="CA-2018-121083"/>
    <n v="0"/>
    <n v="2"/>
    <n v="0"/>
    <n v="74.8142"/>
    <n v="0.41105220110552465"/>
  </r>
  <r>
    <x v="1072"/>
    <x v="1"/>
    <s v="OFF-ST-10003692"/>
    <x v="0"/>
    <x v="1"/>
    <n v="228.92"/>
    <s v="CA-2018-132122"/>
    <n v="1"/>
    <n v="5"/>
    <n v="0.2"/>
    <n v="14.307499999999997"/>
    <n v="0.44610841445725197"/>
  </r>
  <r>
    <x v="1072"/>
    <x v="37"/>
    <s v="OFF-ST-10002554"/>
    <x v="0"/>
    <x v="1"/>
    <n v="195.64"/>
    <s v="CA-2018-121083"/>
    <n v="0"/>
    <n v="4"/>
    <n v="0"/>
    <n v="3.9128000000000043"/>
    <n v="0.44610841445725197"/>
  </r>
  <r>
    <x v="1072"/>
    <x v="37"/>
    <s v="OFF-AR-10002987"/>
    <x v="0"/>
    <x v="4"/>
    <n v="119.03999999999999"/>
    <s v="CA-2018-121083"/>
    <n v="0"/>
    <n v="6"/>
    <n v="0"/>
    <n v="48.806400000000011"/>
    <n v="0.45632477063632687"/>
  </r>
  <r>
    <x v="1072"/>
    <x v="1"/>
    <s v="OFF-AP-10000055"/>
    <x v="0"/>
    <x v="12"/>
    <n v="58.463999999999977"/>
    <s v="CA-2018-115651"/>
    <n v="1"/>
    <n v="9"/>
    <n v="0.8"/>
    <n v="-146.16000000000003"/>
    <n v="0.49507917887403441"/>
  </r>
  <r>
    <x v="1072"/>
    <x v="1"/>
    <s v="OFF-AR-10001130"/>
    <x v="0"/>
    <x v="4"/>
    <n v="8.84"/>
    <s v="CA-2018-115651"/>
    <n v="0"/>
    <n v="5"/>
    <n v="0.2"/>
    <n v="2.9835000000000003"/>
    <n v="0.45632477063632687"/>
  </r>
  <r>
    <x v="1072"/>
    <x v="11"/>
    <s v="OFF-BI-10002012"/>
    <x v="0"/>
    <x v="3"/>
    <n v="1.0800000000000003"/>
    <s v="US-2018-100209"/>
    <n v="1"/>
    <n v="2"/>
    <n v="0.7"/>
    <n v="-0.79200000000000004"/>
    <n v="0.46881743173671325"/>
  </r>
  <r>
    <x v="1073"/>
    <x v="1"/>
    <s v="OFF-ST-10004340"/>
    <x v="0"/>
    <x v="1"/>
    <n v="298.464"/>
    <s v="CA-2018-127460"/>
    <n v="1"/>
    <n v="6"/>
    <n v="0.2"/>
    <n v="26.115600000000015"/>
    <n v="0.44610841445725197"/>
  </r>
  <r>
    <x v="1073"/>
    <x v="5"/>
    <s v="OFF-AP-10003278"/>
    <x v="0"/>
    <x v="12"/>
    <n v="41.910000000000004"/>
    <s v="CA-2018-169012"/>
    <n v="1"/>
    <n v="3"/>
    <n v="0"/>
    <n v="10.896600000000003"/>
    <n v="0.49507917887403441"/>
  </r>
  <r>
    <x v="1073"/>
    <x v="5"/>
    <s v="FUR-FU-10000771"/>
    <x v="1"/>
    <x v="8"/>
    <n v="18.84"/>
    <s v="CA-2018-128629"/>
    <n v="1"/>
    <n v="3"/>
    <n v="0"/>
    <n v="7.9128000000000007"/>
    <n v="0.4595170286641902"/>
  </r>
  <r>
    <x v="1074"/>
    <x v="4"/>
    <s v="OFF-AP-10003040"/>
    <x v="0"/>
    <x v="12"/>
    <n v="168.1"/>
    <s v="CA-2018-162015"/>
    <n v="1"/>
    <n v="5"/>
    <n v="0"/>
    <n v="43.705999999999996"/>
    <n v="0.49507917887403441"/>
  </r>
  <r>
    <x v="1074"/>
    <x v="4"/>
    <s v="TEC-PH-10000004"/>
    <x v="2"/>
    <x v="6"/>
    <n v="71.951999999999998"/>
    <s v="CA-2018-136623"/>
    <n v="1"/>
    <n v="6"/>
    <n v="0.2"/>
    <n v="5.3963999999999963"/>
    <n v="0.41105220110552465"/>
  </r>
  <r>
    <x v="1074"/>
    <x v="4"/>
    <s v="TEC-AC-10003832"/>
    <x v="2"/>
    <x v="9"/>
    <n v="1287.45"/>
    <s v="CA-2018-162015"/>
    <n v="0"/>
    <n v="5"/>
    <n v="0"/>
    <n v="244.61549999999988"/>
    <n v="0.52062335344040378"/>
  </r>
  <r>
    <x v="1074"/>
    <x v="20"/>
    <s v="TEC-AC-10002323"/>
    <x v="2"/>
    <x v="9"/>
    <n v="132.60000000000002"/>
    <s v="CA-2018-156818"/>
    <n v="1"/>
    <n v="6"/>
    <n v="0"/>
    <n v="17.238000000000007"/>
    <n v="0.52062335344040378"/>
  </r>
  <r>
    <x v="1074"/>
    <x v="30"/>
    <s v="OFF-AR-10001166"/>
    <x v="0"/>
    <x v="4"/>
    <n v="30.32"/>
    <s v="CA-2018-127656"/>
    <n v="1"/>
    <n v="4"/>
    <n v="0"/>
    <n v="11.8248"/>
    <n v="0.45632477063632687"/>
  </r>
  <r>
    <x v="1074"/>
    <x v="4"/>
    <s v="OFF-BI-10003708"/>
    <x v="0"/>
    <x v="3"/>
    <n v="29.800000000000004"/>
    <s v="CA-2018-136623"/>
    <n v="0"/>
    <n v="5"/>
    <n v="0.2"/>
    <n v="9.3124999999999982"/>
    <n v="0.46881743173671325"/>
  </r>
  <r>
    <x v="1074"/>
    <x v="4"/>
    <s v="OFF-LA-10004272"/>
    <x v="0"/>
    <x v="2"/>
    <n v="8.67"/>
    <s v="CA-2018-164959"/>
    <n v="1"/>
    <n v="3"/>
    <n v="0"/>
    <n v="4.0749000000000004"/>
    <n v="0.4647369236065339"/>
  </r>
  <r>
    <x v="1075"/>
    <x v="10"/>
    <s v="OFF-PA-10000791"/>
    <x v="0"/>
    <x v="0"/>
    <n v="3.8159999999999998"/>
    <s v="CA-2018-106047"/>
    <n v="1"/>
    <n v="1"/>
    <n v="0.2"/>
    <n v="1.1924999999999997"/>
    <n v="0.43613829632717294"/>
  </r>
  <r>
    <x v="1076"/>
    <x v="42"/>
    <s v="OFF-ST-10001496"/>
    <x v="0"/>
    <x v="1"/>
    <n v="360.38"/>
    <s v="CA-2018-102155"/>
    <n v="1"/>
    <n v="2"/>
    <n v="0"/>
    <n v="93.698800000000006"/>
    <n v="0.44610841445725197"/>
  </r>
  <r>
    <x v="1076"/>
    <x v="2"/>
    <s v="FUR-FU-10002501"/>
    <x v="1"/>
    <x v="8"/>
    <n v="91.00800000000001"/>
    <s v="CA-2018-136364"/>
    <n v="1"/>
    <n v="9"/>
    <n v="0.2"/>
    <n v="19.339199999999998"/>
    <n v="0.4595170286641902"/>
  </r>
  <r>
    <x v="1076"/>
    <x v="2"/>
    <s v="TEC-PH-10003885"/>
    <x v="2"/>
    <x v="6"/>
    <n v="39.593999999999994"/>
    <s v="CA-2018-136364"/>
    <n v="0"/>
    <n v="1"/>
    <n v="0.4"/>
    <n v="-7.2589000000000041"/>
    <n v="0.41105220110552465"/>
  </r>
  <r>
    <x v="1076"/>
    <x v="42"/>
    <s v="OFF-PA-10003673"/>
    <x v="0"/>
    <x v="0"/>
    <n v="13.56"/>
    <s v="CA-2018-102155"/>
    <n v="0"/>
    <n v="2"/>
    <n v="0"/>
    <n v="6.2375999999999996"/>
    <n v="0.43613829632717294"/>
  </r>
  <r>
    <x v="1077"/>
    <x v="10"/>
    <s v="TEC-PH-10000560"/>
    <x v="2"/>
    <x v="6"/>
    <n v="1889.9459999999999"/>
    <s v="US-2018-161935"/>
    <n v="1"/>
    <n v="9"/>
    <n v="0.4"/>
    <n v="-377.98919999999998"/>
    <n v="0.41105220110552465"/>
  </r>
  <r>
    <x v="1077"/>
    <x v="4"/>
    <s v="TEC-PH-10004977"/>
    <x v="2"/>
    <x v="6"/>
    <n v="470.37600000000009"/>
    <s v="CA-2018-121048"/>
    <n v="1"/>
    <n v="3"/>
    <n v="0.2"/>
    <n v="52.917299999999955"/>
    <n v="0.41105220110552465"/>
  </r>
  <r>
    <x v="1077"/>
    <x v="10"/>
    <s v="FUR-FU-10002937"/>
    <x v="1"/>
    <x v="8"/>
    <n v="396.92000000000007"/>
    <s v="US-2018-161935"/>
    <n v="0"/>
    <n v="5"/>
    <n v="0.2"/>
    <n v="148.845"/>
    <n v="0.4595170286641902"/>
  </r>
  <r>
    <x v="1077"/>
    <x v="4"/>
    <s v="FUR-FU-10003601"/>
    <x v="1"/>
    <x v="8"/>
    <n v="276.69"/>
    <s v="CA-2018-121048"/>
    <n v="0"/>
    <n v="3"/>
    <n v="0"/>
    <n v="49.804199999999994"/>
    <n v="0.4595170286641902"/>
  </r>
  <r>
    <x v="1077"/>
    <x v="10"/>
    <s v="OFF-ST-10001837"/>
    <x v="0"/>
    <x v="1"/>
    <n v="239.45599999999999"/>
    <s v="US-2018-161935"/>
    <n v="0"/>
    <n v="7"/>
    <n v="0.2"/>
    <n v="17.959200000000003"/>
    <n v="0.44610841445725197"/>
  </r>
  <r>
    <x v="1077"/>
    <x v="4"/>
    <s v="OFF-AR-10004042"/>
    <x v="0"/>
    <x v="4"/>
    <n v="71.92"/>
    <s v="CA-2018-121048"/>
    <n v="0"/>
    <n v="4"/>
    <n v="0"/>
    <n v="20.856799999999993"/>
    <n v="0.45632477063632687"/>
  </r>
  <r>
    <x v="1077"/>
    <x v="10"/>
    <s v="OFF-ST-10003455"/>
    <x v="0"/>
    <x v="1"/>
    <n v="62.040000000000006"/>
    <s v="US-2018-161935"/>
    <n v="0"/>
    <n v="5"/>
    <n v="0.2"/>
    <n v="4.6530000000000022"/>
    <n v="0.44610841445725197"/>
  </r>
  <r>
    <x v="1077"/>
    <x v="4"/>
    <s v="TEC-AC-10000991"/>
    <x v="2"/>
    <x v="9"/>
    <n v="140.97"/>
    <s v="CA-2018-121048"/>
    <n v="0"/>
    <n v="3"/>
    <n v="0"/>
    <n v="19.735800000000005"/>
    <n v="0.52062335344040378"/>
  </r>
  <r>
    <x v="1077"/>
    <x v="4"/>
    <s v="FUR-FU-10002960"/>
    <x v="1"/>
    <x v="8"/>
    <n v="18.84"/>
    <s v="CA-2018-121048"/>
    <n v="0"/>
    <n v="3"/>
    <n v="0"/>
    <n v="7.9128000000000007"/>
    <n v="0.4595170286641902"/>
  </r>
  <r>
    <x v="1077"/>
    <x v="10"/>
    <s v="OFF-AR-10004757"/>
    <x v="0"/>
    <x v="4"/>
    <n v="13.120000000000001"/>
    <s v="US-2018-161935"/>
    <n v="0"/>
    <n v="5"/>
    <n v="0.2"/>
    <n v="2.1319999999999988"/>
    <n v="0.45632477063632687"/>
  </r>
  <r>
    <x v="1077"/>
    <x v="10"/>
    <s v="OFF-PA-10000605"/>
    <x v="0"/>
    <x v="0"/>
    <n v="9.2480000000000011"/>
    <s v="US-2018-161935"/>
    <n v="0"/>
    <n v="2"/>
    <n v="0.2"/>
    <n v="3.3524000000000003"/>
    <n v="0.43613829632717294"/>
  </r>
  <r>
    <x v="1077"/>
    <x v="4"/>
    <s v="OFF-FA-10000490"/>
    <x v="0"/>
    <x v="7"/>
    <n v="4.96"/>
    <s v="CA-2018-121048"/>
    <n v="0"/>
    <n v="4"/>
    <n v="0"/>
    <n v="2.3311999999999999"/>
    <n v="0.51168203684699509"/>
  </r>
  <r>
    <x v="1077"/>
    <x v="4"/>
    <s v="OFF-BI-10004022"/>
    <x v="0"/>
    <x v="3"/>
    <n v="4.4479999999999995"/>
    <s v="CA-2018-121048"/>
    <n v="0"/>
    <n v="2"/>
    <n v="0.2"/>
    <n v="1.4455999999999996"/>
    <n v="0.46881743173671325"/>
  </r>
  <r>
    <x v="1078"/>
    <x v="6"/>
    <s v="FUR-TA-10004575"/>
    <x v="1"/>
    <x v="13"/>
    <n v="872.94"/>
    <s v="US-2018-128951"/>
    <n v="1"/>
    <n v="3"/>
    <n v="0"/>
    <n v="157.12919999999997"/>
    <n v="0.55975208308209756"/>
  </r>
  <r>
    <x v="1078"/>
    <x v="20"/>
    <s v="FUR-CH-10002084"/>
    <x v="1"/>
    <x v="5"/>
    <n v="664.14599999999996"/>
    <s v="CA-2018-164378"/>
    <n v="1"/>
    <n v="6"/>
    <n v="0.1"/>
    <n v="88.552800000000005"/>
    <n v="0.46529189879902266"/>
  </r>
  <r>
    <x v="1078"/>
    <x v="7"/>
    <s v="FUR-TA-10004607"/>
    <x v="1"/>
    <x v="13"/>
    <n v="310.44300000000004"/>
    <s v="CA-2018-166142"/>
    <n v="1"/>
    <n v="3"/>
    <n v="0.3"/>
    <n v="-48.783900000000031"/>
    <n v="0.55975208308209756"/>
  </r>
  <r>
    <x v="1078"/>
    <x v="6"/>
    <s v="OFF-AP-10002191"/>
    <x v="0"/>
    <x v="12"/>
    <n v="179.94"/>
    <s v="US-2018-128951"/>
    <n v="0"/>
    <n v="3"/>
    <n v="0"/>
    <n v="50.383200000000009"/>
    <n v="0.49507917887403441"/>
  </r>
  <r>
    <x v="1078"/>
    <x v="20"/>
    <s v="TEC-AC-10004708"/>
    <x v="2"/>
    <x v="9"/>
    <n v="41.9"/>
    <s v="CA-2018-164378"/>
    <n v="0"/>
    <n v="2"/>
    <n v="0"/>
    <n v="8.7989999999999995"/>
    <n v="0.52062335344040378"/>
  </r>
  <r>
    <x v="1078"/>
    <x v="7"/>
    <s v="OFF-BI-10004094"/>
    <x v="0"/>
    <x v="3"/>
    <n v="26.549999999999997"/>
    <s v="CA-2018-166142"/>
    <n v="0"/>
    <n v="3"/>
    <n v="0"/>
    <n v="13.009499999999999"/>
    <n v="0.46881743173671325"/>
  </r>
  <r>
    <x v="1078"/>
    <x v="6"/>
    <s v="OFF-PA-10003177"/>
    <x v="0"/>
    <x v="0"/>
    <n v="12.96"/>
    <s v="US-2018-128951"/>
    <n v="0"/>
    <n v="2"/>
    <n v="0"/>
    <n v="6.2208000000000006"/>
    <n v="0.43613829632717294"/>
  </r>
  <r>
    <x v="1078"/>
    <x v="20"/>
    <s v="OFF-PA-10004519"/>
    <x v="0"/>
    <x v="0"/>
    <n v="8.9600000000000009"/>
    <s v="CA-2018-164378"/>
    <n v="0"/>
    <n v="2"/>
    <n v="0"/>
    <n v="4.3904000000000005"/>
    <n v="0.43613829632717294"/>
  </r>
  <r>
    <x v="1078"/>
    <x v="20"/>
    <s v="OFF-LA-10000634"/>
    <x v="0"/>
    <x v="2"/>
    <n v="7.83"/>
    <s v="CA-2018-164378"/>
    <n v="0"/>
    <n v="3"/>
    <n v="0"/>
    <n v="3.6017999999999999"/>
    <n v="0.4647369236065339"/>
  </r>
  <r>
    <x v="1078"/>
    <x v="20"/>
    <s v="OFF-AR-10001177"/>
    <x v="0"/>
    <x v="4"/>
    <n v="6.56"/>
    <s v="CA-2018-164378"/>
    <n v="0"/>
    <n v="2"/>
    <n v="0"/>
    <n v="1.9023999999999992"/>
    <n v="0.45632477063632687"/>
  </r>
  <r>
    <x v="1079"/>
    <x v="25"/>
    <s v="FUR-CH-10004218"/>
    <x v="1"/>
    <x v="5"/>
    <n v="242.35200000000003"/>
    <s v="US-2018-152842"/>
    <n v="1"/>
    <n v="3"/>
    <n v="0.2"/>
    <n v="15.147000000000006"/>
    <n v="0.46529189879902266"/>
  </r>
  <r>
    <x v="1079"/>
    <x v="2"/>
    <s v="FUR-CH-10002774"/>
    <x v="1"/>
    <x v="5"/>
    <n v="71.371999999999986"/>
    <s v="US-2018-156909"/>
    <n v="1"/>
    <n v="2"/>
    <n v="0.3"/>
    <n v="-1.0196000000000005"/>
    <n v="0.46529189879902266"/>
  </r>
  <r>
    <x v="1079"/>
    <x v="1"/>
    <s v="OFF-AR-10003759"/>
    <x v="0"/>
    <x v="4"/>
    <n v="2.9120000000000004"/>
    <s v="CA-2018-109778"/>
    <n v="1"/>
    <n v="2"/>
    <n v="0.2"/>
    <n v="0.90999999999999981"/>
    <n v="0.45632477063632687"/>
  </r>
  <r>
    <x v="1080"/>
    <x v="4"/>
    <s v="FUR-BO-10002613"/>
    <x v="1"/>
    <x v="10"/>
    <n v="1194.165"/>
    <s v="CA-2018-142342"/>
    <n v="1"/>
    <n v="5"/>
    <n v="0.15"/>
    <n v="210.73499999999993"/>
    <n v="0.5176847302647779"/>
  </r>
  <r>
    <x v="1080"/>
    <x v="4"/>
    <s v="TEC-CO-10004202"/>
    <x v="2"/>
    <x v="16"/>
    <n v="479.98400000000004"/>
    <s v="CA-2018-126662"/>
    <n v="1"/>
    <n v="2"/>
    <n v="0.2"/>
    <n v="89.996999999999986"/>
    <n v="0.55185675810753509"/>
  </r>
  <r>
    <x v="1080"/>
    <x v="20"/>
    <s v="TEC-PH-10004536"/>
    <x v="2"/>
    <x v="6"/>
    <n v="269.98"/>
    <s v="US-2018-105046"/>
    <n v="1"/>
    <n v="2"/>
    <n v="0"/>
    <n v="67.495000000000005"/>
    <n v="0.41105220110552465"/>
  </r>
  <r>
    <x v="1080"/>
    <x v="20"/>
    <s v="OFF-PA-10004353"/>
    <x v="0"/>
    <x v="0"/>
    <n v="99.9"/>
    <s v="US-2018-105046"/>
    <n v="0"/>
    <n v="5"/>
    <n v="0"/>
    <n v="47.952000000000005"/>
    <n v="0.43613829632717294"/>
  </r>
  <r>
    <x v="1080"/>
    <x v="4"/>
    <s v="OFF-EN-10002592"/>
    <x v="0"/>
    <x v="11"/>
    <n v="57.9"/>
    <s v="CA-2018-142342"/>
    <n v="0"/>
    <n v="5"/>
    <n v="0"/>
    <n v="28.95"/>
    <n v="0.44424167803735209"/>
  </r>
  <r>
    <x v="1080"/>
    <x v="20"/>
    <s v="FUR-FU-10004848"/>
    <x v="1"/>
    <x v="8"/>
    <n v="39.08"/>
    <s v="US-2018-105046"/>
    <n v="0"/>
    <n v="4"/>
    <n v="0"/>
    <n v="14.459599999999998"/>
    <n v="0.4595170286641902"/>
  </r>
  <r>
    <x v="1080"/>
    <x v="4"/>
    <s v="OFF-PA-10004609"/>
    <x v="0"/>
    <x v="0"/>
    <n v="32.400000000000006"/>
    <s v="CA-2018-142342"/>
    <n v="0"/>
    <n v="5"/>
    <n v="0"/>
    <n v="15.552000000000001"/>
    <n v="0.43613829632717294"/>
  </r>
  <r>
    <x v="1080"/>
    <x v="4"/>
    <s v="OFF-ST-10002957"/>
    <x v="0"/>
    <x v="1"/>
    <n v="10.56"/>
    <s v="CA-2018-142342"/>
    <n v="0"/>
    <n v="2"/>
    <n v="0"/>
    <n v="0"/>
    <n v="0.44610841445725197"/>
  </r>
  <r>
    <x v="1080"/>
    <x v="16"/>
    <s v="FUR-FU-10002597"/>
    <x v="1"/>
    <x v="8"/>
    <n v="7.9040000000000008"/>
    <s v="CA-2018-139948"/>
    <n v="1"/>
    <n v="2"/>
    <n v="0.2"/>
    <n v="2.1736000000000004"/>
    <n v="0.4595170286641902"/>
  </r>
  <r>
    <x v="1081"/>
    <x v="12"/>
    <s v="FUR-TA-10001932"/>
    <x v="1"/>
    <x v="13"/>
    <n v="801.59999999999991"/>
    <s v="US-2018-142573"/>
    <n v="1"/>
    <n v="5"/>
    <n v="0.5"/>
    <n v="-448.89599999999996"/>
    <n v="0.55975208308209756"/>
  </r>
  <r>
    <x v="1081"/>
    <x v="2"/>
    <s v="TEC-CO-10001943"/>
    <x v="2"/>
    <x v="16"/>
    <n v="599.97"/>
    <s v="US-2018-165358"/>
    <n v="1"/>
    <n v="5"/>
    <n v="0.4"/>
    <n v="69.996499999999969"/>
    <n v="0.55185675810753509"/>
  </r>
  <r>
    <x v="1081"/>
    <x v="12"/>
    <s v="FUR-CH-10000513"/>
    <x v="1"/>
    <x v="5"/>
    <n v="311.97600000000006"/>
    <s v="US-2018-142573"/>
    <n v="0"/>
    <n v="3"/>
    <n v="0.2"/>
    <n v="-42.89670000000001"/>
    <n v="0.46529189879902266"/>
  </r>
  <r>
    <x v="1081"/>
    <x v="2"/>
    <s v="FUR-CH-10002647"/>
    <x v="1"/>
    <x v="5"/>
    <n v="198.744"/>
    <s v="US-2018-165358"/>
    <n v="0"/>
    <n v="4"/>
    <n v="0.3"/>
    <n v="-14.195999999999984"/>
    <n v="0.46529189879902266"/>
  </r>
  <r>
    <x v="1081"/>
    <x v="12"/>
    <s v="FUR-CH-10004218"/>
    <x v="1"/>
    <x v="5"/>
    <n v="161.56800000000001"/>
    <s v="US-2018-142573"/>
    <n v="0"/>
    <n v="2"/>
    <n v="0.2"/>
    <n v="10.098000000000006"/>
    <n v="0.46529189879902266"/>
  </r>
  <r>
    <x v="1081"/>
    <x v="12"/>
    <s v="OFF-PA-10000246"/>
    <x v="0"/>
    <x v="0"/>
    <n v="16.096"/>
    <s v="US-2018-142573"/>
    <n v="0"/>
    <n v="2"/>
    <n v="0.2"/>
    <n v="5.2312000000000003"/>
    <n v="0.43613829632717294"/>
  </r>
  <r>
    <x v="1081"/>
    <x v="2"/>
    <s v="OFF-SU-10004768"/>
    <x v="0"/>
    <x v="14"/>
    <n v="9.1840000000000011"/>
    <s v="US-2018-165358"/>
    <n v="0"/>
    <n v="2"/>
    <n v="0.2"/>
    <n v="1.1479999999999988"/>
    <n v="0.53938093436526824"/>
  </r>
  <r>
    <x v="1081"/>
    <x v="12"/>
    <s v="OFF-BI-10003350"/>
    <x v="0"/>
    <x v="3"/>
    <n v="7.6560000000000006"/>
    <s v="US-2018-142573"/>
    <n v="0"/>
    <n v="4"/>
    <n v="0.7"/>
    <n v="-6.1247999999999987"/>
    <n v="0.46881743173671325"/>
  </r>
  <r>
    <x v="1082"/>
    <x v="28"/>
    <s v="OFF-BI-10004600"/>
    <x v="0"/>
    <x v="3"/>
    <n v="735.98"/>
    <s v="CA-2018-150497"/>
    <n v="1"/>
    <n v="2"/>
    <n v="0"/>
    <n v="331.19099999999997"/>
    <n v="0.46881743173671325"/>
  </r>
  <r>
    <x v="1082"/>
    <x v="19"/>
    <s v="OFF-AP-10002118"/>
    <x v="0"/>
    <x v="12"/>
    <n v="416.32"/>
    <s v="CA-2018-122035"/>
    <n v="1"/>
    <n v="2"/>
    <n v="0"/>
    <n v="112.40640000000002"/>
    <n v="0.49507917887403441"/>
  </r>
  <r>
    <x v="1082"/>
    <x v="20"/>
    <s v="FUR-FU-10000747"/>
    <x v="1"/>
    <x v="8"/>
    <n v="183.92"/>
    <s v="US-2018-108343"/>
    <n v="1"/>
    <n v="4"/>
    <n v="0"/>
    <n v="31.266399999999976"/>
    <n v="0.4595170286641902"/>
  </r>
  <r>
    <x v="1082"/>
    <x v="19"/>
    <s v="FUR-CH-10003833"/>
    <x v="1"/>
    <x v="5"/>
    <n v="182.94"/>
    <s v="CA-2018-122035"/>
    <n v="0"/>
    <n v="3"/>
    <n v="0"/>
    <n v="27.440999999999995"/>
    <n v="0.46529189879902266"/>
  </r>
  <r>
    <x v="1082"/>
    <x v="20"/>
    <s v="FUR-CH-10002780"/>
    <x v="1"/>
    <x v="5"/>
    <n v="163.76400000000001"/>
    <s v="US-2018-108343"/>
    <n v="0"/>
    <n v="2"/>
    <n v="0.1"/>
    <n v="25.474399999999999"/>
    <n v="0.46529189879902266"/>
  </r>
  <r>
    <x v="1082"/>
    <x v="1"/>
    <s v="OFF-ST-10002974"/>
    <x v="0"/>
    <x v="1"/>
    <n v="69.712000000000003"/>
    <s v="CA-2018-118640"/>
    <n v="1"/>
    <n v="2"/>
    <n v="0.2"/>
    <n v="8.7139999999999951"/>
    <n v="0.44610841445725197"/>
  </r>
  <r>
    <x v="1082"/>
    <x v="19"/>
    <s v="OFF-BI-10002072"/>
    <x v="0"/>
    <x v="3"/>
    <n v="60.83"/>
    <s v="CA-2018-122035"/>
    <n v="0"/>
    <n v="7"/>
    <n v="0"/>
    <n v="30.414999999999999"/>
    <n v="0.46881743173671325"/>
  </r>
  <r>
    <x v="1082"/>
    <x v="19"/>
    <s v="TEC-AC-10003095"/>
    <x v="2"/>
    <x v="9"/>
    <n v="389.97"/>
    <s v="CA-2018-122035"/>
    <n v="0"/>
    <n v="3"/>
    <n v="0"/>
    <n v="132.58980000000003"/>
    <n v="0.52062335344040378"/>
  </r>
  <r>
    <x v="1082"/>
    <x v="19"/>
    <s v="OFF-BI-10000404"/>
    <x v="0"/>
    <x v="3"/>
    <n v="43"/>
    <s v="CA-2018-122035"/>
    <n v="0"/>
    <n v="5"/>
    <n v="0"/>
    <n v="20.21"/>
    <n v="0.46881743173671325"/>
  </r>
  <r>
    <x v="1082"/>
    <x v="19"/>
    <s v="OFF-LA-10004093"/>
    <x v="0"/>
    <x v="2"/>
    <n v="14.62"/>
    <s v="CA-2018-122035"/>
    <n v="0"/>
    <n v="2"/>
    <n v="0"/>
    <n v="6.8713999999999995"/>
    <n v="0.4647369236065339"/>
  </r>
  <r>
    <x v="1082"/>
    <x v="20"/>
    <s v="OFF-PA-10000743"/>
    <x v="0"/>
    <x v="0"/>
    <n v="13.36"/>
    <s v="US-2018-108343"/>
    <n v="0"/>
    <n v="2"/>
    <n v="0"/>
    <n v="6.4127999999999998"/>
    <n v="0.43613829632717294"/>
  </r>
  <r>
    <x v="1082"/>
    <x v="1"/>
    <s v="FUR-FU-10001475"/>
    <x v="1"/>
    <x v="8"/>
    <n v="8.7919999999999998"/>
    <s v="CA-2018-118640"/>
    <n v="0"/>
    <n v="1"/>
    <n v="0.6"/>
    <n v="-5.7148000000000003"/>
    <n v="0.4595170286641902"/>
  </r>
  <r>
    <x v="1083"/>
    <x v="4"/>
    <s v="TEC-PH-10002549"/>
    <x v="2"/>
    <x v="6"/>
    <n v="1626.1920000000002"/>
    <s v="CA-2018-118724"/>
    <n v="1"/>
    <n v="9"/>
    <n v="0.2"/>
    <n v="121.96440000000001"/>
    <n v="0.41105220110552465"/>
  </r>
  <r>
    <x v="1083"/>
    <x v="6"/>
    <s v="FUR-BO-10003441"/>
    <x v="1"/>
    <x v="10"/>
    <n v="302.94"/>
    <s v="CA-2018-104731"/>
    <n v="1"/>
    <n v="3"/>
    <n v="0"/>
    <n v="69.67619999999998"/>
    <n v="0.5176847302647779"/>
  </r>
  <r>
    <x v="1083"/>
    <x v="6"/>
    <s v="TEC-PH-10002660"/>
    <x v="2"/>
    <x v="6"/>
    <n v="271.95999999999998"/>
    <s v="CA-2018-104731"/>
    <n v="0"/>
    <n v="4"/>
    <n v="0"/>
    <n v="67.990000000000009"/>
    <n v="0.41105220110552465"/>
  </r>
  <r>
    <x v="1083"/>
    <x v="6"/>
    <s v="OFF-SU-10003505"/>
    <x v="0"/>
    <x v="14"/>
    <n v="231.72"/>
    <s v="CA-2018-104731"/>
    <n v="0"/>
    <n v="2"/>
    <n v="0"/>
    <n v="11.585999999999984"/>
    <n v="0.53938093436526824"/>
  </r>
  <r>
    <x v="1083"/>
    <x v="4"/>
    <s v="FUR-CH-10000988"/>
    <x v="1"/>
    <x v="5"/>
    <n v="225.29600000000002"/>
    <s v="CA-2018-145429"/>
    <n v="1"/>
    <n v="2"/>
    <n v="0.2"/>
    <n v="22.529599999999995"/>
    <n v="0.46529189879902266"/>
  </r>
  <r>
    <x v="1083"/>
    <x v="10"/>
    <s v="OFF-ST-10000136"/>
    <x v="0"/>
    <x v="1"/>
    <n v="222.32000000000005"/>
    <s v="US-2018-160465"/>
    <n v="1"/>
    <n v="7"/>
    <n v="0.2"/>
    <n v="25.010999999999967"/>
    <n v="0.44610841445725197"/>
  </r>
  <r>
    <x v="1083"/>
    <x v="10"/>
    <s v="TEC-PH-10004522"/>
    <x v="2"/>
    <x v="6"/>
    <n v="210.56400000000002"/>
    <s v="US-2018-160465"/>
    <n v="0"/>
    <n v="6"/>
    <n v="0.4"/>
    <n v="-52.640999999999991"/>
    <n v="0.41105220110552465"/>
  </r>
  <r>
    <x v="1083"/>
    <x v="0"/>
    <s v="FUR-TA-10001676"/>
    <x v="1"/>
    <x v="13"/>
    <n v="124.404"/>
    <s v="US-2018-123834"/>
    <n v="1"/>
    <n v="4"/>
    <n v="0.3"/>
    <n v="-21.3264"/>
    <n v="0.55975208308209756"/>
  </r>
  <r>
    <x v="1083"/>
    <x v="6"/>
    <s v="OFF-AR-10003727"/>
    <x v="0"/>
    <x v="4"/>
    <n v="101.94"/>
    <s v="CA-2018-104731"/>
    <n v="0"/>
    <n v="6"/>
    <n v="0"/>
    <n v="29.562599999999986"/>
    <n v="0.45632477063632687"/>
  </r>
  <r>
    <x v="1083"/>
    <x v="1"/>
    <s v="OFF-BI-10004224"/>
    <x v="0"/>
    <x v="3"/>
    <n v="94.191999999999979"/>
    <s v="CA-2018-103478"/>
    <n v="1"/>
    <n v="7"/>
    <n v="0.8"/>
    <n v="-164.83600000000007"/>
    <n v="0.46881743173671325"/>
  </r>
  <r>
    <x v="1083"/>
    <x v="27"/>
    <s v="TEC-PH-10004071"/>
    <x v="2"/>
    <x v="6"/>
    <n v="71.928000000000011"/>
    <s v="US-2018-158505"/>
    <n v="1"/>
    <n v="9"/>
    <n v="0.2"/>
    <n v="6.2936999999999976"/>
    <n v="0.41105220110552465"/>
  </r>
  <r>
    <x v="1083"/>
    <x v="4"/>
    <s v="OFF-BI-10001524"/>
    <x v="0"/>
    <x v="3"/>
    <n v="50.352000000000004"/>
    <s v="CA-2018-145429"/>
    <n v="0"/>
    <n v="3"/>
    <n v="0.2"/>
    <n v="17.623199999999997"/>
    <n v="0.46881743173671325"/>
  </r>
  <r>
    <x v="1083"/>
    <x v="10"/>
    <s v="OFF-BI-10001670"/>
    <x v="0"/>
    <x v="3"/>
    <n v="33.930000000000007"/>
    <s v="US-2018-160465"/>
    <n v="0"/>
    <n v="3"/>
    <n v="0.7"/>
    <n v="-22.619999999999997"/>
    <n v="0.46881743173671325"/>
  </r>
  <r>
    <x v="1083"/>
    <x v="27"/>
    <s v="OFF-AR-10001044"/>
    <x v="0"/>
    <x v="4"/>
    <n v="25.99"/>
    <s v="US-2018-158505"/>
    <n v="0"/>
    <n v="1"/>
    <n v="0"/>
    <n v="7.5370999999999988"/>
    <n v="0.45632477063632687"/>
  </r>
  <r>
    <x v="1083"/>
    <x v="6"/>
    <s v="OFF-AR-10003829"/>
    <x v="0"/>
    <x v="4"/>
    <n v="19.68"/>
    <s v="CA-2018-104731"/>
    <n v="0"/>
    <n v="6"/>
    <n v="0"/>
    <n v="5.7071999999999976"/>
    <n v="0.45632477063632687"/>
  </r>
  <r>
    <x v="1083"/>
    <x v="20"/>
    <s v="OFF-AP-10002287"/>
    <x v="0"/>
    <x v="12"/>
    <n v="17.48"/>
    <s v="US-2018-123204"/>
    <n v="1"/>
    <n v="4"/>
    <n v="0"/>
    <n v="4.5448000000000004"/>
    <n v="0.49507917887403441"/>
  </r>
  <r>
    <x v="1083"/>
    <x v="4"/>
    <s v="OFF-PA-10003205"/>
    <x v="0"/>
    <x v="0"/>
    <n v="16.34"/>
    <s v="CA-2018-145429"/>
    <n v="0"/>
    <n v="2"/>
    <n v="0"/>
    <n v="7.6798000000000002"/>
    <n v="0.43613829632717294"/>
  </r>
  <r>
    <x v="1083"/>
    <x v="6"/>
    <s v="OFF-BI-10003355"/>
    <x v="0"/>
    <x v="3"/>
    <n v="14.940000000000001"/>
    <s v="CA-2018-104731"/>
    <n v="0"/>
    <n v="3"/>
    <n v="0"/>
    <n v="7.1712000000000007"/>
    <n v="0.46881743173671325"/>
  </r>
  <r>
    <x v="1083"/>
    <x v="6"/>
    <s v="FUR-FU-10003274"/>
    <x v="1"/>
    <x v="8"/>
    <n v="8.8000000000000007"/>
    <s v="CA-2018-104731"/>
    <n v="0"/>
    <n v="5"/>
    <n v="0"/>
    <n v="3.8720000000000003"/>
    <n v="0.4595170286641902"/>
  </r>
  <r>
    <x v="1083"/>
    <x v="23"/>
    <s v="OFF-PA-10001934"/>
    <x v="0"/>
    <x v="0"/>
    <n v="6.48"/>
    <s v="US-2018-127719"/>
    <n v="1"/>
    <n v="1"/>
    <n v="0"/>
    <n v="3.1752000000000002"/>
    <n v="0.43613829632717294"/>
  </r>
  <r>
    <x v="1083"/>
    <x v="4"/>
    <s v="OFF-AR-10003469"/>
    <x v="0"/>
    <x v="4"/>
    <n v="3.52"/>
    <s v="CA-2018-118724"/>
    <n v="0"/>
    <n v="2"/>
    <n v="0"/>
    <n v="1.6896"/>
    <n v="0.45632477063632687"/>
  </r>
  <r>
    <x v="1083"/>
    <x v="1"/>
    <s v="OFF-BI-10001890"/>
    <x v="0"/>
    <x v="3"/>
    <n v="2.8639999999999994"/>
    <s v="CA-2018-103478"/>
    <n v="0"/>
    <n v="4"/>
    <n v="0.8"/>
    <n v="-4.5824000000000016"/>
    <n v="0.46881743173671325"/>
  </r>
  <r>
    <x v="1083"/>
    <x v="1"/>
    <s v="OFF-BI-10001116"/>
    <x v="0"/>
    <x v="3"/>
    <n v="2.1119999999999997"/>
    <s v="CA-2018-145093"/>
    <n v="1"/>
    <n v="2"/>
    <n v="0.8"/>
    <n v="-3.3792"/>
    <n v="0.46881743173671325"/>
  </r>
  <r>
    <x v="1084"/>
    <x v="1"/>
    <s v="FUR-CH-10004997"/>
    <x v="1"/>
    <x v="5"/>
    <n v="526.34399999999994"/>
    <s v="US-2018-106551"/>
    <n v="1"/>
    <n v="4"/>
    <n v="0.3"/>
    <n v="-75.191999999999979"/>
    <n v="0.46529189879902266"/>
  </r>
  <r>
    <x v="1084"/>
    <x v="20"/>
    <s v="TEC-PH-10000702"/>
    <x v="2"/>
    <x v="6"/>
    <n v="29.97"/>
    <s v="CA-2018-109750"/>
    <n v="1"/>
    <n v="3"/>
    <n v="0"/>
    <n v="14.085899999999999"/>
    <n v="0.41105220110552465"/>
  </r>
  <r>
    <x v="1085"/>
    <x v="1"/>
    <s v="OFF-AR-10000380"/>
    <x v="0"/>
    <x v="4"/>
    <n v="121.536"/>
    <s v="CA-2018-110940"/>
    <n v="1"/>
    <n v="4"/>
    <n v="0.2"/>
    <n v="15.191999999999979"/>
    <n v="0.45632477063632687"/>
  </r>
  <r>
    <x v="1085"/>
    <x v="1"/>
    <s v="OFF-PA-10003641"/>
    <x v="0"/>
    <x v="0"/>
    <n v="63.311999999999998"/>
    <s v="US-2018-101721"/>
    <n v="1"/>
    <n v="3"/>
    <n v="0.2"/>
    <n v="20.576399999999996"/>
    <n v="0.43613829632717294"/>
  </r>
  <r>
    <x v="1085"/>
    <x v="4"/>
    <s v="OFF-PA-10002689"/>
    <x v="0"/>
    <x v="0"/>
    <n v="58.320000000000007"/>
    <s v="CA-2018-133718"/>
    <n v="1"/>
    <n v="9"/>
    <n v="0"/>
    <n v="27.993600000000001"/>
    <n v="0.43613829632717294"/>
  </r>
  <r>
    <x v="1085"/>
    <x v="21"/>
    <s v="TEC-AC-10000736"/>
    <x v="2"/>
    <x v="9"/>
    <n v="399.95"/>
    <s v="CA-2018-118346"/>
    <n v="1"/>
    <n v="5"/>
    <n v="0"/>
    <n v="143.982"/>
    <n v="0.52062335344040378"/>
  </r>
  <r>
    <x v="1085"/>
    <x v="18"/>
    <s v="TEC-AC-10002550"/>
    <x v="2"/>
    <x v="9"/>
    <n v="159.75"/>
    <s v="US-2018-169320"/>
    <n v="1"/>
    <n v="5"/>
    <n v="0"/>
    <n v="11.182499999999997"/>
    <n v="0.52062335344040378"/>
  </r>
  <r>
    <x v="1085"/>
    <x v="20"/>
    <s v="OFF-LA-10001158"/>
    <x v="0"/>
    <x v="2"/>
    <n v="41.4"/>
    <s v="CA-2018-103506"/>
    <n v="1"/>
    <n v="4"/>
    <n v="0"/>
    <n v="19.872"/>
    <n v="0.4647369236065339"/>
  </r>
  <r>
    <x v="1085"/>
    <x v="4"/>
    <s v="OFF-BI-10003429"/>
    <x v="0"/>
    <x v="3"/>
    <n v="15.192"/>
    <s v="CA-2018-133718"/>
    <n v="0"/>
    <n v="3"/>
    <n v="0.2"/>
    <n v="5.5070999999999994"/>
    <n v="0.46881743173671325"/>
  </r>
  <r>
    <x v="1085"/>
    <x v="20"/>
    <s v="OFF-BI-10002412"/>
    <x v="0"/>
    <x v="3"/>
    <n v="13.919999999999998"/>
    <s v="CA-2018-125367"/>
    <n v="1"/>
    <n v="3"/>
    <n v="0.2"/>
    <n v="4.3500000000000005"/>
    <n v="0.46881743173671325"/>
  </r>
  <r>
    <x v="1085"/>
    <x v="20"/>
    <s v="OFF-BI-10000848"/>
    <x v="0"/>
    <x v="3"/>
    <n v="13.128"/>
    <s v="CA-2018-117240"/>
    <n v="1"/>
    <n v="3"/>
    <n v="0.2"/>
    <n v="4.2665999999999986"/>
    <n v="0.46881743173671325"/>
  </r>
  <r>
    <x v="1085"/>
    <x v="18"/>
    <s v="OFF-AR-10003602"/>
    <x v="0"/>
    <x v="4"/>
    <n v="11.68"/>
    <s v="US-2018-169320"/>
    <n v="0"/>
    <n v="2"/>
    <n v="0"/>
    <n v="5.4895999999999994"/>
    <n v="0.45632477063632687"/>
  </r>
  <r>
    <x v="1086"/>
    <x v="4"/>
    <s v="TEC-CO-10001449"/>
    <x v="2"/>
    <x v="16"/>
    <n v="2399.96"/>
    <s v="US-2018-135013"/>
    <n v="1"/>
    <n v="5"/>
    <n v="0.2"/>
    <n v="839.9860000000001"/>
    <n v="0.55185675810753509"/>
  </r>
  <r>
    <x v="1087"/>
    <x v="0"/>
    <s v="FUR-TA-10004767"/>
    <x v="1"/>
    <x v="13"/>
    <n v="298.11599999999999"/>
    <s v="CA-2018-167549"/>
    <n v="1"/>
    <n v="6"/>
    <n v="0.3"/>
    <n v="-4.2588000000000363"/>
    <n v="0.55975208308209756"/>
  </r>
  <r>
    <x v="1087"/>
    <x v="2"/>
    <s v="OFF-ST-10000060"/>
    <x v="0"/>
    <x v="1"/>
    <n v="259.92000000000007"/>
    <s v="CA-2018-121293"/>
    <n v="1"/>
    <n v="5"/>
    <n v="0.2"/>
    <n v="-25.992000000000004"/>
    <n v="0.44610841445725197"/>
  </r>
  <r>
    <x v="1087"/>
    <x v="2"/>
    <s v="FUR-TA-10001771"/>
    <x v="1"/>
    <x v="13"/>
    <n v="138.58799999999999"/>
    <s v="CA-2018-121293"/>
    <n v="0"/>
    <n v="1"/>
    <n v="0.4"/>
    <n v="-34.646999999999991"/>
    <n v="0.55975208308209756"/>
  </r>
  <r>
    <x v="1087"/>
    <x v="2"/>
    <s v="OFF-SU-10004884"/>
    <x v="0"/>
    <x v="14"/>
    <n v="37.752000000000002"/>
    <s v="CA-2018-121293"/>
    <n v="0"/>
    <n v="3"/>
    <n v="0.2"/>
    <n v="4.2470999999999943"/>
    <n v="0.53938093436526824"/>
  </r>
  <r>
    <x v="1087"/>
    <x v="2"/>
    <s v="OFF-PA-10004100"/>
    <x v="0"/>
    <x v="0"/>
    <n v="20.736000000000004"/>
    <s v="CA-2018-121293"/>
    <n v="0"/>
    <n v="4"/>
    <n v="0.2"/>
    <n v="7.2576000000000001"/>
    <n v="0.43613829632717294"/>
  </r>
  <r>
    <x v="1087"/>
    <x v="19"/>
    <s v="OFF-LA-10003663"/>
    <x v="0"/>
    <x v="2"/>
    <n v="20.23"/>
    <s v="CA-2018-169810"/>
    <n v="1"/>
    <n v="7"/>
    <n v="0"/>
    <n v="9.5081000000000007"/>
    <n v="0.4647369236065339"/>
  </r>
  <r>
    <x v="1087"/>
    <x v="2"/>
    <s v="FUR-FU-10000732"/>
    <x v="1"/>
    <x v="8"/>
    <n v="20.096000000000004"/>
    <s v="CA-2018-121293"/>
    <n v="0"/>
    <n v="4"/>
    <n v="0.2"/>
    <n v="3.0143999999999984"/>
    <n v="0.4595170286641902"/>
  </r>
  <r>
    <x v="1087"/>
    <x v="2"/>
    <s v="OFF-LA-10004178"/>
    <x v="0"/>
    <x v="2"/>
    <n v="3.3040000000000003"/>
    <s v="CA-2018-125640"/>
    <n v="1"/>
    <n v="1"/>
    <n v="0.2"/>
    <n v="1.0737999999999999"/>
    <n v="0.4647369236065339"/>
  </r>
  <r>
    <x v="1088"/>
    <x v="4"/>
    <s v="FUR-CH-10000665"/>
    <x v="1"/>
    <x v="5"/>
    <n v="362.35199999999998"/>
    <s v="US-2018-167318"/>
    <n v="1"/>
    <n v="3"/>
    <n v="0.2"/>
    <n v="45.293999999999954"/>
    <n v="0.46529189879902266"/>
  </r>
  <r>
    <x v="1088"/>
    <x v="4"/>
    <s v="TEC-AC-10003870"/>
    <x v="2"/>
    <x v="9"/>
    <n v="1649.95"/>
    <s v="US-2018-167318"/>
    <n v="0"/>
    <n v="5"/>
    <n v="0"/>
    <n v="659.98"/>
    <n v="0.52062335344040378"/>
  </r>
  <r>
    <x v="1089"/>
    <x v="20"/>
    <s v="TEC-PH-10002660"/>
    <x v="2"/>
    <x v="6"/>
    <n v="543.91999999999996"/>
    <s v="CA-2018-108791"/>
    <n v="1"/>
    <n v="8"/>
    <n v="0"/>
    <n v="135.98000000000002"/>
    <n v="0.41105220110552465"/>
  </r>
  <r>
    <x v="1089"/>
    <x v="25"/>
    <s v="FUR-CH-10001146"/>
    <x v="1"/>
    <x v="5"/>
    <n v="194.84800000000001"/>
    <s v="CA-2018-107209"/>
    <n v="1"/>
    <n v="4"/>
    <n v="0.2"/>
    <n v="12.177999999999983"/>
    <n v="0.46529189879902266"/>
  </r>
  <r>
    <x v="1089"/>
    <x v="16"/>
    <s v="FUR-FU-10001602"/>
    <x v="1"/>
    <x v="8"/>
    <n v="91.032000000000011"/>
    <s v="CA-2018-123239"/>
    <n v="1"/>
    <n v="3"/>
    <n v="0.2"/>
    <n v="-2.2758000000000109"/>
    <n v="0.4595170286641902"/>
  </r>
  <r>
    <x v="1089"/>
    <x v="22"/>
    <s v="TEC-AC-10000991"/>
    <x v="2"/>
    <x v="9"/>
    <n v="234.95000000000002"/>
    <s v="CA-2018-133046"/>
    <n v="1"/>
    <n v="5"/>
    <n v="0"/>
    <n v="32.893000000000008"/>
    <n v="0.52062335344040378"/>
  </r>
  <r>
    <x v="1089"/>
    <x v="22"/>
    <s v="OFF-PA-10003883"/>
    <x v="0"/>
    <x v="0"/>
    <n v="26.2"/>
    <s v="CA-2018-133046"/>
    <n v="0"/>
    <n v="4"/>
    <n v="0"/>
    <n v="12.052"/>
    <n v="0.43613829632717294"/>
  </r>
  <r>
    <x v="1089"/>
    <x v="22"/>
    <s v="FUR-FU-10001940"/>
    <x v="1"/>
    <x v="8"/>
    <n v="23.88"/>
    <s v="CA-2018-133046"/>
    <n v="0"/>
    <n v="3"/>
    <n v="0"/>
    <n v="10.507200000000001"/>
    <n v="0.4595170286641902"/>
  </r>
  <r>
    <x v="1089"/>
    <x v="20"/>
    <s v="FUR-FU-10004018"/>
    <x v="1"/>
    <x v="8"/>
    <n v="14.89"/>
    <s v="CA-2018-108791"/>
    <n v="0"/>
    <n v="1"/>
    <n v="0"/>
    <n v="4.0203000000000007"/>
    <n v="0.4595170286641902"/>
  </r>
  <r>
    <x v="1089"/>
    <x v="22"/>
    <s v="OFF-PA-10002787"/>
    <x v="0"/>
    <x v="0"/>
    <n v="12.96"/>
    <s v="CA-2018-133046"/>
    <n v="0"/>
    <n v="2"/>
    <n v="0"/>
    <n v="6.2208000000000006"/>
    <n v="0.43613829632717294"/>
  </r>
  <r>
    <x v="1090"/>
    <x v="4"/>
    <s v="TEC-PH-10001817"/>
    <x v="2"/>
    <x v="6"/>
    <n v="1145.6000000000001"/>
    <s v="CA-2018-130841"/>
    <n v="1"/>
    <n v="4"/>
    <n v="0.2"/>
    <n v="100.24000000000007"/>
    <n v="0.41105220110552465"/>
  </r>
  <r>
    <x v="1090"/>
    <x v="4"/>
    <s v="OFF-ST-10001580"/>
    <x v="0"/>
    <x v="1"/>
    <n v="14.98"/>
    <s v="CA-2018-130841"/>
    <n v="0"/>
    <n v="1"/>
    <n v="0"/>
    <n v="4.1943999999999999"/>
    <n v="0.44610841445725197"/>
  </r>
  <r>
    <x v="1090"/>
    <x v="4"/>
    <s v="OFF-BI-10000145"/>
    <x v="0"/>
    <x v="3"/>
    <n v="9.9840000000000018"/>
    <s v="CA-2018-130841"/>
    <n v="0"/>
    <n v="4"/>
    <n v="0.2"/>
    <n v="3.6191999999999993"/>
    <n v="0.46881743173671325"/>
  </r>
  <r>
    <x v="1091"/>
    <x v="39"/>
    <s v="TEC-PH-10003012"/>
    <x v="2"/>
    <x v="6"/>
    <n v="461.97"/>
    <s v="US-2018-130953"/>
    <n v="1"/>
    <n v="3"/>
    <n v="0"/>
    <n v="133.97129999999996"/>
    <n v="0.41105220110552465"/>
  </r>
  <r>
    <x v="1091"/>
    <x v="39"/>
    <s v="FUR-CH-10004626"/>
    <x v="1"/>
    <x v="5"/>
    <n v="302.67"/>
    <s v="US-2018-130953"/>
    <n v="0"/>
    <n v="3"/>
    <n v="0"/>
    <n v="72.640799999999999"/>
    <n v="0.46529189879902266"/>
  </r>
  <r>
    <x v="1091"/>
    <x v="39"/>
    <s v="OFF-AP-10002311"/>
    <x v="0"/>
    <x v="12"/>
    <n v="137.62"/>
    <s v="US-2018-130953"/>
    <n v="0"/>
    <n v="2"/>
    <n v="0"/>
    <n v="60.552800000000005"/>
    <n v="0.49507917887403441"/>
  </r>
  <r>
    <x v="1091"/>
    <x v="0"/>
    <s v="TEC-PH-10002496"/>
    <x v="2"/>
    <x v="6"/>
    <n v="124.79200000000002"/>
    <s v="CA-2018-130771"/>
    <n v="1"/>
    <n v="1"/>
    <n v="0.2"/>
    <n v="15.598999999999993"/>
    <n v="0.41105220110552465"/>
  </r>
  <r>
    <x v="1091"/>
    <x v="22"/>
    <s v="FUR-BO-10004709"/>
    <x v="1"/>
    <x v="10"/>
    <n v="115.96"/>
    <s v="US-2018-115301"/>
    <n v="1"/>
    <n v="2"/>
    <n v="0"/>
    <n v="25.511200000000002"/>
    <n v="0.5176847302647779"/>
  </r>
  <r>
    <x v="1091"/>
    <x v="20"/>
    <s v="OFF-AR-10002656"/>
    <x v="0"/>
    <x v="4"/>
    <n v="60.12"/>
    <s v="CA-2018-146031"/>
    <n v="1"/>
    <n v="9"/>
    <n v="0"/>
    <n v="22.244399999999995"/>
    <n v="0.45632477063632687"/>
  </r>
  <r>
    <x v="1091"/>
    <x v="22"/>
    <s v="TEC-AC-10003027"/>
    <x v="2"/>
    <x v="9"/>
    <n v="90.570000000000007"/>
    <s v="US-2018-113852"/>
    <n v="1"/>
    <n v="3"/>
    <n v="0"/>
    <n v="11.774100000000004"/>
    <n v="0.52062335344040378"/>
  </r>
  <r>
    <x v="1091"/>
    <x v="25"/>
    <s v="OFF-AP-10002082"/>
    <x v="0"/>
    <x v="12"/>
    <n v="34.848000000000006"/>
    <s v="CA-2018-101483"/>
    <n v="1"/>
    <n v="2"/>
    <n v="0.2"/>
    <n v="6.5339999999999971"/>
    <n v="0.49507917887403441"/>
  </r>
  <r>
    <x v="1091"/>
    <x v="39"/>
    <s v="OFF-BI-10004828"/>
    <x v="0"/>
    <x v="3"/>
    <n v="33.479999999999997"/>
    <s v="US-2018-130953"/>
    <n v="0"/>
    <n v="2"/>
    <n v="0"/>
    <n v="16.405199999999997"/>
    <n v="0.46881743173671325"/>
  </r>
  <r>
    <x v="1091"/>
    <x v="25"/>
    <s v="TEC-PH-10003442"/>
    <x v="2"/>
    <x v="6"/>
    <n v="22"/>
    <s v="CA-2018-101483"/>
    <n v="0"/>
    <n v="5"/>
    <n v="0.2"/>
    <n v="1.375"/>
    <n v="0.41105220110552465"/>
  </r>
  <r>
    <x v="1091"/>
    <x v="25"/>
    <s v="OFF-AR-10002833"/>
    <x v="0"/>
    <x v="4"/>
    <n v="4.3680000000000003"/>
    <s v="CA-2018-101483"/>
    <n v="0"/>
    <n v="3"/>
    <n v="0.2"/>
    <n v="0.3822000000000001"/>
    <n v="0.45632477063632687"/>
  </r>
  <r>
    <x v="1091"/>
    <x v="0"/>
    <s v="OFF-FA-10003059"/>
    <x v="0"/>
    <x v="7"/>
    <n v="2.8960000000000004"/>
    <s v="CA-2018-130771"/>
    <n v="0"/>
    <n v="2"/>
    <n v="0.2"/>
    <n v="0.4705999999999998"/>
    <n v="0.51168203684699509"/>
  </r>
  <r>
    <x v="1092"/>
    <x v="4"/>
    <s v="OFF-ST-10000585"/>
    <x v="0"/>
    <x v="1"/>
    <n v="330.4"/>
    <s v="CA-2018-167913"/>
    <n v="1"/>
    <n v="2"/>
    <n v="0"/>
    <n v="85.903999999999996"/>
    <n v="0.44610841445725197"/>
  </r>
  <r>
    <x v="1092"/>
    <x v="36"/>
    <s v="TEC-PH-10003589"/>
    <x v="2"/>
    <x v="6"/>
    <n v="89.949999999999989"/>
    <s v="CA-2018-141103"/>
    <n v="1"/>
    <n v="5"/>
    <n v="0"/>
    <n v="43.175999999999995"/>
    <n v="0.41105220110552465"/>
  </r>
  <r>
    <x v="1092"/>
    <x v="10"/>
    <s v="OFF-BI-10001071"/>
    <x v="0"/>
    <x v="3"/>
    <n v="76.77600000000001"/>
    <s v="CA-2018-155740"/>
    <n v="1"/>
    <n v="4"/>
    <n v="0.7"/>
    <n v="-53.743199999999973"/>
    <n v="0.46881743173671325"/>
  </r>
  <r>
    <x v="1092"/>
    <x v="4"/>
    <s v="OFF-LA-10002787"/>
    <x v="0"/>
    <x v="2"/>
    <n v="26.25"/>
    <s v="CA-2018-167913"/>
    <n v="0"/>
    <n v="7"/>
    <n v="0"/>
    <n v="12.599999999999998"/>
    <n v="0.4647369236065339"/>
  </r>
  <r>
    <x v="1093"/>
    <x v="7"/>
    <s v="OFF-BI-10003656"/>
    <x v="0"/>
    <x v="3"/>
    <n v="849.95"/>
    <s v="CA-2018-147032"/>
    <n v="1"/>
    <n v="5"/>
    <n v="0"/>
    <n v="390.97699999999998"/>
    <n v="0.46881743173671325"/>
  </r>
  <r>
    <x v="1093"/>
    <x v="2"/>
    <s v="TEC-PH-10001079"/>
    <x v="2"/>
    <x v="6"/>
    <n v="285.57599999999996"/>
    <s v="CA-2018-126144"/>
    <n v="1"/>
    <n v="4"/>
    <n v="0.4"/>
    <n v="-57.115200000000016"/>
    <n v="0.41105220110552465"/>
  </r>
  <r>
    <x v="1093"/>
    <x v="21"/>
    <s v="OFF-AP-10002472"/>
    <x v="0"/>
    <x v="12"/>
    <n v="155.88"/>
    <s v="US-2018-165869"/>
    <n v="1"/>
    <n v="6"/>
    <n v="0"/>
    <n v="54.558"/>
    <n v="0.49507917887403441"/>
  </r>
  <r>
    <x v="1093"/>
    <x v="4"/>
    <s v="OFF-ST-10003442"/>
    <x v="0"/>
    <x v="1"/>
    <n v="56.56"/>
    <s v="CA-2018-161102"/>
    <n v="1"/>
    <n v="2"/>
    <n v="0"/>
    <n v="15.2712"/>
    <n v="0.44610841445725197"/>
  </r>
  <r>
    <x v="1093"/>
    <x v="2"/>
    <s v="OFF-PA-10003790"/>
    <x v="0"/>
    <x v="0"/>
    <n v="54.816000000000003"/>
    <s v="CA-2018-121909"/>
    <n v="1"/>
    <n v="3"/>
    <n v="0.2"/>
    <n v="17.815199999999997"/>
    <n v="0.43613829632717294"/>
  </r>
  <r>
    <x v="1093"/>
    <x v="16"/>
    <s v="TEC-AC-10003590"/>
    <x v="2"/>
    <x v="9"/>
    <n v="41.424000000000007"/>
    <s v="CA-2018-125752"/>
    <n v="1"/>
    <n v="2"/>
    <n v="0.2"/>
    <n v="8.2847999999999971"/>
    <n v="0.52062335344040378"/>
  </r>
  <r>
    <x v="1093"/>
    <x v="4"/>
    <s v="FUR-FU-10003142"/>
    <x v="1"/>
    <x v="8"/>
    <n v="36.96"/>
    <s v="CA-2018-161102"/>
    <n v="0"/>
    <n v="7"/>
    <n v="0"/>
    <n v="11.457599999999998"/>
    <n v="0.4595170286641902"/>
  </r>
  <r>
    <x v="1093"/>
    <x v="1"/>
    <s v="TEC-PH-10003092"/>
    <x v="2"/>
    <x v="6"/>
    <n v="36.792000000000002"/>
    <s v="CA-2018-115805"/>
    <n v="1"/>
    <n v="1"/>
    <n v="0.2"/>
    <n v="4.1390999999999991"/>
    <n v="0.41105220110552465"/>
  </r>
  <r>
    <x v="1093"/>
    <x v="21"/>
    <s v="OFF-BI-10003460"/>
    <x v="0"/>
    <x v="3"/>
    <n v="17.52"/>
    <s v="US-2018-165869"/>
    <n v="0"/>
    <n v="4"/>
    <n v="0"/>
    <n v="8.4095999999999993"/>
    <n v="0.46881743173671325"/>
  </r>
  <r>
    <x v="1093"/>
    <x v="7"/>
    <s v="OFF-PA-10003256"/>
    <x v="0"/>
    <x v="0"/>
    <n v="11.54"/>
    <s v="CA-2018-147032"/>
    <n v="0"/>
    <n v="1"/>
    <n v="0"/>
    <n v="5.5391999999999992"/>
    <n v="0.43613829632717294"/>
  </r>
  <r>
    <x v="1093"/>
    <x v="7"/>
    <s v="OFF-BI-10002897"/>
    <x v="0"/>
    <x v="3"/>
    <n v="11.01"/>
    <s v="CA-2018-147032"/>
    <n v="0"/>
    <n v="3"/>
    <n v="0"/>
    <n v="5.3948999999999998"/>
    <n v="0.46881743173671325"/>
  </r>
  <r>
    <x v="1094"/>
    <x v="0"/>
    <s v="TEC-MA-10000488"/>
    <x v="2"/>
    <x v="15"/>
    <n v="1439.982"/>
    <s v="CA-2018-162691"/>
    <n v="1"/>
    <n v="3"/>
    <n v="0.4"/>
    <n v="-263.99670000000026"/>
    <n v="0.5183572270896134"/>
  </r>
  <r>
    <x v="1094"/>
    <x v="25"/>
    <s v="TEC-PH-10002660"/>
    <x v="2"/>
    <x v="6"/>
    <n v="271.95999999999998"/>
    <s v="CA-2018-133235"/>
    <n v="1"/>
    <n v="5"/>
    <n v="0.2"/>
    <n v="16.997500000000016"/>
    <n v="0.41105220110552465"/>
  </r>
  <r>
    <x v="1094"/>
    <x v="4"/>
    <s v="OFF-ST-10004340"/>
    <x v="0"/>
    <x v="1"/>
    <n v="186.54"/>
    <s v="CA-2018-168942"/>
    <n v="1"/>
    <n v="3"/>
    <n v="0"/>
    <n v="50.365800000000007"/>
    <n v="0.44610841445725197"/>
  </r>
  <r>
    <x v="1094"/>
    <x v="1"/>
    <s v="TEC-PH-10003931"/>
    <x v="2"/>
    <x v="6"/>
    <n v="95.984000000000009"/>
    <s v="CA-2018-135034"/>
    <n v="1"/>
    <n v="2"/>
    <n v="0.2"/>
    <n v="5.9990000000000023"/>
    <n v="0.41105220110552465"/>
  </r>
  <r>
    <x v="1094"/>
    <x v="4"/>
    <s v="OFF-BI-10002735"/>
    <x v="0"/>
    <x v="3"/>
    <n v="54.896000000000008"/>
    <s v="CA-2018-124576"/>
    <n v="1"/>
    <n v="2"/>
    <n v="0.2"/>
    <n v="18.5274"/>
    <n v="0.46881743173671325"/>
  </r>
  <r>
    <x v="1094"/>
    <x v="0"/>
    <s v="OFF-PA-10003729"/>
    <x v="0"/>
    <x v="0"/>
    <n v="36.288000000000011"/>
    <s v="CA-2018-162691"/>
    <n v="0"/>
    <n v="7"/>
    <n v="0.2"/>
    <n v="12.700800000000001"/>
    <n v="0.43613829632717294"/>
  </r>
  <r>
    <x v="1095"/>
    <x v="1"/>
    <s v="FUR-BO-10003034"/>
    <x v="1"/>
    <x v="10"/>
    <n v="183.37199999999999"/>
    <s v="CA-2018-165386"/>
    <n v="1"/>
    <n v="2"/>
    <n v="0.3"/>
    <n v="-36.674399999999991"/>
    <n v="0.5176847302647779"/>
  </r>
  <r>
    <x v="1095"/>
    <x v="4"/>
    <s v="FUR-FU-10000723"/>
    <x v="1"/>
    <x v="8"/>
    <n v="123.96000000000001"/>
    <s v="CA-2018-168396"/>
    <n v="1"/>
    <n v="3"/>
    <n v="0"/>
    <n v="11.156400000000005"/>
    <n v="0.4595170286641902"/>
  </r>
  <r>
    <x v="1095"/>
    <x v="4"/>
    <s v="OFF-ST-10003123"/>
    <x v="0"/>
    <x v="1"/>
    <n v="99.87"/>
    <s v="US-2018-143175"/>
    <n v="1"/>
    <n v="3"/>
    <n v="0"/>
    <n v="23.968799999999998"/>
    <n v="0.44610841445725197"/>
  </r>
  <r>
    <x v="1095"/>
    <x v="4"/>
    <s v="OFF-LA-10001297"/>
    <x v="0"/>
    <x v="2"/>
    <n v="51.75"/>
    <s v="CA-2018-168396"/>
    <n v="0"/>
    <n v="5"/>
    <n v="0"/>
    <n v="24.84"/>
    <n v="0.4647369236065339"/>
  </r>
  <r>
    <x v="1095"/>
    <x v="1"/>
    <s v="TEC-AC-10000682"/>
    <x v="2"/>
    <x v="9"/>
    <n v="39.816000000000003"/>
    <s v="CA-2018-140781"/>
    <n v="1"/>
    <n v="3"/>
    <n v="0.2"/>
    <n v="7.4654999999999987"/>
    <n v="0.52062335344040378"/>
  </r>
  <r>
    <x v="1095"/>
    <x v="10"/>
    <s v="OFF-LA-10004484"/>
    <x v="0"/>
    <x v="2"/>
    <n v="16.520000000000003"/>
    <s v="CA-2018-163566"/>
    <n v="1"/>
    <n v="5"/>
    <n v="0.2"/>
    <n v="5.368999999999998"/>
    <n v="0.4647369236065339"/>
  </r>
  <r>
    <x v="1095"/>
    <x v="22"/>
    <s v="OFF-ST-10003996"/>
    <x v="0"/>
    <x v="1"/>
    <n v="16.059999999999999"/>
    <s v="CA-2018-141747"/>
    <n v="1"/>
    <n v="1"/>
    <n v="0"/>
    <n v="4.1755999999999993"/>
    <n v="0.44610841445725197"/>
  </r>
  <r>
    <x v="1096"/>
    <x v="26"/>
    <s v="OFF-EN-10001141"/>
    <x v="0"/>
    <x v="11"/>
    <n v="8.7840000000000007"/>
    <s v="CA-2018-132738"/>
    <n v="1"/>
    <n v="1"/>
    <n v="0.2"/>
    <n v="3.1842000000000001"/>
    <n v="0.44424167803735209"/>
  </r>
  <r>
    <x v="1096"/>
    <x v="26"/>
    <s v="OFF-PA-10001752"/>
    <x v="0"/>
    <x v="0"/>
    <n v="7.9680000000000009"/>
    <s v="CA-2018-132738"/>
    <n v="0"/>
    <n v="2"/>
    <n v="0.2"/>
    <n v="2.8884000000000007"/>
    <n v="0.43613829632717294"/>
  </r>
  <r>
    <x v="1096"/>
    <x v="0"/>
    <s v="OFF-BI-10002827"/>
    <x v="0"/>
    <x v="3"/>
    <n v="3.3179999999999996"/>
    <s v="CA-2018-146367"/>
    <n v="1"/>
    <n v="3"/>
    <n v="0.8"/>
    <n v="-5.6406000000000018"/>
    <n v="0.46881743173671325"/>
  </r>
  <r>
    <x v="1097"/>
    <x v="0"/>
    <s v="OFF-ST-10001172"/>
    <x v="0"/>
    <x v="1"/>
    <n v="151.05600000000001"/>
    <s v="CA-2018-154676"/>
    <n v="1"/>
    <n v="9"/>
    <n v="0.2"/>
    <n v="7.5527999999999977"/>
    <n v="0.44610841445725197"/>
  </r>
  <r>
    <x v="1097"/>
    <x v="18"/>
    <s v="OFF-LA-10003498"/>
    <x v="0"/>
    <x v="2"/>
    <n v="133.20000000000002"/>
    <s v="CA-2018-128328"/>
    <n v="1"/>
    <n v="9"/>
    <n v="0"/>
    <n v="66.600000000000009"/>
    <n v="0.4647369236065339"/>
  </r>
  <r>
    <x v="1097"/>
    <x v="18"/>
    <s v="OFF-BI-10001989"/>
    <x v="0"/>
    <x v="3"/>
    <n v="125.88"/>
    <s v="CA-2018-128328"/>
    <n v="0"/>
    <n v="6"/>
    <n v="0"/>
    <n v="60.422399999999996"/>
    <n v="0.46881743173671325"/>
  </r>
  <r>
    <x v="1097"/>
    <x v="18"/>
    <s v="TEC-AC-10001714"/>
    <x v="2"/>
    <x v="9"/>
    <n v="79.78"/>
    <s v="CA-2018-128328"/>
    <n v="0"/>
    <n v="2"/>
    <n v="0"/>
    <n v="29.518599999999999"/>
    <n v="0.52062335344040378"/>
  </r>
  <r>
    <x v="1097"/>
    <x v="3"/>
    <s v="OFF-PA-10002713"/>
    <x v="0"/>
    <x v="0"/>
    <n v="13.76"/>
    <s v="CA-2018-117695"/>
    <n v="1"/>
    <n v="2"/>
    <n v="0"/>
    <n v="6.3295999999999992"/>
    <n v="0.43613829632717294"/>
  </r>
  <r>
    <x v="1098"/>
    <x v="38"/>
    <s v="TEC-PH-10003601"/>
    <x v="2"/>
    <x v="6"/>
    <n v="824.95"/>
    <s v="CA-2018-151981"/>
    <n v="1"/>
    <n v="5"/>
    <n v="0"/>
    <n v="247.48499999999993"/>
    <n v="0.41105220110552465"/>
  </r>
  <r>
    <x v="1098"/>
    <x v="38"/>
    <s v="OFF-AR-10000380"/>
    <x v="0"/>
    <x v="4"/>
    <n v="227.88"/>
    <s v="CA-2018-151981"/>
    <n v="0"/>
    <n v="6"/>
    <n v="0"/>
    <n v="68.363999999999976"/>
    <n v="0.45632477063632687"/>
  </r>
  <r>
    <x v="1098"/>
    <x v="8"/>
    <s v="FUR-BO-10000468"/>
    <x v="1"/>
    <x v="10"/>
    <n v="145.74"/>
    <s v="CA-2018-161200"/>
    <n v="1"/>
    <n v="3"/>
    <n v="0"/>
    <n v="23.318400000000011"/>
    <n v="0.5176847302647779"/>
  </r>
  <r>
    <x v="1098"/>
    <x v="0"/>
    <s v="OFF-PA-10004381"/>
    <x v="0"/>
    <x v="0"/>
    <n v="115.29600000000001"/>
    <s v="CA-2018-136609"/>
    <n v="1"/>
    <n v="3"/>
    <n v="0.2"/>
    <n v="40.353599999999986"/>
    <n v="0.43613829632717294"/>
  </r>
  <r>
    <x v="1098"/>
    <x v="20"/>
    <s v="OFF-SU-10002573"/>
    <x v="0"/>
    <x v="14"/>
    <n v="70.12"/>
    <s v="CA-2018-168172"/>
    <n v="1"/>
    <n v="4"/>
    <n v="0"/>
    <n v="21.035999999999994"/>
    <n v="0.53938093436526824"/>
  </r>
  <r>
    <x v="1098"/>
    <x v="38"/>
    <s v="OFF-LA-10002195"/>
    <x v="0"/>
    <x v="2"/>
    <n v="24.64"/>
    <s v="CA-2018-151981"/>
    <n v="0"/>
    <n v="8"/>
    <n v="0"/>
    <n v="11.827199999999999"/>
    <n v="0.4647369236065339"/>
  </r>
  <r>
    <x v="1098"/>
    <x v="8"/>
    <s v="FUR-FU-10001706"/>
    <x v="1"/>
    <x v="8"/>
    <n v="15.4"/>
    <s v="CA-2018-161200"/>
    <n v="0"/>
    <n v="5"/>
    <n v="0"/>
    <n v="7.3919999999999995"/>
    <n v="0.4595170286641902"/>
  </r>
  <r>
    <x v="1099"/>
    <x v="4"/>
    <s v="OFF-AP-10002534"/>
    <x v="0"/>
    <x v="12"/>
    <n v="1473.1"/>
    <s v="CA-2018-156776"/>
    <n v="1"/>
    <n v="5"/>
    <n v="0"/>
    <n v="412.46800000000007"/>
    <n v="0.49507917887403441"/>
  </r>
  <r>
    <x v="1099"/>
    <x v="4"/>
    <s v="TEC-PH-10002415"/>
    <x v="2"/>
    <x v="6"/>
    <n v="707.88"/>
    <s v="CA-2018-156776"/>
    <n v="0"/>
    <n v="3"/>
    <n v="0.2"/>
    <n v="44.242500000000035"/>
    <n v="0.41105220110552465"/>
  </r>
  <r>
    <x v="1099"/>
    <x v="4"/>
    <s v="OFF-PA-10001878"/>
    <x v="0"/>
    <x v="0"/>
    <n v="244.54999999999998"/>
    <s v="CA-2018-115175"/>
    <n v="1"/>
    <n v="5"/>
    <n v="0"/>
    <n v="114.93849999999998"/>
    <n v="0.43613829632717294"/>
  </r>
  <r>
    <x v="1099"/>
    <x v="4"/>
    <s v="FUR-CH-10002317"/>
    <x v="1"/>
    <x v="5"/>
    <n v="207.18400000000003"/>
    <s v="CA-2018-156776"/>
    <n v="0"/>
    <n v="1"/>
    <n v="0.2"/>
    <n v="25.897999999999982"/>
    <n v="0.46529189879902266"/>
  </r>
  <r>
    <x v="1099"/>
    <x v="4"/>
    <s v="TEC-PH-10000439"/>
    <x v="2"/>
    <x v="6"/>
    <n v="159.96000000000004"/>
    <s v="US-2018-155999"/>
    <n v="1"/>
    <n v="5"/>
    <n v="0.2"/>
    <n v="17.995499999999979"/>
    <n v="0.41105220110552465"/>
  </r>
  <r>
    <x v="1099"/>
    <x v="0"/>
    <s v="OFF-ST-10002790"/>
    <x v="0"/>
    <x v="1"/>
    <n v="118.16"/>
    <s v="CA-2018-110821"/>
    <n v="1"/>
    <n v="2"/>
    <n v="0.2"/>
    <n v="-25.108999999999988"/>
    <n v="0.44610841445725197"/>
  </r>
  <r>
    <x v="1099"/>
    <x v="20"/>
    <s v="OFF-AR-10004062"/>
    <x v="0"/>
    <x v="4"/>
    <n v="104.80000000000001"/>
    <s v="CA-2018-117023"/>
    <n v="1"/>
    <n v="10"/>
    <n v="0"/>
    <n v="26.200000000000003"/>
    <n v="0.45632477063632687"/>
  </r>
  <r>
    <x v="1099"/>
    <x v="4"/>
    <s v="FUR-FU-10004848"/>
    <x v="1"/>
    <x v="8"/>
    <n v="51.75"/>
    <s v="CA-2018-156776"/>
    <n v="0"/>
    <n v="1"/>
    <n v="0"/>
    <n v="15.524999999999999"/>
    <n v="0.4595170286641902"/>
  </r>
  <r>
    <x v="1099"/>
    <x v="0"/>
    <s v="TEC-AC-10001552"/>
    <x v="2"/>
    <x v="9"/>
    <n v="119.44800000000001"/>
    <s v="CA-2018-110821"/>
    <n v="0"/>
    <n v="3"/>
    <n v="0.2"/>
    <n v="-13.437900000000006"/>
    <n v="0.52062335344040378"/>
  </r>
  <r>
    <x v="1099"/>
    <x v="25"/>
    <s v="TEC-AC-10004571"/>
    <x v="2"/>
    <x v="9"/>
    <n v="79.992000000000004"/>
    <s v="CA-2018-163321"/>
    <n v="1"/>
    <n v="1"/>
    <n v="0.2"/>
    <n v="21.997800000000002"/>
    <n v="0.52062335344040378"/>
  </r>
  <r>
    <x v="1099"/>
    <x v="28"/>
    <s v="TEC-AC-10002006"/>
    <x v="2"/>
    <x v="9"/>
    <n v="63.96"/>
    <s v="CA-2018-158344"/>
    <n v="1"/>
    <n v="4"/>
    <n v="0"/>
    <n v="19.827599999999997"/>
    <n v="0.52062335344040378"/>
  </r>
  <r>
    <x v="1099"/>
    <x v="4"/>
    <s v="TEC-AC-10004803"/>
    <x v="2"/>
    <x v="9"/>
    <n v="55.76"/>
    <s v="CA-2018-156776"/>
    <n v="0"/>
    <n v="4"/>
    <n v="0"/>
    <n v="7.8064000000000036"/>
    <n v="0.52062335344040378"/>
  </r>
  <r>
    <x v="1099"/>
    <x v="4"/>
    <s v="OFF-BI-10000216"/>
    <x v="0"/>
    <x v="3"/>
    <n v="31.128000000000004"/>
    <s v="CA-2018-156776"/>
    <n v="0"/>
    <n v="3"/>
    <n v="0.2"/>
    <n v="11.673000000000002"/>
    <n v="0.46881743173671325"/>
  </r>
  <r>
    <x v="1099"/>
    <x v="4"/>
    <s v="OFF-PA-10001970"/>
    <x v="0"/>
    <x v="0"/>
    <n v="24.56"/>
    <s v="CA-2018-156776"/>
    <n v="0"/>
    <n v="2"/>
    <n v="0"/>
    <n v="11.543199999999999"/>
    <n v="0.43613829632717294"/>
  </r>
  <r>
    <x v="1099"/>
    <x v="4"/>
    <s v="OFF-BI-10000404"/>
    <x v="0"/>
    <x v="3"/>
    <n v="13.76"/>
    <s v="US-2018-155999"/>
    <n v="0"/>
    <n v="2"/>
    <n v="0.2"/>
    <n v="4.6440000000000001"/>
    <n v="0.46881743173671325"/>
  </r>
  <r>
    <x v="1099"/>
    <x v="4"/>
    <s v="OFF-BI-10003355"/>
    <x v="0"/>
    <x v="3"/>
    <n v="11.952000000000002"/>
    <s v="CA-2018-156776"/>
    <n v="0"/>
    <n v="3"/>
    <n v="0.2"/>
    <n v="4.1832000000000003"/>
    <n v="0.46881743173671325"/>
  </r>
  <r>
    <x v="1099"/>
    <x v="20"/>
    <s v="OFF-AR-10003602"/>
    <x v="0"/>
    <x v="4"/>
    <n v="11.68"/>
    <s v="CA-2018-117023"/>
    <n v="0"/>
    <n v="2"/>
    <n v="0"/>
    <n v="5.4895999999999994"/>
    <n v="0.45632477063632687"/>
  </r>
  <r>
    <x v="1100"/>
    <x v="18"/>
    <s v="TEC-PH-10003645"/>
    <x v="2"/>
    <x v="6"/>
    <n v="1454.4900000000002"/>
    <s v="CA-2018-143063"/>
    <n v="1"/>
    <n v="9"/>
    <n v="0"/>
    <n v="378.16740000000004"/>
    <n v="0.41105220110552465"/>
  </r>
  <r>
    <x v="1100"/>
    <x v="18"/>
    <s v="OFF-PA-10003302"/>
    <x v="0"/>
    <x v="0"/>
    <n v="177.2"/>
    <s v="CA-2018-145443"/>
    <n v="1"/>
    <n v="5"/>
    <n v="0"/>
    <n v="83.283999999999992"/>
    <n v="0.43613829632717294"/>
  </r>
  <r>
    <x v="1100"/>
    <x v="18"/>
    <s v="FUR-FU-10003708"/>
    <x v="1"/>
    <x v="8"/>
    <n v="121.3"/>
    <s v="CA-2018-143063"/>
    <n v="0"/>
    <n v="2"/>
    <n v="0"/>
    <n v="25.472999999999999"/>
    <n v="0.4595170286641902"/>
  </r>
  <r>
    <x v="1100"/>
    <x v="18"/>
    <s v="OFF-EN-10003134"/>
    <x v="0"/>
    <x v="11"/>
    <n v="70.08"/>
    <s v="CA-2018-143063"/>
    <n v="0"/>
    <n v="6"/>
    <n v="0"/>
    <n v="35.04"/>
    <n v="0.44424167803735209"/>
  </r>
  <r>
    <x v="1101"/>
    <x v="8"/>
    <s v="OFF-BI-10000632"/>
    <x v="0"/>
    <x v="3"/>
    <n v="477.51"/>
    <s v="CA-2018-160899"/>
    <n v="1"/>
    <n v="11"/>
    <n v="0"/>
    <n v="219.65459999999999"/>
    <n v="0.46881743173671325"/>
  </r>
  <r>
    <x v="1101"/>
    <x v="0"/>
    <s v="TEC-PH-10001557"/>
    <x v="2"/>
    <x v="6"/>
    <n v="153.584"/>
    <s v="CA-2018-139311"/>
    <n v="1"/>
    <n v="2"/>
    <n v="0.2"/>
    <n v="13.438599999999994"/>
    <n v="0.41105220110552465"/>
  </r>
  <r>
    <x v="1101"/>
    <x v="0"/>
    <s v="OFF-PA-10001776"/>
    <x v="0"/>
    <x v="0"/>
    <n v="29.664000000000001"/>
    <s v="CA-2018-139311"/>
    <n v="0"/>
    <n v="4"/>
    <n v="0.2"/>
    <n v="10.011599999999998"/>
    <n v="0.43613829632717294"/>
  </r>
  <r>
    <x v="1101"/>
    <x v="20"/>
    <s v="OFF-PA-10003441"/>
    <x v="0"/>
    <x v="0"/>
    <n v="25.92"/>
    <s v="CA-2018-100433"/>
    <n v="1"/>
    <n v="4"/>
    <n v="0"/>
    <n v="12.441600000000001"/>
    <n v="0.43613829632717294"/>
  </r>
  <r>
    <x v="1101"/>
    <x v="0"/>
    <s v="OFF-BI-10004209"/>
    <x v="0"/>
    <x v="3"/>
    <n v="12.863999999999995"/>
    <s v="CA-2018-139311"/>
    <n v="0"/>
    <n v="8"/>
    <n v="0.8"/>
    <n v="-22.512"/>
    <n v="0.46881743173671325"/>
  </r>
  <r>
    <x v="1101"/>
    <x v="0"/>
    <s v="OFF-AR-10004582"/>
    <x v="0"/>
    <x v="4"/>
    <n v="9.1840000000000011"/>
    <s v="CA-2018-139311"/>
    <n v="0"/>
    <n v="7"/>
    <n v="0.2"/>
    <n v="2.8699999999999992"/>
    <n v="0.45632477063632687"/>
  </r>
  <r>
    <x v="1102"/>
    <x v="36"/>
    <s v="FUR-CH-10002331"/>
    <x v="1"/>
    <x v="5"/>
    <n v="1779.9"/>
    <s v="US-2018-118941"/>
    <n v="1"/>
    <n v="5"/>
    <n v="0"/>
    <n v="373.77899999999983"/>
    <n v="0.46529189879902266"/>
  </r>
  <r>
    <x v="1102"/>
    <x v="4"/>
    <s v="OFF-AP-10000828"/>
    <x v="0"/>
    <x v="12"/>
    <n v="542.93999999999994"/>
    <s v="CA-2018-158169"/>
    <n v="1"/>
    <n v="3"/>
    <n v="0"/>
    <n v="152.02319999999997"/>
    <n v="0.49507917887403441"/>
  </r>
  <r>
    <x v="1102"/>
    <x v="22"/>
    <s v="TEC-CO-10000971"/>
    <x v="2"/>
    <x v="16"/>
    <n v="299.99"/>
    <s v="CA-2018-152310"/>
    <n v="1"/>
    <n v="1"/>
    <n v="0"/>
    <n v="89.996999999999986"/>
    <n v="0.55185675810753509"/>
  </r>
  <r>
    <x v="1102"/>
    <x v="22"/>
    <s v="TEC-PH-10002538"/>
    <x v="2"/>
    <x v="6"/>
    <n v="242.624"/>
    <s v="CA-2018-152310"/>
    <n v="0"/>
    <n v="8"/>
    <n v="0.2"/>
    <n v="27.295199999999973"/>
    <n v="0.41105220110552465"/>
  </r>
  <r>
    <x v="1102"/>
    <x v="36"/>
    <s v="OFF-AR-10001953"/>
    <x v="0"/>
    <x v="4"/>
    <n v="219.89999999999998"/>
    <s v="US-2018-118941"/>
    <n v="0"/>
    <n v="5"/>
    <n v="0"/>
    <n v="59.373000000000005"/>
    <n v="0.45632477063632687"/>
  </r>
  <r>
    <x v="1102"/>
    <x v="22"/>
    <s v="OFF-PA-10003134"/>
    <x v="0"/>
    <x v="0"/>
    <n v="192.16"/>
    <s v="CA-2018-152310"/>
    <n v="0"/>
    <n v="4"/>
    <n v="0"/>
    <n v="92.236799999999988"/>
    <n v="0.43613829632717294"/>
  </r>
  <r>
    <x v="1102"/>
    <x v="22"/>
    <s v="OFF-BI-10004308"/>
    <x v="0"/>
    <x v="3"/>
    <n v="100.70400000000001"/>
    <s v="CA-2018-152310"/>
    <n v="0"/>
    <n v="6"/>
    <n v="0.2"/>
    <n v="37.763999999999996"/>
    <n v="0.46881743173671325"/>
  </r>
  <r>
    <x v="1102"/>
    <x v="4"/>
    <s v="FUR-FU-10001473"/>
    <x v="1"/>
    <x v="8"/>
    <n v="54.92"/>
    <s v="CA-2018-158169"/>
    <n v="0"/>
    <n v="4"/>
    <n v="0"/>
    <n v="19.7712"/>
    <n v="0.4595170286641902"/>
  </r>
  <r>
    <x v="1102"/>
    <x v="22"/>
    <s v="OFF-ST-10001228"/>
    <x v="0"/>
    <x v="1"/>
    <n v="46.74"/>
    <s v="CA-2018-152310"/>
    <n v="0"/>
    <n v="3"/>
    <n v="0"/>
    <n v="11.684999999999999"/>
    <n v="0.44610841445725197"/>
  </r>
  <r>
    <x v="1102"/>
    <x v="22"/>
    <s v="TEC-AC-10000397"/>
    <x v="2"/>
    <x v="9"/>
    <n v="174.95000000000002"/>
    <s v="CA-2018-152310"/>
    <n v="0"/>
    <n v="5"/>
    <n v="0"/>
    <n v="12.246500000000005"/>
    <n v="0.52062335344040378"/>
  </r>
  <r>
    <x v="1102"/>
    <x v="16"/>
    <s v="OFF-PA-10000223"/>
    <x v="0"/>
    <x v="0"/>
    <n v="20.736000000000004"/>
    <s v="CA-2018-106537"/>
    <n v="1"/>
    <n v="4"/>
    <n v="0.2"/>
    <n v="7.2576000000000001"/>
    <n v="0.43613829632717294"/>
  </r>
  <r>
    <x v="1102"/>
    <x v="36"/>
    <s v="OFF-AR-10004078"/>
    <x v="0"/>
    <x v="4"/>
    <n v="17.52"/>
    <s v="US-2018-118941"/>
    <n v="0"/>
    <n v="3"/>
    <n v="0"/>
    <n v="5.2559999999999993"/>
    <n v="0.45632477063632687"/>
  </r>
  <r>
    <x v="1103"/>
    <x v="15"/>
    <s v="OFF-BI-10001359"/>
    <x v="0"/>
    <x v="3"/>
    <n v="1614.5820000000003"/>
    <s v="CA-2018-128363"/>
    <n v="1"/>
    <n v="6"/>
    <n v="0.7"/>
    <n v="-1237.8461999999995"/>
    <n v="0.46881743173671325"/>
  </r>
  <r>
    <x v="1103"/>
    <x v="15"/>
    <s v="FUR-CH-10002073"/>
    <x v="1"/>
    <x v="5"/>
    <n v="423.64799999999997"/>
    <s v="CA-2018-128363"/>
    <n v="0"/>
    <n v="2"/>
    <n v="0.2"/>
    <n v="47.660399999999967"/>
    <n v="0.46529189879902266"/>
  </r>
  <r>
    <x v="1103"/>
    <x v="15"/>
    <s v="OFF-AP-10001563"/>
    <x v="0"/>
    <x v="12"/>
    <n v="272.048"/>
    <s v="CA-2018-128363"/>
    <n v="0"/>
    <n v="7"/>
    <n v="0.2"/>
    <n v="30.605399999999946"/>
    <n v="0.49507917887403441"/>
  </r>
  <r>
    <x v="1103"/>
    <x v="4"/>
    <s v="OFF-AP-10004249"/>
    <x v="0"/>
    <x v="12"/>
    <n v="83.79"/>
    <s v="US-2018-103828"/>
    <n v="1"/>
    <n v="7"/>
    <n v="0"/>
    <n v="22.623299999999997"/>
    <n v="0.49507917887403441"/>
  </r>
  <r>
    <x v="1103"/>
    <x v="4"/>
    <s v="OFF-AR-10000588"/>
    <x v="0"/>
    <x v="4"/>
    <n v="59.519999999999996"/>
    <s v="US-2018-103828"/>
    <n v="0"/>
    <n v="3"/>
    <n v="0"/>
    <n v="15.475200000000001"/>
    <n v="0.45632477063632687"/>
  </r>
  <r>
    <x v="1103"/>
    <x v="15"/>
    <s v="TEC-AC-10003709"/>
    <x v="2"/>
    <x v="9"/>
    <n v="1.5840000000000001"/>
    <s v="CA-2018-128363"/>
    <n v="0"/>
    <n v="2"/>
    <n v="0.2"/>
    <n v="0.47520000000000018"/>
    <n v="0.52062335344040378"/>
  </r>
  <r>
    <x v="1103"/>
    <x v="4"/>
    <s v="OFF-BI-10000069"/>
    <x v="0"/>
    <x v="3"/>
    <n v="36.024000000000001"/>
    <s v="CA-2018-100580"/>
    <n v="1"/>
    <n v="3"/>
    <n v="0.2"/>
    <n v="11.707799999999995"/>
    <n v="0.46881743173671325"/>
  </r>
  <r>
    <x v="1103"/>
    <x v="15"/>
    <s v="FUR-FU-10003268"/>
    <x v="1"/>
    <x v="8"/>
    <n v="31.983999999999998"/>
    <s v="CA-2018-128363"/>
    <n v="0"/>
    <n v="1"/>
    <n v="0.2"/>
    <n v="0"/>
    <n v="0.4595170286641902"/>
  </r>
  <r>
    <x v="1103"/>
    <x v="4"/>
    <s v="OFF-SU-10000946"/>
    <x v="0"/>
    <x v="14"/>
    <n v="31.92"/>
    <s v="US-2018-103828"/>
    <n v="0"/>
    <n v="4"/>
    <n v="0"/>
    <n v="9.2567999999999984"/>
    <n v="0.53938093436526824"/>
  </r>
  <r>
    <x v="1103"/>
    <x v="4"/>
    <s v="OFF-ST-10001325"/>
    <x v="0"/>
    <x v="1"/>
    <n v="31.44"/>
    <s v="US-2018-103828"/>
    <n v="0"/>
    <n v="3"/>
    <n v="0"/>
    <n v="8.4888000000000012"/>
    <n v="0.44610841445725197"/>
  </r>
  <r>
    <x v="1103"/>
    <x v="15"/>
    <s v="OFF-FA-10003495"/>
    <x v="0"/>
    <x v="7"/>
    <n v="24.320000000000004"/>
    <s v="CA-2018-128363"/>
    <n v="0"/>
    <n v="5"/>
    <n v="0.2"/>
    <n v="9.1199999999999974"/>
    <n v="0.51168203684699509"/>
  </r>
  <r>
    <x v="1103"/>
    <x v="2"/>
    <s v="OFF-LA-10004093"/>
    <x v="0"/>
    <x v="2"/>
    <n v="17.544"/>
    <s v="CA-2018-167542"/>
    <n v="1"/>
    <n v="3"/>
    <n v="0.2"/>
    <n v="5.9210999999999983"/>
    <n v="0.4647369236065339"/>
  </r>
  <r>
    <x v="1103"/>
    <x v="15"/>
    <s v="OFF-EN-10003845"/>
    <x v="0"/>
    <x v="11"/>
    <n v="14.76"/>
    <s v="CA-2018-128363"/>
    <n v="0"/>
    <n v="5"/>
    <n v="0.2"/>
    <n v="4.7969999999999988"/>
    <n v="0.44424167803735209"/>
  </r>
  <r>
    <x v="1104"/>
    <x v="4"/>
    <s v="FUR-TA-10001095"/>
    <x v="1"/>
    <x v="13"/>
    <n v="418.29599999999994"/>
    <s v="CA-2018-105921"/>
    <n v="1"/>
    <n v="3"/>
    <n v="0.2"/>
    <n v="5.2287000000000035"/>
    <n v="0.55975208308209756"/>
  </r>
  <r>
    <x v="1104"/>
    <x v="4"/>
    <s v="OFF-AR-10000246"/>
    <x v="0"/>
    <x v="4"/>
    <n v="16.68"/>
    <s v="CA-2018-169264"/>
    <n v="1"/>
    <n v="6"/>
    <n v="0"/>
    <n v="4.3367999999999993"/>
    <n v="0.45632477063632687"/>
  </r>
  <r>
    <x v="1104"/>
    <x v="4"/>
    <s v="OFF-LA-10001613"/>
    <x v="0"/>
    <x v="2"/>
    <n v="5.76"/>
    <s v="CA-2018-169264"/>
    <n v="0"/>
    <n v="2"/>
    <n v="0"/>
    <n v="2.8224"/>
    <n v="0.4647369236065339"/>
  </r>
  <r>
    <x v="1105"/>
    <x v="2"/>
    <s v="OFF-ST-10004459"/>
    <x v="0"/>
    <x v="1"/>
    <n v="1801.6320000000001"/>
    <s v="US-2018-117723"/>
    <n v="1"/>
    <n v="6"/>
    <n v="0.2"/>
    <n v="-337.80600000000004"/>
    <n v="0.44610841445725197"/>
  </r>
  <r>
    <x v="1105"/>
    <x v="23"/>
    <s v="OFF-AP-10002578"/>
    <x v="0"/>
    <x v="12"/>
    <n v="97.84"/>
    <s v="CA-2018-138548"/>
    <n v="1"/>
    <n v="2"/>
    <n v="0"/>
    <n v="25.438400000000001"/>
    <n v="0.49507917887403441"/>
  </r>
  <r>
    <x v="1105"/>
    <x v="28"/>
    <s v="OFF-LA-10000305"/>
    <x v="0"/>
    <x v="2"/>
    <n v="50.4"/>
    <s v="CA-2018-144883"/>
    <n v="1"/>
    <n v="8"/>
    <n v="0"/>
    <n v="23.183999999999997"/>
    <n v="0.4647369236065339"/>
  </r>
  <r>
    <x v="1106"/>
    <x v="15"/>
    <s v="OFF-ST-10004950"/>
    <x v="0"/>
    <x v="1"/>
    <n v="67.13600000000001"/>
    <s v="CA-2018-122987"/>
    <n v="1"/>
    <n v="4"/>
    <n v="0.2"/>
    <n v="-0.83920000000000172"/>
    <n v="0.44610841445725197"/>
  </r>
  <r>
    <x v="1106"/>
    <x v="15"/>
    <s v="OFF-BI-10002824"/>
    <x v="0"/>
    <x v="3"/>
    <n v="13.428000000000003"/>
    <s v="CA-2018-122987"/>
    <n v="0"/>
    <n v="3"/>
    <n v="0.7"/>
    <n v="-11.190000000000001"/>
    <n v="0.46881743173671325"/>
  </r>
  <r>
    <x v="1107"/>
    <x v="2"/>
    <s v="FUR-CH-10002024"/>
    <x v="1"/>
    <x v="5"/>
    <n v="4416.174"/>
    <s v="CA-2018-118892"/>
    <n v="1"/>
    <n v="9"/>
    <n v="0.3"/>
    <n v="-630.88200000000006"/>
    <n v="0.46529189879902266"/>
  </r>
  <r>
    <x v="1107"/>
    <x v="4"/>
    <s v="OFF-AP-10001058"/>
    <x v="0"/>
    <x v="12"/>
    <n v="2518.29"/>
    <s v="CA-2018-166093"/>
    <n v="1"/>
    <n v="9"/>
    <n v="0"/>
    <n v="654.7553999999999"/>
    <n v="0.49507917887403441"/>
  </r>
  <r>
    <x v="1107"/>
    <x v="20"/>
    <s v="OFF-BI-10003091"/>
    <x v="0"/>
    <x v="3"/>
    <n v="895.92"/>
    <s v="US-2018-111423"/>
    <n v="1"/>
    <n v="5"/>
    <n v="0.2"/>
    <n v="302.37299999999993"/>
    <n v="0.46881743173671325"/>
  </r>
  <r>
    <x v="1107"/>
    <x v="4"/>
    <s v="OFF-ST-10001496"/>
    <x v="0"/>
    <x v="1"/>
    <n v="540.56999999999994"/>
    <s v="CA-2018-166093"/>
    <n v="0"/>
    <n v="3"/>
    <n v="0"/>
    <n v="140.54820000000001"/>
    <n v="0.44610841445725197"/>
  </r>
  <r>
    <x v="1107"/>
    <x v="20"/>
    <s v="FUR-CH-10003981"/>
    <x v="1"/>
    <x v="5"/>
    <n v="462.56400000000002"/>
    <s v="US-2018-111423"/>
    <n v="0"/>
    <n v="2"/>
    <n v="0.1"/>
    <n v="97.652399999999943"/>
    <n v="0.46529189879902266"/>
  </r>
  <r>
    <x v="1107"/>
    <x v="4"/>
    <s v="OFF-BI-10004230"/>
    <x v="0"/>
    <x v="3"/>
    <n v="221.05600000000001"/>
    <s v="CA-2018-166093"/>
    <n v="0"/>
    <n v="8"/>
    <n v="0.2"/>
    <n v="77.369599999999991"/>
    <n v="0.46881743173671325"/>
  </r>
  <r>
    <x v="1107"/>
    <x v="3"/>
    <s v="OFF-BI-10002735"/>
    <x v="0"/>
    <x v="3"/>
    <n v="102.93"/>
    <s v="CA-2018-151211"/>
    <n v="1"/>
    <n v="3"/>
    <n v="0"/>
    <n v="48.377100000000006"/>
    <n v="0.46881743173671325"/>
  </r>
  <r>
    <x v="1107"/>
    <x v="0"/>
    <s v="FUR-CH-10002017"/>
    <x v="1"/>
    <x v="5"/>
    <n v="74.591999999999999"/>
    <s v="CA-2018-133102"/>
    <n v="1"/>
    <n v="4"/>
    <n v="0.3"/>
    <n v="-2.1312000000000033"/>
    <n v="0.46529189879902266"/>
  </r>
  <r>
    <x v="1107"/>
    <x v="4"/>
    <s v="TEC-PH-10002564"/>
    <x v="2"/>
    <x v="6"/>
    <n v="71.975999999999999"/>
    <s v="CA-2018-166093"/>
    <n v="0"/>
    <n v="3"/>
    <n v="0.2"/>
    <n v="8.9969999999999892"/>
    <n v="0.41105220110552465"/>
  </r>
  <r>
    <x v="1107"/>
    <x v="3"/>
    <s v="TEC-AC-10004510"/>
    <x v="2"/>
    <x v="9"/>
    <n v="98.16"/>
    <s v="CA-2018-151211"/>
    <n v="0"/>
    <n v="6"/>
    <n v="0"/>
    <n v="9.8159999999999954"/>
    <n v="0.52062335344040378"/>
  </r>
  <r>
    <x v="1107"/>
    <x v="0"/>
    <s v="OFF-AP-10001563"/>
    <x v="0"/>
    <x v="12"/>
    <n v="38.86399999999999"/>
    <s v="CA-2018-133102"/>
    <n v="0"/>
    <n v="4"/>
    <n v="0.8"/>
    <n v="-99.103200000000044"/>
    <n v="0.49507917887403441"/>
  </r>
  <r>
    <x v="1107"/>
    <x v="4"/>
    <s v="OFF-EN-10003134"/>
    <x v="0"/>
    <x v="11"/>
    <n v="23.36"/>
    <s v="CA-2018-166093"/>
    <n v="0"/>
    <n v="2"/>
    <n v="0"/>
    <n v="11.68"/>
    <n v="0.44424167803735209"/>
  </r>
  <r>
    <x v="1107"/>
    <x v="0"/>
    <s v="FUR-FU-10003247"/>
    <x v="1"/>
    <x v="8"/>
    <n v="16.784000000000002"/>
    <s v="CA-2018-133102"/>
    <n v="0"/>
    <n v="2"/>
    <n v="0.6"/>
    <n v="-22.238800000000001"/>
    <n v="0.4595170286641902"/>
  </r>
  <r>
    <x v="1107"/>
    <x v="4"/>
    <s v="OFF-BI-10000174"/>
    <x v="0"/>
    <x v="3"/>
    <n v="13.919999999999998"/>
    <s v="CA-2018-166093"/>
    <n v="0"/>
    <n v="3"/>
    <n v="0.2"/>
    <n v="4.8720000000000008"/>
    <n v="0.46881743173671325"/>
  </r>
  <r>
    <x v="1107"/>
    <x v="4"/>
    <s v="OFF-PA-10003893"/>
    <x v="0"/>
    <x v="0"/>
    <n v="8.56"/>
    <s v="CA-2018-166093"/>
    <n v="0"/>
    <n v="2"/>
    <n v="0"/>
    <n v="3.8519999999999994"/>
    <n v="0.43613829632717294"/>
  </r>
  <r>
    <x v="1107"/>
    <x v="0"/>
    <s v="OFF-AR-10003183"/>
    <x v="0"/>
    <x v="4"/>
    <n v="8.016"/>
    <s v="CA-2018-133102"/>
    <n v="0"/>
    <n v="3"/>
    <n v="0.2"/>
    <n v="1.0019999999999993"/>
    <n v="0.45632477063632687"/>
  </r>
  <r>
    <x v="1107"/>
    <x v="0"/>
    <s v="OFF-SU-10000432"/>
    <x v="0"/>
    <x v="14"/>
    <n v="5.5520000000000005"/>
    <s v="CA-2018-133102"/>
    <n v="0"/>
    <n v="2"/>
    <n v="0.2"/>
    <n v="-1.0410000000000006"/>
    <n v="0.53938093436526824"/>
  </r>
  <r>
    <x v="1108"/>
    <x v="22"/>
    <s v="OFF-BI-10003925"/>
    <x v="0"/>
    <x v="3"/>
    <n v="2793.5280000000002"/>
    <s v="CA-2018-119809"/>
    <n v="1"/>
    <n v="9"/>
    <n v="0.2"/>
    <n v="942.81569999999988"/>
    <n v="0.46881743173671325"/>
  </r>
  <r>
    <x v="1108"/>
    <x v="22"/>
    <s v="OFF-ST-10003306"/>
    <x v="0"/>
    <x v="1"/>
    <n v="1000.0200000000001"/>
    <s v="CA-2018-119809"/>
    <n v="0"/>
    <n v="7"/>
    <n v="0"/>
    <n v="290.00579999999991"/>
    <n v="0.44610841445725197"/>
  </r>
  <r>
    <x v="1108"/>
    <x v="22"/>
    <s v="OFF-ST-10000046"/>
    <x v="0"/>
    <x v="1"/>
    <n v="323.10000000000002"/>
    <s v="CA-2018-151358"/>
    <n v="1"/>
    <n v="2"/>
    <n v="0"/>
    <n v="61.38900000000001"/>
    <n v="0.44610841445725197"/>
  </r>
  <r>
    <x v="1108"/>
    <x v="0"/>
    <s v="OFF-ST-10002276"/>
    <x v="0"/>
    <x v="1"/>
    <n v="200.06400000000002"/>
    <s v="CA-2018-112809"/>
    <n v="1"/>
    <n v="3"/>
    <n v="0.2"/>
    <n v="12.504000000000005"/>
    <n v="0.44610841445725197"/>
  </r>
  <r>
    <x v="1108"/>
    <x v="20"/>
    <s v="OFF-BI-10002824"/>
    <x v="0"/>
    <x v="3"/>
    <n v="107.42400000000001"/>
    <s v="CA-2018-117947"/>
    <n v="1"/>
    <n v="9"/>
    <n v="0.2"/>
    <n v="33.569999999999986"/>
    <n v="0.46881743173671325"/>
  </r>
  <r>
    <x v="1108"/>
    <x v="20"/>
    <s v="FUR-FU-10000521"/>
    <x v="1"/>
    <x v="8"/>
    <n v="88.02"/>
    <s v="CA-2018-117947"/>
    <n v="0"/>
    <n v="3"/>
    <n v="0"/>
    <n v="27.286199999999994"/>
    <n v="0.4595170286641902"/>
  </r>
  <r>
    <x v="1108"/>
    <x v="22"/>
    <s v="FUR-FU-10001475"/>
    <x v="1"/>
    <x v="8"/>
    <n v="65.94"/>
    <s v="CA-2018-119809"/>
    <n v="0"/>
    <n v="3"/>
    <n v="0"/>
    <n v="22.419600000000003"/>
    <n v="0.4595170286641902"/>
  </r>
  <r>
    <x v="1108"/>
    <x v="20"/>
    <s v="FUR-FU-10003849"/>
    <x v="1"/>
    <x v="8"/>
    <n v="40.479999999999997"/>
    <s v="CA-2018-117947"/>
    <n v="0"/>
    <n v="2"/>
    <n v="0"/>
    <n v="15.787199999999999"/>
    <n v="0.4595170286641902"/>
  </r>
  <r>
    <x v="1108"/>
    <x v="22"/>
    <s v="TEC-AC-10002253"/>
    <x v="2"/>
    <x v="9"/>
    <n v="1496.16"/>
    <s v="CA-2018-121027"/>
    <n v="1"/>
    <n v="9"/>
    <n v="0"/>
    <n v="224.42400000000006"/>
    <n v="0.52062335344040378"/>
  </r>
  <r>
    <x v="1108"/>
    <x v="22"/>
    <s v="TEC-AC-10002049"/>
    <x v="2"/>
    <x v="9"/>
    <n v="843.9"/>
    <s v="CA-2018-121027"/>
    <n v="0"/>
    <n v="2"/>
    <n v="0"/>
    <n v="371.31600000000003"/>
    <n v="0.52062335344040378"/>
  </r>
  <r>
    <x v="1108"/>
    <x v="32"/>
    <s v="TEC-AC-10003614"/>
    <x v="2"/>
    <x v="9"/>
    <n v="23.18"/>
    <s v="CA-2018-162936"/>
    <n v="1"/>
    <n v="2"/>
    <n v="0"/>
    <n v="7.6493999999999982"/>
    <n v="0.52062335344040378"/>
  </r>
  <r>
    <x v="1108"/>
    <x v="20"/>
    <s v="TEC-PH-10002538"/>
    <x v="2"/>
    <x v="6"/>
    <n v="37.909999999999997"/>
    <s v="CA-2018-117947"/>
    <n v="0"/>
    <n v="1"/>
    <n v="0"/>
    <n v="10.993899999999996"/>
    <n v="0.41105220110552465"/>
  </r>
  <r>
    <x v="1108"/>
    <x v="0"/>
    <s v="OFF-BI-10001098"/>
    <x v="0"/>
    <x v="3"/>
    <n v="21.379999999999995"/>
    <s v="CA-2018-112809"/>
    <n v="0"/>
    <n v="5"/>
    <n v="0.8"/>
    <n v="-33.139000000000003"/>
    <n v="0.46881743173671325"/>
  </r>
  <r>
    <x v="1108"/>
    <x v="10"/>
    <s v="OFF-BI-10004817"/>
    <x v="0"/>
    <x v="3"/>
    <n v="10.782000000000002"/>
    <s v="CA-2018-122028"/>
    <n v="1"/>
    <n v="3"/>
    <n v="0.7"/>
    <n v="-7.9067999999999969"/>
    <n v="0.46881743173671325"/>
  </r>
  <r>
    <x v="1108"/>
    <x v="20"/>
    <s v="FUR-FU-10000010"/>
    <x v="1"/>
    <x v="8"/>
    <n v="9.94"/>
    <s v="CA-2018-117947"/>
    <n v="0"/>
    <n v="2"/>
    <n v="0"/>
    <n v="3.0813999999999995"/>
    <n v="0.4595170286641902"/>
  </r>
  <r>
    <x v="1108"/>
    <x v="10"/>
    <s v="OFF-AR-10001419"/>
    <x v="0"/>
    <x v="4"/>
    <n v="9.9120000000000008"/>
    <s v="CA-2018-163069"/>
    <n v="1"/>
    <n v="3"/>
    <n v="0.2"/>
    <n v="1.2389999999999994"/>
    <n v="0.45632477063632687"/>
  </r>
  <r>
    <x v="1108"/>
    <x v="0"/>
    <s v="OFF-BI-10001636"/>
    <x v="0"/>
    <x v="3"/>
    <n v="6.743999999999998"/>
    <s v="CA-2018-112809"/>
    <n v="0"/>
    <n v="4"/>
    <n v="0.8"/>
    <n v="-11.4648"/>
    <n v="0.46881743173671325"/>
  </r>
  <r>
    <x v="1109"/>
    <x v="32"/>
    <s v="OFF-BI-10003925"/>
    <x v="0"/>
    <x v="3"/>
    <n v="387.99"/>
    <s v="CA-2018-132339"/>
    <n v="1"/>
    <n v="1"/>
    <n v="0"/>
    <n v="182.3553"/>
    <n v="0.46881743173671325"/>
  </r>
  <r>
    <x v="1109"/>
    <x v="27"/>
    <s v="OFF-BI-10002133"/>
    <x v="0"/>
    <x v="3"/>
    <n v="102.72"/>
    <s v="US-2018-100398"/>
    <n v="1"/>
    <n v="3"/>
    <n v="0.2"/>
    <n v="37.235999999999997"/>
    <n v="0.46881743173671325"/>
  </r>
  <r>
    <x v="1109"/>
    <x v="32"/>
    <s v="OFF-PA-10000552"/>
    <x v="0"/>
    <x v="0"/>
    <n v="19.440000000000001"/>
    <s v="CA-2018-115777"/>
    <n v="1"/>
    <n v="3"/>
    <n v="0"/>
    <n v="9.3312000000000008"/>
    <n v="0.43613829632717294"/>
  </r>
  <r>
    <x v="1109"/>
    <x v="1"/>
    <s v="OFF-BI-10002393"/>
    <x v="0"/>
    <x v="3"/>
    <n v="2.2959999999999994"/>
    <s v="CA-2018-101728"/>
    <n v="1"/>
    <n v="2"/>
    <n v="0.8"/>
    <n v="-3.9032000000000009"/>
    <n v="0.46881743173671325"/>
  </r>
  <r>
    <x v="1110"/>
    <x v="4"/>
    <s v="OFF-BI-10002867"/>
    <x v="0"/>
    <x v="3"/>
    <n v="239.12000000000003"/>
    <s v="US-2018-111241"/>
    <n v="1"/>
    <n v="5"/>
    <n v="0.2"/>
    <n v="77.71399999999997"/>
    <n v="0.46881743173671325"/>
  </r>
  <r>
    <x v="1110"/>
    <x v="4"/>
    <s v="OFF-ST-10000777"/>
    <x v="0"/>
    <x v="1"/>
    <n v="226.56"/>
    <s v="CA-2018-119011"/>
    <n v="1"/>
    <n v="6"/>
    <n v="0"/>
    <n v="63.436800000000005"/>
    <n v="0.44610841445725197"/>
  </r>
  <r>
    <x v="1110"/>
    <x v="4"/>
    <s v="TEC-PH-10003171"/>
    <x v="2"/>
    <x v="6"/>
    <n v="107.88"/>
    <s v="CA-2018-119011"/>
    <n v="0"/>
    <n v="3"/>
    <n v="0.2"/>
    <n v="10.787999999999997"/>
    <n v="0.41105220110552465"/>
  </r>
  <r>
    <x v="1110"/>
    <x v="32"/>
    <s v="OFF-ST-10000344"/>
    <x v="0"/>
    <x v="1"/>
    <n v="40.29"/>
    <s v="CA-2018-137344"/>
    <n v="1"/>
    <n v="3"/>
    <n v="0"/>
    <n v="10.475399999999999"/>
    <n v="0.44610841445725197"/>
  </r>
  <r>
    <x v="1110"/>
    <x v="25"/>
    <s v="TEC-PH-10003171"/>
    <x v="2"/>
    <x v="6"/>
    <n v="35.96"/>
    <s v="US-2018-114356"/>
    <n v="1"/>
    <n v="1"/>
    <n v="0.2"/>
    <n v="3.5959999999999983"/>
    <n v="0.41105220110552465"/>
  </r>
  <r>
    <x v="1110"/>
    <x v="4"/>
    <s v="OFF-PA-10001639"/>
    <x v="0"/>
    <x v="0"/>
    <n v="25.92"/>
    <s v="CA-2018-105326"/>
    <n v="1"/>
    <n v="4"/>
    <n v="0"/>
    <n v="12.441600000000001"/>
    <n v="0.43613829632717294"/>
  </r>
  <r>
    <x v="1110"/>
    <x v="4"/>
    <s v="OFF-SU-10004768"/>
    <x v="0"/>
    <x v="14"/>
    <n v="17.22"/>
    <s v="CA-2018-119011"/>
    <n v="0"/>
    <n v="3"/>
    <n v="0"/>
    <n v="5.1659999999999986"/>
    <n v="0.53938093436526824"/>
  </r>
  <r>
    <x v="1111"/>
    <x v="20"/>
    <s v="OFF-BI-10001359"/>
    <x v="0"/>
    <x v="3"/>
    <n v="4305.5520000000006"/>
    <s v="US-2018-102183"/>
    <n v="1"/>
    <n v="6"/>
    <n v="0.2"/>
    <n v="1453.1237999999996"/>
    <n v="0.46881743173671325"/>
  </r>
  <r>
    <x v="1111"/>
    <x v="29"/>
    <s v="FUR-CH-10000015"/>
    <x v="1"/>
    <x v="5"/>
    <n v="866.4"/>
    <s v="CA-2018-155705"/>
    <n v="1"/>
    <n v="4"/>
    <n v="0"/>
    <n v="225.26400000000001"/>
    <n v="0.46529189879902266"/>
  </r>
  <r>
    <x v="1111"/>
    <x v="22"/>
    <s v="OFF-ST-10000025"/>
    <x v="0"/>
    <x v="1"/>
    <n v="572.58000000000004"/>
    <s v="CA-2018-121489"/>
    <n v="1"/>
    <n v="6"/>
    <n v="0"/>
    <n v="34.354799999999955"/>
    <n v="0.44610841445725197"/>
  </r>
  <r>
    <x v="1111"/>
    <x v="4"/>
    <s v="FUR-TA-10001539"/>
    <x v="1"/>
    <x v="13"/>
    <n v="568.72800000000007"/>
    <s v="US-2018-109253"/>
    <n v="1"/>
    <n v="3"/>
    <n v="0.2"/>
    <n v="28.436399999999935"/>
    <n v="0.55975208308209756"/>
  </r>
  <r>
    <x v="1111"/>
    <x v="4"/>
    <s v="TEC-PH-10004667"/>
    <x v="2"/>
    <x v="6"/>
    <n v="431.96800000000007"/>
    <s v="US-2018-109253"/>
    <n v="0"/>
    <n v="4"/>
    <n v="0.2"/>
    <n v="37.797199999999975"/>
    <n v="0.41105220110552465"/>
  </r>
  <r>
    <x v="1111"/>
    <x v="22"/>
    <s v="FUR-CH-10004698"/>
    <x v="1"/>
    <x v="5"/>
    <n v="388.70400000000006"/>
    <s v="CA-2018-121489"/>
    <n v="0"/>
    <n v="6"/>
    <n v="0.2"/>
    <n v="38.870400000000018"/>
    <n v="0.46529189879902266"/>
  </r>
  <r>
    <x v="1111"/>
    <x v="36"/>
    <s v="OFF-PA-10000357"/>
    <x v="0"/>
    <x v="0"/>
    <n v="277.39999999999998"/>
    <s v="CA-2018-112956"/>
    <n v="1"/>
    <n v="5"/>
    <n v="0"/>
    <n v="133.15199999999999"/>
    <n v="0.43613829632717294"/>
  </r>
  <r>
    <x v="1111"/>
    <x v="26"/>
    <s v="OFF-ST-10000036"/>
    <x v="0"/>
    <x v="1"/>
    <n v="237.09600000000003"/>
    <s v="CA-2018-117646"/>
    <n v="1"/>
    <n v="3"/>
    <n v="0.2"/>
    <n v="20.745899999999985"/>
    <n v="0.44610841445725197"/>
  </r>
  <r>
    <x v="1111"/>
    <x v="4"/>
    <s v="OFF-AP-10002867"/>
    <x v="0"/>
    <x v="12"/>
    <n v="203.52"/>
    <s v="US-2018-109253"/>
    <n v="0"/>
    <n v="3"/>
    <n v="0"/>
    <n v="54.950400000000002"/>
    <n v="0.49507917887403441"/>
  </r>
  <r>
    <x v="1111"/>
    <x v="4"/>
    <s v="FUR-FU-10000193"/>
    <x v="1"/>
    <x v="8"/>
    <n v="129.91999999999999"/>
    <s v="US-2018-109253"/>
    <n v="0"/>
    <n v="4"/>
    <n v="0"/>
    <n v="10.393599999999992"/>
    <n v="0.4595170286641902"/>
  </r>
  <r>
    <x v="1111"/>
    <x v="4"/>
    <s v="OFF-BI-10000962"/>
    <x v="0"/>
    <x v="3"/>
    <n v="117.14400000000001"/>
    <s v="US-2018-109253"/>
    <n v="0"/>
    <n v="9"/>
    <n v="0.2"/>
    <n v="42.464699999999993"/>
    <n v="0.46881743173671325"/>
  </r>
  <r>
    <x v="1111"/>
    <x v="36"/>
    <s v="FUR-FU-10004960"/>
    <x v="1"/>
    <x v="8"/>
    <n v="91.92"/>
    <s v="CA-2018-112956"/>
    <n v="0"/>
    <n v="4"/>
    <n v="0"/>
    <n v="31.252800000000001"/>
    <n v="0.4595170286641902"/>
  </r>
  <r>
    <x v="1111"/>
    <x v="12"/>
    <s v="OFF-PA-10003395"/>
    <x v="0"/>
    <x v="0"/>
    <n v="83.88"/>
    <s v="CA-2018-144750"/>
    <n v="1"/>
    <n v="1"/>
    <n v="0.2"/>
    <n v="29.357999999999997"/>
    <n v="0.43613829632717294"/>
  </r>
  <r>
    <x v="1111"/>
    <x v="4"/>
    <s v="OFF-LA-10001158"/>
    <x v="0"/>
    <x v="2"/>
    <n v="51.75"/>
    <s v="US-2018-109253"/>
    <n v="0"/>
    <n v="5"/>
    <n v="0"/>
    <n v="24.84"/>
    <n v="0.4647369236065339"/>
  </r>
  <r>
    <x v="1111"/>
    <x v="22"/>
    <s v="TEC-AC-10000682"/>
    <x v="2"/>
    <x v="9"/>
    <n v="33.18"/>
    <s v="CA-2018-121489"/>
    <n v="0"/>
    <n v="2"/>
    <n v="0"/>
    <n v="11.613"/>
    <n v="0.52062335344040378"/>
  </r>
  <r>
    <x v="1111"/>
    <x v="28"/>
    <s v="OFF-SU-10000381"/>
    <x v="0"/>
    <x v="14"/>
    <n v="37.24"/>
    <s v="CA-2018-126956"/>
    <n v="1"/>
    <n v="4"/>
    <n v="0"/>
    <n v="10.799599999999998"/>
    <n v="0.53938093436526824"/>
  </r>
  <r>
    <x v="1111"/>
    <x v="28"/>
    <s v="OFF-FA-10002280"/>
    <x v="0"/>
    <x v="7"/>
    <n v="35"/>
    <s v="CA-2018-126956"/>
    <n v="0"/>
    <n v="7"/>
    <n v="0"/>
    <n v="16.8"/>
    <n v="0.51168203684699509"/>
  </r>
  <r>
    <x v="1111"/>
    <x v="20"/>
    <s v="OFF-BI-10003476"/>
    <x v="0"/>
    <x v="3"/>
    <n v="32.088000000000001"/>
    <s v="US-2018-102183"/>
    <n v="0"/>
    <n v="7"/>
    <n v="0.2"/>
    <n v="11.2308"/>
    <n v="0.46881743173671325"/>
  </r>
  <r>
    <x v="1111"/>
    <x v="36"/>
    <s v="FUR-FU-10003976"/>
    <x v="1"/>
    <x v="8"/>
    <n v="25.16"/>
    <s v="CA-2018-112956"/>
    <n v="0"/>
    <n v="2"/>
    <n v="0"/>
    <n v="8.5543999999999976"/>
    <n v="0.4595170286641902"/>
  </r>
  <r>
    <x v="1111"/>
    <x v="26"/>
    <s v="FUR-FU-10001037"/>
    <x v="1"/>
    <x v="8"/>
    <n v="22.752000000000002"/>
    <s v="CA-2018-117646"/>
    <n v="0"/>
    <n v="3"/>
    <n v="0.2"/>
    <n v="7.1099999999999994"/>
    <n v="0.4595170286641902"/>
  </r>
  <r>
    <x v="1111"/>
    <x v="4"/>
    <s v="OFF-AR-10000203"/>
    <x v="0"/>
    <x v="4"/>
    <n v="17.12"/>
    <s v="US-2018-109253"/>
    <n v="0"/>
    <n v="4"/>
    <n v="0"/>
    <n v="4.9647999999999985"/>
    <n v="0.45632477063632687"/>
  </r>
  <r>
    <x v="1111"/>
    <x v="28"/>
    <s v="OFF-EN-10004459"/>
    <x v="0"/>
    <x v="11"/>
    <n v="15.28"/>
    <s v="CA-2018-126956"/>
    <n v="0"/>
    <n v="2"/>
    <n v="0"/>
    <n v="7.4871999999999996"/>
    <n v="0.44424167803735209"/>
  </r>
  <r>
    <x v="1111"/>
    <x v="26"/>
    <s v="OFF-PA-10001950"/>
    <x v="0"/>
    <x v="0"/>
    <n v="6.6720000000000006"/>
    <s v="CA-2018-117646"/>
    <n v="0"/>
    <n v="1"/>
    <n v="0.2"/>
    <n v="2.0849999999999991"/>
    <n v="0.43613829632717294"/>
  </r>
  <r>
    <x v="1112"/>
    <x v="2"/>
    <s v="FUR-TA-10002356"/>
    <x v="1"/>
    <x v="13"/>
    <n v="314.53199999999998"/>
    <s v="US-2018-132381"/>
    <n v="1"/>
    <n v="2"/>
    <n v="0.4"/>
    <n v="-83.875200000000035"/>
    <n v="0.55975208308209756"/>
  </r>
  <r>
    <x v="1112"/>
    <x v="4"/>
    <s v="FUR-TA-10001768"/>
    <x v="1"/>
    <x v="13"/>
    <n v="210.00800000000001"/>
    <s v="CA-2018-131037"/>
    <n v="1"/>
    <n v="1"/>
    <n v="0.2"/>
    <n v="2.625099999999982"/>
    <n v="0.55975208308209756"/>
  </r>
  <r>
    <x v="1113"/>
    <x v="16"/>
    <s v="TEC-PH-10001459"/>
    <x v="2"/>
    <x v="6"/>
    <n v="4367.8960000000006"/>
    <s v="CA-2018-129021"/>
    <n v="1"/>
    <n v="13"/>
    <n v="0.2"/>
    <n v="327.59220000000005"/>
    <n v="0.41105220110552465"/>
  </r>
  <r>
    <x v="1113"/>
    <x v="16"/>
    <s v="OFF-AP-10003040"/>
    <x v="0"/>
    <x v="12"/>
    <n v="161.376"/>
    <s v="CA-2018-129021"/>
    <n v="0"/>
    <n v="6"/>
    <n v="0.2"/>
    <n v="12.103199999999994"/>
    <n v="0.49507917887403441"/>
  </r>
  <r>
    <x v="1113"/>
    <x v="16"/>
    <s v="OFF-PA-10000241"/>
    <x v="0"/>
    <x v="0"/>
    <n v="49.568000000000005"/>
    <s v="CA-2018-129021"/>
    <n v="0"/>
    <n v="2"/>
    <n v="0.2"/>
    <n v="15.489999999999997"/>
    <n v="0.43613829632717294"/>
  </r>
  <r>
    <x v="1113"/>
    <x v="16"/>
    <s v="OFF-PA-10000141"/>
    <x v="0"/>
    <x v="0"/>
    <n v="8.7200000000000006"/>
    <s v="CA-2018-129021"/>
    <n v="0"/>
    <n v="5"/>
    <n v="0.2"/>
    <n v="2.9429999999999992"/>
    <n v="0.43613829632717294"/>
  </r>
  <r>
    <x v="1113"/>
    <x v="16"/>
    <s v="FUR-FU-10001852"/>
    <x v="1"/>
    <x v="8"/>
    <n v="2.7840000000000003"/>
    <s v="CA-2018-129021"/>
    <n v="0"/>
    <n v="2"/>
    <n v="0.2"/>
    <n v="0.41759999999999986"/>
    <n v="0.4595170286641902"/>
  </r>
  <r>
    <x v="1114"/>
    <x v="10"/>
    <s v="OFF-AP-10000938"/>
    <x v="0"/>
    <x v="12"/>
    <n v="646.27200000000005"/>
    <s v="CA-2018-139717"/>
    <n v="1"/>
    <n v="8"/>
    <n v="0.2"/>
    <n v="64.627199999999988"/>
    <n v="0.49507917887403441"/>
  </r>
  <r>
    <x v="1114"/>
    <x v="20"/>
    <s v="OFF-BI-10003910"/>
    <x v="0"/>
    <x v="3"/>
    <n v="24.672000000000001"/>
    <s v="CA-2018-123043"/>
    <n v="1"/>
    <n v="4"/>
    <n v="0.2"/>
    <n v="7.71"/>
    <n v="0.46881743173671325"/>
  </r>
  <r>
    <x v="1114"/>
    <x v="10"/>
    <s v="OFF-PA-10002195"/>
    <x v="0"/>
    <x v="0"/>
    <n v="10.368000000000002"/>
    <s v="CA-2018-139717"/>
    <n v="0"/>
    <n v="2"/>
    <n v="0.2"/>
    <n v="3.7584"/>
    <n v="0.43613829632717294"/>
  </r>
  <r>
    <x v="1114"/>
    <x v="20"/>
    <s v="OFF-BI-10000138"/>
    <x v="0"/>
    <x v="3"/>
    <n v="3.7439999999999998"/>
    <s v="CA-2018-123043"/>
    <n v="0"/>
    <n v="1"/>
    <n v="0.2"/>
    <n v="1.3104"/>
    <n v="0.46881743173671325"/>
  </r>
  <r>
    <x v="1115"/>
    <x v="25"/>
    <s v="OFF-PA-10001790"/>
    <x v="0"/>
    <x v="0"/>
    <n v="192.16000000000003"/>
    <s v="CA-2018-114636"/>
    <n v="1"/>
    <n v="5"/>
    <n v="0.2"/>
    <n v="67.255999999999986"/>
    <n v="0.43613829632717294"/>
  </r>
  <r>
    <x v="1115"/>
    <x v="2"/>
    <s v="FUR-BO-10001798"/>
    <x v="1"/>
    <x v="10"/>
    <n v="130.97999999999999"/>
    <s v="CA-2018-159793"/>
    <n v="1"/>
    <n v="2"/>
    <n v="0.5"/>
    <n v="-89.066399999999987"/>
    <n v="0.5176847302647779"/>
  </r>
  <r>
    <x v="1115"/>
    <x v="10"/>
    <s v="OFF-ST-10003996"/>
    <x v="0"/>
    <x v="1"/>
    <n v="25.695999999999998"/>
    <s v="US-2018-105697"/>
    <n v="1"/>
    <n v="2"/>
    <n v="0.2"/>
    <n v="1.9271999999999991"/>
    <n v="0.44610841445725197"/>
  </r>
  <r>
    <x v="1115"/>
    <x v="15"/>
    <s v="OFF-AR-10003560"/>
    <x v="0"/>
    <x v="4"/>
    <n v="9.7280000000000015"/>
    <s v="CA-2018-101210"/>
    <n v="1"/>
    <n v="2"/>
    <n v="0.2"/>
    <n v="1.702399999999999"/>
    <n v="0.45632477063632687"/>
  </r>
  <r>
    <x v="1115"/>
    <x v="15"/>
    <s v="OFF-PA-10000130"/>
    <x v="0"/>
    <x v="0"/>
    <n v="3.4240000000000004"/>
    <s v="CA-2018-101210"/>
    <n v="0"/>
    <n v="1"/>
    <n v="0.2"/>
    <n v="1.0699999999999996"/>
    <n v="0.43613829632717294"/>
  </r>
  <r>
    <x v="1116"/>
    <x v="1"/>
    <s v="FUR-FU-10000222"/>
    <x v="1"/>
    <x v="8"/>
    <n v="64.959999999999994"/>
    <s v="CA-2018-157350"/>
    <n v="1"/>
    <n v="5"/>
    <n v="0.6"/>
    <n v="-43.847999999999985"/>
    <n v="0.4595170286641902"/>
  </r>
  <r>
    <x v="1116"/>
    <x v="14"/>
    <s v="OFF-ST-10000344"/>
    <x v="0"/>
    <x v="1"/>
    <n v="53.72"/>
    <s v="CA-2018-132584"/>
    <n v="1"/>
    <n v="4"/>
    <n v="0"/>
    <n v="13.967199999999998"/>
    <n v="0.44610841445725197"/>
  </r>
  <r>
    <x v="1116"/>
    <x v="5"/>
    <s v="TEC-AC-10000158"/>
    <x v="2"/>
    <x v="9"/>
    <n v="71.98"/>
    <s v="CA-2018-128475"/>
    <n v="1"/>
    <n v="2"/>
    <n v="0"/>
    <n v="15.1158"/>
    <n v="0.52062335344040378"/>
  </r>
  <r>
    <x v="1117"/>
    <x v="32"/>
    <s v="FUR-TA-10004915"/>
    <x v="1"/>
    <x v="13"/>
    <n v="1488.4239999999998"/>
    <s v="US-2018-134481"/>
    <n v="1"/>
    <n v="7"/>
    <n v="0.3"/>
    <n v="-297.68479999999983"/>
    <n v="0.55975208308209756"/>
  </r>
  <r>
    <x v="1117"/>
    <x v="4"/>
    <s v="TEC-CO-10001571"/>
    <x v="2"/>
    <x v="16"/>
    <n v="879.98400000000004"/>
    <s v="CA-2018-161956"/>
    <n v="1"/>
    <n v="2"/>
    <n v="0.2"/>
    <n v="329.99400000000003"/>
    <n v="0.55185675810753509"/>
  </r>
  <r>
    <x v="1117"/>
    <x v="4"/>
    <s v="OFF-BI-10003650"/>
    <x v="0"/>
    <x v="3"/>
    <n v="841.5680000000001"/>
    <s v="CA-2018-161956"/>
    <n v="0"/>
    <n v="2"/>
    <n v="0.2"/>
    <n v="294.54879999999991"/>
    <n v="0.46881743173671325"/>
  </r>
  <r>
    <x v="1117"/>
    <x v="4"/>
    <s v="OFF-ST-10001370"/>
    <x v="0"/>
    <x v="1"/>
    <n v="354.90000000000003"/>
    <s v="CA-2018-161956"/>
    <n v="0"/>
    <n v="5"/>
    <n v="0"/>
    <n v="17.744999999999962"/>
    <n v="0.44610841445725197"/>
  </r>
  <r>
    <x v="1117"/>
    <x v="20"/>
    <s v="TEC-PH-10000455"/>
    <x v="2"/>
    <x v="6"/>
    <n v="347.96999999999997"/>
    <s v="US-2018-139465"/>
    <n v="1"/>
    <n v="3"/>
    <n v="0"/>
    <n v="100.91129999999997"/>
    <n v="0.41105220110552465"/>
  </r>
  <r>
    <x v="1117"/>
    <x v="4"/>
    <s v="OFF-AP-10001242"/>
    <x v="0"/>
    <x v="12"/>
    <n v="321.92"/>
    <s v="CA-2018-161956"/>
    <n v="0"/>
    <n v="4"/>
    <n v="0"/>
    <n v="96.575999999999993"/>
    <n v="0.49507917887403441"/>
  </r>
  <r>
    <x v="1117"/>
    <x v="4"/>
    <s v="FUR-CH-10004886"/>
    <x v="1"/>
    <x v="5"/>
    <n v="230.28000000000003"/>
    <s v="CA-2018-161956"/>
    <n v="0"/>
    <n v="3"/>
    <n v="0.2"/>
    <n v="23.027999999999992"/>
    <n v="0.46529189879902266"/>
  </r>
  <r>
    <x v="1117"/>
    <x v="4"/>
    <s v="FUR-FU-10002937"/>
    <x v="1"/>
    <x v="8"/>
    <n v="198.46"/>
    <s v="CA-2018-161956"/>
    <n v="0"/>
    <n v="2"/>
    <n v="0"/>
    <n v="99.23"/>
    <n v="0.4595170286641902"/>
  </r>
  <r>
    <x v="1117"/>
    <x v="12"/>
    <s v="FUR-FU-10004973"/>
    <x v="1"/>
    <x v="8"/>
    <n v="120.57600000000001"/>
    <s v="CA-2018-163097"/>
    <n v="1"/>
    <n v="8"/>
    <n v="0.2"/>
    <n v="33.1584"/>
    <n v="0.4595170286641902"/>
  </r>
  <r>
    <x v="1117"/>
    <x v="4"/>
    <s v="OFF-PA-10001289"/>
    <x v="0"/>
    <x v="0"/>
    <n v="116.28"/>
    <s v="CA-2018-161956"/>
    <n v="0"/>
    <n v="3"/>
    <n v="0"/>
    <n v="56.977199999999996"/>
    <n v="0.43613829632717294"/>
  </r>
  <r>
    <x v="1117"/>
    <x v="20"/>
    <s v="OFF-ST-10002352"/>
    <x v="0"/>
    <x v="1"/>
    <n v="63.84"/>
    <s v="US-2018-139465"/>
    <n v="0"/>
    <n v="8"/>
    <n v="0"/>
    <n v="16.598399999999998"/>
    <n v="0.44610841445725197"/>
  </r>
  <r>
    <x v="1117"/>
    <x v="2"/>
    <s v="TEC-AC-10001908"/>
    <x v="2"/>
    <x v="9"/>
    <n v="1119.8880000000001"/>
    <s v="CA-2018-130036"/>
    <n v="1"/>
    <n v="14"/>
    <n v="0.2"/>
    <n v="209.97899999999993"/>
    <n v="0.52062335344040378"/>
  </r>
  <r>
    <x v="1117"/>
    <x v="20"/>
    <s v="OFF-BI-10003910"/>
    <x v="0"/>
    <x v="3"/>
    <n v="37.008000000000003"/>
    <s v="US-2018-139465"/>
    <n v="0"/>
    <n v="6"/>
    <n v="0.2"/>
    <n v="11.565"/>
    <n v="0.46881743173671325"/>
  </r>
  <r>
    <x v="1117"/>
    <x v="4"/>
    <s v="OFF-SU-10002503"/>
    <x v="0"/>
    <x v="14"/>
    <n v="28.4"/>
    <s v="CA-2018-161956"/>
    <n v="0"/>
    <n v="5"/>
    <n v="0"/>
    <n v="8.2359999999999989"/>
    <n v="0.53938093436526824"/>
  </r>
  <r>
    <x v="1117"/>
    <x v="16"/>
    <s v="OFF-AP-10000804"/>
    <x v="0"/>
    <x v="12"/>
    <n v="14.336000000000002"/>
    <s v="CA-2018-101273"/>
    <n v="1"/>
    <n v="4"/>
    <n v="0.2"/>
    <n v="0.89599999999999991"/>
    <n v="0.49507917887403441"/>
  </r>
  <r>
    <x v="1117"/>
    <x v="2"/>
    <s v="OFF-PA-10000528"/>
    <x v="0"/>
    <x v="0"/>
    <n v="12.672000000000001"/>
    <s v="CA-2018-130036"/>
    <n v="0"/>
    <n v="3"/>
    <n v="0.2"/>
    <n v="3.96"/>
    <n v="0.43613829632717294"/>
  </r>
  <r>
    <x v="1117"/>
    <x v="0"/>
    <s v="OFF-AR-10003338"/>
    <x v="0"/>
    <x v="4"/>
    <n v="5.9520000000000008"/>
    <s v="CA-2018-155047"/>
    <n v="1"/>
    <n v="1"/>
    <n v="0.2"/>
    <n v="0.37200000000000011"/>
    <n v="0.45632477063632687"/>
  </r>
  <r>
    <x v="1117"/>
    <x v="15"/>
    <s v="OFF-PA-10004888"/>
    <x v="0"/>
    <x v="0"/>
    <n v="5.1840000000000011"/>
    <s v="CA-2018-133501"/>
    <n v="1"/>
    <n v="1"/>
    <n v="0.2"/>
    <n v="1.8144"/>
    <n v="0.43613829632717294"/>
  </r>
  <r>
    <x v="1117"/>
    <x v="16"/>
    <s v="OFF-EN-10004030"/>
    <x v="0"/>
    <x v="11"/>
    <n v="2.8960000000000004"/>
    <s v="US-2018-162208"/>
    <n v="1"/>
    <n v="1"/>
    <n v="0.2"/>
    <n v="0.97739999999999994"/>
    <n v="0.44424167803735209"/>
  </r>
  <r>
    <x v="1118"/>
    <x v="22"/>
    <s v="FUR-TA-10000617"/>
    <x v="1"/>
    <x v="13"/>
    <n v="1137.75"/>
    <s v="CA-2018-126067"/>
    <n v="1"/>
    <n v="5"/>
    <n v="0"/>
    <n v="250.30500000000004"/>
    <n v="0.55975208308209756"/>
  </r>
  <r>
    <x v="1118"/>
    <x v="22"/>
    <s v="OFF-BI-10001658"/>
    <x v="0"/>
    <x v="3"/>
    <n v="99.680000000000021"/>
    <s v="CA-2018-126067"/>
    <n v="0"/>
    <n v="5"/>
    <n v="0.2"/>
    <n v="32.396000000000001"/>
    <n v="0.46881743173671325"/>
  </r>
  <r>
    <x v="1118"/>
    <x v="21"/>
    <s v="OFF-AP-10001947"/>
    <x v="0"/>
    <x v="12"/>
    <n v="91.6"/>
    <s v="US-2018-169502"/>
    <n v="1"/>
    <n v="5"/>
    <n v="0"/>
    <n v="26.563999999999997"/>
    <n v="0.49507917887403441"/>
  </r>
  <r>
    <x v="1118"/>
    <x v="22"/>
    <s v="TEC-PH-10000912"/>
    <x v="2"/>
    <x v="6"/>
    <n v="35.167999999999999"/>
    <s v="CA-2018-126067"/>
    <n v="0"/>
    <n v="4"/>
    <n v="0.2"/>
    <n v="11.429599999999999"/>
    <n v="0.41105220110552465"/>
  </r>
  <r>
    <x v="1118"/>
    <x v="1"/>
    <s v="OFF-PA-10001461"/>
    <x v="0"/>
    <x v="0"/>
    <n v="26.720000000000002"/>
    <s v="CA-2018-146920"/>
    <n v="1"/>
    <n v="5"/>
    <n v="0.2"/>
    <n v="9.3520000000000003"/>
    <n v="0.43613829632717294"/>
  </r>
  <r>
    <x v="1118"/>
    <x v="1"/>
    <s v="OFF-PA-10002479"/>
    <x v="0"/>
    <x v="0"/>
    <n v="25.344000000000001"/>
    <s v="CA-2018-146920"/>
    <n v="0"/>
    <n v="6"/>
    <n v="0.2"/>
    <n v="7.92"/>
    <n v="0.43613829632717294"/>
  </r>
  <r>
    <x v="1118"/>
    <x v="21"/>
    <s v="OFF-SU-10004115"/>
    <x v="0"/>
    <x v="14"/>
    <n v="21.81"/>
    <s v="US-2018-169502"/>
    <n v="0"/>
    <n v="3"/>
    <n v="0"/>
    <n v="5.8887000000000009"/>
    <n v="0.53938093436526824"/>
  </r>
  <r>
    <x v="1118"/>
    <x v="22"/>
    <s v="OFF-AR-10003856"/>
    <x v="0"/>
    <x v="4"/>
    <n v="5.56"/>
    <s v="CA-2018-126067"/>
    <n v="0"/>
    <n v="2"/>
    <n v="0"/>
    <n v="1.4455999999999998"/>
    <n v="0.45632477063632687"/>
  </r>
  <r>
    <x v="1119"/>
    <x v="4"/>
    <s v="FUR-FU-10003374"/>
    <x v="1"/>
    <x v="8"/>
    <n v="148.02000000000001"/>
    <s v="CA-2018-101014"/>
    <n v="1"/>
    <n v="3"/>
    <n v="0"/>
    <n v="41.445600000000013"/>
    <n v="0.4595170286641902"/>
  </r>
  <r>
    <x v="1119"/>
    <x v="1"/>
    <s v="OFF-LA-10004544"/>
    <x v="0"/>
    <x v="2"/>
    <n v="47.360000000000007"/>
    <s v="CA-2018-144064"/>
    <n v="1"/>
    <n v="4"/>
    <n v="0.2"/>
    <n v="17.759999999999998"/>
    <n v="0.4647369236065339"/>
  </r>
  <r>
    <x v="1119"/>
    <x v="1"/>
    <s v="OFF-ST-10004507"/>
    <x v="0"/>
    <x v="1"/>
    <n v="27.439999999999998"/>
    <s v="CA-2018-144064"/>
    <n v="0"/>
    <n v="2"/>
    <n v="0.2"/>
    <n v="2.4009999999999998"/>
    <n v="0.44610841445725197"/>
  </r>
  <r>
    <x v="1119"/>
    <x v="2"/>
    <s v="OFF-AR-10001972"/>
    <x v="0"/>
    <x v="4"/>
    <n v="9.4080000000000013"/>
    <s v="CA-2018-104024"/>
    <n v="1"/>
    <n v="7"/>
    <n v="0.2"/>
    <n v="0.70560000000000045"/>
    <n v="0.45632477063632687"/>
  </r>
  <r>
    <x v="1119"/>
    <x v="1"/>
    <s v="OFF-BI-10002012"/>
    <x v="0"/>
    <x v="3"/>
    <n v="3.2399999999999993"/>
    <s v="CA-2018-144064"/>
    <n v="0"/>
    <n v="9"/>
    <n v="0.8"/>
    <n v="-5.1840000000000011"/>
    <n v="0.46881743173671325"/>
  </r>
  <r>
    <x v="1120"/>
    <x v="4"/>
    <s v="TEC-PH-10002200"/>
    <x v="2"/>
    <x v="6"/>
    <n v="689.40800000000002"/>
    <s v="CA-2018-107321"/>
    <n v="1"/>
    <n v="4"/>
    <n v="0.2"/>
    <n v="77.558399999999978"/>
    <n v="0.41105220110552465"/>
  </r>
  <r>
    <x v="1120"/>
    <x v="18"/>
    <s v="OFF-AP-10002439"/>
    <x v="0"/>
    <x v="12"/>
    <n v="638.73"/>
    <s v="CA-2018-133004"/>
    <n v="1"/>
    <n v="9"/>
    <n v="0"/>
    <n v="166.06979999999999"/>
    <n v="0.49507917887403441"/>
  </r>
  <r>
    <x v="1120"/>
    <x v="22"/>
    <s v="FUR-CH-10002331"/>
    <x v="1"/>
    <x v="5"/>
    <n v="569.5680000000001"/>
    <s v="CA-2018-154074"/>
    <n v="1"/>
    <n v="2"/>
    <n v="0.2"/>
    <n v="7.119599999999906"/>
    <n v="0.46529189879902266"/>
  </r>
  <r>
    <x v="1120"/>
    <x v="25"/>
    <s v="OFF-PA-10000100"/>
    <x v="0"/>
    <x v="0"/>
    <n v="229.54400000000001"/>
    <s v="US-2018-135062"/>
    <n v="1"/>
    <n v="7"/>
    <n v="0.2"/>
    <n v="83.209699999999998"/>
    <n v="0.43613829632717294"/>
  </r>
  <r>
    <x v="1120"/>
    <x v="4"/>
    <s v="OFF-ST-10001511"/>
    <x v="0"/>
    <x v="1"/>
    <n v="193.95000000000002"/>
    <s v="CA-2018-132619"/>
    <n v="1"/>
    <n v="3"/>
    <n v="0"/>
    <n v="9.6974999999999838"/>
    <n v="0.44610841445725197"/>
  </r>
  <r>
    <x v="1120"/>
    <x v="22"/>
    <s v="OFF-ST-10002370"/>
    <x v="0"/>
    <x v="1"/>
    <n v="149.73000000000002"/>
    <s v="CA-2018-154074"/>
    <n v="0"/>
    <n v="7"/>
    <n v="0"/>
    <n v="43.421699999999994"/>
    <n v="0.44610841445725197"/>
  </r>
  <r>
    <x v="1120"/>
    <x v="8"/>
    <s v="TEC-AC-10003033"/>
    <x v="2"/>
    <x v="9"/>
    <n v="659.9"/>
    <s v="CA-2018-117198"/>
    <n v="1"/>
    <n v="2"/>
    <n v="0"/>
    <n v="217.76699999999994"/>
    <n v="0.52062335344040378"/>
  </r>
  <r>
    <x v="1120"/>
    <x v="12"/>
    <s v="OFF-ST-10000344"/>
    <x v="0"/>
    <x v="1"/>
    <n v="10.744"/>
    <s v="CA-2018-159884"/>
    <n v="1"/>
    <n v="1"/>
    <n v="0.2"/>
    <n v="0.80579999999999963"/>
    <n v="0.44610841445725197"/>
  </r>
  <r>
    <x v="1120"/>
    <x v="12"/>
    <s v="OFF-FA-10000585"/>
    <x v="0"/>
    <x v="7"/>
    <n v="8.3760000000000012"/>
    <s v="CA-2018-159884"/>
    <n v="0"/>
    <n v="3"/>
    <n v="0.2"/>
    <n v="2.7222"/>
    <n v="0.51168203684699509"/>
  </r>
  <r>
    <x v="1120"/>
    <x v="4"/>
    <s v="OFF-BI-10004022"/>
    <x v="0"/>
    <x v="3"/>
    <n v="6.6719999999999988"/>
    <s v="CA-2018-107321"/>
    <n v="0"/>
    <n v="3"/>
    <n v="0.2"/>
    <n v="2.1683999999999997"/>
    <n v="0.46881743173671325"/>
  </r>
  <r>
    <x v="1120"/>
    <x v="11"/>
    <s v="OFF-SU-10002522"/>
    <x v="0"/>
    <x v="14"/>
    <n v="6.2080000000000002"/>
    <s v="CA-2018-127712"/>
    <n v="1"/>
    <n v="2"/>
    <n v="0.2"/>
    <n v="0.69839999999999902"/>
    <n v="0.53938093436526824"/>
  </r>
  <r>
    <x v="1121"/>
    <x v="14"/>
    <s v="FUR-CH-10004875"/>
    <x v="1"/>
    <x v="5"/>
    <n v="498.26000000000005"/>
    <s v="CA-2018-145653"/>
    <n v="1"/>
    <n v="7"/>
    <n v="0"/>
    <n v="134.53020000000001"/>
    <n v="0.46529189879902266"/>
  </r>
  <r>
    <x v="1121"/>
    <x v="22"/>
    <s v="OFF-AP-10001005"/>
    <x v="0"/>
    <x v="12"/>
    <n v="314.60000000000002"/>
    <s v="CA-2018-128041"/>
    <n v="1"/>
    <n v="4"/>
    <n v="0"/>
    <n v="103.81799999999998"/>
    <n v="0.49507917887403441"/>
  </r>
  <r>
    <x v="1121"/>
    <x v="22"/>
    <s v="FUR-TA-10002607"/>
    <x v="1"/>
    <x v="13"/>
    <n v="283.56"/>
    <s v="CA-2018-128041"/>
    <n v="0"/>
    <n v="4"/>
    <n v="0"/>
    <n v="45.36960000000002"/>
    <n v="0.55975208308209756"/>
  </r>
  <r>
    <x v="1121"/>
    <x v="20"/>
    <s v="FUR-FU-10004960"/>
    <x v="1"/>
    <x v="8"/>
    <n v="114.9"/>
    <s v="CA-2018-131625"/>
    <n v="1"/>
    <n v="5"/>
    <n v="0"/>
    <n v="39.066000000000003"/>
    <n v="0.4595170286641902"/>
  </r>
  <r>
    <x v="1121"/>
    <x v="22"/>
    <s v="TEC-AC-10001998"/>
    <x v="2"/>
    <x v="9"/>
    <n v="19.989999999999998"/>
    <s v="CA-2018-107909"/>
    <n v="1"/>
    <n v="1"/>
    <n v="0"/>
    <n v="6.796599999999998"/>
    <n v="0.52062335344040378"/>
  </r>
  <r>
    <x v="1121"/>
    <x v="22"/>
    <s v="OFF-BI-10003476"/>
    <x v="0"/>
    <x v="3"/>
    <n v="22.92"/>
    <s v="CA-2018-107909"/>
    <n v="0"/>
    <n v="5"/>
    <n v="0.2"/>
    <n v="8.0219999999999985"/>
    <n v="0.46881743173671325"/>
  </r>
  <r>
    <x v="1121"/>
    <x v="22"/>
    <s v="OFF-AR-10001166"/>
    <x v="0"/>
    <x v="4"/>
    <n v="7.58"/>
    <s v="US-2018-135230"/>
    <n v="1"/>
    <n v="1"/>
    <n v="0"/>
    <n v="2.9561999999999999"/>
    <n v="0.45632477063632687"/>
  </r>
  <r>
    <x v="1122"/>
    <x v="3"/>
    <s v="OFF-BI-10003650"/>
    <x v="0"/>
    <x v="3"/>
    <n v="1577.94"/>
    <s v="CA-2018-146983"/>
    <n v="1"/>
    <n v="3"/>
    <n v="0"/>
    <n v="757.41120000000001"/>
    <n v="0.46881743173671325"/>
  </r>
  <r>
    <x v="1122"/>
    <x v="20"/>
    <s v="FUR-CH-10003379"/>
    <x v="1"/>
    <x v="5"/>
    <n v="1282.4100000000001"/>
    <s v="CA-2018-157987"/>
    <n v="1"/>
    <n v="5"/>
    <n v="0.1"/>
    <n v="213.73500000000001"/>
    <n v="0.46529189879902266"/>
  </r>
  <r>
    <x v="1122"/>
    <x v="14"/>
    <s v="TEC-PH-10001494"/>
    <x v="2"/>
    <x v="6"/>
    <n v="1199.8"/>
    <s v="CA-2018-137596"/>
    <n v="1"/>
    <n v="4"/>
    <n v="0"/>
    <n v="323.94600000000003"/>
    <n v="0.41105220110552465"/>
  </r>
  <r>
    <x v="1122"/>
    <x v="4"/>
    <s v="FUR-FU-10004188"/>
    <x v="1"/>
    <x v="8"/>
    <n v="511.5"/>
    <s v="CA-2018-169327"/>
    <n v="1"/>
    <n v="5"/>
    <n v="0"/>
    <n v="132.99"/>
    <n v="0.4595170286641902"/>
  </r>
  <r>
    <x v="1122"/>
    <x v="14"/>
    <s v="OFF-ST-10003816"/>
    <x v="0"/>
    <x v="1"/>
    <n v="352.38"/>
    <s v="CA-2018-137596"/>
    <n v="0"/>
    <n v="2"/>
    <n v="0"/>
    <n v="81.047399999999982"/>
    <n v="0.44610841445725197"/>
  </r>
  <r>
    <x v="1122"/>
    <x v="20"/>
    <s v="FUR-TA-10001889"/>
    <x v="1"/>
    <x v="13"/>
    <n v="254.52599999999998"/>
    <s v="CA-2018-157987"/>
    <n v="0"/>
    <n v="1"/>
    <n v="0.4"/>
    <n v="-93.3262"/>
    <n v="0.55975208308209756"/>
  </r>
  <r>
    <x v="1122"/>
    <x v="4"/>
    <s v="FUR-TA-10004607"/>
    <x v="1"/>
    <x v="13"/>
    <n v="236.52800000000002"/>
    <s v="US-2018-163657"/>
    <n v="1"/>
    <n v="2"/>
    <n v="0.2"/>
    <n v="-2.9566000000000088"/>
    <n v="0.55975208308209756"/>
  </r>
  <r>
    <x v="1122"/>
    <x v="1"/>
    <s v="OFF-ST-10003994"/>
    <x v="0"/>
    <x v="1"/>
    <n v="235.92"/>
    <s v="CA-2018-111220"/>
    <n v="1"/>
    <n v="5"/>
    <n v="0.2"/>
    <n v="-44.235000000000007"/>
    <n v="0.44610841445725197"/>
  </r>
  <r>
    <x v="1122"/>
    <x v="22"/>
    <s v="FUR-CH-10003061"/>
    <x v="1"/>
    <x v="5"/>
    <n v="215.976"/>
    <s v="CA-2018-111388"/>
    <n v="1"/>
    <n v="3"/>
    <n v="0.2"/>
    <n v="-2.6997000000000355"/>
    <n v="0.46529189879902266"/>
  </r>
  <r>
    <x v="1122"/>
    <x v="4"/>
    <s v="TEC-PH-10003484"/>
    <x v="2"/>
    <x v="6"/>
    <n v="201.584"/>
    <s v="CA-2018-123001"/>
    <n v="1"/>
    <n v="2"/>
    <n v="0.2"/>
    <n v="12.599000000000004"/>
    <n v="0.41105220110552465"/>
  </r>
  <r>
    <x v="1122"/>
    <x v="20"/>
    <s v="TEC-PH-10003885"/>
    <x v="2"/>
    <x v="6"/>
    <n v="197.96999999999997"/>
    <s v="CA-2018-157987"/>
    <n v="0"/>
    <n v="3"/>
    <n v="0"/>
    <n v="57.41129999999999"/>
    <n v="0.41105220110552465"/>
  </r>
  <r>
    <x v="1122"/>
    <x v="4"/>
    <s v="OFF-BI-10004330"/>
    <x v="0"/>
    <x v="3"/>
    <n v="147.91999999999999"/>
    <s v="CA-2018-169327"/>
    <n v="0"/>
    <n v="5"/>
    <n v="0.2"/>
    <n v="46.224999999999987"/>
    <n v="0.46881743173671325"/>
  </r>
  <r>
    <x v="1122"/>
    <x v="37"/>
    <s v="OFF-PA-10002499"/>
    <x v="0"/>
    <x v="0"/>
    <n v="146.82"/>
    <s v="CA-2018-145037"/>
    <n v="1"/>
    <n v="3"/>
    <n v="0"/>
    <n v="73.41"/>
    <n v="0.43613829632717294"/>
  </r>
  <r>
    <x v="1122"/>
    <x v="37"/>
    <s v="OFF-PA-10000157"/>
    <x v="0"/>
    <x v="0"/>
    <n v="79.92"/>
    <s v="CA-2018-145037"/>
    <n v="0"/>
    <n v="4"/>
    <n v="0"/>
    <n v="37.562399999999997"/>
    <n v="0.43613829632717294"/>
  </r>
  <r>
    <x v="1122"/>
    <x v="4"/>
    <s v="OFF-LA-10004544"/>
    <x v="0"/>
    <x v="2"/>
    <n v="74"/>
    <s v="CA-2018-123001"/>
    <n v="0"/>
    <n v="5"/>
    <n v="0"/>
    <n v="37"/>
    <n v="0.4647369236065339"/>
  </r>
  <r>
    <x v="1122"/>
    <x v="4"/>
    <s v="OFF-AP-10001492"/>
    <x v="0"/>
    <x v="12"/>
    <n v="43.099999999999994"/>
    <s v="CA-2018-169327"/>
    <n v="0"/>
    <n v="5"/>
    <n v="0"/>
    <n v="11.206"/>
    <n v="0.49507917887403441"/>
  </r>
  <r>
    <x v="1122"/>
    <x v="14"/>
    <s v="TEC-AC-10004666"/>
    <x v="2"/>
    <x v="9"/>
    <n v="1928.7800000000002"/>
    <s v="CA-2018-137596"/>
    <n v="0"/>
    <n v="7"/>
    <n v="0"/>
    <n v="829.37540000000024"/>
    <n v="0.52062335344040378"/>
  </r>
  <r>
    <x v="1122"/>
    <x v="20"/>
    <s v="TEC-AC-10002842"/>
    <x v="2"/>
    <x v="9"/>
    <n v="238"/>
    <s v="CA-2018-157987"/>
    <n v="0"/>
    <n v="2"/>
    <n v="0"/>
    <n v="38.080000000000013"/>
    <n v="0.52062335344040378"/>
  </r>
  <r>
    <x v="1122"/>
    <x v="20"/>
    <s v="TEC-AC-10000109"/>
    <x v="2"/>
    <x v="9"/>
    <n v="167.97"/>
    <s v="CA-2018-157987"/>
    <n v="0"/>
    <n v="3"/>
    <n v="0"/>
    <n v="40.31280000000001"/>
    <n v="0.52062335344040378"/>
  </r>
  <r>
    <x v="1122"/>
    <x v="1"/>
    <s v="TEC-AC-10003441"/>
    <x v="2"/>
    <x v="9"/>
    <n v="40.68"/>
    <s v="CA-2018-113075"/>
    <n v="1"/>
    <n v="3"/>
    <n v="0.2"/>
    <n v="-7.1190000000000015"/>
    <n v="0.52062335344040378"/>
  </r>
  <r>
    <x v="1122"/>
    <x v="20"/>
    <s v="OFF-BI-10004970"/>
    <x v="0"/>
    <x v="3"/>
    <n v="26.432000000000002"/>
    <s v="CA-2018-157987"/>
    <n v="0"/>
    <n v="8"/>
    <n v="0.2"/>
    <n v="8.9207999999999998"/>
    <n v="0.46881743173671325"/>
  </r>
  <r>
    <x v="1122"/>
    <x v="20"/>
    <s v="OFF-AR-10000658"/>
    <x v="0"/>
    <x v="4"/>
    <n v="23.1"/>
    <s v="CA-2018-157987"/>
    <n v="0"/>
    <n v="2"/>
    <n v="0"/>
    <n v="6.468"/>
    <n v="0.45632477063632687"/>
  </r>
  <r>
    <x v="1122"/>
    <x v="20"/>
    <s v="OFF-LA-10001641"/>
    <x v="0"/>
    <x v="2"/>
    <n v="18.899999999999999"/>
    <s v="CA-2018-157987"/>
    <n v="0"/>
    <n v="6"/>
    <n v="0"/>
    <n v="9.0719999999999992"/>
    <n v="0.4647369236065339"/>
  </r>
  <r>
    <x v="1122"/>
    <x v="4"/>
    <s v="OFF-BI-10000138"/>
    <x v="0"/>
    <x v="3"/>
    <n v="18.72"/>
    <s v="US-2018-163657"/>
    <n v="0"/>
    <n v="5"/>
    <n v="0.2"/>
    <n v="6.5519999999999996"/>
    <n v="0.46881743173671325"/>
  </r>
  <r>
    <x v="1122"/>
    <x v="20"/>
    <s v="OFF-PA-10003893"/>
    <x v="0"/>
    <x v="0"/>
    <n v="17.12"/>
    <s v="CA-2018-157987"/>
    <n v="0"/>
    <n v="4"/>
    <n v="0"/>
    <n v="7.7039999999999988"/>
    <n v="0.43613829632717294"/>
  </r>
  <r>
    <x v="1122"/>
    <x v="1"/>
    <s v="OFF-FA-10002280"/>
    <x v="0"/>
    <x v="7"/>
    <n v="16"/>
    <s v="CA-2018-111220"/>
    <n v="0"/>
    <n v="4"/>
    <n v="0.2"/>
    <n v="5.6"/>
    <n v="0.51168203684699509"/>
  </r>
  <r>
    <x v="1122"/>
    <x v="10"/>
    <s v="FUR-FU-10002960"/>
    <x v="1"/>
    <x v="8"/>
    <n v="15.072000000000003"/>
    <s v="CA-2018-114552"/>
    <n v="1"/>
    <n v="3"/>
    <n v="0.2"/>
    <n v="4.1448"/>
    <n v="0.4595170286641902"/>
  </r>
  <r>
    <x v="1122"/>
    <x v="20"/>
    <s v="OFF-AP-10000358"/>
    <x v="0"/>
    <x v="12"/>
    <n v="12.98"/>
    <s v="CA-2018-157987"/>
    <n v="0"/>
    <n v="1"/>
    <n v="0"/>
    <n v="3.7641999999999989"/>
    <n v="0.49507917887403441"/>
  </r>
  <r>
    <x v="1122"/>
    <x v="2"/>
    <s v="OFF-PA-10002195"/>
    <x v="0"/>
    <x v="0"/>
    <n v="12.192"/>
    <s v="CA-2018-114216"/>
    <n v="1"/>
    <n v="3"/>
    <n v="0.2"/>
    <n v="4.1147999999999998"/>
    <n v="0.43613829632717294"/>
  </r>
  <r>
    <x v="1122"/>
    <x v="26"/>
    <s v="OFF-LA-10002475"/>
    <x v="0"/>
    <x v="2"/>
    <n v="11.696"/>
    <s v="CA-2018-102218"/>
    <n v="1"/>
    <n v="2"/>
    <n v="0.2"/>
    <n v="3.9473999999999996"/>
    <n v="0.4647369236065339"/>
  </r>
  <r>
    <x v="1122"/>
    <x v="20"/>
    <s v="FUR-FU-10001196"/>
    <x v="1"/>
    <x v="8"/>
    <n v="11.54"/>
    <s v="CA-2018-157987"/>
    <n v="0"/>
    <n v="2"/>
    <n v="0"/>
    <n v="3.4619999999999997"/>
    <n v="0.4595170286641902"/>
  </r>
  <r>
    <x v="1122"/>
    <x v="37"/>
    <s v="OFF-ST-10000918"/>
    <x v="0"/>
    <x v="1"/>
    <n v="10.9"/>
    <s v="CA-2018-145037"/>
    <n v="0"/>
    <n v="1"/>
    <n v="0"/>
    <n v="2.8339999999999996"/>
    <n v="0.44610841445725197"/>
  </r>
  <r>
    <x v="1122"/>
    <x v="4"/>
    <s v="OFF-AR-10001919"/>
    <x v="0"/>
    <x v="4"/>
    <n v="9.3999999999999986"/>
    <s v="CA-2018-123001"/>
    <n v="0"/>
    <n v="5"/>
    <n v="0"/>
    <n v="2.7259999999999995"/>
    <n v="0.45632477063632687"/>
  </r>
  <r>
    <x v="1122"/>
    <x v="4"/>
    <s v="OFF-AR-10000422"/>
    <x v="0"/>
    <x v="4"/>
    <n v="6.57"/>
    <s v="CA-2018-110380"/>
    <n v="1"/>
    <n v="3"/>
    <n v="0"/>
    <n v="1.7738999999999998"/>
    <n v="0.45632477063632687"/>
  </r>
  <r>
    <x v="1122"/>
    <x v="1"/>
    <s v="OFF-AP-10003278"/>
    <x v="0"/>
    <x v="12"/>
    <n v="5.5879999999999992"/>
    <s v="CA-2018-111220"/>
    <n v="0"/>
    <n v="2"/>
    <n v="0.8"/>
    <n v="-15.087600000000002"/>
    <n v="0.49507917887403441"/>
  </r>
  <r>
    <x v="1122"/>
    <x v="20"/>
    <s v="OFF-AR-10004582"/>
    <x v="0"/>
    <x v="4"/>
    <n v="4.92"/>
    <s v="CA-2018-157987"/>
    <n v="0"/>
    <n v="3"/>
    <n v="0"/>
    <n v="2.2139999999999995"/>
    <n v="0.45632477063632687"/>
  </r>
  <r>
    <x v="1123"/>
    <x v="20"/>
    <s v="OFF-PA-10000418"/>
    <x v="0"/>
    <x v="0"/>
    <n v="419.4"/>
    <s v="CA-2018-161067"/>
    <n v="1"/>
    <n v="4"/>
    <n v="0"/>
    <n v="201.31199999999998"/>
    <n v="0.43613829632717294"/>
  </r>
  <r>
    <x v="1123"/>
    <x v="4"/>
    <s v="FUR-BO-10004218"/>
    <x v="1"/>
    <x v="10"/>
    <n v="239.66599999999997"/>
    <s v="US-2018-153255"/>
    <n v="1"/>
    <n v="2"/>
    <n v="0.15"/>
    <n v="14.097999999999999"/>
    <n v="0.5176847302647779"/>
  </r>
  <r>
    <x v="1123"/>
    <x v="20"/>
    <s v="FUR-CH-10004860"/>
    <x v="1"/>
    <x v="5"/>
    <n v="181.76400000000001"/>
    <s v="CA-2018-161067"/>
    <n v="0"/>
    <n v="2"/>
    <n v="0.1"/>
    <n v="-8.0784000000000198"/>
    <n v="0.46529189879902266"/>
  </r>
  <r>
    <x v="1123"/>
    <x v="0"/>
    <s v="FUR-FU-10004622"/>
    <x v="1"/>
    <x v="8"/>
    <n v="108.40000000000002"/>
    <s v="CA-2018-161557"/>
    <n v="1"/>
    <n v="5"/>
    <n v="0.6"/>
    <n v="-105.69000000000003"/>
    <n v="0.4595170286641902"/>
  </r>
  <r>
    <x v="1123"/>
    <x v="20"/>
    <s v="FUR-CH-10004626"/>
    <x v="1"/>
    <x v="5"/>
    <n v="90.801000000000002"/>
    <s v="CA-2018-161067"/>
    <n v="0"/>
    <n v="1"/>
    <n v="0.1"/>
    <n v="14.124599999999999"/>
    <n v="0.46529189879902266"/>
  </r>
  <r>
    <x v="1123"/>
    <x v="4"/>
    <s v="OFF-BI-10002225"/>
    <x v="0"/>
    <x v="3"/>
    <n v="82.56"/>
    <s v="CA-2018-123022"/>
    <n v="1"/>
    <n v="5"/>
    <n v="0.2"/>
    <n v="28.896000000000001"/>
    <n v="0.46881743173671325"/>
  </r>
  <r>
    <x v="1123"/>
    <x v="1"/>
    <s v="OFF-BI-10002429"/>
    <x v="0"/>
    <x v="3"/>
    <n v="42.615999999999993"/>
    <s v="US-2018-122637"/>
    <n v="1"/>
    <n v="7"/>
    <n v="0.8"/>
    <n v="-68.185600000000022"/>
    <n v="0.46881743173671325"/>
  </r>
  <r>
    <x v="1123"/>
    <x v="4"/>
    <s v="TEC-AC-10000474"/>
    <x v="2"/>
    <x v="9"/>
    <n v="284.96999999999997"/>
    <s v="CA-2018-123022"/>
    <n v="0"/>
    <n v="3"/>
    <n v="0"/>
    <n v="85.490999999999957"/>
    <n v="0.52062335344040378"/>
  </r>
  <r>
    <x v="1123"/>
    <x v="1"/>
    <s v="TEC-AC-10004353"/>
    <x v="2"/>
    <x v="9"/>
    <n v="100.80000000000001"/>
    <s v="CA-2018-167626"/>
    <n v="1"/>
    <n v="2"/>
    <n v="0.2"/>
    <n v="21.42"/>
    <n v="0.52062335344040378"/>
  </r>
  <r>
    <x v="1123"/>
    <x v="16"/>
    <s v="OFF-EN-10001219"/>
    <x v="0"/>
    <x v="11"/>
    <n v="24.448"/>
    <s v="CA-2018-146136"/>
    <n v="1"/>
    <n v="4"/>
    <n v="0.2"/>
    <n v="8.8623999999999992"/>
    <n v="0.44424167803735209"/>
  </r>
  <r>
    <x v="1123"/>
    <x v="1"/>
    <s v="OFF-PA-10003424"/>
    <x v="0"/>
    <x v="0"/>
    <n v="8.9039999999999999"/>
    <s v="CA-2018-167626"/>
    <n v="0"/>
    <n v="3"/>
    <n v="0.2"/>
    <n v="3.3389999999999995"/>
    <n v="0.43613829632717294"/>
  </r>
  <r>
    <x v="1123"/>
    <x v="4"/>
    <s v="OFF-AR-10002053"/>
    <x v="0"/>
    <x v="4"/>
    <n v="5.96"/>
    <s v="CA-2018-161823"/>
    <n v="1"/>
    <n v="2"/>
    <n v="0"/>
    <n v="1.6688000000000001"/>
    <n v="0.45632477063632687"/>
  </r>
  <r>
    <x v="1123"/>
    <x v="20"/>
    <s v="OFF-AR-10003251"/>
    <x v="0"/>
    <x v="4"/>
    <n v="5.56"/>
    <s v="CA-2018-161067"/>
    <n v="0"/>
    <n v="2"/>
    <n v="0"/>
    <n v="2.2239999999999998"/>
    <n v="0.45632477063632687"/>
  </r>
  <r>
    <x v="1124"/>
    <x v="4"/>
    <s v="FUR-TA-10001771"/>
    <x v="1"/>
    <x v="13"/>
    <n v="1478.2719999999999"/>
    <s v="CA-2018-116680"/>
    <n v="1"/>
    <n v="8"/>
    <n v="0.2"/>
    <n v="92.392000000000053"/>
    <n v="0.55975208308209756"/>
  </r>
  <r>
    <x v="1124"/>
    <x v="4"/>
    <s v="FUR-TA-10000198"/>
    <x v="1"/>
    <x v="13"/>
    <n v="1322.3520000000001"/>
    <s v="CA-2018-102750"/>
    <n v="1"/>
    <n v="3"/>
    <n v="0.2"/>
    <n v="-99.176400000000001"/>
    <n v="0.55975208308209756"/>
  </r>
  <r>
    <x v="1124"/>
    <x v="1"/>
    <s v="FUR-BO-10000112"/>
    <x v="1"/>
    <x v="10"/>
    <n v="825.17399999999998"/>
    <s v="CA-2018-140326"/>
    <n v="1"/>
    <n v="9"/>
    <n v="0.3"/>
    <n v="-117.88199999999998"/>
    <n v="0.5176847302647779"/>
  </r>
  <r>
    <x v="1124"/>
    <x v="4"/>
    <s v="OFF-BI-10004632"/>
    <x v="0"/>
    <x v="3"/>
    <n v="487.98400000000004"/>
    <s v="CA-2018-141929"/>
    <n v="1"/>
    <n v="2"/>
    <n v="0.2"/>
    <n v="152.49499999999998"/>
    <n v="0.46881743173671325"/>
  </r>
  <r>
    <x v="1124"/>
    <x v="4"/>
    <s v="OFF-ST-10003805"/>
    <x v="0"/>
    <x v="1"/>
    <n v="421.1"/>
    <s v="CA-2018-147410"/>
    <n v="1"/>
    <n v="2"/>
    <n v="0"/>
    <n v="105.27499999999998"/>
    <n v="0.44610841445725197"/>
  </r>
  <r>
    <x v="1124"/>
    <x v="4"/>
    <s v="OFF-ST-10002974"/>
    <x v="0"/>
    <x v="1"/>
    <n v="217.85"/>
    <s v="CA-2018-141929"/>
    <n v="0"/>
    <n v="5"/>
    <n v="0"/>
    <n v="65.35499999999999"/>
    <n v="0.44610841445725197"/>
  </r>
  <r>
    <x v="1124"/>
    <x v="16"/>
    <s v="FUR-CH-10003817"/>
    <x v="1"/>
    <x v="5"/>
    <n v="97.184000000000012"/>
    <s v="US-2018-117450"/>
    <n v="1"/>
    <n v="2"/>
    <n v="0.2"/>
    <n v="6.0740000000000016"/>
    <n v="0.46529189879902266"/>
  </r>
  <r>
    <x v="1124"/>
    <x v="11"/>
    <s v="OFF-BI-10002931"/>
    <x v="0"/>
    <x v="3"/>
    <n v="88.074000000000012"/>
    <s v="US-2018-147655"/>
    <n v="1"/>
    <n v="7"/>
    <n v="0.7"/>
    <n v="-58.71599999999998"/>
    <n v="0.46881743173671325"/>
  </r>
  <r>
    <x v="1124"/>
    <x v="4"/>
    <s v="OFF-ST-10000419"/>
    <x v="0"/>
    <x v="1"/>
    <n v="54.32"/>
    <s v="CA-2018-117261"/>
    <n v="1"/>
    <n v="4"/>
    <n v="0"/>
    <n v="0.54319999999999879"/>
    <n v="0.44610841445725197"/>
  </r>
  <r>
    <x v="1124"/>
    <x v="4"/>
    <s v="TEC-PH-10003589"/>
    <x v="2"/>
    <x v="6"/>
    <n v="43.176000000000002"/>
    <s v="CA-2018-101182"/>
    <n v="1"/>
    <n v="3"/>
    <n v="0.2"/>
    <n v="15.111599999999999"/>
    <n v="0.41105220110552465"/>
  </r>
  <r>
    <x v="1124"/>
    <x v="20"/>
    <s v="TEC-AC-10000171"/>
    <x v="2"/>
    <x v="9"/>
    <n v="91.96"/>
    <s v="CA-2018-120761"/>
    <n v="1"/>
    <n v="4"/>
    <n v="0"/>
    <n v="39.5428"/>
    <n v="0.52062335344040378"/>
  </r>
  <r>
    <x v="1124"/>
    <x v="2"/>
    <s v="TEC-AC-10000199"/>
    <x v="2"/>
    <x v="9"/>
    <n v="19.040000000000003"/>
    <s v="CA-2018-117394"/>
    <n v="1"/>
    <n v="4"/>
    <n v="0.2"/>
    <n v="-1.4279999999999999"/>
    <n v="0.52062335344040378"/>
  </r>
  <r>
    <x v="1124"/>
    <x v="0"/>
    <s v="OFF-AR-10000380"/>
    <x v="0"/>
    <x v="4"/>
    <n v="30.384"/>
    <s v="CA-2018-100783"/>
    <n v="1"/>
    <n v="1"/>
    <n v="0.2"/>
    <n v="3.7979999999999947"/>
    <n v="0.45632477063632687"/>
  </r>
  <r>
    <x v="1124"/>
    <x v="10"/>
    <s v="OFF-BI-10004001"/>
    <x v="0"/>
    <x v="3"/>
    <n v="25.560000000000002"/>
    <s v="CA-2018-109757"/>
    <n v="1"/>
    <n v="5"/>
    <n v="0.7"/>
    <n v="-20.448"/>
    <n v="0.46881743173671325"/>
  </r>
  <r>
    <x v="1124"/>
    <x v="1"/>
    <s v="OFF-PA-10004041"/>
    <x v="0"/>
    <x v="0"/>
    <n v="17.760000000000002"/>
    <s v="CA-2018-140326"/>
    <n v="0"/>
    <n v="3"/>
    <n v="0.2"/>
    <n v="5.55"/>
    <n v="0.43613829632717294"/>
  </r>
  <r>
    <x v="1124"/>
    <x v="0"/>
    <s v="OFF-ST-10004950"/>
    <x v="0"/>
    <x v="1"/>
    <n v="16.784000000000002"/>
    <s v="CA-2018-152485"/>
    <n v="1"/>
    <n v="1"/>
    <n v="0.2"/>
    <n v="-0.20980000000000043"/>
    <n v="0.44610841445725197"/>
  </r>
  <r>
    <x v="1124"/>
    <x v="38"/>
    <s v="OFF-FA-10001843"/>
    <x v="0"/>
    <x v="7"/>
    <n v="14.82"/>
    <s v="US-2018-166394"/>
    <n v="1"/>
    <n v="6"/>
    <n v="0"/>
    <n v="6.9654000000000007"/>
    <n v="0.51168203684699509"/>
  </r>
  <r>
    <x v="1124"/>
    <x v="4"/>
    <s v="OFF-BI-10004022"/>
    <x v="0"/>
    <x v="3"/>
    <n v="13.343999999999998"/>
    <s v="CA-2018-116680"/>
    <n v="0"/>
    <n v="6"/>
    <n v="0.2"/>
    <n v="4.3367999999999993"/>
    <n v="0.46881743173671325"/>
  </r>
  <r>
    <x v="1124"/>
    <x v="0"/>
    <s v="OFF-AR-10001940"/>
    <x v="0"/>
    <x v="4"/>
    <n v="13.120000000000001"/>
    <s v="CA-2018-152485"/>
    <n v="0"/>
    <n v="5"/>
    <n v="0.2"/>
    <n v="3.7720000000000002"/>
    <n v="0.45632477063632687"/>
  </r>
  <r>
    <x v="1124"/>
    <x v="4"/>
    <s v="OFF-PA-10001800"/>
    <x v="0"/>
    <x v="0"/>
    <n v="12.96"/>
    <s v="CA-2018-101182"/>
    <n v="0"/>
    <n v="2"/>
    <n v="0"/>
    <n v="6.2208000000000006"/>
    <n v="0.43613829632717294"/>
  </r>
  <r>
    <x v="1124"/>
    <x v="4"/>
    <s v="OFF-BI-10001757"/>
    <x v="0"/>
    <x v="3"/>
    <n v="11.808"/>
    <s v="CA-2018-137582"/>
    <n v="1"/>
    <n v="3"/>
    <n v="0.2"/>
    <n v="4.1327999999999996"/>
    <n v="0.46881743173671325"/>
  </r>
  <r>
    <x v="1124"/>
    <x v="10"/>
    <s v="OFF-PA-10000007"/>
    <x v="0"/>
    <x v="0"/>
    <n v="11.520000000000001"/>
    <s v="CA-2018-109757"/>
    <n v="0"/>
    <n v="4"/>
    <n v="0.2"/>
    <n v="3.7439999999999993"/>
    <n v="0.43613829632717294"/>
  </r>
  <r>
    <x v="1124"/>
    <x v="16"/>
    <s v="OFF-PA-10000289"/>
    <x v="0"/>
    <x v="0"/>
    <n v="10.368000000000002"/>
    <s v="US-2018-117450"/>
    <n v="0"/>
    <n v="2"/>
    <n v="0.2"/>
    <n v="3.6288"/>
    <n v="0.43613829632717294"/>
  </r>
  <r>
    <x v="1124"/>
    <x v="0"/>
    <s v="OFF-AR-10003759"/>
    <x v="0"/>
    <x v="4"/>
    <n v="10.192000000000002"/>
    <s v="CA-2018-152485"/>
    <n v="0"/>
    <n v="7"/>
    <n v="0.2"/>
    <n v="3.1849999999999992"/>
    <n v="0.45632477063632687"/>
  </r>
  <r>
    <x v="1124"/>
    <x v="10"/>
    <s v="OFF-AR-10002335"/>
    <x v="0"/>
    <x v="4"/>
    <n v="8.2560000000000002"/>
    <s v="CA-2018-109757"/>
    <n v="0"/>
    <n v="4"/>
    <n v="0.2"/>
    <n v="0.61920000000000019"/>
    <n v="0.45632477063632687"/>
  </r>
  <r>
    <x v="1124"/>
    <x v="1"/>
    <s v="OFF-AR-10001149"/>
    <x v="0"/>
    <x v="4"/>
    <n v="6.911999999999999"/>
    <s v="CA-2018-140326"/>
    <n v="0"/>
    <n v="3"/>
    <n v="0.2"/>
    <n v="0.86399999999999988"/>
    <n v="0.45632477063632687"/>
  </r>
  <r>
    <x v="1124"/>
    <x v="4"/>
    <s v="TEC-PH-10002185"/>
    <x v="2"/>
    <x v="6"/>
    <n v="5.5600000000000005"/>
    <s v="CA-2018-141929"/>
    <n v="0"/>
    <n v="1"/>
    <n v="0.2"/>
    <n v="1.7374999999999998"/>
    <n v="0.41105220110552465"/>
  </r>
  <r>
    <x v="1124"/>
    <x v="10"/>
    <s v="OFF-BI-10001634"/>
    <x v="0"/>
    <x v="3"/>
    <n v="4.3680000000000012"/>
    <s v="CA-2018-109757"/>
    <n v="0"/>
    <n v="2"/>
    <n v="0.7"/>
    <n v="-3.0575999999999999"/>
    <n v="0.46881743173671325"/>
  </r>
  <r>
    <x v="1125"/>
    <x v="16"/>
    <s v="OFF-ST-10001522"/>
    <x v="0"/>
    <x v="1"/>
    <n v="147.184"/>
    <s v="CA-2018-120705"/>
    <n v="1"/>
    <n v="2"/>
    <n v="0.2"/>
    <n v="-29.436800000000012"/>
    <n v="0.44610841445725197"/>
  </r>
  <r>
    <x v="1125"/>
    <x v="15"/>
    <s v="OFF-AR-10001897"/>
    <x v="0"/>
    <x v="4"/>
    <n v="71.959999999999994"/>
    <s v="CA-2018-102736"/>
    <n v="1"/>
    <n v="5"/>
    <n v="0.2"/>
    <n v="7.1960000000000015"/>
    <n v="0.45632477063632687"/>
  </r>
  <r>
    <x v="1125"/>
    <x v="15"/>
    <s v="TEC-AC-10004568"/>
    <x v="2"/>
    <x v="9"/>
    <n v="89.567999999999998"/>
    <s v="CA-2018-102736"/>
    <n v="0"/>
    <n v="4"/>
    <n v="0.2"/>
    <n v="-1.119600000000009"/>
    <n v="0.52062335344040378"/>
  </r>
  <r>
    <x v="1125"/>
    <x v="15"/>
    <s v="OFF-PA-10001800"/>
    <x v="0"/>
    <x v="0"/>
    <n v="15.552000000000003"/>
    <s v="CA-2018-102736"/>
    <n v="0"/>
    <n v="3"/>
    <n v="0.2"/>
    <n v="5.4432"/>
    <n v="0.43613829632717294"/>
  </r>
  <r>
    <x v="1125"/>
    <x v="22"/>
    <s v="OFF-AR-10003732"/>
    <x v="0"/>
    <x v="4"/>
    <n v="2.78"/>
    <s v="CA-2018-107293"/>
    <n v="1"/>
    <n v="1"/>
    <n v="0"/>
    <n v="0.72279999999999989"/>
    <n v="0.45632477063632687"/>
  </r>
  <r>
    <x v="1126"/>
    <x v="24"/>
    <s v="OFF-BI-10003650"/>
    <x v="0"/>
    <x v="3"/>
    <n v="1577.94"/>
    <s v="CA-2018-103877"/>
    <n v="1"/>
    <n v="3"/>
    <n v="0"/>
    <n v="757.41120000000001"/>
    <n v="0.46881743173671325"/>
  </r>
  <r>
    <x v="1126"/>
    <x v="20"/>
    <s v="OFF-ST-10003282"/>
    <x v="0"/>
    <x v="1"/>
    <n v="478.08"/>
    <s v="CA-2018-148929"/>
    <n v="1"/>
    <n v="8"/>
    <n v="0"/>
    <n v="133.86240000000004"/>
    <n v="0.44610841445725197"/>
  </r>
  <r>
    <x v="1126"/>
    <x v="22"/>
    <s v="TEC-PH-10002033"/>
    <x v="2"/>
    <x v="6"/>
    <n v="455.71199999999999"/>
    <s v="US-2018-130687"/>
    <n v="1"/>
    <n v="2"/>
    <n v="0.2"/>
    <n v="34.178400000000011"/>
    <n v="0.41105220110552465"/>
  </r>
  <r>
    <x v="1126"/>
    <x v="4"/>
    <s v="FUR-CH-10004860"/>
    <x v="1"/>
    <x v="5"/>
    <n v="161.56800000000001"/>
    <s v="US-2018-150070"/>
    <n v="1"/>
    <n v="2"/>
    <n v="0.2"/>
    <n v="-28.274400000000021"/>
    <n v="0.46529189879902266"/>
  </r>
  <r>
    <x v="1126"/>
    <x v="24"/>
    <s v="FUR-FU-10003623"/>
    <x v="1"/>
    <x v="8"/>
    <n v="135.29999999999998"/>
    <s v="CA-2018-128783"/>
    <n v="1"/>
    <n v="5"/>
    <n v="0"/>
    <n v="37.883999999999993"/>
    <n v="0.4595170286641902"/>
  </r>
  <r>
    <x v="1126"/>
    <x v="27"/>
    <s v="TEC-PH-10002807"/>
    <x v="2"/>
    <x v="6"/>
    <n v="126.56"/>
    <s v="CA-2018-151008"/>
    <n v="1"/>
    <n v="4"/>
    <n v="0.2"/>
    <n v="47.459999999999994"/>
    <n v="0.41105220110552465"/>
  </r>
  <r>
    <x v="1126"/>
    <x v="15"/>
    <s v="OFF-AP-10001271"/>
    <x v="0"/>
    <x v="12"/>
    <n v="81.567999999999998"/>
    <s v="CA-2018-128769"/>
    <n v="1"/>
    <n v="2"/>
    <n v="0.2"/>
    <n v="7.1372000000000035"/>
    <n v="0.49507917887403441"/>
  </r>
  <r>
    <x v="1126"/>
    <x v="22"/>
    <s v="FUR-FU-10004053"/>
    <x v="1"/>
    <x v="8"/>
    <n v="80.959999999999994"/>
    <s v="US-2018-130687"/>
    <n v="0"/>
    <n v="4"/>
    <n v="0"/>
    <n v="34.812800000000003"/>
    <n v="0.4595170286641902"/>
  </r>
  <r>
    <x v="1126"/>
    <x v="1"/>
    <s v="OFF-PA-10001685"/>
    <x v="0"/>
    <x v="0"/>
    <n v="73.007999999999996"/>
    <s v="CA-2018-100335"/>
    <n v="1"/>
    <n v="9"/>
    <n v="0.2"/>
    <n v="26.465400000000006"/>
    <n v="0.43613829632717294"/>
  </r>
  <r>
    <x v="1126"/>
    <x v="4"/>
    <s v="FUR-FU-10000448"/>
    <x v="1"/>
    <x v="8"/>
    <n v="47.94"/>
    <s v="US-2018-129441"/>
    <n v="1"/>
    <n v="3"/>
    <n v="0"/>
    <n v="2.3969999999999985"/>
    <n v="0.4595170286641902"/>
  </r>
  <r>
    <x v="1126"/>
    <x v="43"/>
    <s v="OFF-PA-10000157"/>
    <x v="0"/>
    <x v="0"/>
    <n v="39.96"/>
    <s v="US-2018-169488"/>
    <n v="1"/>
    <n v="2"/>
    <n v="0"/>
    <n v="18.781199999999998"/>
    <n v="0.43613829632717294"/>
  </r>
  <r>
    <x v="1126"/>
    <x v="11"/>
    <s v="OFF-ST-10000649"/>
    <x v="0"/>
    <x v="1"/>
    <n v="37.68"/>
    <s v="CA-2018-124401"/>
    <n v="1"/>
    <n v="3"/>
    <n v="0.2"/>
    <n v="2.3550000000000022"/>
    <n v="0.44610841445725197"/>
  </r>
  <r>
    <x v="1126"/>
    <x v="11"/>
    <s v="TEC-AC-10002926"/>
    <x v="2"/>
    <x v="9"/>
    <n v="279.94400000000002"/>
    <s v="CA-2018-124401"/>
    <n v="0"/>
    <n v="7"/>
    <n v="0.2"/>
    <n v="80.48390000000002"/>
    <n v="0.52062335344040378"/>
  </r>
  <r>
    <x v="1126"/>
    <x v="24"/>
    <s v="TEC-AC-10002473"/>
    <x v="2"/>
    <x v="9"/>
    <n v="113.52"/>
    <s v="CA-2018-128783"/>
    <n v="0"/>
    <n v="4"/>
    <n v="0"/>
    <n v="46.543199999999999"/>
    <n v="0.52062335344040378"/>
  </r>
  <r>
    <x v="1126"/>
    <x v="21"/>
    <s v="TEC-AC-10002134"/>
    <x v="2"/>
    <x v="9"/>
    <n v="13.48"/>
    <s v="US-2018-104094"/>
    <n v="1"/>
    <n v="1"/>
    <n v="0"/>
    <n v="1.8872"/>
    <n v="0.52062335344040378"/>
  </r>
  <r>
    <x v="1126"/>
    <x v="2"/>
    <s v="OFF-LA-10002475"/>
    <x v="0"/>
    <x v="2"/>
    <n v="29.24"/>
    <s v="CA-2018-100160"/>
    <n v="1"/>
    <n v="5"/>
    <n v="0.2"/>
    <n v="9.8685000000000009"/>
    <n v="0.4647369236065339"/>
  </r>
  <r>
    <x v="1126"/>
    <x v="22"/>
    <s v="OFF-AR-10004260"/>
    <x v="0"/>
    <x v="4"/>
    <n v="25.98"/>
    <s v="US-2018-130687"/>
    <n v="0"/>
    <n v="1"/>
    <n v="0"/>
    <n v="7.2744"/>
    <n v="0.45632477063632687"/>
  </r>
  <r>
    <x v="1126"/>
    <x v="27"/>
    <s v="FUR-FU-10002396"/>
    <x v="1"/>
    <x v="8"/>
    <n v="25.16"/>
    <s v="CA-2018-151008"/>
    <n v="0"/>
    <n v="2"/>
    <n v="0"/>
    <n v="10.567200000000001"/>
    <n v="0.4595170286641902"/>
  </r>
  <r>
    <x v="1126"/>
    <x v="4"/>
    <s v="FUR-FU-10002597"/>
    <x v="1"/>
    <x v="8"/>
    <n v="19.760000000000002"/>
    <s v="CA-2018-107244"/>
    <n v="1"/>
    <n v="4"/>
    <n v="0"/>
    <n v="8.2992000000000008"/>
    <n v="0.4595170286641902"/>
  </r>
  <r>
    <x v="1126"/>
    <x v="43"/>
    <s v="OFF-PA-10002659"/>
    <x v="0"/>
    <x v="0"/>
    <n v="16.899999999999999"/>
    <s v="US-2018-169488"/>
    <n v="0"/>
    <n v="5"/>
    <n v="0"/>
    <n v="7.7739999999999991"/>
    <n v="0.43613829632717294"/>
  </r>
  <r>
    <x v="1126"/>
    <x v="2"/>
    <s v="OFF-PA-10003072"/>
    <x v="0"/>
    <x v="0"/>
    <n v="15.552000000000003"/>
    <s v="CA-2018-100160"/>
    <n v="0"/>
    <n v="3"/>
    <n v="0.2"/>
    <n v="5.4432"/>
    <n v="0.43613829632717294"/>
  </r>
  <r>
    <x v="1126"/>
    <x v="12"/>
    <s v="OFF-BI-10003291"/>
    <x v="0"/>
    <x v="3"/>
    <n v="7.857000000000002"/>
    <s v="CA-2018-163692"/>
    <n v="1"/>
    <n v="3"/>
    <n v="0.7"/>
    <n v="-6.0236999999999998"/>
    <n v="0.46881743173671325"/>
  </r>
  <r>
    <x v="1126"/>
    <x v="2"/>
    <s v="OFF-EN-10001509"/>
    <x v="0"/>
    <x v="11"/>
    <n v="4.8960000000000008"/>
    <s v="CA-2018-100160"/>
    <n v="0"/>
    <n v="3"/>
    <n v="0.2"/>
    <n v="1.6523999999999992"/>
    <n v="0.44424167803735209"/>
  </r>
  <r>
    <x v="1127"/>
    <x v="1"/>
    <s v="FUR-TA-10004289"/>
    <x v="1"/>
    <x v="13"/>
    <n v="765.625"/>
    <s v="US-2018-124968"/>
    <n v="1"/>
    <n v="7"/>
    <n v="0.5"/>
    <n v="-566.5625"/>
    <n v="0.55975208308209756"/>
  </r>
  <r>
    <x v="1127"/>
    <x v="0"/>
    <s v="TEC-CO-10001943"/>
    <x v="2"/>
    <x v="16"/>
    <n v="319.98400000000004"/>
    <s v="US-2018-124779"/>
    <n v="1"/>
    <n v="2"/>
    <n v="0.2"/>
    <n v="107.99459999999999"/>
    <n v="0.55185675810753509"/>
  </r>
  <r>
    <x v="1127"/>
    <x v="2"/>
    <s v="TEC-PH-10002200"/>
    <x v="2"/>
    <x v="6"/>
    <n v="258.52799999999996"/>
    <s v="CA-2018-149895"/>
    <n v="1"/>
    <n v="2"/>
    <n v="0.4"/>
    <n v="-47.396800000000013"/>
    <n v="0.41105220110552465"/>
  </r>
  <r>
    <x v="1127"/>
    <x v="0"/>
    <s v="FUR-CH-10003535"/>
    <x v="1"/>
    <x v="5"/>
    <n v="213.42999999999995"/>
    <s v="US-2018-124779"/>
    <n v="0"/>
    <n v="5"/>
    <n v="0.3"/>
    <n v="-39.636999999999993"/>
    <n v="0.46529189879902266"/>
  </r>
  <r>
    <x v="1127"/>
    <x v="16"/>
    <s v="TEC-PH-10001750"/>
    <x v="2"/>
    <x v="6"/>
    <n v="158.376"/>
    <s v="CA-2018-144456"/>
    <n v="1"/>
    <n v="3"/>
    <n v="0.2"/>
    <n v="13.857900000000008"/>
    <n v="0.41105220110552465"/>
  </r>
  <r>
    <x v="1127"/>
    <x v="20"/>
    <s v="OFF-ST-10001031"/>
    <x v="0"/>
    <x v="1"/>
    <n v="65.12"/>
    <s v="CA-2018-132437"/>
    <n v="1"/>
    <n v="4"/>
    <n v="0"/>
    <n v="16.931200000000004"/>
    <n v="0.44610841445725197"/>
  </r>
  <r>
    <x v="1127"/>
    <x v="16"/>
    <s v="OFF-ST-10001321"/>
    <x v="0"/>
    <x v="1"/>
    <n v="61.68"/>
    <s v="CA-2018-144456"/>
    <n v="0"/>
    <n v="5"/>
    <n v="0.2"/>
    <n v="5.3970000000000073"/>
    <n v="0.44610841445725197"/>
  </r>
  <r>
    <x v="1127"/>
    <x v="0"/>
    <s v="OFF-FA-10004854"/>
    <x v="0"/>
    <x v="7"/>
    <n v="45.92"/>
    <s v="US-2018-124779"/>
    <n v="0"/>
    <n v="5"/>
    <n v="0.2"/>
    <n v="15.498000000000001"/>
    <n v="0.51168203684699509"/>
  </r>
  <r>
    <x v="1127"/>
    <x v="0"/>
    <s v="OFF-BI-10002429"/>
    <x v="0"/>
    <x v="3"/>
    <n v="42.615999999999993"/>
    <s v="US-2018-124779"/>
    <n v="0"/>
    <n v="7"/>
    <n v="0.8"/>
    <n v="-68.185600000000022"/>
    <n v="0.46881743173671325"/>
  </r>
  <r>
    <x v="1127"/>
    <x v="10"/>
    <s v="TEC-AC-10004864"/>
    <x v="2"/>
    <x v="9"/>
    <n v="116.83199999999999"/>
    <s v="CA-2018-152856"/>
    <n v="1"/>
    <n v="4"/>
    <n v="0.2"/>
    <n v="33.589200000000005"/>
    <n v="0.52062335344040378"/>
  </r>
  <r>
    <x v="1127"/>
    <x v="0"/>
    <s v="TEC-AC-10003116"/>
    <x v="2"/>
    <x v="9"/>
    <n v="85.2"/>
    <s v="CA-2018-126396"/>
    <n v="1"/>
    <n v="6"/>
    <n v="0.2"/>
    <n v="20.234999999999996"/>
    <n v="0.52062335344040378"/>
  </r>
  <r>
    <x v="1127"/>
    <x v="10"/>
    <s v="TEC-AC-10002558"/>
    <x v="2"/>
    <x v="9"/>
    <n v="9.0960000000000001"/>
    <s v="CA-2018-158036"/>
    <n v="1"/>
    <n v="1"/>
    <n v="0.2"/>
    <n v="1.7054999999999998"/>
    <n v="0.52062335344040378"/>
  </r>
  <r>
    <x v="1127"/>
    <x v="0"/>
    <s v="FUR-FU-10001095"/>
    <x v="1"/>
    <x v="8"/>
    <n v="21.184000000000001"/>
    <s v="US-2018-124779"/>
    <n v="0"/>
    <n v="2"/>
    <n v="0.6"/>
    <n v="-11.651199999999999"/>
    <n v="0.4595170286641902"/>
  </r>
  <r>
    <x v="1127"/>
    <x v="0"/>
    <s v="OFF-PA-10000061"/>
    <x v="0"/>
    <x v="0"/>
    <n v="20.736000000000004"/>
    <s v="US-2018-124779"/>
    <n v="0"/>
    <n v="4"/>
    <n v="0.2"/>
    <n v="7.2576000000000001"/>
    <n v="0.43613829632717294"/>
  </r>
  <r>
    <x v="1128"/>
    <x v="2"/>
    <s v="TEC-PH-10002200"/>
    <x v="2"/>
    <x v="6"/>
    <n v="1931.9579999999999"/>
    <s v="US-2018-118087"/>
    <n v="1"/>
    <n v="7"/>
    <n v="0.4"/>
    <n v="-386.3915999999997"/>
    <n v="0.41105220110552465"/>
  </r>
  <r>
    <x v="1128"/>
    <x v="9"/>
    <s v="OFF-ST-10001809"/>
    <x v="0"/>
    <x v="1"/>
    <n v="628.80999999999995"/>
    <s v="CA-2018-147361"/>
    <n v="1"/>
    <n v="7"/>
    <n v="0"/>
    <n v="12.576199999999986"/>
    <n v="0.44610841445725197"/>
  </r>
  <r>
    <x v="1128"/>
    <x v="15"/>
    <s v="OFF-ST-10000046"/>
    <x v="0"/>
    <x v="1"/>
    <n v="258.48"/>
    <s v="CA-2018-147228"/>
    <n v="1"/>
    <n v="2"/>
    <n v="0.2"/>
    <n v="-3.2309999999999945"/>
    <n v="0.44610841445725197"/>
  </r>
  <r>
    <x v="1128"/>
    <x v="4"/>
    <s v="FUR-CH-10003833"/>
    <x v="1"/>
    <x v="5"/>
    <n v="243.92"/>
    <s v="CA-2018-137498"/>
    <n v="1"/>
    <n v="5"/>
    <n v="0.2"/>
    <n v="-15.245000000000005"/>
    <n v="0.46529189879902266"/>
  </r>
  <r>
    <x v="1128"/>
    <x v="15"/>
    <s v="OFF-PA-10000357"/>
    <x v="0"/>
    <x v="0"/>
    <n v="177.536"/>
    <s v="CA-2018-147228"/>
    <n v="0"/>
    <n v="4"/>
    <n v="0.2"/>
    <n v="62.137599999999992"/>
    <n v="0.43613829632717294"/>
  </r>
  <r>
    <x v="1128"/>
    <x v="2"/>
    <s v="FUR-CH-10004860"/>
    <x v="1"/>
    <x v="5"/>
    <n v="141.37199999999999"/>
    <s v="US-2018-118087"/>
    <n v="0"/>
    <n v="2"/>
    <n v="0.3"/>
    <n v="-48.470400000000019"/>
    <n v="0.46529189879902266"/>
  </r>
  <r>
    <x v="1128"/>
    <x v="4"/>
    <s v="OFF-ST-10003123"/>
    <x v="0"/>
    <x v="1"/>
    <n v="99.87"/>
    <s v="CA-2018-100825"/>
    <n v="1"/>
    <n v="3"/>
    <n v="0"/>
    <n v="23.968799999999998"/>
    <n v="0.44610841445725197"/>
  </r>
  <r>
    <x v="1128"/>
    <x v="10"/>
    <s v="FUR-FU-10000723"/>
    <x v="1"/>
    <x v="8"/>
    <n v="66.112000000000009"/>
    <s v="CA-2018-169439"/>
    <n v="1"/>
    <n v="2"/>
    <n v="0.2"/>
    <n v="-9.0903999999999989"/>
    <n v="0.4595170286641902"/>
  </r>
  <r>
    <x v="1128"/>
    <x v="9"/>
    <s v="OFF-ST-10002214"/>
    <x v="0"/>
    <x v="1"/>
    <n v="56.449999999999996"/>
    <s v="CA-2018-147361"/>
    <n v="0"/>
    <n v="5"/>
    <n v="0"/>
    <n v="14.676999999999998"/>
    <n v="0.44610841445725197"/>
  </r>
  <r>
    <x v="1128"/>
    <x v="4"/>
    <s v="OFF-PA-10000143"/>
    <x v="0"/>
    <x v="0"/>
    <n v="47.52"/>
    <s v="CA-2018-137498"/>
    <n v="0"/>
    <n v="9"/>
    <n v="0"/>
    <n v="22.809600000000003"/>
    <n v="0.43613829632717294"/>
  </r>
  <r>
    <x v="1128"/>
    <x v="2"/>
    <s v="TEC-AC-10003174"/>
    <x v="2"/>
    <x v="9"/>
    <n v="258.69600000000003"/>
    <s v="US-2018-118087"/>
    <n v="0"/>
    <n v="3"/>
    <n v="0.2"/>
    <n v="64.674000000000007"/>
    <n v="0.52062335344040378"/>
  </r>
  <r>
    <x v="1128"/>
    <x v="4"/>
    <s v="TEC-AC-10001114"/>
    <x v="2"/>
    <x v="9"/>
    <n v="159.96"/>
    <s v="US-2018-146213"/>
    <n v="1"/>
    <n v="4"/>
    <n v="0"/>
    <n v="51.18719999999999"/>
    <n v="0.52062335344040378"/>
  </r>
  <r>
    <x v="1128"/>
    <x v="2"/>
    <s v="TEC-AC-10004469"/>
    <x v="2"/>
    <x v="9"/>
    <n v="95.88000000000001"/>
    <s v="US-2018-118087"/>
    <n v="0"/>
    <n v="3"/>
    <n v="0.2"/>
    <n v="28.764000000000006"/>
    <n v="0.52062335344040378"/>
  </r>
  <r>
    <x v="1128"/>
    <x v="11"/>
    <s v="OFF-PA-10002036"/>
    <x v="0"/>
    <x v="0"/>
    <n v="31.104000000000006"/>
    <s v="CA-2018-168403"/>
    <n v="1"/>
    <n v="6"/>
    <n v="0.2"/>
    <n v="11.2752"/>
    <n v="0.43613829632717294"/>
  </r>
  <r>
    <x v="1128"/>
    <x v="10"/>
    <s v="OFF-AR-10001374"/>
    <x v="0"/>
    <x v="4"/>
    <n v="25.920000000000005"/>
    <s v="CA-2018-169439"/>
    <n v="0"/>
    <n v="5"/>
    <n v="0.2"/>
    <n v="3.8879999999999972"/>
    <n v="0.45632477063632687"/>
  </r>
  <r>
    <x v="1128"/>
    <x v="10"/>
    <s v="OFF-LA-10000443"/>
    <x v="0"/>
    <x v="2"/>
    <n v="17.712"/>
    <s v="CA-2018-152198"/>
    <n v="1"/>
    <n v="6"/>
    <n v="0.2"/>
    <n v="5.9777999999999993"/>
    <n v="0.4647369236065339"/>
  </r>
  <r>
    <x v="1128"/>
    <x v="14"/>
    <s v="OFF-EN-10000461"/>
    <x v="0"/>
    <x v="11"/>
    <n v="17.48"/>
    <s v="US-2018-159562"/>
    <n v="1"/>
    <n v="2"/>
    <n v="0"/>
    <n v="8.2156000000000002"/>
    <n v="0.44424167803735209"/>
  </r>
  <r>
    <x v="1128"/>
    <x v="2"/>
    <s v="FUR-FU-10001867"/>
    <x v="1"/>
    <x v="8"/>
    <n v="17.024000000000001"/>
    <s v="US-2018-118087"/>
    <n v="0"/>
    <n v="2"/>
    <n v="0.2"/>
    <n v="1.7024000000000008"/>
    <n v="0.4595170286641902"/>
  </r>
  <r>
    <x v="1128"/>
    <x v="15"/>
    <s v="FUR-FU-10000023"/>
    <x v="1"/>
    <x v="8"/>
    <n v="14.135999999999999"/>
    <s v="CA-2018-147228"/>
    <n v="0"/>
    <n v="3"/>
    <n v="0.2"/>
    <n v="4.240800000000001"/>
    <n v="0.4595170286641902"/>
  </r>
  <r>
    <x v="1128"/>
    <x v="11"/>
    <s v="OFF-AP-10003278"/>
    <x v="0"/>
    <x v="12"/>
    <n v="11.176000000000002"/>
    <s v="CA-2018-168403"/>
    <n v="0"/>
    <n v="1"/>
    <n v="0.2"/>
    <n v="0.8382000000000005"/>
    <n v="0.49507917887403441"/>
  </r>
  <r>
    <x v="1128"/>
    <x v="0"/>
    <s v="OFF-LA-10000134"/>
    <x v="0"/>
    <x v="2"/>
    <n v="9.8560000000000016"/>
    <s v="CA-2018-139444"/>
    <n v="1"/>
    <n v="4"/>
    <n v="0.2"/>
    <n v="3.4495999999999993"/>
    <n v="0.4647369236065339"/>
  </r>
  <r>
    <x v="1128"/>
    <x v="15"/>
    <s v="OFF-SU-10001225"/>
    <x v="0"/>
    <x v="14"/>
    <n v="8.8320000000000007"/>
    <s v="CA-2018-147228"/>
    <n v="0"/>
    <n v="3"/>
    <n v="0.2"/>
    <n v="-1.9872000000000005"/>
    <n v="0.53938093436526824"/>
  </r>
  <r>
    <x v="1128"/>
    <x v="4"/>
    <s v="OFF-AR-10003829"/>
    <x v="0"/>
    <x v="4"/>
    <n v="6.56"/>
    <s v="CA-2018-137498"/>
    <n v="0"/>
    <n v="2"/>
    <n v="0"/>
    <n v="1.9023999999999992"/>
    <n v="0.45632477063632687"/>
  </r>
  <r>
    <x v="1128"/>
    <x v="12"/>
    <s v="OFF-PA-10000859"/>
    <x v="0"/>
    <x v="0"/>
    <n v="6.3680000000000003"/>
    <s v="CA-2018-155929"/>
    <n v="1"/>
    <n v="2"/>
    <n v="0.2"/>
    <n v="2.3879999999999999"/>
    <n v="0.43613829632717294"/>
  </r>
  <r>
    <x v="1128"/>
    <x v="10"/>
    <s v="OFF-BI-10001628"/>
    <x v="0"/>
    <x v="3"/>
    <n v="6.2580000000000009"/>
    <s v="CA-2018-152198"/>
    <n v="0"/>
    <n v="2"/>
    <n v="0.7"/>
    <n v="-5.2149999999999999"/>
    <n v="0.46881743173671325"/>
  </r>
  <r>
    <x v="1128"/>
    <x v="10"/>
    <s v="OFF-BI-10003669"/>
    <x v="0"/>
    <x v="3"/>
    <n v="4.8600000000000012"/>
    <s v="CA-2018-152198"/>
    <n v="0"/>
    <n v="3"/>
    <n v="0.7"/>
    <n v="-3.5640000000000001"/>
    <n v="0.46881743173671325"/>
  </r>
  <r>
    <x v="1128"/>
    <x v="2"/>
    <s v="OFF-AR-10003602"/>
    <x v="0"/>
    <x v="4"/>
    <n v="4.6719999999999997"/>
    <s v="US-2018-118087"/>
    <n v="0"/>
    <n v="1"/>
    <n v="0.2"/>
    <n v="1.5767999999999998"/>
    <n v="0.45632477063632687"/>
  </r>
  <r>
    <x v="1128"/>
    <x v="2"/>
    <s v="OFF-BI-10000069"/>
    <x v="0"/>
    <x v="3"/>
    <n v="4.503000000000001"/>
    <s v="US-2018-118087"/>
    <n v="0"/>
    <n v="1"/>
    <n v="0.7"/>
    <n v="-3.6024000000000012"/>
    <n v="0.46881743173671325"/>
  </r>
  <r>
    <x v="1128"/>
    <x v="2"/>
    <s v="OFF-BI-10002432"/>
    <x v="0"/>
    <x v="3"/>
    <n v="3.036"/>
    <s v="US-2018-118087"/>
    <n v="0"/>
    <n v="2"/>
    <n v="0.7"/>
    <n v="-2.3275999999999994"/>
    <n v="0.46881743173671325"/>
  </r>
  <r>
    <x v="1129"/>
    <x v="1"/>
    <s v="OFF-BI-10003527"/>
    <x v="0"/>
    <x v="3"/>
    <n v="762.59399999999982"/>
    <s v="CA-2018-152093"/>
    <n v="1"/>
    <n v="3"/>
    <n v="0.8"/>
    <n v="-1143.8910000000001"/>
    <n v="0.46881743173671325"/>
  </r>
  <r>
    <x v="1129"/>
    <x v="4"/>
    <s v="FUR-CH-10002602"/>
    <x v="1"/>
    <x v="5"/>
    <n v="362.35199999999998"/>
    <s v="CA-2018-128370"/>
    <n v="1"/>
    <n v="3"/>
    <n v="0.2"/>
    <n v="27.176400000000015"/>
    <n v="0.46529189879902266"/>
  </r>
  <r>
    <x v="1129"/>
    <x v="24"/>
    <s v="OFF-ST-10000025"/>
    <x v="0"/>
    <x v="1"/>
    <n v="286.29000000000002"/>
    <s v="CA-2018-110905"/>
    <n v="1"/>
    <n v="3"/>
    <n v="0"/>
    <n v="17.177399999999977"/>
    <n v="0.44610841445725197"/>
  </r>
  <r>
    <x v="1129"/>
    <x v="10"/>
    <s v="TEC-PH-10003580"/>
    <x v="2"/>
    <x v="6"/>
    <n v="259.89600000000002"/>
    <s v="CA-2018-123036"/>
    <n v="1"/>
    <n v="2"/>
    <n v="0.4"/>
    <n v="-56.310799999999972"/>
    <n v="0.41105220110552465"/>
  </r>
  <r>
    <x v="1129"/>
    <x v="1"/>
    <s v="TEC-PH-10004093"/>
    <x v="2"/>
    <x v="6"/>
    <n v="147.16800000000001"/>
    <s v="CA-2018-120999"/>
    <n v="1"/>
    <n v="4"/>
    <n v="0.2"/>
    <n v="16.556399999999996"/>
    <n v="0.41105220110552465"/>
  </r>
  <r>
    <x v="1129"/>
    <x v="10"/>
    <s v="OFF-PA-10003302"/>
    <x v="0"/>
    <x v="0"/>
    <n v="85.055999999999997"/>
    <s v="CA-2018-147403"/>
    <n v="1"/>
    <n v="3"/>
    <n v="0.2"/>
    <n v="28.706399999999991"/>
    <n v="0.43613829632717294"/>
  </r>
  <r>
    <x v="1129"/>
    <x v="24"/>
    <s v="TEC-AC-10003023"/>
    <x v="2"/>
    <x v="9"/>
    <n v="296.84999999999997"/>
    <s v="CA-2018-110905"/>
    <n v="0"/>
    <n v="5"/>
    <n v="0"/>
    <n v="53.432999999999993"/>
    <n v="0.52062335344040378"/>
  </r>
  <r>
    <x v="1129"/>
    <x v="24"/>
    <s v="TEC-AC-10002217"/>
    <x v="2"/>
    <x v="9"/>
    <n v="112.80000000000001"/>
    <s v="CA-2018-110905"/>
    <n v="0"/>
    <n v="6"/>
    <n v="0"/>
    <n v="6.7680000000000007"/>
    <n v="0.52062335344040378"/>
  </r>
  <r>
    <x v="1129"/>
    <x v="24"/>
    <s v="OFF-AP-10004785"/>
    <x v="0"/>
    <x v="12"/>
    <n v="33.99"/>
    <s v="CA-2018-110905"/>
    <n v="0"/>
    <n v="3"/>
    <n v="0"/>
    <n v="14.615700000000004"/>
    <n v="0.49507917887403441"/>
  </r>
  <r>
    <x v="1129"/>
    <x v="10"/>
    <s v="TEC-AC-10003499"/>
    <x v="2"/>
    <x v="9"/>
    <n v="37.056000000000004"/>
    <s v="CA-2018-123036"/>
    <n v="0"/>
    <n v="4"/>
    <n v="0.2"/>
    <n v="8.8008000000000006"/>
    <n v="0.52062335344040378"/>
  </r>
  <r>
    <x v="1129"/>
    <x v="24"/>
    <s v="OFF-PA-10002586"/>
    <x v="0"/>
    <x v="0"/>
    <n v="24.900000000000002"/>
    <s v="CA-2018-110905"/>
    <n v="0"/>
    <n v="5"/>
    <n v="0"/>
    <n v="11.703000000000001"/>
    <n v="0.43613829632717294"/>
  </r>
  <r>
    <x v="1129"/>
    <x v="24"/>
    <s v="OFF-AP-10003281"/>
    <x v="0"/>
    <x v="12"/>
    <n v="24.18"/>
    <s v="CA-2018-110905"/>
    <n v="0"/>
    <n v="2"/>
    <n v="0"/>
    <n v="7.2539999999999978"/>
    <n v="0.49507917887403441"/>
  </r>
  <r>
    <x v="1129"/>
    <x v="20"/>
    <s v="OFF-PA-10004911"/>
    <x v="0"/>
    <x v="0"/>
    <n v="18.760000000000002"/>
    <s v="CA-2018-122280"/>
    <n v="1"/>
    <n v="2"/>
    <n v="0"/>
    <n v="9.0048000000000012"/>
    <n v="0.43613829632717294"/>
  </r>
  <r>
    <x v="1129"/>
    <x v="24"/>
    <s v="OFF-BI-10003669"/>
    <x v="0"/>
    <x v="3"/>
    <n v="16.200000000000003"/>
    <s v="CA-2018-110905"/>
    <n v="0"/>
    <n v="3"/>
    <n v="0"/>
    <n v="7.7759999999999998"/>
    <n v="0.46881743173671325"/>
  </r>
  <r>
    <x v="1129"/>
    <x v="32"/>
    <s v="OFF-AR-10003338"/>
    <x v="0"/>
    <x v="4"/>
    <n v="14.88"/>
    <s v="CA-2018-126438"/>
    <n v="1"/>
    <n v="2"/>
    <n v="0"/>
    <n v="3.7200000000000006"/>
    <n v="0.45632477063632687"/>
  </r>
  <r>
    <x v="1129"/>
    <x v="24"/>
    <s v="OFF-BI-10002954"/>
    <x v="0"/>
    <x v="3"/>
    <n v="13.71"/>
    <s v="CA-2018-110905"/>
    <n v="0"/>
    <n v="3"/>
    <n v="0"/>
    <n v="6.5808"/>
    <n v="0.46881743173671325"/>
  </r>
  <r>
    <x v="1129"/>
    <x v="4"/>
    <s v="OFF-BI-10004140"/>
    <x v="0"/>
    <x v="3"/>
    <n v="7.1840000000000011"/>
    <s v="CA-2018-128370"/>
    <n v="0"/>
    <n v="2"/>
    <n v="0.2"/>
    <n v="2.2449999999999992"/>
    <n v="0.46881743173671325"/>
  </r>
  <r>
    <x v="1129"/>
    <x v="5"/>
    <s v="OFF-BI-10004876"/>
    <x v="0"/>
    <x v="3"/>
    <n v="2.78"/>
    <s v="CA-2018-159954"/>
    <n v="1"/>
    <n v="1"/>
    <n v="0"/>
    <n v="1.3621999999999999"/>
    <n v="0.46881743173671325"/>
  </r>
  <r>
    <x v="1130"/>
    <x v="4"/>
    <s v="FUR-CH-10002320"/>
    <x v="1"/>
    <x v="5"/>
    <n v="2054.2720000000004"/>
    <s v="CA-2018-149559"/>
    <n v="1"/>
    <n v="8"/>
    <n v="0.2"/>
    <n v="256.78399999999976"/>
    <n v="0.46529189879902266"/>
  </r>
  <r>
    <x v="1130"/>
    <x v="22"/>
    <s v="OFF-BI-10004600"/>
    <x v="0"/>
    <x v="3"/>
    <n v="1471.96"/>
    <s v="US-2018-142188"/>
    <n v="1"/>
    <n v="5"/>
    <n v="0.2"/>
    <n v="459.98749999999995"/>
    <n v="0.46881743173671325"/>
  </r>
  <r>
    <x v="1130"/>
    <x v="0"/>
    <s v="FUR-TA-10002855"/>
    <x v="1"/>
    <x v="13"/>
    <n v="512.19000000000005"/>
    <s v="US-2018-160836"/>
    <n v="1"/>
    <n v="5"/>
    <n v="0.3"/>
    <n v="-65.853000000000009"/>
    <n v="0.55975208308209756"/>
  </r>
  <r>
    <x v="1130"/>
    <x v="4"/>
    <s v="OFF-AP-10004487"/>
    <x v="0"/>
    <x v="12"/>
    <n v="406.59999999999997"/>
    <s v="CA-2018-144484"/>
    <n v="1"/>
    <n v="5"/>
    <n v="0"/>
    <n v="113.84799999999998"/>
    <n v="0.49507917887403441"/>
  </r>
  <r>
    <x v="1130"/>
    <x v="3"/>
    <s v="OFF-AP-10002578"/>
    <x v="0"/>
    <x v="12"/>
    <n v="195.68"/>
    <s v="CA-2018-127726"/>
    <n v="1"/>
    <n v="4"/>
    <n v="0"/>
    <n v="50.876800000000003"/>
    <n v="0.49507917887403441"/>
  </r>
  <r>
    <x v="1130"/>
    <x v="5"/>
    <s v="OFF-PA-10003656"/>
    <x v="0"/>
    <x v="0"/>
    <n v="184.66"/>
    <s v="CA-2018-124898"/>
    <n v="1"/>
    <n v="7"/>
    <n v="0"/>
    <n v="84.943599999999989"/>
    <n v="0.43613829632717294"/>
  </r>
  <r>
    <x v="1130"/>
    <x v="22"/>
    <s v="FUR-CH-10003199"/>
    <x v="1"/>
    <x v="5"/>
    <n v="177.56800000000001"/>
    <s v="US-2018-142188"/>
    <n v="0"/>
    <n v="2"/>
    <n v="0.2"/>
    <n v="8.8783999999999921"/>
    <n v="0.46529189879902266"/>
  </r>
  <r>
    <x v="1130"/>
    <x v="4"/>
    <s v="TEC-PH-10002564"/>
    <x v="2"/>
    <x v="6"/>
    <n v="143.952"/>
    <s v="CA-2018-166898"/>
    <n v="1"/>
    <n v="6"/>
    <n v="0.2"/>
    <n v="17.993999999999978"/>
    <n v="0.41105220110552465"/>
  </r>
  <r>
    <x v="1130"/>
    <x v="22"/>
    <s v="TEC-PH-10000127"/>
    <x v="2"/>
    <x v="6"/>
    <n v="79.959999999999994"/>
    <s v="US-2018-142188"/>
    <n v="0"/>
    <n v="5"/>
    <n v="0.2"/>
    <n v="-17.991000000000003"/>
    <n v="0.41105220110552465"/>
  </r>
  <r>
    <x v="1130"/>
    <x v="22"/>
    <s v="OFF-PA-10004101"/>
    <x v="0"/>
    <x v="0"/>
    <n v="71.28"/>
    <s v="US-2018-142188"/>
    <n v="0"/>
    <n v="11"/>
    <n v="0"/>
    <n v="34.214400000000005"/>
    <n v="0.43613829632717294"/>
  </r>
  <r>
    <x v="1130"/>
    <x v="6"/>
    <s v="OFF-AP-10000027"/>
    <x v="0"/>
    <x v="12"/>
    <n v="67.900000000000006"/>
    <s v="US-2018-152898"/>
    <n v="1"/>
    <n v="5"/>
    <n v="0"/>
    <n v="20.369999999999997"/>
    <n v="0.49507917887403441"/>
  </r>
  <r>
    <x v="1130"/>
    <x v="16"/>
    <s v="FUR-FU-10003039"/>
    <x v="1"/>
    <x v="8"/>
    <n v="34.504000000000005"/>
    <s v="CA-2018-112774"/>
    <n v="1"/>
    <n v="1"/>
    <n v="0.2"/>
    <n v="6.0381999999999998"/>
    <n v="0.4595170286641902"/>
  </r>
  <r>
    <x v="1130"/>
    <x v="4"/>
    <s v="FUR-FU-10000260"/>
    <x v="1"/>
    <x v="8"/>
    <n v="32.36"/>
    <s v="CA-2018-144484"/>
    <n v="0"/>
    <n v="4"/>
    <n v="0"/>
    <n v="11.6496"/>
    <n v="0.4595170286641902"/>
  </r>
  <r>
    <x v="1130"/>
    <x v="4"/>
    <s v="OFF-EN-10002312"/>
    <x v="0"/>
    <x v="11"/>
    <n v="22.18"/>
    <s v="CA-2018-149559"/>
    <n v="0"/>
    <n v="2"/>
    <n v="0"/>
    <n v="10.8682"/>
    <n v="0.44424167803735209"/>
  </r>
  <r>
    <x v="1130"/>
    <x v="1"/>
    <s v="OFF-PA-10003657"/>
    <x v="0"/>
    <x v="0"/>
    <n v="20.544000000000004"/>
    <s v="CA-2018-117044"/>
    <n v="1"/>
    <n v="6"/>
    <n v="0.2"/>
    <n v="6.4199999999999964"/>
    <n v="0.43613829632717294"/>
  </r>
  <r>
    <x v="1130"/>
    <x v="22"/>
    <s v="OFF-PA-10002005"/>
    <x v="0"/>
    <x v="0"/>
    <n v="19.440000000000001"/>
    <s v="US-2018-142188"/>
    <n v="0"/>
    <n v="3"/>
    <n v="0"/>
    <n v="9.3312000000000008"/>
    <n v="0.43613829632717294"/>
  </r>
  <r>
    <x v="1130"/>
    <x v="4"/>
    <s v="OFF-PA-10002262"/>
    <x v="0"/>
    <x v="0"/>
    <n v="19.440000000000001"/>
    <s v="CA-2018-166898"/>
    <n v="0"/>
    <n v="3"/>
    <n v="0"/>
    <n v="9.3312000000000008"/>
    <n v="0.43613829632717294"/>
  </r>
  <r>
    <x v="1130"/>
    <x v="3"/>
    <s v="OFF-FA-10000992"/>
    <x v="0"/>
    <x v="7"/>
    <n v="14.2"/>
    <s v="CA-2018-127726"/>
    <n v="0"/>
    <n v="4"/>
    <n v="0"/>
    <n v="6.6739999999999995"/>
    <n v="0.51168203684699509"/>
  </r>
  <r>
    <x v="1130"/>
    <x v="4"/>
    <s v="OFF-PA-10003172"/>
    <x v="0"/>
    <x v="0"/>
    <n v="12.96"/>
    <s v="CA-2018-149559"/>
    <n v="0"/>
    <n v="2"/>
    <n v="0"/>
    <n v="6.2208000000000006"/>
    <n v="0.43613829632717294"/>
  </r>
  <r>
    <x v="1130"/>
    <x v="1"/>
    <s v="OFF-FA-10000936"/>
    <x v="0"/>
    <x v="7"/>
    <n v="10.528"/>
    <s v="CA-2018-117044"/>
    <n v="0"/>
    <n v="4"/>
    <n v="0.2"/>
    <n v="3.2899999999999996"/>
    <n v="0.51168203684699509"/>
  </r>
  <r>
    <x v="1130"/>
    <x v="0"/>
    <s v="OFF-PA-10004239"/>
    <x v="0"/>
    <x v="0"/>
    <n v="10.272000000000002"/>
    <s v="US-2018-160836"/>
    <n v="0"/>
    <n v="3"/>
    <n v="0.2"/>
    <n v="3.2099999999999982"/>
    <n v="0.43613829632717294"/>
  </r>
  <r>
    <x v="1130"/>
    <x v="0"/>
    <s v="OFF-AP-10001626"/>
    <x v="0"/>
    <x v="12"/>
    <n v="1.5559999999999996"/>
    <s v="US-2018-160836"/>
    <n v="0"/>
    <n v="2"/>
    <n v="0.8"/>
    <n v="-4.2012"/>
    <n v="0.49507917887403441"/>
  </r>
  <r>
    <x v="1131"/>
    <x v="4"/>
    <s v="OFF-PA-10004071"/>
    <x v="0"/>
    <x v="0"/>
    <n v="166.44"/>
    <s v="US-2018-109582"/>
    <n v="1"/>
    <n v="3"/>
    <n v="0"/>
    <n v="79.891199999999998"/>
    <n v="0.43613829632717294"/>
  </r>
  <r>
    <x v="1131"/>
    <x v="36"/>
    <s v="OFF-PA-10004243"/>
    <x v="0"/>
    <x v="0"/>
    <n v="94.85"/>
    <s v="CA-2018-140676"/>
    <n v="1"/>
    <n v="5"/>
    <n v="0"/>
    <n v="45.527999999999992"/>
    <n v="0.43613829632717294"/>
  </r>
  <r>
    <x v="1131"/>
    <x v="36"/>
    <s v="OFF-AP-10000358"/>
    <x v="0"/>
    <x v="12"/>
    <n v="90.86"/>
    <s v="CA-2018-140676"/>
    <n v="0"/>
    <n v="7"/>
    <n v="0"/>
    <n v="26.349399999999992"/>
    <n v="0.49507917887403441"/>
  </r>
  <r>
    <x v="1131"/>
    <x v="43"/>
    <s v="OFF-BI-10003707"/>
    <x v="0"/>
    <x v="3"/>
    <n v="45.78"/>
    <s v="CA-2018-108749"/>
    <n v="1"/>
    <n v="3"/>
    <n v="0"/>
    <n v="22.89"/>
    <n v="0.46881743173671325"/>
  </r>
  <r>
    <x v="1131"/>
    <x v="43"/>
    <s v="OFF-PA-10003797"/>
    <x v="0"/>
    <x v="0"/>
    <n v="45.36"/>
    <s v="CA-2018-108749"/>
    <n v="0"/>
    <n v="7"/>
    <n v="0"/>
    <n v="21.772800000000004"/>
    <n v="0.43613829632717294"/>
  </r>
  <r>
    <x v="1131"/>
    <x v="36"/>
    <s v="OFF-PA-10004082"/>
    <x v="0"/>
    <x v="0"/>
    <n v="39.900000000000006"/>
    <s v="CA-2018-140676"/>
    <n v="0"/>
    <n v="5"/>
    <n v="0"/>
    <n v="19.950000000000003"/>
    <n v="0.43613829632717294"/>
  </r>
  <r>
    <x v="1131"/>
    <x v="4"/>
    <s v="FUR-FU-10004270"/>
    <x v="1"/>
    <x v="8"/>
    <n v="8.36"/>
    <s v="CA-2018-103611"/>
    <n v="1"/>
    <n v="2"/>
    <n v="0"/>
    <n v="3.0095999999999998"/>
    <n v="0.4595170286641902"/>
  </r>
  <r>
    <x v="1132"/>
    <x v="25"/>
    <s v="OFF-AR-10003158"/>
    <x v="0"/>
    <x v="4"/>
    <n v="15.920000000000002"/>
    <s v="CA-2018-139493"/>
    <n v="1"/>
    <n v="5"/>
    <n v="0.2"/>
    <n v="2.7859999999999978"/>
    <n v="0.45632477063632687"/>
  </r>
  <r>
    <x v="1133"/>
    <x v="20"/>
    <s v="TEC-PH-10004586"/>
    <x v="2"/>
    <x v="6"/>
    <n v="1079.8499999999999"/>
    <s v="CA-2018-152975"/>
    <n v="1"/>
    <n v="3"/>
    <n v="0"/>
    <n v="323.95499999999993"/>
    <n v="0.41105220110552465"/>
  </r>
  <r>
    <x v="1133"/>
    <x v="25"/>
    <s v="OFF-AP-10002534"/>
    <x v="0"/>
    <x v="12"/>
    <n v="942.78400000000011"/>
    <s v="CA-2018-115882"/>
    <n v="1"/>
    <n v="4"/>
    <n v="0.2"/>
    <n v="94.278400000000033"/>
    <n v="0.49507917887403441"/>
  </r>
  <r>
    <x v="1133"/>
    <x v="20"/>
    <s v="FUR-CH-10003298"/>
    <x v="1"/>
    <x v="5"/>
    <n v="589.41"/>
    <s v="CA-2018-152975"/>
    <n v="0"/>
    <n v="5"/>
    <n v="0.1"/>
    <n v="-6.5490000000000492"/>
    <n v="0.46529189879902266"/>
  </r>
  <r>
    <x v="1133"/>
    <x v="2"/>
    <s v="TEC-MA-10001681"/>
    <x v="2"/>
    <x v="15"/>
    <n v="241.17000000000002"/>
    <s v="CA-2018-156237"/>
    <n v="1"/>
    <n v="2"/>
    <n v="0.7"/>
    <n v="-168.8189999999999"/>
    <n v="0.5183572270896134"/>
  </r>
  <r>
    <x v="1133"/>
    <x v="2"/>
    <s v="FUR-FU-10001057"/>
    <x v="1"/>
    <x v="8"/>
    <n v="127.93599999999999"/>
    <s v="CA-2018-156237"/>
    <n v="0"/>
    <n v="8"/>
    <n v="0.2"/>
    <n v="4.7975999999999992"/>
    <n v="0.4595170286641902"/>
  </r>
  <r>
    <x v="1133"/>
    <x v="2"/>
    <s v="FUR-CH-10002372"/>
    <x v="1"/>
    <x v="5"/>
    <n v="113.372"/>
    <s v="CA-2018-156237"/>
    <n v="0"/>
    <n v="2"/>
    <n v="0.3"/>
    <n v="-29.152799999999992"/>
    <n v="0.46529189879902266"/>
  </r>
  <r>
    <x v="1133"/>
    <x v="25"/>
    <s v="OFF-PA-10001125"/>
    <x v="0"/>
    <x v="0"/>
    <n v="74.352000000000004"/>
    <s v="CA-2018-115882"/>
    <n v="0"/>
    <n v="3"/>
    <n v="0.2"/>
    <n v="23.234999999999992"/>
    <n v="0.43613829632717294"/>
  </r>
  <r>
    <x v="1133"/>
    <x v="20"/>
    <s v="OFF-ST-10001370"/>
    <x v="0"/>
    <x v="1"/>
    <n v="70.98"/>
    <s v="CA-2018-152975"/>
    <n v="0"/>
    <n v="1"/>
    <n v="0"/>
    <n v="3.5489999999999924"/>
    <n v="0.44610841445725197"/>
  </r>
  <r>
    <x v="1133"/>
    <x v="23"/>
    <s v="OFF-AR-10001725"/>
    <x v="0"/>
    <x v="4"/>
    <n v="70.949999999999989"/>
    <s v="CA-2018-147725"/>
    <n v="1"/>
    <n v="3"/>
    <n v="0"/>
    <n v="18.447000000000003"/>
    <n v="0.45632477063632687"/>
  </r>
  <r>
    <x v="1133"/>
    <x v="4"/>
    <s v="OFF-LA-10000121"/>
    <x v="0"/>
    <x v="2"/>
    <n v="56.699999999999996"/>
    <s v="US-2018-157224"/>
    <n v="1"/>
    <n v="9"/>
    <n v="0"/>
    <n v="26.081999999999997"/>
    <n v="0.4647369236065339"/>
  </r>
  <r>
    <x v="1133"/>
    <x v="10"/>
    <s v="TEC-AC-10002001"/>
    <x v="2"/>
    <x v="9"/>
    <n v="895.94400000000019"/>
    <s v="CA-2018-130302"/>
    <n v="1"/>
    <n v="7"/>
    <n v="0.2"/>
    <n v="190.38810000000001"/>
    <n v="0.52062335344040378"/>
  </r>
  <r>
    <x v="1133"/>
    <x v="20"/>
    <s v="OFF-AR-10001988"/>
    <x v="0"/>
    <x v="4"/>
    <n v="29.950000000000003"/>
    <s v="CA-2018-152975"/>
    <n v="0"/>
    <n v="5"/>
    <n v="0"/>
    <n v="8.6854999999999993"/>
    <n v="0.45632477063632687"/>
  </r>
  <r>
    <x v="1133"/>
    <x v="14"/>
    <s v="OFF-PA-10004675"/>
    <x v="0"/>
    <x v="0"/>
    <n v="19.049999999999997"/>
    <s v="CA-2018-114440"/>
    <n v="1"/>
    <n v="3"/>
    <n v="0"/>
    <n v="8.7629999999999999"/>
    <n v="0.43613829632717294"/>
  </r>
  <r>
    <x v="1133"/>
    <x v="2"/>
    <s v="OFF-BI-10003707"/>
    <x v="0"/>
    <x v="3"/>
    <n v="18.312000000000001"/>
    <s v="CA-2018-156237"/>
    <n v="0"/>
    <n v="4"/>
    <n v="0.7"/>
    <n v="-12.207999999999995"/>
    <n v="0.46881743173671325"/>
  </r>
  <r>
    <x v="1133"/>
    <x v="2"/>
    <s v="TEC-MA-10002930"/>
    <x v="2"/>
    <x v="15"/>
    <n v="12.585000000000003"/>
    <s v="CA-2018-156237"/>
    <n v="0"/>
    <n v="1"/>
    <n v="0.7"/>
    <n v="-18.038499999999996"/>
    <n v="0.5183572270896134"/>
  </r>
  <r>
    <x v="1133"/>
    <x v="20"/>
    <s v="OFF-PA-10003845"/>
    <x v="0"/>
    <x v="0"/>
    <n v="11.56"/>
    <s v="CA-2018-108931"/>
    <n v="1"/>
    <n v="2"/>
    <n v="0"/>
    <n v="5.6644000000000005"/>
    <n v="0.43613829632717294"/>
  </r>
  <r>
    <x v="1133"/>
    <x v="20"/>
    <s v="OFF-PA-10002741"/>
    <x v="0"/>
    <x v="0"/>
    <n v="8.56"/>
    <s v="CA-2018-108931"/>
    <n v="0"/>
    <n v="2"/>
    <n v="0"/>
    <n v="3.8519999999999994"/>
    <n v="0.43613829632717294"/>
  </r>
  <r>
    <x v="1133"/>
    <x v="2"/>
    <s v="OFF-BI-10000301"/>
    <x v="0"/>
    <x v="3"/>
    <n v="3.8820000000000006"/>
    <s v="CA-2018-156237"/>
    <n v="0"/>
    <n v="2"/>
    <n v="0.7"/>
    <n v="-2.5880000000000001"/>
    <n v="0.46881743173671325"/>
  </r>
  <r>
    <x v="1134"/>
    <x v="4"/>
    <s v="OFF-BI-10004390"/>
    <x v="0"/>
    <x v="3"/>
    <n v="2357.4880000000003"/>
    <s v="US-2018-163300"/>
    <n v="1"/>
    <n v="7"/>
    <n v="0.2"/>
    <n v="884.05799999999999"/>
    <n v="0.46881743173671325"/>
  </r>
  <r>
    <x v="1134"/>
    <x v="32"/>
    <s v="FUR-BO-10002545"/>
    <x v="1"/>
    <x v="10"/>
    <n v="782.94"/>
    <s v="CA-2018-121888"/>
    <n v="1"/>
    <n v="3"/>
    <n v="0"/>
    <n v="203.56440000000003"/>
    <n v="0.5176847302647779"/>
  </r>
  <r>
    <x v="1134"/>
    <x v="4"/>
    <s v="FUR-FU-10001488"/>
    <x v="1"/>
    <x v="8"/>
    <n v="529.9"/>
    <s v="US-2018-116652"/>
    <n v="1"/>
    <n v="5"/>
    <n v="0"/>
    <n v="105.97999999999999"/>
    <n v="0.4595170286641902"/>
  </r>
  <r>
    <x v="1134"/>
    <x v="23"/>
    <s v="FUR-CH-10003606"/>
    <x v="1"/>
    <x v="5"/>
    <n v="512.96"/>
    <s v="CA-2018-124205"/>
    <n v="1"/>
    <n v="4"/>
    <n v="0"/>
    <n v="143.62880000000001"/>
    <n v="0.46529189879902266"/>
  </r>
  <r>
    <x v="1134"/>
    <x v="23"/>
    <s v="TEC-PH-10002115"/>
    <x v="2"/>
    <x v="6"/>
    <n v="395.93999999999994"/>
    <s v="CA-2018-124205"/>
    <n v="0"/>
    <n v="6"/>
    <n v="0"/>
    <n v="102.94440000000002"/>
    <n v="0.41105220110552465"/>
  </r>
  <r>
    <x v="1134"/>
    <x v="4"/>
    <s v="TEC-PH-10001700"/>
    <x v="2"/>
    <x v="6"/>
    <n v="369.54399999999998"/>
    <s v="US-2018-163300"/>
    <n v="0"/>
    <n v="7"/>
    <n v="0.2"/>
    <n v="32.335100000000025"/>
    <n v="0.41105220110552465"/>
  </r>
  <r>
    <x v="1134"/>
    <x v="1"/>
    <s v="TEC-PH-10004536"/>
    <x v="2"/>
    <x v="6"/>
    <n v="323.97600000000006"/>
    <s v="CA-2018-132353"/>
    <n v="1"/>
    <n v="3"/>
    <n v="0.2"/>
    <n v="20.248499999999993"/>
    <n v="0.41105220110552465"/>
  </r>
  <r>
    <x v="1134"/>
    <x v="4"/>
    <s v="FUR-TA-10003473"/>
    <x v="1"/>
    <x v="13"/>
    <n v="300.904"/>
    <s v="CA-2018-127096"/>
    <n v="1"/>
    <n v="1"/>
    <n v="0.2"/>
    <n v="11.283900000000017"/>
    <n v="0.55975208308209756"/>
  </r>
  <r>
    <x v="1134"/>
    <x v="27"/>
    <s v="OFF-BI-10002794"/>
    <x v="0"/>
    <x v="3"/>
    <n v="295.05599999999998"/>
    <s v="CA-2018-165008"/>
    <n v="1"/>
    <n v="9"/>
    <n v="0.2"/>
    <n v="106.95779999999998"/>
    <n v="0.46881743173671325"/>
  </r>
  <r>
    <x v="1134"/>
    <x v="32"/>
    <s v="OFF-BI-10001765"/>
    <x v="0"/>
    <x v="3"/>
    <n v="242.48000000000002"/>
    <s v="CA-2018-121888"/>
    <n v="0"/>
    <n v="7"/>
    <n v="0"/>
    <n v="116.39039999999999"/>
    <n v="0.46881743173671325"/>
  </r>
  <r>
    <x v="1134"/>
    <x v="4"/>
    <s v="FUR-CH-10002961"/>
    <x v="1"/>
    <x v="5"/>
    <n v="218.35200000000003"/>
    <s v="US-2018-116652"/>
    <n v="0"/>
    <n v="3"/>
    <n v="0.2"/>
    <n v="0"/>
    <n v="0.46529189879902266"/>
  </r>
  <r>
    <x v="1134"/>
    <x v="4"/>
    <s v="FUR-CH-10003396"/>
    <x v="1"/>
    <x v="5"/>
    <n v="184.75200000000001"/>
    <s v="US-2018-163300"/>
    <n v="0"/>
    <n v="3"/>
    <n v="0.2"/>
    <n v="-20.784600000000012"/>
    <n v="0.46529189879902266"/>
  </r>
  <r>
    <x v="1134"/>
    <x v="15"/>
    <s v="OFF-PA-10001033"/>
    <x v="0"/>
    <x v="0"/>
    <n v="163.96"/>
    <s v="CA-2018-145737"/>
    <n v="1"/>
    <n v="5"/>
    <n v="0.2"/>
    <n v="59.435499999999998"/>
    <n v="0.43613829632717294"/>
  </r>
  <r>
    <x v="1134"/>
    <x v="4"/>
    <s v="OFF-AP-10001205"/>
    <x v="0"/>
    <x v="12"/>
    <n v="108.96"/>
    <s v="US-2018-116652"/>
    <n v="0"/>
    <n v="2"/>
    <n v="0"/>
    <n v="30.508800000000008"/>
    <n v="0.49507917887403441"/>
  </r>
  <r>
    <x v="1134"/>
    <x v="4"/>
    <s v="OFF-AR-10001915"/>
    <x v="0"/>
    <x v="4"/>
    <n v="99.3"/>
    <s v="US-2018-116652"/>
    <n v="0"/>
    <n v="10"/>
    <n v="0"/>
    <n v="41.706000000000003"/>
    <n v="0.45632477063632687"/>
  </r>
  <r>
    <x v="1134"/>
    <x v="23"/>
    <s v="OFF-ST-10000934"/>
    <x v="0"/>
    <x v="1"/>
    <n v="81.96"/>
    <s v="CA-2018-124205"/>
    <n v="0"/>
    <n v="2"/>
    <n v="0"/>
    <n v="0"/>
    <n v="0.44610841445725197"/>
  </r>
  <r>
    <x v="1134"/>
    <x v="23"/>
    <s v="FUR-FU-10002445"/>
    <x v="1"/>
    <x v="8"/>
    <n v="47.400000000000006"/>
    <s v="CA-2018-124205"/>
    <n v="0"/>
    <n v="5"/>
    <n v="0"/>
    <n v="18.960000000000004"/>
    <n v="0.4595170286641902"/>
  </r>
  <r>
    <x v="1134"/>
    <x v="32"/>
    <s v="TEC-PH-10000439"/>
    <x v="2"/>
    <x v="6"/>
    <n v="39.99"/>
    <s v="CA-2018-121888"/>
    <n v="0"/>
    <n v="1"/>
    <n v="0"/>
    <n v="11.597099999999998"/>
    <n v="0.41105220110552465"/>
  </r>
  <r>
    <x v="1134"/>
    <x v="37"/>
    <s v="OFF-ST-10000943"/>
    <x v="0"/>
    <x v="1"/>
    <n v="38.619999999999997"/>
    <s v="CA-2018-139822"/>
    <n v="1"/>
    <n v="2"/>
    <n v="0"/>
    <n v="10.813600000000001"/>
    <n v="0.44610841445725197"/>
  </r>
  <r>
    <x v="1134"/>
    <x v="20"/>
    <s v="FUR-FU-10000221"/>
    <x v="1"/>
    <x v="8"/>
    <n v="35.56"/>
    <s v="CA-2018-163020"/>
    <n v="1"/>
    <n v="7"/>
    <n v="0"/>
    <n v="12.090399999999999"/>
    <n v="0.4595170286641902"/>
  </r>
  <r>
    <x v="1134"/>
    <x v="37"/>
    <s v="TEC-AC-10001090"/>
    <x v="2"/>
    <x v="9"/>
    <n v="59.98"/>
    <s v="CA-2018-139822"/>
    <n v="0"/>
    <n v="2"/>
    <n v="0"/>
    <n v="10.796399999999998"/>
    <n v="0.52062335344040378"/>
  </r>
  <r>
    <x v="1134"/>
    <x v="0"/>
    <s v="OFF-PA-10002230"/>
    <x v="0"/>
    <x v="0"/>
    <n v="31.872000000000003"/>
    <s v="CA-2018-130043"/>
    <n v="1"/>
    <n v="8"/>
    <n v="0.2"/>
    <n v="11.553600000000003"/>
    <n v="0.43613829632717294"/>
  </r>
  <r>
    <x v="1134"/>
    <x v="0"/>
    <s v="OFF-AR-10002987"/>
    <x v="0"/>
    <x v="4"/>
    <n v="31.744"/>
    <s v="CA-2018-146185"/>
    <n v="1"/>
    <n v="2"/>
    <n v="0.2"/>
    <n v="8.3328000000000024"/>
    <n v="0.45632477063632687"/>
  </r>
  <r>
    <x v="1134"/>
    <x v="32"/>
    <s v="OFF-AR-10003478"/>
    <x v="0"/>
    <x v="4"/>
    <n v="16.28"/>
    <s v="CA-2018-121888"/>
    <n v="0"/>
    <n v="2"/>
    <n v="0"/>
    <n v="6.5120000000000005"/>
    <n v="0.45632477063632687"/>
  </r>
  <r>
    <x v="1134"/>
    <x v="22"/>
    <s v="OFF-AR-10004441"/>
    <x v="0"/>
    <x v="4"/>
    <n v="12.419999999999998"/>
    <s v="CA-2018-134418"/>
    <n v="1"/>
    <n v="3"/>
    <n v="0"/>
    <n v="5.2164000000000001"/>
    <n v="0.45632477063632687"/>
  </r>
  <r>
    <x v="1134"/>
    <x v="4"/>
    <s v="OFF-BI-10004528"/>
    <x v="0"/>
    <x v="3"/>
    <n v="2.6880000000000002"/>
    <s v="US-2018-116652"/>
    <n v="0"/>
    <n v="1"/>
    <n v="0.2"/>
    <n v="0.83999999999999975"/>
    <n v="0.46881743173671325"/>
  </r>
  <r>
    <x v="1135"/>
    <x v="2"/>
    <s v="OFF-BI-10001359"/>
    <x v="0"/>
    <x v="3"/>
    <n v="538.19400000000007"/>
    <s v="CA-2018-136448"/>
    <n v="1"/>
    <n v="2"/>
    <n v="0.7"/>
    <n v="-412.61539999999991"/>
    <n v="0.46881743173671325"/>
  </r>
  <r>
    <x v="1135"/>
    <x v="0"/>
    <s v="TEC-PH-10002170"/>
    <x v="2"/>
    <x v="6"/>
    <n v="55.991999999999997"/>
    <s v="CA-2018-144113"/>
    <n v="1"/>
    <n v="1"/>
    <n v="0.2"/>
    <n v="5.5992000000000015"/>
    <n v="0.41105220110552465"/>
  </r>
  <r>
    <x v="1135"/>
    <x v="2"/>
    <s v="TEC-AC-10001109"/>
    <x v="2"/>
    <x v="9"/>
    <n v="71.975999999999999"/>
    <s v="CA-2018-136448"/>
    <n v="0"/>
    <n v="3"/>
    <n v="0.2"/>
    <n v="19.793400000000005"/>
    <n v="0.52062335344040378"/>
  </r>
  <r>
    <x v="1135"/>
    <x v="2"/>
    <s v="TEC-AC-10003628"/>
    <x v="2"/>
    <x v="9"/>
    <n v="47.984000000000002"/>
    <s v="CA-2018-136448"/>
    <n v="0"/>
    <n v="2"/>
    <n v="0.2"/>
    <n v="14.395200000000004"/>
    <n v="0.52062335344040378"/>
  </r>
  <r>
    <x v="1135"/>
    <x v="3"/>
    <s v="TEC-AC-10002305"/>
    <x v="2"/>
    <x v="9"/>
    <n v="18"/>
    <s v="CA-2018-141446"/>
    <n v="1"/>
    <n v="1"/>
    <n v="0"/>
    <n v="3.2399999999999984"/>
    <n v="0.52062335344040378"/>
  </r>
  <r>
    <x v="1135"/>
    <x v="2"/>
    <s v="FUR-FU-10003832"/>
    <x v="1"/>
    <x v="8"/>
    <n v="22.512000000000004"/>
    <s v="CA-2018-136448"/>
    <n v="0"/>
    <n v="3"/>
    <n v="0.2"/>
    <n v="2.2511999999999999"/>
    <n v="0.4595170286641902"/>
  </r>
  <r>
    <x v="1135"/>
    <x v="2"/>
    <s v="OFF-PA-10004355"/>
    <x v="0"/>
    <x v="0"/>
    <n v="20.736000000000004"/>
    <s v="CA-2018-134173"/>
    <n v="1"/>
    <n v="4"/>
    <n v="0.2"/>
    <n v="7.2576000000000001"/>
    <n v="0.43613829632717294"/>
  </r>
  <r>
    <x v="1135"/>
    <x v="2"/>
    <s v="OFF-PA-10003657"/>
    <x v="0"/>
    <x v="0"/>
    <n v="20.544000000000004"/>
    <s v="CA-2018-112984"/>
    <n v="1"/>
    <n v="6"/>
    <n v="0.2"/>
    <n v="6.4199999999999964"/>
    <n v="0.43613829632717294"/>
  </r>
  <r>
    <x v="1135"/>
    <x v="4"/>
    <s v="OFF-FA-10000621"/>
    <x v="0"/>
    <x v="7"/>
    <n v="17.899999999999999"/>
    <s v="CA-2018-130715"/>
    <n v="1"/>
    <n v="5"/>
    <n v="0"/>
    <n v="8.7710000000000008"/>
    <n v="0.51168203684699509"/>
  </r>
  <r>
    <x v="1135"/>
    <x v="0"/>
    <s v="OFF-EN-10001141"/>
    <x v="0"/>
    <x v="11"/>
    <n v="17.568000000000001"/>
    <s v="CA-2018-144113"/>
    <n v="0"/>
    <n v="2"/>
    <n v="0.2"/>
    <n v="6.3684000000000003"/>
    <n v="0.44424167803735209"/>
  </r>
  <r>
    <x v="1135"/>
    <x v="4"/>
    <s v="OFF-PA-10002615"/>
    <x v="0"/>
    <x v="0"/>
    <n v="8.82"/>
    <s v="CA-2018-118136"/>
    <n v="1"/>
    <n v="2"/>
    <n v="0"/>
    <n v="4.0571999999999999"/>
    <n v="0.43613829632717294"/>
  </r>
  <r>
    <x v="1135"/>
    <x v="4"/>
    <s v="OFF-AR-10001427"/>
    <x v="0"/>
    <x v="4"/>
    <n v="5.98"/>
    <s v="CA-2018-118136"/>
    <n v="0"/>
    <n v="1"/>
    <n v="0"/>
    <n v="1.5548000000000002"/>
    <n v="0.45632477063632687"/>
  </r>
  <r>
    <x v="1135"/>
    <x v="2"/>
    <s v="OFF-BI-10002393"/>
    <x v="0"/>
    <x v="3"/>
    <n v="3.4440000000000008"/>
    <s v="CA-2018-136448"/>
    <n v="0"/>
    <n v="2"/>
    <n v="0.7"/>
    <n v="-2.7551999999999994"/>
    <n v="0.46881743173671325"/>
  </r>
  <r>
    <x v="1136"/>
    <x v="0"/>
    <s v="TEC-PH-10002415"/>
    <x v="2"/>
    <x v="6"/>
    <n v="1415.76"/>
    <s v="CA-2018-105669"/>
    <n v="1"/>
    <n v="6"/>
    <n v="0.2"/>
    <n v="88.48500000000007"/>
    <n v="0.41105220110552465"/>
  </r>
  <r>
    <x v="1136"/>
    <x v="27"/>
    <s v="FUR-BO-10003404"/>
    <x v="1"/>
    <x v="10"/>
    <n v="1292.94"/>
    <s v="CA-2018-112515"/>
    <n v="1"/>
    <n v="3"/>
    <n v="0"/>
    <n v="77.576399999999921"/>
    <n v="0.5176847302647779"/>
  </r>
  <r>
    <x v="1136"/>
    <x v="5"/>
    <s v="FUR-CH-10000785"/>
    <x v="1"/>
    <x v="5"/>
    <n v="723.92"/>
    <s v="CA-2018-157931"/>
    <n v="1"/>
    <n v="4"/>
    <n v="0"/>
    <n v="188.2192"/>
    <n v="0.46529189879902266"/>
  </r>
  <r>
    <x v="1136"/>
    <x v="23"/>
    <s v="TEC-MA-10004626"/>
    <x v="2"/>
    <x v="15"/>
    <n v="480"/>
    <s v="CA-2018-126928"/>
    <n v="1"/>
    <n v="4"/>
    <n v="0"/>
    <n v="225.6"/>
    <n v="0.5183572270896134"/>
  </r>
  <r>
    <x v="1136"/>
    <x v="0"/>
    <s v="FUR-CH-10003774"/>
    <x v="1"/>
    <x v="5"/>
    <n v="318.43"/>
    <s v="CA-2018-105669"/>
    <n v="0"/>
    <n v="5"/>
    <n v="0.3"/>
    <n v="-77.333000000000013"/>
    <n v="0.46529189879902266"/>
  </r>
  <r>
    <x v="1136"/>
    <x v="27"/>
    <s v="OFF-ST-10001272"/>
    <x v="0"/>
    <x v="1"/>
    <n v="261.74"/>
    <s v="CA-2018-112515"/>
    <n v="0"/>
    <n v="2"/>
    <n v="0"/>
    <n v="65.435000000000002"/>
    <n v="0.44610841445725197"/>
  </r>
  <r>
    <x v="1136"/>
    <x v="27"/>
    <s v="OFF-PA-10000062"/>
    <x v="0"/>
    <x v="0"/>
    <n v="164.88"/>
    <s v="CA-2018-112515"/>
    <n v="0"/>
    <n v="3"/>
    <n v="0"/>
    <n v="80.791200000000003"/>
    <n v="0.43613829632717294"/>
  </r>
  <r>
    <x v="1136"/>
    <x v="5"/>
    <s v="OFF-PA-10000474"/>
    <x v="0"/>
    <x v="0"/>
    <n v="106.32"/>
    <s v="CA-2018-157931"/>
    <n v="0"/>
    <n v="3"/>
    <n v="0"/>
    <n v="49.970399999999991"/>
    <n v="0.43613829632717294"/>
  </r>
  <r>
    <x v="1136"/>
    <x v="23"/>
    <s v="OFF-ST-10000615"/>
    <x v="0"/>
    <x v="1"/>
    <n v="34.049999999999997"/>
    <s v="CA-2018-126928"/>
    <n v="0"/>
    <n v="3"/>
    <n v="0"/>
    <n v="9.5340000000000025"/>
    <n v="0.44610841445725197"/>
  </r>
  <r>
    <x v="1136"/>
    <x v="35"/>
    <s v="TEC-AC-10001109"/>
    <x v="2"/>
    <x v="9"/>
    <n v="89.97"/>
    <s v="CA-2018-142293"/>
    <n v="1"/>
    <n v="3"/>
    <n v="0"/>
    <n v="37.787400000000005"/>
    <n v="0.52062335344040378"/>
  </r>
  <r>
    <x v="1136"/>
    <x v="27"/>
    <s v="OFF-BI-10004233"/>
    <x v="0"/>
    <x v="3"/>
    <n v="25.584000000000003"/>
    <s v="CA-2018-112515"/>
    <n v="0"/>
    <n v="2"/>
    <n v="0.2"/>
    <n v="8.9543999999999997"/>
    <n v="0.46881743173671325"/>
  </r>
  <r>
    <x v="1136"/>
    <x v="27"/>
    <s v="OFF-LA-10001175"/>
    <x v="0"/>
    <x v="2"/>
    <n v="14.399999999999999"/>
    <s v="CA-2018-112515"/>
    <n v="0"/>
    <n v="5"/>
    <n v="0"/>
    <n v="7.056"/>
    <n v="0.4647369236065339"/>
  </r>
  <r>
    <x v="1136"/>
    <x v="22"/>
    <s v="OFF-PA-10002001"/>
    <x v="0"/>
    <x v="0"/>
    <n v="12.96"/>
    <s v="CA-2018-137470"/>
    <n v="1"/>
    <n v="2"/>
    <n v="0"/>
    <n v="6.3504000000000005"/>
    <n v="0.43613829632717294"/>
  </r>
  <r>
    <x v="1136"/>
    <x v="27"/>
    <s v="OFF-BI-10003712"/>
    <x v="0"/>
    <x v="3"/>
    <n v="11.784000000000001"/>
    <s v="CA-2018-112515"/>
    <n v="0"/>
    <n v="3"/>
    <n v="0.2"/>
    <n v="4.2716999999999992"/>
    <n v="0.46881743173671325"/>
  </r>
  <r>
    <x v="1136"/>
    <x v="27"/>
    <s v="OFF-BI-10000829"/>
    <x v="0"/>
    <x v="3"/>
    <n v="10.776000000000002"/>
    <s v="CA-2018-112515"/>
    <n v="0"/>
    <n v="3"/>
    <n v="0.2"/>
    <n v="3.5021999999999989"/>
    <n v="0.46881743173671325"/>
  </r>
  <r>
    <x v="1136"/>
    <x v="0"/>
    <s v="OFF-AR-10000390"/>
    <x v="0"/>
    <x v="4"/>
    <n v="9.9120000000000008"/>
    <s v="CA-2018-105669"/>
    <n v="0"/>
    <n v="3"/>
    <n v="0.2"/>
    <n v="3.2213999999999996"/>
    <n v="0.45632477063632687"/>
  </r>
  <r>
    <x v="1136"/>
    <x v="0"/>
    <s v="OFF-BI-10002412"/>
    <x v="0"/>
    <x v="3"/>
    <n v="5.7999999999999989"/>
    <s v="CA-2018-105669"/>
    <n v="0"/>
    <n v="5"/>
    <n v="0.8"/>
    <n v="-10.15"/>
    <n v="0.46881743173671325"/>
  </r>
  <r>
    <x v="1137"/>
    <x v="5"/>
    <s v="TEC-PH-10002447"/>
    <x v="2"/>
    <x v="6"/>
    <n v="411.98"/>
    <s v="CA-2018-164756"/>
    <n v="1"/>
    <n v="2"/>
    <n v="0"/>
    <n v="119.4742"/>
    <n v="0.41105220110552465"/>
  </r>
  <r>
    <x v="1137"/>
    <x v="5"/>
    <s v="OFF-PA-10003228"/>
    <x v="0"/>
    <x v="0"/>
    <n v="244.54999999999998"/>
    <s v="CA-2018-164756"/>
    <n v="0"/>
    <n v="5"/>
    <n v="0"/>
    <n v="114.93849999999998"/>
    <n v="0.43613829632717294"/>
  </r>
  <r>
    <x v="1137"/>
    <x v="4"/>
    <s v="OFF-PA-10004327"/>
    <x v="0"/>
    <x v="0"/>
    <n v="143.69999999999999"/>
    <s v="CA-2018-106180"/>
    <n v="1"/>
    <n v="3"/>
    <n v="0"/>
    <n v="68.975999999999999"/>
    <n v="0.43613829632717294"/>
  </r>
  <r>
    <x v="1137"/>
    <x v="0"/>
    <s v="OFF-EN-10000927"/>
    <x v="0"/>
    <x v="11"/>
    <n v="114.84800000000001"/>
    <s v="CA-2018-140508"/>
    <n v="1"/>
    <n v="4"/>
    <n v="0.2"/>
    <n v="35.889999999999986"/>
    <n v="0.44424167803735209"/>
  </r>
  <r>
    <x v="1137"/>
    <x v="5"/>
    <s v="OFF-AR-10000380"/>
    <x v="0"/>
    <x v="4"/>
    <n v="113.94"/>
    <s v="CA-2018-164756"/>
    <n v="0"/>
    <n v="3"/>
    <n v="0"/>
    <n v="34.181999999999988"/>
    <n v="0.45632477063632687"/>
  </r>
  <r>
    <x v="1137"/>
    <x v="5"/>
    <s v="TEC-PH-10001552"/>
    <x v="2"/>
    <x v="6"/>
    <n v="95.68"/>
    <s v="CA-2018-164756"/>
    <n v="0"/>
    <n v="8"/>
    <n v="0"/>
    <n v="26.790400000000005"/>
    <n v="0.41105220110552465"/>
  </r>
  <r>
    <x v="1137"/>
    <x v="5"/>
    <s v="OFF-PA-10000673"/>
    <x v="0"/>
    <x v="0"/>
    <n v="50.96"/>
    <s v="CA-2018-164756"/>
    <n v="0"/>
    <n v="7"/>
    <n v="0"/>
    <n v="24.460800000000003"/>
    <n v="0.43613829632717294"/>
  </r>
  <r>
    <x v="1137"/>
    <x v="0"/>
    <s v="OFF-ST-10000352"/>
    <x v="0"/>
    <x v="1"/>
    <n v="47.584000000000003"/>
    <s v="CA-2018-131016"/>
    <n v="1"/>
    <n v="2"/>
    <n v="0.2"/>
    <n v="-2.9739999999999966"/>
    <n v="0.44610841445725197"/>
  </r>
  <r>
    <x v="1137"/>
    <x v="5"/>
    <s v="OFF-SU-10004261"/>
    <x v="0"/>
    <x v="14"/>
    <n v="34.479999999999997"/>
    <s v="CA-2018-164756"/>
    <n v="0"/>
    <n v="2"/>
    <n v="0"/>
    <n v="9.9991999999999948"/>
    <n v="0.53938093436526824"/>
  </r>
  <r>
    <x v="1137"/>
    <x v="31"/>
    <s v="TEC-AC-10004992"/>
    <x v="2"/>
    <x v="9"/>
    <n v="101.34"/>
    <s v="CA-2018-166856"/>
    <n v="1"/>
    <n v="3"/>
    <n v="0"/>
    <n v="8.1071999999999917"/>
    <n v="0.52062335344040378"/>
  </r>
  <r>
    <x v="1137"/>
    <x v="5"/>
    <s v="OFF-PA-10003848"/>
    <x v="0"/>
    <x v="0"/>
    <n v="25.92"/>
    <s v="CA-2018-164756"/>
    <n v="0"/>
    <n v="4"/>
    <n v="0"/>
    <n v="12.441600000000001"/>
    <n v="0.43613829632717294"/>
  </r>
  <r>
    <x v="1137"/>
    <x v="21"/>
    <s v="OFF-PA-10002377"/>
    <x v="0"/>
    <x v="0"/>
    <n v="22.72"/>
    <s v="CA-2018-133333"/>
    <n v="1"/>
    <n v="4"/>
    <n v="0"/>
    <n v="10.223999999999998"/>
    <n v="0.43613829632717294"/>
  </r>
  <r>
    <x v="1137"/>
    <x v="5"/>
    <s v="FUR-FU-10002963"/>
    <x v="1"/>
    <x v="8"/>
    <n v="20.32"/>
    <s v="CA-2018-164756"/>
    <n v="0"/>
    <n v="4"/>
    <n v="0"/>
    <n v="6.9087999999999994"/>
    <n v="0.4595170286641902"/>
  </r>
  <r>
    <x v="1137"/>
    <x v="20"/>
    <s v="OFF-PA-10001639"/>
    <x v="0"/>
    <x v="0"/>
    <n v="19.440000000000001"/>
    <s v="CA-2018-148068"/>
    <n v="1"/>
    <n v="3"/>
    <n v="0"/>
    <n v="9.3312000000000008"/>
    <n v="0.43613829632717294"/>
  </r>
  <r>
    <x v="1137"/>
    <x v="40"/>
    <s v="OFF-PA-10004082"/>
    <x v="0"/>
    <x v="0"/>
    <n v="15.96"/>
    <s v="CA-2018-134439"/>
    <n v="1"/>
    <n v="2"/>
    <n v="0"/>
    <n v="7.98"/>
    <n v="0.43613829632717294"/>
  </r>
  <r>
    <x v="1137"/>
    <x v="4"/>
    <s v="OFF-EN-10004030"/>
    <x v="0"/>
    <x v="11"/>
    <n v="10.86"/>
    <s v="CA-2018-106180"/>
    <n v="0"/>
    <n v="3"/>
    <n v="0"/>
    <n v="5.1042000000000005"/>
    <n v="0.44424167803735209"/>
  </r>
  <r>
    <x v="1137"/>
    <x v="31"/>
    <s v="OFF-BI-10002012"/>
    <x v="0"/>
    <x v="3"/>
    <n v="10.080000000000002"/>
    <s v="CA-2018-166856"/>
    <n v="0"/>
    <n v="7"/>
    <n v="0.2"/>
    <n v="3.5279999999999996"/>
    <n v="0.46881743173671325"/>
  </r>
  <r>
    <x v="1137"/>
    <x v="20"/>
    <s v="FUR-FU-10002268"/>
    <x v="1"/>
    <x v="8"/>
    <n v="9.82"/>
    <s v="CA-2018-148068"/>
    <n v="0"/>
    <n v="2"/>
    <n v="0"/>
    <n v="3.2405999999999997"/>
    <n v="0.4595170286641902"/>
  </r>
  <r>
    <x v="1137"/>
    <x v="0"/>
    <s v="OFF-AR-10000122"/>
    <x v="0"/>
    <x v="4"/>
    <n v="8.9280000000000008"/>
    <s v="CA-2018-131016"/>
    <n v="0"/>
    <n v="2"/>
    <n v="0.2"/>
    <n v="0.55799999999999894"/>
    <n v="0.45632477063632687"/>
  </r>
  <r>
    <x v="1137"/>
    <x v="4"/>
    <s v="OFF-AR-10000940"/>
    <x v="0"/>
    <x v="4"/>
    <n v="8.82"/>
    <s v="CA-2018-106180"/>
    <n v="0"/>
    <n v="3"/>
    <n v="0"/>
    <n v="2.3814000000000002"/>
    <n v="0.45632477063632687"/>
  </r>
  <r>
    <x v="1138"/>
    <x v="12"/>
    <s v="TEC-PH-10002415"/>
    <x v="2"/>
    <x v="6"/>
    <n v="471.92"/>
    <s v="CA-2018-153822"/>
    <n v="1"/>
    <n v="2"/>
    <n v="0.2"/>
    <n v="29.495000000000019"/>
    <n v="0.41105220110552465"/>
  </r>
  <r>
    <x v="1138"/>
    <x v="11"/>
    <s v="FUR-FU-10004864"/>
    <x v="1"/>
    <x v="8"/>
    <n v="409.21600000000001"/>
    <s v="CA-2018-143378"/>
    <n v="1"/>
    <n v="8"/>
    <n v="0.2"/>
    <n v="61.38239999999999"/>
    <n v="0.4595170286641902"/>
  </r>
  <r>
    <x v="1138"/>
    <x v="11"/>
    <s v="TEC-PH-10001425"/>
    <x v="2"/>
    <x v="6"/>
    <n v="191.976"/>
    <s v="CA-2018-143378"/>
    <n v="0"/>
    <n v="3"/>
    <n v="0.2"/>
    <n v="19.197599999999994"/>
    <n v="0.41105220110552465"/>
  </r>
  <r>
    <x v="1138"/>
    <x v="16"/>
    <s v="OFF-ST-10003282"/>
    <x v="0"/>
    <x v="1"/>
    <n v="95.616"/>
    <s v="CA-2018-139619"/>
    <n v="1"/>
    <n v="2"/>
    <n v="0.2"/>
    <n v="9.5616000000000092"/>
    <n v="0.44610841445725197"/>
  </r>
  <r>
    <x v="1138"/>
    <x v="11"/>
    <s v="FUR-BO-10001972"/>
    <x v="1"/>
    <x v="10"/>
    <n v="72.588000000000008"/>
    <s v="CA-2018-143378"/>
    <n v="0"/>
    <n v="2"/>
    <n v="0.7"/>
    <n v="-128.2388"/>
    <n v="0.5176847302647779"/>
  </r>
  <r>
    <x v="1138"/>
    <x v="5"/>
    <s v="OFF-AR-10002445"/>
    <x v="0"/>
    <x v="4"/>
    <n v="35.4"/>
    <s v="CA-2018-139787"/>
    <n v="1"/>
    <n v="5"/>
    <n v="0"/>
    <n v="13.452000000000002"/>
    <n v="0.45632477063632687"/>
  </r>
  <r>
    <x v="1138"/>
    <x v="20"/>
    <s v="OFF-PA-10004782"/>
    <x v="0"/>
    <x v="0"/>
    <n v="32.400000000000006"/>
    <s v="US-2018-148866"/>
    <n v="1"/>
    <n v="5"/>
    <n v="0"/>
    <n v="15.552000000000001"/>
    <n v="0.43613829632717294"/>
  </r>
  <r>
    <x v="1138"/>
    <x v="4"/>
    <s v="TEC-AC-10000057"/>
    <x v="2"/>
    <x v="9"/>
    <n v="149.94999999999999"/>
    <s v="CA-2018-102974"/>
    <n v="1"/>
    <n v="5"/>
    <n v="0"/>
    <n v="31.489499999999992"/>
    <n v="0.52062335344040378"/>
  </r>
  <r>
    <x v="1138"/>
    <x v="12"/>
    <s v="TEC-AC-10000109"/>
    <x v="2"/>
    <x v="9"/>
    <n v="89.584000000000003"/>
    <s v="CA-2018-153822"/>
    <n v="0"/>
    <n v="2"/>
    <n v="0.2"/>
    <n v="4.4792000000000058"/>
    <n v="0.52062335344040378"/>
  </r>
  <r>
    <x v="1138"/>
    <x v="11"/>
    <s v="OFF-AR-10001915"/>
    <x v="0"/>
    <x v="4"/>
    <n v="23.832000000000001"/>
    <s v="CA-2018-143378"/>
    <n v="0"/>
    <n v="3"/>
    <n v="0.2"/>
    <n v="6.5538000000000007"/>
    <n v="0.45632477063632687"/>
  </r>
  <r>
    <x v="1138"/>
    <x v="4"/>
    <s v="OFF-AR-10000914"/>
    <x v="0"/>
    <x v="4"/>
    <n v="23.32"/>
    <s v="CA-2018-102974"/>
    <n v="0"/>
    <n v="2"/>
    <n v="0"/>
    <n v="6.0632000000000019"/>
    <n v="0.45632477063632687"/>
  </r>
  <r>
    <x v="1138"/>
    <x v="12"/>
    <s v="OFF-BI-10001460"/>
    <x v="0"/>
    <x v="3"/>
    <n v="18.180000000000003"/>
    <s v="CA-2018-153822"/>
    <n v="0"/>
    <n v="4"/>
    <n v="0.7"/>
    <n v="-13.938000000000002"/>
    <n v="0.46881743173671325"/>
  </r>
  <r>
    <x v="1138"/>
    <x v="4"/>
    <s v="OFF-AR-10004956"/>
    <x v="0"/>
    <x v="4"/>
    <n v="16.740000000000002"/>
    <s v="CA-2018-102974"/>
    <n v="0"/>
    <n v="3"/>
    <n v="0"/>
    <n v="4.8545999999999978"/>
    <n v="0.45632477063632687"/>
  </r>
  <r>
    <x v="1138"/>
    <x v="12"/>
    <s v="OFF-ST-10000321"/>
    <x v="0"/>
    <x v="1"/>
    <n v="12.624000000000001"/>
    <s v="CA-2018-153822"/>
    <n v="0"/>
    <n v="2"/>
    <n v="0.2"/>
    <n v="-2.5248000000000022"/>
    <n v="0.44610841445725197"/>
  </r>
  <r>
    <x v="1138"/>
    <x v="2"/>
    <s v="OFF-BI-10001132"/>
    <x v="0"/>
    <x v="3"/>
    <n v="4.8420000000000005"/>
    <s v="CA-2018-160801"/>
    <n v="1"/>
    <n v="3"/>
    <n v="0.7"/>
    <n v="-3.3893999999999984"/>
    <n v="0.46881743173671325"/>
  </r>
  <r>
    <x v="1139"/>
    <x v="20"/>
    <s v="FUR-CH-10004086"/>
    <x v="1"/>
    <x v="5"/>
    <n v="2888.1270000000004"/>
    <s v="CA-2018-100111"/>
    <n v="1"/>
    <n v="11"/>
    <n v="0.1"/>
    <n v="609.71569999999997"/>
    <n v="0.46529189879902266"/>
  </r>
  <r>
    <x v="1139"/>
    <x v="20"/>
    <s v="FUR-CH-10001215"/>
    <x v="1"/>
    <x v="5"/>
    <n v="2254.41"/>
    <s v="CA-2018-100111"/>
    <n v="0"/>
    <n v="5"/>
    <n v="0.1"/>
    <n v="375.73500000000001"/>
    <n v="0.46529189879902266"/>
  </r>
  <r>
    <x v="1139"/>
    <x v="20"/>
    <s v="TEC-PH-10002885"/>
    <x v="2"/>
    <x v="6"/>
    <n v="1299.6600000000001"/>
    <s v="CA-2018-100111"/>
    <n v="0"/>
    <n v="2"/>
    <n v="0"/>
    <n v="350.90820000000008"/>
    <n v="0.41105220110552465"/>
  </r>
  <r>
    <x v="1139"/>
    <x v="20"/>
    <s v="FUR-CH-10003846"/>
    <x v="1"/>
    <x v="5"/>
    <n v="272.64600000000002"/>
    <s v="CA-2018-100111"/>
    <n v="0"/>
    <n v="3"/>
    <n v="0.1"/>
    <n v="18.176400000000008"/>
    <n v="0.46529189879902266"/>
  </r>
  <r>
    <x v="1139"/>
    <x v="20"/>
    <s v="TEC-PH-10000215"/>
    <x v="2"/>
    <x v="6"/>
    <n v="104.85000000000001"/>
    <s v="CA-2018-100111"/>
    <n v="0"/>
    <n v="3"/>
    <n v="0"/>
    <n v="28.309500000000007"/>
    <n v="0.41105220110552465"/>
  </r>
  <r>
    <x v="1139"/>
    <x v="20"/>
    <s v="FUR-CH-10003061"/>
    <x v="1"/>
    <x v="5"/>
    <n v="80.991"/>
    <s v="CA-2018-100111"/>
    <n v="0"/>
    <n v="1"/>
    <n v="0.1"/>
    <n v="8.0990999999999875"/>
    <n v="0.46529189879902266"/>
  </r>
  <r>
    <x v="1139"/>
    <x v="20"/>
    <s v="OFF-ST-10000615"/>
    <x v="0"/>
    <x v="1"/>
    <n v="45.4"/>
    <s v="CA-2018-100111"/>
    <n v="0"/>
    <n v="4"/>
    <n v="0"/>
    <n v="12.712000000000003"/>
    <n v="0.44610841445725197"/>
  </r>
  <r>
    <x v="1139"/>
    <x v="20"/>
    <s v="OFF-PA-10000807"/>
    <x v="0"/>
    <x v="0"/>
    <n v="38.520000000000003"/>
    <s v="CA-2018-100111"/>
    <n v="0"/>
    <n v="9"/>
    <n v="0"/>
    <n v="18.104400000000002"/>
    <n v="0.43613829632717294"/>
  </r>
  <r>
    <x v="1139"/>
    <x v="20"/>
    <s v="TEC-AC-10002647"/>
    <x v="2"/>
    <x v="9"/>
    <n v="212.8"/>
    <s v="CA-2018-100111"/>
    <n v="0"/>
    <n v="2"/>
    <n v="0"/>
    <n v="95.759999999999991"/>
    <n v="0.52062335344040378"/>
  </r>
  <r>
    <x v="1139"/>
    <x v="20"/>
    <s v="TEC-AC-10001465"/>
    <x v="2"/>
    <x v="9"/>
    <n v="72.64"/>
    <s v="CA-2018-100111"/>
    <n v="0"/>
    <n v="2"/>
    <n v="0"/>
    <n v="21.791999999999994"/>
    <n v="0.52062335344040378"/>
  </r>
  <r>
    <x v="1139"/>
    <x v="20"/>
    <s v="TEC-AC-10001998"/>
    <x v="2"/>
    <x v="9"/>
    <n v="59.97"/>
    <s v="CA-2018-100111"/>
    <n v="0"/>
    <n v="3"/>
    <n v="0"/>
    <n v="20.389799999999994"/>
    <n v="0.52062335344040378"/>
  </r>
  <r>
    <x v="1139"/>
    <x v="20"/>
    <s v="OFF-PA-10002713"/>
    <x v="0"/>
    <x v="0"/>
    <n v="13.76"/>
    <s v="CA-2018-100111"/>
    <n v="0"/>
    <n v="2"/>
    <n v="0"/>
    <n v="6.3295999999999992"/>
    <n v="0.43613829632717294"/>
  </r>
  <r>
    <x v="1139"/>
    <x v="20"/>
    <s v="OFF-BI-10000343"/>
    <x v="0"/>
    <x v="3"/>
    <n v="11.784000000000001"/>
    <s v="CA-2018-100111"/>
    <n v="0"/>
    <n v="3"/>
    <n v="0.2"/>
    <n v="3.9770999999999996"/>
    <n v="0.46881743173671325"/>
  </r>
  <r>
    <x v="1139"/>
    <x v="20"/>
    <s v="OFF-FA-10000304"/>
    <x v="0"/>
    <x v="7"/>
    <n v="4.3600000000000003"/>
    <s v="CA-2018-100111"/>
    <n v="0"/>
    <n v="2"/>
    <n v="0"/>
    <n v="1.7876000000000003"/>
    <n v="0.51168203684699509"/>
  </r>
  <r>
    <x v="1140"/>
    <x v="5"/>
    <s v="OFF-AP-10001242"/>
    <x v="0"/>
    <x v="12"/>
    <n v="80.48"/>
    <s v="CA-2018-123351"/>
    <n v="1"/>
    <n v="1"/>
    <n v="0"/>
    <n v="24.143999999999998"/>
    <n v="0.49507917887403441"/>
  </r>
  <r>
    <x v="1140"/>
    <x v="4"/>
    <s v="OFF-PA-10004082"/>
    <x v="0"/>
    <x v="0"/>
    <n v="55.86"/>
    <s v="CA-2018-133074"/>
    <n v="1"/>
    <n v="7"/>
    <n v="0"/>
    <n v="27.93"/>
    <n v="0.43613829632717294"/>
  </r>
  <r>
    <x v="1140"/>
    <x v="22"/>
    <s v="TEC-AC-10000303"/>
    <x v="2"/>
    <x v="9"/>
    <n v="79.98"/>
    <s v="CA-2018-132262"/>
    <n v="1"/>
    <n v="2"/>
    <n v="0"/>
    <n v="26.3934"/>
    <n v="0.52062335344040378"/>
  </r>
  <r>
    <x v="1140"/>
    <x v="22"/>
    <s v="TEC-AC-10000158"/>
    <x v="2"/>
    <x v="9"/>
    <n v="71.98"/>
    <s v="CA-2018-132262"/>
    <n v="0"/>
    <n v="2"/>
    <n v="0"/>
    <n v="15.1158"/>
    <n v="0.52062335344040378"/>
  </r>
  <r>
    <x v="1140"/>
    <x v="28"/>
    <s v="OFF-BI-10000546"/>
    <x v="0"/>
    <x v="3"/>
    <n v="20.16"/>
    <s v="CA-2018-151428"/>
    <n v="1"/>
    <n v="7"/>
    <n v="0"/>
    <n v="9.8783999999999992"/>
    <n v="0.46881743173671325"/>
  </r>
  <r>
    <x v="1140"/>
    <x v="4"/>
    <s v="OFF-ST-10004950"/>
    <x v="0"/>
    <x v="1"/>
    <n v="15.51"/>
    <s v="CA-2018-165155"/>
    <n v="1"/>
    <n v="1"/>
    <n v="0"/>
    <n v="3.8774999999999995"/>
    <n v="0.44610841445725197"/>
  </r>
  <r>
    <x v="1140"/>
    <x v="16"/>
    <s v="OFF-BI-10002794"/>
    <x v="0"/>
    <x v="3"/>
    <n v="12.294"/>
    <s v="US-2018-146878"/>
    <n v="1"/>
    <n v="1"/>
    <n v="0.7"/>
    <n v="-8.6057999999999986"/>
    <n v="0.46881743173671325"/>
  </r>
  <r>
    <x v="1140"/>
    <x v="2"/>
    <s v="OFF-BI-10004141"/>
    <x v="0"/>
    <x v="3"/>
    <n v="1.9080000000000004"/>
    <s v="CA-2018-169817"/>
    <n v="1"/>
    <n v="2"/>
    <n v="0.7"/>
    <n v="-1.5264000000000002"/>
    <n v="0.46881743173671325"/>
  </r>
  <r>
    <x v="1141"/>
    <x v="2"/>
    <s v="OFF-SU-10002881"/>
    <x v="0"/>
    <x v="14"/>
    <n v="4663.7360000000008"/>
    <s v="CA-2018-158379"/>
    <n v="1"/>
    <n v="7"/>
    <n v="0.2"/>
    <n v="-1049.3406"/>
    <n v="0.53938093436526824"/>
  </r>
  <r>
    <x v="1141"/>
    <x v="13"/>
    <s v="OFF-BI-10004318"/>
    <x v="0"/>
    <x v="3"/>
    <n v="691.96"/>
    <s v="CA-2018-161053"/>
    <n v="1"/>
    <n v="4"/>
    <n v="0"/>
    <n v="318.30160000000001"/>
    <n v="0.46881743173671325"/>
  </r>
  <r>
    <x v="1141"/>
    <x v="7"/>
    <s v="TEC-PH-10004977"/>
    <x v="2"/>
    <x v="6"/>
    <n v="391.98"/>
    <s v="CA-2018-122196"/>
    <n v="1"/>
    <n v="2"/>
    <n v="0"/>
    <n v="113.67419999999998"/>
    <n v="0.41105220110552465"/>
  </r>
  <r>
    <x v="1141"/>
    <x v="14"/>
    <s v="FUR-BO-10001972"/>
    <x v="1"/>
    <x v="10"/>
    <n v="241.96"/>
    <s v="CA-2018-167381"/>
    <n v="1"/>
    <n v="2"/>
    <n v="0"/>
    <n v="41.133199999999988"/>
    <n v="0.5176847302647779"/>
  </r>
  <r>
    <x v="1141"/>
    <x v="21"/>
    <s v="OFF-PA-10004475"/>
    <x v="0"/>
    <x v="0"/>
    <n v="219.84"/>
    <s v="CA-2018-166317"/>
    <n v="1"/>
    <n v="4"/>
    <n v="0"/>
    <n v="107.7216"/>
    <n v="0.43613829632717294"/>
  </r>
  <r>
    <x v="1141"/>
    <x v="21"/>
    <s v="TEC-PH-10001615"/>
    <x v="2"/>
    <x v="6"/>
    <n v="86.97"/>
    <s v="CA-2018-166317"/>
    <n v="0"/>
    <n v="3"/>
    <n v="0"/>
    <n v="25.221299999999989"/>
    <n v="0.41105220110552465"/>
  </r>
  <r>
    <x v="1141"/>
    <x v="38"/>
    <s v="OFF-ST-10001590"/>
    <x v="0"/>
    <x v="1"/>
    <n v="67.400000000000006"/>
    <s v="CA-2018-102967"/>
    <n v="1"/>
    <n v="5"/>
    <n v="0"/>
    <n v="17.523999999999997"/>
    <n v="0.44610841445725197"/>
  </r>
  <r>
    <x v="1141"/>
    <x v="20"/>
    <s v="OFF-BI-10004828"/>
    <x v="0"/>
    <x v="3"/>
    <n v="40.176000000000002"/>
    <s v="CA-2018-136000"/>
    <n v="1"/>
    <n v="3"/>
    <n v="0.2"/>
    <n v="14.563799999999997"/>
    <n v="0.46881743173671325"/>
  </r>
  <r>
    <x v="1141"/>
    <x v="21"/>
    <s v="OFF-BI-10002976"/>
    <x v="0"/>
    <x v="3"/>
    <n v="33.04"/>
    <s v="CA-2018-166317"/>
    <n v="0"/>
    <n v="8"/>
    <n v="0"/>
    <n v="15.5288"/>
    <n v="0.46881743173671325"/>
  </r>
  <r>
    <x v="1141"/>
    <x v="20"/>
    <s v="TEC-AC-10002842"/>
    <x v="2"/>
    <x v="9"/>
    <n v="1071"/>
    <s v="CA-2018-162789"/>
    <n v="1"/>
    <n v="9"/>
    <n v="0"/>
    <n v="171.36000000000007"/>
    <n v="0.52062335344040378"/>
  </r>
  <r>
    <x v="1141"/>
    <x v="21"/>
    <s v="TEC-AC-10004510"/>
    <x v="2"/>
    <x v="9"/>
    <n v="98.16"/>
    <s v="CA-2018-166317"/>
    <n v="0"/>
    <n v="6"/>
    <n v="0"/>
    <n v="9.8159999999999954"/>
    <n v="0.52062335344040378"/>
  </r>
  <r>
    <x v="1141"/>
    <x v="2"/>
    <s v="TEC-AC-10002926"/>
    <x v="2"/>
    <x v="9"/>
    <n v="79.984000000000009"/>
    <s v="CA-2018-158379"/>
    <n v="0"/>
    <n v="2"/>
    <n v="0.2"/>
    <n v="22.995400000000004"/>
    <n v="0.52062335344040378"/>
  </r>
  <r>
    <x v="1141"/>
    <x v="13"/>
    <s v="TEC-AC-10004633"/>
    <x v="2"/>
    <x v="9"/>
    <n v="34.950000000000003"/>
    <s v="CA-2018-161053"/>
    <n v="0"/>
    <n v="5"/>
    <n v="0"/>
    <n v="15.378000000000004"/>
    <n v="0.52062335344040378"/>
  </r>
  <r>
    <x v="1141"/>
    <x v="14"/>
    <s v="OFF-LA-10000134"/>
    <x v="0"/>
    <x v="2"/>
    <n v="27.72"/>
    <s v="CA-2018-167381"/>
    <n v="0"/>
    <n v="9"/>
    <n v="0"/>
    <n v="13.3056"/>
    <n v="0.4647369236065339"/>
  </r>
  <r>
    <x v="1141"/>
    <x v="31"/>
    <s v="OFF-PA-10002666"/>
    <x v="0"/>
    <x v="0"/>
    <n v="27.18"/>
    <s v="US-2018-103226"/>
    <n v="1"/>
    <n v="3"/>
    <n v="0"/>
    <n v="12.231"/>
    <n v="0.43613829632717294"/>
  </r>
  <r>
    <x v="1141"/>
    <x v="4"/>
    <s v="OFF-SU-10001218"/>
    <x v="0"/>
    <x v="14"/>
    <n v="21.96"/>
    <s v="CA-2018-117009"/>
    <n v="1"/>
    <n v="2"/>
    <n v="0"/>
    <n v="6.1488000000000014"/>
    <n v="0.53938093436526824"/>
  </r>
  <r>
    <x v="1141"/>
    <x v="5"/>
    <s v="OFF-AR-10003896"/>
    <x v="0"/>
    <x v="4"/>
    <n v="17.940000000000001"/>
    <s v="CA-2018-161970"/>
    <n v="1"/>
    <n v="3"/>
    <n v="0"/>
    <n v="6.4584000000000001"/>
    <n v="0.45632477063632687"/>
  </r>
  <r>
    <x v="1141"/>
    <x v="0"/>
    <s v="OFF-EN-10001415"/>
    <x v="0"/>
    <x v="11"/>
    <n v="13.392000000000001"/>
    <s v="US-2018-108245"/>
    <n v="1"/>
    <n v="3"/>
    <n v="0.2"/>
    <n v="5.0220000000000002"/>
    <n v="0.44424167803735209"/>
  </r>
  <r>
    <x v="1141"/>
    <x v="5"/>
    <s v="OFF-PA-10004255"/>
    <x v="0"/>
    <x v="0"/>
    <n v="12.96"/>
    <s v="CA-2018-161970"/>
    <n v="0"/>
    <n v="2"/>
    <n v="0"/>
    <n v="6.2208000000000006"/>
    <n v="0.43613829632717294"/>
  </r>
  <r>
    <x v="1141"/>
    <x v="20"/>
    <s v="FUR-FU-10004864"/>
    <x v="1"/>
    <x v="8"/>
    <n v="12.07"/>
    <s v="CA-2018-162789"/>
    <n v="0"/>
    <n v="1"/>
    <n v="0"/>
    <n v="3.9831000000000003"/>
    <n v="0.4595170286641902"/>
  </r>
  <r>
    <x v="1141"/>
    <x v="0"/>
    <s v="OFF-BI-10000773"/>
    <x v="0"/>
    <x v="3"/>
    <n v="11.227999999999998"/>
    <s v="US-2018-108245"/>
    <n v="0"/>
    <n v="7"/>
    <n v="0.8"/>
    <n v="-18.52620000000001"/>
    <n v="0.46881743173671325"/>
  </r>
  <r>
    <x v="1141"/>
    <x v="2"/>
    <s v="OFF-BI-10002498"/>
    <x v="0"/>
    <x v="3"/>
    <n v="5.6070000000000011"/>
    <s v="CA-2018-158379"/>
    <n v="0"/>
    <n v="1"/>
    <n v="0.7"/>
    <n v="-4.2987000000000002"/>
    <n v="0.46881743173671325"/>
  </r>
  <r>
    <x v="1142"/>
    <x v="4"/>
    <s v="FUR-CH-10003973"/>
    <x v="1"/>
    <x v="5"/>
    <n v="594.81600000000003"/>
    <s v="CA-2018-121853"/>
    <n v="1"/>
    <n v="2"/>
    <n v="0.2"/>
    <n v="59.481600000000014"/>
    <n v="0.46529189879902266"/>
  </r>
  <r>
    <x v="1142"/>
    <x v="16"/>
    <s v="OFF-PA-10003395"/>
    <x v="0"/>
    <x v="0"/>
    <n v="251.64"/>
    <s v="CA-2018-121314"/>
    <n v="1"/>
    <n v="3"/>
    <n v="0.2"/>
    <n v="88.073999999999984"/>
    <n v="0.43613829632717294"/>
  </r>
  <r>
    <x v="1142"/>
    <x v="4"/>
    <s v="OFF-PA-10003641"/>
    <x v="0"/>
    <x v="0"/>
    <n v="211.04"/>
    <s v="CA-2018-121853"/>
    <n v="0"/>
    <n v="8"/>
    <n v="0"/>
    <n v="97.078399999999988"/>
    <n v="0.43613829632717294"/>
  </r>
  <r>
    <x v="1142"/>
    <x v="26"/>
    <s v="FUR-BO-10001811"/>
    <x v="1"/>
    <x v="10"/>
    <n v="180.58800000000005"/>
    <s v="US-2018-132059"/>
    <n v="1"/>
    <n v="2"/>
    <n v="0.7"/>
    <n v="-240.78400000000005"/>
    <n v="0.5176847302647779"/>
  </r>
  <r>
    <x v="1142"/>
    <x v="4"/>
    <s v="OFF-AP-10001242"/>
    <x v="0"/>
    <x v="12"/>
    <n v="160.96"/>
    <s v="CA-2018-123778"/>
    <n v="1"/>
    <n v="2"/>
    <n v="0"/>
    <n v="48.287999999999997"/>
    <n v="0.49507917887403441"/>
  </r>
  <r>
    <x v="1142"/>
    <x v="22"/>
    <s v="OFF-AP-10002191"/>
    <x v="0"/>
    <x v="12"/>
    <n v="119.96"/>
    <s v="CA-2018-132521"/>
    <n v="1"/>
    <n v="2"/>
    <n v="0"/>
    <n v="33.588800000000006"/>
    <n v="0.49507917887403441"/>
  </r>
  <r>
    <x v="1142"/>
    <x v="1"/>
    <s v="OFF-AP-10000390"/>
    <x v="0"/>
    <x v="12"/>
    <n v="73.175999999999974"/>
    <s v="US-2018-125647"/>
    <n v="1"/>
    <n v="6"/>
    <n v="0.8"/>
    <n v="-197.57520000000002"/>
    <n v="0.49507917887403441"/>
  </r>
  <r>
    <x v="1142"/>
    <x v="4"/>
    <s v="OFF-BI-10000977"/>
    <x v="0"/>
    <x v="3"/>
    <n v="72.960000000000008"/>
    <s v="CA-2018-121853"/>
    <n v="0"/>
    <n v="3"/>
    <n v="0.2"/>
    <n v="23.711999999999996"/>
    <n v="0.46881743173671325"/>
  </r>
  <r>
    <x v="1142"/>
    <x v="1"/>
    <s v="TEC-PH-10004188"/>
    <x v="2"/>
    <x v="6"/>
    <n v="39.984000000000002"/>
    <s v="US-2018-125647"/>
    <n v="0"/>
    <n v="2"/>
    <n v="0.2"/>
    <n v="-8.9963999999999995"/>
    <n v="0.41105220110552465"/>
  </r>
  <r>
    <x v="1142"/>
    <x v="22"/>
    <s v="OFF-ST-10001325"/>
    <x v="0"/>
    <x v="1"/>
    <n v="31.44"/>
    <s v="CA-2018-132521"/>
    <n v="0"/>
    <n v="3"/>
    <n v="0"/>
    <n v="8.4888000000000012"/>
    <n v="0.44610841445725197"/>
  </r>
  <r>
    <x v="1142"/>
    <x v="39"/>
    <s v="TEC-AC-10004659"/>
    <x v="2"/>
    <x v="9"/>
    <n v="291.95999999999998"/>
    <s v="CA-2018-117485"/>
    <n v="1"/>
    <n v="4"/>
    <n v="0"/>
    <n v="102.18599999999998"/>
    <n v="0.52062335344040378"/>
  </r>
  <r>
    <x v="1142"/>
    <x v="13"/>
    <s v="TEC-AC-10001114"/>
    <x v="2"/>
    <x v="9"/>
    <n v="199.95000000000002"/>
    <s v="CA-2018-102309"/>
    <n v="1"/>
    <n v="5"/>
    <n v="0"/>
    <n v="63.983999999999988"/>
    <n v="0.52062335344040378"/>
  </r>
  <r>
    <x v="1142"/>
    <x v="26"/>
    <s v="FUR-FU-10000246"/>
    <x v="1"/>
    <x v="8"/>
    <n v="29.328000000000003"/>
    <s v="CA-2018-121412"/>
    <n v="1"/>
    <n v="3"/>
    <n v="0.2"/>
    <n v="3.665999999999995"/>
    <n v="0.4595170286641902"/>
  </r>
  <r>
    <x v="1142"/>
    <x v="26"/>
    <s v="TEC-AC-10003280"/>
    <x v="2"/>
    <x v="9"/>
    <n v="47.984000000000002"/>
    <s v="US-2018-132059"/>
    <n v="0"/>
    <n v="2"/>
    <n v="0.2"/>
    <n v="0.59979999999999656"/>
    <n v="0.52062335344040378"/>
  </r>
  <r>
    <x v="1142"/>
    <x v="4"/>
    <s v="OFF-BI-10000822"/>
    <x v="0"/>
    <x v="3"/>
    <n v="25.824000000000002"/>
    <s v="CA-2018-123778"/>
    <n v="0"/>
    <n v="6"/>
    <n v="0.2"/>
    <n v="9.0383999999999993"/>
    <n v="0.46881743173671325"/>
  </r>
  <r>
    <x v="1142"/>
    <x v="1"/>
    <s v="OFF-PA-10004888"/>
    <x v="0"/>
    <x v="0"/>
    <n v="20.736000000000004"/>
    <s v="US-2018-125647"/>
    <n v="0"/>
    <n v="4"/>
    <n v="0.2"/>
    <n v="7.2576000000000001"/>
    <n v="0.43613829632717294"/>
  </r>
  <r>
    <x v="1142"/>
    <x v="26"/>
    <s v="OFF-EN-10004147"/>
    <x v="0"/>
    <x v="11"/>
    <n v="14.352000000000002"/>
    <s v="CA-2018-138422"/>
    <n v="1"/>
    <n v="3"/>
    <n v="0.2"/>
    <n v="5.2026000000000003"/>
    <n v="0.44424167803735209"/>
  </r>
  <r>
    <x v="1142"/>
    <x v="13"/>
    <s v="OFF-PA-10002005"/>
    <x v="0"/>
    <x v="0"/>
    <n v="12.96"/>
    <s v="CA-2018-102309"/>
    <n v="0"/>
    <n v="2"/>
    <n v="0"/>
    <n v="6.2208000000000006"/>
    <n v="0.43613829632717294"/>
  </r>
  <r>
    <x v="1142"/>
    <x v="0"/>
    <s v="OFF-PA-10001846"/>
    <x v="0"/>
    <x v="0"/>
    <n v="9.2480000000000011"/>
    <s v="CA-2018-103520"/>
    <n v="1"/>
    <n v="2"/>
    <n v="0.2"/>
    <n v="3.3524000000000003"/>
    <n v="0.43613829632717294"/>
  </r>
  <r>
    <x v="1142"/>
    <x v="22"/>
    <s v="OFF-BI-10000404"/>
    <x v="0"/>
    <x v="3"/>
    <n v="6.88"/>
    <s v="CA-2018-132521"/>
    <n v="0"/>
    <n v="1"/>
    <n v="0.2"/>
    <n v="2.3220000000000001"/>
    <n v="0.46881743173671325"/>
  </r>
  <r>
    <x v="1143"/>
    <x v="10"/>
    <s v="TEC-PH-10002885"/>
    <x v="2"/>
    <x v="6"/>
    <n v="1169.694"/>
    <s v="CA-2018-121839"/>
    <n v="1"/>
    <n v="3"/>
    <n v="0.4"/>
    <n v="-253.43369999999993"/>
    <n v="0.41105220110552465"/>
  </r>
  <r>
    <x v="1143"/>
    <x v="4"/>
    <s v="TEC-PH-10001817"/>
    <x v="2"/>
    <x v="6"/>
    <n v="859.2"/>
    <s v="CA-2018-122364"/>
    <n v="1"/>
    <n v="3"/>
    <n v="0.2"/>
    <n v="75.180000000000064"/>
    <n v="0.41105220110552465"/>
  </r>
  <r>
    <x v="1143"/>
    <x v="28"/>
    <s v="FUR-CH-10000665"/>
    <x v="1"/>
    <x v="5"/>
    <n v="603.91999999999996"/>
    <s v="CA-2018-142034"/>
    <n v="1"/>
    <n v="4"/>
    <n v="0"/>
    <n v="181.17599999999993"/>
    <n v="0.46529189879902266"/>
  </r>
  <r>
    <x v="1143"/>
    <x v="1"/>
    <s v="FUR-CH-10003973"/>
    <x v="1"/>
    <x v="5"/>
    <n v="520.46399999999994"/>
    <s v="CA-2018-148411"/>
    <n v="1"/>
    <n v="2"/>
    <n v="0.3"/>
    <n v="-14.870399999999961"/>
    <n v="0.46529189879902266"/>
  </r>
  <r>
    <x v="1143"/>
    <x v="4"/>
    <s v="TEC-MA-10001031"/>
    <x v="2"/>
    <x v="15"/>
    <n v="506.28"/>
    <s v="CA-2018-122364"/>
    <n v="0"/>
    <n v="3"/>
    <n v="0.2"/>
    <n v="177.19799999999998"/>
    <n v="0.5183572270896134"/>
  </r>
  <r>
    <x v="1143"/>
    <x v="32"/>
    <s v="TEC-PH-10001944"/>
    <x v="2"/>
    <x v="6"/>
    <n v="437.84999999999997"/>
    <s v="CA-2018-160325"/>
    <n v="1"/>
    <n v="3"/>
    <n v="0"/>
    <n v="131.35499999999996"/>
    <n v="0.41105220110552465"/>
  </r>
  <r>
    <x v="1143"/>
    <x v="32"/>
    <s v="TEC-PH-10000984"/>
    <x v="2"/>
    <x v="6"/>
    <n v="391.98"/>
    <s v="CA-2018-160325"/>
    <n v="0"/>
    <n v="2"/>
    <n v="0"/>
    <n v="109.75440000000003"/>
    <n v="0.41105220110552465"/>
  </r>
  <r>
    <x v="1143"/>
    <x v="16"/>
    <s v="TEC-PH-10000526"/>
    <x v="2"/>
    <x v="6"/>
    <n v="383.96000000000004"/>
    <s v="CA-2018-134096"/>
    <n v="1"/>
    <n v="5"/>
    <n v="0.2"/>
    <n v="38.396000000000015"/>
    <n v="0.41105220110552465"/>
  </r>
  <r>
    <x v="1143"/>
    <x v="16"/>
    <s v="OFF-LA-10003930"/>
    <x v="0"/>
    <x v="2"/>
    <n v="235.94400000000002"/>
    <s v="CA-2018-144694"/>
    <n v="1"/>
    <n v="3"/>
    <n v="0.2"/>
    <n v="85.529700000000005"/>
    <n v="0.4647369236065339"/>
  </r>
  <r>
    <x v="1143"/>
    <x v="22"/>
    <s v="FUR-FU-10002759"/>
    <x v="1"/>
    <x v="8"/>
    <n v="199.8"/>
    <s v="CA-2018-142391"/>
    <n v="1"/>
    <n v="10"/>
    <n v="0"/>
    <n v="71.927999999999997"/>
    <n v="0.4595170286641902"/>
  </r>
  <r>
    <x v="1143"/>
    <x v="10"/>
    <s v="FUR-FU-10002253"/>
    <x v="1"/>
    <x v="8"/>
    <n v="103.05599999999998"/>
    <s v="CA-2018-108910"/>
    <n v="1"/>
    <n v="3"/>
    <n v="0.2"/>
    <n v="24.475800000000007"/>
    <n v="0.4595170286641902"/>
  </r>
  <r>
    <x v="1143"/>
    <x v="5"/>
    <s v="TEC-PH-10003171"/>
    <x v="2"/>
    <x v="6"/>
    <n v="89.9"/>
    <s v="US-2018-132675"/>
    <n v="1"/>
    <n v="2"/>
    <n v="0"/>
    <n v="25.171999999999997"/>
    <n v="0.41105220110552465"/>
  </r>
  <r>
    <x v="1143"/>
    <x v="5"/>
    <s v="OFF-ST-10000885"/>
    <x v="0"/>
    <x v="1"/>
    <n v="40.29"/>
    <s v="CA-2018-163335"/>
    <n v="1"/>
    <n v="3"/>
    <n v="0"/>
    <n v="10.0725"/>
    <n v="0.44610841445725197"/>
  </r>
  <r>
    <x v="1143"/>
    <x v="5"/>
    <s v="OFF-BI-10002827"/>
    <x v="0"/>
    <x v="3"/>
    <n v="38.71"/>
    <s v="CA-2018-163335"/>
    <n v="0"/>
    <n v="7"/>
    <n v="0"/>
    <n v="17.8066"/>
    <n v="0.46881743173671325"/>
  </r>
  <r>
    <x v="1143"/>
    <x v="4"/>
    <s v="OFF-PA-10000551"/>
    <x v="0"/>
    <x v="0"/>
    <n v="31.08"/>
    <s v="CA-2018-130148"/>
    <n v="1"/>
    <n v="6"/>
    <n v="0"/>
    <n v="15.229199999999999"/>
    <n v="0.43613829632717294"/>
  </r>
  <r>
    <x v="1143"/>
    <x v="28"/>
    <s v="TEC-AC-10000990"/>
    <x v="2"/>
    <x v="9"/>
    <n v="655.90000000000009"/>
    <s v="CA-2018-142034"/>
    <n v="0"/>
    <n v="5"/>
    <n v="0"/>
    <n v="275.47800000000001"/>
    <n v="0.52062335344040378"/>
  </r>
  <r>
    <x v="1143"/>
    <x v="28"/>
    <s v="TEC-AC-10002305"/>
    <x v="2"/>
    <x v="9"/>
    <n v="72"/>
    <s v="CA-2018-142034"/>
    <n v="0"/>
    <n v="4"/>
    <n v="0"/>
    <n v="12.959999999999994"/>
    <n v="0.52062335344040378"/>
  </r>
  <r>
    <x v="1143"/>
    <x v="16"/>
    <s v="TEC-AC-10002857"/>
    <x v="2"/>
    <x v="9"/>
    <n v="17.880000000000003"/>
    <s v="CA-2018-144694"/>
    <n v="0"/>
    <n v="3"/>
    <n v="0.2"/>
    <n v="2.458499999999999"/>
    <n v="0.52062335344040378"/>
  </r>
  <r>
    <x v="1143"/>
    <x v="5"/>
    <s v="OFF-LA-10003766"/>
    <x v="0"/>
    <x v="2"/>
    <n v="15.75"/>
    <s v="US-2018-132675"/>
    <n v="0"/>
    <n v="5"/>
    <n v="0"/>
    <n v="7.5600000000000005"/>
    <n v="0.4647369236065339"/>
  </r>
  <r>
    <x v="1143"/>
    <x v="16"/>
    <s v="OFF-BI-10004002"/>
    <x v="0"/>
    <x v="3"/>
    <n v="15.570000000000004"/>
    <s v="CA-2018-134096"/>
    <n v="0"/>
    <n v="3"/>
    <n v="0.7"/>
    <n v="-11.417999999999999"/>
    <n v="0.46881743173671325"/>
  </r>
  <r>
    <x v="1143"/>
    <x v="5"/>
    <s v="OFF-ST-10004950"/>
    <x v="0"/>
    <x v="1"/>
    <n v="15.51"/>
    <s v="US-2018-132675"/>
    <n v="0"/>
    <n v="1"/>
    <n v="0"/>
    <n v="3.8774999999999995"/>
    <n v="0.44610841445725197"/>
  </r>
  <r>
    <x v="1143"/>
    <x v="5"/>
    <s v="OFF-AR-10000614"/>
    <x v="0"/>
    <x v="4"/>
    <n v="14.28"/>
    <s v="US-2018-132675"/>
    <n v="0"/>
    <n v="4"/>
    <n v="0"/>
    <n v="3.7127999999999997"/>
    <n v="0.45632477063632687"/>
  </r>
  <r>
    <x v="1143"/>
    <x v="5"/>
    <s v="OFF-AR-10000034"/>
    <x v="0"/>
    <x v="4"/>
    <n v="12.72"/>
    <s v="US-2018-132675"/>
    <n v="0"/>
    <n v="3"/>
    <n v="0"/>
    <n v="4.9607999999999999"/>
    <n v="0.45632477063632687"/>
  </r>
  <r>
    <x v="1143"/>
    <x v="1"/>
    <s v="OFF-PA-10002109"/>
    <x v="0"/>
    <x v="0"/>
    <n v="11.423999999999999"/>
    <s v="CA-2018-148411"/>
    <n v="0"/>
    <n v="3"/>
    <n v="0.2"/>
    <n v="3.7127999999999988"/>
    <n v="0.43613829632717294"/>
  </r>
  <r>
    <x v="1143"/>
    <x v="4"/>
    <s v="OFF-SU-10001574"/>
    <x v="0"/>
    <x v="14"/>
    <n v="7.3"/>
    <s v="CA-2018-130148"/>
    <n v="0"/>
    <n v="2"/>
    <n v="0"/>
    <n v="2.1899999999999995"/>
    <n v="0.53938093436526824"/>
  </r>
  <r>
    <x v="1144"/>
    <x v="20"/>
    <s v="FUR-CH-10000785"/>
    <x v="1"/>
    <x v="5"/>
    <n v="488.64600000000002"/>
    <s v="CA-2018-144904"/>
    <n v="1"/>
    <n v="3"/>
    <n v="0.1"/>
    <n v="86.870400000000004"/>
    <n v="0.46529189879902266"/>
  </r>
  <r>
    <x v="1144"/>
    <x v="28"/>
    <s v="FUR-CH-10003061"/>
    <x v="1"/>
    <x v="5"/>
    <n v="269.96999999999997"/>
    <s v="CA-2018-162481"/>
    <n v="1"/>
    <n v="3"/>
    <n v="0"/>
    <n v="51.294299999999964"/>
    <n v="0.46529189879902266"/>
  </r>
  <r>
    <x v="1144"/>
    <x v="2"/>
    <s v="OFF-SU-10000157"/>
    <x v="0"/>
    <x v="14"/>
    <n v="190.89600000000002"/>
    <s v="CA-2018-112004"/>
    <n v="1"/>
    <n v="2"/>
    <n v="0.2"/>
    <n v="-42.951599999999999"/>
    <n v="0.53938093436526824"/>
  </r>
  <r>
    <x v="1144"/>
    <x v="6"/>
    <s v="OFF-ST-10001476"/>
    <x v="0"/>
    <x v="1"/>
    <n v="177.54999999999998"/>
    <s v="CA-2018-116939"/>
    <n v="1"/>
    <n v="5"/>
    <n v="0"/>
    <n v="47.938500000000005"/>
    <n v="0.44610841445725197"/>
  </r>
  <r>
    <x v="1144"/>
    <x v="20"/>
    <s v="FUR-FU-10000023"/>
    <x v="1"/>
    <x v="8"/>
    <n v="47.12"/>
    <s v="CA-2018-144904"/>
    <n v="0"/>
    <n v="8"/>
    <n v="0"/>
    <n v="20.732800000000001"/>
    <n v="0.4595170286641902"/>
  </r>
  <r>
    <x v="1144"/>
    <x v="34"/>
    <s v="OFF-ST-10002352"/>
    <x v="0"/>
    <x v="1"/>
    <n v="39.900000000000006"/>
    <s v="CA-2018-169929"/>
    <n v="1"/>
    <n v="5"/>
    <n v="0"/>
    <n v="10.373999999999999"/>
    <n v="0.44610841445725197"/>
  </r>
  <r>
    <x v="1144"/>
    <x v="10"/>
    <s v="TEC-AC-10003628"/>
    <x v="2"/>
    <x v="9"/>
    <n v="119.96000000000001"/>
    <s v="CA-2018-162572"/>
    <n v="1"/>
    <n v="5"/>
    <n v="0.2"/>
    <n v="35.988000000000007"/>
    <n v="0.52062335344040378"/>
  </r>
  <r>
    <x v="1144"/>
    <x v="10"/>
    <s v="OFF-EN-10004459"/>
    <x v="0"/>
    <x v="11"/>
    <n v="24.448"/>
    <s v="CA-2018-122112"/>
    <n v="1"/>
    <n v="4"/>
    <n v="0.2"/>
    <n v="8.8623999999999992"/>
    <n v="0.44424167803735209"/>
  </r>
  <r>
    <x v="1144"/>
    <x v="20"/>
    <s v="OFF-LA-10001158"/>
    <x v="0"/>
    <x v="2"/>
    <n v="20.7"/>
    <s v="CA-2018-144904"/>
    <n v="0"/>
    <n v="2"/>
    <n v="0"/>
    <n v="9.9359999999999999"/>
    <n v="0.4647369236065339"/>
  </r>
  <r>
    <x v="1144"/>
    <x v="10"/>
    <s v="OFF-AR-10001547"/>
    <x v="0"/>
    <x v="4"/>
    <n v="10.608000000000001"/>
    <s v="CA-2018-162572"/>
    <n v="0"/>
    <n v="6"/>
    <n v="0.2"/>
    <n v="0.92819999999999991"/>
    <n v="0.45632477063632687"/>
  </r>
  <r>
    <x v="1144"/>
    <x v="2"/>
    <s v="OFF-BI-10003476"/>
    <x v="0"/>
    <x v="3"/>
    <n v="8.5950000000000024"/>
    <s v="CA-2018-112004"/>
    <n v="0"/>
    <n v="5"/>
    <n v="0.7"/>
    <n v="-6.3030000000000008"/>
    <n v="0.46881743173671325"/>
  </r>
  <r>
    <x v="1144"/>
    <x v="28"/>
    <s v="OFF-BI-10002976"/>
    <x v="0"/>
    <x v="3"/>
    <n v="8.26"/>
    <s v="CA-2018-162481"/>
    <n v="0"/>
    <n v="2"/>
    <n v="0"/>
    <n v="3.8822000000000001"/>
    <n v="0.46881743173671325"/>
  </r>
  <r>
    <x v="1144"/>
    <x v="20"/>
    <s v="OFF-AR-10003732"/>
    <x v="0"/>
    <x v="4"/>
    <n v="5.56"/>
    <s v="CA-2018-144904"/>
    <n v="0"/>
    <n v="2"/>
    <n v="0"/>
    <n v="1.4455999999999998"/>
    <n v="0.45632477063632687"/>
  </r>
  <r>
    <x v="1145"/>
    <x v="4"/>
    <s v="OFF-BI-10003925"/>
    <x v="0"/>
    <x v="3"/>
    <n v="931.17600000000016"/>
    <s v="US-2018-106145"/>
    <n v="1"/>
    <n v="3"/>
    <n v="0.2"/>
    <n v="314.27190000000002"/>
    <n v="0.46881743173671325"/>
  </r>
  <r>
    <x v="1145"/>
    <x v="16"/>
    <s v="FUR-CH-10003298"/>
    <x v="1"/>
    <x v="5"/>
    <n v="419.13599999999997"/>
    <s v="CA-2018-129490"/>
    <n v="1"/>
    <n v="4"/>
    <n v="0.2"/>
    <n v="-57.631200000000035"/>
    <n v="0.46529189879902266"/>
  </r>
  <r>
    <x v="1145"/>
    <x v="4"/>
    <s v="OFF-EN-10001028"/>
    <x v="0"/>
    <x v="11"/>
    <n v="71.88"/>
    <s v="US-2018-106145"/>
    <n v="0"/>
    <n v="6"/>
    <n v="0"/>
    <n v="33.064799999999998"/>
    <n v="0.44424167803735209"/>
  </r>
  <r>
    <x v="1145"/>
    <x v="4"/>
    <s v="OFF-PA-10002245"/>
    <x v="0"/>
    <x v="0"/>
    <n v="35.880000000000003"/>
    <s v="US-2018-106145"/>
    <n v="0"/>
    <n v="6"/>
    <n v="0"/>
    <n v="16.146000000000001"/>
    <n v="0.43613829632717294"/>
  </r>
  <r>
    <x v="1145"/>
    <x v="4"/>
    <s v="OFF-BI-10002215"/>
    <x v="0"/>
    <x v="3"/>
    <n v="17.04"/>
    <s v="US-2018-106145"/>
    <n v="0"/>
    <n v="3"/>
    <n v="0.2"/>
    <n v="5.5379999999999985"/>
    <n v="0.46881743173671325"/>
  </r>
  <r>
    <x v="1145"/>
    <x v="4"/>
    <s v="FUR-FU-10003829"/>
    <x v="1"/>
    <x v="8"/>
    <n v="9.24"/>
    <s v="US-2018-106145"/>
    <n v="0"/>
    <n v="3"/>
    <n v="0"/>
    <n v="2.9567999999999994"/>
    <n v="0.4595170286641902"/>
  </r>
  <r>
    <x v="1145"/>
    <x v="11"/>
    <s v="OFF-AR-10003251"/>
    <x v="0"/>
    <x v="4"/>
    <n v="2.2239999999999998"/>
    <s v="CA-2018-156391"/>
    <n v="1"/>
    <n v="1"/>
    <n v="0.2"/>
    <n v="0.55599999999999994"/>
    <n v="0.45632477063632687"/>
  </r>
  <r>
    <x v="1146"/>
    <x v="26"/>
    <s v="OFF-AP-10000891"/>
    <x v="0"/>
    <x v="12"/>
    <n v="209.79200000000003"/>
    <s v="US-2018-125717"/>
    <n v="1"/>
    <n v="2"/>
    <n v="0.2"/>
    <n v="26.22399999999999"/>
    <n v="0.49507917887403441"/>
  </r>
  <r>
    <x v="1146"/>
    <x v="26"/>
    <s v="OFF-ST-10001522"/>
    <x v="0"/>
    <x v="1"/>
    <n v="147.184"/>
    <s v="US-2018-125717"/>
    <n v="0"/>
    <n v="2"/>
    <n v="0.2"/>
    <n v="-29.436800000000012"/>
    <n v="0.44610841445725197"/>
  </r>
  <r>
    <x v="1146"/>
    <x v="26"/>
    <s v="OFF-BI-10001718"/>
    <x v="0"/>
    <x v="3"/>
    <n v="76.77600000000001"/>
    <s v="US-2018-125717"/>
    <n v="0"/>
    <n v="4"/>
    <n v="0.7"/>
    <n v="-58.861599999999981"/>
    <n v="0.46881743173671325"/>
  </r>
  <r>
    <x v="1146"/>
    <x v="26"/>
    <s v="FUR-FU-10001979"/>
    <x v="1"/>
    <x v="8"/>
    <n v="32.776000000000003"/>
    <s v="US-2018-125717"/>
    <n v="0"/>
    <n v="1"/>
    <n v="0.2"/>
    <n v="3.2776000000000014"/>
    <n v="0.4595170286641902"/>
  </r>
  <r>
    <x v="1146"/>
    <x v="26"/>
    <s v="TEC-AC-10003657"/>
    <x v="2"/>
    <x v="9"/>
    <n v="54.384000000000007"/>
    <s v="US-2018-125717"/>
    <n v="0"/>
    <n v="2"/>
    <n v="0.2"/>
    <n v="1.359599999999995"/>
    <n v="0.52062335344040378"/>
  </r>
  <r>
    <x v="1146"/>
    <x v="26"/>
    <s v="OFF-PA-10003022"/>
    <x v="0"/>
    <x v="0"/>
    <n v="14.352000000000002"/>
    <s v="US-2018-125717"/>
    <n v="0"/>
    <n v="3"/>
    <n v="0.2"/>
    <n v="5.2026000000000003"/>
    <n v="0.43613829632717294"/>
  </r>
  <r>
    <x v="1146"/>
    <x v="16"/>
    <s v="OFF-PA-10001800"/>
    <x v="0"/>
    <x v="0"/>
    <n v="10.368000000000002"/>
    <s v="CA-2018-160017"/>
    <n v="1"/>
    <n v="2"/>
    <n v="0.2"/>
    <n v="3.6288"/>
    <n v="0.43613829632717294"/>
  </r>
  <r>
    <x v="1146"/>
    <x v="4"/>
    <s v="FUR-FU-10001706"/>
    <x v="1"/>
    <x v="8"/>
    <n v="9.24"/>
    <s v="CA-2018-101574"/>
    <n v="1"/>
    <n v="3"/>
    <n v="0"/>
    <n v="4.4352"/>
    <n v="0.4595170286641902"/>
  </r>
  <r>
    <x v="1146"/>
    <x v="2"/>
    <s v="OFF-BI-10004094"/>
    <x v="0"/>
    <x v="3"/>
    <n v="2.6550000000000002"/>
    <s v="CA-2018-152205"/>
    <n v="1"/>
    <n v="1"/>
    <n v="0.7"/>
    <n v="-1.8584999999999994"/>
    <n v="0.46881743173671325"/>
  </r>
  <r>
    <x v="1146"/>
    <x v="0"/>
    <s v="OFF-SU-10001935"/>
    <x v="0"/>
    <x v="14"/>
    <n v="1.7440000000000002"/>
    <s v="US-2018-139955"/>
    <n v="1"/>
    <n v="1"/>
    <n v="0.2"/>
    <n v="-0.34880000000000033"/>
    <n v="0.53938093436526824"/>
  </r>
  <r>
    <x v="1147"/>
    <x v="10"/>
    <s v="FUR-TA-10004442"/>
    <x v="1"/>
    <x v="13"/>
    <n v="344.22"/>
    <s v="CA-2018-121300"/>
    <n v="1"/>
    <n v="2"/>
    <n v="0.4"/>
    <n v="-189.32100000000003"/>
    <n v="0.55975208308209756"/>
  </r>
  <r>
    <x v="1147"/>
    <x v="0"/>
    <s v="TEC-MA-10003066"/>
    <x v="2"/>
    <x v="15"/>
    <n v="336.51"/>
    <s v="CA-2018-100314"/>
    <n v="1"/>
    <n v="3"/>
    <n v="0.4"/>
    <n v="44.867999999999967"/>
    <n v="0.5183572270896134"/>
  </r>
  <r>
    <x v="1147"/>
    <x v="15"/>
    <s v="OFF-ST-10001418"/>
    <x v="0"/>
    <x v="1"/>
    <n v="243.92"/>
    <s v="CA-2018-118402"/>
    <n v="1"/>
    <n v="5"/>
    <n v="0.2"/>
    <n v="-54.881999999999998"/>
    <n v="0.44610841445725197"/>
  </r>
  <r>
    <x v="1147"/>
    <x v="4"/>
    <s v="OFF-AR-10002067"/>
    <x v="0"/>
    <x v="4"/>
    <n v="99.2"/>
    <s v="US-2018-141509"/>
    <n v="1"/>
    <n v="5"/>
    <n v="0"/>
    <n v="25.792000000000002"/>
    <n v="0.45632477063632687"/>
  </r>
  <r>
    <x v="1147"/>
    <x v="4"/>
    <s v="OFF-AP-10002578"/>
    <x v="0"/>
    <x v="12"/>
    <n v="97.84"/>
    <s v="CA-2018-140186"/>
    <n v="1"/>
    <n v="2"/>
    <n v="0"/>
    <n v="25.438400000000001"/>
    <n v="0.49507917887403441"/>
  </r>
  <r>
    <x v="1147"/>
    <x v="4"/>
    <s v="OFF-SU-10000898"/>
    <x v="0"/>
    <x v="14"/>
    <n v="97.3"/>
    <s v="CA-2018-137918"/>
    <n v="1"/>
    <n v="7"/>
    <n v="0"/>
    <n v="28.216999999999992"/>
    <n v="0.53938093436526824"/>
  </r>
  <r>
    <x v="1147"/>
    <x v="4"/>
    <s v="FUR-CH-10002961"/>
    <x v="1"/>
    <x v="5"/>
    <n v="72.784000000000006"/>
    <s v="CA-2018-140186"/>
    <n v="0"/>
    <n v="1"/>
    <n v="0.2"/>
    <n v="0"/>
    <n v="0.46529189879902266"/>
  </r>
  <r>
    <x v="1147"/>
    <x v="10"/>
    <s v="FUR-CH-10003774"/>
    <x v="1"/>
    <x v="5"/>
    <n v="63.686"/>
    <s v="CA-2018-121300"/>
    <n v="0"/>
    <n v="1"/>
    <n v="0.3"/>
    <n v="-15.466600000000003"/>
    <n v="0.46529189879902266"/>
  </r>
  <r>
    <x v="1147"/>
    <x v="4"/>
    <s v="FUR-FU-10004848"/>
    <x v="1"/>
    <x v="8"/>
    <n v="51.75"/>
    <s v="CA-2018-140186"/>
    <n v="0"/>
    <n v="1"/>
    <n v="0"/>
    <n v="15.524999999999999"/>
    <n v="0.4595170286641902"/>
  </r>
  <r>
    <x v="1147"/>
    <x v="20"/>
    <s v="OFF-PA-10004996"/>
    <x v="0"/>
    <x v="0"/>
    <n v="51.550000000000004"/>
    <s v="CA-2018-128335"/>
    <n v="1"/>
    <n v="5"/>
    <n v="0"/>
    <n v="24.2285"/>
    <n v="0.43613829632717294"/>
  </r>
  <r>
    <x v="1147"/>
    <x v="10"/>
    <s v="OFF-ST-10000563"/>
    <x v="0"/>
    <x v="1"/>
    <n v="51.168000000000006"/>
    <s v="CA-2018-148138"/>
    <n v="1"/>
    <n v="2"/>
    <n v="0.2"/>
    <n v="-6.3960000000000008"/>
    <n v="0.44610841445725197"/>
  </r>
  <r>
    <x v="1147"/>
    <x v="4"/>
    <s v="OFF-BI-10003364"/>
    <x v="0"/>
    <x v="3"/>
    <n v="46.672000000000004"/>
    <s v="CA-2018-140186"/>
    <n v="0"/>
    <n v="2"/>
    <n v="0.2"/>
    <n v="16.3352"/>
    <n v="0.46881743173671325"/>
  </r>
  <r>
    <x v="1147"/>
    <x v="4"/>
    <s v="OFF-FA-10002280"/>
    <x v="0"/>
    <x v="7"/>
    <n v="35"/>
    <s v="CA-2018-140186"/>
    <n v="0"/>
    <n v="7"/>
    <n v="0"/>
    <n v="16.8"/>
    <n v="0.51168203684699509"/>
  </r>
  <r>
    <x v="1147"/>
    <x v="0"/>
    <s v="OFF-EN-10000461"/>
    <x v="0"/>
    <x v="11"/>
    <n v="27.968000000000004"/>
    <s v="CA-2018-100314"/>
    <n v="0"/>
    <n v="4"/>
    <n v="0.2"/>
    <n v="9.4391999999999996"/>
    <n v="0.44424167803735209"/>
  </r>
  <r>
    <x v="1147"/>
    <x v="10"/>
    <s v="TEC-AC-10004571"/>
    <x v="2"/>
    <x v="9"/>
    <n v="239.976"/>
    <s v="CA-2018-121300"/>
    <n v="0"/>
    <n v="3"/>
    <n v="0.2"/>
    <n v="65.993400000000008"/>
    <n v="0.52062335344040378"/>
  </r>
  <r>
    <x v="1147"/>
    <x v="20"/>
    <s v="OFF-EN-10001539"/>
    <x v="0"/>
    <x v="11"/>
    <n v="23.34"/>
    <s v="CA-2018-128335"/>
    <n v="0"/>
    <n v="3"/>
    <n v="0"/>
    <n v="10.969799999999999"/>
    <n v="0.44424167803735209"/>
  </r>
  <r>
    <x v="1147"/>
    <x v="10"/>
    <s v="FUR-FU-10004586"/>
    <x v="1"/>
    <x v="8"/>
    <n v="21.248000000000001"/>
    <s v="CA-2018-121300"/>
    <n v="0"/>
    <n v="4"/>
    <n v="0.2"/>
    <n v="7.436799999999999"/>
    <n v="0.4595170286641902"/>
  </r>
  <r>
    <x v="1147"/>
    <x v="10"/>
    <s v="OFF-PA-10002787"/>
    <x v="0"/>
    <x v="0"/>
    <n v="15.552000000000003"/>
    <s v="CA-2018-121300"/>
    <n v="0"/>
    <n v="3"/>
    <n v="0.2"/>
    <n v="5.4432"/>
    <n v="0.43613829632717294"/>
  </r>
  <r>
    <x v="1147"/>
    <x v="10"/>
    <s v="OFF-PA-10002606"/>
    <x v="0"/>
    <x v="0"/>
    <n v="8.4480000000000004"/>
    <s v="CA-2018-121300"/>
    <n v="0"/>
    <n v="2"/>
    <n v="0.2"/>
    <n v="2.6399999999999997"/>
    <n v="0.43613829632717294"/>
  </r>
  <r>
    <x v="1147"/>
    <x v="20"/>
    <s v="OFF-EN-10004846"/>
    <x v="0"/>
    <x v="11"/>
    <n v="7.98"/>
    <s v="CA-2018-126676"/>
    <n v="1"/>
    <n v="3"/>
    <n v="0"/>
    <n v="3.9102000000000006"/>
    <n v="0.44424167803735209"/>
  </r>
  <r>
    <x v="1147"/>
    <x v="0"/>
    <s v="OFF-LA-10001569"/>
    <x v="0"/>
    <x v="2"/>
    <n v="7.9680000000000009"/>
    <s v="CA-2018-100314"/>
    <n v="0"/>
    <n v="2"/>
    <n v="0.2"/>
    <n v="2.5895999999999999"/>
    <n v="0.4647369236065339"/>
  </r>
  <r>
    <x v="1148"/>
    <x v="22"/>
    <s v="OFF-PA-10004039"/>
    <x v="0"/>
    <x v="0"/>
    <n v="167.94"/>
    <s v="CA-2018-147452"/>
    <n v="1"/>
    <n v="3"/>
    <n v="0"/>
    <n v="82.290599999999998"/>
    <n v="0.43613829632717294"/>
  </r>
  <r>
    <x v="1148"/>
    <x v="36"/>
    <s v="OFF-PA-10000062"/>
    <x v="0"/>
    <x v="0"/>
    <n v="164.88"/>
    <s v="CA-2018-144225"/>
    <n v="1"/>
    <n v="3"/>
    <n v="0"/>
    <n v="80.791200000000003"/>
    <n v="0.43613829632717294"/>
  </r>
  <r>
    <x v="1148"/>
    <x v="4"/>
    <s v="TEC-AC-10002402"/>
    <x v="2"/>
    <x v="9"/>
    <n v="159.97999999999999"/>
    <s v="CA-2018-123029"/>
    <n v="1"/>
    <n v="2"/>
    <n v="0"/>
    <n v="47.993999999999986"/>
    <n v="0.52062335344040378"/>
  </r>
  <r>
    <x v="1148"/>
    <x v="2"/>
    <s v="OFF-LA-10004677"/>
    <x v="0"/>
    <x v="2"/>
    <n v="20.664000000000001"/>
    <s v="US-2018-120908"/>
    <n v="1"/>
    <n v="7"/>
    <n v="0.2"/>
    <n v="6.9741"/>
    <n v="0.4647369236065339"/>
  </r>
  <r>
    <x v="1148"/>
    <x v="22"/>
    <s v="OFF-PA-10001838"/>
    <x v="0"/>
    <x v="0"/>
    <n v="11.76"/>
    <s v="CA-2018-147452"/>
    <n v="0"/>
    <n v="2"/>
    <n v="0"/>
    <n v="5.7623999999999995"/>
    <n v="0.43613829632717294"/>
  </r>
  <r>
    <x v="1148"/>
    <x v="0"/>
    <s v="OFF-BI-10000301"/>
    <x v="0"/>
    <x v="3"/>
    <n v="11.645999999999997"/>
    <s v="US-2018-130603"/>
    <n v="1"/>
    <n v="9"/>
    <n v="0.8"/>
    <n v="-17.469000000000005"/>
    <n v="0.46881743173671325"/>
  </r>
  <r>
    <x v="1148"/>
    <x v="22"/>
    <s v="OFF-AP-10001626"/>
    <x v="0"/>
    <x v="12"/>
    <n v="3.89"/>
    <s v="CA-2018-147452"/>
    <n v="0"/>
    <n v="1"/>
    <n v="0"/>
    <n v="1.0114000000000001"/>
    <n v="0.49507917887403441"/>
  </r>
  <r>
    <x v="1149"/>
    <x v="20"/>
    <s v="TEC-MA-10002428"/>
    <x v="2"/>
    <x v="15"/>
    <n v="1704.89"/>
    <s v="CA-2018-113418"/>
    <n v="1"/>
    <n v="11"/>
    <n v="0"/>
    <n v="767.20049999999992"/>
    <n v="0.5183572270896134"/>
  </r>
  <r>
    <x v="1149"/>
    <x v="22"/>
    <s v="FUR-CH-10004997"/>
    <x v="1"/>
    <x v="5"/>
    <n v="451.15199999999993"/>
    <s v="CA-2018-156951"/>
    <n v="1"/>
    <n v="3"/>
    <n v="0.2"/>
    <n v="0"/>
    <n v="0.46529189879902266"/>
  </r>
  <r>
    <x v="1149"/>
    <x v="4"/>
    <s v="OFF-AP-10000576"/>
    <x v="0"/>
    <x v="12"/>
    <n v="241.96"/>
    <s v="CA-2018-129378"/>
    <n v="1"/>
    <n v="2"/>
    <n v="0"/>
    <n v="60.490000000000009"/>
    <n v="0.49507917887403441"/>
  </r>
  <r>
    <x v="1149"/>
    <x v="4"/>
    <s v="FUR-CH-10000553"/>
    <x v="1"/>
    <x v="5"/>
    <n v="108.608"/>
    <s v="CA-2018-129378"/>
    <n v="0"/>
    <n v="4"/>
    <n v="0.2"/>
    <n v="9.5031999999999925"/>
    <n v="0.46529189879902266"/>
  </r>
  <r>
    <x v="1149"/>
    <x v="40"/>
    <s v="OFF-PA-10000994"/>
    <x v="0"/>
    <x v="0"/>
    <n v="104.85"/>
    <s v="CA-2018-117807"/>
    <n v="1"/>
    <n v="1"/>
    <n v="0"/>
    <n v="50.327999999999996"/>
    <n v="0.43613829632717294"/>
  </r>
  <r>
    <x v="1149"/>
    <x v="22"/>
    <s v="OFF-PA-10004530"/>
    <x v="0"/>
    <x v="0"/>
    <n v="91.84"/>
    <s v="CA-2018-156951"/>
    <n v="0"/>
    <n v="8"/>
    <n v="0"/>
    <n v="45.001600000000003"/>
    <n v="0.43613829632717294"/>
  </r>
  <r>
    <x v="1149"/>
    <x v="22"/>
    <s v="OFF-BI-10001107"/>
    <x v="0"/>
    <x v="3"/>
    <n v="81.088000000000008"/>
    <s v="CA-2018-156951"/>
    <n v="0"/>
    <n v="7"/>
    <n v="0.2"/>
    <n v="27.3672"/>
    <n v="0.46881743173671325"/>
  </r>
  <r>
    <x v="1149"/>
    <x v="4"/>
    <s v="OFF-BI-10001922"/>
    <x v="0"/>
    <x v="3"/>
    <n v="61.77600000000001"/>
    <s v="CA-2018-129378"/>
    <n v="0"/>
    <n v="13"/>
    <n v="0.2"/>
    <n v="20.849399999999996"/>
    <n v="0.46881743173671325"/>
  </r>
  <r>
    <x v="1149"/>
    <x v="4"/>
    <s v="TEC-AC-10004708"/>
    <x v="2"/>
    <x v="9"/>
    <n v="104.75"/>
    <s v="US-2018-139577"/>
    <n v="1"/>
    <n v="5"/>
    <n v="0"/>
    <n v="21.997499999999999"/>
    <n v="0.52062335344040378"/>
  </r>
  <r>
    <x v="1149"/>
    <x v="22"/>
    <s v="OFF-PA-10004451"/>
    <x v="0"/>
    <x v="0"/>
    <n v="19.440000000000001"/>
    <s v="CA-2018-156951"/>
    <n v="0"/>
    <n v="3"/>
    <n v="0"/>
    <n v="9.3312000000000008"/>
    <n v="0.43613829632717294"/>
  </r>
  <r>
    <x v="1149"/>
    <x v="0"/>
    <s v="OFF-AR-10000369"/>
    <x v="0"/>
    <x v="4"/>
    <n v="6.6719999999999988"/>
    <s v="CA-2018-152275"/>
    <n v="1"/>
    <n v="6"/>
    <n v="0.2"/>
    <n v="0.50039999999999996"/>
    <n v="0.45632477063632687"/>
  </r>
  <r>
    <x v="1149"/>
    <x v="4"/>
    <s v="OFF-BI-10002012"/>
    <x v="0"/>
    <x v="3"/>
    <n v="1.4400000000000002"/>
    <s v="CA-2018-129378"/>
    <n v="0"/>
    <n v="1"/>
    <n v="0.2"/>
    <n v="0.504"/>
    <n v="0.46881743173671325"/>
  </r>
  <r>
    <x v="1150"/>
    <x v="15"/>
    <s v="FUR-TA-10000198"/>
    <x v="1"/>
    <x v="13"/>
    <n v="2314.116"/>
    <s v="US-2018-162558"/>
    <n v="1"/>
    <n v="7"/>
    <n v="0.4"/>
    <n v="-1002.7836000000001"/>
    <n v="0.55975208308209756"/>
  </r>
  <r>
    <x v="1150"/>
    <x v="4"/>
    <s v="OFF-ST-10003716"/>
    <x v="0"/>
    <x v="1"/>
    <n v="1575.14"/>
    <s v="CA-2018-105914"/>
    <n v="1"/>
    <n v="7"/>
    <n v="0"/>
    <n v="204.76820000000001"/>
    <n v="0.44610841445725197"/>
  </r>
  <r>
    <x v="1150"/>
    <x v="4"/>
    <s v="TEC-MA-10002930"/>
    <x v="2"/>
    <x v="15"/>
    <n v="369.16"/>
    <s v="CA-2018-137414"/>
    <n v="1"/>
    <n v="11"/>
    <n v="0.2"/>
    <n v="32.301500000000019"/>
    <n v="0.5183572270896134"/>
  </r>
  <r>
    <x v="1150"/>
    <x v="11"/>
    <s v="FUR-BO-10001972"/>
    <x v="1"/>
    <x v="10"/>
    <n v="217.76400000000001"/>
    <s v="CA-2018-141117"/>
    <n v="1"/>
    <n v="6"/>
    <n v="0.7"/>
    <n v="-384.71640000000002"/>
    <n v="0.5176847302647779"/>
  </r>
  <r>
    <x v="1150"/>
    <x v="14"/>
    <s v="FUR-FU-10003577"/>
    <x v="1"/>
    <x v="8"/>
    <n v="157.74"/>
    <s v="CA-2018-126074"/>
    <n v="1"/>
    <n v="11"/>
    <n v="0"/>
    <n v="56.7864"/>
    <n v="0.4595170286641902"/>
  </r>
  <r>
    <x v="1150"/>
    <x v="4"/>
    <s v="OFF-BI-10002854"/>
    <x v="0"/>
    <x v="3"/>
    <n v="112.12000000000002"/>
    <s v="CA-2018-105914"/>
    <n v="0"/>
    <n v="5"/>
    <n v="0.2"/>
    <n v="42.045000000000002"/>
    <n v="0.46881743173671325"/>
  </r>
  <r>
    <x v="1150"/>
    <x v="11"/>
    <s v="OFF-AR-10003727"/>
    <x v="0"/>
    <x v="4"/>
    <n v="95.143999999999991"/>
    <s v="CA-2018-141117"/>
    <n v="0"/>
    <n v="7"/>
    <n v="0.2"/>
    <n v="10.703699999999987"/>
    <n v="0.45632477063632687"/>
  </r>
  <r>
    <x v="1150"/>
    <x v="22"/>
    <s v="TEC-PH-10003800"/>
    <x v="2"/>
    <x v="6"/>
    <n v="84.784000000000006"/>
    <s v="CA-2018-101308"/>
    <n v="1"/>
    <n v="2"/>
    <n v="0.2"/>
    <n v="-20.136200000000006"/>
    <n v="0.41105220110552465"/>
  </r>
  <r>
    <x v="1150"/>
    <x v="20"/>
    <s v="TEC-PH-10002115"/>
    <x v="2"/>
    <x v="6"/>
    <n v="65.989999999999995"/>
    <s v="CA-2018-123981"/>
    <n v="1"/>
    <n v="1"/>
    <n v="0"/>
    <n v="17.157400000000003"/>
    <n v="0.41105220110552465"/>
  </r>
  <r>
    <x v="1150"/>
    <x v="14"/>
    <s v="OFF-BI-10003638"/>
    <x v="0"/>
    <x v="3"/>
    <n v="58.050000000000004"/>
    <s v="CA-2018-126074"/>
    <n v="0"/>
    <n v="3"/>
    <n v="0"/>
    <n v="26.702999999999999"/>
    <n v="0.46881743173671325"/>
  </r>
  <r>
    <x v="1150"/>
    <x v="14"/>
    <s v="OFF-AR-10003478"/>
    <x v="0"/>
    <x v="4"/>
    <n v="56.980000000000004"/>
    <s v="CA-2018-126074"/>
    <n v="0"/>
    <n v="7"/>
    <n v="0"/>
    <n v="22.792000000000002"/>
    <n v="0.45632477063632687"/>
  </r>
  <r>
    <x v="1150"/>
    <x v="20"/>
    <s v="OFF-PA-10004438"/>
    <x v="0"/>
    <x v="0"/>
    <n v="49.12"/>
    <s v="CA-2018-147564"/>
    <n v="1"/>
    <n v="4"/>
    <n v="0"/>
    <n v="23.086399999999998"/>
    <n v="0.43613829632717294"/>
  </r>
  <r>
    <x v="1150"/>
    <x v="11"/>
    <s v="OFF-SU-10004664"/>
    <x v="0"/>
    <x v="14"/>
    <n v="39.072000000000003"/>
    <s v="CA-2018-141117"/>
    <n v="0"/>
    <n v="6"/>
    <n v="0.2"/>
    <n v="4.3955999999999982"/>
    <n v="0.53938093436526824"/>
  </r>
  <r>
    <x v="1150"/>
    <x v="15"/>
    <s v="OFF-BI-10003984"/>
    <x v="0"/>
    <x v="3"/>
    <n v="34.236000000000004"/>
    <s v="US-2018-162558"/>
    <n v="0"/>
    <n v="4"/>
    <n v="0.7"/>
    <n v="-26.247599999999998"/>
    <n v="0.46881743173671325"/>
  </r>
  <r>
    <x v="1150"/>
    <x v="15"/>
    <s v="OFF-BI-10000977"/>
    <x v="0"/>
    <x v="3"/>
    <n v="27.360000000000003"/>
    <s v="US-2018-162558"/>
    <n v="0"/>
    <n v="3"/>
    <n v="0.7"/>
    <n v="-21.887999999999991"/>
    <n v="0.46881743173671325"/>
  </r>
  <r>
    <x v="1150"/>
    <x v="11"/>
    <s v="OFF-BI-10003676"/>
    <x v="0"/>
    <x v="3"/>
    <n v="22.638000000000002"/>
    <s v="CA-2018-141117"/>
    <n v="0"/>
    <n v="7"/>
    <n v="0.7"/>
    <n v="-16.601199999999999"/>
    <n v="0.46881743173671325"/>
  </r>
  <r>
    <x v="1150"/>
    <x v="0"/>
    <s v="OFF-AP-10001947"/>
    <x v="0"/>
    <x v="12"/>
    <n v="21.983999999999995"/>
    <s v="CA-2018-152926"/>
    <n v="1"/>
    <n v="6"/>
    <n v="0.8"/>
    <n v="-56.059200000000011"/>
    <n v="0.49507917887403441"/>
  </r>
  <r>
    <x v="1150"/>
    <x v="15"/>
    <s v="OFF-PA-10003172"/>
    <x v="0"/>
    <x v="0"/>
    <n v="20.736000000000004"/>
    <s v="US-2018-162558"/>
    <n v="0"/>
    <n v="4"/>
    <n v="0.2"/>
    <n v="7.2576000000000001"/>
    <n v="0.43613829632717294"/>
  </r>
  <r>
    <x v="1150"/>
    <x v="15"/>
    <s v="FUR-FU-10003691"/>
    <x v="1"/>
    <x v="8"/>
    <n v="19.760000000000002"/>
    <s v="US-2018-162558"/>
    <n v="0"/>
    <n v="2"/>
    <n v="0.2"/>
    <n v="5.9279999999999999"/>
    <n v="0.4595170286641902"/>
  </r>
  <r>
    <x v="1150"/>
    <x v="4"/>
    <s v="FUR-FU-10001424"/>
    <x v="1"/>
    <x v="8"/>
    <n v="17.46"/>
    <s v="CA-2018-137414"/>
    <n v="0"/>
    <n v="2"/>
    <n v="0"/>
    <n v="5.936399999999999"/>
    <n v="0.4595170286641902"/>
  </r>
  <r>
    <x v="1150"/>
    <x v="0"/>
    <s v="OFF-AP-10004708"/>
    <x v="0"/>
    <x v="12"/>
    <n v="15.223999999999997"/>
    <s v="CA-2018-152926"/>
    <n v="0"/>
    <n v="2"/>
    <n v="0.8"/>
    <n v="-38.821200000000012"/>
    <n v="0.49507917887403441"/>
  </r>
  <r>
    <x v="1150"/>
    <x v="15"/>
    <s v="FUR-FU-10002364"/>
    <x v="1"/>
    <x v="8"/>
    <n v="11.808"/>
    <s v="US-2018-162558"/>
    <n v="0"/>
    <n v="2"/>
    <n v="0.2"/>
    <n v="1.3283999999999985"/>
    <n v="0.4595170286641902"/>
  </r>
  <r>
    <x v="1150"/>
    <x v="33"/>
    <s v="FUR-FU-10002963"/>
    <x v="1"/>
    <x v="8"/>
    <n v="10.16"/>
    <s v="CA-2018-116113"/>
    <n v="1"/>
    <n v="2"/>
    <n v="0"/>
    <n v="3.4543999999999997"/>
    <n v="0.4595170286641902"/>
  </r>
  <r>
    <x v="1150"/>
    <x v="15"/>
    <s v="FUR-FU-10004864"/>
    <x v="1"/>
    <x v="8"/>
    <n v="9.6560000000000006"/>
    <s v="US-2018-162558"/>
    <n v="0"/>
    <n v="1"/>
    <n v="0.2"/>
    <n v="1.5691000000000002"/>
    <n v="0.4595170286641902"/>
  </r>
  <r>
    <x v="1150"/>
    <x v="22"/>
    <s v="OFF-FA-10002780"/>
    <x v="0"/>
    <x v="7"/>
    <n v="8.94"/>
    <s v="CA-2018-101308"/>
    <n v="0"/>
    <n v="3"/>
    <n v="0"/>
    <n v="4.1123999999999992"/>
    <n v="0.51168203684699509"/>
  </r>
  <r>
    <x v="1150"/>
    <x v="14"/>
    <s v="OFF-BI-10000546"/>
    <x v="0"/>
    <x v="3"/>
    <n v="2.88"/>
    <s v="CA-2018-126074"/>
    <n v="0"/>
    <n v="1"/>
    <n v="0"/>
    <n v="1.4112"/>
    <n v="0.46881743173671325"/>
  </r>
  <r>
    <x v="1151"/>
    <x v="28"/>
    <s v="OFF-BI-10001359"/>
    <x v="0"/>
    <x v="3"/>
    <n v="1793.98"/>
    <s v="CA-2018-141789"/>
    <n v="1"/>
    <n v="2"/>
    <n v="0"/>
    <n v="843.17059999999992"/>
    <n v="0.46881743173671325"/>
  </r>
  <r>
    <x v="1151"/>
    <x v="4"/>
    <s v="FUR-TA-10001520"/>
    <x v="1"/>
    <x v="13"/>
    <n v="171.28800000000001"/>
    <s v="CA-2018-101749"/>
    <n v="1"/>
    <n v="3"/>
    <n v="0.2"/>
    <n v="-6.423300000000026"/>
    <n v="0.55975208308209756"/>
  </r>
  <r>
    <x v="1151"/>
    <x v="20"/>
    <s v="FUR-FU-10001934"/>
    <x v="1"/>
    <x v="8"/>
    <n v="83.92"/>
    <s v="CA-2018-143035"/>
    <n v="1"/>
    <n v="4"/>
    <n v="0"/>
    <n v="21.819200000000002"/>
    <n v="0.4595170286641902"/>
  </r>
  <r>
    <x v="1151"/>
    <x v="20"/>
    <s v="TEC-AC-10002049"/>
    <x v="2"/>
    <x v="9"/>
    <n v="371.96999999999997"/>
    <s v="CA-2018-143035"/>
    <n v="0"/>
    <n v="3"/>
    <n v="0"/>
    <n v="66.954599999999971"/>
    <n v="0.52062335344040378"/>
  </r>
  <r>
    <x v="1151"/>
    <x v="20"/>
    <s v="OFF-ST-10002214"/>
    <x v="0"/>
    <x v="1"/>
    <n v="22.58"/>
    <s v="CA-2018-134607"/>
    <n v="1"/>
    <n v="2"/>
    <n v="0"/>
    <n v="5.8707999999999991"/>
    <n v="0.44610841445725197"/>
  </r>
  <r>
    <x v="1151"/>
    <x v="0"/>
    <s v="OFF-AR-10004817"/>
    <x v="0"/>
    <x v="4"/>
    <n v="20.64"/>
    <s v="CA-2018-144820"/>
    <n v="1"/>
    <n v="5"/>
    <n v="0.2"/>
    <n v="2.3219999999999974"/>
    <n v="0.45632477063632687"/>
  </r>
  <r>
    <x v="1151"/>
    <x v="16"/>
    <s v="OFF-AP-10000804"/>
    <x v="0"/>
    <x v="12"/>
    <n v="17.920000000000002"/>
    <s v="CA-2018-149853"/>
    <n v="1"/>
    <n v="5"/>
    <n v="0.2"/>
    <n v="1.1200000000000001"/>
    <n v="0.49507917887403441"/>
  </r>
  <r>
    <x v="1151"/>
    <x v="16"/>
    <s v="OFF-PA-10000556"/>
    <x v="0"/>
    <x v="0"/>
    <n v="15.552000000000003"/>
    <s v="CA-2018-149853"/>
    <n v="0"/>
    <n v="3"/>
    <n v="0.2"/>
    <n v="5.4432"/>
    <n v="0.43613829632717294"/>
  </r>
  <r>
    <x v="1151"/>
    <x v="20"/>
    <s v="OFF-AR-10001130"/>
    <x v="0"/>
    <x v="4"/>
    <n v="6.63"/>
    <s v="CA-2018-143035"/>
    <n v="0"/>
    <n v="3"/>
    <n v="0"/>
    <n v="3.1160999999999999"/>
    <n v="0.45632477063632687"/>
  </r>
  <r>
    <x v="1152"/>
    <x v="36"/>
    <s v="FUR-FU-10000076"/>
    <x v="1"/>
    <x v="8"/>
    <n v="19.98"/>
    <s v="CA-2018-163818"/>
    <n v="1"/>
    <n v="1"/>
    <n v="0"/>
    <n v="8.5914000000000019"/>
    <n v="0.4595170286641902"/>
  </r>
  <r>
    <x v="1153"/>
    <x v="20"/>
    <s v="TEC-MA-10001047"/>
    <x v="2"/>
    <x v="15"/>
    <n v="5199.96"/>
    <s v="CA-2018-143112"/>
    <n v="1"/>
    <n v="4"/>
    <n v="0"/>
    <n v="1351.9895999999999"/>
    <n v="0.5183572270896134"/>
  </r>
  <r>
    <x v="1153"/>
    <x v="4"/>
    <s v="FUR-CH-10001190"/>
    <x v="1"/>
    <x v="5"/>
    <n v="435.16800000000006"/>
    <s v="CA-2018-131807"/>
    <n v="1"/>
    <n v="4"/>
    <n v="0.2"/>
    <n v="-59.835600000000042"/>
    <n v="0.46529189879902266"/>
  </r>
  <r>
    <x v="1153"/>
    <x v="20"/>
    <s v="FUR-CH-10002880"/>
    <x v="1"/>
    <x v="5"/>
    <n v="221.38200000000001"/>
    <s v="CA-2018-143112"/>
    <n v="0"/>
    <n v="2"/>
    <n v="0.1"/>
    <n v="2.4597999999999871"/>
    <n v="0.46529189879902266"/>
  </r>
  <r>
    <x v="1153"/>
    <x v="4"/>
    <s v="FUR-TA-10004086"/>
    <x v="1"/>
    <x v="13"/>
    <n v="206.35200000000003"/>
    <s v="CA-2018-131807"/>
    <n v="0"/>
    <n v="3"/>
    <n v="0.2"/>
    <n v="5.1587999999999852"/>
    <n v="0.55975208308209756"/>
  </r>
  <r>
    <x v="1153"/>
    <x v="20"/>
    <s v="TEC-PH-10003555"/>
    <x v="2"/>
    <x v="6"/>
    <n v="160.92999999999998"/>
    <s v="US-2018-103247"/>
    <n v="1"/>
    <n v="7"/>
    <n v="0"/>
    <n v="3.2186000000000092"/>
    <n v="0.41105220110552465"/>
  </r>
  <r>
    <x v="1153"/>
    <x v="20"/>
    <s v="TEC-PH-10003095"/>
    <x v="2"/>
    <x v="6"/>
    <n v="87.8"/>
    <s v="CA-2018-143112"/>
    <n v="0"/>
    <n v="4"/>
    <n v="0"/>
    <n v="43.9"/>
    <n v="0.41105220110552465"/>
  </r>
  <r>
    <x v="1153"/>
    <x v="20"/>
    <s v="OFF-BI-10004492"/>
    <x v="0"/>
    <x v="3"/>
    <n v="75.792000000000002"/>
    <s v="US-2018-103247"/>
    <n v="0"/>
    <n v="3"/>
    <n v="0.2"/>
    <n v="25.579799999999992"/>
    <n v="0.46881743173671325"/>
  </r>
  <r>
    <x v="1153"/>
    <x v="4"/>
    <s v="FUR-FU-10004666"/>
    <x v="1"/>
    <x v="8"/>
    <n v="72.900000000000006"/>
    <s v="CA-2018-131807"/>
    <n v="0"/>
    <n v="5"/>
    <n v="0"/>
    <n v="26.973000000000003"/>
    <n v="0.4595170286641902"/>
  </r>
  <r>
    <x v="1153"/>
    <x v="4"/>
    <s v="OFF-PA-10002581"/>
    <x v="0"/>
    <x v="0"/>
    <n v="61.96"/>
    <s v="CA-2018-167661"/>
    <n v="1"/>
    <n v="2"/>
    <n v="0"/>
    <n v="27.881999999999998"/>
    <n v="0.43613829632717294"/>
  </r>
  <r>
    <x v="1153"/>
    <x v="4"/>
    <s v="OFF-BI-10002571"/>
    <x v="0"/>
    <x v="3"/>
    <n v="39.92"/>
    <s v="CA-2018-167661"/>
    <n v="0"/>
    <n v="5"/>
    <n v="0.2"/>
    <n v="13.472999999999999"/>
    <n v="0.46881743173671325"/>
  </r>
  <r>
    <x v="1153"/>
    <x v="26"/>
    <s v="TEC-AC-10001714"/>
    <x v="2"/>
    <x v="9"/>
    <n v="63.824000000000005"/>
    <s v="CA-2018-157672"/>
    <n v="1"/>
    <n v="2"/>
    <n v="0.2"/>
    <n v="13.562599999999998"/>
    <n v="0.52062335344040378"/>
  </r>
  <r>
    <x v="1153"/>
    <x v="4"/>
    <s v="OFF-BI-10001097"/>
    <x v="0"/>
    <x v="3"/>
    <n v="19.936000000000003"/>
    <s v="CA-2018-167661"/>
    <n v="0"/>
    <n v="4"/>
    <n v="0.2"/>
    <n v="7.2267999999999999"/>
    <n v="0.46881743173671325"/>
  </r>
  <r>
    <x v="1153"/>
    <x v="4"/>
    <s v="OFF-AP-10004052"/>
    <x v="0"/>
    <x v="12"/>
    <n v="15.8"/>
    <s v="CA-2018-131807"/>
    <n v="0"/>
    <n v="4"/>
    <n v="0"/>
    <n v="4.1080000000000005"/>
    <n v="0.49507917887403441"/>
  </r>
  <r>
    <x v="1153"/>
    <x v="4"/>
    <s v="OFF-FA-10002780"/>
    <x v="0"/>
    <x v="7"/>
    <n v="14.9"/>
    <s v="CA-2018-131807"/>
    <n v="0"/>
    <n v="5"/>
    <n v="0"/>
    <n v="6.8539999999999992"/>
    <n v="0.51168203684699509"/>
  </r>
  <r>
    <x v="1153"/>
    <x v="4"/>
    <s v="TEC-PH-10000702"/>
    <x v="2"/>
    <x v="6"/>
    <n v="7.9920000000000009"/>
    <s v="CA-2018-131807"/>
    <n v="0"/>
    <n v="1"/>
    <n v="0.2"/>
    <n v="2.6972999999999994"/>
    <n v="0.41105220110552465"/>
  </r>
  <r>
    <x v="1154"/>
    <x v="20"/>
    <s v="OFF-ST-10000991"/>
    <x v="0"/>
    <x v="1"/>
    <n v="344.90999999999997"/>
    <s v="US-2018-136868"/>
    <n v="1"/>
    <n v="3"/>
    <n v="0"/>
    <n v="10.347300000000004"/>
    <n v="0.44610841445725197"/>
  </r>
  <r>
    <x v="1154"/>
    <x v="1"/>
    <s v="OFF-ST-10003208"/>
    <x v="0"/>
    <x v="1"/>
    <n v="290.33600000000001"/>
    <s v="CA-2018-146269"/>
    <n v="1"/>
    <n v="2"/>
    <n v="0.2"/>
    <n v="32.662799999999947"/>
    <n v="0.44610841445725197"/>
  </r>
  <r>
    <x v="1154"/>
    <x v="35"/>
    <s v="OFF-AP-10004336"/>
    <x v="0"/>
    <x v="12"/>
    <n v="227.84"/>
    <s v="US-2018-148054"/>
    <n v="1"/>
    <n v="4"/>
    <n v="0"/>
    <n v="66.073599999999971"/>
    <n v="0.49507917887403441"/>
  </r>
  <r>
    <x v="1154"/>
    <x v="23"/>
    <s v="OFF-PA-10001357"/>
    <x v="0"/>
    <x v="0"/>
    <n v="143.69999999999999"/>
    <s v="CA-2018-118577"/>
    <n v="1"/>
    <n v="3"/>
    <n v="0"/>
    <n v="68.975999999999999"/>
    <n v="0.43613829632717294"/>
  </r>
  <r>
    <x v="1154"/>
    <x v="35"/>
    <s v="FUR-FU-10003247"/>
    <x v="1"/>
    <x v="8"/>
    <n v="41.96"/>
    <s v="US-2018-148054"/>
    <n v="0"/>
    <n v="2"/>
    <n v="0"/>
    <n v="2.9371999999999971"/>
    <n v="0.4595170286641902"/>
  </r>
  <r>
    <x v="1154"/>
    <x v="20"/>
    <s v="OFF-PA-10001033"/>
    <x v="0"/>
    <x v="0"/>
    <n v="40.99"/>
    <s v="CA-2018-109099"/>
    <n v="1"/>
    <n v="1"/>
    <n v="0"/>
    <n v="20.085100000000001"/>
    <n v="0.43613829632717294"/>
  </r>
  <r>
    <x v="1154"/>
    <x v="35"/>
    <s v="OFF-PA-10001295"/>
    <x v="0"/>
    <x v="0"/>
    <n v="37.94"/>
    <s v="US-2018-148054"/>
    <n v="0"/>
    <n v="2"/>
    <n v="0"/>
    <n v="18.211199999999998"/>
    <n v="0.43613829632717294"/>
  </r>
  <r>
    <x v="1154"/>
    <x v="20"/>
    <s v="TEC-AC-10001539"/>
    <x v="2"/>
    <x v="9"/>
    <n v="319.95999999999998"/>
    <s v="US-2018-136868"/>
    <n v="0"/>
    <n v="4"/>
    <n v="0"/>
    <n v="115.18559999999999"/>
    <n v="0.52062335344040378"/>
  </r>
  <r>
    <x v="1154"/>
    <x v="1"/>
    <s v="OFF-AR-10004790"/>
    <x v="0"/>
    <x v="4"/>
    <n v="19.152000000000001"/>
    <s v="CA-2018-146269"/>
    <n v="0"/>
    <n v="2"/>
    <n v="0.2"/>
    <n v="1.1969999999999992"/>
    <n v="0.45632477063632687"/>
  </r>
  <r>
    <x v="1154"/>
    <x v="20"/>
    <s v="OFF-PA-10002377"/>
    <x v="0"/>
    <x v="0"/>
    <n v="17.04"/>
    <s v="US-2018-136868"/>
    <n v="0"/>
    <n v="3"/>
    <n v="0"/>
    <n v="7.6679999999999993"/>
    <n v="0.43613829632717294"/>
  </r>
  <r>
    <x v="1154"/>
    <x v="12"/>
    <s v="OFF-AR-10001761"/>
    <x v="0"/>
    <x v="4"/>
    <n v="9.3439999999999994"/>
    <s v="CA-2018-137421"/>
    <n v="1"/>
    <n v="2"/>
    <n v="0.2"/>
    <n v="1.8687999999999998"/>
    <n v="0.45632477063632687"/>
  </r>
  <r>
    <x v="1154"/>
    <x v="23"/>
    <s v="OFF-PA-10004888"/>
    <x v="0"/>
    <x v="0"/>
    <n v="6.48"/>
    <s v="CA-2018-118577"/>
    <n v="0"/>
    <n v="1"/>
    <n v="0"/>
    <n v="3.1104000000000003"/>
    <n v="0.43613829632717294"/>
  </r>
  <r>
    <x v="1155"/>
    <x v="25"/>
    <s v="OFF-ST-10003208"/>
    <x v="0"/>
    <x v="1"/>
    <n v="580.67200000000003"/>
    <s v="CA-2018-148404"/>
    <n v="1"/>
    <n v="4"/>
    <n v="0.2"/>
    <n v="65.325599999999895"/>
    <n v="0.44610841445725197"/>
  </r>
  <r>
    <x v="1155"/>
    <x v="4"/>
    <s v="FUR-BO-10003965"/>
    <x v="1"/>
    <x v="10"/>
    <n v="307.666"/>
    <s v="CA-2018-104003"/>
    <n v="1"/>
    <n v="2"/>
    <n v="0.15"/>
    <n v="-14.478399999999979"/>
    <n v="0.5176847302647779"/>
  </r>
  <r>
    <x v="1155"/>
    <x v="25"/>
    <s v="TEC-PH-10004447"/>
    <x v="2"/>
    <x v="6"/>
    <n v="222.38400000000001"/>
    <s v="CA-2018-148404"/>
    <n v="0"/>
    <n v="2"/>
    <n v="0.2"/>
    <n v="16.678799999999995"/>
    <n v="0.41105220110552465"/>
  </r>
  <r>
    <x v="1155"/>
    <x v="25"/>
    <s v="FUR-TA-10001039"/>
    <x v="1"/>
    <x v="13"/>
    <n v="154.76400000000001"/>
    <s v="CA-2018-148404"/>
    <n v="0"/>
    <n v="3"/>
    <n v="0.4"/>
    <n v="-36.11160000000001"/>
    <n v="0.55975208308209756"/>
  </r>
  <r>
    <x v="1155"/>
    <x v="4"/>
    <s v="TEC-PH-10003555"/>
    <x v="2"/>
    <x v="6"/>
    <n v="128.744"/>
    <s v="CA-2018-108574"/>
    <n v="1"/>
    <n v="7"/>
    <n v="0.2"/>
    <n v="-28.967399999999991"/>
    <n v="0.41105220110552465"/>
  </r>
  <r>
    <x v="1155"/>
    <x v="14"/>
    <s v="OFF-ST-10001837"/>
    <x v="0"/>
    <x v="1"/>
    <n v="85.52"/>
    <s v="CA-2018-152709"/>
    <n v="1"/>
    <n v="2"/>
    <n v="0"/>
    <n v="22.235199999999999"/>
    <n v="0.44610841445725197"/>
  </r>
  <r>
    <x v="1155"/>
    <x v="4"/>
    <s v="TEC-PH-10000702"/>
    <x v="2"/>
    <x v="6"/>
    <n v="79.920000000000016"/>
    <s v="CA-2018-108574"/>
    <n v="0"/>
    <n v="10"/>
    <n v="0.2"/>
    <n v="26.972999999999992"/>
    <n v="0.41105220110552465"/>
  </r>
  <r>
    <x v="1155"/>
    <x v="25"/>
    <s v="OFF-BI-10002854"/>
    <x v="0"/>
    <x v="3"/>
    <n v="50.454000000000015"/>
    <s v="CA-2018-148404"/>
    <n v="0"/>
    <n v="6"/>
    <n v="0.7"/>
    <n v="-33.635999999999996"/>
    <n v="0.46881743173671325"/>
  </r>
  <r>
    <x v="1155"/>
    <x v="4"/>
    <s v="TEC-AC-10002049"/>
    <x v="2"/>
    <x v="9"/>
    <n v="1115.9099999999999"/>
    <s v="CA-2018-108574"/>
    <n v="0"/>
    <n v="9"/>
    <n v="0"/>
    <n v="200.86379999999991"/>
    <n v="0.52062335344040378"/>
  </r>
  <r>
    <x v="1155"/>
    <x v="25"/>
    <s v="OFF-FA-10003112"/>
    <x v="0"/>
    <x v="7"/>
    <n v="18.936"/>
    <s v="CA-2018-148404"/>
    <n v="0"/>
    <n v="3"/>
    <n v="0.2"/>
    <n v="5.9174999999999986"/>
    <n v="0.51168203684699509"/>
  </r>
  <r>
    <x v="1155"/>
    <x v="0"/>
    <s v="OFF-BI-10000756"/>
    <x v="0"/>
    <x v="3"/>
    <n v="4.2399999999999993"/>
    <s v="CA-2018-128426"/>
    <n v="1"/>
    <n v="5"/>
    <n v="0.8"/>
    <n v="-6.3599999999999994"/>
    <n v="0.46881743173671325"/>
  </r>
  <r>
    <x v="1156"/>
    <x v="20"/>
    <s v="FUR-CH-10002372"/>
    <x v="1"/>
    <x v="5"/>
    <n v="145.76400000000001"/>
    <s v="US-2018-168613"/>
    <n v="1"/>
    <n v="2"/>
    <n v="0.1"/>
    <n v="3.2392000000000074"/>
    <n v="0.46529189879902266"/>
  </r>
  <r>
    <x v="1156"/>
    <x v="4"/>
    <s v="TEC-PH-10001336"/>
    <x v="2"/>
    <x v="6"/>
    <n v="103.19200000000001"/>
    <s v="CA-2018-105487"/>
    <n v="1"/>
    <n v="1"/>
    <n v="0.2"/>
    <n v="11.609099999999998"/>
    <n v="0.41105220110552465"/>
  </r>
  <r>
    <x v="1156"/>
    <x v="43"/>
    <s v="OFF-ST-10001837"/>
    <x v="0"/>
    <x v="1"/>
    <n v="42.76"/>
    <s v="CA-2018-151596"/>
    <n v="1"/>
    <n v="1"/>
    <n v="0"/>
    <n v="11.117599999999999"/>
    <n v="0.44610841445725197"/>
  </r>
  <r>
    <x v="1156"/>
    <x v="4"/>
    <s v="OFF-ST-10002301"/>
    <x v="0"/>
    <x v="1"/>
    <n v="40.68"/>
    <s v="CA-2018-105487"/>
    <n v="0"/>
    <n v="2"/>
    <n v="0"/>
    <n v="0.40679999999999694"/>
    <n v="0.44610841445725197"/>
  </r>
  <r>
    <x v="1156"/>
    <x v="4"/>
    <s v="TEC-AC-10003610"/>
    <x v="2"/>
    <x v="9"/>
    <n v="239.96"/>
    <s v="CA-2018-105487"/>
    <n v="0"/>
    <n v="4"/>
    <n v="0"/>
    <n v="115.1808"/>
    <n v="0.52062335344040378"/>
  </r>
  <r>
    <x v="1156"/>
    <x v="4"/>
    <s v="TEC-AC-10002305"/>
    <x v="2"/>
    <x v="9"/>
    <n v="36"/>
    <s v="CA-2018-105487"/>
    <n v="0"/>
    <n v="2"/>
    <n v="0"/>
    <n v="6.4799999999999969"/>
    <n v="0.52062335344040378"/>
  </r>
  <r>
    <x v="1157"/>
    <x v="1"/>
    <s v="FUR-TA-10002958"/>
    <x v="1"/>
    <x v="13"/>
    <n v="652.45000000000005"/>
    <s v="US-2018-117247"/>
    <n v="1"/>
    <n v="5"/>
    <n v="0.5"/>
    <n v="-430.61700000000019"/>
    <n v="0.55975208308209756"/>
  </r>
  <r>
    <x v="1157"/>
    <x v="20"/>
    <s v="FUR-BO-10003034"/>
    <x v="1"/>
    <x v="10"/>
    <n v="314.35199999999998"/>
    <s v="CA-2018-141873"/>
    <n v="1"/>
    <n v="3"/>
    <n v="0.2"/>
    <n v="-15.71759999999999"/>
    <n v="0.5176847302647779"/>
  </r>
  <r>
    <x v="1157"/>
    <x v="0"/>
    <s v="FUR-CH-10001802"/>
    <x v="1"/>
    <x v="5"/>
    <n v="254.05799999999999"/>
    <s v="CA-2018-163125"/>
    <n v="1"/>
    <n v="3"/>
    <n v="0.3"/>
    <n v="-32.664599999999993"/>
    <n v="0.46529189879902266"/>
  </r>
  <r>
    <x v="1157"/>
    <x v="0"/>
    <s v="OFF-AR-10004344"/>
    <x v="0"/>
    <x v="4"/>
    <n v="67.144000000000005"/>
    <s v="CA-2018-163125"/>
    <n v="0"/>
    <n v="7"/>
    <n v="0.2"/>
    <n v="5.8750999999999962"/>
    <n v="0.45632477063632687"/>
  </r>
  <r>
    <x v="1157"/>
    <x v="1"/>
    <s v="FUR-TA-10001676"/>
    <x v="1"/>
    <x v="13"/>
    <n v="66.644999999999996"/>
    <s v="US-2018-117247"/>
    <n v="0"/>
    <n v="3"/>
    <n v="0.5"/>
    <n v="-42.652799999999999"/>
    <n v="0.55975208308209756"/>
  </r>
  <r>
    <x v="1157"/>
    <x v="10"/>
    <s v="FUR-FU-10003577"/>
    <x v="1"/>
    <x v="8"/>
    <n v="45.888000000000005"/>
    <s v="CA-2018-132430"/>
    <n v="1"/>
    <n v="4"/>
    <n v="0.2"/>
    <n v="9.1775999999999982"/>
    <n v="0.4595170286641902"/>
  </r>
  <r>
    <x v="1157"/>
    <x v="4"/>
    <s v="OFF-PA-10001745"/>
    <x v="0"/>
    <x v="0"/>
    <n v="35.200000000000003"/>
    <s v="US-2018-115595"/>
    <n v="1"/>
    <n v="5"/>
    <n v="0"/>
    <n v="16.543999999999997"/>
    <n v="0.43613829632717294"/>
  </r>
  <r>
    <x v="1157"/>
    <x v="20"/>
    <s v="OFF-PA-10000069"/>
    <x v="0"/>
    <x v="0"/>
    <n v="18.98"/>
    <s v="CA-2018-141873"/>
    <n v="0"/>
    <n v="2"/>
    <n v="0"/>
    <n v="8.9206000000000003"/>
    <n v="0.43613829632717294"/>
  </r>
  <r>
    <x v="1157"/>
    <x v="20"/>
    <s v="OFF-BI-10003655"/>
    <x v="0"/>
    <x v="3"/>
    <n v="18.240000000000002"/>
    <s v="CA-2018-141873"/>
    <n v="0"/>
    <n v="6"/>
    <n v="0.2"/>
    <n v="6.1560000000000006"/>
    <n v="0.46881743173671325"/>
  </r>
  <r>
    <x v="1157"/>
    <x v="20"/>
    <s v="OFF-BI-10001031"/>
    <x v="0"/>
    <x v="3"/>
    <n v="12.816000000000001"/>
    <s v="CA-2018-141873"/>
    <n v="0"/>
    <n v="3"/>
    <n v="0.2"/>
    <n v="4.3253999999999984"/>
    <n v="0.46881743173671325"/>
  </r>
  <r>
    <x v="1157"/>
    <x v="25"/>
    <s v="OFF-PA-10002659"/>
    <x v="0"/>
    <x v="0"/>
    <n v="10.816000000000001"/>
    <s v="CA-2018-162635"/>
    <n v="1"/>
    <n v="4"/>
    <n v="0.2"/>
    <n v="3.5151999999999988"/>
    <n v="0.43613829632717294"/>
  </r>
  <r>
    <x v="1158"/>
    <x v="1"/>
    <s v="FUR-CH-10001545"/>
    <x v="1"/>
    <x v="5"/>
    <n v="239.358"/>
    <s v="CA-2018-111717"/>
    <n v="1"/>
    <n v="3"/>
    <n v="0.3"/>
    <n v="-47.871600000000001"/>
    <n v="0.46529189879902266"/>
  </r>
  <r>
    <x v="1159"/>
    <x v="23"/>
    <s v="FUR-BO-10003404"/>
    <x v="1"/>
    <x v="10"/>
    <n v="2154.9"/>
    <s v="CA-2018-150091"/>
    <n v="1"/>
    <n v="5"/>
    <n v="0"/>
    <n v="129.29399999999987"/>
    <n v="0.5176847302647779"/>
  </r>
  <r>
    <x v="1159"/>
    <x v="48"/>
    <s v="FUR-TA-10001932"/>
    <x v="1"/>
    <x v="13"/>
    <n v="673.34399999999994"/>
    <s v="CA-2018-130505"/>
    <n v="1"/>
    <n v="3"/>
    <n v="0.3"/>
    <n v="-76.953599999999994"/>
    <n v="0.55975208308209756"/>
  </r>
  <r>
    <x v="1159"/>
    <x v="0"/>
    <s v="TEC-PH-10002085"/>
    <x v="2"/>
    <x v="6"/>
    <n v="369.54399999999998"/>
    <s v="CA-2018-152933"/>
    <n v="1"/>
    <n v="7"/>
    <n v="0.2"/>
    <n v="27.71580000000003"/>
    <n v="0.41105220110552465"/>
  </r>
  <r>
    <x v="1159"/>
    <x v="1"/>
    <s v="FUR-CH-10002304"/>
    <x v="1"/>
    <x v="5"/>
    <n v="254.60399999999998"/>
    <s v="CA-2018-152702"/>
    <n v="1"/>
    <n v="14"/>
    <n v="0.3"/>
    <n v="-18.185999999999993"/>
    <n v="0.46529189879902266"/>
  </r>
  <r>
    <x v="1159"/>
    <x v="4"/>
    <s v="OFF-BI-10001191"/>
    <x v="0"/>
    <x v="3"/>
    <n v="101.84"/>
    <s v="CA-2018-126536"/>
    <n v="1"/>
    <n v="5"/>
    <n v="0.2"/>
    <n v="36.917000000000002"/>
    <n v="0.46881743173671325"/>
  </r>
  <r>
    <x v="1159"/>
    <x v="31"/>
    <s v="OFF-BI-10002082"/>
    <x v="0"/>
    <x v="3"/>
    <n v="79.872000000000014"/>
    <s v="CA-2018-168655"/>
    <n v="1"/>
    <n v="3"/>
    <n v="0.2"/>
    <n v="29.951999999999998"/>
    <n v="0.46881743173671325"/>
  </r>
  <r>
    <x v="1159"/>
    <x v="23"/>
    <s v="FUR-FU-10004053"/>
    <x v="1"/>
    <x v="8"/>
    <n v="40.479999999999997"/>
    <s v="CA-2018-150091"/>
    <n v="0"/>
    <n v="2"/>
    <n v="0"/>
    <n v="17.406400000000001"/>
    <n v="0.4595170286641902"/>
  </r>
  <r>
    <x v="1159"/>
    <x v="0"/>
    <s v="TEC-AC-10003033"/>
    <x v="2"/>
    <x v="9"/>
    <n v="791.87999999999988"/>
    <s v="CA-2018-152933"/>
    <n v="0"/>
    <n v="3"/>
    <n v="0.2"/>
    <n v="128.68049999999994"/>
    <n v="0.52062335344040378"/>
  </r>
  <r>
    <x v="1159"/>
    <x v="31"/>
    <s v="TEC-AC-10002842"/>
    <x v="2"/>
    <x v="9"/>
    <n v="595"/>
    <s v="CA-2018-168655"/>
    <n v="0"/>
    <n v="5"/>
    <n v="0"/>
    <n v="95.200000000000031"/>
    <n v="0.52062335344040378"/>
  </r>
  <r>
    <x v="1159"/>
    <x v="4"/>
    <s v="TEC-AC-10001465"/>
    <x v="2"/>
    <x v="9"/>
    <n v="435.84000000000003"/>
    <s v="CA-2018-112431"/>
    <n v="1"/>
    <n v="12"/>
    <n v="0"/>
    <n v="130.75199999999995"/>
    <n v="0.52062335344040378"/>
  </r>
  <r>
    <x v="1159"/>
    <x v="23"/>
    <s v="TEC-AC-10002167"/>
    <x v="2"/>
    <x v="9"/>
    <n v="45"/>
    <s v="CA-2018-150091"/>
    <n v="0"/>
    <n v="3"/>
    <n v="0"/>
    <n v="4.9500000000000011"/>
    <n v="0.52062335344040378"/>
  </r>
  <r>
    <x v="1159"/>
    <x v="0"/>
    <s v="TEC-AC-10001383"/>
    <x v="2"/>
    <x v="9"/>
    <n v="39.984000000000002"/>
    <s v="CA-2018-169362"/>
    <n v="1"/>
    <n v="2"/>
    <n v="0.2"/>
    <n v="-1.4994000000000067"/>
    <n v="0.52062335344040378"/>
  </r>
  <r>
    <x v="1159"/>
    <x v="4"/>
    <s v="TEC-AC-10003709"/>
    <x v="2"/>
    <x v="9"/>
    <n v="0.99"/>
    <s v="CA-2018-126536"/>
    <n v="0"/>
    <n v="1"/>
    <n v="0"/>
    <n v="0.4356000000000001"/>
    <n v="0.52062335344040378"/>
  </r>
  <r>
    <x v="1159"/>
    <x v="23"/>
    <s v="OFF-FA-10000621"/>
    <x v="0"/>
    <x v="7"/>
    <n v="17.899999999999999"/>
    <s v="CA-2018-150091"/>
    <n v="0"/>
    <n v="5"/>
    <n v="0"/>
    <n v="8.7710000000000008"/>
    <n v="0.51168203684699509"/>
  </r>
  <r>
    <x v="1159"/>
    <x v="0"/>
    <s v="OFF-PA-10001934"/>
    <x v="0"/>
    <x v="0"/>
    <n v="10.368000000000002"/>
    <s v="CA-2018-152933"/>
    <n v="0"/>
    <n v="2"/>
    <n v="0.2"/>
    <n v="3.7584"/>
    <n v="0.43613829632717294"/>
  </r>
  <r>
    <x v="1159"/>
    <x v="20"/>
    <s v="OFF-PA-10000477"/>
    <x v="0"/>
    <x v="0"/>
    <n v="9.9600000000000009"/>
    <s v="CA-2018-169607"/>
    <n v="1"/>
    <n v="2"/>
    <n v="0"/>
    <n v="4.6812000000000005"/>
    <n v="0.43613829632717294"/>
  </r>
  <r>
    <x v="1159"/>
    <x v="25"/>
    <s v="OFF-PA-10003919"/>
    <x v="0"/>
    <x v="0"/>
    <n v="7.9680000000000009"/>
    <s v="CA-2018-149146"/>
    <n v="1"/>
    <n v="2"/>
    <n v="0.2"/>
    <n v="2.6892000000000005"/>
    <n v="0.43613829632717294"/>
  </r>
  <r>
    <x v="1159"/>
    <x v="4"/>
    <s v="OFF-AR-10000940"/>
    <x v="0"/>
    <x v="4"/>
    <n v="5.88"/>
    <s v="CA-2018-112431"/>
    <n v="0"/>
    <n v="2"/>
    <n v="0"/>
    <n v="1.5876000000000001"/>
    <n v="0.45632477063632687"/>
  </r>
  <r>
    <x v="1160"/>
    <x v="4"/>
    <s v="OFF-BI-10003527"/>
    <x v="0"/>
    <x v="3"/>
    <n v="5083.96"/>
    <s v="CA-2018-135909"/>
    <n v="1"/>
    <n v="5"/>
    <n v="0.2"/>
    <n v="1906.4849999999999"/>
    <n v="0.46881743173671325"/>
  </r>
  <r>
    <x v="1160"/>
    <x v="8"/>
    <s v="FUR-TA-10003473"/>
    <x v="1"/>
    <x v="13"/>
    <n v="1504.52"/>
    <s v="CA-2018-103212"/>
    <n v="1"/>
    <n v="4"/>
    <n v="0"/>
    <n v="346.03960000000006"/>
    <n v="0.55975208308209756"/>
  </r>
  <r>
    <x v="1160"/>
    <x v="20"/>
    <s v="OFF-AP-10000828"/>
    <x v="0"/>
    <x v="12"/>
    <n v="904.9"/>
    <s v="CA-2018-116519"/>
    <n v="1"/>
    <n v="5"/>
    <n v="0"/>
    <n v="253.37199999999996"/>
    <n v="0.49507917887403441"/>
  </r>
  <r>
    <x v="1160"/>
    <x v="3"/>
    <s v="OFF-ST-10002974"/>
    <x v="0"/>
    <x v="1"/>
    <n v="348.56"/>
    <s v="US-2018-148831"/>
    <n v="1"/>
    <n v="8"/>
    <n v="0"/>
    <n v="104.56799999999998"/>
    <n v="0.44610841445725197"/>
  </r>
  <r>
    <x v="1160"/>
    <x v="1"/>
    <s v="OFF-BI-10000778"/>
    <x v="0"/>
    <x v="3"/>
    <n v="96.783999999999978"/>
    <s v="CA-2018-163160"/>
    <n v="1"/>
    <n v="4"/>
    <n v="0.8"/>
    <n v="-145.17600000000002"/>
    <n v="0.46881743173671325"/>
  </r>
  <r>
    <x v="1160"/>
    <x v="1"/>
    <s v="OFF-PA-10003127"/>
    <x v="0"/>
    <x v="0"/>
    <n v="63.311999999999998"/>
    <s v="CA-2018-163160"/>
    <n v="0"/>
    <n v="3"/>
    <n v="0.2"/>
    <n v="20.576399999999996"/>
    <n v="0.43613829632717294"/>
  </r>
  <r>
    <x v="1160"/>
    <x v="2"/>
    <s v="OFF-ST-10000876"/>
    <x v="0"/>
    <x v="1"/>
    <n v="59.712000000000003"/>
    <s v="CA-2018-132976"/>
    <n v="1"/>
    <n v="6"/>
    <n v="0.2"/>
    <n v="5.9711999999999996"/>
    <n v="0.44610841445725197"/>
  </r>
  <r>
    <x v="1160"/>
    <x v="4"/>
    <s v="TEC-PH-10003187"/>
    <x v="2"/>
    <x v="6"/>
    <n v="31.983999999999998"/>
    <s v="CA-2018-135909"/>
    <n v="0"/>
    <n v="2"/>
    <n v="0.2"/>
    <n v="-7.9959999999999996"/>
    <n v="0.41105220110552465"/>
  </r>
  <r>
    <x v="1160"/>
    <x v="4"/>
    <s v="TEC-AC-10002335"/>
    <x v="2"/>
    <x v="9"/>
    <n v="209.94"/>
    <s v="CA-2018-135909"/>
    <n v="0"/>
    <n v="6"/>
    <n v="0"/>
    <n v="39.888599999999997"/>
    <n v="0.52062335344040378"/>
  </r>
  <r>
    <x v="1160"/>
    <x v="8"/>
    <s v="OFF-PA-10004355"/>
    <x v="0"/>
    <x v="0"/>
    <n v="25.92"/>
    <s v="CA-2018-103212"/>
    <n v="0"/>
    <n v="4"/>
    <n v="0"/>
    <n v="12.441600000000001"/>
    <n v="0.43613829632717294"/>
  </r>
  <r>
    <x v="1160"/>
    <x v="2"/>
    <s v="OFF-LA-10002043"/>
    <x v="0"/>
    <x v="2"/>
    <n v="24.839999999999996"/>
    <s v="CA-2018-132976"/>
    <n v="0"/>
    <n v="3"/>
    <n v="0.2"/>
    <n v="8.6940000000000008"/>
    <n v="0.4647369236065339"/>
  </r>
  <r>
    <x v="1160"/>
    <x v="2"/>
    <s v="OFF-PA-10004470"/>
    <x v="0"/>
    <x v="0"/>
    <n v="18.175999999999998"/>
    <s v="CA-2018-132976"/>
    <n v="0"/>
    <n v="4"/>
    <n v="0.2"/>
    <n v="5.9071999999999987"/>
    <n v="0.43613829632717294"/>
  </r>
  <r>
    <x v="1160"/>
    <x v="2"/>
    <s v="OFF-PA-10000673"/>
    <x v="0"/>
    <x v="0"/>
    <n v="11.648000000000001"/>
    <s v="CA-2018-132976"/>
    <n v="0"/>
    <n v="2"/>
    <n v="0.2"/>
    <n v="4.0768000000000004"/>
    <n v="0.43613829632717294"/>
  </r>
  <r>
    <x v="1160"/>
    <x v="8"/>
    <s v="OFF-LA-10000248"/>
    <x v="0"/>
    <x v="2"/>
    <n v="11.07"/>
    <s v="CA-2018-103212"/>
    <n v="0"/>
    <n v="3"/>
    <n v="0"/>
    <n v="5.2028999999999996"/>
    <n v="0.4647369236065339"/>
  </r>
  <r>
    <x v="1160"/>
    <x v="1"/>
    <s v="FUR-FU-10001424"/>
    <x v="1"/>
    <x v="8"/>
    <n v="10.476000000000001"/>
    <s v="CA-2018-163160"/>
    <n v="0"/>
    <n v="3"/>
    <n v="0.6"/>
    <n v="-6.8094000000000037"/>
    <n v="0.4595170286641902"/>
  </r>
  <r>
    <x v="1161"/>
    <x v="36"/>
    <s v="OFF-BI-10001078"/>
    <x v="0"/>
    <x v="3"/>
    <n v="37.659999999999997"/>
    <s v="CA-2018-150707"/>
    <n v="1"/>
    <n v="7"/>
    <n v="0"/>
    <n v="18.453400000000002"/>
    <n v="0.46881743173671325"/>
  </r>
  <r>
    <x v="1161"/>
    <x v="1"/>
    <s v="OFF-BI-10000309"/>
    <x v="0"/>
    <x v="3"/>
    <n v="27.395999999999997"/>
    <s v="CA-2018-126123"/>
    <n v="1"/>
    <n v="9"/>
    <n v="0.8"/>
    <n v="-42.46380000000002"/>
    <n v="0.46881743173671325"/>
  </r>
  <r>
    <x v="1161"/>
    <x v="4"/>
    <s v="TEC-AC-10003614"/>
    <x v="2"/>
    <x v="9"/>
    <n v="46.36"/>
    <s v="CA-2018-151183"/>
    <n v="1"/>
    <n v="4"/>
    <n v="0"/>
    <n v="15.298799999999996"/>
    <n v="0.52062335344040378"/>
  </r>
  <r>
    <x v="1161"/>
    <x v="1"/>
    <s v="OFF-BI-10004224"/>
    <x v="0"/>
    <x v="3"/>
    <n v="13.455999999999998"/>
    <s v="CA-2018-126123"/>
    <n v="0"/>
    <n v="1"/>
    <n v="0.8"/>
    <n v="-23.548000000000009"/>
    <n v="0.46881743173671325"/>
  </r>
  <r>
    <x v="1161"/>
    <x v="4"/>
    <s v="FUR-FU-10001918"/>
    <x v="1"/>
    <x v="8"/>
    <n v="9.4600000000000009"/>
    <s v="CA-2018-168837"/>
    <n v="1"/>
    <n v="2"/>
    <n v="0"/>
    <n v="3.6894000000000009"/>
    <n v="0.4595170286641902"/>
  </r>
  <r>
    <x v="1162"/>
    <x v="4"/>
    <s v="FUR-TA-10001705"/>
    <x v="1"/>
    <x v="13"/>
    <n v="510.24"/>
    <s v="CA-2018-113670"/>
    <n v="1"/>
    <n v="3"/>
    <n v="0.2"/>
    <n v="6.3779999999999575"/>
    <n v="0.55975208308209756"/>
  </r>
  <r>
    <x v="1162"/>
    <x v="4"/>
    <s v="OFF-PA-10000675"/>
    <x v="0"/>
    <x v="0"/>
    <n v="204.95000000000002"/>
    <s v="CA-2018-113670"/>
    <n v="0"/>
    <n v="5"/>
    <n v="0"/>
    <n v="100.4255"/>
    <n v="0.43613829632717294"/>
  </r>
  <r>
    <x v="1162"/>
    <x v="4"/>
    <s v="OFF-LA-10003510"/>
    <x v="0"/>
    <x v="2"/>
    <n v="152.65"/>
    <s v="CA-2018-142643"/>
    <n v="1"/>
    <n v="5"/>
    <n v="0"/>
    <n v="70.219000000000008"/>
    <n v="0.4647369236065339"/>
  </r>
  <r>
    <x v="1162"/>
    <x v="4"/>
    <s v="OFF-AR-10002818"/>
    <x v="0"/>
    <x v="4"/>
    <n v="87.92"/>
    <s v="CA-2018-106033"/>
    <n v="1"/>
    <n v="4"/>
    <n v="0"/>
    <n v="26.375999999999998"/>
    <n v="0.45632477063632687"/>
  </r>
  <r>
    <x v="1162"/>
    <x v="4"/>
    <s v="FUR-FU-10000087"/>
    <x v="1"/>
    <x v="8"/>
    <n v="22.72"/>
    <s v="CA-2018-142643"/>
    <n v="0"/>
    <n v="1"/>
    <n v="0"/>
    <n v="9.3152000000000008"/>
    <n v="0.4595170286641902"/>
  </r>
  <r>
    <x v="1162"/>
    <x v="4"/>
    <s v="OFF-LA-10002034"/>
    <x v="0"/>
    <x v="2"/>
    <n v="14.73"/>
    <s v="CA-2018-154949"/>
    <n v="1"/>
    <n v="3"/>
    <n v="0"/>
    <n v="7.2176999999999998"/>
    <n v="0.4647369236065339"/>
  </r>
  <r>
    <x v="1162"/>
    <x v="37"/>
    <s v="OFF-LA-10001045"/>
    <x v="0"/>
    <x v="2"/>
    <n v="13.049999999999999"/>
    <s v="CA-2018-164819"/>
    <n v="1"/>
    <n v="5"/>
    <n v="0"/>
    <n v="6.0029999999999992"/>
    <n v="0.4647369236065339"/>
  </r>
  <r>
    <x v="1162"/>
    <x v="27"/>
    <s v="OFF-AR-10001761"/>
    <x v="0"/>
    <x v="4"/>
    <n v="11.68"/>
    <s v="CA-2018-100237"/>
    <n v="1"/>
    <n v="2"/>
    <n v="0"/>
    <n v="4.2047999999999996"/>
    <n v="0.45632477063632687"/>
  </r>
  <r>
    <x v="1163"/>
    <x v="15"/>
    <s v="FUR-TA-10001950"/>
    <x v="1"/>
    <x v="13"/>
    <n v="1875.258"/>
    <s v="CA-2018-159100"/>
    <n v="1"/>
    <n v="7"/>
    <n v="0.4"/>
    <n v="-968.88329999999996"/>
    <n v="0.55975208308209756"/>
  </r>
  <r>
    <x v="1163"/>
    <x v="12"/>
    <s v="TEC-MA-10001148"/>
    <x v="2"/>
    <x v="15"/>
    <n v="599.98500000000013"/>
    <s v="CA-2018-159282"/>
    <n v="1"/>
    <n v="5"/>
    <n v="0.7"/>
    <n v="-479.98799999999994"/>
    <n v="0.5183572270896134"/>
  </r>
  <r>
    <x v="1163"/>
    <x v="20"/>
    <s v="FUR-FU-10001290"/>
    <x v="1"/>
    <x v="8"/>
    <n v="547.30000000000007"/>
    <s v="CA-2018-132234"/>
    <n v="1"/>
    <n v="13"/>
    <n v="0"/>
    <n v="175.13599999999997"/>
    <n v="0.4595170286641902"/>
  </r>
  <r>
    <x v="1163"/>
    <x v="12"/>
    <s v="OFF-PA-10000062"/>
    <x v="0"/>
    <x v="0"/>
    <n v="307.77600000000001"/>
    <s v="CA-2018-111577"/>
    <n v="1"/>
    <n v="7"/>
    <n v="0.2"/>
    <n v="111.5688"/>
    <n v="0.43613829632717294"/>
  </r>
  <r>
    <x v="1163"/>
    <x v="3"/>
    <s v="OFF-BI-10003719"/>
    <x v="0"/>
    <x v="3"/>
    <n v="124.75"/>
    <s v="CA-2018-158386"/>
    <n v="1"/>
    <n v="5"/>
    <n v="0"/>
    <n v="57.384999999999991"/>
    <n v="0.46881743173671325"/>
  </r>
  <r>
    <x v="1163"/>
    <x v="15"/>
    <s v="TEC-AC-10003499"/>
    <x v="2"/>
    <x v="9"/>
    <n v="18.528000000000002"/>
    <s v="CA-2018-159100"/>
    <n v="0"/>
    <n v="2"/>
    <n v="0.2"/>
    <n v="4.4004000000000003"/>
    <n v="0.52062335344040378"/>
  </r>
  <r>
    <x v="1164"/>
    <x v="4"/>
    <s v="TEC-PH-10001700"/>
    <x v="2"/>
    <x v="6"/>
    <n v="52.792000000000002"/>
    <s v="CA-2018-114804"/>
    <n v="1"/>
    <n v="1"/>
    <n v="0.2"/>
    <n v="4.6193000000000026"/>
    <n v="0.41105220110552465"/>
  </r>
  <r>
    <x v="1164"/>
    <x v="43"/>
    <s v="OFF-ST-10000798"/>
    <x v="0"/>
    <x v="1"/>
    <n v="49.96"/>
    <s v="CA-2018-165603"/>
    <n v="1"/>
    <n v="2"/>
    <n v="0"/>
    <n v="9.4923999999999964"/>
    <n v="0.44610841445725197"/>
  </r>
  <r>
    <x v="1164"/>
    <x v="43"/>
    <s v="OFF-PA-10002552"/>
    <x v="0"/>
    <x v="0"/>
    <n v="12.96"/>
    <s v="CA-2018-165603"/>
    <n v="0"/>
    <n v="2"/>
    <n v="0"/>
    <n v="6.2208000000000006"/>
    <n v="0.43613829632717294"/>
  </r>
  <r>
    <x v="1164"/>
    <x v="4"/>
    <s v="OFF-AR-10001770"/>
    <x v="0"/>
    <x v="4"/>
    <n v="10.64"/>
    <s v="CA-2018-123246"/>
    <n v="1"/>
    <n v="4"/>
    <n v="0"/>
    <n v="2.7664"/>
    <n v="0.45632477063632687"/>
  </r>
  <r>
    <x v="1165"/>
    <x v="25"/>
    <s v="OFF-BI-10004995"/>
    <x v="0"/>
    <x v="3"/>
    <n v="1633.1880000000003"/>
    <s v="US-2018-120390"/>
    <n v="1"/>
    <n v="4"/>
    <n v="0.7"/>
    <n v="-1306.5504000000001"/>
    <n v="0.46881743173671325"/>
  </r>
  <r>
    <x v="1165"/>
    <x v="0"/>
    <s v="FUR-BO-10004360"/>
    <x v="1"/>
    <x v="10"/>
    <n v="328.39919999999995"/>
    <s v="CA-2018-106432"/>
    <n v="1"/>
    <n v="3"/>
    <n v="0.32"/>
    <n v="-91.758599999999973"/>
    <n v="0.5176847302647779"/>
  </r>
  <r>
    <x v="1165"/>
    <x v="2"/>
    <s v="TEC-PH-10001336"/>
    <x v="2"/>
    <x v="6"/>
    <n v="309.57600000000002"/>
    <s v="CA-2018-125199"/>
    <n v="1"/>
    <n v="4"/>
    <n v="0.4"/>
    <n v="-56.755600000000015"/>
    <n v="0.41105220110552465"/>
  </r>
  <r>
    <x v="1165"/>
    <x v="2"/>
    <s v="OFF-AR-10002956"/>
    <x v="0"/>
    <x v="4"/>
    <n v="123.256"/>
    <s v="CA-2018-125199"/>
    <n v="0"/>
    <n v="7"/>
    <n v="0.2"/>
    <n v="9.2441999999999993"/>
    <n v="0.45632477063632687"/>
  </r>
  <r>
    <x v="1165"/>
    <x v="1"/>
    <s v="FUR-TA-10003008"/>
    <x v="1"/>
    <x v="13"/>
    <n v="91.275000000000006"/>
    <s v="CA-2018-117653"/>
    <n v="1"/>
    <n v="1"/>
    <n v="0.5"/>
    <n v="-67.543499999999995"/>
    <n v="0.55975208308209756"/>
  </r>
  <r>
    <x v="1165"/>
    <x v="32"/>
    <s v="FUR-FU-10004712"/>
    <x v="1"/>
    <x v="8"/>
    <n v="56.56"/>
    <s v="CA-2018-125388"/>
    <n v="1"/>
    <n v="4"/>
    <n v="0"/>
    <n v="14.705600000000004"/>
    <n v="0.4595170286641902"/>
  </r>
  <r>
    <x v="1165"/>
    <x v="4"/>
    <s v="OFF-BI-10004826"/>
    <x v="0"/>
    <x v="3"/>
    <n v="39.624000000000009"/>
    <s v="CA-2018-125990"/>
    <n v="1"/>
    <n v="3"/>
    <n v="0.2"/>
    <n v="13.868400000000001"/>
    <n v="0.46881743173671325"/>
  </r>
  <r>
    <x v="1165"/>
    <x v="32"/>
    <s v="OFF-ST-10000918"/>
    <x v="0"/>
    <x v="1"/>
    <n v="32.700000000000003"/>
    <s v="CA-2018-125388"/>
    <n v="0"/>
    <n v="3"/>
    <n v="0"/>
    <n v="8.5019999999999989"/>
    <n v="0.44610841445725197"/>
  </r>
  <r>
    <x v="1165"/>
    <x v="4"/>
    <s v="OFF-LA-10001641"/>
    <x v="0"/>
    <x v="2"/>
    <n v="31.5"/>
    <s v="CA-2018-131492"/>
    <n v="1"/>
    <n v="10"/>
    <n v="0"/>
    <n v="15.120000000000001"/>
    <n v="0.4647369236065339"/>
  </r>
  <r>
    <x v="1165"/>
    <x v="4"/>
    <s v="FUR-FU-10003878"/>
    <x v="1"/>
    <x v="8"/>
    <n v="30.56"/>
    <s v="CA-2018-131492"/>
    <n v="0"/>
    <n v="2"/>
    <n v="0"/>
    <n v="10.3904"/>
    <n v="0.4595170286641902"/>
  </r>
  <r>
    <x v="1165"/>
    <x v="0"/>
    <s v="OFF-PA-10000249"/>
    <x v="0"/>
    <x v="0"/>
    <n v="29.472000000000001"/>
    <s v="CA-2018-107727"/>
    <n v="1"/>
    <n v="3"/>
    <n v="0.2"/>
    <n v="9.9467999999999979"/>
    <n v="0.43613829632717294"/>
  </r>
  <r>
    <x v="1165"/>
    <x v="4"/>
    <s v="FUR-TA-10003837"/>
    <x v="1"/>
    <x v="13"/>
    <n v="24.368000000000002"/>
    <s v="CA-2018-131492"/>
    <n v="0"/>
    <n v="2"/>
    <n v="0.2"/>
    <n v="-3.3506000000000018"/>
    <n v="0.55975208308209756"/>
  </r>
  <r>
    <x v="1165"/>
    <x v="2"/>
    <s v="OFF-PA-10004041"/>
    <x v="0"/>
    <x v="0"/>
    <n v="23.680000000000003"/>
    <s v="CA-2018-125199"/>
    <n v="0"/>
    <n v="4"/>
    <n v="0.2"/>
    <n v="7.3999999999999995"/>
    <n v="0.43613829632717294"/>
  </r>
  <r>
    <x v="1165"/>
    <x v="0"/>
    <s v="TEC-PH-10002185"/>
    <x v="2"/>
    <x v="6"/>
    <n v="16.68"/>
    <s v="CA-2018-159457"/>
    <n v="1"/>
    <n v="3"/>
    <n v="0.2"/>
    <n v="5.2125000000000004"/>
    <n v="0.41105220110552465"/>
  </r>
  <r>
    <x v="1165"/>
    <x v="4"/>
    <s v="OFF-EN-10002973"/>
    <x v="0"/>
    <x v="11"/>
    <n v="8.9600000000000009"/>
    <s v="CA-2018-131492"/>
    <n v="0"/>
    <n v="2"/>
    <n v="0"/>
    <n v="4.3008000000000006"/>
    <n v="0.44424167803735209"/>
  </r>
  <r>
    <x v="1165"/>
    <x v="0"/>
    <s v="OFF-BI-10002799"/>
    <x v="0"/>
    <x v="3"/>
    <n v="2.0719999999999996"/>
    <s v="CA-2018-106432"/>
    <n v="0"/>
    <n v="2"/>
    <n v="0.8"/>
    <n v="-3.5224000000000011"/>
    <n v="0.46881743173671325"/>
  </r>
  <r>
    <x v="1166"/>
    <x v="10"/>
    <s v="OFF-ST-10000142"/>
    <x v="0"/>
    <x v="1"/>
    <n v="665.40800000000002"/>
    <s v="CA-2018-147277"/>
    <n v="1"/>
    <n v="2"/>
    <n v="0.2"/>
    <n v="66.540799999999962"/>
    <n v="0.44610841445725197"/>
  </r>
  <r>
    <x v="1166"/>
    <x v="10"/>
    <s v="FUR-TA-10001539"/>
    <x v="1"/>
    <x v="13"/>
    <n v="284.36399999999998"/>
    <s v="CA-2018-147277"/>
    <n v="0"/>
    <n v="2"/>
    <n v="0.4"/>
    <n v="-75.830400000000054"/>
    <n v="0.55975208308209756"/>
  </r>
  <r>
    <x v="1166"/>
    <x v="13"/>
    <s v="OFF-BI-10003364"/>
    <x v="0"/>
    <x v="3"/>
    <n v="145.85000000000002"/>
    <s v="CA-2018-158743"/>
    <n v="1"/>
    <n v="5"/>
    <n v="0"/>
    <n v="70.007999999999996"/>
    <n v="0.46881743173671325"/>
  </r>
  <r>
    <x v="1166"/>
    <x v="2"/>
    <s v="OFF-PA-10000176"/>
    <x v="0"/>
    <x v="0"/>
    <n v="45.527999999999999"/>
    <s v="CA-2018-158722"/>
    <n v="1"/>
    <n v="3"/>
    <n v="0.2"/>
    <n v="15.934799999999997"/>
    <n v="0.43613829632717294"/>
  </r>
  <r>
    <x v="1166"/>
    <x v="16"/>
    <s v="FUR-FU-10000175"/>
    <x v="1"/>
    <x v="8"/>
    <n v="43.936000000000007"/>
    <s v="CA-2018-103065"/>
    <n v="1"/>
    <n v="4"/>
    <n v="0.2"/>
    <n v="6.0411999999999964"/>
    <n v="0.4595170286641902"/>
  </r>
  <r>
    <x v="1166"/>
    <x v="13"/>
    <s v="OFF-PA-10001019"/>
    <x v="0"/>
    <x v="0"/>
    <n v="39.96"/>
    <s v="CA-2018-158743"/>
    <n v="0"/>
    <n v="2"/>
    <n v="0"/>
    <n v="18.781199999999998"/>
    <n v="0.43613829632717294"/>
  </r>
  <r>
    <x v="1166"/>
    <x v="20"/>
    <s v="OFF-LA-10002034"/>
    <x v="0"/>
    <x v="2"/>
    <n v="24.55"/>
    <s v="CA-2018-104822"/>
    <n v="1"/>
    <n v="5"/>
    <n v="0"/>
    <n v="12.029499999999999"/>
    <n v="0.4647369236065339"/>
  </r>
  <r>
    <x v="1166"/>
    <x v="4"/>
    <s v="OFF-BI-10001787"/>
    <x v="0"/>
    <x v="3"/>
    <n v="20.928000000000001"/>
    <s v="US-2018-146416"/>
    <n v="1"/>
    <n v="4"/>
    <n v="0.2"/>
    <n v="7.5864000000000003"/>
    <n v="0.46881743173671325"/>
  </r>
  <r>
    <x v="1166"/>
    <x v="25"/>
    <s v="TEC-PH-10004071"/>
    <x v="2"/>
    <x v="6"/>
    <n v="15.984000000000002"/>
    <s v="US-2018-115252"/>
    <n v="1"/>
    <n v="2"/>
    <n v="0.2"/>
    <n v="1.3986000000000001"/>
    <n v="0.41105220110552465"/>
  </r>
  <r>
    <x v="1166"/>
    <x v="25"/>
    <s v="OFF-PA-10001667"/>
    <x v="0"/>
    <x v="0"/>
    <n v="14.352000000000002"/>
    <s v="US-2018-115252"/>
    <n v="0"/>
    <n v="3"/>
    <n v="0.2"/>
    <n v="4.4849999999999994"/>
    <n v="0.43613829632717294"/>
  </r>
  <r>
    <x v="1166"/>
    <x v="13"/>
    <s v="OFF-AR-10002257"/>
    <x v="0"/>
    <x v="4"/>
    <n v="13.36"/>
    <s v="CA-2018-158743"/>
    <n v="0"/>
    <n v="4"/>
    <n v="0"/>
    <n v="4.1415999999999986"/>
    <n v="0.45632477063632687"/>
  </r>
  <r>
    <x v="1166"/>
    <x v="16"/>
    <s v="OFF-PA-10000380"/>
    <x v="0"/>
    <x v="0"/>
    <n v="6.6720000000000006"/>
    <s v="CA-2018-103065"/>
    <n v="0"/>
    <n v="1"/>
    <n v="0.2"/>
    <n v="2.5019999999999998"/>
    <n v="0.43613829632717294"/>
  </r>
  <r>
    <x v="1166"/>
    <x v="16"/>
    <s v="OFF-ST-10000617"/>
    <x v="0"/>
    <x v="1"/>
    <n v="4.7679999999999998"/>
    <s v="CA-2018-103065"/>
    <n v="0"/>
    <n v="2"/>
    <n v="0.2"/>
    <n v="-0.7748000000000006"/>
    <n v="0.44610841445725197"/>
  </r>
  <r>
    <x v="1166"/>
    <x v="16"/>
    <s v="OFF-AR-10003251"/>
    <x v="0"/>
    <x v="4"/>
    <n v="4.4479999999999995"/>
    <s v="CA-2018-103065"/>
    <n v="0"/>
    <n v="2"/>
    <n v="0.2"/>
    <n v="1.1119999999999999"/>
    <n v="0.45632477063632687"/>
  </r>
  <r>
    <x v="1166"/>
    <x v="4"/>
    <s v="OFF-LA-10003714"/>
    <x v="0"/>
    <x v="2"/>
    <n v="3.75"/>
    <s v="US-2018-146416"/>
    <n v="0"/>
    <n v="1"/>
    <n v="0"/>
    <n v="1.7999999999999998"/>
    <n v="0.4647369236065339"/>
  </r>
  <r>
    <x v="1167"/>
    <x v="39"/>
    <s v="TEC-PH-10000895"/>
    <x v="2"/>
    <x v="6"/>
    <n v="1439.92"/>
    <s v="CA-2018-145884"/>
    <n v="1"/>
    <n v="8"/>
    <n v="0"/>
    <n v="374.37920000000008"/>
    <n v="0.41105220110552465"/>
  </r>
  <r>
    <x v="1167"/>
    <x v="18"/>
    <s v="OFF-ST-10002743"/>
    <x v="0"/>
    <x v="1"/>
    <n v="909.12"/>
    <s v="CA-2018-154410"/>
    <n v="1"/>
    <n v="8"/>
    <n v="0"/>
    <n v="9.091199999999958"/>
    <n v="0.44610841445725197"/>
  </r>
  <r>
    <x v="1167"/>
    <x v="16"/>
    <s v="FUR-CH-10003379"/>
    <x v="1"/>
    <x v="5"/>
    <n v="683.95200000000011"/>
    <s v="CA-2018-113558"/>
    <n v="1"/>
    <n v="3"/>
    <n v="0.2"/>
    <n v="42.746999999999986"/>
    <n v="0.46529189879902266"/>
  </r>
  <r>
    <x v="1167"/>
    <x v="11"/>
    <s v="FUR-CH-10000155"/>
    <x v="1"/>
    <x v="5"/>
    <n v="478.48"/>
    <s v="CA-2018-167094"/>
    <n v="1"/>
    <n v="2"/>
    <n v="0.2"/>
    <n v="47.848000000000013"/>
    <n v="0.46529189879902266"/>
  </r>
  <r>
    <x v="1167"/>
    <x v="2"/>
    <s v="TEC-PH-10004165"/>
    <x v="2"/>
    <x v="6"/>
    <n v="329.988"/>
    <s v="CA-2018-113453"/>
    <n v="1"/>
    <n v="2"/>
    <n v="0.4"/>
    <n v="-76.997200000000021"/>
    <n v="0.41105220110552465"/>
  </r>
  <r>
    <x v="1167"/>
    <x v="39"/>
    <s v="FUR-TA-10002356"/>
    <x v="1"/>
    <x v="13"/>
    <n v="262.11"/>
    <s v="CA-2018-145884"/>
    <n v="0"/>
    <n v="1"/>
    <n v="0"/>
    <n v="62.906399999999991"/>
    <n v="0.55975208308209756"/>
  </r>
  <r>
    <x v="1167"/>
    <x v="10"/>
    <s v="OFF-AP-10000938"/>
    <x v="0"/>
    <x v="12"/>
    <n v="161.56800000000001"/>
    <s v="CA-2018-117422"/>
    <n v="1"/>
    <n v="2"/>
    <n v="0.2"/>
    <n v="16.156799999999997"/>
    <n v="0.49507917887403441"/>
  </r>
  <r>
    <x v="1167"/>
    <x v="2"/>
    <s v="OFF-ST-10000352"/>
    <x v="0"/>
    <x v="1"/>
    <n v="71.376000000000005"/>
    <s v="CA-2018-113453"/>
    <n v="0"/>
    <n v="3"/>
    <n v="0.2"/>
    <n v="-4.460999999999995"/>
    <n v="0.44610841445725197"/>
  </r>
  <r>
    <x v="1167"/>
    <x v="16"/>
    <s v="FUR-FU-10001756"/>
    <x v="1"/>
    <x v="8"/>
    <n v="45.695999999999998"/>
    <s v="CA-2018-113558"/>
    <n v="0"/>
    <n v="3"/>
    <n v="0.2"/>
    <n v="5.1407999999999916"/>
    <n v="0.4595170286641902"/>
  </r>
  <r>
    <x v="1167"/>
    <x v="21"/>
    <s v="OFF-BI-10000301"/>
    <x v="0"/>
    <x v="3"/>
    <n v="38.82"/>
    <s v="CA-2018-142125"/>
    <n v="1"/>
    <n v="6"/>
    <n v="0"/>
    <n v="19.41"/>
    <n v="0.46881743173671325"/>
  </r>
  <r>
    <x v="1167"/>
    <x v="11"/>
    <s v="TEC-AC-10003116"/>
    <x v="2"/>
    <x v="9"/>
    <n v="28.400000000000002"/>
    <s v="CA-2018-167094"/>
    <n v="0"/>
    <n v="2"/>
    <n v="0.2"/>
    <n v="6.7449999999999983"/>
    <n v="0.52062335344040378"/>
  </r>
  <r>
    <x v="1167"/>
    <x v="1"/>
    <s v="OFF-AP-10002191"/>
    <x v="0"/>
    <x v="12"/>
    <n v="23.991999999999994"/>
    <s v="CA-2018-100356"/>
    <n v="1"/>
    <n v="2"/>
    <n v="0.8"/>
    <n v="-62.379199999999997"/>
    <n v="0.49507917887403441"/>
  </r>
  <r>
    <x v="1167"/>
    <x v="21"/>
    <s v="OFF-BI-10003460"/>
    <x v="0"/>
    <x v="3"/>
    <n v="21.9"/>
    <s v="CA-2018-142125"/>
    <n v="0"/>
    <n v="5"/>
    <n v="0"/>
    <n v="10.511999999999999"/>
    <n v="0.46881743173671325"/>
  </r>
  <r>
    <x v="1167"/>
    <x v="16"/>
    <s v="OFF-AR-10004956"/>
    <x v="0"/>
    <x v="4"/>
    <n v="17.856000000000002"/>
    <s v="CA-2018-148166"/>
    <n v="1"/>
    <n v="4"/>
    <n v="0.2"/>
    <n v="2.0087999999999973"/>
    <n v="0.45632477063632687"/>
  </r>
  <r>
    <x v="1167"/>
    <x v="12"/>
    <s v="OFF-BI-10003984"/>
    <x v="0"/>
    <x v="3"/>
    <n v="8.5590000000000011"/>
    <s v="US-2018-117331"/>
    <n v="1"/>
    <n v="1"/>
    <n v="0.7"/>
    <n v="-6.5618999999999996"/>
    <n v="0.46881743173671325"/>
  </r>
  <r>
    <x v="1167"/>
    <x v="10"/>
    <s v="OFF-BI-10002799"/>
    <x v="0"/>
    <x v="3"/>
    <n v="6.2160000000000002"/>
    <s v="CA-2018-117422"/>
    <n v="0"/>
    <n v="4"/>
    <n v="0.7"/>
    <n v="-4.9727999999999994"/>
    <n v="0.46881743173671325"/>
  </r>
  <r>
    <x v="1167"/>
    <x v="11"/>
    <s v="OFF-PA-10003953"/>
    <x v="0"/>
    <x v="0"/>
    <n v="5.1840000000000011"/>
    <s v="CA-2018-167094"/>
    <n v="0"/>
    <n v="1"/>
    <n v="0.2"/>
    <n v="1.8144"/>
    <n v="0.43613829632717294"/>
  </r>
  <r>
    <x v="1167"/>
    <x v="10"/>
    <s v="OFF-PA-10002195"/>
    <x v="0"/>
    <x v="0"/>
    <n v="4.0640000000000001"/>
    <s v="CA-2018-117422"/>
    <n v="0"/>
    <n v="1"/>
    <n v="0.2"/>
    <n v="1.3715999999999999"/>
    <n v="0.43613829632717294"/>
  </r>
  <r>
    <x v="1168"/>
    <x v="20"/>
    <s v="TEC-CO-10004722"/>
    <x v="2"/>
    <x v="16"/>
    <n v="11199.968000000001"/>
    <s v="CA-2018-127180"/>
    <n v="1"/>
    <n v="4"/>
    <n v="0.2"/>
    <n v="3919.9887999999992"/>
    <n v="0.55185675810753509"/>
  </r>
  <r>
    <x v="1168"/>
    <x v="20"/>
    <s v="TEC-PH-10001494"/>
    <x v="2"/>
    <x v="6"/>
    <n v="2399.6"/>
    <s v="CA-2018-127180"/>
    <n v="0"/>
    <n v="8"/>
    <n v="0"/>
    <n v="647.89200000000005"/>
    <n v="0.41105220110552465"/>
  </r>
  <r>
    <x v="1168"/>
    <x v="26"/>
    <s v="FUR-CH-10000749"/>
    <x v="1"/>
    <x v="5"/>
    <n v="579.13599999999997"/>
    <s v="CA-2018-130141"/>
    <n v="1"/>
    <n v="4"/>
    <n v="0.2"/>
    <n v="-28.95679999999993"/>
    <n v="0.46529189879902266"/>
  </r>
  <r>
    <x v="1168"/>
    <x v="39"/>
    <s v="OFF-ST-10000129"/>
    <x v="0"/>
    <x v="1"/>
    <n v="333.09000000000003"/>
    <s v="CA-2018-130211"/>
    <n v="1"/>
    <n v="3"/>
    <n v="0"/>
    <n v="23.316299999999984"/>
    <n v="0.44610841445725197"/>
  </r>
  <r>
    <x v="1168"/>
    <x v="39"/>
    <s v="FUR-TA-10003748"/>
    <x v="1"/>
    <x v="13"/>
    <n v="248.98"/>
    <s v="CA-2018-130211"/>
    <n v="0"/>
    <n v="2"/>
    <n v="0"/>
    <n v="54.775599999999997"/>
    <n v="0.55975208308209756"/>
  </r>
  <r>
    <x v="1168"/>
    <x v="11"/>
    <s v="FUR-TA-10002607"/>
    <x v="1"/>
    <x v="13"/>
    <n v="177.22499999999999"/>
    <s v="CA-2018-101581"/>
    <n v="1"/>
    <n v="5"/>
    <n v="0.5"/>
    <n v="-120.51299999999998"/>
    <n v="0.55975208308209756"/>
  </r>
  <r>
    <x v="1168"/>
    <x v="20"/>
    <s v="OFF-EN-10002500"/>
    <x v="0"/>
    <x v="11"/>
    <n v="63.9"/>
    <s v="CA-2018-127180"/>
    <n v="0"/>
    <n v="5"/>
    <n v="0"/>
    <n v="28.754999999999995"/>
    <n v="0.44424167803735209"/>
  </r>
  <r>
    <x v="1168"/>
    <x v="20"/>
    <s v="TEC-PH-10003800"/>
    <x v="2"/>
    <x v="6"/>
    <n v="52.99"/>
    <s v="CA-2018-127180"/>
    <n v="0"/>
    <n v="1"/>
    <n v="0"/>
    <n v="0.52989999999999782"/>
    <n v="0.41105220110552465"/>
  </r>
  <r>
    <x v="1168"/>
    <x v="39"/>
    <s v="OFF-AR-10003179"/>
    <x v="0"/>
    <x v="4"/>
    <n v="36.44"/>
    <s v="US-2018-111920"/>
    <n v="1"/>
    <n v="4"/>
    <n v="0"/>
    <n v="12.025199999999998"/>
    <n v="0.45632477063632687"/>
  </r>
  <r>
    <x v="1168"/>
    <x v="2"/>
    <s v="TEC-PH-10003988"/>
    <x v="2"/>
    <x v="6"/>
    <n v="32.700000000000003"/>
    <s v="CA-2018-156363"/>
    <n v="1"/>
    <n v="5"/>
    <n v="0.4"/>
    <n v="-6.5399999999999991"/>
    <n v="0.41105220110552465"/>
  </r>
  <r>
    <x v="1168"/>
    <x v="2"/>
    <s v="OFF-EN-10003068"/>
    <x v="0"/>
    <x v="11"/>
    <n v="31.680000000000003"/>
    <s v="CA-2018-156363"/>
    <n v="0"/>
    <n v="4"/>
    <n v="0.2"/>
    <n v="11.087999999999997"/>
    <n v="0.44424167803735209"/>
  </r>
  <r>
    <x v="1168"/>
    <x v="26"/>
    <s v="OFF-BI-10000831"/>
    <x v="0"/>
    <x v="3"/>
    <n v="3.1680000000000006"/>
    <s v="CA-2018-130141"/>
    <n v="0"/>
    <n v="4"/>
    <n v="0.7"/>
    <n v="-2.5343999999999998"/>
    <n v="0.46881743173671325"/>
  </r>
  <r>
    <x v="1169"/>
    <x v="16"/>
    <s v="TEC-PH-10004586"/>
    <x v="2"/>
    <x v="6"/>
    <n v="863.87999999999988"/>
    <s v="CA-2018-117079"/>
    <n v="1"/>
    <n v="3"/>
    <n v="0.2"/>
    <n v="107.98499999999996"/>
    <n v="0.41105220110552465"/>
  </r>
  <r>
    <x v="1169"/>
    <x v="0"/>
    <s v="TEC-PH-10002824"/>
    <x v="2"/>
    <x v="6"/>
    <n v="823.96000000000015"/>
    <s v="US-2018-105389"/>
    <n v="1"/>
    <n v="5"/>
    <n v="0.2"/>
    <n v="51.497499999999974"/>
    <n v="0.41105220110552465"/>
  </r>
  <r>
    <x v="1169"/>
    <x v="43"/>
    <s v="FUR-TA-10004915"/>
    <x v="1"/>
    <x v="13"/>
    <n v="637.89599999999996"/>
    <s v="CA-2018-125451"/>
    <n v="1"/>
    <n v="3"/>
    <n v="0.3"/>
    <n v="-127.57919999999996"/>
    <n v="0.55975208308209756"/>
  </r>
  <r>
    <x v="1169"/>
    <x v="0"/>
    <s v="OFF-ST-10002344"/>
    <x v="0"/>
    <x v="1"/>
    <n v="259.13600000000002"/>
    <s v="CA-2018-106068"/>
    <n v="1"/>
    <n v="4"/>
    <n v="0.2"/>
    <n v="-58.305599999999984"/>
    <n v="0.44610841445725197"/>
  </r>
  <r>
    <x v="1169"/>
    <x v="43"/>
    <s v="FUR-TA-10001039"/>
    <x v="1"/>
    <x v="13"/>
    <n v="240.744"/>
    <s v="CA-2018-125451"/>
    <n v="0"/>
    <n v="4"/>
    <n v="0.3"/>
    <n v="-13.756799999999984"/>
    <n v="0.55975208308209756"/>
  </r>
  <r>
    <x v="1169"/>
    <x v="43"/>
    <s v="FUR-FU-10000277"/>
    <x v="1"/>
    <x v="8"/>
    <n v="210.68"/>
    <s v="CA-2018-125451"/>
    <n v="0"/>
    <n v="2"/>
    <n v="0"/>
    <n v="50.563199999999995"/>
    <n v="0.4595170286641902"/>
  </r>
  <r>
    <x v="1169"/>
    <x v="20"/>
    <s v="FUR-FU-10000771"/>
    <x v="1"/>
    <x v="8"/>
    <n v="69.08"/>
    <s v="CA-2018-139913"/>
    <n v="1"/>
    <n v="11"/>
    <n v="0"/>
    <n v="29.013600000000004"/>
    <n v="0.4595170286641902"/>
  </r>
  <r>
    <x v="1169"/>
    <x v="43"/>
    <s v="OFF-PA-10003724"/>
    <x v="0"/>
    <x v="0"/>
    <n v="43.44"/>
    <s v="CA-2018-125451"/>
    <n v="0"/>
    <n v="8"/>
    <n v="0"/>
    <n v="21.285599999999999"/>
    <n v="0.43613829632717294"/>
  </r>
  <r>
    <x v="1169"/>
    <x v="20"/>
    <s v="TEC-PH-10001552"/>
    <x v="2"/>
    <x v="6"/>
    <n v="35.880000000000003"/>
    <s v="CA-2018-139913"/>
    <n v="0"/>
    <n v="3"/>
    <n v="0"/>
    <n v="10.046400000000002"/>
    <n v="0.41105220110552465"/>
  </r>
  <r>
    <x v="1169"/>
    <x v="43"/>
    <s v="FUR-FU-10004963"/>
    <x v="1"/>
    <x v="8"/>
    <n v="35"/>
    <s v="CA-2018-125451"/>
    <n v="0"/>
    <n v="4"/>
    <n v="0"/>
    <n v="14.700000000000003"/>
    <n v="0.4595170286641902"/>
  </r>
  <r>
    <x v="1169"/>
    <x v="20"/>
    <s v="OFF-PA-10002479"/>
    <x v="0"/>
    <x v="0"/>
    <n v="26.400000000000002"/>
    <s v="CA-2018-139913"/>
    <n v="0"/>
    <n v="5"/>
    <n v="0"/>
    <n v="11.879999999999999"/>
    <n v="0.43613829632717294"/>
  </r>
  <r>
    <x v="1169"/>
    <x v="0"/>
    <s v="TEC-AC-10002942"/>
    <x v="2"/>
    <x v="9"/>
    <n v="55.2"/>
    <s v="CA-2018-106068"/>
    <n v="0"/>
    <n v="1"/>
    <n v="0.2"/>
    <n v="-2.0700000000000038"/>
    <n v="0.52062335344040378"/>
  </r>
  <r>
    <x v="1169"/>
    <x v="0"/>
    <s v="OFF-ST-10004507"/>
    <x v="0"/>
    <x v="1"/>
    <n v="13.719999999999999"/>
    <s v="CA-2018-106068"/>
    <n v="0"/>
    <n v="1"/>
    <n v="0.2"/>
    <n v="1.2004999999999999"/>
    <n v="0.44610841445725197"/>
  </r>
  <r>
    <x v="1169"/>
    <x v="20"/>
    <s v="OFF-PA-10003739"/>
    <x v="0"/>
    <x v="0"/>
    <n v="11.56"/>
    <s v="CA-2018-139913"/>
    <n v="0"/>
    <n v="2"/>
    <n v="0"/>
    <n v="5.6644000000000005"/>
    <n v="0.43613829632717294"/>
  </r>
  <r>
    <x v="1169"/>
    <x v="0"/>
    <s v="OFF-AR-10000634"/>
    <x v="0"/>
    <x v="4"/>
    <n v="10.272000000000002"/>
    <s v="US-2018-105389"/>
    <n v="0"/>
    <n v="3"/>
    <n v="0.2"/>
    <n v="0.89880000000000004"/>
    <n v="0.45632477063632687"/>
  </r>
  <r>
    <x v="1169"/>
    <x v="0"/>
    <s v="OFF-BI-10000962"/>
    <x v="0"/>
    <x v="3"/>
    <n v="9.7619999999999969"/>
    <s v="CA-2018-106068"/>
    <n v="0"/>
    <n v="3"/>
    <n v="0.8"/>
    <n v="-15.131100000000004"/>
    <n v="0.46881743173671325"/>
  </r>
  <r>
    <x v="1169"/>
    <x v="0"/>
    <s v="OFF-BI-10004364"/>
    <x v="0"/>
    <x v="3"/>
    <n v="3.5639999999999992"/>
    <s v="US-2018-105389"/>
    <n v="0"/>
    <n v="3"/>
    <n v="0.8"/>
    <n v="-6.2370000000000019"/>
    <n v="0.46881743173671325"/>
  </r>
  <r>
    <x v="1169"/>
    <x v="43"/>
    <s v="OFF-AP-10002906"/>
    <x v="0"/>
    <x v="12"/>
    <n v="2.2200000000000002"/>
    <s v="CA-2018-125451"/>
    <n v="0"/>
    <n v="1"/>
    <n v="0"/>
    <n v="0.66599999999999993"/>
    <n v="0.49507917887403441"/>
  </r>
  <r>
    <x v="1170"/>
    <x v="0"/>
    <s v="FUR-TA-10004607"/>
    <x v="1"/>
    <x v="13"/>
    <n v="517.40500000000009"/>
    <s v="CA-2018-141705"/>
    <n v="1"/>
    <n v="5"/>
    <n v="0.3"/>
    <n v="-81.306500000000028"/>
    <n v="0.55975208308209756"/>
  </r>
  <r>
    <x v="1170"/>
    <x v="29"/>
    <s v="OFF-FA-10000735"/>
    <x v="0"/>
    <x v="7"/>
    <n v="11.68"/>
    <s v="CA-2018-144365"/>
    <n v="1"/>
    <n v="4"/>
    <n v="0"/>
    <n v="5.2559999999999993"/>
    <n v="0.51168203684699509"/>
  </r>
  <r>
    <x v="1171"/>
    <x v="6"/>
    <s v="FUR-TA-10001520"/>
    <x v="1"/>
    <x v="13"/>
    <n v="356.85"/>
    <s v="CA-2018-162173"/>
    <n v="1"/>
    <n v="5"/>
    <n v="0"/>
    <n v="60.664499999999961"/>
    <n v="0.55975208308209756"/>
  </r>
  <r>
    <x v="1171"/>
    <x v="6"/>
    <s v="OFF-EN-10002831"/>
    <x v="0"/>
    <x v="11"/>
    <n v="251.57999999999998"/>
    <s v="CA-2018-162173"/>
    <n v="0"/>
    <n v="7"/>
    <n v="0"/>
    <n v="113.21099999999998"/>
    <n v="0.44424167803735209"/>
  </r>
  <r>
    <x v="1171"/>
    <x v="2"/>
    <s v="TEC-PH-10002807"/>
    <x v="2"/>
    <x v="6"/>
    <n v="118.64999999999998"/>
    <s v="US-2018-110646"/>
    <n v="1"/>
    <n v="5"/>
    <n v="0.4"/>
    <n v="19.775000000000006"/>
    <n v="0.41105220110552465"/>
  </r>
  <r>
    <x v="1171"/>
    <x v="2"/>
    <s v="OFF-BI-10003007"/>
    <x v="0"/>
    <x v="3"/>
    <n v="81.438000000000017"/>
    <s v="CA-2018-115119"/>
    <n v="1"/>
    <n v="7"/>
    <n v="0.7"/>
    <n v="-65.150399999999991"/>
    <n v="0.46881743173671325"/>
  </r>
  <r>
    <x v="1171"/>
    <x v="2"/>
    <s v="TEC-PH-10001433"/>
    <x v="2"/>
    <x v="6"/>
    <n v="61.541999999999994"/>
    <s v="CA-2018-115119"/>
    <n v="0"/>
    <n v="1"/>
    <n v="0.4"/>
    <n v="-13.334099999999999"/>
    <n v="0.41105220110552465"/>
  </r>
  <r>
    <x v="1171"/>
    <x v="0"/>
    <s v="OFF-ST-10000464"/>
    <x v="0"/>
    <x v="1"/>
    <n v="55.616"/>
    <s v="CA-2018-102729"/>
    <n v="1"/>
    <n v="2"/>
    <n v="0.2"/>
    <n v="5.5616000000000021"/>
    <n v="0.44610841445725197"/>
  </r>
  <r>
    <x v="1171"/>
    <x v="2"/>
    <s v="OFF-BI-10004330"/>
    <x v="0"/>
    <x v="3"/>
    <n v="33.282000000000004"/>
    <s v="US-2018-110646"/>
    <n v="0"/>
    <n v="3"/>
    <n v="0.7"/>
    <n v="-27.734999999999992"/>
    <n v="0.46881743173671325"/>
  </r>
  <r>
    <x v="1171"/>
    <x v="28"/>
    <s v="TEC-AC-10001998"/>
    <x v="2"/>
    <x v="9"/>
    <n v="19.989999999999998"/>
    <s v="CA-2018-155558"/>
    <n v="1"/>
    <n v="1"/>
    <n v="0"/>
    <n v="6.796599999999998"/>
    <n v="0.52062335344040378"/>
  </r>
  <r>
    <x v="1171"/>
    <x v="2"/>
    <s v="OFF-LA-10001404"/>
    <x v="0"/>
    <x v="2"/>
    <n v="14.76"/>
    <s v="US-2018-110646"/>
    <n v="0"/>
    <n v="5"/>
    <n v="0.2"/>
    <n v="4.9815000000000005"/>
    <n v="0.4647369236065339"/>
  </r>
  <r>
    <x v="1171"/>
    <x v="28"/>
    <s v="OFF-LA-10000134"/>
    <x v="0"/>
    <x v="2"/>
    <n v="6.16"/>
    <s v="CA-2018-155558"/>
    <n v="0"/>
    <n v="2"/>
    <n v="0"/>
    <n v="2.9567999999999999"/>
    <n v="0.4647369236065339"/>
  </r>
  <r>
    <x v="1172"/>
    <x v="4"/>
    <s v="FUR-BO-10003034"/>
    <x v="1"/>
    <x v="10"/>
    <n v="556.66499999999996"/>
    <s v="CA-2018-130764"/>
    <n v="1"/>
    <n v="5"/>
    <n v="0.15"/>
    <n v="6.5490000000000208"/>
    <n v="0.5176847302647779"/>
  </r>
  <r>
    <x v="1172"/>
    <x v="4"/>
    <s v="FUR-TA-10001539"/>
    <x v="1"/>
    <x v="13"/>
    <n v="189.57600000000002"/>
    <s v="CA-2018-151225"/>
    <n v="1"/>
    <n v="1"/>
    <n v="0.2"/>
    <n v="9.4787999999999784"/>
    <n v="0.55975208308209756"/>
  </r>
  <r>
    <x v="1172"/>
    <x v="4"/>
    <s v="TEC-PH-10003215"/>
    <x v="2"/>
    <x v="6"/>
    <n v="95.84"/>
    <s v="CA-2018-130764"/>
    <n v="0"/>
    <n v="4"/>
    <n v="0.2"/>
    <n v="34.741999999999997"/>
    <n v="0.41105220110552465"/>
  </r>
  <r>
    <x v="1172"/>
    <x v="4"/>
    <s v="TEC-PH-10004100"/>
    <x v="2"/>
    <x v="6"/>
    <n v="71.959999999999994"/>
    <s v="CA-2018-151225"/>
    <n v="0"/>
    <n v="5"/>
    <n v="0.2"/>
    <n v="7.1960000000000015"/>
    <n v="0.41105220110552465"/>
  </r>
  <r>
    <x v="1172"/>
    <x v="16"/>
    <s v="OFF-PA-10001685"/>
    <x v="0"/>
    <x v="0"/>
    <n v="56.783999999999999"/>
    <s v="CA-2018-110310"/>
    <n v="1"/>
    <n v="7"/>
    <n v="0.2"/>
    <n v="20.584200000000003"/>
    <n v="0.43613829632717294"/>
  </r>
  <r>
    <x v="1172"/>
    <x v="12"/>
    <s v="OFF-PA-10004039"/>
    <x v="0"/>
    <x v="0"/>
    <n v="44.783999999999999"/>
    <s v="CA-2018-134880"/>
    <n v="1"/>
    <n v="1"/>
    <n v="0.2"/>
    <n v="16.234200000000001"/>
    <n v="0.43613829632717294"/>
  </r>
  <r>
    <x v="1172"/>
    <x v="1"/>
    <s v="TEC-PH-10001536"/>
    <x v="2"/>
    <x v="6"/>
    <n v="27.183999999999997"/>
    <s v="CA-2018-110373"/>
    <n v="1"/>
    <n v="2"/>
    <n v="0.2"/>
    <n v="2.0387999999999984"/>
    <n v="0.41105220110552465"/>
  </r>
  <r>
    <x v="1172"/>
    <x v="0"/>
    <s v="OFF-EN-10003068"/>
    <x v="0"/>
    <x v="11"/>
    <n v="15.840000000000002"/>
    <s v="CA-2018-127922"/>
    <n v="1"/>
    <n v="2"/>
    <n v="0.2"/>
    <n v="5.5439999999999987"/>
    <n v="0.44424167803735209"/>
  </r>
  <r>
    <x v="1172"/>
    <x v="0"/>
    <s v="OFF-PA-10001204"/>
    <x v="0"/>
    <x v="0"/>
    <n v="8.4480000000000004"/>
    <s v="CA-2018-127922"/>
    <n v="0"/>
    <n v="2"/>
    <n v="0.2"/>
    <n v="2.6399999999999997"/>
    <n v="0.43613829632717294"/>
  </r>
  <r>
    <x v="1172"/>
    <x v="1"/>
    <s v="OFF-AR-10003045"/>
    <x v="0"/>
    <x v="4"/>
    <n v="7.0559999999999992"/>
    <s v="CA-2018-110373"/>
    <n v="0"/>
    <n v="3"/>
    <n v="0.2"/>
    <n v="2.2050000000000001"/>
    <n v="0.45632477063632687"/>
  </r>
  <r>
    <x v="1172"/>
    <x v="16"/>
    <s v="OFF-AR-10001662"/>
    <x v="0"/>
    <x v="4"/>
    <n v="6.5760000000000005"/>
    <s v="CA-2018-110310"/>
    <n v="0"/>
    <n v="3"/>
    <n v="0.2"/>
    <n v="0.57540000000000058"/>
    <n v="0.45632477063632687"/>
  </r>
  <r>
    <x v="1172"/>
    <x v="16"/>
    <s v="OFF-BI-10001097"/>
    <x v="0"/>
    <x v="3"/>
    <n v="5.6070000000000011"/>
    <s v="CA-2018-110310"/>
    <n v="0"/>
    <n v="3"/>
    <n v="0.7"/>
    <n v="-3.9248999999999974"/>
    <n v="0.46881743173671325"/>
  </r>
  <r>
    <x v="1173"/>
    <x v="25"/>
    <s v="OFF-ST-10001522"/>
    <x v="0"/>
    <x v="1"/>
    <n v="147.184"/>
    <s v="CA-2018-139353"/>
    <n v="1"/>
    <n v="2"/>
    <n v="0.2"/>
    <n v="-29.436800000000012"/>
    <n v="0.44610841445725197"/>
  </r>
  <r>
    <x v="1173"/>
    <x v="25"/>
    <s v="FUR-FU-10001876"/>
    <x v="1"/>
    <x v="8"/>
    <n v="77.951999999999998"/>
    <s v="CA-2018-139353"/>
    <n v="0"/>
    <n v="3"/>
    <n v="0.2"/>
    <n v="15.590399999999995"/>
    <n v="0.4595170286641902"/>
  </r>
  <r>
    <x v="1173"/>
    <x v="20"/>
    <s v="OFF-EN-10004386"/>
    <x v="0"/>
    <x v="11"/>
    <n v="47.98"/>
    <s v="CA-2018-118367"/>
    <n v="1"/>
    <n v="2"/>
    <n v="0"/>
    <n v="23.99"/>
    <n v="0.44424167803735209"/>
  </r>
  <r>
    <x v="1173"/>
    <x v="25"/>
    <s v="OFF-PA-10000300"/>
    <x v="0"/>
    <x v="0"/>
    <n v="47.952000000000005"/>
    <s v="CA-2018-139353"/>
    <n v="0"/>
    <n v="3"/>
    <n v="0.2"/>
    <n v="16.183799999999998"/>
    <n v="0.43613829632717294"/>
  </r>
  <r>
    <x v="1173"/>
    <x v="0"/>
    <s v="TEC-AC-10004510"/>
    <x v="2"/>
    <x v="9"/>
    <n v="26.176000000000002"/>
    <s v="CA-2018-111262"/>
    <n v="1"/>
    <n v="2"/>
    <n v="0.2"/>
    <n v="-3.272000000000002"/>
    <n v="0.52062335344040378"/>
  </r>
  <r>
    <x v="1173"/>
    <x v="0"/>
    <s v="TEC-AC-10002167"/>
    <x v="2"/>
    <x v="9"/>
    <n v="24"/>
    <s v="CA-2018-111262"/>
    <n v="0"/>
    <n v="2"/>
    <n v="0.2"/>
    <n v="-2.6999999999999993"/>
    <n v="0.52062335344040378"/>
  </r>
  <r>
    <x v="1173"/>
    <x v="32"/>
    <s v="OFF-LA-10002475"/>
    <x v="0"/>
    <x v="2"/>
    <n v="21.93"/>
    <s v="CA-2018-160661"/>
    <n v="1"/>
    <n v="3"/>
    <n v="0"/>
    <n v="10.307099999999998"/>
    <n v="0.4647369236065339"/>
  </r>
  <r>
    <x v="1173"/>
    <x v="0"/>
    <s v="OFF-PA-10001937"/>
    <x v="0"/>
    <x v="0"/>
    <n v="15.552000000000003"/>
    <s v="CA-2018-111262"/>
    <n v="0"/>
    <n v="3"/>
    <n v="0.2"/>
    <n v="5.4432"/>
    <n v="0.43613829632717294"/>
  </r>
  <r>
    <x v="1174"/>
    <x v="20"/>
    <s v="OFF-PA-10002250"/>
    <x v="0"/>
    <x v="0"/>
    <n v="46.96"/>
    <s v="CA-2018-160983"/>
    <n v="1"/>
    <n v="8"/>
    <n v="0"/>
    <n v="22.540800000000001"/>
    <n v="0.43613829632717294"/>
  </r>
  <r>
    <x v="1175"/>
    <x v="4"/>
    <s v="OFF-AP-10002684"/>
    <x v="0"/>
    <x v="12"/>
    <n v="1702.12"/>
    <s v="CA-2018-123491"/>
    <n v="1"/>
    <n v="14"/>
    <n v="0"/>
    <n v="510.63599999999985"/>
    <n v="0.49507917887403441"/>
  </r>
  <r>
    <x v="1175"/>
    <x v="22"/>
    <s v="FUR-CH-10004289"/>
    <x v="1"/>
    <x v="5"/>
    <n v="614.27200000000005"/>
    <s v="CA-2018-142622"/>
    <n v="1"/>
    <n v="8"/>
    <n v="0.2"/>
    <n v="-23.03520000000006"/>
    <n v="0.46529189879902266"/>
  </r>
  <r>
    <x v="1175"/>
    <x v="0"/>
    <s v="FUR-TA-10002041"/>
    <x v="1"/>
    <x v="13"/>
    <n v="251.00599999999997"/>
    <s v="CA-2018-152583"/>
    <n v="1"/>
    <n v="2"/>
    <n v="0.3"/>
    <n v="-68.130199999999988"/>
    <n v="0.55975208308209756"/>
  </r>
  <r>
    <x v="1175"/>
    <x v="22"/>
    <s v="FUR-BO-10004467"/>
    <x v="1"/>
    <x v="10"/>
    <n v="199.98"/>
    <s v="CA-2018-142622"/>
    <n v="0"/>
    <n v="2"/>
    <n v="0"/>
    <n v="37.996199999999988"/>
    <n v="0.5176847302647779"/>
  </r>
  <r>
    <x v="1175"/>
    <x v="4"/>
    <s v="TEC-PH-10003505"/>
    <x v="2"/>
    <x v="6"/>
    <n v="148.47999999999999"/>
    <s v="CA-2018-123491"/>
    <n v="0"/>
    <n v="2"/>
    <n v="0.2"/>
    <n v="16.703999999999986"/>
    <n v="0.41105220110552465"/>
  </r>
  <r>
    <x v="1175"/>
    <x v="3"/>
    <s v="OFF-ST-10004963"/>
    <x v="0"/>
    <x v="1"/>
    <n v="105.98"/>
    <s v="CA-2018-155292"/>
    <n v="1"/>
    <n v="7"/>
    <n v="0"/>
    <n v="4.2391999999999932"/>
    <n v="0.44610841445725197"/>
  </r>
  <r>
    <x v="1175"/>
    <x v="22"/>
    <s v="FUR-CH-10003833"/>
    <x v="1"/>
    <x v="5"/>
    <n v="97.567999999999998"/>
    <s v="CA-2018-142622"/>
    <n v="0"/>
    <n v="2"/>
    <n v="0.2"/>
    <n v="-6.0980000000000025"/>
    <n v="0.46529189879902266"/>
  </r>
  <r>
    <x v="1175"/>
    <x v="22"/>
    <s v="OFF-BI-10004330"/>
    <x v="0"/>
    <x v="3"/>
    <n v="88.751999999999995"/>
    <s v="CA-2018-127285"/>
    <n v="1"/>
    <n v="3"/>
    <n v="0.2"/>
    <n v="27.734999999999996"/>
    <n v="0.46881743173671325"/>
  </r>
  <r>
    <x v="1175"/>
    <x v="4"/>
    <s v="FUR-CH-10003061"/>
    <x v="1"/>
    <x v="5"/>
    <n v="71.992000000000004"/>
    <s v="CA-2018-123491"/>
    <n v="0"/>
    <n v="1"/>
    <n v="0.2"/>
    <n v="-0.89990000000001302"/>
    <n v="0.46529189879902266"/>
  </r>
  <r>
    <x v="1175"/>
    <x v="0"/>
    <s v="OFF-ST-10002214"/>
    <x v="0"/>
    <x v="1"/>
    <n v="54.192"/>
    <s v="CA-2018-152583"/>
    <n v="0"/>
    <n v="6"/>
    <n v="0.2"/>
    <n v="4.0643999999999973"/>
    <n v="0.44610841445725197"/>
  </r>
  <r>
    <x v="1175"/>
    <x v="4"/>
    <s v="OFF-LA-10003077"/>
    <x v="0"/>
    <x v="2"/>
    <n v="43.86"/>
    <s v="CA-2018-123491"/>
    <n v="0"/>
    <n v="6"/>
    <n v="0"/>
    <n v="20.614199999999997"/>
    <n v="0.4647369236065339"/>
  </r>
  <r>
    <x v="1175"/>
    <x v="3"/>
    <s v="OFF-SU-10002573"/>
    <x v="0"/>
    <x v="14"/>
    <n v="35.06"/>
    <s v="CA-2018-155292"/>
    <n v="0"/>
    <n v="2"/>
    <n v="0"/>
    <n v="10.517999999999997"/>
    <n v="0.53938093436526824"/>
  </r>
  <r>
    <x v="1175"/>
    <x v="3"/>
    <s v="FUR-CH-10000553"/>
    <x v="1"/>
    <x v="5"/>
    <n v="33.94"/>
    <s v="CA-2018-155292"/>
    <n v="0"/>
    <n v="1"/>
    <n v="0"/>
    <n v="9.1637999999999984"/>
    <n v="0.46529189879902266"/>
  </r>
  <r>
    <x v="1175"/>
    <x v="3"/>
    <s v="OFF-LA-10001982"/>
    <x v="0"/>
    <x v="2"/>
    <n v="30"/>
    <s v="CA-2018-155292"/>
    <n v="0"/>
    <n v="8"/>
    <n v="0"/>
    <n v="14.399999999999999"/>
    <n v="0.4647369236065339"/>
  </r>
  <r>
    <x v="1175"/>
    <x v="2"/>
    <s v="TEC-AC-10001142"/>
    <x v="2"/>
    <x v="9"/>
    <n v="442.40000000000003"/>
    <s v="CA-2018-152807"/>
    <n v="1"/>
    <n v="7"/>
    <n v="0.2"/>
    <n v="-55.300000000000068"/>
    <n v="0.52062335344040378"/>
  </r>
  <r>
    <x v="1175"/>
    <x v="2"/>
    <s v="OFF-PA-10004355"/>
    <x v="0"/>
    <x v="0"/>
    <n v="20.736000000000004"/>
    <s v="CA-2018-152807"/>
    <n v="0"/>
    <n v="4"/>
    <n v="0.2"/>
    <n v="7.2576000000000001"/>
    <n v="0.43613829632717294"/>
  </r>
  <r>
    <x v="1175"/>
    <x v="4"/>
    <s v="OFF-AR-10003514"/>
    <x v="0"/>
    <x v="4"/>
    <n v="19.899999999999999"/>
    <s v="CA-2018-123491"/>
    <n v="0"/>
    <n v="5"/>
    <n v="0"/>
    <n v="6.5669999999999984"/>
    <n v="0.45632477063632687"/>
  </r>
  <r>
    <x v="1175"/>
    <x v="0"/>
    <s v="FUR-FU-10003849"/>
    <x v="1"/>
    <x v="8"/>
    <n v="16.192"/>
    <s v="CA-2018-152583"/>
    <n v="0"/>
    <n v="2"/>
    <n v="0.6"/>
    <n v="-8.5007999999999981"/>
    <n v="0.4595170286641902"/>
  </r>
  <r>
    <x v="1175"/>
    <x v="22"/>
    <s v="OFF-BI-10002072"/>
    <x v="0"/>
    <x v="3"/>
    <n v="13.904"/>
    <s v="CA-2018-127285"/>
    <n v="0"/>
    <n v="2"/>
    <n v="0.2"/>
    <n v="5.2139999999999995"/>
    <n v="0.46881743173671325"/>
  </r>
  <r>
    <x v="1175"/>
    <x v="2"/>
    <s v="OFF-ST-10002486"/>
    <x v="0"/>
    <x v="1"/>
    <n v="11.168000000000001"/>
    <s v="CA-2018-152807"/>
    <n v="0"/>
    <n v="2"/>
    <n v="0.2"/>
    <n v="-2.5128000000000008"/>
    <n v="0.44610841445725197"/>
  </r>
  <r>
    <x v="1175"/>
    <x v="22"/>
    <s v="FUR-FU-10002885"/>
    <x v="1"/>
    <x v="8"/>
    <n v="9.64"/>
    <s v="CA-2018-139661"/>
    <n v="1"/>
    <n v="2"/>
    <n v="0"/>
    <n v="3.6632000000000007"/>
    <n v="0.4595170286641902"/>
  </r>
  <r>
    <x v="1175"/>
    <x v="4"/>
    <s v="OFF-PA-10003424"/>
    <x v="0"/>
    <x v="0"/>
    <n v="7.42"/>
    <s v="CA-2018-123491"/>
    <n v="0"/>
    <n v="2"/>
    <n v="0"/>
    <n v="3.71"/>
    <n v="0.43613829632717294"/>
  </r>
  <r>
    <x v="1175"/>
    <x v="2"/>
    <s v="FUR-FU-10004415"/>
    <x v="1"/>
    <x v="8"/>
    <n v="7.168000000000001"/>
    <s v="CA-2018-152807"/>
    <n v="0"/>
    <n v="2"/>
    <n v="0.2"/>
    <n v="0.98559999999999937"/>
    <n v="0.4595170286641902"/>
  </r>
  <r>
    <x v="1176"/>
    <x v="1"/>
    <s v="TEC-PH-10004042"/>
    <x v="2"/>
    <x v="6"/>
    <n v="508.76800000000003"/>
    <s v="CA-2018-117114"/>
    <n v="1"/>
    <n v="4"/>
    <n v="0.2"/>
    <n v="38.157600000000002"/>
    <n v="0.41105220110552465"/>
  </r>
  <r>
    <x v="1176"/>
    <x v="1"/>
    <s v="OFF-EN-10001137"/>
    <x v="0"/>
    <x v="11"/>
    <n v="9.9120000000000008"/>
    <s v="CA-2018-117114"/>
    <n v="0"/>
    <n v="3"/>
    <n v="0.2"/>
    <n v="3.2213999999999996"/>
    <n v="0.44424167803735209"/>
  </r>
  <r>
    <x v="1176"/>
    <x v="0"/>
    <s v="OFF-AR-10003651"/>
    <x v="0"/>
    <x v="4"/>
    <n v="5.2480000000000002"/>
    <s v="CA-2018-131632"/>
    <n v="1"/>
    <n v="2"/>
    <n v="0.2"/>
    <n v="0.59039999999999915"/>
    <n v="0.45632477063632687"/>
  </r>
  <r>
    <x v="1177"/>
    <x v="22"/>
    <s v="FUR-TA-10003954"/>
    <x v="1"/>
    <x v="13"/>
    <n v="2665.62"/>
    <s v="CA-2018-123967"/>
    <n v="1"/>
    <n v="9"/>
    <n v="0"/>
    <n v="239.90580000000011"/>
    <n v="0.55975208308209756"/>
  </r>
  <r>
    <x v="1177"/>
    <x v="32"/>
    <s v="OFF-PA-10004243"/>
    <x v="0"/>
    <x v="0"/>
    <n v="189.7"/>
    <s v="CA-2018-104136"/>
    <n v="1"/>
    <n v="10"/>
    <n v="0"/>
    <n v="91.055999999999983"/>
    <n v="0.43613829632717294"/>
  </r>
  <r>
    <x v="1177"/>
    <x v="32"/>
    <s v="OFF-PA-10001033"/>
    <x v="0"/>
    <x v="0"/>
    <n v="40.99"/>
    <s v="CA-2018-104136"/>
    <n v="0"/>
    <n v="1"/>
    <n v="0"/>
    <n v="20.085100000000001"/>
    <n v="0.43613829632717294"/>
  </r>
  <r>
    <x v="1177"/>
    <x v="22"/>
    <s v="OFF-BI-10001308"/>
    <x v="0"/>
    <x v="3"/>
    <n v="25.120000000000005"/>
    <s v="CA-2018-123967"/>
    <n v="0"/>
    <n v="5"/>
    <n v="0.2"/>
    <n v="7.8499999999999979"/>
    <n v="0.46881743173671325"/>
  </r>
  <r>
    <x v="1178"/>
    <x v="3"/>
    <s v="FUR-CH-10000454"/>
    <x v="1"/>
    <x v="5"/>
    <n v="975.92"/>
    <s v="CA-2018-143567"/>
    <n v="1"/>
    <n v="4"/>
    <n v="0"/>
    <n v="292.77599999999995"/>
    <n v="0.46529189879902266"/>
  </r>
  <r>
    <x v="1178"/>
    <x v="2"/>
    <s v="TEC-PH-10001817"/>
    <x v="2"/>
    <x v="6"/>
    <n v="859.19999999999993"/>
    <s v="CA-2018-127782"/>
    <n v="1"/>
    <n v="4"/>
    <n v="0.4"/>
    <n v="-186.15999999999997"/>
    <n v="0.41105220110552465"/>
  </r>
  <r>
    <x v="1178"/>
    <x v="4"/>
    <s v="OFF-BI-10003718"/>
    <x v="0"/>
    <x v="3"/>
    <n v="590.35199999999998"/>
    <s v="US-2018-163790"/>
    <n v="1"/>
    <n v="6"/>
    <n v="0.2"/>
    <n v="206.62319999999997"/>
    <n v="0.46881743173671325"/>
  </r>
  <r>
    <x v="1178"/>
    <x v="4"/>
    <s v="OFF-ST-10001511"/>
    <x v="0"/>
    <x v="1"/>
    <n v="452.55000000000007"/>
    <s v="US-2018-163790"/>
    <n v="0"/>
    <n v="7"/>
    <n v="0"/>
    <n v="22.627499999999962"/>
    <n v="0.44610841445725197"/>
  </r>
  <r>
    <x v="1178"/>
    <x v="10"/>
    <s v="OFF-SU-10000646"/>
    <x v="0"/>
    <x v="14"/>
    <n v="384.59200000000004"/>
    <s v="CA-2018-141425"/>
    <n v="1"/>
    <n v="2"/>
    <n v="0.2"/>
    <n v="-81.725799999999978"/>
    <n v="0.53938093436526824"/>
  </r>
  <r>
    <x v="1178"/>
    <x v="4"/>
    <s v="OFF-AP-10003040"/>
    <x v="0"/>
    <x v="12"/>
    <n v="168.1"/>
    <s v="US-2018-115609"/>
    <n v="1"/>
    <n v="5"/>
    <n v="0"/>
    <n v="43.705999999999996"/>
    <n v="0.49507917887403441"/>
  </r>
  <r>
    <x v="1178"/>
    <x v="10"/>
    <s v="FUR-CH-10001973"/>
    <x v="1"/>
    <x v="5"/>
    <n v="155.37199999999999"/>
    <s v="CA-2018-120061"/>
    <n v="1"/>
    <n v="2"/>
    <n v="0.3"/>
    <n v="-35.513599999999997"/>
    <n v="0.46529189879902266"/>
  </r>
  <r>
    <x v="1178"/>
    <x v="24"/>
    <s v="OFF-AP-10001962"/>
    <x v="0"/>
    <x v="12"/>
    <n v="83.9"/>
    <s v="CA-2018-167227"/>
    <n v="1"/>
    <n v="10"/>
    <n v="0"/>
    <n v="20.975000000000001"/>
    <n v="0.49507917887403441"/>
  </r>
  <r>
    <x v="1178"/>
    <x v="4"/>
    <s v="OFF-EN-10001335"/>
    <x v="0"/>
    <x v="11"/>
    <n v="76.58"/>
    <s v="US-2018-163790"/>
    <n v="0"/>
    <n v="7"/>
    <n v="0"/>
    <n v="38.29"/>
    <n v="0.44424167803735209"/>
  </r>
  <r>
    <x v="1178"/>
    <x v="3"/>
    <s v="OFF-ST-10001580"/>
    <x v="0"/>
    <x v="1"/>
    <n v="59.92"/>
    <s v="CA-2018-143567"/>
    <n v="0"/>
    <n v="4"/>
    <n v="0"/>
    <n v="16.7776"/>
    <n v="0.44610841445725197"/>
  </r>
  <r>
    <x v="1178"/>
    <x v="1"/>
    <s v="OFF-AR-10001958"/>
    <x v="0"/>
    <x v="4"/>
    <n v="54.336000000000006"/>
    <s v="US-2018-145597"/>
    <n v="1"/>
    <n v="4"/>
    <n v="0.2"/>
    <n v="5.4336000000000002"/>
    <n v="0.45632477063632687"/>
  </r>
  <r>
    <x v="1178"/>
    <x v="42"/>
    <s v="OFF-AR-10004685"/>
    <x v="0"/>
    <x v="4"/>
    <n v="27.78"/>
    <s v="CA-2018-116358"/>
    <n v="1"/>
    <n v="6"/>
    <n v="0"/>
    <n v="9.1673999999999989"/>
    <n v="0.45632477063632687"/>
  </r>
  <r>
    <x v="1178"/>
    <x v="4"/>
    <s v="FUR-FU-10002508"/>
    <x v="1"/>
    <x v="8"/>
    <n v="25.02"/>
    <s v="US-2018-163790"/>
    <n v="0"/>
    <n v="3"/>
    <n v="0"/>
    <n v="10.508400000000002"/>
    <n v="0.4595170286641902"/>
  </r>
  <r>
    <x v="1178"/>
    <x v="3"/>
    <s v="TEC-AC-10004145"/>
    <x v="2"/>
    <x v="9"/>
    <n v="2249.91"/>
    <s v="CA-2018-143567"/>
    <n v="0"/>
    <n v="9"/>
    <n v="0"/>
    <n v="517.47930000000008"/>
    <n v="0.52062335344040378"/>
  </r>
  <r>
    <x v="1178"/>
    <x v="22"/>
    <s v="OFF-PA-10000791"/>
    <x v="0"/>
    <x v="0"/>
    <n v="23.849999999999998"/>
    <s v="CA-2018-164049"/>
    <n v="1"/>
    <n v="5"/>
    <n v="0"/>
    <n v="10.732499999999998"/>
    <n v="0.43613829632717294"/>
  </r>
  <r>
    <x v="1178"/>
    <x v="2"/>
    <s v="OFF-AP-10001962"/>
    <x v="0"/>
    <x v="12"/>
    <n v="20.136000000000003"/>
    <s v="CA-2018-127782"/>
    <n v="0"/>
    <n v="3"/>
    <n v="0.2"/>
    <n v="1.2584999999999997"/>
    <n v="0.49507917887403441"/>
  </r>
  <r>
    <x v="1178"/>
    <x v="27"/>
    <s v="OFF-PA-10001800"/>
    <x v="0"/>
    <x v="0"/>
    <n v="19.440000000000001"/>
    <s v="CA-2018-168179"/>
    <n v="1"/>
    <n v="3"/>
    <n v="0"/>
    <n v="9.3312000000000008"/>
    <n v="0.43613829632717294"/>
  </r>
  <r>
    <x v="1178"/>
    <x v="42"/>
    <s v="OFF-FA-10003495"/>
    <x v="0"/>
    <x v="7"/>
    <n v="18.240000000000002"/>
    <s v="CA-2018-116358"/>
    <n v="0"/>
    <n v="3"/>
    <n v="0"/>
    <n v="9.120000000000001"/>
    <n v="0.51168203684699509"/>
  </r>
  <r>
    <x v="1178"/>
    <x v="24"/>
    <s v="OFF-PA-10001838"/>
    <x v="0"/>
    <x v="0"/>
    <n v="11.76"/>
    <s v="CA-2018-167227"/>
    <n v="0"/>
    <n v="2"/>
    <n v="0"/>
    <n v="5.7623999999999995"/>
    <n v="0.43613829632717294"/>
  </r>
  <r>
    <x v="1178"/>
    <x v="2"/>
    <s v="OFF-EN-10003845"/>
    <x v="0"/>
    <x v="11"/>
    <n v="8.8559999999999999"/>
    <s v="CA-2018-127782"/>
    <n v="0"/>
    <n v="3"/>
    <n v="0.2"/>
    <n v="2.8781999999999992"/>
    <n v="0.44424167803735209"/>
  </r>
  <r>
    <x v="1178"/>
    <x v="4"/>
    <s v="OFF-AR-10003469"/>
    <x v="0"/>
    <x v="4"/>
    <n v="8.8000000000000007"/>
    <s v="US-2018-163790"/>
    <n v="0"/>
    <n v="5"/>
    <n v="0"/>
    <n v="4.2240000000000002"/>
    <n v="0.45632477063632687"/>
  </r>
  <r>
    <x v="1178"/>
    <x v="4"/>
    <s v="OFF-FA-10004838"/>
    <x v="0"/>
    <x v="7"/>
    <n v="5.58"/>
    <s v="US-2018-163790"/>
    <n v="0"/>
    <n v="3"/>
    <n v="0"/>
    <n v="0.16740000000000022"/>
    <n v="0.51168203684699509"/>
  </r>
  <r>
    <x v="1178"/>
    <x v="6"/>
    <s v="OFF-AR-10000246"/>
    <x v="0"/>
    <x v="4"/>
    <n v="5.56"/>
    <s v="CA-2018-169005"/>
    <n v="1"/>
    <n v="2"/>
    <n v="0"/>
    <n v="1.4455999999999998"/>
    <n v="0.45632477063632687"/>
  </r>
  <r>
    <x v="1178"/>
    <x v="3"/>
    <s v="OFF-EN-10004846"/>
    <x v="0"/>
    <x v="11"/>
    <n v="5.32"/>
    <s v="CA-2018-143567"/>
    <n v="0"/>
    <n v="2"/>
    <n v="0"/>
    <n v="2.6068000000000002"/>
    <n v="0.44424167803735209"/>
  </r>
  <r>
    <x v="1178"/>
    <x v="2"/>
    <s v="FUR-FU-10001847"/>
    <x v="1"/>
    <x v="8"/>
    <n v="3.3119999999999998"/>
    <s v="CA-2018-127782"/>
    <n v="0"/>
    <n v="1"/>
    <n v="0.2"/>
    <n v="0.66239999999999977"/>
    <n v="0.4595170286641902"/>
  </r>
  <r>
    <x v="1179"/>
    <x v="4"/>
    <s v="FUR-TA-10001095"/>
    <x v="1"/>
    <x v="13"/>
    <n v="1673.1839999999997"/>
    <s v="US-2018-105998"/>
    <n v="1"/>
    <n v="12"/>
    <n v="0.2"/>
    <n v="20.914800000000014"/>
    <n v="0.55975208308209756"/>
  </r>
  <r>
    <x v="1179"/>
    <x v="16"/>
    <s v="TEC-CO-10003236"/>
    <x v="2"/>
    <x v="16"/>
    <n v="959.98400000000004"/>
    <s v="CA-2018-100622"/>
    <n v="1"/>
    <n v="2"/>
    <n v="0.2"/>
    <n v="311.99479999999994"/>
    <n v="0.55185675810753509"/>
  </r>
  <r>
    <x v="1179"/>
    <x v="4"/>
    <s v="FUR-TA-10001086"/>
    <x v="1"/>
    <x v="13"/>
    <n v="486.36800000000005"/>
    <s v="CA-2018-135419"/>
    <n v="1"/>
    <n v="4"/>
    <n v="0.2"/>
    <n v="36.477600000000024"/>
    <n v="0.55975208308209756"/>
  </r>
  <r>
    <x v="1179"/>
    <x v="16"/>
    <s v="TEC-PH-10002549"/>
    <x v="2"/>
    <x v="6"/>
    <n v="361.37600000000003"/>
    <s v="CA-2018-161130"/>
    <n v="1"/>
    <n v="2"/>
    <n v="0.2"/>
    <n v="27.103200000000001"/>
    <n v="0.41105220110552465"/>
  </r>
  <r>
    <x v="1179"/>
    <x v="22"/>
    <s v="FUR-CH-10001891"/>
    <x v="1"/>
    <x v="5"/>
    <n v="307.13600000000002"/>
    <s v="CA-2018-142636"/>
    <n v="1"/>
    <n v="4"/>
    <n v="0.2"/>
    <n v="26.874400000000023"/>
    <n v="0.46529189879902266"/>
  </r>
  <r>
    <x v="1179"/>
    <x v="22"/>
    <s v="OFF-PA-10000157"/>
    <x v="0"/>
    <x v="0"/>
    <n v="139.86000000000001"/>
    <s v="CA-2018-142636"/>
    <n v="0"/>
    <n v="7"/>
    <n v="0"/>
    <n v="65.734199999999987"/>
    <n v="0.43613829632717294"/>
  </r>
  <r>
    <x v="1179"/>
    <x v="16"/>
    <s v="OFF-AR-10004010"/>
    <x v="0"/>
    <x v="4"/>
    <n v="55.984000000000009"/>
    <s v="CA-2018-100622"/>
    <n v="0"/>
    <n v="2"/>
    <n v="0.2"/>
    <n v="4.1987999999999985"/>
    <n v="0.45632477063632687"/>
  </r>
  <r>
    <x v="1179"/>
    <x v="28"/>
    <s v="OFF-ST-10001325"/>
    <x v="0"/>
    <x v="1"/>
    <n v="52.400000000000006"/>
    <s v="CA-2018-121615"/>
    <n v="1"/>
    <n v="5"/>
    <n v="0"/>
    <n v="14.148"/>
    <n v="0.44610841445725197"/>
  </r>
  <r>
    <x v="1179"/>
    <x v="31"/>
    <s v="FUR-FU-10000629"/>
    <x v="1"/>
    <x v="8"/>
    <n v="41.37"/>
    <s v="CA-2018-143329"/>
    <n v="1"/>
    <n v="3"/>
    <n v="0"/>
    <n v="17.375399999999999"/>
    <n v="0.4595170286641902"/>
  </r>
  <r>
    <x v="1179"/>
    <x v="4"/>
    <s v="OFF-PA-10003022"/>
    <x v="0"/>
    <x v="0"/>
    <n v="35.880000000000003"/>
    <s v="CA-2018-148320"/>
    <n v="1"/>
    <n v="6"/>
    <n v="0"/>
    <n v="17.581200000000003"/>
    <n v="0.43613829632717294"/>
  </r>
  <r>
    <x v="1179"/>
    <x v="3"/>
    <s v="OFF-PA-10001215"/>
    <x v="0"/>
    <x v="0"/>
    <n v="26.400000000000002"/>
    <s v="CA-2018-103009"/>
    <n v="1"/>
    <n v="5"/>
    <n v="0"/>
    <n v="11.879999999999999"/>
    <n v="0.43613829632717294"/>
  </r>
  <r>
    <x v="1179"/>
    <x v="4"/>
    <s v="TEC-AC-10004469"/>
    <x v="2"/>
    <x v="9"/>
    <n v="199.75"/>
    <s v="US-2018-105998"/>
    <n v="0"/>
    <n v="5"/>
    <n v="0"/>
    <n v="87.890000000000015"/>
    <n v="0.52062335344040378"/>
  </r>
  <r>
    <x v="1179"/>
    <x v="22"/>
    <s v="TEC-AC-10002345"/>
    <x v="2"/>
    <x v="9"/>
    <n v="43.5"/>
    <s v="US-2018-110989"/>
    <n v="1"/>
    <n v="3"/>
    <n v="0"/>
    <n v="10.875"/>
    <n v="0.52062335344040378"/>
  </r>
  <r>
    <x v="1179"/>
    <x v="2"/>
    <s v="TEC-AC-10001553"/>
    <x v="2"/>
    <x v="9"/>
    <n v="40.775999999999996"/>
    <s v="US-2018-101518"/>
    <n v="1"/>
    <n v="3"/>
    <n v="0.2"/>
    <n v="0.50970000000000049"/>
    <n v="0.52062335344040378"/>
  </r>
  <r>
    <x v="1179"/>
    <x v="22"/>
    <s v="OFF-BI-10002393"/>
    <x v="0"/>
    <x v="3"/>
    <n v="18.368000000000002"/>
    <s v="US-2018-168802"/>
    <n v="1"/>
    <n v="4"/>
    <n v="0.2"/>
    <n v="5.9695999999999998"/>
    <n v="0.46881743173671325"/>
  </r>
  <r>
    <x v="1179"/>
    <x v="25"/>
    <s v="OFF-PA-10003673"/>
    <x v="0"/>
    <x v="0"/>
    <n v="16.272000000000002"/>
    <s v="CA-2018-130834"/>
    <n v="1"/>
    <n v="3"/>
    <n v="0.2"/>
    <n v="5.2883999999999984"/>
    <n v="0.43613829632717294"/>
  </r>
  <r>
    <x v="1179"/>
    <x v="15"/>
    <s v="FUR-FU-10001967"/>
    <x v="1"/>
    <x v="8"/>
    <n v="15.991999999999999"/>
    <s v="CA-2018-153339"/>
    <n v="1"/>
    <n v="1"/>
    <n v="0.2"/>
    <n v="0.99949999999999894"/>
    <n v="0.4595170286641902"/>
  </r>
  <r>
    <x v="1179"/>
    <x v="28"/>
    <s v="OFF-LA-10001771"/>
    <x v="0"/>
    <x v="2"/>
    <n v="14.940000000000001"/>
    <s v="CA-2018-121615"/>
    <n v="0"/>
    <n v="3"/>
    <n v="0"/>
    <n v="6.8723999999999998"/>
    <n v="0.4647369236065339"/>
  </r>
  <r>
    <x v="1179"/>
    <x v="5"/>
    <s v="OFF-LA-10004484"/>
    <x v="0"/>
    <x v="2"/>
    <n v="12.39"/>
    <s v="CA-2018-126046"/>
    <n v="1"/>
    <n v="3"/>
    <n v="0"/>
    <n v="5.6993999999999998"/>
    <n v="0.4647369236065339"/>
  </r>
  <r>
    <x v="1179"/>
    <x v="2"/>
    <s v="OFF-BI-10000216"/>
    <x v="0"/>
    <x v="3"/>
    <n v="11.673000000000002"/>
    <s v="CA-2018-110429"/>
    <n v="1"/>
    <n v="3"/>
    <n v="0.7"/>
    <n v="-7.782"/>
    <n v="0.46881743173671325"/>
  </r>
  <r>
    <x v="1179"/>
    <x v="16"/>
    <s v="OFF-PA-10002947"/>
    <x v="0"/>
    <x v="0"/>
    <n v="10.688000000000001"/>
    <s v="CA-2018-100622"/>
    <n v="0"/>
    <n v="2"/>
    <n v="0.2"/>
    <n v="3.7407999999999997"/>
    <n v="0.43613829632717294"/>
  </r>
  <r>
    <x v="1179"/>
    <x v="28"/>
    <s v="OFF-PA-10000327"/>
    <x v="0"/>
    <x v="0"/>
    <n v="8.56"/>
    <s v="CA-2018-121615"/>
    <n v="0"/>
    <n v="2"/>
    <n v="0"/>
    <n v="3.8519999999999994"/>
    <n v="0.43613829632717294"/>
  </r>
  <r>
    <x v="1179"/>
    <x v="16"/>
    <s v="OFF-BI-10002982"/>
    <x v="0"/>
    <x v="3"/>
    <n v="4.0860000000000003"/>
    <s v="CA-2018-100622"/>
    <n v="0"/>
    <n v="2"/>
    <n v="0.7"/>
    <n v="-2.9963999999999995"/>
    <n v="0.46881743173671325"/>
  </r>
  <r>
    <x v="1180"/>
    <x v="25"/>
    <s v="TEC-MA-10004125"/>
    <x v="2"/>
    <x v="15"/>
    <n v="7999.98"/>
    <s v="US-2018-168116"/>
    <n v="1"/>
    <n v="4"/>
    <n v="0.5"/>
    <n v="-3839.9903999999988"/>
    <n v="0.5183572270896134"/>
  </r>
  <r>
    <x v="1180"/>
    <x v="25"/>
    <s v="TEC-PH-10002483"/>
    <x v="2"/>
    <x v="6"/>
    <n v="1359.96"/>
    <s v="CA-2018-147760"/>
    <n v="1"/>
    <n v="5"/>
    <n v="0.2"/>
    <n v="118.99650000000003"/>
    <n v="0.41105220110552465"/>
  </r>
  <r>
    <x v="1180"/>
    <x v="25"/>
    <s v="FUR-TA-10004575"/>
    <x v="1"/>
    <x v="13"/>
    <n v="523.76400000000001"/>
    <s v="CA-2018-147760"/>
    <n v="0"/>
    <n v="3"/>
    <n v="0.4"/>
    <n v="-192.04680000000008"/>
    <n v="0.55975208308209756"/>
  </r>
  <r>
    <x v="1180"/>
    <x v="10"/>
    <s v="OFF-ST-10002344"/>
    <x v="0"/>
    <x v="1"/>
    <n v="194.35200000000003"/>
    <s v="US-2018-122672"/>
    <n v="1"/>
    <n v="3"/>
    <n v="0.2"/>
    <n v="-43.729199999999992"/>
    <n v="0.44610841445725197"/>
  </r>
  <r>
    <x v="1180"/>
    <x v="25"/>
    <s v="OFF-AP-10002457"/>
    <x v="0"/>
    <x v="12"/>
    <n v="167.44000000000003"/>
    <s v="US-2018-168116"/>
    <n v="0"/>
    <n v="2"/>
    <n v="0.2"/>
    <n v="14.650999999999989"/>
    <n v="0.49507917887403441"/>
  </r>
  <r>
    <x v="1180"/>
    <x v="15"/>
    <s v="TEC-PH-10000127"/>
    <x v="2"/>
    <x v="6"/>
    <n v="143.928"/>
    <s v="CA-2018-102610"/>
    <n v="1"/>
    <n v="9"/>
    <n v="0.2"/>
    <n v="-32.383800000000008"/>
    <n v="0.41105220110552465"/>
  </r>
  <r>
    <x v="1180"/>
    <x v="0"/>
    <s v="OFF-ST-10002485"/>
    <x v="0"/>
    <x v="1"/>
    <n v="52.751999999999995"/>
    <s v="CA-2018-121160"/>
    <n v="1"/>
    <n v="3"/>
    <n v="0.2"/>
    <n v="-12.528600000000001"/>
    <n v="0.44610841445725197"/>
  </r>
  <r>
    <x v="1180"/>
    <x v="0"/>
    <s v="OFF-LA-10003923"/>
    <x v="0"/>
    <x v="2"/>
    <n v="23.680000000000003"/>
    <s v="CA-2018-105144"/>
    <n v="1"/>
    <n v="2"/>
    <n v="0.2"/>
    <n v="8.879999999999999"/>
    <n v="0.4647369236065339"/>
  </r>
  <r>
    <x v="1180"/>
    <x v="15"/>
    <s v="TEC-AC-10000303"/>
    <x v="2"/>
    <x v="9"/>
    <n v="95.976000000000013"/>
    <s v="CA-2018-102610"/>
    <n v="0"/>
    <n v="3"/>
    <n v="0.2"/>
    <n v="15.596099999999996"/>
    <n v="0.52062335344040378"/>
  </r>
  <r>
    <x v="1180"/>
    <x v="10"/>
    <s v="TEC-AC-10002323"/>
    <x v="2"/>
    <x v="9"/>
    <n v="70.720000000000013"/>
    <s v="US-2018-122672"/>
    <n v="0"/>
    <n v="4"/>
    <n v="0.2"/>
    <n v="-6.1879999999999988"/>
    <n v="0.52062335344040378"/>
  </r>
  <r>
    <x v="1180"/>
    <x v="15"/>
    <s v="OFF-PA-10001560"/>
    <x v="0"/>
    <x v="0"/>
    <n v="9.6640000000000015"/>
    <s v="US-2018-156083"/>
    <n v="1"/>
    <n v="2"/>
    <n v="0.2"/>
    <n v="3.2615999999999996"/>
    <n v="0.43613829632717294"/>
  </r>
  <r>
    <x v="1180"/>
    <x v="0"/>
    <s v="OFF-BI-10001308"/>
    <x v="0"/>
    <x v="3"/>
    <n v="7.5359999999999987"/>
    <s v="CA-2018-121160"/>
    <n v="0"/>
    <n v="6"/>
    <n v="0.8"/>
    <n v="-13.188000000000009"/>
    <n v="0.46881743173671325"/>
  </r>
  <r>
    <x v="1180"/>
    <x v="15"/>
    <s v="OFF-LA-10002195"/>
    <x v="0"/>
    <x v="2"/>
    <n v="4.9280000000000008"/>
    <s v="CA-2018-102610"/>
    <n v="0"/>
    <n v="2"/>
    <n v="0.2"/>
    <n v="1.7247999999999997"/>
    <n v="0.4647369236065339"/>
  </r>
  <r>
    <x v="1180"/>
    <x v="13"/>
    <s v="OFF-AR-10000657"/>
    <x v="0"/>
    <x v="4"/>
    <n v="4.3"/>
    <s v="CA-2018-159135"/>
    <n v="1"/>
    <n v="2"/>
    <n v="0"/>
    <n v="1.4189999999999996"/>
    <n v="0.45632477063632687"/>
  </r>
  <r>
    <x v="1180"/>
    <x v="0"/>
    <s v="OFF-BI-10004040"/>
    <x v="0"/>
    <x v="3"/>
    <n v="4.1439999999999992"/>
    <s v="CA-2018-121160"/>
    <n v="0"/>
    <n v="4"/>
    <n v="0.8"/>
    <n v="-6.4232000000000014"/>
    <n v="0.46881743173671325"/>
  </r>
  <r>
    <x v="1180"/>
    <x v="15"/>
    <s v="OFF-BI-10004364"/>
    <x v="0"/>
    <x v="3"/>
    <n v="3.5640000000000009"/>
    <s v="CA-2018-102610"/>
    <n v="0"/>
    <n v="2"/>
    <n v="0.7"/>
    <n v="-2.9700000000000006"/>
    <n v="0.46881743173671325"/>
  </r>
  <r>
    <x v="1180"/>
    <x v="0"/>
    <s v="OFF-BI-10003094"/>
    <x v="0"/>
    <x v="3"/>
    <n v="1.4079999999999997"/>
    <s v="CA-2018-121160"/>
    <n v="0"/>
    <n v="2"/>
    <n v="0.8"/>
    <n v="-2.3232000000000008"/>
    <n v="0.46881743173671325"/>
  </r>
  <r>
    <x v="1181"/>
    <x v="0"/>
    <s v="TEC-PH-10003012"/>
    <x v="2"/>
    <x v="6"/>
    <n v="492.76800000000003"/>
    <s v="CA-2018-114258"/>
    <n v="1"/>
    <n v="4"/>
    <n v="0.2"/>
    <n v="55.436399999999935"/>
    <n v="0.41105220110552465"/>
  </r>
  <r>
    <x v="1181"/>
    <x v="12"/>
    <s v="OFF-ST-10002974"/>
    <x v="0"/>
    <x v="1"/>
    <n v="243.99200000000002"/>
    <s v="US-2018-107272"/>
    <n v="1"/>
    <n v="7"/>
    <n v="0.2"/>
    <n v="30.498999999999981"/>
    <n v="0.44610841445725197"/>
  </r>
  <r>
    <x v="1181"/>
    <x v="18"/>
    <s v="OFF-PA-10000565"/>
    <x v="0"/>
    <x v="0"/>
    <n v="167.94"/>
    <s v="CA-2018-118213"/>
    <n v="1"/>
    <n v="3"/>
    <n v="0"/>
    <n v="82.290599999999998"/>
    <n v="0.43613829632717294"/>
  </r>
  <r>
    <x v="1181"/>
    <x v="20"/>
    <s v="FUR-TA-10003469"/>
    <x v="1"/>
    <x v="13"/>
    <n v="166.5"/>
    <s v="CA-2018-102925"/>
    <n v="1"/>
    <n v="2"/>
    <n v="0.4"/>
    <n v="-66.599999999999994"/>
    <n v="0.55975208308209756"/>
  </r>
  <r>
    <x v="1181"/>
    <x v="20"/>
    <s v="OFF-BI-10002735"/>
    <x v="0"/>
    <x v="3"/>
    <n v="164.68800000000002"/>
    <s v="CA-2018-102925"/>
    <n v="0"/>
    <n v="6"/>
    <n v="0.2"/>
    <n v="55.582200000000007"/>
    <n v="0.46881743173671325"/>
  </r>
  <r>
    <x v="1181"/>
    <x v="20"/>
    <s v="FUR-CH-10004875"/>
    <x v="1"/>
    <x v="5"/>
    <n v="128.12400000000002"/>
    <s v="CA-2018-102925"/>
    <n v="0"/>
    <n v="2"/>
    <n v="0.1"/>
    <n v="24.2012"/>
    <n v="0.46529189879902266"/>
  </r>
  <r>
    <x v="1181"/>
    <x v="20"/>
    <s v="OFF-PA-10004071"/>
    <x v="0"/>
    <x v="0"/>
    <n v="110.96"/>
    <s v="CA-2018-102925"/>
    <n v="0"/>
    <n v="2"/>
    <n v="0"/>
    <n v="53.260799999999996"/>
    <n v="0.43613829632717294"/>
  </r>
  <r>
    <x v="1181"/>
    <x v="20"/>
    <s v="FUR-FU-10004245"/>
    <x v="1"/>
    <x v="8"/>
    <n v="101.4"/>
    <s v="CA-2018-102925"/>
    <n v="0"/>
    <n v="5"/>
    <n v="0"/>
    <n v="38.532000000000004"/>
    <n v="0.4595170286641902"/>
  </r>
  <r>
    <x v="1181"/>
    <x v="20"/>
    <s v="TEC-PH-10001448"/>
    <x v="2"/>
    <x v="6"/>
    <n v="99.98"/>
    <s v="CA-2018-102925"/>
    <n v="0"/>
    <n v="2"/>
    <n v="0"/>
    <n v="3.9991999999999877"/>
    <n v="0.41105220110552465"/>
  </r>
  <r>
    <x v="1181"/>
    <x v="18"/>
    <s v="OFF-PA-10003673"/>
    <x v="0"/>
    <x v="0"/>
    <n v="67.8"/>
    <s v="CA-2018-118213"/>
    <n v="0"/>
    <n v="10"/>
    <n v="0"/>
    <n v="31.187999999999999"/>
    <n v="0.43613829632717294"/>
  </r>
  <r>
    <x v="1181"/>
    <x v="20"/>
    <s v="TEC-AC-10001432"/>
    <x v="2"/>
    <x v="9"/>
    <n v="390.75"/>
    <s v="CA-2018-116225"/>
    <n v="1"/>
    <n v="5"/>
    <n v="0"/>
    <n v="171.93000000000006"/>
    <n v="0.52062335344040378"/>
  </r>
  <r>
    <x v="1181"/>
    <x v="31"/>
    <s v="TEC-AC-10003911"/>
    <x v="2"/>
    <x v="9"/>
    <n v="159.99"/>
    <s v="US-2018-111745"/>
    <n v="1"/>
    <n v="1"/>
    <n v="0"/>
    <n v="54.396599999999992"/>
    <n v="0.52062335344040378"/>
  </r>
  <r>
    <x v="1181"/>
    <x v="1"/>
    <s v="OFF-BI-10000474"/>
    <x v="0"/>
    <x v="3"/>
    <n v="16.029999999999998"/>
    <s v="CA-2018-154732"/>
    <n v="1"/>
    <n v="5"/>
    <n v="0.8"/>
    <n v="-25.648000000000003"/>
    <n v="0.46881743173671325"/>
  </r>
  <r>
    <x v="1181"/>
    <x v="4"/>
    <s v="OFF-PA-10003172"/>
    <x v="0"/>
    <x v="0"/>
    <n v="12.96"/>
    <s v="CA-2018-157196"/>
    <n v="1"/>
    <n v="2"/>
    <n v="0"/>
    <n v="6.2208000000000006"/>
    <n v="0.43613829632717294"/>
  </r>
  <r>
    <x v="1181"/>
    <x v="20"/>
    <s v="OFF-PA-10001870"/>
    <x v="0"/>
    <x v="0"/>
    <n v="12.96"/>
    <s v="CA-2018-102925"/>
    <n v="0"/>
    <n v="2"/>
    <n v="0"/>
    <n v="6.2208000000000006"/>
    <n v="0.43613829632717294"/>
  </r>
  <r>
    <x v="1181"/>
    <x v="20"/>
    <s v="OFF-BI-10002706"/>
    <x v="0"/>
    <x v="3"/>
    <n v="11.423999999999999"/>
    <s v="CA-2018-102925"/>
    <n v="0"/>
    <n v="1"/>
    <n v="0.2"/>
    <n v="3.7127999999999997"/>
    <n v="0.46881743173671325"/>
  </r>
  <r>
    <x v="1181"/>
    <x v="18"/>
    <s v="OFF-PA-10002615"/>
    <x v="0"/>
    <x v="0"/>
    <n v="4.41"/>
    <s v="CA-2018-118213"/>
    <n v="0"/>
    <n v="1"/>
    <n v="0"/>
    <n v="2.0286"/>
    <n v="0.43613829632717294"/>
  </r>
  <r>
    <x v="1181"/>
    <x v="12"/>
    <s v="OFF-BI-10003274"/>
    <x v="0"/>
    <x v="3"/>
    <n v="2.3880000000000003"/>
    <s v="US-2018-107272"/>
    <n v="0"/>
    <n v="2"/>
    <n v="0.7"/>
    <n v="-1.8308"/>
    <n v="0.46881743173671325"/>
  </r>
  <r>
    <x v="1182"/>
    <x v="22"/>
    <s v="FUR-TA-10004575"/>
    <x v="1"/>
    <x v="13"/>
    <n v="2036.8600000000001"/>
    <s v="CA-2018-107174"/>
    <n v="1"/>
    <n v="7"/>
    <n v="0"/>
    <n v="366.63479999999993"/>
    <n v="0.55975208308209756"/>
  </r>
  <r>
    <x v="1182"/>
    <x v="25"/>
    <s v="OFF-AP-10002118"/>
    <x v="0"/>
    <x v="12"/>
    <n v="499.58400000000006"/>
    <s v="CA-2018-167941"/>
    <n v="1"/>
    <n v="3"/>
    <n v="0.2"/>
    <n v="43.713600000000014"/>
    <n v="0.49507917887403441"/>
  </r>
  <r>
    <x v="1182"/>
    <x v="22"/>
    <s v="FUR-CH-10003312"/>
    <x v="1"/>
    <x v="5"/>
    <n v="449.56800000000004"/>
    <s v="CA-2018-107174"/>
    <n v="0"/>
    <n v="2"/>
    <n v="0.2"/>
    <n v="-73.054800000000071"/>
    <n v="0.46529189879902266"/>
  </r>
  <r>
    <x v="1182"/>
    <x v="20"/>
    <s v="OFF-PA-10003302"/>
    <x v="0"/>
    <x v="0"/>
    <n v="318.95999999999998"/>
    <s v="CA-2018-144596"/>
    <n v="1"/>
    <n v="9"/>
    <n v="0"/>
    <n v="149.91119999999998"/>
    <n v="0.43613829632717294"/>
  </r>
  <r>
    <x v="1182"/>
    <x v="25"/>
    <s v="OFF-ST-10000736"/>
    <x v="0"/>
    <x v="1"/>
    <n v="259.13600000000002"/>
    <s v="CA-2018-167941"/>
    <n v="0"/>
    <n v="4"/>
    <n v="0.2"/>
    <n v="-51.827200000000019"/>
    <n v="0.44610841445725197"/>
  </r>
  <r>
    <x v="1182"/>
    <x v="2"/>
    <s v="FUR-CH-10003774"/>
    <x v="1"/>
    <x v="5"/>
    <n v="127.372"/>
    <s v="CA-2018-154109"/>
    <n v="1"/>
    <n v="2"/>
    <n v="0.3"/>
    <n v="-30.933200000000006"/>
    <n v="0.46529189879902266"/>
  </r>
  <r>
    <x v="1182"/>
    <x v="4"/>
    <s v="OFF-PA-10000157"/>
    <x v="0"/>
    <x v="0"/>
    <n v="59.94"/>
    <s v="US-2018-153948"/>
    <n v="1"/>
    <n v="3"/>
    <n v="0"/>
    <n v="28.171799999999998"/>
    <n v="0.43613829632717294"/>
  </r>
  <r>
    <x v="1182"/>
    <x v="2"/>
    <s v="OFF-PA-10000157"/>
    <x v="0"/>
    <x v="0"/>
    <n v="47.952000000000005"/>
    <s v="CA-2018-154109"/>
    <n v="0"/>
    <n v="3"/>
    <n v="0.2"/>
    <n v="16.183799999999998"/>
    <n v="0.43613829632717294"/>
  </r>
  <r>
    <x v="1182"/>
    <x v="23"/>
    <s v="OFF-ST-10001414"/>
    <x v="0"/>
    <x v="1"/>
    <n v="46.26"/>
    <s v="CA-2018-107720"/>
    <n v="1"/>
    <n v="3"/>
    <n v="0"/>
    <n v="12.0276"/>
    <n v="0.44610841445725197"/>
  </r>
  <r>
    <x v="1182"/>
    <x v="4"/>
    <s v="OFF-PA-10002764"/>
    <x v="0"/>
    <x v="0"/>
    <n v="45.36"/>
    <s v="US-2018-153948"/>
    <n v="0"/>
    <n v="4"/>
    <n v="0"/>
    <n v="22.226399999999998"/>
    <n v="0.43613829632717294"/>
  </r>
  <r>
    <x v="1182"/>
    <x v="4"/>
    <s v="OFF-LA-10000414"/>
    <x v="0"/>
    <x v="2"/>
    <n v="41.4"/>
    <s v="US-2018-153948"/>
    <n v="0"/>
    <n v="4"/>
    <n v="0"/>
    <n v="19.872"/>
    <n v="0.4647369236065339"/>
  </r>
  <r>
    <x v="1182"/>
    <x v="25"/>
    <s v="OFF-PA-10001800"/>
    <x v="0"/>
    <x v="0"/>
    <n v="31.104000000000006"/>
    <s v="CA-2018-167941"/>
    <n v="0"/>
    <n v="6"/>
    <n v="0.2"/>
    <n v="10.8864"/>
    <n v="0.43613829632717294"/>
  </r>
  <r>
    <x v="1182"/>
    <x v="0"/>
    <s v="FUR-FU-10003878"/>
    <x v="1"/>
    <x v="8"/>
    <n v="30.560000000000002"/>
    <s v="US-2018-119319"/>
    <n v="1"/>
    <n v="5"/>
    <n v="0.6"/>
    <n v="-19.863999999999997"/>
    <n v="0.4595170286641902"/>
  </r>
  <r>
    <x v="1182"/>
    <x v="25"/>
    <s v="FUR-FU-10004671"/>
    <x v="1"/>
    <x v="8"/>
    <n v="28.272000000000006"/>
    <s v="CA-2018-167941"/>
    <n v="0"/>
    <n v="2"/>
    <n v="0.2"/>
    <n v="6.3612000000000002"/>
    <n v="0.4595170286641902"/>
  </r>
  <r>
    <x v="1182"/>
    <x v="4"/>
    <s v="OFF-PA-10000143"/>
    <x v="0"/>
    <x v="0"/>
    <n v="26.400000000000002"/>
    <s v="US-2018-153948"/>
    <n v="0"/>
    <n v="5"/>
    <n v="0"/>
    <n v="12.672000000000001"/>
    <n v="0.43613829632717294"/>
  </r>
  <r>
    <x v="1182"/>
    <x v="28"/>
    <s v="OFF-PA-10003127"/>
    <x v="0"/>
    <x v="0"/>
    <n v="26.38"/>
    <s v="CA-2018-125290"/>
    <n v="1"/>
    <n v="1"/>
    <n v="0"/>
    <n v="12.134799999999998"/>
    <n v="0.43613829632717294"/>
  </r>
  <r>
    <x v="1182"/>
    <x v="22"/>
    <s v="TEC-AC-10001465"/>
    <x v="2"/>
    <x v="9"/>
    <n v="108.96000000000001"/>
    <s v="CA-2018-107174"/>
    <n v="0"/>
    <n v="3"/>
    <n v="0"/>
    <n v="32.687999999999988"/>
    <n v="0.52062335344040378"/>
  </r>
  <r>
    <x v="1182"/>
    <x v="4"/>
    <s v="TEC-AC-10003441"/>
    <x v="2"/>
    <x v="9"/>
    <n v="16.95"/>
    <s v="US-2018-153948"/>
    <n v="0"/>
    <n v="1"/>
    <n v="0"/>
    <n v="1.0169999999999995"/>
    <n v="0.52062335344040378"/>
  </r>
  <r>
    <x v="1182"/>
    <x v="0"/>
    <s v="OFF-ST-10000615"/>
    <x v="0"/>
    <x v="1"/>
    <n v="18.16"/>
    <s v="CA-2018-150504"/>
    <n v="1"/>
    <n v="2"/>
    <n v="0.2"/>
    <n v="1.8160000000000016"/>
    <n v="0.44610841445725197"/>
  </r>
  <r>
    <x v="1182"/>
    <x v="4"/>
    <s v="OFF-EN-10001219"/>
    <x v="0"/>
    <x v="11"/>
    <n v="15.28"/>
    <s v="CA-2018-100013"/>
    <n v="1"/>
    <n v="2"/>
    <n v="0"/>
    <n v="7.4871999999999996"/>
    <n v="0.44424167803735209"/>
  </r>
  <r>
    <x v="1182"/>
    <x v="28"/>
    <s v="OFF-AR-10001216"/>
    <x v="0"/>
    <x v="4"/>
    <n v="13.899999999999999"/>
    <s v="CA-2018-125290"/>
    <n v="0"/>
    <n v="5"/>
    <n v="0"/>
    <n v="3.6139999999999994"/>
    <n v="0.45632477063632687"/>
  </r>
  <r>
    <x v="1182"/>
    <x v="25"/>
    <s v="OFF-BI-10002827"/>
    <x v="0"/>
    <x v="3"/>
    <n v="13.272000000000002"/>
    <s v="CA-2018-167941"/>
    <n v="0"/>
    <n v="8"/>
    <n v="0.7"/>
    <n v="-10.617599999999999"/>
    <n v="0.46881743173671325"/>
  </r>
  <r>
    <x v="1182"/>
    <x v="4"/>
    <s v="FUR-FU-10001424"/>
    <x v="1"/>
    <x v="8"/>
    <n v="8.73"/>
    <s v="CA-2018-100013"/>
    <n v="0"/>
    <n v="1"/>
    <n v="0"/>
    <n v="2.9681999999999995"/>
    <n v="0.4595170286641902"/>
  </r>
  <r>
    <x v="1182"/>
    <x v="3"/>
    <s v="OFF-PA-10003845"/>
    <x v="0"/>
    <x v="0"/>
    <n v="5.78"/>
    <s v="CA-2018-154816"/>
    <n v="1"/>
    <n v="1"/>
    <n v="0"/>
    <n v="2.8322000000000003"/>
    <n v="0.43613829632717294"/>
  </r>
  <r>
    <x v="1182"/>
    <x v="11"/>
    <s v="OFF-BI-10004738"/>
    <x v="0"/>
    <x v="3"/>
    <n v="5.6820000000000013"/>
    <s v="US-2018-109484"/>
    <n v="1"/>
    <n v="1"/>
    <n v="0.7"/>
    <n v="-3.7880000000000003"/>
    <n v="0.46881743173671325"/>
  </r>
  <r>
    <x v="1182"/>
    <x v="4"/>
    <s v="OFF-AR-10001022"/>
    <x v="0"/>
    <x v="4"/>
    <n v="5.68"/>
    <s v="CA-2018-100013"/>
    <n v="0"/>
    <n v="2"/>
    <n v="0"/>
    <n v="1.7607999999999997"/>
    <n v="0.45632477063632687"/>
  </r>
  <r>
    <x v="1182"/>
    <x v="0"/>
    <s v="OFF-BI-10000145"/>
    <x v="0"/>
    <x v="3"/>
    <n v="1.2479999999999998"/>
    <s v="CA-2018-106691"/>
    <n v="1"/>
    <n v="2"/>
    <n v="0.8"/>
    <n v="-1.934400000000001"/>
    <n v="0.46881743173671325"/>
  </r>
  <r>
    <x v="1183"/>
    <x v="4"/>
    <s v="TEC-PH-10002468"/>
    <x v="2"/>
    <x v="6"/>
    <n v="761.5440000000001"/>
    <s v="CA-2018-122504"/>
    <n v="1"/>
    <n v="7"/>
    <n v="0.2"/>
    <n v="66.635100000000023"/>
    <n v="0.41105220110552465"/>
  </r>
  <r>
    <x v="1183"/>
    <x v="2"/>
    <s v="TEC-PH-10003811"/>
    <x v="2"/>
    <x v="6"/>
    <n v="359.97"/>
    <s v="CA-2018-149888"/>
    <n v="1"/>
    <n v="5"/>
    <n v="0.4"/>
    <n v="-71.994000000000028"/>
    <n v="0.41105220110552465"/>
  </r>
  <r>
    <x v="1183"/>
    <x v="2"/>
    <s v="FUR-TA-10000849"/>
    <x v="1"/>
    <x v="13"/>
    <n v="350.35199999999998"/>
    <s v="CA-2018-149888"/>
    <n v="0"/>
    <n v="4"/>
    <n v="0.4"/>
    <n v="-140.14079999999996"/>
    <n v="0.55975208308209756"/>
  </r>
  <r>
    <x v="1183"/>
    <x v="36"/>
    <s v="FUR-CH-10000422"/>
    <x v="1"/>
    <x v="5"/>
    <n v="272.96999999999997"/>
    <s v="CA-2018-113460"/>
    <n v="1"/>
    <n v="3"/>
    <n v="0"/>
    <n v="43.675200000000018"/>
    <n v="0.46529189879902266"/>
  </r>
  <r>
    <x v="1183"/>
    <x v="7"/>
    <s v="OFF-AP-10000696"/>
    <x v="0"/>
    <x v="12"/>
    <n v="100.94"/>
    <s v="CA-2018-132346"/>
    <n v="1"/>
    <n v="7"/>
    <n v="0"/>
    <n v="33.310199999999995"/>
    <n v="0.49507917887403441"/>
  </r>
  <r>
    <x v="1183"/>
    <x v="39"/>
    <s v="OFF-BI-10000756"/>
    <x v="0"/>
    <x v="3"/>
    <n v="38.160000000000004"/>
    <s v="CA-2018-163188"/>
    <n v="1"/>
    <n v="9"/>
    <n v="0"/>
    <n v="19.080000000000002"/>
    <n v="0.46881743173671325"/>
  </r>
  <r>
    <x v="1183"/>
    <x v="4"/>
    <s v="TEC-AC-10004975"/>
    <x v="2"/>
    <x v="9"/>
    <n v="439.8"/>
    <s v="CA-2018-152737"/>
    <n v="1"/>
    <n v="4"/>
    <n v="0"/>
    <n v="145.13400000000001"/>
    <n v="0.52062335344040378"/>
  </r>
  <r>
    <x v="1183"/>
    <x v="4"/>
    <s v="OFF-BI-10002982"/>
    <x v="0"/>
    <x v="3"/>
    <n v="21.792000000000002"/>
    <s v="CA-2018-152737"/>
    <n v="0"/>
    <n v="4"/>
    <n v="0.2"/>
    <n v="7.6271999999999984"/>
    <n v="0.46881743173671325"/>
  </r>
  <r>
    <x v="1183"/>
    <x v="4"/>
    <s v="TEC-AC-10003289"/>
    <x v="2"/>
    <x v="9"/>
    <n v="59.97"/>
    <s v="CA-2018-122504"/>
    <n v="0"/>
    <n v="3"/>
    <n v="0"/>
    <n v="13.793099999999999"/>
    <n v="0.52062335344040378"/>
  </r>
  <r>
    <x v="1183"/>
    <x v="20"/>
    <s v="TEC-AC-10002370"/>
    <x v="2"/>
    <x v="9"/>
    <n v="7.88"/>
    <s v="CA-2018-113572"/>
    <n v="1"/>
    <n v="4"/>
    <n v="0"/>
    <n v="2.5215999999999994"/>
    <n v="0.52062335344040378"/>
  </r>
  <r>
    <x v="1184"/>
    <x v="36"/>
    <s v="FUR-FU-10003535"/>
    <x v="1"/>
    <x v="8"/>
    <n v="274.20000000000005"/>
    <s v="CA-2018-155621"/>
    <n v="1"/>
    <n v="10"/>
    <n v="0"/>
    <n v="112.422"/>
    <n v="0.4595170286641902"/>
  </r>
  <r>
    <x v="1184"/>
    <x v="20"/>
    <s v="OFF-AR-10002818"/>
    <x v="0"/>
    <x v="4"/>
    <n v="109.9"/>
    <s v="CA-2018-143658"/>
    <n v="1"/>
    <n v="5"/>
    <n v="0"/>
    <n v="32.97"/>
    <n v="0.45632477063632687"/>
  </r>
  <r>
    <x v="1185"/>
    <x v="36"/>
    <s v="OFF-ST-10003208"/>
    <x v="0"/>
    <x v="1"/>
    <n v="1633.14"/>
    <s v="CA-2018-152912"/>
    <n v="1"/>
    <n v="9"/>
    <n v="0"/>
    <n v="473.61059999999975"/>
    <n v="0.44610841445725197"/>
  </r>
  <r>
    <x v="1185"/>
    <x v="36"/>
    <s v="OFF-ST-10003208"/>
    <x v="0"/>
    <x v="1"/>
    <n v="544.38"/>
    <s v="CA-2018-152912"/>
    <n v="0"/>
    <n v="3"/>
    <n v="0"/>
    <n v="157.87019999999993"/>
    <n v="0.44610841445725197"/>
  </r>
  <r>
    <x v="1185"/>
    <x v="4"/>
    <s v="FUR-CH-10004675"/>
    <x v="1"/>
    <x v="5"/>
    <n v="523.39200000000005"/>
    <s v="CA-2018-119494"/>
    <n v="1"/>
    <n v="3"/>
    <n v="0.2"/>
    <n v="52.339199999999977"/>
    <n v="0.46529189879902266"/>
  </r>
  <r>
    <x v="1185"/>
    <x v="16"/>
    <s v="TEC-PH-10004094"/>
    <x v="2"/>
    <x v="6"/>
    <n v="499.16800000000006"/>
    <s v="CA-2018-159667"/>
    <n v="1"/>
    <n v="4"/>
    <n v="0.2"/>
    <n v="31.197999999999993"/>
    <n v="0.41105220110552465"/>
  </r>
  <r>
    <x v="1185"/>
    <x v="4"/>
    <s v="FUR-CH-10003061"/>
    <x v="1"/>
    <x v="5"/>
    <n v="215.976"/>
    <s v="CA-2018-158246"/>
    <n v="1"/>
    <n v="3"/>
    <n v="0.2"/>
    <n v="-2.6997000000000355"/>
    <n v="0.46529189879902266"/>
  </r>
  <r>
    <x v="1185"/>
    <x v="20"/>
    <s v="FUR-FU-10000629"/>
    <x v="1"/>
    <x v="8"/>
    <n v="96.53"/>
    <s v="CA-2018-161018"/>
    <n v="1"/>
    <n v="7"/>
    <n v="0"/>
    <n v="40.5426"/>
    <n v="0.4595170286641902"/>
  </r>
  <r>
    <x v="1185"/>
    <x v="4"/>
    <s v="OFF-ST-10002289"/>
    <x v="0"/>
    <x v="1"/>
    <n v="63.56"/>
    <s v="CA-2018-159597"/>
    <n v="1"/>
    <n v="2"/>
    <n v="0"/>
    <n v="3.1779999999999973"/>
    <n v="0.44610841445725197"/>
  </r>
  <r>
    <x v="1185"/>
    <x v="4"/>
    <s v="FUR-FU-10000023"/>
    <x v="1"/>
    <x v="8"/>
    <n v="47.12"/>
    <s v="US-2018-141852"/>
    <n v="1"/>
    <n v="8"/>
    <n v="0"/>
    <n v="20.732800000000001"/>
    <n v="0.4595170286641902"/>
  </r>
  <r>
    <x v="1185"/>
    <x v="36"/>
    <s v="TEC-AC-10004666"/>
    <x v="2"/>
    <x v="9"/>
    <n v="826.62000000000012"/>
    <s v="CA-2018-152912"/>
    <n v="0"/>
    <n v="3"/>
    <n v="0"/>
    <n v="355.4466000000001"/>
    <n v="0.52062335344040378"/>
  </r>
  <r>
    <x v="1185"/>
    <x v="16"/>
    <s v="TEC-AC-10002567"/>
    <x v="2"/>
    <x v="9"/>
    <n v="191.976"/>
    <s v="CA-2018-159667"/>
    <n v="0"/>
    <n v="3"/>
    <n v="0.2"/>
    <n v="38.395199999999988"/>
    <n v="0.52062335344040378"/>
  </r>
  <r>
    <x v="1185"/>
    <x v="4"/>
    <s v="TEC-AC-10004171"/>
    <x v="2"/>
    <x v="9"/>
    <n v="99.99"/>
    <s v="CA-2018-159597"/>
    <n v="0"/>
    <n v="1"/>
    <n v="0"/>
    <n v="43.995600000000003"/>
    <n v="0.52062335344040378"/>
  </r>
  <r>
    <x v="1185"/>
    <x v="36"/>
    <s v="OFF-BI-10004728"/>
    <x v="0"/>
    <x v="3"/>
    <n v="9.64"/>
    <s v="CA-2018-152912"/>
    <n v="0"/>
    <n v="2"/>
    <n v="0"/>
    <n v="4.4344000000000001"/>
    <n v="0.46881743173671325"/>
  </r>
  <r>
    <x v="1186"/>
    <x v="20"/>
    <s v="OFF-BI-10003925"/>
    <x v="0"/>
    <x v="3"/>
    <n v="931.17600000000016"/>
    <s v="CA-2018-104640"/>
    <n v="1"/>
    <n v="3"/>
    <n v="0.2"/>
    <n v="314.27190000000002"/>
    <n v="0.46881743173671325"/>
  </r>
  <r>
    <x v="1186"/>
    <x v="12"/>
    <s v="FUR-CH-10003312"/>
    <x v="1"/>
    <x v="5"/>
    <n v="899.13600000000008"/>
    <s v="US-2018-155425"/>
    <n v="1"/>
    <n v="4"/>
    <n v="0.2"/>
    <n v="-146.10960000000014"/>
    <n v="0.46529189879902266"/>
  </r>
  <r>
    <x v="1186"/>
    <x v="20"/>
    <s v="TEC-PH-10002200"/>
    <x v="2"/>
    <x v="6"/>
    <n v="430.88"/>
    <s v="CA-2018-104640"/>
    <n v="0"/>
    <n v="2"/>
    <n v="0"/>
    <n v="124.95519999999999"/>
    <n v="0.41105220110552465"/>
  </r>
  <r>
    <x v="1186"/>
    <x v="22"/>
    <s v="OFF-AP-10004540"/>
    <x v="0"/>
    <x v="12"/>
    <n v="400.79999999999995"/>
    <s v="US-2018-128447"/>
    <n v="1"/>
    <n v="5"/>
    <n v="0"/>
    <n v="112.224"/>
    <n v="0.49507917887403441"/>
  </r>
  <r>
    <x v="1186"/>
    <x v="0"/>
    <s v="FUR-FU-10001468"/>
    <x v="1"/>
    <x v="8"/>
    <n v="341.96"/>
    <s v="CA-2018-161739"/>
    <n v="1"/>
    <n v="5"/>
    <n v="0.6"/>
    <n v="-427.45000000000005"/>
    <n v="0.4595170286641902"/>
  </r>
  <r>
    <x v="1186"/>
    <x v="4"/>
    <s v="FUR-CH-10001714"/>
    <x v="1"/>
    <x v="5"/>
    <n v="241.42399999999998"/>
    <s v="CA-2018-137624"/>
    <n v="1"/>
    <n v="2"/>
    <n v="0.2"/>
    <n v="-36.213599999999985"/>
    <n v="0.46529189879902266"/>
  </r>
  <r>
    <x v="1186"/>
    <x v="12"/>
    <s v="TEC-PH-10002563"/>
    <x v="2"/>
    <x v="6"/>
    <n v="201.584"/>
    <s v="US-2018-155425"/>
    <n v="0"/>
    <n v="2"/>
    <n v="0.2"/>
    <n v="15.118800000000007"/>
    <n v="0.41105220110552465"/>
  </r>
  <r>
    <x v="1186"/>
    <x v="12"/>
    <s v="TEC-MA-10003183"/>
    <x v="2"/>
    <x v="15"/>
    <n v="95.994000000000014"/>
    <s v="US-2018-155425"/>
    <n v="0"/>
    <n v="2"/>
    <n v="0.7"/>
    <n v="-63.995999999999981"/>
    <n v="0.5183572270896134"/>
  </r>
  <r>
    <x v="1186"/>
    <x v="12"/>
    <s v="OFF-BI-10001036"/>
    <x v="0"/>
    <x v="3"/>
    <n v="38.388000000000005"/>
    <s v="US-2018-155425"/>
    <n v="0"/>
    <n v="14"/>
    <n v="0.7"/>
    <n v="-25.591999999999999"/>
    <n v="0.46881743173671325"/>
  </r>
  <r>
    <x v="1186"/>
    <x v="22"/>
    <s v="OFF-BI-10001543"/>
    <x v="0"/>
    <x v="3"/>
    <n v="28.792000000000002"/>
    <s v="US-2018-128447"/>
    <n v="0"/>
    <n v="1"/>
    <n v="0.2"/>
    <n v="10.077200000000001"/>
    <n v="0.46881743173671325"/>
  </r>
  <r>
    <x v="1186"/>
    <x v="22"/>
    <s v="OFF-BI-10000088"/>
    <x v="0"/>
    <x v="3"/>
    <n v="26.352000000000004"/>
    <s v="CA-2018-163874"/>
    <n v="1"/>
    <n v="3"/>
    <n v="0.2"/>
    <n v="9.5525999999999982"/>
    <n v="0.46881743173671325"/>
  </r>
  <r>
    <x v="1186"/>
    <x v="12"/>
    <s v="TEC-AC-10001314"/>
    <x v="2"/>
    <x v="9"/>
    <n v="239.95200000000003"/>
    <s v="US-2018-155425"/>
    <n v="0"/>
    <n v="6"/>
    <n v="0.2"/>
    <n v="-35.992800000000038"/>
    <n v="0.52062335344040378"/>
  </r>
  <r>
    <x v="1186"/>
    <x v="4"/>
    <s v="TEC-AC-10001772"/>
    <x v="2"/>
    <x v="9"/>
    <n v="111.79"/>
    <s v="CA-2018-141138"/>
    <n v="1"/>
    <n v="7"/>
    <n v="0"/>
    <n v="43.598100000000002"/>
    <n v="0.52062335344040378"/>
  </r>
  <r>
    <x v="1186"/>
    <x v="16"/>
    <s v="OFF-BI-10004099"/>
    <x v="0"/>
    <x v="3"/>
    <n v="11.520000000000001"/>
    <s v="CA-2018-142671"/>
    <n v="1"/>
    <n v="5"/>
    <n v="0.7"/>
    <n v="-7.6799999999999962"/>
    <n v="0.46881743173671325"/>
  </r>
  <r>
    <x v="1186"/>
    <x v="4"/>
    <s v="OFF-AR-10002221"/>
    <x v="0"/>
    <x v="4"/>
    <n v="7.8000000000000007"/>
    <s v="CA-2018-162096"/>
    <n v="1"/>
    <n v="3"/>
    <n v="0"/>
    <n v="2.1060000000000008"/>
    <n v="0.45632477063632687"/>
  </r>
  <r>
    <x v="1187"/>
    <x v="16"/>
    <s v="OFF-AP-10002651"/>
    <x v="0"/>
    <x v="12"/>
    <n v="1158.1199999999999"/>
    <s v="CA-2018-158561"/>
    <n v="1"/>
    <n v="5"/>
    <n v="0.2"/>
    <n v="130.28849999999983"/>
    <n v="0.49507917887403441"/>
  </r>
  <r>
    <x v="1187"/>
    <x v="14"/>
    <s v="OFF-AR-10004260"/>
    <x v="0"/>
    <x v="4"/>
    <n v="181.86"/>
    <s v="CA-2018-157483"/>
    <n v="1"/>
    <n v="7"/>
    <n v="0"/>
    <n v="50.9208"/>
    <n v="0.45632477063632687"/>
  </r>
  <r>
    <x v="1187"/>
    <x v="4"/>
    <s v="OFF-BI-10000977"/>
    <x v="0"/>
    <x v="3"/>
    <n v="121.6"/>
    <s v="CA-2018-110842"/>
    <n v="1"/>
    <n v="5"/>
    <n v="0.2"/>
    <n v="39.519999999999989"/>
    <n v="0.46881743173671325"/>
  </r>
  <r>
    <x v="1187"/>
    <x v="15"/>
    <s v="FUR-FU-10004090"/>
    <x v="1"/>
    <x v="8"/>
    <n v="88.920000000000016"/>
    <s v="CA-2018-115448"/>
    <n v="1"/>
    <n v="5"/>
    <n v="0.2"/>
    <n v="14.449499999999986"/>
    <n v="0.4595170286641902"/>
  </r>
  <r>
    <x v="1187"/>
    <x v="30"/>
    <s v="OFF-FA-10004854"/>
    <x v="0"/>
    <x v="7"/>
    <n v="45.92"/>
    <s v="CA-2018-120327"/>
    <n v="1"/>
    <n v="4"/>
    <n v="0"/>
    <n v="21.5824"/>
    <n v="0.51168203684699509"/>
  </r>
  <r>
    <x v="1187"/>
    <x v="20"/>
    <s v="OFF-ST-10003324"/>
    <x v="0"/>
    <x v="1"/>
    <n v="35.479999999999997"/>
    <s v="CA-2018-154137"/>
    <n v="1"/>
    <n v="1"/>
    <n v="0"/>
    <n v="0"/>
    <n v="0.44610841445725197"/>
  </r>
  <r>
    <x v="1187"/>
    <x v="0"/>
    <s v="TEC-PH-10004531"/>
    <x v="2"/>
    <x v="6"/>
    <n v="35.183999999999997"/>
    <s v="US-2018-116491"/>
    <n v="1"/>
    <n v="2"/>
    <n v="0.2"/>
    <n v="12.314399999999999"/>
    <n v="0.41105220110552465"/>
  </r>
  <r>
    <x v="1187"/>
    <x v="4"/>
    <s v="FUR-FU-10001424"/>
    <x v="1"/>
    <x v="8"/>
    <n v="34.92"/>
    <s v="CA-2018-148985"/>
    <n v="1"/>
    <n v="4"/>
    <n v="0"/>
    <n v="11.872799999999998"/>
    <n v="0.4595170286641902"/>
  </r>
  <r>
    <x v="1187"/>
    <x v="19"/>
    <s v="OFF-SU-10004661"/>
    <x v="0"/>
    <x v="14"/>
    <n v="25.5"/>
    <s v="CA-2018-167976"/>
    <n v="1"/>
    <n v="3"/>
    <n v="0"/>
    <n v="6.63"/>
    <n v="0.53938093436526824"/>
  </r>
  <r>
    <x v="1187"/>
    <x v="4"/>
    <s v="OFF-PA-10000520"/>
    <x v="0"/>
    <x v="0"/>
    <n v="19.440000000000001"/>
    <s v="CA-2018-110842"/>
    <n v="0"/>
    <n v="3"/>
    <n v="0"/>
    <n v="9.3312000000000008"/>
    <n v="0.43613829632717294"/>
  </r>
  <r>
    <x v="1187"/>
    <x v="0"/>
    <s v="OFF-BI-10001510"/>
    <x v="0"/>
    <x v="3"/>
    <n v="18.335999999999999"/>
    <s v="CA-2018-150959"/>
    <n v="1"/>
    <n v="4"/>
    <n v="0.8"/>
    <n v="-32.088000000000008"/>
    <n v="0.46881743173671325"/>
  </r>
  <r>
    <x v="1187"/>
    <x v="21"/>
    <s v="OFF-BI-10002949"/>
    <x v="0"/>
    <x v="3"/>
    <n v="18.240000000000002"/>
    <s v="CA-2018-143217"/>
    <n v="1"/>
    <n v="3"/>
    <n v="0"/>
    <n v="8.5727999999999991"/>
    <n v="0.46881743173671325"/>
  </r>
  <r>
    <x v="1187"/>
    <x v="4"/>
    <s v="OFF-AP-10003971"/>
    <x v="0"/>
    <x v="12"/>
    <n v="10.89"/>
    <s v="CA-2018-110842"/>
    <n v="0"/>
    <n v="1"/>
    <n v="0"/>
    <n v="2.8314000000000004"/>
    <n v="0.49507917887403441"/>
  </r>
  <r>
    <x v="1187"/>
    <x v="0"/>
    <s v="OFF-LA-10001045"/>
    <x v="0"/>
    <x v="2"/>
    <n v="10.440000000000001"/>
    <s v="CA-2018-150959"/>
    <n v="0"/>
    <n v="5"/>
    <n v="0.2"/>
    <n v="3.3929999999999989"/>
    <n v="0.4647369236065339"/>
  </r>
  <r>
    <x v="1187"/>
    <x v="10"/>
    <s v="OFF-PA-10004451"/>
    <x v="0"/>
    <x v="0"/>
    <n v="10.368000000000002"/>
    <s v="CA-2018-143455"/>
    <n v="1"/>
    <n v="2"/>
    <n v="0.2"/>
    <n v="3.6288"/>
    <n v="0.43613829632717294"/>
  </r>
  <r>
    <x v="1188"/>
    <x v="12"/>
    <s v="TEC-PH-10001459"/>
    <x v="2"/>
    <x v="6"/>
    <n v="671.98400000000004"/>
    <s v="CA-2018-134915"/>
    <n v="1"/>
    <n v="2"/>
    <n v="0.2"/>
    <n v="50.398800000000023"/>
    <n v="0.41105220110552465"/>
  </r>
  <r>
    <x v="1188"/>
    <x v="0"/>
    <s v="OFF-ST-10003716"/>
    <x v="0"/>
    <x v="1"/>
    <n v="540.048"/>
    <s v="CA-2018-130386"/>
    <n v="1"/>
    <n v="3"/>
    <n v="0.2"/>
    <n v="-47.254199999999997"/>
    <n v="0.44610841445725197"/>
  </r>
  <r>
    <x v="1188"/>
    <x v="10"/>
    <s v="TEC-PH-10002824"/>
    <x v="2"/>
    <x v="6"/>
    <n v="370.78199999999998"/>
    <s v="US-2018-116659"/>
    <n v="1"/>
    <n v="3"/>
    <n v="0.4"/>
    <n v="-92.695500000000038"/>
    <n v="0.41105220110552465"/>
  </r>
  <r>
    <x v="1188"/>
    <x v="0"/>
    <s v="OFF-PA-10003823"/>
    <x v="0"/>
    <x v="0"/>
    <n v="223.05600000000001"/>
    <s v="CA-2018-130386"/>
    <n v="0"/>
    <n v="9"/>
    <n v="0.2"/>
    <n v="69.704999999999984"/>
    <n v="0.43613829632717294"/>
  </r>
  <r>
    <x v="1188"/>
    <x v="2"/>
    <s v="OFF-ST-10002574"/>
    <x v="0"/>
    <x v="1"/>
    <n v="221.024"/>
    <s v="CA-2018-166835"/>
    <n v="1"/>
    <n v="2"/>
    <n v="0.2"/>
    <n v="-55.256"/>
    <n v="0.44610841445725197"/>
  </r>
  <r>
    <x v="1188"/>
    <x v="12"/>
    <s v="FUR-CH-10004875"/>
    <x v="1"/>
    <x v="5"/>
    <n v="113.88800000000002"/>
    <s v="CA-2018-134915"/>
    <n v="0"/>
    <n v="2"/>
    <n v="0.2"/>
    <n v="9.9651999999999994"/>
    <n v="0.46529189879902266"/>
  </r>
  <r>
    <x v="1188"/>
    <x v="12"/>
    <s v="FUR-FU-10000305"/>
    <x v="1"/>
    <x v="8"/>
    <n v="113.56800000000001"/>
    <s v="CA-2018-134915"/>
    <n v="0"/>
    <n v="2"/>
    <n v="0.2"/>
    <n v="-5.6784000000000034"/>
    <n v="0.4595170286641902"/>
  </r>
  <r>
    <x v="1188"/>
    <x v="0"/>
    <s v="OFF-ST-10002583"/>
    <x v="0"/>
    <x v="1"/>
    <n v="77.951999999999998"/>
    <s v="CA-2018-164168"/>
    <n v="1"/>
    <n v="3"/>
    <n v="0.2"/>
    <n v="-15.590400000000002"/>
    <n v="0.44610841445725197"/>
  </r>
  <r>
    <x v="1188"/>
    <x v="22"/>
    <s v="OFF-AP-10004708"/>
    <x v="0"/>
    <x v="12"/>
    <n v="76.12"/>
    <s v="CA-2018-149944"/>
    <n v="1"/>
    <n v="2"/>
    <n v="0"/>
    <n v="22.074799999999996"/>
    <n v="0.49507917887403441"/>
  </r>
  <r>
    <x v="1188"/>
    <x v="0"/>
    <s v="TEC-PH-10004908"/>
    <x v="2"/>
    <x v="6"/>
    <n v="67.992000000000004"/>
    <s v="CA-2018-164168"/>
    <n v="0"/>
    <n v="1"/>
    <n v="0.2"/>
    <n v="8.4989999999999917"/>
    <n v="0.41105220110552465"/>
  </r>
  <r>
    <x v="1188"/>
    <x v="0"/>
    <s v="OFF-BI-10000666"/>
    <x v="0"/>
    <x v="3"/>
    <n v="30.559999999999992"/>
    <s v="CA-2018-164168"/>
    <n v="0"/>
    <n v="5"/>
    <n v="0.8"/>
    <n v="-45.840000000000018"/>
    <n v="0.46881743173671325"/>
  </r>
  <r>
    <x v="1188"/>
    <x v="22"/>
    <s v="OFF-SU-10000381"/>
    <x v="0"/>
    <x v="14"/>
    <n v="27.93"/>
    <s v="CA-2018-164364"/>
    <n v="1"/>
    <n v="3"/>
    <n v="0"/>
    <n v="8.0996999999999986"/>
    <n v="0.53938093436526824"/>
  </r>
  <r>
    <x v="1188"/>
    <x v="16"/>
    <s v="OFF-PA-10003651"/>
    <x v="0"/>
    <x v="0"/>
    <n v="26.720000000000002"/>
    <s v="CA-2018-154088"/>
    <n v="1"/>
    <n v="5"/>
    <n v="0.2"/>
    <n v="9.3520000000000003"/>
    <n v="0.43613829632717294"/>
  </r>
  <r>
    <x v="1188"/>
    <x v="12"/>
    <s v="OFF-PA-10002160"/>
    <x v="0"/>
    <x v="0"/>
    <n v="23.120000000000005"/>
    <s v="CA-2018-134915"/>
    <n v="0"/>
    <n v="5"/>
    <n v="0.2"/>
    <n v="8.3810000000000002"/>
    <n v="0.43613829632717294"/>
  </r>
  <r>
    <x v="1188"/>
    <x v="0"/>
    <s v="FUR-FU-10001756"/>
    <x v="1"/>
    <x v="8"/>
    <n v="22.847999999999999"/>
    <s v="CA-2018-164168"/>
    <n v="0"/>
    <n v="3"/>
    <n v="0.6"/>
    <n v="-17.707200000000007"/>
    <n v="0.4595170286641902"/>
  </r>
  <r>
    <x v="1188"/>
    <x v="12"/>
    <s v="TEC-AC-10004227"/>
    <x v="2"/>
    <x v="9"/>
    <n v="62.352000000000004"/>
    <s v="US-2018-132220"/>
    <n v="1"/>
    <n v="6"/>
    <n v="0.2"/>
    <n v="-10.911600000000007"/>
    <n v="0.52062335344040378"/>
  </r>
  <r>
    <x v="1188"/>
    <x v="0"/>
    <s v="TEC-AC-10004568"/>
    <x v="2"/>
    <x v="9"/>
    <n v="44.783999999999999"/>
    <s v="CA-2018-164168"/>
    <n v="0"/>
    <n v="2"/>
    <n v="0.2"/>
    <n v="-0.55980000000000452"/>
    <n v="0.52062335344040378"/>
  </r>
  <r>
    <x v="1188"/>
    <x v="12"/>
    <s v="TEC-AC-10001266"/>
    <x v="2"/>
    <x v="9"/>
    <n v="41.6"/>
    <s v="CA-2018-134915"/>
    <n v="0"/>
    <n v="4"/>
    <n v="0.2"/>
    <n v="12.999999999999998"/>
    <n v="0.52062335344040378"/>
  </r>
  <r>
    <x v="1188"/>
    <x v="10"/>
    <s v="TEC-AC-10003614"/>
    <x v="2"/>
    <x v="9"/>
    <n v="18.544"/>
    <s v="CA-2018-122644"/>
    <n v="1"/>
    <n v="2"/>
    <n v="0.2"/>
    <n v="3.0133999999999981"/>
    <n v="0.52062335344040378"/>
  </r>
  <r>
    <x v="1188"/>
    <x v="22"/>
    <s v="OFF-FA-10003495"/>
    <x v="0"/>
    <x v="7"/>
    <n v="18.240000000000002"/>
    <s v="CA-2018-149944"/>
    <n v="0"/>
    <n v="3"/>
    <n v="0"/>
    <n v="9.120000000000001"/>
    <n v="0.51168203684699509"/>
  </r>
  <r>
    <x v="1188"/>
    <x v="0"/>
    <s v="OFF-PA-10002749"/>
    <x v="0"/>
    <x v="0"/>
    <n v="16.056000000000001"/>
    <s v="CA-2018-130386"/>
    <n v="0"/>
    <n v="3"/>
    <n v="0.2"/>
    <n v="5.8203000000000005"/>
    <n v="0.43613829632717294"/>
  </r>
  <r>
    <x v="1188"/>
    <x v="20"/>
    <s v="OFF-BI-10003274"/>
    <x v="0"/>
    <x v="3"/>
    <n v="15.920000000000002"/>
    <s v="CA-2018-134978"/>
    <n v="1"/>
    <n v="5"/>
    <n v="0.2"/>
    <n v="5.3729999999999993"/>
    <n v="0.46881743173671325"/>
  </r>
  <r>
    <x v="1188"/>
    <x v="4"/>
    <s v="OFF-BI-10003460"/>
    <x v="0"/>
    <x v="3"/>
    <n v="14.016"/>
    <s v="US-2018-136707"/>
    <n v="1"/>
    <n v="4"/>
    <n v="0.2"/>
    <n v="4.9055999999999997"/>
    <n v="0.46881743173671325"/>
  </r>
  <r>
    <x v="1188"/>
    <x v="0"/>
    <s v="OFF-EN-10001219"/>
    <x v="0"/>
    <x v="11"/>
    <n v="12.224"/>
    <s v="CA-2018-164168"/>
    <n v="0"/>
    <n v="2"/>
    <n v="0.2"/>
    <n v="4.4311999999999996"/>
    <n v="0.44424167803735209"/>
  </r>
  <r>
    <x v="1188"/>
    <x v="4"/>
    <s v="OFF-PA-10001846"/>
    <x v="0"/>
    <x v="0"/>
    <n v="11.56"/>
    <s v="US-2018-125808"/>
    <n v="1"/>
    <n v="2"/>
    <n v="0"/>
    <n v="5.6644000000000005"/>
    <n v="0.43613829632717294"/>
  </r>
  <r>
    <x v="1188"/>
    <x v="10"/>
    <s v="OFF-PA-10003673"/>
    <x v="0"/>
    <x v="0"/>
    <n v="10.848000000000001"/>
    <s v="CA-2018-122644"/>
    <n v="0"/>
    <n v="2"/>
    <n v="0.2"/>
    <n v="3.5255999999999994"/>
    <n v="0.43613829632717294"/>
  </r>
  <r>
    <x v="1188"/>
    <x v="4"/>
    <s v="OFF-PA-10002479"/>
    <x v="0"/>
    <x v="0"/>
    <n v="10.56"/>
    <s v="CA-2018-160514"/>
    <n v="1"/>
    <n v="2"/>
    <n v="0"/>
    <n v="4.7519999999999998"/>
    <n v="0.43613829632717294"/>
  </r>
  <r>
    <x v="1188"/>
    <x v="22"/>
    <s v="OFF-LA-10004853"/>
    <x v="0"/>
    <x v="2"/>
    <n v="9.9600000000000009"/>
    <s v="CA-2018-164364"/>
    <n v="0"/>
    <n v="2"/>
    <n v="0"/>
    <n v="4.5815999999999999"/>
    <n v="0.4647369236065339"/>
  </r>
  <r>
    <x v="1188"/>
    <x v="22"/>
    <s v="OFF-AR-10000315"/>
    <x v="0"/>
    <x v="4"/>
    <n v="9.2099999999999991"/>
    <s v="CA-2018-164364"/>
    <n v="0"/>
    <n v="3"/>
    <n v="0"/>
    <n v="2.3025000000000002"/>
    <n v="0.45632477063632687"/>
  </r>
  <r>
    <x v="1188"/>
    <x v="12"/>
    <s v="TEC-PH-10000347"/>
    <x v="2"/>
    <x v="6"/>
    <n v="7.9200000000000008"/>
    <s v="CA-2018-134915"/>
    <n v="0"/>
    <n v="2"/>
    <n v="0.2"/>
    <n v="0.69299999999999984"/>
    <n v="0.41105220110552465"/>
  </r>
  <r>
    <x v="1189"/>
    <x v="22"/>
    <s v="FUR-CH-10001215"/>
    <x v="1"/>
    <x v="5"/>
    <n v="2404.7040000000002"/>
    <s v="CA-2018-122490"/>
    <n v="1"/>
    <n v="6"/>
    <n v="0.2"/>
    <n v="150.29399999999998"/>
    <n v="0.46529189879902266"/>
  </r>
  <r>
    <x v="1189"/>
    <x v="15"/>
    <s v="OFF-ST-10003716"/>
    <x v="0"/>
    <x v="1"/>
    <n v="720.06400000000008"/>
    <s v="CA-2018-165204"/>
    <n v="1"/>
    <n v="4"/>
    <n v="0.2"/>
    <n v="-63.005600000000015"/>
    <n v="0.44610841445725197"/>
  </r>
  <r>
    <x v="1189"/>
    <x v="10"/>
    <s v="TEC-MA-10002210"/>
    <x v="2"/>
    <x v="15"/>
    <n v="652.99500000000012"/>
    <s v="US-2018-165344"/>
    <n v="1"/>
    <n v="7"/>
    <n v="0.7"/>
    <n v="-935.95949999999993"/>
    <n v="0.5183572270896134"/>
  </r>
  <r>
    <x v="1189"/>
    <x v="20"/>
    <s v="TEC-PH-10004389"/>
    <x v="2"/>
    <x v="6"/>
    <n v="629.94999999999993"/>
    <s v="CA-2018-159156"/>
    <n v="1"/>
    <n v="5"/>
    <n v="0"/>
    <n v="163.78700000000003"/>
    <n v="0.41105220110552465"/>
  </r>
  <r>
    <x v="1189"/>
    <x v="22"/>
    <s v="OFF-BI-10001718"/>
    <x v="0"/>
    <x v="3"/>
    <n v="563.024"/>
    <s v="CA-2018-122490"/>
    <n v="0"/>
    <n v="11"/>
    <n v="0.2"/>
    <n v="190.02059999999997"/>
    <n v="0.46881743173671325"/>
  </r>
  <r>
    <x v="1189"/>
    <x v="22"/>
    <s v="OFF-ST-10000991"/>
    <x v="0"/>
    <x v="1"/>
    <n v="344.90999999999997"/>
    <s v="CA-2018-122490"/>
    <n v="0"/>
    <n v="3"/>
    <n v="0"/>
    <n v="10.347300000000004"/>
    <n v="0.44610841445725197"/>
  </r>
  <r>
    <x v="1189"/>
    <x v="1"/>
    <s v="OFF-ST-10003656"/>
    <x v="0"/>
    <x v="1"/>
    <n v="230.376"/>
    <s v="US-2018-119662"/>
    <n v="1"/>
    <n v="3"/>
    <n v="0.2"/>
    <n v="-48.954900000000002"/>
    <n v="0.44610841445725197"/>
  </r>
  <r>
    <x v="1189"/>
    <x v="0"/>
    <s v="FUR-BO-10003441"/>
    <x v="1"/>
    <x v="10"/>
    <n v="205.99919999999997"/>
    <s v="CA-2018-113873"/>
    <n v="1"/>
    <n v="3"/>
    <n v="0.32"/>
    <n v="-27.264600000000016"/>
    <n v="0.5176847302647779"/>
  </r>
  <r>
    <x v="1189"/>
    <x v="20"/>
    <s v="FUR-FU-10004845"/>
    <x v="1"/>
    <x v="8"/>
    <n v="154.94999999999999"/>
    <s v="CA-2018-112844"/>
    <n v="1"/>
    <n v="3"/>
    <n v="0"/>
    <n v="30.989999999999995"/>
    <n v="0.4595170286641902"/>
  </r>
  <r>
    <x v="1189"/>
    <x v="0"/>
    <s v="OFF-ST-10000943"/>
    <x v="0"/>
    <x v="1"/>
    <n v="61.792000000000002"/>
    <s v="CA-2018-113873"/>
    <n v="0"/>
    <n v="4"/>
    <n v="0.2"/>
    <n v="6.1792000000000016"/>
    <n v="0.44610841445725197"/>
  </r>
  <r>
    <x v="1189"/>
    <x v="20"/>
    <s v="TEC-PH-10003988"/>
    <x v="2"/>
    <x v="6"/>
    <n v="43.6"/>
    <s v="CA-2018-112844"/>
    <n v="0"/>
    <n v="4"/>
    <n v="0"/>
    <n v="12.208000000000002"/>
    <n v="0.41105220110552465"/>
  </r>
  <r>
    <x v="1189"/>
    <x v="4"/>
    <s v="TEC-PH-10003442"/>
    <x v="2"/>
    <x v="6"/>
    <n v="22"/>
    <s v="US-2018-140312"/>
    <n v="1"/>
    <n v="5"/>
    <n v="0.2"/>
    <n v="1.375"/>
    <n v="0.41105220110552465"/>
  </r>
  <r>
    <x v="1189"/>
    <x v="33"/>
    <s v="TEC-AC-10000927"/>
    <x v="2"/>
    <x v="9"/>
    <n v="239.92"/>
    <s v="US-2018-102904"/>
    <n v="1"/>
    <n v="8"/>
    <n v="0"/>
    <n v="23.99199999999999"/>
    <n v="0.52062335344040378"/>
  </r>
  <r>
    <x v="1189"/>
    <x v="20"/>
    <s v="TEC-AC-10004114"/>
    <x v="2"/>
    <x v="9"/>
    <n v="163.96"/>
    <s v="CA-2018-160416"/>
    <n v="1"/>
    <n v="4"/>
    <n v="0"/>
    <n v="70.502800000000008"/>
    <n v="0.52062335344040378"/>
  </r>
  <r>
    <x v="1189"/>
    <x v="4"/>
    <s v="TEC-AC-10000682"/>
    <x v="2"/>
    <x v="9"/>
    <n v="82.95"/>
    <s v="CA-2018-123624"/>
    <n v="1"/>
    <n v="5"/>
    <n v="0"/>
    <n v="29.032499999999999"/>
    <n v="0.52062335344040378"/>
  </r>
  <r>
    <x v="1189"/>
    <x v="10"/>
    <s v="TEC-AC-10002399"/>
    <x v="2"/>
    <x v="9"/>
    <n v="60.864000000000004"/>
    <s v="US-2018-165344"/>
    <n v="0"/>
    <n v="4"/>
    <n v="0.2"/>
    <n v="9.1295999999999964"/>
    <n v="0.52062335344040378"/>
  </r>
  <r>
    <x v="1189"/>
    <x v="10"/>
    <s v="OFF-BI-10003196"/>
    <x v="0"/>
    <x v="3"/>
    <n v="11.220000000000002"/>
    <s v="US-2018-165344"/>
    <n v="0"/>
    <n v="10"/>
    <n v="0.7"/>
    <n v="-7.4799999999999969"/>
    <n v="0.46881743173671325"/>
  </r>
  <r>
    <x v="1189"/>
    <x v="20"/>
    <s v="OFF-ST-10004634"/>
    <x v="0"/>
    <x v="1"/>
    <n v="11.21"/>
    <s v="CA-2018-133620"/>
    <n v="1"/>
    <n v="1"/>
    <n v="0"/>
    <n v="3.3629999999999995"/>
    <n v="0.44610841445725197"/>
  </r>
  <r>
    <x v="1189"/>
    <x v="0"/>
    <s v="OFF-AP-10004868"/>
    <x v="0"/>
    <x v="12"/>
    <n v="9.3239999999999981"/>
    <s v="US-2018-124926"/>
    <n v="1"/>
    <n v="6"/>
    <n v="0.8"/>
    <n v="-24.708599999999997"/>
    <n v="0.49507917887403441"/>
  </r>
  <r>
    <x v="1189"/>
    <x v="15"/>
    <s v="OFF-PA-10003424"/>
    <x v="0"/>
    <x v="0"/>
    <n v="8.9039999999999999"/>
    <s v="CA-2018-165204"/>
    <n v="0"/>
    <n v="3"/>
    <n v="0.2"/>
    <n v="3.3389999999999995"/>
    <n v="0.43613829632717294"/>
  </r>
  <r>
    <x v="1189"/>
    <x v="22"/>
    <s v="OFF-LA-10001613"/>
    <x v="0"/>
    <x v="2"/>
    <n v="8.64"/>
    <s v="CA-2018-122490"/>
    <n v="0"/>
    <n v="3"/>
    <n v="0"/>
    <n v="4.2336"/>
    <n v="0.4647369236065339"/>
  </r>
  <r>
    <x v="1189"/>
    <x v="16"/>
    <s v="OFF-AR-10002335"/>
    <x v="0"/>
    <x v="4"/>
    <n v="2.0640000000000001"/>
    <s v="US-2018-153633"/>
    <n v="1"/>
    <n v="1"/>
    <n v="0.2"/>
    <n v="0.15480000000000005"/>
    <n v="0.45632477063632687"/>
  </r>
  <r>
    <x v="1190"/>
    <x v="4"/>
    <s v="FUR-CH-10002965"/>
    <x v="1"/>
    <x v="5"/>
    <n v="321.56799999999998"/>
    <s v="CA-2018-152142"/>
    <n v="1"/>
    <n v="2"/>
    <n v="0.2"/>
    <n v="28.137200000000007"/>
    <n v="0.46529189879902266"/>
  </r>
  <r>
    <x v="1190"/>
    <x v="10"/>
    <s v="TEC-PH-10000011"/>
    <x v="2"/>
    <x v="6"/>
    <n v="119.93999999999998"/>
    <s v="CA-2018-138611"/>
    <n v="1"/>
    <n v="10"/>
    <n v="0.4"/>
    <n v="15.99199999999999"/>
    <n v="0.41105220110552465"/>
  </r>
  <r>
    <x v="1190"/>
    <x v="20"/>
    <s v="OFF-ST-10003996"/>
    <x v="0"/>
    <x v="1"/>
    <n v="96.359999999999985"/>
    <s v="CA-2018-137323"/>
    <n v="1"/>
    <n v="6"/>
    <n v="0"/>
    <n v="25.053599999999996"/>
    <n v="0.44610841445725197"/>
  </r>
  <r>
    <x v="1190"/>
    <x v="0"/>
    <s v="OFF-AR-10003582"/>
    <x v="0"/>
    <x v="4"/>
    <n v="45.04"/>
    <s v="US-2018-136679"/>
    <n v="1"/>
    <n v="2"/>
    <n v="0.2"/>
    <n v="4.5040000000000031"/>
    <n v="0.45632477063632687"/>
  </r>
  <r>
    <x v="1190"/>
    <x v="4"/>
    <s v="OFF-AR-10003504"/>
    <x v="0"/>
    <x v="4"/>
    <n v="34.24"/>
    <s v="CA-2018-124261"/>
    <n v="1"/>
    <n v="8"/>
    <n v="0"/>
    <n v="9.9295999999999971"/>
    <n v="0.45632477063632687"/>
  </r>
  <r>
    <x v="1190"/>
    <x v="0"/>
    <s v="OFF-BI-10003684"/>
    <x v="0"/>
    <x v="3"/>
    <n v="21.989999999999995"/>
    <s v="CA-2018-142489"/>
    <n v="1"/>
    <n v="5"/>
    <n v="0.8"/>
    <n v="-32.984999999999999"/>
    <n v="0.46881743173671325"/>
  </r>
  <r>
    <x v="1190"/>
    <x v="0"/>
    <s v="TEC-AC-10004855"/>
    <x v="2"/>
    <x v="9"/>
    <n v="167.95200000000003"/>
    <s v="US-2018-136679"/>
    <n v="0"/>
    <n v="6"/>
    <n v="0.2"/>
    <n v="-27.292200000000001"/>
    <n v="0.52062335344040378"/>
  </r>
  <r>
    <x v="1190"/>
    <x v="28"/>
    <s v="OFF-EN-10004459"/>
    <x v="0"/>
    <x v="11"/>
    <n v="15.28"/>
    <s v="US-2018-118157"/>
    <n v="1"/>
    <n v="2"/>
    <n v="0"/>
    <n v="7.4871999999999996"/>
    <n v="0.44424167803735209"/>
  </r>
  <r>
    <x v="1190"/>
    <x v="20"/>
    <s v="OFF-BI-10003669"/>
    <x v="0"/>
    <x v="3"/>
    <n v="8.64"/>
    <s v="CA-2018-106943"/>
    <n v="1"/>
    <n v="2"/>
    <n v="0.2"/>
    <n v="3.024"/>
    <n v="0.46881743173671325"/>
  </r>
  <r>
    <x v="1190"/>
    <x v="10"/>
    <s v="OFF-BI-10002949"/>
    <x v="0"/>
    <x v="3"/>
    <n v="3.6480000000000006"/>
    <s v="CA-2018-138611"/>
    <n v="0"/>
    <n v="2"/>
    <n v="0.7"/>
    <n v="-2.7967999999999993"/>
    <n v="0.46881743173671325"/>
  </r>
  <r>
    <x v="1191"/>
    <x v="16"/>
    <s v="FUR-FU-10001488"/>
    <x v="1"/>
    <x v="8"/>
    <n v="339.13600000000002"/>
    <s v="CA-2018-108112"/>
    <n v="1"/>
    <n v="4"/>
    <n v="0.2"/>
    <n v="0"/>
    <n v="0.4595170286641902"/>
  </r>
  <r>
    <x v="1191"/>
    <x v="16"/>
    <s v="FUR-FU-10003553"/>
    <x v="1"/>
    <x v="8"/>
    <n v="220.06399999999999"/>
    <s v="CA-2018-108112"/>
    <n v="0"/>
    <n v="4"/>
    <n v="0.2"/>
    <n v="55.016000000000012"/>
    <n v="0.4595170286641902"/>
  </r>
  <r>
    <x v="1192"/>
    <x v="4"/>
    <s v="TEC-MA-10000488"/>
    <x v="2"/>
    <x v="15"/>
    <n v="1919.9760000000001"/>
    <s v="CA-2018-136308"/>
    <n v="1"/>
    <n v="3"/>
    <n v="0.2"/>
    <n v="215.99729999999977"/>
    <n v="0.5183572270896134"/>
  </r>
  <r>
    <x v="1192"/>
    <x v="10"/>
    <s v="TEC-CO-10002095"/>
    <x v="2"/>
    <x v="16"/>
    <n v="899.98199999999997"/>
    <s v="CA-2018-160633"/>
    <n v="1"/>
    <n v="3"/>
    <n v="0.4"/>
    <n v="74.998499999999922"/>
    <n v="0.55185675810753509"/>
  </r>
  <r>
    <x v="1192"/>
    <x v="4"/>
    <s v="OFF-ST-10001963"/>
    <x v="0"/>
    <x v="1"/>
    <n v="811.28"/>
    <s v="CA-2018-137022"/>
    <n v="1"/>
    <n v="8"/>
    <n v="0"/>
    <n v="24.338399999999979"/>
    <n v="0.44610841445725197"/>
  </r>
  <r>
    <x v="1192"/>
    <x v="20"/>
    <s v="OFF-PA-10004092"/>
    <x v="0"/>
    <x v="0"/>
    <n v="146.82"/>
    <s v="US-2018-157896"/>
    <n v="1"/>
    <n v="3"/>
    <n v="0"/>
    <n v="73.41"/>
    <n v="0.43613829632717294"/>
  </r>
  <r>
    <x v="1192"/>
    <x v="22"/>
    <s v="FUR-FU-10003394"/>
    <x v="1"/>
    <x v="8"/>
    <n v="139.91999999999999"/>
    <s v="US-2018-107888"/>
    <n v="1"/>
    <n v="2"/>
    <n v="0"/>
    <n v="23.786399999999986"/>
    <n v="0.4595170286641902"/>
  </r>
  <r>
    <x v="1192"/>
    <x v="20"/>
    <s v="TEC-PH-10002583"/>
    <x v="2"/>
    <x v="6"/>
    <n v="119.94"/>
    <s v="US-2018-118598"/>
    <n v="1"/>
    <n v="6"/>
    <n v="0"/>
    <n v="5.9969999999999857"/>
    <n v="0.41105220110552465"/>
  </r>
  <r>
    <x v="1192"/>
    <x v="4"/>
    <s v="FUR-FU-10003268"/>
    <x v="1"/>
    <x v="8"/>
    <n v="119.94"/>
    <s v="CA-2018-157448"/>
    <n v="1"/>
    <n v="3"/>
    <n v="0"/>
    <n v="23.987999999999996"/>
    <n v="0.4595170286641902"/>
  </r>
  <r>
    <x v="1192"/>
    <x v="22"/>
    <s v="TEC-PH-10003171"/>
    <x v="2"/>
    <x v="6"/>
    <n v="107.88"/>
    <s v="US-2018-107888"/>
    <n v="0"/>
    <n v="3"/>
    <n v="0.2"/>
    <n v="10.787999999999997"/>
    <n v="0.41105220110552465"/>
  </r>
  <r>
    <x v="1192"/>
    <x v="10"/>
    <s v="OFF-AR-10004022"/>
    <x v="0"/>
    <x v="4"/>
    <n v="86.352000000000004"/>
    <s v="CA-2018-160633"/>
    <n v="0"/>
    <n v="3"/>
    <n v="0.2"/>
    <n v="5.3969999999999914"/>
    <n v="0.45632477063632687"/>
  </r>
  <r>
    <x v="1192"/>
    <x v="22"/>
    <s v="OFF-PA-10001363"/>
    <x v="0"/>
    <x v="0"/>
    <n v="73.679999999999993"/>
    <s v="US-2018-107888"/>
    <n v="0"/>
    <n v="6"/>
    <n v="0"/>
    <n v="34.629599999999996"/>
    <n v="0.43613829632717294"/>
  </r>
  <r>
    <x v="1192"/>
    <x v="20"/>
    <s v="TEC-MA-10003173"/>
    <x v="2"/>
    <x v="15"/>
    <n v="52.44"/>
    <s v="US-2018-114657"/>
    <n v="1"/>
    <n v="4"/>
    <n v="0"/>
    <n v="24.122399999999995"/>
    <n v="0.5183572270896134"/>
  </r>
  <r>
    <x v="1192"/>
    <x v="4"/>
    <s v="OFF-ST-10002486"/>
    <x v="0"/>
    <x v="1"/>
    <n v="48.86"/>
    <s v="CA-2018-100601"/>
    <n v="1"/>
    <n v="7"/>
    <n v="0"/>
    <n v="0.97719999999999807"/>
    <n v="0.44610841445725197"/>
  </r>
  <r>
    <x v="1192"/>
    <x v="22"/>
    <s v="OFF-ST-10003123"/>
    <x v="0"/>
    <x v="1"/>
    <n v="33.29"/>
    <s v="US-2018-107888"/>
    <n v="0"/>
    <n v="1"/>
    <n v="0"/>
    <n v="7.9895999999999994"/>
    <n v="0.44610841445725197"/>
  </r>
  <r>
    <x v="1192"/>
    <x v="4"/>
    <s v="OFF-AR-10000255"/>
    <x v="0"/>
    <x v="4"/>
    <n v="23.36"/>
    <s v="CA-2018-108091"/>
    <n v="1"/>
    <n v="4"/>
    <n v="0"/>
    <n v="6.073599999999999"/>
    <n v="0.45632477063632687"/>
  </r>
  <r>
    <x v="1192"/>
    <x v="10"/>
    <s v="TEC-AC-10002335"/>
    <x v="2"/>
    <x v="9"/>
    <n v="139.96000000000004"/>
    <s v="CA-2018-160633"/>
    <n v="0"/>
    <n v="5"/>
    <n v="0.2"/>
    <n v="-1.7495000000000118"/>
    <n v="0.52062335344040378"/>
  </r>
  <r>
    <x v="1192"/>
    <x v="4"/>
    <s v="FUR-FU-10001196"/>
    <x v="1"/>
    <x v="8"/>
    <n v="17.309999999999999"/>
    <s v="CA-2018-122945"/>
    <n v="1"/>
    <n v="3"/>
    <n v="0"/>
    <n v="5.1929999999999996"/>
    <n v="0.4595170286641902"/>
  </r>
  <r>
    <x v="1192"/>
    <x v="4"/>
    <s v="FUR-FU-10001847"/>
    <x v="1"/>
    <x v="8"/>
    <n v="12.419999999999998"/>
    <s v="CA-2018-157448"/>
    <n v="0"/>
    <n v="3"/>
    <n v="0"/>
    <n v="4.4711999999999996"/>
    <n v="0.4595170286641902"/>
  </r>
  <r>
    <x v="1192"/>
    <x v="10"/>
    <s v="OFF-BI-10002949"/>
    <x v="0"/>
    <x v="3"/>
    <n v="1.8240000000000003"/>
    <s v="CA-2018-121678"/>
    <n v="1"/>
    <n v="1"/>
    <n v="0.7"/>
    <n v="-1.3983999999999996"/>
    <n v="0.46881743173671325"/>
  </r>
  <r>
    <x v="1193"/>
    <x v="7"/>
    <s v="TEC-CO-10004722"/>
    <x v="2"/>
    <x v="16"/>
    <n v="10499.97"/>
    <s v="CA-2018-166709"/>
    <n v="1"/>
    <n v="3"/>
    <n v="0"/>
    <n v="5039.9856"/>
    <n v="0.55185675810753509"/>
  </r>
  <r>
    <x v="1193"/>
    <x v="20"/>
    <s v="OFF-ST-10000142"/>
    <x v="0"/>
    <x v="1"/>
    <n v="1247.6399999999999"/>
    <s v="CA-2018-128265"/>
    <n v="1"/>
    <n v="3"/>
    <n v="0"/>
    <n v="349.33919999999995"/>
    <n v="0.44610841445725197"/>
  </r>
  <r>
    <x v="1193"/>
    <x v="0"/>
    <s v="FUR-BO-10002202"/>
    <x v="1"/>
    <x v="10"/>
    <n v="327.73279999999994"/>
    <s v="CA-2018-124674"/>
    <n v="1"/>
    <n v="2"/>
    <n v="0.32"/>
    <n v="-14.458800000000025"/>
    <n v="0.5176847302647779"/>
  </r>
  <r>
    <x v="1193"/>
    <x v="25"/>
    <s v="OFF-PA-10002558"/>
    <x v="0"/>
    <x v="0"/>
    <n v="268.24"/>
    <s v="CA-2018-100902"/>
    <n v="1"/>
    <n v="7"/>
    <n v="0.2"/>
    <n v="93.883999999999986"/>
    <n v="0.43613829632717294"/>
  </r>
  <r>
    <x v="1193"/>
    <x v="5"/>
    <s v="TEC-PH-10004006"/>
    <x v="2"/>
    <x v="6"/>
    <n v="206.1"/>
    <s v="CA-2018-163629"/>
    <n v="1"/>
    <n v="5"/>
    <n v="0"/>
    <n v="55.647000000000006"/>
    <n v="0.41105220110552465"/>
  </r>
  <r>
    <x v="1193"/>
    <x v="20"/>
    <s v="FUR-FU-10004091"/>
    <x v="1"/>
    <x v="8"/>
    <n v="187.76"/>
    <s v="US-2018-155866"/>
    <n v="1"/>
    <n v="4"/>
    <n v="0"/>
    <n v="76.9816"/>
    <n v="0.4595170286641902"/>
  </r>
  <r>
    <x v="1193"/>
    <x v="32"/>
    <s v="OFF-AR-10001958"/>
    <x v="0"/>
    <x v="4"/>
    <n v="50.94"/>
    <s v="CA-2018-138163"/>
    <n v="1"/>
    <n v="3"/>
    <n v="0"/>
    <n v="14.263200000000001"/>
    <n v="0.45632477063632687"/>
  </r>
  <r>
    <x v="1193"/>
    <x v="36"/>
    <s v="OFF-BI-10000050"/>
    <x v="0"/>
    <x v="3"/>
    <n v="43.8"/>
    <s v="US-2018-116505"/>
    <n v="1"/>
    <n v="6"/>
    <n v="0"/>
    <n v="20.585999999999999"/>
    <n v="0.46881743173671325"/>
  </r>
  <r>
    <x v="1193"/>
    <x v="20"/>
    <s v="OFF-PA-10004735"/>
    <x v="0"/>
    <x v="0"/>
    <n v="38.880000000000003"/>
    <s v="US-2018-155866"/>
    <n v="0"/>
    <n v="6"/>
    <n v="0"/>
    <n v="18.662400000000002"/>
    <n v="0.43613829632717294"/>
  </r>
  <r>
    <x v="1193"/>
    <x v="6"/>
    <s v="OFF-AP-10004036"/>
    <x v="0"/>
    <x v="12"/>
    <n v="35.04"/>
    <s v="CA-2018-165687"/>
    <n v="1"/>
    <n v="2"/>
    <n v="0"/>
    <n v="12.263999999999999"/>
    <n v="0.49507917887403441"/>
  </r>
  <r>
    <x v="1193"/>
    <x v="11"/>
    <s v="OFF-PA-10003205"/>
    <x v="0"/>
    <x v="0"/>
    <n v="19.608000000000001"/>
    <s v="CA-2018-158120"/>
    <n v="1"/>
    <n v="3"/>
    <n v="0.2"/>
    <n v="6.6177000000000001"/>
    <n v="0.43613829632717294"/>
  </r>
  <r>
    <x v="1193"/>
    <x v="25"/>
    <s v="TEC-AC-10003174"/>
    <x v="2"/>
    <x v="9"/>
    <n v="431.16000000000008"/>
    <s v="CA-2018-100902"/>
    <n v="0"/>
    <n v="5"/>
    <n v="0.2"/>
    <n v="107.78999999999996"/>
    <n v="0.52062335344040378"/>
  </r>
  <r>
    <x v="1193"/>
    <x v="1"/>
    <s v="TEC-AC-10003610"/>
    <x v="2"/>
    <x v="9"/>
    <n v="239.96000000000004"/>
    <s v="CA-2018-141719"/>
    <n v="1"/>
    <n v="5"/>
    <n v="0.2"/>
    <n v="83.98599999999999"/>
    <n v="0.52062335344040378"/>
  </r>
  <r>
    <x v="1193"/>
    <x v="5"/>
    <s v="TEC-AC-10001539"/>
    <x v="2"/>
    <x v="9"/>
    <n v="79.989999999999995"/>
    <s v="CA-2018-163629"/>
    <n v="0"/>
    <n v="1"/>
    <n v="0"/>
    <n v="28.796399999999998"/>
    <n v="0.52062335344040378"/>
  </r>
  <r>
    <x v="1193"/>
    <x v="22"/>
    <s v="OFF-BI-10002103"/>
    <x v="0"/>
    <x v="3"/>
    <n v="13.904"/>
    <s v="CA-2018-118122"/>
    <n v="1"/>
    <n v="2"/>
    <n v="0.2"/>
    <n v="4.5187999999999997"/>
    <n v="0.46881743173671325"/>
  </r>
  <r>
    <x v="1193"/>
    <x v="11"/>
    <s v="OFF-BI-10002813"/>
    <x v="0"/>
    <x v="3"/>
    <n v="4.1580000000000004"/>
    <s v="CA-2018-158120"/>
    <n v="0"/>
    <n v="7"/>
    <n v="0.7"/>
    <n v="-3.4649999999999999"/>
    <n v="0.46881743173671325"/>
  </r>
  <r>
    <x v="1194"/>
    <x v="16"/>
    <s v="OFF-AP-10002684"/>
    <x v="0"/>
    <x v="12"/>
    <n v="389.05600000000004"/>
    <s v="CA-2018-104864"/>
    <n v="1"/>
    <n v="4"/>
    <n v="0.2"/>
    <n v="48.631999999999948"/>
    <n v="0.49507917887403441"/>
  </r>
  <r>
    <x v="1194"/>
    <x v="22"/>
    <s v="OFF-ST-10003442"/>
    <x v="0"/>
    <x v="1"/>
    <n v="169.68"/>
    <s v="US-2018-132444"/>
    <n v="1"/>
    <n v="6"/>
    <n v="0"/>
    <n v="45.813600000000001"/>
    <n v="0.44610841445725197"/>
  </r>
  <r>
    <x v="1194"/>
    <x v="1"/>
    <s v="FUR-CH-10000422"/>
    <x v="1"/>
    <x v="5"/>
    <n v="127.38599999999998"/>
    <s v="CA-2018-160122"/>
    <n v="1"/>
    <n v="2"/>
    <n v="0.3"/>
    <n v="-25.477199999999982"/>
    <n v="0.46529189879902266"/>
  </r>
  <r>
    <x v="1194"/>
    <x v="22"/>
    <s v="OFF-ST-10000563"/>
    <x v="0"/>
    <x v="1"/>
    <n v="95.94"/>
    <s v="US-2018-132444"/>
    <n v="0"/>
    <n v="3"/>
    <n v="0"/>
    <n v="9.5940000000000012"/>
    <n v="0.44610841445725197"/>
  </r>
  <r>
    <x v="1194"/>
    <x v="21"/>
    <s v="OFF-ST-10001321"/>
    <x v="0"/>
    <x v="1"/>
    <n v="92.52"/>
    <s v="CA-2018-107825"/>
    <n v="1"/>
    <n v="6"/>
    <n v="0"/>
    <n v="24.980400000000007"/>
    <n v="0.44610841445725197"/>
  </r>
  <r>
    <x v="1194"/>
    <x v="16"/>
    <s v="OFF-ST-10002301"/>
    <x v="0"/>
    <x v="1"/>
    <n v="81.360000000000014"/>
    <s v="CA-2018-104864"/>
    <n v="0"/>
    <n v="5"/>
    <n v="0.2"/>
    <n v="-19.323000000000011"/>
    <n v="0.44610841445725197"/>
  </r>
  <r>
    <x v="1194"/>
    <x v="20"/>
    <s v="TEC-PH-10000923"/>
    <x v="2"/>
    <x v="6"/>
    <n v="74.95"/>
    <s v="CA-2018-104913"/>
    <n v="1"/>
    <n v="5"/>
    <n v="0"/>
    <n v="36.725500000000004"/>
    <n v="0.41105220110552465"/>
  </r>
  <r>
    <x v="1194"/>
    <x v="1"/>
    <s v="OFF-EN-10002592"/>
    <x v="0"/>
    <x v="11"/>
    <n v="55.584000000000003"/>
    <s v="CA-2018-160122"/>
    <n v="0"/>
    <n v="6"/>
    <n v="0.2"/>
    <n v="20.844000000000001"/>
    <n v="0.44424167803735209"/>
  </r>
  <r>
    <x v="1194"/>
    <x v="16"/>
    <s v="OFF-PA-10001977"/>
    <x v="0"/>
    <x v="0"/>
    <n v="44.384"/>
    <s v="CA-2018-167871"/>
    <n v="1"/>
    <n v="1"/>
    <n v="0.2"/>
    <n v="15.534399999999998"/>
    <n v="0.43613829632717294"/>
  </r>
  <r>
    <x v="1194"/>
    <x v="16"/>
    <s v="OFF-PA-10003309"/>
    <x v="0"/>
    <x v="0"/>
    <n v="41.472000000000008"/>
    <s v="CA-2018-104864"/>
    <n v="0"/>
    <n v="8"/>
    <n v="0.2"/>
    <n v="14.5152"/>
    <n v="0.43613829632717294"/>
  </r>
  <r>
    <x v="1194"/>
    <x v="10"/>
    <s v="OFF-AR-10001860"/>
    <x v="0"/>
    <x v="4"/>
    <n v="38.864000000000004"/>
    <s v="US-2018-158946"/>
    <n v="1"/>
    <n v="7"/>
    <n v="0.2"/>
    <n v="7.7728000000000002"/>
    <n v="0.45632477063632687"/>
  </r>
  <r>
    <x v="1194"/>
    <x v="21"/>
    <s v="OFF-ST-10000777"/>
    <x v="0"/>
    <x v="1"/>
    <n v="37.76"/>
    <s v="CA-2018-107825"/>
    <n v="0"/>
    <n v="1"/>
    <n v="0"/>
    <n v="10.572800000000001"/>
    <n v="0.44610841445725197"/>
  </r>
  <r>
    <x v="1194"/>
    <x v="16"/>
    <s v="OFF-PA-10004609"/>
    <x v="0"/>
    <x v="0"/>
    <n v="20.736000000000004"/>
    <s v="CA-2018-104864"/>
    <n v="0"/>
    <n v="4"/>
    <n v="0.2"/>
    <n v="7.2576000000000001"/>
    <n v="0.43613829632717294"/>
  </r>
  <r>
    <x v="1194"/>
    <x v="16"/>
    <s v="OFF-BI-10001636"/>
    <x v="0"/>
    <x v="3"/>
    <n v="20.232000000000003"/>
    <s v="CA-2018-104864"/>
    <n v="0"/>
    <n v="8"/>
    <n v="0.7"/>
    <n v="-16.185600000000001"/>
    <n v="0.46881743173671325"/>
  </r>
  <r>
    <x v="1194"/>
    <x v="14"/>
    <s v="FUR-FU-10002597"/>
    <x v="1"/>
    <x v="8"/>
    <n v="19.760000000000002"/>
    <s v="CA-2018-143434"/>
    <n v="1"/>
    <n v="4"/>
    <n v="0"/>
    <n v="8.2992000000000008"/>
    <n v="0.4595170286641902"/>
  </r>
  <r>
    <x v="1194"/>
    <x v="22"/>
    <s v="TEC-AC-10003832"/>
    <x v="2"/>
    <x v="9"/>
    <n v="132.52000000000001"/>
    <s v="US-2018-132444"/>
    <n v="0"/>
    <n v="4"/>
    <n v="0"/>
    <n v="54.333200000000005"/>
    <n v="0.52062335344040378"/>
  </r>
  <r>
    <x v="1194"/>
    <x v="22"/>
    <s v="OFF-BI-10001116"/>
    <x v="0"/>
    <x v="3"/>
    <n v="8.4480000000000004"/>
    <s v="US-2018-132444"/>
    <n v="0"/>
    <n v="2"/>
    <n v="0.2"/>
    <n v="2.9568000000000003"/>
    <n v="0.46881743173671325"/>
  </r>
  <r>
    <x v="1194"/>
    <x v="21"/>
    <s v="OFF-LA-10003720"/>
    <x v="0"/>
    <x v="2"/>
    <n v="7.38"/>
    <s v="CA-2018-107825"/>
    <n v="0"/>
    <n v="2"/>
    <n v="0"/>
    <n v="3.4685999999999999"/>
    <n v="0.4647369236065339"/>
  </r>
  <r>
    <x v="1194"/>
    <x v="21"/>
    <s v="FUR-FU-10000206"/>
    <x v="1"/>
    <x v="8"/>
    <n v="5.82"/>
    <s v="CA-2018-107825"/>
    <n v="0"/>
    <n v="2"/>
    <n v="0"/>
    <n v="2.7353999999999998"/>
    <n v="0.4595170286641902"/>
  </r>
  <r>
    <x v="1194"/>
    <x v="22"/>
    <s v="OFF-FA-10000611"/>
    <x v="0"/>
    <x v="7"/>
    <n v="2.96"/>
    <s v="US-2018-132444"/>
    <n v="0"/>
    <n v="2"/>
    <n v="0"/>
    <n v="1.4207999999999998"/>
    <n v="0.51168203684699509"/>
  </r>
  <r>
    <x v="1194"/>
    <x v="16"/>
    <s v="OFF-SU-10001225"/>
    <x v="0"/>
    <x v="14"/>
    <n v="2.9440000000000004"/>
    <s v="CA-2018-167871"/>
    <n v="0"/>
    <n v="1"/>
    <n v="0.2"/>
    <n v="-0.66240000000000021"/>
    <n v="0.53938093436526824"/>
  </r>
  <r>
    <x v="1195"/>
    <x v="20"/>
    <s v="OFF-AP-10003849"/>
    <x v="0"/>
    <x v="12"/>
    <n v="2504.7399999999998"/>
    <s v="CA-2018-168858"/>
    <n v="1"/>
    <n v="7"/>
    <n v="0"/>
    <n v="626.18499999999995"/>
    <n v="0.49507917887403441"/>
  </r>
  <r>
    <x v="1195"/>
    <x v="0"/>
    <s v="OFF-BI-10003527"/>
    <x v="0"/>
    <x v="3"/>
    <n v="1525.1879999999996"/>
    <s v="CA-2018-131254"/>
    <n v="1"/>
    <n v="6"/>
    <n v="0.8"/>
    <n v="-2287.7820000000002"/>
    <n v="0.46881743173671325"/>
  </r>
  <r>
    <x v="1195"/>
    <x v="3"/>
    <s v="FUR-FU-10004665"/>
    <x v="1"/>
    <x v="8"/>
    <n v="821.87999999999988"/>
    <s v="CA-2018-101042"/>
    <n v="1"/>
    <n v="6"/>
    <n v="0"/>
    <n v="213.68880000000001"/>
    <n v="0.4595170286641902"/>
  </r>
  <r>
    <x v="1195"/>
    <x v="0"/>
    <s v="FUR-TA-10002622"/>
    <x v="1"/>
    <x v="13"/>
    <n v="718.11599999999987"/>
    <s v="CA-2018-112529"/>
    <n v="1"/>
    <n v="6"/>
    <n v="0.3"/>
    <n v="-71.811599999999999"/>
    <n v="0.55975208308209756"/>
  </r>
  <r>
    <x v="1195"/>
    <x v="0"/>
    <s v="FUR-CH-10004675"/>
    <x v="1"/>
    <x v="5"/>
    <n v="305.31200000000001"/>
    <s v="US-2018-137491"/>
    <n v="1"/>
    <n v="2"/>
    <n v="0.3"/>
    <n v="-8.7232000000000198"/>
    <n v="0.46529189879902266"/>
  </r>
  <r>
    <x v="1195"/>
    <x v="4"/>
    <s v="OFF-ST-10000675"/>
    <x v="0"/>
    <x v="1"/>
    <n v="305.01"/>
    <s v="CA-2018-126242"/>
    <n v="1"/>
    <n v="9"/>
    <n v="0"/>
    <n v="76.252499999999998"/>
    <n v="0.44610841445725197"/>
  </r>
  <r>
    <x v="1195"/>
    <x v="0"/>
    <s v="FUR-CH-10001973"/>
    <x v="1"/>
    <x v="5"/>
    <n v="233.05799999999999"/>
    <s v="US-2018-139969"/>
    <n v="1"/>
    <n v="3"/>
    <n v="0.3"/>
    <n v="-53.270399999999995"/>
    <n v="0.46529189879902266"/>
  </r>
  <r>
    <x v="1195"/>
    <x v="1"/>
    <s v="FUR-TA-10002533"/>
    <x v="1"/>
    <x v="13"/>
    <n v="219.07500000000002"/>
    <s v="US-2018-152380"/>
    <n v="1"/>
    <n v="3"/>
    <n v="0.5"/>
    <n v="-131.44500000000005"/>
    <n v="0.55975208308209756"/>
  </r>
  <r>
    <x v="1195"/>
    <x v="0"/>
    <s v="FUR-CH-10003774"/>
    <x v="1"/>
    <x v="5"/>
    <n v="191.05799999999999"/>
    <s v="CA-2018-131254"/>
    <n v="0"/>
    <n v="3"/>
    <n v="0.3"/>
    <n v="-46.399800000000013"/>
    <n v="0.46529189879902266"/>
  </r>
  <r>
    <x v="1195"/>
    <x v="0"/>
    <s v="OFF-AR-10003373"/>
    <x v="0"/>
    <x v="4"/>
    <n v="99.13600000000001"/>
    <s v="CA-2018-158876"/>
    <n v="1"/>
    <n v="4"/>
    <n v="0.2"/>
    <n v="8.674399999999995"/>
    <n v="0.45632477063632687"/>
  </r>
  <r>
    <x v="1195"/>
    <x v="20"/>
    <s v="FUR-TA-10001676"/>
    <x v="1"/>
    <x v="13"/>
    <n v="79.97399999999999"/>
    <s v="CA-2018-143021"/>
    <n v="1"/>
    <n v="3"/>
    <n v="0.4"/>
    <n v="-29.323800000000006"/>
    <n v="0.55975208308209756"/>
  </r>
  <r>
    <x v="1195"/>
    <x v="10"/>
    <s v="OFF-BI-10003984"/>
    <x v="0"/>
    <x v="3"/>
    <n v="59.913000000000011"/>
    <s v="US-2018-108014"/>
    <n v="1"/>
    <n v="7"/>
    <n v="0.7"/>
    <n v="-45.933299999999988"/>
    <n v="0.46881743173671325"/>
  </r>
  <r>
    <x v="1195"/>
    <x v="20"/>
    <s v="OFF-BI-10001628"/>
    <x v="0"/>
    <x v="3"/>
    <n v="58.407999999999994"/>
    <s v="CA-2018-143021"/>
    <n v="0"/>
    <n v="7"/>
    <n v="0.2"/>
    <n v="18.252499999999998"/>
    <n v="0.46881743173671325"/>
  </r>
  <r>
    <x v="1195"/>
    <x v="20"/>
    <s v="OFF-BI-10000404"/>
    <x v="0"/>
    <x v="3"/>
    <n v="41.28"/>
    <s v="CA-2018-162929"/>
    <n v="1"/>
    <n v="6"/>
    <n v="0.2"/>
    <n v="13.931999999999999"/>
    <n v="0.46881743173671325"/>
  </r>
  <r>
    <x v="1195"/>
    <x v="4"/>
    <s v="TEC-PH-10000376"/>
    <x v="2"/>
    <x v="6"/>
    <n v="31.968000000000004"/>
    <s v="CA-2018-121468"/>
    <n v="1"/>
    <n v="4"/>
    <n v="0.2"/>
    <n v="2.3976000000000006"/>
    <n v="0.41105220110552465"/>
  </r>
  <r>
    <x v="1195"/>
    <x v="0"/>
    <s v="OFF-AR-10001915"/>
    <x v="0"/>
    <x v="4"/>
    <n v="31.776"/>
    <s v="CA-2018-112529"/>
    <n v="0"/>
    <n v="4"/>
    <n v="0.2"/>
    <n v="8.7384000000000022"/>
    <n v="0.45632477063632687"/>
  </r>
  <r>
    <x v="1195"/>
    <x v="6"/>
    <s v="OFF-FA-10000624"/>
    <x v="0"/>
    <x v="7"/>
    <n v="25.060000000000002"/>
    <s v="CA-2018-110926"/>
    <n v="1"/>
    <n v="7"/>
    <n v="0"/>
    <n v="12.530000000000001"/>
    <n v="0.51168203684699509"/>
  </r>
  <r>
    <x v="1195"/>
    <x v="6"/>
    <s v="OFF-AR-10001177"/>
    <x v="0"/>
    <x v="4"/>
    <n v="22.959999999999997"/>
    <s v="CA-2018-146458"/>
    <n v="1"/>
    <n v="7"/>
    <n v="0"/>
    <n v="6.6583999999999968"/>
    <n v="0.45632477063632687"/>
  </r>
  <r>
    <x v="1195"/>
    <x v="3"/>
    <s v="OFF-BI-10000088"/>
    <x v="0"/>
    <x v="3"/>
    <n v="21.96"/>
    <s v="CA-2018-101042"/>
    <n v="0"/>
    <n v="2"/>
    <n v="0"/>
    <n v="10.760400000000001"/>
    <n v="0.46881743173671325"/>
  </r>
  <r>
    <x v="1195"/>
    <x v="4"/>
    <s v="FUR-FU-10002685"/>
    <x v="1"/>
    <x v="8"/>
    <n v="18.7"/>
    <s v="CA-2018-126242"/>
    <n v="0"/>
    <n v="1"/>
    <n v="0"/>
    <n v="7.1059999999999999"/>
    <n v="0.4595170286641902"/>
  </r>
  <r>
    <x v="1195"/>
    <x v="0"/>
    <s v="OFF-PA-10000308"/>
    <x v="0"/>
    <x v="0"/>
    <n v="16.896000000000001"/>
    <s v="CA-2018-158876"/>
    <n v="0"/>
    <n v="4"/>
    <n v="0.2"/>
    <n v="5.2799999999999994"/>
    <n v="0.43613829632717294"/>
  </r>
  <r>
    <x v="1195"/>
    <x v="20"/>
    <s v="OFF-EN-10001415"/>
    <x v="0"/>
    <x v="11"/>
    <n v="16.740000000000002"/>
    <s v="CA-2018-168858"/>
    <n v="0"/>
    <n v="3"/>
    <n v="0"/>
    <n v="8.370000000000001"/>
    <n v="0.44424167803735209"/>
  </r>
  <r>
    <x v="1195"/>
    <x v="0"/>
    <s v="FUR-FU-10001967"/>
    <x v="1"/>
    <x v="8"/>
    <n v="15.991999999999999"/>
    <s v="CA-2018-158876"/>
    <n v="0"/>
    <n v="2"/>
    <n v="0.6"/>
    <n v="-13.992999999999999"/>
    <n v="0.4595170286641902"/>
  </r>
  <r>
    <x v="1195"/>
    <x v="20"/>
    <s v="OFF-PA-10002986"/>
    <x v="0"/>
    <x v="0"/>
    <n v="13.36"/>
    <s v="CA-2018-162929"/>
    <n v="0"/>
    <n v="2"/>
    <n v="0"/>
    <n v="6.4127999999999998"/>
    <n v="0.43613829632717294"/>
  </r>
  <r>
    <x v="1195"/>
    <x v="0"/>
    <s v="OFF-AR-10003876"/>
    <x v="0"/>
    <x v="4"/>
    <n v="13.040000000000001"/>
    <s v="CA-2018-131254"/>
    <n v="0"/>
    <n v="5"/>
    <n v="0.2"/>
    <n v="3.9120000000000004"/>
    <n v="0.45632477063632687"/>
  </r>
  <r>
    <x v="1195"/>
    <x v="0"/>
    <s v="OFF-SU-10001165"/>
    <x v="0"/>
    <x v="14"/>
    <n v="6.6720000000000006"/>
    <s v="CA-2018-158876"/>
    <n v="0"/>
    <n v="1"/>
    <n v="0.2"/>
    <n v="0.50039999999999996"/>
    <n v="0.53938093436526824"/>
  </r>
  <r>
    <x v="1196"/>
    <x v="20"/>
    <s v="TEC-PH-10001459"/>
    <x v="2"/>
    <x v="6"/>
    <n v="1259.97"/>
    <s v="CA-2018-111556"/>
    <n v="1"/>
    <n v="3"/>
    <n v="0"/>
    <n v="327.59220000000005"/>
    <n v="0.41105220110552465"/>
  </r>
  <r>
    <x v="1196"/>
    <x v="20"/>
    <s v="TEC-PH-10001363"/>
    <x v="2"/>
    <x v="6"/>
    <n v="569.99"/>
    <s v="CA-2018-120404"/>
    <n v="1"/>
    <n v="1"/>
    <n v="0"/>
    <n v="170.99699999999996"/>
    <n v="0.41105220110552465"/>
  </r>
  <r>
    <x v="1196"/>
    <x v="4"/>
    <s v="FUR-CH-10003956"/>
    <x v="1"/>
    <x v="5"/>
    <n v="283.92"/>
    <s v="US-2018-110996"/>
    <n v="1"/>
    <n v="5"/>
    <n v="0.2"/>
    <n v="-46.137000000000029"/>
    <n v="0.46529189879902266"/>
  </r>
  <r>
    <x v="1196"/>
    <x v="15"/>
    <s v="FUR-CH-10001482"/>
    <x v="1"/>
    <x v="5"/>
    <n v="209.56799999999998"/>
    <s v="CA-2018-103499"/>
    <n v="1"/>
    <n v="2"/>
    <n v="0.2"/>
    <n v="-23.576400000000007"/>
    <n v="0.46529189879902266"/>
  </r>
  <r>
    <x v="1196"/>
    <x v="20"/>
    <s v="FUR-BO-10003159"/>
    <x v="1"/>
    <x v="10"/>
    <n v="183.96800000000002"/>
    <s v="CA-2018-111556"/>
    <n v="0"/>
    <n v="2"/>
    <n v="0.2"/>
    <n v="-25.295600000000022"/>
    <n v="0.5176847302647779"/>
  </r>
  <r>
    <x v="1196"/>
    <x v="4"/>
    <s v="OFF-BI-10000069"/>
    <x v="0"/>
    <x v="3"/>
    <n v="84.056000000000012"/>
    <s v="CA-2018-118731"/>
    <n v="1"/>
    <n v="7"/>
    <n v="0.2"/>
    <n v="27.318199999999983"/>
    <n v="0.46881743173671325"/>
  </r>
  <r>
    <x v="1196"/>
    <x v="10"/>
    <s v="FUR-FU-10001861"/>
    <x v="1"/>
    <x v="8"/>
    <n v="77.599999999999994"/>
    <s v="US-2018-161193"/>
    <n v="1"/>
    <n v="5"/>
    <n v="0.2"/>
    <n v="28.129999999999995"/>
    <n v="0.4595170286641902"/>
  </r>
  <r>
    <x v="1196"/>
    <x v="20"/>
    <s v="OFF-AR-10004602"/>
    <x v="0"/>
    <x v="4"/>
    <n v="68.97"/>
    <s v="CA-2018-111556"/>
    <n v="0"/>
    <n v="3"/>
    <n v="0"/>
    <n v="19.311600000000002"/>
    <n v="0.45632477063632687"/>
  </r>
  <r>
    <x v="1196"/>
    <x v="20"/>
    <s v="FUR-FU-10000820"/>
    <x v="1"/>
    <x v="8"/>
    <n v="50.97"/>
    <s v="CA-2018-120404"/>
    <n v="0"/>
    <n v="3"/>
    <n v="0"/>
    <n v="9.1745999999999981"/>
    <n v="0.4595170286641902"/>
  </r>
  <r>
    <x v="1196"/>
    <x v="20"/>
    <s v="OFF-PA-10003651"/>
    <x v="0"/>
    <x v="0"/>
    <n v="46.76"/>
    <s v="CA-2018-111556"/>
    <n v="0"/>
    <n v="7"/>
    <n v="0"/>
    <n v="22.444800000000001"/>
    <n v="0.43613829632717294"/>
  </r>
  <r>
    <x v="1196"/>
    <x v="4"/>
    <s v="FUR-FU-10003347"/>
    <x v="1"/>
    <x v="8"/>
    <n v="42.599999999999994"/>
    <s v="CA-2018-118731"/>
    <n v="0"/>
    <n v="3"/>
    <n v="0"/>
    <n v="16.614000000000001"/>
    <n v="0.4595170286641902"/>
  </r>
  <r>
    <x v="1196"/>
    <x v="25"/>
    <s v="OFF-AR-10004790"/>
    <x v="0"/>
    <x v="4"/>
    <n v="28.728000000000002"/>
    <s v="CA-2018-121818"/>
    <n v="1"/>
    <n v="3"/>
    <n v="0.2"/>
    <n v="1.7954999999999988"/>
    <n v="0.45632477063632687"/>
  </r>
  <r>
    <x v="1196"/>
    <x v="3"/>
    <s v="FUR-FU-10000629"/>
    <x v="1"/>
    <x v="8"/>
    <n v="27.58"/>
    <s v="CA-2018-154123"/>
    <n v="1"/>
    <n v="2"/>
    <n v="0"/>
    <n v="11.583600000000001"/>
    <n v="0.4595170286641902"/>
  </r>
  <r>
    <x v="1196"/>
    <x v="25"/>
    <s v="OFF-AR-10000203"/>
    <x v="0"/>
    <x v="4"/>
    <n v="23.968000000000004"/>
    <s v="CA-2018-121818"/>
    <n v="0"/>
    <n v="7"/>
    <n v="0.2"/>
    <n v="2.696399999999997"/>
    <n v="0.45632477063632687"/>
  </r>
  <r>
    <x v="1196"/>
    <x v="28"/>
    <s v="OFF-AR-10001026"/>
    <x v="0"/>
    <x v="4"/>
    <n v="22"/>
    <s v="CA-2018-146724"/>
    <n v="1"/>
    <n v="10"/>
    <n v="0"/>
    <n v="9.6800000000000015"/>
    <n v="0.45632477063632687"/>
  </r>
  <r>
    <x v="1196"/>
    <x v="20"/>
    <s v="TEC-AC-10003433"/>
    <x v="2"/>
    <x v="9"/>
    <n v="2.9699999999999998"/>
    <s v="CA-2018-120404"/>
    <n v="0"/>
    <n v="3"/>
    <n v="0"/>
    <n v="1.3365"/>
    <n v="0.52062335344040378"/>
  </r>
  <r>
    <x v="1196"/>
    <x v="10"/>
    <s v="FUR-FU-10000206"/>
    <x v="1"/>
    <x v="8"/>
    <n v="4.6560000000000006"/>
    <s v="US-2018-161193"/>
    <n v="0"/>
    <n v="2"/>
    <n v="0.2"/>
    <n v="1.5713999999999997"/>
    <n v="0.4595170286641902"/>
  </r>
  <r>
    <x v="1197"/>
    <x v="22"/>
    <s v="TEC-MA-10002073"/>
    <x v="2"/>
    <x v="15"/>
    <n v="1039.992"/>
    <s v="CA-2018-110443"/>
    <n v="1"/>
    <n v="1"/>
    <n v="0.2"/>
    <n v="103.99920000000003"/>
    <n v="0.5183572270896134"/>
  </r>
  <r>
    <x v="1197"/>
    <x v="4"/>
    <s v="TEC-PH-10004165"/>
    <x v="2"/>
    <x v="6"/>
    <n v="659.97600000000011"/>
    <s v="CA-2018-103380"/>
    <n v="1"/>
    <n v="3"/>
    <n v="0.2"/>
    <n v="49.498199999999969"/>
    <n v="0.41105220110552465"/>
  </r>
  <r>
    <x v="1197"/>
    <x v="22"/>
    <s v="OFF-BI-10001670"/>
    <x v="0"/>
    <x v="3"/>
    <n v="150.80000000000001"/>
    <s v="CA-2018-110443"/>
    <n v="0"/>
    <n v="5"/>
    <n v="0.2"/>
    <n v="56.55"/>
    <n v="0.46881743173671325"/>
  </r>
  <r>
    <x v="1197"/>
    <x v="22"/>
    <s v="FUR-TA-10004767"/>
    <x v="1"/>
    <x v="13"/>
    <n v="70.98"/>
    <s v="CA-2018-142888"/>
    <n v="1"/>
    <n v="1"/>
    <n v="0"/>
    <n v="20.584199999999996"/>
    <n v="0.55975208308209756"/>
  </r>
  <r>
    <x v="1197"/>
    <x v="4"/>
    <s v="OFF-ST-10003442"/>
    <x v="0"/>
    <x v="1"/>
    <n v="56.56"/>
    <s v="CA-2018-103380"/>
    <n v="0"/>
    <n v="2"/>
    <n v="0"/>
    <n v="15.2712"/>
    <n v="0.44610841445725197"/>
  </r>
  <r>
    <x v="1197"/>
    <x v="0"/>
    <s v="TEC-PH-10003555"/>
    <x v="2"/>
    <x v="6"/>
    <n v="55.176000000000002"/>
    <s v="CA-2018-157420"/>
    <n v="1"/>
    <n v="3"/>
    <n v="0.2"/>
    <n v="-12.414599999999997"/>
    <n v="0.41105220110552465"/>
  </r>
  <r>
    <x v="1197"/>
    <x v="22"/>
    <s v="OFF-PA-10003797"/>
    <x v="0"/>
    <x v="0"/>
    <n v="51.84"/>
    <s v="CA-2018-110443"/>
    <n v="0"/>
    <n v="8"/>
    <n v="0"/>
    <n v="24.883200000000002"/>
    <n v="0.43613829632717294"/>
  </r>
  <r>
    <x v="1197"/>
    <x v="4"/>
    <s v="OFF-BI-10001191"/>
    <x v="0"/>
    <x v="3"/>
    <n v="40.736000000000004"/>
    <s v="CA-2018-105130"/>
    <n v="1"/>
    <n v="2"/>
    <n v="0.2"/>
    <n v="14.7668"/>
    <n v="0.46881743173671325"/>
  </r>
  <r>
    <x v="1197"/>
    <x v="2"/>
    <s v="OFF-ST-10002444"/>
    <x v="0"/>
    <x v="1"/>
    <n v="39.295999999999999"/>
    <s v="CA-2018-100811"/>
    <n v="1"/>
    <n v="4"/>
    <n v="0.2"/>
    <n v="3.9295999999999989"/>
    <n v="0.44610841445725197"/>
  </r>
  <r>
    <x v="1197"/>
    <x v="20"/>
    <s v="FUR-FU-10003535"/>
    <x v="1"/>
    <x v="8"/>
    <n v="27.42"/>
    <s v="CA-2018-107874"/>
    <n v="1"/>
    <n v="1"/>
    <n v="0"/>
    <n v="11.2422"/>
    <n v="0.4595170286641902"/>
  </r>
  <r>
    <x v="1197"/>
    <x v="4"/>
    <s v="OFF-AR-10003394"/>
    <x v="0"/>
    <x v="4"/>
    <n v="11.76"/>
    <s v="CA-2018-105130"/>
    <n v="0"/>
    <n v="4"/>
    <n v="0"/>
    <n v="3.1752000000000002"/>
    <n v="0.45632477063632687"/>
  </r>
  <r>
    <x v="1197"/>
    <x v="4"/>
    <s v="OFF-FA-10004248"/>
    <x v="0"/>
    <x v="7"/>
    <n v="9.02"/>
    <s v="CA-2018-103380"/>
    <n v="0"/>
    <n v="2"/>
    <n v="0"/>
    <n v="3.5178000000000003"/>
    <n v="0.51168203684699509"/>
  </r>
  <r>
    <x v="1197"/>
    <x v="4"/>
    <s v="OFF-AP-10001492"/>
    <x v="0"/>
    <x v="12"/>
    <n v="8.6199999999999992"/>
    <s v="CA-2018-103380"/>
    <n v="0"/>
    <n v="1"/>
    <n v="0"/>
    <n v="2.2412000000000001"/>
    <n v="0.49507917887403441"/>
  </r>
  <r>
    <x v="1197"/>
    <x v="2"/>
    <s v="OFF-PA-10001204"/>
    <x v="0"/>
    <x v="0"/>
    <n v="8.4480000000000004"/>
    <s v="CA-2018-100811"/>
    <n v="0"/>
    <n v="2"/>
    <n v="0.2"/>
    <n v="2.6399999999999997"/>
    <n v="0.43613829632717294"/>
  </r>
  <r>
    <x v="1197"/>
    <x v="4"/>
    <s v="OFF-AR-10003856"/>
    <x v="0"/>
    <x v="4"/>
    <n v="5.56"/>
    <s v="CA-2018-103380"/>
    <n v="0"/>
    <n v="2"/>
    <n v="0"/>
    <n v="1.4455999999999998"/>
    <n v="0.45632477063632687"/>
  </r>
  <r>
    <x v="1198"/>
    <x v="0"/>
    <s v="OFF-AR-10000122"/>
    <x v="0"/>
    <x v="4"/>
    <n v="35.712000000000003"/>
    <s v="CA-2018-144036"/>
    <n v="1"/>
    <n v="8"/>
    <n v="0.2"/>
    <n v="2.2319999999999958"/>
    <n v="0.45632477063632687"/>
  </r>
  <r>
    <x v="1199"/>
    <x v="14"/>
    <s v="OFF-BI-10001543"/>
    <x v="0"/>
    <x v="3"/>
    <n v="287.92"/>
    <s v="CA-2018-149160"/>
    <n v="1"/>
    <n v="8"/>
    <n v="0"/>
    <n v="138.20160000000001"/>
    <n v="0.46881743173671325"/>
  </r>
  <r>
    <x v="1199"/>
    <x v="1"/>
    <s v="TEC-PH-10004447"/>
    <x v="2"/>
    <x v="6"/>
    <n v="222.38400000000001"/>
    <s v="CA-2018-119746"/>
    <n v="1"/>
    <n v="2"/>
    <n v="0.2"/>
    <n v="16.678799999999995"/>
    <n v="0.41105220110552465"/>
  </r>
  <r>
    <x v="1199"/>
    <x v="0"/>
    <s v="TEC-PH-10001305"/>
    <x v="2"/>
    <x v="6"/>
    <n v="195.96000000000004"/>
    <s v="CA-2018-166919"/>
    <n v="1"/>
    <n v="5"/>
    <n v="0.2"/>
    <n v="19.596000000000018"/>
    <n v="0.41105220110552465"/>
  </r>
  <r>
    <x v="1199"/>
    <x v="0"/>
    <s v="FUR-TA-10003008"/>
    <x v="1"/>
    <x v="13"/>
    <n v="127.785"/>
    <s v="CA-2018-156622"/>
    <n v="1"/>
    <n v="1"/>
    <n v="0.3"/>
    <n v="-31.033499999999989"/>
    <n v="0.55975208308209756"/>
  </r>
  <r>
    <x v="1199"/>
    <x v="0"/>
    <s v="OFF-PA-10002923"/>
    <x v="0"/>
    <x v="0"/>
    <n v="78.304000000000002"/>
    <s v="CA-2018-156622"/>
    <n v="0"/>
    <n v="2"/>
    <n v="0.2"/>
    <n v="29.363999999999997"/>
    <n v="0.43613829632717294"/>
  </r>
  <r>
    <x v="1199"/>
    <x v="0"/>
    <s v="OFF-PA-10000477"/>
    <x v="0"/>
    <x v="0"/>
    <n v="36.288000000000011"/>
    <s v="CA-2018-156622"/>
    <n v="0"/>
    <n v="7"/>
    <n v="0.2"/>
    <n v="12.700800000000001"/>
    <n v="0.43613829632717294"/>
  </r>
  <r>
    <x v="1199"/>
    <x v="14"/>
    <s v="FUR-FU-10003347"/>
    <x v="1"/>
    <x v="8"/>
    <n v="28.4"/>
    <s v="CA-2018-149160"/>
    <n v="0"/>
    <n v="2"/>
    <n v="0"/>
    <n v="11.076000000000001"/>
    <n v="0.4595170286641902"/>
  </r>
  <r>
    <x v="1199"/>
    <x v="25"/>
    <s v="TEC-PH-10002844"/>
    <x v="2"/>
    <x v="6"/>
    <n v="27.992000000000004"/>
    <s v="CA-2018-119004"/>
    <n v="1"/>
    <n v="1"/>
    <n v="0.2"/>
    <n v="2.0993999999999993"/>
    <n v="0.41105220110552465"/>
  </r>
  <r>
    <x v="1199"/>
    <x v="2"/>
    <s v="FUR-FU-10000320"/>
    <x v="1"/>
    <x v="8"/>
    <n v="24.048000000000002"/>
    <s v="CA-2018-103156"/>
    <n v="1"/>
    <n v="9"/>
    <n v="0.2"/>
    <n v="7.2144000000000013"/>
    <n v="0.4595170286641902"/>
  </r>
  <r>
    <x v="1199"/>
    <x v="25"/>
    <s v="TEC-AC-10003499"/>
    <x v="2"/>
    <x v="9"/>
    <n v="74.112000000000009"/>
    <s v="CA-2018-119004"/>
    <n v="0"/>
    <n v="8"/>
    <n v="0.2"/>
    <n v="17.601600000000001"/>
    <n v="0.52062335344040378"/>
  </r>
  <r>
    <x v="1199"/>
    <x v="1"/>
    <s v="OFF-LA-10001613"/>
    <x v="0"/>
    <x v="2"/>
    <n v="11.52"/>
    <s v="CA-2018-119746"/>
    <n v="0"/>
    <n v="5"/>
    <n v="0.2"/>
    <n v="4.1760000000000002"/>
    <n v="0.4647369236065339"/>
  </r>
  <r>
    <x v="1199"/>
    <x v="1"/>
    <s v="OFF-PA-10004285"/>
    <x v="0"/>
    <x v="0"/>
    <n v="10.688000000000001"/>
    <s v="CA-2018-148992"/>
    <n v="1"/>
    <n v="2"/>
    <n v="0.2"/>
    <n v="3.7407999999999997"/>
    <n v="0.43613829632717294"/>
  </r>
  <r>
    <x v="1199"/>
    <x v="2"/>
    <s v="OFF-BI-10001658"/>
    <x v="0"/>
    <x v="3"/>
    <n v="7.4760000000000018"/>
    <s v="CA-2018-107832"/>
    <n v="1"/>
    <n v="1"/>
    <n v="0.7"/>
    <n v="-5.9807999999999986"/>
    <n v="0.46881743173671325"/>
  </r>
  <r>
    <x v="1199"/>
    <x v="1"/>
    <s v="FUR-FU-10004909"/>
    <x v="1"/>
    <x v="8"/>
    <n v="6.4640000000000004"/>
    <s v="CA-2018-119746"/>
    <n v="0"/>
    <n v="1"/>
    <n v="0.6"/>
    <n v="-4.0400000000000009"/>
    <n v="0.4595170286641902"/>
  </r>
  <r>
    <x v="1199"/>
    <x v="0"/>
    <s v="OFF-BI-10003707"/>
    <x v="0"/>
    <x v="3"/>
    <n v="6.1039999999999983"/>
    <s v="CA-2018-156622"/>
    <n v="0"/>
    <n v="2"/>
    <n v="0.8"/>
    <n v="-9.1560000000000006"/>
    <n v="0.46881743173671325"/>
  </r>
  <r>
    <x v="1199"/>
    <x v="14"/>
    <s v="OFF-SU-10001935"/>
    <x v="0"/>
    <x v="14"/>
    <n v="4.3600000000000003"/>
    <s v="CA-2018-167017"/>
    <n v="1"/>
    <n v="2"/>
    <n v="0"/>
    <n v="0.17439999999999944"/>
    <n v="0.53938093436526824"/>
  </r>
  <r>
    <x v="1199"/>
    <x v="25"/>
    <s v="OFF-AR-10000390"/>
    <x v="0"/>
    <x v="4"/>
    <n v="3.3040000000000003"/>
    <s v="CA-2018-119004"/>
    <n v="0"/>
    <n v="1"/>
    <n v="0.2"/>
    <n v="1.0737999999999999"/>
    <n v="0.45632477063632687"/>
  </r>
  <r>
    <x v="1200"/>
    <x v="3"/>
    <s v="OFF-ST-10001526"/>
    <x v="0"/>
    <x v="1"/>
    <n v="1443.96"/>
    <s v="CA-2018-146535"/>
    <n v="1"/>
    <n v="12"/>
    <n v="0"/>
    <n v="375.42959999999994"/>
    <n v="0.44610841445725197"/>
  </r>
  <r>
    <x v="1200"/>
    <x v="20"/>
    <s v="FUR-CH-10000785"/>
    <x v="1"/>
    <x v="5"/>
    <n v="977.29200000000003"/>
    <s v="CA-2018-166436"/>
    <n v="1"/>
    <n v="6"/>
    <n v="0.1"/>
    <n v="173.74080000000001"/>
    <n v="0.46529189879902266"/>
  </r>
  <r>
    <x v="1200"/>
    <x v="12"/>
    <s v="OFF-ST-10000060"/>
    <x v="0"/>
    <x v="1"/>
    <n v="415.87200000000007"/>
    <s v="CA-2018-169894"/>
    <n v="1"/>
    <n v="8"/>
    <n v="0.2"/>
    <n v="-41.587199999999996"/>
    <n v="0.44610841445725197"/>
  </r>
  <r>
    <x v="1200"/>
    <x v="4"/>
    <s v="FUR-TA-10000617"/>
    <x v="1"/>
    <x v="13"/>
    <n v="364.08000000000004"/>
    <s v="CA-2018-137505"/>
    <n v="1"/>
    <n v="2"/>
    <n v="0.2"/>
    <n v="9.1020000000000039"/>
    <n v="0.55975208308209756"/>
  </r>
  <r>
    <x v="1200"/>
    <x v="9"/>
    <s v="OFF-BI-10001597"/>
    <x v="0"/>
    <x v="3"/>
    <n v="327.84"/>
    <s v="CA-2018-128300"/>
    <n v="1"/>
    <n v="8"/>
    <n v="0"/>
    <n v="157.36319999999998"/>
    <n v="0.46881743173671325"/>
  </r>
  <r>
    <x v="1200"/>
    <x v="20"/>
    <s v="FUR-BO-10000780"/>
    <x v="1"/>
    <x v="10"/>
    <n v="321.56799999999998"/>
    <s v="CA-2018-168641"/>
    <n v="1"/>
    <n v="2"/>
    <n v="0.2"/>
    <n v="-16.078399999999988"/>
    <n v="0.5176847302647779"/>
  </r>
  <r>
    <x v="1200"/>
    <x v="2"/>
    <s v="OFF-PA-10000675"/>
    <x v="0"/>
    <x v="0"/>
    <n v="229.54400000000001"/>
    <s v="CA-2018-131366"/>
    <n v="1"/>
    <n v="7"/>
    <n v="0.2"/>
    <n v="83.209699999999998"/>
    <n v="0.43613829632717294"/>
  </r>
  <r>
    <x v="1200"/>
    <x v="20"/>
    <s v="OFF-EN-10003001"/>
    <x v="0"/>
    <x v="11"/>
    <n v="167.96"/>
    <s v="CA-2018-168641"/>
    <n v="0"/>
    <n v="2"/>
    <n v="0"/>
    <n v="78.941199999999995"/>
    <n v="0.44424167803735209"/>
  </r>
  <r>
    <x v="1200"/>
    <x v="2"/>
    <s v="TEC-PH-10003437"/>
    <x v="2"/>
    <x v="6"/>
    <n v="89.987999999999985"/>
    <s v="CA-2018-131366"/>
    <n v="0"/>
    <n v="2"/>
    <n v="0.4"/>
    <n v="-14.998000000000012"/>
    <n v="0.41105220110552465"/>
  </r>
  <r>
    <x v="1200"/>
    <x v="9"/>
    <s v="TEC-PH-10002807"/>
    <x v="2"/>
    <x v="6"/>
    <n v="79.099999999999994"/>
    <s v="CA-2018-128300"/>
    <n v="0"/>
    <n v="2"/>
    <n v="0"/>
    <n v="39.549999999999997"/>
    <n v="0.41105220110552465"/>
  </r>
  <r>
    <x v="1200"/>
    <x v="4"/>
    <s v="FUR-TA-10001676"/>
    <x v="1"/>
    <x v="13"/>
    <n v="71.088000000000008"/>
    <s v="CA-2018-137505"/>
    <n v="0"/>
    <n v="2"/>
    <n v="0.2"/>
    <n v="-1.7772000000000041"/>
    <n v="0.55975208308209756"/>
  </r>
  <r>
    <x v="1200"/>
    <x v="15"/>
    <s v="OFF-EN-10003448"/>
    <x v="0"/>
    <x v="11"/>
    <n v="64.848000000000013"/>
    <s v="US-2018-128118"/>
    <n v="1"/>
    <n v="7"/>
    <n v="0.2"/>
    <n v="24.317999999999998"/>
    <n v="0.44424167803735209"/>
  </r>
  <r>
    <x v="1200"/>
    <x v="42"/>
    <s v="OFF-ST-10003123"/>
    <x v="0"/>
    <x v="1"/>
    <n v="33.29"/>
    <s v="CA-2018-105543"/>
    <n v="1"/>
    <n v="1"/>
    <n v="0"/>
    <n v="7.9895999999999994"/>
    <n v="0.44610841445725197"/>
  </r>
  <r>
    <x v="1200"/>
    <x v="4"/>
    <s v="OFF-AR-10001860"/>
    <x v="0"/>
    <x v="4"/>
    <n v="27.76"/>
    <s v="CA-2018-123701"/>
    <n v="1"/>
    <n v="4"/>
    <n v="0"/>
    <n v="9.9936000000000007"/>
    <n v="0.45632477063632687"/>
  </r>
  <r>
    <x v="1200"/>
    <x v="12"/>
    <s v="OFF-BI-10004230"/>
    <x v="0"/>
    <x v="3"/>
    <n v="20.724000000000004"/>
    <s v="CA-2018-169894"/>
    <n v="0"/>
    <n v="2"/>
    <n v="0.7"/>
    <n v="-15.197599999999994"/>
    <n v="0.46881743173671325"/>
  </r>
  <r>
    <x v="1200"/>
    <x v="25"/>
    <s v="OFF-BI-10004465"/>
    <x v="0"/>
    <x v="3"/>
    <n v="19.008000000000003"/>
    <s v="CA-2018-153654"/>
    <n v="1"/>
    <n v="8"/>
    <n v="0.7"/>
    <n v="-12.671999999999997"/>
    <n v="0.46881743173671325"/>
  </r>
  <r>
    <x v="1200"/>
    <x v="4"/>
    <s v="TEC-AC-10001772"/>
    <x v="2"/>
    <x v="9"/>
    <n v="223.58"/>
    <s v="CA-2018-164028"/>
    <n v="1"/>
    <n v="14"/>
    <n v="0"/>
    <n v="87.196200000000005"/>
    <n v="0.52062335344040378"/>
  </r>
  <r>
    <x v="1200"/>
    <x v="20"/>
    <s v="OFF-AR-10003759"/>
    <x v="0"/>
    <x v="4"/>
    <n v="16.38"/>
    <s v="CA-2018-168641"/>
    <n v="0"/>
    <n v="9"/>
    <n v="0"/>
    <n v="7.3709999999999996"/>
    <n v="0.45632477063632687"/>
  </r>
  <r>
    <x v="1200"/>
    <x v="0"/>
    <s v="OFF-AP-10002311"/>
    <x v="0"/>
    <x v="12"/>
    <n v="13.761999999999997"/>
    <s v="CA-2018-103765"/>
    <n v="1"/>
    <n v="1"/>
    <n v="0.8"/>
    <n v="-24.771599999999999"/>
    <n v="0.49507917887403441"/>
  </r>
  <r>
    <x v="1200"/>
    <x v="20"/>
    <s v="OFF-PA-10001972"/>
    <x v="0"/>
    <x v="0"/>
    <n v="12.96"/>
    <s v="CA-2018-168641"/>
    <n v="0"/>
    <n v="2"/>
    <n v="0"/>
    <n v="6.2208000000000006"/>
    <n v="0.43613829632717294"/>
  </r>
  <r>
    <x v="1200"/>
    <x v="15"/>
    <s v="OFF-BI-10000216"/>
    <x v="0"/>
    <x v="3"/>
    <n v="11.673000000000002"/>
    <s v="US-2018-128118"/>
    <n v="0"/>
    <n v="3"/>
    <n v="0.7"/>
    <n v="-7.782"/>
    <n v="0.46881743173671325"/>
  </r>
  <r>
    <x v="1200"/>
    <x v="0"/>
    <s v="OFF-FA-10004248"/>
    <x v="0"/>
    <x v="7"/>
    <n v="10.824"/>
    <s v="CA-2018-101945"/>
    <n v="1"/>
    <n v="3"/>
    <n v="0.2"/>
    <n v="2.5707"/>
    <n v="0.51168203684699509"/>
  </r>
  <r>
    <x v="1200"/>
    <x v="4"/>
    <s v="OFF-PA-10002137"/>
    <x v="0"/>
    <x v="0"/>
    <n v="7.78"/>
    <s v="CA-2018-162250"/>
    <n v="1"/>
    <n v="1"/>
    <n v="0"/>
    <n v="3.5009999999999994"/>
    <n v="0.43613829632717294"/>
  </r>
  <r>
    <x v="1200"/>
    <x v="20"/>
    <s v="OFF-PA-10001838"/>
    <x v="0"/>
    <x v="0"/>
    <n v="5.88"/>
    <s v="CA-2018-166436"/>
    <n v="0"/>
    <n v="1"/>
    <n v="0"/>
    <n v="2.8811999999999998"/>
    <n v="0.43613829632717294"/>
  </r>
  <r>
    <x v="1200"/>
    <x v="3"/>
    <s v="OFF-BI-10000546"/>
    <x v="0"/>
    <x v="3"/>
    <n v="2.88"/>
    <s v="CA-2018-146535"/>
    <n v="0"/>
    <n v="1"/>
    <n v="0"/>
    <n v="1.4112"/>
    <n v="0.46881743173671325"/>
  </r>
  <r>
    <x v="1201"/>
    <x v="0"/>
    <s v="FUR-CH-10002126"/>
    <x v="1"/>
    <x v="5"/>
    <n v="853.92999999999984"/>
    <s v="CA-2018-150266"/>
    <n v="1"/>
    <n v="5"/>
    <n v="0.3"/>
    <n v="-24.397999999999911"/>
    <n v="0.46529189879902266"/>
  </r>
  <r>
    <x v="1201"/>
    <x v="16"/>
    <s v="FUR-BO-10003965"/>
    <x v="1"/>
    <x v="10"/>
    <n v="723.92"/>
    <s v="CA-2018-124765"/>
    <n v="1"/>
    <n v="5"/>
    <n v="0.2"/>
    <n v="-81.440999999999946"/>
    <n v="0.5176847302647779"/>
  </r>
  <r>
    <x v="1201"/>
    <x v="3"/>
    <s v="FUR-CH-10001854"/>
    <x v="1"/>
    <x v="5"/>
    <n v="701.96"/>
    <s v="US-2018-109610"/>
    <n v="1"/>
    <n v="2"/>
    <n v="0"/>
    <n v="168.47040000000004"/>
    <n v="0.46529189879902266"/>
  </r>
  <r>
    <x v="1201"/>
    <x v="14"/>
    <s v="OFF-ST-10001097"/>
    <x v="0"/>
    <x v="1"/>
    <n v="501.81000000000006"/>
    <s v="CA-2018-129000"/>
    <n v="1"/>
    <n v="3"/>
    <n v="0"/>
    <n v="0"/>
    <n v="0.44610841445725197"/>
  </r>
  <r>
    <x v="1201"/>
    <x v="4"/>
    <s v="FUR-BO-10002213"/>
    <x v="1"/>
    <x v="10"/>
    <n v="359.49899999999997"/>
    <s v="US-2018-133312"/>
    <n v="1"/>
    <n v="3"/>
    <n v="0.15"/>
    <n v="-29.605799999999981"/>
    <n v="0.5176847302647779"/>
  </r>
  <r>
    <x v="1201"/>
    <x v="0"/>
    <s v="TEC-PH-10003437"/>
    <x v="2"/>
    <x v="6"/>
    <n v="299.95999999999998"/>
    <s v="CA-2018-150266"/>
    <n v="0"/>
    <n v="5"/>
    <n v="0.2"/>
    <n v="37.494999999999962"/>
    <n v="0.41105220110552465"/>
  </r>
  <r>
    <x v="1201"/>
    <x v="0"/>
    <s v="OFF-AP-10002867"/>
    <x v="0"/>
    <x v="12"/>
    <n v="67.839999999999989"/>
    <s v="CA-2018-150266"/>
    <n v="0"/>
    <n v="5"/>
    <n v="0.8"/>
    <n v="-179.77600000000001"/>
    <n v="0.49507917887403441"/>
  </r>
  <r>
    <x v="1201"/>
    <x v="5"/>
    <s v="OFF-PA-10003724"/>
    <x v="0"/>
    <x v="0"/>
    <n v="48.87"/>
    <s v="CA-2018-155159"/>
    <n v="1"/>
    <n v="9"/>
    <n v="0"/>
    <n v="23.946299999999997"/>
    <n v="0.43613829632717294"/>
  </r>
  <r>
    <x v="1201"/>
    <x v="4"/>
    <s v="TEC-PH-10004071"/>
    <x v="2"/>
    <x v="6"/>
    <n v="39.960000000000008"/>
    <s v="CA-2018-161459"/>
    <n v="1"/>
    <n v="5"/>
    <n v="0.2"/>
    <n v="3.4964999999999993"/>
    <n v="0.41105220110552465"/>
  </r>
  <r>
    <x v="1201"/>
    <x v="4"/>
    <s v="OFF-PA-10002377"/>
    <x v="0"/>
    <x v="0"/>
    <n v="34.08"/>
    <s v="CA-2018-161459"/>
    <n v="0"/>
    <n v="6"/>
    <n v="0"/>
    <n v="15.335999999999999"/>
    <n v="0.43613829632717294"/>
  </r>
  <r>
    <x v="1201"/>
    <x v="0"/>
    <s v="OFF-AR-10001761"/>
    <x v="0"/>
    <x v="4"/>
    <n v="18.687999999999999"/>
    <s v="CA-2018-150266"/>
    <n v="0"/>
    <n v="4"/>
    <n v="0.2"/>
    <n v="3.7375999999999996"/>
    <n v="0.45632477063632687"/>
  </r>
  <r>
    <x v="1201"/>
    <x v="4"/>
    <s v="OFF-ST-10001325"/>
    <x v="0"/>
    <x v="1"/>
    <n v="10.48"/>
    <s v="US-2018-133312"/>
    <n v="0"/>
    <n v="1"/>
    <n v="0"/>
    <n v="2.8296000000000001"/>
    <n v="0.44610841445725197"/>
  </r>
  <r>
    <x v="1201"/>
    <x v="4"/>
    <s v="OFF-AR-10002335"/>
    <x v="0"/>
    <x v="4"/>
    <n v="5.16"/>
    <s v="CA-2018-101665"/>
    <n v="1"/>
    <n v="2"/>
    <n v="0"/>
    <n v="1.3416000000000001"/>
    <n v="0.45632477063632687"/>
  </r>
  <r>
    <x v="1202"/>
    <x v="18"/>
    <s v="TEC-PH-10002624"/>
    <x v="2"/>
    <x v="6"/>
    <n v="1879.96"/>
    <s v="CA-2018-141439"/>
    <n v="1"/>
    <n v="4"/>
    <n v="0"/>
    <n v="545.18839999999977"/>
    <n v="0.41105220110552465"/>
  </r>
  <r>
    <x v="1202"/>
    <x v="20"/>
    <s v="TEC-PH-10002310"/>
    <x v="2"/>
    <x v="6"/>
    <n v="979.95"/>
    <s v="CA-2018-100097"/>
    <n v="1"/>
    <n v="5"/>
    <n v="0"/>
    <n v="264.58650000000006"/>
    <n v="0.41105220110552465"/>
  </r>
  <r>
    <x v="1202"/>
    <x v="18"/>
    <s v="FUR-CH-10004287"/>
    <x v="1"/>
    <x v="5"/>
    <n v="828.59999999999991"/>
    <s v="CA-2018-141439"/>
    <n v="0"/>
    <n v="3"/>
    <n v="0"/>
    <n v="240.29399999999995"/>
    <n v="0.46529189879902266"/>
  </r>
  <r>
    <x v="1202"/>
    <x v="18"/>
    <s v="FUR-TA-10001039"/>
    <x v="1"/>
    <x v="13"/>
    <n v="257.94"/>
    <s v="CA-2018-141439"/>
    <n v="0"/>
    <n v="3"/>
    <n v="0"/>
    <n v="67.064400000000006"/>
    <n v="0.55975208308209756"/>
  </r>
  <r>
    <x v="1202"/>
    <x v="10"/>
    <s v="TEC-PH-10003092"/>
    <x v="2"/>
    <x v="6"/>
    <n v="220.75200000000001"/>
    <s v="CA-2018-122700"/>
    <n v="1"/>
    <n v="8"/>
    <n v="0.4"/>
    <n v="-40.47120000000001"/>
    <n v="0.41105220110552465"/>
  </r>
  <r>
    <x v="1202"/>
    <x v="10"/>
    <s v="OFF-AP-10004708"/>
    <x v="0"/>
    <x v="12"/>
    <n v="213.13600000000002"/>
    <s v="CA-2018-155957"/>
    <n v="1"/>
    <n v="7"/>
    <n v="0.2"/>
    <n v="23.977799999999988"/>
    <n v="0.49507917887403441"/>
  </r>
  <r>
    <x v="1202"/>
    <x v="20"/>
    <s v="FUR-FU-10003623"/>
    <x v="1"/>
    <x v="8"/>
    <n v="135.29999999999998"/>
    <s v="CA-2018-100097"/>
    <n v="0"/>
    <n v="5"/>
    <n v="0"/>
    <n v="37.883999999999993"/>
    <n v="0.4595170286641902"/>
  </r>
  <r>
    <x v="1202"/>
    <x v="24"/>
    <s v="FUR-FU-10001290"/>
    <x v="1"/>
    <x v="8"/>
    <n v="126.30000000000001"/>
    <s v="CA-2018-135307"/>
    <n v="1"/>
    <n v="3"/>
    <n v="0"/>
    <n v="40.415999999999997"/>
    <n v="0.4595170286641902"/>
  </r>
  <r>
    <x v="1202"/>
    <x v="20"/>
    <s v="OFF-BI-10003364"/>
    <x v="0"/>
    <x v="3"/>
    <n v="93.344000000000008"/>
    <s v="CA-2018-155607"/>
    <n v="1"/>
    <n v="4"/>
    <n v="0.2"/>
    <n v="32.670400000000001"/>
    <n v="0.46881743173671325"/>
  </r>
  <r>
    <x v="1202"/>
    <x v="18"/>
    <s v="TEC-PH-10001819"/>
    <x v="2"/>
    <x v="6"/>
    <n v="89.98"/>
    <s v="CA-2018-141439"/>
    <n v="0"/>
    <n v="2"/>
    <n v="0"/>
    <n v="43.190399999999997"/>
    <n v="0.41105220110552465"/>
  </r>
  <r>
    <x v="1202"/>
    <x v="20"/>
    <s v="OFF-AP-10001962"/>
    <x v="0"/>
    <x v="12"/>
    <n v="58.730000000000004"/>
    <s v="CA-2018-155607"/>
    <n v="0"/>
    <n v="7"/>
    <n v="0"/>
    <n v="14.682500000000001"/>
    <n v="0.49507917887403441"/>
  </r>
  <r>
    <x v="1202"/>
    <x v="10"/>
    <s v="OFF-AP-10002082"/>
    <x v="0"/>
    <x v="12"/>
    <n v="52.272000000000006"/>
    <s v="CA-2018-155957"/>
    <n v="0"/>
    <n v="3"/>
    <n v="0.2"/>
    <n v="9.8009999999999984"/>
    <n v="0.49507917887403441"/>
  </r>
  <r>
    <x v="1202"/>
    <x v="1"/>
    <s v="OFF-BI-10001524"/>
    <x v="0"/>
    <x v="3"/>
    <n v="33.567999999999991"/>
    <s v="CA-2018-130526"/>
    <n v="1"/>
    <n v="8"/>
    <n v="0.8"/>
    <n v="-53.708800000000025"/>
    <n v="0.46881743173671325"/>
  </r>
  <r>
    <x v="1202"/>
    <x v="18"/>
    <s v="FUR-FU-10001473"/>
    <x v="1"/>
    <x v="8"/>
    <n v="27.46"/>
    <s v="CA-2018-141439"/>
    <n v="0"/>
    <n v="2"/>
    <n v="0"/>
    <n v="9.8856000000000002"/>
    <n v="0.4595170286641902"/>
  </r>
  <r>
    <x v="1202"/>
    <x v="24"/>
    <s v="TEC-AC-10002399"/>
    <x v="2"/>
    <x v="9"/>
    <n v="38.04"/>
    <s v="CA-2018-135307"/>
    <n v="0"/>
    <n v="2"/>
    <n v="0"/>
    <n v="12.172799999999999"/>
    <n v="0.52062335344040378"/>
  </r>
  <r>
    <x v="1202"/>
    <x v="5"/>
    <s v="OFF-AR-10003504"/>
    <x v="0"/>
    <x v="4"/>
    <n v="12.84"/>
    <s v="CA-2018-165029"/>
    <n v="1"/>
    <n v="3"/>
    <n v="0"/>
    <n v="3.7235999999999989"/>
    <n v="0.45632477063632687"/>
  </r>
  <r>
    <x v="1203"/>
    <x v="18"/>
    <s v="OFF-BI-10004519"/>
    <x v="0"/>
    <x v="3"/>
    <n v="497.93999999999994"/>
    <s v="CA-2018-159506"/>
    <n v="1"/>
    <n v="3"/>
    <n v="0"/>
    <n v="224.07299999999998"/>
    <n v="0.46881743173671325"/>
  </r>
  <r>
    <x v="1203"/>
    <x v="4"/>
    <s v="OFF-PA-10003129"/>
    <x v="0"/>
    <x v="0"/>
    <n v="244.54999999999998"/>
    <s v="CA-2018-101245"/>
    <n v="1"/>
    <n v="5"/>
    <n v="0"/>
    <n v="114.93849999999998"/>
    <n v="0.43613829632717294"/>
  </r>
  <r>
    <x v="1203"/>
    <x v="18"/>
    <s v="OFF-PA-10003641"/>
    <x v="0"/>
    <x v="0"/>
    <n v="158.28"/>
    <s v="CA-2018-159506"/>
    <n v="0"/>
    <n v="6"/>
    <n v="0"/>
    <n v="72.808799999999991"/>
    <n v="0.43613829632717294"/>
  </r>
  <r>
    <x v="1203"/>
    <x v="4"/>
    <s v="OFF-BI-10001989"/>
    <x v="0"/>
    <x v="3"/>
    <n v="117.48800000000001"/>
    <s v="CA-2018-107125"/>
    <n v="1"/>
    <n v="7"/>
    <n v="0.2"/>
    <n v="41.120799999999988"/>
    <n v="0.46881743173671325"/>
  </r>
  <r>
    <x v="1203"/>
    <x v="20"/>
    <s v="OFF-BI-10001196"/>
    <x v="0"/>
    <x v="3"/>
    <n v="107.42400000000001"/>
    <s v="CA-2018-103352"/>
    <n v="1"/>
    <n v="6"/>
    <n v="0.2"/>
    <n v="36.255599999999994"/>
    <n v="0.46881743173671325"/>
  </r>
  <r>
    <x v="1203"/>
    <x v="4"/>
    <s v="TEC-PH-10004100"/>
    <x v="2"/>
    <x v="6"/>
    <n v="57.567999999999998"/>
    <s v="CA-2018-133207"/>
    <n v="1"/>
    <n v="4"/>
    <n v="0.2"/>
    <n v="5.7568000000000019"/>
    <n v="0.41105220110552465"/>
  </r>
  <r>
    <x v="1203"/>
    <x v="21"/>
    <s v="FUR-FU-10004091"/>
    <x v="1"/>
    <x v="8"/>
    <n v="46.94"/>
    <s v="CA-2018-102519"/>
    <n v="1"/>
    <n v="1"/>
    <n v="0"/>
    <n v="19.2454"/>
    <n v="0.4595170286641902"/>
  </r>
  <r>
    <x v="1203"/>
    <x v="25"/>
    <s v="OFF-AP-10001205"/>
    <x v="0"/>
    <x v="12"/>
    <n v="43.584000000000003"/>
    <s v="CA-2018-132185"/>
    <n v="1"/>
    <n v="1"/>
    <n v="0.2"/>
    <n v="4.3584000000000032"/>
    <n v="0.49507917887403441"/>
  </r>
  <r>
    <x v="1203"/>
    <x v="4"/>
    <s v="FUR-FU-10000732"/>
    <x v="1"/>
    <x v="8"/>
    <n v="18.84"/>
    <s v="CA-2018-107125"/>
    <n v="0"/>
    <n v="3"/>
    <n v="0"/>
    <n v="6.0287999999999995"/>
    <n v="0.4595170286641902"/>
  </r>
  <r>
    <x v="1203"/>
    <x v="4"/>
    <s v="TEC-AC-10001284"/>
    <x v="2"/>
    <x v="9"/>
    <n v="166.16"/>
    <s v="CA-2018-101245"/>
    <n v="0"/>
    <n v="8"/>
    <n v="0"/>
    <n v="59.817599999999999"/>
    <n v="0.52062335344040378"/>
  </r>
  <r>
    <x v="1203"/>
    <x v="21"/>
    <s v="TEC-AC-10001772"/>
    <x v="2"/>
    <x v="9"/>
    <n v="143.73000000000002"/>
    <s v="CA-2018-102519"/>
    <n v="0"/>
    <n v="9"/>
    <n v="0"/>
    <n v="56.054700000000011"/>
    <n v="0.52062335344040378"/>
  </r>
  <r>
    <x v="1203"/>
    <x v="25"/>
    <s v="OFF-AR-10000422"/>
    <x v="0"/>
    <x v="4"/>
    <n v="8.76"/>
    <s v="CA-2018-132185"/>
    <n v="0"/>
    <n v="5"/>
    <n v="0.2"/>
    <n v="0.76649999999999974"/>
    <n v="0.45632477063632687"/>
  </r>
  <r>
    <x v="1203"/>
    <x v="20"/>
    <s v="OFF-AR-10001573"/>
    <x v="0"/>
    <x v="4"/>
    <n v="6.99"/>
    <s v="CA-2018-103352"/>
    <n v="0"/>
    <n v="3"/>
    <n v="0"/>
    <n v="2.027099999999999"/>
    <n v="0.45632477063632687"/>
  </r>
  <r>
    <x v="1204"/>
    <x v="2"/>
    <s v="FUR-TA-10004154"/>
    <x v="1"/>
    <x v="13"/>
    <n v="2065.3200000000002"/>
    <s v="US-2018-110576"/>
    <n v="1"/>
    <n v="12"/>
    <n v="0.4"/>
    <n v="-619.59600000000012"/>
    <n v="0.55975208308209756"/>
  </r>
  <r>
    <x v="1204"/>
    <x v="20"/>
    <s v="TEC-PH-10002834"/>
    <x v="2"/>
    <x v="6"/>
    <n v="1979.89"/>
    <s v="CA-2018-123372"/>
    <n v="1"/>
    <n v="11"/>
    <n v="0"/>
    <n v="494.97250000000003"/>
    <n v="0.41105220110552465"/>
  </r>
  <r>
    <x v="1204"/>
    <x v="36"/>
    <s v="FUR-FU-10000576"/>
    <x v="1"/>
    <x v="8"/>
    <n v="1049.2"/>
    <s v="CA-2018-117702"/>
    <n v="1"/>
    <n v="5"/>
    <n v="0"/>
    <n v="272.79200000000003"/>
    <n v="0.4595170286641902"/>
  </r>
  <r>
    <x v="1204"/>
    <x v="2"/>
    <s v="FUR-FU-10000576"/>
    <x v="1"/>
    <x v="8"/>
    <n v="1007.2320000000001"/>
    <s v="US-2018-110576"/>
    <n v="0"/>
    <n v="6"/>
    <n v="0.2"/>
    <n v="75.542400000000015"/>
    <n v="0.4595170286641902"/>
  </r>
  <r>
    <x v="1204"/>
    <x v="2"/>
    <s v="FUR-FU-10003601"/>
    <x v="1"/>
    <x v="8"/>
    <n v="516.48800000000006"/>
    <s v="US-2018-110576"/>
    <n v="0"/>
    <n v="7"/>
    <n v="0.2"/>
    <n v="-12.912200000000027"/>
    <n v="0.4595170286641902"/>
  </r>
  <r>
    <x v="1204"/>
    <x v="26"/>
    <s v="OFF-PA-10004071"/>
    <x v="0"/>
    <x v="0"/>
    <n v="88.768000000000001"/>
    <s v="CA-2018-121538"/>
    <n v="1"/>
    <n v="2"/>
    <n v="0.2"/>
    <n v="31.068799999999996"/>
    <n v="0.43613829632717294"/>
  </r>
  <r>
    <x v="1204"/>
    <x v="20"/>
    <s v="OFF-EN-10003055"/>
    <x v="0"/>
    <x v="11"/>
    <n v="79.959999999999994"/>
    <s v="CA-2018-123372"/>
    <n v="0"/>
    <n v="2"/>
    <n v="0"/>
    <n v="35.981999999999992"/>
    <n v="0.44424167803735209"/>
  </r>
  <r>
    <x v="1204"/>
    <x v="4"/>
    <s v="OFF-LA-10001074"/>
    <x v="0"/>
    <x v="2"/>
    <n v="62.65"/>
    <s v="CA-2018-131303"/>
    <n v="1"/>
    <n v="5"/>
    <n v="0"/>
    <n v="29.445499999999996"/>
    <n v="0.4647369236065339"/>
  </r>
  <r>
    <x v="1204"/>
    <x v="2"/>
    <s v="OFF-PA-10002479"/>
    <x v="0"/>
    <x v="0"/>
    <n v="25.344000000000001"/>
    <s v="US-2018-110576"/>
    <n v="0"/>
    <n v="6"/>
    <n v="0.2"/>
    <n v="7.92"/>
    <n v="0.43613829632717294"/>
  </r>
  <r>
    <x v="1204"/>
    <x v="36"/>
    <s v="FUR-FU-10004270"/>
    <x v="1"/>
    <x v="8"/>
    <n v="20.9"/>
    <s v="CA-2018-117702"/>
    <n v="0"/>
    <n v="5"/>
    <n v="0"/>
    <n v="7.5239999999999991"/>
    <n v="0.4595170286641902"/>
  </r>
  <r>
    <x v="1204"/>
    <x v="2"/>
    <s v="OFF-PA-10000788"/>
    <x v="0"/>
    <x v="0"/>
    <n v="15.552000000000003"/>
    <s v="US-2018-110576"/>
    <n v="0"/>
    <n v="3"/>
    <n v="0.2"/>
    <n v="5.4432"/>
    <n v="0.43613829632717294"/>
  </r>
  <r>
    <x v="1204"/>
    <x v="36"/>
    <s v="OFF-AR-10004582"/>
    <x v="0"/>
    <x v="4"/>
    <n v="1.64"/>
    <s v="CA-2018-117702"/>
    <n v="0"/>
    <n v="1"/>
    <n v="0"/>
    <n v="0.73799999999999988"/>
    <n v="0.45632477063632687"/>
  </r>
  <r>
    <x v="1205"/>
    <x v="15"/>
    <s v="FUR-CH-10000454"/>
    <x v="1"/>
    <x v="5"/>
    <n v="390.36799999999999"/>
    <s v="CA-2018-108035"/>
    <n v="1"/>
    <n v="2"/>
    <n v="0.2"/>
    <n v="48.795999999999978"/>
    <n v="0.46529189879902266"/>
  </r>
  <r>
    <x v="1205"/>
    <x v="15"/>
    <s v="FUR-FU-10004017"/>
    <x v="1"/>
    <x v="8"/>
    <n v="101.52000000000001"/>
    <s v="CA-2018-108035"/>
    <n v="0"/>
    <n v="5"/>
    <n v="0.2"/>
    <n v="19.034999999999989"/>
    <n v="0.4595170286641902"/>
  </r>
  <r>
    <x v="1206"/>
    <x v="25"/>
    <s v="FUR-TA-10001889"/>
    <x v="1"/>
    <x v="13"/>
    <n v="1781.6819999999998"/>
    <s v="CA-2018-142090"/>
    <n v="1"/>
    <n v="7"/>
    <n v="0.4"/>
    <n v="-653.28340000000003"/>
    <n v="0.55975208308209756"/>
  </r>
  <r>
    <x v="1206"/>
    <x v="20"/>
    <s v="FUR-CH-10004287"/>
    <x v="1"/>
    <x v="5"/>
    <n v="1242.8999999999999"/>
    <s v="CA-2018-111689"/>
    <n v="1"/>
    <n v="5"/>
    <n v="0.1"/>
    <n v="262.38999999999987"/>
    <n v="0.46529189879902266"/>
  </r>
  <r>
    <x v="1206"/>
    <x v="2"/>
    <s v="FUR-CH-10003981"/>
    <x v="1"/>
    <x v="5"/>
    <n v="1079.316"/>
    <s v="US-2018-165456"/>
    <n v="1"/>
    <n v="6"/>
    <n v="0.3"/>
    <n v="-15.418800000000203"/>
    <n v="0.46529189879902266"/>
  </r>
  <r>
    <x v="1206"/>
    <x v="10"/>
    <s v="OFF-AP-10003779"/>
    <x v="0"/>
    <x v="12"/>
    <n v="663.93600000000004"/>
    <s v="US-2018-120089"/>
    <n v="1"/>
    <n v="4"/>
    <n v="0.2"/>
    <n v="82.991999999999877"/>
    <n v="0.49507917887403441"/>
  </r>
  <r>
    <x v="1206"/>
    <x v="20"/>
    <s v="TEC-PH-10001468"/>
    <x v="2"/>
    <x v="6"/>
    <n v="546.06000000000006"/>
    <s v="CA-2018-105333"/>
    <n v="1"/>
    <n v="3"/>
    <n v="0"/>
    <n v="163.81799999999998"/>
    <n v="0.41105220110552465"/>
  </r>
  <r>
    <x v="1206"/>
    <x v="20"/>
    <s v="OFF-ST-10001809"/>
    <x v="0"/>
    <x v="1"/>
    <n v="269.49"/>
    <s v="CA-2018-105333"/>
    <n v="0"/>
    <n v="3"/>
    <n v="0"/>
    <n v="5.3897999999999939"/>
    <n v="0.44610841445725197"/>
  </r>
  <r>
    <x v="1206"/>
    <x v="29"/>
    <s v="OFF-ST-10000604"/>
    <x v="0"/>
    <x v="1"/>
    <n v="173.79999999999998"/>
    <s v="CA-2018-119305"/>
    <n v="1"/>
    <n v="5"/>
    <n v="0"/>
    <n v="43.449999999999989"/>
    <n v="0.44610841445725197"/>
  </r>
  <r>
    <x v="1206"/>
    <x v="7"/>
    <s v="OFF-AR-10001044"/>
    <x v="0"/>
    <x v="4"/>
    <n v="155.94"/>
    <s v="CA-2018-116645"/>
    <n v="1"/>
    <n v="6"/>
    <n v="0"/>
    <n v="45.222599999999993"/>
    <n v="0.45632477063632687"/>
  </r>
  <r>
    <x v="1206"/>
    <x v="20"/>
    <s v="OFF-ST-10002182"/>
    <x v="0"/>
    <x v="1"/>
    <n v="83.56"/>
    <s v="CA-2018-105333"/>
    <n v="0"/>
    <n v="4"/>
    <n v="0"/>
    <n v="1.6711999999999989"/>
    <n v="0.44610841445725197"/>
  </r>
  <r>
    <x v="1206"/>
    <x v="16"/>
    <s v="TEC-PH-10002564"/>
    <x v="2"/>
    <x v="6"/>
    <n v="71.975999999999999"/>
    <s v="US-2018-148768"/>
    <n v="1"/>
    <n v="3"/>
    <n v="0.2"/>
    <n v="8.9969999999999892"/>
    <n v="0.41105220110552465"/>
  </r>
  <r>
    <x v="1206"/>
    <x v="20"/>
    <s v="OFF-BI-10003984"/>
    <x v="0"/>
    <x v="3"/>
    <n v="68.472000000000008"/>
    <s v="CA-2018-111689"/>
    <n v="0"/>
    <n v="3"/>
    <n v="0.2"/>
    <n v="23.109299999999998"/>
    <n v="0.46881743173671325"/>
  </r>
  <r>
    <x v="1206"/>
    <x v="4"/>
    <s v="FUR-FU-10003489"/>
    <x v="1"/>
    <x v="8"/>
    <n v="25.83"/>
    <s v="CA-2018-107314"/>
    <n v="1"/>
    <n v="3"/>
    <n v="0"/>
    <n v="9.5570999999999984"/>
    <n v="0.4595170286641902"/>
  </r>
  <r>
    <x v="1206"/>
    <x v="25"/>
    <s v="TEC-AC-10002001"/>
    <x v="2"/>
    <x v="9"/>
    <n v="383.97600000000006"/>
    <s v="CA-2018-142090"/>
    <n v="0"/>
    <n v="3"/>
    <n v="0.2"/>
    <n v="81.59490000000001"/>
    <n v="0.52062335344040378"/>
  </r>
  <r>
    <x v="1206"/>
    <x v="0"/>
    <s v="TEC-AC-10001767"/>
    <x v="2"/>
    <x v="9"/>
    <n v="95.976000000000013"/>
    <s v="CA-2018-137365"/>
    <n v="1"/>
    <n v="3"/>
    <n v="0.2"/>
    <n v="-10.797300000000011"/>
    <n v="0.52062335344040378"/>
  </r>
  <r>
    <x v="1206"/>
    <x v="0"/>
    <s v="OFF-FA-10000611"/>
    <x v="0"/>
    <x v="7"/>
    <n v="2.3679999999999999"/>
    <s v="CA-2018-102267"/>
    <n v="1"/>
    <n v="2"/>
    <n v="0.2"/>
    <n v="0.82879999999999987"/>
    <n v="0.51168203684699509"/>
  </r>
  <r>
    <x v="1207"/>
    <x v="37"/>
    <s v="FUR-CH-10000155"/>
    <x v="1"/>
    <x v="5"/>
    <n v="897.15000000000009"/>
    <s v="CA-2018-143245"/>
    <n v="1"/>
    <n v="3"/>
    <n v="0"/>
    <n v="251.20200000000003"/>
    <n v="0.46529189879902266"/>
  </r>
  <r>
    <x v="1207"/>
    <x v="4"/>
    <s v="FUR-FU-10003394"/>
    <x v="1"/>
    <x v="8"/>
    <n v="629.64"/>
    <s v="CA-2018-103968"/>
    <n v="1"/>
    <n v="9"/>
    <n v="0"/>
    <n v="107.03879999999994"/>
    <n v="0.4595170286641902"/>
  </r>
  <r>
    <x v="1207"/>
    <x v="22"/>
    <s v="OFF-ST-10002756"/>
    <x v="0"/>
    <x v="1"/>
    <n v="541.24"/>
    <s v="CA-2018-101805"/>
    <n v="1"/>
    <n v="4"/>
    <n v="0"/>
    <n v="5.4124000000000478"/>
    <n v="0.44610841445725197"/>
  </r>
  <r>
    <x v="1207"/>
    <x v="26"/>
    <s v="TEC-PH-10004977"/>
    <x v="2"/>
    <x v="6"/>
    <n v="470.37600000000009"/>
    <s v="CA-2018-145233"/>
    <n v="1"/>
    <n v="3"/>
    <n v="0.2"/>
    <n v="52.917299999999955"/>
    <n v="0.41105220110552465"/>
  </r>
  <r>
    <x v="1207"/>
    <x v="26"/>
    <s v="TEC-PH-10001254"/>
    <x v="2"/>
    <x v="6"/>
    <n v="406.36799999999999"/>
    <s v="CA-2018-145233"/>
    <n v="0"/>
    <n v="4"/>
    <n v="0.2"/>
    <n v="30.477599999999981"/>
    <n v="0.41105220110552465"/>
  </r>
  <r>
    <x v="1207"/>
    <x v="2"/>
    <s v="FUR-CH-10003379"/>
    <x v="1"/>
    <x v="5"/>
    <n v="398.97199999999998"/>
    <s v="CA-2018-122539"/>
    <n v="1"/>
    <n v="2"/>
    <n v="0.3"/>
    <n v="-28.49799999999999"/>
    <n v="0.46529189879902266"/>
  </r>
  <r>
    <x v="1207"/>
    <x v="0"/>
    <s v="FUR-CH-10002602"/>
    <x v="1"/>
    <x v="5"/>
    <n v="317.05799999999999"/>
    <s v="CA-2018-113355"/>
    <n v="1"/>
    <n v="3"/>
    <n v="0.3"/>
    <n v="-18.117599999999996"/>
    <n v="0.46529189879902266"/>
  </r>
  <r>
    <x v="1207"/>
    <x v="20"/>
    <s v="OFF-ST-10002790"/>
    <x v="0"/>
    <x v="1"/>
    <n v="221.54999999999998"/>
    <s v="CA-2018-163139"/>
    <n v="1"/>
    <n v="3"/>
    <n v="0"/>
    <n v="6.6465000000000174"/>
    <n v="0.44610841445725197"/>
  </r>
  <r>
    <x v="1207"/>
    <x v="0"/>
    <s v="TEC-PH-10004912"/>
    <x v="2"/>
    <x v="6"/>
    <n v="219.80000000000004"/>
    <s v="CA-2018-113355"/>
    <n v="0"/>
    <n v="5"/>
    <n v="0.2"/>
    <n v="24.727499999999971"/>
    <n v="0.41105220110552465"/>
  </r>
  <r>
    <x v="1207"/>
    <x v="22"/>
    <s v="FUR-BO-10002598"/>
    <x v="1"/>
    <x v="10"/>
    <n v="141.96"/>
    <s v="CA-2018-166926"/>
    <n v="1"/>
    <n v="2"/>
    <n v="0"/>
    <n v="41.168399999999991"/>
    <n v="0.5176847302647779"/>
  </r>
  <r>
    <x v="1207"/>
    <x v="14"/>
    <s v="TEC-PH-10001700"/>
    <x v="2"/>
    <x v="6"/>
    <n v="131.97999999999999"/>
    <s v="CA-2018-135860"/>
    <n v="1"/>
    <n v="2"/>
    <n v="0"/>
    <n v="35.634600000000006"/>
    <n v="0.41105220110552465"/>
  </r>
  <r>
    <x v="1207"/>
    <x v="26"/>
    <s v="TEC-PH-10000586"/>
    <x v="2"/>
    <x v="6"/>
    <n v="105.584"/>
    <s v="CA-2018-145233"/>
    <n v="0"/>
    <n v="2"/>
    <n v="0.2"/>
    <n v="9.2386000000000053"/>
    <n v="0.41105220110552465"/>
  </r>
  <r>
    <x v="1207"/>
    <x v="2"/>
    <s v="OFF-EN-10003040"/>
    <x v="0"/>
    <x v="11"/>
    <n v="104.68000000000002"/>
    <s v="CA-2018-144862"/>
    <n v="1"/>
    <n v="5"/>
    <n v="0.2"/>
    <n v="35.329499999999996"/>
    <n v="0.44424167803735209"/>
  </r>
  <r>
    <x v="1207"/>
    <x v="14"/>
    <s v="OFF-ST-10001522"/>
    <x v="0"/>
    <x v="1"/>
    <n v="91.99"/>
    <s v="CA-2018-135860"/>
    <n v="0"/>
    <n v="1"/>
    <n v="0"/>
    <n v="3.6795999999999935"/>
    <n v="0.44610841445725197"/>
  </r>
  <r>
    <x v="1207"/>
    <x v="14"/>
    <s v="OFF-ST-10000642"/>
    <x v="0"/>
    <x v="1"/>
    <n v="83.92"/>
    <s v="CA-2018-135860"/>
    <n v="0"/>
    <n v="4"/>
    <n v="0"/>
    <n v="5.8743999999999943"/>
    <n v="0.44610841445725197"/>
  </r>
  <r>
    <x v="1207"/>
    <x v="2"/>
    <s v="FUR-FU-10003798"/>
    <x v="1"/>
    <x v="8"/>
    <n v="79.12"/>
    <s v="CA-2018-127313"/>
    <n v="1"/>
    <n v="5"/>
    <n v="0.2"/>
    <n v="13.845999999999997"/>
    <n v="0.4595170286641902"/>
  </r>
  <r>
    <x v="1207"/>
    <x v="22"/>
    <s v="FUR-FU-10000023"/>
    <x v="1"/>
    <x v="8"/>
    <n v="70.679999999999993"/>
    <s v="CA-2018-101805"/>
    <n v="0"/>
    <n v="12"/>
    <n v="0"/>
    <n v="31.099200000000003"/>
    <n v="0.4595170286641902"/>
  </r>
  <r>
    <x v="1207"/>
    <x v="2"/>
    <s v="TEC-PH-10000923"/>
    <x v="2"/>
    <x v="6"/>
    <n v="62.957999999999998"/>
    <s v="CA-2018-144862"/>
    <n v="0"/>
    <n v="7"/>
    <n v="0.4"/>
    <n v="9.4436999999999998"/>
    <n v="0.41105220110552465"/>
  </r>
  <r>
    <x v="1207"/>
    <x v="14"/>
    <s v="OFF-FA-10000134"/>
    <x v="0"/>
    <x v="7"/>
    <n v="52.29"/>
    <s v="CA-2018-135860"/>
    <n v="0"/>
    <n v="9"/>
    <n v="0"/>
    <n v="16.209899999999998"/>
    <n v="0.51168203684699509"/>
  </r>
  <r>
    <x v="1207"/>
    <x v="4"/>
    <s v="OFF-PA-10004735"/>
    <x v="0"/>
    <x v="0"/>
    <n v="45.36"/>
    <s v="CA-2018-118542"/>
    <n v="1"/>
    <n v="7"/>
    <n v="0"/>
    <n v="21.772800000000004"/>
    <n v="0.43613829632717294"/>
  </r>
  <r>
    <x v="1207"/>
    <x v="22"/>
    <s v="OFF-PA-10001593"/>
    <x v="0"/>
    <x v="0"/>
    <n v="41.86"/>
    <s v="CA-2018-166926"/>
    <n v="0"/>
    <n v="7"/>
    <n v="0"/>
    <n v="18.837"/>
    <n v="0.43613829632717294"/>
  </r>
  <r>
    <x v="1207"/>
    <x v="2"/>
    <s v="OFF-ST-10001228"/>
    <x v="0"/>
    <x v="1"/>
    <n v="37.392000000000003"/>
    <s v="CA-2018-127313"/>
    <n v="0"/>
    <n v="3"/>
    <n v="0.2"/>
    <n v="2.336999999999998"/>
    <n v="0.44610841445725197"/>
  </r>
  <r>
    <x v="1207"/>
    <x v="26"/>
    <s v="OFF-AP-10000358"/>
    <x v="0"/>
    <x v="12"/>
    <n v="31.152000000000001"/>
    <s v="CA-2018-145233"/>
    <n v="0"/>
    <n v="3"/>
    <n v="0.2"/>
    <n v="3.5045999999999964"/>
    <n v="0.49507917887403441"/>
  </r>
  <r>
    <x v="1207"/>
    <x v="37"/>
    <s v="OFF-PA-10001972"/>
    <x v="0"/>
    <x v="0"/>
    <n v="19.440000000000001"/>
    <s v="CA-2018-143245"/>
    <n v="0"/>
    <n v="3"/>
    <n v="0"/>
    <n v="9.3312000000000008"/>
    <n v="0.43613829632717294"/>
  </r>
  <r>
    <x v="1207"/>
    <x v="20"/>
    <s v="OFF-BI-10003460"/>
    <x v="0"/>
    <x v="3"/>
    <n v="17.52"/>
    <s v="CA-2018-163139"/>
    <n v="0"/>
    <n v="5"/>
    <n v="0.2"/>
    <n v="6.1319999999999988"/>
    <n v="0.46881743173671325"/>
  </r>
  <r>
    <x v="1207"/>
    <x v="2"/>
    <s v="OFF-LA-10004853"/>
    <x v="0"/>
    <x v="2"/>
    <n v="15.936000000000002"/>
    <s v="CA-2018-122539"/>
    <n v="0"/>
    <n v="4"/>
    <n v="0.2"/>
    <n v="5.1791999999999998"/>
    <n v="0.4647369236065339"/>
  </r>
  <r>
    <x v="1207"/>
    <x v="22"/>
    <s v="OFF-BI-10002003"/>
    <x v="0"/>
    <x v="3"/>
    <n v="15.920000000000002"/>
    <s v="CA-2018-101805"/>
    <n v="0"/>
    <n v="5"/>
    <n v="0.2"/>
    <n v="5.3729999999999993"/>
    <n v="0.46881743173671325"/>
  </r>
  <r>
    <x v="1207"/>
    <x v="14"/>
    <s v="OFF-BI-10003274"/>
    <x v="0"/>
    <x v="3"/>
    <n v="15.92"/>
    <s v="CA-2018-135860"/>
    <n v="0"/>
    <n v="4"/>
    <n v="0"/>
    <n v="7.4824000000000002"/>
    <n v="0.46881743173671325"/>
  </r>
  <r>
    <x v="1207"/>
    <x v="20"/>
    <s v="TEC-AC-10000290"/>
    <x v="2"/>
    <x v="9"/>
    <n v="20.37"/>
    <s v="CA-2018-163139"/>
    <n v="0"/>
    <n v="3"/>
    <n v="0"/>
    <n v="6.9258000000000006"/>
    <n v="0.52062335344040378"/>
  </r>
  <r>
    <x v="1207"/>
    <x v="0"/>
    <s v="OFF-PA-10000520"/>
    <x v="0"/>
    <x v="0"/>
    <n v="10.368000000000002"/>
    <s v="CA-2018-138618"/>
    <n v="1"/>
    <n v="2"/>
    <n v="0.2"/>
    <n v="3.6288"/>
    <n v="0.43613829632717294"/>
  </r>
  <r>
    <x v="1207"/>
    <x v="4"/>
    <s v="OFF-BI-10003429"/>
    <x v="0"/>
    <x v="3"/>
    <n v="10.128"/>
    <s v="CA-2018-118542"/>
    <n v="0"/>
    <n v="2"/>
    <n v="0.2"/>
    <n v="3.6714000000000002"/>
    <n v="0.46881743173671325"/>
  </r>
  <r>
    <x v="1207"/>
    <x v="2"/>
    <s v="OFF-BI-10001759"/>
    <x v="0"/>
    <x v="3"/>
    <n v="8.0010000000000012"/>
    <s v="CA-2018-122539"/>
    <n v="0"/>
    <n v="7"/>
    <n v="0.7"/>
    <n v="-5.6006999999999962"/>
    <n v="0.46881743173671325"/>
  </r>
  <r>
    <x v="1207"/>
    <x v="10"/>
    <s v="FUR-FU-10002885"/>
    <x v="1"/>
    <x v="8"/>
    <n v="7.7120000000000006"/>
    <s v="CA-2018-145660"/>
    <n v="1"/>
    <n v="2"/>
    <n v="0.2"/>
    <n v="1.7352000000000005"/>
    <n v="0.4595170286641902"/>
  </r>
  <r>
    <x v="1207"/>
    <x v="26"/>
    <s v="OFF-BI-10002764"/>
    <x v="0"/>
    <x v="3"/>
    <n v="6.7830000000000004"/>
    <s v="CA-2018-145233"/>
    <n v="0"/>
    <n v="7"/>
    <n v="0.7"/>
    <n v="-4.7480999999999973"/>
    <n v="0.46881743173671325"/>
  </r>
  <r>
    <x v="1208"/>
    <x v="40"/>
    <s v="TEC-PH-10001795"/>
    <x v="2"/>
    <x v="6"/>
    <n v="2479.96"/>
    <s v="CA-2018-160885"/>
    <n v="1"/>
    <n v="4"/>
    <n v="0"/>
    <n v="743.98799999999983"/>
    <n v="0.41105220110552465"/>
  </r>
  <r>
    <x v="1208"/>
    <x v="4"/>
    <s v="FUR-CH-10004983"/>
    <x v="1"/>
    <x v="5"/>
    <n v="1159.056"/>
    <s v="CA-2018-102379"/>
    <n v="1"/>
    <n v="9"/>
    <n v="0.2"/>
    <n v="43.464599999999905"/>
    <n v="0.46529189879902266"/>
  </r>
  <r>
    <x v="1208"/>
    <x v="32"/>
    <s v="TEC-PH-10004977"/>
    <x v="2"/>
    <x v="6"/>
    <n v="979.95"/>
    <s v="CA-2018-167395"/>
    <n v="1"/>
    <n v="5"/>
    <n v="0"/>
    <n v="284.18549999999993"/>
    <n v="0.41105220110552465"/>
  </r>
  <r>
    <x v="1208"/>
    <x v="26"/>
    <s v="FUR-CH-10002335"/>
    <x v="1"/>
    <x v="5"/>
    <n v="906.68000000000006"/>
    <s v="US-2018-112347"/>
    <n v="1"/>
    <n v="5"/>
    <n v="0.2"/>
    <n v="68.001000000000033"/>
    <n v="0.46529189879902266"/>
  </r>
  <r>
    <x v="1208"/>
    <x v="6"/>
    <s v="FUR-CH-10001854"/>
    <x v="1"/>
    <x v="5"/>
    <n v="701.96"/>
    <s v="CA-2018-143756"/>
    <n v="1"/>
    <n v="2"/>
    <n v="0"/>
    <n v="168.47040000000004"/>
    <n v="0.46529189879902266"/>
  </r>
  <r>
    <x v="1208"/>
    <x v="2"/>
    <s v="OFF-BI-10003650"/>
    <x v="0"/>
    <x v="3"/>
    <n v="631.17600000000016"/>
    <s v="CA-2018-155075"/>
    <n v="1"/>
    <n v="4"/>
    <n v="0.7"/>
    <n v="-462.86239999999998"/>
    <n v="0.46881743173671325"/>
  </r>
  <r>
    <x v="1208"/>
    <x v="4"/>
    <s v="OFF-ST-10004340"/>
    <x v="0"/>
    <x v="1"/>
    <n v="559.62"/>
    <s v="CA-2018-116715"/>
    <n v="1"/>
    <n v="9"/>
    <n v="0"/>
    <n v="151.09740000000002"/>
    <n v="0.44610841445725197"/>
  </r>
  <r>
    <x v="1208"/>
    <x v="26"/>
    <s v="FUR-FU-10001488"/>
    <x v="1"/>
    <x v="8"/>
    <n v="508.70400000000006"/>
    <s v="US-2018-112347"/>
    <n v="0"/>
    <n v="6"/>
    <n v="0.2"/>
    <n v="0"/>
    <n v="0.4595170286641902"/>
  </r>
  <r>
    <x v="1208"/>
    <x v="0"/>
    <s v="OFF-AP-10002534"/>
    <x v="0"/>
    <x v="12"/>
    <n v="294.61999999999995"/>
    <s v="US-2018-147221"/>
    <n v="1"/>
    <n v="5"/>
    <n v="0.8"/>
    <n v="-766.01199999999994"/>
    <n v="0.49507917887403441"/>
  </r>
  <r>
    <x v="1208"/>
    <x v="32"/>
    <s v="OFF-AP-10001293"/>
    <x v="0"/>
    <x v="12"/>
    <n v="286.85999999999996"/>
    <s v="CA-2018-167395"/>
    <n v="0"/>
    <n v="7"/>
    <n v="0"/>
    <n v="80.320799999999991"/>
    <n v="0.49507917887403441"/>
  </r>
  <r>
    <x v="1208"/>
    <x v="26"/>
    <s v="FUR-BO-10003546"/>
    <x v="1"/>
    <x v="10"/>
    <n v="242.35200000000003"/>
    <s v="US-2018-112347"/>
    <n v="0"/>
    <n v="8"/>
    <n v="0.7"/>
    <n v="-363.52799999999991"/>
    <n v="0.5176847302647779"/>
  </r>
  <r>
    <x v="1208"/>
    <x v="4"/>
    <s v="OFF-AR-10004022"/>
    <x v="0"/>
    <x v="4"/>
    <n v="179.89999999999998"/>
    <s v="CA-2018-102379"/>
    <n v="0"/>
    <n v="5"/>
    <n v="0"/>
    <n v="44.974999999999987"/>
    <n v="0.45632477063632687"/>
  </r>
  <r>
    <x v="1208"/>
    <x v="10"/>
    <s v="TEC-PH-10004531"/>
    <x v="2"/>
    <x v="6"/>
    <n v="151.18799999999999"/>
    <s v="CA-2018-157469"/>
    <n v="1"/>
    <n v="2"/>
    <n v="0.4"/>
    <n v="-25.198000000000008"/>
    <n v="0.41105220110552465"/>
  </r>
  <r>
    <x v="1208"/>
    <x v="26"/>
    <s v="OFF-ST-10003306"/>
    <x v="0"/>
    <x v="1"/>
    <n v="114.28800000000001"/>
    <s v="US-2018-112347"/>
    <n v="0"/>
    <n v="1"/>
    <n v="0.2"/>
    <n v="12.857399999999984"/>
    <n v="0.44610841445725197"/>
  </r>
  <r>
    <x v="1208"/>
    <x v="4"/>
    <s v="OFF-PA-10004475"/>
    <x v="0"/>
    <x v="0"/>
    <n v="109.92"/>
    <s v="CA-2018-116715"/>
    <n v="0"/>
    <n v="2"/>
    <n v="0"/>
    <n v="53.860799999999998"/>
    <n v="0.43613829632717294"/>
  </r>
  <r>
    <x v="1208"/>
    <x v="4"/>
    <s v="OFF-AP-10002765"/>
    <x v="0"/>
    <x v="12"/>
    <n v="79.47"/>
    <s v="CA-2018-109701"/>
    <n v="1"/>
    <n v="3"/>
    <n v="0"/>
    <n v="22.251600000000003"/>
    <n v="0.49507917887403441"/>
  </r>
  <r>
    <x v="1208"/>
    <x v="4"/>
    <s v="OFF-BI-10000632"/>
    <x v="0"/>
    <x v="3"/>
    <n v="69.456000000000003"/>
    <s v="CA-2018-109701"/>
    <n v="0"/>
    <n v="2"/>
    <n v="0.2"/>
    <n v="22.573199999999996"/>
    <n v="0.46881743173671325"/>
  </r>
  <r>
    <x v="1208"/>
    <x v="12"/>
    <s v="OFF-BI-10001670"/>
    <x v="0"/>
    <x v="3"/>
    <n v="67.860000000000014"/>
    <s v="CA-2018-147767"/>
    <n v="1"/>
    <n v="6"/>
    <n v="0.7"/>
    <n v="-45.239999999999995"/>
    <n v="0.46881743173671325"/>
  </r>
  <r>
    <x v="1208"/>
    <x v="26"/>
    <s v="TEC-PH-10004833"/>
    <x v="2"/>
    <x v="6"/>
    <n v="57.36"/>
    <s v="US-2018-112347"/>
    <n v="0"/>
    <n v="6"/>
    <n v="0.2"/>
    <n v="-14.34"/>
    <n v="0.41105220110552465"/>
  </r>
  <r>
    <x v="1208"/>
    <x v="26"/>
    <s v="TEC-PH-10000213"/>
    <x v="2"/>
    <x v="6"/>
    <n v="49.616000000000007"/>
    <s v="US-2018-112347"/>
    <n v="0"/>
    <n v="2"/>
    <n v="0.2"/>
    <n v="4.9615999999999989"/>
    <n v="0.41105220110552465"/>
  </r>
  <r>
    <x v="1208"/>
    <x v="16"/>
    <s v="OFF-AR-10004344"/>
    <x v="0"/>
    <x v="4"/>
    <n v="47.96"/>
    <s v="CA-2018-164917"/>
    <n v="1"/>
    <n v="5"/>
    <n v="0.2"/>
    <n v="4.196499999999995"/>
    <n v="0.45632477063632687"/>
  </r>
  <r>
    <x v="1208"/>
    <x v="16"/>
    <s v="OFF-BI-10002429"/>
    <x v="0"/>
    <x v="3"/>
    <n v="45.660000000000011"/>
    <s v="CA-2018-155089"/>
    <n v="1"/>
    <n v="5"/>
    <n v="0.7"/>
    <n v="-33.483999999999995"/>
    <n v="0.46881743173671325"/>
  </r>
  <r>
    <x v="1208"/>
    <x v="4"/>
    <s v="TEC-PH-10001448"/>
    <x v="2"/>
    <x v="6"/>
    <n v="39.992000000000004"/>
    <s v="CA-2018-102379"/>
    <n v="0"/>
    <n v="1"/>
    <n v="0.2"/>
    <n v="-7.9984000000000073"/>
    <n v="0.41105220110552465"/>
  </r>
  <r>
    <x v="1208"/>
    <x v="26"/>
    <s v="OFF-BI-10003707"/>
    <x v="0"/>
    <x v="3"/>
    <n v="36.624000000000002"/>
    <s v="US-2018-112347"/>
    <n v="0"/>
    <n v="8"/>
    <n v="0.7"/>
    <n v="-24.41599999999999"/>
    <n v="0.46881743173671325"/>
  </r>
  <r>
    <x v="1208"/>
    <x v="6"/>
    <s v="OFF-AR-10001446"/>
    <x v="0"/>
    <x v="4"/>
    <n v="34.650000000000006"/>
    <s v="US-2018-108063"/>
    <n v="1"/>
    <n v="3"/>
    <n v="0"/>
    <n v="10.395"/>
    <n v="0.45632477063632687"/>
  </r>
  <r>
    <x v="1208"/>
    <x v="25"/>
    <s v="OFF-AR-10003903"/>
    <x v="0"/>
    <x v="4"/>
    <n v="32.776000000000003"/>
    <s v="CA-2018-165715"/>
    <n v="1"/>
    <n v="1"/>
    <n v="0.2"/>
    <n v="2.4581999999999997"/>
    <n v="0.45632477063632687"/>
  </r>
  <r>
    <x v="1208"/>
    <x v="10"/>
    <s v="OFF-AR-10001662"/>
    <x v="0"/>
    <x v="4"/>
    <n v="19.728000000000002"/>
    <s v="CA-2018-157469"/>
    <n v="0"/>
    <n v="9"/>
    <n v="0.2"/>
    <n v="1.7262000000000022"/>
    <n v="0.45632477063632687"/>
  </r>
  <r>
    <x v="1208"/>
    <x v="0"/>
    <s v="OFF-AR-10000817"/>
    <x v="0"/>
    <x v="4"/>
    <n v="12.160000000000002"/>
    <s v="CA-2018-104108"/>
    <n v="1"/>
    <n v="5"/>
    <n v="0.2"/>
    <n v="2.1279999999999988"/>
    <n v="0.45632477063632687"/>
  </r>
  <r>
    <x v="1208"/>
    <x v="4"/>
    <s v="OFF-PA-10003724"/>
    <x v="0"/>
    <x v="0"/>
    <n v="10.86"/>
    <s v="CA-2018-109701"/>
    <n v="0"/>
    <n v="2"/>
    <n v="0"/>
    <n v="5.3213999999999997"/>
    <n v="0.43613829632717294"/>
  </r>
  <r>
    <x v="1208"/>
    <x v="4"/>
    <s v="OFF-AR-10001868"/>
    <x v="0"/>
    <x v="4"/>
    <n v="10.08"/>
    <s v="CA-2018-109701"/>
    <n v="0"/>
    <n v="6"/>
    <n v="0"/>
    <n v="5.04"/>
    <n v="0.45632477063632687"/>
  </r>
  <r>
    <x v="1208"/>
    <x v="4"/>
    <s v="OFF-BI-10004187"/>
    <x v="0"/>
    <x v="3"/>
    <n v="9.0240000000000009"/>
    <s v="CA-2018-109701"/>
    <n v="0"/>
    <n v="6"/>
    <n v="0.2"/>
    <n v="3.1583999999999985"/>
    <n v="0.46881743173671325"/>
  </r>
  <r>
    <x v="1208"/>
    <x v="0"/>
    <s v="FUR-FU-10004020"/>
    <x v="1"/>
    <x v="8"/>
    <n v="8.7520000000000007"/>
    <s v="US-2018-147221"/>
    <n v="0"/>
    <n v="4"/>
    <n v="0.6"/>
    <n v="-3.719599999999998"/>
    <n v="0.4595170286641902"/>
  </r>
  <r>
    <x v="1208"/>
    <x v="4"/>
    <s v="OFF-PA-10003893"/>
    <x v="0"/>
    <x v="0"/>
    <n v="8.56"/>
    <s v="CA-2018-116715"/>
    <n v="0"/>
    <n v="2"/>
    <n v="0"/>
    <n v="3.8519999999999994"/>
    <n v="0.43613829632717294"/>
  </r>
  <r>
    <x v="1208"/>
    <x v="32"/>
    <s v="OFF-SU-10001935"/>
    <x v="0"/>
    <x v="14"/>
    <n v="4.3600000000000003"/>
    <s v="CA-2018-167395"/>
    <n v="0"/>
    <n v="2"/>
    <n v="0"/>
    <n v="0.17439999999999944"/>
    <n v="0.53938093436526824"/>
  </r>
  <r>
    <x v="1209"/>
    <x v="22"/>
    <s v="FUR-TA-10002958"/>
    <x v="1"/>
    <x v="13"/>
    <n v="521.96"/>
    <s v="CA-2018-143126"/>
    <n v="1"/>
    <n v="2"/>
    <n v="0"/>
    <n v="88.733199999999954"/>
    <n v="0.55975208308209756"/>
  </r>
  <r>
    <x v="1209"/>
    <x v="4"/>
    <s v="OFF-PA-10000357"/>
    <x v="0"/>
    <x v="0"/>
    <n v="166.44"/>
    <s v="CA-2018-136875"/>
    <n v="1"/>
    <n v="3"/>
    <n v="0"/>
    <n v="79.891199999999998"/>
    <n v="0.43613829632717294"/>
  </r>
  <r>
    <x v="1209"/>
    <x v="20"/>
    <s v="TEC-PH-10000576"/>
    <x v="2"/>
    <x v="6"/>
    <n v="136.99"/>
    <s v="CA-2018-148691"/>
    <n v="1"/>
    <n v="1"/>
    <n v="0"/>
    <n v="36.987300000000005"/>
    <n v="0.41105220110552465"/>
  </r>
  <r>
    <x v="1209"/>
    <x v="20"/>
    <s v="OFF-BI-10001524"/>
    <x v="0"/>
    <x v="3"/>
    <n v="83.920000000000016"/>
    <s v="CA-2018-148691"/>
    <n v="0"/>
    <n v="5"/>
    <n v="0.2"/>
    <n v="29.371999999999993"/>
    <n v="0.46881743173671325"/>
  </r>
  <r>
    <x v="1209"/>
    <x v="26"/>
    <s v="OFF-SU-10004782"/>
    <x v="0"/>
    <x v="14"/>
    <n v="47.32"/>
    <s v="CA-2018-118017"/>
    <n v="1"/>
    <n v="7"/>
    <n v="0.2"/>
    <n v="5.9149999999999938"/>
    <n v="0.53938093436526824"/>
  </r>
  <r>
    <x v="1209"/>
    <x v="25"/>
    <s v="OFF-AP-10002350"/>
    <x v="0"/>
    <x v="12"/>
    <n v="45.216000000000001"/>
    <s v="US-2018-149510"/>
    <n v="1"/>
    <n v="3"/>
    <n v="0.2"/>
    <n v="4.5215999999999994"/>
    <n v="0.49507917887403441"/>
  </r>
  <r>
    <x v="1209"/>
    <x v="25"/>
    <s v="OFF-BI-10004233"/>
    <x v="0"/>
    <x v="3"/>
    <n v="28.782000000000004"/>
    <s v="US-2018-149510"/>
    <n v="0"/>
    <n v="6"/>
    <n v="0.7"/>
    <n v="-21.1068"/>
    <n v="0.46881743173671325"/>
  </r>
  <r>
    <x v="1209"/>
    <x v="25"/>
    <s v="OFF-PA-10001892"/>
    <x v="0"/>
    <x v="0"/>
    <n v="24.448"/>
    <s v="US-2018-149510"/>
    <n v="0"/>
    <n v="4"/>
    <n v="0.2"/>
    <n v="8.8623999999999992"/>
    <n v="0.43613829632717294"/>
  </r>
  <r>
    <x v="1209"/>
    <x v="26"/>
    <s v="FUR-FU-10004351"/>
    <x v="1"/>
    <x v="8"/>
    <n v="23.376000000000001"/>
    <s v="CA-2018-118017"/>
    <n v="0"/>
    <n v="3"/>
    <n v="0.2"/>
    <n v="7.0128000000000013"/>
    <n v="0.4595170286641902"/>
  </r>
  <r>
    <x v="1209"/>
    <x v="26"/>
    <s v="FUR-FU-10004270"/>
    <x v="1"/>
    <x v="8"/>
    <n v="16.72"/>
    <s v="CA-2018-118017"/>
    <n v="0"/>
    <n v="5"/>
    <n v="0.2"/>
    <n v="3.3439999999999994"/>
    <n v="0.4595170286641902"/>
  </r>
  <r>
    <x v="1209"/>
    <x v="26"/>
    <s v="FUR-FU-10004053"/>
    <x v="1"/>
    <x v="8"/>
    <n v="16.192"/>
    <s v="CA-2018-118017"/>
    <n v="0"/>
    <n v="1"/>
    <n v="0.2"/>
    <n v="4.6552000000000007"/>
    <n v="0.4595170286641902"/>
  </r>
  <r>
    <x v="1209"/>
    <x v="26"/>
    <s v="TEC-AC-10002006"/>
    <x v="2"/>
    <x v="9"/>
    <n v="102.33600000000001"/>
    <s v="CA-2018-118017"/>
    <n v="0"/>
    <n v="8"/>
    <n v="0.2"/>
    <n v="14.07119999999999"/>
    <n v="0.52062335344040378"/>
  </r>
  <r>
    <x v="1209"/>
    <x v="26"/>
    <s v="TEC-AC-10002006"/>
    <x v="2"/>
    <x v="9"/>
    <n v="76.75200000000001"/>
    <s v="CA-2018-118017"/>
    <n v="0"/>
    <n v="6"/>
    <n v="0.2"/>
    <n v="10.553399999999993"/>
    <n v="0.52062335344040378"/>
  </r>
  <r>
    <x v="1209"/>
    <x v="20"/>
    <s v="OFF-BI-10001553"/>
    <x v="0"/>
    <x v="3"/>
    <n v="14.624000000000002"/>
    <s v="CA-2018-148691"/>
    <n v="0"/>
    <n v="2"/>
    <n v="0.2"/>
    <n v="5.1183999999999994"/>
    <n v="0.46881743173671325"/>
  </r>
  <r>
    <x v="1209"/>
    <x v="16"/>
    <s v="TEC-AC-10001990"/>
    <x v="2"/>
    <x v="9"/>
    <n v="47.992000000000004"/>
    <s v="CA-2018-128699"/>
    <n v="1"/>
    <n v="1"/>
    <n v="0.2"/>
    <n v="7.198799999999995"/>
    <n v="0.52062335344040378"/>
  </r>
  <r>
    <x v="1209"/>
    <x v="0"/>
    <s v="FUR-FU-10000820"/>
    <x v="1"/>
    <x v="8"/>
    <n v="13.591999999999999"/>
    <s v="CA-2018-103415"/>
    <n v="1"/>
    <n v="2"/>
    <n v="0.6"/>
    <n v="-14.271599999999999"/>
    <n v="0.4595170286641902"/>
  </r>
  <r>
    <x v="1209"/>
    <x v="26"/>
    <s v="OFF-AR-10003856"/>
    <x v="0"/>
    <x v="4"/>
    <n v="13.343999999999998"/>
    <s v="CA-2018-118017"/>
    <n v="0"/>
    <n v="6"/>
    <n v="0.2"/>
    <n v="1.0007999999999999"/>
    <n v="0.45632477063632687"/>
  </r>
  <r>
    <x v="1209"/>
    <x v="0"/>
    <s v="OFF-PA-10003729"/>
    <x v="0"/>
    <x v="0"/>
    <n v="10.368000000000002"/>
    <s v="CA-2018-123071"/>
    <n v="1"/>
    <n v="2"/>
    <n v="0.2"/>
    <n v="3.6288"/>
    <n v="0.43613829632717294"/>
  </r>
  <r>
    <x v="1209"/>
    <x v="26"/>
    <s v="OFF-PA-10002246"/>
    <x v="0"/>
    <x v="0"/>
    <n v="10.32"/>
    <s v="CA-2018-118017"/>
    <n v="0"/>
    <n v="2"/>
    <n v="0.2"/>
    <n v="3.7409999999999997"/>
    <n v="0.43613829632717294"/>
  </r>
  <r>
    <x v="1209"/>
    <x v="20"/>
    <s v="OFF-LA-10001317"/>
    <x v="0"/>
    <x v="2"/>
    <n v="3.15"/>
    <s v="CA-2018-148691"/>
    <n v="0"/>
    <n v="1"/>
    <n v="0"/>
    <n v="1.512"/>
    <n v="0.4647369236065339"/>
  </r>
  <r>
    <x v="1210"/>
    <x v="15"/>
    <s v="TEC-MA-10001856"/>
    <x v="2"/>
    <x v="15"/>
    <n v="649"/>
    <s v="CA-2018-109183"/>
    <n v="1"/>
    <n v="2"/>
    <n v="0.5"/>
    <n v="-272.58000000000015"/>
    <n v="0.5183572270896134"/>
  </r>
  <r>
    <x v="1210"/>
    <x v="23"/>
    <s v="FUR-CH-10004860"/>
    <x v="1"/>
    <x v="5"/>
    <n v="302.94"/>
    <s v="CA-2018-118003"/>
    <n v="1"/>
    <n v="3"/>
    <n v="0"/>
    <n v="18.176399999999973"/>
    <n v="0.46529189879902266"/>
  </r>
  <r>
    <x v="1210"/>
    <x v="2"/>
    <s v="FUR-CH-10004540"/>
    <x v="1"/>
    <x v="5"/>
    <n v="239.95999999999998"/>
    <s v="CA-2018-117667"/>
    <n v="1"/>
    <n v="10"/>
    <n v="0.3"/>
    <n v="-10.283999999999992"/>
    <n v="0.46529189879902266"/>
  </r>
  <r>
    <x v="1210"/>
    <x v="2"/>
    <s v="FUR-CH-10001797"/>
    <x v="1"/>
    <x v="5"/>
    <n v="188.55199999999996"/>
    <s v="CA-2018-139773"/>
    <n v="1"/>
    <n v="7"/>
    <n v="0.3"/>
    <n v="-2.693600000000032"/>
    <n v="0.46529189879902266"/>
  </r>
  <r>
    <x v="1210"/>
    <x v="23"/>
    <s v="FUR-CH-10003817"/>
    <x v="1"/>
    <x v="5"/>
    <n v="182.22"/>
    <s v="CA-2018-118003"/>
    <n v="0"/>
    <n v="3"/>
    <n v="0"/>
    <n v="45.555000000000007"/>
    <n v="0.46529189879902266"/>
  </r>
  <r>
    <x v="1210"/>
    <x v="10"/>
    <s v="OFF-PA-10000241"/>
    <x v="0"/>
    <x v="0"/>
    <n v="74.352000000000004"/>
    <s v="CA-2018-160031"/>
    <n v="1"/>
    <n v="3"/>
    <n v="0.2"/>
    <n v="23.234999999999992"/>
    <n v="0.43613829632717294"/>
  </r>
  <r>
    <x v="1210"/>
    <x v="1"/>
    <s v="OFF-ST-10000532"/>
    <x v="0"/>
    <x v="1"/>
    <n v="61.567999999999998"/>
    <s v="CA-2018-152660"/>
    <n v="1"/>
    <n v="2"/>
    <n v="0.2"/>
    <n v="4.6175999999999995"/>
    <n v="0.44610841445725197"/>
  </r>
  <r>
    <x v="1210"/>
    <x v="2"/>
    <s v="FUR-FU-10004093"/>
    <x v="1"/>
    <x v="8"/>
    <n v="54.768000000000001"/>
    <s v="CA-2018-117667"/>
    <n v="0"/>
    <n v="2"/>
    <n v="0.2"/>
    <n v="6.8459999999999965"/>
    <n v="0.4595170286641902"/>
  </r>
  <r>
    <x v="1210"/>
    <x v="2"/>
    <s v="OFF-PA-10002709"/>
    <x v="0"/>
    <x v="0"/>
    <n v="23.92"/>
    <s v="CA-2018-117667"/>
    <n v="0"/>
    <n v="5"/>
    <n v="0.2"/>
    <n v="8.6709999999999994"/>
    <n v="0.43613829632717294"/>
  </r>
  <r>
    <x v="1210"/>
    <x v="28"/>
    <s v="TEC-AC-10001539"/>
    <x v="2"/>
    <x v="9"/>
    <n v="399.95"/>
    <s v="US-2018-107384"/>
    <n v="1"/>
    <n v="5"/>
    <n v="0"/>
    <n v="143.982"/>
    <n v="0.52062335344040378"/>
  </r>
  <r>
    <x v="1210"/>
    <x v="2"/>
    <s v="TEC-AC-10000580"/>
    <x v="2"/>
    <x v="9"/>
    <n v="255.96799999999999"/>
    <s v="CA-2018-117667"/>
    <n v="0"/>
    <n v="4"/>
    <n v="0.2"/>
    <n v="-28.796399999999984"/>
    <n v="0.52062335344040378"/>
  </r>
  <r>
    <x v="1210"/>
    <x v="28"/>
    <s v="TEC-AC-10004595"/>
    <x v="2"/>
    <x v="9"/>
    <n v="142.80000000000001"/>
    <s v="US-2018-107384"/>
    <n v="0"/>
    <n v="1"/>
    <n v="0"/>
    <n v="29.988"/>
    <n v="0.52062335344040378"/>
  </r>
  <r>
    <x v="1210"/>
    <x v="2"/>
    <s v="OFF-AR-10000716"/>
    <x v="0"/>
    <x v="4"/>
    <n v="13.392000000000001"/>
    <s v="CA-2018-117667"/>
    <n v="0"/>
    <n v="3"/>
    <n v="0.2"/>
    <n v="3.1806000000000005"/>
    <n v="0.45632477063632687"/>
  </r>
  <r>
    <x v="1210"/>
    <x v="23"/>
    <s v="FUR-FU-10002506"/>
    <x v="1"/>
    <x v="8"/>
    <n v="12.99"/>
    <s v="CA-2018-118003"/>
    <n v="0"/>
    <n v="1"/>
    <n v="0"/>
    <n v="1.5587999999999997"/>
    <n v="0.4595170286641902"/>
  </r>
  <r>
    <x v="1210"/>
    <x v="4"/>
    <s v="OFF-PA-10001838"/>
    <x v="0"/>
    <x v="0"/>
    <n v="11.76"/>
    <s v="CA-2018-153227"/>
    <n v="1"/>
    <n v="2"/>
    <n v="0"/>
    <n v="5.7623999999999995"/>
    <n v="0.43613829632717294"/>
  </r>
  <r>
    <x v="1210"/>
    <x v="2"/>
    <s v="FUR-FU-10001918"/>
    <x v="1"/>
    <x v="8"/>
    <n v="11.352000000000002"/>
    <s v="CA-2018-147550"/>
    <n v="1"/>
    <n v="3"/>
    <n v="0.2"/>
    <n v="2.6961000000000008"/>
    <n v="0.4595170286641902"/>
  </r>
  <r>
    <x v="1210"/>
    <x v="28"/>
    <s v="OFF-AR-10001315"/>
    <x v="0"/>
    <x v="4"/>
    <n v="8.8000000000000007"/>
    <s v="US-2018-107384"/>
    <n v="0"/>
    <n v="5"/>
    <n v="0"/>
    <n v="2.5519999999999996"/>
    <n v="0.45632477063632687"/>
  </r>
  <r>
    <x v="1210"/>
    <x v="2"/>
    <s v="OFF-BI-10004364"/>
    <x v="0"/>
    <x v="3"/>
    <n v="5.3460000000000019"/>
    <s v="CA-2018-156412"/>
    <n v="1"/>
    <n v="3"/>
    <n v="0.7"/>
    <n v="-4.4550000000000001"/>
    <n v="0.46881743173671325"/>
  </r>
  <r>
    <x v="1211"/>
    <x v="20"/>
    <s v="OFF-AP-10001271"/>
    <x v="0"/>
    <x v="12"/>
    <n v="254.89999999999998"/>
    <s v="CA-2018-105235"/>
    <n v="1"/>
    <n v="5"/>
    <n v="0"/>
    <n v="68.823000000000008"/>
    <n v="0.49507917887403441"/>
  </r>
  <r>
    <x v="1211"/>
    <x v="22"/>
    <s v="FUR-FU-10003268"/>
    <x v="1"/>
    <x v="8"/>
    <n v="199.89999999999998"/>
    <s v="CA-2018-156958"/>
    <n v="1"/>
    <n v="5"/>
    <n v="0"/>
    <n v="39.97999999999999"/>
    <n v="0.4595170286641902"/>
  </r>
  <r>
    <x v="1211"/>
    <x v="22"/>
    <s v="OFF-BI-10001543"/>
    <x v="0"/>
    <x v="3"/>
    <n v="172.75200000000001"/>
    <s v="CA-2018-156958"/>
    <n v="0"/>
    <n v="6"/>
    <n v="0.2"/>
    <n v="60.463200000000015"/>
    <n v="0.46881743173671325"/>
  </r>
  <r>
    <x v="1211"/>
    <x v="4"/>
    <s v="OFF-PA-10003039"/>
    <x v="0"/>
    <x v="0"/>
    <n v="92.94"/>
    <s v="CA-2018-126865"/>
    <n v="1"/>
    <n v="3"/>
    <n v="0"/>
    <n v="41.822999999999993"/>
    <n v="0.43613829632717294"/>
  </r>
  <r>
    <x v="1211"/>
    <x v="22"/>
    <s v="OFF-BI-10001524"/>
    <x v="0"/>
    <x v="3"/>
    <n v="83.920000000000016"/>
    <s v="CA-2018-156958"/>
    <n v="0"/>
    <n v="5"/>
    <n v="0.2"/>
    <n v="29.371999999999993"/>
    <n v="0.46881743173671325"/>
  </r>
  <r>
    <x v="1211"/>
    <x v="18"/>
    <s v="OFF-AP-10004532"/>
    <x v="0"/>
    <x v="12"/>
    <n v="61.44"/>
    <s v="CA-2018-130351"/>
    <n v="1"/>
    <n v="3"/>
    <n v="0"/>
    <n v="16.588799999999999"/>
    <n v="0.49507917887403441"/>
  </r>
  <r>
    <x v="1211"/>
    <x v="20"/>
    <s v="FUR-FU-10000521"/>
    <x v="1"/>
    <x v="8"/>
    <n v="58.68"/>
    <s v="CA-2018-105235"/>
    <n v="0"/>
    <n v="2"/>
    <n v="0"/>
    <n v="18.190799999999996"/>
    <n v="0.4595170286641902"/>
  </r>
  <r>
    <x v="1211"/>
    <x v="20"/>
    <s v="FUR-FU-10001934"/>
    <x v="1"/>
    <x v="8"/>
    <n v="41.96"/>
    <s v="US-2018-126053"/>
    <n v="1"/>
    <n v="2"/>
    <n v="0"/>
    <n v="10.909600000000001"/>
    <n v="0.4595170286641902"/>
  </r>
  <r>
    <x v="1211"/>
    <x v="18"/>
    <s v="OFF-PA-10002137"/>
    <x v="0"/>
    <x v="0"/>
    <n v="38.9"/>
    <s v="CA-2018-130351"/>
    <n v="0"/>
    <n v="5"/>
    <n v="0"/>
    <n v="17.504999999999995"/>
    <n v="0.43613829632717294"/>
  </r>
  <r>
    <x v="1211"/>
    <x v="22"/>
    <s v="TEC-PH-10000148"/>
    <x v="2"/>
    <x v="6"/>
    <n v="31.176000000000002"/>
    <s v="CA-2018-156958"/>
    <n v="0"/>
    <n v="3"/>
    <n v="0.2"/>
    <n v="-7.0145999999999997"/>
    <n v="0.41105220110552465"/>
  </r>
  <r>
    <x v="1211"/>
    <x v="22"/>
    <s v="OFF-BI-10001617"/>
    <x v="0"/>
    <x v="3"/>
    <n v="24.816000000000003"/>
    <s v="CA-2018-131212"/>
    <n v="1"/>
    <n v="3"/>
    <n v="0.2"/>
    <n v="8.3753999999999991"/>
    <n v="0.46881743173671325"/>
  </r>
  <r>
    <x v="1211"/>
    <x v="20"/>
    <s v="OFF-PA-10000007"/>
    <x v="0"/>
    <x v="0"/>
    <n v="21.6"/>
    <s v="CA-2018-117128"/>
    <n v="1"/>
    <n v="6"/>
    <n v="0"/>
    <n v="9.9359999999999999"/>
    <n v="0.43613829632717294"/>
  </r>
  <r>
    <x v="1211"/>
    <x v="20"/>
    <s v="FUR-FU-10001487"/>
    <x v="1"/>
    <x v="8"/>
    <n v="20.94"/>
    <s v="CA-2018-105235"/>
    <n v="0"/>
    <n v="3"/>
    <n v="0"/>
    <n v="6.0725999999999987"/>
    <n v="0.4595170286641902"/>
  </r>
  <r>
    <x v="1211"/>
    <x v="22"/>
    <s v="OFF-BI-10000145"/>
    <x v="0"/>
    <x v="3"/>
    <n v="14.976000000000003"/>
    <s v="CA-2018-131212"/>
    <n v="0"/>
    <n v="6"/>
    <n v="0.2"/>
    <n v="5.4287999999999981"/>
    <n v="0.46881743173671325"/>
  </r>
  <r>
    <x v="1211"/>
    <x v="45"/>
    <s v="TEC-AC-10001013"/>
    <x v="2"/>
    <x v="9"/>
    <n v="205.03"/>
    <s v="CA-2018-104066"/>
    <n v="1"/>
    <n v="7"/>
    <n v="0"/>
    <n v="67.659899999999979"/>
    <n v="0.52062335344040378"/>
  </r>
  <r>
    <x v="1211"/>
    <x v="18"/>
    <s v="TEC-AC-10003832"/>
    <x v="2"/>
    <x v="9"/>
    <n v="99.390000000000015"/>
    <s v="CA-2018-130351"/>
    <n v="0"/>
    <n v="3"/>
    <n v="0"/>
    <n v="40.749900000000004"/>
    <n v="0.52062335344040378"/>
  </r>
  <r>
    <x v="1211"/>
    <x v="20"/>
    <s v="OFF-LA-10000248"/>
    <x v="0"/>
    <x v="2"/>
    <n v="11.07"/>
    <s v="CA-2018-117128"/>
    <n v="0"/>
    <n v="3"/>
    <n v="0"/>
    <n v="5.2028999999999996"/>
    <n v="0.4647369236065339"/>
  </r>
  <r>
    <x v="1211"/>
    <x v="20"/>
    <s v="OFF-LA-10003766"/>
    <x v="0"/>
    <x v="2"/>
    <n v="9.4499999999999993"/>
    <s v="US-2018-126053"/>
    <n v="0"/>
    <n v="3"/>
    <n v="0"/>
    <n v="4.5359999999999996"/>
    <n v="0.4647369236065339"/>
  </r>
  <r>
    <x v="1211"/>
    <x v="22"/>
    <s v="OFF-BI-10002071"/>
    <x v="0"/>
    <x v="3"/>
    <n v="9.2959999999999994"/>
    <s v="CA-2018-156958"/>
    <n v="0"/>
    <n v="2"/>
    <n v="0.2"/>
    <n v="3.0211999999999994"/>
    <n v="0.46881743173671325"/>
  </r>
  <r>
    <x v="1212"/>
    <x v="4"/>
    <s v="OFF-ST-10003221"/>
    <x v="0"/>
    <x v="1"/>
    <n v="10.68"/>
    <s v="US-2018-149006"/>
    <n v="1"/>
    <n v="1"/>
    <n v="0"/>
    <n v="2.8836000000000004"/>
    <n v="0.44610841445725197"/>
  </r>
  <r>
    <x v="1213"/>
    <x v="1"/>
    <s v="OFF-BI-10001120"/>
    <x v="0"/>
    <x v="3"/>
    <n v="1889.9899999999998"/>
    <s v="US-2018-122714"/>
    <n v="1"/>
    <n v="5"/>
    <n v="0.8"/>
    <n v="-2929.4845000000005"/>
    <n v="0.46881743173671325"/>
  </r>
  <r>
    <x v="1213"/>
    <x v="4"/>
    <s v="TEC-PH-10002496"/>
    <x v="2"/>
    <x v="6"/>
    <n v="374.37600000000003"/>
    <s v="CA-2018-137099"/>
    <n v="1"/>
    <n v="3"/>
    <n v="0.2"/>
    <n v="46.796999999999983"/>
    <n v="0.41105220110552465"/>
  </r>
  <r>
    <x v="1213"/>
    <x v="29"/>
    <s v="OFF-AP-10004540"/>
    <x v="0"/>
    <x v="12"/>
    <n v="320.64"/>
    <s v="CA-2018-135587"/>
    <n v="1"/>
    <n v="4"/>
    <n v="0"/>
    <n v="89.779200000000003"/>
    <n v="0.49507917887403441"/>
  </r>
  <r>
    <x v="1213"/>
    <x v="6"/>
    <s v="FUR-FU-10000175"/>
    <x v="1"/>
    <x v="8"/>
    <n v="82.38"/>
    <s v="US-2018-136189"/>
    <n v="1"/>
    <n v="6"/>
    <n v="0"/>
    <n v="25.537799999999997"/>
    <n v="0.4595170286641902"/>
  </r>
  <r>
    <x v="1213"/>
    <x v="4"/>
    <s v="OFF-PA-10000380"/>
    <x v="0"/>
    <x v="0"/>
    <n v="50.04"/>
    <s v="CA-2018-142328"/>
    <n v="1"/>
    <n v="6"/>
    <n v="0"/>
    <n v="25.02"/>
    <n v="0.43613829632717294"/>
  </r>
  <r>
    <x v="1213"/>
    <x v="0"/>
    <s v="OFF-PA-10000304"/>
    <x v="0"/>
    <x v="0"/>
    <n v="15.552000000000003"/>
    <s v="CA-2018-134285"/>
    <n v="1"/>
    <n v="3"/>
    <n v="0.2"/>
    <n v="5.4432"/>
    <n v="0.43613829632717294"/>
  </r>
  <r>
    <x v="1213"/>
    <x v="10"/>
    <s v="TEC-AC-10002567"/>
    <x v="2"/>
    <x v="9"/>
    <n v="127.98399999999999"/>
    <s v="CA-2018-157980"/>
    <n v="1"/>
    <n v="2"/>
    <n v="0.2"/>
    <n v="25.596799999999998"/>
    <n v="0.52062335344040378"/>
  </r>
  <r>
    <x v="1213"/>
    <x v="29"/>
    <s v="TEC-AC-10001266"/>
    <x v="2"/>
    <x v="9"/>
    <n v="52"/>
    <s v="CA-2018-135587"/>
    <n v="0"/>
    <n v="4"/>
    <n v="0"/>
    <n v="23.4"/>
    <n v="0.52062335344040378"/>
  </r>
  <r>
    <x v="1213"/>
    <x v="0"/>
    <s v="OFF-FA-10000611"/>
    <x v="0"/>
    <x v="7"/>
    <n v="3.5519999999999996"/>
    <s v="CA-2018-134285"/>
    <n v="0"/>
    <n v="3"/>
    <n v="0.2"/>
    <n v="1.2431999999999999"/>
    <n v="0.51168203684699509"/>
  </r>
  <r>
    <x v="1214"/>
    <x v="4"/>
    <s v="FUR-BO-10001972"/>
    <x v="1"/>
    <x v="10"/>
    <n v="1336.829"/>
    <s v="CA-2018-117457"/>
    <n v="1"/>
    <n v="13"/>
    <n v="0.15"/>
    <n v="31.454799999999949"/>
    <n v="0.5176847302647779"/>
  </r>
  <r>
    <x v="1214"/>
    <x v="4"/>
    <s v="TEC-CO-10004115"/>
    <x v="2"/>
    <x v="16"/>
    <n v="1199.9760000000001"/>
    <s v="CA-2018-117457"/>
    <n v="0"/>
    <n v="3"/>
    <n v="0.2"/>
    <n v="434.99130000000002"/>
    <n v="0.55185675810753509"/>
  </r>
  <r>
    <x v="1214"/>
    <x v="21"/>
    <s v="OFF-AP-10003590"/>
    <x v="0"/>
    <x v="12"/>
    <n v="1089.75"/>
    <s v="CA-2018-117324"/>
    <n v="1"/>
    <n v="3"/>
    <n v="0"/>
    <n v="305.13000000000011"/>
    <n v="0.49507917887403441"/>
  </r>
  <r>
    <x v="1214"/>
    <x v="4"/>
    <s v="FUR-TA-10002041"/>
    <x v="1"/>
    <x v="13"/>
    <n v="1004.0239999999999"/>
    <s v="CA-2018-117457"/>
    <n v="0"/>
    <n v="7"/>
    <n v="0.2"/>
    <n v="-112.95269999999994"/>
    <n v="0.55975208308209756"/>
  </r>
  <r>
    <x v="1214"/>
    <x v="43"/>
    <s v="OFF-ST-10000036"/>
    <x v="0"/>
    <x v="1"/>
    <n v="592.74"/>
    <s v="CA-2018-152436"/>
    <n v="1"/>
    <n v="6"/>
    <n v="0"/>
    <n v="160.03979999999999"/>
    <n v="0.44610841445725197"/>
  </r>
  <r>
    <x v="1214"/>
    <x v="21"/>
    <s v="FUR-BO-10003159"/>
    <x v="1"/>
    <x v="10"/>
    <n v="459.92"/>
    <s v="CA-2018-117324"/>
    <n v="0"/>
    <n v="4"/>
    <n v="0"/>
    <n v="41.392799999999966"/>
    <n v="0.5176847302647779"/>
  </r>
  <r>
    <x v="1214"/>
    <x v="20"/>
    <s v="OFF-ST-10004123"/>
    <x v="0"/>
    <x v="1"/>
    <n v="272.94"/>
    <s v="CA-2018-145226"/>
    <n v="1"/>
    <n v="3"/>
    <n v="0"/>
    <n v="0"/>
    <n v="0.44610841445725197"/>
  </r>
  <r>
    <x v="1214"/>
    <x v="2"/>
    <s v="FUR-CH-10003396"/>
    <x v="1"/>
    <x v="5"/>
    <n v="215.54400000000001"/>
    <s v="US-2018-167570"/>
    <n v="1"/>
    <n v="4"/>
    <n v="0.3"/>
    <n v="-58.504800000000017"/>
    <n v="0.46529189879902266"/>
  </r>
  <r>
    <x v="1214"/>
    <x v="4"/>
    <s v="FUR-FU-10002703"/>
    <x v="1"/>
    <x v="8"/>
    <n v="128.9"/>
    <s v="CA-2018-148264"/>
    <n v="1"/>
    <n v="2"/>
    <n v="0"/>
    <n v="15.468000000000004"/>
    <n v="0.4595170286641902"/>
  </r>
  <r>
    <x v="1214"/>
    <x v="4"/>
    <s v="FUR-CH-10003956"/>
    <x v="1"/>
    <x v="5"/>
    <n v="113.56800000000001"/>
    <s v="CA-2018-117457"/>
    <n v="0"/>
    <n v="2"/>
    <n v="0.2"/>
    <n v="-18.454800000000013"/>
    <n v="0.46529189879902266"/>
  </r>
  <r>
    <x v="1214"/>
    <x v="20"/>
    <s v="FUR-FU-10004952"/>
    <x v="1"/>
    <x v="8"/>
    <n v="109.48"/>
    <s v="CA-2018-145226"/>
    <n v="0"/>
    <n v="2"/>
    <n v="0"/>
    <n v="33.938800000000001"/>
    <n v="0.4595170286641902"/>
  </r>
  <r>
    <x v="1214"/>
    <x v="4"/>
    <s v="OFF-BI-10001670"/>
    <x v="0"/>
    <x v="3"/>
    <n v="90.480000000000018"/>
    <s v="CA-2018-108854"/>
    <n v="1"/>
    <n v="3"/>
    <n v="0.2"/>
    <n v="33.93"/>
    <n v="0.46881743173671325"/>
  </r>
  <r>
    <x v="1214"/>
    <x v="4"/>
    <s v="OFF-PA-10003022"/>
    <x v="0"/>
    <x v="0"/>
    <n v="87.92"/>
    <s v="CA-2018-108854"/>
    <n v="0"/>
    <n v="4"/>
    <n v="0"/>
    <n v="40.443199999999997"/>
    <n v="0.43613829632717294"/>
  </r>
  <r>
    <x v="1214"/>
    <x v="2"/>
    <s v="TEC-PH-10001924"/>
    <x v="2"/>
    <x v="6"/>
    <n v="83.987999999999985"/>
    <s v="US-2018-131961"/>
    <n v="1"/>
    <n v="2"/>
    <n v="0.4"/>
    <n v="-20.996999999999993"/>
    <n v="0.41105220110552465"/>
  </r>
  <r>
    <x v="1214"/>
    <x v="4"/>
    <s v="OFF-AP-10002670"/>
    <x v="0"/>
    <x v="12"/>
    <n v="69.48"/>
    <s v="CA-2018-117926"/>
    <n v="1"/>
    <n v="1"/>
    <n v="0"/>
    <n v="20.843999999999994"/>
    <n v="0.49507917887403441"/>
  </r>
  <r>
    <x v="1214"/>
    <x v="21"/>
    <s v="OFF-LA-10003510"/>
    <x v="0"/>
    <x v="2"/>
    <n v="61.06"/>
    <s v="CA-2018-117324"/>
    <n v="0"/>
    <n v="2"/>
    <n v="0"/>
    <n v="28.087600000000002"/>
    <n v="0.4647369236065339"/>
  </r>
  <r>
    <x v="1214"/>
    <x v="4"/>
    <s v="OFF-PA-10003651"/>
    <x v="0"/>
    <x v="0"/>
    <n v="60.12"/>
    <s v="CA-2018-148264"/>
    <n v="0"/>
    <n v="9"/>
    <n v="0"/>
    <n v="28.857599999999998"/>
    <n v="0.43613829632717294"/>
  </r>
  <r>
    <x v="1214"/>
    <x v="4"/>
    <s v="OFF-PA-10001970"/>
    <x v="0"/>
    <x v="0"/>
    <n v="55.98"/>
    <s v="CA-2018-117457"/>
    <n v="0"/>
    <n v="1"/>
    <n v="0"/>
    <n v="27.430199999999999"/>
    <n v="0.43613829632717294"/>
  </r>
  <r>
    <x v="1214"/>
    <x v="4"/>
    <s v="OFF-ST-10001837"/>
    <x v="0"/>
    <x v="1"/>
    <n v="42.76"/>
    <s v="CA-2018-108854"/>
    <n v="0"/>
    <n v="1"/>
    <n v="0"/>
    <n v="11.117599999999999"/>
    <n v="0.44610841445725197"/>
  </r>
  <r>
    <x v="1214"/>
    <x v="20"/>
    <s v="OFF-ST-10002352"/>
    <x v="0"/>
    <x v="1"/>
    <n v="31.92"/>
    <s v="CA-2018-145226"/>
    <n v="0"/>
    <n v="4"/>
    <n v="0"/>
    <n v="8.299199999999999"/>
    <n v="0.44610841445725197"/>
  </r>
  <r>
    <x v="1214"/>
    <x v="4"/>
    <s v="OFF-ST-10003327"/>
    <x v="0"/>
    <x v="1"/>
    <n v="29.79"/>
    <s v="CA-2018-148264"/>
    <n v="0"/>
    <n v="3"/>
    <n v="0"/>
    <n v="8.6390999999999956"/>
    <n v="0.44610841445725197"/>
  </r>
  <r>
    <x v="1214"/>
    <x v="4"/>
    <s v="OFF-LA-10003766"/>
    <x v="0"/>
    <x v="2"/>
    <n v="28.349999999999998"/>
    <s v="CA-2018-117457"/>
    <n v="0"/>
    <n v="9"/>
    <n v="0"/>
    <n v="13.608000000000001"/>
    <n v="0.4647369236065339"/>
  </r>
  <r>
    <x v="1214"/>
    <x v="21"/>
    <s v="OFF-PA-10002713"/>
    <x v="0"/>
    <x v="0"/>
    <n v="27.52"/>
    <s v="CA-2018-117324"/>
    <n v="0"/>
    <n v="4"/>
    <n v="0"/>
    <n v="12.659199999999998"/>
    <n v="0.43613829632717294"/>
  </r>
  <r>
    <x v="1214"/>
    <x v="4"/>
    <s v="OFF-PA-10003724"/>
    <x v="0"/>
    <x v="0"/>
    <n v="27.15"/>
    <s v="CA-2018-117457"/>
    <n v="0"/>
    <n v="5"/>
    <n v="0"/>
    <n v="13.3035"/>
    <n v="0.43613829632717294"/>
  </r>
  <r>
    <x v="1214"/>
    <x v="4"/>
    <s v="OFF-BI-10002854"/>
    <x v="0"/>
    <x v="3"/>
    <n v="22.424000000000003"/>
    <s v="CA-2018-108854"/>
    <n v="0"/>
    <n v="1"/>
    <n v="0.2"/>
    <n v="8.4089999999999989"/>
    <n v="0.46881743173671325"/>
  </r>
  <r>
    <x v="1214"/>
    <x v="20"/>
    <s v="OFF-PA-10003172"/>
    <x v="0"/>
    <x v="0"/>
    <n v="19.440000000000001"/>
    <s v="CA-2018-145226"/>
    <n v="0"/>
    <n v="3"/>
    <n v="0"/>
    <n v="9.3312000000000008"/>
    <n v="0.43613829632717294"/>
  </r>
  <r>
    <x v="1214"/>
    <x v="2"/>
    <s v="OFF-AR-10004441"/>
    <x v="0"/>
    <x v="4"/>
    <n v="13.247999999999999"/>
    <s v="US-2018-131961"/>
    <n v="0"/>
    <n v="4"/>
    <n v="0.2"/>
    <n v="3.6431999999999998"/>
    <n v="0.45632477063632687"/>
  </r>
  <r>
    <x v="1214"/>
    <x v="4"/>
    <s v="TEC-AC-10000158"/>
    <x v="2"/>
    <x v="9"/>
    <n v="179.95000000000002"/>
    <s v="CA-2018-117457"/>
    <n v="0"/>
    <n v="5"/>
    <n v="0"/>
    <n v="37.789500000000004"/>
    <n v="0.52062335344040378"/>
  </r>
  <r>
    <x v="1214"/>
    <x v="21"/>
    <s v="TEC-AC-10003023"/>
    <x v="2"/>
    <x v="9"/>
    <n v="178.10999999999999"/>
    <s v="CA-2018-117324"/>
    <n v="0"/>
    <n v="3"/>
    <n v="0"/>
    <n v="32.059799999999996"/>
    <n v="0.52062335344040378"/>
  </r>
  <r>
    <x v="1214"/>
    <x v="4"/>
    <s v="OFF-PA-10002893"/>
    <x v="0"/>
    <x v="0"/>
    <n v="9.68"/>
    <s v="CA-2018-117457"/>
    <n v="0"/>
    <n v="1"/>
    <n v="0"/>
    <n v="4.6463999999999999"/>
    <n v="0.43613829632717294"/>
  </r>
  <r>
    <x v="1215"/>
    <x v="3"/>
    <s v="TEC-CO-10001046"/>
    <x v="2"/>
    <x v="16"/>
    <n v="1399.98"/>
    <s v="US-2018-167920"/>
    <n v="1"/>
    <n v="2"/>
    <n v="0"/>
    <n v="629.99099999999999"/>
    <n v="0.55185675810753509"/>
  </r>
  <r>
    <x v="1215"/>
    <x v="4"/>
    <s v="FUR-TA-10003748"/>
    <x v="1"/>
    <x v="13"/>
    <n v="896.32799999999997"/>
    <s v="CA-2018-102407"/>
    <n v="1"/>
    <n v="9"/>
    <n v="0.2"/>
    <n v="22.408199999999994"/>
    <n v="0.55975208308209756"/>
  </r>
  <r>
    <x v="1215"/>
    <x v="14"/>
    <s v="FUR-CH-10000847"/>
    <x v="1"/>
    <x v="5"/>
    <n v="872.94"/>
    <s v="CA-2018-139199"/>
    <n v="1"/>
    <n v="3"/>
    <n v="0"/>
    <n v="226.96439999999998"/>
    <n v="0.46529189879902266"/>
  </r>
  <r>
    <x v="1215"/>
    <x v="4"/>
    <s v="TEC-PH-10001918"/>
    <x v="2"/>
    <x v="6"/>
    <n v="444.76800000000003"/>
    <s v="CA-2018-108329"/>
    <n v="1"/>
    <n v="4"/>
    <n v="0.2"/>
    <n v="44.476800000000026"/>
    <n v="0.41105220110552465"/>
  </r>
  <r>
    <x v="1215"/>
    <x v="12"/>
    <s v="OFF-PA-10004359"/>
    <x v="0"/>
    <x v="0"/>
    <n v="419.4"/>
    <s v="CA-2018-139402"/>
    <n v="1"/>
    <n v="5"/>
    <n v="0.2"/>
    <n v="146.79"/>
    <n v="0.43613829632717294"/>
  </r>
  <r>
    <x v="1215"/>
    <x v="3"/>
    <s v="OFF-AP-10000159"/>
    <x v="0"/>
    <x v="12"/>
    <n v="214.89999999999998"/>
    <s v="US-2018-167920"/>
    <n v="0"/>
    <n v="5"/>
    <n v="0"/>
    <n v="62.32099999999997"/>
    <n v="0.49507917887403441"/>
  </r>
  <r>
    <x v="1215"/>
    <x v="4"/>
    <s v="OFF-AP-10001394"/>
    <x v="0"/>
    <x v="12"/>
    <n v="189"/>
    <s v="CA-2018-102407"/>
    <n v="0"/>
    <n v="1"/>
    <n v="0"/>
    <n v="68.039999999999992"/>
    <n v="0.49507917887403441"/>
  </r>
  <r>
    <x v="1215"/>
    <x v="4"/>
    <s v="FUR-BO-10001519"/>
    <x v="1"/>
    <x v="10"/>
    <n v="148.25700000000001"/>
    <s v="CA-2018-141201"/>
    <n v="1"/>
    <n v="3"/>
    <n v="0.15"/>
    <n v="15.697800000000004"/>
    <n v="0.5176847302647779"/>
  </r>
  <r>
    <x v="1215"/>
    <x v="1"/>
    <s v="OFF-PA-10001019"/>
    <x v="0"/>
    <x v="0"/>
    <n v="143.85600000000002"/>
    <s v="US-2018-103814"/>
    <n v="1"/>
    <n v="9"/>
    <n v="0.2"/>
    <n v="48.551399999999994"/>
    <n v="0.43613829632717294"/>
  </r>
  <r>
    <x v="1215"/>
    <x v="10"/>
    <s v="OFF-EN-10004386"/>
    <x v="0"/>
    <x v="11"/>
    <n v="57.576000000000001"/>
    <s v="US-2018-145366"/>
    <n v="1"/>
    <n v="3"/>
    <n v="0.2"/>
    <n v="21.591000000000001"/>
    <n v="0.44424167803735209"/>
  </r>
  <r>
    <x v="1215"/>
    <x v="14"/>
    <s v="OFF-BI-10000088"/>
    <x v="0"/>
    <x v="3"/>
    <n v="54.900000000000006"/>
    <s v="CA-2018-102659"/>
    <n v="1"/>
    <n v="5"/>
    <n v="0"/>
    <n v="26.901000000000003"/>
    <n v="0.46881743173671325"/>
  </r>
  <r>
    <x v="1215"/>
    <x v="14"/>
    <s v="OFF-BI-10003982"/>
    <x v="0"/>
    <x v="3"/>
    <n v="41.54"/>
    <s v="CA-2018-139199"/>
    <n v="0"/>
    <n v="2"/>
    <n v="0"/>
    <n v="19.523799999999998"/>
    <n v="0.46881743173671325"/>
  </r>
  <r>
    <x v="1215"/>
    <x v="10"/>
    <s v="OFF-ST-10004180"/>
    <x v="0"/>
    <x v="1"/>
    <n v="37.207999999999998"/>
    <s v="US-2018-145366"/>
    <n v="0"/>
    <n v="1"/>
    <n v="0.2"/>
    <n v="-7.4416000000000011"/>
    <n v="0.44610841445725197"/>
  </r>
  <r>
    <x v="1215"/>
    <x v="14"/>
    <s v="OFF-AR-10001860"/>
    <x v="0"/>
    <x v="4"/>
    <n v="34.700000000000003"/>
    <s v="CA-2018-109960"/>
    <n v="1"/>
    <n v="5"/>
    <n v="0"/>
    <n v="12.492000000000001"/>
    <n v="0.45632477063632687"/>
  </r>
  <r>
    <x v="1215"/>
    <x v="14"/>
    <s v="OFF-BI-10001636"/>
    <x v="0"/>
    <x v="3"/>
    <n v="33.72"/>
    <s v="CA-2018-109960"/>
    <n v="0"/>
    <n v="4"/>
    <n v="0"/>
    <n v="15.511199999999999"/>
    <n v="0.46881743173671325"/>
  </r>
  <r>
    <x v="1215"/>
    <x v="18"/>
    <s v="OFF-PA-10000575"/>
    <x v="0"/>
    <x v="0"/>
    <n v="33.450000000000003"/>
    <s v="CA-2018-129833"/>
    <n v="1"/>
    <n v="5"/>
    <n v="0"/>
    <n v="15.387"/>
    <n v="0.43613829632717294"/>
  </r>
  <r>
    <x v="1215"/>
    <x v="3"/>
    <s v="OFF-BI-10004236"/>
    <x v="0"/>
    <x v="3"/>
    <n v="29.36"/>
    <s v="US-2018-167920"/>
    <n v="0"/>
    <n v="2"/>
    <n v="0"/>
    <n v="13.505599999999999"/>
    <n v="0.46881743173671325"/>
  </r>
  <r>
    <x v="1215"/>
    <x v="0"/>
    <s v="OFF-ST-10000615"/>
    <x v="0"/>
    <x v="1"/>
    <n v="27.240000000000002"/>
    <s v="US-2018-118038"/>
    <n v="1"/>
    <n v="3"/>
    <n v="0.2"/>
    <n v="2.724000000000002"/>
    <n v="0.44610841445725197"/>
  </r>
  <r>
    <x v="1215"/>
    <x v="1"/>
    <s v="OFF-PA-10004965"/>
    <x v="0"/>
    <x v="0"/>
    <n v="15.984000000000002"/>
    <s v="CA-2018-109715"/>
    <n v="1"/>
    <n v="2"/>
    <n v="0.2"/>
    <n v="4.9949999999999992"/>
    <n v="0.43613829632717294"/>
  </r>
  <r>
    <x v="1215"/>
    <x v="3"/>
    <s v="OFF-BI-10003274"/>
    <x v="0"/>
    <x v="3"/>
    <n v="15.92"/>
    <s v="US-2018-167920"/>
    <n v="0"/>
    <n v="4"/>
    <n v="0"/>
    <n v="7.4824000000000002"/>
    <n v="0.46881743173671325"/>
  </r>
  <r>
    <x v="1215"/>
    <x v="3"/>
    <s v="OFF-ST-10004963"/>
    <x v="0"/>
    <x v="1"/>
    <n v="15.14"/>
    <s v="US-2018-167920"/>
    <n v="0"/>
    <n v="1"/>
    <n v="0"/>
    <n v="0.60559999999999903"/>
    <n v="0.44610841445725197"/>
  </r>
  <r>
    <x v="1215"/>
    <x v="14"/>
    <s v="OFF-PA-10000349"/>
    <x v="0"/>
    <x v="0"/>
    <n v="14.940000000000001"/>
    <s v="CA-2018-109960"/>
    <n v="0"/>
    <n v="3"/>
    <n v="0"/>
    <n v="7.0218000000000007"/>
    <n v="0.43613829632717294"/>
  </r>
  <r>
    <x v="1215"/>
    <x v="12"/>
    <s v="OFF-BI-10000279"/>
    <x v="0"/>
    <x v="3"/>
    <n v="13.005000000000003"/>
    <s v="CA-2018-139402"/>
    <n v="0"/>
    <n v="3"/>
    <n v="0.7"/>
    <n v="-9.9704999999999977"/>
    <n v="0.46881743173671325"/>
  </r>
  <r>
    <x v="1215"/>
    <x v="14"/>
    <s v="OFF-PA-10001293"/>
    <x v="0"/>
    <x v="0"/>
    <n v="12.96"/>
    <s v="CA-2018-139199"/>
    <n v="0"/>
    <n v="2"/>
    <n v="0"/>
    <n v="6.2208000000000006"/>
    <n v="0.43613829632717294"/>
  </r>
  <r>
    <x v="1215"/>
    <x v="4"/>
    <s v="OFF-AR-10000122"/>
    <x v="0"/>
    <x v="4"/>
    <n v="11.16"/>
    <s v="CA-2018-102407"/>
    <n v="0"/>
    <n v="2"/>
    <n v="0"/>
    <n v="2.7899999999999991"/>
    <n v="0.45632477063632687"/>
  </r>
  <r>
    <x v="1215"/>
    <x v="2"/>
    <s v="OFF-BI-10001116"/>
    <x v="0"/>
    <x v="3"/>
    <n v="11.088000000000003"/>
    <s v="US-2018-132927"/>
    <n v="1"/>
    <n v="7"/>
    <n v="0.7"/>
    <n v="-8.1311999999999998"/>
    <n v="0.46881743173671325"/>
  </r>
  <r>
    <x v="1215"/>
    <x v="3"/>
    <s v="TEC-AC-10001013"/>
    <x v="2"/>
    <x v="9"/>
    <n v="146.44999999999999"/>
    <s v="US-2018-167920"/>
    <n v="0"/>
    <n v="5"/>
    <n v="0"/>
    <n v="48.328499999999991"/>
    <n v="0.52062335344040378"/>
  </r>
  <r>
    <x v="1215"/>
    <x v="18"/>
    <s v="OFF-BI-10004182"/>
    <x v="0"/>
    <x v="3"/>
    <n v="10.4"/>
    <s v="CA-2018-129833"/>
    <n v="0"/>
    <n v="5"/>
    <n v="0"/>
    <n v="5.0960000000000001"/>
    <n v="0.46881743173671325"/>
  </r>
  <r>
    <x v="1215"/>
    <x v="14"/>
    <s v="TEC-AC-10004859"/>
    <x v="2"/>
    <x v="9"/>
    <n v="104.88"/>
    <s v="CA-2018-109960"/>
    <n v="0"/>
    <n v="6"/>
    <n v="0"/>
    <n v="41.952000000000005"/>
    <n v="0.52062335344040378"/>
  </r>
  <r>
    <x v="1215"/>
    <x v="0"/>
    <s v="FUR-FU-10000260"/>
    <x v="1"/>
    <x v="8"/>
    <n v="9.7080000000000002"/>
    <s v="US-2018-118038"/>
    <n v="0"/>
    <n v="3"/>
    <n v="0.6"/>
    <n v="-5.8248000000000015"/>
    <n v="0.4595170286641902"/>
  </r>
  <r>
    <x v="1215"/>
    <x v="3"/>
    <s v="OFF-LA-10004409"/>
    <x v="0"/>
    <x v="2"/>
    <n v="5.76"/>
    <s v="US-2018-167920"/>
    <n v="0"/>
    <n v="2"/>
    <n v="0"/>
    <n v="2.6495999999999995"/>
    <n v="0.4647369236065339"/>
  </r>
  <r>
    <x v="1215"/>
    <x v="2"/>
    <s v="OFF-AR-10004757"/>
    <x v="0"/>
    <x v="4"/>
    <n v="2.6240000000000001"/>
    <s v="CA-2018-148012"/>
    <n v="1"/>
    <n v="1"/>
    <n v="0.2"/>
    <n v="0.42639999999999978"/>
    <n v="0.45632477063632687"/>
  </r>
  <r>
    <x v="1215"/>
    <x v="0"/>
    <s v="OFF-BI-10004182"/>
    <x v="0"/>
    <x v="3"/>
    <n v="1.2479999999999998"/>
    <s v="US-2018-118038"/>
    <n v="0"/>
    <n v="3"/>
    <n v="0.8"/>
    <n v="-1.9344000000000006"/>
    <n v="0.46881743173671325"/>
  </r>
  <r>
    <x v="1216"/>
    <x v="17"/>
    <s v="FUR-TA-10004256"/>
    <x v="1"/>
    <x v="13"/>
    <n v="1669.6"/>
    <s v="CA-2018-148446"/>
    <n v="1"/>
    <n v="4"/>
    <n v="0"/>
    <n v="116.87199999999984"/>
    <n v="0.55975208308209756"/>
  </r>
  <r>
    <x v="1216"/>
    <x v="37"/>
    <s v="OFF-AP-10000026"/>
    <x v="0"/>
    <x v="12"/>
    <n v="426.78999999999996"/>
    <s v="CA-2018-152695"/>
    <n v="1"/>
    <n v="7"/>
    <n v="0"/>
    <n v="123.76909999999995"/>
    <n v="0.49507917887403441"/>
  </r>
  <r>
    <x v="1216"/>
    <x v="22"/>
    <s v="OFF-ST-10000060"/>
    <x v="0"/>
    <x v="1"/>
    <n v="324.90000000000003"/>
    <s v="US-2018-140907"/>
    <n v="1"/>
    <n v="5"/>
    <n v="0"/>
    <n v="38.988000000000014"/>
    <n v="0.44610841445725197"/>
  </r>
  <r>
    <x v="1216"/>
    <x v="2"/>
    <s v="FUR-FU-10004306"/>
    <x v="1"/>
    <x v="8"/>
    <n v="310.88000000000005"/>
    <s v="CA-2018-143798"/>
    <n v="1"/>
    <n v="2"/>
    <n v="0.2"/>
    <n v="23.315999999999988"/>
    <n v="0.4595170286641902"/>
  </r>
  <r>
    <x v="1216"/>
    <x v="4"/>
    <s v="TEC-PH-10003215"/>
    <x v="2"/>
    <x v="6"/>
    <n v="95.84"/>
    <s v="CA-2018-107748"/>
    <n v="1"/>
    <n v="4"/>
    <n v="0.2"/>
    <n v="34.741999999999997"/>
    <n v="0.41105220110552465"/>
  </r>
  <r>
    <x v="1216"/>
    <x v="2"/>
    <s v="FUR-FU-10001475"/>
    <x v="1"/>
    <x v="8"/>
    <n v="87.92"/>
    <s v="US-2018-110149"/>
    <n v="1"/>
    <n v="5"/>
    <n v="0.2"/>
    <n v="15.385999999999999"/>
    <n v="0.4595170286641902"/>
  </r>
  <r>
    <x v="1216"/>
    <x v="4"/>
    <s v="OFF-BI-10001597"/>
    <x v="0"/>
    <x v="3"/>
    <n v="65.567999999999998"/>
    <s v="CA-2018-167150"/>
    <n v="1"/>
    <n v="2"/>
    <n v="0.2"/>
    <n v="22.948799999999995"/>
    <n v="0.46881743173671325"/>
  </r>
  <r>
    <x v="1216"/>
    <x v="29"/>
    <s v="OFF-BI-10003476"/>
    <x v="0"/>
    <x v="3"/>
    <n v="45.84"/>
    <s v="CA-2018-148922"/>
    <n v="1"/>
    <n v="8"/>
    <n v="0"/>
    <n v="22.0032"/>
    <n v="0.46881743173671325"/>
  </r>
  <r>
    <x v="1216"/>
    <x v="29"/>
    <s v="TEC-PH-10000148"/>
    <x v="2"/>
    <x v="6"/>
    <n v="38.97"/>
    <s v="CA-2018-148922"/>
    <n v="0"/>
    <n v="3"/>
    <n v="0"/>
    <n v="0.77940000000000076"/>
    <n v="0.41105220110552465"/>
  </r>
  <r>
    <x v="1216"/>
    <x v="40"/>
    <s v="OFF-BI-10004965"/>
    <x v="0"/>
    <x v="3"/>
    <n v="34.5"/>
    <s v="CA-2018-108294"/>
    <n v="1"/>
    <n v="3"/>
    <n v="0"/>
    <n v="15.524999999999999"/>
    <n v="0.46881743173671325"/>
  </r>
  <r>
    <x v="1216"/>
    <x v="4"/>
    <s v="OFF-BI-10001097"/>
    <x v="0"/>
    <x v="3"/>
    <n v="19.936000000000003"/>
    <s v="CA-2018-167150"/>
    <n v="0"/>
    <n v="4"/>
    <n v="0.2"/>
    <n v="7.2267999999999999"/>
    <n v="0.46881743173671325"/>
  </r>
  <r>
    <x v="1216"/>
    <x v="16"/>
    <s v="FUR-FU-10001940"/>
    <x v="1"/>
    <x v="8"/>
    <n v="19.103999999999999"/>
    <s v="CA-2018-158967"/>
    <n v="1"/>
    <n v="3"/>
    <n v="0.2"/>
    <n v="5.7312000000000012"/>
    <n v="0.4595170286641902"/>
  </r>
  <r>
    <x v="1216"/>
    <x v="22"/>
    <s v="OFF-AR-10000799"/>
    <x v="0"/>
    <x v="4"/>
    <n v="18.240000000000002"/>
    <s v="US-2018-140907"/>
    <n v="0"/>
    <n v="3"/>
    <n v="0"/>
    <n v="5.2895999999999983"/>
    <n v="0.45632477063632687"/>
  </r>
  <r>
    <x v="1216"/>
    <x v="9"/>
    <s v="FUR-FU-10002364"/>
    <x v="1"/>
    <x v="8"/>
    <n v="14.76"/>
    <s v="US-2018-135503"/>
    <n v="1"/>
    <n v="2"/>
    <n v="0"/>
    <n v="4.2803999999999984"/>
    <n v="0.4595170286641902"/>
  </r>
  <r>
    <x v="1216"/>
    <x v="4"/>
    <s v="OFF-PA-10002005"/>
    <x v="0"/>
    <x v="0"/>
    <n v="12.96"/>
    <s v="CA-2018-107748"/>
    <n v="0"/>
    <n v="2"/>
    <n v="0"/>
    <n v="6.2208000000000006"/>
    <n v="0.43613829632717294"/>
  </r>
  <r>
    <x v="1216"/>
    <x v="37"/>
    <s v="OFF-EN-10004030"/>
    <x v="0"/>
    <x v="11"/>
    <n v="10.86"/>
    <s v="CA-2018-152695"/>
    <n v="0"/>
    <n v="3"/>
    <n v="0"/>
    <n v="5.1042000000000005"/>
    <n v="0.44424167803735209"/>
  </r>
  <r>
    <x v="1216"/>
    <x v="2"/>
    <s v="OFF-PA-10000788"/>
    <x v="0"/>
    <x v="0"/>
    <n v="10.368000000000002"/>
    <s v="CA-2018-143798"/>
    <n v="0"/>
    <n v="2"/>
    <n v="0.2"/>
    <n v="3.6288"/>
    <n v="0.43613829632717294"/>
  </r>
  <r>
    <x v="1216"/>
    <x v="29"/>
    <s v="TEC-AC-10001838"/>
    <x v="2"/>
    <x v="9"/>
    <n v="599.97"/>
    <s v="CA-2018-148922"/>
    <n v="0"/>
    <n v="3"/>
    <n v="0"/>
    <n v="257.98710000000005"/>
    <n v="0.52062335344040378"/>
  </r>
  <r>
    <x v="1216"/>
    <x v="22"/>
    <s v="TEC-AC-10004510"/>
    <x v="2"/>
    <x v="9"/>
    <n v="49.08"/>
    <s v="US-2018-140907"/>
    <n v="0"/>
    <n v="3"/>
    <n v="0"/>
    <n v="4.9079999999999977"/>
    <n v="0.52062335344040378"/>
  </r>
  <r>
    <x v="1216"/>
    <x v="2"/>
    <s v="TEC-AC-10003116"/>
    <x v="2"/>
    <x v="9"/>
    <n v="14.200000000000001"/>
    <s v="CA-2018-157651"/>
    <n v="1"/>
    <n v="1"/>
    <n v="0.2"/>
    <n v="3.3724999999999992"/>
    <n v="0.52062335344040378"/>
  </r>
  <r>
    <x v="1216"/>
    <x v="2"/>
    <s v="OFF-BI-10000014"/>
    <x v="0"/>
    <x v="3"/>
    <n v="3.2730000000000006"/>
    <s v="US-2018-110149"/>
    <n v="0"/>
    <n v="1"/>
    <n v="0.7"/>
    <n v="-2.5092999999999996"/>
    <n v="0.46881743173671325"/>
  </r>
  <r>
    <x v="1217"/>
    <x v="23"/>
    <s v="OFF-BI-10004600"/>
    <x v="0"/>
    <x v="3"/>
    <n v="735.98"/>
    <s v="CA-2018-153871"/>
    <n v="1"/>
    <n v="2"/>
    <n v="0"/>
    <n v="331.19099999999997"/>
    <n v="0.46881743173671325"/>
  </r>
  <r>
    <x v="1217"/>
    <x v="16"/>
    <s v="FUR-TA-10004289"/>
    <x v="1"/>
    <x v="13"/>
    <n v="721.87500000000011"/>
    <s v="CA-2018-168389"/>
    <n v="1"/>
    <n v="6"/>
    <n v="0.45"/>
    <n v="-420"/>
    <n v="0.55975208308209756"/>
  </r>
  <r>
    <x v="1217"/>
    <x v="1"/>
    <s v="FUR-CH-10003973"/>
    <x v="1"/>
    <x v="5"/>
    <n v="520.46399999999994"/>
    <s v="CA-2018-162565"/>
    <n v="1"/>
    <n v="2"/>
    <n v="0.3"/>
    <n v="-14.870399999999961"/>
    <n v="0.46529189879902266"/>
  </r>
  <r>
    <x v="1217"/>
    <x v="32"/>
    <s v="TEC-PH-10001527"/>
    <x v="2"/>
    <x v="6"/>
    <n v="128.85000000000002"/>
    <s v="CA-2018-129581"/>
    <n v="1"/>
    <n v="3"/>
    <n v="0"/>
    <n v="3.8654999999999973"/>
    <n v="0.41105220110552465"/>
  </r>
  <r>
    <x v="1217"/>
    <x v="20"/>
    <s v="TEC-PH-10004522"/>
    <x v="2"/>
    <x v="6"/>
    <n v="116.98"/>
    <s v="CA-2018-100230"/>
    <n v="1"/>
    <n v="2"/>
    <n v="0"/>
    <n v="29.245000000000005"/>
    <n v="0.41105220110552465"/>
  </r>
  <r>
    <x v="1217"/>
    <x v="1"/>
    <s v="FUR-FU-10004306"/>
    <x v="1"/>
    <x v="8"/>
    <n v="77.720000000000013"/>
    <s v="CA-2018-162565"/>
    <n v="0"/>
    <n v="1"/>
    <n v="0.6"/>
    <n v="-66.061999999999998"/>
    <n v="0.4595170286641902"/>
  </r>
  <r>
    <x v="1217"/>
    <x v="16"/>
    <s v="TEC-PH-10003555"/>
    <x v="2"/>
    <x v="6"/>
    <n v="73.567999999999998"/>
    <s v="CA-2018-168389"/>
    <n v="0"/>
    <n v="4"/>
    <n v="0.2"/>
    <n v="-16.552799999999994"/>
    <n v="0.41105220110552465"/>
  </r>
  <r>
    <x v="1217"/>
    <x v="16"/>
    <s v="FUR-CH-10000225"/>
    <x v="1"/>
    <x v="5"/>
    <n v="64.784000000000006"/>
    <s v="CA-2018-168389"/>
    <n v="0"/>
    <n v="1"/>
    <n v="0.2"/>
    <n v="-12.147000000000009"/>
    <n v="0.46529189879902266"/>
  </r>
  <r>
    <x v="1217"/>
    <x v="2"/>
    <s v="FUR-CH-10002961"/>
    <x v="1"/>
    <x v="5"/>
    <n v="63.686"/>
    <s v="US-2018-160759"/>
    <n v="1"/>
    <n v="1"/>
    <n v="0.3"/>
    <n v="-9.0980000000000025"/>
    <n v="0.46529189879902266"/>
  </r>
  <r>
    <x v="1217"/>
    <x v="23"/>
    <s v="OFF-BI-10004209"/>
    <x v="0"/>
    <x v="3"/>
    <n v="40.199999999999996"/>
    <s v="CA-2018-153871"/>
    <n v="0"/>
    <n v="5"/>
    <n v="0"/>
    <n v="18.089999999999996"/>
    <n v="0.46881743173671325"/>
  </r>
  <r>
    <x v="1217"/>
    <x v="20"/>
    <s v="OFF-BI-10000050"/>
    <x v="0"/>
    <x v="3"/>
    <n v="23.36"/>
    <s v="CA-2018-101798"/>
    <n v="1"/>
    <n v="4"/>
    <n v="0.2"/>
    <n v="7.8839999999999986"/>
    <n v="0.46881743173671325"/>
  </r>
  <r>
    <x v="1217"/>
    <x v="23"/>
    <s v="OFF-AP-10003622"/>
    <x v="0"/>
    <x v="12"/>
    <n v="22.75"/>
    <s v="CA-2018-153871"/>
    <n v="0"/>
    <n v="7"/>
    <n v="0"/>
    <n v="6.5974999999999993"/>
    <n v="0.49507917887403441"/>
  </r>
  <r>
    <x v="1217"/>
    <x v="20"/>
    <s v="OFF-PA-10002245"/>
    <x v="0"/>
    <x v="0"/>
    <n v="17.940000000000001"/>
    <s v="CA-2018-100230"/>
    <n v="0"/>
    <n v="3"/>
    <n v="0"/>
    <n v="8.0730000000000004"/>
    <n v="0.43613829632717294"/>
  </r>
  <r>
    <x v="1217"/>
    <x v="20"/>
    <s v="OFF-BI-10002498"/>
    <x v="0"/>
    <x v="3"/>
    <n v="14.952000000000002"/>
    <s v="CA-2018-100230"/>
    <n v="0"/>
    <n v="1"/>
    <n v="0.2"/>
    <n v="5.0462999999999996"/>
    <n v="0.46881743173671325"/>
  </r>
  <r>
    <x v="1217"/>
    <x v="16"/>
    <s v="OFF-AR-10001958"/>
    <x v="0"/>
    <x v="4"/>
    <n v="13.584000000000001"/>
    <s v="CA-2018-168389"/>
    <n v="0"/>
    <n v="1"/>
    <n v="0.2"/>
    <n v="1.3584000000000001"/>
    <n v="0.45632477063632687"/>
  </r>
  <r>
    <x v="1217"/>
    <x v="1"/>
    <s v="OFF-PA-10001937"/>
    <x v="0"/>
    <x v="0"/>
    <n v="10.368000000000002"/>
    <s v="CA-2018-162565"/>
    <n v="0"/>
    <n v="2"/>
    <n v="0.2"/>
    <n v="3.6288"/>
    <n v="0.43613829632717294"/>
  </r>
  <r>
    <x v="1217"/>
    <x v="1"/>
    <s v="TEC-AC-10001284"/>
    <x v="2"/>
    <x v="9"/>
    <n v="116.312"/>
    <s v="CA-2018-149706"/>
    <n v="1"/>
    <n v="7"/>
    <n v="0.2"/>
    <n v="23.262400000000003"/>
    <n v="0.52062335344040378"/>
  </r>
  <r>
    <x v="1217"/>
    <x v="20"/>
    <s v="TEC-AC-10001998"/>
    <x v="2"/>
    <x v="9"/>
    <n v="39.979999999999997"/>
    <s v="CA-2018-101798"/>
    <n v="0"/>
    <n v="2"/>
    <n v="0"/>
    <n v="13.593199999999996"/>
    <n v="0.52062335344040378"/>
  </r>
  <r>
    <x v="1217"/>
    <x v="30"/>
    <s v="OFF-EN-10003160"/>
    <x v="0"/>
    <x v="11"/>
    <n v="7.28"/>
    <s v="CA-2018-142776"/>
    <n v="1"/>
    <n v="1"/>
    <n v="0"/>
    <n v="3.4944000000000002"/>
    <n v="0.44424167803735209"/>
  </r>
  <r>
    <x v="1217"/>
    <x v="23"/>
    <s v="OFF-FA-10001561"/>
    <x v="0"/>
    <x v="7"/>
    <n v="6.5400000000000009"/>
    <s v="US-2018-125213"/>
    <n v="1"/>
    <n v="3"/>
    <n v="0"/>
    <n v="2.1581999999999999"/>
    <n v="0.51168203684699509"/>
  </r>
  <r>
    <x v="1217"/>
    <x v="30"/>
    <s v="OFF-BI-10002012"/>
    <x v="0"/>
    <x v="3"/>
    <n v="5.4"/>
    <s v="CA-2018-142776"/>
    <n v="0"/>
    <n v="3"/>
    <n v="0"/>
    <n v="2.5920000000000001"/>
    <n v="0.46881743173671325"/>
  </r>
  <r>
    <x v="1217"/>
    <x v="0"/>
    <s v="OFF-AP-10001634"/>
    <x v="0"/>
    <x v="12"/>
    <n v="1.3919999999999997"/>
    <s v="CA-2018-165099"/>
    <n v="1"/>
    <n v="2"/>
    <n v="0.8"/>
    <n v="-3.7584000000000009"/>
    <n v="0.49507917887403441"/>
  </r>
  <r>
    <x v="1218"/>
    <x v="20"/>
    <s v="FUR-BO-10004015"/>
    <x v="1"/>
    <x v="10"/>
    <n v="287.976"/>
    <s v="CA-2018-135377"/>
    <n v="1"/>
    <n v="3"/>
    <n v="0.2"/>
    <n v="7.1993999999999687"/>
    <n v="0.5176847302647779"/>
  </r>
  <r>
    <x v="1218"/>
    <x v="4"/>
    <s v="FUR-FU-10001473"/>
    <x v="1"/>
    <x v="8"/>
    <n v="201.04"/>
    <s v="CA-2018-122770"/>
    <n v="1"/>
    <n v="8"/>
    <n v="0"/>
    <n v="54.280799999999999"/>
    <n v="0.4595170286641902"/>
  </r>
  <r>
    <x v="1218"/>
    <x v="4"/>
    <s v="OFF-PA-10003172"/>
    <x v="0"/>
    <x v="0"/>
    <n v="38.880000000000003"/>
    <s v="CA-2018-122770"/>
    <n v="0"/>
    <n v="6"/>
    <n v="0"/>
    <n v="18.662400000000002"/>
    <n v="0.43613829632717294"/>
  </r>
  <r>
    <x v="1218"/>
    <x v="22"/>
    <s v="OFF-ST-10001325"/>
    <x v="0"/>
    <x v="1"/>
    <n v="31.44"/>
    <s v="CA-2018-107986"/>
    <n v="1"/>
    <n v="3"/>
    <n v="0"/>
    <n v="8.4888000000000012"/>
    <n v="0.44610841445725197"/>
  </r>
  <r>
    <x v="1218"/>
    <x v="4"/>
    <s v="OFF-PA-10000232"/>
    <x v="0"/>
    <x v="0"/>
    <n v="12.96"/>
    <s v="CA-2018-122770"/>
    <n v="0"/>
    <n v="2"/>
    <n v="0"/>
    <n v="6.3504000000000005"/>
    <n v="0.43613829632717294"/>
  </r>
  <r>
    <x v="1218"/>
    <x v="4"/>
    <s v="OFF-LA-10004559"/>
    <x v="0"/>
    <x v="2"/>
    <n v="8.64"/>
    <s v="CA-2018-122770"/>
    <n v="0"/>
    <n v="3"/>
    <n v="0"/>
    <n v="4.2336"/>
    <n v="0.4647369236065339"/>
  </r>
  <r>
    <x v="1219"/>
    <x v="32"/>
    <s v="TEC-CO-10002313"/>
    <x v="2"/>
    <x v="16"/>
    <n v="1199.98"/>
    <s v="CA-2018-151799"/>
    <n v="1"/>
    <n v="2"/>
    <n v="0"/>
    <n v="467.99220000000003"/>
    <n v="0.55185675810753509"/>
  </r>
  <r>
    <x v="1219"/>
    <x v="0"/>
    <s v="FUR-TA-10000577"/>
    <x v="1"/>
    <x v="13"/>
    <n v="974.98799999999983"/>
    <s v="US-2018-113992"/>
    <n v="1"/>
    <n v="4"/>
    <n v="0.3"/>
    <n v="-97.49879999999996"/>
    <n v="0.55975208308209756"/>
  </r>
  <r>
    <x v="1219"/>
    <x v="32"/>
    <s v="FUR-TA-10003473"/>
    <x v="1"/>
    <x v="13"/>
    <n v="526.58199999999999"/>
    <s v="CA-2018-151799"/>
    <n v="0"/>
    <n v="2"/>
    <n v="0.3"/>
    <n v="-52.658199999999965"/>
    <n v="0.55975208308209756"/>
  </r>
  <r>
    <x v="1219"/>
    <x v="1"/>
    <s v="FUR-FU-10002298"/>
    <x v="1"/>
    <x v="8"/>
    <n v="266.35200000000003"/>
    <s v="CA-2018-107629"/>
    <n v="1"/>
    <n v="6"/>
    <n v="0.6"/>
    <n v="-292.98719999999997"/>
    <n v="0.4595170286641902"/>
  </r>
  <r>
    <x v="1219"/>
    <x v="1"/>
    <s v="OFF-AR-10002987"/>
    <x v="0"/>
    <x v="4"/>
    <n v="95.231999999999999"/>
    <s v="CA-2018-107629"/>
    <n v="0"/>
    <n v="6"/>
    <n v="0.2"/>
    <n v="24.998400000000011"/>
    <n v="0.45632477063632687"/>
  </r>
  <r>
    <x v="1219"/>
    <x v="32"/>
    <s v="OFF-ST-10002790"/>
    <x v="0"/>
    <x v="1"/>
    <n v="73.849999999999994"/>
    <s v="CA-2018-151799"/>
    <n v="0"/>
    <n v="1"/>
    <n v="0"/>
    <n v="2.2155000000000058"/>
    <n v="0.44610841445725197"/>
  </r>
  <r>
    <x v="1219"/>
    <x v="4"/>
    <s v="OFF-BI-10000174"/>
    <x v="0"/>
    <x v="3"/>
    <n v="64.959999999999994"/>
    <s v="CA-2018-169859"/>
    <n v="1"/>
    <n v="14"/>
    <n v="0.2"/>
    <n v="22.736000000000001"/>
    <n v="0.46881743173671325"/>
  </r>
  <r>
    <x v="1219"/>
    <x v="1"/>
    <s v="FUR-FU-10004091"/>
    <x v="1"/>
    <x v="8"/>
    <n v="56.328000000000003"/>
    <s v="CA-2018-107629"/>
    <n v="0"/>
    <n v="3"/>
    <n v="0.6"/>
    <n v="-26.755799999999994"/>
    <n v="0.4595170286641902"/>
  </r>
  <r>
    <x v="1219"/>
    <x v="1"/>
    <s v="TEC-PH-10003095"/>
    <x v="2"/>
    <x v="6"/>
    <n v="52.679999999999993"/>
    <s v="CA-2018-122595"/>
    <n v="1"/>
    <n v="3"/>
    <n v="0.2"/>
    <n v="19.754999999999999"/>
    <n v="0.41105220110552465"/>
  </r>
  <r>
    <x v="1219"/>
    <x v="4"/>
    <s v="OFF-EN-10000461"/>
    <x v="0"/>
    <x v="11"/>
    <n v="43.7"/>
    <s v="CA-2018-169859"/>
    <n v="0"/>
    <n v="5"/>
    <n v="0"/>
    <n v="20.539000000000001"/>
    <n v="0.44424167803735209"/>
  </r>
  <r>
    <x v="1219"/>
    <x v="4"/>
    <s v="FUR-FU-10004963"/>
    <x v="1"/>
    <x v="8"/>
    <n v="26.25"/>
    <s v="CA-2018-169859"/>
    <n v="0"/>
    <n v="3"/>
    <n v="0"/>
    <n v="11.025000000000002"/>
    <n v="0.4595170286641902"/>
  </r>
  <r>
    <x v="1219"/>
    <x v="32"/>
    <s v="OFF-SU-10001664"/>
    <x v="0"/>
    <x v="14"/>
    <n v="25.71"/>
    <s v="CA-2018-151799"/>
    <n v="0"/>
    <n v="3"/>
    <n v="0"/>
    <n v="6.6846000000000005"/>
    <n v="0.53938093436526824"/>
  </r>
  <r>
    <x v="1219"/>
    <x v="32"/>
    <s v="OFF-FA-10001332"/>
    <x v="0"/>
    <x v="7"/>
    <n v="17.28"/>
    <s v="CA-2018-151799"/>
    <n v="0"/>
    <n v="6"/>
    <n v="0"/>
    <n v="8.121599999999999"/>
    <n v="0.51168203684699509"/>
  </r>
  <r>
    <x v="1219"/>
    <x v="1"/>
    <s v="TEC-AC-10000474"/>
    <x v="2"/>
    <x v="9"/>
    <n v="227.976"/>
    <s v="CA-2018-122595"/>
    <n v="0"/>
    <n v="3"/>
    <n v="0.2"/>
    <n v="28.496999999999957"/>
    <n v="0.52062335344040378"/>
  </r>
  <r>
    <x v="1219"/>
    <x v="13"/>
    <s v="TEC-AC-10004469"/>
    <x v="2"/>
    <x v="9"/>
    <n v="159.80000000000001"/>
    <s v="CA-2018-147333"/>
    <n v="1"/>
    <n v="4"/>
    <n v="0"/>
    <n v="70.312000000000012"/>
    <n v="0.52062335344040378"/>
  </r>
  <r>
    <x v="1219"/>
    <x v="13"/>
    <s v="TEC-AC-10003038"/>
    <x v="2"/>
    <x v="9"/>
    <n v="44.75"/>
    <s v="CA-2018-147333"/>
    <n v="0"/>
    <n v="5"/>
    <n v="0"/>
    <n v="8.5024999999999942"/>
    <n v="0.52062335344040378"/>
  </r>
  <r>
    <x v="1219"/>
    <x v="1"/>
    <s v="TEC-AC-10004510"/>
    <x v="2"/>
    <x v="9"/>
    <n v="39.264000000000003"/>
    <s v="CA-2018-107629"/>
    <n v="0"/>
    <n v="3"/>
    <n v="0.2"/>
    <n v="-4.908000000000003"/>
    <n v="0.52062335344040378"/>
  </r>
  <r>
    <x v="1219"/>
    <x v="1"/>
    <s v="FUR-FU-10002963"/>
    <x v="1"/>
    <x v="8"/>
    <n v="2.032"/>
    <s v="CA-2018-122595"/>
    <n v="0"/>
    <n v="1"/>
    <n v="0.6"/>
    <n v="-1.3208000000000002"/>
    <n v="0.4595170286641902"/>
  </r>
  <r>
    <x v="1220"/>
    <x v="4"/>
    <s v="TEC-PH-10000675"/>
    <x v="2"/>
    <x v="6"/>
    <n v="196.77600000000001"/>
    <s v="CA-2018-154116"/>
    <n v="1"/>
    <n v="3"/>
    <n v="0.2"/>
    <n v="14.758199999999995"/>
    <n v="0.41105220110552465"/>
  </r>
  <r>
    <x v="1220"/>
    <x v="4"/>
    <s v="OFF-AP-10000027"/>
    <x v="0"/>
    <x v="12"/>
    <n v="54.32"/>
    <s v="CA-2018-154116"/>
    <n v="0"/>
    <n v="4"/>
    <n v="0"/>
    <n v="16.295999999999999"/>
    <n v="0.49507917887403441"/>
  </r>
  <r>
    <x v="1220"/>
    <x v="4"/>
    <s v="OFF-PA-10004569"/>
    <x v="0"/>
    <x v="0"/>
    <n v="22.830000000000002"/>
    <s v="CA-2018-154116"/>
    <n v="0"/>
    <n v="3"/>
    <n v="0"/>
    <n v="10.7301"/>
    <n v="0.43613829632717294"/>
  </r>
  <r>
    <x v="1220"/>
    <x v="22"/>
    <s v="FUR-FU-10003096"/>
    <x v="1"/>
    <x v="8"/>
    <n v="22.77"/>
    <s v="CA-2018-119564"/>
    <n v="1"/>
    <n v="3"/>
    <n v="0"/>
    <n v="9.7911000000000001"/>
    <n v="0.4595170286641902"/>
  </r>
  <r>
    <x v="1220"/>
    <x v="1"/>
    <s v="OFF-AR-10000823"/>
    <x v="0"/>
    <x v="4"/>
    <n v="10.192000000000002"/>
    <s v="CA-2018-136063"/>
    <n v="1"/>
    <n v="7"/>
    <n v="0.2"/>
    <n v="1.0192000000000001"/>
    <n v="0.45632477063632687"/>
  </r>
  <r>
    <x v="1221"/>
    <x v="4"/>
    <s v="OFF-ST-10002289"/>
    <x v="0"/>
    <x v="1"/>
    <n v="158.9"/>
    <s v="CA-2018-161578"/>
    <n v="1"/>
    <n v="5"/>
    <n v="0"/>
    <n v="7.9449999999999932"/>
    <n v="0.44610841445725197"/>
  </r>
  <r>
    <x v="1221"/>
    <x v="4"/>
    <s v="FUR-CH-10003817"/>
    <x v="1"/>
    <x v="5"/>
    <n v="97.184000000000012"/>
    <s v="CA-2018-137428"/>
    <n v="1"/>
    <n v="2"/>
    <n v="0.2"/>
    <n v="6.0740000000000016"/>
    <n v="0.46529189879902266"/>
  </r>
  <r>
    <x v="1221"/>
    <x v="4"/>
    <s v="FUR-CH-10002774"/>
    <x v="1"/>
    <x v="5"/>
    <n v="81.567999999999998"/>
    <s v="CA-2018-137428"/>
    <n v="0"/>
    <n v="2"/>
    <n v="0.2"/>
    <n v="9.1763999999999974"/>
    <n v="0.46529189879902266"/>
  </r>
  <r>
    <x v="1221"/>
    <x v="4"/>
    <s v="OFF-LA-10003498"/>
    <x v="0"/>
    <x v="2"/>
    <n v="44.400000000000006"/>
    <s v="CA-2018-137463"/>
    <n v="1"/>
    <n v="3"/>
    <n v="0"/>
    <n v="22.200000000000003"/>
    <n v="0.4647369236065339"/>
  </r>
  <r>
    <x v="1221"/>
    <x v="20"/>
    <s v="OFF-BI-10001628"/>
    <x v="0"/>
    <x v="3"/>
    <n v="33.375999999999998"/>
    <s v="CA-2018-104381"/>
    <n v="1"/>
    <n v="4"/>
    <n v="0.2"/>
    <n v="10.429999999999998"/>
    <n v="0.46881743173671325"/>
  </r>
  <r>
    <x v="1221"/>
    <x v="4"/>
    <s v="OFF-AR-10001988"/>
    <x v="0"/>
    <x v="4"/>
    <n v="29.950000000000003"/>
    <s v="CA-2018-137463"/>
    <n v="0"/>
    <n v="5"/>
    <n v="0"/>
    <n v="8.6854999999999993"/>
    <n v="0.45632477063632687"/>
  </r>
  <r>
    <x v="1221"/>
    <x v="4"/>
    <s v="OFF-BI-10002949"/>
    <x v="0"/>
    <x v="3"/>
    <n v="24.320000000000004"/>
    <s v="CA-2018-137428"/>
    <n v="0"/>
    <n v="5"/>
    <n v="0.2"/>
    <n v="8.2079999999999984"/>
    <n v="0.46881743173671325"/>
  </r>
  <r>
    <x v="1221"/>
    <x v="4"/>
    <s v="FUR-FU-10002445"/>
    <x v="1"/>
    <x v="8"/>
    <n v="18.96"/>
    <s v="CA-2018-137428"/>
    <n v="0"/>
    <n v="2"/>
    <n v="0"/>
    <n v="7.5840000000000014"/>
    <n v="0.4595170286641902"/>
  </r>
  <r>
    <x v="1221"/>
    <x v="4"/>
    <s v="OFF-PA-10002986"/>
    <x v="0"/>
    <x v="0"/>
    <n v="13.36"/>
    <s v="CA-2018-161578"/>
    <n v="0"/>
    <n v="2"/>
    <n v="0"/>
    <n v="6.4127999999999998"/>
    <n v="0.43613829632717294"/>
  </r>
  <r>
    <x v="1221"/>
    <x v="39"/>
    <s v="OFF-BI-10004656"/>
    <x v="0"/>
    <x v="3"/>
    <n v="10.8"/>
    <s v="CA-2018-111808"/>
    <n v="1"/>
    <n v="5"/>
    <n v="0"/>
    <n v="5.1839999999999993"/>
    <n v="0.46881743173671325"/>
  </r>
  <r>
    <x v="1221"/>
    <x v="4"/>
    <s v="OFF-BI-10003196"/>
    <x v="0"/>
    <x v="3"/>
    <n v="5.9840000000000009"/>
    <s v="CA-2018-137463"/>
    <n v="0"/>
    <n v="2"/>
    <n v="0.2"/>
    <n v="2.2439999999999998"/>
    <n v="0.46881743173671325"/>
  </r>
  <r>
    <x v="1221"/>
    <x v="4"/>
    <s v="TEC-AC-10000358"/>
    <x v="2"/>
    <x v="9"/>
    <n v="189.95000000000002"/>
    <s v="CA-2018-137463"/>
    <n v="0"/>
    <n v="5"/>
    <n v="0"/>
    <n v="45.587999999999994"/>
    <n v="0.52062335344040378"/>
  </r>
  <r>
    <x v="1221"/>
    <x v="4"/>
    <s v="TEC-AC-10000057"/>
    <x v="2"/>
    <x v="9"/>
    <n v="149.94999999999999"/>
    <s v="CA-2018-137463"/>
    <n v="0"/>
    <n v="5"/>
    <n v="0"/>
    <n v="31.489499999999992"/>
    <n v="0.52062335344040378"/>
  </r>
  <r>
    <x v="1222"/>
    <x v="6"/>
    <s v="OFF-ST-10003208"/>
    <x v="0"/>
    <x v="1"/>
    <n v="544.38"/>
    <s v="CA-2018-130309"/>
    <n v="1"/>
    <n v="3"/>
    <n v="0"/>
    <n v="157.87019999999993"/>
    <n v="0.44610841445725197"/>
  </r>
  <r>
    <x v="1222"/>
    <x v="6"/>
    <s v="FUR-CH-10003846"/>
    <x v="1"/>
    <x v="5"/>
    <n v="504.90000000000003"/>
    <s v="CA-2018-116855"/>
    <n v="1"/>
    <n v="5"/>
    <n v="0"/>
    <n v="80.78400000000002"/>
    <n v="0.46529189879902266"/>
  </r>
  <r>
    <x v="1222"/>
    <x v="4"/>
    <s v="OFF-ST-10001526"/>
    <x v="0"/>
    <x v="1"/>
    <n v="481.32"/>
    <s v="CA-2018-120936"/>
    <n v="1"/>
    <n v="4"/>
    <n v="0"/>
    <n v="125.14319999999998"/>
    <n v="0.44610841445725197"/>
  </r>
  <r>
    <x v="1222"/>
    <x v="20"/>
    <s v="OFF-ST-10002276"/>
    <x v="0"/>
    <x v="1"/>
    <n v="166.72"/>
    <s v="CA-2018-103443"/>
    <n v="1"/>
    <n v="2"/>
    <n v="0"/>
    <n v="41.680000000000007"/>
    <n v="0.44610841445725197"/>
  </r>
  <r>
    <x v="1222"/>
    <x v="20"/>
    <s v="FUR-FU-10000308"/>
    <x v="1"/>
    <x v="8"/>
    <n v="124.36"/>
    <s v="CA-2018-103443"/>
    <n v="0"/>
    <n v="2"/>
    <n v="0"/>
    <n v="27.359200000000001"/>
    <n v="0.4595170286641902"/>
  </r>
  <r>
    <x v="1222"/>
    <x v="0"/>
    <s v="OFF-AP-10003217"/>
    <x v="0"/>
    <x v="12"/>
    <n v="66.283999999999992"/>
    <s v="US-2018-116701"/>
    <n v="1"/>
    <n v="2"/>
    <n v="0.8"/>
    <n v="-178.96680000000001"/>
    <n v="0.49507917887403441"/>
  </r>
  <r>
    <x v="1222"/>
    <x v="21"/>
    <s v="OFF-ST-10001031"/>
    <x v="0"/>
    <x v="1"/>
    <n v="32.56"/>
    <s v="CA-2018-155362"/>
    <n v="1"/>
    <n v="2"/>
    <n v="0"/>
    <n v="8.465600000000002"/>
    <n v="0.44610841445725197"/>
  </r>
  <r>
    <x v="1222"/>
    <x v="18"/>
    <s v="OFF-PA-10001745"/>
    <x v="0"/>
    <x v="0"/>
    <n v="28.16"/>
    <s v="CA-2018-107342"/>
    <n v="1"/>
    <n v="4"/>
    <n v="0"/>
    <n v="13.235199999999999"/>
    <n v="0.43613829632717294"/>
  </r>
  <r>
    <x v="1222"/>
    <x v="20"/>
    <s v="OFF-BI-10001617"/>
    <x v="0"/>
    <x v="3"/>
    <n v="24.816000000000003"/>
    <s v="CA-2018-103443"/>
    <n v="0"/>
    <n v="3"/>
    <n v="0.2"/>
    <n v="8.3753999999999991"/>
    <n v="0.46881743173671325"/>
  </r>
  <r>
    <x v="1222"/>
    <x v="4"/>
    <s v="OFF-BI-10000605"/>
    <x v="0"/>
    <x v="3"/>
    <n v="15.24"/>
    <s v="CA-2018-133431"/>
    <n v="1"/>
    <n v="5"/>
    <n v="0.2"/>
    <n v="5.1434999999999977"/>
    <n v="0.46881743173671325"/>
  </r>
  <r>
    <x v="1222"/>
    <x v="4"/>
    <s v="OFF-SU-10002557"/>
    <x v="0"/>
    <x v="14"/>
    <n v="13.98"/>
    <s v="CA-2018-120936"/>
    <n v="0"/>
    <n v="1"/>
    <n v="0"/>
    <n v="3.6348000000000003"/>
    <n v="0.53938093436526824"/>
  </r>
  <r>
    <x v="1222"/>
    <x v="4"/>
    <s v="OFF-PA-10002615"/>
    <x v="0"/>
    <x v="0"/>
    <n v="13.23"/>
    <s v="CA-2018-133431"/>
    <n v="0"/>
    <n v="3"/>
    <n v="0"/>
    <n v="6.0857999999999999"/>
    <n v="0.43613829632717294"/>
  </r>
  <r>
    <x v="1222"/>
    <x v="4"/>
    <s v="OFF-BI-10000320"/>
    <x v="0"/>
    <x v="3"/>
    <n v="11.808"/>
    <s v="CA-2018-106964"/>
    <n v="1"/>
    <n v="2"/>
    <n v="0.2"/>
    <n v="4.2804000000000002"/>
    <n v="0.46881743173671325"/>
  </r>
  <r>
    <x v="1223"/>
    <x v="20"/>
    <s v="OFF-AP-10000891"/>
    <x v="0"/>
    <x v="12"/>
    <n v="1704.56"/>
    <s v="CA-2018-115602"/>
    <n v="1"/>
    <n v="13"/>
    <n v="0"/>
    <n v="511.36799999999999"/>
    <n v="0.49507917887403441"/>
  </r>
  <r>
    <x v="1223"/>
    <x v="20"/>
    <s v="FUR-CH-10001708"/>
    <x v="1"/>
    <x v="5"/>
    <n v="1141.9379999999999"/>
    <s v="CA-2018-115602"/>
    <n v="0"/>
    <n v="9"/>
    <n v="0.1"/>
    <n v="139.57019999999989"/>
    <n v="0.46529189879902266"/>
  </r>
  <r>
    <x v="1223"/>
    <x v="10"/>
    <s v="OFF-AP-10004487"/>
    <x v="0"/>
    <x v="12"/>
    <n v="130.11199999999999"/>
    <s v="CA-2018-156664"/>
    <n v="1"/>
    <n v="2"/>
    <n v="0.2"/>
    <n v="13.011199999999995"/>
    <n v="0.49507917887403441"/>
  </r>
  <r>
    <x v="1223"/>
    <x v="4"/>
    <s v="FUR-BO-10002206"/>
    <x v="1"/>
    <x v="10"/>
    <n v="119.83299999999998"/>
    <s v="CA-2018-140585"/>
    <n v="1"/>
    <n v="1"/>
    <n v="0.15"/>
    <n v="-12.688200000000002"/>
    <n v="0.5176847302647779"/>
  </r>
  <r>
    <x v="1223"/>
    <x v="21"/>
    <s v="FUR-FU-10001057"/>
    <x v="1"/>
    <x v="8"/>
    <n v="99.949999999999989"/>
    <s v="CA-2018-143252"/>
    <n v="1"/>
    <n v="5"/>
    <n v="0"/>
    <n v="22.988499999999998"/>
    <n v="0.4595170286641902"/>
  </r>
  <r>
    <x v="1223"/>
    <x v="10"/>
    <s v="OFF-PA-10002222"/>
    <x v="0"/>
    <x v="0"/>
    <n v="91.360000000000014"/>
    <s v="CA-2018-156664"/>
    <n v="0"/>
    <n v="5"/>
    <n v="0.2"/>
    <n v="29.691999999999993"/>
    <n v="0.43613829632717294"/>
  </r>
  <r>
    <x v="1223"/>
    <x v="4"/>
    <s v="OFF-BI-10003364"/>
    <x v="0"/>
    <x v="3"/>
    <n v="46.672000000000004"/>
    <s v="CA-2018-140585"/>
    <n v="0"/>
    <n v="2"/>
    <n v="0.2"/>
    <n v="16.3352"/>
    <n v="0.46881743173671325"/>
  </r>
  <r>
    <x v="1223"/>
    <x v="20"/>
    <s v="OFF-AR-10002280"/>
    <x v="0"/>
    <x v="4"/>
    <n v="38.82"/>
    <s v="CA-2018-115602"/>
    <n v="0"/>
    <n v="6"/>
    <n v="0"/>
    <n v="17.468999999999998"/>
    <n v="0.45632477063632687"/>
  </r>
  <r>
    <x v="1223"/>
    <x v="4"/>
    <s v="OFF-PA-10000289"/>
    <x v="0"/>
    <x v="0"/>
    <n v="32.400000000000006"/>
    <s v="CA-2018-102099"/>
    <n v="1"/>
    <n v="5"/>
    <n v="0"/>
    <n v="15.552000000000001"/>
    <n v="0.43613829632717294"/>
  </r>
  <r>
    <x v="1223"/>
    <x v="20"/>
    <s v="FUR-FU-10001037"/>
    <x v="1"/>
    <x v="8"/>
    <n v="18.96"/>
    <s v="CA-2018-105886"/>
    <n v="1"/>
    <n v="2"/>
    <n v="0"/>
    <n v="8.532"/>
    <n v="0.4595170286641902"/>
  </r>
  <r>
    <x v="1223"/>
    <x v="2"/>
    <s v="OFF-AR-10003183"/>
    <x v="0"/>
    <x v="4"/>
    <n v="18.704000000000001"/>
    <s v="CA-2018-164000"/>
    <n v="1"/>
    <n v="7"/>
    <n v="0.2"/>
    <n v="2.3379999999999983"/>
    <n v="0.45632477063632687"/>
  </r>
  <r>
    <x v="1223"/>
    <x v="4"/>
    <s v="OFF-PA-10003172"/>
    <x v="0"/>
    <x v="0"/>
    <n v="12.96"/>
    <s v="CA-2018-102099"/>
    <n v="0"/>
    <n v="2"/>
    <n v="0"/>
    <n v="6.2208000000000006"/>
    <n v="0.43613829632717294"/>
  </r>
  <r>
    <x v="1223"/>
    <x v="25"/>
    <s v="OFF-AR-10001315"/>
    <x v="0"/>
    <x v="4"/>
    <n v="12.672000000000001"/>
    <s v="CA-2018-108287"/>
    <n v="1"/>
    <n v="9"/>
    <n v="0.2"/>
    <n v="1.4255999999999993"/>
    <n v="0.45632477063632687"/>
  </r>
  <r>
    <x v="1223"/>
    <x v="10"/>
    <s v="OFF-BI-10004209"/>
    <x v="0"/>
    <x v="3"/>
    <n v="7.2359999999999998"/>
    <s v="CA-2018-156664"/>
    <n v="0"/>
    <n v="3"/>
    <n v="0.7"/>
    <n v="-6.0299999999999976"/>
    <n v="0.46881743173671325"/>
  </r>
  <r>
    <x v="1223"/>
    <x v="4"/>
    <s v="OFF-AR-10003811"/>
    <x v="0"/>
    <x v="4"/>
    <n v="6.63"/>
    <s v="CA-2018-102099"/>
    <n v="0"/>
    <n v="3"/>
    <n v="0"/>
    <n v="1.7901"/>
    <n v="0.45632477063632687"/>
  </r>
  <r>
    <x v="1223"/>
    <x v="4"/>
    <s v="OFF-AR-10002578"/>
    <x v="0"/>
    <x v="4"/>
    <n v="5.76"/>
    <s v="CA-2018-158736"/>
    <n v="1"/>
    <n v="2"/>
    <n v="0"/>
    <n v="1.6703999999999999"/>
    <n v="0.45632477063632687"/>
  </r>
  <r>
    <x v="1223"/>
    <x v="10"/>
    <s v="OFF-FA-10002988"/>
    <x v="0"/>
    <x v="7"/>
    <n v="4.8239999999999998"/>
    <s v="CA-2018-156664"/>
    <n v="0"/>
    <n v="3"/>
    <n v="0.2"/>
    <n v="1.7486999999999999"/>
    <n v="0.51168203684699509"/>
  </r>
  <r>
    <x v="1223"/>
    <x v="20"/>
    <s v="OFF-AR-10000462"/>
    <x v="0"/>
    <x v="4"/>
    <n v="3.2"/>
    <s v="CA-2018-115602"/>
    <n v="0"/>
    <n v="2"/>
    <n v="0"/>
    <n v="1.3760000000000003"/>
    <n v="0.45632477063632687"/>
  </r>
  <r>
    <x v="1223"/>
    <x v="4"/>
    <s v="TEC-AC-10003610"/>
    <x v="2"/>
    <x v="9"/>
    <n v="119.98"/>
    <s v="CA-2018-140585"/>
    <n v="0"/>
    <n v="2"/>
    <n v="0"/>
    <n v="57.590400000000002"/>
    <n v="0.52062335344040378"/>
  </r>
  <r>
    <x v="1223"/>
    <x v="21"/>
    <s v="TEC-AC-10002331"/>
    <x v="2"/>
    <x v="9"/>
    <n v="29.339999999999996"/>
    <s v="CA-2018-143252"/>
    <n v="0"/>
    <n v="3"/>
    <n v="0"/>
    <n v="10.855799999999999"/>
    <n v="0.52062335344040378"/>
  </r>
  <r>
    <x v="1224"/>
    <x v="8"/>
    <s v="OFF-SU-10002881"/>
    <x v="0"/>
    <x v="14"/>
    <n v="1665.62"/>
    <s v="CA-2018-158729"/>
    <n v="1"/>
    <n v="2"/>
    <n v="0"/>
    <n v="33.312400000000025"/>
    <n v="0.53938093436526824"/>
  </r>
  <r>
    <x v="1224"/>
    <x v="26"/>
    <s v="FUR-BO-10000468"/>
    <x v="1"/>
    <x v="10"/>
    <n v="102.01800000000001"/>
    <s v="CA-2018-116946"/>
    <n v="1"/>
    <n v="7"/>
    <n v="0.7"/>
    <n v="-183.6323999999999"/>
    <n v="0.5176847302647779"/>
  </r>
  <r>
    <x v="1224"/>
    <x v="26"/>
    <s v="OFF-ST-10002554"/>
    <x v="0"/>
    <x v="1"/>
    <n v="78.256"/>
    <s v="CA-2018-116946"/>
    <n v="0"/>
    <n v="2"/>
    <n v="0.2"/>
    <n v="-17.607599999999998"/>
    <n v="0.44610841445725197"/>
  </r>
  <r>
    <x v="1224"/>
    <x v="4"/>
    <s v="OFF-BI-10001510"/>
    <x v="0"/>
    <x v="3"/>
    <n v="36.672000000000004"/>
    <s v="CA-2018-128160"/>
    <n v="1"/>
    <n v="2"/>
    <n v="0.2"/>
    <n v="11.459999999999999"/>
    <n v="0.46881743173671325"/>
  </r>
  <r>
    <x v="1224"/>
    <x v="26"/>
    <s v="FUR-FU-10000320"/>
    <x v="1"/>
    <x v="8"/>
    <n v="13.360000000000001"/>
    <s v="CA-2018-116946"/>
    <n v="0"/>
    <n v="5"/>
    <n v="0.2"/>
    <n v="4.0080000000000009"/>
    <n v="0.4595170286641902"/>
  </r>
  <r>
    <x v="1225"/>
    <x v="20"/>
    <s v="OFF-PA-10001970"/>
    <x v="0"/>
    <x v="0"/>
    <n v="279.89999999999998"/>
    <s v="CA-2018-102197"/>
    <n v="1"/>
    <n v="5"/>
    <n v="0"/>
    <n v="137.15100000000001"/>
    <n v="0.43613829632717294"/>
  </r>
  <r>
    <x v="1225"/>
    <x v="20"/>
    <s v="OFF-BI-10001524"/>
    <x v="0"/>
    <x v="3"/>
    <n v="50.352000000000004"/>
    <s v="CA-2018-102197"/>
    <n v="0"/>
    <n v="3"/>
    <n v="0.2"/>
    <n v="17.623199999999997"/>
    <n v="0.46881743173671325"/>
  </r>
  <r>
    <x v="1225"/>
    <x v="20"/>
    <s v="OFF-PA-10004156"/>
    <x v="0"/>
    <x v="0"/>
    <n v="34.019999999999996"/>
    <s v="CA-2018-102197"/>
    <n v="0"/>
    <n v="3"/>
    <n v="0"/>
    <n v="16.669799999999999"/>
    <n v="0.43613829632717294"/>
  </r>
  <r>
    <x v="1225"/>
    <x v="20"/>
    <s v="OFF-BI-10003291"/>
    <x v="0"/>
    <x v="3"/>
    <n v="6.9840000000000009"/>
    <s v="CA-2018-105480"/>
    <n v="1"/>
    <n v="1"/>
    <n v="0.2"/>
    <n v="2.3570999999999991"/>
    <n v="0.46881743173671325"/>
  </r>
  <r>
    <x v="1225"/>
    <x v="20"/>
    <s v="OFF-PA-10002787"/>
    <x v="0"/>
    <x v="0"/>
    <n v="6.48"/>
    <s v="CA-2018-105480"/>
    <n v="0"/>
    <n v="1"/>
    <n v="0"/>
    <n v="3.1104000000000003"/>
    <n v="0.43613829632717294"/>
  </r>
  <r>
    <x v="1226"/>
    <x v="4"/>
    <s v="OFF-ST-10003306"/>
    <x v="0"/>
    <x v="1"/>
    <n v="1000.0200000000001"/>
    <s v="CA-2018-138380"/>
    <n v="1"/>
    <n v="7"/>
    <n v="0"/>
    <n v="290.00579999999991"/>
    <n v="0.44610841445725197"/>
  </r>
  <r>
    <x v="1226"/>
    <x v="18"/>
    <s v="OFF-ST-10004459"/>
    <x v="0"/>
    <x v="1"/>
    <n v="375.34"/>
    <s v="CA-2018-106782"/>
    <n v="1"/>
    <n v="1"/>
    <n v="0"/>
    <n v="18.766999999999996"/>
    <n v="0.44610841445725197"/>
  </r>
  <r>
    <x v="1226"/>
    <x v="23"/>
    <s v="TEC-PH-10002103"/>
    <x v="2"/>
    <x v="6"/>
    <n v="281.96999999999997"/>
    <s v="CA-2018-165841"/>
    <n v="1"/>
    <n v="3"/>
    <n v="0"/>
    <n v="78.951599999999999"/>
    <n v="0.41105220110552465"/>
  </r>
  <r>
    <x v="1226"/>
    <x v="23"/>
    <s v="OFF-PA-10001144"/>
    <x v="0"/>
    <x v="0"/>
    <n v="166.44"/>
    <s v="CA-2018-165841"/>
    <n v="0"/>
    <n v="3"/>
    <n v="0"/>
    <n v="79.891199999999998"/>
    <n v="0.43613829632717294"/>
  </r>
  <r>
    <x v="1226"/>
    <x v="4"/>
    <s v="OFF-ST-10004340"/>
    <x v="0"/>
    <x v="1"/>
    <n v="124.36"/>
    <s v="CA-2018-144827"/>
    <n v="1"/>
    <n v="2"/>
    <n v="0"/>
    <n v="33.577200000000005"/>
    <n v="0.44610841445725197"/>
  </r>
  <r>
    <x v="1226"/>
    <x v="23"/>
    <s v="OFF-SU-10000898"/>
    <x v="0"/>
    <x v="14"/>
    <n v="69.5"/>
    <s v="CA-2018-165841"/>
    <n v="0"/>
    <n v="5"/>
    <n v="0"/>
    <n v="20.154999999999994"/>
    <n v="0.53938093436526824"/>
  </r>
  <r>
    <x v="1226"/>
    <x v="9"/>
    <s v="OFF-BI-10002003"/>
    <x v="0"/>
    <x v="3"/>
    <n v="23.88"/>
    <s v="CA-2018-107461"/>
    <n v="1"/>
    <n v="6"/>
    <n v="0"/>
    <n v="11.223600000000001"/>
    <n v="0.46881743173671325"/>
  </r>
  <r>
    <x v="1226"/>
    <x v="40"/>
    <s v="FUR-FU-10001940"/>
    <x v="1"/>
    <x v="8"/>
    <n v="15.92"/>
    <s v="CA-2018-137456"/>
    <n v="1"/>
    <n v="2"/>
    <n v="0"/>
    <n v="7.0048000000000012"/>
    <n v="0.4595170286641902"/>
  </r>
  <r>
    <x v="1226"/>
    <x v="4"/>
    <s v="OFF-AR-10003811"/>
    <x v="0"/>
    <x v="4"/>
    <n v="6.63"/>
    <s v="CA-2018-163405"/>
    <n v="1"/>
    <n v="3"/>
    <n v="0"/>
    <n v="1.7901"/>
    <n v="0.45632477063632687"/>
  </r>
  <r>
    <x v="1226"/>
    <x v="4"/>
    <s v="OFF-AR-10001246"/>
    <x v="0"/>
    <x v="4"/>
    <n v="5.88"/>
    <s v="CA-2018-163405"/>
    <n v="0"/>
    <n v="2"/>
    <n v="0"/>
    <n v="1.7051999999999996"/>
    <n v="0.45632477063632687"/>
  </r>
  <r>
    <x v="1226"/>
    <x v="3"/>
    <s v="TEC-AC-10003116"/>
    <x v="2"/>
    <x v="9"/>
    <n v="71"/>
    <s v="CA-2018-109589"/>
    <n v="1"/>
    <n v="4"/>
    <n v="0"/>
    <n v="27.689999999999998"/>
    <n v="0.52062335344040378"/>
  </r>
  <r>
    <x v="1227"/>
    <x v="14"/>
    <s v="FUR-CH-10002335"/>
    <x v="1"/>
    <x v="5"/>
    <n v="1586.6899999999998"/>
    <s v="CA-2018-120376"/>
    <n v="1"/>
    <n v="7"/>
    <n v="0"/>
    <n v="412.5394"/>
    <n v="0.46529189879902266"/>
  </r>
  <r>
    <x v="1227"/>
    <x v="15"/>
    <s v="FUR-TA-10002903"/>
    <x v="1"/>
    <x v="13"/>
    <n v="934.9559999999999"/>
    <s v="CA-2018-150910"/>
    <n v="1"/>
    <n v="6"/>
    <n v="0.4"/>
    <n v="-249.32159999999999"/>
    <n v="0.55975208308209756"/>
  </r>
  <r>
    <x v="1227"/>
    <x v="24"/>
    <s v="OFF-AP-10001058"/>
    <x v="0"/>
    <x v="12"/>
    <n v="839.43000000000006"/>
    <s v="CA-2018-155376"/>
    <n v="1"/>
    <n v="3"/>
    <n v="0"/>
    <n v="218.25179999999997"/>
    <n v="0.49507917887403441"/>
  </r>
  <r>
    <x v="1227"/>
    <x v="43"/>
    <s v="OFF-SU-10003505"/>
    <x v="0"/>
    <x v="14"/>
    <n v="695.16"/>
    <s v="CA-2018-119578"/>
    <n v="1"/>
    <n v="6"/>
    <n v="0"/>
    <n v="34.757999999999953"/>
    <n v="0.53938093436526824"/>
  </r>
  <r>
    <x v="1227"/>
    <x v="10"/>
    <s v="TEC-PH-10003072"/>
    <x v="2"/>
    <x v="6"/>
    <n v="629.95799999999997"/>
    <s v="CA-2018-119193"/>
    <n v="1"/>
    <n v="7"/>
    <n v="0.4"/>
    <n v="94.49369999999999"/>
    <n v="0.41105220110552465"/>
  </r>
  <r>
    <x v="1227"/>
    <x v="28"/>
    <s v="FUR-TA-10004915"/>
    <x v="1"/>
    <x v="13"/>
    <n v="607.52"/>
    <s v="CA-2018-146164"/>
    <n v="1"/>
    <n v="2"/>
    <n v="0"/>
    <n v="97.203200000000038"/>
    <n v="0.55975208308209756"/>
  </r>
  <r>
    <x v="1227"/>
    <x v="14"/>
    <s v="FUR-TA-10004534"/>
    <x v="1"/>
    <x v="13"/>
    <n v="411.8"/>
    <s v="CA-2018-120376"/>
    <n v="0"/>
    <n v="2"/>
    <n v="0"/>
    <n v="70.005999999999972"/>
    <n v="0.55975208308209756"/>
  </r>
  <r>
    <x v="1227"/>
    <x v="43"/>
    <s v="FUR-BO-10003660"/>
    <x v="1"/>
    <x v="10"/>
    <n v="220.98"/>
    <s v="CA-2018-119578"/>
    <n v="0"/>
    <n v="1"/>
    <n v="0"/>
    <n v="50.825400000000002"/>
    <n v="0.5176847302647779"/>
  </r>
  <r>
    <x v="1227"/>
    <x v="12"/>
    <s v="FUR-TA-10003008"/>
    <x v="1"/>
    <x v="13"/>
    <n v="182.55"/>
    <s v="CA-2018-142909"/>
    <n v="1"/>
    <n v="2"/>
    <n v="0.5"/>
    <n v="-135.08699999999999"/>
    <n v="0.55975208308209756"/>
  </r>
  <r>
    <x v="1227"/>
    <x v="33"/>
    <s v="FUR-CH-10002647"/>
    <x v="1"/>
    <x v="5"/>
    <n v="141.96"/>
    <s v="CA-2018-100412"/>
    <n v="1"/>
    <n v="2"/>
    <n v="0"/>
    <n v="35.490000000000009"/>
    <n v="0.46529189879902266"/>
  </r>
  <r>
    <x v="1227"/>
    <x v="0"/>
    <s v="OFF-PA-10000176"/>
    <x v="0"/>
    <x v="0"/>
    <n v="75.88"/>
    <s v="CA-2018-104927"/>
    <n v="1"/>
    <n v="5"/>
    <n v="0.2"/>
    <n v="26.557999999999993"/>
    <n v="0.43613829632717294"/>
  </r>
  <r>
    <x v="1227"/>
    <x v="31"/>
    <s v="TEC-PH-10001300"/>
    <x v="2"/>
    <x v="6"/>
    <n v="67.040000000000006"/>
    <s v="CA-2018-115931"/>
    <n v="1"/>
    <n v="4"/>
    <n v="0.2"/>
    <n v="6.7039999999999971"/>
    <n v="0.41105220110552465"/>
  </r>
  <r>
    <x v="1227"/>
    <x v="15"/>
    <s v="OFF-AP-10003266"/>
    <x v="0"/>
    <x v="12"/>
    <n v="59.24"/>
    <s v="CA-2018-150910"/>
    <n v="0"/>
    <n v="5"/>
    <n v="0.2"/>
    <n v="16.290999999999997"/>
    <n v="0.49507917887403441"/>
  </r>
  <r>
    <x v="1227"/>
    <x v="31"/>
    <s v="OFF-ST-10000876"/>
    <x v="0"/>
    <x v="1"/>
    <n v="37.32"/>
    <s v="CA-2018-115931"/>
    <n v="0"/>
    <n v="3"/>
    <n v="0"/>
    <n v="10.4496"/>
    <n v="0.44610841445725197"/>
  </r>
  <r>
    <x v="1227"/>
    <x v="28"/>
    <s v="OFF-ST-10001228"/>
    <x v="0"/>
    <x v="1"/>
    <n v="31.16"/>
    <s v="CA-2018-146164"/>
    <n v="0"/>
    <n v="2"/>
    <n v="0"/>
    <n v="7.7899999999999991"/>
    <n v="0.44610841445725197"/>
  </r>
  <r>
    <x v="1227"/>
    <x v="15"/>
    <s v="OFF-ST-10000918"/>
    <x v="0"/>
    <x v="1"/>
    <n v="26.160000000000004"/>
    <s v="CA-2018-150910"/>
    <n v="0"/>
    <n v="3"/>
    <n v="0.2"/>
    <n v="1.961999999999998"/>
    <n v="0.44610841445725197"/>
  </r>
  <r>
    <x v="1227"/>
    <x v="0"/>
    <s v="OFF-PA-10000019"/>
    <x v="0"/>
    <x v="0"/>
    <n v="25.920000000000005"/>
    <s v="CA-2018-104927"/>
    <n v="0"/>
    <n v="5"/>
    <n v="0.2"/>
    <n v="9.0719999999999992"/>
    <n v="0.43613829632717294"/>
  </r>
  <r>
    <x v="1227"/>
    <x v="15"/>
    <s v="OFF-AR-10001419"/>
    <x v="0"/>
    <x v="4"/>
    <n v="23.128"/>
    <s v="CA-2018-150910"/>
    <n v="0"/>
    <n v="7"/>
    <n v="0.2"/>
    <n v="2.8909999999999982"/>
    <n v="0.45632477063632687"/>
  </r>
  <r>
    <x v="1227"/>
    <x v="31"/>
    <s v="OFF-LA-10001404"/>
    <x v="0"/>
    <x v="2"/>
    <n v="18.45"/>
    <s v="CA-2018-115931"/>
    <n v="0"/>
    <n v="5"/>
    <n v="0"/>
    <n v="8.6715"/>
    <n v="0.4647369236065339"/>
  </r>
  <r>
    <x v="1227"/>
    <x v="16"/>
    <s v="OFF-EN-10002621"/>
    <x v="0"/>
    <x v="11"/>
    <n v="7.8239999999999998"/>
    <s v="CA-2018-145310"/>
    <n v="1"/>
    <n v="1"/>
    <n v="0.2"/>
    <n v="2.9339999999999997"/>
    <n v="0.44424167803735209"/>
  </r>
  <r>
    <x v="1227"/>
    <x v="0"/>
    <s v="OFF-BI-10003429"/>
    <x v="0"/>
    <x v="3"/>
    <n v="6.3299999999999992"/>
    <s v="CA-2018-104927"/>
    <n v="0"/>
    <n v="5"/>
    <n v="0.8"/>
    <n v="-9.8114999999999988"/>
    <n v="0.46881743173671325"/>
  </r>
  <r>
    <x v="1227"/>
    <x v="31"/>
    <s v="OFF-AR-10000369"/>
    <x v="0"/>
    <x v="4"/>
    <n v="4.17"/>
    <s v="CA-2018-115931"/>
    <n v="0"/>
    <n v="3"/>
    <n v="0"/>
    <n v="1.0841999999999998"/>
    <n v="0.45632477063632687"/>
  </r>
  <r>
    <x v="1227"/>
    <x v="4"/>
    <s v="TEC-AC-10000474"/>
    <x v="2"/>
    <x v="9"/>
    <n v="474.95"/>
    <s v="CA-2018-149699"/>
    <n v="1"/>
    <n v="5"/>
    <n v="0"/>
    <n v="142.48499999999993"/>
    <n v="0.52062335344040378"/>
  </r>
  <r>
    <x v="1227"/>
    <x v="14"/>
    <s v="TEC-AC-10001114"/>
    <x v="2"/>
    <x v="9"/>
    <n v="199.95000000000002"/>
    <s v="CA-2018-120376"/>
    <n v="0"/>
    <n v="5"/>
    <n v="0"/>
    <n v="63.983999999999988"/>
    <n v="0.52062335344040378"/>
  </r>
  <r>
    <x v="1227"/>
    <x v="14"/>
    <s v="TEC-AC-10000844"/>
    <x v="2"/>
    <x v="9"/>
    <n v="84.99"/>
    <s v="CA-2018-120376"/>
    <n v="0"/>
    <n v="1"/>
    <n v="0"/>
    <n v="30.596399999999996"/>
    <n v="0.52062335344040378"/>
  </r>
  <r>
    <x v="1227"/>
    <x v="15"/>
    <s v="TEC-AC-10001013"/>
    <x v="2"/>
    <x v="9"/>
    <n v="46.864000000000004"/>
    <s v="CA-2018-150910"/>
    <n v="0"/>
    <n v="2"/>
    <n v="0.2"/>
    <n v="7.615399999999994"/>
    <n v="0.52062335344040378"/>
  </r>
  <r>
    <x v="1227"/>
    <x v="10"/>
    <s v="OFF-BI-10000848"/>
    <x v="0"/>
    <x v="3"/>
    <n v="1.6410000000000002"/>
    <s v="CA-2018-119193"/>
    <n v="0"/>
    <n v="1"/>
    <n v="0.7"/>
    <n v="-1.3128000000000002"/>
    <n v="0.46881743173671325"/>
  </r>
  <r>
    <x v="1228"/>
    <x v="13"/>
    <s v="TEC-PH-10003601"/>
    <x v="2"/>
    <x v="6"/>
    <n v="494.97"/>
    <s v="US-2018-162670"/>
    <n v="1"/>
    <n v="3"/>
    <n v="0"/>
    <n v="148.49099999999996"/>
    <n v="0.41105220110552465"/>
  </r>
  <r>
    <x v="1228"/>
    <x v="13"/>
    <s v="OFF-ST-10001522"/>
    <x v="0"/>
    <x v="1"/>
    <n v="367.96"/>
    <s v="US-2018-162670"/>
    <n v="0"/>
    <n v="4"/>
    <n v="0"/>
    <n v="14.718399999999974"/>
    <n v="0.44610841445725197"/>
  </r>
  <r>
    <x v="1228"/>
    <x v="15"/>
    <s v="OFF-ST-10004123"/>
    <x v="0"/>
    <x v="1"/>
    <n v="218.35200000000003"/>
    <s v="CA-2018-140627"/>
    <n v="1"/>
    <n v="3"/>
    <n v="0.2"/>
    <n v="-54.588000000000008"/>
    <n v="0.44610841445725197"/>
  </r>
  <r>
    <x v="1228"/>
    <x v="13"/>
    <s v="OFF-EN-10001453"/>
    <x v="0"/>
    <x v="11"/>
    <n v="182.94"/>
    <s v="US-2018-162670"/>
    <n v="0"/>
    <n v="3"/>
    <n v="0"/>
    <n v="85.981799999999993"/>
    <n v="0.44424167803735209"/>
  </r>
  <r>
    <x v="1228"/>
    <x v="37"/>
    <s v="FUR-FU-10003708"/>
    <x v="1"/>
    <x v="8"/>
    <n v="181.95"/>
    <s v="CA-2018-127929"/>
    <n v="1"/>
    <n v="3"/>
    <n v="0"/>
    <n v="38.209499999999998"/>
    <n v="0.4595170286641902"/>
  </r>
  <r>
    <x v="1228"/>
    <x v="1"/>
    <s v="OFF-PA-10004475"/>
    <x v="0"/>
    <x v="0"/>
    <n v="175.87200000000001"/>
    <s v="CA-2018-117443"/>
    <n v="1"/>
    <n v="4"/>
    <n v="0.2"/>
    <n v="63.753599999999992"/>
    <n v="0.43613829632717294"/>
  </r>
  <r>
    <x v="1228"/>
    <x v="15"/>
    <s v="FUR-FU-10000087"/>
    <x v="1"/>
    <x v="8"/>
    <n v="72.703999999999994"/>
    <s v="CA-2018-140627"/>
    <n v="0"/>
    <n v="4"/>
    <n v="0.2"/>
    <n v="19.084800000000005"/>
    <n v="0.4595170286641902"/>
  </r>
  <r>
    <x v="1228"/>
    <x v="13"/>
    <s v="OFF-ST-10001328"/>
    <x v="0"/>
    <x v="1"/>
    <n v="62.04"/>
    <s v="US-2018-162670"/>
    <n v="0"/>
    <n v="4"/>
    <n v="0"/>
    <n v="17.371200000000002"/>
    <n v="0.44610841445725197"/>
  </r>
  <r>
    <x v="1228"/>
    <x v="13"/>
    <s v="OFF-PA-10001994"/>
    <x v="0"/>
    <x v="0"/>
    <n v="44.96"/>
    <s v="US-2018-162670"/>
    <n v="0"/>
    <n v="2"/>
    <n v="0"/>
    <n v="20.6816"/>
    <n v="0.43613829632717294"/>
  </r>
  <r>
    <x v="1228"/>
    <x v="0"/>
    <s v="OFF-AP-10001947"/>
    <x v="0"/>
    <x v="12"/>
    <n v="29.311999999999994"/>
    <s v="CA-2018-121216"/>
    <n v="1"/>
    <n v="8"/>
    <n v="0.8"/>
    <n v="-74.74560000000001"/>
    <n v="0.49507917887403441"/>
  </r>
  <r>
    <x v="1228"/>
    <x v="0"/>
    <s v="OFF-PA-10004519"/>
    <x v="0"/>
    <x v="0"/>
    <n v="28.672000000000004"/>
    <s v="CA-2018-121216"/>
    <n v="0"/>
    <n v="8"/>
    <n v="0.2"/>
    <n v="10.393600000000001"/>
    <n v="0.43613829632717294"/>
  </r>
  <r>
    <x v="1228"/>
    <x v="37"/>
    <s v="FUR-FU-10001473"/>
    <x v="1"/>
    <x v="8"/>
    <n v="27.46"/>
    <s v="CA-2018-110625"/>
    <n v="1"/>
    <n v="2"/>
    <n v="0"/>
    <n v="9.8856000000000002"/>
    <n v="0.4595170286641902"/>
  </r>
  <r>
    <x v="1228"/>
    <x v="1"/>
    <s v="OFF-BI-10004002"/>
    <x v="0"/>
    <x v="3"/>
    <n v="13.839999999999998"/>
    <s v="CA-2018-117443"/>
    <n v="0"/>
    <n v="4"/>
    <n v="0.8"/>
    <n v="-22.144000000000005"/>
    <n v="0.46881743173671325"/>
  </r>
  <r>
    <x v="1228"/>
    <x v="4"/>
    <s v="OFF-AR-10001118"/>
    <x v="0"/>
    <x v="4"/>
    <n v="13.48"/>
    <s v="US-2018-123463"/>
    <n v="1"/>
    <n v="4"/>
    <n v="0"/>
    <n v="5.9312000000000014"/>
    <n v="0.45632477063632687"/>
  </r>
  <r>
    <x v="1228"/>
    <x v="15"/>
    <s v="OFF-AR-10000422"/>
    <x v="0"/>
    <x v="4"/>
    <n v="12.263999999999999"/>
    <s v="CA-2018-140627"/>
    <n v="0"/>
    <n v="7"/>
    <n v="0.2"/>
    <n v="1.0730999999999993"/>
    <n v="0.45632477063632687"/>
  </r>
  <r>
    <x v="1229"/>
    <x v="4"/>
    <s v="TEC-CO-10001449"/>
    <x v="2"/>
    <x v="16"/>
    <n v="2879.9520000000002"/>
    <s v="CA-2018-145219"/>
    <n v="1"/>
    <n v="6"/>
    <n v="0.2"/>
    <n v="1007.9831999999999"/>
    <n v="0.55185675810753509"/>
  </r>
  <r>
    <x v="1229"/>
    <x v="22"/>
    <s v="OFF-ST-10001097"/>
    <x v="0"/>
    <x v="1"/>
    <n v="1003.6200000000001"/>
    <s v="CA-2018-147956"/>
    <n v="1"/>
    <n v="6"/>
    <n v="0"/>
    <n v="0"/>
    <n v="0.44610841445725197"/>
  </r>
  <r>
    <x v="1229"/>
    <x v="12"/>
    <s v="FUR-CH-10001394"/>
    <x v="1"/>
    <x v="5"/>
    <n v="842.37600000000009"/>
    <s v="CA-2018-128734"/>
    <n v="1"/>
    <n v="3"/>
    <n v="0.2"/>
    <n v="105.29699999999988"/>
    <n v="0.46529189879902266"/>
  </r>
  <r>
    <x v="1229"/>
    <x v="8"/>
    <s v="TEC-MA-10003183"/>
    <x v="2"/>
    <x v="15"/>
    <n v="479.97"/>
    <s v="CA-2018-124296"/>
    <n v="1"/>
    <n v="3"/>
    <n v="0"/>
    <n v="239.98500000000001"/>
    <n v="0.5183572270896134"/>
  </r>
  <r>
    <x v="1229"/>
    <x v="20"/>
    <s v="FUR-CH-10002602"/>
    <x v="1"/>
    <x v="5"/>
    <n v="271.76400000000001"/>
    <s v="CA-2018-169978"/>
    <n v="1"/>
    <n v="2"/>
    <n v="0.1"/>
    <n v="48.313600000000008"/>
    <n v="0.46529189879902266"/>
  </r>
  <r>
    <x v="1229"/>
    <x v="0"/>
    <s v="OFF-ST-10000585"/>
    <x v="0"/>
    <x v="1"/>
    <n v="264.32"/>
    <s v="CA-2018-121195"/>
    <n v="1"/>
    <n v="2"/>
    <n v="0.2"/>
    <n v="19.823999999999998"/>
    <n v="0.44610841445725197"/>
  </r>
  <r>
    <x v="1229"/>
    <x v="8"/>
    <s v="FUR-CH-10002439"/>
    <x v="1"/>
    <x v="5"/>
    <n v="232.88"/>
    <s v="CA-2018-124296"/>
    <n v="0"/>
    <n v="4"/>
    <n v="0"/>
    <n v="60.5488"/>
    <n v="0.46529189879902266"/>
  </r>
  <r>
    <x v="1229"/>
    <x v="4"/>
    <s v="OFF-BI-10001670"/>
    <x v="0"/>
    <x v="3"/>
    <n v="90.480000000000018"/>
    <s v="CA-2018-145219"/>
    <n v="0"/>
    <n v="3"/>
    <n v="0.2"/>
    <n v="33.93"/>
    <n v="0.46881743173671325"/>
  </r>
  <r>
    <x v="1229"/>
    <x v="20"/>
    <s v="FUR-FU-10001602"/>
    <x v="1"/>
    <x v="8"/>
    <n v="37.93"/>
    <s v="CA-2018-169411"/>
    <n v="1"/>
    <n v="1"/>
    <n v="0"/>
    <n v="6.8273999999999972"/>
    <n v="0.4595170286641902"/>
  </r>
  <r>
    <x v="1229"/>
    <x v="20"/>
    <s v="OFF-AP-10004249"/>
    <x v="0"/>
    <x v="12"/>
    <n v="35.910000000000004"/>
    <s v="CA-2018-117933"/>
    <n v="1"/>
    <n v="3"/>
    <n v="0"/>
    <n v="9.6956999999999987"/>
    <n v="0.49507917887403441"/>
  </r>
  <r>
    <x v="1229"/>
    <x v="35"/>
    <s v="OFF-BI-10001679"/>
    <x v="0"/>
    <x v="3"/>
    <n v="21.312000000000005"/>
    <s v="CA-2018-163671"/>
    <n v="1"/>
    <n v="3"/>
    <n v="0.2"/>
    <n v="7.9919999999999991"/>
    <n v="0.46881743173671325"/>
  </r>
  <r>
    <x v="1229"/>
    <x v="32"/>
    <s v="OFF-PA-10001972"/>
    <x v="0"/>
    <x v="0"/>
    <n v="19.440000000000001"/>
    <s v="CA-2018-148355"/>
    <n v="1"/>
    <n v="3"/>
    <n v="0"/>
    <n v="9.3312000000000008"/>
    <n v="0.43613829632717294"/>
  </r>
  <r>
    <x v="1229"/>
    <x v="20"/>
    <s v="OFF-BI-10003708"/>
    <x v="0"/>
    <x v="3"/>
    <n v="17.880000000000003"/>
    <s v="CA-2018-154935"/>
    <n v="1"/>
    <n v="3"/>
    <n v="0.2"/>
    <n v="5.5875000000000004"/>
    <n v="0.46881743173671325"/>
  </r>
  <r>
    <x v="1229"/>
    <x v="20"/>
    <s v="OFF-BI-10001900"/>
    <x v="0"/>
    <x v="3"/>
    <n v="14.376000000000001"/>
    <s v="CA-2018-169978"/>
    <n v="0"/>
    <n v="3"/>
    <n v="0.2"/>
    <n v="4.8518999999999997"/>
    <n v="0.46881743173671325"/>
  </r>
  <r>
    <x v="1229"/>
    <x v="32"/>
    <s v="OFF-BI-10000201"/>
    <x v="0"/>
    <x v="3"/>
    <n v="12.3"/>
    <s v="CA-2018-148355"/>
    <n v="0"/>
    <n v="5"/>
    <n v="0"/>
    <n v="6.15"/>
    <n v="0.46881743173671325"/>
  </r>
  <r>
    <x v="1229"/>
    <x v="12"/>
    <s v="FUR-FU-10001731"/>
    <x v="1"/>
    <x v="8"/>
    <n v="8.5440000000000005"/>
    <s v="CA-2018-128734"/>
    <n v="0"/>
    <n v="4"/>
    <n v="0.2"/>
    <n v="1.9223999999999997"/>
    <n v="0.4595170286641902"/>
  </r>
  <r>
    <x v="1230"/>
    <x v="33"/>
    <s v="OFF-PA-10000994"/>
    <x v="0"/>
    <x v="0"/>
    <n v="629.09999999999991"/>
    <s v="CA-2018-114055"/>
    <n v="1"/>
    <n v="6"/>
    <n v="0"/>
    <n v="301.96799999999996"/>
    <n v="0.43613829632717294"/>
  </r>
  <r>
    <x v="1230"/>
    <x v="3"/>
    <s v="FUR-CH-10001146"/>
    <x v="1"/>
    <x v="5"/>
    <n v="304.45"/>
    <s v="CA-2018-163510"/>
    <n v="1"/>
    <n v="5"/>
    <n v="0"/>
    <n v="76.112499999999983"/>
    <n v="0.46529189879902266"/>
  </r>
  <r>
    <x v="1230"/>
    <x v="10"/>
    <s v="FUR-TA-10002645"/>
    <x v="1"/>
    <x v="13"/>
    <n v="273.06"/>
    <s v="US-2018-147669"/>
    <n v="1"/>
    <n v="2"/>
    <n v="0.4"/>
    <n v="-104.67300000000006"/>
    <n v="0.55975208308209756"/>
  </r>
  <r>
    <x v="1230"/>
    <x v="4"/>
    <s v="OFF-ST-10002756"/>
    <x v="0"/>
    <x v="1"/>
    <n v="270.62"/>
    <s v="CA-2018-121398"/>
    <n v="1"/>
    <n v="2"/>
    <n v="0"/>
    <n v="2.7062000000000239"/>
    <n v="0.44610841445725197"/>
  </r>
  <r>
    <x v="1230"/>
    <x v="20"/>
    <s v="FUR-BO-10004015"/>
    <x v="1"/>
    <x v="10"/>
    <n v="191.98400000000001"/>
    <s v="CA-2018-161480"/>
    <n v="1"/>
    <n v="2"/>
    <n v="0.2"/>
    <n v="4.7995999999999768"/>
    <n v="0.5176847302647779"/>
  </r>
  <r>
    <x v="1230"/>
    <x v="4"/>
    <s v="OFF-BI-10001718"/>
    <x v="0"/>
    <x v="3"/>
    <n v="153.55199999999999"/>
    <s v="CA-2018-121398"/>
    <n v="0"/>
    <n v="3"/>
    <n v="0.2"/>
    <n v="51.823799999999999"/>
    <n v="0.46881743173671325"/>
  </r>
  <r>
    <x v="1230"/>
    <x v="16"/>
    <s v="TEC-MA-10004626"/>
    <x v="2"/>
    <x v="15"/>
    <n v="120"/>
    <s v="CA-2018-105620"/>
    <n v="1"/>
    <n v="2"/>
    <n v="0.5"/>
    <n v="-7.2000000000000028"/>
    <n v="0.5183572270896134"/>
  </r>
  <r>
    <x v="1230"/>
    <x v="33"/>
    <s v="OFF-PA-10004381"/>
    <x v="0"/>
    <x v="0"/>
    <n v="96.08"/>
    <s v="CA-2018-114055"/>
    <n v="0"/>
    <n v="2"/>
    <n v="0"/>
    <n v="46.118399999999994"/>
    <n v="0.43613829632717294"/>
  </r>
  <r>
    <x v="1230"/>
    <x v="3"/>
    <s v="OFF-ST-10000563"/>
    <x v="0"/>
    <x v="1"/>
    <n v="95.94"/>
    <s v="CA-2018-163510"/>
    <n v="0"/>
    <n v="3"/>
    <n v="0"/>
    <n v="9.5940000000000012"/>
    <n v="0.44610841445725197"/>
  </r>
  <r>
    <x v="1230"/>
    <x v="33"/>
    <s v="TEC-PH-10002890"/>
    <x v="2"/>
    <x v="6"/>
    <n v="90.48"/>
    <s v="CA-2018-114055"/>
    <n v="0"/>
    <n v="2"/>
    <n v="0"/>
    <n v="23.524799999999999"/>
    <n v="0.41105220110552465"/>
  </r>
  <r>
    <x v="1230"/>
    <x v="0"/>
    <s v="OFF-SU-10000946"/>
    <x v="0"/>
    <x v="14"/>
    <n v="44.688000000000002"/>
    <s v="CA-2018-134194"/>
    <n v="1"/>
    <n v="7"/>
    <n v="0.2"/>
    <n v="5.0273999999999965"/>
    <n v="0.53938093436526824"/>
  </r>
  <r>
    <x v="1230"/>
    <x v="20"/>
    <s v="FUR-FU-10001934"/>
    <x v="1"/>
    <x v="8"/>
    <n v="41.96"/>
    <s v="CA-2018-146780"/>
    <n v="1"/>
    <n v="2"/>
    <n v="0"/>
    <n v="10.909600000000001"/>
    <n v="0.4595170286641902"/>
  </r>
  <r>
    <x v="1230"/>
    <x v="0"/>
    <s v="OFF-BI-10001597"/>
    <x v="0"/>
    <x v="3"/>
    <n v="40.97999999999999"/>
    <s v="CA-2018-134194"/>
    <n v="0"/>
    <n v="5"/>
    <n v="0.8"/>
    <n v="-65.567999999999998"/>
    <n v="0.46881743173671325"/>
  </r>
  <r>
    <x v="1230"/>
    <x v="0"/>
    <s v="OFF-BI-10003684"/>
    <x v="0"/>
    <x v="3"/>
    <n v="39.581999999999987"/>
    <s v="CA-2018-134194"/>
    <n v="0"/>
    <n v="9"/>
    <n v="0.8"/>
    <n v="-59.372999999999976"/>
    <n v="0.46881743173671325"/>
  </r>
  <r>
    <x v="1230"/>
    <x v="10"/>
    <s v="OFF-FA-10002975"/>
    <x v="0"/>
    <x v="7"/>
    <n v="39.311999999999998"/>
    <s v="US-2018-147669"/>
    <n v="0"/>
    <n v="13"/>
    <n v="0.2"/>
    <n v="12.776399999999999"/>
    <n v="0.51168203684699509"/>
  </r>
  <r>
    <x v="1230"/>
    <x v="0"/>
    <s v="OFF-AR-10001615"/>
    <x v="0"/>
    <x v="4"/>
    <n v="31.744"/>
    <s v="CA-2018-134194"/>
    <n v="0"/>
    <n v="2"/>
    <n v="0.2"/>
    <n v="2.3808000000000007"/>
    <n v="0.45632477063632687"/>
  </r>
  <r>
    <x v="1230"/>
    <x v="16"/>
    <s v="FUR-FU-10004963"/>
    <x v="1"/>
    <x v="8"/>
    <n v="21"/>
    <s v="CA-2018-105620"/>
    <n v="0"/>
    <n v="3"/>
    <n v="0.2"/>
    <n v="5.7750000000000021"/>
    <n v="0.4595170286641902"/>
  </r>
  <r>
    <x v="1230"/>
    <x v="10"/>
    <s v="OFF-BI-10000632"/>
    <x v="0"/>
    <x v="3"/>
    <n v="13.023000000000001"/>
    <s v="US-2018-147669"/>
    <n v="0"/>
    <n v="1"/>
    <n v="0.7"/>
    <n v="-10.418399999999998"/>
    <n v="0.46881743173671325"/>
  </r>
  <r>
    <x v="1230"/>
    <x v="22"/>
    <s v="OFF-BI-10003314"/>
    <x v="0"/>
    <x v="3"/>
    <n v="3.8560000000000003"/>
    <s v="CA-2018-162880"/>
    <n v="1"/>
    <n v="1"/>
    <n v="0.2"/>
    <n v="1.3978000000000002"/>
    <n v="0.46881743173671325"/>
  </r>
  <r>
    <x v="1230"/>
    <x v="33"/>
    <s v="OFF-FA-10003059"/>
    <x v="0"/>
    <x v="7"/>
    <n v="3.62"/>
    <s v="CA-2018-114055"/>
    <n v="0"/>
    <n v="2"/>
    <n v="0"/>
    <n v="1.1945999999999999"/>
    <n v="0.51168203684699509"/>
  </r>
  <r>
    <x v="1230"/>
    <x v="0"/>
    <s v="OFF-BI-10001116"/>
    <x v="0"/>
    <x v="3"/>
    <n v="3.1679999999999993"/>
    <s v="CA-2018-134194"/>
    <n v="0"/>
    <n v="3"/>
    <n v="0.8"/>
    <n v="-5.0687999999999995"/>
    <n v="0.46881743173671325"/>
  </r>
  <r>
    <x v="1230"/>
    <x v="10"/>
    <s v="TEC-AC-10002473"/>
    <x v="2"/>
    <x v="9"/>
    <n v="158.928"/>
    <s v="US-2018-147669"/>
    <n v="0"/>
    <n v="7"/>
    <n v="0.2"/>
    <n v="41.718599999999995"/>
    <n v="0.52062335344040378"/>
  </r>
  <r>
    <x v="1230"/>
    <x v="23"/>
    <s v="TEC-AC-10003237"/>
    <x v="2"/>
    <x v="9"/>
    <n v="31.799999999999997"/>
    <s v="CA-2018-108756"/>
    <n v="1"/>
    <n v="3"/>
    <n v="0"/>
    <n v="13.674000000000003"/>
    <n v="0.52062335344040378"/>
  </r>
  <r>
    <x v="1231"/>
    <x v="40"/>
    <s v="OFF-ST-10004459"/>
    <x v="0"/>
    <x v="1"/>
    <n v="750.68"/>
    <s v="CA-2018-121741"/>
    <n v="1"/>
    <n v="2"/>
    <n v="0"/>
    <n v="37.533999999999992"/>
    <n v="0.44610841445725197"/>
  </r>
  <r>
    <x v="1231"/>
    <x v="30"/>
    <s v="OFF-PA-10001509"/>
    <x v="0"/>
    <x v="0"/>
    <n v="44.75"/>
    <s v="US-2018-106705"/>
    <n v="1"/>
    <n v="5"/>
    <n v="0"/>
    <n v="20.584999999999994"/>
    <n v="0.43613829632717294"/>
  </r>
  <r>
    <x v="1231"/>
    <x v="0"/>
    <s v="OFF-PA-10004285"/>
    <x v="0"/>
    <x v="0"/>
    <n v="16.032"/>
    <s v="CA-2018-136238"/>
    <n v="1"/>
    <n v="3"/>
    <n v="0.2"/>
    <n v="5.6111999999999993"/>
    <n v="0.43613829632717294"/>
  </r>
  <r>
    <x v="1231"/>
    <x v="10"/>
    <s v="OFF-BI-10000494"/>
    <x v="0"/>
    <x v="3"/>
    <n v="3.1320000000000001"/>
    <s v="CA-2018-112487"/>
    <n v="1"/>
    <n v="2"/>
    <n v="0.7"/>
    <n v="-2.6099999999999994"/>
    <n v="0.46881743173671325"/>
  </r>
  <r>
    <x v="1232"/>
    <x v="10"/>
    <s v="TEC-PH-10000576"/>
    <x v="2"/>
    <x v="6"/>
    <n v="164.38800000000001"/>
    <s v="CA-2018-134404"/>
    <n v="1"/>
    <n v="2"/>
    <n v="0.4"/>
    <n v="-35.617400000000004"/>
    <n v="0.41105220110552465"/>
  </r>
  <r>
    <x v="1232"/>
    <x v="10"/>
    <s v="OFF-AR-10004441"/>
    <x v="0"/>
    <x v="4"/>
    <n v="13.247999999999999"/>
    <s v="CA-2018-134404"/>
    <n v="0"/>
    <n v="4"/>
    <n v="0.2"/>
    <n v="3.6431999999999998"/>
    <n v="0.45632477063632687"/>
  </r>
  <r>
    <x v="1233"/>
    <x v="4"/>
    <s v="OFF-ST-10003208"/>
    <x v="0"/>
    <x v="1"/>
    <n v="725.84"/>
    <s v="CA-2018-163979"/>
    <n v="1"/>
    <n v="4"/>
    <n v="0"/>
    <n v="210.4935999999999"/>
    <n v="0.44610841445725197"/>
  </r>
  <r>
    <x v="1233"/>
    <x v="4"/>
    <s v="FUR-CH-10003968"/>
    <x v="1"/>
    <x v="5"/>
    <n v="340.70400000000006"/>
    <s v="CA-2018-101322"/>
    <n v="1"/>
    <n v="6"/>
    <n v="0.2"/>
    <n v="-34.070400000000006"/>
    <n v="0.46529189879902266"/>
  </r>
  <r>
    <x v="1233"/>
    <x v="31"/>
    <s v="OFF-ST-10003058"/>
    <x v="0"/>
    <x v="1"/>
    <n v="118.25"/>
    <s v="CA-2018-122798"/>
    <n v="1"/>
    <n v="5"/>
    <n v="0"/>
    <n v="34.292499999999997"/>
    <n v="0.44610841445725197"/>
  </r>
  <r>
    <x v="1233"/>
    <x v="1"/>
    <s v="FUR-CH-10004698"/>
    <x v="1"/>
    <x v="5"/>
    <n v="113.372"/>
    <s v="CA-2018-163860"/>
    <n v="1"/>
    <n v="2"/>
    <n v="0.3"/>
    <n v="-3.2391999999999896"/>
    <n v="0.46529189879902266"/>
  </r>
  <r>
    <x v="1233"/>
    <x v="0"/>
    <s v="FUR-BO-10004709"/>
    <x v="1"/>
    <x v="10"/>
    <n v="78.852799999999988"/>
    <s v="CA-2018-136539"/>
    <n v="1"/>
    <n v="2"/>
    <n v="0.32"/>
    <n v="-11.595999999999997"/>
    <n v="0.5176847302647779"/>
  </r>
  <r>
    <x v="1233"/>
    <x v="20"/>
    <s v="OFF-LA-10001297"/>
    <x v="0"/>
    <x v="2"/>
    <n v="72.45"/>
    <s v="CA-2018-164826"/>
    <n v="1"/>
    <n v="7"/>
    <n v="0"/>
    <n v="34.775999999999996"/>
    <n v="0.4647369236065339"/>
  </r>
  <r>
    <x v="1233"/>
    <x v="15"/>
    <s v="OFF-ST-10000736"/>
    <x v="0"/>
    <x v="1"/>
    <n v="64.784000000000006"/>
    <s v="CA-2018-127516"/>
    <n v="1"/>
    <n v="1"/>
    <n v="0.2"/>
    <n v="-12.956800000000005"/>
    <n v="0.44610841445725197"/>
  </r>
  <r>
    <x v="1233"/>
    <x v="20"/>
    <s v="OFF-BI-10001922"/>
    <x v="0"/>
    <x v="3"/>
    <n v="33.264000000000003"/>
    <s v="CA-2018-164826"/>
    <n v="0"/>
    <n v="7"/>
    <n v="0.2"/>
    <n v="11.226599999999999"/>
    <n v="0.46881743173671325"/>
  </r>
  <r>
    <x v="1233"/>
    <x v="0"/>
    <s v="OFF-AR-10001958"/>
    <x v="0"/>
    <x v="4"/>
    <n v="27.168000000000003"/>
    <s v="CA-2018-136539"/>
    <n v="0"/>
    <n v="2"/>
    <n v="0.2"/>
    <n v="2.7168000000000001"/>
    <n v="0.45632477063632687"/>
  </r>
  <r>
    <x v="1233"/>
    <x v="47"/>
    <s v="OFF-BI-10004040"/>
    <x v="0"/>
    <x v="3"/>
    <n v="25.9"/>
    <s v="CA-2018-135111"/>
    <n v="1"/>
    <n v="5"/>
    <n v="0"/>
    <n v="12.690999999999999"/>
    <n v="0.46881743173671325"/>
  </r>
  <r>
    <x v="1233"/>
    <x v="20"/>
    <s v="TEC-PH-10000347"/>
    <x v="2"/>
    <x v="6"/>
    <n v="14.850000000000001"/>
    <s v="CA-2018-164826"/>
    <n v="0"/>
    <n v="3"/>
    <n v="0"/>
    <n v="4.0095000000000001"/>
    <n v="0.41105220110552465"/>
  </r>
  <r>
    <x v="1233"/>
    <x v="20"/>
    <s v="OFF-FA-10000585"/>
    <x v="0"/>
    <x v="7"/>
    <n v="13.96"/>
    <s v="CA-2018-164826"/>
    <n v="0"/>
    <n v="4"/>
    <n v="0"/>
    <n v="6.4215999999999998"/>
    <n v="0.51168203684699509"/>
  </r>
  <r>
    <x v="1233"/>
    <x v="1"/>
    <s v="FUR-FU-10004586"/>
    <x v="1"/>
    <x v="8"/>
    <n v="7.968"/>
    <s v="CA-2018-163860"/>
    <n v="0"/>
    <n v="3"/>
    <n v="0.6"/>
    <n v="-2.3903999999999996"/>
    <n v="0.4595170286641902"/>
  </r>
  <r>
    <x v="1233"/>
    <x v="22"/>
    <s v="FUR-FU-10001935"/>
    <x v="1"/>
    <x v="8"/>
    <n v="7.4"/>
    <s v="CA-2018-129805"/>
    <n v="1"/>
    <n v="2"/>
    <n v="0"/>
    <n v="3.0340000000000007"/>
    <n v="0.4595170286641902"/>
  </r>
  <r>
    <x v="1233"/>
    <x v="31"/>
    <s v="OFF-PA-10004239"/>
    <x v="0"/>
    <x v="0"/>
    <n v="4.28"/>
    <s v="CA-2018-122798"/>
    <n v="0"/>
    <n v="1"/>
    <n v="0"/>
    <n v="1.9259999999999997"/>
    <n v="0.43613829632717294"/>
  </r>
  <r>
    <x v="1233"/>
    <x v="1"/>
    <s v="FUR-FU-10001935"/>
    <x v="1"/>
    <x v="8"/>
    <n v="2.9600000000000004"/>
    <s v="CA-2018-163860"/>
    <n v="0"/>
    <n v="2"/>
    <n v="0.6"/>
    <n v="-1.4059999999999997"/>
    <n v="0.4595170286641902"/>
  </r>
  <r>
    <x v="1233"/>
    <x v="47"/>
    <s v="OFF-AR-10004707"/>
    <x v="0"/>
    <x v="4"/>
    <n v="2.48"/>
    <s v="CA-2018-135111"/>
    <n v="0"/>
    <n v="1"/>
    <n v="0"/>
    <n v="0.86799999999999988"/>
    <n v="0.45632477063632687"/>
  </r>
  <r>
    <x v="1233"/>
    <x v="1"/>
    <s v="OFF-BI-10003784"/>
    <x v="0"/>
    <x v="3"/>
    <n v="1.6799999999999995"/>
    <s v="CA-2018-163860"/>
    <n v="0"/>
    <n v="5"/>
    <n v="0.8"/>
    <n v="-2.6880000000000015"/>
    <n v="0.46881743173671325"/>
  </r>
  <r>
    <x v="1233"/>
    <x v="26"/>
    <s v="OFF-BI-10002813"/>
    <x v="0"/>
    <x v="3"/>
    <n v="1.1880000000000002"/>
    <s v="US-2018-162068"/>
    <n v="1"/>
    <n v="2"/>
    <n v="0.7"/>
    <n v="-0.98999999999999977"/>
    <n v="0.46881743173671325"/>
  </r>
  <r>
    <x v="1234"/>
    <x v="3"/>
    <s v="FUR-CH-10002602"/>
    <x v="1"/>
    <x v="5"/>
    <n v="1207.8399999999999"/>
    <s v="US-2018-158526"/>
    <n v="1"/>
    <n v="8"/>
    <n v="0"/>
    <n v="314.03840000000002"/>
    <n v="0.46529189879902266"/>
  </r>
  <r>
    <x v="1234"/>
    <x v="4"/>
    <s v="FUR-CH-10002880"/>
    <x v="1"/>
    <x v="5"/>
    <n v="393.56799999999998"/>
    <s v="CA-2018-118885"/>
    <n v="1"/>
    <n v="4"/>
    <n v="0.2"/>
    <n v="-44.276400000000024"/>
    <n v="0.46529189879902266"/>
  </r>
  <r>
    <x v="1234"/>
    <x v="4"/>
    <s v="TEC-PH-10002563"/>
    <x v="2"/>
    <x v="6"/>
    <n v="302.37599999999998"/>
    <s v="CA-2018-118885"/>
    <n v="0"/>
    <n v="3"/>
    <n v="0.2"/>
    <n v="22.678200000000018"/>
    <n v="0.41105220110552465"/>
  </r>
  <r>
    <x v="1234"/>
    <x v="3"/>
    <s v="FUR-CH-10004495"/>
    <x v="1"/>
    <x v="5"/>
    <n v="300.98"/>
    <s v="US-2018-158526"/>
    <n v="0"/>
    <n v="1"/>
    <n v="0"/>
    <n v="87.28419999999997"/>
    <n v="0.46529189879902266"/>
  </r>
  <r>
    <x v="1234"/>
    <x v="3"/>
    <s v="FUR-CH-10001270"/>
    <x v="1"/>
    <x v="5"/>
    <n v="258.75"/>
    <s v="US-2018-158526"/>
    <n v="0"/>
    <n v="3"/>
    <n v="0"/>
    <n v="77.624999999999972"/>
    <n v="0.46529189879902266"/>
  </r>
  <r>
    <x v="1234"/>
    <x v="14"/>
    <s v="OFF-PA-10000994"/>
    <x v="0"/>
    <x v="0"/>
    <n v="209.7"/>
    <s v="CA-2018-158673"/>
    <n v="1"/>
    <n v="2"/>
    <n v="0"/>
    <n v="100.65599999999999"/>
    <n v="0.43613829632717294"/>
  </r>
  <r>
    <x v="1234"/>
    <x v="4"/>
    <s v="FUR-FU-10002501"/>
    <x v="1"/>
    <x v="8"/>
    <n v="101.12"/>
    <s v="CA-2018-146626"/>
    <n v="1"/>
    <n v="8"/>
    <n v="0"/>
    <n v="37.414400000000001"/>
    <n v="0.4595170286641902"/>
  </r>
  <r>
    <x v="1234"/>
    <x v="22"/>
    <s v="FUR-FU-10004093"/>
    <x v="1"/>
    <x v="8"/>
    <n v="68.459999999999994"/>
    <s v="CA-2018-130631"/>
    <n v="1"/>
    <n v="2"/>
    <n v="0"/>
    <n v="20.537999999999997"/>
    <n v="0.4595170286641902"/>
  </r>
  <r>
    <x v="1234"/>
    <x v="3"/>
    <s v="OFF-AR-10003696"/>
    <x v="0"/>
    <x v="4"/>
    <n v="34.58"/>
    <s v="US-2018-158526"/>
    <n v="0"/>
    <n v="1"/>
    <n v="0"/>
    <n v="10.028199999999998"/>
    <n v="0.45632477063632687"/>
  </r>
  <r>
    <x v="1234"/>
    <x v="22"/>
    <s v="OFF-FA-10000089"/>
    <x v="0"/>
    <x v="7"/>
    <n v="19.600000000000001"/>
    <s v="CA-2018-130631"/>
    <n v="0"/>
    <n v="5"/>
    <n v="0"/>
    <n v="9.6039999999999992"/>
    <n v="0.51168203684699509"/>
  </r>
  <r>
    <x v="1234"/>
    <x v="3"/>
    <s v="OFF-BI-10002414"/>
    <x v="0"/>
    <x v="3"/>
    <n v="12.53"/>
    <s v="US-2018-158526"/>
    <n v="0"/>
    <n v="1"/>
    <n v="0"/>
    <n v="5.8890999999999991"/>
    <n v="0.46881743173671325"/>
  </r>
  <r>
    <x v="1234"/>
    <x v="20"/>
    <s v="OFF-FA-10002988"/>
    <x v="0"/>
    <x v="7"/>
    <n v="6.0299999999999994"/>
    <s v="US-2018-102638"/>
    <n v="1"/>
    <n v="3"/>
    <n v="0"/>
    <n v="2.9546999999999999"/>
    <n v="0.51168203684699509"/>
  </r>
  <r>
    <x v="1235"/>
    <x v="20"/>
    <s v="FUR-BO-10003441"/>
    <x v="1"/>
    <x v="10"/>
    <n v="323.13600000000002"/>
    <s v="CA-2018-143259"/>
    <n v="1"/>
    <n v="4"/>
    <n v="0.2"/>
    <n v="12.117599999999968"/>
    <n v="0.5176847302647779"/>
  </r>
  <r>
    <x v="1235"/>
    <x v="18"/>
    <s v="OFF-AP-10002457"/>
    <x v="0"/>
    <x v="12"/>
    <n v="209.3"/>
    <s v="CA-2018-126221"/>
    <n v="1"/>
    <n v="2"/>
    <n v="0"/>
    <n v="56.510999999999996"/>
    <n v="0.49507917887403441"/>
  </r>
  <r>
    <x v="1235"/>
    <x v="20"/>
    <s v="TEC-PH-10004774"/>
    <x v="2"/>
    <x v="6"/>
    <n v="90.93"/>
    <s v="CA-2018-143259"/>
    <n v="0"/>
    <n v="7"/>
    <n v="0"/>
    <n v="2.7278999999999964"/>
    <n v="0.41105220110552465"/>
  </r>
  <r>
    <x v="1235"/>
    <x v="20"/>
    <s v="OFF-BI-10003684"/>
    <x v="0"/>
    <x v="3"/>
    <n v="52.775999999999996"/>
    <s v="CA-2018-143259"/>
    <n v="0"/>
    <n v="3"/>
    <n v="0.2"/>
    <n v="19.791"/>
    <n v="0.46881743173671325"/>
  </r>
  <r>
    <x v="1235"/>
    <x v="4"/>
    <s v="OFF-BI-10004632"/>
    <x v="0"/>
    <x v="3"/>
    <n v="20.72"/>
    <s v="CA-2018-115427"/>
    <n v="1"/>
    <n v="2"/>
    <n v="0.2"/>
    <n v="6.4749999999999979"/>
    <n v="0.46881743173671325"/>
  </r>
  <r>
    <x v="1235"/>
    <x v="4"/>
    <s v="OFF-BI-10002103"/>
    <x v="0"/>
    <x v="3"/>
    <n v="13.904"/>
    <s v="CA-2018-115427"/>
    <n v="0"/>
    <n v="2"/>
    <n v="0.2"/>
    <n v="4.5187999999999997"/>
    <n v="0.46881743173671325"/>
  </r>
  <r>
    <x v="1235"/>
    <x v="26"/>
    <s v="OFF-FA-10003472"/>
    <x v="0"/>
    <x v="7"/>
    <n v="3.024"/>
    <s v="CA-2018-156720"/>
    <n v="1"/>
    <n v="3"/>
    <n v="0.2"/>
    <n v="-0.6048"/>
    <n v="0.511682036846995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s v="OFF-PA-10000174"/>
    <x v="0"/>
    <x v="0"/>
    <n v="16.448"/>
    <s v="CA-2015-103800"/>
    <n v="1"/>
    <n v="2"/>
    <n v="0.2"/>
    <n v="5.5511999999999979"/>
    <n v="0.43613829632717294"/>
  </r>
  <r>
    <x v="1"/>
    <x v="1"/>
    <s v="OFF-ST-10002743"/>
    <x v="0"/>
    <x v="1"/>
    <n v="272.73599999999999"/>
    <s v="CA-2015-112326"/>
    <n v="1"/>
    <n v="3"/>
    <n v="0.2"/>
    <n v="-64.774800000000013"/>
    <n v="0.44610841445725197"/>
  </r>
  <r>
    <x v="1"/>
    <x v="1"/>
    <s v="OFF-LA-10003223"/>
    <x v="0"/>
    <x v="2"/>
    <n v="11.784000000000001"/>
    <s v="CA-2015-112326"/>
    <n v="0"/>
    <n v="3"/>
    <n v="0.2"/>
    <n v="4.2716999999999992"/>
    <n v="0.4647369236065339"/>
  </r>
  <r>
    <x v="1"/>
    <x v="1"/>
    <s v="OFF-BI-10004094"/>
    <x v="0"/>
    <x v="3"/>
    <n v="3.5399999999999991"/>
    <s v="CA-2015-112326"/>
    <n v="0"/>
    <n v="2"/>
    <n v="0.8"/>
    <n v="-5.4870000000000001"/>
    <n v="0.46881743173671325"/>
  </r>
  <r>
    <x v="2"/>
    <x v="2"/>
    <s v="OFF-AR-10003478"/>
    <x v="0"/>
    <x v="4"/>
    <n v="19.536000000000001"/>
    <s v="CA-2015-141817"/>
    <n v="1"/>
    <n v="3"/>
    <n v="0.2"/>
    <n v="4.8840000000000003"/>
    <n v="0.45632477063632687"/>
  </r>
  <r>
    <x v="3"/>
    <x v="3"/>
    <s v="FUR-CH-10004063"/>
    <x v="1"/>
    <x v="5"/>
    <n v="2573.8200000000002"/>
    <s v="CA-2015-167199"/>
    <n v="1"/>
    <n v="9"/>
    <n v="0"/>
    <n v="746.40779999999972"/>
    <n v="0.46529189879902266"/>
  </r>
  <r>
    <x v="3"/>
    <x v="3"/>
    <s v="TEC-PH-10004539"/>
    <x v="2"/>
    <x v="6"/>
    <n v="755.96"/>
    <s v="CA-2015-167199"/>
    <n v="0"/>
    <n v="4"/>
    <n v="0"/>
    <n v="204.10919999999999"/>
    <n v="0.41105220110552465"/>
  </r>
  <r>
    <x v="3"/>
    <x v="3"/>
    <s v="OFF-BI-10004632"/>
    <x v="0"/>
    <x v="3"/>
    <n v="609.98"/>
    <s v="CA-2015-167199"/>
    <n v="0"/>
    <n v="2"/>
    <n v="0"/>
    <n v="274.49099999999999"/>
    <n v="0.46881743173671325"/>
  </r>
  <r>
    <x v="3"/>
    <x v="3"/>
    <s v="TEC-PH-10004977"/>
    <x v="2"/>
    <x v="6"/>
    <n v="391.98"/>
    <s v="CA-2015-167199"/>
    <n v="0"/>
    <n v="2"/>
    <n v="0"/>
    <n v="113.67419999999998"/>
    <n v="0.41105220110552465"/>
  </r>
  <r>
    <x v="3"/>
    <x v="3"/>
    <s v="OFF-FA-10001883"/>
    <x v="0"/>
    <x v="7"/>
    <n v="31.12"/>
    <s v="CA-2015-167199"/>
    <n v="0"/>
    <n v="4"/>
    <n v="0"/>
    <n v="0.31119999999999948"/>
    <n v="0.51168203684699509"/>
  </r>
  <r>
    <x v="3"/>
    <x v="4"/>
    <s v="OFF-PA-10002005"/>
    <x v="0"/>
    <x v="0"/>
    <n v="19.440000000000001"/>
    <s v="CA-2015-130813"/>
    <n v="1"/>
    <n v="3"/>
    <n v="0"/>
    <n v="9.3312000000000008"/>
    <n v="0.43613829632717294"/>
  </r>
  <r>
    <x v="3"/>
    <x v="5"/>
    <s v="OFF-AR-10002399"/>
    <x v="0"/>
    <x v="4"/>
    <n v="12.78"/>
    <s v="CA-2015-106054"/>
    <n v="1"/>
    <n v="3"/>
    <n v="0"/>
    <n v="5.2397999999999998"/>
    <n v="0.45632477063632687"/>
  </r>
  <r>
    <x v="3"/>
    <x v="3"/>
    <s v="OFF-PA-10000955"/>
    <x v="0"/>
    <x v="0"/>
    <n v="6.54"/>
    <s v="CA-2015-167199"/>
    <n v="0"/>
    <n v="1"/>
    <n v="0"/>
    <n v="3.0084"/>
    <n v="0.43613829632717294"/>
  </r>
  <r>
    <x v="3"/>
    <x v="3"/>
    <s v="OFF-AR-10001662"/>
    <x v="0"/>
    <x v="4"/>
    <n v="5.48"/>
    <s v="CA-2015-167199"/>
    <n v="0"/>
    <n v="2"/>
    <n v="0"/>
    <n v="1.4796000000000005"/>
    <n v="0.45632477063632687"/>
  </r>
  <r>
    <x v="4"/>
    <x v="0"/>
    <s v="FUR-FU-10004864"/>
    <x v="1"/>
    <x v="8"/>
    <n v="76.728000000000009"/>
    <s v="CA-2015-105417"/>
    <n v="1"/>
    <n v="3"/>
    <n v="0.6"/>
    <n v="-53.709599999999988"/>
    <n v="0.4595170286641902"/>
  </r>
  <r>
    <x v="4"/>
    <x v="0"/>
    <s v="OFF-BI-10003708"/>
    <x v="0"/>
    <x v="3"/>
    <n v="10.429999999999998"/>
    <s v="CA-2015-105417"/>
    <n v="0"/>
    <n v="7"/>
    <n v="0.8"/>
    <n v="-18.252500000000005"/>
    <n v="0.46881743173671325"/>
  </r>
  <r>
    <x v="5"/>
    <x v="0"/>
    <s v="TEC-AC-10001266"/>
    <x v="2"/>
    <x v="9"/>
    <n v="31.200000000000003"/>
    <s v="CA-2015-135405"/>
    <n v="1"/>
    <n v="3"/>
    <n v="0.2"/>
    <n v="9.7499999999999964"/>
    <n v="0.52062335344040378"/>
  </r>
  <r>
    <x v="5"/>
    <x v="0"/>
    <s v="OFF-AR-10004078"/>
    <x v="0"/>
    <x v="4"/>
    <n v="9.3439999999999994"/>
    <s v="CA-2015-135405"/>
    <n v="0"/>
    <n v="2"/>
    <n v="0.2"/>
    <n v="1.1679999999999997"/>
    <n v="0.45632477063632687"/>
  </r>
  <r>
    <x v="6"/>
    <x v="6"/>
    <s v="FUR-FU-10000965"/>
    <x v="1"/>
    <x v="8"/>
    <n v="51.94"/>
    <s v="CA-2015-149020"/>
    <n v="1"/>
    <n v="1"/>
    <n v="0"/>
    <n v="21.295400000000001"/>
    <n v="0.4595170286641902"/>
  </r>
  <r>
    <x v="6"/>
    <x v="6"/>
    <s v="OFF-LA-10004272"/>
    <x v="0"/>
    <x v="2"/>
    <n v="2.89"/>
    <s v="CA-2015-149020"/>
    <n v="0"/>
    <n v="1"/>
    <n v="0"/>
    <n v="1.3583000000000001"/>
    <n v="0.4647369236065339"/>
  </r>
  <r>
    <x v="7"/>
    <x v="7"/>
    <s v="FUR-FU-10000010"/>
    <x v="1"/>
    <x v="8"/>
    <n v="9.94"/>
    <s v="CA-2015-130092"/>
    <n v="1"/>
    <n v="2"/>
    <n v="0"/>
    <n v="3.0813999999999995"/>
    <n v="0.4595170286641902"/>
  </r>
  <r>
    <x v="8"/>
    <x v="8"/>
    <s v="TEC-AC-10003174"/>
    <x v="2"/>
    <x v="9"/>
    <n v="646.74"/>
    <s v="CA-2015-162775"/>
    <n v="1"/>
    <n v="6"/>
    <n v="0"/>
    <n v="258.69600000000003"/>
    <n v="0.52062335344040378"/>
  </r>
  <r>
    <x v="8"/>
    <x v="4"/>
    <s v="OFF-ST-10000078"/>
    <x v="0"/>
    <x v="1"/>
    <n v="1325.8500000000001"/>
    <s v="CA-2015-157147"/>
    <n v="1"/>
    <n v="5"/>
    <n v="0"/>
    <n v="238.65299999999991"/>
    <n v="0.44610841445725197"/>
  </r>
  <r>
    <x v="8"/>
    <x v="8"/>
    <s v="OFF-ST-10000025"/>
    <x v="0"/>
    <x v="1"/>
    <n v="572.58000000000004"/>
    <s v="CA-2015-162775"/>
    <n v="0"/>
    <n v="6"/>
    <n v="0"/>
    <n v="34.354799999999955"/>
    <n v="0.44610841445725197"/>
  </r>
  <r>
    <x v="8"/>
    <x v="9"/>
    <s v="FUR-CH-10000422"/>
    <x v="1"/>
    <x v="5"/>
    <n v="545.93999999999994"/>
    <s v="CA-2015-109232"/>
    <n v="1"/>
    <n v="6"/>
    <n v="0"/>
    <n v="87.350400000000036"/>
    <n v="0.46529189879902266"/>
  </r>
  <r>
    <x v="8"/>
    <x v="4"/>
    <s v="FUR-BO-10003034"/>
    <x v="1"/>
    <x v="10"/>
    <n v="333.99899999999997"/>
    <s v="CA-2015-157147"/>
    <n v="0"/>
    <n v="3"/>
    <n v="0.15"/>
    <n v="3.9294000000000082"/>
    <n v="0.5176847302647779"/>
  </r>
  <r>
    <x v="8"/>
    <x v="8"/>
    <s v="OFF-EN-10001532"/>
    <x v="0"/>
    <x v="11"/>
    <n v="50.94"/>
    <s v="CA-2015-162775"/>
    <n v="0"/>
    <n v="3"/>
    <n v="0"/>
    <n v="25.47"/>
    <n v="0.44424167803735209"/>
  </r>
  <r>
    <x v="8"/>
    <x v="10"/>
    <s v="OFF-PA-10002947"/>
    <x v="0"/>
    <x v="0"/>
    <n v="37.408000000000001"/>
    <s v="CA-2015-118192"/>
    <n v="1"/>
    <n v="7"/>
    <n v="0.2"/>
    <n v="13.0928"/>
    <n v="0.43613829632717294"/>
  </r>
  <r>
    <x v="8"/>
    <x v="4"/>
    <s v="OFF-AR-10003514"/>
    <x v="0"/>
    <x v="4"/>
    <n v="19.899999999999999"/>
    <s v="CA-2015-157147"/>
    <n v="0"/>
    <n v="5"/>
    <n v="0"/>
    <n v="6.5669999999999984"/>
    <n v="0.45632477063632687"/>
  </r>
  <r>
    <x v="8"/>
    <x v="8"/>
    <s v="OFF-EN-10001990"/>
    <x v="0"/>
    <x v="11"/>
    <n v="11.36"/>
    <s v="CA-2015-162775"/>
    <n v="0"/>
    <n v="2"/>
    <n v="0"/>
    <n v="5.3391999999999991"/>
    <n v="0.44424167803735209"/>
  </r>
  <r>
    <x v="8"/>
    <x v="8"/>
    <s v="OFF-BI-10004187"/>
    <x v="0"/>
    <x v="3"/>
    <n v="5.64"/>
    <s v="CA-2015-162775"/>
    <n v="0"/>
    <n v="3"/>
    <n v="0"/>
    <n v="2.7071999999999994"/>
    <n v="0.46881743173671325"/>
  </r>
  <r>
    <x v="8"/>
    <x v="10"/>
    <s v="OFF-BI-10003476"/>
    <x v="0"/>
    <x v="3"/>
    <n v="3.4380000000000006"/>
    <s v="CA-2015-118192"/>
    <n v="0"/>
    <n v="2"/>
    <n v="0.7"/>
    <n v="-2.5212000000000003"/>
    <n v="0.46881743173671325"/>
  </r>
  <r>
    <x v="9"/>
    <x v="2"/>
    <s v="FUR-BO-10003433"/>
    <x v="1"/>
    <x v="10"/>
    <n v="61.96"/>
    <s v="CA-2015-149524"/>
    <n v="1"/>
    <n v="4"/>
    <n v="0.5"/>
    <n v="-53.285600000000009"/>
    <n v="0.5176847302647779"/>
  </r>
  <r>
    <x v="10"/>
    <x v="5"/>
    <s v="TEC-AC-10003628"/>
    <x v="2"/>
    <x v="9"/>
    <n v="149.94999999999999"/>
    <s v="CA-2015-103366"/>
    <n v="1"/>
    <n v="5"/>
    <n v="0"/>
    <n v="65.978000000000009"/>
    <n v="0.52062335344040378"/>
  </r>
  <r>
    <x v="11"/>
    <x v="2"/>
    <s v="FUR-FU-10001095"/>
    <x v="1"/>
    <x v="8"/>
    <n v="127.10400000000001"/>
    <s v="CA-2015-115791"/>
    <n v="1"/>
    <n v="6"/>
    <n v="0.2"/>
    <n v="28.598399999999998"/>
    <n v="0.4595170286641902"/>
  </r>
  <r>
    <x v="11"/>
    <x v="2"/>
    <s v="TEC-PH-10004614"/>
    <x v="2"/>
    <x v="6"/>
    <n v="124.19999999999999"/>
    <s v="CA-2015-115791"/>
    <n v="0"/>
    <n v="3"/>
    <n v="0.4"/>
    <n v="-31.050000000000011"/>
    <n v="0.41105220110552465"/>
  </r>
  <r>
    <x v="11"/>
    <x v="2"/>
    <s v="OFF-LA-10001074"/>
    <x v="0"/>
    <x v="2"/>
    <n v="30.072000000000003"/>
    <s v="CA-2015-115791"/>
    <n v="0"/>
    <n v="3"/>
    <n v="0.2"/>
    <n v="10.149299999999997"/>
    <n v="0.4647369236065339"/>
  </r>
  <r>
    <x v="11"/>
    <x v="2"/>
    <s v="OFF-BI-10001575"/>
    <x v="0"/>
    <x v="3"/>
    <n v="18.588000000000005"/>
    <s v="CA-2015-115791"/>
    <n v="0"/>
    <n v="2"/>
    <n v="0.7"/>
    <n v="-13.6312"/>
    <n v="0.46881743173671325"/>
  </r>
  <r>
    <x v="12"/>
    <x v="11"/>
    <s v="OFF-AP-10000692"/>
    <x v="0"/>
    <x v="12"/>
    <n v="64.864000000000004"/>
    <s v="CA-2015-123477"/>
    <n v="1"/>
    <n v="4"/>
    <n v="0.2"/>
    <n v="6.4864000000000033"/>
    <n v="0.49507917887403441"/>
  </r>
  <r>
    <x v="13"/>
    <x v="12"/>
    <s v="FUR-BO-10001972"/>
    <x v="1"/>
    <x v="10"/>
    <n v="181.47000000000003"/>
    <s v="CA-2015-146591"/>
    <n v="1"/>
    <n v="5"/>
    <n v="0.7"/>
    <n v="-320.59699999999998"/>
    <n v="0.5176847302647779"/>
  </r>
  <r>
    <x v="13"/>
    <x v="12"/>
    <s v="OFF-EN-10002504"/>
    <x v="0"/>
    <x v="11"/>
    <n v="108.72"/>
    <s v="CA-2015-146591"/>
    <n v="0"/>
    <n v="5"/>
    <n v="0.2"/>
    <n v="36.692999999999998"/>
    <n v="0.44424167803735209"/>
  </r>
  <r>
    <x v="13"/>
    <x v="12"/>
    <s v="OFF-PA-10000659"/>
    <x v="0"/>
    <x v="0"/>
    <n v="56.064"/>
    <s v="CA-2015-146591"/>
    <n v="0"/>
    <n v="4"/>
    <n v="0.2"/>
    <n v="19.622399999999999"/>
    <n v="0.43613829632717294"/>
  </r>
  <r>
    <x v="13"/>
    <x v="12"/>
    <s v="OFF-BI-10003676"/>
    <x v="0"/>
    <x v="3"/>
    <n v="32.340000000000003"/>
    <s v="CA-2015-146591"/>
    <n v="0"/>
    <n v="10"/>
    <n v="0.7"/>
    <n v="-23.716000000000001"/>
    <n v="0.46881743173671325"/>
  </r>
  <r>
    <x v="14"/>
    <x v="13"/>
    <s v="FUR-CH-10002331"/>
    <x v="1"/>
    <x v="5"/>
    <n v="1067.94"/>
    <s v="US-2015-147627"/>
    <n v="1"/>
    <n v="3"/>
    <n v="0"/>
    <n v="224.2673999999999"/>
    <n v="0.46529189879902266"/>
  </r>
  <r>
    <x v="14"/>
    <x v="13"/>
    <s v="TEC-PH-10001061"/>
    <x v="2"/>
    <x v="6"/>
    <n v="699.93"/>
    <s v="US-2015-147627"/>
    <n v="0"/>
    <n v="7"/>
    <n v="0"/>
    <n v="181.98179999999999"/>
    <n v="0.41105220110552465"/>
  </r>
  <r>
    <x v="14"/>
    <x v="14"/>
    <s v="FUR-FU-10002918"/>
    <x v="1"/>
    <x v="8"/>
    <n v="272.94"/>
    <s v="CA-2015-167927"/>
    <n v="1"/>
    <n v="3"/>
    <n v="0"/>
    <n v="30.023400000000009"/>
    <n v="0.4595170286641902"/>
  </r>
  <r>
    <x v="14"/>
    <x v="14"/>
    <s v="OFF-AP-10002311"/>
    <x v="0"/>
    <x v="12"/>
    <n v="247.71600000000001"/>
    <s v="CA-2015-167927"/>
    <n v="0"/>
    <n v="4"/>
    <n v="0.1"/>
    <n v="93.581600000000009"/>
    <n v="0.49507917887403441"/>
  </r>
  <r>
    <x v="14"/>
    <x v="15"/>
    <s v="OFF-BI-10003091"/>
    <x v="0"/>
    <x v="3"/>
    <n v="67.194000000000003"/>
    <s v="US-2015-147774"/>
    <n v="1"/>
    <n v="1"/>
    <n v="0.7"/>
    <n v="-51.515399999999985"/>
    <n v="0.46881743173671325"/>
  </r>
  <r>
    <x v="14"/>
    <x v="14"/>
    <s v="OFF-ST-10003123"/>
    <x v="0"/>
    <x v="1"/>
    <n v="66.58"/>
    <s v="CA-2015-167927"/>
    <n v="0"/>
    <n v="2"/>
    <n v="0"/>
    <n v="15.979199999999999"/>
    <n v="0.44610841445725197"/>
  </r>
  <r>
    <x v="14"/>
    <x v="14"/>
    <s v="OFF-AR-10004456"/>
    <x v="0"/>
    <x v="4"/>
    <n v="43.92"/>
    <s v="CA-2015-167927"/>
    <n v="0"/>
    <n v="3"/>
    <n v="0"/>
    <n v="12.736799999999999"/>
    <n v="0.45632477063632687"/>
  </r>
  <r>
    <x v="14"/>
    <x v="13"/>
    <s v="FUR-FU-10003194"/>
    <x v="1"/>
    <x v="8"/>
    <n v="38.6"/>
    <s v="US-2015-147627"/>
    <n v="0"/>
    <n v="4"/>
    <n v="0"/>
    <n v="11.579999999999998"/>
    <n v="0.4595170286641902"/>
  </r>
  <r>
    <x v="14"/>
    <x v="14"/>
    <s v="OFF-BI-10004364"/>
    <x v="0"/>
    <x v="3"/>
    <n v="29.700000000000003"/>
    <s v="CA-2015-167927"/>
    <n v="0"/>
    <n v="5"/>
    <n v="0"/>
    <n v="13.365"/>
    <n v="0.46881743173671325"/>
  </r>
  <r>
    <x v="14"/>
    <x v="13"/>
    <s v="OFF-EN-10001539"/>
    <x v="0"/>
    <x v="11"/>
    <n v="23.34"/>
    <s v="US-2015-147627"/>
    <n v="0"/>
    <n v="3"/>
    <n v="0"/>
    <n v="10.969799999999999"/>
    <n v="0.44424167803735209"/>
  </r>
  <r>
    <x v="14"/>
    <x v="13"/>
    <s v="OFF-AR-10002375"/>
    <x v="0"/>
    <x v="4"/>
    <n v="22.959999999999997"/>
    <s v="US-2015-147627"/>
    <n v="0"/>
    <n v="7"/>
    <n v="0"/>
    <n v="6.6583999999999968"/>
    <n v="0.45632477063632687"/>
  </r>
  <r>
    <x v="14"/>
    <x v="4"/>
    <s v="OFF-PA-10002893"/>
    <x v="0"/>
    <x v="0"/>
    <n v="19.36"/>
    <s v="CA-2015-148614"/>
    <n v="1"/>
    <n v="2"/>
    <n v="0"/>
    <n v="9.2927999999999997"/>
    <n v="0.43613829632717294"/>
  </r>
  <r>
    <x v="14"/>
    <x v="4"/>
    <s v="FUR-FU-10003194"/>
    <x v="1"/>
    <x v="8"/>
    <n v="19.3"/>
    <s v="CA-2015-148614"/>
    <n v="0"/>
    <n v="2"/>
    <n v="0"/>
    <n v="5.7899999999999991"/>
    <n v="0.4595170286641902"/>
  </r>
  <r>
    <x v="14"/>
    <x v="14"/>
    <s v="OFF-BI-10000605"/>
    <x v="0"/>
    <x v="3"/>
    <n v="19.05"/>
    <s v="CA-2015-167927"/>
    <n v="0"/>
    <n v="5"/>
    <n v="0"/>
    <n v="8.9534999999999982"/>
    <n v="0.46881743173671325"/>
  </r>
  <r>
    <x v="14"/>
    <x v="14"/>
    <s v="FUR-FU-10002268"/>
    <x v="1"/>
    <x v="8"/>
    <n v="14.73"/>
    <s v="CA-2015-167927"/>
    <n v="0"/>
    <n v="3"/>
    <n v="0"/>
    <n v="4.8608999999999991"/>
    <n v="0.4595170286641902"/>
  </r>
  <r>
    <x v="14"/>
    <x v="14"/>
    <s v="OFF-ST-10000760"/>
    <x v="0"/>
    <x v="1"/>
    <n v="13.98"/>
    <s v="CA-2015-167927"/>
    <n v="0"/>
    <n v="1"/>
    <n v="0"/>
    <n v="4.0541999999999998"/>
    <n v="0.44610841445725197"/>
  </r>
  <r>
    <x v="14"/>
    <x v="13"/>
    <s v="OFF-AR-10003811"/>
    <x v="0"/>
    <x v="4"/>
    <n v="6.63"/>
    <s v="US-2015-147627"/>
    <n v="0"/>
    <n v="3"/>
    <n v="0"/>
    <n v="1.7901"/>
    <n v="0.45632477063632687"/>
  </r>
  <r>
    <x v="15"/>
    <x v="16"/>
    <s v="FUR-FU-10001889"/>
    <x v="1"/>
    <x v="8"/>
    <n v="25.248000000000001"/>
    <s v="CA-2015-110422"/>
    <n v="1"/>
    <n v="3"/>
    <n v="0.2"/>
    <n v="4.1027999999999993"/>
    <n v="0.4595170286641902"/>
  </r>
  <r>
    <x v="16"/>
    <x v="17"/>
    <s v="OFF-PA-10001804"/>
    <x v="0"/>
    <x v="0"/>
    <n v="40.08"/>
    <s v="CA-2015-102645"/>
    <n v="1"/>
    <n v="6"/>
    <n v="0"/>
    <n v="19.238399999999999"/>
    <n v="0.43613829632717294"/>
  </r>
  <r>
    <x v="16"/>
    <x v="18"/>
    <s v="OFF-FA-10003467"/>
    <x v="0"/>
    <x v="7"/>
    <n v="5.9399999999999995"/>
    <s v="CA-2015-146997"/>
    <n v="1"/>
    <n v="3"/>
    <n v="0"/>
    <n v="0"/>
    <n v="0.51168203684699509"/>
  </r>
  <r>
    <x v="17"/>
    <x v="6"/>
    <s v="OFF-ST-10004337"/>
    <x v="0"/>
    <x v="1"/>
    <n v="489.92"/>
    <s v="US-2015-155502"/>
    <n v="1"/>
    <n v="8"/>
    <n v="0"/>
    <n v="0"/>
    <n v="0.44610841445725197"/>
  </r>
  <r>
    <x v="17"/>
    <x v="6"/>
    <s v="TEC-PH-10002103"/>
    <x v="2"/>
    <x v="6"/>
    <n v="187.98"/>
    <s v="US-2015-155502"/>
    <n v="0"/>
    <n v="2"/>
    <n v="0"/>
    <n v="52.634399999999999"/>
    <n v="0.41105220110552465"/>
  </r>
  <r>
    <x v="17"/>
    <x v="6"/>
    <s v="TEC-PH-10004833"/>
    <x v="2"/>
    <x v="6"/>
    <n v="155.35"/>
    <s v="US-2015-155502"/>
    <n v="0"/>
    <n v="13"/>
    <n v="0"/>
    <n v="0"/>
    <n v="0.41105220110552465"/>
  </r>
  <r>
    <x v="17"/>
    <x v="19"/>
    <s v="FUR-BO-10004409"/>
    <x v="1"/>
    <x v="10"/>
    <n v="141.96"/>
    <s v="CA-2015-167997"/>
    <n v="1"/>
    <n v="2"/>
    <n v="0"/>
    <n v="39.748800000000003"/>
    <n v="0.5176847302647779"/>
  </r>
  <r>
    <x v="17"/>
    <x v="6"/>
    <s v="FUR-FU-10004587"/>
    <x v="1"/>
    <x v="8"/>
    <n v="62.820000000000007"/>
    <s v="US-2015-155502"/>
    <n v="0"/>
    <n v="3"/>
    <n v="0"/>
    <n v="30.7818"/>
    <n v="0.4595170286641902"/>
  </r>
  <r>
    <x v="17"/>
    <x v="6"/>
    <s v="OFF-PA-10003072"/>
    <x v="0"/>
    <x v="0"/>
    <n v="19.440000000000001"/>
    <s v="US-2015-155502"/>
    <n v="0"/>
    <n v="3"/>
    <n v="0"/>
    <n v="9.3312000000000008"/>
    <n v="0.43613829632717294"/>
  </r>
  <r>
    <x v="17"/>
    <x v="6"/>
    <s v="OFF-PA-10000380"/>
    <x v="0"/>
    <x v="0"/>
    <n v="16.68"/>
    <s v="US-2015-155502"/>
    <n v="0"/>
    <n v="2"/>
    <n v="0"/>
    <n v="8.34"/>
    <n v="0.43613829632717294"/>
  </r>
  <r>
    <x v="17"/>
    <x v="6"/>
    <s v="FUR-FU-10001847"/>
    <x v="1"/>
    <x v="8"/>
    <n v="12.419999999999998"/>
    <s v="US-2015-155502"/>
    <n v="0"/>
    <n v="3"/>
    <n v="0"/>
    <n v="4.4711999999999996"/>
    <n v="0.4595170286641902"/>
  </r>
  <r>
    <x v="17"/>
    <x v="19"/>
    <s v="OFF-BI-10001758"/>
    <x v="0"/>
    <x v="3"/>
    <n v="10.68"/>
    <s v="CA-2015-167997"/>
    <n v="0"/>
    <n v="2"/>
    <n v="0"/>
    <n v="5.0195999999999996"/>
    <n v="0.46881743173671325"/>
  </r>
  <r>
    <x v="18"/>
    <x v="4"/>
    <s v="FUR-TA-10003469"/>
    <x v="1"/>
    <x v="13"/>
    <n v="333"/>
    <s v="US-2015-117163"/>
    <n v="1"/>
    <n v="3"/>
    <n v="0.2"/>
    <n v="-16.649999999999991"/>
    <n v="0.55975208308209756"/>
  </r>
  <r>
    <x v="18"/>
    <x v="4"/>
    <s v="OFF-ST-10003692"/>
    <x v="0"/>
    <x v="1"/>
    <n v="57.23"/>
    <s v="US-2015-117163"/>
    <n v="0"/>
    <n v="1"/>
    <n v="0"/>
    <n v="14.307499999999997"/>
    <n v="0.44610841445725197"/>
  </r>
  <r>
    <x v="18"/>
    <x v="4"/>
    <s v="OFF-AR-10003179"/>
    <x v="0"/>
    <x v="4"/>
    <n v="36.44"/>
    <s v="US-2015-117163"/>
    <n v="0"/>
    <n v="4"/>
    <n v="0"/>
    <n v="12.025199999999998"/>
    <n v="0.45632477063632687"/>
  </r>
  <r>
    <x v="19"/>
    <x v="20"/>
    <s v="OFF-BI-10000343"/>
    <x v="0"/>
    <x v="3"/>
    <n v="3.9280000000000004"/>
    <s v="CA-2015-100328"/>
    <n v="1"/>
    <n v="1"/>
    <n v="0.2"/>
    <n v="1.3256999999999999"/>
    <n v="0.46881743173671325"/>
  </r>
  <r>
    <x v="20"/>
    <x v="14"/>
    <s v="OFF-ST-10000991"/>
    <x v="0"/>
    <x v="1"/>
    <n v="229.94"/>
    <s v="CA-2015-134103"/>
    <n v="1"/>
    <n v="2"/>
    <n v="0"/>
    <n v="6.8982000000000028"/>
    <n v="0.44610841445725197"/>
  </r>
  <r>
    <x v="20"/>
    <x v="14"/>
    <s v="OFF-PA-10001204"/>
    <x v="0"/>
    <x v="0"/>
    <n v="10.56"/>
    <s v="CA-2015-134103"/>
    <n v="0"/>
    <n v="2"/>
    <n v="0"/>
    <n v="4.7519999999999998"/>
    <n v="0.43613829632717294"/>
  </r>
  <r>
    <x v="21"/>
    <x v="4"/>
    <s v="FUR-BO-10003966"/>
    <x v="1"/>
    <x v="10"/>
    <n v="290.666"/>
    <s v="CA-2015-115161"/>
    <n v="1"/>
    <n v="2"/>
    <n v="0.15"/>
    <n v="3.4195999999999884"/>
    <n v="0.5176847302647779"/>
  </r>
  <r>
    <x v="22"/>
    <x v="21"/>
    <s v="TEC-AC-10001432"/>
    <x v="2"/>
    <x v="9"/>
    <n v="468.90000000000003"/>
    <s v="CA-2015-140795"/>
    <n v="1"/>
    <n v="6"/>
    <n v="0"/>
    <n v="206.31600000000006"/>
    <n v="0.52062335344040378"/>
  </r>
  <r>
    <x v="23"/>
    <x v="16"/>
    <s v="TEC-PH-10002890"/>
    <x v="2"/>
    <x v="6"/>
    <n v="180.96"/>
    <s v="CA-2015-123400"/>
    <n v="1"/>
    <n v="5"/>
    <n v="0.2"/>
    <n v="13.571999999999996"/>
    <n v="0.41105220110552465"/>
  </r>
  <r>
    <x v="23"/>
    <x v="16"/>
    <s v="OFF-BI-10000666"/>
    <x v="0"/>
    <x v="3"/>
    <n v="18.336000000000002"/>
    <s v="CA-2015-123400"/>
    <n v="0"/>
    <n v="2"/>
    <n v="0.7"/>
    <n v="-12.224"/>
    <n v="0.46881743173671325"/>
  </r>
  <r>
    <x v="23"/>
    <x v="4"/>
    <s v="OFF-FA-10001843"/>
    <x v="0"/>
    <x v="7"/>
    <n v="12.350000000000001"/>
    <s v="CA-2015-139857"/>
    <n v="1"/>
    <n v="5"/>
    <n v="0"/>
    <n v="5.8045"/>
    <n v="0.51168203684699509"/>
  </r>
  <r>
    <x v="24"/>
    <x v="22"/>
    <s v="OFF-BI-10004593"/>
    <x v="0"/>
    <x v="3"/>
    <n v="83.84"/>
    <s v="CA-2015-111059"/>
    <n v="1"/>
    <n v="2"/>
    <n v="0.2"/>
    <n v="27.247999999999998"/>
    <n v="0.46881743173671325"/>
  </r>
  <r>
    <x v="24"/>
    <x v="22"/>
    <s v="OFF-BI-10002827"/>
    <x v="0"/>
    <x v="3"/>
    <n v="13.272000000000002"/>
    <s v="CA-2015-111059"/>
    <n v="0"/>
    <n v="3"/>
    <n v="0.2"/>
    <n v="4.3133999999999997"/>
    <n v="0.46881743173671325"/>
  </r>
  <r>
    <x v="25"/>
    <x v="4"/>
    <s v="OFF-BI-10004230"/>
    <x v="0"/>
    <x v="3"/>
    <n v="82.896000000000001"/>
    <s v="CA-2015-107181"/>
    <n v="1"/>
    <n v="3"/>
    <n v="0.2"/>
    <n v="29.0136"/>
    <n v="0.46881743173671325"/>
  </r>
  <r>
    <x v="25"/>
    <x v="4"/>
    <s v="OFF-PA-10000350"/>
    <x v="0"/>
    <x v="0"/>
    <n v="34.24"/>
    <s v="CA-2015-107181"/>
    <n v="0"/>
    <n v="4"/>
    <n v="0"/>
    <n v="16.0928"/>
    <n v="0.43613829632717294"/>
  </r>
  <r>
    <x v="25"/>
    <x v="4"/>
    <s v="OFF-BI-10003676"/>
    <x v="0"/>
    <x v="3"/>
    <n v="17.248000000000001"/>
    <s v="CA-2015-104808"/>
    <n v="1"/>
    <n v="2"/>
    <n v="0.2"/>
    <n v="6.0367999999999986"/>
    <n v="0.46881743173671325"/>
  </r>
  <r>
    <x v="26"/>
    <x v="6"/>
    <s v="TEC-PH-10003645"/>
    <x v="2"/>
    <x v="6"/>
    <n v="161.61000000000001"/>
    <s v="CA-2015-131905"/>
    <n v="1"/>
    <n v="1"/>
    <n v="0"/>
    <n v="42.018600000000006"/>
    <n v="0.41105220110552465"/>
  </r>
  <r>
    <x v="26"/>
    <x v="6"/>
    <s v="TEC-PH-10001615"/>
    <x v="2"/>
    <x v="6"/>
    <n v="144.94999999999999"/>
    <s v="CA-2015-131905"/>
    <n v="0"/>
    <n v="5"/>
    <n v="0"/>
    <n v="42.035499999999985"/>
    <n v="0.41105220110552465"/>
  </r>
  <r>
    <x v="26"/>
    <x v="6"/>
    <s v="OFF-LA-10002787"/>
    <x v="0"/>
    <x v="2"/>
    <n v="15"/>
    <s v="CA-2015-131905"/>
    <n v="0"/>
    <n v="4"/>
    <n v="0"/>
    <n v="7.1999999999999993"/>
    <n v="0.4647369236065339"/>
  </r>
  <r>
    <x v="26"/>
    <x v="1"/>
    <s v="OFF-BI-10001196"/>
    <x v="0"/>
    <x v="3"/>
    <n v="8.9519999999999982"/>
    <s v="CA-2015-108182"/>
    <n v="1"/>
    <n v="2"/>
    <n v="0.8"/>
    <n v="-14.770800000000001"/>
    <n v="0.46881743173671325"/>
  </r>
  <r>
    <x v="27"/>
    <x v="23"/>
    <s v="TEC-AC-10000710"/>
    <x v="2"/>
    <x v="9"/>
    <n v="115.36"/>
    <s v="CA-2015-107755"/>
    <n v="1"/>
    <n v="7"/>
    <n v="0"/>
    <n v="49.604800000000012"/>
    <n v="0.52062335344040378"/>
  </r>
  <r>
    <x v="27"/>
    <x v="20"/>
    <s v="OFF-ST-10001558"/>
    <x v="0"/>
    <x v="1"/>
    <n v="64.959999999999994"/>
    <s v="US-2015-169390"/>
    <n v="1"/>
    <n v="4"/>
    <n v="0"/>
    <n v="9.7439999999999998"/>
    <n v="0.44610841445725197"/>
  </r>
  <r>
    <x v="28"/>
    <x v="17"/>
    <s v="FUR-FU-10002111"/>
    <x v="1"/>
    <x v="8"/>
    <n v="14.56"/>
    <s v="CA-2015-125759"/>
    <n v="1"/>
    <n v="2"/>
    <n v="0"/>
    <n v="5.5327999999999999"/>
    <n v="0.4595170286641902"/>
  </r>
  <r>
    <x v="29"/>
    <x v="6"/>
    <s v="TEC-AC-10001432"/>
    <x v="2"/>
    <x v="9"/>
    <n v="234.45000000000002"/>
    <s v="CA-2015-127614"/>
    <n v="1"/>
    <n v="3"/>
    <n v="0"/>
    <n v="103.15800000000003"/>
    <n v="0.52062335344040378"/>
  </r>
  <r>
    <x v="29"/>
    <x v="6"/>
    <s v="FUR-TA-10003715"/>
    <x v="1"/>
    <x v="13"/>
    <n v="1256.22"/>
    <s v="CA-2015-127614"/>
    <n v="0"/>
    <n v="6"/>
    <n v="0"/>
    <n v="75.37319999999994"/>
    <n v="0.55975208308209756"/>
  </r>
  <r>
    <x v="29"/>
    <x v="24"/>
    <s v="FUR-FU-10002298"/>
    <x v="1"/>
    <x v="8"/>
    <n v="332.94"/>
    <s v="CA-2015-168368"/>
    <n v="1"/>
    <n v="3"/>
    <n v="0"/>
    <n v="53.270399999999995"/>
    <n v="0.4595170286641902"/>
  </r>
  <r>
    <x v="29"/>
    <x v="24"/>
    <s v="OFF-ST-10002583"/>
    <x v="0"/>
    <x v="1"/>
    <n v="64.959999999999994"/>
    <s v="CA-2015-168368"/>
    <n v="0"/>
    <n v="2"/>
    <n v="0"/>
    <n v="2.598399999999998"/>
    <n v="0.44610841445725197"/>
  </r>
  <r>
    <x v="29"/>
    <x v="24"/>
    <s v="FUR-CH-10001146"/>
    <x v="1"/>
    <x v="5"/>
    <n v="60.89"/>
    <s v="CA-2015-168368"/>
    <n v="0"/>
    <n v="1"/>
    <n v="0"/>
    <n v="15.222499999999997"/>
    <n v="0.46529189879902266"/>
  </r>
  <r>
    <x v="29"/>
    <x v="24"/>
    <s v="OFF-BI-10004654"/>
    <x v="0"/>
    <x v="3"/>
    <n v="51.900000000000006"/>
    <s v="CA-2015-168368"/>
    <n v="0"/>
    <n v="3"/>
    <n v="0"/>
    <n v="24.393000000000001"/>
    <n v="0.46881743173671325"/>
  </r>
  <r>
    <x v="29"/>
    <x v="6"/>
    <s v="OFF-BI-10003291"/>
    <x v="0"/>
    <x v="3"/>
    <n v="17.46"/>
    <s v="CA-2015-127614"/>
    <n v="0"/>
    <n v="2"/>
    <n v="0"/>
    <n v="8.2061999999999991"/>
    <n v="0.46881743173671325"/>
  </r>
  <r>
    <x v="29"/>
    <x v="24"/>
    <s v="OFF-LA-10004853"/>
    <x v="0"/>
    <x v="2"/>
    <n v="14.940000000000001"/>
    <s v="CA-2015-168368"/>
    <n v="0"/>
    <n v="3"/>
    <n v="0"/>
    <n v="6.8723999999999998"/>
    <n v="0.4647369236065339"/>
  </r>
  <r>
    <x v="29"/>
    <x v="24"/>
    <s v="OFF-BI-10004728"/>
    <x v="0"/>
    <x v="3"/>
    <n v="9.64"/>
    <s v="CA-2015-168368"/>
    <n v="0"/>
    <n v="2"/>
    <n v="0"/>
    <n v="4.4344000000000001"/>
    <n v="0.46881743173671325"/>
  </r>
  <r>
    <x v="30"/>
    <x v="4"/>
    <s v="FUR-CH-10000225"/>
    <x v="1"/>
    <x v="5"/>
    <n v="129.56800000000001"/>
    <s v="US-2015-110674"/>
    <n v="1"/>
    <n v="2"/>
    <n v="0.2"/>
    <n v="-24.294000000000018"/>
    <n v="0.46529189879902266"/>
  </r>
  <r>
    <x v="31"/>
    <x v="22"/>
    <s v="TEC-AC-10000736"/>
    <x v="2"/>
    <x v="9"/>
    <n v="239.96999999999997"/>
    <s v="CA-2015-121762"/>
    <n v="1"/>
    <n v="3"/>
    <n v="0"/>
    <n v="86.389199999999988"/>
    <n v="0.52062335344040378"/>
  </r>
  <r>
    <x v="31"/>
    <x v="22"/>
    <s v="OFF-SU-10000157"/>
    <x v="0"/>
    <x v="14"/>
    <n v="238.62"/>
    <s v="CA-2015-121762"/>
    <n v="0"/>
    <n v="2"/>
    <n v="0"/>
    <n v="4.7724000000000046"/>
    <n v="0.53938093436526824"/>
  </r>
  <r>
    <x v="31"/>
    <x v="22"/>
    <s v="OFF-AP-10001293"/>
    <x v="0"/>
    <x v="12"/>
    <n v="81.96"/>
    <s v="CA-2015-121762"/>
    <n v="0"/>
    <n v="2"/>
    <n v="0"/>
    <n v="22.948799999999999"/>
    <n v="0.49507917887403441"/>
  </r>
  <r>
    <x v="31"/>
    <x v="0"/>
    <s v="OFF-PA-10000466"/>
    <x v="0"/>
    <x v="0"/>
    <n v="16.176000000000002"/>
    <s v="CA-2015-107706"/>
    <n v="1"/>
    <n v="3"/>
    <n v="0.2"/>
    <n v="6.0659999999999989"/>
    <n v="0.43613829632717294"/>
  </r>
  <r>
    <x v="32"/>
    <x v="22"/>
    <s v="OFF-BI-10001031"/>
    <x v="0"/>
    <x v="3"/>
    <n v="21.36"/>
    <s v="CA-2015-165568"/>
    <n v="1"/>
    <n v="5"/>
    <n v="0.2"/>
    <n v="7.2089999999999996"/>
    <n v="0.46881743173671325"/>
  </r>
  <r>
    <x v="33"/>
    <x v="0"/>
    <s v="OFF-AP-10001303"/>
    <x v="0"/>
    <x v="12"/>
    <n v="7.9599999999999973"/>
    <s v="CA-2015-122567"/>
    <n v="1"/>
    <n v="2"/>
    <n v="0.8"/>
    <n v="-13.930000000000003"/>
    <n v="0.49507917887403441"/>
  </r>
  <r>
    <x v="33"/>
    <x v="0"/>
    <s v="OFF-BI-10002012"/>
    <x v="0"/>
    <x v="3"/>
    <n v="1.0799999999999998"/>
    <s v="CA-2015-122567"/>
    <n v="0"/>
    <n v="3"/>
    <n v="0.8"/>
    <n v="-1.7280000000000002"/>
    <n v="0.46881743173671325"/>
  </r>
  <r>
    <x v="34"/>
    <x v="1"/>
    <s v="OFF-AR-10003631"/>
    <x v="0"/>
    <x v="4"/>
    <n v="54.207999999999998"/>
    <s v="CA-2015-154165"/>
    <n v="1"/>
    <n v="14"/>
    <n v="0.2"/>
    <n v="8.808799999999998"/>
    <n v="0.45632477063632687"/>
  </r>
  <r>
    <x v="35"/>
    <x v="0"/>
    <s v="FUR-FU-10002396"/>
    <x v="1"/>
    <x v="8"/>
    <n v="25.16"/>
    <s v="US-2015-165589"/>
    <n v="1"/>
    <n v="5"/>
    <n v="0.6"/>
    <n v="-11.321999999999999"/>
    <n v="0.4595170286641902"/>
  </r>
  <r>
    <x v="35"/>
    <x v="0"/>
    <s v="OFF-ST-10000321"/>
    <x v="0"/>
    <x v="1"/>
    <n v="12.624000000000001"/>
    <s v="CA-2015-152905"/>
    <n v="1"/>
    <n v="2"/>
    <n v="0.2"/>
    <n v="-2.5248000000000022"/>
    <n v="0.44610841445725197"/>
  </r>
  <r>
    <x v="36"/>
    <x v="18"/>
    <s v="TEC-AC-10001284"/>
    <x v="2"/>
    <x v="9"/>
    <n v="62.31"/>
    <s v="CA-2015-109491"/>
    <n v="1"/>
    <n v="3"/>
    <n v="0"/>
    <n v="22.4316"/>
    <n v="0.52062335344040378"/>
  </r>
  <r>
    <x v="36"/>
    <x v="18"/>
    <s v="FUR-FU-10000221"/>
    <x v="1"/>
    <x v="8"/>
    <n v="20.32"/>
    <s v="CA-2015-109491"/>
    <n v="0"/>
    <n v="4"/>
    <n v="0"/>
    <n v="6.9087999999999994"/>
    <n v="0.4595170286641902"/>
  </r>
  <r>
    <x v="36"/>
    <x v="4"/>
    <s v="OFF-PA-10003363"/>
    <x v="0"/>
    <x v="0"/>
    <n v="12.96"/>
    <s v="CA-2015-164903"/>
    <n v="1"/>
    <n v="2"/>
    <n v="0"/>
    <n v="6.2208000000000006"/>
    <n v="0.43613829632717294"/>
  </r>
  <r>
    <x v="37"/>
    <x v="1"/>
    <s v="OFF-BI-10004094"/>
    <x v="0"/>
    <x v="3"/>
    <n v="8.8499999999999979"/>
    <s v="CA-2015-165540"/>
    <n v="1"/>
    <n v="5"/>
    <n v="0.8"/>
    <n v="-13.717499999999998"/>
    <n v="0.46881743173671325"/>
  </r>
  <r>
    <x v="38"/>
    <x v="4"/>
    <s v="OFF-PA-10001800"/>
    <x v="0"/>
    <x v="0"/>
    <n v="19.440000000000001"/>
    <s v="CA-2015-133354"/>
    <n v="1"/>
    <n v="3"/>
    <n v="0"/>
    <n v="9.3312000000000008"/>
    <n v="0.43613829632717294"/>
  </r>
  <r>
    <x v="39"/>
    <x v="0"/>
    <s v="OFF-LA-10004425"/>
    <x v="0"/>
    <x v="2"/>
    <n v="6.9360000000000008"/>
    <s v="CA-2015-103744"/>
    <n v="1"/>
    <n v="3"/>
    <n v="0.2"/>
    <n v="2.3409000000000004"/>
    <n v="0.4647369236065339"/>
  </r>
  <r>
    <x v="39"/>
    <x v="0"/>
    <s v="OFF-BI-10000320"/>
    <x v="0"/>
    <x v="3"/>
    <n v="4.427999999999999"/>
    <s v="CA-2015-103744"/>
    <n v="0"/>
    <n v="3"/>
    <n v="0.8"/>
    <n v="-6.8633999999999986"/>
    <n v="0.46881743173671325"/>
  </r>
  <r>
    <x v="40"/>
    <x v="11"/>
    <s v="OFF-PA-10000174"/>
    <x v="0"/>
    <x v="0"/>
    <n v="32.896000000000001"/>
    <s v="US-2015-137680"/>
    <n v="1"/>
    <n v="4"/>
    <n v="0.2"/>
    <n v="11.102399999999996"/>
    <n v="0.43613829632717294"/>
  </r>
  <r>
    <x v="40"/>
    <x v="11"/>
    <s v="OFF-PA-10000069"/>
    <x v="0"/>
    <x v="0"/>
    <n v="22.776000000000003"/>
    <s v="US-2015-137680"/>
    <n v="0"/>
    <n v="3"/>
    <n v="0.2"/>
    <n v="7.6868999999999996"/>
    <n v="0.43613829632717294"/>
  </r>
  <r>
    <x v="41"/>
    <x v="10"/>
    <s v="OFF-AR-10003560"/>
    <x v="0"/>
    <x v="4"/>
    <n v="19.456000000000003"/>
    <s v="CA-2015-156545"/>
    <n v="1"/>
    <n v="4"/>
    <n v="0.2"/>
    <n v="3.4047999999999981"/>
    <n v="0.45632477063632687"/>
  </r>
  <r>
    <x v="42"/>
    <x v="1"/>
    <s v="FUR-CH-10000863"/>
    <x v="1"/>
    <x v="5"/>
    <n v="634.11599999999999"/>
    <s v="CA-2015-113880"/>
    <n v="1"/>
    <n v="6"/>
    <n v="0.3"/>
    <n v="-172.11720000000003"/>
    <n v="0.46529189879902266"/>
  </r>
  <r>
    <x v="42"/>
    <x v="22"/>
    <s v="FUR-CH-10004063"/>
    <x v="1"/>
    <x v="5"/>
    <n v="457.56800000000004"/>
    <s v="CA-2015-104269"/>
    <n v="1"/>
    <n v="2"/>
    <n v="0.2"/>
    <n v="51.476399999999941"/>
    <n v="0.46529189879902266"/>
  </r>
  <r>
    <x v="42"/>
    <x v="0"/>
    <s v="FUR-TA-10001866"/>
    <x v="1"/>
    <x v="13"/>
    <n v="376.50899999999996"/>
    <s v="CA-2015-168312"/>
    <n v="1"/>
    <n v="3"/>
    <n v="0.3"/>
    <n v="-43.029600000000045"/>
    <n v="0.55975208308209756"/>
  </r>
  <r>
    <x v="42"/>
    <x v="0"/>
    <s v="FUR-CH-10001270"/>
    <x v="1"/>
    <x v="5"/>
    <n v="362.24999999999994"/>
    <s v="CA-2015-131009"/>
    <n v="1"/>
    <n v="6"/>
    <n v="0.3"/>
    <n v="0"/>
    <n v="0.46529189879902266"/>
  </r>
  <r>
    <x v="42"/>
    <x v="0"/>
    <s v="OFF-ST-10003692"/>
    <x v="0"/>
    <x v="1"/>
    <n v="137.352"/>
    <s v="CA-2015-168312"/>
    <n v="0"/>
    <n v="3"/>
    <n v="0.2"/>
    <n v="8.5844999999999914"/>
    <n v="0.44610841445725197"/>
  </r>
  <r>
    <x v="42"/>
    <x v="0"/>
    <s v="OFF-ST-10001469"/>
    <x v="0"/>
    <x v="1"/>
    <n v="129.55199999999999"/>
    <s v="CA-2015-131009"/>
    <n v="0"/>
    <n v="3"/>
    <n v="0.2"/>
    <n v="-22.671600000000005"/>
    <n v="0.44610841445725197"/>
  </r>
  <r>
    <x v="42"/>
    <x v="0"/>
    <s v="FUR-FU-10001095"/>
    <x v="1"/>
    <x v="8"/>
    <n v="63.552000000000007"/>
    <s v="CA-2015-131009"/>
    <n v="0"/>
    <n v="6"/>
    <n v="0.6"/>
    <n v="-34.953600000000002"/>
    <n v="0.4595170286641902"/>
  </r>
  <r>
    <x v="42"/>
    <x v="0"/>
    <s v="OFF-FA-10004395"/>
    <x v="0"/>
    <x v="7"/>
    <n v="18.84"/>
    <s v="CA-2015-131009"/>
    <n v="0"/>
    <n v="5"/>
    <n v="0.2"/>
    <n v="-3.5324999999999998"/>
    <n v="0.51168203684699509"/>
  </r>
  <r>
    <x v="42"/>
    <x v="1"/>
    <s v="OFF-PA-10003036"/>
    <x v="0"/>
    <x v="0"/>
    <n v="17.472000000000001"/>
    <s v="CA-2015-113880"/>
    <n v="0"/>
    <n v="3"/>
    <n v="0.2"/>
    <n v="5.6783999999999981"/>
    <n v="0.43613829632717294"/>
  </r>
  <r>
    <x v="42"/>
    <x v="20"/>
    <s v="TEC-PH-10003655"/>
    <x v="2"/>
    <x v="6"/>
    <n v="5.9399999999999995"/>
    <s v="US-2015-143707"/>
    <n v="1"/>
    <n v="3"/>
    <n v="0"/>
    <n v="1.6037999999999999"/>
    <n v="0.41105220110552465"/>
  </r>
  <r>
    <x v="43"/>
    <x v="2"/>
    <s v="TEC-AC-10004353"/>
    <x v="2"/>
    <x v="9"/>
    <n v="151.20000000000002"/>
    <s v="CA-2015-111157"/>
    <n v="1"/>
    <n v="3"/>
    <n v="0.2"/>
    <n v="32.130000000000003"/>
    <n v="0.52062335344040378"/>
  </r>
  <r>
    <x v="43"/>
    <x v="20"/>
    <s v="OFF-PA-10000587"/>
    <x v="0"/>
    <x v="0"/>
    <n v="36.4"/>
    <s v="CA-2015-107524"/>
    <n v="1"/>
    <n v="5"/>
    <n v="0"/>
    <n v="17.472000000000001"/>
    <n v="0.43613829632717294"/>
  </r>
  <r>
    <x v="43"/>
    <x v="20"/>
    <s v="OFF-EN-10001990"/>
    <x v="0"/>
    <x v="11"/>
    <n v="11.36"/>
    <s v="CA-2015-107524"/>
    <n v="0"/>
    <n v="2"/>
    <n v="0"/>
    <n v="5.3391999999999991"/>
    <n v="0.44424167803735209"/>
  </r>
  <r>
    <x v="43"/>
    <x v="2"/>
    <s v="OFF-PA-10000327"/>
    <x v="0"/>
    <x v="0"/>
    <n v="3.4240000000000004"/>
    <s v="CA-2015-111157"/>
    <n v="0"/>
    <n v="1"/>
    <n v="0.2"/>
    <n v="1.0699999999999996"/>
    <n v="0.43613829632717294"/>
  </r>
  <r>
    <x v="44"/>
    <x v="4"/>
    <s v="FUR-TA-10002958"/>
    <x v="1"/>
    <x v="13"/>
    <n v="626.35200000000009"/>
    <s v="CA-2015-105648"/>
    <n v="1"/>
    <n v="3"/>
    <n v="0.2"/>
    <n v="-23.488200000000091"/>
    <n v="0.55975208308209756"/>
  </r>
  <r>
    <x v="44"/>
    <x v="10"/>
    <s v="FUR-BO-10001972"/>
    <x v="1"/>
    <x v="10"/>
    <n v="302.45"/>
    <s v="US-2015-127978"/>
    <n v="1"/>
    <n v="5"/>
    <n v="0.5"/>
    <n v="-199.61700000000002"/>
    <n v="0.5176847302647779"/>
  </r>
  <r>
    <x v="44"/>
    <x v="0"/>
    <s v="OFF-AP-10002534"/>
    <x v="0"/>
    <x v="12"/>
    <n v="176.77199999999996"/>
    <s v="CA-2015-130421"/>
    <n v="1"/>
    <n v="3"/>
    <n v="0.8"/>
    <n v="-459.60720000000003"/>
    <n v="0.49507917887403441"/>
  </r>
  <r>
    <x v="44"/>
    <x v="20"/>
    <s v="OFF-BI-10004593"/>
    <x v="0"/>
    <x v="3"/>
    <n v="125.76"/>
    <s v="CA-2015-127964"/>
    <n v="1"/>
    <n v="3"/>
    <n v="0.2"/>
    <n v="40.872"/>
    <n v="0.46881743173671325"/>
  </r>
  <r>
    <x v="44"/>
    <x v="10"/>
    <s v="OFF-ST-10002486"/>
    <x v="0"/>
    <x v="1"/>
    <n v="44.672000000000004"/>
    <s v="US-2015-127978"/>
    <n v="0"/>
    <n v="8"/>
    <n v="0.2"/>
    <n v="-10.051200000000003"/>
    <n v="0.44610841445725197"/>
  </r>
  <r>
    <x v="44"/>
    <x v="20"/>
    <s v="OFF-BI-10003429"/>
    <x v="0"/>
    <x v="3"/>
    <n v="25.32"/>
    <s v="CA-2015-127964"/>
    <n v="0"/>
    <n v="5"/>
    <n v="0.2"/>
    <n v="9.1785000000000014"/>
    <n v="0.46881743173671325"/>
  </r>
  <r>
    <x v="44"/>
    <x v="25"/>
    <s v="OFF-AR-10003560"/>
    <x v="0"/>
    <x v="4"/>
    <n v="19.456000000000003"/>
    <s v="CA-2015-155852"/>
    <n v="1"/>
    <n v="4"/>
    <n v="0.2"/>
    <n v="3.4047999999999981"/>
    <n v="0.45632477063632687"/>
  </r>
  <r>
    <x v="44"/>
    <x v="10"/>
    <s v="OFF-LA-10000305"/>
    <x v="0"/>
    <x v="2"/>
    <n v="15.120000000000001"/>
    <s v="US-2015-127978"/>
    <n v="0"/>
    <n v="3"/>
    <n v="0.2"/>
    <n v="4.9139999999999988"/>
    <n v="0.4647369236065339"/>
  </r>
  <r>
    <x v="44"/>
    <x v="20"/>
    <s v="TEC-PH-10004700"/>
    <x v="2"/>
    <x v="6"/>
    <n v="9.99"/>
    <s v="CA-2015-127964"/>
    <n v="0"/>
    <n v="1"/>
    <n v="0"/>
    <n v="4.5953999999999997"/>
    <n v="0.41105220110552465"/>
  </r>
  <r>
    <x v="45"/>
    <x v="9"/>
    <s v="OFF-ST-10001370"/>
    <x v="0"/>
    <x v="1"/>
    <n v="354.90000000000003"/>
    <s v="CA-2015-116239"/>
    <n v="1"/>
    <n v="5"/>
    <n v="0"/>
    <n v="17.744999999999962"/>
    <n v="0.44610841445725197"/>
  </r>
  <r>
    <x v="45"/>
    <x v="16"/>
    <s v="OFF-AR-10001374"/>
    <x v="0"/>
    <x v="4"/>
    <n v="15.552000000000003"/>
    <s v="CA-2015-117016"/>
    <n v="1"/>
    <n v="3"/>
    <n v="0.2"/>
    <n v="2.3327999999999989"/>
    <n v="0.45632477063632687"/>
  </r>
  <r>
    <x v="46"/>
    <x v="20"/>
    <s v="TEC-AC-10002001"/>
    <x v="2"/>
    <x v="9"/>
    <n v="479.97"/>
    <s v="CA-2015-169061"/>
    <n v="1"/>
    <n v="3"/>
    <n v="0"/>
    <n v="177.58890000000002"/>
    <n v="0.52062335344040378"/>
  </r>
  <r>
    <x v="46"/>
    <x v="20"/>
    <s v="OFF-PA-10001878"/>
    <x v="0"/>
    <x v="0"/>
    <n v="97.82"/>
    <s v="CA-2015-169061"/>
    <n v="0"/>
    <n v="2"/>
    <n v="0"/>
    <n v="45.975399999999993"/>
    <n v="0.43613829632717294"/>
  </r>
  <r>
    <x v="46"/>
    <x v="20"/>
    <s v="OFF-AR-10000588"/>
    <x v="0"/>
    <x v="4"/>
    <n v="59.519999999999996"/>
    <s v="CA-2015-169061"/>
    <n v="0"/>
    <n v="3"/>
    <n v="0"/>
    <n v="15.475200000000001"/>
    <n v="0.45632477063632687"/>
  </r>
  <r>
    <x v="46"/>
    <x v="20"/>
    <s v="OFF-BI-10001617"/>
    <x v="0"/>
    <x v="3"/>
    <n v="49.632000000000005"/>
    <s v="CA-2015-169061"/>
    <n v="0"/>
    <n v="6"/>
    <n v="0.2"/>
    <n v="16.750799999999998"/>
    <n v="0.46881743173671325"/>
  </r>
  <r>
    <x v="46"/>
    <x v="20"/>
    <s v="OFF-SU-10000381"/>
    <x v="0"/>
    <x v="14"/>
    <n v="18.62"/>
    <s v="CA-2015-169061"/>
    <n v="0"/>
    <n v="2"/>
    <n v="0"/>
    <n v="5.399799999999999"/>
    <n v="0.53938093436526824"/>
  </r>
  <r>
    <x v="47"/>
    <x v="22"/>
    <s v="FUR-CH-10004495"/>
    <x v="1"/>
    <x v="5"/>
    <n v="481.56800000000004"/>
    <s v="CA-2015-104563"/>
    <n v="1"/>
    <n v="2"/>
    <n v="0.2"/>
    <n v="54.17639999999993"/>
    <n v="0.46529189879902266"/>
  </r>
  <r>
    <x v="47"/>
    <x v="22"/>
    <s v="FUR-CH-10002780"/>
    <x v="1"/>
    <x v="5"/>
    <n v="436.70400000000006"/>
    <s v="CA-2015-104563"/>
    <n v="0"/>
    <n v="6"/>
    <n v="0.2"/>
    <n v="21.835199999999986"/>
    <n v="0.46529189879902266"/>
  </r>
  <r>
    <x v="47"/>
    <x v="22"/>
    <s v="OFF-ST-10002344"/>
    <x v="0"/>
    <x v="1"/>
    <n v="242.94"/>
    <s v="CA-2015-156587"/>
    <n v="1"/>
    <n v="3"/>
    <n v="0"/>
    <n v="4.8588000000000164"/>
    <n v="0.44610841445725197"/>
  </r>
  <r>
    <x v="47"/>
    <x v="22"/>
    <s v="OFF-ST-10000934"/>
    <x v="0"/>
    <x v="1"/>
    <n v="204.89999999999998"/>
    <s v="CA-2015-104563"/>
    <n v="0"/>
    <n v="5"/>
    <n v="0"/>
    <n v="0"/>
    <n v="0.44610841445725197"/>
  </r>
  <r>
    <x v="47"/>
    <x v="22"/>
    <s v="OFF-BI-10004224"/>
    <x v="0"/>
    <x v="3"/>
    <n v="107.64800000000001"/>
    <s v="US-2015-131982"/>
    <n v="1"/>
    <n v="2"/>
    <n v="0.2"/>
    <n v="33.639999999999986"/>
    <n v="0.46881743173671325"/>
  </r>
  <r>
    <x v="47"/>
    <x v="22"/>
    <s v="FUR-CH-10004477"/>
    <x v="1"/>
    <x v="5"/>
    <n v="48.712000000000003"/>
    <s v="CA-2015-156587"/>
    <n v="0"/>
    <n v="1"/>
    <n v="0.2"/>
    <n v="5.4800999999999966"/>
    <n v="0.46529189879902266"/>
  </r>
  <r>
    <x v="47"/>
    <x v="22"/>
    <s v="OFF-AR-10000390"/>
    <x v="0"/>
    <x v="4"/>
    <n v="20.65"/>
    <s v="CA-2015-104563"/>
    <n v="0"/>
    <n v="5"/>
    <n v="0"/>
    <n v="9.4989999999999988"/>
    <n v="0.45632477063632687"/>
  </r>
  <r>
    <x v="47"/>
    <x v="22"/>
    <s v="OFF-AR-10001427"/>
    <x v="0"/>
    <x v="4"/>
    <n v="17.940000000000001"/>
    <s v="CA-2015-156587"/>
    <n v="0"/>
    <n v="3"/>
    <n v="0"/>
    <n v="4.6644000000000005"/>
    <n v="0.45632477063632687"/>
  </r>
  <r>
    <x v="48"/>
    <x v="26"/>
    <s v="OFF-ST-10000078"/>
    <x v="0"/>
    <x v="1"/>
    <n v="636.40800000000013"/>
    <s v="US-2015-140116"/>
    <n v="1"/>
    <n v="3"/>
    <n v="0.2"/>
    <n v="-15.910200000000088"/>
    <n v="0.44610841445725197"/>
  </r>
  <r>
    <x v="48"/>
    <x v="26"/>
    <s v="OFF-AR-10001044"/>
    <x v="0"/>
    <x v="4"/>
    <n v="83.168000000000006"/>
    <s v="US-2015-140116"/>
    <n v="0"/>
    <n v="4"/>
    <n v="0.2"/>
    <n v="9.3563999999999936"/>
    <n v="0.45632477063632687"/>
  </r>
  <r>
    <x v="48"/>
    <x v="14"/>
    <s v="OFF-PA-10002259"/>
    <x v="0"/>
    <x v="0"/>
    <n v="22.38"/>
    <s v="US-2015-100279"/>
    <n v="1"/>
    <n v="2"/>
    <n v="0"/>
    <n v="10.7424"/>
    <n v="0.43613829632717294"/>
  </r>
  <r>
    <x v="49"/>
    <x v="3"/>
    <s v="TEC-AC-10000710"/>
    <x v="2"/>
    <x v="9"/>
    <n v="32.96"/>
    <s v="CA-2015-114790"/>
    <n v="1"/>
    <n v="2"/>
    <n v="0"/>
    <n v="14.172800000000002"/>
    <n v="0.52062335344040378"/>
  </r>
  <r>
    <x v="49"/>
    <x v="3"/>
    <s v="TEC-PH-10000984"/>
    <x v="2"/>
    <x v="6"/>
    <n v="587.97"/>
    <s v="CA-2015-114790"/>
    <n v="0"/>
    <n v="3"/>
    <n v="0"/>
    <n v="164.63160000000005"/>
    <n v="0.41105220110552465"/>
  </r>
  <r>
    <x v="49"/>
    <x v="3"/>
    <s v="OFF-AP-10002578"/>
    <x v="0"/>
    <x v="12"/>
    <n v="146.76"/>
    <s v="CA-2015-114790"/>
    <n v="0"/>
    <n v="3"/>
    <n v="0"/>
    <n v="38.157600000000002"/>
    <n v="0.49507917887403441"/>
  </r>
  <r>
    <x v="49"/>
    <x v="20"/>
    <s v="OFF-PA-10002137"/>
    <x v="0"/>
    <x v="0"/>
    <n v="108.92"/>
    <s v="CA-2015-158337"/>
    <n v="1"/>
    <n v="14"/>
    <n v="0"/>
    <n v="49.013999999999996"/>
    <n v="0.43613829632717294"/>
  </r>
  <r>
    <x v="49"/>
    <x v="3"/>
    <s v="OFF-PA-10000213"/>
    <x v="0"/>
    <x v="0"/>
    <n v="14.940000000000001"/>
    <s v="CA-2015-114790"/>
    <n v="0"/>
    <n v="3"/>
    <n v="0"/>
    <n v="7.0218000000000007"/>
    <n v="0.43613829632717294"/>
  </r>
  <r>
    <x v="49"/>
    <x v="10"/>
    <s v="OFF-FA-10001561"/>
    <x v="0"/>
    <x v="7"/>
    <n v="10.464000000000002"/>
    <s v="CA-2015-166884"/>
    <n v="1"/>
    <n v="6"/>
    <n v="0.2"/>
    <n v="1.7003999999999992"/>
    <n v="0.51168203684699509"/>
  </r>
  <r>
    <x v="49"/>
    <x v="10"/>
    <s v="FUR-FU-10003981"/>
    <x v="1"/>
    <x v="8"/>
    <n v="8.32"/>
    <s v="CA-2015-166884"/>
    <n v="0"/>
    <n v="5"/>
    <n v="0.2"/>
    <n v="2.2880000000000003"/>
    <n v="0.4595170286641902"/>
  </r>
  <r>
    <x v="49"/>
    <x v="4"/>
    <s v="OFF-AR-10001770"/>
    <x v="0"/>
    <x v="4"/>
    <n v="7.98"/>
    <s v="US-2015-103338"/>
    <n v="1"/>
    <n v="3"/>
    <n v="0"/>
    <n v="2.0747999999999998"/>
    <n v="0.45632477063632687"/>
  </r>
  <r>
    <x v="50"/>
    <x v="27"/>
    <s v="TEC-AC-10004877"/>
    <x v="2"/>
    <x v="9"/>
    <n v="82.800000000000011"/>
    <s v="CA-2015-114510"/>
    <n v="1"/>
    <n v="12"/>
    <n v="0"/>
    <n v="6.6239999999999952"/>
    <n v="0.52062335344040378"/>
  </r>
  <r>
    <x v="50"/>
    <x v="6"/>
    <s v="FUR-CH-10003379"/>
    <x v="1"/>
    <x v="5"/>
    <n v="1139.92"/>
    <s v="US-2015-125521"/>
    <n v="1"/>
    <n v="4"/>
    <n v="0"/>
    <n v="284.98"/>
    <n v="0.46529189879902266"/>
  </r>
  <r>
    <x v="50"/>
    <x v="1"/>
    <s v="TEC-MA-10003626"/>
    <x v="2"/>
    <x v="15"/>
    <n v="574.91"/>
    <s v="CA-2015-152618"/>
    <n v="1"/>
    <n v="2"/>
    <n v="0.3"/>
    <n v="156.04699999999997"/>
    <n v="0.5183572270896134"/>
  </r>
  <r>
    <x v="50"/>
    <x v="16"/>
    <s v="OFF-PA-10000176"/>
    <x v="0"/>
    <x v="0"/>
    <n v="91.055999999999997"/>
    <s v="CA-2015-100293"/>
    <n v="1"/>
    <n v="6"/>
    <n v="0.2"/>
    <n v="31.869599999999995"/>
    <n v="0.43613829632717294"/>
  </r>
  <r>
    <x v="50"/>
    <x v="27"/>
    <s v="OFF-ST-10000736"/>
    <x v="0"/>
    <x v="1"/>
    <n v="80.98"/>
    <s v="CA-2015-114510"/>
    <n v="0"/>
    <n v="1"/>
    <n v="0"/>
    <n v="3.2391999999999967"/>
    <n v="0.44610841445725197"/>
  </r>
  <r>
    <x v="50"/>
    <x v="27"/>
    <s v="OFF-BI-10003007"/>
    <x v="0"/>
    <x v="3"/>
    <n v="62.048000000000002"/>
    <s v="CA-2015-114510"/>
    <n v="0"/>
    <n v="2"/>
    <n v="0.2"/>
    <n v="20.165599999999998"/>
    <n v="0.46881743173671325"/>
  </r>
  <r>
    <x v="50"/>
    <x v="27"/>
    <s v="OFF-BI-10001617"/>
    <x v="0"/>
    <x v="3"/>
    <n v="33.088000000000001"/>
    <s v="CA-2015-114510"/>
    <n v="0"/>
    <n v="4"/>
    <n v="0.2"/>
    <n v="11.167199999999999"/>
    <n v="0.46881743173671325"/>
  </r>
  <r>
    <x v="50"/>
    <x v="27"/>
    <s v="OFF-ST-10003221"/>
    <x v="0"/>
    <x v="1"/>
    <n v="21.36"/>
    <s v="CA-2015-114510"/>
    <n v="0"/>
    <n v="2"/>
    <n v="0"/>
    <n v="5.7672000000000008"/>
    <n v="0.44610841445725197"/>
  </r>
  <r>
    <x v="50"/>
    <x v="4"/>
    <s v="OFF-PA-10001204"/>
    <x v="0"/>
    <x v="0"/>
    <n v="10.56"/>
    <s v="CA-2015-157623"/>
    <n v="1"/>
    <n v="2"/>
    <n v="0"/>
    <n v="4.7519999999999998"/>
    <n v="0.43613829632717294"/>
  </r>
  <r>
    <x v="50"/>
    <x v="1"/>
    <s v="OFF-PA-10001215"/>
    <x v="0"/>
    <x v="0"/>
    <n v="8.4480000000000004"/>
    <s v="CA-2015-152618"/>
    <n v="0"/>
    <n v="2"/>
    <n v="0.2"/>
    <n v="2.6399999999999997"/>
    <n v="0.43613829632717294"/>
  </r>
  <r>
    <x v="50"/>
    <x v="4"/>
    <s v="OFF-AR-10003723"/>
    <x v="0"/>
    <x v="4"/>
    <n v="3.38"/>
    <s v="CA-2015-157623"/>
    <n v="0"/>
    <n v="1"/>
    <n v="0"/>
    <n v="1.2505999999999999"/>
    <n v="0.45632477063632687"/>
  </r>
  <r>
    <x v="51"/>
    <x v="16"/>
    <s v="OFF-ST-10001490"/>
    <x v="0"/>
    <x v="1"/>
    <n v="142.77600000000001"/>
    <s v="CA-2015-149958"/>
    <n v="1"/>
    <n v="1"/>
    <n v="0.2"/>
    <n v="17.84699999999998"/>
    <n v="0.44610841445725197"/>
  </r>
  <r>
    <x v="51"/>
    <x v="16"/>
    <s v="OFF-PA-10002120"/>
    <x v="0"/>
    <x v="0"/>
    <n v="131.904"/>
    <s v="CA-2015-149958"/>
    <n v="0"/>
    <n v="3"/>
    <n v="0.2"/>
    <n v="47.815200000000004"/>
    <n v="0.43613829632717294"/>
  </r>
  <r>
    <x v="51"/>
    <x v="16"/>
    <s v="FUR-FU-10001756"/>
    <x v="1"/>
    <x v="8"/>
    <n v="45.695999999999998"/>
    <s v="CA-2015-149958"/>
    <n v="0"/>
    <n v="3"/>
    <n v="0.2"/>
    <n v="5.1407999999999916"/>
    <n v="0.4595170286641902"/>
  </r>
  <r>
    <x v="51"/>
    <x v="16"/>
    <s v="OFF-BI-10001543"/>
    <x v="0"/>
    <x v="3"/>
    <n v="43.188000000000009"/>
    <s v="CA-2015-149958"/>
    <n v="0"/>
    <n v="4"/>
    <n v="0.7"/>
    <n v="-31.671199999999999"/>
    <n v="0.46881743173671325"/>
  </r>
  <r>
    <x v="51"/>
    <x v="16"/>
    <s v="OFF-BI-10000773"/>
    <x v="0"/>
    <x v="3"/>
    <n v="7.218"/>
    <s v="CA-2015-149958"/>
    <n v="0"/>
    <n v="3"/>
    <n v="0.7"/>
    <n v="-5.5338000000000012"/>
    <n v="0.46881743173671325"/>
  </r>
  <r>
    <x v="52"/>
    <x v="25"/>
    <s v="TEC-PH-10002415"/>
    <x v="2"/>
    <x v="6"/>
    <n v="471.92"/>
    <s v="CA-2015-157609"/>
    <n v="1"/>
    <n v="2"/>
    <n v="0.2"/>
    <n v="29.495000000000019"/>
    <n v="0.41105220110552465"/>
  </r>
  <r>
    <x v="53"/>
    <x v="20"/>
    <s v="FUR-TA-10003473"/>
    <x v="1"/>
    <x v="13"/>
    <n v="1579.7460000000001"/>
    <s v="US-2015-148838"/>
    <n v="1"/>
    <n v="7"/>
    <n v="0.4"/>
    <n v="-447.59469999999988"/>
    <n v="0.55975208308209756"/>
  </r>
  <r>
    <x v="53"/>
    <x v="20"/>
    <s v="FUR-TA-10001950"/>
    <x v="1"/>
    <x v="13"/>
    <n v="1071.576"/>
    <s v="US-2015-148838"/>
    <n v="0"/>
    <n v="4"/>
    <n v="0.4"/>
    <n v="-553.64760000000001"/>
    <n v="0.55975208308209756"/>
  </r>
  <r>
    <x v="53"/>
    <x v="20"/>
    <s v="FUR-TA-10004175"/>
    <x v="1"/>
    <x v="13"/>
    <n v="613.90800000000002"/>
    <s v="US-2015-148838"/>
    <n v="0"/>
    <n v="3"/>
    <n v="0.4"/>
    <n v="-122.78160000000003"/>
    <n v="0.55975208308209756"/>
  </r>
  <r>
    <x v="53"/>
    <x v="20"/>
    <s v="OFF-PA-10000919"/>
    <x v="0"/>
    <x v="0"/>
    <n v="155.04"/>
    <s v="US-2015-148838"/>
    <n v="0"/>
    <n v="4"/>
    <n v="0"/>
    <n v="75.9696"/>
    <n v="0.43613829632717294"/>
  </r>
  <r>
    <x v="53"/>
    <x v="2"/>
    <s v="OFF-PA-10003641"/>
    <x v="0"/>
    <x v="0"/>
    <n v="126.624"/>
    <s v="CA-2015-127859"/>
    <n v="1"/>
    <n v="6"/>
    <n v="0.2"/>
    <n v="41.152799999999992"/>
    <n v="0.43613829632717294"/>
  </r>
  <r>
    <x v="53"/>
    <x v="28"/>
    <s v="OFF-AP-10001154"/>
    <x v="0"/>
    <x v="12"/>
    <n v="93.78"/>
    <s v="CA-2015-118339"/>
    <n v="1"/>
    <n v="2"/>
    <n v="0"/>
    <n v="36.574200000000005"/>
    <n v="0.49507917887403441"/>
  </r>
  <r>
    <x v="53"/>
    <x v="28"/>
    <s v="OFF-BI-10001758"/>
    <x v="0"/>
    <x v="3"/>
    <n v="53.4"/>
    <s v="CA-2015-118339"/>
    <n v="0"/>
    <n v="10"/>
    <n v="0"/>
    <n v="25.097999999999999"/>
    <n v="0.46881743173671325"/>
  </r>
  <r>
    <x v="53"/>
    <x v="28"/>
    <s v="OFF-PA-10000466"/>
    <x v="0"/>
    <x v="0"/>
    <n v="47.18"/>
    <s v="CA-2015-118339"/>
    <n v="0"/>
    <n v="7"/>
    <n v="0"/>
    <n v="23.59"/>
    <n v="0.43613829632717294"/>
  </r>
  <r>
    <x v="53"/>
    <x v="28"/>
    <s v="OFF-BI-10000136"/>
    <x v="0"/>
    <x v="3"/>
    <n v="35.880000000000003"/>
    <s v="CA-2015-118339"/>
    <n v="0"/>
    <n v="6"/>
    <n v="0"/>
    <n v="17.2224"/>
    <n v="0.46881743173671325"/>
  </r>
  <r>
    <x v="53"/>
    <x v="20"/>
    <s v="OFF-PA-10002960"/>
    <x v="0"/>
    <x v="0"/>
    <n v="34.86"/>
    <s v="US-2015-148838"/>
    <n v="0"/>
    <n v="7"/>
    <n v="0"/>
    <n v="16.3842"/>
    <n v="0.43613829632717294"/>
  </r>
  <r>
    <x v="53"/>
    <x v="29"/>
    <s v="OFF-AP-10003971"/>
    <x v="0"/>
    <x v="12"/>
    <n v="32.67"/>
    <s v="US-2015-164763"/>
    <n v="1"/>
    <n v="3"/>
    <n v="0"/>
    <n v="8.4942000000000011"/>
    <n v="0.49507917887403441"/>
  </r>
  <r>
    <x v="53"/>
    <x v="29"/>
    <s v="OFF-BI-10000309"/>
    <x v="0"/>
    <x v="3"/>
    <n v="30.44"/>
    <s v="US-2015-164763"/>
    <n v="0"/>
    <n v="2"/>
    <n v="0"/>
    <n v="14.9156"/>
    <n v="0.46881743173671325"/>
  </r>
  <r>
    <x v="53"/>
    <x v="28"/>
    <s v="OFF-AR-10003829"/>
    <x v="0"/>
    <x v="4"/>
    <n v="19.68"/>
    <s v="CA-2015-118339"/>
    <n v="0"/>
    <n v="6"/>
    <n v="0"/>
    <n v="5.7071999999999976"/>
    <n v="0.45632477063632687"/>
  </r>
  <r>
    <x v="53"/>
    <x v="29"/>
    <s v="OFF-PA-10003063"/>
    <x v="0"/>
    <x v="0"/>
    <n v="16"/>
    <s v="US-2015-164763"/>
    <n v="0"/>
    <n v="4"/>
    <n v="0"/>
    <n v="7.68"/>
    <n v="0.43613829632717294"/>
  </r>
  <r>
    <x v="53"/>
    <x v="0"/>
    <s v="OFF-PA-10002365"/>
    <x v="0"/>
    <x v="0"/>
    <n v="15.552000000000003"/>
    <s v="CA-2015-158442"/>
    <n v="1"/>
    <n v="3"/>
    <n v="0.2"/>
    <n v="5.4432"/>
    <n v="0.43613829632717294"/>
  </r>
  <r>
    <x v="53"/>
    <x v="29"/>
    <s v="OFF-PA-10003349"/>
    <x v="0"/>
    <x v="0"/>
    <n v="12.96"/>
    <s v="US-2015-164763"/>
    <n v="0"/>
    <n v="2"/>
    <n v="0"/>
    <n v="6.3504000000000005"/>
    <n v="0.43613829632717294"/>
  </r>
  <r>
    <x v="53"/>
    <x v="29"/>
    <s v="OFF-BI-10000605"/>
    <x v="0"/>
    <x v="3"/>
    <n v="11.43"/>
    <s v="US-2015-164763"/>
    <n v="0"/>
    <n v="3"/>
    <n v="0"/>
    <n v="5.3720999999999997"/>
    <n v="0.46881743173671325"/>
  </r>
  <r>
    <x v="53"/>
    <x v="0"/>
    <s v="OFF-PA-10002195"/>
    <x v="0"/>
    <x v="0"/>
    <n v="5.1840000000000011"/>
    <s v="CA-2015-158442"/>
    <n v="0"/>
    <n v="1"/>
    <n v="0.2"/>
    <n v="1.8792"/>
    <n v="0.43613829632717294"/>
  </r>
  <r>
    <x v="53"/>
    <x v="0"/>
    <s v="OFF-AR-10003732"/>
    <x v="0"/>
    <x v="4"/>
    <n v="4.4479999999999995"/>
    <s v="CA-2015-158442"/>
    <n v="0"/>
    <n v="2"/>
    <n v="0.2"/>
    <n v="0.3335999999999999"/>
    <n v="0.45632477063632687"/>
  </r>
  <r>
    <x v="54"/>
    <x v="16"/>
    <s v="TEC-MA-10002412"/>
    <x v="2"/>
    <x v="15"/>
    <n v="22638.48"/>
    <s v="CA-2015-145317"/>
    <n v="1"/>
    <n v="6"/>
    <n v="0.5"/>
    <n v="-1811.0784000000021"/>
    <n v="0.5183572270896134"/>
  </r>
  <r>
    <x v="54"/>
    <x v="4"/>
    <s v="OFF-ST-10000078"/>
    <x v="0"/>
    <x v="1"/>
    <n v="1856.19"/>
    <s v="US-2015-131275"/>
    <n v="1"/>
    <n v="7"/>
    <n v="0"/>
    <n v="334.11419999999987"/>
    <n v="0.44610841445725197"/>
  </r>
  <r>
    <x v="54"/>
    <x v="4"/>
    <s v="TEC-MA-10001148"/>
    <x v="2"/>
    <x v="15"/>
    <n v="1279.9680000000001"/>
    <s v="US-2015-131275"/>
    <n v="0"/>
    <n v="4"/>
    <n v="0.2"/>
    <n v="415.98959999999994"/>
    <n v="0.5183572270896134"/>
  </r>
  <r>
    <x v="54"/>
    <x v="4"/>
    <s v="FUR-BO-10004218"/>
    <x v="1"/>
    <x v="10"/>
    <n v="1198.33"/>
    <s v="CA-2015-111871"/>
    <n v="1"/>
    <n v="10"/>
    <n v="0.15"/>
    <n v="70.490000000000009"/>
    <n v="0.5176847302647779"/>
  </r>
  <r>
    <x v="54"/>
    <x v="16"/>
    <s v="TEC-MA-10003626"/>
    <x v="2"/>
    <x v="15"/>
    <n v="821.3"/>
    <s v="CA-2015-145317"/>
    <n v="0"/>
    <n v="4"/>
    <n v="0.5"/>
    <n v="-16.426000000000045"/>
    <n v="0.5183572270896134"/>
  </r>
  <r>
    <x v="54"/>
    <x v="16"/>
    <s v="FUR-FU-10001986"/>
    <x v="1"/>
    <x v="8"/>
    <n v="122.352"/>
    <s v="CA-2015-145317"/>
    <n v="0"/>
    <n v="3"/>
    <n v="0.2"/>
    <n v="15.29399999999999"/>
    <n v="0.4595170286641902"/>
  </r>
  <r>
    <x v="54"/>
    <x v="4"/>
    <s v="FUR-FU-10004597"/>
    <x v="1"/>
    <x v="8"/>
    <n v="111"/>
    <s v="US-2015-131275"/>
    <n v="0"/>
    <n v="2"/>
    <n v="0"/>
    <n v="14.430000000000007"/>
    <n v="0.4595170286641902"/>
  </r>
  <r>
    <x v="54"/>
    <x v="16"/>
    <s v="FUR-FU-10004270"/>
    <x v="1"/>
    <x v="8"/>
    <n v="30.768000000000001"/>
    <s v="CA-2015-145317"/>
    <n v="0"/>
    <n v="2"/>
    <n v="0.2"/>
    <n v="8.0766000000000027"/>
    <n v="0.4595170286641902"/>
  </r>
  <r>
    <x v="54"/>
    <x v="16"/>
    <s v="OFF-PA-10001804"/>
    <x v="0"/>
    <x v="0"/>
    <n v="21.376000000000001"/>
    <s v="CA-2015-145317"/>
    <n v="0"/>
    <n v="4"/>
    <n v="0.2"/>
    <n v="7.4815999999999994"/>
    <n v="0.43613829632717294"/>
  </r>
  <r>
    <x v="54"/>
    <x v="16"/>
    <s v="OFF-FA-10003112"/>
    <x v="0"/>
    <x v="7"/>
    <n v="18.936"/>
    <s v="CA-2015-145317"/>
    <n v="0"/>
    <n v="3"/>
    <n v="0.2"/>
    <n v="5.9174999999999986"/>
    <n v="0.51168203684699509"/>
  </r>
  <r>
    <x v="54"/>
    <x v="16"/>
    <s v="OFF-AR-10003183"/>
    <x v="0"/>
    <x v="4"/>
    <n v="8.016"/>
    <s v="CA-2015-145317"/>
    <n v="0"/>
    <n v="3"/>
    <n v="0.2"/>
    <n v="1.0019999999999993"/>
    <n v="0.45632477063632687"/>
  </r>
  <r>
    <x v="55"/>
    <x v="16"/>
    <s v="TEC-AC-10002647"/>
    <x v="2"/>
    <x v="9"/>
    <n v="170.24"/>
    <s v="CA-2015-103989"/>
    <n v="1"/>
    <n v="2"/>
    <n v="0.2"/>
    <n v="53.199999999999989"/>
    <n v="0.52062335344040378"/>
  </r>
  <r>
    <x v="55"/>
    <x v="16"/>
    <s v="TEC-PH-10004667"/>
    <x v="2"/>
    <x v="6"/>
    <n v="323.97600000000006"/>
    <s v="CA-2015-103989"/>
    <n v="0"/>
    <n v="3"/>
    <n v="0.2"/>
    <n v="28.347899999999981"/>
    <n v="0.41105220110552465"/>
  </r>
  <r>
    <x v="55"/>
    <x v="16"/>
    <s v="OFF-BI-10001196"/>
    <x v="0"/>
    <x v="3"/>
    <n v="33.57"/>
    <s v="CA-2015-103989"/>
    <n v="0"/>
    <n v="5"/>
    <n v="0.7"/>
    <n v="-25.737000000000002"/>
    <n v="0.46881743173671325"/>
  </r>
  <r>
    <x v="55"/>
    <x v="16"/>
    <s v="OFF-ST-10000918"/>
    <x v="0"/>
    <x v="1"/>
    <n v="26.160000000000004"/>
    <s v="CA-2015-103989"/>
    <n v="0"/>
    <n v="3"/>
    <n v="0.2"/>
    <n v="1.961999999999998"/>
    <n v="0.44610841445725197"/>
  </r>
  <r>
    <x v="55"/>
    <x v="16"/>
    <s v="FUR-FU-10002508"/>
    <x v="1"/>
    <x v="8"/>
    <n v="20.016000000000002"/>
    <s v="CA-2015-103989"/>
    <n v="0"/>
    <n v="3"/>
    <n v="0.2"/>
    <n v="5.5044000000000013"/>
    <n v="0.4595170286641902"/>
  </r>
  <r>
    <x v="55"/>
    <x v="16"/>
    <s v="OFF-LA-10000443"/>
    <x v="0"/>
    <x v="2"/>
    <n v="11.808"/>
    <s v="CA-2015-103989"/>
    <n v="0"/>
    <n v="4"/>
    <n v="0.2"/>
    <n v="3.9851999999999999"/>
    <n v="0.4647369236065339"/>
  </r>
  <r>
    <x v="55"/>
    <x v="16"/>
    <s v="FUR-FU-10003981"/>
    <x v="1"/>
    <x v="8"/>
    <n v="4.9920000000000009"/>
    <s v="CA-2015-103989"/>
    <n v="0"/>
    <n v="3"/>
    <n v="0.2"/>
    <n v="1.3728000000000002"/>
    <n v="0.4595170286641902"/>
  </r>
  <r>
    <x v="56"/>
    <x v="6"/>
    <s v="TEC-PH-10000730"/>
    <x v="2"/>
    <x v="6"/>
    <n v="3499.9300000000003"/>
    <s v="CA-2015-163223"/>
    <n v="1"/>
    <n v="7"/>
    <n v="0"/>
    <n v="909.98180000000025"/>
    <n v="0.41105220110552465"/>
  </r>
  <r>
    <x v="56"/>
    <x v="15"/>
    <s v="FUR-CH-10000422"/>
    <x v="1"/>
    <x v="5"/>
    <n v="218.376"/>
    <s v="US-2015-155544"/>
    <n v="1"/>
    <n v="3"/>
    <n v="0.2"/>
    <n v="-10.918799999999983"/>
    <n v="0.46529189879902266"/>
  </r>
  <r>
    <x v="56"/>
    <x v="6"/>
    <s v="OFF-PA-10000675"/>
    <x v="0"/>
    <x v="0"/>
    <n v="122.97"/>
    <s v="CA-2015-163223"/>
    <n v="0"/>
    <n v="3"/>
    <n v="0"/>
    <n v="60.255300000000005"/>
    <n v="0.43613829632717294"/>
  </r>
  <r>
    <x v="56"/>
    <x v="6"/>
    <s v="OFF-BI-10001597"/>
    <x v="0"/>
    <x v="3"/>
    <n v="122.94"/>
    <s v="CA-2015-163223"/>
    <n v="0"/>
    <n v="3"/>
    <n v="0"/>
    <n v="59.011199999999988"/>
    <n v="0.46881743173671325"/>
  </r>
  <r>
    <x v="56"/>
    <x v="15"/>
    <s v="OFF-LA-10004544"/>
    <x v="0"/>
    <x v="2"/>
    <n v="59.20000000000001"/>
    <s v="US-2015-155544"/>
    <n v="0"/>
    <n v="5"/>
    <n v="0.2"/>
    <n v="22.199999999999996"/>
    <n v="0.4647369236065339"/>
  </r>
  <r>
    <x v="56"/>
    <x v="15"/>
    <s v="FUR-FU-10001473"/>
    <x v="1"/>
    <x v="8"/>
    <n v="32.952000000000005"/>
    <s v="US-2015-155544"/>
    <n v="0"/>
    <n v="3"/>
    <n v="0.2"/>
    <n v="6.5903999999999989"/>
    <n v="0.4595170286641902"/>
  </r>
  <r>
    <x v="56"/>
    <x v="25"/>
    <s v="OFF-ST-10002301"/>
    <x v="0"/>
    <x v="1"/>
    <n v="16.272000000000002"/>
    <s v="US-2015-107405"/>
    <n v="1"/>
    <n v="1"/>
    <n v="0.2"/>
    <n v="-3.864600000000002"/>
    <n v="0.44610841445725197"/>
  </r>
  <r>
    <x v="56"/>
    <x v="6"/>
    <s v="OFF-LA-10004409"/>
    <x v="0"/>
    <x v="2"/>
    <n v="14.399999999999999"/>
    <s v="CA-2015-163223"/>
    <n v="0"/>
    <n v="5"/>
    <n v="0"/>
    <n v="6.6239999999999988"/>
    <n v="0.4647369236065339"/>
  </r>
  <r>
    <x v="56"/>
    <x v="6"/>
    <s v="OFF-AR-10001573"/>
    <x v="0"/>
    <x v="4"/>
    <n v="9.32"/>
    <s v="CA-2015-163223"/>
    <n v="0"/>
    <n v="4"/>
    <n v="0"/>
    <n v="2.702799999999999"/>
    <n v="0.45632477063632687"/>
  </r>
  <r>
    <x v="56"/>
    <x v="10"/>
    <s v="OFF-AR-10004685"/>
    <x v="0"/>
    <x v="4"/>
    <n v="7.4080000000000004"/>
    <s v="CA-2015-140004"/>
    <n v="1"/>
    <n v="2"/>
    <n v="0.2"/>
    <n v="1.2037999999999995"/>
    <n v="0.45632477063632687"/>
  </r>
  <r>
    <x v="56"/>
    <x v="10"/>
    <s v="OFF-AR-10004027"/>
    <x v="0"/>
    <x v="4"/>
    <n v="6.048"/>
    <s v="CA-2015-140004"/>
    <n v="0"/>
    <n v="3"/>
    <n v="0.2"/>
    <n v="1.5876000000000006"/>
    <n v="0.45632477063632687"/>
  </r>
  <r>
    <x v="57"/>
    <x v="12"/>
    <s v="FUR-CH-10001482"/>
    <x v="1"/>
    <x v="5"/>
    <n v="314.35199999999998"/>
    <s v="CA-2015-148040"/>
    <n v="1"/>
    <n v="3"/>
    <n v="0.2"/>
    <n v="-35.36460000000001"/>
    <n v="0.46529189879902266"/>
  </r>
  <r>
    <x v="57"/>
    <x v="12"/>
    <s v="OFF-PA-10002581"/>
    <x v="0"/>
    <x v="0"/>
    <n v="74.352000000000004"/>
    <s v="CA-2015-148040"/>
    <n v="0"/>
    <n v="3"/>
    <n v="0.2"/>
    <n v="23.234999999999992"/>
    <n v="0.43613829632717294"/>
  </r>
  <r>
    <x v="57"/>
    <x v="25"/>
    <s v="OFF-BI-10002735"/>
    <x v="0"/>
    <x v="3"/>
    <n v="51.465000000000018"/>
    <s v="US-2015-158057"/>
    <n v="1"/>
    <n v="5"/>
    <n v="0.7"/>
    <n v="-39.456499999999991"/>
    <n v="0.46881743173671325"/>
  </r>
  <r>
    <x v="57"/>
    <x v="18"/>
    <s v="OFF-AR-10003478"/>
    <x v="0"/>
    <x v="4"/>
    <n v="16.28"/>
    <s v="US-2015-129609"/>
    <n v="1"/>
    <n v="2"/>
    <n v="0"/>
    <n v="6.5120000000000005"/>
    <n v="0.45632477063632687"/>
  </r>
  <r>
    <x v="57"/>
    <x v="25"/>
    <s v="OFF-BI-10004410"/>
    <x v="0"/>
    <x v="3"/>
    <n v="7.644000000000001"/>
    <s v="US-2015-158057"/>
    <n v="0"/>
    <n v="4"/>
    <n v="0.7"/>
    <n v="-5.8603999999999985"/>
    <n v="0.46881743173671325"/>
  </r>
  <r>
    <x v="58"/>
    <x v="4"/>
    <s v="TEC-PH-10003484"/>
    <x v="2"/>
    <x v="6"/>
    <n v="604.75199999999995"/>
    <s v="CA-2015-120838"/>
    <n v="1"/>
    <n v="6"/>
    <n v="0.2"/>
    <n v="37.797000000000025"/>
    <n v="0.41105220110552465"/>
  </r>
  <r>
    <x v="58"/>
    <x v="4"/>
    <s v="OFF-ST-10000585"/>
    <x v="0"/>
    <x v="1"/>
    <n v="330.4"/>
    <s v="CA-2015-120838"/>
    <n v="0"/>
    <n v="2"/>
    <n v="0"/>
    <n v="85.903999999999996"/>
    <n v="0.44610841445725197"/>
  </r>
  <r>
    <x v="58"/>
    <x v="16"/>
    <s v="OFF-LA-10004484"/>
    <x v="0"/>
    <x v="2"/>
    <n v="9.9120000000000008"/>
    <s v="CA-2015-164749"/>
    <n v="1"/>
    <n v="3"/>
    <n v="0.2"/>
    <n v="3.2213999999999996"/>
    <n v="0.4647369236065339"/>
  </r>
  <r>
    <x v="59"/>
    <x v="4"/>
    <s v="FUR-FU-10002813"/>
    <x v="1"/>
    <x v="8"/>
    <n v="40.479999999999997"/>
    <s v="CA-2015-143637"/>
    <n v="1"/>
    <n v="2"/>
    <n v="0"/>
    <n v="14.572799999999997"/>
    <n v="0.4595170286641902"/>
  </r>
  <r>
    <x v="59"/>
    <x v="20"/>
    <s v="OFF-PA-10004948"/>
    <x v="0"/>
    <x v="0"/>
    <n v="24.900000000000002"/>
    <s v="CA-2015-147235"/>
    <n v="1"/>
    <n v="5"/>
    <n v="0"/>
    <n v="11.703000000000001"/>
    <n v="0.43613829632717294"/>
  </r>
  <r>
    <x v="60"/>
    <x v="4"/>
    <s v="TEC-AC-10002558"/>
    <x v="2"/>
    <x v="9"/>
    <n v="45.48"/>
    <s v="CA-2015-128237"/>
    <n v="1"/>
    <n v="4"/>
    <n v="0"/>
    <n v="15.917999999999999"/>
    <n v="0.52062335344040378"/>
  </r>
  <r>
    <x v="60"/>
    <x v="20"/>
    <s v="FUR-CH-10002439"/>
    <x v="1"/>
    <x v="5"/>
    <n v="366.786"/>
    <s v="CA-2015-148586"/>
    <n v="1"/>
    <n v="7"/>
    <n v="0.1"/>
    <n v="65.206400000000002"/>
    <n v="0.46529189879902266"/>
  </r>
  <r>
    <x v="60"/>
    <x v="4"/>
    <s v="OFF-AR-10000034"/>
    <x v="0"/>
    <x v="4"/>
    <n v="25.44"/>
    <s v="CA-2015-128237"/>
    <n v="0"/>
    <n v="6"/>
    <n v="0"/>
    <n v="9.9215999999999998"/>
    <n v="0.45632477063632687"/>
  </r>
  <r>
    <x v="60"/>
    <x v="4"/>
    <s v="OFF-AR-10003338"/>
    <x v="0"/>
    <x v="4"/>
    <n v="14.88"/>
    <s v="CA-2015-128237"/>
    <n v="0"/>
    <n v="2"/>
    <n v="0"/>
    <n v="3.7200000000000006"/>
    <n v="0.45632477063632687"/>
  </r>
  <r>
    <x v="60"/>
    <x v="4"/>
    <s v="OFF-AR-10003829"/>
    <x v="0"/>
    <x v="4"/>
    <n v="6.56"/>
    <s v="CA-2015-128237"/>
    <n v="0"/>
    <n v="2"/>
    <n v="0"/>
    <n v="1.9023999999999992"/>
    <n v="0.45632477063632687"/>
  </r>
  <r>
    <x v="61"/>
    <x v="4"/>
    <s v="TEC-AC-10002323"/>
    <x v="2"/>
    <x v="9"/>
    <n v="66.300000000000011"/>
    <s v="CA-2015-138436"/>
    <n v="1"/>
    <n v="3"/>
    <n v="0"/>
    <n v="8.6190000000000033"/>
    <n v="0.52062335344040378"/>
  </r>
  <r>
    <x v="61"/>
    <x v="4"/>
    <s v="TEC-PH-10004100"/>
    <x v="2"/>
    <x v="6"/>
    <n v="28.783999999999999"/>
    <s v="CA-2015-141838"/>
    <n v="1"/>
    <n v="2"/>
    <n v="0.2"/>
    <n v="2.878400000000001"/>
    <n v="0.41105220110552465"/>
  </r>
  <r>
    <x v="61"/>
    <x v="4"/>
    <s v="OFF-BI-10003291"/>
    <x v="0"/>
    <x v="3"/>
    <n v="27.936000000000003"/>
    <s v="CA-2015-141838"/>
    <n v="0"/>
    <n v="4"/>
    <n v="0.2"/>
    <n v="9.4283999999999963"/>
    <n v="0.46881743173671325"/>
  </r>
  <r>
    <x v="61"/>
    <x v="4"/>
    <s v="OFF-LA-10001982"/>
    <x v="0"/>
    <x v="2"/>
    <n v="18.75"/>
    <s v="CA-2015-100860"/>
    <n v="1"/>
    <n v="5"/>
    <n v="0"/>
    <n v="9"/>
    <n v="0.4647369236065339"/>
  </r>
  <r>
    <x v="61"/>
    <x v="4"/>
    <s v="OFF-AR-10004272"/>
    <x v="0"/>
    <x v="4"/>
    <n v="3.36"/>
    <s v="CA-2015-141838"/>
    <n v="0"/>
    <n v="2"/>
    <n v="0"/>
    <n v="0.83999999999999986"/>
    <n v="0.45632477063632687"/>
  </r>
  <r>
    <x v="62"/>
    <x v="30"/>
    <s v="FUR-TA-10003954"/>
    <x v="1"/>
    <x v="13"/>
    <n v="1184.72"/>
    <s v="US-2015-137869"/>
    <n v="1"/>
    <n v="4"/>
    <n v="0"/>
    <n v="106.62480000000005"/>
    <n v="0.55975208308209756"/>
  </r>
  <r>
    <x v="62"/>
    <x v="10"/>
    <s v="FUR-TA-10000198"/>
    <x v="1"/>
    <x v="13"/>
    <n v="330.58800000000002"/>
    <s v="US-2015-117380"/>
    <n v="1"/>
    <n v="1"/>
    <n v="0.4"/>
    <n v="-143.25480000000002"/>
    <n v="0.55975208308209756"/>
  </r>
  <r>
    <x v="62"/>
    <x v="31"/>
    <s v="TEC-PH-10003273"/>
    <x v="2"/>
    <x v="6"/>
    <n v="302.37599999999998"/>
    <s v="CA-2015-100881"/>
    <n v="1"/>
    <n v="3"/>
    <n v="0.2"/>
    <n v="22.678200000000018"/>
    <n v="0.41105220110552465"/>
  </r>
  <r>
    <x v="62"/>
    <x v="30"/>
    <s v="OFF-EN-10001509"/>
    <x v="0"/>
    <x v="11"/>
    <n v="6.12"/>
    <s v="US-2015-137869"/>
    <n v="0"/>
    <n v="3"/>
    <n v="0"/>
    <n v="2.8763999999999994"/>
    <n v="0.44424167803735209"/>
  </r>
  <r>
    <x v="63"/>
    <x v="0"/>
    <s v="FUR-TA-10001889"/>
    <x v="1"/>
    <x v="13"/>
    <n v="890.84099999999989"/>
    <s v="CA-2015-137274"/>
    <n v="1"/>
    <n v="3"/>
    <n v="0.3"/>
    <n v="-152.71559999999999"/>
    <n v="0.55975208308209756"/>
  </r>
  <r>
    <x v="64"/>
    <x v="0"/>
    <s v="OFF-EN-10002230"/>
    <x v="0"/>
    <x v="11"/>
    <n v="335.72"/>
    <s v="CA-2015-162089"/>
    <n v="1"/>
    <n v="5"/>
    <n v="0.2"/>
    <n v="113.30549999999999"/>
    <n v="0.44424167803735209"/>
  </r>
  <r>
    <x v="64"/>
    <x v="0"/>
    <s v="TEC-PH-10001819"/>
    <x v="2"/>
    <x v="6"/>
    <n v="251.94400000000002"/>
    <s v="CA-2015-162089"/>
    <n v="0"/>
    <n v="7"/>
    <n v="0.2"/>
    <n v="88.180399999999977"/>
    <n v="0.41105220110552465"/>
  </r>
  <r>
    <x v="64"/>
    <x v="4"/>
    <s v="FUR-BO-10001337"/>
    <x v="1"/>
    <x v="10"/>
    <n v="205.666"/>
    <s v="CA-2015-131247"/>
    <n v="1"/>
    <n v="2"/>
    <n v="0.15"/>
    <n v="-12.097999999999999"/>
    <n v="0.5176847302647779"/>
  </r>
  <r>
    <x v="64"/>
    <x v="28"/>
    <s v="OFF-ST-10001511"/>
    <x v="0"/>
    <x v="1"/>
    <n v="129.30000000000001"/>
    <s v="US-2015-113124"/>
    <n v="1"/>
    <n v="2"/>
    <n v="0"/>
    <n v="6.4649999999999892"/>
    <n v="0.44610841445725197"/>
  </r>
  <r>
    <x v="64"/>
    <x v="0"/>
    <s v="FUR-CH-10002304"/>
    <x v="1"/>
    <x v="5"/>
    <n v="127.30199999999999"/>
    <s v="CA-2015-162089"/>
    <n v="0"/>
    <n v="7"/>
    <n v="0.3"/>
    <n v="-9.0929999999999964"/>
    <n v="0.46529189879902266"/>
  </r>
  <r>
    <x v="64"/>
    <x v="20"/>
    <s v="OFF-AR-10001915"/>
    <x v="0"/>
    <x v="4"/>
    <n v="49.65"/>
    <s v="CA-2015-169033"/>
    <n v="1"/>
    <n v="5"/>
    <n v="0"/>
    <n v="20.853000000000002"/>
    <n v="0.45632477063632687"/>
  </r>
  <r>
    <x v="64"/>
    <x v="22"/>
    <s v="OFF-LA-10002312"/>
    <x v="0"/>
    <x v="2"/>
    <n v="44.400000000000006"/>
    <s v="CA-2015-133424"/>
    <n v="1"/>
    <n v="3"/>
    <n v="0"/>
    <n v="22.200000000000003"/>
    <n v="0.4647369236065339"/>
  </r>
  <r>
    <x v="64"/>
    <x v="22"/>
    <s v="OFF-ST-10002957"/>
    <x v="0"/>
    <x v="1"/>
    <n v="15.84"/>
    <s v="CA-2015-133424"/>
    <n v="0"/>
    <n v="3"/>
    <n v="0"/>
    <n v="0"/>
    <n v="0.44610841445725197"/>
  </r>
  <r>
    <x v="64"/>
    <x v="20"/>
    <s v="OFF-AR-10001231"/>
    <x v="0"/>
    <x v="4"/>
    <n v="10.5"/>
    <s v="US-2015-105151"/>
    <n v="1"/>
    <n v="5"/>
    <n v="0"/>
    <n v="2.9400000000000004"/>
    <n v="0.45632477063632687"/>
  </r>
  <r>
    <x v="65"/>
    <x v="1"/>
    <s v="TEC-AC-10004901"/>
    <x v="2"/>
    <x v="9"/>
    <n v="79.984000000000009"/>
    <s v="US-2015-104759"/>
    <n v="1"/>
    <n v="2"/>
    <n v="0.2"/>
    <n v="13.997199999999999"/>
    <n v="0.52062335344040378"/>
  </r>
  <r>
    <x v="65"/>
    <x v="16"/>
    <s v="FUR-CH-10002965"/>
    <x v="1"/>
    <x v="5"/>
    <n v="1125.4879999999998"/>
    <s v="CA-2015-130428"/>
    <n v="1"/>
    <n v="7"/>
    <n v="0.2"/>
    <n v="98.480200000000082"/>
    <n v="0.46529189879902266"/>
  </r>
  <r>
    <x v="65"/>
    <x v="4"/>
    <s v="OFF-BI-10004390"/>
    <x v="0"/>
    <x v="3"/>
    <n v="673.5680000000001"/>
    <s v="CA-2015-128055"/>
    <n v="1"/>
    <n v="2"/>
    <n v="0.2"/>
    <n v="252.58799999999999"/>
    <n v="0.46881743173671325"/>
  </r>
  <r>
    <x v="65"/>
    <x v="4"/>
    <s v="OFF-AP-10002765"/>
    <x v="0"/>
    <x v="12"/>
    <n v="52.98"/>
    <s v="CA-2015-128055"/>
    <n v="0"/>
    <n v="2"/>
    <n v="0"/>
    <n v="14.834400000000002"/>
    <n v="0.49507917887403441"/>
  </r>
  <r>
    <x v="65"/>
    <x v="16"/>
    <s v="OFF-BI-10001636"/>
    <x v="0"/>
    <x v="3"/>
    <n v="12.645000000000001"/>
    <s v="CA-2015-130428"/>
    <n v="0"/>
    <n v="5"/>
    <n v="0.7"/>
    <n v="-10.116"/>
    <n v="0.46881743173671325"/>
  </r>
  <r>
    <x v="65"/>
    <x v="1"/>
    <s v="OFF-BI-10002071"/>
    <x v="0"/>
    <x v="3"/>
    <n v="8.1339999999999986"/>
    <s v="US-2015-104759"/>
    <n v="0"/>
    <n v="7"/>
    <n v="0.8"/>
    <n v="-13.827800000000003"/>
    <n v="0.46881743173671325"/>
  </r>
  <r>
    <x v="65"/>
    <x v="16"/>
    <s v="OFF-AR-10004027"/>
    <x v="0"/>
    <x v="4"/>
    <n v="4.032"/>
    <s v="CA-2015-130428"/>
    <n v="0"/>
    <n v="2"/>
    <n v="0.2"/>
    <n v="1.0584000000000002"/>
    <n v="0.45632477063632687"/>
  </r>
  <r>
    <x v="65"/>
    <x v="16"/>
    <s v="OFF-BI-10001097"/>
    <x v="0"/>
    <x v="3"/>
    <n v="1.8690000000000004"/>
    <s v="CA-2015-101770"/>
    <n v="1"/>
    <n v="1"/>
    <n v="0.7"/>
    <n v="-1.3082999999999996"/>
    <n v="0.46881743173671325"/>
  </r>
  <r>
    <x v="65"/>
    <x v="2"/>
    <s v="OFF-BI-10003529"/>
    <x v="0"/>
    <x v="3"/>
    <n v="0.85200000000000009"/>
    <s v="CA-2015-112403"/>
    <n v="1"/>
    <n v="1"/>
    <n v="0.7"/>
    <n v="-0.59639999999999982"/>
    <n v="0.46881743173671325"/>
  </r>
  <r>
    <x v="66"/>
    <x v="32"/>
    <s v="OFF-ST-10000636"/>
    <x v="0"/>
    <x v="1"/>
    <n v="66.959999999999994"/>
    <s v="CA-2015-138359"/>
    <n v="1"/>
    <n v="4"/>
    <n v="0"/>
    <n v="2.6783999999999963"/>
    <n v="0.44610841445725197"/>
  </r>
  <r>
    <x v="66"/>
    <x v="4"/>
    <s v="OFF-LA-10002312"/>
    <x v="0"/>
    <x v="2"/>
    <n v="29.6"/>
    <s v="US-2015-157021"/>
    <n v="1"/>
    <n v="2"/>
    <n v="0"/>
    <n v="14.8"/>
    <n v="0.4647369236065339"/>
  </r>
  <r>
    <x v="66"/>
    <x v="4"/>
    <s v="OFF-BI-10000042"/>
    <x v="0"/>
    <x v="3"/>
    <n v="17.088000000000001"/>
    <s v="US-2015-157021"/>
    <n v="0"/>
    <n v="4"/>
    <n v="0.2"/>
    <n v="5.5535999999999994"/>
    <n v="0.46881743173671325"/>
  </r>
  <r>
    <x v="66"/>
    <x v="32"/>
    <s v="OFF-BI-10000145"/>
    <x v="0"/>
    <x v="3"/>
    <n v="6.24"/>
    <s v="CA-2015-138359"/>
    <n v="0"/>
    <n v="2"/>
    <n v="0"/>
    <n v="3.0575999999999999"/>
    <n v="0.46881743173671325"/>
  </r>
  <r>
    <x v="67"/>
    <x v="5"/>
    <s v="TEC-PH-10001128"/>
    <x v="2"/>
    <x v="6"/>
    <n v="1049.93"/>
    <s v="CA-2015-164315"/>
    <n v="1"/>
    <n v="7"/>
    <n v="0"/>
    <n v="293.98040000000003"/>
    <n v="0.41105220110552465"/>
  </r>
  <r>
    <x v="67"/>
    <x v="6"/>
    <s v="FUR-FU-10003192"/>
    <x v="1"/>
    <x v="8"/>
    <n v="177.68"/>
    <s v="CA-2015-160276"/>
    <n v="1"/>
    <n v="2"/>
    <n v="0"/>
    <n v="46.196799999999996"/>
    <n v="0.4595170286641902"/>
  </r>
  <r>
    <x v="67"/>
    <x v="5"/>
    <s v="OFF-AP-10003842"/>
    <x v="0"/>
    <x v="12"/>
    <n v="154.9"/>
    <s v="CA-2015-164315"/>
    <n v="0"/>
    <n v="5"/>
    <n v="0"/>
    <n v="40.274000000000001"/>
    <n v="0.49507917887403441"/>
  </r>
  <r>
    <x v="67"/>
    <x v="0"/>
    <s v="OFF-PA-10001593"/>
    <x v="0"/>
    <x v="0"/>
    <n v="33.488000000000007"/>
    <s v="US-2015-157847"/>
    <n v="1"/>
    <n v="7"/>
    <n v="0.2"/>
    <n v="10.464999999999998"/>
    <n v="0.43613829632717294"/>
  </r>
  <r>
    <x v="67"/>
    <x v="0"/>
    <s v="OFF-PA-10002986"/>
    <x v="0"/>
    <x v="0"/>
    <n v="26.720000000000002"/>
    <s v="US-2015-157847"/>
    <n v="0"/>
    <n v="5"/>
    <n v="0.2"/>
    <n v="9.3520000000000003"/>
    <n v="0.43613829632717294"/>
  </r>
  <r>
    <x v="67"/>
    <x v="5"/>
    <s v="OFF-PA-10004248"/>
    <x v="0"/>
    <x v="0"/>
    <n v="15.84"/>
    <s v="CA-2015-164315"/>
    <n v="0"/>
    <n v="3"/>
    <n v="0"/>
    <n v="7.1280000000000001"/>
    <n v="0.43613829632717294"/>
  </r>
  <r>
    <x v="68"/>
    <x v="4"/>
    <s v="TEC-AC-10000736"/>
    <x v="2"/>
    <x v="9"/>
    <n v="159.97999999999999"/>
    <s v="CA-2015-112291"/>
    <n v="1"/>
    <n v="2"/>
    <n v="0"/>
    <n v="57.592799999999997"/>
    <n v="0.52062335344040378"/>
  </r>
  <r>
    <x v="68"/>
    <x v="4"/>
    <s v="TEC-AC-10001284"/>
    <x v="2"/>
    <x v="9"/>
    <n v="62.31"/>
    <s v="CA-2015-112291"/>
    <n v="0"/>
    <n v="3"/>
    <n v="0"/>
    <n v="22.4316"/>
    <n v="0.52062335344040378"/>
  </r>
  <r>
    <x v="68"/>
    <x v="4"/>
    <s v="OFF-EN-10001415"/>
    <x v="0"/>
    <x v="11"/>
    <n v="11.16"/>
    <s v="CA-2015-112291"/>
    <n v="0"/>
    <n v="2"/>
    <n v="0"/>
    <n v="5.58"/>
    <n v="0.44424167803735209"/>
  </r>
  <r>
    <x v="69"/>
    <x v="8"/>
    <s v="TEC-AC-10002926"/>
    <x v="2"/>
    <x v="9"/>
    <n v="99.98"/>
    <s v="CA-2015-149538"/>
    <n v="1"/>
    <n v="2"/>
    <n v="0"/>
    <n v="42.991400000000006"/>
    <n v="0.52062335344040378"/>
  </r>
  <r>
    <x v="69"/>
    <x v="8"/>
    <s v="OFF-ST-10004180"/>
    <x v="0"/>
    <x v="1"/>
    <n v="232.54999999999998"/>
    <s v="CA-2015-149538"/>
    <n v="0"/>
    <n v="5"/>
    <n v="0"/>
    <n v="9.3019999999999925"/>
    <n v="0.44610841445725197"/>
  </r>
  <r>
    <x v="69"/>
    <x v="14"/>
    <s v="OFF-AR-10001955"/>
    <x v="0"/>
    <x v="4"/>
    <n v="79.36"/>
    <s v="CA-2015-133228"/>
    <n v="1"/>
    <n v="4"/>
    <n v="0"/>
    <n v="23.807999999999993"/>
    <n v="0.45632477063632687"/>
  </r>
  <r>
    <x v="69"/>
    <x v="8"/>
    <s v="OFF-PA-10003797"/>
    <x v="0"/>
    <x v="0"/>
    <n v="19.440000000000001"/>
    <s v="CA-2015-149538"/>
    <n v="0"/>
    <n v="3"/>
    <n v="0"/>
    <n v="9.3312000000000008"/>
    <n v="0.43613829632717294"/>
  </r>
  <r>
    <x v="69"/>
    <x v="4"/>
    <s v="OFF-LA-10001641"/>
    <x v="0"/>
    <x v="2"/>
    <n v="18.899999999999999"/>
    <s v="CA-2015-105172"/>
    <n v="1"/>
    <n v="6"/>
    <n v="0"/>
    <n v="9.0719999999999992"/>
    <n v="0.4647369236065339"/>
  </r>
  <r>
    <x v="69"/>
    <x v="8"/>
    <s v="OFF-PA-10002195"/>
    <x v="0"/>
    <x v="0"/>
    <n v="12.96"/>
    <s v="CA-2015-149538"/>
    <n v="0"/>
    <n v="2"/>
    <n v="0"/>
    <n v="6.3504000000000005"/>
    <n v="0.43613829632717294"/>
  </r>
  <r>
    <x v="69"/>
    <x v="4"/>
    <s v="OFF-BI-10004140"/>
    <x v="0"/>
    <x v="3"/>
    <n v="7.1840000000000011"/>
    <s v="US-2015-128685"/>
    <n v="1"/>
    <n v="2"/>
    <n v="0.2"/>
    <n v="2.2449999999999992"/>
    <n v="0.46881743173671325"/>
  </r>
  <r>
    <x v="69"/>
    <x v="14"/>
    <s v="FUR-FU-10004020"/>
    <x v="1"/>
    <x v="8"/>
    <n v="5.47"/>
    <s v="CA-2015-133228"/>
    <n v="0"/>
    <n v="1"/>
    <n v="0"/>
    <n v="2.3521000000000001"/>
    <n v="0.4595170286641902"/>
  </r>
  <r>
    <x v="70"/>
    <x v="6"/>
    <s v="OFF-SU-10002881"/>
    <x v="0"/>
    <x v="14"/>
    <n v="4164.0499999999993"/>
    <s v="CA-2015-102988"/>
    <n v="1"/>
    <n v="5"/>
    <n v="0"/>
    <n v="83.281000000000063"/>
    <n v="0.53938093436526824"/>
  </r>
  <r>
    <x v="70"/>
    <x v="14"/>
    <s v="OFF-ST-10000991"/>
    <x v="0"/>
    <x v="1"/>
    <n v="689.81999999999994"/>
    <s v="CA-2015-149104"/>
    <n v="1"/>
    <n v="6"/>
    <n v="0"/>
    <n v="20.694600000000008"/>
    <n v="0.44610841445725197"/>
  </r>
  <r>
    <x v="70"/>
    <x v="3"/>
    <s v="OFF-BI-10002852"/>
    <x v="0"/>
    <x v="3"/>
    <n v="115.36"/>
    <s v="US-2015-157231"/>
    <n v="1"/>
    <n v="7"/>
    <n v="0"/>
    <n v="56.526400000000002"/>
    <n v="0.46881743173671325"/>
  </r>
  <r>
    <x v="70"/>
    <x v="20"/>
    <s v="OFF-PA-10004071"/>
    <x v="0"/>
    <x v="0"/>
    <n v="55.48"/>
    <s v="CA-2015-113887"/>
    <n v="1"/>
    <n v="1"/>
    <n v="0"/>
    <n v="26.630399999999998"/>
    <n v="0.43613829632717294"/>
  </r>
  <r>
    <x v="70"/>
    <x v="1"/>
    <s v="OFF-ST-10001031"/>
    <x v="0"/>
    <x v="1"/>
    <n v="52.096000000000004"/>
    <s v="CA-2015-151001"/>
    <n v="1"/>
    <n v="4"/>
    <n v="0.2"/>
    <n v="3.9072000000000031"/>
    <n v="0.44610841445725197"/>
  </r>
  <r>
    <x v="70"/>
    <x v="1"/>
    <s v="OFF-ST-10003455"/>
    <x v="0"/>
    <x v="1"/>
    <n v="49.632000000000005"/>
    <s v="CA-2015-151001"/>
    <n v="0"/>
    <n v="4"/>
    <n v="0.2"/>
    <n v="3.7224000000000004"/>
    <n v="0.44610841445725197"/>
  </r>
  <r>
    <x v="70"/>
    <x v="14"/>
    <s v="OFF-BI-10004209"/>
    <x v="0"/>
    <x v="3"/>
    <n v="40.199999999999996"/>
    <s v="CA-2015-149104"/>
    <n v="0"/>
    <n v="5"/>
    <n v="0"/>
    <n v="18.089999999999996"/>
    <n v="0.46881743173671325"/>
  </r>
  <r>
    <x v="70"/>
    <x v="6"/>
    <s v="TEC-PH-10001615"/>
    <x v="2"/>
    <x v="6"/>
    <n v="28.99"/>
    <s v="CA-2015-102988"/>
    <n v="0"/>
    <n v="1"/>
    <n v="0"/>
    <n v="8.4070999999999962"/>
    <n v="0.41105220110552465"/>
  </r>
  <r>
    <x v="70"/>
    <x v="14"/>
    <s v="OFF-AR-10002952"/>
    <x v="0"/>
    <x v="4"/>
    <n v="26.7"/>
    <s v="CA-2015-149104"/>
    <n v="0"/>
    <n v="2"/>
    <n v="0"/>
    <n v="7.4759999999999991"/>
    <n v="0.45632477063632687"/>
  </r>
  <r>
    <x v="70"/>
    <x v="6"/>
    <s v="OFF-AR-10004757"/>
    <x v="0"/>
    <x v="4"/>
    <n v="22.959999999999997"/>
    <s v="CA-2015-102988"/>
    <n v="0"/>
    <n v="7"/>
    <n v="0"/>
    <n v="7.5767999999999986"/>
    <n v="0.45632477063632687"/>
  </r>
  <r>
    <x v="70"/>
    <x v="6"/>
    <s v="OFF-AR-10000127"/>
    <x v="0"/>
    <x v="4"/>
    <n v="22.959999999999997"/>
    <s v="CA-2015-102988"/>
    <n v="0"/>
    <n v="7"/>
    <n v="0"/>
    <n v="6.6583999999999968"/>
    <n v="0.45632477063632687"/>
  </r>
  <r>
    <x v="70"/>
    <x v="14"/>
    <s v="OFF-AR-10004685"/>
    <x v="0"/>
    <x v="4"/>
    <n v="13.89"/>
    <s v="CA-2015-149104"/>
    <n v="0"/>
    <n v="3"/>
    <n v="0"/>
    <n v="4.5836999999999994"/>
    <n v="0.45632477063632687"/>
  </r>
  <r>
    <x v="70"/>
    <x v="6"/>
    <s v="OFF-PA-10003349"/>
    <x v="0"/>
    <x v="0"/>
    <n v="12.96"/>
    <s v="CA-2015-102988"/>
    <n v="0"/>
    <n v="2"/>
    <n v="0"/>
    <n v="6.3504000000000005"/>
    <n v="0.43613829632717294"/>
  </r>
  <r>
    <x v="71"/>
    <x v="4"/>
    <s v="TEC-AC-10004171"/>
    <x v="2"/>
    <x v="9"/>
    <n v="299.96999999999997"/>
    <s v="CA-2015-153808"/>
    <n v="1"/>
    <n v="3"/>
    <n v="0"/>
    <n v="131.98680000000002"/>
    <n v="0.52062335344040378"/>
  </r>
  <r>
    <x v="71"/>
    <x v="2"/>
    <s v="TEC-AC-10004659"/>
    <x v="2"/>
    <x v="9"/>
    <n v="116.78399999999999"/>
    <s v="US-2015-118486"/>
    <n v="1"/>
    <n v="2"/>
    <n v="0.2"/>
    <n v="21.896999999999991"/>
    <n v="0.52062335344040378"/>
  </r>
  <r>
    <x v="71"/>
    <x v="22"/>
    <s v="TEC-AC-10003441"/>
    <x v="2"/>
    <x v="9"/>
    <n v="33.9"/>
    <s v="CA-2015-169803"/>
    <n v="1"/>
    <n v="2"/>
    <n v="0"/>
    <n v="2.0339999999999989"/>
    <n v="0.52062335344040378"/>
  </r>
  <r>
    <x v="71"/>
    <x v="22"/>
    <s v="FUR-TA-10000688"/>
    <x v="1"/>
    <x v="13"/>
    <n v="653.54999999999995"/>
    <s v="CA-2015-169803"/>
    <n v="0"/>
    <n v="3"/>
    <n v="0"/>
    <n v="111.10349999999994"/>
    <n v="0.55975208308209756"/>
  </r>
  <r>
    <x v="71"/>
    <x v="2"/>
    <s v="FUR-TA-10001039"/>
    <x v="1"/>
    <x v="13"/>
    <n v="154.76400000000001"/>
    <s v="US-2015-118486"/>
    <n v="0"/>
    <n v="3"/>
    <n v="0.4"/>
    <n v="-36.11160000000001"/>
    <n v="0.55975208308209756"/>
  </r>
  <r>
    <x v="71"/>
    <x v="4"/>
    <s v="FUR-FU-10000747"/>
    <x v="1"/>
    <x v="8"/>
    <n v="91.96"/>
    <s v="CA-2015-102652"/>
    <n v="1"/>
    <n v="2"/>
    <n v="0"/>
    <n v="15.633199999999988"/>
    <n v="0.4595170286641902"/>
  </r>
  <r>
    <x v="71"/>
    <x v="4"/>
    <s v="OFF-AR-10001725"/>
    <x v="0"/>
    <x v="4"/>
    <n v="70.949999999999989"/>
    <s v="CA-2015-153808"/>
    <n v="0"/>
    <n v="3"/>
    <n v="0"/>
    <n v="18.447000000000003"/>
    <n v="0.45632477063632687"/>
  </r>
  <r>
    <x v="71"/>
    <x v="4"/>
    <s v="OFF-BI-10002794"/>
    <x v="0"/>
    <x v="3"/>
    <n v="65.567999999999998"/>
    <s v="CA-2015-153808"/>
    <n v="0"/>
    <n v="2"/>
    <n v="0.2"/>
    <n v="23.768399999999996"/>
    <n v="0.46881743173671325"/>
  </r>
  <r>
    <x v="71"/>
    <x v="4"/>
    <s v="OFF-PA-10001977"/>
    <x v="0"/>
    <x v="0"/>
    <n v="55.48"/>
    <s v="CA-2015-102652"/>
    <n v="0"/>
    <n v="1"/>
    <n v="0"/>
    <n v="26.630399999999998"/>
    <n v="0.43613829632717294"/>
  </r>
  <r>
    <x v="71"/>
    <x v="2"/>
    <s v="OFF-BI-10003719"/>
    <x v="0"/>
    <x v="3"/>
    <n v="44.910000000000011"/>
    <s v="CA-2015-136742"/>
    <n v="1"/>
    <n v="6"/>
    <n v="0.7"/>
    <n v="-35.927999999999997"/>
    <n v="0.46881743173671325"/>
  </r>
  <r>
    <x v="71"/>
    <x v="4"/>
    <s v="FUR-FU-10001918"/>
    <x v="1"/>
    <x v="8"/>
    <n v="33.11"/>
    <s v="CA-2015-102652"/>
    <n v="0"/>
    <n v="7"/>
    <n v="0"/>
    <n v="12.912900000000004"/>
    <n v="0.4595170286641902"/>
  </r>
  <r>
    <x v="71"/>
    <x v="4"/>
    <s v="OFF-PA-10003309"/>
    <x v="0"/>
    <x v="0"/>
    <n v="19.440000000000001"/>
    <s v="CA-2015-102652"/>
    <n v="0"/>
    <n v="3"/>
    <n v="0"/>
    <n v="9.3312000000000008"/>
    <n v="0.43613829632717294"/>
  </r>
  <r>
    <x v="71"/>
    <x v="2"/>
    <s v="OFF-SU-10004498"/>
    <x v="0"/>
    <x v="14"/>
    <n v="10.304000000000002"/>
    <s v="US-2015-118486"/>
    <n v="0"/>
    <n v="1"/>
    <n v="0.2"/>
    <n v="-2.1896000000000004"/>
    <n v="0.53938093436526824"/>
  </r>
  <r>
    <x v="72"/>
    <x v="9"/>
    <s v="TEC-PH-10003273"/>
    <x v="2"/>
    <x v="6"/>
    <n v="629.94999999999993"/>
    <s v="CA-2015-128846"/>
    <n v="1"/>
    <n v="5"/>
    <n v="0"/>
    <n v="163.78700000000003"/>
    <n v="0.41105220110552465"/>
  </r>
  <r>
    <x v="72"/>
    <x v="5"/>
    <s v="TEC-PH-10004922"/>
    <x v="2"/>
    <x v="6"/>
    <n v="200.96999999999997"/>
    <s v="CA-2015-165806"/>
    <n v="1"/>
    <n v="3"/>
    <n v="0"/>
    <n v="50.242500000000007"/>
    <n v="0.41105220110552465"/>
  </r>
  <r>
    <x v="72"/>
    <x v="9"/>
    <s v="OFF-PA-10000100"/>
    <x v="0"/>
    <x v="0"/>
    <n v="122.97"/>
    <s v="CA-2015-128846"/>
    <n v="0"/>
    <n v="3"/>
    <n v="0"/>
    <n v="60.255300000000005"/>
    <n v="0.43613829632717294"/>
  </r>
  <r>
    <x v="72"/>
    <x v="5"/>
    <s v="OFF-PA-10003441"/>
    <x v="0"/>
    <x v="0"/>
    <n v="58.320000000000007"/>
    <s v="CA-2015-165806"/>
    <n v="0"/>
    <n v="9"/>
    <n v="0"/>
    <n v="27.993600000000001"/>
    <n v="0.43613829632717294"/>
  </r>
  <r>
    <x v="72"/>
    <x v="33"/>
    <s v="FUR-FU-10004415"/>
    <x v="1"/>
    <x v="8"/>
    <n v="8.9600000000000009"/>
    <s v="CA-2015-124023"/>
    <n v="1"/>
    <n v="2"/>
    <n v="0"/>
    <n v="2.7775999999999996"/>
    <n v="0.4595170286641902"/>
  </r>
  <r>
    <x v="73"/>
    <x v="4"/>
    <s v="TEC-AC-10001908"/>
    <x v="2"/>
    <x v="9"/>
    <n v="399.96"/>
    <s v="CA-2015-150581"/>
    <n v="1"/>
    <n v="4"/>
    <n v="0"/>
    <n v="139.98599999999999"/>
    <n v="0.52062335344040378"/>
  </r>
  <r>
    <x v="73"/>
    <x v="33"/>
    <s v="FUR-TA-10001086"/>
    <x v="1"/>
    <x v="13"/>
    <n v="1215.92"/>
    <s v="US-2015-118997"/>
    <n v="1"/>
    <n v="8"/>
    <n v="0"/>
    <n v="316.13920000000007"/>
    <n v="0.55975208308209756"/>
  </r>
  <r>
    <x v="73"/>
    <x v="10"/>
    <s v="FUR-TA-10004442"/>
    <x v="1"/>
    <x v="13"/>
    <n v="172.11"/>
    <s v="CA-2015-121769"/>
    <n v="1"/>
    <n v="1"/>
    <n v="0.4"/>
    <n v="-94.660500000000013"/>
    <n v="0.55975208308209756"/>
  </r>
  <r>
    <x v="73"/>
    <x v="4"/>
    <s v="FUR-TA-10003748"/>
    <x v="1"/>
    <x v="13"/>
    <n v="99.591999999999999"/>
    <s v="CA-2015-150581"/>
    <n v="0"/>
    <n v="1"/>
    <n v="0.2"/>
    <n v="2.4897999999999989"/>
    <n v="0.55975208308209756"/>
  </r>
  <r>
    <x v="73"/>
    <x v="12"/>
    <s v="OFF-FA-10001883"/>
    <x v="0"/>
    <x v="7"/>
    <n v="49.792000000000002"/>
    <s v="US-2015-163797"/>
    <n v="1"/>
    <n v="8"/>
    <n v="0.2"/>
    <n v="-11.825600000000001"/>
    <n v="0.51168203684699509"/>
  </r>
  <r>
    <x v="73"/>
    <x v="12"/>
    <s v="OFF-PA-10004733"/>
    <x v="0"/>
    <x v="0"/>
    <n v="19.008000000000003"/>
    <s v="CA-2015-100363"/>
    <n v="1"/>
    <n v="3"/>
    <n v="0.2"/>
    <n v="6.8903999999999979"/>
    <n v="0.43613829632717294"/>
  </r>
  <r>
    <x v="73"/>
    <x v="12"/>
    <s v="OFF-FA-10000611"/>
    <x v="0"/>
    <x v="7"/>
    <n v="2.3679999999999999"/>
    <s v="CA-2015-100363"/>
    <n v="0"/>
    <n v="2"/>
    <n v="0.2"/>
    <n v="0.82879999999999987"/>
    <n v="0.51168203684699509"/>
  </r>
  <r>
    <x v="74"/>
    <x v="16"/>
    <s v="TEC-AC-10002001"/>
    <x v="2"/>
    <x v="9"/>
    <n v="383.97600000000006"/>
    <s v="US-2015-102715"/>
    <n v="1"/>
    <n v="3"/>
    <n v="0.2"/>
    <n v="81.59490000000001"/>
    <n v="0.52062335344040378"/>
  </r>
  <r>
    <x v="74"/>
    <x v="16"/>
    <s v="TEC-AC-10001874"/>
    <x v="2"/>
    <x v="9"/>
    <n v="335.94400000000002"/>
    <s v="US-2015-102715"/>
    <n v="0"/>
    <n v="7"/>
    <n v="0.2"/>
    <n v="41.992999999999995"/>
    <n v="0.52062335344040378"/>
  </r>
  <r>
    <x v="74"/>
    <x v="34"/>
    <s v="TEC-AC-10003399"/>
    <x v="2"/>
    <x v="9"/>
    <n v="217.44"/>
    <s v="CA-2015-110555"/>
    <n v="1"/>
    <n v="6"/>
    <n v="0"/>
    <n v="91.32480000000001"/>
    <n v="0.52062335344040378"/>
  </r>
  <r>
    <x v="74"/>
    <x v="0"/>
    <s v="TEC-PH-10001835"/>
    <x v="2"/>
    <x v="6"/>
    <n v="758.35200000000009"/>
    <s v="CA-2015-138940"/>
    <n v="1"/>
    <n v="6"/>
    <n v="0.2"/>
    <n v="265.42320000000001"/>
    <n v="0.41105220110552465"/>
  </r>
  <r>
    <x v="74"/>
    <x v="34"/>
    <s v="TEC-PH-10000586"/>
    <x v="2"/>
    <x v="6"/>
    <n v="105.584"/>
    <s v="CA-2015-110555"/>
    <n v="0"/>
    <n v="2"/>
    <n v="0.2"/>
    <n v="9.2386000000000053"/>
    <n v="0.41105220110552465"/>
  </r>
  <r>
    <x v="74"/>
    <x v="34"/>
    <s v="OFF-ST-10000876"/>
    <x v="0"/>
    <x v="1"/>
    <n v="87.08"/>
    <s v="CA-2015-110555"/>
    <n v="0"/>
    <n v="7"/>
    <n v="0"/>
    <n v="24.382400000000001"/>
    <n v="0.44610841445725197"/>
  </r>
  <r>
    <x v="74"/>
    <x v="16"/>
    <s v="OFF-PA-10000029"/>
    <x v="0"/>
    <x v="0"/>
    <n v="10.368000000000002"/>
    <s v="US-2015-102715"/>
    <n v="0"/>
    <n v="2"/>
    <n v="0.2"/>
    <n v="3.6288"/>
    <n v="0.43613829632717294"/>
  </r>
  <r>
    <x v="74"/>
    <x v="35"/>
    <s v="OFF-BI-10004817"/>
    <x v="0"/>
    <x v="3"/>
    <n v="9.5840000000000014"/>
    <s v="US-2015-121734"/>
    <n v="1"/>
    <n v="1"/>
    <n v="0.2"/>
    <n v="3.3543999999999996"/>
    <n v="0.46881743173671325"/>
  </r>
  <r>
    <x v="74"/>
    <x v="16"/>
    <s v="OFF-FA-10001332"/>
    <x v="0"/>
    <x v="7"/>
    <n v="6.911999999999999"/>
    <s v="US-2015-102715"/>
    <n v="0"/>
    <n v="3"/>
    <n v="0.2"/>
    <n v="2.3327999999999998"/>
    <n v="0.51168203684699509"/>
  </r>
  <r>
    <x v="75"/>
    <x v="4"/>
    <s v="TEC-PH-10001557"/>
    <x v="2"/>
    <x v="6"/>
    <n v="1075.088"/>
    <s v="CA-2015-154599"/>
    <n v="1"/>
    <n v="14"/>
    <n v="0.2"/>
    <n v="94.070199999999943"/>
    <n v="0.41105220110552465"/>
  </r>
  <r>
    <x v="75"/>
    <x v="4"/>
    <s v="TEC-PH-10000576"/>
    <x v="2"/>
    <x v="6"/>
    <n v="438.36800000000005"/>
    <s v="CA-2015-154599"/>
    <n v="0"/>
    <n v="4"/>
    <n v="0.2"/>
    <n v="38.357200000000006"/>
    <n v="0.41105220110552465"/>
  </r>
  <r>
    <x v="75"/>
    <x v="4"/>
    <s v="FUR-BO-10001337"/>
    <x v="1"/>
    <x v="10"/>
    <n v="308.49900000000002"/>
    <s v="CA-2015-154599"/>
    <n v="0"/>
    <n v="3"/>
    <n v="0.15"/>
    <n v="-18.146999999999998"/>
    <n v="0.5176847302647779"/>
  </r>
  <r>
    <x v="75"/>
    <x v="4"/>
    <s v="OFF-AR-10002987"/>
    <x v="0"/>
    <x v="4"/>
    <n v="39.68"/>
    <s v="CA-2015-142979"/>
    <n v="1"/>
    <n v="2"/>
    <n v="0"/>
    <n v="16.268800000000002"/>
    <n v="0.45632477063632687"/>
  </r>
  <r>
    <x v="75"/>
    <x v="18"/>
    <s v="OFF-PA-10000289"/>
    <x v="0"/>
    <x v="0"/>
    <n v="32.400000000000006"/>
    <s v="US-2015-158365"/>
    <n v="1"/>
    <n v="5"/>
    <n v="0"/>
    <n v="15.552000000000001"/>
    <n v="0.43613829632717294"/>
  </r>
  <r>
    <x v="75"/>
    <x v="4"/>
    <s v="OFF-BI-10002764"/>
    <x v="0"/>
    <x v="3"/>
    <n v="18.088000000000001"/>
    <s v="CA-2015-154599"/>
    <n v="0"/>
    <n v="7"/>
    <n v="0.2"/>
    <n v="6.5569000000000006"/>
    <n v="0.46881743173671325"/>
  </r>
  <r>
    <x v="76"/>
    <x v="2"/>
    <s v="OFF-BI-10003656"/>
    <x v="0"/>
    <x v="3"/>
    <n v="509.97000000000008"/>
    <s v="CA-2015-122336"/>
    <n v="1"/>
    <n v="10"/>
    <n v="0.7"/>
    <n v="-407.97599999999989"/>
    <n v="0.46881743173671325"/>
  </r>
  <r>
    <x v="76"/>
    <x v="2"/>
    <s v="TEC-PH-10000702"/>
    <x v="2"/>
    <x v="6"/>
    <n v="71.927999999999997"/>
    <s v="CA-2015-122336"/>
    <n v="0"/>
    <n v="12"/>
    <n v="0.4"/>
    <n v="8.3915999999999897"/>
    <n v="0.41105220110552465"/>
  </r>
  <r>
    <x v="76"/>
    <x v="2"/>
    <s v="OFF-FA-10002780"/>
    <x v="0"/>
    <x v="7"/>
    <n v="30.991999999999997"/>
    <s v="CA-2015-122336"/>
    <n v="0"/>
    <n v="13"/>
    <n v="0.2"/>
    <n v="10.072399999999996"/>
    <n v="0.51168203684699509"/>
  </r>
  <r>
    <x v="76"/>
    <x v="2"/>
    <s v="OFF-AR-10000122"/>
    <x v="0"/>
    <x v="4"/>
    <n v="17.856000000000002"/>
    <s v="CA-2015-122336"/>
    <n v="0"/>
    <n v="4"/>
    <n v="0.2"/>
    <n v="1.1159999999999979"/>
    <n v="0.45632477063632687"/>
  </r>
  <r>
    <x v="76"/>
    <x v="36"/>
    <s v="OFF-LA-10002368"/>
    <x v="0"/>
    <x v="2"/>
    <n v="7.83"/>
    <s v="CA-2015-167724"/>
    <n v="1"/>
    <n v="3"/>
    <n v="0"/>
    <n v="3.6017999999999999"/>
    <n v="0.4647369236065339"/>
  </r>
  <r>
    <x v="77"/>
    <x v="4"/>
    <s v="FUR-FU-10004091"/>
    <x v="1"/>
    <x v="8"/>
    <n v="187.76"/>
    <s v="US-2015-120740"/>
    <n v="1"/>
    <n v="4"/>
    <n v="0"/>
    <n v="76.9816"/>
    <n v="0.4595170286641902"/>
  </r>
  <r>
    <x v="77"/>
    <x v="4"/>
    <s v="OFF-AP-10000240"/>
    <x v="0"/>
    <x v="12"/>
    <n v="106.96"/>
    <s v="US-2015-120740"/>
    <n v="0"/>
    <n v="2"/>
    <n v="0"/>
    <n v="31.018399999999986"/>
    <n v="0.49507917887403441"/>
  </r>
  <r>
    <x v="78"/>
    <x v="25"/>
    <s v="OFF-AR-10003478"/>
    <x v="0"/>
    <x v="4"/>
    <n v="39.072000000000003"/>
    <s v="CA-2015-155208"/>
    <n v="1"/>
    <n v="6"/>
    <n v="0.2"/>
    <n v="9.7680000000000007"/>
    <n v="0.45632477063632687"/>
  </r>
  <r>
    <x v="79"/>
    <x v="0"/>
    <s v="TEC-AC-10000474"/>
    <x v="2"/>
    <x v="9"/>
    <n v="227.976"/>
    <s v="CA-2015-100678"/>
    <n v="1"/>
    <n v="3"/>
    <n v="0.2"/>
    <n v="28.496999999999957"/>
    <n v="0.52062335344040378"/>
  </r>
  <r>
    <x v="79"/>
    <x v="0"/>
    <s v="FUR-CH-10002602"/>
    <x v="1"/>
    <x v="5"/>
    <n v="317.05799999999999"/>
    <s v="CA-2015-100678"/>
    <n v="0"/>
    <n v="3"/>
    <n v="0.3"/>
    <n v="-18.117599999999996"/>
    <n v="0.46529189879902266"/>
  </r>
  <r>
    <x v="79"/>
    <x v="4"/>
    <s v="TEC-MA-10002859"/>
    <x v="2"/>
    <x v="15"/>
    <n v="287.96800000000002"/>
    <s v="CA-2015-110849"/>
    <n v="1"/>
    <n v="4"/>
    <n v="0.2"/>
    <n v="97.189199999999985"/>
    <n v="0.5183572270896134"/>
  </r>
  <r>
    <x v="79"/>
    <x v="0"/>
    <s v="OFF-EN-10000056"/>
    <x v="0"/>
    <x v="11"/>
    <n v="149.352"/>
    <s v="CA-2015-100678"/>
    <n v="0"/>
    <n v="3"/>
    <n v="0.2"/>
    <n v="50.40629999999998"/>
    <n v="0.44424167803735209"/>
  </r>
  <r>
    <x v="79"/>
    <x v="4"/>
    <s v="OFF-AR-10002375"/>
    <x v="0"/>
    <x v="4"/>
    <n v="13.12"/>
    <s v="CA-2015-110849"/>
    <n v="0"/>
    <n v="4"/>
    <n v="0"/>
    <n v="3.8047999999999984"/>
    <n v="0.45632477063632687"/>
  </r>
  <r>
    <x v="79"/>
    <x v="4"/>
    <s v="OFF-FA-10000134"/>
    <x v="0"/>
    <x v="7"/>
    <n v="11.62"/>
    <s v="CA-2015-110849"/>
    <n v="0"/>
    <n v="2"/>
    <n v="0"/>
    <n v="3.6021999999999998"/>
    <n v="0.51168203684699509"/>
  </r>
  <r>
    <x v="79"/>
    <x v="4"/>
    <s v="OFF-AR-10000657"/>
    <x v="0"/>
    <x v="4"/>
    <n v="10.75"/>
    <s v="CA-2015-110849"/>
    <n v="0"/>
    <n v="5"/>
    <n v="0"/>
    <n v="3.547499999999999"/>
    <n v="0.45632477063632687"/>
  </r>
  <r>
    <x v="79"/>
    <x v="0"/>
    <s v="OFF-AR-10001868"/>
    <x v="0"/>
    <x v="4"/>
    <n v="2.6880000000000002"/>
    <s v="CA-2015-100678"/>
    <n v="0"/>
    <n v="2"/>
    <n v="0.2"/>
    <n v="1.008"/>
    <n v="0.45632477063632687"/>
  </r>
  <r>
    <x v="80"/>
    <x v="4"/>
    <s v="FUR-FU-10004017"/>
    <x v="1"/>
    <x v="8"/>
    <n v="76.14"/>
    <s v="CA-2015-169460"/>
    <n v="1"/>
    <n v="3"/>
    <n v="0"/>
    <n v="26.648999999999997"/>
    <n v="0.4595170286641902"/>
  </r>
  <r>
    <x v="80"/>
    <x v="6"/>
    <s v="OFF-PA-10001569"/>
    <x v="0"/>
    <x v="0"/>
    <n v="71.28"/>
    <s v="CA-2015-158470"/>
    <n v="1"/>
    <n v="11"/>
    <n v="0"/>
    <n v="34.214400000000005"/>
    <n v="0.43613829632717294"/>
  </r>
  <r>
    <x v="80"/>
    <x v="6"/>
    <s v="OFF-BI-10003638"/>
    <x v="0"/>
    <x v="3"/>
    <n v="58.050000000000004"/>
    <s v="CA-2015-158470"/>
    <n v="0"/>
    <n v="3"/>
    <n v="0"/>
    <n v="26.702999999999999"/>
    <n v="0.46881743173671325"/>
  </r>
  <r>
    <x v="81"/>
    <x v="0"/>
    <s v="FUR-TA-10001705"/>
    <x v="1"/>
    <x v="13"/>
    <n v="744.09999999999991"/>
    <s v="CA-2015-134572"/>
    <n v="1"/>
    <n v="5"/>
    <n v="0.3"/>
    <n v="-95.670000000000044"/>
    <n v="0.55975208308209756"/>
  </r>
  <r>
    <x v="81"/>
    <x v="0"/>
    <s v="FUR-TA-10004442"/>
    <x v="1"/>
    <x v="13"/>
    <n v="401.59000000000003"/>
    <s v="CA-2015-134572"/>
    <n v="0"/>
    <n v="2"/>
    <n v="0.3"/>
    <n v="-131.95100000000002"/>
    <n v="0.55975208308209756"/>
  </r>
  <r>
    <x v="81"/>
    <x v="4"/>
    <s v="FUR-FU-10000409"/>
    <x v="1"/>
    <x v="8"/>
    <n v="59.92"/>
    <s v="CA-2015-101462"/>
    <n v="1"/>
    <n v="4"/>
    <n v="0"/>
    <n v="27.563200000000002"/>
    <n v="0.4595170286641902"/>
  </r>
  <r>
    <x v="81"/>
    <x v="0"/>
    <s v="OFF-ST-10004634"/>
    <x v="0"/>
    <x v="1"/>
    <n v="44.840000000000011"/>
    <s v="CA-2015-134572"/>
    <n v="0"/>
    <n v="5"/>
    <n v="0.2"/>
    <n v="5.6049999999999951"/>
    <n v="0.44610841445725197"/>
  </r>
  <r>
    <x v="82"/>
    <x v="3"/>
    <s v="OFF-ST-10002574"/>
    <x v="0"/>
    <x v="1"/>
    <n v="828.83999999999992"/>
    <s v="CA-2015-136336"/>
    <n v="1"/>
    <n v="6"/>
    <n v="0"/>
    <n v="0"/>
    <n v="0.44610841445725197"/>
  </r>
  <r>
    <x v="82"/>
    <x v="4"/>
    <s v="OFF-BI-10002976"/>
    <x v="0"/>
    <x v="3"/>
    <n v="16.520000000000003"/>
    <s v="CA-2015-158064"/>
    <n v="1"/>
    <n v="5"/>
    <n v="0.2"/>
    <n v="5.5754999999999999"/>
    <n v="0.46881743173671325"/>
  </r>
  <r>
    <x v="83"/>
    <x v="20"/>
    <s v="OFF-EN-10004773"/>
    <x v="0"/>
    <x v="11"/>
    <n v="247.84"/>
    <s v="CA-2015-122070"/>
    <n v="1"/>
    <n v="8"/>
    <n v="0"/>
    <n v="121.44159999999999"/>
    <n v="0.44424167803735209"/>
  </r>
  <r>
    <x v="83"/>
    <x v="20"/>
    <s v="OFF-BI-10004970"/>
    <x v="0"/>
    <x v="3"/>
    <n v="9.9120000000000008"/>
    <s v="CA-2015-122070"/>
    <n v="0"/>
    <n v="3"/>
    <n v="0.2"/>
    <n v="3.3452999999999995"/>
    <n v="0.46881743173671325"/>
  </r>
  <r>
    <x v="84"/>
    <x v="10"/>
    <s v="FUR-CH-10002965"/>
    <x v="1"/>
    <x v="5"/>
    <n v="281.37199999999996"/>
    <s v="US-2015-150119"/>
    <n v="1"/>
    <n v="2"/>
    <n v="0.3"/>
    <n v="-12.058799999999991"/>
    <n v="0.46529189879902266"/>
  </r>
  <r>
    <x v="84"/>
    <x v="10"/>
    <s v="FUR-CH-10002965"/>
    <x v="1"/>
    <x v="5"/>
    <n v="281.37199999999996"/>
    <s v="US-2015-150119"/>
    <n v="0"/>
    <n v="2"/>
    <n v="0.3"/>
    <n v="-12.058799999999991"/>
    <n v="0.46529189879902266"/>
  </r>
  <r>
    <x v="84"/>
    <x v="4"/>
    <s v="OFF-PA-10001878"/>
    <x v="0"/>
    <x v="0"/>
    <n v="48.91"/>
    <s v="CA-2015-111857"/>
    <n v="1"/>
    <n v="1"/>
    <n v="0"/>
    <n v="22.987699999999997"/>
    <n v="0.43613829632717294"/>
  </r>
  <r>
    <x v="84"/>
    <x v="10"/>
    <s v="FUR-FU-10002191"/>
    <x v="1"/>
    <x v="8"/>
    <n v="22.336000000000002"/>
    <s v="US-2015-150119"/>
    <n v="0"/>
    <n v="4"/>
    <n v="0.2"/>
    <n v="7.8175999999999997"/>
    <n v="0.4595170286641902"/>
  </r>
  <r>
    <x v="84"/>
    <x v="10"/>
    <s v="OFF-BI-10000145"/>
    <x v="0"/>
    <x v="3"/>
    <n v="7.4880000000000013"/>
    <s v="US-2015-150119"/>
    <n v="0"/>
    <n v="8"/>
    <n v="0.7"/>
    <n v="-5.2415999999999983"/>
    <n v="0.46881743173671325"/>
  </r>
  <r>
    <x v="84"/>
    <x v="2"/>
    <s v="OFF-BI-10004876"/>
    <x v="0"/>
    <x v="3"/>
    <n v="2.5020000000000002"/>
    <s v="US-2015-112564"/>
    <n v="1"/>
    <n v="3"/>
    <n v="0.7"/>
    <n v="-1.7513999999999994"/>
    <n v="0.46881743173671325"/>
  </r>
  <r>
    <x v="85"/>
    <x v="4"/>
    <s v="FUR-CH-10003973"/>
    <x v="1"/>
    <x v="5"/>
    <n v="1487.04"/>
    <s v="CA-2015-166954"/>
    <n v="1"/>
    <n v="5"/>
    <n v="0.2"/>
    <n v="148.70400000000006"/>
    <n v="0.46529189879902266"/>
  </r>
  <r>
    <x v="85"/>
    <x v="4"/>
    <s v="FUR-FU-10003708"/>
    <x v="1"/>
    <x v="8"/>
    <n v="303.25"/>
    <s v="CA-2015-166954"/>
    <n v="0"/>
    <n v="5"/>
    <n v="0"/>
    <n v="63.682499999999997"/>
    <n v="0.4595170286641902"/>
  </r>
  <r>
    <x v="85"/>
    <x v="25"/>
    <s v="TEC-PH-10004531"/>
    <x v="2"/>
    <x v="6"/>
    <n v="302.37599999999998"/>
    <s v="CA-2015-110100"/>
    <n v="1"/>
    <n v="3"/>
    <n v="0.2"/>
    <n v="37.796999999999997"/>
    <n v="0.41105220110552465"/>
  </r>
  <r>
    <x v="85"/>
    <x v="4"/>
    <s v="OFF-AP-10001391"/>
    <x v="0"/>
    <x v="12"/>
    <n v="270.71999999999997"/>
    <s v="CA-2015-166954"/>
    <n v="0"/>
    <n v="3"/>
    <n v="0"/>
    <n v="78.508799999999965"/>
    <n v="0.49507917887403441"/>
  </r>
  <r>
    <x v="85"/>
    <x v="0"/>
    <s v="OFF-PA-10003543"/>
    <x v="0"/>
    <x v="0"/>
    <n v="10.368000000000002"/>
    <s v="US-2015-157406"/>
    <n v="1"/>
    <n v="2"/>
    <n v="0.2"/>
    <n v="3.6288"/>
    <n v="0.43613829632717294"/>
  </r>
  <r>
    <x v="85"/>
    <x v="0"/>
    <s v="OFF-AR-10002221"/>
    <x v="0"/>
    <x v="4"/>
    <n v="6.24"/>
    <s v="US-2015-157406"/>
    <n v="0"/>
    <n v="3"/>
    <n v="0.2"/>
    <n v="0.54600000000000071"/>
    <n v="0.45632477063632687"/>
  </r>
  <r>
    <x v="86"/>
    <x v="4"/>
    <s v="FUR-CH-10004886"/>
    <x v="1"/>
    <x v="5"/>
    <n v="230.28000000000003"/>
    <s v="CA-2015-147298"/>
    <n v="1"/>
    <n v="3"/>
    <n v="0.2"/>
    <n v="23.027999999999992"/>
    <n v="0.46529189879902266"/>
  </r>
  <r>
    <x v="86"/>
    <x v="4"/>
    <s v="OFF-AR-10003504"/>
    <x v="0"/>
    <x v="4"/>
    <n v="21.400000000000002"/>
    <s v="CA-2015-116785"/>
    <n v="1"/>
    <n v="5"/>
    <n v="0"/>
    <n v="6.2059999999999977"/>
    <n v="0.45632477063632687"/>
  </r>
  <r>
    <x v="86"/>
    <x v="4"/>
    <s v="OFF-BI-10001525"/>
    <x v="0"/>
    <x v="3"/>
    <n v="18.288"/>
    <s v="CA-2015-147298"/>
    <n v="0"/>
    <n v="6"/>
    <n v="0.2"/>
    <n v="5.714999999999999"/>
    <n v="0.46881743173671325"/>
  </r>
  <r>
    <x v="86"/>
    <x v="4"/>
    <s v="OFF-LA-10000305"/>
    <x v="0"/>
    <x v="2"/>
    <n v="12.6"/>
    <s v="CA-2015-116785"/>
    <n v="0"/>
    <n v="2"/>
    <n v="0"/>
    <n v="5.7959999999999994"/>
    <n v="0.4647369236065339"/>
  </r>
  <r>
    <x v="87"/>
    <x v="4"/>
    <s v="TEC-PH-10001459"/>
    <x v="2"/>
    <x v="6"/>
    <n v="1679.96"/>
    <s v="CA-2015-131387"/>
    <n v="1"/>
    <n v="5"/>
    <n v="0.2"/>
    <n v="125.99700000000007"/>
    <n v="0.41105220110552465"/>
  </r>
  <r>
    <x v="87"/>
    <x v="20"/>
    <s v="TEC-AC-10000736"/>
    <x v="2"/>
    <x v="9"/>
    <n v="159.97999999999999"/>
    <s v="CA-2015-132983"/>
    <n v="1"/>
    <n v="2"/>
    <n v="0"/>
    <n v="57.592799999999997"/>
    <n v="0.52062335344040378"/>
  </r>
  <r>
    <x v="87"/>
    <x v="36"/>
    <s v="OFF-ST-10000877"/>
    <x v="0"/>
    <x v="1"/>
    <n v="497.61"/>
    <s v="CA-2015-118976"/>
    <n v="1"/>
    <n v="9"/>
    <n v="0"/>
    <n v="129.37860000000001"/>
    <n v="0.44610841445725197"/>
  </r>
  <r>
    <x v="87"/>
    <x v="10"/>
    <s v="OFF-ST-10001128"/>
    <x v="0"/>
    <x v="1"/>
    <n v="177.56800000000001"/>
    <s v="CA-2015-140228"/>
    <n v="1"/>
    <n v="2"/>
    <n v="0.2"/>
    <n v="-37.733199999999989"/>
    <n v="0.44610841445725197"/>
  </r>
  <r>
    <x v="87"/>
    <x v="10"/>
    <s v="OFF-ST-10002214"/>
    <x v="0"/>
    <x v="1"/>
    <n v="27.096"/>
    <s v="CA-2015-140228"/>
    <n v="0"/>
    <n v="3"/>
    <n v="0.2"/>
    <n v="2.0321999999999987"/>
    <n v="0.44610841445725197"/>
  </r>
  <r>
    <x v="87"/>
    <x v="36"/>
    <s v="OFF-BI-10001628"/>
    <x v="0"/>
    <x v="3"/>
    <n v="20.86"/>
    <s v="CA-2015-118976"/>
    <n v="0"/>
    <n v="2"/>
    <n v="0"/>
    <n v="9.3869999999999987"/>
    <n v="0.46881743173671325"/>
  </r>
  <r>
    <x v="87"/>
    <x v="10"/>
    <s v="OFF-LA-10001613"/>
    <x v="0"/>
    <x v="2"/>
    <n v="6.911999999999999"/>
    <s v="CA-2015-140228"/>
    <n v="0"/>
    <n v="3"/>
    <n v="0.2"/>
    <n v="2.5056000000000003"/>
    <n v="0.4647369236065339"/>
  </r>
  <r>
    <x v="87"/>
    <x v="36"/>
    <s v="OFF-AR-10004752"/>
    <x v="0"/>
    <x v="4"/>
    <n v="5.34"/>
    <s v="CA-2015-118976"/>
    <n v="0"/>
    <n v="2"/>
    <n v="0"/>
    <n v="1.4952000000000001"/>
    <n v="0.45632477063632687"/>
  </r>
  <r>
    <x v="87"/>
    <x v="36"/>
    <s v="OFF-LA-10000452"/>
    <x v="0"/>
    <x v="2"/>
    <n v="3.15"/>
    <s v="CA-2015-118976"/>
    <n v="0"/>
    <n v="1"/>
    <n v="0"/>
    <n v="1.512"/>
    <n v="0.4647369236065339"/>
  </r>
  <r>
    <x v="88"/>
    <x v="15"/>
    <s v="FUR-CH-10001394"/>
    <x v="1"/>
    <x v="5"/>
    <n v="561.58400000000006"/>
    <s v="CA-2015-107811"/>
    <n v="1"/>
    <n v="2"/>
    <n v="0.2"/>
    <n v="70.197999999999922"/>
    <n v="0.46529189879902266"/>
  </r>
  <r>
    <x v="88"/>
    <x v="15"/>
    <s v="OFF-ST-10000798"/>
    <x v="0"/>
    <x v="1"/>
    <n v="99.920000000000016"/>
    <s v="CA-2015-107811"/>
    <n v="0"/>
    <n v="5"/>
    <n v="0.2"/>
    <n v="-1.249000000000013"/>
    <n v="0.44610841445725197"/>
  </r>
  <r>
    <x v="88"/>
    <x v="8"/>
    <s v="FUR-CH-10002304"/>
    <x v="1"/>
    <x v="5"/>
    <n v="51.96"/>
    <s v="CA-2015-142727"/>
    <n v="1"/>
    <n v="2"/>
    <n v="0"/>
    <n v="12.990000000000002"/>
    <n v="0.46529189879902266"/>
  </r>
  <r>
    <x v="88"/>
    <x v="7"/>
    <s v="TEC-PH-10000376"/>
    <x v="2"/>
    <x v="6"/>
    <n v="19.98"/>
    <s v="CA-2015-118304"/>
    <n v="1"/>
    <n v="2"/>
    <n v="0"/>
    <n v="5.1948000000000008"/>
    <n v="0.41105220110552465"/>
  </r>
  <r>
    <x v="88"/>
    <x v="8"/>
    <s v="OFF-BI-10000136"/>
    <x v="0"/>
    <x v="3"/>
    <n v="17.940000000000001"/>
    <s v="CA-2015-142727"/>
    <n v="0"/>
    <n v="3"/>
    <n v="0"/>
    <n v="8.6112000000000002"/>
    <n v="0.46881743173671325"/>
  </r>
  <r>
    <x v="88"/>
    <x v="20"/>
    <s v="FUR-FU-10001424"/>
    <x v="1"/>
    <x v="8"/>
    <n v="17.46"/>
    <s v="CA-2015-134061"/>
    <n v="1"/>
    <n v="2"/>
    <n v="0"/>
    <n v="5.936399999999999"/>
    <n v="0.4595170286641902"/>
  </r>
  <r>
    <x v="89"/>
    <x v="29"/>
    <s v="TEC-AC-10002550"/>
    <x v="2"/>
    <x v="9"/>
    <n v="47.79"/>
    <s v="CA-2015-156006"/>
    <n v="1"/>
    <n v="3"/>
    <n v="0"/>
    <n v="16.2486"/>
    <n v="0.52062335344040378"/>
  </r>
  <r>
    <x v="89"/>
    <x v="3"/>
    <s v="OFF-ST-10000585"/>
    <x v="0"/>
    <x v="1"/>
    <n v="826"/>
    <s v="CA-2015-160094"/>
    <n v="1"/>
    <n v="5"/>
    <n v="0"/>
    <n v="214.76"/>
    <n v="0.44610841445725197"/>
  </r>
  <r>
    <x v="89"/>
    <x v="3"/>
    <s v="OFF-AR-10004010"/>
    <x v="0"/>
    <x v="4"/>
    <n v="174.95000000000002"/>
    <s v="CA-2015-160094"/>
    <n v="0"/>
    <n v="5"/>
    <n v="0"/>
    <n v="45.487000000000002"/>
    <n v="0.45632477063632687"/>
  </r>
  <r>
    <x v="90"/>
    <x v="16"/>
    <s v="TEC-CO-10004202"/>
    <x v="2"/>
    <x v="16"/>
    <n v="479.98400000000004"/>
    <s v="CA-2015-124618"/>
    <n v="1"/>
    <n v="2"/>
    <n v="0.2"/>
    <n v="89.996999999999986"/>
    <n v="0.55185675810753509"/>
  </r>
  <r>
    <x v="90"/>
    <x v="10"/>
    <s v="OFF-AP-10003971"/>
    <x v="0"/>
    <x v="12"/>
    <n v="26.136000000000003"/>
    <s v="CA-2015-115056"/>
    <n v="1"/>
    <n v="3"/>
    <n v="0.2"/>
    <n v="1.9602000000000004"/>
    <n v="0.49507917887403441"/>
  </r>
  <r>
    <x v="91"/>
    <x v="20"/>
    <s v="OFF-BI-10004828"/>
    <x v="0"/>
    <x v="3"/>
    <n v="40.176000000000002"/>
    <s v="CA-2015-135755"/>
    <n v="1"/>
    <n v="3"/>
    <n v="0.2"/>
    <n v="14.563799999999997"/>
    <n v="0.46881743173671325"/>
  </r>
  <r>
    <x v="91"/>
    <x v="21"/>
    <s v="OFF-LA-10002195"/>
    <x v="0"/>
    <x v="2"/>
    <n v="21.560000000000002"/>
    <s v="CA-2015-130274"/>
    <n v="1"/>
    <n v="7"/>
    <n v="0"/>
    <n v="10.348799999999999"/>
    <n v="0.4647369236065339"/>
  </r>
  <r>
    <x v="91"/>
    <x v="20"/>
    <s v="OFF-BI-10003981"/>
    <x v="0"/>
    <x v="3"/>
    <n v="10.896000000000001"/>
    <s v="CA-2015-135755"/>
    <n v="0"/>
    <n v="3"/>
    <n v="0.2"/>
    <n v="3.9497999999999998"/>
    <n v="0.46881743173671325"/>
  </r>
  <r>
    <x v="92"/>
    <x v="22"/>
    <s v="OFF-AP-10000696"/>
    <x v="0"/>
    <x v="12"/>
    <n v="57.68"/>
    <s v="US-2015-148194"/>
    <n v="1"/>
    <n v="4"/>
    <n v="0"/>
    <n v="19.034399999999998"/>
    <n v="0.49507917887403441"/>
  </r>
  <r>
    <x v="92"/>
    <x v="14"/>
    <s v="OFF-BI-10001294"/>
    <x v="0"/>
    <x v="3"/>
    <n v="46.8"/>
    <s v="CA-2015-117709"/>
    <n v="1"/>
    <n v="4"/>
    <n v="0"/>
    <n v="21.059999999999995"/>
    <n v="0.46881743173671325"/>
  </r>
  <r>
    <x v="92"/>
    <x v="0"/>
    <s v="OFF-AR-10001725"/>
    <x v="0"/>
    <x v="4"/>
    <n v="37.839999999999996"/>
    <s v="CA-2015-111899"/>
    <n v="1"/>
    <n v="2"/>
    <n v="0.2"/>
    <n v="2.8380000000000027"/>
    <n v="0.45632477063632687"/>
  </r>
  <r>
    <x v="92"/>
    <x v="37"/>
    <s v="FUR-FU-10001473"/>
    <x v="1"/>
    <x v="8"/>
    <n v="27.46"/>
    <s v="CA-2015-155271"/>
    <n v="1"/>
    <n v="2"/>
    <n v="0"/>
    <n v="9.8856000000000002"/>
    <n v="0.4595170286641902"/>
  </r>
  <r>
    <x v="92"/>
    <x v="22"/>
    <s v="FUR-FU-10001852"/>
    <x v="1"/>
    <x v="8"/>
    <n v="12.18"/>
    <s v="US-2015-148194"/>
    <n v="0"/>
    <n v="7"/>
    <n v="0"/>
    <n v="3.8975999999999997"/>
    <n v="0.4595170286641902"/>
  </r>
  <r>
    <x v="92"/>
    <x v="0"/>
    <s v="OFF-FA-10000840"/>
    <x v="0"/>
    <x v="7"/>
    <n v="5.4719999999999995"/>
    <s v="CA-2015-111899"/>
    <n v="0"/>
    <n v="6"/>
    <n v="0.2"/>
    <n v="1.8467999999999996"/>
    <n v="0.51168203684699509"/>
  </r>
  <r>
    <x v="93"/>
    <x v="0"/>
    <s v="FUR-CH-10001146"/>
    <x v="1"/>
    <x v="5"/>
    <n v="127.869"/>
    <s v="CA-2015-110219"/>
    <n v="1"/>
    <n v="3"/>
    <n v="0.3"/>
    <n v="-9.1335000000000122"/>
    <n v="0.46529189879902266"/>
  </r>
  <r>
    <x v="93"/>
    <x v="1"/>
    <s v="OFF-ST-10003442"/>
    <x v="0"/>
    <x v="1"/>
    <n v="45.248000000000005"/>
    <s v="CA-2015-160738"/>
    <n v="1"/>
    <n v="2"/>
    <n v="0.2"/>
    <n v="3.9591999999999992"/>
    <n v="0.44610841445725197"/>
  </r>
  <r>
    <x v="93"/>
    <x v="6"/>
    <s v="OFF-PA-10000474"/>
    <x v="0"/>
    <x v="0"/>
    <n v="35.44"/>
    <s v="CA-2015-111934"/>
    <n v="1"/>
    <n v="1"/>
    <n v="0"/>
    <n v="16.656799999999997"/>
    <n v="0.43613829632717294"/>
  </r>
  <r>
    <x v="93"/>
    <x v="3"/>
    <s v="OFF-PA-10001363"/>
    <x v="0"/>
    <x v="0"/>
    <n v="24.56"/>
    <s v="CA-2015-166457"/>
    <n v="1"/>
    <n v="2"/>
    <n v="0"/>
    <n v="11.543199999999999"/>
    <n v="0.43613829632717294"/>
  </r>
  <r>
    <x v="93"/>
    <x v="6"/>
    <s v="OFF-BI-10004364"/>
    <x v="0"/>
    <x v="3"/>
    <n v="11.88"/>
    <s v="CA-2015-111934"/>
    <n v="0"/>
    <n v="2"/>
    <n v="0"/>
    <n v="5.3460000000000001"/>
    <n v="0.46881743173671325"/>
  </r>
  <r>
    <x v="93"/>
    <x v="3"/>
    <s v="OFF-PA-10003016"/>
    <x v="0"/>
    <x v="0"/>
    <n v="9.42"/>
    <s v="CA-2015-166457"/>
    <n v="0"/>
    <n v="3"/>
    <n v="0"/>
    <n v="4.238999999999999"/>
    <n v="0.43613829632717294"/>
  </r>
  <r>
    <x v="93"/>
    <x v="3"/>
    <s v="OFF-AR-10003651"/>
    <x v="0"/>
    <x v="4"/>
    <n v="6.56"/>
    <s v="CA-2015-166457"/>
    <n v="0"/>
    <n v="2"/>
    <n v="0"/>
    <n v="1.9023999999999992"/>
    <n v="0.45632477063632687"/>
  </r>
  <r>
    <x v="94"/>
    <x v="4"/>
    <s v="OFF-BI-10003684"/>
    <x v="0"/>
    <x v="3"/>
    <n v="140.73599999999999"/>
    <s v="CA-2015-121664"/>
    <n v="1"/>
    <n v="8"/>
    <n v="0.2"/>
    <n v="52.775999999999996"/>
    <n v="0.46881743173671325"/>
  </r>
  <r>
    <x v="94"/>
    <x v="4"/>
    <s v="OFF-AR-10001897"/>
    <x v="0"/>
    <x v="4"/>
    <n v="107.94"/>
    <s v="US-2015-154879"/>
    <n v="1"/>
    <n v="6"/>
    <n v="0"/>
    <n v="30.223200000000002"/>
    <n v="0.45632477063632687"/>
  </r>
  <r>
    <x v="94"/>
    <x v="4"/>
    <s v="OFF-LA-10004425"/>
    <x v="0"/>
    <x v="2"/>
    <n v="5.78"/>
    <s v="US-2015-154879"/>
    <n v="0"/>
    <n v="2"/>
    <n v="0"/>
    <n v="2.7166000000000001"/>
    <n v="0.4647369236065339"/>
  </r>
  <r>
    <x v="95"/>
    <x v="32"/>
    <s v="FUR-CH-10004675"/>
    <x v="1"/>
    <x v="5"/>
    <n v="872.32"/>
    <s v="CA-2015-166086"/>
    <n v="1"/>
    <n v="4"/>
    <n v="0"/>
    <n v="244.24959999999999"/>
    <n v="0.46529189879902266"/>
  </r>
  <r>
    <x v="95"/>
    <x v="32"/>
    <s v="FUR-TA-10003469"/>
    <x v="1"/>
    <x v="13"/>
    <n v="194.25"/>
    <s v="CA-2015-166086"/>
    <n v="0"/>
    <n v="2"/>
    <n v="0.3"/>
    <n v="-38.849999999999994"/>
    <n v="0.55975208308209756"/>
  </r>
  <r>
    <x v="95"/>
    <x v="32"/>
    <s v="OFF-BI-10001078"/>
    <x v="0"/>
    <x v="3"/>
    <n v="16.14"/>
    <s v="CA-2015-166086"/>
    <n v="0"/>
    <n v="3"/>
    <n v="0"/>
    <n v="7.9085999999999999"/>
    <n v="0.46881743173671325"/>
  </r>
  <r>
    <x v="95"/>
    <x v="32"/>
    <s v="OFF-AR-10002578"/>
    <x v="0"/>
    <x v="4"/>
    <n v="8.64"/>
    <s v="CA-2015-166086"/>
    <n v="0"/>
    <n v="3"/>
    <n v="0"/>
    <n v="2.5055999999999998"/>
    <n v="0.45632477063632687"/>
  </r>
  <r>
    <x v="96"/>
    <x v="2"/>
    <s v="TEC-CO-10001449"/>
    <x v="2"/>
    <x v="16"/>
    <n v="1799.9699999999998"/>
    <s v="CA-2015-116666"/>
    <n v="1"/>
    <n v="5"/>
    <n v="0.4"/>
    <n v="239.99600000000009"/>
    <n v="0.55185675810753509"/>
  </r>
  <r>
    <x v="97"/>
    <x v="4"/>
    <s v="TEC-AC-10000109"/>
    <x v="2"/>
    <x v="9"/>
    <n v="167.97"/>
    <s v="US-2015-102071"/>
    <n v="1"/>
    <n v="3"/>
    <n v="0"/>
    <n v="40.31280000000001"/>
    <n v="0.52062335344040378"/>
  </r>
  <r>
    <x v="97"/>
    <x v="4"/>
    <s v="TEC-AC-10003441"/>
    <x v="2"/>
    <x v="9"/>
    <n v="67.8"/>
    <s v="US-2015-102071"/>
    <n v="0"/>
    <n v="4"/>
    <n v="0"/>
    <n v="4.0679999999999978"/>
    <n v="0.52062335344040378"/>
  </r>
  <r>
    <x v="97"/>
    <x v="3"/>
    <s v="OFF-ST-10000107"/>
    <x v="0"/>
    <x v="1"/>
    <n v="83.25"/>
    <s v="CA-2015-158771"/>
    <n v="1"/>
    <n v="3"/>
    <n v="0"/>
    <n v="14.984999999999992"/>
    <n v="0.44610841445725197"/>
  </r>
  <r>
    <x v="97"/>
    <x v="3"/>
    <s v="OFF-PA-10002689"/>
    <x v="0"/>
    <x v="0"/>
    <n v="45.36"/>
    <s v="CA-2015-158771"/>
    <n v="0"/>
    <n v="7"/>
    <n v="0"/>
    <n v="21.772800000000004"/>
    <n v="0.43613829632717294"/>
  </r>
  <r>
    <x v="97"/>
    <x v="3"/>
    <s v="OFF-LA-10003121"/>
    <x v="0"/>
    <x v="2"/>
    <n v="20.65"/>
    <s v="CA-2015-158771"/>
    <n v="0"/>
    <n v="5"/>
    <n v="0"/>
    <n v="9.4989999999999988"/>
    <n v="0.4647369236065339"/>
  </r>
  <r>
    <x v="97"/>
    <x v="3"/>
    <s v="OFF-LA-10001641"/>
    <x v="0"/>
    <x v="2"/>
    <n v="9.4499999999999993"/>
    <s v="CA-2015-158771"/>
    <n v="0"/>
    <n v="3"/>
    <n v="0"/>
    <n v="4.5359999999999996"/>
    <n v="0.4647369236065339"/>
  </r>
  <r>
    <x v="98"/>
    <x v="4"/>
    <s v="TEC-PH-10001817"/>
    <x v="2"/>
    <x v="6"/>
    <n v="1432.0000000000002"/>
    <s v="CA-2015-103310"/>
    <n v="1"/>
    <n v="5"/>
    <n v="0.2"/>
    <n v="125.30000000000007"/>
    <n v="0.41105220110552465"/>
  </r>
  <r>
    <x v="98"/>
    <x v="2"/>
    <s v="FUR-BO-10004467"/>
    <x v="1"/>
    <x v="10"/>
    <n v="349.96499999999997"/>
    <s v="CA-2015-114181"/>
    <n v="1"/>
    <n v="7"/>
    <n v="0.5"/>
    <n v="-216.97830000000002"/>
    <n v="0.5176847302647779"/>
  </r>
  <r>
    <x v="98"/>
    <x v="4"/>
    <s v="FUR-CH-10002320"/>
    <x v="1"/>
    <x v="5"/>
    <n v="256.78400000000005"/>
    <s v="CA-2015-103310"/>
    <n v="0"/>
    <n v="1"/>
    <n v="0.2"/>
    <n v="32.097999999999971"/>
    <n v="0.46529189879902266"/>
  </r>
  <r>
    <x v="98"/>
    <x v="22"/>
    <s v="OFF-EN-10001434"/>
    <x v="0"/>
    <x v="11"/>
    <n v="158.13"/>
    <s v="CA-2015-159709"/>
    <n v="1"/>
    <n v="3"/>
    <n v="0"/>
    <n v="77.483699999999999"/>
    <n v="0.44424167803735209"/>
  </r>
  <r>
    <x v="98"/>
    <x v="22"/>
    <s v="TEC-PH-10003988"/>
    <x v="2"/>
    <x v="6"/>
    <n v="43.6"/>
    <s v="CA-2015-159709"/>
    <n v="0"/>
    <n v="5"/>
    <n v="0.2"/>
    <n v="4.3600000000000012"/>
    <n v="0.41105220110552465"/>
  </r>
  <r>
    <x v="98"/>
    <x v="4"/>
    <s v="OFF-SU-10004737"/>
    <x v="0"/>
    <x v="14"/>
    <n v="41.04"/>
    <s v="CA-2015-103310"/>
    <n v="0"/>
    <n v="6"/>
    <n v="0"/>
    <n v="11.0808"/>
    <n v="0.53938093436526824"/>
  </r>
  <r>
    <x v="98"/>
    <x v="4"/>
    <s v="OFF-PA-10004353"/>
    <x v="0"/>
    <x v="0"/>
    <n v="39.96"/>
    <s v="CA-2015-103310"/>
    <n v="0"/>
    <n v="2"/>
    <n v="0"/>
    <n v="19.180800000000001"/>
    <n v="0.43613829632717294"/>
  </r>
  <r>
    <x v="98"/>
    <x v="2"/>
    <s v="OFF-AR-10000716"/>
    <x v="0"/>
    <x v="4"/>
    <n v="22.32"/>
    <s v="CA-2015-114181"/>
    <n v="0"/>
    <n v="5"/>
    <n v="0.2"/>
    <n v="5.3010000000000002"/>
    <n v="0.45632477063632687"/>
  </r>
  <r>
    <x v="99"/>
    <x v="0"/>
    <s v="FUR-CH-10000015"/>
    <x v="1"/>
    <x v="5"/>
    <n v="1212.9599999999998"/>
    <s v="CA-2015-152100"/>
    <n v="1"/>
    <n v="8"/>
    <n v="0.3"/>
    <n v="-69.311999999999898"/>
    <n v="0.46529189879902266"/>
  </r>
  <r>
    <x v="99"/>
    <x v="0"/>
    <s v="TEC-AC-10001465"/>
    <x v="2"/>
    <x v="9"/>
    <n v="58.112000000000002"/>
    <s v="CA-2015-103849"/>
    <n v="1"/>
    <n v="2"/>
    <n v="0.2"/>
    <n v="7.263999999999994"/>
    <n v="0.52062335344040378"/>
  </r>
  <r>
    <x v="99"/>
    <x v="0"/>
    <s v="TEC-AC-10001013"/>
    <x v="2"/>
    <x v="9"/>
    <n v="46.864000000000004"/>
    <s v="CA-2015-139017"/>
    <n v="1"/>
    <n v="2"/>
    <n v="0.2"/>
    <n v="7.615399999999994"/>
    <n v="0.52062335344040378"/>
  </r>
  <r>
    <x v="99"/>
    <x v="1"/>
    <s v="OFF-BI-10002026"/>
    <x v="0"/>
    <x v="3"/>
    <n v="104.57999999999998"/>
    <s v="CA-2015-119172"/>
    <n v="1"/>
    <n v="9"/>
    <n v="0.8"/>
    <n v="-172.55700000000007"/>
    <n v="0.46881743173671325"/>
  </r>
  <r>
    <x v="99"/>
    <x v="0"/>
    <s v="TEC-PH-10002597"/>
    <x v="2"/>
    <x v="6"/>
    <n v="100.792"/>
    <s v="CA-2015-103849"/>
    <n v="0"/>
    <n v="1"/>
    <n v="0.2"/>
    <n v="6.2995000000000019"/>
    <n v="0.41105220110552465"/>
  </r>
  <r>
    <x v="99"/>
    <x v="0"/>
    <s v="FUR-FU-10000723"/>
    <x v="1"/>
    <x v="8"/>
    <n v="66.112000000000009"/>
    <s v="CA-2015-103849"/>
    <n v="0"/>
    <n v="4"/>
    <n v="0.6"/>
    <n v="-84.292799999999986"/>
    <n v="0.4595170286641902"/>
  </r>
  <r>
    <x v="99"/>
    <x v="20"/>
    <s v="OFF-AP-10004249"/>
    <x v="0"/>
    <x v="12"/>
    <n v="35.910000000000004"/>
    <s v="CA-2015-127523"/>
    <n v="1"/>
    <n v="3"/>
    <n v="0"/>
    <n v="9.6956999999999987"/>
    <n v="0.49507917887403441"/>
  </r>
  <r>
    <x v="99"/>
    <x v="1"/>
    <s v="OFF-PA-10003036"/>
    <x v="0"/>
    <x v="0"/>
    <n v="17.472000000000001"/>
    <s v="CA-2015-119172"/>
    <n v="0"/>
    <n v="3"/>
    <n v="0.2"/>
    <n v="5.6783999999999981"/>
    <n v="0.43613829632717294"/>
  </r>
  <r>
    <x v="100"/>
    <x v="32"/>
    <s v="FUR-TA-10002228"/>
    <x v="1"/>
    <x v="13"/>
    <n v="700.05600000000004"/>
    <s v="CA-2015-155887"/>
    <n v="1"/>
    <n v="3"/>
    <n v="0.3"/>
    <n v="-130.0104"/>
    <n v="0.55975208308209756"/>
  </r>
  <r>
    <x v="100"/>
    <x v="21"/>
    <s v="FUR-FU-10000010"/>
    <x v="1"/>
    <x v="8"/>
    <n v="34.79"/>
    <s v="CA-2015-127159"/>
    <n v="1"/>
    <n v="7"/>
    <n v="0"/>
    <n v="10.784899999999999"/>
    <n v="0.4595170286641902"/>
  </r>
  <r>
    <x v="101"/>
    <x v="4"/>
    <s v="TEC-AC-10002800"/>
    <x v="2"/>
    <x v="9"/>
    <n v="149.97"/>
    <s v="CA-2015-114433"/>
    <n v="1"/>
    <n v="3"/>
    <n v="0"/>
    <n v="52.489499999999992"/>
    <n v="0.52062335344040378"/>
  </r>
  <r>
    <x v="101"/>
    <x v="16"/>
    <s v="OFF-BI-10004519"/>
    <x v="0"/>
    <x v="3"/>
    <n v="398.35200000000003"/>
    <s v="CA-2015-140165"/>
    <n v="1"/>
    <n v="8"/>
    <n v="0.7"/>
    <n v="-331.95999999999992"/>
    <n v="0.46881743173671325"/>
  </r>
  <r>
    <x v="101"/>
    <x v="4"/>
    <s v="FUR-CH-10002439"/>
    <x v="1"/>
    <x v="5"/>
    <n v="279.45600000000002"/>
    <s v="CA-2015-113768"/>
    <n v="1"/>
    <n v="6"/>
    <n v="0.2"/>
    <n v="20.959199999999996"/>
    <n v="0.46529189879902266"/>
  </r>
  <r>
    <x v="101"/>
    <x v="27"/>
    <s v="OFF-ST-10000107"/>
    <x v="0"/>
    <x v="1"/>
    <n v="55.5"/>
    <s v="CA-2015-167164"/>
    <n v="1"/>
    <n v="2"/>
    <n v="0"/>
    <n v="9.9899999999999949"/>
    <n v="0.44610841445725197"/>
  </r>
  <r>
    <x v="101"/>
    <x v="4"/>
    <s v="OFF-PA-10003063"/>
    <x v="0"/>
    <x v="0"/>
    <n v="8"/>
    <s v="CA-2015-113768"/>
    <n v="0"/>
    <n v="2"/>
    <n v="0"/>
    <n v="3.84"/>
    <n v="0.43613829632717294"/>
  </r>
  <r>
    <x v="101"/>
    <x v="16"/>
    <s v="OFF-FA-10002815"/>
    <x v="0"/>
    <x v="7"/>
    <n v="7.104000000000001"/>
    <s v="CA-2015-140165"/>
    <n v="0"/>
    <n v="2"/>
    <n v="0.2"/>
    <n v="2.3976000000000002"/>
    <n v="0.51168203684699509"/>
  </r>
  <r>
    <x v="102"/>
    <x v="16"/>
    <s v="FUR-FU-10004306"/>
    <x v="1"/>
    <x v="8"/>
    <n v="310.88000000000005"/>
    <s v="CA-2015-106810"/>
    <n v="1"/>
    <n v="2"/>
    <n v="0.2"/>
    <n v="23.315999999999988"/>
    <n v="0.4595170286641902"/>
  </r>
  <r>
    <x v="103"/>
    <x v="4"/>
    <s v="TEC-AC-10002217"/>
    <x v="2"/>
    <x v="9"/>
    <n v="56.400000000000006"/>
    <s v="US-2015-163146"/>
    <n v="1"/>
    <n v="3"/>
    <n v="0"/>
    <n v="3.3840000000000003"/>
    <n v="0.52062335344040378"/>
  </r>
  <r>
    <x v="103"/>
    <x v="4"/>
    <s v="FUR-CH-10002439"/>
    <x v="1"/>
    <x v="5"/>
    <n v="232.88"/>
    <s v="CA-2015-125150"/>
    <n v="1"/>
    <n v="5"/>
    <n v="0.2"/>
    <n v="17.466000000000008"/>
    <n v="0.46529189879902266"/>
  </r>
  <r>
    <x v="104"/>
    <x v="21"/>
    <s v="OFF-BI-10000666"/>
    <x v="0"/>
    <x v="3"/>
    <n v="91.679999999999993"/>
    <s v="CA-2015-148761"/>
    <n v="1"/>
    <n v="3"/>
    <n v="0"/>
    <n v="45.839999999999996"/>
    <n v="0.46881743173671325"/>
  </r>
  <r>
    <x v="105"/>
    <x v="10"/>
    <s v="TEC-PH-10002885"/>
    <x v="2"/>
    <x v="6"/>
    <n v="779.79600000000005"/>
    <s v="CA-2015-103373"/>
    <n v="1"/>
    <n v="2"/>
    <n v="0.4"/>
    <n v="-168.95579999999995"/>
    <n v="0.41105220110552465"/>
  </r>
  <r>
    <x v="105"/>
    <x v="10"/>
    <s v="FUR-FU-10000308"/>
    <x v="1"/>
    <x v="8"/>
    <n v="149.232"/>
    <s v="CA-2015-164224"/>
    <n v="1"/>
    <n v="3"/>
    <n v="0.2"/>
    <n v="3.7308000000000021"/>
    <n v="0.4595170286641902"/>
  </r>
  <r>
    <x v="105"/>
    <x v="10"/>
    <s v="OFF-PA-10001526"/>
    <x v="0"/>
    <x v="0"/>
    <n v="15.936000000000002"/>
    <s v="CA-2015-164224"/>
    <n v="0"/>
    <n v="4"/>
    <n v="0.2"/>
    <n v="5.7768000000000015"/>
    <n v="0.43613829632717294"/>
  </r>
  <r>
    <x v="105"/>
    <x v="0"/>
    <s v="OFF-PA-10001526"/>
    <x v="0"/>
    <x v="0"/>
    <n v="3.9840000000000004"/>
    <s v="CA-2015-133963"/>
    <n v="1"/>
    <n v="1"/>
    <n v="0.2"/>
    <n v="1.4442000000000004"/>
    <n v="0.43613829632717294"/>
  </r>
  <r>
    <x v="106"/>
    <x v="14"/>
    <s v="OFF-BI-10001249"/>
    <x v="0"/>
    <x v="3"/>
    <n v="57.42"/>
    <s v="US-2015-107699"/>
    <n v="1"/>
    <n v="9"/>
    <n v="0"/>
    <n v="26.413199999999996"/>
    <n v="0.46881743173671325"/>
  </r>
  <r>
    <x v="106"/>
    <x v="6"/>
    <s v="OFF-SU-10004737"/>
    <x v="0"/>
    <x v="14"/>
    <n v="34.200000000000003"/>
    <s v="CA-2015-130155"/>
    <n v="1"/>
    <n v="5"/>
    <n v="0"/>
    <n v="9.234"/>
    <n v="0.53938093436526824"/>
  </r>
  <r>
    <x v="107"/>
    <x v="0"/>
    <s v="TEC-AC-10004227"/>
    <x v="2"/>
    <x v="9"/>
    <n v="20.784000000000002"/>
    <s v="CA-2015-130673"/>
    <n v="1"/>
    <n v="2"/>
    <n v="0.2"/>
    <n v="-3.6372000000000027"/>
    <n v="0.52062335344040378"/>
  </r>
  <r>
    <x v="107"/>
    <x v="38"/>
    <s v="FUR-FU-10000076"/>
    <x v="1"/>
    <x v="8"/>
    <n v="139.86000000000001"/>
    <s v="US-2015-114188"/>
    <n v="1"/>
    <n v="7"/>
    <n v="0"/>
    <n v="60.139800000000015"/>
    <n v="0.4595170286641902"/>
  </r>
  <r>
    <x v="107"/>
    <x v="0"/>
    <s v="OFF-ST-10000636"/>
    <x v="0"/>
    <x v="1"/>
    <n v="66.959999999999994"/>
    <s v="CA-2015-130673"/>
    <n v="0"/>
    <n v="5"/>
    <n v="0.2"/>
    <n v="-13.392000000000003"/>
    <n v="0.44610841445725197"/>
  </r>
  <r>
    <x v="107"/>
    <x v="38"/>
    <s v="OFF-AR-10004511"/>
    <x v="0"/>
    <x v="4"/>
    <n v="38.520000000000003"/>
    <s v="US-2015-114188"/>
    <n v="0"/>
    <n v="9"/>
    <n v="0"/>
    <n v="11.9412"/>
    <n v="0.45632477063632687"/>
  </r>
  <r>
    <x v="107"/>
    <x v="38"/>
    <s v="OFF-AP-10000124"/>
    <x v="0"/>
    <x v="12"/>
    <n v="33.28"/>
    <s v="US-2015-114188"/>
    <n v="0"/>
    <n v="4"/>
    <n v="0"/>
    <n v="9.3184000000000005"/>
    <n v="0.49507917887403441"/>
  </r>
  <r>
    <x v="107"/>
    <x v="0"/>
    <s v="OFF-PA-10000289"/>
    <x v="0"/>
    <x v="0"/>
    <n v="10.368000000000002"/>
    <s v="CA-2015-130673"/>
    <n v="0"/>
    <n v="2"/>
    <n v="0.2"/>
    <n v="3.6288"/>
    <n v="0.43613829632717294"/>
  </r>
  <r>
    <x v="107"/>
    <x v="0"/>
    <s v="FUR-FU-10003489"/>
    <x v="1"/>
    <x v="8"/>
    <n v="10.332000000000001"/>
    <s v="CA-2015-130673"/>
    <n v="0"/>
    <n v="3"/>
    <n v="0.6"/>
    <n v="-5.9408999999999992"/>
    <n v="0.4595170286641902"/>
  </r>
  <r>
    <x v="108"/>
    <x v="6"/>
    <s v="OFF-BI-10003925"/>
    <x v="0"/>
    <x v="3"/>
    <n v="2715.9300000000003"/>
    <s v="CA-2015-117639"/>
    <n v="1"/>
    <n v="7"/>
    <n v="0"/>
    <n v="1276.4871000000001"/>
    <n v="0.46881743173671325"/>
  </r>
  <r>
    <x v="108"/>
    <x v="6"/>
    <s v="TEC-PH-10001530"/>
    <x v="2"/>
    <x v="6"/>
    <n v="617.97"/>
    <s v="CA-2015-117639"/>
    <n v="0"/>
    <n v="3"/>
    <n v="0"/>
    <n v="173.0316"/>
    <n v="0.41105220110552465"/>
  </r>
  <r>
    <x v="108"/>
    <x v="32"/>
    <s v="OFF-BI-10001071"/>
    <x v="0"/>
    <x v="3"/>
    <n v="447.85999999999996"/>
    <s v="CA-2015-152443"/>
    <n v="1"/>
    <n v="7"/>
    <n v="0"/>
    <n v="219.45140000000001"/>
    <n v="0.46881743173671325"/>
  </r>
  <r>
    <x v="108"/>
    <x v="32"/>
    <s v="OFF-AP-10001293"/>
    <x v="0"/>
    <x v="12"/>
    <n v="245.88"/>
    <s v="CA-2015-152443"/>
    <n v="0"/>
    <n v="6"/>
    <n v="0"/>
    <n v="68.846399999999988"/>
    <n v="0.49507917887403441"/>
  </r>
  <r>
    <x v="108"/>
    <x v="0"/>
    <s v="FUR-CH-10003396"/>
    <x v="1"/>
    <x v="5"/>
    <n v="107.77200000000001"/>
    <s v="CA-2015-127166"/>
    <n v="1"/>
    <n v="2"/>
    <n v="0.3"/>
    <n v="-29.252400000000009"/>
    <n v="0.46529189879902266"/>
  </r>
  <r>
    <x v="108"/>
    <x v="0"/>
    <s v="OFF-EN-10003134"/>
    <x v="0"/>
    <x v="11"/>
    <n v="56.063999999999993"/>
    <s v="CA-2015-127166"/>
    <n v="0"/>
    <n v="6"/>
    <n v="0.2"/>
    <n v="21.024000000000001"/>
    <n v="0.44424167803735209"/>
  </r>
  <r>
    <x v="108"/>
    <x v="4"/>
    <s v="OFF-AR-10003514"/>
    <x v="0"/>
    <x v="4"/>
    <n v="31.84"/>
    <s v="CA-2015-104780"/>
    <n v="1"/>
    <n v="8"/>
    <n v="0"/>
    <n v="10.507199999999997"/>
    <n v="0.45632477063632687"/>
  </r>
  <r>
    <x v="108"/>
    <x v="0"/>
    <s v="OFF-BI-10000977"/>
    <x v="0"/>
    <x v="3"/>
    <n v="18.239999999999995"/>
    <s v="CA-2015-127166"/>
    <n v="0"/>
    <n v="3"/>
    <n v="0.8"/>
    <n v="-31.00800000000001"/>
    <n v="0.46881743173671325"/>
  </r>
  <r>
    <x v="108"/>
    <x v="32"/>
    <s v="OFF-PA-10003022"/>
    <x v="0"/>
    <x v="0"/>
    <n v="17.940000000000001"/>
    <s v="CA-2015-152443"/>
    <n v="0"/>
    <n v="3"/>
    <n v="0"/>
    <n v="8.7906000000000013"/>
    <n v="0.43613829632717294"/>
  </r>
  <r>
    <x v="108"/>
    <x v="0"/>
    <s v="OFF-PA-10001560"/>
    <x v="0"/>
    <x v="0"/>
    <n v="4.8320000000000007"/>
    <s v="CA-2015-127166"/>
    <n v="0"/>
    <n v="1"/>
    <n v="0.2"/>
    <n v="1.6307999999999998"/>
    <n v="0.43613829632717294"/>
  </r>
  <r>
    <x v="109"/>
    <x v="33"/>
    <s v="TEC-PH-10002660"/>
    <x v="2"/>
    <x v="6"/>
    <n v="135.97999999999999"/>
    <s v="CA-2015-143840"/>
    <n v="1"/>
    <n v="2"/>
    <n v="0"/>
    <n v="33.995000000000005"/>
    <n v="0.41105220110552465"/>
  </r>
  <r>
    <x v="109"/>
    <x v="33"/>
    <s v="TEC-PH-10003171"/>
    <x v="2"/>
    <x v="6"/>
    <n v="44.95"/>
    <s v="CA-2015-143840"/>
    <n v="0"/>
    <n v="1"/>
    <n v="0"/>
    <n v="12.585999999999999"/>
    <n v="0.41105220110552465"/>
  </r>
  <r>
    <x v="110"/>
    <x v="20"/>
    <s v="OFF-AP-10002118"/>
    <x v="0"/>
    <x v="12"/>
    <n v="208.16"/>
    <s v="US-2015-135881"/>
    <n v="1"/>
    <n v="1"/>
    <n v="0"/>
    <n v="56.20320000000001"/>
    <n v="0.49507917887403441"/>
  </r>
  <r>
    <x v="110"/>
    <x v="2"/>
    <s v="TEC-PH-10003092"/>
    <x v="2"/>
    <x v="6"/>
    <n v="55.188000000000002"/>
    <s v="US-2015-105767"/>
    <n v="1"/>
    <n v="2"/>
    <n v="0.4"/>
    <n v="-10.117800000000003"/>
    <n v="0.41105220110552465"/>
  </r>
  <r>
    <x v="110"/>
    <x v="2"/>
    <s v="OFF-AR-10001246"/>
    <x v="0"/>
    <x v="4"/>
    <n v="21.167999999999999"/>
    <s v="US-2015-105767"/>
    <n v="0"/>
    <n v="9"/>
    <n v="0.2"/>
    <n v="2.3813999999999984"/>
    <n v="0.45632477063632687"/>
  </r>
  <r>
    <x v="110"/>
    <x v="20"/>
    <s v="OFF-BI-10000829"/>
    <x v="0"/>
    <x v="3"/>
    <n v="17.96"/>
    <s v="US-2015-135881"/>
    <n v="0"/>
    <n v="5"/>
    <n v="0.2"/>
    <n v="5.8369999999999997"/>
    <n v="0.46881743173671325"/>
  </r>
  <r>
    <x v="110"/>
    <x v="22"/>
    <s v="OFF-PA-10003177"/>
    <x v="0"/>
    <x v="0"/>
    <n v="12.96"/>
    <s v="CA-2015-138513"/>
    <n v="1"/>
    <n v="2"/>
    <n v="0"/>
    <n v="6.2208000000000006"/>
    <n v="0.43613829632717294"/>
  </r>
  <r>
    <x v="110"/>
    <x v="20"/>
    <s v="OFF-SU-10003002"/>
    <x v="0"/>
    <x v="14"/>
    <n v="5.04"/>
    <s v="US-2015-135881"/>
    <n v="0"/>
    <n v="2"/>
    <n v="0"/>
    <n v="0.15120000000000022"/>
    <n v="0.53938093436526824"/>
  </r>
  <r>
    <x v="110"/>
    <x v="2"/>
    <s v="OFF-BI-10000848"/>
    <x v="0"/>
    <x v="3"/>
    <n v="3.2820000000000005"/>
    <s v="US-2015-105767"/>
    <n v="0"/>
    <n v="2"/>
    <n v="0.7"/>
    <n v="-2.6256000000000004"/>
    <n v="0.46881743173671325"/>
  </r>
  <r>
    <x v="111"/>
    <x v="36"/>
    <s v="OFF-PA-10002319"/>
    <x v="0"/>
    <x v="0"/>
    <n v="116.28"/>
    <s v="CA-2015-143413"/>
    <n v="1"/>
    <n v="3"/>
    <n v="0"/>
    <n v="56.977199999999996"/>
    <n v="0.43613829632717294"/>
  </r>
  <r>
    <x v="112"/>
    <x v="1"/>
    <s v="OFF-AP-10001394"/>
    <x v="0"/>
    <x v="12"/>
    <n v="75.59999999999998"/>
    <s v="US-2015-130379"/>
    <n v="1"/>
    <n v="2"/>
    <n v="0.8"/>
    <n v="-166.32000000000005"/>
    <n v="0.49507917887403441"/>
  </r>
  <r>
    <x v="112"/>
    <x v="1"/>
    <s v="FUR-FU-10002553"/>
    <x v="1"/>
    <x v="8"/>
    <n v="29.32"/>
    <s v="US-2015-130379"/>
    <n v="0"/>
    <n v="2"/>
    <n v="0.6"/>
    <n v="-24.188999999999993"/>
    <n v="0.4595170286641902"/>
  </r>
  <r>
    <x v="112"/>
    <x v="20"/>
    <s v="OFF-PA-10001471"/>
    <x v="0"/>
    <x v="0"/>
    <n v="14.62"/>
    <s v="CA-2015-100391"/>
    <n v="1"/>
    <n v="2"/>
    <n v="0"/>
    <n v="6.7251999999999992"/>
    <n v="0.43613829632717294"/>
  </r>
  <r>
    <x v="113"/>
    <x v="1"/>
    <s v="FUR-CH-10003981"/>
    <x v="1"/>
    <x v="5"/>
    <n v="359.77199999999999"/>
    <s v="CA-2015-144029"/>
    <n v="1"/>
    <n v="2"/>
    <n v="0.3"/>
    <n v="-5.1396000000000583"/>
    <n v="0.46529189879902266"/>
  </r>
  <r>
    <x v="113"/>
    <x v="4"/>
    <s v="FUR-BO-10000362"/>
    <x v="1"/>
    <x v="10"/>
    <n v="290.666"/>
    <s v="CA-2015-156349"/>
    <n v="1"/>
    <n v="2"/>
    <n v="0.15"/>
    <n v="27.356800000000007"/>
    <n v="0.5176847302647779"/>
  </r>
  <r>
    <x v="113"/>
    <x v="4"/>
    <s v="FUR-CH-10000988"/>
    <x v="1"/>
    <x v="5"/>
    <n v="225.29600000000002"/>
    <s v="CA-2015-158029"/>
    <n v="1"/>
    <n v="2"/>
    <n v="0.2"/>
    <n v="22.529599999999995"/>
    <n v="0.46529189879902266"/>
  </r>
  <r>
    <x v="113"/>
    <x v="4"/>
    <s v="TEC-PH-10000441"/>
    <x v="2"/>
    <x v="6"/>
    <n v="201.584"/>
    <s v="CA-2015-156349"/>
    <n v="0"/>
    <n v="2"/>
    <n v="0.2"/>
    <n v="20.158400000000015"/>
    <n v="0.41105220110552465"/>
  </r>
  <r>
    <x v="113"/>
    <x v="1"/>
    <s v="OFF-ST-10001837"/>
    <x v="0"/>
    <x v="1"/>
    <n v="102.624"/>
    <s v="CA-2015-144029"/>
    <n v="0"/>
    <n v="3"/>
    <n v="0.2"/>
    <n v="7.6968000000000032"/>
    <n v="0.44610841445725197"/>
  </r>
  <r>
    <x v="113"/>
    <x v="4"/>
    <s v="TEC-PH-10002726"/>
    <x v="2"/>
    <x v="6"/>
    <n v="83.984000000000009"/>
    <s v="CA-2015-156349"/>
    <n v="0"/>
    <n v="2"/>
    <n v="0.2"/>
    <n v="31.494"/>
    <n v="0.41105220110552465"/>
  </r>
  <r>
    <x v="113"/>
    <x v="27"/>
    <s v="OFF-PA-10002893"/>
    <x v="0"/>
    <x v="0"/>
    <n v="48.4"/>
    <s v="CA-2015-129574"/>
    <n v="1"/>
    <n v="5"/>
    <n v="0"/>
    <n v="23.231999999999999"/>
    <n v="0.43613829632717294"/>
  </r>
  <r>
    <x v="113"/>
    <x v="1"/>
    <s v="OFF-AR-10000716"/>
    <x v="0"/>
    <x v="4"/>
    <n v="13.392000000000001"/>
    <s v="CA-2015-144029"/>
    <n v="0"/>
    <n v="3"/>
    <n v="0.2"/>
    <n v="3.1806000000000005"/>
    <n v="0.45632477063632687"/>
  </r>
  <r>
    <x v="114"/>
    <x v="4"/>
    <s v="TEC-PH-10000486"/>
    <x v="2"/>
    <x v="6"/>
    <n v="1113.5039999999999"/>
    <s v="CA-2015-139192"/>
    <n v="1"/>
    <n v="12"/>
    <n v="0.2"/>
    <n v="125.2691999999999"/>
    <n v="0.41105220110552465"/>
  </r>
  <r>
    <x v="114"/>
    <x v="4"/>
    <s v="TEC-AC-10001606"/>
    <x v="2"/>
    <x v="9"/>
    <n v="99.99"/>
    <s v="CA-2015-139192"/>
    <n v="0"/>
    <n v="1"/>
    <n v="0"/>
    <n v="37.996200000000002"/>
    <n v="0.52062335344040378"/>
  </r>
  <r>
    <x v="114"/>
    <x v="4"/>
    <s v="FUR-TA-10002607"/>
    <x v="1"/>
    <x v="13"/>
    <n v="567.12"/>
    <s v="CA-2015-124429"/>
    <n v="1"/>
    <n v="10"/>
    <n v="0.2"/>
    <n v="-28.355999999999952"/>
    <n v="0.55975208308209756"/>
  </r>
  <r>
    <x v="114"/>
    <x v="4"/>
    <s v="OFF-ST-10001809"/>
    <x v="0"/>
    <x v="1"/>
    <n v="359.32"/>
    <s v="CA-2015-124429"/>
    <n v="0"/>
    <n v="4"/>
    <n v="0"/>
    <n v="7.1863999999999919"/>
    <n v="0.44610841445725197"/>
  </r>
  <r>
    <x v="114"/>
    <x v="1"/>
    <s v="OFF-BI-10004139"/>
    <x v="0"/>
    <x v="3"/>
    <n v="17.459999999999997"/>
    <s v="US-2015-117058"/>
    <n v="1"/>
    <n v="6"/>
    <n v="0.8"/>
    <n v="-30.555000000000007"/>
    <n v="0.46881743173671325"/>
  </r>
  <r>
    <x v="115"/>
    <x v="22"/>
    <s v="TEC-AC-10004877"/>
    <x v="2"/>
    <x v="9"/>
    <n v="27.6"/>
    <s v="CA-2015-135993"/>
    <n v="1"/>
    <n v="4"/>
    <n v="0"/>
    <n v="2.2079999999999984"/>
    <n v="0.52062335344040378"/>
  </r>
  <r>
    <x v="115"/>
    <x v="22"/>
    <s v="OFF-BI-10003876"/>
    <x v="0"/>
    <x v="3"/>
    <n v="136.96"/>
    <s v="CA-2015-108861"/>
    <n v="1"/>
    <n v="4"/>
    <n v="0.2"/>
    <n v="51.359999999999992"/>
    <n v="0.46881743173671325"/>
  </r>
  <r>
    <x v="115"/>
    <x v="22"/>
    <s v="TEC-PH-10001552"/>
    <x v="2"/>
    <x v="6"/>
    <n v="57.408000000000008"/>
    <s v="CA-2015-135993"/>
    <n v="0"/>
    <n v="6"/>
    <n v="0.2"/>
    <n v="5.7408000000000019"/>
    <n v="0.41105220110552465"/>
  </r>
  <r>
    <x v="116"/>
    <x v="1"/>
    <s v="TEC-CO-10004202"/>
    <x v="2"/>
    <x v="16"/>
    <n v="719.97600000000011"/>
    <s v="CA-2015-140473"/>
    <n v="1"/>
    <n v="3"/>
    <n v="0.2"/>
    <n v="134.99549999999999"/>
    <n v="0.55185675810753509"/>
  </r>
  <r>
    <x v="116"/>
    <x v="20"/>
    <s v="TEC-PH-10003505"/>
    <x v="2"/>
    <x v="6"/>
    <n v="464"/>
    <s v="CA-2015-103429"/>
    <n v="1"/>
    <n v="5"/>
    <n v="0"/>
    <n v="134.55999999999995"/>
    <n v="0.41105220110552465"/>
  </r>
  <r>
    <x v="116"/>
    <x v="1"/>
    <s v="FUR-TA-10001539"/>
    <x v="1"/>
    <x v="13"/>
    <n v="355.45499999999998"/>
    <s v="CA-2015-145800"/>
    <n v="1"/>
    <n v="3"/>
    <n v="0.5"/>
    <n v="-184.83660000000003"/>
    <n v="0.55975208308209756"/>
  </r>
  <r>
    <x v="116"/>
    <x v="20"/>
    <s v="OFF-AP-10001005"/>
    <x v="0"/>
    <x v="12"/>
    <n v="235.95000000000002"/>
    <s v="CA-2015-103429"/>
    <n v="0"/>
    <n v="3"/>
    <n v="0"/>
    <n v="77.863499999999988"/>
    <n v="0.49507917887403441"/>
  </r>
  <r>
    <x v="116"/>
    <x v="20"/>
    <s v="OFF-BI-10003684"/>
    <x v="0"/>
    <x v="3"/>
    <n v="70.367999999999995"/>
    <s v="CA-2015-105872"/>
    <n v="1"/>
    <n v="4"/>
    <n v="0.2"/>
    <n v="26.387999999999998"/>
    <n v="0.46881743173671325"/>
  </r>
  <r>
    <x v="116"/>
    <x v="20"/>
    <s v="OFF-PA-10001712"/>
    <x v="0"/>
    <x v="0"/>
    <n v="39.96"/>
    <s v="CA-2015-103429"/>
    <n v="0"/>
    <n v="4"/>
    <n v="0"/>
    <n v="17.981999999999999"/>
    <n v="0.43613829632717294"/>
  </r>
  <r>
    <x v="116"/>
    <x v="20"/>
    <s v="OFF-BI-10004233"/>
    <x v="0"/>
    <x v="3"/>
    <n v="25.584000000000003"/>
    <s v="CA-2015-103429"/>
    <n v="0"/>
    <n v="2"/>
    <n v="0.2"/>
    <n v="8.9543999999999997"/>
    <n v="0.46881743173671325"/>
  </r>
  <r>
    <x v="116"/>
    <x v="6"/>
    <s v="OFF-PA-10001622"/>
    <x v="0"/>
    <x v="0"/>
    <n v="13.620000000000001"/>
    <s v="CA-2015-146885"/>
    <n v="1"/>
    <n v="3"/>
    <n v="0"/>
    <n v="6.1289999999999996"/>
    <n v="0.43613829632717294"/>
  </r>
  <r>
    <x v="117"/>
    <x v="29"/>
    <s v="TEC-PH-10002680"/>
    <x v="2"/>
    <x v="6"/>
    <n v="659.97"/>
    <s v="CA-2015-166051"/>
    <n v="1"/>
    <n v="3"/>
    <n v="0"/>
    <n v="197.99099999999996"/>
    <n v="0.41105220110552465"/>
  </r>
  <r>
    <x v="117"/>
    <x v="29"/>
    <s v="TEC-PH-10002538"/>
    <x v="2"/>
    <x v="6"/>
    <n v="113.72999999999999"/>
    <s v="CA-2015-166051"/>
    <n v="0"/>
    <n v="3"/>
    <n v="0"/>
    <n v="32.981699999999989"/>
    <n v="0.41105220110552465"/>
  </r>
  <r>
    <x v="118"/>
    <x v="28"/>
    <s v="FUR-CH-10004063"/>
    <x v="1"/>
    <x v="5"/>
    <n v="2001.8600000000001"/>
    <s v="CA-2015-131926"/>
    <n v="1"/>
    <n v="7"/>
    <n v="0"/>
    <n v="580.53939999999989"/>
    <n v="0.46529189879902266"/>
  </r>
  <r>
    <x v="118"/>
    <x v="28"/>
    <s v="OFF-AP-10002945"/>
    <x v="0"/>
    <x v="12"/>
    <n v="1503.25"/>
    <s v="CA-2015-131926"/>
    <n v="0"/>
    <n v="5"/>
    <n v="0"/>
    <n v="496.07249999999993"/>
    <n v="0.49507917887403441"/>
  </r>
  <r>
    <x v="118"/>
    <x v="13"/>
    <s v="TEC-PH-10002563"/>
    <x v="2"/>
    <x v="6"/>
    <n v="881.93"/>
    <s v="US-2015-165659"/>
    <n v="1"/>
    <n v="7"/>
    <n v="0"/>
    <n v="229.30180000000001"/>
    <n v="0.41105220110552465"/>
  </r>
  <r>
    <x v="118"/>
    <x v="23"/>
    <s v="OFF-AR-10002135"/>
    <x v="0"/>
    <x v="4"/>
    <n v="289.20000000000005"/>
    <s v="CA-2015-111003"/>
    <n v="1"/>
    <n v="6"/>
    <n v="0"/>
    <n v="83.867999999999967"/>
    <n v="0.45632477063632687"/>
  </r>
  <r>
    <x v="118"/>
    <x v="28"/>
    <s v="OFF-ST-10002276"/>
    <x v="0"/>
    <x v="1"/>
    <n v="166.72"/>
    <s v="CA-2015-131926"/>
    <n v="0"/>
    <n v="2"/>
    <n v="0"/>
    <n v="41.680000000000007"/>
    <n v="0.44610841445725197"/>
  </r>
  <r>
    <x v="118"/>
    <x v="14"/>
    <s v="OFF-BI-10001765"/>
    <x v="0"/>
    <x v="3"/>
    <n v="138.56"/>
    <s v="US-2015-157070"/>
    <n v="1"/>
    <n v="4"/>
    <n v="0"/>
    <n v="66.508799999999994"/>
    <n v="0.46881743173671325"/>
  </r>
  <r>
    <x v="118"/>
    <x v="14"/>
    <s v="OFF-AP-10004859"/>
    <x v="0"/>
    <x v="12"/>
    <n v="65.52000000000001"/>
    <s v="US-2015-157070"/>
    <n v="0"/>
    <n v="5"/>
    <n v="0.1"/>
    <n v="12.376000000000001"/>
    <n v="0.49507917887403441"/>
  </r>
  <r>
    <x v="118"/>
    <x v="28"/>
    <s v="OFF-PA-10004082"/>
    <x v="0"/>
    <x v="0"/>
    <n v="47.88"/>
    <s v="CA-2015-131926"/>
    <n v="0"/>
    <n v="6"/>
    <n v="0"/>
    <n v="23.94"/>
    <n v="0.43613829632717294"/>
  </r>
  <r>
    <x v="118"/>
    <x v="23"/>
    <s v="OFF-BI-10001072"/>
    <x v="0"/>
    <x v="3"/>
    <n v="45.480000000000004"/>
    <s v="CA-2015-111003"/>
    <n v="0"/>
    <n v="3"/>
    <n v="0"/>
    <n v="20.9208"/>
    <n v="0.46881743173671325"/>
  </r>
  <r>
    <x v="118"/>
    <x v="28"/>
    <s v="OFF-PA-10000061"/>
    <x v="0"/>
    <x v="0"/>
    <n v="25.92"/>
    <s v="CA-2015-131926"/>
    <n v="0"/>
    <n v="4"/>
    <n v="0"/>
    <n v="12.441600000000001"/>
    <n v="0.43613829632717294"/>
  </r>
  <r>
    <x v="118"/>
    <x v="13"/>
    <s v="FUR-FU-10001935"/>
    <x v="1"/>
    <x v="8"/>
    <n v="22.200000000000003"/>
    <s v="US-2015-165659"/>
    <n v="0"/>
    <n v="6"/>
    <n v="0"/>
    <n v="9.1020000000000021"/>
    <n v="0.4595170286641902"/>
  </r>
  <r>
    <x v="119"/>
    <x v="5"/>
    <s v="OFF-ST-10001490"/>
    <x v="0"/>
    <x v="1"/>
    <n v="356.94"/>
    <s v="CA-2015-100895"/>
    <n v="1"/>
    <n v="2"/>
    <n v="0"/>
    <n v="107.08199999999997"/>
    <n v="0.44610841445725197"/>
  </r>
  <r>
    <x v="119"/>
    <x v="5"/>
    <s v="TEC-PH-10001425"/>
    <x v="2"/>
    <x v="6"/>
    <n v="239.96999999999997"/>
    <s v="CA-2015-100895"/>
    <n v="0"/>
    <n v="3"/>
    <n v="0"/>
    <n v="67.191599999999994"/>
    <n v="0.41105220110552465"/>
  </r>
  <r>
    <x v="119"/>
    <x v="27"/>
    <s v="FUR-FU-10000246"/>
    <x v="1"/>
    <x v="8"/>
    <n v="73.320000000000007"/>
    <s v="CA-2015-104472"/>
    <n v="1"/>
    <n v="6"/>
    <n v="0"/>
    <n v="21.995999999999992"/>
    <n v="0.4595170286641902"/>
  </r>
  <r>
    <x v="119"/>
    <x v="27"/>
    <s v="OFF-BI-10001658"/>
    <x v="0"/>
    <x v="3"/>
    <n v="59.808000000000007"/>
    <s v="CA-2015-104472"/>
    <n v="0"/>
    <n v="3"/>
    <n v="0.2"/>
    <n v="19.4376"/>
    <n v="0.46881743173671325"/>
  </r>
  <r>
    <x v="119"/>
    <x v="5"/>
    <s v="OFF-AR-10004511"/>
    <x v="0"/>
    <x v="4"/>
    <n v="8.56"/>
    <s v="CA-2015-100895"/>
    <n v="0"/>
    <n v="2"/>
    <n v="0"/>
    <n v="2.6536"/>
    <n v="0.45632477063632687"/>
  </r>
  <r>
    <x v="120"/>
    <x v="22"/>
    <s v="FUR-TA-10004086"/>
    <x v="1"/>
    <x v="13"/>
    <n v="515.88"/>
    <s v="CA-2015-135657"/>
    <n v="1"/>
    <n v="6"/>
    <n v="0"/>
    <n v="113.49359999999999"/>
    <n v="0.55975208308209756"/>
  </r>
  <r>
    <x v="120"/>
    <x v="1"/>
    <s v="OFF-ST-10000877"/>
    <x v="0"/>
    <x v="1"/>
    <n v="132.696"/>
    <s v="CA-2015-163867"/>
    <n v="1"/>
    <n v="3"/>
    <n v="0.2"/>
    <n v="9.9521999999999977"/>
    <n v="0.44610841445725197"/>
  </r>
  <r>
    <x v="120"/>
    <x v="1"/>
    <s v="FUR-FU-10001475"/>
    <x v="1"/>
    <x v="8"/>
    <n v="61.543999999999997"/>
    <s v="CA-2015-163867"/>
    <n v="0"/>
    <n v="7"/>
    <n v="0.6"/>
    <n v="-40.003599999999999"/>
    <n v="0.4595170286641902"/>
  </r>
  <r>
    <x v="120"/>
    <x v="1"/>
    <s v="OFF-LA-10001771"/>
    <x v="0"/>
    <x v="2"/>
    <n v="15.936000000000002"/>
    <s v="CA-2015-163867"/>
    <n v="0"/>
    <n v="4"/>
    <n v="0.2"/>
    <n v="5.1791999999999998"/>
    <n v="0.4647369236065339"/>
  </r>
  <r>
    <x v="120"/>
    <x v="14"/>
    <s v="OFF-EN-10004459"/>
    <x v="0"/>
    <x v="11"/>
    <n v="15.28"/>
    <s v="CA-2015-141299"/>
    <n v="1"/>
    <n v="2"/>
    <n v="0"/>
    <n v="7.4871999999999996"/>
    <n v="0.44424167803735209"/>
  </r>
  <r>
    <x v="121"/>
    <x v="20"/>
    <s v="FUR-BO-10003272"/>
    <x v="1"/>
    <x v="10"/>
    <n v="353.56799999999998"/>
    <s v="CA-2015-151946"/>
    <n v="1"/>
    <n v="2"/>
    <n v="0.2"/>
    <n v="-44.196000000000026"/>
    <n v="0.5176847302647779"/>
  </r>
  <r>
    <x v="121"/>
    <x v="20"/>
    <s v="FUR-FU-10002878"/>
    <x v="1"/>
    <x v="8"/>
    <n v="56.96"/>
    <s v="CA-2015-151946"/>
    <n v="0"/>
    <n v="2"/>
    <n v="0"/>
    <n v="21.075200000000002"/>
    <n v="0.4595170286641902"/>
  </r>
  <r>
    <x v="121"/>
    <x v="10"/>
    <s v="OFF-PA-10001685"/>
    <x v="0"/>
    <x v="0"/>
    <n v="16.224"/>
    <s v="CA-2015-147914"/>
    <n v="1"/>
    <n v="2"/>
    <n v="0.2"/>
    <n v="5.8812000000000006"/>
    <n v="0.43613829632717294"/>
  </r>
  <r>
    <x v="121"/>
    <x v="20"/>
    <s v="OFF-AP-10001626"/>
    <x v="0"/>
    <x v="12"/>
    <n v="15.56"/>
    <s v="CA-2015-151946"/>
    <n v="0"/>
    <n v="4"/>
    <n v="0"/>
    <n v="4.0456000000000003"/>
    <n v="0.49507917887403441"/>
  </r>
  <r>
    <x v="121"/>
    <x v="20"/>
    <s v="FUR-FU-10002191"/>
    <x v="1"/>
    <x v="8"/>
    <n v="13.96"/>
    <s v="CA-2015-151946"/>
    <n v="0"/>
    <n v="2"/>
    <n v="0"/>
    <n v="6.7008000000000001"/>
    <n v="0.4595170286641902"/>
  </r>
  <r>
    <x v="122"/>
    <x v="20"/>
    <s v="FUR-TA-10003238"/>
    <x v="1"/>
    <x v="13"/>
    <n v="991.76400000000012"/>
    <s v="CA-2015-159520"/>
    <n v="1"/>
    <n v="3"/>
    <n v="0.4"/>
    <n v="-347.11740000000009"/>
    <n v="0.55975208308209756"/>
  </r>
  <r>
    <x v="122"/>
    <x v="20"/>
    <s v="OFF-BI-10003982"/>
    <x v="0"/>
    <x v="3"/>
    <n v="149.54399999999998"/>
    <s v="CA-2015-159520"/>
    <n v="0"/>
    <n v="9"/>
    <n v="0.2"/>
    <n v="50.471099999999993"/>
    <n v="0.46881743173671325"/>
  </r>
  <r>
    <x v="122"/>
    <x v="0"/>
    <s v="OFF-LA-10001074"/>
    <x v="0"/>
    <x v="2"/>
    <n v="100.24000000000001"/>
    <s v="CA-2015-151897"/>
    <n v="1"/>
    <n v="10"/>
    <n v="0.2"/>
    <n v="33.830999999999989"/>
    <n v="0.4647369236065339"/>
  </r>
  <r>
    <x v="122"/>
    <x v="16"/>
    <s v="OFF-PA-10002319"/>
    <x v="0"/>
    <x v="0"/>
    <n v="62.015999999999998"/>
    <s v="CA-2015-169257"/>
    <n v="1"/>
    <n v="2"/>
    <n v="0.2"/>
    <n v="22.480800000000002"/>
    <n v="0.43613829632717294"/>
  </r>
  <r>
    <x v="122"/>
    <x v="1"/>
    <s v="OFF-BI-10002794"/>
    <x v="0"/>
    <x v="3"/>
    <n v="24.587999999999994"/>
    <s v="US-2015-161305"/>
    <n v="1"/>
    <n v="3"/>
    <n v="0.8"/>
    <n v="-38.11140000000001"/>
    <n v="0.46881743173671325"/>
  </r>
  <r>
    <x v="122"/>
    <x v="20"/>
    <s v="OFF-SU-10001664"/>
    <x v="0"/>
    <x v="14"/>
    <n v="17.14"/>
    <s v="CA-2015-159520"/>
    <n v="0"/>
    <n v="2"/>
    <n v="0"/>
    <n v="4.4564000000000004"/>
    <n v="0.53938093436526824"/>
  </r>
  <r>
    <x v="122"/>
    <x v="1"/>
    <s v="OFF-EN-10000461"/>
    <x v="0"/>
    <x v="11"/>
    <n v="13.984000000000002"/>
    <s v="US-2015-161305"/>
    <n v="0"/>
    <n v="2"/>
    <n v="0.2"/>
    <n v="4.7195999999999998"/>
    <n v="0.44424167803735209"/>
  </r>
  <r>
    <x v="122"/>
    <x v="20"/>
    <s v="OFF-AR-10002656"/>
    <x v="0"/>
    <x v="4"/>
    <n v="13.36"/>
    <s v="CA-2015-133270"/>
    <n v="1"/>
    <n v="2"/>
    <n v="0"/>
    <n v="4.9431999999999992"/>
    <n v="0.45632477063632687"/>
  </r>
  <r>
    <x v="122"/>
    <x v="16"/>
    <s v="OFF-BI-10002557"/>
    <x v="0"/>
    <x v="3"/>
    <n v="1.3650000000000002"/>
    <s v="CA-2015-169257"/>
    <n v="0"/>
    <n v="1"/>
    <n v="0.7"/>
    <n v="-0.9099999999999997"/>
    <n v="0.46881743173671325"/>
  </r>
  <r>
    <x v="123"/>
    <x v="1"/>
    <s v="FUR-TA-10002041"/>
    <x v="1"/>
    <x v="13"/>
    <n v="268.935"/>
    <s v="CA-2015-106229"/>
    <n v="1"/>
    <n v="3"/>
    <n v="0.5"/>
    <n v="-209.76929999999999"/>
    <n v="0.55975208308209756"/>
  </r>
  <r>
    <x v="123"/>
    <x v="1"/>
    <s v="OFF-BI-10003982"/>
    <x v="0"/>
    <x v="3"/>
    <n v="12.461999999999996"/>
    <s v="US-2015-134971"/>
    <n v="1"/>
    <n v="3"/>
    <n v="0.8"/>
    <n v="-20.5623"/>
    <n v="0.46881743173671325"/>
  </r>
  <r>
    <x v="124"/>
    <x v="20"/>
    <s v="OFF-ST-10003470"/>
    <x v="0"/>
    <x v="1"/>
    <n v="1676.88"/>
    <s v="CA-2015-108147"/>
    <n v="1"/>
    <n v="6"/>
    <n v="0"/>
    <n v="83.843999999999937"/>
    <n v="0.44610841445725197"/>
  </r>
  <r>
    <x v="124"/>
    <x v="22"/>
    <s v="FUR-CH-10002758"/>
    <x v="1"/>
    <x v="5"/>
    <n v="585.55200000000002"/>
    <s v="US-2015-141257"/>
    <n v="1"/>
    <n v="3"/>
    <n v="0.2"/>
    <n v="73.19399999999996"/>
    <n v="0.46529189879902266"/>
  </r>
  <r>
    <x v="124"/>
    <x v="15"/>
    <s v="FUR-CH-10002647"/>
    <x v="1"/>
    <x v="5"/>
    <n v="170.35200000000003"/>
    <s v="US-2015-109162"/>
    <n v="1"/>
    <n v="3"/>
    <n v="0.2"/>
    <n v="10.647000000000006"/>
    <n v="0.46529189879902266"/>
  </r>
  <r>
    <x v="124"/>
    <x v="20"/>
    <s v="OFF-BI-10003876"/>
    <x v="0"/>
    <x v="3"/>
    <n v="68.48"/>
    <s v="CA-2015-108147"/>
    <n v="0"/>
    <n v="2"/>
    <n v="0.2"/>
    <n v="25.679999999999996"/>
    <n v="0.46881743173671325"/>
  </r>
  <r>
    <x v="125"/>
    <x v="4"/>
    <s v="FUR-TA-10001539"/>
    <x v="1"/>
    <x v="13"/>
    <n v="1706.1840000000002"/>
    <s v="CA-2015-115812"/>
    <n v="1"/>
    <n v="9"/>
    <n v="0.2"/>
    <n v="85.309199999999805"/>
    <n v="0.55975208308209756"/>
  </r>
  <r>
    <x v="125"/>
    <x v="6"/>
    <s v="FUR-TA-10004534"/>
    <x v="1"/>
    <x v="13"/>
    <n v="1441.3"/>
    <s v="CA-2015-132612"/>
    <n v="1"/>
    <n v="7"/>
    <n v="0"/>
    <n v="245.0209999999999"/>
    <n v="0.55975208308209756"/>
  </r>
  <r>
    <x v="125"/>
    <x v="4"/>
    <s v="TEC-PH-10002033"/>
    <x v="2"/>
    <x v="6"/>
    <n v="911.42399999999998"/>
    <s v="CA-2015-115812"/>
    <n v="0"/>
    <n v="4"/>
    <n v="0.2"/>
    <n v="68.356800000000021"/>
    <n v="0.41105220110552465"/>
  </r>
  <r>
    <x v="125"/>
    <x v="4"/>
    <s v="TEC-PH-10002275"/>
    <x v="2"/>
    <x v="6"/>
    <n v="907.15200000000004"/>
    <s v="CA-2015-115812"/>
    <n v="0"/>
    <n v="6"/>
    <n v="0.2"/>
    <n v="90.715200000000038"/>
    <n v="0.41105220110552465"/>
  </r>
  <r>
    <x v="125"/>
    <x v="0"/>
    <s v="TEC-AC-10000303"/>
    <x v="2"/>
    <x v="9"/>
    <n v="63.984000000000009"/>
    <s v="CA-2015-133753"/>
    <n v="1"/>
    <n v="2"/>
    <n v="0.2"/>
    <n v="10.397399999999998"/>
    <n v="0.52062335344040378"/>
  </r>
  <r>
    <x v="125"/>
    <x v="4"/>
    <s v="OFF-AP-10002892"/>
    <x v="0"/>
    <x v="12"/>
    <n v="114.9"/>
    <s v="CA-2015-115812"/>
    <n v="0"/>
    <n v="5"/>
    <n v="0"/>
    <n v="34.469999999999992"/>
    <n v="0.49507917887403441"/>
  </r>
  <r>
    <x v="125"/>
    <x v="17"/>
    <s v="OFF-PA-10003641"/>
    <x v="0"/>
    <x v="0"/>
    <n v="79.14"/>
    <s v="CA-2015-160262"/>
    <n v="1"/>
    <n v="3"/>
    <n v="0"/>
    <n v="36.404399999999995"/>
    <n v="0.43613829632717294"/>
  </r>
  <r>
    <x v="125"/>
    <x v="0"/>
    <s v="OFF-AR-10001953"/>
    <x v="0"/>
    <x v="4"/>
    <n v="70.367999999999995"/>
    <s v="CA-2015-133753"/>
    <n v="0"/>
    <n v="2"/>
    <n v="0.2"/>
    <n v="6.1572000000000031"/>
    <n v="0.45632477063632687"/>
  </r>
  <r>
    <x v="125"/>
    <x v="4"/>
    <s v="FUR-FU-10001487"/>
    <x v="1"/>
    <x v="8"/>
    <n v="48.86"/>
    <s v="CA-2015-115812"/>
    <n v="0"/>
    <n v="7"/>
    <n v="0"/>
    <n v="14.169399999999996"/>
    <n v="0.4595170286641902"/>
  </r>
  <r>
    <x v="125"/>
    <x v="17"/>
    <s v="FUR-FU-10002685"/>
    <x v="1"/>
    <x v="8"/>
    <n v="37.4"/>
    <s v="CA-2015-160262"/>
    <n v="0"/>
    <n v="2"/>
    <n v="0"/>
    <n v="14.212"/>
    <n v="0.4595170286641902"/>
  </r>
  <r>
    <x v="125"/>
    <x v="4"/>
    <s v="OFF-AR-10003752"/>
    <x v="0"/>
    <x v="4"/>
    <n v="23.1"/>
    <s v="CA-2015-133851"/>
    <n v="1"/>
    <n v="2"/>
    <n v="0"/>
    <n v="10.625999999999999"/>
    <n v="0.45632477063632687"/>
  </r>
  <r>
    <x v="125"/>
    <x v="4"/>
    <s v="OFF-BI-10003910"/>
    <x v="0"/>
    <x v="3"/>
    <n v="18.504000000000001"/>
    <s v="CA-2015-115812"/>
    <n v="0"/>
    <n v="3"/>
    <n v="0.2"/>
    <n v="5.7824999999999998"/>
    <n v="0.46881743173671325"/>
  </r>
  <r>
    <x v="125"/>
    <x v="17"/>
    <s v="OFF-AR-10002335"/>
    <x v="0"/>
    <x v="4"/>
    <n v="18.060000000000002"/>
    <s v="CA-2015-160262"/>
    <n v="0"/>
    <n v="7"/>
    <n v="0"/>
    <n v="4.6956000000000007"/>
    <n v="0.45632477063632687"/>
  </r>
  <r>
    <x v="125"/>
    <x v="0"/>
    <s v="TEC-PH-10000376"/>
    <x v="2"/>
    <x v="6"/>
    <n v="7.9920000000000009"/>
    <s v="CA-2015-133753"/>
    <n v="0"/>
    <n v="1"/>
    <n v="0.2"/>
    <n v="0.59940000000000015"/>
    <n v="0.41105220110552465"/>
  </r>
  <r>
    <x v="125"/>
    <x v="4"/>
    <s v="OFF-SU-10001225"/>
    <x v="0"/>
    <x v="14"/>
    <n v="7.36"/>
    <s v="CA-2015-133851"/>
    <n v="0"/>
    <n v="2"/>
    <n v="0"/>
    <n v="0.14719999999999978"/>
    <n v="0.53938093436526824"/>
  </r>
  <r>
    <x v="125"/>
    <x v="4"/>
    <s v="OFF-AR-10002833"/>
    <x v="0"/>
    <x v="4"/>
    <n v="7.28"/>
    <s v="CA-2015-115812"/>
    <n v="0"/>
    <n v="4"/>
    <n v="0"/>
    <n v="1.9656000000000002"/>
    <n v="0.45632477063632687"/>
  </r>
  <r>
    <x v="126"/>
    <x v="14"/>
    <s v="OFF-LA-10003930"/>
    <x v="0"/>
    <x v="2"/>
    <n v="491.55"/>
    <s v="CA-2015-144281"/>
    <n v="1"/>
    <n v="5"/>
    <n v="0"/>
    <n v="240.8595"/>
    <n v="0.4647369236065339"/>
  </r>
  <r>
    <x v="127"/>
    <x v="4"/>
    <s v="OFF-AR-10003631"/>
    <x v="0"/>
    <x v="4"/>
    <n v="14.52"/>
    <s v="CA-2015-114643"/>
    <n v="1"/>
    <n v="3"/>
    <n v="0"/>
    <n v="4.7915999999999999"/>
    <n v="0.45632477063632687"/>
  </r>
  <r>
    <x v="128"/>
    <x v="14"/>
    <s v="FUR-BO-10000711"/>
    <x v="1"/>
    <x v="10"/>
    <n v="212.94"/>
    <s v="CA-2015-140487"/>
    <n v="1"/>
    <n v="3"/>
    <n v="0"/>
    <n v="57.4938"/>
    <n v="0.5176847302647779"/>
  </r>
  <r>
    <x v="129"/>
    <x v="0"/>
    <s v="FUR-CH-10003379"/>
    <x v="1"/>
    <x v="5"/>
    <n v="797.94399999999996"/>
    <s v="US-2015-141215"/>
    <n v="1"/>
    <n v="4"/>
    <n v="0.3"/>
    <n v="-56.995999999999981"/>
    <n v="0.46529189879902266"/>
  </r>
  <r>
    <x v="129"/>
    <x v="0"/>
    <s v="FUR-TA-10001520"/>
    <x v="1"/>
    <x v="13"/>
    <n v="99.918000000000006"/>
    <s v="US-2015-141215"/>
    <n v="0"/>
    <n v="2"/>
    <n v="0.3"/>
    <n v="-18.556200000000018"/>
    <n v="0.55975208308209756"/>
  </r>
  <r>
    <x v="129"/>
    <x v="0"/>
    <s v="OFF-PA-10001952"/>
    <x v="0"/>
    <x v="0"/>
    <n v="36.544000000000004"/>
    <s v="CA-2015-126963"/>
    <n v="1"/>
    <n v="2"/>
    <n v="0.2"/>
    <n v="11.876799999999998"/>
    <n v="0.43613829632717294"/>
  </r>
  <r>
    <x v="129"/>
    <x v="0"/>
    <s v="OFF-BI-10002706"/>
    <x v="0"/>
    <x v="3"/>
    <n v="8.5679999999999978"/>
    <s v="US-2015-141215"/>
    <n v="0"/>
    <n v="3"/>
    <n v="0.8"/>
    <n v="-14.5656"/>
    <n v="0.46881743173671325"/>
  </r>
  <r>
    <x v="130"/>
    <x v="18"/>
    <s v="FUR-CH-10000225"/>
    <x v="1"/>
    <x v="5"/>
    <n v="647.84"/>
    <s v="CA-2015-136644"/>
    <n v="1"/>
    <n v="8"/>
    <n v="0"/>
    <n v="32.391999999999939"/>
    <n v="0.46529189879902266"/>
  </r>
  <r>
    <x v="130"/>
    <x v="20"/>
    <s v="OFF-EN-10003286"/>
    <x v="0"/>
    <x v="11"/>
    <n v="41.4"/>
    <s v="CA-2015-113929"/>
    <n v="1"/>
    <n v="5"/>
    <n v="0"/>
    <n v="19.457999999999998"/>
    <n v="0.44424167803735209"/>
  </r>
  <r>
    <x v="130"/>
    <x v="20"/>
    <s v="OFF-BI-10002852"/>
    <x v="0"/>
    <x v="3"/>
    <n v="39.552000000000007"/>
    <s v="CA-2015-113929"/>
    <n v="0"/>
    <n v="3"/>
    <n v="0.2"/>
    <n v="14.337599999999998"/>
    <n v="0.46881743173671325"/>
  </r>
  <r>
    <x v="130"/>
    <x v="20"/>
    <s v="OFF-AR-10003772"/>
    <x v="0"/>
    <x v="4"/>
    <n v="35"/>
    <s v="CA-2015-113929"/>
    <n v="0"/>
    <n v="4"/>
    <n v="0"/>
    <n v="10.499999999999996"/>
    <n v="0.45632477063632687"/>
  </r>
  <r>
    <x v="131"/>
    <x v="22"/>
    <s v="OFF-BI-10004995"/>
    <x v="0"/>
    <x v="3"/>
    <n v="3266.3760000000002"/>
    <s v="CA-2015-144414"/>
    <n v="1"/>
    <n v="3"/>
    <n v="0.2"/>
    <n v="1061.5721999999998"/>
    <n v="0.46881743173671325"/>
  </r>
  <r>
    <x v="131"/>
    <x v="7"/>
    <s v="TEC-MA-10000423"/>
    <x v="2"/>
    <x v="15"/>
    <n v="65.97"/>
    <s v="CA-2015-104402"/>
    <n v="1"/>
    <n v="3"/>
    <n v="0"/>
    <n v="31.005899999999997"/>
    <n v="0.5183572270896134"/>
  </r>
  <r>
    <x v="131"/>
    <x v="1"/>
    <s v="OFF-PA-10001725"/>
    <x v="0"/>
    <x v="0"/>
    <n v="62.015999999999998"/>
    <s v="CA-2015-156342"/>
    <n v="1"/>
    <n v="2"/>
    <n v="0.2"/>
    <n v="22.480800000000002"/>
    <n v="0.43613829632717294"/>
  </r>
  <r>
    <x v="131"/>
    <x v="22"/>
    <s v="OFF-FA-10000624"/>
    <x v="0"/>
    <x v="7"/>
    <n v="17.899999999999999"/>
    <s v="CA-2015-144414"/>
    <n v="0"/>
    <n v="5"/>
    <n v="0"/>
    <n v="8.9499999999999993"/>
    <n v="0.51168203684699509"/>
  </r>
  <r>
    <x v="131"/>
    <x v="22"/>
    <s v="FUR-FU-10003981"/>
    <x v="1"/>
    <x v="8"/>
    <n v="6.24"/>
    <s v="CA-2015-144414"/>
    <n v="0"/>
    <n v="3"/>
    <n v="0"/>
    <n v="2.6208000000000005"/>
    <n v="0.4595170286641902"/>
  </r>
  <r>
    <x v="132"/>
    <x v="4"/>
    <s v="TEC-PH-10000215"/>
    <x v="2"/>
    <x v="6"/>
    <n v="139.80000000000001"/>
    <s v="CA-2015-123855"/>
    <n v="1"/>
    <n v="5"/>
    <n v="0.2"/>
    <n v="12.232500000000009"/>
    <n v="0.41105220110552465"/>
  </r>
  <r>
    <x v="133"/>
    <x v="0"/>
    <s v="OFF-ST-10004123"/>
    <x v="0"/>
    <x v="1"/>
    <n v="509.48800000000006"/>
    <s v="CA-2015-166863"/>
    <n v="1"/>
    <n v="7"/>
    <n v="0.2"/>
    <n v="-127.37200000000001"/>
    <n v="0.44610841445725197"/>
  </r>
  <r>
    <x v="133"/>
    <x v="39"/>
    <s v="OFF-AP-10001005"/>
    <x v="0"/>
    <x v="12"/>
    <n v="471.90000000000003"/>
    <s v="US-2015-112949"/>
    <n v="1"/>
    <n v="6"/>
    <n v="0"/>
    <n v="155.72699999999998"/>
    <n v="0.49507917887403441"/>
  </r>
  <r>
    <x v="133"/>
    <x v="0"/>
    <s v="TEC-MA-10001972"/>
    <x v="2"/>
    <x v="15"/>
    <n v="418.8"/>
    <s v="CA-2015-166863"/>
    <n v="0"/>
    <n v="2"/>
    <n v="0.4"/>
    <n v="-97.71999999999997"/>
    <n v="0.5183572270896134"/>
  </r>
  <r>
    <x v="133"/>
    <x v="0"/>
    <s v="TEC-PH-10000369"/>
    <x v="2"/>
    <x v="6"/>
    <n v="201.584"/>
    <s v="CA-2015-166863"/>
    <n v="0"/>
    <n v="2"/>
    <n v="0.2"/>
    <n v="20.158400000000015"/>
    <n v="0.41105220110552465"/>
  </r>
  <r>
    <x v="133"/>
    <x v="0"/>
    <s v="FUR-BO-10001608"/>
    <x v="1"/>
    <x v="10"/>
    <n v="193.06559999999999"/>
    <s v="CA-2015-166863"/>
    <n v="0"/>
    <n v="4"/>
    <n v="0.32"/>
    <n v="-19.874399999999994"/>
    <n v="0.5176847302647779"/>
  </r>
  <r>
    <x v="133"/>
    <x v="0"/>
    <s v="OFF-PA-10001166"/>
    <x v="0"/>
    <x v="0"/>
    <n v="15.552000000000003"/>
    <s v="CA-2015-166863"/>
    <n v="0"/>
    <n v="3"/>
    <n v="0.2"/>
    <n v="5.4432"/>
    <n v="0.43613829632717294"/>
  </r>
  <r>
    <x v="133"/>
    <x v="0"/>
    <s v="OFF-PA-10000587"/>
    <x v="0"/>
    <x v="0"/>
    <n v="11.648000000000001"/>
    <s v="CA-2015-166863"/>
    <n v="0"/>
    <n v="2"/>
    <n v="0.2"/>
    <n v="4.0768000000000004"/>
    <n v="0.43613829632717294"/>
  </r>
  <r>
    <x v="133"/>
    <x v="39"/>
    <s v="OFF-AR-10003469"/>
    <x v="0"/>
    <x v="4"/>
    <n v="3.52"/>
    <s v="US-2015-112949"/>
    <n v="0"/>
    <n v="2"/>
    <n v="0"/>
    <n v="1.6896"/>
    <n v="0.45632477063632687"/>
  </r>
  <r>
    <x v="133"/>
    <x v="0"/>
    <s v="OFF-BI-10000756"/>
    <x v="0"/>
    <x v="3"/>
    <n v="3.3919999999999995"/>
    <s v="CA-2015-166863"/>
    <n v="0"/>
    <n v="4"/>
    <n v="0.8"/>
    <n v="-5.088000000000001"/>
    <n v="0.46881743173671325"/>
  </r>
  <r>
    <x v="134"/>
    <x v="23"/>
    <s v="TEC-PH-10004539"/>
    <x v="2"/>
    <x v="6"/>
    <n v="1322.93"/>
    <s v="CA-2015-128146"/>
    <n v="1"/>
    <n v="7"/>
    <n v="0"/>
    <n v="357.19110000000001"/>
    <n v="0.41105220110552465"/>
  </r>
  <r>
    <x v="134"/>
    <x v="20"/>
    <s v="TEC-PH-10001578"/>
    <x v="2"/>
    <x v="6"/>
    <n v="1214.8499999999999"/>
    <s v="CA-2015-141796"/>
    <n v="1"/>
    <n v="3"/>
    <n v="0"/>
    <n v="352.30649999999997"/>
    <n v="0.41105220110552465"/>
  </r>
  <r>
    <x v="134"/>
    <x v="2"/>
    <s v="TEC-AC-10003628"/>
    <x v="2"/>
    <x v="9"/>
    <n v="95.968000000000004"/>
    <s v="CA-2015-138317"/>
    <n v="1"/>
    <n v="4"/>
    <n v="0.2"/>
    <n v="28.790400000000009"/>
    <n v="0.52062335344040378"/>
  </r>
  <r>
    <x v="134"/>
    <x v="20"/>
    <s v="TEC-PH-10003963"/>
    <x v="2"/>
    <x v="6"/>
    <n v="617.97"/>
    <s v="CA-2015-130624"/>
    <n v="1"/>
    <n v="3"/>
    <n v="0"/>
    <n v="160.6722"/>
    <n v="0.41105220110552465"/>
  </r>
  <r>
    <x v="134"/>
    <x v="6"/>
    <s v="TEC-PH-10002033"/>
    <x v="2"/>
    <x v="6"/>
    <n v="284.82"/>
    <s v="US-2015-117135"/>
    <n v="1"/>
    <n v="1"/>
    <n v="0"/>
    <n v="74.053200000000004"/>
    <n v="0.41105220110552465"/>
  </r>
  <r>
    <x v="134"/>
    <x v="2"/>
    <s v="TEC-MA-10004521"/>
    <x v="2"/>
    <x v="15"/>
    <n v="206.99100000000004"/>
    <s v="CA-2015-138317"/>
    <n v="0"/>
    <n v="3"/>
    <n v="0.7"/>
    <n v="-172.49250000000001"/>
    <n v="0.5183572270896134"/>
  </r>
  <r>
    <x v="134"/>
    <x v="6"/>
    <s v="FUR-FU-10004071"/>
    <x v="1"/>
    <x v="8"/>
    <n v="104.01"/>
    <s v="US-2015-117135"/>
    <n v="0"/>
    <n v="1"/>
    <n v="0"/>
    <n v="14.561400000000006"/>
    <n v="0.4595170286641902"/>
  </r>
  <r>
    <x v="134"/>
    <x v="20"/>
    <s v="OFF-AP-10001303"/>
    <x v="0"/>
    <x v="12"/>
    <n v="59.699999999999996"/>
    <s v="CA-2015-130624"/>
    <n v="0"/>
    <n v="3"/>
    <n v="0"/>
    <n v="26.864999999999995"/>
    <n v="0.49507917887403441"/>
  </r>
  <r>
    <x v="134"/>
    <x v="2"/>
    <s v="OFF-AP-10003860"/>
    <x v="0"/>
    <x v="12"/>
    <n v="44.416000000000004"/>
    <s v="CA-2015-138317"/>
    <n v="0"/>
    <n v="2"/>
    <n v="0.2"/>
    <n v="3.8864000000000001"/>
    <n v="0.49507917887403441"/>
  </r>
  <r>
    <x v="134"/>
    <x v="6"/>
    <s v="OFF-ST-10002444"/>
    <x v="0"/>
    <x v="1"/>
    <n v="36.839999999999996"/>
    <s v="US-2015-117135"/>
    <n v="0"/>
    <n v="3"/>
    <n v="0"/>
    <n v="10.315199999999999"/>
    <n v="0.44610841445725197"/>
  </r>
  <r>
    <x v="134"/>
    <x v="26"/>
    <s v="OFF-BI-10002931"/>
    <x v="0"/>
    <x v="3"/>
    <n v="25.164000000000001"/>
    <s v="US-2015-160780"/>
    <n v="1"/>
    <n v="2"/>
    <n v="0.7"/>
    <n v="-16.775999999999996"/>
    <n v="0.46881743173671325"/>
  </r>
  <r>
    <x v="134"/>
    <x v="2"/>
    <s v="OFF-EN-10001539"/>
    <x v="0"/>
    <x v="11"/>
    <n v="24.896000000000001"/>
    <s v="CA-2015-138317"/>
    <n v="0"/>
    <n v="4"/>
    <n v="0.2"/>
    <n v="8.4024000000000001"/>
    <n v="0.44424167803735209"/>
  </r>
  <r>
    <x v="134"/>
    <x v="37"/>
    <s v="OFF-AR-10003056"/>
    <x v="0"/>
    <x v="4"/>
    <n v="21.400000000000002"/>
    <s v="CA-2015-141278"/>
    <n v="1"/>
    <n v="5"/>
    <n v="0"/>
    <n v="6.2059999999999977"/>
    <n v="0.45632477063632687"/>
  </r>
  <r>
    <x v="134"/>
    <x v="20"/>
    <s v="OFF-PA-10003883"/>
    <x v="0"/>
    <x v="0"/>
    <n v="19.649999999999999"/>
    <s v="CA-2015-130624"/>
    <n v="0"/>
    <n v="3"/>
    <n v="0"/>
    <n v="9.0389999999999997"/>
    <n v="0.43613829632717294"/>
  </r>
  <r>
    <x v="134"/>
    <x v="26"/>
    <s v="OFF-BI-10001116"/>
    <x v="0"/>
    <x v="3"/>
    <n v="11.088000000000003"/>
    <s v="US-2015-160780"/>
    <n v="0"/>
    <n v="7"/>
    <n v="0.7"/>
    <n v="-8.1311999999999998"/>
    <n v="0.46881743173671325"/>
  </r>
  <r>
    <x v="134"/>
    <x v="2"/>
    <s v="OFF-BI-10000069"/>
    <x v="0"/>
    <x v="3"/>
    <n v="9.006000000000002"/>
    <s v="CA-2015-138317"/>
    <n v="0"/>
    <n v="2"/>
    <n v="0.7"/>
    <n v="-7.2048000000000023"/>
    <n v="0.46881743173671325"/>
  </r>
  <r>
    <x v="134"/>
    <x v="2"/>
    <s v="FUR-FU-10000550"/>
    <x v="1"/>
    <x v="8"/>
    <n v="3.9840000000000004"/>
    <s v="CA-2015-138317"/>
    <n v="0"/>
    <n v="1"/>
    <n v="0.2"/>
    <n v="0.64739999999999964"/>
    <n v="0.4595170286641902"/>
  </r>
  <r>
    <x v="134"/>
    <x v="23"/>
    <s v="OFF-AR-10001919"/>
    <x v="0"/>
    <x v="4"/>
    <n v="3.76"/>
    <s v="CA-2015-128146"/>
    <n v="0"/>
    <n v="2"/>
    <n v="0"/>
    <n v="1.0903999999999998"/>
    <n v="0.45632477063632687"/>
  </r>
  <r>
    <x v="135"/>
    <x v="2"/>
    <s v="FUR-CH-10000454"/>
    <x v="1"/>
    <x v="5"/>
    <n v="853.92999999999984"/>
    <s v="CA-2015-154963"/>
    <n v="1"/>
    <n v="5"/>
    <n v="0.3"/>
    <n v="0"/>
    <n v="0.46529189879902266"/>
  </r>
  <r>
    <x v="135"/>
    <x v="26"/>
    <s v="TEC-AC-10004114"/>
    <x v="2"/>
    <x v="9"/>
    <n v="196.75200000000001"/>
    <s v="CA-2015-142048"/>
    <n v="1"/>
    <n v="6"/>
    <n v="0.2"/>
    <n v="56.566200000000009"/>
    <n v="0.52062335344040378"/>
  </r>
  <r>
    <x v="135"/>
    <x v="28"/>
    <s v="OFF-ST-10001097"/>
    <x v="0"/>
    <x v="1"/>
    <n v="501.81000000000006"/>
    <s v="CA-2015-124646"/>
    <n v="1"/>
    <n v="3"/>
    <n v="0"/>
    <n v="0"/>
    <n v="0.44610841445725197"/>
  </r>
  <r>
    <x v="135"/>
    <x v="2"/>
    <s v="FUR-CH-10004698"/>
    <x v="1"/>
    <x v="5"/>
    <n v="170.05799999999999"/>
    <s v="CA-2015-154963"/>
    <n v="0"/>
    <n v="3"/>
    <n v="0.3"/>
    <n v="-4.858799999999988"/>
    <n v="0.46529189879902266"/>
  </r>
  <r>
    <x v="135"/>
    <x v="28"/>
    <s v="OFF-ST-10001469"/>
    <x v="0"/>
    <x v="1"/>
    <n v="161.94"/>
    <s v="CA-2015-124646"/>
    <n v="0"/>
    <n v="3"/>
    <n v="0"/>
    <n v="9.716399999999993"/>
    <n v="0.44610841445725197"/>
  </r>
  <r>
    <x v="135"/>
    <x v="2"/>
    <s v="TEC-PH-10004093"/>
    <x v="2"/>
    <x v="6"/>
    <n v="82.782000000000011"/>
    <s v="CA-2015-154963"/>
    <n v="0"/>
    <n v="3"/>
    <n v="0.4"/>
    <n v="-15.176700000000004"/>
    <n v="0.41105220110552465"/>
  </r>
  <r>
    <x v="135"/>
    <x v="12"/>
    <s v="OFF-BI-10001553"/>
    <x v="0"/>
    <x v="3"/>
    <n v="8.2260000000000009"/>
    <s v="CA-2015-133389"/>
    <n v="1"/>
    <n v="3"/>
    <n v="0.7"/>
    <n v="-6.0323999999999991"/>
    <n v="0.46881743173671325"/>
  </r>
  <r>
    <x v="136"/>
    <x v="2"/>
    <s v="TEC-AC-10000158"/>
    <x v="2"/>
    <x v="9"/>
    <n v="86.376000000000005"/>
    <s v="CA-2015-126032"/>
    <n v="1"/>
    <n v="3"/>
    <n v="0.2"/>
    <n v="1.079699999999999"/>
    <n v="0.52062335344040378"/>
  </r>
  <r>
    <x v="136"/>
    <x v="25"/>
    <s v="OFF-AR-10002766"/>
    <x v="0"/>
    <x v="4"/>
    <n v="20.015999999999998"/>
    <s v="US-2015-130358"/>
    <n v="1"/>
    <n v="9"/>
    <n v="0.2"/>
    <n v="1.7514000000000003"/>
    <n v="0.45632477063632687"/>
  </r>
  <r>
    <x v="136"/>
    <x v="25"/>
    <s v="OFF-SU-10002522"/>
    <x v="0"/>
    <x v="14"/>
    <n v="3.1040000000000001"/>
    <s v="US-2015-130358"/>
    <n v="0"/>
    <n v="1"/>
    <n v="0.2"/>
    <n v="0.34919999999999951"/>
    <n v="0.53938093436526824"/>
  </r>
  <r>
    <x v="137"/>
    <x v="12"/>
    <s v="FUR-FU-10001731"/>
    <x v="1"/>
    <x v="8"/>
    <n v="4.2720000000000002"/>
    <s v="CA-2015-159814"/>
    <n v="1"/>
    <n v="2"/>
    <n v="0.2"/>
    <n v="0.96119999999999983"/>
    <n v="0.4595170286641902"/>
  </r>
  <r>
    <x v="138"/>
    <x v="4"/>
    <s v="FUR-TA-10004147"/>
    <x v="1"/>
    <x v="13"/>
    <n v="447.84"/>
    <s v="CA-2015-159338"/>
    <n v="1"/>
    <n v="5"/>
    <n v="0.2"/>
    <n v="11.19599999999997"/>
    <n v="0.55975208308209756"/>
  </r>
  <r>
    <x v="138"/>
    <x v="11"/>
    <s v="TEC-PH-10002115"/>
    <x v="2"/>
    <x v="6"/>
    <n v="263.96000000000004"/>
    <s v="CA-2015-164469"/>
    <n v="1"/>
    <n v="5"/>
    <n v="0.2"/>
    <n v="19.796999999999997"/>
    <n v="0.41105220110552465"/>
  </r>
  <r>
    <x v="138"/>
    <x v="11"/>
    <s v="OFF-AR-10003478"/>
    <x v="0"/>
    <x v="4"/>
    <n v="71.632000000000005"/>
    <s v="CA-2015-164469"/>
    <n v="0"/>
    <n v="11"/>
    <n v="0.2"/>
    <n v="17.908000000000001"/>
    <n v="0.45632477063632687"/>
  </r>
  <r>
    <x v="138"/>
    <x v="11"/>
    <s v="OFF-AR-10000475"/>
    <x v="0"/>
    <x v="4"/>
    <n v="9.3280000000000012"/>
    <s v="CA-2015-164469"/>
    <n v="0"/>
    <n v="1"/>
    <n v="0.2"/>
    <n v="0.8162000000000007"/>
    <n v="0.45632477063632687"/>
  </r>
  <r>
    <x v="139"/>
    <x v="29"/>
    <s v="TEC-AC-10000109"/>
    <x v="2"/>
    <x v="9"/>
    <n v="223.96"/>
    <s v="CA-2015-104283"/>
    <n v="1"/>
    <n v="4"/>
    <n v="0"/>
    <n v="53.750400000000013"/>
    <n v="0.52062335344040378"/>
  </r>
  <r>
    <x v="139"/>
    <x v="29"/>
    <s v="OFF-ST-10004337"/>
    <x v="0"/>
    <x v="1"/>
    <n v="306.2"/>
    <s v="CA-2015-104283"/>
    <n v="0"/>
    <n v="5"/>
    <n v="0"/>
    <n v="0"/>
    <n v="0.44610841445725197"/>
  </r>
  <r>
    <x v="139"/>
    <x v="29"/>
    <s v="FUR-TA-10001039"/>
    <x v="1"/>
    <x v="13"/>
    <n v="85.98"/>
    <s v="CA-2015-104283"/>
    <n v="0"/>
    <n v="1"/>
    <n v="0"/>
    <n v="22.354800000000004"/>
    <n v="0.55975208308209756"/>
  </r>
  <r>
    <x v="140"/>
    <x v="2"/>
    <s v="FUR-CH-10001394"/>
    <x v="1"/>
    <x v="5"/>
    <n v="1228.4649999999999"/>
    <s v="CA-2015-140858"/>
    <n v="1"/>
    <n v="5"/>
    <n v="0.3"/>
    <n v="0"/>
    <n v="0.46529189879902266"/>
  </r>
  <r>
    <x v="140"/>
    <x v="2"/>
    <s v="OFF-PA-10003395"/>
    <x v="0"/>
    <x v="0"/>
    <n v="335.52"/>
    <s v="CA-2015-140858"/>
    <n v="0"/>
    <n v="4"/>
    <n v="0.2"/>
    <n v="117.43199999999999"/>
    <n v="0.43613829632717294"/>
  </r>
  <r>
    <x v="140"/>
    <x v="2"/>
    <s v="OFF-PA-10000304"/>
    <x v="0"/>
    <x v="0"/>
    <n v="41.472000000000008"/>
    <s v="CA-2015-140858"/>
    <n v="0"/>
    <n v="8"/>
    <n v="0.2"/>
    <n v="14.5152"/>
    <n v="0.43613829632717294"/>
  </r>
  <r>
    <x v="140"/>
    <x v="2"/>
    <s v="OFF-BI-10004230"/>
    <x v="0"/>
    <x v="3"/>
    <n v="31.086000000000006"/>
    <s v="CA-2015-140858"/>
    <n v="0"/>
    <n v="3"/>
    <n v="0.7"/>
    <n v="-22.796399999999991"/>
    <n v="0.46881743173671325"/>
  </r>
  <r>
    <x v="140"/>
    <x v="14"/>
    <s v="OFF-FA-10003495"/>
    <x v="0"/>
    <x v="7"/>
    <n v="6.08"/>
    <s v="CA-2015-156993"/>
    <n v="1"/>
    <n v="1"/>
    <n v="0"/>
    <n v="3.04"/>
    <n v="0.51168203684699509"/>
  </r>
  <r>
    <x v="140"/>
    <x v="2"/>
    <s v="OFF-BI-10003094"/>
    <x v="0"/>
    <x v="3"/>
    <n v="3.168000000000001"/>
    <s v="CA-2015-140858"/>
    <n v="0"/>
    <n v="3"/>
    <n v="0.7"/>
    <n v="-2.4287999999999998"/>
    <n v="0.46881743173671325"/>
  </r>
  <r>
    <x v="141"/>
    <x v="10"/>
    <s v="OFF-AR-10003405"/>
    <x v="0"/>
    <x v="4"/>
    <n v="32.76"/>
    <s v="CA-2015-165974"/>
    <n v="1"/>
    <n v="7"/>
    <n v="0.2"/>
    <n v="3.6854999999999958"/>
    <n v="0.45632477063632687"/>
  </r>
  <r>
    <x v="141"/>
    <x v="20"/>
    <s v="OFF-BI-10000174"/>
    <x v="0"/>
    <x v="3"/>
    <n v="13.919999999999998"/>
    <s v="CA-2015-111773"/>
    <n v="1"/>
    <n v="3"/>
    <n v="0.2"/>
    <n v="4.8720000000000008"/>
    <n v="0.46881743173671325"/>
  </r>
  <r>
    <x v="142"/>
    <x v="20"/>
    <s v="OFF-BI-10002867"/>
    <x v="0"/>
    <x v="3"/>
    <n v="334.76800000000003"/>
    <s v="CA-2015-146640"/>
    <n v="1"/>
    <n v="7"/>
    <n v="0.2"/>
    <n v="108.79959999999997"/>
    <n v="0.46881743173671325"/>
  </r>
  <r>
    <x v="142"/>
    <x v="25"/>
    <s v="OFF-PA-10001144"/>
    <x v="0"/>
    <x v="0"/>
    <n v="310.68799999999999"/>
    <s v="CA-2015-152254"/>
    <n v="1"/>
    <n v="7"/>
    <n v="0.2"/>
    <n v="108.74079999999998"/>
    <n v="0.43613829632717294"/>
  </r>
  <r>
    <x v="142"/>
    <x v="4"/>
    <s v="OFF-AR-10001374"/>
    <x v="0"/>
    <x v="4"/>
    <n v="32.400000000000006"/>
    <s v="CA-2015-109218"/>
    <n v="1"/>
    <n v="5"/>
    <n v="0"/>
    <n v="10.367999999999999"/>
    <n v="0.45632477063632687"/>
  </r>
  <r>
    <x v="142"/>
    <x v="0"/>
    <s v="OFF-PA-10002005"/>
    <x v="0"/>
    <x v="0"/>
    <n v="25.920000000000005"/>
    <s v="CA-2015-116757"/>
    <n v="1"/>
    <n v="5"/>
    <n v="0.2"/>
    <n v="9.0719999999999992"/>
    <n v="0.43613829632717294"/>
  </r>
  <r>
    <x v="142"/>
    <x v="0"/>
    <s v="OFF-FA-10002815"/>
    <x v="0"/>
    <x v="7"/>
    <n v="21.312000000000005"/>
    <s v="CA-2015-116757"/>
    <n v="0"/>
    <n v="6"/>
    <n v="0.2"/>
    <n v="7.1928000000000001"/>
    <n v="0.51168203684699509"/>
  </r>
  <r>
    <x v="142"/>
    <x v="20"/>
    <s v="OFF-AR-10001026"/>
    <x v="0"/>
    <x v="4"/>
    <n v="6.6000000000000005"/>
    <s v="US-2015-121566"/>
    <n v="1"/>
    <n v="3"/>
    <n v="0"/>
    <n v="2.9040000000000008"/>
    <n v="0.45632477063632687"/>
  </r>
  <r>
    <x v="142"/>
    <x v="1"/>
    <s v="OFF-AR-10004582"/>
    <x v="0"/>
    <x v="4"/>
    <n v="5.2480000000000002"/>
    <s v="CA-2015-123064"/>
    <n v="1"/>
    <n v="4"/>
    <n v="0.2"/>
    <n v="1.6399999999999995"/>
    <n v="0.45632477063632687"/>
  </r>
  <r>
    <x v="142"/>
    <x v="20"/>
    <s v="OFF-BI-10004528"/>
    <x v="0"/>
    <x v="3"/>
    <n v="2.6880000000000002"/>
    <s v="US-2015-121566"/>
    <n v="0"/>
    <n v="1"/>
    <n v="0.2"/>
    <n v="0.83999999999999975"/>
    <n v="0.46881743173671325"/>
  </r>
  <r>
    <x v="143"/>
    <x v="16"/>
    <s v="TEC-PH-10004586"/>
    <x v="2"/>
    <x v="6"/>
    <n v="575.91999999999996"/>
    <s v="CA-2015-160773"/>
    <n v="1"/>
    <n v="2"/>
    <n v="0.2"/>
    <n v="71.989999999999981"/>
    <n v="0.41105220110552465"/>
  </r>
  <r>
    <x v="143"/>
    <x v="22"/>
    <s v="OFF-BI-10003355"/>
    <x v="0"/>
    <x v="3"/>
    <n v="19.920000000000002"/>
    <s v="CA-2015-153150"/>
    <n v="1"/>
    <n v="5"/>
    <n v="0.2"/>
    <n v="6.9719999999999995"/>
    <n v="0.46881743173671325"/>
  </r>
  <r>
    <x v="143"/>
    <x v="16"/>
    <s v="OFF-BI-10000546"/>
    <x v="0"/>
    <x v="3"/>
    <n v="5.1840000000000011"/>
    <s v="CA-2015-160773"/>
    <n v="0"/>
    <n v="6"/>
    <n v="0.7"/>
    <n v="-3.6288"/>
    <n v="0.46881743173671325"/>
  </r>
  <r>
    <x v="144"/>
    <x v="23"/>
    <s v="TEC-PH-10002923"/>
    <x v="2"/>
    <x v="6"/>
    <n v="73.98"/>
    <s v="CA-2015-107594"/>
    <n v="1"/>
    <n v="2"/>
    <n v="0"/>
    <n v="19.974600000000002"/>
    <n v="0.41105220110552465"/>
  </r>
  <r>
    <x v="144"/>
    <x v="23"/>
    <s v="OFF-AR-10000716"/>
    <x v="0"/>
    <x v="4"/>
    <n v="5.58"/>
    <s v="CA-2015-107594"/>
    <n v="0"/>
    <n v="1"/>
    <n v="0"/>
    <n v="2.1762000000000001"/>
    <n v="0.45632477063632687"/>
  </r>
  <r>
    <x v="145"/>
    <x v="26"/>
    <s v="OFF-PA-10001977"/>
    <x v="0"/>
    <x v="0"/>
    <n v="177.536"/>
    <s v="CA-2015-120096"/>
    <n v="1"/>
    <n v="4"/>
    <n v="0.2"/>
    <n v="62.137599999999992"/>
    <n v="0.43613829632717294"/>
  </r>
  <r>
    <x v="145"/>
    <x v="26"/>
    <s v="OFF-AP-10000692"/>
    <x v="0"/>
    <x v="12"/>
    <n v="32.432000000000002"/>
    <s v="CA-2015-120096"/>
    <n v="0"/>
    <n v="2"/>
    <n v="0.2"/>
    <n v="3.2432000000000016"/>
    <n v="0.49507917887403441"/>
  </r>
  <r>
    <x v="145"/>
    <x v="6"/>
    <s v="OFF-PA-10004734"/>
    <x v="0"/>
    <x v="0"/>
    <n v="21.84"/>
    <s v="CA-2015-138709"/>
    <n v="1"/>
    <n v="3"/>
    <n v="0"/>
    <n v="10.92"/>
    <n v="0.43613829632717294"/>
  </r>
  <r>
    <x v="145"/>
    <x v="6"/>
    <s v="OFF-BI-10000145"/>
    <x v="0"/>
    <x v="3"/>
    <n v="15.600000000000001"/>
    <s v="CA-2015-138709"/>
    <n v="0"/>
    <n v="5"/>
    <n v="0"/>
    <n v="7.6440000000000001"/>
    <n v="0.46881743173671325"/>
  </r>
  <r>
    <x v="146"/>
    <x v="29"/>
    <s v="TEC-AC-10003911"/>
    <x v="2"/>
    <x v="9"/>
    <n v="479.97"/>
    <s v="CA-2015-157784"/>
    <n v="1"/>
    <n v="3"/>
    <n v="0"/>
    <n v="163.18979999999999"/>
    <n v="0.52062335344040378"/>
  </r>
  <r>
    <x v="146"/>
    <x v="0"/>
    <s v="OFF-ST-10000563"/>
    <x v="0"/>
    <x v="1"/>
    <n v="281.42400000000004"/>
    <s v="US-2015-160444"/>
    <n v="1"/>
    <n v="11"/>
    <n v="0.2"/>
    <n v="-35.178000000000004"/>
    <n v="0.44610841445725197"/>
  </r>
  <r>
    <x v="146"/>
    <x v="0"/>
    <s v="OFF-ST-10001522"/>
    <x v="0"/>
    <x v="1"/>
    <n v="220.77600000000001"/>
    <s v="US-2015-160444"/>
    <n v="0"/>
    <n v="3"/>
    <n v="0.2"/>
    <n v="-44.155200000000022"/>
    <n v="0.44610841445725197"/>
  </r>
  <r>
    <x v="146"/>
    <x v="16"/>
    <s v="FUR-FU-10003192"/>
    <x v="1"/>
    <x v="8"/>
    <n v="213.21600000000001"/>
    <s v="CA-2015-103317"/>
    <n v="1"/>
    <n v="3"/>
    <n v="0.2"/>
    <n v="15.991199999999992"/>
    <n v="0.4595170286641902"/>
  </r>
  <r>
    <x v="146"/>
    <x v="4"/>
    <s v="OFF-BI-10001670"/>
    <x v="0"/>
    <x v="3"/>
    <n v="180.96000000000004"/>
    <s v="CA-2015-107139"/>
    <n v="1"/>
    <n v="6"/>
    <n v="0.2"/>
    <n v="67.86"/>
    <n v="0.46881743173671325"/>
  </r>
  <r>
    <x v="146"/>
    <x v="16"/>
    <s v="FUR-FU-10001591"/>
    <x v="1"/>
    <x v="8"/>
    <n v="19.52"/>
    <s v="CA-2015-103317"/>
    <n v="0"/>
    <n v="2"/>
    <n v="0.2"/>
    <n v="5.3680000000000012"/>
    <n v="0.4595170286641902"/>
  </r>
  <r>
    <x v="146"/>
    <x v="29"/>
    <s v="OFF-PA-10000304"/>
    <x v="0"/>
    <x v="0"/>
    <n v="19.440000000000001"/>
    <s v="CA-2015-157784"/>
    <n v="0"/>
    <n v="3"/>
    <n v="0"/>
    <n v="9.3312000000000008"/>
    <n v="0.43613829632717294"/>
  </r>
  <r>
    <x v="146"/>
    <x v="29"/>
    <s v="OFF-LA-10001934"/>
    <x v="0"/>
    <x v="2"/>
    <n v="14.62"/>
    <s v="CA-2015-157784"/>
    <n v="0"/>
    <n v="2"/>
    <n v="0"/>
    <n v="6.8713999999999995"/>
    <n v="0.4647369236065339"/>
  </r>
  <r>
    <x v="146"/>
    <x v="16"/>
    <s v="OFF-BI-10001787"/>
    <x v="0"/>
    <x v="3"/>
    <n v="9.8100000000000023"/>
    <s v="CA-2015-103317"/>
    <n v="0"/>
    <n v="5"/>
    <n v="0.7"/>
    <n v="-6.8669999999999973"/>
    <n v="0.46881743173671325"/>
  </r>
  <r>
    <x v="146"/>
    <x v="15"/>
    <s v="OFF-AR-10002833"/>
    <x v="0"/>
    <x v="4"/>
    <n v="4.3680000000000003"/>
    <s v="CA-2015-152849"/>
    <n v="1"/>
    <n v="3"/>
    <n v="0.2"/>
    <n v="0.3822000000000001"/>
    <n v="0.45632477063632687"/>
  </r>
  <r>
    <x v="147"/>
    <x v="20"/>
    <s v="TEC-CO-10001046"/>
    <x v="2"/>
    <x v="16"/>
    <n v="559.99200000000008"/>
    <s v="CA-2015-134278"/>
    <n v="1"/>
    <n v="1"/>
    <n v="0.2"/>
    <n v="174.99749999999997"/>
    <n v="0.55185675810753509"/>
  </r>
  <r>
    <x v="147"/>
    <x v="4"/>
    <s v="FUR-CH-10000155"/>
    <x v="1"/>
    <x v="5"/>
    <n v="478.48"/>
    <s v="CA-2015-147543"/>
    <n v="1"/>
    <n v="2"/>
    <n v="0.2"/>
    <n v="47.848000000000013"/>
    <n v="0.46529189879902266"/>
  </r>
  <r>
    <x v="148"/>
    <x v="2"/>
    <s v="FUR-CH-10002880"/>
    <x v="1"/>
    <x v="5"/>
    <n v="172.18599999999998"/>
    <s v="US-2015-138758"/>
    <n v="1"/>
    <n v="2"/>
    <n v="0.3"/>
    <n v="-46.736200000000011"/>
    <n v="0.46529189879902266"/>
  </r>
  <r>
    <x v="148"/>
    <x v="2"/>
    <s v="FUR-FU-10003039"/>
    <x v="1"/>
    <x v="8"/>
    <n v="69.00800000000001"/>
    <s v="US-2015-138758"/>
    <n v="0"/>
    <n v="2"/>
    <n v="0.2"/>
    <n v="12.0764"/>
    <n v="0.4595170286641902"/>
  </r>
  <r>
    <x v="149"/>
    <x v="4"/>
    <s v="FUR-TA-10003715"/>
    <x v="1"/>
    <x v="13"/>
    <n v="502.48800000000006"/>
    <s v="CA-2015-100090"/>
    <n v="1"/>
    <n v="3"/>
    <n v="0.2"/>
    <n v="-87.935400000000044"/>
    <n v="0.55975208308209756"/>
  </r>
  <r>
    <x v="149"/>
    <x v="4"/>
    <s v="OFF-BI-10001597"/>
    <x v="0"/>
    <x v="3"/>
    <n v="196.70400000000001"/>
    <s v="CA-2015-100090"/>
    <n v="0"/>
    <n v="6"/>
    <n v="0.2"/>
    <n v="68.846399999999974"/>
    <n v="0.46881743173671325"/>
  </r>
  <r>
    <x v="149"/>
    <x v="20"/>
    <s v="FUR-CH-10002647"/>
    <x v="1"/>
    <x v="5"/>
    <n v="63.882000000000005"/>
    <s v="CA-2015-150301"/>
    <n v="1"/>
    <n v="1"/>
    <n v="0.1"/>
    <n v="10.647000000000004"/>
    <n v="0.46529189879902266"/>
  </r>
  <r>
    <x v="150"/>
    <x v="4"/>
    <s v="FUR-BO-10004218"/>
    <x v="1"/>
    <x v="10"/>
    <n v="119.83299999999998"/>
    <s v="CA-2015-113271"/>
    <n v="1"/>
    <n v="1"/>
    <n v="0.15"/>
    <n v="7.0489999999999995"/>
    <n v="0.5176847302647779"/>
  </r>
  <r>
    <x v="150"/>
    <x v="4"/>
    <s v="OFF-BI-10003291"/>
    <x v="0"/>
    <x v="3"/>
    <n v="41.904000000000003"/>
    <s v="CA-2015-114125"/>
    <n v="1"/>
    <n v="6"/>
    <n v="0.2"/>
    <n v="14.142599999999996"/>
    <n v="0.46881743173671325"/>
  </r>
  <r>
    <x v="150"/>
    <x v="4"/>
    <s v="OFF-PA-10002365"/>
    <x v="0"/>
    <x v="0"/>
    <n v="32.400000000000006"/>
    <s v="CA-2015-113271"/>
    <n v="0"/>
    <n v="5"/>
    <n v="0"/>
    <n v="15.552000000000001"/>
    <n v="0.43613829632717294"/>
  </r>
  <r>
    <x v="150"/>
    <x v="4"/>
    <s v="OFF-ST-10001505"/>
    <x v="0"/>
    <x v="1"/>
    <n v="23.92"/>
    <s v="CA-2015-114125"/>
    <n v="0"/>
    <n v="4"/>
    <n v="0"/>
    <n v="4.066399999999998"/>
    <n v="0.44610841445725197"/>
  </r>
  <r>
    <x v="150"/>
    <x v="0"/>
    <s v="OFF-PA-10002245"/>
    <x v="0"/>
    <x v="0"/>
    <n v="14.352000000000002"/>
    <s v="CA-2015-165379"/>
    <n v="1"/>
    <n v="3"/>
    <n v="0.2"/>
    <n v="4.4849999999999994"/>
    <n v="0.43613829632717294"/>
  </r>
  <r>
    <x v="150"/>
    <x v="4"/>
    <s v="OFF-BI-10002609"/>
    <x v="0"/>
    <x v="3"/>
    <n v="14.303999999999998"/>
    <s v="CA-2015-113271"/>
    <n v="0"/>
    <n v="6"/>
    <n v="0.2"/>
    <n v="4.6487999999999987"/>
    <n v="0.46881743173671325"/>
  </r>
  <r>
    <x v="150"/>
    <x v="0"/>
    <s v="OFF-PA-10003072"/>
    <x v="0"/>
    <x v="0"/>
    <n v="10.368000000000002"/>
    <s v="CA-2015-165379"/>
    <n v="0"/>
    <n v="2"/>
    <n v="0.2"/>
    <n v="3.6288"/>
    <n v="0.43613829632717294"/>
  </r>
  <r>
    <x v="150"/>
    <x v="4"/>
    <s v="OFF-AR-10003251"/>
    <x v="0"/>
    <x v="4"/>
    <n v="5.56"/>
    <s v="CA-2015-113271"/>
    <n v="0"/>
    <n v="2"/>
    <n v="0"/>
    <n v="2.2239999999999998"/>
    <n v="0.45632477063632687"/>
  </r>
  <r>
    <x v="150"/>
    <x v="4"/>
    <s v="OFF-LA-10004559"/>
    <x v="0"/>
    <x v="2"/>
    <n v="2.88"/>
    <s v="CA-2015-114125"/>
    <n v="0"/>
    <n v="1"/>
    <n v="0"/>
    <n v="1.4112"/>
    <n v="0.4647369236065339"/>
  </r>
  <r>
    <x v="151"/>
    <x v="23"/>
    <s v="FUR-CH-10003379"/>
    <x v="1"/>
    <x v="5"/>
    <n v="854.94"/>
    <s v="CA-2015-163552"/>
    <n v="1"/>
    <n v="3"/>
    <n v="0"/>
    <n v="213.73500000000001"/>
    <n v="0.46529189879902266"/>
  </r>
  <r>
    <x v="151"/>
    <x v="0"/>
    <s v="TEC-PH-10000895"/>
    <x v="2"/>
    <x v="6"/>
    <n v="575.96800000000007"/>
    <s v="CA-2015-123225"/>
    <n v="1"/>
    <n v="4"/>
    <n v="0.2"/>
    <n v="43.197600000000023"/>
    <n v="0.41105220110552465"/>
  </r>
  <r>
    <x v="151"/>
    <x v="23"/>
    <s v="TEC-PH-10003885"/>
    <x v="2"/>
    <x v="6"/>
    <n v="197.96999999999997"/>
    <s v="CA-2015-163552"/>
    <n v="0"/>
    <n v="3"/>
    <n v="0"/>
    <n v="57.41129999999999"/>
    <n v="0.41105220110552465"/>
  </r>
  <r>
    <x v="151"/>
    <x v="23"/>
    <s v="OFF-PA-10000474"/>
    <x v="0"/>
    <x v="0"/>
    <n v="177.2"/>
    <s v="CA-2015-163552"/>
    <n v="0"/>
    <n v="5"/>
    <n v="0"/>
    <n v="83.283999999999992"/>
    <n v="0.43613829632717294"/>
  </r>
  <r>
    <x v="151"/>
    <x v="20"/>
    <s v="TEC-PH-10004912"/>
    <x v="2"/>
    <x v="6"/>
    <n v="164.85000000000002"/>
    <s v="CA-2015-166555"/>
    <n v="1"/>
    <n v="3"/>
    <n v="0"/>
    <n v="47.806499999999993"/>
    <n v="0.41105220110552465"/>
  </r>
  <r>
    <x v="151"/>
    <x v="23"/>
    <s v="FUR-FU-10000629"/>
    <x v="1"/>
    <x v="8"/>
    <n v="124.10999999999999"/>
    <s v="CA-2015-163552"/>
    <n v="0"/>
    <n v="9"/>
    <n v="0"/>
    <n v="52.126200000000004"/>
    <n v="0.4595170286641902"/>
  </r>
  <r>
    <x v="151"/>
    <x v="20"/>
    <s v="OFF-PA-10001970"/>
    <x v="0"/>
    <x v="0"/>
    <n v="49.12"/>
    <s v="CA-2015-133305"/>
    <n v="1"/>
    <n v="4"/>
    <n v="0"/>
    <n v="23.086399999999998"/>
    <n v="0.43613829632717294"/>
  </r>
  <r>
    <x v="151"/>
    <x v="20"/>
    <s v="OFF-BI-10002954"/>
    <x v="0"/>
    <x v="3"/>
    <n v="18.28"/>
    <s v="CA-2015-133305"/>
    <n v="0"/>
    <n v="5"/>
    <n v="0.2"/>
    <n v="6.3979999999999997"/>
    <n v="0.46881743173671325"/>
  </r>
  <r>
    <x v="151"/>
    <x v="23"/>
    <s v="OFF-LA-10001175"/>
    <x v="0"/>
    <x v="2"/>
    <n v="14.399999999999999"/>
    <s v="CA-2015-163552"/>
    <n v="0"/>
    <n v="5"/>
    <n v="0"/>
    <n v="7.056"/>
    <n v="0.4647369236065339"/>
  </r>
  <r>
    <x v="151"/>
    <x v="0"/>
    <s v="OFF-PA-10000552"/>
    <x v="0"/>
    <x v="0"/>
    <n v="10.368000000000002"/>
    <s v="CA-2015-123225"/>
    <n v="0"/>
    <n v="2"/>
    <n v="0.2"/>
    <n v="3.6288"/>
    <n v="0.43613829632717294"/>
  </r>
  <r>
    <x v="152"/>
    <x v="1"/>
    <s v="TEC-AC-10002857"/>
    <x v="2"/>
    <x v="9"/>
    <n v="23.840000000000003"/>
    <s v="CA-2015-124807"/>
    <n v="1"/>
    <n v="4"/>
    <n v="0.2"/>
    <n v="3.2779999999999987"/>
    <n v="0.52062335344040378"/>
  </r>
  <r>
    <x v="152"/>
    <x v="4"/>
    <s v="FUR-TA-10004575"/>
    <x v="1"/>
    <x v="13"/>
    <n v="698.35200000000009"/>
    <s v="CA-2015-129924"/>
    <n v="1"/>
    <n v="3"/>
    <n v="0.2"/>
    <n v="-17.458800000000053"/>
    <n v="0.55975208308209756"/>
  </r>
  <r>
    <x v="152"/>
    <x v="0"/>
    <s v="FUR-CH-10002126"/>
    <x v="1"/>
    <x v="5"/>
    <n v="512.35799999999995"/>
    <s v="CA-2015-161508"/>
    <n v="1"/>
    <n v="3"/>
    <n v="0.3"/>
    <n v="-14.638799999999947"/>
    <n v="0.46529189879902266"/>
  </r>
  <r>
    <x v="152"/>
    <x v="4"/>
    <s v="TEC-PH-10000439"/>
    <x v="2"/>
    <x v="6"/>
    <n v="255.93600000000004"/>
    <s v="CA-2015-110184"/>
    <n v="1"/>
    <n v="8"/>
    <n v="0.2"/>
    <n v="28.792799999999971"/>
    <n v="0.41105220110552465"/>
  </r>
  <r>
    <x v="152"/>
    <x v="4"/>
    <s v="OFF-ST-10000107"/>
    <x v="0"/>
    <x v="1"/>
    <n v="249.75"/>
    <s v="CA-2015-110184"/>
    <n v="0"/>
    <n v="9"/>
    <n v="0"/>
    <n v="44.954999999999977"/>
    <n v="0.44610841445725197"/>
  </r>
  <r>
    <x v="152"/>
    <x v="22"/>
    <s v="FUR-CH-10001797"/>
    <x v="1"/>
    <x v="5"/>
    <n v="123.136"/>
    <s v="CA-2015-131310"/>
    <n v="1"/>
    <n v="4"/>
    <n v="0.2"/>
    <n v="13.852799999999981"/>
    <n v="0.46529189879902266"/>
  </r>
  <r>
    <x v="152"/>
    <x v="1"/>
    <s v="OFF-PA-10001526"/>
    <x v="0"/>
    <x v="0"/>
    <n v="35.856000000000002"/>
    <s v="CA-2015-124807"/>
    <n v="0"/>
    <n v="9"/>
    <n v="0.2"/>
    <n v="12.997800000000003"/>
    <n v="0.43613829632717294"/>
  </r>
  <r>
    <x v="152"/>
    <x v="0"/>
    <s v="OFF-AR-10003158"/>
    <x v="0"/>
    <x v="4"/>
    <n v="22.288"/>
    <s v="CA-2015-161508"/>
    <n v="0"/>
    <n v="7"/>
    <n v="0.2"/>
    <n v="3.9003999999999985"/>
    <n v="0.45632477063632687"/>
  </r>
  <r>
    <x v="152"/>
    <x v="0"/>
    <s v="OFF-PA-10001804"/>
    <x v="0"/>
    <x v="0"/>
    <n v="16.032"/>
    <s v="CA-2015-161508"/>
    <n v="0"/>
    <n v="3"/>
    <n v="0.2"/>
    <n v="5.6111999999999993"/>
    <n v="0.43613829632717294"/>
  </r>
  <r>
    <x v="152"/>
    <x v="22"/>
    <s v="OFF-BI-10003094"/>
    <x v="0"/>
    <x v="3"/>
    <n v="11.264000000000001"/>
    <s v="CA-2015-131310"/>
    <n v="0"/>
    <n v="4"/>
    <n v="0.2"/>
    <n v="3.8015999999999992"/>
    <n v="0.46881743173671325"/>
  </r>
  <r>
    <x v="152"/>
    <x v="4"/>
    <s v="OFF-BI-10003314"/>
    <x v="0"/>
    <x v="3"/>
    <n v="7.7120000000000006"/>
    <s v="CA-2015-129924"/>
    <n v="0"/>
    <n v="2"/>
    <n v="0.2"/>
    <n v="2.7956000000000003"/>
    <n v="0.46881743173671325"/>
  </r>
  <r>
    <x v="152"/>
    <x v="0"/>
    <s v="OFF-FA-10001561"/>
    <x v="0"/>
    <x v="7"/>
    <n v="3.4880000000000004"/>
    <s v="CA-2015-161508"/>
    <n v="0"/>
    <n v="2"/>
    <n v="0.2"/>
    <n v="0.56679999999999997"/>
    <n v="0.51168203684699509"/>
  </r>
  <r>
    <x v="153"/>
    <x v="4"/>
    <s v="FUR-TA-10002855"/>
    <x v="1"/>
    <x v="13"/>
    <n v="351.21600000000001"/>
    <s v="US-2015-165862"/>
    <n v="1"/>
    <n v="3"/>
    <n v="0.2"/>
    <n v="4.3901999999999788"/>
    <n v="0.55975208308209756"/>
  </r>
  <r>
    <x v="154"/>
    <x v="12"/>
    <s v="OFF-ST-10000760"/>
    <x v="0"/>
    <x v="1"/>
    <n v="55.92"/>
    <s v="US-2015-150532"/>
    <n v="1"/>
    <n v="5"/>
    <n v="0.2"/>
    <n v="6.2910000000000004"/>
    <n v="0.44610841445725197"/>
  </r>
  <r>
    <x v="154"/>
    <x v="2"/>
    <s v="OFF-AR-10001044"/>
    <x v="0"/>
    <x v="4"/>
    <n v="41.584000000000003"/>
    <s v="CA-2015-164182"/>
    <n v="1"/>
    <n v="2"/>
    <n v="0.2"/>
    <n v="4.6781999999999968"/>
    <n v="0.45632477063632687"/>
  </r>
  <r>
    <x v="154"/>
    <x v="7"/>
    <s v="OFF-AP-10000576"/>
    <x v="0"/>
    <x v="12"/>
    <n v="39.479999999999997"/>
    <s v="CA-2015-124464"/>
    <n v="1"/>
    <n v="1"/>
    <n v="0"/>
    <n v="11.054400000000001"/>
    <n v="0.49507917887403441"/>
  </r>
  <r>
    <x v="154"/>
    <x v="1"/>
    <s v="TEC-PH-10001552"/>
    <x v="2"/>
    <x v="6"/>
    <n v="38.272000000000006"/>
    <s v="US-2015-103905"/>
    <n v="1"/>
    <n v="4"/>
    <n v="0.2"/>
    <n v="3.8272000000000013"/>
    <n v="0.41105220110552465"/>
  </r>
  <r>
    <x v="154"/>
    <x v="2"/>
    <s v="FUR-FU-10001057"/>
    <x v="1"/>
    <x v="8"/>
    <n v="31.983999999999998"/>
    <s v="CA-2015-164182"/>
    <n v="0"/>
    <n v="2"/>
    <n v="0.2"/>
    <n v="1.1993999999999998"/>
    <n v="0.4595170286641902"/>
  </r>
  <r>
    <x v="154"/>
    <x v="1"/>
    <s v="OFF-BI-10001098"/>
    <x v="0"/>
    <x v="3"/>
    <n v="29.931999999999992"/>
    <s v="US-2015-103905"/>
    <n v="0"/>
    <n v="7"/>
    <n v="0.8"/>
    <n v="-46.394600000000011"/>
    <n v="0.46881743173671325"/>
  </r>
  <r>
    <x v="154"/>
    <x v="2"/>
    <s v="TEC-PH-10002583"/>
    <x v="2"/>
    <x v="6"/>
    <n v="23.987999999999996"/>
    <s v="CA-2015-164182"/>
    <n v="0"/>
    <n v="2"/>
    <n v="0.4"/>
    <n v="-13.993000000000004"/>
    <n v="0.41105220110552465"/>
  </r>
  <r>
    <x v="154"/>
    <x v="20"/>
    <s v="OFF-AR-10004999"/>
    <x v="0"/>
    <x v="4"/>
    <n v="17.940000000000001"/>
    <s v="CA-2015-109904"/>
    <n v="1"/>
    <n v="3"/>
    <n v="0"/>
    <n v="4.4850000000000003"/>
    <n v="0.45632477063632687"/>
  </r>
  <r>
    <x v="154"/>
    <x v="2"/>
    <s v="TEC-PH-10002070"/>
    <x v="2"/>
    <x v="6"/>
    <n v="13.493999999999998"/>
    <s v="CA-2015-164182"/>
    <n v="0"/>
    <n v="1"/>
    <n v="0.4"/>
    <n v="-2.2490000000000023"/>
    <n v="0.41105220110552465"/>
  </r>
  <r>
    <x v="155"/>
    <x v="19"/>
    <s v="TEC-AC-10003709"/>
    <x v="2"/>
    <x v="9"/>
    <n v="2.9699999999999998"/>
    <s v="CA-2015-115980"/>
    <n v="1"/>
    <n v="3"/>
    <n v="0"/>
    <n v="1.3068000000000004"/>
    <n v="0.52062335344040378"/>
  </r>
  <r>
    <x v="155"/>
    <x v="19"/>
    <s v="OFF-FA-10000304"/>
    <x v="0"/>
    <x v="7"/>
    <n v="6.5400000000000009"/>
    <s v="CA-2015-115980"/>
    <n v="0"/>
    <n v="3"/>
    <n v="0"/>
    <n v="2.6814000000000004"/>
    <n v="0.51168203684699509"/>
  </r>
  <r>
    <x v="156"/>
    <x v="12"/>
    <s v="FUR-CH-10002372"/>
    <x v="1"/>
    <x v="5"/>
    <n v="259.13600000000002"/>
    <s v="CA-2015-123295"/>
    <n v="1"/>
    <n v="4"/>
    <n v="0.2"/>
    <n v="-25.913599999999988"/>
    <n v="0.46529189879902266"/>
  </r>
  <r>
    <x v="156"/>
    <x v="20"/>
    <s v="OFF-BI-10002103"/>
    <x v="0"/>
    <x v="3"/>
    <n v="13.904"/>
    <s v="CA-2015-138198"/>
    <n v="1"/>
    <n v="2"/>
    <n v="0.2"/>
    <n v="4.5187999999999997"/>
    <n v="0.46881743173671325"/>
  </r>
  <r>
    <x v="157"/>
    <x v="37"/>
    <s v="TEC-PH-10000895"/>
    <x v="2"/>
    <x v="6"/>
    <n v="359.98"/>
    <s v="US-2015-150434"/>
    <n v="1"/>
    <n v="2"/>
    <n v="0"/>
    <n v="93.594800000000021"/>
    <n v="0.41105220110552465"/>
  </r>
  <r>
    <x v="157"/>
    <x v="37"/>
    <s v="FUR-TA-10004152"/>
    <x v="1"/>
    <x v="13"/>
    <n v="70.559999999999988"/>
    <s v="US-2015-150434"/>
    <n v="0"/>
    <n v="1"/>
    <n v="0.3"/>
    <n v="-4.032"/>
    <n v="0.55975208308209756"/>
  </r>
  <r>
    <x v="157"/>
    <x v="37"/>
    <s v="OFF-BI-10003694"/>
    <x v="0"/>
    <x v="3"/>
    <n v="20.88"/>
    <s v="US-2015-150434"/>
    <n v="0"/>
    <n v="2"/>
    <n v="0"/>
    <n v="9.6047999999999991"/>
    <n v="0.46881743173671325"/>
  </r>
  <r>
    <x v="157"/>
    <x v="34"/>
    <s v="OFF-BI-10001759"/>
    <x v="0"/>
    <x v="3"/>
    <n v="6.0960000000000001"/>
    <s v="CA-2015-168158"/>
    <n v="1"/>
    <n v="2"/>
    <n v="0.2"/>
    <n v="2.2098"/>
    <n v="0.46881743173671325"/>
  </r>
  <r>
    <x v="157"/>
    <x v="37"/>
    <s v="OFF-BI-10002160"/>
    <x v="0"/>
    <x v="3"/>
    <n v="3.81"/>
    <s v="US-2015-150434"/>
    <n v="0"/>
    <n v="1"/>
    <n v="0"/>
    <n v="1.8288"/>
    <n v="0.46881743173671325"/>
  </r>
  <r>
    <x v="158"/>
    <x v="0"/>
    <s v="FUR-CH-10002024"/>
    <x v="1"/>
    <x v="5"/>
    <n v="981.37199999999996"/>
    <s v="CA-2015-143903"/>
    <n v="1"/>
    <n v="2"/>
    <n v="0.3"/>
    <n v="-140.19599999999997"/>
    <n v="0.46529189879902266"/>
  </r>
  <r>
    <x v="158"/>
    <x v="4"/>
    <s v="TEC-AC-10000023"/>
    <x v="2"/>
    <x v="9"/>
    <n v="41.94"/>
    <s v="CA-2015-127866"/>
    <n v="1"/>
    <n v="2"/>
    <n v="0"/>
    <n v="15.098399999999998"/>
    <n v="0.52062335344040378"/>
  </r>
  <r>
    <x v="158"/>
    <x v="4"/>
    <s v="OFF-ST-10001490"/>
    <x v="0"/>
    <x v="1"/>
    <n v="535.41"/>
    <s v="CA-2015-127866"/>
    <n v="0"/>
    <n v="3"/>
    <n v="0"/>
    <n v="160.62299999999993"/>
    <n v="0.44610841445725197"/>
  </r>
  <r>
    <x v="158"/>
    <x v="0"/>
    <s v="OFF-ST-10003306"/>
    <x v="0"/>
    <x v="1"/>
    <n v="342.86400000000003"/>
    <s v="CA-2015-143903"/>
    <n v="0"/>
    <n v="3"/>
    <n v="0.2"/>
    <n v="38.572199999999953"/>
    <n v="0.44610841445725197"/>
  </r>
  <r>
    <x v="158"/>
    <x v="4"/>
    <s v="OFF-PA-10000418"/>
    <x v="0"/>
    <x v="0"/>
    <n v="104.85"/>
    <s v="CA-2015-141726"/>
    <n v="1"/>
    <n v="1"/>
    <n v="0"/>
    <n v="50.327999999999996"/>
    <n v="0.43613829632717294"/>
  </r>
  <r>
    <x v="158"/>
    <x v="4"/>
    <s v="OFF-BI-10002498"/>
    <x v="0"/>
    <x v="3"/>
    <n v="89.712000000000018"/>
    <s v="CA-2015-157546"/>
    <n v="1"/>
    <n v="6"/>
    <n v="0.2"/>
    <n v="30.277799999999992"/>
    <n v="0.46881743173671325"/>
  </r>
  <r>
    <x v="158"/>
    <x v="4"/>
    <s v="FUR-FU-10003577"/>
    <x v="1"/>
    <x v="8"/>
    <n v="43.019999999999996"/>
    <s v="CA-2015-141726"/>
    <n v="0"/>
    <n v="3"/>
    <n v="0"/>
    <n v="15.4872"/>
    <n v="0.4595170286641902"/>
  </r>
  <r>
    <x v="158"/>
    <x v="10"/>
    <s v="OFF-BI-10000977"/>
    <x v="0"/>
    <x v="3"/>
    <n v="27.360000000000003"/>
    <s v="CA-2015-142965"/>
    <n v="1"/>
    <n v="3"/>
    <n v="0.7"/>
    <n v="-21.887999999999991"/>
    <n v="0.46881743173671325"/>
  </r>
  <r>
    <x v="158"/>
    <x v="10"/>
    <s v="OFF-ST-10002583"/>
    <x v="0"/>
    <x v="1"/>
    <n v="25.983999999999998"/>
    <s v="CA-2015-142965"/>
    <n v="0"/>
    <n v="1"/>
    <n v="0.2"/>
    <n v="-5.1968000000000005"/>
    <n v="0.44610841445725197"/>
  </r>
  <r>
    <x v="158"/>
    <x v="4"/>
    <s v="OFF-PA-10004569"/>
    <x v="0"/>
    <x v="0"/>
    <n v="22.830000000000002"/>
    <s v="CA-2015-157546"/>
    <n v="0"/>
    <n v="3"/>
    <n v="0"/>
    <n v="10.7301"/>
    <n v="0.43613829632717294"/>
  </r>
  <r>
    <x v="158"/>
    <x v="4"/>
    <s v="OFF-PA-10002230"/>
    <x v="0"/>
    <x v="0"/>
    <n v="19.920000000000002"/>
    <s v="CA-2015-141726"/>
    <n v="0"/>
    <n v="4"/>
    <n v="0"/>
    <n v="9.7608000000000015"/>
    <n v="0.43613829632717294"/>
  </r>
  <r>
    <x v="158"/>
    <x v="0"/>
    <s v="FUR-FU-10003724"/>
    <x v="1"/>
    <x v="8"/>
    <n v="16.739999999999998"/>
    <s v="CA-2015-143903"/>
    <n v="0"/>
    <n v="5"/>
    <n v="0.6"/>
    <n v="-14.228999999999997"/>
    <n v="0.4595170286641902"/>
  </r>
  <r>
    <x v="158"/>
    <x v="4"/>
    <s v="OFF-AR-10003481"/>
    <x v="0"/>
    <x v="4"/>
    <n v="13.12"/>
    <s v="CA-2015-127866"/>
    <n v="0"/>
    <n v="4"/>
    <n v="0"/>
    <n v="3.8047999999999984"/>
    <n v="0.45632477063632687"/>
  </r>
  <r>
    <x v="158"/>
    <x v="4"/>
    <s v="OFF-PA-10003971"/>
    <x v="0"/>
    <x v="0"/>
    <n v="11.96"/>
    <s v="CA-2015-127866"/>
    <n v="0"/>
    <n v="2"/>
    <n v="0"/>
    <n v="5.8604000000000003"/>
    <n v="0.43613829632717294"/>
  </r>
  <r>
    <x v="158"/>
    <x v="4"/>
    <s v="OFF-BI-10001982"/>
    <x v="0"/>
    <x v="3"/>
    <n v="8.7040000000000006"/>
    <s v="CA-2015-141726"/>
    <n v="0"/>
    <n v="2"/>
    <n v="0.2"/>
    <n v="3.1551999999999998"/>
    <n v="0.46881743173671325"/>
  </r>
  <r>
    <x v="159"/>
    <x v="4"/>
    <s v="FUR-CH-10001215"/>
    <x v="1"/>
    <x v="5"/>
    <n v="801.5680000000001"/>
    <s v="CA-2015-116932"/>
    <n v="1"/>
    <n v="2"/>
    <n v="0.2"/>
    <n v="50.097999999999985"/>
    <n v="0.46529189879902266"/>
  </r>
  <r>
    <x v="159"/>
    <x v="0"/>
    <s v="FUR-CH-10004997"/>
    <x v="1"/>
    <x v="5"/>
    <n v="657.93"/>
    <s v="CA-2015-129189"/>
    <n v="1"/>
    <n v="5"/>
    <n v="0.3"/>
    <n v="-93.989999999999952"/>
    <n v="0.46529189879902266"/>
  </r>
  <r>
    <x v="159"/>
    <x v="4"/>
    <s v="FUR-TA-10004175"/>
    <x v="1"/>
    <x v="13"/>
    <n v="272.84800000000001"/>
    <s v="CA-2015-116932"/>
    <n v="0"/>
    <n v="1"/>
    <n v="0.2"/>
    <n v="27.284800000000004"/>
    <n v="0.55975208308209756"/>
  </r>
  <r>
    <x v="159"/>
    <x v="4"/>
    <s v="OFF-AR-10002067"/>
    <x v="0"/>
    <x v="4"/>
    <n v="99.2"/>
    <s v="CA-2015-116932"/>
    <n v="0"/>
    <n v="5"/>
    <n v="0"/>
    <n v="25.792000000000002"/>
    <n v="0.45632477063632687"/>
  </r>
  <r>
    <x v="159"/>
    <x v="0"/>
    <s v="OFF-EN-10003567"/>
    <x v="0"/>
    <x v="11"/>
    <n v="87.92"/>
    <s v="CA-2015-129189"/>
    <n v="0"/>
    <n v="5"/>
    <n v="0.2"/>
    <n v="29.673000000000005"/>
    <n v="0.44424167803735209"/>
  </r>
  <r>
    <x v="159"/>
    <x v="40"/>
    <s v="TEC-PH-10004100"/>
    <x v="2"/>
    <x v="6"/>
    <n v="35.979999999999997"/>
    <s v="CA-2015-109890"/>
    <n v="1"/>
    <n v="2"/>
    <n v="0"/>
    <n v="10.074400000000001"/>
    <n v="0.41105220110552465"/>
  </r>
  <r>
    <x v="159"/>
    <x v="0"/>
    <s v="OFF-AP-10000124"/>
    <x v="0"/>
    <x v="12"/>
    <n v="4.9919999999999991"/>
    <s v="CA-2015-129189"/>
    <n v="0"/>
    <n v="3"/>
    <n v="0.8"/>
    <n v="-12.979200000000002"/>
    <n v="0.49507917887403441"/>
  </r>
  <r>
    <x v="159"/>
    <x v="0"/>
    <s v="OFF-BI-10000494"/>
    <x v="0"/>
    <x v="3"/>
    <n v="1.0439999999999998"/>
    <s v="CA-2015-129189"/>
    <n v="0"/>
    <n v="1"/>
    <n v="0.8"/>
    <n v="-1.8270000000000004"/>
    <n v="0.46881743173671325"/>
  </r>
  <r>
    <x v="160"/>
    <x v="4"/>
    <s v="FUR-CH-10000155"/>
    <x v="1"/>
    <x v="5"/>
    <n v="717.72"/>
    <s v="CA-2015-117464"/>
    <n v="1"/>
    <n v="3"/>
    <n v="0.2"/>
    <n v="71.77200000000002"/>
    <n v="0.46529189879902266"/>
  </r>
  <r>
    <x v="160"/>
    <x v="20"/>
    <s v="TEC-AC-10002567"/>
    <x v="2"/>
    <x v="9"/>
    <n v="159.97999999999999"/>
    <s v="CA-2015-127691"/>
    <n v="1"/>
    <n v="2"/>
    <n v="0"/>
    <n v="57.592799999999997"/>
    <n v="0.52062335344040378"/>
  </r>
  <r>
    <x v="160"/>
    <x v="4"/>
    <s v="OFF-ST-10003058"/>
    <x v="0"/>
    <x v="1"/>
    <n v="236.5"/>
    <s v="CA-2015-117464"/>
    <n v="0"/>
    <n v="10"/>
    <n v="0"/>
    <n v="68.584999999999994"/>
    <n v="0.44610841445725197"/>
  </r>
  <r>
    <x v="160"/>
    <x v="4"/>
    <s v="FUR-TA-10004767"/>
    <x v="1"/>
    <x v="13"/>
    <n v="170.35200000000003"/>
    <s v="CA-2015-117464"/>
    <n v="0"/>
    <n v="3"/>
    <n v="0.2"/>
    <n v="19.164599999999979"/>
    <n v="0.55975208308209756"/>
  </r>
  <r>
    <x v="160"/>
    <x v="0"/>
    <s v="OFF-ST-10003123"/>
    <x v="0"/>
    <x v="1"/>
    <n v="26.632000000000001"/>
    <s v="US-2015-164644"/>
    <n v="1"/>
    <n v="1"/>
    <n v="0.2"/>
    <n v="1.331599999999999"/>
    <n v="0.44610841445725197"/>
  </r>
  <r>
    <x v="160"/>
    <x v="4"/>
    <s v="OFF-AR-10004757"/>
    <x v="0"/>
    <x v="4"/>
    <n v="19.68"/>
    <s v="CA-2015-122679"/>
    <n v="1"/>
    <n v="6"/>
    <n v="0"/>
    <n v="6.4943999999999988"/>
    <n v="0.45632477063632687"/>
  </r>
  <r>
    <x v="160"/>
    <x v="4"/>
    <s v="OFF-AR-10003190"/>
    <x v="0"/>
    <x v="4"/>
    <n v="11.52"/>
    <s v="CA-2015-117464"/>
    <n v="0"/>
    <n v="4"/>
    <n v="0"/>
    <n v="3.2256"/>
    <n v="0.45632477063632687"/>
  </r>
  <r>
    <x v="160"/>
    <x v="20"/>
    <s v="OFF-AR-10002053"/>
    <x v="0"/>
    <x v="4"/>
    <n v="5.96"/>
    <s v="CA-2015-127691"/>
    <n v="0"/>
    <n v="2"/>
    <n v="0"/>
    <n v="1.6688000000000001"/>
    <n v="0.45632477063632687"/>
  </r>
  <r>
    <x v="161"/>
    <x v="12"/>
    <s v="TEC-AC-10003911"/>
    <x v="2"/>
    <x v="9"/>
    <n v="1023.9360000000001"/>
    <s v="US-2015-119137"/>
    <n v="1"/>
    <n v="8"/>
    <n v="0.2"/>
    <n v="179.1887999999999"/>
    <n v="0.52062335344040378"/>
  </r>
  <r>
    <x v="161"/>
    <x v="12"/>
    <s v="TEC-AC-10002076"/>
    <x v="2"/>
    <x v="9"/>
    <n v="479.04"/>
    <s v="US-2015-119137"/>
    <n v="0"/>
    <n v="10"/>
    <n v="0.2"/>
    <n v="-29.940000000000012"/>
    <n v="0.52062335344040378"/>
  </r>
  <r>
    <x v="161"/>
    <x v="20"/>
    <s v="TEC-AC-10001314"/>
    <x v="2"/>
    <x v="9"/>
    <n v="99.98"/>
    <s v="CA-2015-103058"/>
    <n v="1"/>
    <n v="2"/>
    <n v="0"/>
    <n v="7.9983999999999895"/>
    <n v="0.52062335344040378"/>
  </r>
  <r>
    <x v="161"/>
    <x v="4"/>
    <s v="TEC-AC-10002167"/>
    <x v="2"/>
    <x v="9"/>
    <n v="45"/>
    <s v="CA-2015-145254"/>
    <n v="1"/>
    <n v="3"/>
    <n v="0"/>
    <n v="4.9500000000000011"/>
    <n v="0.52062335344040378"/>
  </r>
  <r>
    <x v="161"/>
    <x v="4"/>
    <s v="TEC-PH-10000441"/>
    <x v="2"/>
    <x v="6"/>
    <n v="604.75199999999995"/>
    <s v="CA-2015-145254"/>
    <n v="0"/>
    <n v="6"/>
    <n v="0.2"/>
    <n v="60.475200000000058"/>
    <n v="0.41105220110552465"/>
  </r>
  <r>
    <x v="161"/>
    <x v="4"/>
    <s v="TEC-PH-10004531"/>
    <x v="2"/>
    <x v="6"/>
    <n v="302.37599999999998"/>
    <s v="CA-2015-145254"/>
    <n v="0"/>
    <n v="3"/>
    <n v="0.2"/>
    <n v="37.796999999999997"/>
    <n v="0.41105220110552465"/>
  </r>
  <r>
    <x v="161"/>
    <x v="4"/>
    <s v="OFF-SU-10004664"/>
    <x v="0"/>
    <x v="14"/>
    <n v="40.700000000000003"/>
    <s v="CA-2015-145254"/>
    <n v="0"/>
    <n v="5"/>
    <n v="0"/>
    <n v="11.802999999999999"/>
    <n v="0.53938093436526824"/>
  </r>
  <r>
    <x v="161"/>
    <x v="12"/>
    <s v="OFF-AR-10000658"/>
    <x v="0"/>
    <x v="4"/>
    <n v="9.24"/>
    <s v="US-2015-119137"/>
    <n v="0"/>
    <n v="1"/>
    <n v="0.2"/>
    <n v="0.92399999999999993"/>
    <n v="0.45632477063632687"/>
  </r>
  <r>
    <x v="161"/>
    <x v="12"/>
    <s v="OFF-BI-10001982"/>
    <x v="0"/>
    <x v="3"/>
    <n v="8.1600000000000019"/>
    <s v="US-2015-119137"/>
    <n v="0"/>
    <n v="5"/>
    <n v="0.7"/>
    <n v="-5.7119999999999997"/>
    <n v="0.46881743173671325"/>
  </r>
  <r>
    <x v="162"/>
    <x v="4"/>
    <s v="OFF-SU-10000151"/>
    <x v="0"/>
    <x v="14"/>
    <n v="8187.65"/>
    <s v="CA-2015-143917"/>
    <n v="1"/>
    <n v="5"/>
    <n v="0"/>
    <n v="327.50599999999963"/>
    <n v="0.53938093436526824"/>
  </r>
  <r>
    <x v="162"/>
    <x v="4"/>
    <s v="FUR-FU-10004351"/>
    <x v="1"/>
    <x v="8"/>
    <n v="77.92"/>
    <s v="CA-2015-143917"/>
    <n v="0"/>
    <n v="8"/>
    <n v="0"/>
    <n v="34.284800000000004"/>
    <n v="0.4595170286641902"/>
  </r>
  <r>
    <x v="162"/>
    <x v="4"/>
    <s v="OFF-ST-10001228"/>
    <x v="0"/>
    <x v="1"/>
    <n v="53.72"/>
    <s v="CA-2015-143917"/>
    <n v="0"/>
    <n v="4"/>
    <n v="0"/>
    <n v="15.041600000000003"/>
    <n v="0.44610841445725197"/>
  </r>
  <r>
    <x v="162"/>
    <x v="4"/>
    <s v="OFF-SU-10002522"/>
    <x v="0"/>
    <x v="14"/>
    <n v="15.52"/>
    <s v="CA-2015-146528"/>
    <n v="1"/>
    <n v="4"/>
    <n v="0"/>
    <n v="4.5007999999999981"/>
    <n v="0.53938093436526824"/>
  </r>
  <r>
    <x v="162"/>
    <x v="4"/>
    <s v="OFF-PA-10002195"/>
    <x v="0"/>
    <x v="0"/>
    <n v="6.48"/>
    <s v="CA-2015-146528"/>
    <n v="0"/>
    <n v="1"/>
    <n v="0"/>
    <n v="3.1752000000000002"/>
    <n v="0.43613829632717294"/>
  </r>
  <r>
    <x v="163"/>
    <x v="0"/>
    <s v="OFF-BI-10004995"/>
    <x v="0"/>
    <x v="3"/>
    <n v="2177.5839999999994"/>
    <s v="CA-2015-169019"/>
    <n v="1"/>
    <n v="8"/>
    <n v="0.8"/>
    <n v="-3701.8928000000014"/>
    <n v="0.46881743173671325"/>
  </r>
  <r>
    <x v="163"/>
    <x v="17"/>
    <s v="TEC-PH-10001363"/>
    <x v="2"/>
    <x v="6"/>
    <n v="911.98400000000004"/>
    <s v="CA-2015-126760"/>
    <n v="1"/>
    <n v="2"/>
    <n v="0.2"/>
    <n v="113.99799999999991"/>
    <n v="0.41105220110552465"/>
  </r>
  <r>
    <x v="163"/>
    <x v="17"/>
    <s v="FUR-CH-10003312"/>
    <x v="1"/>
    <x v="5"/>
    <n v="674.35200000000009"/>
    <s v="CA-2015-126760"/>
    <n v="0"/>
    <n v="3"/>
    <n v="0.2"/>
    <n v="-109.58220000000011"/>
    <n v="0.46529189879902266"/>
  </r>
  <r>
    <x v="163"/>
    <x v="0"/>
    <s v="TEC-AC-10002076"/>
    <x v="2"/>
    <x v="9"/>
    <n v="431.13600000000002"/>
    <s v="CA-2015-169019"/>
    <n v="0"/>
    <n v="9"/>
    <n v="0.2"/>
    <n v="-26.946000000000012"/>
    <n v="0.52062335344040378"/>
  </r>
  <r>
    <x v="163"/>
    <x v="17"/>
    <s v="TEC-AC-10004814"/>
    <x v="2"/>
    <x v="9"/>
    <n v="170.97"/>
    <s v="CA-2015-126760"/>
    <n v="0"/>
    <n v="3"/>
    <n v="0"/>
    <n v="70.097700000000003"/>
    <n v="0.52062335344040378"/>
  </r>
  <r>
    <x v="163"/>
    <x v="27"/>
    <s v="TEC-AC-10002006"/>
    <x v="2"/>
    <x v="9"/>
    <n v="111.93"/>
    <s v="CA-2015-159121"/>
    <n v="1"/>
    <n v="7"/>
    <n v="0"/>
    <n v="34.698299999999996"/>
    <n v="0.52062335344040378"/>
  </r>
  <r>
    <x v="163"/>
    <x v="5"/>
    <s v="OFF-LA-10002762"/>
    <x v="0"/>
    <x v="2"/>
    <n v="162.88999999999999"/>
    <s v="CA-2015-116190"/>
    <n v="1"/>
    <n v="13"/>
    <n v="0"/>
    <n v="76.558299999999988"/>
    <n v="0.4647369236065339"/>
  </r>
  <r>
    <x v="163"/>
    <x v="17"/>
    <s v="FUR-FU-10004018"/>
    <x v="1"/>
    <x v="8"/>
    <n v="134.01"/>
    <s v="CA-2015-126760"/>
    <n v="0"/>
    <n v="9"/>
    <n v="0"/>
    <n v="36.182700000000004"/>
    <n v="0.4595170286641902"/>
  </r>
  <r>
    <x v="163"/>
    <x v="1"/>
    <s v="OFF-ST-10004804"/>
    <x v="0"/>
    <x v="1"/>
    <n v="123.55199999999999"/>
    <s v="US-2015-155894"/>
    <n v="1"/>
    <n v="3"/>
    <n v="0.2"/>
    <n v="-29.343599999999995"/>
    <n v="0.44610841445725197"/>
  </r>
  <r>
    <x v="163"/>
    <x v="5"/>
    <s v="FUR-CH-10000553"/>
    <x v="1"/>
    <x v="5"/>
    <n v="67.88"/>
    <s v="CA-2015-116190"/>
    <n v="0"/>
    <n v="2"/>
    <n v="0"/>
    <n v="18.327599999999997"/>
    <n v="0.46529189879902266"/>
  </r>
  <r>
    <x v="163"/>
    <x v="5"/>
    <s v="FUR-FU-10000719"/>
    <x v="1"/>
    <x v="8"/>
    <n v="25.71"/>
    <s v="CA-2015-116190"/>
    <n v="0"/>
    <n v="3"/>
    <n v="0"/>
    <n v="9.2556000000000012"/>
    <n v="0.4595170286641902"/>
  </r>
  <r>
    <x v="163"/>
    <x v="0"/>
    <s v="FUR-FU-10004666"/>
    <x v="1"/>
    <x v="8"/>
    <n v="17.496000000000002"/>
    <s v="CA-2015-169019"/>
    <n v="0"/>
    <n v="3"/>
    <n v="0.6"/>
    <n v="-10.060199999999998"/>
    <n v="0.4595170286641902"/>
  </r>
  <r>
    <x v="163"/>
    <x v="0"/>
    <s v="OFF-BI-10001524"/>
    <x v="0"/>
    <x v="3"/>
    <n v="16.783999999999995"/>
    <s v="CA-2015-169019"/>
    <n v="0"/>
    <n v="4"/>
    <n v="0.8"/>
    <n v="-26.854400000000012"/>
    <n v="0.46881743173671325"/>
  </r>
  <r>
    <x v="163"/>
    <x v="0"/>
    <s v="OFF-BI-10001679"/>
    <x v="0"/>
    <x v="3"/>
    <n v="8.879999999999999"/>
    <s v="CA-2015-169019"/>
    <n v="0"/>
    <n v="5"/>
    <n v="0.8"/>
    <n v="-13.32"/>
    <n v="0.46881743173671325"/>
  </r>
  <r>
    <x v="163"/>
    <x v="0"/>
    <s v="OFF-AP-10003281"/>
    <x v="0"/>
    <x v="12"/>
    <n v="4.8359999999999985"/>
    <s v="CA-2015-169019"/>
    <n v="0"/>
    <n v="2"/>
    <n v="0.8"/>
    <n v="-12.090000000000003"/>
    <n v="0.49507917887403441"/>
  </r>
  <r>
    <x v="164"/>
    <x v="4"/>
    <s v="TEC-AC-10002842"/>
    <x v="2"/>
    <x v="9"/>
    <n v="238"/>
    <s v="CA-2015-124709"/>
    <n v="1"/>
    <n v="2"/>
    <n v="0"/>
    <n v="38.080000000000013"/>
    <n v="0.52062335344040378"/>
  </r>
  <r>
    <x v="164"/>
    <x v="4"/>
    <s v="OFF-ST-10002574"/>
    <x v="0"/>
    <x v="1"/>
    <n v="276.27999999999997"/>
    <s v="CA-2015-169642"/>
    <n v="1"/>
    <n v="2"/>
    <n v="0"/>
    <n v="0"/>
    <n v="0.44610841445725197"/>
  </r>
  <r>
    <x v="164"/>
    <x v="20"/>
    <s v="OFF-PA-10002709"/>
    <x v="0"/>
    <x v="0"/>
    <n v="65.78"/>
    <s v="US-2015-150126"/>
    <n v="1"/>
    <n v="11"/>
    <n v="0"/>
    <n v="32.232199999999999"/>
    <n v="0.43613829632717294"/>
  </r>
  <r>
    <x v="165"/>
    <x v="16"/>
    <s v="FUR-FU-10003623"/>
    <x v="1"/>
    <x v="8"/>
    <n v="129.88800000000001"/>
    <s v="CA-2015-131541"/>
    <n v="1"/>
    <n v="6"/>
    <n v="0.2"/>
    <n v="12.988799999999991"/>
    <n v="0.4595170286641902"/>
  </r>
  <r>
    <x v="165"/>
    <x v="16"/>
    <s v="OFF-EN-10000781"/>
    <x v="0"/>
    <x v="11"/>
    <n v="48.944000000000003"/>
    <s v="CA-2015-131541"/>
    <n v="0"/>
    <n v="7"/>
    <n v="0.2"/>
    <n v="16.518599999999999"/>
    <n v="0.44424167803735209"/>
  </r>
  <r>
    <x v="165"/>
    <x v="16"/>
    <s v="OFF-FA-10000621"/>
    <x v="0"/>
    <x v="7"/>
    <n v="14.320000000000002"/>
    <s v="CA-2015-131541"/>
    <n v="0"/>
    <n v="5"/>
    <n v="0.2"/>
    <n v="5.1910000000000007"/>
    <n v="0.51168203684699509"/>
  </r>
  <r>
    <x v="166"/>
    <x v="22"/>
    <s v="FUR-BO-10002916"/>
    <x v="1"/>
    <x v="10"/>
    <n v="1367.84"/>
    <s v="CA-2015-111192"/>
    <n v="1"/>
    <n v="8"/>
    <n v="0"/>
    <n v="259.88959999999997"/>
    <n v="0.5176847302647779"/>
  </r>
  <r>
    <x v="167"/>
    <x v="25"/>
    <s v="OFF-PA-10002377"/>
    <x v="0"/>
    <x v="0"/>
    <n v="78.304000000000002"/>
    <s v="CA-2015-117345"/>
    <n v="1"/>
    <n v="2"/>
    <n v="0.2"/>
    <n v="29.363999999999997"/>
    <n v="0.43613829632717294"/>
  </r>
  <r>
    <x v="167"/>
    <x v="25"/>
    <s v="OFF-AP-10001005"/>
    <x v="0"/>
    <x v="12"/>
    <n v="62.920000000000009"/>
    <s v="CA-2015-117345"/>
    <n v="0"/>
    <n v="1"/>
    <n v="0.2"/>
    <n v="10.224499999999994"/>
    <n v="0.49507917887403441"/>
  </r>
  <r>
    <x v="167"/>
    <x v="25"/>
    <s v="FUR-FU-10000629"/>
    <x v="1"/>
    <x v="8"/>
    <n v="44.128"/>
    <s v="CA-2015-117345"/>
    <n v="0"/>
    <n v="4"/>
    <n v="0.2"/>
    <n v="12.135200000000001"/>
    <n v="0.4595170286641902"/>
  </r>
  <r>
    <x v="167"/>
    <x v="4"/>
    <s v="OFF-BI-10004506"/>
    <x v="0"/>
    <x v="3"/>
    <n v="19.752000000000002"/>
    <s v="CA-2015-152296"/>
    <n v="1"/>
    <n v="3"/>
    <n v="0.2"/>
    <n v="6.9131999999999998"/>
    <n v="0.46881743173671325"/>
  </r>
  <r>
    <x v="167"/>
    <x v="25"/>
    <s v="OFF-LA-10000240"/>
    <x v="0"/>
    <x v="2"/>
    <n v="17.544"/>
    <s v="CA-2015-117345"/>
    <n v="0"/>
    <n v="3"/>
    <n v="0.2"/>
    <n v="5.9210999999999983"/>
    <n v="0.4647369236065339"/>
  </r>
  <r>
    <x v="167"/>
    <x v="2"/>
    <s v="OFF-FA-10000992"/>
    <x v="0"/>
    <x v="7"/>
    <n v="5.68"/>
    <s v="CA-2015-162684"/>
    <n v="1"/>
    <n v="2"/>
    <n v="0.2"/>
    <n v="1.9169999999999998"/>
    <n v="0.51168203684699509"/>
  </r>
  <r>
    <x v="168"/>
    <x v="24"/>
    <s v="OFF-ST-10002011"/>
    <x v="0"/>
    <x v="1"/>
    <n v="838.38"/>
    <s v="US-2015-106299"/>
    <n v="1"/>
    <n v="2"/>
    <n v="0"/>
    <n v="226.36260000000004"/>
    <n v="0.44610841445725197"/>
  </r>
  <r>
    <x v="168"/>
    <x v="24"/>
    <s v="TEC-AC-10003237"/>
    <x v="2"/>
    <x v="9"/>
    <n v="21.2"/>
    <s v="US-2015-106299"/>
    <n v="0"/>
    <n v="2"/>
    <n v="0"/>
    <n v="9.1160000000000014"/>
    <n v="0.52062335344040378"/>
  </r>
  <r>
    <x v="168"/>
    <x v="24"/>
    <s v="OFF-BI-10001758"/>
    <x v="0"/>
    <x v="3"/>
    <n v="26.7"/>
    <s v="US-2015-106299"/>
    <n v="0"/>
    <n v="5"/>
    <n v="0"/>
    <n v="12.548999999999999"/>
    <n v="0.46881743173671325"/>
  </r>
  <r>
    <x v="169"/>
    <x v="26"/>
    <s v="FUR-TA-10004289"/>
    <x v="1"/>
    <x v="13"/>
    <n v="218.75"/>
    <s v="CA-2015-133690"/>
    <n v="1"/>
    <n v="2"/>
    <n v="0.5"/>
    <n v="-161.875"/>
    <n v="0.55975208308209756"/>
  </r>
  <r>
    <x v="169"/>
    <x v="20"/>
    <s v="OFF-SU-10002537"/>
    <x v="0"/>
    <x v="14"/>
    <n v="102.30000000000001"/>
    <s v="CA-2015-125612"/>
    <n v="1"/>
    <n v="10"/>
    <n v="0"/>
    <n v="26.598000000000006"/>
    <n v="0.53938093436526824"/>
  </r>
  <r>
    <x v="169"/>
    <x v="12"/>
    <s v="OFF-PA-10001289"/>
    <x v="0"/>
    <x v="0"/>
    <n v="93.024000000000001"/>
    <s v="CA-2015-128986"/>
    <n v="1"/>
    <n v="3"/>
    <n v="0.2"/>
    <n v="33.721199999999996"/>
    <n v="0.43613829632717294"/>
  </r>
  <r>
    <x v="169"/>
    <x v="20"/>
    <s v="OFF-PA-10001019"/>
    <x v="0"/>
    <x v="0"/>
    <n v="39.96"/>
    <s v="CA-2015-125612"/>
    <n v="0"/>
    <n v="2"/>
    <n v="0"/>
    <n v="18.781199999999998"/>
    <n v="0.43613829632717294"/>
  </r>
  <r>
    <x v="169"/>
    <x v="20"/>
    <s v="OFF-ST-10003221"/>
    <x v="0"/>
    <x v="1"/>
    <n v="21.36"/>
    <s v="CA-2015-125612"/>
    <n v="0"/>
    <n v="2"/>
    <n v="0"/>
    <n v="5.7672000000000008"/>
    <n v="0.44610841445725197"/>
  </r>
  <r>
    <x v="169"/>
    <x v="26"/>
    <s v="OFF-AP-10003622"/>
    <x v="0"/>
    <x v="12"/>
    <n v="2.6"/>
    <s v="CA-2015-133690"/>
    <n v="0"/>
    <n v="1"/>
    <n v="0.2"/>
    <n v="0.29249999999999987"/>
    <n v="0.49507917887403441"/>
  </r>
  <r>
    <x v="170"/>
    <x v="27"/>
    <s v="OFF-AP-10003590"/>
    <x v="0"/>
    <x v="12"/>
    <n v="1089.75"/>
    <s v="CA-2015-126361"/>
    <n v="1"/>
    <n v="3"/>
    <n v="0"/>
    <n v="305.13000000000011"/>
    <n v="0.49507917887403441"/>
  </r>
  <r>
    <x v="170"/>
    <x v="41"/>
    <s v="TEC-AC-10002473"/>
    <x v="2"/>
    <x v="9"/>
    <n v="255.42"/>
    <s v="CA-2015-134215"/>
    <n v="1"/>
    <n v="9"/>
    <n v="0"/>
    <n v="104.7222"/>
    <n v="0.52062335344040378"/>
  </r>
  <r>
    <x v="170"/>
    <x v="27"/>
    <s v="OFF-PA-10000806"/>
    <x v="0"/>
    <x v="0"/>
    <n v="447.84"/>
    <s v="CA-2015-126361"/>
    <n v="0"/>
    <n v="8"/>
    <n v="0"/>
    <n v="219.44159999999999"/>
    <n v="0.43613829632717294"/>
  </r>
  <r>
    <x v="170"/>
    <x v="27"/>
    <s v="TEC-PH-10002310"/>
    <x v="2"/>
    <x v="6"/>
    <n v="399.96000000000004"/>
    <s v="CA-2015-126361"/>
    <n v="0"/>
    <n v="5"/>
    <n v="0.2"/>
    <n v="34.996499999999969"/>
    <n v="0.41105220110552465"/>
  </r>
  <r>
    <x v="170"/>
    <x v="41"/>
    <s v="OFF-PA-10004353"/>
    <x v="0"/>
    <x v="0"/>
    <n v="259.74"/>
    <s v="CA-2015-134215"/>
    <n v="0"/>
    <n v="13"/>
    <n v="0"/>
    <n v="124.6752"/>
    <n v="0.43613829632717294"/>
  </r>
  <r>
    <x v="170"/>
    <x v="27"/>
    <s v="OFF-ST-10002289"/>
    <x v="0"/>
    <x v="1"/>
    <n v="158.9"/>
    <s v="CA-2015-126361"/>
    <n v="0"/>
    <n v="5"/>
    <n v="0"/>
    <n v="7.9449999999999932"/>
    <n v="0.44610841445725197"/>
  </r>
  <r>
    <x v="170"/>
    <x v="41"/>
    <s v="OFF-AP-10001271"/>
    <x v="0"/>
    <x v="12"/>
    <n v="101.96"/>
    <s v="CA-2015-134215"/>
    <n v="0"/>
    <n v="2"/>
    <n v="0"/>
    <n v="27.529200000000003"/>
    <n v="0.49507917887403441"/>
  </r>
  <r>
    <x v="170"/>
    <x v="27"/>
    <s v="OFF-AR-10000896"/>
    <x v="0"/>
    <x v="4"/>
    <n v="16.399999999999999"/>
    <s v="CA-2015-126361"/>
    <n v="0"/>
    <n v="5"/>
    <n v="0"/>
    <n v="4.2639999999999993"/>
    <n v="0.45632477063632687"/>
  </r>
  <r>
    <x v="170"/>
    <x v="27"/>
    <s v="OFF-BI-10002852"/>
    <x v="0"/>
    <x v="3"/>
    <n v="13.184000000000001"/>
    <s v="CA-2015-126361"/>
    <n v="0"/>
    <n v="1"/>
    <n v="0.2"/>
    <n v="4.7792000000000003"/>
    <n v="0.46881743173671325"/>
  </r>
  <r>
    <x v="171"/>
    <x v="37"/>
    <s v="FUR-CH-10002335"/>
    <x v="1"/>
    <x v="5"/>
    <n v="1133.3499999999999"/>
    <s v="US-2015-117968"/>
    <n v="1"/>
    <n v="5"/>
    <n v="0"/>
    <n v="294.67100000000005"/>
    <n v="0.46529189879902266"/>
  </r>
  <r>
    <x v="171"/>
    <x v="4"/>
    <s v="TEC-AC-10004510"/>
    <x v="2"/>
    <x v="9"/>
    <n v="16.36"/>
    <s v="CA-2015-150490"/>
    <n v="1"/>
    <n v="1"/>
    <n v="0"/>
    <n v="1.6359999999999992"/>
    <n v="0.52062335344040378"/>
  </r>
  <r>
    <x v="171"/>
    <x v="0"/>
    <s v="FUR-TA-10001307"/>
    <x v="1"/>
    <x v="13"/>
    <n v="489.22999999999996"/>
    <s v="CA-2015-124723"/>
    <n v="1"/>
    <n v="2"/>
    <n v="0.3"/>
    <n v="41.933999999999997"/>
    <n v="0.55975208308209756"/>
  </r>
  <r>
    <x v="171"/>
    <x v="4"/>
    <s v="FUR-CH-10003817"/>
    <x v="1"/>
    <x v="5"/>
    <n v="340.14400000000006"/>
    <s v="CA-2015-118962"/>
    <n v="1"/>
    <n v="7"/>
    <n v="0.2"/>
    <n v="21.259"/>
    <n v="0.46529189879902266"/>
  </r>
  <r>
    <x v="171"/>
    <x v="20"/>
    <s v="TEC-PH-10002468"/>
    <x v="2"/>
    <x v="6"/>
    <n v="135.99"/>
    <s v="CA-2015-110065"/>
    <n v="1"/>
    <n v="1"/>
    <n v="0"/>
    <n v="36.717300000000009"/>
    <n v="0.41105220110552465"/>
  </r>
  <r>
    <x v="171"/>
    <x v="4"/>
    <s v="OFF-PA-10001144"/>
    <x v="0"/>
    <x v="0"/>
    <n v="110.96"/>
    <s v="CA-2015-118962"/>
    <n v="0"/>
    <n v="2"/>
    <n v="0"/>
    <n v="53.260799999999996"/>
    <n v="0.43613829632717294"/>
  </r>
  <r>
    <x v="171"/>
    <x v="37"/>
    <s v="OFF-AP-10002765"/>
    <x v="0"/>
    <x v="12"/>
    <n v="79.47"/>
    <s v="US-2015-117968"/>
    <n v="0"/>
    <n v="3"/>
    <n v="0"/>
    <n v="22.251600000000003"/>
    <n v="0.49507917887403441"/>
  </r>
  <r>
    <x v="171"/>
    <x v="4"/>
    <s v="OFF-AR-10004602"/>
    <x v="0"/>
    <x v="4"/>
    <n v="45.98"/>
    <s v="CA-2015-150490"/>
    <n v="0"/>
    <n v="2"/>
    <n v="0"/>
    <n v="12.874400000000001"/>
    <n v="0.45632477063632687"/>
  </r>
  <r>
    <x v="171"/>
    <x v="4"/>
    <s v="OFF-PA-10000659"/>
    <x v="0"/>
    <x v="0"/>
    <n v="20.94"/>
    <s v="CA-2015-118962"/>
    <n v="0"/>
    <n v="3"/>
    <n v="0"/>
    <n v="9.841800000000001"/>
    <n v="0.43613829632717294"/>
  </r>
  <r>
    <x v="171"/>
    <x v="20"/>
    <s v="OFF-AR-10004165"/>
    <x v="0"/>
    <x v="4"/>
    <n v="15.959999999999999"/>
    <s v="CA-2015-110065"/>
    <n v="0"/>
    <n v="7"/>
    <n v="0"/>
    <n v="7.0224000000000011"/>
    <n v="0.45632477063632687"/>
  </r>
  <r>
    <x v="171"/>
    <x v="4"/>
    <s v="OFF-ST-10000321"/>
    <x v="0"/>
    <x v="1"/>
    <n v="15.78"/>
    <s v="CA-2015-150490"/>
    <n v="0"/>
    <n v="2"/>
    <n v="0"/>
    <n v="0.63119999999999798"/>
    <n v="0.44610841445725197"/>
  </r>
  <r>
    <x v="171"/>
    <x v="37"/>
    <s v="OFF-AR-10004165"/>
    <x v="0"/>
    <x v="4"/>
    <n v="4.5599999999999996"/>
    <s v="US-2015-117968"/>
    <n v="0"/>
    <n v="2"/>
    <n v="0"/>
    <n v="2.0064000000000002"/>
    <n v="0.45632477063632687"/>
  </r>
  <r>
    <x v="172"/>
    <x v="20"/>
    <s v="TEC-AC-10004571"/>
    <x v="2"/>
    <x v="9"/>
    <n v="199.98"/>
    <s v="CA-2015-137575"/>
    <n v="1"/>
    <n v="2"/>
    <n v="0"/>
    <n v="83.991600000000005"/>
    <n v="0.52062335344040378"/>
  </r>
  <r>
    <x v="172"/>
    <x v="9"/>
    <s v="TEC-AC-10000023"/>
    <x v="2"/>
    <x v="9"/>
    <n v="62.91"/>
    <s v="CA-2015-115357"/>
    <n v="1"/>
    <n v="3"/>
    <n v="0"/>
    <n v="22.647599999999997"/>
    <n v="0.52062335344040378"/>
  </r>
  <r>
    <x v="173"/>
    <x v="4"/>
    <s v="TEC-CO-10004115"/>
    <x v="2"/>
    <x v="16"/>
    <n v="1199.9760000000001"/>
    <s v="CA-2015-131450"/>
    <n v="1"/>
    <n v="3"/>
    <n v="0.2"/>
    <n v="434.99130000000002"/>
    <n v="0.55185675810753509"/>
  </r>
  <r>
    <x v="173"/>
    <x v="12"/>
    <s v="TEC-AC-10001767"/>
    <x v="2"/>
    <x v="9"/>
    <n v="95.976000000000013"/>
    <s v="CA-2015-151708"/>
    <n v="1"/>
    <n v="3"/>
    <n v="0.2"/>
    <n v="-10.797300000000011"/>
    <n v="0.52062335344040378"/>
  </r>
  <r>
    <x v="173"/>
    <x v="14"/>
    <s v="TEC-CO-10001571"/>
    <x v="2"/>
    <x v="16"/>
    <n v="549.99"/>
    <s v="CA-2015-124478"/>
    <n v="1"/>
    <n v="1"/>
    <n v="0"/>
    <n v="274.995"/>
    <n v="0.55185675810753509"/>
  </r>
  <r>
    <x v="173"/>
    <x v="4"/>
    <s v="TEC-PH-10002398"/>
    <x v="2"/>
    <x v="6"/>
    <n v="445.96000000000004"/>
    <s v="CA-2015-131450"/>
    <n v="0"/>
    <n v="5"/>
    <n v="0.2"/>
    <n v="55.744999999999948"/>
    <n v="0.41105220110552465"/>
  </r>
  <r>
    <x v="173"/>
    <x v="4"/>
    <s v="OFF-ST-10000532"/>
    <x v="0"/>
    <x v="1"/>
    <n v="423.28"/>
    <s v="CA-2015-154669"/>
    <n v="1"/>
    <n v="11"/>
    <n v="0"/>
    <n v="110.05279999999999"/>
    <n v="0.44610841445725197"/>
  </r>
  <r>
    <x v="173"/>
    <x v="4"/>
    <s v="FUR-FU-10001979"/>
    <x v="1"/>
    <x v="8"/>
    <n v="327.76"/>
    <s v="CA-2015-131450"/>
    <n v="0"/>
    <n v="8"/>
    <n v="0"/>
    <n v="91.772800000000018"/>
    <n v="0.4595170286641902"/>
  </r>
  <r>
    <x v="173"/>
    <x v="14"/>
    <s v="TEC-PH-10001128"/>
    <x v="2"/>
    <x v="6"/>
    <n v="299.98"/>
    <s v="CA-2015-124478"/>
    <n v="0"/>
    <n v="2"/>
    <n v="0"/>
    <n v="83.994400000000013"/>
    <n v="0.41105220110552465"/>
  </r>
  <r>
    <x v="173"/>
    <x v="14"/>
    <s v="OFF-AP-10002495"/>
    <x v="0"/>
    <x v="12"/>
    <n v="167.535"/>
    <s v="CA-2015-124478"/>
    <n v="0"/>
    <n v="3"/>
    <n v="0.1"/>
    <n v="37.229999999999983"/>
    <n v="0.49507917887403441"/>
  </r>
  <r>
    <x v="173"/>
    <x v="16"/>
    <s v="FUR-BO-10000468"/>
    <x v="1"/>
    <x v="10"/>
    <n v="155.45600000000002"/>
    <s v="CA-2015-156790"/>
    <n v="1"/>
    <n v="4"/>
    <n v="0.2"/>
    <n v="-7.7727999999999895"/>
    <n v="0.5176847302647779"/>
  </r>
  <r>
    <x v="173"/>
    <x v="12"/>
    <s v="FUR-FU-10001602"/>
    <x v="1"/>
    <x v="8"/>
    <n v="121.376"/>
    <s v="CA-2015-151708"/>
    <n v="0"/>
    <n v="4"/>
    <n v="0.2"/>
    <n v="-3.0344000000000122"/>
    <n v="0.4595170286641902"/>
  </r>
  <r>
    <x v="173"/>
    <x v="4"/>
    <s v="OFF-AP-10004708"/>
    <x v="0"/>
    <x v="12"/>
    <n v="76.12"/>
    <s v="CA-2015-131450"/>
    <n v="0"/>
    <n v="2"/>
    <n v="0"/>
    <n v="22.074799999999996"/>
    <n v="0.49507917887403441"/>
  </r>
  <r>
    <x v="173"/>
    <x v="14"/>
    <s v="FUR-FU-10002088"/>
    <x v="1"/>
    <x v="8"/>
    <n v="53.88"/>
    <s v="CA-2015-124478"/>
    <n v="0"/>
    <n v="6"/>
    <n v="0"/>
    <n v="22.629600000000003"/>
    <n v="0.4595170286641902"/>
  </r>
  <r>
    <x v="173"/>
    <x v="14"/>
    <s v="OFF-EN-10002500"/>
    <x v="0"/>
    <x v="11"/>
    <n v="38.339999999999996"/>
    <s v="CA-2015-124478"/>
    <n v="0"/>
    <n v="3"/>
    <n v="0"/>
    <n v="17.253"/>
    <n v="0.44424167803735209"/>
  </r>
  <r>
    <x v="174"/>
    <x v="22"/>
    <s v="OFF-BI-10004600"/>
    <x v="0"/>
    <x v="3"/>
    <n v="2060.7440000000001"/>
    <s v="CA-2015-169726"/>
    <n v="1"/>
    <n v="7"/>
    <n v="0.2"/>
    <n v="643.98249999999996"/>
    <n v="0.46881743173671325"/>
  </r>
  <r>
    <x v="174"/>
    <x v="22"/>
    <s v="TEC-PH-10001530"/>
    <x v="2"/>
    <x v="6"/>
    <n v="1091.1680000000001"/>
    <s v="CA-2015-166471"/>
    <n v="1"/>
    <n v="4"/>
    <n v="0.2"/>
    <n v="68.197999999999979"/>
    <n v="0.41105220110552465"/>
  </r>
  <r>
    <x v="174"/>
    <x v="22"/>
    <s v="TEC-PH-10000038"/>
    <x v="2"/>
    <x v="6"/>
    <n v="219.16800000000001"/>
    <s v="CA-2015-166471"/>
    <n v="0"/>
    <n v="2"/>
    <n v="0.2"/>
    <n v="-43.833600000000018"/>
    <n v="0.41105220110552465"/>
  </r>
  <r>
    <x v="174"/>
    <x v="16"/>
    <s v="TEC-PH-10002398"/>
    <x v="2"/>
    <x v="6"/>
    <n v="178.38400000000001"/>
    <s v="CA-2015-167850"/>
    <n v="1"/>
    <n v="2"/>
    <n v="0.2"/>
    <n v="22.297999999999973"/>
    <n v="0.41105220110552465"/>
  </r>
  <r>
    <x v="174"/>
    <x v="4"/>
    <s v="OFF-LA-10000262"/>
    <x v="0"/>
    <x v="2"/>
    <n v="20.88"/>
    <s v="CA-2015-110527"/>
    <n v="1"/>
    <n v="8"/>
    <n v="0"/>
    <n v="9.6047999999999991"/>
    <n v="0.4647369236065339"/>
  </r>
  <r>
    <x v="174"/>
    <x v="16"/>
    <s v="OFF-PA-10001937"/>
    <x v="0"/>
    <x v="0"/>
    <n v="15.552000000000003"/>
    <s v="CA-2015-167850"/>
    <n v="0"/>
    <n v="3"/>
    <n v="0.2"/>
    <n v="5.4432"/>
    <n v="0.43613829632717294"/>
  </r>
  <r>
    <x v="174"/>
    <x v="12"/>
    <s v="OFF-BI-10001097"/>
    <x v="0"/>
    <x v="3"/>
    <n v="9.3450000000000024"/>
    <s v="CA-2015-161249"/>
    <n v="1"/>
    <n v="5"/>
    <n v="0.7"/>
    <n v="-6.5414999999999992"/>
    <n v="0.46881743173671325"/>
  </r>
  <r>
    <x v="174"/>
    <x v="4"/>
    <s v="OFF-PA-10001667"/>
    <x v="0"/>
    <x v="0"/>
    <n v="5.98"/>
    <s v="CA-2015-141901"/>
    <n v="1"/>
    <n v="1"/>
    <n v="0"/>
    <n v="2.6909999999999998"/>
    <n v="0.43613829632717294"/>
  </r>
  <r>
    <x v="174"/>
    <x v="12"/>
    <s v="OFF-FA-10004838"/>
    <x v="0"/>
    <x v="7"/>
    <n v="4.4640000000000004"/>
    <s v="CA-2015-161249"/>
    <n v="0"/>
    <n v="3"/>
    <n v="0.2"/>
    <n v="-0.94859999999999989"/>
    <n v="0.51168203684699509"/>
  </r>
  <r>
    <x v="175"/>
    <x v="20"/>
    <s v="OFF-ST-10004459"/>
    <x v="0"/>
    <x v="1"/>
    <n v="375.34"/>
    <s v="CA-2015-154641"/>
    <n v="1"/>
    <n v="1"/>
    <n v="0"/>
    <n v="18.766999999999996"/>
    <n v="0.44610841445725197"/>
  </r>
  <r>
    <x v="175"/>
    <x v="22"/>
    <s v="OFF-AR-10003903"/>
    <x v="0"/>
    <x v="4"/>
    <n v="40.97"/>
    <s v="CA-2015-127012"/>
    <n v="1"/>
    <n v="1"/>
    <n v="0"/>
    <n v="10.652200000000001"/>
    <n v="0.45632477063632687"/>
  </r>
  <r>
    <x v="175"/>
    <x v="22"/>
    <s v="OFF-FA-10004854"/>
    <x v="0"/>
    <x v="7"/>
    <n v="22.96"/>
    <s v="CA-2015-127012"/>
    <n v="0"/>
    <n v="2"/>
    <n v="0"/>
    <n v="10.7912"/>
    <n v="0.51168203684699509"/>
  </r>
  <r>
    <x v="175"/>
    <x v="22"/>
    <s v="FUR-FU-10003691"/>
    <x v="1"/>
    <x v="8"/>
    <n v="12.35"/>
    <s v="CA-2015-127012"/>
    <n v="0"/>
    <n v="1"/>
    <n v="0"/>
    <n v="5.4340000000000002"/>
    <n v="0.4595170286641902"/>
  </r>
  <r>
    <x v="176"/>
    <x v="4"/>
    <s v="TEC-PH-10003691"/>
    <x v="2"/>
    <x v="6"/>
    <n v="806.33600000000001"/>
    <s v="CA-2015-109897"/>
    <n v="1"/>
    <n v="8"/>
    <n v="0.2"/>
    <n v="50.396000000000015"/>
    <n v="0.41105220110552465"/>
  </r>
  <r>
    <x v="176"/>
    <x v="5"/>
    <s v="TEC-AC-10000023"/>
    <x v="2"/>
    <x v="9"/>
    <n v="272.61"/>
    <s v="CA-2015-153927"/>
    <n v="1"/>
    <n v="13"/>
    <n v="0"/>
    <n v="98.139599999999987"/>
    <n v="0.52062335344040378"/>
  </r>
  <r>
    <x v="176"/>
    <x v="16"/>
    <s v="TEC-AC-10002473"/>
    <x v="2"/>
    <x v="9"/>
    <n v="158.928"/>
    <s v="CA-2015-156244"/>
    <n v="1"/>
    <n v="7"/>
    <n v="0.2"/>
    <n v="41.718599999999995"/>
    <n v="0.52062335344040378"/>
  </r>
  <r>
    <x v="176"/>
    <x v="16"/>
    <s v="OFF-AP-10002403"/>
    <x v="0"/>
    <x v="12"/>
    <n v="211.24799999999999"/>
    <s v="CA-2015-156244"/>
    <n v="0"/>
    <n v="6"/>
    <n v="0.2"/>
    <n v="15.843599999999995"/>
    <n v="0.49507917887403441"/>
  </r>
  <r>
    <x v="176"/>
    <x v="23"/>
    <s v="OFF-BI-10002854"/>
    <x v="0"/>
    <x v="3"/>
    <n v="196.21"/>
    <s v="CA-2015-109302"/>
    <n v="1"/>
    <n v="7"/>
    <n v="0"/>
    <n v="98.105000000000004"/>
    <n v="0.46881743173671325"/>
  </r>
  <r>
    <x v="176"/>
    <x v="4"/>
    <s v="FUR-FU-10002878"/>
    <x v="1"/>
    <x v="8"/>
    <n v="85.44"/>
    <s v="CA-2015-109897"/>
    <n v="0"/>
    <n v="3"/>
    <n v="0"/>
    <n v="31.612800000000004"/>
    <n v="0.4595170286641902"/>
  </r>
  <r>
    <x v="176"/>
    <x v="16"/>
    <s v="OFF-AR-10004344"/>
    <x v="0"/>
    <x v="4"/>
    <n v="47.96"/>
    <s v="CA-2015-156244"/>
    <n v="0"/>
    <n v="5"/>
    <n v="0.2"/>
    <n v="4.196499999999995"/>
    <n v="0.45632477063632687"/>
  </r>
  <r>
    <x v="176"/>
    <x v="16"/>
    <s v="OFF-PA-10000295"/>
    <x v="0"/>
    <x v="0"/>
    <n v="31.104000000000006"/>
    <s v="CA-2015-156244"/>
    <n v="0"/>
    <n v="6"/>
    <n v="0.2"/>
    <n v="10.8864"/>
    <n v="0.43613829632717294"/>
  </r>
  <r>
    <x v="176"/>
    <x v="5"/>
    <s v="OFF-BI-10000138"/>
    <x v="0"/>
    <x v="3"/>
    <n v="14.04"/>
    <s v="CA-2015-153927"/>
    <n v="0"/>
    <n v="3"/>
    <n v="0"/>
    <n v="6.7392000000000003"/>
    <n v="0.46881743173671325"/>
  </r>
  <r>
    <x v="176"/>
    <x v="16"/>
    <s v="OFF-SU-10000432"/>
    <x v="0"/>
    <x v="14"/>
    <n v="5.5520000000000005"/>
    <s v="CA-2015-156244"/>
    <n v="0"/>
    <n v="2"/>
    <n v="0.2"/>
    <n v="-1.0410000000000006"/>
    <n v="0.53938093436526824"/>
  </r>
  <r>
    <x v="176"/>
    <x v="16"/>
    <s v="OFF-LA-10000443"/>
    <x v="0"/>
    <x v="2"/>
    <n v="2.952"/>
    <s v="CA-2015-156244"/>
    <n v="0"/>
    <n v="1"/>
    <n v="0.2"/>
    <n v="0.99629999999999996"/>
    <n v="0.4647369236065339"/>
  </r>
  <r>
    <x v="177"/>
    <x v="4"/>
    <s v="FUR-CH-10003833"/>
    <x v="1"/>
    <x v="5"/>
    <n v="195.136"/>
    <s v="US-2015-164406"/>
    <n v="1"/>
    <n v="4"/>
    <n v="0.2"/>
    <n v="-12.196000000000005"/>
    <n v="0.46529189879902266"/>
  </r>
  <r>
    <x v="177"/>
    <x v="4"/>
    <s v="OFF-AP-10003287"/>
    <x v="0"/>
    <x v="12"/>
    <n v="152.91"/>
    <s v="US-2015-164406"/>
    <n v="0"/>
    <n v="3"/>
    <n v="0"/>
    <n v="42.814799999999998"/>
    <n v="0.49507917887403441"/>
  </r>
  <r>
    <x v="177"/>
    <x v="16"/>
    <s v="OFF-AP-10004708"/>
    <x v="0"/>
    <x v="12"/>
    <n v="152.24"/>
    <s v="CA-2015-109043"/>
    <n v="1"/>
    <n v="5"/>
    <n v="0.2"/>
    <n v="17.126999999999988"/>
    <n v="0.49507917887403441"/>
  </r>
  <r>
    <x v="177"/>
    <x v="4"/>
    <s v="OFF-PA-10000167"/>
    <x v="0"/>
    <x v="0"/>
    <n v="92.94"/>
    <s v="US-2015-164406"/>
    <n v="0"/>
    <n v="3"/>
    <n v="0"/>
    <n v="41.822999999999993"/>
    <n v="0.43613829632717294"/>
  </r>
  <r>
    <x v="177"/>
    <x v="16"/>
    <s v="OFF-PA-10000312"/>
    <x v="0"/>
    <x v="0"/>
    <n v="91.360000000000014"/>
    <s v="CA-2015-109043"/>
    <n v="0"/>
    <n v="5"/>
    <n v="0.2"/>
    <n v="29.691999999999993"/>
    <n v="0.43613829632717294"/>
  </r>
  <r>
    <x v="177"/>
    <x v="37"/>
    <s v="OFF-BI-10001989"/>
    <x v="0"/>
    <x v="3"/>
    <n v="62.94"/>
    <s v="CA-2015-141005"/>
    <n v="1"/>
    <n v="3"/>
    <n v="0"/>
    <n v="30.211199999999998"/>
    <n v="0.46881743173671325"/>
  </r>
  <r>
    <x v="177"/>
    <x v="4"/>
    <s v="OFF-BI-10003638"/>
    <x v="0"/>
    <x v="3"/>
    <n v="46.440000000000005"/>
    <s v="US-2015-164406"/>
    <n v="0"/>
    <n v="3"/>
    <n v="0.2"/>
    <n v="15.092999999999998"/>
    <n v="0.46881743173671325"/>
  </r>
  <r>
    <x v="177"/>
    <x v="0"/>
    <s v="OFF-BI-10003638"/>
    <x v="0"/>
    <x v="3"/>
    <n v="30.959999999999994"/>
    <s v="CA-2015-138023"/>
    <n v="1"/>
    <n v="8"/>
    <n v="0.8"/>
    <n v="-52.632000000000019"/>
    <n v="0.46881743173671325"/>
  </r>
  <r>
    <x v="177"/>
    <x v="4"/>
    <s v="OFF-BI-10002309"/>
    <x v="0"/>
    <x v="3"/>
    <n v="17.856000000000002"/>
    <s v="US-2015-164406"/>
    <n v="0"/>
    <n v="4"/>
    <n v="0.2"/>
    <n v="6.2495999999999992"/>
    <n v="0.46881743173671325"/>
  </r>
  <r>
    <x v="178"/>
    <x v="2"/>
    <s v="FUR-TA-10001539"/>
    <x v="1"/>
    <x v="13"/>
    <n v="853.09199999999987"/>
    <s v="CA-2015-142839"/>
    <n v="1"/>
    <n v="6"/>
    <n v="0.4"/>
    <n v="-227.49120000000016"/>
    <n v="0.55975208308209756"/>
  </r>
  <r>
    <x v="179"/>
    <x v="13"/>
    <s v="TEC-AC-10000844"/>
    <x v="2"/>
    <x v="9"/>
    <n v="339.96"/>
    <s v="CA-2015-111500"/>
    <n v="1"/>
    <n v="4"/>
    <n v="0"/>
    <n v="122.38559999999998"/>
    <n v="0.52062335344040378"/>
  </r>
  <r>
    <x v="179"/>
    <x v="13"/>
    <s v="OFF-PA-10000595"/>
    <x v="0"/>
    <x v="0"/>
    <n v="114.2"/>
    <s v="CA-2015-111500"/>
    <n v="0"/>
    <n v="5"/>
    <n v="0"/>
    <n v="52.531999999999996"/>
    <n v="0.43613829632717294"/>
  </r>
  <r>
    <x v="179"/>
    <x v="13"/>
    <s v="OFF-BI-10000829"/>
    <x v="0"/>
    <x v="3"/>
    <n v="17.96"/>
    <s v="CA-2015-111500"/>
    <n v="0"/>
    <n v="4"/>
    <n v="0"/>
    <n v="8.2615999999999996"/>
    <n v="0.46881743173671325"/>
  </r>
  <r>
    <x v="179"/>
    <x v="0"/>
    <s v="OFF-PA-10001639"/>
    <x v="0"/>
    <x v="0"/>
    <n v="15.552000000000003"/>
    <s v="CA-2015-129168"/>
    <n v="1"/>
    <n v="3"/>
    <n v="0.2"/>
    <n v="5.4432"/>
    <n v="0.43613829632717294"/>
  </r>
  <r>
    <x v="179"/>
    <x v="13"/>
    <s v="OFF-FA-10002676"/>
    <x v="0"/>
    <x v="7"/>
    <n v="12.67"/>
    <s v="CA-2015-111500"/>
    <n v="0"/>
    <n v="7"/>
    <n v="0"/>
    <n v="4.5611999999999995"/>
    <n v="0.51168203684699509"/>
  </r>
  <r>
    <x v="180"/>
    <x v="13"/>
    <s v="FUR-BO-10000711"/>
    <x v="1"/>
    <x v="10"/>
    <n v="638.82000000000005"/>
    <s v="US-2015-156559"/>
    <n v="1"/>
    <n v="9"/>
    <n v="0"/>
    <n v="172.48140000000001"/>
    <n v="0.5176847302647779"/>
  </r>
  <r>
    <x v="180"/>
    <x v="5"/>
    <s v="OFF-ST-10000991"/>
    <x v="0"/>
    <x v="1"/>
    <n v="344.90999999999997"/>
    <s v="US-2015-143581"/>
    <n v="1"/>
    <n v="3"/>
    <n v="0"/>
    <n v="10.347300000000004"/>
    <n v="0.44610841445725197"/>
  </r>
  <r>
    <x v="180"/>
    <x v="4"/>
    <s v="FUR-FU-10000723"/>
    <x v="1"/>
    <x v="8"/>
    <n v="289.24"/>
    <s v="CA-2015-133158"/>
    <n v="1"/>
    <n v="7"/>
    <n v="0"/>
    <n v="26.031600000000012"/>
    <n v="0.4595170286641902"/>
  </r>
  <r>
    <x v="180"/>
    <x v="10"/>
    <s v="OFF-BI-10001718"/>
    <x v="0"/>
    <x v="3"/>
    <n v="76.77600000000001"/>
    <s v="US-2015-164616"/>
    <n v="1"/>
    <n v="4"/>
    <n v="0.7"/>
    <n v="-58.861599999999981"/>
    <n v="0.46881743173671325"/>
  </r>
  <r>
    <x v="180"/>
    <x v="4"/>
    <s v="OFF-BI-10000632"/>
    <x v="0"/>
    <x v="3"/>
    <n v="69.456000000000003"/>
    <s v="CA-2015-133158"/>
    <n v="0"/>
    <n v="2"/>
    <n v="0.2"/>
    <n v="22.573199999999996"/>
    <n v="0.46881743173671325"/>
  </r>
  <r>
    <x v="180"/>
    <x v="10"/>
    <s v="OFF-AR-10004930"/>
    <x v="0"/>
    <x v="4"/>
    <n v="10.72"/>
    <s v="CA-2015-121727"/>
    <n v="1"/>
    <n v="2"/>
    <n v="0.2"/>
    <n v="1.7419999999999987"/>
    <n v="0.45632477063632687"/>
  </r>
  <r>
    <x v="180"/>
    <x v="10"/>
    <s v="OFF-SU-10004768"/>
    <x v="0"/>
    <x v="14"/>
    <n v="9.1840000000000011"/>
    <s v="US-2015-164616"/>
    <n v="0"/>
    <n v="2"/>
    <n v="0.2"/>
    <n v="1.1479999999999988"/>
    <n v="0.53938093436526824"/>
  </r>
  <r>
    <x v="181"/>
    <x v="6"/>
    <s v="OFF-BI-10001359"/>
    <x v="0"/>
    <x v="3"/>
    <n v="896.99"/>
    <s v="CA-2015-114321"/>
    <n v="1"/>
    <n v="1"/>
    <n v="0"/>
    <n v="421.58529999999996"/>
    <n v="0.46881743173671325"/>
  </r>
  <r>
    <x v="181"/>
    <x v="6"/>
    <s v="FUR-CH-10001797"/>
    <x v="1"/>
    <x v="5"/>
    <n v="500.23999999999995"/>
    <s v="CA-2015-114321"/>
    <n v="0"/>
    <n v="13"/>
    <n v="0"/>
    <n v="145.06959999999992"/>
    <n v="0.46529189879902266"/>
  </r>
  <r>
    <x v="181"/>
    <x v="1"/>
    <s v="FUR-CH-10004495"/>
    <x v="1"/>
    <x v="5"/>
    <n v="421.37200000000001"/>
    <s v="CA-2015-166716"/>
    <n v="1"/>
    <n v="2"/>
    <n v="0.3"/>
    <n v="-6.0196000000000538"/>
    <n v="0.46529189879902266"/>
  </r>
  <r>
    <x v="181"/>
    <x v="6"/>
    <s v="OFF-PA-10000246"/>
    <x v="0"/>
    <x v="0"/>
    <n v="20.12"/>
    <s v="CA-2015-114321"/>
    <n v="0"/>
    <n v="2"/>
    <n v="0"/>
    <n v="9.2552000000000003"/>
    <n v="0.43613829632717294"/>
  </r>
  <r>
    <x v="182"/>
    <x v="24"/>
    <s v="OFF-PA-10001846"/>
    <x v="0"/>
    <x v="0"/>
    <n v="11.56"/>
    <s v="US-2015-166828"/>
    <n v="1"/>
    <n v="2"/>
    <n v="0"/>
    <n v="5.6644000000000005"/>
    <n v="0.43613829632717294"/>
  </r>
  <r>
    <x v="182"/>
    <x v="16"/>
    <s v="OFF-SU-10003936"/>
    <x v="0"/>
    <x v="14"/>
    <n v="7.6320000000000014"/>
    <s v="CA-2015-130918"/>
    <n v="1"/>
    <n v="3"/>
    <n v="0.2"/>
    <n v="-1.8126000000000002"/>
    <n v="0.53938093436526824"/>
  </r>
  <r>
    <x v="182"/>
    <x v="10"/>
    <s v="OFF-AR-10002804"/>
    <x v="0"/>
    <x v="4"/>
    <n v="3.9119999999999999"/>
    <s v="CA-2015-123253"/>
    <n v="1"/>
    <n v="1"/>
    <n v="0.2"/>
    <n v="1.0269000000000001"/>
    <n v="0.45632477063632687"/>
  </r>
  <r>
    <x v="183"/>
    <x v="26"/>
    <s v="OFF-PA-10001125"/>
    <x v="0"/>
    <x v="0"/>
    <n v="223.05600000000001"/>
    <s v="CA-2015-124737"/>
    <n v="1"/>
    <n v="9"/>
    <n v="0.2"/>
    <n v="69.704999999999984"/>
    <n v="0.43613829632717294"/>
  </r>
  <r>
    <x v="183"/>
    <x v="26"/>
    <s v="TEC-PH-10000149"/>
    <x v="2"/>
    <x v="6"/>
    <n v="143.64000000000001"/>
    <s v="CA-2015-124737"/>
    <n v="0"/>
    <n v="9"/>
    <n v="0.2"/>
    <n v="10.772999999999989"/>
    <n v="0.41105220110552465"/>
  </r>
  <r>
    <x v="183"/>
    <x v="4"/>
    <s v="OFF-BI-10001575"/>
    <x v="0"/>
    <x v="3"/>
    <n v="49.568000000000005"/>
    <s v="CA-2015-154837"/>
    <n v="1"/>
    <n v="2"/>
    <n v="0.2"/>
    <n v="17.348799999999997"/>
    <n v="0.46881743173671325"/>
  </r>
  <r>
    <x v="183"/>
    <x v="20"/>
    <s v="OFF-PA-10004530"/>
    <x v="0"/>
    <x v="0"/>
    <n v="45.92"/>
    <s v="CA-2015-110639"/>
    <n v="1"/>
    <n v="4"/>
    <n v="0"/>
    <n v="22.500800000000002"/>
    <n v="0.43613829632717294"/>
  </r>
  <r>
    <x v="183"/>
    <x v="26"/>
    <s v="OFF-PA-10000019"/>
    <x v="0"/>
    <x v="0"/>
    <n v="31.104000000000006"/>
    <s v="CA-2015-124737"/>
    <n v="0"/>
    <n v="6"/>
    <n v="0.2"/>
    <n v="10.8864"/>
    <n v="0.43613829632717294"/>
  </r>
  <r>
    <x v="183"/>
    <x v="20"/>
    <s v="OFF-PA-10003936"/>
    <x v="0"/>
    <x v="0"/>
    <n v="25.92"/>
    <s v="CA-2015-110639"/>
    <n v="0"/>
    <n v="4"/>
    <n v="0"/>
    <n v="12.441600000000001"/>
    <n v="0.43613829632717294"/>
  </r>
  <r>
    <x v="183"/>
    <x v="14"/>
    <s v="OFF-PA-10001934"/>
    <x v="0"/>
    <x v="0"/>
    <n v="19.440000000000001"/>
    <s v="US-2015-112795"/>
    <n v="1"/>
    <n v="3"/>
    <n v="0"/>
    <n v="9.5256000000000007"/>
    <n v="0.43613829632717294"/>
  </r>
  <r>
    <x v="183"/>
    <x v="26"/>
    <s v="OFF-PA-10001837"/>
    <x v="0"/>
    <x v="0"/>
    <n v="15.552000000000003"/>
    <s v="CA-2015-124737"/>
    <n v="0"/>
    <n v="3"/>
    <n v="0.2"/>
    <n v="5.4432"/>
    <n v="0.43613829632717294"/>
  </r>
  <r>
    <x v="183"/>
    <x v="26"/>
    <s v="OFF-SU-10004661"/>
    <x v="0"/>
    <x v="14"/>
    <n v="6.8000000000000007"/>
    <s v="CA-2015-124737"/>
    <n v="0"/>
    <n v="1"/>
    <n v="0.2"/>
    <n v="0.50999999999999979"/>
    <n v="0.53938093436526824"/>
  </r>
  <r>
    <x v="183"/>
    <x v="26"/>
    <s v="FUR-FU-10003274"/>
    <x v="1"/>
    <x v="8"/>
    <n v="4.2240000000000002"/>
    <s v="CA-2015-124737"/>
    <n v="0"/>
    <n v="3"/>
    <n v="0.2"/>
    <n v="1.2672000000000003"/>
    <n v="0.4595170286641902"/>
  </r>
  <r>
    <x v="184"/>
    <x v="3"/>
    <s v="OFF-SU-10004661"/>
    <x v="0"/>
    <x v="14"/>
    <n v="25.5"/>
    <s v="CA-2015-120432"/>
    <n v="1"/>
    <n v="3"/>
    <n v="0"/>
    <n v="6.63"/>
    <n v="0.53938093436526824"/>
  </r>
  <r>
    <x v="184"/>
    <x v="20"/>
    <s v="FUR-FU-10004586"/>
    <x v="1"/>
    <x v="8"/>
    <n v="13.28"/>
    <s v="CA-2015-107916"/>
    <n v="1"/>
    <n v="2"/>
    <n v="0"/>
    <n v="6.3743999999999996"/>
    <n v="0.4595170286641902"/>
  </r>
  <r>
    <x v="184"/>
    <x v="20"/>
    <s v="OFF-BI-10001116"/>
    <x v="0"/>
    <x v="3"/>
    <n v="12.672000000000001"/>
    <s v="CA-2015-107916"/>
    <n v="0"/>
    <n v="3"/>
    <n v="0.2"/>
    <n v="4.4352000000000009"/>
    <n v="0.46881743173671325"/>
  </r>
  <r>
    <x v="184"/>
    <x v="34"/>
    <s v="OFF-BI-10002799"/>
    <x v="0"/>
    <x v="3"/>
    <n v="8.2880000000000003"/>
    <s v="CA-2015-106719"/>
    <n v="1"/>
    <n v="2"/>
    <n v="0.2"/>
    <n v="2.6935999999999991"/>
    <n v="0.46881743173671325"/>
  </r>
  <r>
    <x v="185"/>
    <x v="22"/>
    <s v="TEC-PH-10000895"/>
    <x v="2"/>
    <x v="6"/>
    <n v="1007.9440000000002"/>
    <s v="CA-2015-103660"/>
    <n v="1"/>
    <n v="7"/>
    <n v="0.2"/>
    <n v="75.595799999999997"/>
    <n v="0.41105220110552465"/>
  </r>
  <r>
    <x v="185"/>
    <x v="4"/>
    <s v="TEC-AC-10002399"/>
    <x v="2"/>
    <x v="9"/>
    <n v="95.1"/>
    <s v="CA-2015-104178"/>
    <n v="1"/>
    <n v="5"/>
    <n v="0"/>
    <n v="30.431999999999995"/>
    <n v="0.52062335344040378"/>
  </r>
  <r>
    <x v="185"/>
    <x v="10"/>
    <s v="OFF-EN-10002504"/>
    <x v="0"/>
    <x v="11"/>
    <n v="130.464"/>
    <s v="CA-2015-115259"/>
    <n v="1"/>
    <n v="6"/>
    <n v="0.2"/>
    <n v="44.031599999999997"/>
    <n v="0.44424167803735209"/>
  </r>
  <r>
    <x v="185"/>
    <x v="4"/>
    <s v="OFF-ST-10004258"/>
    <x v="0"/>
    <x v="1"/>
    <n v="48.84"/>
    <s v="CA-2015-104178"/>
    <n v="0"/>
    <n v="4"/>
    <n v="0"/>
    <n v="13.186800000000005"/>
    <n v="0.44610841445725197"/>
  </r>
  <r>
    <x v="185"/>
    <x v="10"/>
    <s v="OFF-FA-10000621"/>
    <x v="0"/>
    <x v="7"/>
    <n v="40.096000000000004"/>
    <s v="CA-2015-115259"/>
    <n v="0"/>
    <n v="14"/>
    <n v="0.2"/>
    <n v="14.534799999999997"/>
    <n v="0.51168203684699509"/>
  </r>
  <r>
    <x v="185"/>
    <x v="4"/>
    <s v="OFF-PA-10004983"/>
    <x v="0"/>
    <x v="0"/>
    <n v="25.92"/>
    <s v="CA-2015-104178"/>
    <n v="0"/>
    <n v="4"/>
    <n v="0"/>
    <n v="12.441600000000001"/>
    <n v="0.43613829632717294"/>
  </r>
  <r>
    <x v="185"/>
    <x v="0"/>
    <s v="OFF-BI-10002133"/>
    <x v="0"/>
    <x v="3"/>
    <n v="25.679999999999993"/>
    <s v="CA-2015-126200"/>
    <n v="1"/>
    <n v="3"/>
    <n v="0.8"/>
    <n v="-39.804000000000002"/>
    <n v="0.46881743173671325"/>
  </r>
  <r>
    <x v="185"/>
    <x v="10"/>
    <s v="OFF-PA-10004965"/>
    <x v="0"/>
    <x v="0"/>
    <n v="23.976000000000003"/>
    <s v="CA-2015-115259"/>
    <n v="0"/>
    <n v="3"/>
    <n v="0.2"/>
    <n v="7.4924999999999988"/>
    <n v="0.43613829632717294"/>
  </r>
  <r>
    <x v="185"/>
    <x v="10"/>
    <s v="OFF-BI-10002103"/>
    <x v="0"/>
    <x v="3"/>
    <n v="20.856000000000002"/>
    <s v="CA-2015-107398"/>
    <n v="1"/>
    <n v="8"/>
    <n v="0.7"/>
    <n v="-16.684799999999996"/>
    <n v="0.46881743173671325"/>
  </r>
  <r>
    <x v="185"/>
    <x v="0"/>
    <s v="OFF-BI-10002225"/>
    <x v="0"/>
    <x v="3"/>
    <n v="12.383999999999997"/>
    <s v="CA-2015-126200"/>
    <n v="0"/>
    <n v="3"/>
    <n v="0.8"/>
    <n v="-19.814400000000003"/>
    <n v="0.46881743173671325"/>
  </r>
  <r>
    <x v="185"/>
    <x v="10"/>
    <s v="OFF-BI-10001982"/>
    <x v="0"/>
    <x v="3"/>
    <n v="6.5280000000000014"/>
    <s v="CA-2015-107398"/>
    <n v="0"/>
    <n v="4"/>
    <n v="0.7"/>
    <n v="-4.5695999999999994"/>
    <n v="0.46881743173671325"/>
  </r>
  <r>
    <x v="185"/>
    <x v="4"/>
    <s v="FUR-FU-10000771"/>
    <x v="1"/>
    <x v="8"/>
    <n v="6.28"/>
    <s v="CA-2015-104178"/>
    <n v="0"/>
    <n v="1"/>
    <n v="0"/>
    <n v="2.6376000000000004"/>
    <n v="0.4595170286641902"/>
  </r>
  <r>
    <x v="185"/>
    <x v="10"/>
    <s v="OFF-EN-10002600"/>
    <x v="0"/>
    <x v="11"/>
    <n v="4.7200000000000006"/>
    <s v="CA-2015-115259"/>
    <n v="0"/>
    <n v="2"/>
    <n v="0.2"/>
    <n v="1.6519999999999997"/>
    <n v="0.44424167803735209"/>
  </r>
  <r>
    <x v="185"/>
    <x v="10"/>
    <s v="OFF-BI-10004141"/>
    <x v="0"/>
    <x v="3"/>
    <n v="2.8620000000000005"/>
    <s v="CA-2015-107398"/>
    <n v="0"/>
    <n v="3"/>
    <n v="0.7"/>
    <n v="-2.2896000000000001"/>
    <n v="0.46881743173671325"/>
  </r>
  <r>
    <x v="186"/>
    <x v="4"/>
    <s v="TEC-AC-10002323"/>
    <x v="2"/>
    <x v="9"/>
    <n v="176.8"/>
    <s v="CA-2015-123260"/>
    <n v="1"/>
    <n v="8"/>
    <n v="0"/>
    <n v="22.984000000000009"/>
    <n v="0.52062335344040378"/>
  </r>
  <r>
    <x v="186"/>
    <x v="7"/>
    <s v="TEC-AC-10002800"/>
    <x v="2"/>
    <x v="9"/>
    <n v="149.97"/>
    <s v="US-2015-115413"/>
    <n v="1"/>
    <n v="3"/>
    <n v="0"/>
    <n v="52.489499999999992"/>
    <n v="0.52062335344040378"/>
  </r>
  <r>
    <x v="186"/>
    <x v="7"/>
    <s v="OFF-PA-10002160"/>
    <x v="0"/>
    <x v="0"/>
    <n v="17.34"/>
    <s v="CA-2015-103331"/>
    <n v="1"/>
    <n v="3"/>
    <n v="0"/>
    <n v="8.4966000000000008"/>
    <n v="0.43613829632717294"/>
  </r>
  <r>
    <x v="186"/>
    <x v="7"/>
    <s v="FUR-FU-10001731"/>
    <x v="1"/>
    <x v="8"/>
    <n v="10.68"/>
    <s v="CA-2015-103331"/>
    <n v="0"/>
    <n v="4"/>
    <n v="0"/>
    <n v="4.0583999999999998"/>
    <n v="0.4595170286641902"/>
  </r>
  <r>
    <x v="186"/>
    <x v="7"/>
    <s v="OFF-AR-10003770"/>
    <x v="0"/>
    <x v="4"/>
    <n v="8.64"/>
    <s v="US-2015-115413"/>
    <n v="0"/>
    <n v="3"/>
    <n v="0"/>
    <n v="2.5055999999999998"/>
    <n v="0.45632477063632687"/>
  </r>
  <r>
    <x v="186"/>
    <x v="7"/>
    <s v="OFF-PA-10002659"/>
    <x v="0"/>
    <x v="0"/>
    <n v="3.38"/>
    <s v="CA-2015-103331"/>
    <n v="0"/>
    <n v="1"/>
    <n v="0"/>
    <n v="1.5547999999999997"/>
    <n v="0.43613829632717294"/>
  </r>
  <r>
    <x v="187"/>
    <x v="6"/>
    <s v="FUR-TA-10003569"/>
    <x v="1"/>
    <x v="13"/>
    <n v="1202.94"/>
    <s v="CA-2015-124688"/>
    <n v="1"/>
    <n v="3"/>
    <n v="0"/>
    <n v="300.73500000000001"/>
    <n v="0.55975208308209756"/>
  </r>
  <r>
    <x v="187"/>
    <x v="6"/>
    <s v="TEC-PH-10000455"/>
    <x v="2"/>
    <x v="6"/>
    <n v="579.94999999999993"/>
    <s v="CA-2015-124688"/>
    <n v="0"/>
    <n v="5"/>
    <n v="0"/>
    <n v="168.18549999999993"/>
    <n v="0.41105220110552465"/>
  </r>
  <r>
    <x v="187"/>
    <x v="4"/>
    <s v="TEC-PH-10001949"/>
    <x v="2"/>
    <x v="6"/>
    <n v="213.48000000000002"/>
    <s v="CA-2015-143336"/>
    <n v="1"/>
    <n v="3"/>
    <n v="0.2"/>
    <n v="16.010999999999981"/>
    <n v="0.41105220110552465"/>
  </r>
  <r>
    <x v="187"/>
    <x v="6"/>
    <s v="FUR-FU-10002456"/>
    <x v="1"/>
    <x v="8"/>
    <n v="29.12"/>
    <s v="CA-2015-124688"/>
    <n v="0"/>
    <n v="4"/>
    <n v="0"/>
    <n v="12.521600000000003"/>
    <n v="0.4595170286641902"/>
  </r>
  <r>
    <x v="187"/>
    <x v="4"/>
    <s v="OFF-BI-10002215"/>
    <x v="0"/>
    <x v="3"/>
    <n v="22.72"/>
    <s v="CA-2015-143336"/>
    <n v="0"/>
    <n v="4"/>
    <n v="0.2"/>
    <n v="7.3839999999999986"/>
    <n v="0.46881743173671325"/>
  </r>
  <r>
    <x v="187"/>
    <x v="6"/>
    <s v="OFF-PA-10002986"/>
    <x v="0"/>
    <x v="0"/>
    <n v="13.36"/>
    <s v="CA-2015-101266"/>
    <n v="1"/>
    <n v="2"/>
    <n v="0"/>
    <n v="6.4127999999999998"/>
    <n v="0.43613829632717294"/>
  </r>
  <r>
    <x v="187"/>
    <x v="4"/>
    <s v="OFF-AR-10003056"/>
    <x v="0"/>
    <x v="4"/>
    <n v="8.56"/>
    <s v="CA-2015-143336"/>
    <n v="0"/>
    <n v="2"/>
    <n v="0"/>
    <n v="2.4823999999999993"/>
    <n v="0.45632477063632687"/>
  </r>
  <r>
    <x v="188"/>
    <x v="16"/>
    <s v="OFF-BI-10004390"/>
    <x v="0"/>
    <x v="3"/>
    <n v="505.1760000000001"/>
    <s v="CA-2015-169775"/>
    <n v="1"/>
    <n v="4"/>
    <n v="0.7"/>
    <n v="-336.78399999999988"/>
    <n v="0.46881743173671325"/>
  </r>
  <r>
    <x v="188"/>
    <x v="16"/>
    <s v="FUR-TA-10001857"/>
    <x v="1"/>
    <x v="13"/>
    <n v="174.05850000000001"/>
    <s v="CA-2015-169775"/>
    <n v="0"/>
    <n v="3"/>
    <n v="0.45"/>
    <n v="-110.76450000000001"/>
    <n v="0.55975208308209756"/>
  </r>
  <r>
    <x v="188"/>
    <x v="4"/>
    <s v="OFF-PA-10004475"/>
    <x v="0"/>
    <x v="0"/>
    <n v="109.92"/>
    <s v="CA-2015-135699"/>
    <n v="1"/>
    <n v="2"/>
    <n v="0"/>
    <n v="53.860799999999998"/>
    <n v="0.43613829632717294"/>
  </r>
  <r>
    <x v="188"/>
    <x v="16"/>
    <s v="OFF-EN-10001749"/>
    <x v="0"/>
    <x v="11"/>
    <n v="29.808"/>
    <s v="CA-2015-169775"/>
    <n v="0"/>
    <n v="2"/>
    <n v="0.2"/>
    <n v="10.805399999999997"/>
    <n v="0.44424167803735209"/>
  </r>
  <r>
    <x v="188"/>
    <x v="4"/>
    <s v="OFF-PA-10003001"/>
    <x v="0"/>
    <x v="0"/>
    <n v="13.36"/>
    <s v="CA-2015-135699"/>
    <n v="0"/>
    <n v="2"/>
    <n v="0"/>
    <n v="6.4127999999999998"/>
    <n v="0.43613829632717294"/>
  </r>
  <r>
    <x v="189"/>
    <x v="37"/>
    <s v="OFF-ST-10000563"/>
    <x v="0"/>
    <x v="1"/>
    <n v="95.94"/>
    <s v="CA-2015-146500"/>
    <n v="1"/>
    <n v="3"/>
    <n v="0"/>
    <n v="9.5940000000000012"/>
    <n v="0.44610841445725197"/>
  </r>
  <r>
    <x v="189"/>
    <x v="37"/>
    <s v="OFF-BI-10002432"/>
    <x v="0"/>
    <x v="3"/>
    <n v="25.299999999999997"/>
    <s v="CA-2015-146500"/>
    <n v="0"/>
    <n v="5"/>
    <n v="0"/>
    <n v="11.890999999999998"/>
    <n v="0.46881743173671325"/>
  </r>
  <r>
    <x v="190"/>
    <x v="31"/>
    <s v="TEC-AC-10001635"/>
    <x v="2"/>
    <x v="9"/>
    <n v="92.52"/>
    <s v="CA-2015-143385"/>
    <n v="1"/>
    <n v="9"/>
    <n v="0"/>
    <n v="18.503999999999991"/>
    <n v="0.52062335344040378"/>
  </r>
  <r>
    <x v="191"/>
    <x v="20"/>
    <s v="TEC-AC-10002842"/>
    <x v="2"/>
    <x v="9"/>
    <n v="357"/>
    <s v="CA-2015-109855"/>
    <n v="1"/>
    <n v="3"/>
    <n v="0"/>
    <n v="57.120000000000019"/>
    <n v="0.52062335344040378"/>
  </r>
  <r>
    <x v="191"/>
    <x v="4"/>
    <s v="OFF-AR-10004042"/>
    <x v="0"/>
    <x v="4"/>
    <n v="53.94"/>
    <s v="CA-2015-126522"/>
    <n v="1"/>
    <n v="3"/>
    <n v="0"/>
    <n v="15.642599999999995"/>
    <n v="0.45632477063632687"/>
  </r>
  <r>
    <x v="191"/>
    <x v="0"/>
    <s v="OFF-PA-10004100"/>
    <x v="0"/>
    <x v="0"/>
    <n v="31.104000000000006"/>
    <s v="CA-2015-165428"/>
    <n v="1"/>
    <n v="6"/>
    <n v="0.2"/>
    <n v="10.8864"/>
    <n v="0.43613829632717294"/>
  </r>
  <r>
    <x v="191"/>
    <x v="20"/>
    <s v="OFF-BI-10004716"/>
    <x v="0"/>
    <x v="3"/>
    <n v="23.744"/>
    <s v="CA-2015-109855"/>
    <n v="0"/>
    <n v="2"/>
    <n v="0.2"/>
    <n v="8.3103999999999996"/>
    <n v="0.46881743173671325"/>
  </r>
  <r>
    <x v="191"/>
    <x v="0"/>
    <s v="OFF-BI-10002949"/>
    <x v="0"/>
    <x v="3"/>
    <n v="3.6479999999999992"/>
    <s v="CA-2015-165428"/>
    <n v="0"/>
    <n v="3"/>
    <n v="0.8"/>
    <n v="-6.0192000000000032"/>
    <n v="0.46881743173671325"/>
  </r>
  <r>
    <x v="192"/>
    <x v="13"/>
    <s v="OFF-BI-10001359"/>
    <x v="0"/>
    <x v="3"/>
    <n v="1793.98"/>
    <s v="CA-2015-152268"/>
    <n v="1"/>
    <n v="2"/>
    <n v="0"/>
    <n v="843.17059999999992"/>
    <n v="0.46881743173671325"/>
  </r>
  <r>
    <x v="192"/>
    <x v="0"/>
    <s v="TEC-MA-10002210"/>
    <x v="2"/>
    <x v="15"/>
    <n v="559.71"/>
    <s v="CA-2015-158281"/>
    <n v="1"/>
    <n v="3"/>
    <n v="0.4"/>
    <n v="-121.27049999999997"/>
    <n v="0.5183572270896134"/>
  </r>
  <r>
    <x v="192"/>
    <x v="1"/>
    <s v="TEC-AC-10000844"/>
    <x v="2"/>
    <x v="9"/>
    <n v="475.94400000000002"/>
    <s v="CA-2015-106971"/>
    <n v="1"/>
    <n v="7"/>
    <n v="0.2"/>
    <n v="95.188799999999972"/>
    <n v="0.52062335344040378"/>
  </r>
  <r>
    <x v="192"/>
    <x v="1"/>
    <s v="TEC-AC-10001606"/>
    <x v="2"/>
    <x v="9"/>
    <n v="239.976"/>
    <s v="CA-2015-151792"/>
    <n v="1"/>
    <n v="3"/>
    <n v="0.2"/>
    <n v="53.994600000000005"/>
    <n v="0.52062335344040378"/>
  </r>
  <r>
    <x v="192"/>
    <x v="20"/>
    <s v="FUR-FU-10002116"/>
    <x v="1"/>
    <x v="8"/>
    <n v="70.709999999999994"/>
    <s v="CA-2015-157721"/>
    <n v="1"/>
    <n v="1"/>
    <n v="0"/>
    <n v="4.9496999999999929"/>
    <n v="0.4595170286641902"/>
  </r>
  <r>
    <x v="192"/>
    <x v="20"/>
    <s v="OFF-AR-10000658"/>
    <x v="0"/>
    <x v="4"/>
    <n v="57.75"/>
    <s v="US-2015-138828"/>
    <n v="1"/>
    <n v="5"/>
    <n v="0"/>
    <n v="16.170000000000002"/>
    <n v="0.45632477063632687"/>
  </r>
  <r>
    <x v="192"/>
    <x v="20"/>
    <s v="OFF-AR-10002445"/>
    <x v="0"/>
    <x v="4"/>
    <n v="21.240000000000002"/>
    <s v="CA-2015-127936"/>
    <n v="1"/>
    <n v="3"/>
    <n v="0"/>
    <n v="8.071200000000001"/>
    <n v="0.45632477063632687"/>
  </r>
  <r>
    <x v="192"/>
    <x v="20"/>
    <s v="OFF-AP-10001303"/>
    <x v="0"/>
    <x v="12"/>
    <n v="19.899999999999999"/>
    <s v="CA-2015-157721"/>
    <n v="0"/>
    <n v="1"/>
    <n v="0"/>
    <n v="8.9549999999999983"/>
    <n v="0.49507917887403441"/>
  </r>
  <r>
    <x v="192"/>
    <x v="20"/>
    <s v="OFF-PA-10000349"/>
    <x v="0"/>
    <x v="0"/>
    <n v="14.940000000000001"/>
    <s v="US-2015-138828"/>
    <n v="0"/>
    <n v="3"/>
    <n v="0"/>
    <n v="7.0218000000000007"/>
    <n v="0.43613829632717294"/>
  </r>
  <r>
    <x v="193"/>
    <x v="20"/>
    <s v="OFF-LA-10001175"/>
    <x v="0"/>
    <x v="2"/>
    <n v="14.399999999999999"/>
    <s v="CA-2015-125171"/>
    <n v="1"/>
    <n v="5"/>
    <n v="0"/>
    <n v="7.056"/>
    <n v="0.4647369236065339"/>
  </r>
  <r>
    <x v="193"/>
    <x v="0"/>
    <s v="OFF-BI-10004099"/>
    <x v="0"/>
    <x v="3"/>
    <n v="7.6799999999999979"/>
    <s v="US-2015-120236"/>
    <n v="1"/>
    <n v="5"/>
    <n v="0.8"/>
    <n v="-11.52"/>
    <n v="0.46881743173671325"/>
  </r>
  <r>
    <x v="194"/>
    <x v="10"/>
    <s v="OFF-ST-10000585"/>
    <x v="0"/>
    <x v="1"/>
    <n v="264.32"/>
    <s v="CA-2015-106572"/>
    <n v="1"/>
    <n v="2"/>
    <n v="0.2"/>
    <n v="19.823999999999998"/>
    <n v="0.44610841445725197"/>
  </r>
  <r>
    <x v="194"/>
    <x v="16"/>
    <s v="FUR-FU-10001967"/>
    <x v="1"/>
    <x v="8"/>
    <n v="31.983999999999998"/>
    <s v="CA-2015-136861"/>
    <n v="1"/>
    <n v="2"/>
    <n v="0.2"/>
    <n v="1.9989999999999979"/>
    <n v="0.4595170286641902"/>
  </r>
  <r>
    <x v="195"/>
    <x v="4"/>
    <s v="OFF-LA-10001934"/>
    <x v="0"/>
    <x v="2"/>
    <n v="58.48"/>
    <s v="CA-2015-130449"/>
    <n v="1"/>
    <n v="8"/>
    <n v="0"/>
    <n v="27.485599999999998"/>
    <n v="0.4647369236065339"/>
  </r>
  <r>
    <x v="195"/>
    <x v="4"/>
    <s v="FUR-FU-10001487"/>
    <x v="1"/>
    <x v="8"/>
    <n v="41.88"/>
    <s v="CA-2015-130449"/>
    <n v="0"/>
    <n v="6"/>
    <n v="0"/>
    <n v="12.145199999999997"/>
    <n v="0.4595170286641902"/>
  </r>
  <r>
    <x v="196"/>
    <x v="39"/>
    <s v="FUR-FU-10004665"/>
    <x v="1"/>
    <x v="8"/>
    <n v="821.87999999999988"/>
    <s v="CA-2015-131002"/>
    <n v="1"/>
    <n v="6"/>
    <n v="0"/>
    <n v="213.68880000000001"/>
    <n v="0.4595170286641902"/>
  </r>
  <r>
    <x v="196"/>
    <x v="0"/>
    <s v="TEC-AC-10002718"/>
    <x v="2"/>
    <x v="9"/>
    <n v="46.688000000000002"/>
    <s v="CA-2015-105165"/>
    <n v="1"/>
    <n v="4"/>
    <n v="0.2"/>
    <n v="-2.9180000000000028"/>
    <n v="0.52062335344040378"/>
  </r>
  <r>
    <x v="196"/>
    <x v="39"/>
    <s v="FUR-TA-10001039"/>
    <x v="1"/>
    <x v="13"/>
    <n v="429.90000000000003"/>
    <s v="CA-2015-117765"/>
    <n v="1"/>
    <n v="5"/>
    <n v="0"/>
    <n v="111.77400000000003"/>
    <n v="0.55975208308209756"/>
  </r>
  <r>
    <x v="196"/>
    <x v="2"/>
    <s v="TEC-MA-10004679"/>
    <x v="2"/>
    <x v="15"/>
    <n v="399.54"/>
    <s v="CA-2015-122882"/>
    <n v="1"/>
    <n v="4"/>
    <n v="0.7"/>
    <n v="-559.35599999999988"/>
    <n v="0.5183572270896134"/>
  </r>
  <r>
    <x v="196"/>
    <x v="20"/>
    <s v="TEC-PH-10002075"/>
    <x v="2"/>
    <x v="6"/>
    <n v="377.96999999999997"/>
    <s v="CA-2015-100006"/>
    <n v="1"/>
    <n v="3"/>
    <n v="0"/>
    <n v="109.61129999999999"/>
    <n v="0.41105220110552465"/>
  </r>
  <r>
    <x v="196"/>
    <x v="1"/>
    <s v="OFF-BI-10004632"/>
    <x v="0"/>
    <x v="3"/>
    <n v="304.98999999999995"/>
    <s v="CA-2015-126193"/>
    <n v="1"/>
    <n v="5"/>
    <n v="0.8"/>
    <n v="-533.73250000000007"/>
    <n v="0.46881743173671325"/>
  </r>
  <r>
    <x v="196"/>
    <x v="0"/>
    <s v="FUR-TA-10004154"/>
    <x v="1"/>
    <x v="13"/>
    <n v="200.79500000000002"/>
    <s v="CA-2015-105165"/>
    <n v="0"/>
    <n v="1"/>
    <n v="0.3"/>
    <n v="-22.948000000000008"/>
    <n v="0.55975208308209756"/>
  </r>
  <r>
    <x v="196"/>
    <x v="0"/>
    <s v="TEC-PH-10000675"/>
    <x v="2"/>
    <x v="6"/>
    <n v="196.77600000000001"/>
    <s v="CA-2015-105165"/>
    <n v="0"/>
    <n v="3"/>
    <n v="0.2"/>
    <n v="14.758199999999995"/>
    <n v="0.41105220110552465"/>
  </r>
  <r>
    <x v="196"/>
    <x v="39"/>
    <s v="FUR-CH-10004698"/>
    <x v="1"/>
    <x v="5"/>
    <n v="161.96"/>
    <s v="CA-2015-117765"/>
    <n v="0"/>
    <n v="2"/>
    <n v="0"/>
    <n v="45.348800000000011"/>
    <n v="0.46529189879902266"/>
  </r>
  <r>
    <x v="196"/>
    <x v="39"/>
    <s v="TEC-PH-10000215"/>
    <x v="2"/>
    <x v="6"/>
    <n v="104.85000000000001"/>
    <s v="CA-2015-131002"/>
    <n v="0"/>
    <n v="3"/>
    <n v="0"/>
    <n v="28.309500000000007"/>
    <n v="0.41105220110552465"/>
  </r>
  <r>
    <x v="196"/>
    <x v="4"/>
    <s v="OFF-BI-10004308"/>
    <x v="0"/>
    <x v="3"/>
    <n v="83.920000000000016"/>
    <s v="CA-2015-109918"/>
    <n v="1"/>
    <n v="5"/>
    <n v="0.2"/>
    <n v="31.47"/>
    <n v="0.46881743173671325"/>
  </r>
  <r>
    <x v="196"/>
    <x v="2"/>
    <s v="OFF-ST-10002344"/>
    <x v="0"/>
    <x v="1"/>
    <n v="64.784000000000006"/>
    <s v="CA-2015-122882"/>
    <n v="0"/>
    <n v="1"/>
    <n v="0.2"/>
    <n v="-14.576399999999996"/>
    <n v="0.44610841445725197"/>
  </r>
  <r>
    <x v="196"/>
    <x v="39"/>
    <s v="FUR-FU-10004270"/>
    <x v="1"/>
    <x v="8"/>
    <n v="57.69"/>
    <s v="CA-2015-131002"/>
    <n v="0"/>
    <n v="3"/>
    <n v="0"/>
    <n v="23.652900000000002"/>
    <n v="0.4595170286641902"/>
  </r>
  <r>
    <x v="196"/>
    <x v="39"/>
    <s v="OFF-BI-10000948"/>
    <x v="0"/>
    <x v="3"/>
    <n v="42.81"/>
    <s v="CA-2015-131002"/>
    <n v="0"/>
    <n v="3"/>
    <n v="0"/>
    <n v="20.120699999999999"/>
    <n v="0.46881743173671325"/>
  </r>
  <r>
    <x v="196"/>
    <x v="2"/>
    <s v="FUR-FU-10000758"/>
    <x v="1"/>
    <x v="8"/>
    <n v="42.368000000000002"/>
    <s v="CA-2015-122882"/>
    <n v="0"/>
    <n v="2"/>
    <n v="0.2"/>
    <n v="8.4735999999999958"/>
    <n v="0.4595170286641902"/>
  </r>
  <r>
    <x v="196"/>
    <x v="2"/>
    <s v="TEC-PH-10003589"/>
    <x v="2"/>
    <x v="6"/>
    <n v="32.381999999999998"/>
    <s v="CA-2015-122882"/>
    <n v="0"/>
    <n v="3"/>
    <n v="0.4"/>
    <n v="4.3175999999999988"/>
    <n v="0.41105220110552465"/>
  </r>
  <r>
    <x v="196"/>
    <x v="39"/>
    <s v="OFF-BI-10000474"/>
    <x v="0"/>
    <x v="3"/>
    <n v="32.06"/>
    <s v="CA-2015-117765"/>
    <n v="0"/>
    <n v="2"/>
    <n v="0"/>
    <n v="15.3888"/>
    <n v="0.46881743173671325"/>
  </r>
  <r>
    <x v="196"/>
    <x v="4"/>
    <s v="OFF-SU-10004290"/>
    <x v="0"/>
    <x v="14"/>
    <n v="27.36"/>
    <s v="CA-2015-109918"/>
    <n v="0"/>
    <n v="4"/>
    <n v="0"/>
    <n v="7.3872"/>
    <n v="0.53938093436526824"/>
  </r>
  <r>
    <x v="196"/>
    <x v="0"/>
    <s v="OFF-AR-10003179"/>
    <x v="0"/>
    <x v="4"/>
    <n v="21.864000000000001"/>
    <s v="CA-2015-105165"/>
    <n v="0"/>
    <n v="3"/>
    <n v="0.2"/>
    <n v="3.5528999999999984"/>
    <n v="0.45632477063632687"/>
  </r>
  <r>
    <x v="196"/>
    <x v="4"/>
    <s v="OFF-PA-10000174"/>
    <x v="0"/>
    <x v="0"/>
    <n v="20.56"/>
    <s v="CA-2015-109918"/>
    <n v="0"/>
    <n v="2"/>
    <n v="0"/>
    <n v="9.663199999999998"/>
    <n v="0.43613829632717294"/>
  </r>
  <r>
    <x v="196"/>
    <x v="39"/>
    <s v="OFF-ST-10003327"/>
    <x v="0"/>
    <x v="1"/>
    <n v="19.86"/>
    <s v="CA-2015-117765"/>
    <n v="0"/>
    <n v="2"/>
    <n v="0"/>
    <n v="5.7593999999999976"/>
    <n v="0.44610841445725197"/>
  </r>
  <r>
    <x v="196"/>
    <x v="1"/>
    <s v="OFF-FA-10000936"/>
    <x v="0"/>
    <x v="7"/>
    <n v="13.16"/>
    <s v="CA-2015-126193"/>
    <n v="0"/>
    <n v="5"/>
    <n v="0.2"/>
    <n v="4.1124999999999998"/>
    <n v="0.51168203684699509"/>
  </r>
  <r>
    <x v="196"/>
    <x v="39"/>
    <s v="OFF-PA-10000223"/>
    <x v="0"/>
    <x v="0"/>
    <n v="12.96"/>
    <s v="CA-2015-131002"/>
    <n v="0"/>
    <n v="2"/>
    <n v="0"/>
    <n v="6.2208000000000006"/>
    <n v="0.43613829632717294"/>
  </r>
  <r>
    <x v="196"/>
    <x v="1"/>
    <s v="OFF-BI-10001249"/>
    <x v="0"/>
    <x v="3"/>
    <n v="3.8279999999999994"/>
    <s v="CA-2015-126193"/>
    <n v="0"/>
    <n v="3"/>
    <n v="0.8"/>
    <n v="-6.5076000000000018"/>
    <n v="0.46881743173671325"/>
  </r>
  <r>
    <x v="196"/>
    <x v="0"/>
    <s v="OFF-BI-10000050"/>
    <x v="0"/>
    <x v="3"/>
    <n v="2.9199999999999995"/>
    <s v="CA-2015-105165"/>
    <n v="0"/>
    <n v="2"/>
    <n v="0.8"/>
    <n v="-4.8180000000000005"/>
    <n v="0.46881743173671325"/>
  </r>
  <r>
    <x v="197"/>
    <x v="0"/>
    <s v="TEC-MA-10000822"/>
    <x v="2"/>
    <x v="15"/>
    <n v="8159.9519999999993"/>
    <s v="CA-2015-139892"/>
    <n v="1"/>
    <n v="8"/>
    <n v="0.4"/>
    <n v="-1359.992000000002"/>
    <n v="0.5183572270896134"/>
  </r>
  <r>
    <x v="197"/>
    <x v="0"/>
    <s v="FUR-CH-10004287"/>
    <x v="1"/>
    <x v="5"/>
    <n v="1740.0599999999997"/>
    <s v="CA-2015-139892"/>
    <n v="0"/>
    <n v="9"/>
    <n v="0.3"/>
    <n v="-24.858000000000175"/>
    <n v="0.46529189879902266"/>
  </r>
  <r>
    <x v="197"/>
    <x v="22"/>
    <s v="FUR-CH-10000454"/>
    <x v="1"/>
    <x v="5"/>
    <n v="975.92"/>
    <s v="CA-2015-107818"/>
    <n v="1"/>
    <n v="5"/>
    <n v="0.2"/>
    <n v="121.98999999999992"/>
    <n v="0.46529189879902266"/>
  </r>
  <r>
    <x v="197"/>
    <x v="0"/>
    <s v="FUR-CH-10004287"/>
    <x v="1"/>
    <x v="5"/>
    <n v="966.69999999999982"/>
    <s v="CA-2015-146283"/>
    <n v="1"/>
    <n v="5"/>
    <n v="0.3"/>
    <n v="-13.810000000000116"/>
    <n v="0.46529189879902266"/>
  </r>
  <r>
    <x v="197"/>
    <x v="22"/>
    <s v="OFF-ST-10000736"/>
    <x v="0"/>
    <x v="1"/>
    <n v="485.88"/>
    <s v="CA-2015-107818"/>
    <n v="0"/>
    <n v="6"/>
    <n v="0"/>
    <n v="19.43519999999998"/>
    <n v="0.44610841445725197"/>
  </r>
  <r>
    <x v="197"/>
    <x v="5"/>
    <s v="TEC-AC-10000023"/>
    <x v="2"/>
    <x v="9"/>
    <n v="83.88"/>
    <s v="CA-2015-163293"/>
    <n v="1"/>
    <n v="4"/>
    <n v="0"/>
    <n v="30.196799999999996"/>
    <n v="0.52062335344040378"/>
  </r>
  <r>
    <x v="197"/>
    <x v="4"/>
    <s v="TEC-AC-10001383"/>
    <x v="2"/>
    <x v="9"/>
    <n v="49.98"/>
    <s v="CA-2015-132500"/>
    <n v="1"/>
    <n v="2"/>
    <n v="0"/>
    <n v="8.4965999999999937"/>
    <n v="0.52062335344040378"/>
  </r>
  <r>
    <x v="197"/>
    <x v="5"/>
    <s v="TEC-AC-10004209"/>
    <x v="2"/>
    <x v="9"/>
    <n v="32.97"/>
    <s v="CA-2015-163293"/>
    <n v="0"/>
    <n v="3"/>
    <n v="0"/>
    <n v="12.8583"/>
    <n v="0.52062335344040378"/>
  </r>
  <r>
    <x v="197"/>
    <x v="22"/>
    <s v="OFF-AR-10000380"/>
    <x v="0"/>
    <x v="4"/>
    <n v="303.83999999999997"/>
    <s v="CA-2015-107818"/>
    <n v="0"/>
    <n v="8"/>
    <n v="0"/>
    <n v="91.151999999999958"/>
    <n v="0.45632477063632687"/>
  </r>
  <r>
    <x v="197"/>
    <x v="0"/>
    <s v="OFF-ST-10000991"/>
    <x v="0"/>
    <x v="1"/>
    <n v="275.928"/>
    <s v="CA-2015-139892"/>
    <n v="0"/>
    <n v="3"/>
    <n v="0.2"/>
    <n v="-58.634699999999995"/>
    <n v="0.44610841445725197"/>
  </r>
  <r>
    <x v="197"/>
    <x v="6"/>
    <s v="TEC-MA-10000029"/>
    <x v="2"/>
    <x v="15"/>
    <n v="209.96999999999997"/>
    <s v="CA-2015-128839"/>
    <n v="1"/>
    <n v="3"/>
    <n v="0"/>
    <n v="90.287100000000009"/>
    <n v="0.5183572270896134"/>
  </r>
  <r>
    <x v="197"/>
    <x v="0"/>
    <s v="OFF-PA-10000482"/>
    <x v="0"/>
    <x v="0"/>
    <n v="182.11199999999999"/>
    <s v="CA-2015-146283"/>
    <n v="0"/>
    <n v="6"/>
    <n v="0.2"/>
    <n v="61.46279999999998"/>
    <n v="0.43613829632717294"/>
  </r>
  <r>
    <x v="197"/>
    <x v="0"/>
    <s v="OFF-AP-10002518"/>
    <x v="0"/>
    <x v="12"/>
    <n v="177.97999999999996"/>
    <s v="CA-2015-139892"/>
    <n v="0"/>
    <n v="5"/>
    <n v="0.8"/>
    <n v="-453.84900000000005"/>
    <n v="0.49507917887403441"/>
  </r>
  <r>
    <x v="197"/>
    <x v="20"/>
    <s v="FUR-CH-10004289"/>
    <x v="1"/>
    <x v="5"/>
    <n v="172.76400000000001"/>
    <s v="CA-2015-146815"/>
    <n v="1"/>
    <n v="2"/>
    <n v="0.1"/>
    <n v="13.437199999999986"/>
    <n v="0.46529189879902266"/>
  </r>
  <r>
    <x v="197"/>
    <x v="0"/>
    <s v="TEC-PH-10003931"/>
    <x v="2"/>
    <x v="6"/>
    <n v="143.976"/>
    <s v="CA-2015-139892"/>
    <n v="0"/>
    <n v="3"/>
    <n v="0.2"/>
    <n v="8.998500000000007"/>
    <n v="0.41105220110552465"/>
  </r>
  <r>
    <x v="197"/>
    <x v="4"/>
    <s v="OFF-AP-10004785"/>
    <x v="0"/>
    <x v="12"/>
    <n v="56.65"/>
    <s v="CA-2015-168592"/>
    <n v="1"/>
    <n v="5"/>
    <n v="0"/>
    <n v="24.359500000000004"/>
    <n v="0.49507917887403441"/>
  </r>
  <r>
    <x v="197"/>
    <x v="0"/>
    <s v="OFF-BI-10001071"/>
    <x v="0"/>
    <x v="3"/>
    <n v="51.183999999999983"/>
    <s v="US-2015-115987"/>
    <n v="1"/>
    <n v="4"/>
    <n v="0.8"/>
    <n v="-79.335199999999986"/>
    <n v="0.46881743173671325"/>
  </r>
  <r>
    <x v="197"/>
    <x v="6"/>
    <s v="OFF-FA-10002280"/>
    <x v="0"/>
    <x v="7"/>
    <n v="45"/>
    <s v="CA-2015-128839"/>
    <n v="0"/>
    <n v="9"/>
    <n v="0"/>
    <n v="21.599999999999998"/>
    <n v="0.51168203684699509"/>
  </r>
  <r>
    <x v="197"/>
    <x v="0"/>
    <s v="OFF-AR-10002656"/>
    <x v="0"/>
    <x v="4"/>
    <n v="32.064"/>
    <s v="CA-2015-139892"/>
    <n v="0"/>
    <n v="6"/>
    <n v="0.2"/>
    <n v="6.8135999999999974"/>
    <n v="0.45632477063632687"/>
  </r>
  <r>
    <x v="197"/>
    <x v="0"/>
    <s v="OFF-PA-10002259"/>
    <x v="0"/>
    <x v="0"/>
    <n v="17.904"/>
    <s v="CA-2015-146283"/>
    <n v="0"/>
    <n v="2"/>
    <n v="0.2"/>
    <n v="6.2664"/>
    <n v="0.43613829632717294"/>
  </r>
  <r>
    <x v="197"/>
    <x v="20"/>
    <s v="OFF-AP-10001962"/>
    <x v="0"/>
    <x v="12"/>
    <n v="16.78"/>
    <s v="CA-2015-123127"/>
    <n v="1"/>
    <n v="2"/>
    <n v="0"/>
    <n v="4.1950000000000003"/>
    <n v="0.49507917887403441"/>
  </r>
  <r>
    <x v="197"/>
    <x v="4"/>
    <s v="OFF-ST-10002406"/>
    <x v="0"/>
    <x v="1"/>
    <n v="14.97"/>
    <s v="CA-2015-168592"/>
    <n v="0"/>
    <n v="1"/>
    <n v="0"/>
    <n v="4.1916000000000011"/>
    <n v="0.44610841445725197"/>
  </r>
  <r>
    <x v="197"/>
    <x v="0"/>
    <s v="OFF-AR-10004441"/>
    <x v="0"/>
    <x v="4"/>
    <n v="9.9359999999999999"/>
    <s v="CA-2015-139892"/>
    <n v="0"/>
    <n v="3"/>
    <n v="0.2"/>
    <n v="2.7324000000000002"/>
    <n v="0.45632477063632687"/>
  </r>
  <r>
    <x v="197"/>
    <x v="4"/>
    <s v="OFF-BI-10000822"/>
    <x v="0"/>
    <x v="3"/>
    <n v="8.6080000000000005"/>
    <s v="CA-2015-140032"/>
    <n v="1"/>
    <n v="2"/>
    <n v="0.2"/>
    <n v="3.0127999999999995"/>
    <n v="0.46881743173671325"/>
  </r>
  <r>
    <x v="197"/>
    <x v="22"/>
    <s v="OFF-AR-10003045"/>
    <x v="0"/>
    <x v="4"/>
    <n v="5.88"/>
    <s v="CA-2015-107818"/>
    <n v="0"/>
    <n v="2"/>
    <n v="0"/>
    <n v="2.6459999999999999"/>
    <n v="0.45632477063632687"/>
  </r>
  <r>
    <x v="197"/>
    <x v="4"/>
    <s v="OFF-FA-10002988"/>
    <x v="0"/>
    <x v="7"/>
    <n v="4.0199999999999996"/>
    <s v="CA-2015-168592"/>
    <n v="0"/>
    <n v="2"/>
    <n v="0"/>
    <n v="1.9697999999999998"/>
    <n v="0.51168203684699509"/>
  </r>
  <r>
    <x v="197"/>
    <x v="20"/>
    <s v="OFF-AR-10003469"/>
    <x v="0"/>
    <x v="4"/>
    <n v="3.52"/>
    <s v="CA-2015-146815"/>
    <n v="0"/>
    <n v="2"/>
    <n v="0"/>
    <n v="1.6896"/>
    <n v="0.45632477063632687"/>
  </r>
  <r>
    <x v="198"/>
    <x v="32"/>
    <s v="OFF-ST-10000078"/>
    <x v="0"/>
    <x v="1"/>
    <n v="1325.8500000000001"/>
    <s v="CA-2015-126403"/>
    <n v="1"/>
    <n v="5"/>
    <n v="0"/>
    <n v="238.65299999999991"/>
    <n v="0.44610841445725197"/>
  </r>
  <r>
    <x v="198"/>
    <x v="25"/>
    <s v="TEC-MA-10002073"/>
    <x v="2"/>
    <x v="15"/>
    <n v="1299.99"/>
    <s v="US-2015-115196"/>
    <n v="1"/>
    <n v="2"/>
    <n v="0.5"/>
    <n v="-571.99559999999997"/>
    <n v="0.5183572270896134"/>
  </r>
  <r>
    <x v="198"/>
    <x v="32"/>
    <s v="FUR-CH-10003761"/>
    <x v="1"/>
    <x v="5"/>
    <n v="785.87999999999988"/>
    <s v="CA-2015-126403"/>
    <n v="0"/>
    <n v="6"/>
    <n v="0"/>
    <n v="212.18759999999997"/>
    <n v="0.46529189879902266"/>
  </r>
  <r>
    <x v="198"/>
    <x v="2"/>
    <s v="TEC-AC-10002134"/>
    <x v="2"/>
    <x v="9"/>
    <n v="64.704000000000008"/>
    <s v="CA-2015-102869"/>
    <n v="1"/>
    <n v="6"/>
    <n v="0.2"/>
    <n v="-4.852800000000002"/>
    <n v="0.52062335344040378"/>
  </r>
  <r>
    <x v="198"/>
    <x v="32"/>
    <s v="OFF-PA-10001144"/>
    <x v="0"/>
    <x v="0"/>
    <n v="166.44"/>
    <s v="CA-2015-126403"/>
    <n v="0"/>
    <n v="3"/>
    <n v="0"/>
    <n v="79.891199999999998"/>
    <n v="0.43613829632717294"/>
  </r>
  <r>
    <x v="198"/>
    <x v="2"/>
    <s v="TEC-PH-10002549"/>
    <x v="2"/>
    <x v="6"/>
    <n v="135.51599999999999"/>
    <s v="CA-2015-102869"/>
    <n v="0"/>
    <n v="1"/>
    <n v="0.4"/>
    <n v="-31.620400000000004"/>
    <n v="0.41105220110552465"/>
  </r>
  <r>
    <x v="198"/>
    <x v="14"/>
    <s v="OFF-LA-10003923"/>
    <x v="0"/>
    <x v="2"/>
    <n v="103.60000000000001"/>
    <s v="CA-2015-144407"/>
    <n v="1"/>
    <n v="7"/>
    <n v="0"/>
    <n v="51.800000000000004"/>
    <n v="0.4647369236065339"/>
  </r>
  <r>
    <x v="198"/>
    <x v="10"/>
    <s v="FUR-FU-10002501"/>
    <x v="1"/>
    <x v="8"/>
    <n v="60.672000000000011"/>
    <s v="US-2015-131870"/>
    <n v="1"/>
    <n v="6"/>
    <n v="0.2"/>
    <n v="12.892799999999998"/>
    <n v="0.4595170286641902"/>
  </r>
  <r>
    <x v="198"/>
    <x v="10"/>
    <s v="OFF-AR-10000634"/>
    <x v="0"/>
    <x v="4"/>
    <n v="30.816000000000003"/>
    <s v="US-2015-131870"/>
    <n v="0"/>
    <n v="9"/>
    <n v="0.2"/>
    <n v="2.6964000000000006"/>
    <n v="0.45632477063632687"/>
  </r>
  <r>
    <x v="198"/>
    <x v="32"/>
    <s v="OFF-PA-10004665"/>
    <x v="0"/>
    <x v="0"/>
    <n v="26.2"/>
    <s v="CA-2015-126403"/>
    <n v="0"/>
    <n v="2"/>
    <n v="0"/>
    <n v="12.837999999999999"/>
    <n v="0.43613829632717294"/>
  </r>
  <r>
    <x v="198"/>
    <x v="2"/>
    <s v="FUR-FU-10002456"/>
    <x v="1"/>
    <x v="8"/>
    <n v="17.472000000000001"/>
    <s v="CA-2015-102869"/>
    <n v="0"/>
    <n v="3"/>
    <n v="0.2"/>
    <n v="5.023200000000001"/>
    <n v="0.4595170286641902"/>
  </r>
  <r>
    <x v="198"/>
    <x v="2"/>
    <s v="OFF-PA-10000788"/>
    <x v="0"/>
    <x v="0"/>
    <n v="15.552000000000003"/>
    <s v="CA-2015-102869"/>
    <n v="0"/>
    <n v="3"/>
    <n v="0.2"/>
    <n v="5.4432"/>
    <n v="0.43613829632717294"/>
  </r>
  <r>
    <x v="198"/>
    <x v="1"/>
    <s v="OFF-PA-10001622"/>
    <x v="0"/>
    <x v="0"/>
    <n v="10.896000000000001"/>
    <s v="CA-2015-103527"/>
    <n v="1"/>
    <n v="3"/>
    <n v="0.2"/>
    <n v="3.4049999999999994"/>
    <n v="0.43613829632717294"/>
  </r>
  <r>
    <x v="199"/>
    <x v="11"/>
    <s v="FUR-CH-10003973"/>
    <x v="1"/>
    <x v="5"/>
    <n v="1487.04"/>
    <s v="CA-2015-125731"/>
    <n v="1"/>
    <n v="5"/>
    <n v="0.2"/>
    <n v="148.70400000000006"/>
    <n v="0.46529189879902266"/>
  </r>
  <r>
    <x v="199"/>
    <x v="23"/>
    <s v="FUR-FU-10001986"/>
    <x v="1"/>
    <x v="8"/>
    <n v="254.89999999999998"/>
    <s v="CA-2015-113383"/>
    <n v="1"/>
    <n v="5"/>
    <n v="0"/>
    <n v="76.469999999999985"/>
    <n v="0.4595170286641902"/>
  </r>
  <r>
    <x v="199"/>
    <x v="23"/>
    <s v="OFF-AP-10004532"/>
    <x v="0"/>
    <x v="12"/>
    <n v="81.92"/>
    <s v="CA-2015-113383"/>
    <n v="0"/>
    <n v="4"/>
    <n v="0"/>
    <n v="22.118400000000001"/>
    <n v="0.49507917887403441"/>
  </r>
  <r>
    <x v="199"/>
    <x v="11"/>
    <s v="OFF-EN-10003072"/>
    <x v="0"/>
    <x v="11"/>
    <n v="21.728000000000002"/>
    <s v="CA-2015-125731"/>
    <n v="0"/>
    <n v="7"/>
    <n v="0.2"/>
    <n v="7.6047999999999991"/>
    <n v="0.44424167803735209"/>
  </r>
  <r>
    <x v="199"/>
    <x v="6"/>
    <s v="OFF-BI-10003314"/>
    <x v="0"/>
    <x v="3"/>
    <n v="9.64"/>
    <s v="US-2015-138835"/>
    <n v="1"/>
    <n v="2"/>
    <n v="0"/>
    <n v="4.7236000000000002"/>
    <n v="0.46881743173671325"/>
  </r>
  <r>
    <x v="200"/>
    <x v="4"/>
    <s v="FUR-FU-10004006"/>
    <x v="1"/>
    <x v="8"/>
    <n v="127.94999999999999"/>
    <s v="CA-2015-112837"/>
    <n v="1"/>
    <n v="3"/>
    <n v="0"/>
    <n v="21.751499999999986"/>
    <n v="0.4595170286641902"/>
  </r>
  <r>
    <x v="201"/>
    <x v="20"/>
    <s v="FUR-CH-10002024"/>
    <x v="1"/>
    <x v="5"/>
    <n v="3785.2920000000004"/>
    <s v="CA-2015-116246"/>
    <n v="1"/>
    <n v="6"/>
    <n v="0.1"/>
    <n v="420.58800000000019"/>
    <n v="0.46529189879902266"/>
  </r>
  <r>
    <x v="201"/>
    <x v="42"/>
    <s v="TEC-AC-10001542"/>
    <x v="2"/>
    <x v="9"/>
    <n v="57.400000000000006"/>
    <s v="US-2015-119081"/>
    <n v="1"/>
    <n v="5"/>
    <n v="0"/>
    <n v="10.905999999999993"/>
    <n v="0.52062335344040378"/>
  </r>
  <r>
    <x v="201"/>
    <x v="25"/>
    <s v="TEC-AC-10002399"/>
    <x v="2"/>
    <x v="9"/>
    <n v="15.216000000000001"/>
    <s v="CA-2015-138527"/>
    <n v="1"/>
    <n v="1"/>
    <n v="0.2"/>
    <n v="2.2823999999999991"/>
    <n v="0.52062335344040378"/>
  </r>
  <r>
    <x v="201"/>
    <x v="42"/>
    <s v="OFF-SU-10000157"/>
    <x v="0"/>
    <x v="14"/>
    <n v="357.93"/>
    <s v="US-2015-119081"/>
    <n v="0"/>
    <n v="3"/>
    <n v="0"/>
    <n v="7.158600000000007"/>
    <n v="0.53938093436526824"/>
  </r>
  <r>
    <x v="201"/>
    <x v="42"/>
    <s v="OFF-BI-10004519"/>
    <x v="0"/>
    <x v="3"/>
    <n v="331.96"/>
    <s v="US-2015-119081"/>
    <n v="0"/>
    <n v="2"/>
    <n v="0"/>
    <n v="149.38199999999998"/>
    <n v="0.46881743173671325"/>
  </r>
  <r>
    <x v="201"/>
    <x v="25"/>
    <s v="OFF-AP-10001469"/>
    <x v="0"/>
    <x v="12"/>
    <n v="166.84"/>
    <s v="CA-2015-138527"/>
    <n v="0"/>
    <n v="5"/>
    <n v="0.2"/>
    <n v="18.769499999999987"/>
    <n v="0.49507917887403441"/>
  </r>
  <r>
    <x v="201"/>
    <x v="20"/>
    <s v="TEC-MA-10000029"/>
    <x v="2"/>
    <x v="15"/>
    <n v="69.989999999999995"/>
    <s v="CA-2015-101476"/>
    <n v="1"/>
    <n v="1"/>
    <n v="0"/>
    <n v="30.095700000000001"/>
    <n v="0.5183572270896134"/>
  </r>
  <r>
    <x v="201"/>
    <x v="10"/>
    <s v="OFF-BI-10002429"/>
    <x v="0"/>
    <x v="3"/>
    <n v="63.924000000000007"/>
    <s v="CA-2015-103702"/>
    <n v="1"/>
    <n v="7"/>
    <n v="0.7"/>
    <n v="-46.877600000000001"/>
    <n v="0.46881743173671325"/>
  </r>
  <r>
    <x v="201"/>
    <x v="42"/>
    <s v="FUR-FU-10003464"/>
    <x v="1"/>
    <x v="8"/>
    <n v="40.56"/>
    <s v="US-2015-119081"/>
    <n v="0"/>
    <n v="2"/>
    <n v="0"/>
    <n v="12.979199999999999"/>
    <n v="0.4595170286641902"/>
  </r>
  <r>
    <x v="201"/>
    <x v="25"/>
    <s v="OFF-PA-10001800"/>
    <x v="0"/>
    <x v="0"/>
    <n v="10.368000000000002"/>
    <s v="CA-2015-138527"/>
    <n v="0"/>
    <n v="2"/>
    <n v="0.2"/>
    <n v="3.6288"/>
    <n v="0.43613829632717294"/>
  </r>
  <r>
    <x v="201"/>
    <x v="0"/>
    <s v="OFF-BI-10004040"/>
    <x v="0"/>
    <x v="3"/>
    <n v="5.1799999999999988"/>
    <s v="US-2015-150924"/>
    <n v="1"/>
    <n v="5"/>
    <n v="0.8"/>
    <n v="-8.0289999999999999"/>
    <n v="0.46881743173671325"/>
  </r>
  <r>
    <x v="202"/>
    <x v="2"/>
    <s v="TEC-AC-10004353"/>
    <x v="2"/>
    <x v="9"/>
    <n v="252.00000000000003"/>
    <s v="CA-2015-132962"/>
    <n v="1"/>
    <n v="5"/>
    <n v="0.2"/>
    <n v="53.550000000000004"/>
    <n v="0.52062335344040378"/>
  </r>
  <r>
    <x v="202"/>
    <x v="22"/>
    <s v="TEC-AC-10001606"/>
    <x v="2"/>
    <x v="9"/>
    <n v="199.98"/>
    <s v="CA-2015-142769"/>
    <n v="1"/>
    <n v="2"/>
    <n v="0"/>
    <n v="75.992400000000004"/>
    <n v="0.52062335344040378"/>
  </r>
  <r>
    <x v="202"/>
    <x v="22"/>
    <s v="TEC-AC-10003399"/>
    <x v="2"/>
    <x v="9"/>
    <n v="144.96"/>
    <s v="CA-2015-142769"/>
    <n v="0"/>
    <n v="4"/>
    <n v="0"/>
    <n v="60.883200000000002"/>
    <n v="0.52062335344040378"/>
  </r>
  <r>
    <x v="202"/>
    <x v="22"/>
    <s v="TEC-AC-10000865"/>
    <x v="2"/>
    <x v="9"/>
    <n v="118"/>
    <s v="CA-2015-142769"/>
    <n v="0"/>
    <n v="2"/>
    <n v="0"/>
    <n v="20.059999999999988"/>
    <n v="0.52062335344040378"/>
  </r>
  <r>
    <x v="202"/>
    <x v="0"/>
    <s v="FUR-CH-10004698"/>
    <x v="1"/>
    <x v="5"/>
    <n v="340.11599999999999"/>
    <s v="CA-2015-113859"/>
    <n v="1"/>
    <n v="6"/>
    <n v="0.3"/>
    <n v="-9.717599999999976"/>
    <n v="0.46529189879902266"/>
  </r>
  <r>
    <x v="202"/>
    <x v="12"/>
    <s v="OFF-ST-10001034"/>
    <x v="0"/>
    <x v="1"/>
    <n v="79.400000000000006"/>
    <s v="CA-2015-140039"/>
    <n v="1"/>
    <n v="5"/>
    <n v="0.2"/>
    <n v="5.9550000000000054"/>
    <n v="0.44610841445725197"/>
  </r>
  <r>
    <x v="202"/>
    <x v="22"/>
    <s v="OFF-PA-10002923"/>
    <x v="0"/>
    <x v="0"/>
    <n v="48.94"/>
    <s v="CA-2015-142769"/>
    <n v="0"/>
    <n v="1"/>
    <n v="0"/>
    <n v="24.47"/>
    <n v="0.43613829632717294"/>
  </r>
  <r>
    <x v="202"/>
    <x v="22"/>
    <s v="OFF-AP-10004785"/>
    <x v="0"/>
    <x v="12"/>
    <n v="22.66"/>
    <s v="CA-2015-142769"/>
    <n v="0"/>
    <n v="2"/>
    <n v="0"/>
    <n v="9.743800000000002"/>
    <n v="0.49507917887403441"/>
  </r>
  <r>
    <x v="202"/>
    <x v="25"/>
    <s v="OFF-BI-10001679"/>
    <x v="0"/>
    <x v="3"/>
    <n v="18.648000000000003"/>
    <s v="US-2015-156216"/>
    <n v="1"/>
    <n v="7"/>
    <n v="0.7"/>
    <n v="-12.431999999999999"/>
    <n v="0.46881743173671325"/>
  </r>
  <r>
    <x v="202"/>
    <x v="2"/>
    <s v="OFF-PA-10003543"/>
    <x v="0"/>
    <x v="0"/>
    <n v="15.552000000000003"/>
    <s v="CA-2015-132962"/>
    <n v="0"/>
    <n v="3"/>
    <n v="0.2"/>
    <n v="5.4432"/>
    <n v="0.43613829632717294"/>
  </r>
  <r>
    <x v="202"/>
    <x v="22"/>
    <s v="FUR-FU-10001918"/>
    <x v="1"/>
    <x v="8"/>
    <n v="14.190000000000001"/>
    <s v="CA-2015-142769"/>
    <n v="0"/>
    <n v="3"/>
    <n v="0"/>
    <n v="5.5341000000000014"/>
    <n v="0.4595170286641902"/>
  </r>
  <r>
    <x v="202"/>
    <x v="22"/>
    <s v="OFF-SU-10001574"/>
    <x v="0"/>
    <x v="14"/>
    <n v="7.3"/>
    <s v="CA-2015-142769"/>
    <n v="0"/>
    <n v="2"/>
    <n v="0"/>
    <n v="2.1899999999999995"/>
    <n v="0.53938093436526824"/>
  </r>
  <r>
    <x v="202"/>
    <x v="22"/>
    <s v="OFF-FA-10000840"/>
    <x v="0"/>
    <x v="7"/>
    <n v="5.6999999999999993"/>
    <s v="CA-2015-142769"/>
    <n v="0"/>
    <n v="5"/>
    <n v="0"/>
    <n v="2.6789999999999998"/>
    <n v="0.51168203684699509"/>
  </r>
  <r>
    <x v="202"/>
    <x v="20"/>
    <s v="OFF-AR-10002833"/>
    <x v="0"/>
    <x v="4"/>
    <n v="5.46"/>
    <s v="CA-2015-145212"/>
    <n v="1"/>
    <n v="3"/>
    <n v="0"/>
    <n v="1.4742000000000002"/>
    <n v="0.45632477063632687"/>
  </r>
  <r>
    <x v="202"/>
    <x v="10"/>
    <s v="OFF-BI-10004022"/>
    <x v="0"/>
    <x v="3"/>
    <n v="2.5020000000000002"/>
    <s v="CA-2015-126277"/>
    <n v="1"/>
    <n v="3"/>
    <n v="0.7"/>
    <n v="-2.0015999999999998"/>
    <n v="0.46881743173671325"/>
  </r>
  <r>
    <x v="203"/>
    <x v="20"/>
    <s v="TEC-MA-10003979"/>
    <x v="2"/>
    <x v="15"/>
    <n v="2799.96"/>
    <s v="CA-2015-160766"/>
    <n v="1"/>
    <n v="4"/>
    <n v="0"/>
    <n v="1371.9803999999999"/>
    <n v="0.5183572270896134"/>
  </r>
  <r>
    <x v="203"/>
    <x v="20"/>
    <s v="OFF-AP-10002945"/>
    <x v="0"/>
    <x v="12"/>
    <n v="601.29999999999995"/>
    <s v="CA-2015-160766"/>
    <n v="0"/>
    <n v="2"/>
    <n v="0"/>
    <n v="198.42899999999997"/>
    <n v="0.49507917887403441"/>
  </r>
  <r>
    <x v="203"/>
    <x v="20"/>
    <s v="FUR-TA-10001039"/>
    <x v="1"/>
    <x v="13"/>
    <n v="464.29200000000003"/>
    <s v="CA-2015-160766"/>
    <n v="0"/>
    <n v="9"/>
    <n v="0.4"/>
    <n v="-108.33479999999997"/>
    <n v="0.55975208308209756"/>
  </r>
  <r>
    <x v="203"/>
    <x v="20"/>
    <s v="OFF-ST-10001809"/>
    <x v="0"/>
    <x v="1"/>
    <n v="449.15"/>
    <s v="CA-2015-113362"/>
    <n v="1"/>
    <n v="5"/>
    <n v="0"/>
    <n v="8.9829999999999899"/>
    <n v="0.44610841445725197"/>
  </r>
  <r>
    <x v="203"/>
    <x v="20"/>
    <s v="TEC-PH-10000526"/>
    <x v="2"/>
    <x v="6"/>
    <n v="287.96999999999997"/>
    <s v="CA-2015-160766"/>
    <n v="0"/>
    <n v="3"/>
    <n v="0"/>
    <n v="80.631600000000006"/>
    <n v="0.41105220110552465"/>
  </r>
  <r>
    <x v="203"/>
    <x v="5"/>
    <s v="FUR-FU-10002878"/>
    <x v="1"/>
    <x v="8"/>
    <n v="142.4"/>
    <s v="CA-2015-159184"/>
    <n v="1"/>
    <n v="5"/>
    <n v="0"/>
    <n v="52.688000000000002"/>
    <n v="0.4595170286641902"/>
  </r>
  <r>
    <x v="203"/>
    <x v="20"/>
    <s v="OFF-EN-10001099"/>
    <x v="0"/>
    <x v="11"/>
    <n v="68.459999999999994"/>
    <s v="CA-2015-160766"/>
    <n v="0"/>
    <n v="7"/>
    <n v="0"/>
    <n v="31.491599999999995"/>
    <n v="0.44424167803735209"/>
  </r>
  <r>
    <x v="203"/>
    <x v="1"/>
    <s v="OFF-AP-10000891"/>
    <x v="0"/>
    <x v="12"/>
    <n v="52.447999999999993"/>
    <s v="US-2015-100853"/>
    <n v="1"/>
    <n v="2"/>
    <n v="0.8"/>
    <n v="-131.12000000000003"/>
    <n v="0.49507917887403441"/>
  </r>
  <r>
    <x v="203"/>
    <x v="20"/>
    <s v="OFF-PA-10000213"/>
    <x v="0"/>
    <x v="0"/>
    <n v="44.820000000000007"/>
    <s v="CA-2015-160766"/>
    <n v="0"/>
    <n v="9"/>
    <n v="0"/>
    <n v="21.065400000000004"/>
    <n v="0.43613829632717294"/>
  </r>
  <r>
    <x v="203"/>
    <x v="1"/>
    <s v="OFF-LA-10003148"/>
    <x v="0"/>
    <x v="2"/>
    <n v="20.16"/>
    <s v="US-2015-100853"/>
    <n v="0"/>
    <n v="4"/>
    <n v="0.2"/>
    <n v="6.5519999999999987"/>
    <n v="0.4647369236065339"/>
  </r>
  <r>
    <x v="203"/>
    <x v="20"/>
    <s v="TEC-PH-10001536"/>
    <x v="2"/>
    <x v="6"/>
    <n v="16.989999999999998"/>
    <s v="CA-2015-160766"/>
    <n v="0"/>
    <n v="1"/>
    <n v="0"/>
    <n v="4.4173999999999989"/>
    <n v="0.41105220110552465"/>
  </r>
  <r>
    <x v="203"/>
    <x v="16"/>
    <s v="FUR-FU-10004020"/>
    <x v="1"/>
    <x v="8"/>
    <n v="13.128"/>
    <s v="CA-2015-145576"/>
    <n v="1"/>
    <n v="3"/>
    <n v="0.2"/>
    <n v="3.7743000000000002"/>
    <n v="0.4595170286641902"/>
  </r>
  <r>
    <x v="203"/>
    <x v="16"/>
    <s v="OFF-AP-10003914"/>
    <x v="0"/>
    <x v="12"/>
    <n v="13"/>
    <s v="CA-2015-145576"/>
    <n v="0"/>
    <n v="5"/>
    <n v="0.2"/>
    <n v="1.3000000000000007"/>
    <n v="0.49507917887403441"/>
  </r>
  <r>
    <x v="203"/>
    <x v="20"/>
    <s v="OFF-EN-10003845"/>
    <x v="0"/>
    <x v="11"/>
    <n v="11.07"/>
    <s v="CA-2015-113362"/>
    <n v="0"/>
    <n v="3"/>
    <n v="0"/>
    <n v="5.0921999999999992"/>
    <n v="0.44424167803735209"/>
  </r>
  <r>
    <x v="203"/>
    <x v="0"/>
    <s v="FUR-FU-10000550"/>
    <x v="1"/>
    <x v="8"/>
    <n v="9.9600000000000009"/>
    <s v="US-2015-127635"/>
    <n v="1"/>
    <n v="5"/>
    <n v="0.6"/>
    <n v="-6.7230000000000008"/>
    <n v="0.4595170286641902"/>
  </r>
  <r>
    <x v="203"/>
    <x v="0"/>
    <s v="OFF-BI-10001721"/>
    <x v="0"/>
    <x v="3"/>
    <n v="8.5519999999999978"/>
    <s v="US-2015-127635"/>
    <n v="0"/>
    <n v="2"/>
    <n v="0.8"/>
    <n v="-13.683199999999999"/>
    <n v="0.46881743173671325"/>
  </r>
  <r>
    <x v="203"/>
    <x v="5"/>
    <s v="OFF-BI-10001890"/>
    <x v="0"/>
    <x v="3"/>
    <n v="7.16"/>
    <s v="CA-2015-159184"/>
    <n v="0"/>
    <n v="2"/>
    <n v="0"/>
    <n v="3.4367999999999999"/>
    <n v="0.46881743173671325"/>
  </r>
  <r>
    <x v="203"/>
    <x v="0"/>
    <s v="OFF-PA-10004610"/>
    <x v="0"/>
    <x v="0"/>
    <n v="6.8480000000000008"/>
    <s v="US-2015-127635"/>
    <n v="0"/>
    <n v="2"/>
    <n v="0.2"/>
    <n v="2.1399999999999992"/>
    <n v="0.43613829632717294"/>
  </r>
  <r>
    <x v="203"/>
    <x v="0"/>
    <s v="OFF-FA-10000053"/>
    <x v="0"/>
    <x v="7"/>
    <n v="6.048"/>
    <s v="US-2015-127635"/>
    <n v="0"/>
    <n v="4"/>
    <n v="0.2"/>
    <n v="-1.3607999999999998"/>
    <n v="0.51168203684699509"/>
  </r>
  <r>
    <x v="204"/>
    <x v="2"/>
    <s v="FUR-FU-10000222"/>
    <x v="1"/>
    <x v="8"/>
    <n v="103.93599999999999"/>
    <s v="CA-2015-149594"/>
    <n v="1"/>
    <n v="4"/>
    <n v="0.2"/>
    <n v="16.889599999999998"/>
    <n v="0.4595170286641902"/>
  </r>
  <r>
    <x v="204"/>
    <x v="20"/>
    <s v="OFF-PA-10000349"/>
    <x v="0"/>
    <x v="0"/>
    <n v="14.940000000000001"/>
    <s v="CA-2015-138100"/>
    <n v="1"/>
    <n v="3"/>
    <n v="0"/>
    <n v="7.0218000000000007"/>
    <n v="0.43613829632717294"/>
  </r>
  <r>
    <x v="204"/>
    <x v="20"/>
    <s v="FUR-FU-10002456"/>
    <x v="1"/>
    <x v="8"/>
    <n v="14.56"/>
    <s v="CA-2015-138100"/>
    <n v="0"/>
    <n v="2"/>
    <n v="0"/>
    <n v="6.2608000000000015"/>
    <n v="0.4595170286641902"/>
  </r>
  <r>
    <x v="205"/>
    <x v="20"/>
    <s v="OFF-BI-10002931"/>
    <x v="0"/>
    <x v="3"/>
    <n v="33.552"/>
    <s v="CA-2015-141152"/>
    <n v="1"/>
    <n v="1"/>
    <n v="0.2"/>
    <n v="12.581999999999999"/>
    <n v="0.46881743173671325"/>
  </r>
  <r>
    <x v="206"/>
    <x v="11"/>
    <s v="TEC-AC-10004633"/>
    <x v="2"/>
    <x v="9"/>
    <n v="55.92"/>
    <s v="CA-2015-131947"/>
    <n v="1"/>
    <n v="10"/>
    <n v="0.2"/>
    <n v="16.776000000000007"/>
    <n v="0.52062335344040378"/>
  </r>
  <r>
    <x v="206"/>
    <x v="25"/>
    <s v="TEC-AC-10001109"/>
    <x v="2"/>
    <x v="9"/>
    <n v="47.984000000000002"/>
    <s v="US-2015-117170"/>
    <n v="1"/>
    <n v="2"/>
    <n v="0.2"/>
    <n v="13.195600000000001"/>
    <n v="0.52062335344040378"/>
  </r>
  <r>
    <x v="206"/>
    <x v="4"/>
    <s v="OFF-EN-10001453"/>
    <x v="0"/>
    <x v="11"/>
    <n v="182.94"/>
    <s v="CA-2015-112851"/>
    <n v="1"/>
    <n v="3"/>
    <n v="0"/>
    <n v="85.981799999999993"/>
    <n v="0.44424167803735209"/>
  </r>
  <r>
    <x v="206"/>
    <x v="11"/>
    <s v="OFF-PA-10003039"/>
    <x v="0"/>
    <x v="0"/>
    <n v="148.70400000000001"/>
    <s v="CA-2015-131947"/>
    <n v="0"/>
    <n v="6"/>
    <n v="0.2"/>
    <n v="46.469999999999985"/>
    <n v="0.43613829632717294"/>
  </r>
  <r>
    <x v="206"/>
    <x v="22"/>
    <s v="OFF-BI-10002735"/>
    <x v="0"/>
    <x v="3"/>
    <n v="137.24"/>
    <s v="CA-2015-103940"/>
    <n v="1"/>
    <n v="5"/>
    <n v="0.2"/>
    <n v="46.3185"/>
    <n v="0.46881743173671325"/>
  </r>
  <r>
    <x v="206"/>
    <x v="22"/>
    <s v="OFF-ST-10000943"/>
    <x v="0"/>
    <x v="1"/>
    <n v="57.929999999999993"/>
    <s v="CA-2015-103940"/>
    <n v="0"/>
    <n v="3"/>
    <n v="0"/>
    <n v="16.220400000000001"/>
    <n v="0.44610841445725197"/>
  </r>
  <r>
    <x v="206"/>
    <x v="11"/>
    <s v="OFF-PA-10000246"/>
    <x v="0"/>
    <x v="0"/>
    <n v="40.24"/>
    <s v="CA-2015-131947"/>
    <n v="0"/>
    <n v="5"/>
    <n v="0.2"/>
    <n v="13.078000000000001"/>
    <n v="0.43613829632717294"/>
  </r>
  <r>
    <x v="206"/>
    <x v="11"/>
    <s v="OFF-AR-10000411"/>
    <x v="0"/>
    <x v="4"/>
    <n v="38.256"/>
    <s v="CA-2015-131947"/>
    <n v="0"/>
    <n v="3"/>
    <n v="0.2"/>
    <n v="4.7819999999999947"/>
    <n v="0.45632477063632687"/>
  </r>
  <r>
    <x v="206"/>
    <x v="22"/>
    <s v="FUR-FU-10004671"/>
    <x v="1"/>
    <x v="8"/>
    <n v="35.340000000000003"/>
    <s v="CA-2015-103940"/>
    <n v="0"/>
    <n v="2"/>
    <n v="0"/>
    <n v="13.429200000000002"/>
    <n v="0.4595170286641902"/>
  </r>
  <r>
    <x v="206"/>
    <x v="22"/>
    <s v="OFF-ST-10004963"/>
    <x v="0"/>
    <x v="1"/>
    <n v="30.28"/>
    <s v="CA-2015-103940"/>
    <n v="0"/>
    <n v="2"/>
    <n v="0"/>
    <n v="1.2111999999999981"/>
    <n v="0.44610841445725197"/>
  </r>
  <r>
    <x v="206"/>
    <x v="11"/>
    <s v="TEC-MA-10004086"/>
    <x v="2"/>
    <x v="15"/>
    <n v="29.925000000000001"/>
    <s v="CA-2015-131947"/>
    <n v="0"/>
    <n v="5"/>
    <n v="0.7"/>
    <n v="-21.944999999999993"/>
    <n v="0.5183572270896134"/>
  </r>
  <r>
    <x v="206"/>
    <x v="2"/>
    <s v="OFF-BI-10003712"/>
    <x v="0"/>
    <x v="3"/>
    <n v="5.8920000000000012"/>
    <s v="US-2015-158638"/>
    <n v="1"/>
    <n v="4"/>
    <n v="0.7"/>
    <n v="-4.1243999999999996"/>
    <n v="0.46881743173671325"/>
  </r>
  <r>
    <x v="206"/>
    <x v="11"/>
    <s v="OFF-AR-10001473"/>
    <x v="0"/>
    <x v="4"/>
    <n v="5.2480000000000002"/>
    <s v="CA-2015-131947"/>
    <n v="0"/>
    <n v="2"/>
    <n v="0.2"/>
    <n v="0.45920000000000027"/>
    <n v="0.45632477063632687"/>
  </r>
  <r>
    <x v="206"/>
    <x v="25"/>
    <s v="OFF-PA-10000682"/>
    <x v="0"/>
    <x v="0"/>
    <n v="4.6240000000000006"/>
    <s v="US-2015-117170"/>
    <n v="0"/>
    <n v="1"/>
    <n v="0.2"/>
    <n v="1.6762000000000001"/>
    <n v="0.43613829632717294"/>
  </r>
  <r>
    <x v="207"/>
    <x v="0"/>
    <s v="TEC-MA-10000822"/>
    <x v="2"/>
    <x v="15"/>
    <n v="3059.982"/>
    <s v="US-2015-106992"/>
    <n v="1"/>
    <n v="3"/>
    <n v="0.4"/>
    <n v="-509.99700000000075"/>
    <n v="0.5183572270896134"/>
  </r>
  <r>
    <x v="207"/>
    <x v="25"/>
    <s v="TEC-MA-10001127"/>
    <x v="2"/>
    <x v="15"/>
    <n v="2624.9850000000001"/>
    <s v="CA-2015-127299"/>
    <n v="1"/>
    <n v="3"/>
    <n v="0.5"/>
    <n v="-944.99460000000045"/>
    <n v="0.5183572270896134"/>
  </r>
  <r>
    <x v="207"/>
    <x v="0"/>
    <s v="TEC-MA-10003353"/>
    <x v="2"/>
    <x v="15"/>
    <n v="2519.9579999999996"/>
    <s v="US-2015-106992"/>
    <n v="0"/>
    <n v="7"/>
    <n v="0.4"/>
    <n v="-251.99579999999992"/>
    <n v="0.5183572270896134"/>
  </r>
  <r>
    <x v="207"/>
    <x v="20"/>
    <s v="FUR-CH-10000988"/>
    <x v="1"/>
    <x v="5"/>
    <n v="887.10299999999995"/>
    <s v="CA-2015-168130"/>
    <n v="1"/>
    <n v="7"/>
    <n v="0.1"/>
    <n v="177.42059999999998"/>
    <n v="0.46529189879902266"/>
  </r>
  <r>
    <x v="207"/>
    <x v="22"/>
    <s v="OFF-ST-10001321"/>
    <x v="0"/>
    <x v="1"/>
    <n v="92.52"/>
    <s v="CA-2015-132787"/>
    <n v="1"/>
    <n v="6"/>
    <n v="0"/>
    <n v="24.980400000000007"/>
    <n v="0.44610841445725197"/>
  </r>
  <r>
    <x v="207"/>
    <x v="12"/>
    <s v="FUR-TA-10004607"/>
    <x v="1"/>
    <x v="13"/>
    <n v="73.915000000000006"/>
    <s v="CA-2015-138177"/>
    <n v="1"/>
    <n v="1"/>
    <n v="0.5"/>
    <n v="-45.827300000000008"/>
    <n v="0.55975208308209756"/>
  </r>
  <r>
    <x v="207"/>
    <x v="25"/>
    <s v="OFF-ST-10003722"/>
    <x v="0"/>
    <x v="1"/>
    <n v="67.343999999999994"/>
    <s v="CA-2015-127299"/>
    <n v="0"/>
    <n v="6"/>
    <n v="0.2"/>
    <n v="7.5761999999999894"/>
    <n v="0.44610841445725197"/>
  </r>
  <r>
    <x v="207"/>
    <x v="4"/>
    <s v="OFF-FA-10000624"/>
    <x v="0"/>
    <x v="7"/>
    <n v="7.16"/>
    <s v="CA-2015-156601"/>
    <n v="1"/>
    <n v="2"/>
    <n v="0"/>
    <n v="3.58"/>
    <n v="0.51168203684699509"/>
  </r>
  <r>
    <x v="207"/>
    <x v="4"/>
    <s v="OFF-FA-10000053"/>
    <x v="0"/>
    <x v="7"/>
    <n v="5.67"/>
    <s v="CA-2015-159849"/>
    <n v="1"/>
    <n v="3"/>
    <n v="0"/>
    <n v="0.11340000000000017"/>
    <n v="0.51168203684699509"/>
  </r>
  <r>
    <x v="208"/>
    <x v="20"/>
    <s v="TEC-PH-10003072"/>
    <x v="2"/>
    <x v="6"/>
    <n v="1349.91"/>
    <s v="CA-2015-125997"/>
    <n v="1"/>
    <n v="9"/>
    <n v="0"/>
    <n v="661.45590000000004"/>
    <n v="0.41105220110552465"/>
  </r>
  <r>
    <x v="208"/>
    <x v="20"/>
    <s v="FUR-BO-10002213"/>
    <x v="1"/>
    <x v="10"/>
    <n v="801.5680000000001"/>
    <s v="CA-2015-125997"/>
    <n v="0"/>
    <n v="2"/>
    <n v="0.2"/>
    <n v="-10.019600000000054"/>
    <n v="0.5176847302647779"/>
  </r>
  <r>
    <x v="208"/>
    <x v="20"/>
    <s v="FUR-CH-10001394"/>
    <x v="1"/>
    <x v="5"/>
    <n v="631.78200000000004"/>
    <s v="CA-2015-125997"/>
    <n v="0"/>
    <n v="2"/>
    <n v="0.1"/>
    <n v="140.39599999999993"/>
    <n v="0.46529189879902266"/>
  </r>
  <r>
    <x v="208"/>
    <x v="20"/>
    <s v="TEC-PH-10003484"/>
    <x v="2"/>
    <x v="6"/>
    <n v="629.94999999999993"/>
    <s v="CA-2015-125997"/>
    <n v="0"/>
    <n v="5"/>
    <n v="0"/>
    <n v="157.48750000000001"/>
    <n v="0.41105220110552465"/>
  </r>
  <r>
    <x v="208"/>
    <x v="1"/>
    <s v="FUR-TA-10004534"/>
    <x v="1"/>
    <x v="13"/>
    <n v="617.70000000000005"/>
    <s v="US-2015-134614"/>
    <n v="1"/>
    <n v="6"/>
    <n v="0.5"/>
    <n v="-407.68200000000013"/>
    <n v="0.55975208308209756"/>
  </r>
  <r>
    <x v="208"/>
    <x v="1"/>
    <s v="FUR-BO-10004218"/>
    <x v="1"/>
    <x v="10"/>
    <n v="493.42999999999995"/>
    <s v="CA-2015-120411"/>
    <n v="1"/>
    <n v="5"/>
    <n v="0.3"/>
    <n v="-70.489999999999981"/>
    <n v="0.5176847302647779"/>
  </r>
  <r>
    <x v="208"/>
    <x v="36"/>
    <s v="TEC-AC-10003628"/>
    <x v="2"/>
    <x v="9"/>
    <n v="59.98"/>
    <s v="CA-2015-166744"/>
    <n v="1"/>
    <n v="2"/>
    <n v="0"/>
    <n v="26.391200000000005"/>
    <n v="0.52062335344040378"/>
  </r>
  <r>
    <x v="208"/>
    <x v="36"/>
    <s v="FUR-BO-10001337"/>
    <x v="1"/>
    <x v="10"/>
    <n v="362.94"/>
    <s v="CA-2015-166744"/>
    <n v="0"/>
    <n v="3"/>
    <n v="0"/>
    <n v="36.293999999999997"/>
    <n v="0.5176847302647779"/>
  </r>
  <r>
    <x v="208"/>
    <x v="36"/>
    <s v="FUR-FU-10004952"/>
    <x v="1"/>
    <x v="8"/>
    <n v="164.22"/>
    <s v="CA-2015-166744"/>
    <n v="0"/>
    <n v="3"/>
    <n v="0"/>
    <n v="50.908200000000001"/>
    <n v="0.4595170286641902"/>
  </r>
  <r>
    <x v="208"/>
    <x v="20"/>
    <s v="OFF-LA-10002762"/>
    <x v="0"/>
    <x v="2"/>
    <n v="75.179999999999993"/>
    <s v="CA-2015-125997"/>
    <n v="0"/>
    <n v="6"/>
    <n v="0"/>
    <n v="35.334599999999995"/>
    <n v="0.4647369236065339"/>
  </r>
  <r>
    <x v="208"/>
    <x v="4"/>
    <s v="OFF-AP-10001366"/>
    <x v="0"/>
    <x v="12"/>
    <n v="43.92"/>
    <s v="CA-2015-133704"/>
    <n v="1"/>
    <n v="4"/>
    <n v="0"/>
    <n v="11.858400000000003"/>
    <n v="0.49507917887403441"/>
  </r>
  <r>
    <x v="208"/>
    <x v="20"/>
    <s v="OFF-AP-10003842"/>
    <x v="0"/>
    <x v="12"/>
    <n v="30.98"/>
    <s v="CA-2015-125997"/>
    <n v="0"/>
    <n v="1"/>
    <n v="0"/>
    <n v="8.0548000000000002"/>
    <n v="0.49507917887403441"/>
  </r>
  <r>
    <x v="208"/>
    <x v="4"/>
    <s v="OFF-PA-10003724"/>
    <x v="0"/>
    <x v="0"/>
    <n v="21.72"/>
    <s v="CA-2015-156433"/>
    <n v="1"/>
    <n v="4"/>
    <n v="0"/>
    <n v="10.642799999999999"/>
    <n v="0.43613829632717294"/>
  </r>
  <r>
    <x v="208"/>
    <x v="4"/>
    <s v="OFF-BI-10001636"/>
    <x v="0"/>
    <x v="3"/>
    <n v="20.231999999999999"/>
    <s v="CA-2015-133704"/>
    <n v="0"/>
    <n v="3"/>
    <n v="0.2"/>
    <n v="6.5753999999999984"/>
    <n v="0.46881743173671325"/>
  </r>
  <r>
    <x v="208"/>
    <x v="1"/>
    <s v="TEC-PH-10002185"/>
    <x v="2"/>
    <x v="6"/>
    <n v="11.120000000000001"/>
    <s v="CA-2015-120411"/>
    <n v="0"/>
    <n v="2"/>
    <n v="0.2"/>
    <n v="3.4749999999999996"/>
    <n v="0.41105220110552465"/>
  </r>
  <r>
    <x v="208"/>
    <x v="4"/>
    <s v="OFF-LA-10001569"/>
    <x v="0"/>
    <x v="2"/>
    <n v="9.9600000000000009"/>
    <s v="CA-2015-156433"/>
    <n v="0"/>
    <n v="2"/>
    <n v="0"/>
    <n v="4.5815999999999999"/>
    <n v="0.4647369236065339"/>
  </r>
  <r>
    <x v="208"/>
    <x v="4"/>
    <s v="OFF-PA-10004610"/>
    <x v="0"/>
    <x v="0"/>
    <n v="8.56"/>
    <s v="CA-2015-126480"/>
    <n v="1"/>
    <n v="2"/>
    <n v="0"/>
    <n v="3.8519999999999994"/>
    <n v="0.43613829632717294"/>
  </r>
  <r>
    <x v="208"/>
    <x v="16"/>
    <s v="OFF-AR-10003469"/>
    <x v="0"/>
    <x v="4"/>
    <n v="2.8160000000000003"/>
    <s v="CA-2015-151953"/>
    <n v="1"/>
    <n v="2"/>
    <n v="0.2"/>
    <n v="0.98559999999999992"/>
    <n v="0.45632477063632687"/>
  </r>
  <r>
    <x v="209"/>
    <x v="22"/>
    <s v="TEC-CO-10002313"/>
    <x v="2"/>
    <x v="16"/>
    <n v="1799.97"/>
    <s v="US-2015-135972"/>
    <n v="1"/>
    <n v="3"/>
    <n v="0"/>
    <n v="701.98829999999998"/>
    <n v="0.55185675810753509"/>
  </r>
  <r>
    <x v="209"/>
    <x v="22"/>
    <s v="TEC-PH-10003012"/>
    <x v="2"/>
    <x v="6"/>
    <n v="246.38400000000001"/>
    <s v="US-2015-135972"/>
    <n v="0"/>
    <n v="2"/>
    <n v="0.2"/>
    <n v="27.718199999999968"/>
    <n v="0.41105220110552465"/>
  </r>
  <r>
    <x v="209"/>
    <x v="4"/>
    <s v="TEC-PH-10001299"/>
    <x v="2"/>
    <x v="6"/>
    <n v="239.98400000000004"/>
    <s v="CA-2015-153969"/>
    <n v="1"/>
    <n v="2"/>
    <n v="0.2"/>
    <n v="23.998400000000004"/>
    <n v="0.41105220110552465"/>
  </r>
  <r>
    <x v="209"/>
    <x v="4"/>
    <s v="OFF-EN-10004483"/>
    <x v="0"/>
    <x v="11"/>
    <n v="78.349999999999994"/>
    <s v="CA-2015-153969"/>
    <n v="0"/>
    <n v="5"/>
    <n v="0"/>
    <n v="36.824499999999993"/>
    <n v="0.44424167803735209"/>
  </r>
  <r>
    <x v="209"/>
    <x v="20"/>
    <s v="OFF-AR-10002956"/>
    <x v="0"/>
    <x v="4"/>
    <n v="66.03"/>
    <s v="CA-2015-124513"/>
    <n v="1"/>
    <n v="3"/>
    <n v="0"/>
    <n v="17.1678"/>
    <n v="0.45632477063632687"/>
  </r>
  <r>
    <x v="209"/>
    <x v="4"/>
    <s v="OFF-AR-10001615"/>
    <x v="0"/>
    <x v="4"/>
    <n v="59.519999999999996"/>
    <s v="CA-2015-153969"/>
    <n v="0"/>
    <n v="3"/>
    <n v="0"/>
    <n v="15.475200000000001"/>
    <n v="0.45632477063632687"/>
  </r>
  <r>
    <x v="209"/>
    <x v="4"/>
    <s v="OFF-PA-10000327"/>
    <x v="0"/>
    <x v="0"/>
    <n v="38.520000000000003"/>
    <s v="CA-2015-153969"/>
    <n v="0"/>
    <n v="9"/>
    <n v="0"/>
    <n v="17.333999999999996"/>
    <n v="0.43613829632717294"/>
  </r>
  <r>
    <x v="209"/>
    <x v="40"/>
    <s v="OFF-AP-10003281"/>
    <x v="0"/>
    <x v="12"/>
    <n v="36.269999999999996"/>
    <s v="CA-2015-125514"/>
    <n v="1"/>
    <n v="3"/>
    <n v="0"/>
    <n v="10.880999999999997"/>
    <n v="0.49507917887403441"/>
  </r>
  <r>
    <x v="209"/>
    <x v="40"/>
    <s v="OFF-AP-10000358"/>
    <x v="0"/>
    <x v="12"/>
    <n v="25.96"/>
    <s v="CA-2015-125514"/>
    <n v="0"/>
    <n v="2"/>
    <n v="0"/>
    <n v="7.5283999999999978"/>
    <n v="0.49507917887403441"/>
  </r>
  <r>
    <x v="209"/>
    <x v="2"/>
    <s v="OFF-LA-10004425"/>
    <x v="0"/>
    <x v="2"/>
    <n v="20.808000000000003"/>
    <s v="CA-2015-168823"/>
    <n v="1"/>
    <n v="9"/>
    <n v="0.2"/>
    <n v="7.0226999999999995"/>
    <n v="0.4647369236065339"/>
  </r>
  <r>
    <x v="209"/>
    <x v="4"/>
    <s v="OFF-PA-10002246"/>
    <x v="0"/>
    <x v="0"/>
    <n v="19.350000000000001"/>
    <s v="CA-2015-153969"/>
    <n v="0"/>
    <n v="3"/>
    <n v="0"/>
    <n v="9.4815000000000005"/>
    <n v="0.43613829632717294"/>
  </r>
  <r>
    <x v="209"/>
    <x v="4"/>
    <s v="OFF-EN-10001539"/>
    <x v="0"/>
    <x v="11"/>
    <n v="15.56"/>
    <s v="CA-2015-153969"/>
    <n v="0"/>
    <n v="2"/>
    <n v="0"/>
    <n v="7.3132000000000001"/>
    <n v="0.44424167803735209"/>
  </r>
  <r>
    <x v="209"/>
    <x v="2"/>
    <s v="OFF-PA-10004000"/>
    <x v="0"/>
    <x v="0"/>
    <n v="11.352000000000002"/>
    <s v="CA-2015-168823"/>
    <n v="0"/>
    <n v="3"/>
    <n v="0.2"/>
    <n v="4.1151"/>
    <n v="0.43613829632717294"/>
  </r>
  <r>
    <x v="209"/>
    <x v="0"/>
    <s v="FUR-FU-10001546"/>
    <x v="1"/>
    <x v="8"/>
    <n v="8.5440000000000005"/>
    <s v="US-2015-166310"/>
    <n v="1"/>
    <n v="2"/>
    <n v="0.6"/>
    <n v="-7.4759999999999991"/>
    <n v="0.4595170286641902"/>
  </r>
  <r>
    <x v="209"/>
    <x v="2"/>
    <s v="OFF-BI-10000050"/>
    <x v="0"/>
    <x v="3"/>
    <n v="6.5700000000000012"/>
    <s v="CA-2015-117478"/>
    <n v="1"/>
    <n v="3"/>
    <n v="0.7"/>
    <n v="-5.036999999999999"/>
    <n v="0.46881743173671325"/>
  </r>
  <r>
    <x v="209"/>
    <x v="40"/>
    <s v="OFF-PA-10000029"/>
    <x v="0"/>
    <x v="0"/>
    <n v="6.48"/>
    <s v="CA-2015-125514"/>
    <n v="0"/>
    <n v="1"/>
    <n v="0"/>
    <n v="3.1104000000000003"/>
    <n v="0.43613829632717294"/>
  </r>
  <r>
    <x v="210"/>
    <x v="20"/>
    <s v="FUR-CH-10004983"/>
    <x v="1"/>
    <x v="5"/>
    <n v="579.52800000000002"/>
    <s v="CA-2015-156160"/>
    <n v="1"/>
    <n v="4"/>
    <n v="0.1"/>
    <n v="83.709599999999966"/>
    <n v="0.46529189879902266"/>
  </r>
  <r>
    <x v="210"/>
    <x v="1"/>
    <s v="OFF-ST-10002574"/>
    <x v="0"/>
    <x v="1"/>
    <n v="331.536"/>
    <s v="CA-2015-103191"/>
    <n v="1"/>
    <n v="3"/>
    <n v="0.2"/>
    <n v="-82.884"/>
    <n v="0.44610841445725197"/>
  </r>
  <r>
    <x v="210"/>
    <x v="4"/>
    <s v="OFF-ST-10000675"/>
    <x v="0"/>
    <x v="1"/>
    <n v="169.45"/>
    <s v="CA-2015-158225"/>
    <n v="1"/>
    <n v="5"/>
    <n v="0"/>
    <n v="42.362499999999997"/>
    <n v="0.44610841445725197"/>
  </r>
  <r>
    <x v="210"/>
    <x v="20"/>
    <s v="FUR-FU-10001876"/>
    <x v="1"/>
    <x v="8"/>
    <n v="97.44"/>
    <s v="CA-2015-156160"/>
    <n v="0"/>
    <n v="3"/>
    <n v="0"/>
    <n v="35.078399999999995"/>
    <n v="0.4595170286641902"/>
  </r>
  <r>
    <x v="210"/>
    <x v="4"/>
    <s v="OFF-ST-10002301"/>
    <x v="0"/>
    <x v="1"/>
    <n v="40.68"/>
    <s v="CA-2015-158225"/>
    <n v="0"/>
    <n v="2"/>
    <n v="0"/>
    <n v="0.40679999999999694"/>
    <n v="0.44610841445725197"/>
  </r>
  <r>
    <x v="210"/>
    <x v="20"/>
    <s v="OFF-AR-10003876"/>
    <x v="0"/>
    <x v="4"/>
    <n v="13.04"/>
    <s v="CA-2015-156160"/>
    <n v="0"/>
    <n v="4"/>
    <n v="0"/>
    <n v="5.7376000000000005"/>
    <n v="0.45632477063632687"/>
  </r>
  <r>
    <x v="210"/>
    <x v="16"/>
    <s v="OFF-LA-10001613"/>
    <x v="0"/>
    <x v="2"/>
    <n v="4.6079999999999997"/>
    <s v="CA-2015-127488"/>
    <n v="1"/>
    <n v="2"/>
    <n v="0.2"/>
    <n v="1.6704000000000001"/>
    <n v="0.4647369236065339"/>
  </r>
  <r>
    <x v="210"/>
    <x v="20"/>
    <s v="OFF-BI-10003355"/>
    <x v="0"/>
    <x v="3"/>
    <n v="3.9840000000000004"/>
    <s v="CA-2015-156160"/>
    <n v="0"/>
    <n v="1"/>
    <n v="0.2"/>
    <n v="1.3944000000000001"/>
    <n v="0.46881743173671325"/>
  </r>
  <r>
    <x v="211"/>
    <x v="28"/>
    <s v="OFF-BI-10001120"/>
    <x v="0"/>
    <x v="3"/>
    <n v="9449.9500000000007"/>
    <s v="CA-2015-116904"/>
    <n v="1"/>
    <n v="5"/>
    <n v="0"/>
    <n v="4630.4755000000005"/>
    <n v="0.46881743173671325"/>
  </r>
  <r>
    <x v="211"/>
    <x v="4"/>
    <s v="FUR-BO-10002916"/>
    <x v="1"/>
    <x v="10"/>
    <n v="435.99900000000002"/>
    <s v="US-2015-134733"/>
    <n v="1"/>
    <n v="3"/>
    <n v="0.15"/>
    <n v="20.517599999999987"/>
    <n v="0.5176847302647779"/>
  </r>
  <r>
    <x v="211"/>
    <x v="28"/>
    <s v="OFF-ST-10000736"/>
    <x v="0"/>
    <x v="1"/>
    <n v="404.90000000000003"/>
    <s v="CA-2015-116904"/>
    <n v="0"/>
    <n v="5"/>
    <n v="0"/>
    <n v="16.195999999999984"/>
    <n v="0.44610841445725197"/>
  </r>
  <r>
    <x v="211"/>
    <x v="20"/>
    <s v="OFF-BI-10002026"/>
    <x v="0"/>
    <x v="3"/>
    <n v="139.44"/>
    <s v="CA-2015-163559"/>
    <n v="1"/>
    <n v="3"/>
    <n v="0.2"/>
    <n v="47.060999999999993"/>
    <n v="0.46881743173671325"/>
  </r>
  <r>
    <x v="211"/>
    <x v="4"/>
    <s v="TEC-PH-10002726"/>
    <x v="2"/>
    <x v="6"/>
    <n v="83.984000000000009"/>
    <s v="US-2015-134733"/>
    <n v="0"/>
    <n v="2"/>
    <n v="0.2"/>
    <n v="31.494"/>
    <n v="0.41105220110552465"/>
  </r>
  <r>
    <x v="211"/>
    <x v="7"/>
    <s v="OFF-BI-10004965"/>
    <x v="0"/>
    <x v="3"/>
    <n v="34.5"/>
    <s v="CA-2015-163650"/>
    <n v="1"/>
    <n v="3"/>
    <n v="0"/>
    <n v="15.524999999999999"/>
    <n v="0.46881743173671325"/>
  </r>
  <r>
    <x v="211"/>
    <x v="28"/>
    <s v="OFF-PA-10004888"/>
    <x v="0"/>
    <x v="0"/>
    <n v="32.400000000000006"/>
    <s v="CA-2015-116904"/>
    <n v="0"/>
    <n v="5"/>
    <n v="0"/>
    <n v="15.552000000000001"/>
    <n v="0.43613829632717294"/>
  </r>
  <r>
    <x v="211"/>
    <x v="10"/>
    <s v="OFF-PA-10003063"/>
    <x v="0"/>
    <x v="0"/>
    <n v="28.8"/>
    <s v="CA-2015-147900"/>
    <n v="1"/>
    <n v="9"/>
    <n v="0.2"/>
    <n v="10.080000000000002"/>
    <n v="0.43613829632717294"/>
  </r>
  <r>
    <x v="211"/>
    <x v="20"/>
    <s v="OFF-BI-10004654"/>
    <x v="0"/>
    <x v="3"/>
    <n v="18.463999999999999"/>
    <s v="CA-2015-113964"/>
    <n v="1"/>
    <n v="4"/>
    <n v="0.2"/>
    <n v="6.9239999999999995"/>
    <n v="0.46881743173671325"/>
  </r>
  <r>
    <x v="211"/>
    <x v="28"/>
    <s v="OFF-BI-10000301"/>
    <x v="0"/>
    <x v="3"/>
    <n v="12.94"/>
    <s v="CA-2015-116904"/>
    <n v="0"/>
    <n v="2"/>
    <n v="0"/>
    <n v="6.47"/>
    <n v="0.46881743173671325"/>
  </r>
  <r>
    <x v="211"/>
    <x v="7"/>
    <s v="OFF-BI-10004876"/>
    <x v="0"/>
    <x v="3"/>
    <n v="11.12"/>
    <s v="CA-2015-148369"/>
    <n v="1"/>
    <n v="4"/>
    <n v="0"/>
    <n v="5.4487999999999994"/>
    <n v="0.46881743173671325"/>
  </r>
  <r>
    <x v="211"/>
    <x v="7"/>
    <s v="OFF-AR-10002375"/>
    <x v="0"/>
    <x v="4"/>
    <n v="9.84"/>
    <s v="CA-2015-163650"/>
    <n v="0"/>
    <n v="3"/>
    <n v="0"/>
    <n v="2.8535999999999988"/>
    <n v="0.45632477063632687"/>
  </r>
  <r>
    <x v="212"/>
    <x v="4"/>
    <s v="OFF-ST-10001713"/>
    <x v="0"/>
    <x v="1"/>
    <n v="211.96"/>
    <s v="CA-2015-123344"/>
    <n v="1"/>
    <n v="4"/>
    <n v="0"/>
    <n v="8.4783999999999935"/>
    <n v="0.44610841445725197"/>
  </r>
  <r>
    <x v="213"/>
    <x v="0"/>
    <s v="FUR-BO-10003272"/>
    <x v="1"/>
    <x v="10"/>
    <n v="300.53279999999995"/>
    <s v="US-2015-112914"/>
    <n v="1"/>
    <n v="2"/>
    <n v="0.32"/>
    <n v="-97.23120000000003"/>
    <n v="0.5176847302647779"/>
  </r>
  <r>
    <x v="213"/>
    <x v="0"/>
    <s v="OFF-PA-10003270"/>
    <x v="0"/>
    <x v="0"/>
    <n v="33.792000000000002"/>
    <s v="US-2015-112914"/>
    <n v="0"/>
    <n v="8"/>
    <n v="0.2"/>
    <n v="10.559999999999999"/>
    <n v="0.43613829632717294"/>
  </r>
  <r>
    <x v="213"/>
    <x v="26"/>
    <s v="OFF-AR-10003179"/>
    <x v="0"/>
    <x v="4"/>
    <n v="14.576000000000001"/>
    <s v="CA-2015-141355"/>
    <n v="1"/>
    <n v="2"/>
    <n v="0.2"/>
    <n v="2.3685999999999989"/>
    <n v="0.45632477063632687"/>
  </r>
  <r>
    <x v="213"/>
    <x v="0"/>
    <s v="OFF-EN-10001509"/>
    <x v="0"/>
    <x v="11"/>
    <n v="3.2640000000000002"/>
    <s v="US-2015-112914"/>
    <n v="0"/>
    <n v="2"/>
    <n v="0.2"/>
    <n v="1.1015999999999997"/>
    <n v="0.44424167803735209"/>
  </r>
  <r>
    <x v="213"/>
    <x v="0"/>
    <s v="OFF-BI-10002982"/>
    <x v="0"/>
    <x v="3"/>
    <n v="2.7239999999999993"/>
    <s v="US-2015-112914"/>
    <n v="0"/>
    <n v="2"/>
    <n v="0.8"/>
    <n v="-4.3584000000000014"/>
    <n v="0.46881743173671325"/>
  </r>
  <r>
    <x v="214"/>
    <x v="4"/>
    <s v="FUR-CH-10000454"/>
    <x v="1"/>
    <x v="5"/>
    <n v="585.55200000000002"/>
    <s v="CA-2015-132451"/>
    <n v="1"/>
    <n v="3"/>
    <n v="0.2"/>
    <n v="73.19399999999996"/>
    <n v="0.46529189879902266"/>
  </r>
  <r>
    <x v="214"/>
    <x v="1"/>
    <s v="TEC-AC-10004859"/>
    <x v="2"/>
    <x v="9"/>
    <n v="153.82400000000001"/>
    <s v="CA-2015-115049"/>
    <n v="1"/>
    <n v="11"/>
    <n v="0.2"/>
    <n v="38.456000000000003"/>
    <n v="0.52062335344040378"/>
  </r>
  <r>
    <x v="214"/>
    <x v="10"/>
    <s v="TEC-AC-10002370"/>
    <x v="2"/>
    <x v="9"/>
    <n v="3.1520000000000001"/>
    <s v="CA-2015-115133"/>
    <n v="1"/>
    <n v="2"/>
    <n v="0.2"/>
    <n v="0.47279999999999966"/>
    <n v="0.52062335344040378"/>
  </r>
  <r>
    <x v="214"/>
    <x v="22"/>
    <s v="OFF-ST-10002615"/>
    <x v="0"/>
    <x v="1"/>
    <n v="310.12"/>
    <s v="CA-2015-127586"/>
    <n v="1"/>
    <n v="2"/>
    <n v="0"/>
    <n v="80.631200000000007"/>
    <n v="0.44610841445725197"/>
  </r>
  <r>
    <x v="214"/>
    <x v="4"/>
    <s v="FUR-CH-10002961"/>
    <x v="1"/>
    <x v="5"/>
    <n v="145.56800000000001"/>
    <s v="US-2015-151925"/>
    <n v="1"/>
    <n v="2"/>
    <n v="0.2"/>
    <n v="0"/>
    <n v="0.46529189879902266"/>
  </r>
  <r>
    <x v="214"/>
    <x v="2"/>
    <s v="OFF-AP-10002191"/>
    <x v="0"/>
    <x v="12"/>
    <n v="143.952"/>
    <s v="CA-2015-164385"/>
    <n v="1"/>
    <n v="3"/>
    <n v="0.2"/>
    <n v="14.39520000000001"/>
    <n v="0.49507917887403441"/>
  </r>
  <r>
    <x v="214"/>
    <x v="2"/>
    <s v="OFF-AP-10001492"/>
    <x v="0"/>
    <x v="12"/>
    <n v="41.375999999999998"/>
    <s v="CA-2015-144974"/>
    <n v="1"/>
    <n v="6"/>
    <n v="0.2"/>
    <n v="3.1032000000000011"/>
    <n v="0.49507917887403441"/>
  </r>
  <r>
    <x v="214"/>
    <x v="10"/>
    <s v="OFF-PA-10000174"/>
    <x v="0"/>
    <x v="0"/>
    <n v="32.896000000000001"/>
    <s v="CA-2015-115133"/>
    <n v="0"/>
    <n v="4"/>
    <n v="0.2"/>
    <n v="11.102399999999996"/>
    <n v="0.43613829632717294"/>
  </r>
  <r>
    <x v="214"/>
    <x v="2"/>
    <s v="FUR-FU-10001095"/>
    <x v="1"/>
    <x v="8"/>
    <n v="21.184000000000001"/>
    <s v="CA-2015-144974"/>
    <n v="0"/>
    <n v="1"/>
    <n v="0.2"/>
    <n v="4.7664"/>
    <n v="0.4595170286641902"/>
  </r>
  <r>
    <x v="214"/>
    <x v="4"/>
    <s v="OFF-PA-10004888"/>
    <x v="0"/>
    <x v="0"/>
    <n v="19.440000000000001"/>
    <s v="CA-2015-132451"/>
    <n v="0"/>
    <n v="3"/>
    <n v="0"/>
    <n v="9.3312000000000008"/>
    <n v="0.43613829632717294"/>
  </r>
  <r>
    <x v="214"/>
    <x v="10"/>
    <s v="OFF-AP-10001634"/>
    <x v="0"/>
    <x v="12"/>
    <n v="16.704000000000001"/>
    <s v="CA-2015-115133"/>
    <n v="0"/>
    <n v="6"/>
    <n v="0.2"/>
    <n v="1.2527999999999988"/>
    <n v="0.49507917887403441"/>
  </r>
  <r>
    <x v="214"/>
    <x v="2"/>
    <s v="OFF-BI-10003274"/>
    <x v="0"/>
    <x v="3"/>
    <n v="5.9700000000000006"/>
    <s v="CA-2015-144974"/>
    <n v="0"/>
    <n v="5"/>
    <n v="0.7"/>
    <n v="-4.577"/>
    <n v="0.46881743173671325"/>
  </r>
  <r>
    <x v="214"/>
    <x v="0"/>
    <s v="OFF-BI-10003460"/>
    <x v="0"/>
    <x v="3"/>
    <n v="0.87599999999999978"/>
    <s v="US-2015-152723"/>
    <n v="1"/>
    <n v="1"/>
    <n v="0.8"/>
    <n v="-1.4016000000000002"/>
    <n v="0.46881743173671325"/>
  </r>
  <r>
    <x v="215"/>
    <x v="4"/>
    <s v="FUR-CH-10002602"/>
    <x v="1"/>
    <x v="5"/>
    <n v="603.91999999999996"/>
    <s v="US-2015-133130"/>
    <n v="1"/>
    <n v="5"/>
    <n v="0.2"/>
    <n v="45.294000000000011"/>
    <n v="0.46529189879902266"/>
  </r>
  <r>
    <x v="215"/>
    <x v="23"/>
    <s v="FUR-FU-10001588"/>
    <x v="1"/>
    <x v="8"/>
    <n v="87.539999999999992"/>
    <s v="CA-2015-120887"/>
    <n v="1"/>
    <n v="3"/>
    <n v="0"/>
    <n v="37.642200000000003"/>
    <n v="0.4595170286641902"/>
  </r>
  <r>
    <x v="215"/>
    <x v="4"/>
    <s v="OFF-PA-10000675"/>
    <x v="0"/>
    <x v="0"/>
    <n v="81.98"/>
    <s v="US-2015-133130"/>
    <n v="0"/>
    <n v="2"/>
    <n v="0"/>
    <n v="40.170200000000001"/>
    <n v="0.43613829632717294"/>
  </r>
  <r>
    <x v="216"/>
    <x v="16"/>
    <s v="FUR-FU-10000277"/>
    <x v="1"/>
    <x v="8"/>
    <n v="337.08800000000002"/>
    <s v="CA-2015-114335"/>
    <n v="1"/>
    <n v="4"/>
    <n v="0.2"/>
    <n v="16.854399999999984"/>
    <n v="0.4595170286641902"/>
  </r>
  <r>
    <x v="216"/>
    <x v="25"/>
    <s v="OFF-PA-10001457"/>
    <x v="0"/>
    <x v="0"/>
    <n v="96.256"/>
    <s v="CA-2015-125136"/>
    <n v="1"/>
    <n v="8"/>
    <n v="0.2"/>
    <n v="31.283199999999987"/>
    <n v="0.43613829632717294"/>
  </r>
  <r>
    <x v="216"/>
    <x v="32"/>
    <s v="OFF-ST-10001321"/>
    <x v="0"/>
    <x v="1"/>
    <n v="46.26"/>
    <s v="CA-2015-107153"/>
    <n v="1"/>
    <n v="3"/>
    <n v="0"/>
    <n v="12.490200000000003"/>
    <n v="0.44610841445725197"/>
  </r>
  <r>
    <x v="216"/>
    <x v="25"/>
    <s v="OFF-PA-10001804"/>
    <x v="0"/>
    <x v="0"/>
    <n v="10.688000000000001"/>
    <s v="CA-2015-125136"/>
    <n v="0"/>
    <n v="2"/>
    <n v="0.2"/>
    <n v="3.7407999999999997"/>
    <n v="0.43613829632717294"/>
  </r>
  <r>
    <x v="217"/>
    <x v="22"/>
    <s v="FUR-TA-10002958"/>
    <x v="1"/>
    <x v="13"/>
    <n v="2348.8200000000002"/>
    <s v="CA-2015-126683"/>
    <n v="1"/>
    <n v="9"/>
    <n v="0"/>
    <n v="399.29939999999976"/>
    <n v="0.55975208308209756"/>
  </r>
  <r>
    <x v="217"/>
    <x v="2"/>
    <s v="OFF-ST-10004459"/>
    <x v="0"/>
    <x v="1"/>
    <n v="1801.6320000000001"/>
    <s v="CA-2015-122931"/>
    <n v="1"/>
    <n v="6"/>
    <n v="0.2"/>
    <n v="-337.80600000000004"/>
    <n v="0.44610841445725197"/>
  </r>
  <r>
    <x v="217"/>
    <x v="20"/>
    <s v="OFF-ST-10002615"/>
    <x v="0"/>
    <x v="1"/>
    <n v="1395.54"/>
    <s v="CA-2015-124856"/>
    <n v="1"/>
    <n v="9"/>
    <n v="0"/>
    <n v="362.84040000000005"/>
    <n v="0.44610841445725197"/>
  </r>
  <r>
    <x v="217"/>
    <x v="22"/>
    <s v="OFF-ST-10000046"/>
    <x v="0"/>
    <x v="1"/>
    <n v="807.75"/>
    <s v="CA-2015-111962"/>
    <n v="1"/>
    <n v="5"/>
    <n v="0"/>
    <n v="153.47250000000003"/>
    <n v="0.44610841445725197"/>
  </r>
  <r>
    <x v="217"/>
    <x v="4"/>
    <s v="TEC-MA-10004241"/>
    <x v="2"/>
    <x v="15"/>
    <n v="686.32"/>
    <s v="CA-2015-146969"/>
    <n v="1"/>
    <n v="2"/>
    <n v="0.2"/>
    <n v="223.05399999999995"/>
    <n v="0.5183572270896134"/>
  </r>
  <r>
    <x v="217"/>
    <x v="2"/>
    <s v="FUR-TA-10004175"/>
    <x v="1"/>
    <x v="13"/>
    <n v="409.27199999999999"/>
    <s v="CA-2015-122931"/>
    <n v="0"/>
    <n v="2"/>
    <n v="0.4"/>
    <n v="-81.854399999999998"/>
    <n v="0.55975208308209756"/>
  </r>
  <r>
    <x v="217"/>
    <x v="4"/>
    <s v="FUR-FU-10004188"/>
    <x v="1"/>
    <x v="8"/>
    <n v="204.6"/>
    <s v="CA-2015-146969"/>
    <n v="0"/>
    <n v="2"/>
    <n v="0"/>
    <n v="53.195999999999998"/>
    <n v="0.4595170286641902"/>
  </r>
  <r>
    <x v="217"/>
    <x v="20"/>
    <s v="FUR-FU-10000521"/>
    <x v="1"/>
    <x v="8"/>
    <n v="117.36"/>
    <s v="CA-2015-124856"/>
    <n v="0"/>
    <n v="4"/>
    <n v="0"/>
    <n v="36.381599999999992"/>
    <n v="0.4595170286641902"/>
  </r>
  <r>
    <x v="217"/>
    <x v="20"/>
    <s v="OFF-PA-10001289"/>
    <x v="0"/>
    <x v="0"/>
    <n v="77.52"/>
    <s v="CA-2015-124856"/>
    <n v="0"/>
    <n v="2"/>
    <n v="0"/>
    <n v="37.9848"/>
    <n v="0.43613829632717294"/>
  </r>
  <r>
    <x v="217"/>
    <x v="2"/>
    <s v="FUR-TA-10004147"/>
    <x v="1"/>
    <x v="13"/>
    <n v="67.175999999999988"/>
    <s v="CA-2015-122931"/>
    <n v="0"/>
    <n v="1"/>
    <n v="0.4"/>
    <n v="-20.152800000000006"/>
    <n v="0.55975208308209756"/>
  </r>
  <r>
    <x v="217"/>
    <x v="4"/>
    <s v="OFF-ST-10004340"/>
    <x v="0"/>
    <x v="1"/>
    <n v="62.18"/>
    <s v="CA-2015-146969"/>
    <n v="0"/>
    <n v="1"/>
    <n v="0"/>
    <n v="16.788600000000002"/>
    <n v="0.44610841445725197"/>
  </r>
  <r>
    <x v="217"/>
    <x v="2"/>
    <s v="OFF-LA-10002945"/>
    <x v="0"/>
    <x v="2"/>
    <n v="55.44"/>
    <s v="CA-2015-122931"/>
    <n v="0"/>
    <n v="11"/>
    <n v="0.2"/>
    <n v="18.017999999999997"/>
    <n v="0.4647369236065339"/>
  </r>
  <r>
    <x v="217"/>
    <x v="2"/>
    <s v="OFF-PA-10000533"/>
    <x v="0"/>
    <x v="0"/>
    <n v="20.928000000000001"/>
    <s v="CA-2015-122931"/>
    <n v="0"/>
    <n v="4"/>
    <n v="0.2"/>
    <n v="6.8015999999999996"/>
    <n v="0.43613829632717294"/>
  </r>
  <r>
    <x v="217"/>
    <x v="20"/>
    <s v="OFF-LA-10000121"/>
    <x v="0"/>
    <x v="2"/>
    <n v="18.899999999999999"/>
    <s v="CA-2015-124856"/>
    <n v="0"/>
    <n v="3"/>
    <n v="0"/>
    <n v="8.6939999999999991"/>
    <n v="0.4647369236065339"/>
  </r>
  <r>
    <x v="217"/>
    <x v="22"/>
    <s v="OFF-BI-10001308"/>
    <x v="0"/>
    <x v="3"/>
    <n v="10.048000000000002"/>
    <s v="CA-2015-111962"/>
    <n v="0"/>
    <n v="2"/>
    <n v="0.2"/>
    <n v="3.1399999999999988"/>
    <n v="0.46881743173671325"/>
  </r>
  <r>
    <x v="217"/>
    <x v="4"/>
    <s v="OFF-FA-10001561"/>
    <x v="0"/>
    <x v="7"/>
    <n v="8.7200000000000006"/>
    <s v="CA-2015-146969"/>
    <n v="0"/>
    <n v="4"/>
    <n v="0"/>
    <n v="2.8776000000000002"/>
    <n v="0.51168203684699509"/>
  </r>
  <r>
    <x v="217"/>
    <x v="4"/>
    <s v="OFF-PA-10002105"/>
    <x v="0"/>
    <x v="0"/>
    <n v="6.48"/>
    <s v="CA-2015-146969"/>
    <n v="0"/>
    <n v="1"/>
    <n v="0"/>
    <n v="3.1104000000000003"/>
    <n v="0.43613829632717294"/>
  </r>
  <r>
    <x v="217"/>
    <x v="22"/>
    <s v="FUR-FU-10001706"/>
    <x v="1"/>
    <x v="8"/>
    <n v="6.16"/>
    <s v="CA-2015-126683"/>
    <n v="0"/>
    <n v="2"/>
    <n v="0"/>
    <n v="2.9567999999999999"/>
    <n v="0.4595170286641902"/>
  </r>
  <r>
    <x v="217"/>
    <x v="2"/>
    <s v="OFF-AR-10003469"/>
    <x v="0"/>
    <x v="4"/>
    <n v="4.2240000000000002"/>
    <s v="CA-2015-122931"/>
    <n v="0"/>
    <n v="3"/>
    <n v="0.2"/>
    <n v="1.4783999999999997"/>
    <n v="0.45632477063632687"/>
  </r>
  <r>
    <x v="218"/>
    <x v="10"/>
    <s v="OFF-AP-10003217"/>
    <x v="0"/>
    <x v="12"/>
    <n v="795.40800000000013"/>
    <s v="CA-2015-141649"/>
    <n v="1"/>
    <n v="6"/>
    <n v="0.2"/>
    <n v="59.655599999999993"/>
    <n v="0.49507917887403441"/>
  </r>
  <r>
    <x v="218"/>
    <x v="15"/>
    <s v="OFF-AP-10000696"/>
    <x v="0"/>
    <x v="12"/>
    <n v="69.216000000000008"/>
    <s v="CA-2015-140886"/>
    <n v="1"/>
    <n v="6"/>
    <n v="0.2"/>
    <n v="11.247599999999995"/>
    <n v="0.49507917887403441"/>
  </r>
  <r>
    <x v="218"/>
    <x v="20"/>
    <s v="OFF-PA-10004092"/>
    <x v="0"/>
    <x v="0"/>
    <n v="48.94"/>
    <s v="CA-2015-102008"/>
    <n v="1"/>
    <n v="1"/>
    <n v="0"/>
    <n v="24.47"/>
    <n v="0.43613829632717294"/>
  </r>
  <r>
    <x v="218"/>
    <x v="22"/>
    <s v="OFF-BI-10003910"/>
    <x v="0"/>
    <x v="3"/>
    <n v="43.176000000000002"/>
    <s v="CA-2015-137351"/>
    <n v="1"/>
    <n v="7"/>
    <n v="0.2"/>
    <n v="13.4925"/>
    <n v="0.46881743173671325"/>
  </r>
  <r>
    <x v="218"/>
    <x v="16"/>
    <s v="OFF-PA-10004888"/>
    <x v="0"/>
    <x v="0"/>
    <n v="15.552000000000003"/>
    <s v="US-2015-167633"/>
    <n v="1"/>
    <n v="3"/>
    <n v="0.2"/>
    <n v="5.4432"/>
    <n v="0.43613829632717294"/>
  </r>
  <r>
    <x v="218"/>
    <x v="20"/>
    <s v="FUR-FU-10000221"/>
    <x v="1"/>
    <x v="8"/>
    <n v="15.24"/>
    <s v="CA-2015-159478"/>
    <n v="1"/>
    <n v="3"/>
    <n v="0"/>
    <n v="5.1815999999999995"/>
    <n v="0.4595170286641902"/>
  </r>
  <r>
    <x v="219"/>
    <x v="17"/>
    <s v="OFF-FA-10000254"/>
    <x v="0"/>
    <x v="7"/>
    <n v="4.71"/>
    <s v="US-2015-132745"/>
    <n v="1"/>
    <n v="1"/>
    <n v="0"/>
    <n v="0"/>
    <n v="0.51168203684699509"/>
  </r>
  <r>
    <x v="220"/>
    <x v="12"/>
    <s v="TEC-AC-10003038"/>
    <x v="2"/>
    <x v="9"/>
    <n v="7.16"/>
    <s v="CA-2015-108189"/>
    <n v="1"/>
    <n v="1"/>
    <n v="0.2"/>
    <n v="-8.9500000000001023E-2"/>
    <n v="0.52062335344040378"/>
  </r>
  <r>
    <x v="220"/>
    <x v="12"/>
    <s v="TEC-PH-10001760"/>
    <x v="2"/>
    <x v="6"/>
    <n v="318.40000000000003"/>
    <s v="CA-2015-108189"/>
    <n v="0"/>
    <n v="2"/>
    <n v="0.2"/>
    <n v="107.46"/>
    <n v="0.41105220110552465"/>
  </r>
  <r>
    <x v="220"/>
    <x v="12"/>
    <s v="TEC-PH-10001557"/>
    <x v="2"/>
    <x v="6"/>
    <n v="230.376"/>
    <s v="CA-2015-108189"/>
    <n v="0"/>
    <n v="3"/>
    <n v="0.2"/>
    <n v="20.157899999999991"/>
    <n v="0.41105220110552465"/>
  </r>
  <r>
    <x v="220"/>
    <x v="12"/>
    <s v="OFF-SU-10003567"/>
    <x v="0"/>
    <x v="14"/>
    <n v="15.36"/>
    <s v="CA-2015-108189"/>
    <n v="0"/>
    <n v="2"/>
    <n v="0.2"/>
    <n v="-3.2639999999999993"/>
    <n v="0.53938093436526824"/>
  </r>
  <r>
    <x v="220"/>
    <x v="12"/>
    <s v="OFF-EN-10004846"/>
    <x v="0"/>
    <x v="11"/>
    <n v="12.768000000000001"/>
    <s v="CA-2015-108189"/>
    <n v="0"/>
    <n v="6"/>
    <n v="0.2"/>
    <n v="4.628400000000001"/>
    <n v="0.44424167803735209"/>
  </r>
  <r>
    <x v="220"/>
    <x v="12"/>
    <s v="OFF-PA-10001838"/>
    <x v="0"/>
    <x v="0"/>
    <n v="9.4079999999999995"/>
    <s v="CA-2015-108189"/>
    <n v="0"/>
    <n v="2"/>
    <n v="0.2"/>
    <n v="3.4103999999999997"/>
    <n v="0.43613829632717294"/>
  </r>
  <r>
    <x v="220"/>
    <x v="12"/>
    <s v="OFF-FA-10000735"/>
    <x v="0"/>
    <x v="7"/>
    <n v="4.6719999999999997"/>
    <s v="CA-2015-108189"/>
    <n v="0"/>
    <n v="2"/>
    <n v="0.2"/>
    <n v="1.4599999999999997"/>
    <n v="0.51168203684699509"/>
  </r>
  <r>
    <x v="221"/>
    <x v="10"/>
    <s v="TEC-AC-10003023"/>
    <x v="2"/>
    <x v="9"/>
    <n v="142.488"/>
    <s v="CA-2015-108903"/>
    <n v="1"/>
    <n v="3"/>
    <n v="0.2"/>
    <n v="-3.5622000000000043"/>
    <n v="0.52062335344040378"/>
  </r>
  <r>
    <x v="221"/>
    <x v="1"/>
    <s v="FUR-CH-10002880"/>
    <x v="1"/>
    <x v="5"/>
    <n v="258.279"/>
    <s v="CA-2015-153976"/>
    <n v="1"/>
    <n v="3"/>
    <n v="0.3"/>
    <n v="-70.104300000000023"/>
    <n v="0.46529189879902266"/>
  </r>
  <r>
    <x v="221"/>
    <x v="4"/>
    <s v="FUR-TA-10001866"/>
    <x v="1"/>
    <x v="13"/>
    <n v="143.43199999999999"/>
    <s v="CA-2015-157882"/>
    <n v="1"/>
    <n v="1"/>
    <n v="0.2"/>
    <n v="3.5857999999999848"/>
    <n v="0.55975208308209756"/>
  </r>
  <r>
    <x v="221"/>
    <x v="4"/>
    <s v="FUR-CH-10002774"/>
    <x v="1"/>
    <x v="5"/>
    <n v="122.352"/>
    <s v="CA-2015-157882"/>
    <n v="0"/>
    <n v="3"/>
    <n v="0.2"/>
    <n v="13.764599999999994"/>
    <n v="0.46529189879902266"/>
  </r>
  <r>
    <x v="221"/>
    <x v="25"/>
    <s v="OFF-ST-10000532"/>
    <x v="0"/>
    <x v="1"/>
    <n v="61.567999999999998"/>
    <s v="US-2015-155817"/>
    <n v="1"/>
    <n v="2"/>
    <n v="0.2"/>
    <n v="4.6175999999999995"/>
    <n v="0.44610841445725197"/>
  </r>
  <r>
    <x v="221"/>
    <x v="10"/>
    <s v="OFF-AR-10004010"/>
    <x v="0"/>
    <x v="4"/>
    <n v="55.984000000000009"/>
    <s v="CA-2015-108903"/>
    <n v="0"/>
    <n v="2"/>
    <n v="0.2"/>
    <n v="4.1987999999999985"/>
    <n v="0.45632477063632687"/>
  </r>
  <r>
    <x v="221"/>
    <x v="0"/>
    <s v="FUR-FU-10000758"/>
    <x v="1"/>
    <x v="8"/>
    <n v="31.776000000000003"/>
    <s v="CA-2015-120775"/>
    <n v="1"/>
    <n v="3"/>
    <n v="0.6"/>
    <n v="-19.065600000000007"/>
    <n v="0.4595170286641902"/>
  </r>
  <r>
    <x v="221"/>
    <x v="0"/>
    <s v="OFF-FA-10000254"/>
    <x v="0"/>
    <x v="7"/>
    <n v="15.072000000000001"/>
    <s v="CA-2015-120775"/>
    <n v="0"/>
    <n v="4"/>
    <n v="0.2"/>
    <n v="-3.7680000000000002"/>
    <n v="0.51168203684699509"/>
  </r>
  <r>
    <x v="221"/>
    <x v="10"/>
    <s v="OFF-EN-10004030"/>
    <x v="0"/>
    <x v="11"/>
    <n v="14.480000000000002"/>
    <s v="CA-2015-108903"/>
    <n v="0"/>
    <n v="5"/>
    <n v="0.2"/>
    <n v="4.8869999999999987"/>
    <n v="0.44424167803735209"/>
  </r>
  <r>
    <x v="221"/>
    <x v="25"/>
    <s v="OFF-AR-10002335"/>
    <x v="0"/>
    <x v="4"/>
    <n v="6.1920000000000002"/>
    <s v="US-2015-155817"/>
    <n v="0"/>
    <n v="3"/>
    <n v="0.2"/>
    <n v="0.46440000000000037"/>
    <n v="0.45632477063632687"/>
  </r>
  <r>
    <x v="221"/>
    <x v="0"/>
    <s v="OFF-LA-10002271"/>
    <x v="0"/>
    <x v="2"/>
    <n v="4.9280000000000008"/>
    <s v="CA-2015-120775"/>
    <n v="0"/>
    <n v="2"/>
    <n v="0.2"/>
    <n v="1.7247999999999997"/>
    <n v="0.4647369236065339"/>
  </r>
  <r>
    <x v="221"/>
    <x v="0"/>
    <s v="OFF-FA-10002676"/>
    <x v="0"/>
    <x v="7"/>
    <n v="4.3440000000000003"/>
    <s v="CA-2015-120775"/>
    <n v="0"/>
    <n v="3"/>
    <n v="0.2"/>
    <n v="0.86879999999999979"/>
    <n v="0.51168203684699509"/>
  </r>
  <r>
    <x v="221"/>
    <x v="0"/>
    <s v="OFF-BI-10002609"/>
    <x v="0"/>
    <x v="3"/>
    <n v="1.7879999999999996"/>
    <s v="CA-2015-120775"/>
    <n v="0"/>
    <n v="3"/>
    <n v="0.8"/>
    <n v="-3.0396000000000001"/>
    <n v="0.46881743173671325"/>
  </r>
  <r>
    <x v="222"/>
    <x v="20"/>
    <s v="FUR-CH-10003298"/>
    <x v="1"/>
    <x v="5"/>
    <n v="589.41"/>
    <s v="CA-2015-166891"/>
    <n v="1"/>
    <n v="5"/>
    <n v="0.1"/>
    <n v="-6.5490000000000492"/>
    <n v="0.46529189879902266"/>
  </r>
  <r>
    <x v="222"/>
    <x v="4"/>
    <s v="OFF-BI-10002867"/>
    <x v="0"/>
    <x v="3"/>
    <n v="95.64800000000001"/>
    <s v="CA-2015-153479"/>
    <n v="1"/>
    <n v="2"/>
    <n v="0.2"/>
    <n v="31.085599999999989"/>
    <n v="0.46881743173671325"/>
  </r>
  <r>
    <x v="222"/>
    <x v="22"/>
    <s v="OFF-LA-10002475"/>
    <x v="0"/>
    <x v="2"/>
    <n v="29.24"/>
    <s v="CA-2015-102085"/>
    <n v="1"/>
    <n v="4"/>
    <n v="0"/>
    <n v="13.742799999999999"/>
    <n v="0.4647369236065339"/>
  </r>
  <r>
    <x v="222"/>
    <x v="4"/>
    <s v="OFF-LA-10004689"/>
    <x v="0"/>
    <x v="2"/>
    <n v="14.450000000000001"/>
    <s v="CA-2015-153479"/>
    <n v="0"/>
    <n v="5"/>
    <n v="0"/>
    <n v="6.7915000000000001"/>
    <n v="0.4647369236065339"/>
  </r>
  <r>
    <x v="223"/>
    <x v="4"/>
    <s v="TEC-AC-10002800"/>
    <x v="2"/>
    <x v="9"/>
    <n v="99.98"/>
    <s v="CA-2015-152233"/>
    <n v="1"/>
    <n v="2"/>
    <n v="0"/>
    <n v="34.992999999999995"/>
    <n v="0.52062335344040378"/>
  </r>
  <r>
    <x v="223"/>
    <x v="10"/>
    <s v="OFF-AP-10002892"/>
    <x v="0"/>
    <x v="12"/>
    <n v="91.92"/>
    <s v="CA-2015-152422"/>
    <n v="1"/>
    <n v="5"/>
    <n v="0.2"/>
    <n v="11.489999999999991"/>
    <n v="0.49507917887403441"/>
  </r>
  <r>
    <x v="224"/>
    <x v="4"/>
    <s v="TEC-AC-10001445"/>
    <x v="2"/>
    <x v="9"/>
    <n v="9.09"/>
    <s v="CA-2015-134677"/>
    <n v="1"/>
    <n v="3"/>
    <n v="0"/>
    <n v="1.9088999999999996"/>
    <n v="0.52062335344040378"/>
  </r>
  <r>
    <x v="224"/>
    <x v="18"/>
    <s v="OFF-ST-10001932"/>
    <x v="0"/>
    <x v="1"/>
    <n v="386.34"/>
    <s v="CA-2015-109680"/>
    <n v="1"/>
    <n v="2"/>
    <n v="0"/>
    <n v="54.087600000000009"/>
    <n v="0.44610841445725197"/>
  </r>
  <r>
    <x v="224"/>
    <x v="2"/>
    <s v="OFF-ST-10000642"/>
    <x v="0"/>
    <x v="1"/>
    <n v="83.920000000000016"/>
    <s v="CA-2015-110611"/>
    <n v="1"/>
    <n v="5"/>
    <n v="0.2"/>
    <n v="-13.637000000000011"/>
    <n v="0.44610841445725197"/>
  </r>
  <r>
    <x v="224"/>
    <x v="40"/>
    <s v="OFF-BI-10004099"/>
    <x v="0"/>
    <x v="3"/>
    <n v="15.36"/>
    <s v="CA-2015-132542"/>
    <n v="1"/>
    <n v="2"/>
    <n v="0"/>
    <n v="7.68"/>
    <n v="0.46881743173671325"/>
  </r>
  <r>
    <x v="225"/>
    <x v="2"/>
    <s v="FUR-FU-10000222"/>
    <x v="1"/>
    <x v="8"/>
    <n v="129.91999999999999"/>
    <s v="CA-2015-117429"/>
    <n v="1"/>
    <n v="5"/>
    <n v="0.2"/>
    <n v="21.112000000000002"/>
    <n v="0.4595170286641902"/>
  </r>
  <r>
    <x v="225"/>
    <x v="0"/>
    <s v="OFF-ST-10001228"/>
    <x v="0"/>
    <x v="1"/>
    <n v="107.44"/>
    <s v="CA-2015-132801"/>
    <n v="1"/>
    <n v="10"/>
    <n v="0.2"/>
    <n v="10.744000000000007"/>
    <n v="0.44610841445725197"/>
  </r>
  <r>
    <x v="226"/>
    <x v="25"/>
    <s v="TEC-AC-10002331"/>
    <x v="2"/>
    <x v="9"/>
    <n v="23.472000000000001"/>
    <s v="CA-2015-142951"/>
    <n v="1"/>
    <n v="3"/>
    <n v="0.2"/>
    <n v="4.9877999999999982"/>
    <n v="0.52062335344040378"/>
  </r>
  <r>
    <x v="226"/>
    <x v="20"/>
    <s v="OFF-PA-10003823"/>
    <x v="0"/>
    <x v="0"/>
    <n v="123.92"/>
    <s v="CA-2015-119977"/>
    <n v="1"/>
    <n v="4"/>
    <n v="0"/>
    <n v="55.763999999999996"/>
    <n v="0.43613829632717294"/>
  </r>
  <r>
    <x v="227"/>
    <x v="4"/>
    <s v="OFF-AR-10002135"/>
    <x v="0"/>
    <x v="4"/>
    <n v="144.60000000000002"/>
    <s v="CA-2015-138240"/>
    <n v="1"/>
    <n v="3"/>
    <n v="0"/>
    <n v="41.933999999999983"/>
    <n v="0.45632477063632687"/>
  </r>
  <r>
    <x v="227"/>
    <x v="25"/>
    <s v="OFF-PA-10004071"/>
    <x v="0"/>
    <x v="0"/>
    <n v="88.768000000000001"/>
    <s v="CA-2015-137911"/>
    <n v="1"/>
    <n v="2"/>
    <n v="0.2"/>
    <n v="31.068799999999996"/>
    <n v="0.43613829632717294"/>
  </r>
  <r>
    <x v="227"/>
    <x v="4"/>
    <s v="TEC-PH-10002583"/>
    <x v="2"/>
    <x v="6"/>
    <n v="15.991999999999999"/>
    <s v="CA-2015-138240"/>
    <n v="0"/>
    <n v="1"/>
    <n v="0.2"/>
    <n v="-2.9985000000000022"/>
    <n v="0.41105220110552465"/>
  </r>
  <r>
    <x v="228"/>
    <x v="0"/>
    <s v="TEC-PH-10004667"/>
    <x v="2"/>
    <x v="6"/>
    <n v="755.94400000000019"/>
    <s v="CA-2015-103492"/>
    <n v="1"/>
    <n v="7"/>
    <n v="0.2"/>
    <n v="66.145099999999957"/>
    <n v="0.41105220110552465"/>
  </r>
  <r>
    <x v="228"/>
    <x v="0"/>
    <s v="TEC-PH-10001128"/>
    <x v="2"/>
    <x v="6"/>
    <n v="719.95200000000011"/>
    <s v="CA-2015-103492"/>
    <n v="0"/>
    <n v="6"/>
    <n v="0.2"/>
    <n v="71.995200000000011"/>
    <n v="0.41105220110552465"/>
  </r>
  <r>
    <x v="228"/>
    <x v="31"/>
    <s v="OFF-AR-10000937"/>
    <x v="0"/>
    <x v="4"/>
    <n v="255.84999999999997"/>
    <s v="US-2015-134054"/>
    <n v="1"/>
    <n v="7"/>
    <n v="0"/>
    <n v="112.57400000000001"/>
    <n v="0.45632477063632687"/>
  </r>
  <r>
    <x v="228"/>
    <x v="4"/>
    <s v="FUR-CH-10002774"/>
    <x v="1"/>
    <x v="5"/>
    <n v="122.352"/>
    <s v="CA-2015-140403"/>
    <n v="1"/>
    <n v="3"/>
    <n v="0.2"/>
    <n v="13.764599999999994"/>
    <n v="0.46529189879902266"/>
  </r>
  <r>
    <x v="228"/>
    <x v="10"/>
    <s v="TEC-MA-10002694"/>
    <x v="2"/>
    <x v="15"/>
    <n v="101.99400000000001"/>
    <s v="US-2015-105137"/>
    <n v="1"/>
    <n v="2"/>
    <n v="0.7"/>
    <n v="-71.39579999999998"/>
    <n v="0.5183572270896134"/>
  </r>
  <r>
    <x v="228"/>
    <x v="12"/>
    <s v="FUR-FU-10003724"/>
    <x v="1"/>
    <x v="8"/>
    <n v="46.872"/>
    <s v="CA-2015-150329"/>
    <n v="1"/>
    <n v="7"/>
    <n v="0.2"/>
    <n v="3.5153999999999979"/>
    <n v="0.4595170286641902"/>
  </r>
  <r>
    <x v="228"/>
    <x v="10"/>
    <s v="OFF-BI-10002429"/>
    <x v="0"/>
    <x v="3"/>
    <n v="18.264000000000003"/>
    <s v="US-2015-105137"/>
    <n v="0"/>
    <n v="2"/>
    <n v="0.7"/>
    <n v="-13.393599999999999"/>
    <n v="0.46881743173671325"/>
  </r>
  <r>
    <x v="228"/>
    <x v="4"/>
    <s v="OFF-EN-10001219"/>
    <x v="0"/>
    <x v="11"/>
    <n v="15.28"/>
    <s v="CA-2015-140403"/>
    <n v="0"/>
    <n v="2"/>
    <n v="0"/>
    <n v="7.4871999999999996"/>
    <n v="0.44424167803735209"/>
  </r>
  <r>
    <x v="228"/>
    <x v="0"/>
    <s v="OFF-BI-10004817"/>
    <x v="0"/>
    <x v="3"/>
    <n v="11.979999999999997"/>
    <s v="CA-2015-103492"/>
    <n v="0"/>
    <n v="5"/>
    <n v="0.8"/>
    <n v="-19.16800000000001"/>
    <n v="0.46881743173671325"/>
  </r>
  <r>
    <x v="228"/>
    <x v="0"/>
    <s v="OFF-BI-10004140"/>
    <x v="0"/>
    <x v="3"/>
    <n v="0.8979999999999998"/>
    <s v="CA-2015-103492"/>
    <n v="0"/>
    <n v="1"/>
    <n v="0.8"/>
    <n v="-1.5715000000000008"/>
    <n v="0.46881743173671325"/>
  </r>
  <r>
    <x v="229"/>
    <x v="4"/>
    <s v="FUR-CH-10000229"/>
    <x v="1"/>
    <x v="5"/>
    <n v="433.56800000000004"/>
    <s v="CA-2015-157924"/>
    <n v="1"/>
    <n v="2"/>
    <n v="0.2"/>
    <n v="-65.035200000000046"/>
    <n v="0.46529189879902266"/>
  </r>
  <r>
    <x v="229"/>
    <x v="22"/>
    <s v="TEC-AC-10002942"/>
    <x v="2"/>
    <x v="9"/>
    <n v="345"/>
    <s v="CA-2015-116834"/>
    <n v="1"/>
    <n v="5"/>
    <n v="0"/>
    <n v="58.649999999999984"/>
    <n v="0.52062335344040378"/>
  </r>
  <r>
    <x v="229"/>
    <x v="2"/>
    <s v="OFF-ST-10003816"/>
    <x v="0"/>
    <x v="1"/>
    <n v="281.904"/>
    <s v="US-2015-126571"/>
    <n v="1"/>
    <n v="2"/>
    <n v="0.2"/>
    <n v="10.571399999999983"/>
    <n v="0.44610841445725197"/>
  </r>
  <r>
    <x v="229"/>
    <x v="2"/>
    <s v="OFF-EN-10002230"/>
    <x v="0"/>
    <x v="11"/>
    <n v="201.43200000000002"/>
    <s v="US-2015-126571"/>
    <n v="0"/>
    <n v="3"/>
    <n v="0.2"/>
    <n v="67.983299999999986"/>
    <n v="0.44424167803735209"/>
  </r>
  <r>
    <x v="229"/>
    <x v="22"/>
    <s v="FUR-FU-10001196"/>
    <x v="1"/>
    <x v="8"/>
    <n v="63.47"/>
    <s v="CA-2015-116834"/>
    <n v="0"/>
    <n v="11"/>
    <n v="0"/>
    <n v="19.040999999999997"/>
    <n v="0.4595170286641902"/>
  </r>
  <r>
    <x v="229"/>
    <x v="4"/>
    <s v="OFF-ST-10002352"/>
    <x v="0"/>
    <x v="1"/>
    <n v="31.92"/>
    <s v="CA-2015-157924"/>
    <n v="0"/>
    <n v="4"/>
    <n v="0"/>
    <n v="8.299199999999999"/>
    <n v="0.44610841445725197"/>
  </r>
  <r>
    <x v="229"/>
    <x v="13"/>
    <s v="FUR-FU-10002107"/>
    <x v="1"/>
    <x v="8"/>
    <n v="8.92"/>
    <s v="CA-2015-114314"/>
    <n v="1"/>
    <n v="4"/>
    <n v="0"/>
    <n v="3.9248000000000003"/>
    <n v="0.4595170286641902"/>
  </r>
  <r>
    <x v="229"/>
    <x v="4"/>
    <s v="OFF-EN-10001219"/>
    <x v="0"/>
    <x v="11"/>
    <n v="7.64"/>
    <s v="CA-2015-128538"/>
    <n v="1"/>
    <n v="1"/>
    <n v="0"/>
    <n v="3.7435999999999998"/>
    <n v="0.44424167803735209"/>
  </r>
  <r>
    <x v="229"/>
    <x v="13"/>
    <s v="OFF-LA-10000240"/>
    <x v="0"/>
    <x v="2"/>
    <n v="7.31"/>
    <s v="CA-2015-114314"/>
    <n v="0"/>
    <n v="1"/>
    <n v="0"/>
    <n v="3.4356999999999998"/>
    <n v="0.4647369236065339"/>
  </r>
  <r>
    <x v="230"/>
    <x v="1"/>
    <s v="OFF-SU-10000898"/>
    <x v="0"/>
    <x v="14"/>
    <n v="22.240000000000002"/>
    <s v="US-2015-154655"/>
    <n v="1"/>
    <n v="2"/>
    <n v="0.2"/>
    <n v="2.5019999999999971"/>
    <n v="0.53938093436526824"/>
  </r>
  <r>
    <x v="230"/>
    <x v="4"/>
    <s v="OFF-ST-10002370"/>
    <x v="0"/>
    <x v="1"/>
    <n v="21.39"/>
    <s v="CA-2015-139451"/>
    <n v="1"/>
    <n v="1"/>
    <n v="0"/>
    <n v="6.2030999999999992"/>
    <n v="0.44610841445725197"/>
  </r>
  <r>
    <x v="230"/>
    <x v="4"/>
    <s v="OFF-AR-10002053"/>
    <x v="0"/>
    <x v="4"/>
    <n v="14.9"/>
    <s v="CA-2015-139451"/>
    <n v="0"/>
    <n v="5"/>
    <n v="0"/>
    <n v="4.1720000000000006"/>
    <n v="0.45632477063632687"/>
  </r>
  <r>
    <x v="231"/>
    <x v="22"/>
    <s v="FUR-TA-10002903"/>
    <x v="1"/>
    <x v="13"/>
    <n v="1298.55"/>
    <s v="CA-2015-151995"/>
    <n v="1"/>
    <n v="5"/>
    <n v="0"/>
    <n v="311.65199999999999"/>
    <n v="0.55975208308209756"/>
  </r>
  <r>
    <x v="231"/>
    <x v="22"/>
    <s v="TEC-AC-10001101"/>
    <x v="2"/>
    <x v="9"/>
    <n v="25.78"/>
    <s v="CA-2015-151995"/>
    <n v="0"/>
    <n v="2"/>
    <n v="0"/>
    <n v="2.5779999999999994"/>
    <n v="0.52062335344040378"/>
  </r>
  <r>
    <x v="231"/>
    <x v="6"/>
    <s v="TEC-AC-10001542"/>
    <x v="2"/>
    <x v="9"/>
    <n v="22.96"/>
    <s v="CA-2015-132010"/>
    <n v="1"/>
    <n v="2"/>
    <n v="0"/>
    <n v="4.3623999999999974"/>
    <n v="0.52062335344040378"/>
  </r>
  <r>
    <x v="231"/>
    <x v="6"/>
    <s v="OFF-ST-10003641"/>
    <x v="0"/>
    <x v="1"/>
    <n v="315.2"/>
    <s v="CA-2015-132010"/>
    <n v="0"/>
    <n v="4"/>
    <n v="0"/>
    <n v="6.3040000000000305"/>
    <n v="0.44610841445725197"/>
  </r>
  <r>
    <x v="231"/>
    <x v="23"/>
    <s v="FUR-CH-10002880"/>
    <x v="1"/>
    <x v="5"/>
    <n v="245.98"/>
    <s v="CA-2015-164742"/>
    <n v="1"/>
    <n v="2"/>
    <n v="0"/>
    <n v="27.057799999999986"/>
    <n v="0.46529189879902266"/>
  </r>
  <r>
    <x v="231"/>
    <x v="22"/>
    <s v="OFF-AP-10000240"/>
    <x v="0"/>
    <x v="12"/>
    <n v="213.92"/>
    <s v="CA-2015-151995"/>
    <n v="0"/>
    <n v="4"/>
    <n v="0"/>
    <n v="62.036799999999971"/>
    <n v="0.49507917887403441"/>
  </r>
  <r>
    <x v="231"/>
    <x v="6"/>
    <s v="OFF-EN-10003160"/>
    <x v="0"/>
    <x v="11"/>
    <n v="36.4"/>
    <s v="CA-2015-132010"/>
    <n v="0"/>
    <n v="5"/>
    <n v="0"/>
    <n v="17.472000000000001"/>
    <n v="0.44424167803735209"/>
  </r>
  <r>
    <x v="231"/>
    <x v="23"/>
    <s v="OFF-BI-10004738"/>
    <x v="0"/>
    <x v="3"/>
    <n v="18.940000000000001"/>
    <s v="CA-2015-164742"/>
    <n v="0"/>
    <n v="1"/>
    <n v="0"/>
    <n v="9.4700000000000006"/>
    <n v="0.46881743173671325"/>
  </r>
  <r>
    <x v="231"/>
    <x v="6"/>
    <s v="OFF-BI-10002432"/>
    <x v="0"/>
    <x v="3"/>
    <n v="15.18"/>
    <s v="CA-2015-132010"/>
    <n v="0"/>
    <n v="3"/>
    <n v="0"/>
    <n v="7.1345999999999989"/>
    <n v="0.46881743173671325"/>
  </r>
  <r>
    <x v="231"/>
    <x v="22"/>
    <s v="OFF-AR-10003190"/>
    <x v="0"/>
    <x v="4"/>
    <n v="11.52"/>
    <s v="CA-2015-151995"/>
    <n v="0"/>
    <n v="4"/>
    <n v="0"/>
    <n v="3.2256"/>
    <n v="0.45632477063632687"/>
  </r>
  <r>
    <x v="231"/>
    <x v="20"/>
    <s v="OFF-BI-10002764"/>
    <x v="0"/>
    <x v="3"/>
    <n v="7.7520000000000007"/>
    <s v="CA-2015-123316"/>
    <n v="1"/>
    <n v="3"/>
    <n v="0.2"/>
    <n v="2.8100999999999998"/>
    <n v="0.46881743173671325"/>
  </r>
  <r>
    <x v="232"/>
    <x v="0"/>
    <s v="TEC-CO-10002095"/>
    <x v="2"/>
    <x v="16"/>
    <n v="1999.96"/>
    <s v="CA-2015-163748"/>
    <n v="1"/>
    <n v="5"/>
    <n v="0.2"/>
    <n v="624.98749999999995"/>
    <n v="0.55185675810753509"/>
  </r>
  <r>
    <x v="232"/>
    <x v="32"/>
    <s v="FUR-CH-10000749"/>
    <x v="1"/>
    <x v="5"/>
    <n v="1628.82"/>
    <s v="CA-2015-151330"/>
    <n v="1"/>
    <n v="9"/>
    <n v="0"/>
    <n v="260.61120000000017"/>
    <n v="0.46529189879902266"/>
  </r>
  <r>
    <x v="232"/>
    <x v="32"/>
    <s v="TEC-AC-10000865"/>
    <x v="2"/>
    <x v="9"/>
    <n v="177"/>
    <s v="CA-2015-151330"/>
    <n v="0"/>
    <n v="3"/>
    <n v="0"/>
    <n v="30.089999999999982"/>
    <n v="0.52062335344040378"/>
  </r>
  <r>
    <x v="232"/>
    <x v="1"/>
    <s v="OFF-PA-10002581"/>
    <x v="0"/>
    <x v="0"/>
    <n v="322.19200000000001"/>
    <s v="US-2015-151015"/>
    <n v="1"/>
    <n v="13"/>
    <n v="0.2"/>
    <n v="100.68499999999997"/>
    <n v="0.43613829632717294"/>
  </r>
  <r>
    <x v="232"/>
    <x v="38"/>
    <s v="OFF-ST-10001469"/>
    <x v="0"/>
    <x v="1"/>
    <n v="269.89999999999998"/>
    <s v="US-2015-146353"/>
    <n v="1"/>
    <n v="5"/>
    <n v="0"/>
    <n v="16.193999999999988"/>
    <n v="0.44610841445725197"/>
  </r>
  <r>
    <x v="232"/>
    <x v="32"/>
    <s v="OFF-ST-10000615"/>
    <x v="0"/>
    <x v="1"/>
    <n v="79.45"/>
    <s v="CA-2015-151330"/>
    <n v="0"/>
    <n v="7"/>
    <n v="0"/>
    <n v="22.246000000000006"/>
    <n v="0.44610841445725197"/>
  </r>
  <r>
    <x v="232"/>
    <x v="38"/>
    <s v="OFF-BI-10003476"/>
    <x v="0"/>
    <x v="3"/>
    <n v="22.92"/>
    <s v="US-2015-146353"/>
    <n v="0"/>
    <n v="4"/>
    <n v="0"/>
    <n v="11.0016"/>
    <n v="0.46881743173671325"/>
  </r>
  <r>
    <x v="232"/>
    <x v="1"/>
    <s v="OFF-PA-10001184"/>
    <x v="0"/>
    <x v="0"/>
    <n v="19.136000000000003"/>
    <s v="US-2015-151015"/>
    <n v="0"/>
    <n v="4"/>
    <n v="0.2"/>
    <n v="6.9367999999999999"/>
    <n v="0.43613829632717294"/>
  </r>
  <r>
    <x v="232"/>
    <x v="0"/>
    <s v="OFF-AP-10004052"/>
    <x v="0"/>
    <x v="12"/>
    <n v="3.1599999999999993"/>
    <s v="CA-2015-163748"/>
    <n v="0"/>
    <n v="4"/>
    <n v="0.8"/>
    <n v="-8.532"/>
    <n v="0.49507917887403441"/>
  </r>
  <r>
    <x v="232"/>
    <x v="1"/>
    <s v="OFF-BI-10000343"/>
    <x v="0"/>
    <x v="3"/>
    <n v="2.9459999999999993"/>
    <s v="US-2015-151015"/>
    <n v="0"/>
    <n v="3"/>
    <n v="0.8"/>
    <n v="-4.8609000000000009"/>
    <n v="0.46881743173671325"/>
  </r>
  <r>
    <x v="233"/>
    <x v="10"/>
    <s v="FUR-CH-10003761"/>
    <x v="1"/>
    <x v="5"/>
    <n v="183.37199999999999"/>
    <s v="US-2015-122021"/>
    <n v="1"/>
    <n v="2"/>
    <n v="0.3"/>
    <n v="-7.8588000000000022"/>
    <n v="0.46529189879902266"/>
  </r>
  <r>
    <x v="233"/>
    <x v="16"/>
    <s v="FUR-FU-10004270"/>
    <x v="1"/>
    <x v="8"/>
    <n v="15.384"/>
    <s v="CA-2015-143182"/>
    <n v="1"/>
    <n v="1"/>
    <n v="0.2"/>
    <n v="4.0383000000000013"/>
    <n v="0.4595170286641902"/>
  </r>
  <r>
    <x v="233"/>
    <x v="10"/>
    <s v="OFF-PA-10002230"/>
    <x v="0"/>
    <x v="0"/>
    <n v="7.9680000000000009"/>
    <s v="US-2015-122021"/>
    <n v="0"/>
    <n v="2"/>
    <n v="0.2"/>
    <n v="2.8884000000000007"/>
    <n v="0.43613829632717294"/>
  </r>
  <r>
    <x v="234"/>
    <x v="4"/>
    <s v="TEC-AC-10003610"/>
    <x v="2"/>
    <x v="9"/>
    <n v="179.97"/>
    <s v="US-2015-109456"/>
    <n v="1"/>
    <n v="3"/>
    <n v="0"/>
    <n v="86.385600000000011"/>
    <n v="0.52062335344040378"/>
  </r>
  <r>
    <x v="234"/>
    <x v="4"/>
    <s v="OFF-BI-10000136"/>
    <x v="0"/>
    <x v="3"/>
    <n v="14.352000000000002"/>
    <s v="US-2015-109456"/>
    <n v="0"/>
    <n v="3"/>
    <n v="0.2"/>
    <n v="5.0231999999999992"/>
    <n v="0.46881743173671325"/>
  </r>
  <r>
    <x v="235"/>
    <x v="0"/>
    <s v="TEC-AC-10001314"/>
    <x v="2"/>
    <x v="9"/>
    <n v="119.97600000000001"/>
    <s v="CA-2015-124394"/>
    <n v="1"/>
    <n v="3"/>
    <n v="0.2"/>
    <n v="-17.996400000000019"/>
    <n v="0.52062335344040378"/>
  </r>
  <r>
    <x v="235"/>
    <x v="0"/>
    <s v="OFF-BI-10003676"/>
    <x v="0"/>
    <x v="3"/>
    <n v="10.779999999999996"/>
    <s v="CA-2015-124394"/>
    <n v="0"/>
    <n v="5"/>
    <n v="0.8"/>
    <n v="-17.248000000000008"/>
    <n v="0.46881743173671325"/>
  </r>
  <r>
    <x v="235"/>
    <x v="0"/>
    <s v="FUR-FU-10004586"/>
    <x v="1"/>
    <x v="8"/>
    <n v="5.3120000000000003"/>
    <s v="CA-2015-103086"/>
    <n v="1"/>
    <n v="2"/>
    <n v="0.6"/>
    <n v="-1.5935999999999995"/>
    <n v="0.4595170286641902"/>
  </r>
  <r>
    <x v="236"/>
    <x v="33"/>
    <s v="TEC-PH-10002352"/>
    <x v="2"/>
    <x v="6"/>
    <n v="1394.95"/>
    <s v="CA-2015-110408"/>
    <n v="1"/>
    <n v="5"/>
    <n v="0"/>
    <n v="362.68699999999995"/>
    <n v="0.41105220110552465"/>
  </r>
  <r>
    <x v="236"/>
    <x v="13"/>
    <s v="FUR-CH-10004626"/>
    <x v="1"/>
    <x v="5"/>
    <n v="605.34"/>
    <s v="CA-2015-115084"/>
    <n v="1"/>
    <n v="6"/>
    <n v="0"/>
    <n v="145.2816"/>
    <n v="0.46529189879902266"/>
  </r>
  <r>
    <x v="236"/>
    <x v="33"/>
    <s v="FUR-CH-10003774"/>
    <x v="1"/>
    <x v="5"/>
    <n v="545.88"/>
    <s v="CA-2015-110408"/>
    <n v="0"/>
    <n v="6"/>
    <n v="0"/>
    <n v="70.964399999999983"/>
    <n v="0.46529189879902266"/>
  </r>
  <r>
    <x v="236"/>
    <x v="33"/>
    <s v="OFF-ST-10001522"/>
    <x v="0"/>
    <x v="1"/>
    <n v="275.96999999999997"/>
    <s v="CA-2015-110408"/>
    <n v="0"/>
    <n v="3"/>
    <n v="0"/>
    <n v="11.038799999999981"/>
    <n v="0.44610841445725197"/>
  </r>
  <r>
    <x v="236"/>
    <x v="2"/>
    <s v="OFF-ST-10003479"/>
    <x v="0"/>
    <x v="1"/>
    <n v="186.91200000000001"/>
    <s v="CA-2015-138450"/>
    <n v="1"/>
    <n v="6"/>
    <n v="0.2"/>
    <n v="-35.046000000000028"/>
    <n v="0.44610841445725197"/>
  </r>
  <r>
    <x v="236"/>
    <x v="22"/>
    <s v="OFF-PA-10000167"/>
    <x v="0"/>
    <x v="0"/>
    <n v="61.96"/>
    <s v="CA-2015-143168"/>
    <n v="1"/>
    <n v="2"/>
    <n v="0"/>
    <n v="27.881999999999998"/>
    <n v="0.43613829632717294"/>
  </r>
  <r>
    <x v="236"/>
    <x v="2"/>
    <s v="OFF-EN-10001335"/>
    <x v="0"/>
    <x v="11"/>
    <n v="52.512"/>
    <s v="CA-2015-138450"/>
    <n v="0"/>
    <n v="6"/>
    <n v="0.2"/>
    <n v="19.692"/>
    <n v="0.44424167803735209"/>
  </r>
  <r>
    <x v="236"/>
    <x v="2"/>
    <s v="OFF-PA-10003016"/>
    <x v="0"/>
    <x v="0"/>
    <n v="10.048000000000002"/>
    <s v="CA-2015-138450"/>
    <n v="0"/>
    <n v="4"/>
    <n v="0.2"/>
    <n v="3.1399999999999988"/>
    <n v="0.43613829632717294"/>
  </r>
  <r>
    <x v="236"/>
    <x v="22"/>
    <s v="OFF-BI-10003784"/>
    <x v="0"/>
    <x v="3"/>
    <n v="1.3440000000000001"/>
    <s v="CA-2015-143168"/>
    <n v="0"/>
    <n v="1"/>
    <n v="0.2"/>
    <n v="0.47039999999999987"/>
    <n v="0.46881743173671325"/>
  </r>
  <r>
    <x v="237"/>
    <x v="4"/>
    <s v="TEC-PH-10004922"/>
    <x v="2"/>
    <x v="6"/>
    <n v="321.55200000000002"/>
    <s v="CA-2015-100867"/>
    <n v="1"/>
    <n v="6"/>
    <n v="0.2"/>
    <n v="20.097000000000008"/>
    <n v="0.41105220110552465"/>
  </r>
  <r>
    <x v="237"/>
    <x v="4"/>
    <s v="OFF-PA-10003228"/>
    <x v="0"/>
    <x v="0"/>
    <n v="146.72999999999999"/>
    <s v="CA-2015-155264"/>
    <n v="1"/>
    <n v="3"/>
    <n v="0"/>
    <n v="68.963099999999997"/>
    <n v="0.43613829632717294"/>
  </r>
  <r>
    <x v="237"/>
    <x v="4"/>
    <s v="TEC-PH-10001305"/>
    <x v="2"/>
    <x v="6"/>
    <n v="117.57600000000002"/>
    <s v="CA-2015-155264"/>
    <n v="0"/>
    <n v="3"/>
    <n v="0.2"/>
    <n v="11.757600000000011"/>
    <n v="0.41105220110552465"/>
  </r>
  <r>
    <x v="237"/>
    <x v="4"/>
    <s v="OFF-BI-10003727"/>
    <x v="0"/>
    <x v="3"/>
    <n v="20.064"/>
    <s v="CA-2015-155264"/>
    <n v="0"/>
    <n v="6"/>
    <n v="0.2"/>
    <n v="7.0223999999999993"/>
    <n v="0.46881743173671325"/>
  </r>
  <r>
    <x v="237"/>
    <x v="4"/>
    <s v="OFF-LA-10002787"/>
    <x v="0"/>
    <x v="2"/>
    <n v="18.75"/>
    <s v="CA-2015-155264"/>
    <n v="0"/>
    <n v="5"/>
    <n v="0"/>
    <n v="9"/>
    <n v="0.4647369236065339"/>
  </r>
  <r>
    <x v="237"/>
    <x v="4"/>
    <s v="OFF-PA-10004519"/>
    <x v="0"/>
    <x v="0"/>
    <n v="13.440000000000001"/>
    <s v="CA-2015-117317"/>
    <n v="1"/>
    <n v="3"/>
    <n v="0"/>
    <n v="6.5856000000000012"/>
    <n v="0.43613829632717294"/>
  </r>
  <r>
    <x v="237"/>
    <x v="4"/>
    <s v="OFF-BI-10003196"/>
    <x v="0"/>
    <x v="3"/>
    <n v="2.9920000000000004"/>
    <s v="CA-2015-155264"/>
    <n v="0"/>
    <n v="1"/>
    <n v="0.2"/>
    <n v="1.1219999999999999"/>
    <n v="0.46881743173671325"/>
  </r>
  <r>
    <x v="238"/>
    <x v="1"/>
    <s v="OFF-ST-10003805"/>
    <x v="0"/>
    <x v="1"/>
    <n v="505.32000000000005"/>
    <s v="CA-2015-137092"/>
    <n v="1"/>
    <n v="3"/>
    <n v="0.2"/>
    <n v="31.582499999999953"/>
    <n v="0.44610841445725197"/>
  </r>
  <r>
    <x v="238"/>
    <x v="1"/>
    <s v="TEC-AC-10001606"/>
    <x v="2"/>
    <x v="9"/>
    <n v="319.96800000000002"/>
    <s v="CA-2015-137092"/>
    <n v="0"/>
    <n v="4"/>
    <n v="0.2"/>
    <n v="71.992800000000003"/>
    <n v="0.52062335344040378"/>
  </r>
  <r>
    <x v="238"/>
    <x v="15"/>
    <s v="FUR-TA-10003008"/>
    <x v="1"/>
    <x v="13"/>
    <n v="328.59000000000003"/>
    <s v="CA-2015-169684"/>
    <n v="1"/>
    <n v="3"/>
    <n v="0.4"/>
    <n v="-147.8655"/>
    <n v="0.55975208308209756"/>
  </r>
  <r>
    <x v="238"/>
    <x v="14"/>
    <s v="OFF-ST-10001713"/>
    <x v="0"/>
    <x v="1"/>
    <n v="211.96"/>
    <s v="CA-2015-146703"/>
    <n v="1"/>
    <n v="4"/>
    <n v="0"/>
    <n v="8.4783999999999935"/>
    <n v="0.44610841445725197"/>
  </r>
  <r>
    <x v="238"/>
    <x v="15"/>
    <s v="OFF-ST-10000934"/>
    <x v="0"/>
    <x v="1"/>
    <n v="98.352000000000004"/>
    <s v="CA-2015-169684"/>
    <n v="0"/>
    <n v="3"/>
    <n v="0.2"/>
    <n v="-24.588000000000001"/>
    <n v="0.44610841445725197"/>
  </r>
  <r>
    <x v="238"/>
    <x v="1"/>
    <s v="OFF-LA-10003510"/>
    <x v="0"/>
    <x v="2"/>
    <n v="24.424000000000003"/>
    <s v="CA-2015-137092"/>
    <n v="0"/>
    <n v="1"/>
    <n v="0.2"/>
    <n v="7.9378000000000002"/>
    <n v="0.4647369236065339"/>
  </r>
  <r>
    <x v="238"/>
    <x v="1"/>
    <s v="OFF-BI-10000632"/>
    <x v="0"/>
    <x v="3"/>
    <n v="8.6819999999999968"/>
    <s v="CA-2015-137092"/>
    <n v="0"/>
    <n v="1"/>
    <n v="0.8"/>
    <n v="-14.759400000000003"/>
    <n v="0.46881743173671325"/>
  </r>
  <r>
    <x v="238"/>
    <x v="1"/>
    <s v="OFF-PA-10002109"/>
    <x v="0"/>
    <x v="0"/>
    <n v="3.8079999999999998"/>
    <s v="CA-2015-137092"/>
    <n v="0"/>
    <n v="1"/>
    <n v="0.2"/>
    <n v="1.2375999999999996"/>
    <n v="0.43613829632717294"/>
  </r>
  <r>
    <x v="239"/>
    <x v="6"/>
    <s v="FUR-TA-10004607"/>
    <x v="1"/>
    <x v="13"/>
    <n v="591.32000000000005"/>
    <s v="CA-2015-100916"/>
    <n v="1"/>
    <n v="4"/>
    <n v="0"/>
    <n v="112.35079999999999"/>
    <n v="0.55975208308209756"/>
  </r>
  <r>
    <x v="239"/>
    <x v="10"/>
    <s v="FUR-TA-10000617"/>
    <x v="1"/>
    <x v="13"/>
    <n v="409.59000000000003"/>
    <s v="CA-2015-142587"/>
    <n v="1"/>
    <n v="3"/>
    <n v="0.4"/>
    <n v="-122.87700000000004"/>
    <n v="0.55975208308209756"/>
  </r>
  <r>
    <x v="239"/>
    <x v="6"/>
    <s v="OFF-ST-10003479"/>
    <x v="0"/>
    <x v="1"/>
    <n v="194.7"/>
    <s v="CA-2015-100916"/>
    <n v="0"/>
    <n v="5"/>
    <n v="0"/>
    <n v="9.7349999999999781"/>
    <n v="0.44610841445725197"/>
  </r>
  <r>
    <x v="239"/>
    <x v="10"/>
    <s v="OFF-AP-10004708"/>
    <x v="0"/>
    <x v="12"/>
    <n v="121.79200000000002"/>
    <s v="CA-2015-142587"/>
    <n v="0"/>
    <n v="4"/>
    <n v="0.2"/>
    <n v="13.701599999999988"/>
    <n v="0.49507917887403441"/>
  </r>
  <r>
    <x v="239"/>
    <x v="4"/>
    <s v="OFF-BI-10001460"/>
    <x v="0"/>
    <x v="3"/>
    <n v="36.36"/>
    <s v="CA-2015-169852"/>
    <n v="1"/>
    <n v="3"/>
    <n v="0.2"/>
    <n v="12.2715"/>
    <n v="0.46881743173671325"/>
  </r>
  <r>
    <x v="239"/>
    <x v="6"/>
    <s v="OFF-AR-10001022"/>
    <x v="0"/>
    <x v="4"/>
    <n v="2.84"/>
    <s v="CA-2015-100916"/>
    <n v="0"/>
    <n v="1"/>
    <n v="0"/>
    <n v="0.88039999999999985"/>
    <n v="0.45632477063632687"/>
  </r>
  <r>
    <x v="240"/>
    <x v="8"/>
    <s v="FUR-FU-10000193"/>
    <x v="1"/>
    <x v="8"/>
    <n v="129.91999999999999"/>
    <s v="CA-2015-151967"/>
    <n v="1"/>
    <n v="4"/>
    <n v="0"/>
    <n v="10.393599999999992"/>
    <n v="0.4595170286641902"/>
  </r>
  <r>
    <x v="240"/>
    <x v="10"/>
    <s v="FUR-FU-10000521"/>
    <x v="1"/>
    <x v="8"/>
    <n v="93.888000000000005"/>
    <s v="CA-2015-110072"/>
    <n v="1"/>
    <n v="4"/>
    <n v="0.2"/>
    <n v="12.90959999999999"/>
    <n v="0.4595170286641902"/>
  </r>
  <r>
    <x v="241"/>
    <x v="4"/>
    <s v="OFF-BI-10002706"/>
    <x v="0"/>
    <x v="3"/>
    <n v="34.271999999999998"/>
    <s v="CA-2015-130729"/>
    <n v="1"/>
    <n v="3"/>
    <n v="0.2"/>
    <n v="11.138399999999999"/>
    <n v="0.46881743173671325"/>
  </r>
  <r>
    <x v="241"/>
    <x v="9"/>
    <s v="OFF-FA-10002763"/>
    <x v="0"/>
    <x v="7"/>
    <n v="11.850000000000001"/>
    <s v="CA-2015-113047"/>
    <n v="1"/>
    <n v="3"/>
    <n v="0"/>
    <n v="3.7919999999999994"/>
    <n v="0.51168203684699509"/>
  </r>
  <r>
    <x v="241"/>
    <x v="16"/>
    <s v="OFF-PA-10000788"/>
    <x v="0"/>
    <x v="0"/>
    <n v="10.368000000000002"/>
    <s v="CA-2015-108707"/>
    <n v="1"/>
    <n v="2"/>
    <n v="0.2"/>
    <n v="3.6288"/>
    <n v="0.43613829632717294"/>
  </r>
  <r>
    <x v="242"/>
    <x v="2"/>
    <s v="TEC-AC-10001553"/>
    <x v="2"/>
    <x v="9"/>
    <n v="40.775999999999996"/>
    <s v="CA-2015-139542"/>
    <n v="1"/>
    <n v="3"/>
    <n v="0.2"/>
    <n v="0.50970000000000049"/>
    <n v="0.52062335344040378"/>
  </r>
  <r>
    <x v="242"/>
    <x v="4"/>
    <s v="OFF-BI-10002353"/>
    <x v="0"/>
    <x v="3"/>
    <n v="49.408000000000001"/>
    <s v="US-2015-158400"/>
    <n v="1"/>
    <n v="4"/>
    <n v="0.2"/>
    <n v="18.527999999999999"/>
    <n v="0.46881743173671325"/>
  </r>
  <r>
    <x v="242"/>
    <x v="2"/>
    <s v="OFF-BI-10000309"/>
    <x v="0"/>
    <x v="3"/>
    <n v="13.698000000000002"/>
    <s v="CA-2015-139542"/>
    <n v="0"/>
    <n v="3"/>
    <n v="0.7"/>
    <n v="-9.5885999999999996"/>
    <n v="0.46881743173671325"/>
  </r>
  <r>
    <x v="243"/>
    <x v="22"/>
    <s v="TEC-PH-10000526"/>
    <x v="2"/>
    <x v="6"/>
    <n v="383.96000000000004"/>
    <s v="CA-2015-162278"/>
    <n v="1"/>
    <n v="5"/>
    <n v="0.2"/>
    <n v="38.396000000000015"/>
    <n v="0.41105220110552465"/>
  </r>
  <r>
    <x v="243"/>
    <x v="22"/>
    <s v="FUR-FU-10000448"/>
    <x v="1"/>
    <x v="8"/>
    <n v="63.92"/>
    <s v="CA-2015-162278"/>
    <n v="0"/>
    <n v="4"/>
    <n v="0"/>
    <n v="3.195999999999998"/>
    <n v="0.4595170286641902"/>
  </r>
  <r>
    <x v="244"/>
    <x v="25"/>
    <s v="OFF-PA-10000349"/>
    <x v="0"/>
    <x v="0"/>
    <n v="11.952000000000002"/>
    <s v="CA-2015-148285"/>
    <n v="1"/>
    <n v="3"/>
    <n v="0.2"/>
    <n v="4.0338000000000003"/>
    <n v="0.43613829632717294"/>
  </r>
  <r>
    <x v="244"/>
    <x v="25"/>
    <s v="OFF-PA-10001166"/>
    <x v="0"/>
    <x v="0"/>
    <n v="10.368000000000002"/>
    <s v="CA-2015-148285"/>
    <n v="0"/>
    <n v="2"/>
    <n v="0.2"/>
    <n v="3.6288"/>
    <n v="0.43613829632717294"/>
  </r>
  <r>
    <x v="245"/>
    <x v="4"/>
    <s v="FUR-BO-10001337"/>
    <x v="1"/>
    <x v="10"/>
    <n v="616.99800000000005"/>
    <s v="CA-2015-101931"/>
    <n v="1"/>
    <n v="6"/>
    <n v="0.15"/>
    <n v="-36.293999999999997"/>
    <n v="0.5176847302647779"/>
  </r>
  <r>
    <x v="245"/>
    <x v="4"/>
    <s v="OFF-SU-10000646"/>
    <x v="0"/>
    <x v="14"/>
    <n v="480.74"/>
    <s v="CA-2015-101931"/>
    <n v="0"/>
    <n v="2"/>
    <n v="0"/>
    <n v="14.422200000000032"/>
    <n v="0.53938093436526824"/>
  </r>
  <r>
    <x v="245"/>
    <x v="42"/>
    <s v="TEC-PH-10001336"/>
    <x v="2"/>
    <x v="6"/>
    <n v="257.98"/>
    <s v="CA-2015-107769"/>
    <n v="1"/>
    <n v="2"/>
    <n v="0"/>
    <n v="74.8142"/>
    <n v="0.41105220110552465"/>
  </r>
  <r>
    <x v="245"/>
    <x v="4"/>
    <s v="OFF-ST-10003442"/>
    <x v="0"/>
    <x v="1"/>
    <n v="141.4"/>
    <s v="CA-2015-101931"/>
    <n v="0"/>
    <n v="5"/>
    <n v="0"/>
    <n v="38.177999999999997"/>
    <n v="0.44610841445725197"/>
  </r>
  <r>
    <x v="245"/>
    <x v="4"/>
    <s v="OFF-BI-10004140"/>
    <x v="0"/>
    <x v="3"/>
    <n v="7.1840000000000011"/>
    <s v="CA-2015-101931"/>
    <n v="0"/>
    <n v="2"/>
    <n v="0.2"/>
    <n v="2.2449999999999992"/>
    <n v="0.46881743173671325"/>
  </r>
  <r>
    <x v="245"/>
    <x v="4"/>
    <s v="OFF-SU-10002301"/>
    <x v="0"/>
    <x v="14"/>
    <n v="6.28"/>
    <s v="CA-2015-101931"/>
    <n v="0"/>
    <n v="2"/>
    <n v="0"/>
    <n v="6.2800000000000189E-2"/>
    <n v="0.53938093436526824"/>
  </r>
  <r>
    <x v="246"/>
    <x v="1"/>
    <s v="TEC-PH-10001363"/>
    <x v="2"/>
    <x v="6"/>
    <n v="2735.9520000000002"/>
    <s v="CA-2015-154627"/>
    <n v="1"/>
    <n v="6"/>
    <n v="0.2"/>
    <n v="341.99399999999969"/>
    <n v="0.41105220110552465"/>
  </r>
  <r>
    <x v="246"/>
    <x v="18"/>
    <s v="TEC-AC-10003433"/>
    <x v="2"/>
    <x v="9"/>
    <n v="1.98"/>
    <s v="CA-2015-166590"/>
    <n v="1"/>
    <n v="2"/>
    <n v="0"/>
    <n v="0.89100000000000001"/>
    <n v="0.52062335344040378"/>
  </r>
  <r>
    <x v="246"/>
    <x v="18"/>
    <s v="OFF-PA-10000482"/>
    <x v="0"/>
    <x v="0"/>
    <n v="75.88"/>
    <s v="CA-2015-166590"/>
    <n v="0"/>
    <n v="2"/>
    <n v="0"/>
    <n v="35.663599999999995"/>
    <n v="0.43613829632717294"/>
  </r>
  <r>
    <x v="247"/>
    <x v="43"/>
    <s v="FUR-CH-10002320"/>
    <x v="1"/>
    <x v="5"/>
    <n v="1604.9"/>
    <s v="CA-2015-145387"/>
    <n v="1"/>
    <n v="5"/>
    <n v="0"/>
    <n v="481.46999999999991"/>
    <n v="0.46529189879902266"/>
  </r>
  <r>
    <x v="247"/>
    <x v="10"/>
    <s v="FUR-TA-10003954"/>
    <x v="1"/>
    <x v="13"/>
    <n v="1421.664"/>
    <s v="CA-2015-108609"/>
    <n v="1"/>
    <n v="8"/>
    <n v="0.4"/>
    <n v="-734.52639999999997"/>
    <n v="0.55975208308209756"/>
  </r>
  <r>
    <x v="247"/>
    <x v="12"/>
    <s v="TEC-PH-10000486"/>
    <x v="2"/>
    <x v="6"/>
    <n v="742.33600000000001"/>
    <s v="US-2015-167262"/>
    <n v="1"/>
    <n v="8"/>
    <n v="0.2"/>
    <n v="83.512799999999913"/>
    <n v="0.41105220110552465"/>
  </r>
  <r>
    <x v="247"/>
    <x v="4"/>
    <s v="OFF-ST-10001963"/>
    <x v="0"/>
    <x v="1"/>
    <n v="405.64"/>
    <s v="CA-2015-106439"/>
    <n v="1"/>
    <n v="4"/>
    <n v="0"/>
    <n v="12.169199999999989"/>
    <n v="0.44610841445725197"/>
  </r>
  <r>
    <x v="247"/>
    <x v="4"/>
    <s v="TEC-AC-10004568"/>
    <x v="2"/>
    <x v="9"/>
    <n v="251.91"/>
    <s v="CA-2015-106439"/>
    <n v="0"/>
    <n v="9"/>
    <n v="0"/>
    <n v="47.862899999999982"/>
    <n v="0.52062335344040378"/>
  </r>
  <r>
    <x v="247"/>
    <x v="43"/>
    <s v="FUR-TA-10003238"/>
    <x v="1"/>
    <x v="13"/>
    <n v="385.68599999999998"/>
    <s v="CA-2015-145387"/>
    <n v="0"/>
    <n v="1"/>
    <n v="0.3"/>
    <n v="-60.607800000000026"/>
    <n v="0.55975208308209756"/>
  </r>
  <r>
    <x v="247"/>
    <x v="4"/>
    <s v="FUR-CH-10003833"/>
    <x v="1"/>
    <x v="5"/>
    <n v="146.352"/>
    <s v="CA-2015-106439"/>
    <n v="0"/>
    <n v="3"/>
    <n v="0.2"/>
    <n v="-9.1470000000000056"/>
    <n v="0.46529189879902266"/>
  </r>
  <r>
    <x v="247"/>
    <x v="4"/>
    <s v="OFF-ST-10003996"/>
    <x v="0"/>
    <x v="1"/>
    <n v="80.3"/>
    <s v="CA-2015-106439"/>
    <n v="0"/>
    <n v="5"/>
    <n v="0"/>
    <n v="20.877999999999997"/>
    <n v="0.44610841445725197"/>
  </r>
  <r>
    <x v="247"/>
    <x v="4"/>
    <s v="TEC-PH-10003092"/>
    <x v="2"/>
    <x v="6"/>
    <n v="73.584000000000003"/>
    <s v="US-2015-120313"/>
    <n v="1"/>
    <n v="2"/>
    <n v="0.2"/>
    <n v="8.2781999999999982"/>
    <n v="0.41105220110552465"/>
  </r>
  <r>
    <x v="247"/>
    <x v="4"/>
    <s v="OFF-PA-10000477"/>
    <x v="0"/>
    <x v="0"/>
    <n v="64.740000000000009"/>
    <s v="CA-2015-106439"/>
    <n v="0"/>
    <n v="13"/>
    <n v="0"/>
    <n v="30.427800000000005"/>
    <n v="0.43613829632717294"/>
  </r>
  <r>
    <x v="247"/>
    <x v="43"/>
    <s v="OFF-AR-10001683"/>
    <x v="0"/>
    <x v="4"/>
    <n v="49.25"/>
    <s v="CA-2015-145387"/>
    <n v="0"/>
    <n v="5"/>
    <n v="0"/>
    <n v="18.715000000000003"/>
    <n v="0.45632477063632687"/>
  </r>
  <r>
    <x v="247"/>
    <x v="43"/>
    <s v="OFF-BI-10004001"/>
    <x v="0"/>
    <x v="3"/>
    <n v="34.08"/>
    <s v="CA-2015-145387"/>
    <n v="0"/>
    <n v="2"/>
    <n v="0"/>
    <n v="15.676799999999997"/>
    <n v="0.46881743173671325"/>
  </r>
  <r>
    <x v="247"/>
    <x v="4"/>
    <s v="OFF-BI-10004209"/>
    <x v="0"/>
    <x v="3"/>
    <n v="19.295999999999999"/>
    <s v="CA-2015-106439"/>
    <n v="0"/>
    <n v="3"/>
    <n v="0.2"/>
    <n v="6.0299999999999994"/>
    <n v="0.46881743173671325"/>
  </r>
  <r>
    <x v="247"/>
    <x v="43"/>
    <s v="FUR-FU-10000023"/>
    <x v="1"/>
    <x v="8"/>
    <n v="17.669999999999998"/>
    <s v="CA-2015-145387"/>
    <n v="0"/>
    <n v="3"/>
    <n v="0"/>
    <n v="7.7748000000000008"/>
    <n v="0.4595170286641902"/>
  </r>
  <r>
    <x v="247"/>
    <x v="4"/>
    <s v="OFF-BI-10002571"/>
    <x v="0"/>
    <x v="3"/>
    <n v="15.968000000000002"/>
    <s v="CA-2015-106439"/>
    <n v="0"/>
    <n v="2"/>
    <n v="0.2"/>
    <n v="5.3891999999999989"/>
    <n v="0.46881743173671325"/>
  </r>
  <r>
    <x v="247"/>
    <x v="43"/>
    <s v="FUR-FU-10002364"/>
    <x v="1"/>
    <x v="8"/>
    <n v="14.76"/>
    <s v="CA-2015-145387"/>
    <n v="0"/>
    <n v="2"/>
    <n v="0"/>
    <n v="4.2803999999999984"/>
    <n v="0.4595170286641902"/>
  </r>
  <r>
    <x v="247"/>
    <x v="4"/>
    <s v="OFF-AR-10001419"/>
    <x v="0"/>
    <x v="4"/>
    <n v="12.39"/>
    <s v="CA-2015-106439"/>
    <n v="0"/>
    <n v="3"/>
    <n v="0"/>
    <n v="3.7169999999999996"/>
    <n v="0.45632477063632687"/>
  </r>
  <r>
    <x v="247"/>
    <x v="4"/>
    <s v="OFF-FA-10002975"/>
    <x v="0"/>
    <x v="7"/>
    <n v="11.34"/>
    <s v="CA-2015-106439"/>
    <n v="0"/>
    <n v="3"/>
    <n v="0"/>
    <n v="5.2164000000000001"/>
    <n v="0.51168203684699509"/>
  </r>
  <r>
    <x v="247"/>
    <x v="43"/>
    <s v="OFF-PA-10002195"/>
    <x v="0"/>
    <x v="0"/>
    <n v="10.16"/>
    <s v="CA-2015-145387"/>
    <n v="0"/>
    <n v="2"/>
    <n v="0"/>
    <n v="4.7751999999999999"/>
    <n v="0.43613829632717294"/>
  </r>
  <r>
    <x v="248"/>
    <x v="26"/>
    <s v="TEC-PH-10001795"/>
    <x v="2"/>
    <x v="6"/>
    <n v="1983.9680000000001"/>
    <s v="CA-2015-134313"/>
    <n v="1"/>
    <n v="4"/>
    <n v="0.2"/>
    <n v="247.99599999999981"/>
    <n v="0.41105220110552465"/>
  </r>
  <r>
    <x v="248"/>
    <x v="25"/>
    <s v="TEC-PH-10004434"/>
    <x v="2"/>
    <x v="6"/>
    <n v="978.83999999999992"/>
    <s v="CA-2015-102673"/>
    <n v="1"/>
    <n v="9"/>
    <n v="0.2"/>
    <n v="110.1194999999999"/>
    <n v="0.41105220110552465"/>
  </r>
  <r>
    <x v="248"/>
    <x v="20"/>
    <s v="OFF-AP-10002518"/>
    <x v="0"/>
    <x v="12"/>
    <n v="533.93999999999994"/>
    <s v="US-2015-137155"/>
    <n v="1"/>
    <n v="3"/>
    <n v="0"/>
    <n v="154.84259999999995"/>
    <n v="0.49507917887403441"/>
  </r>
  <r>
    <x v="248"/>
    <x v="11"/>
    <s v="OFF-ST-10001128"/>
    <x v="0"/>
    <x v="1"/>
    <n v="443.92"/>
    <s v="CA-2015-148915"/>
    <n v="1"/>
    <n v="5"/>
    <n v="0.2"/>
    <n v="-94.33299999999997"/>
    <n v="0.44610841445725197"/>
  </r>
  <r>
    <x v="248"/>
    <x v="20"/>
    <s v="OFF-PA-10000806"/>
    <x v="0"/>
    <x v="0"/>
    <n v="167.94"/>
    <s v="US-2015-137155"/>
    <n v="0"/>
    <n v="3"/>
    <n v="0"/>
    <n v="82.290599999999998"/>
    <n v="0.43613829632717294"/>
  </r>
  <r>
    <x v="248"/>
    <x v="11"/>
    <s v="TEC-PH-10000673"/>
    <x v="2"/>
    <x v="6"/>
    <n v="155.976"/>
    <s v="CA-2015-148915"/>
    <n v="0"/>
    <n v="3"/>
    <n v="0.2"/>
    <n v="54.5916"/>
    <n v="0.41105220110552465"/>
  </r>
  <r>
    <x v="248"/>
    <x v="23"/>
    <s v="OFF-AP-10004708"/>
    <x v="0"/>
    <x v="12"/>
    <n v="76.12"/>
    <s v="CA-2015-139423"/>
    <n v="1"/>
    <n v="2"/>
    <n v="0"/>
    <n v="22.074799999999996"/>
    <n v="0.49507917887403441"/>
  </r>
  <r>
    <x v="248"/>
    <x v="3"/>
    <s v="OFF-ST-10000464"/>
    <x v="0"/>
    <x v="1"/>
    <n v="69.52"/>
    <s v="CA-2015-152562"/>
    <n v="1"/>
    <n v="2"/>
    <n v="0"/>
    <n v="19.465600000000002"/>
    <n v="0.44610841445725197"/>
  </r>
  <r>
    <x v="248"/>
    <x v="10"/>
    <s v="FUR-FU-10002253"/>
    <x v="1"/>
    <x v="8"/>
    <n v="68.703999999999994"/>
    <s v="CA-2015-114195"/>
    <n v="1"/>
    <n v="2"/>
    <n v="0.2"/>
    <n v="16.317200000000003"/>
    <n v="0.4595170286641902"/>
  </r>
  <r>
    <x v="248"/>
    <x v="25"/>
    <s v="OFF-LA-10001771"/>
    <x v="0"/>
    <x v="2"/>
    <n v="47.808000000000007"/>
    <s v="CA-2015-102673"/>
    <n v="0"/>
    <n v="12"/>
    <n v="0.2"/>
    <n v="15.537599999999998"/>
    <n v="0.4647369236065339"/>
  </r>
  <r>
    <x v="248"/>
    <x v="4"/>
    <s v="OFF-LA-10003498"/>
    <x v="0"/>
    <x v="2"/>
    <n v="44.400000000000006"/>
    <s v="CA-2015-168305"/>
    <n v="1"/>
    <n v="3"/>
    <n v="0"/>
    <n v="22.200000000000003"/>
    <n v="0.4647369236065339"/>
  </r>
  <r>
    <x v="248"/>
    <x v="26"/>
    <s v="OFF-AR-10001897"/>
    <x v="0"/>
    <x v="4"/>
    <n v="43.176000000000002"/>
    <s v="CA-2015-134313"/>
    <n v="0"/>
    <n v="3"/>
    <n v="0.2"/>
    <n v="4.3176000000000005"/>
    <n v="0.45632477063632687"/>
  </r>
  <r>
    <x v="248"/>
    <x v="20"/>
    <s v="FUR-FU-10003142"/>
    <x v="1"/>
    <x v="8"/>
    <n v="31.68"/>
    <s v="US-2015-137155"/>
    <n v="0"/>
    <n v="6"/>
    <n v="0"/>
    <n v="9.8207999999999984"/>
    <n v="0.4595170286641902"/>
  </r>
  <r>
    <x v="248"/>
    <x v="10"/>
    <s v="OFF-BI-10001658"/>
    <x v="0"/>
    <x v="3"/>
    <n v="22.428000000000004"/>
    <s v="CA-2015-114195"/>
    <n v="0"/>
    <n v="3"/>
    <n v="0.7"/>
    <n v="-17.942399999999992"/>
    <n v="0.46881743173671325"/>
  </r>
  <r>
    <x v="248"/>
    <x v="4"/>
    <s v="OFF-PA-10004947"/>
    <x v="0"/>
    <x v="0"/>
    <n v="21.400000000000002"/>
    <s v="CA-2015-168305"/>
    <n v="0"/>
    <n v="5"/>
    <n v="0"/>
    <n v="9.629999999999999"/>
    <n v="0.43613829632717294"/>
  </r>
  <r>
    <x v="248"/>
    <x v="1"/>
    <s v="OFF-PA-10000533"/>
    <x v="0"/>
    <x v="0"/>
    <n v="15.696000000000002"/>
    <s v="CA-2015-126907"/>
    <n v="1"/>
    <n v="3"/>
    <n v="0.2"/>
    <n v="5.1011999999999995"/>
    <n v="0.43613829632717294"/>
  </r>
  <r>
    <x v="248"/>
    <x v="25"/>
    <s v="OFF-AR-10000634"/>
    <x v="0"/>
    <x v="4"/>
    <n v="10.272000000000002"/>
    <s v="CA-2015-102673"/>
    <n v="0"/>
    <n v="3"/>
    <n v="0.2"/>
    <n v="0.89880000000000004"/>
    <n v="0.45632477063632687"/>
  </r>
  <r>
    <x v="248"/>
    <x v="25"/>
    <s v="OFF-FA-10003021"/>
    <x v="0"/>
    <x v="7"/>
    <n v="7.52"/>
    <s v="CA-2015-102673"/>
    <n v="0"/>
    <n v="5"/>
    <n v="0.2"/>
    <n v="1.4099999999999997"/>
    <n v="0.51168203684699509"/>
  </r>
  <r>
    <x v="248"/>
    <x v="3"/>
    <s v="OFF-AR-10001919"/>
    <x v="0"/>
    <x v="4"/>
    <n v="5.64"/>
    <s v="CA-2015-152562"/>
    <n v="0"/>
    <n v="3"/>
    <n v="0"/>
    <n v="1.6355999999999997"/>
    <n v="0.45632477063632687"/>
  </r>
  <r>
    <x v="248"/>
    <x v="10"/>
    <s v="OFF-BI-10000494"/>
    <x v="0"/>
    <x v="3"/>
    <n v="3.1320000000000001"/>
    <s v="CA-2015-114195"/>
    <n v="0"/>
    <n v="2"/>
    <n v="0.7"/>
    <n v="-2.6099999999999994"/>
    <n v="0.46881743173671325"/>
  </r>
  <r>
    <x v="249"/>
    <x v="10"/>
    <s v="TEC-PH-10001299"/>
    <x v="2"/>
    <x v="6"/>
    <n v="539.96399999999994"/>
    <s v="CA-2015-129147"/>
    <n v="1"/>
    <n v="6"/>
    <n v="0.4"/>
    <n v="-107.99280000000002"/>
    <n v="0.41105220110552465"/>
  </r>
  <r>
    <x v="249"/>
    <x v="16"/>
    <s v="TEC-AC-10004171"/>
    <x v="2"/>
    <x v="9"/>
    <n v="799.92000000000007"/>
    <s v="CA-2015-120670"/>
    <n v="1"/>
    <n v="10"/>
    <n v="0.2"/>
    <n v="239.976"/>
    <n v="0.52062335344040378"/>
  </r>
  <r>
    <x v="249"/>
    <x v="22"/>
    <s v="TEC-AC-10000023"/>
    <x v="2"/>
    <x v="9"/>
    <n v="41.94"/>
    <s v="CA-2015-134726"/>
    <n v="1"/>
    <n v="2"/>
    <n v="0"/>
    <n v="15.098399999999998"/>
    <n v="0.52062335344040378"/>
  </r>
  <r>
    <x v="249"/>
    <x v="4"/>
    <s v="OFF-ST-10003208"/>
    <x v="0"/>
    <x v="1"/>
    <n v="362.92"/>
    <s v="CA-2015-115889"/>
    <n v="1"/>
    <n v="2"/>
    <n v="0"/>
    <n v="105.24679999999995"/>
    <n v="0.44610841445725197"/>
  </r>
  <r>
    <x v="249"/>
    <x v="20"/>
    <s v="FUR-FU-10004018"/>
    <x v="1"/>
    <x v="8"/>
    <n v="89.34"/>
    <s v="CA-2015-107454"/>
    <n v="1"/>
    <n v="6"/>
    <n v="0"/>
    <n v="24.121800000000004"/>
    <n v="0.4595170286641902"/>
  </r>
  <r>
    <x v="249"/>
    <x v="0"/>
    <s v="TEC-PH-10002923"/>
    <x v="2"/>
    <x v="6"/>
    <n v="88.77600000000001"/>
    <s v="CA-2015-148782"/>
    <n v="1"/>
    <n v="3"/>
    <n v="0.2"/>
    <n v="7.7679000000000009"/>
    <n v="0.41105220110552465"/>
  </r>
  <r>
    <x v="249"/>
    <x v="22"/>
    <s v="TEC-PH-10001750"/>
    <x v="2"/>
    <x v="6"/>
    <n v="52.792000000000002"/>
    <s v="CA-2015-134726"/>
    <n v="0"/>
    <n v="1"/>
    <n v="0.2"/>
    <n v="4.6193000000000026"/>
    <n v="0.41105220110552465"/>
  </r>
  <r>
    <x v="249"/>
    <x v="10"/>
    <s v="TEC-PH-10001552"/>
    <x v="2"/>
    <x v="6"/>
    <n v="50.231999999999999"/>
    <s v="CA-2015-129147"/>
    <n v="0"/>
    <n v="7"/>
    <n v="0.4"/>
    <n v="-10.046400000000002"/>
    <n v="0.41105220110552465"/>
  </r>
  <r>
    <x v="249"/>
    <x v="4"/>
    <s v="TEC-PH-10001615"/>
    <x v="2"/>
    <x v="6"/>
    <n v="46.384"/>
    <s v="CA-2015-115889"/>
    <n v="0"/>
    <n v="2"/>
    <n v="0.2"/>
    <n v="5.2181999999999924"/>
    <n v="0.41105220110552465"/>
  </r>
  <r>
    <x v="249"/>
    <x v="20"/>
    <s v="OFF-LA-10001569"/>
    <x v="0"/>
    <x v="2"/>
    <n v="34.86"/>
    <s v="CA-2015-107454"/>
    <n v="0"/>
    <n v="7"/>
    <n v="0"/>
    <n v="16.035599999999999"/>
    <n v="0.4647369236065339"/>
  </r>
  <r>
    <x v="249"/>
    <x v="10"/>
    <s v="OFF-BI-10001098"/>
    <x v="0"/>
    <x v="3"/>
    <n v="19.242000000000001"/>
    <s v="CA-2015-129147"/>
    <n v="0"/>
    <n v="3"/>
    <n v="0.7"/>
    <n v="-13.4694"/>
    <n v="0.46881743173671325"/>
  </r>
  <r>
    <x v="250"/>
    <x v="25"/>
    <s v="FUR-TA-10001768"/>
    <x v="1"/>
    <x v="13"/>
    <n v="945.03600000000006"/>
    <s v="CA-2015-165764"/>
    <n v="1"/>
    <n v="6"/>
    <n v="0.4"/>
    <n v="-299.26140000000009"/>
    <n v="0.55975208308209756"/>
  </r>
  <r>
    <x v="250"/>
    <x v="20"/>
    <s v="TEC-PH-10000984"/>
    <x v="2"/>
    <x v="6"/>
    <n v="783.96"/>
    <s v="CA-2015-121573"/>
    <n v="1"/>
    <n v="4"/>
    <n v="0"/>
    <n v="219.50880000000006"/>
    <n v="0.41105220110552465"/>
  </r>
  <r>
    <x v="250"/>
    <x v="25"/>
    <s v="FUR-FU-10001468"/>
    <x v="1"/>
    <x v="8"/>
    <n v="410.35199999999998"/>
    <s v="CA-2015-165764"/>
    <n v="0"/>
    <n v="3"/>
    <n v="0.2"/>
    <n v="-51.29400000000004"/>
    <n v="0.4595170286641902"/>
  </r>
  <r>
    <x v="250"/>
    <x v="40"/>
    <s v="TEC-AC-10003280"/>
    <x v="2"/>
    <x v="9"/>
    <n v="89.97"/>
    <s v="US-2015-124625"/>
    <n v="1"/>
    <n v="3"/>
    <n v="0"/>
    <n v="18.893699999999995"/>
    <n v="0.52062335344040378"/>
  </r>
  <r>
    <x v="250"/>
    <x v="2"/>
    <s v="OFF-SU-10000157"/>
    <x v="0"/>
    <x v="14"/>
    <n v="286.34400000000005"/>
    <s v="CA-2015-137589"/>
    <n v="1"/>
    <n v="3"/>
    <n v="0.2"/>
    <n v="-64.427400000000006"/>
    <n v="0.53938093436526824"/>
  </r>
  <r>
    <x v="250"/>
    <x v="15"/>
    <s v="OFF-PA-10001019"/>
    <x v="0"/>
    <x v="0"/>
    <n v="143.85600000000002"/>
    <s v="CA-2015-146731"/>
    <n v="1"/>
    <n v="9"/>
    <n v="0.2"/>
    <n v="48.551399999999994"/>
    <n v="0.43613829632717294"/>
  </r>
  <r>
    <x v="250"/>
    <x v="20"/>
    <s v="OFF-BI-10000666"/>
    <x v="0"/>
    <x v="3"/>
    <n v="48.896000000000001"/>
    <s v="CA-2015-121573"/>
    <n v="0"/>
    <n v="2"/>
    <n v="0.2"/>
    <n v="18.335999999999999"/>
    <n v="0.46881743173671325"/>
  </r>
  <r>
    <x v="250"/>
    <x v="25"/>
    <s v="OFF-ST-10001558"/>
    <x v="0"/>
    <x v="1"/>
    <n v="25.983999999999998"/>
    <s v="CA-2015-165764"/>
    <n v="0"/>
    <n v="2"/>
    <n v="0.2"/>
    <n v="-1.6239999999999997"/>
    <n v="0.44610841445725197"/>
  </r>
  <r>
    <x v="250"/>
    <x v="25"/>
    <s v="OFF-BI-10002982"/>
    <x v="0"/>
    <x v="3"/>
    <n v="14.301000000000002"/>
    <s v="CA-2015-165764"/>
    <n v="0"/>
    <n v="7"/>
    <n v="0.7"/>
    <n v="-10.487400000000001"/>
    <n v="0.46881743173671325"/>
  </r>
  <r>
    <x v="250"/>
    <x v="37"/>
    <s v="OFF-SU-10002522"/>
    <x v="0"/>
    <x v="14"/>
    <n v="11.64"/>
    <s v="CA-2015-155593"/>
    <n v="1"/>
    <n v="3"/>
    <n v="0"/>
    <n v="3.3755999999999986"/>
    <n v="0.53938093436526824"/>
  </r>
  <r>
    <x v="250"/>
    <x v="20"/>
    <s v="OFF-BI-10003712"/>
    <x v="0"/>
    <x v="3"/>
    <n v="7.8560000000000008"/>
    <s v="CA-2015-121573"/>
    <n v="0"/>
    <n v="2"/>
    <n v="0.2"/>
    <n v="2.8477999999999994"/>
    <n v="0.46881743173671325"/>
  </r>
  <r>
    <x v="250"/>
    <x v="4"/>
    <s v="OFF-AR-10001868"/>
    <x v="0"/>
    <x v="4"/>
    <n v="6.72"/>
    <s v="CA-2015-153619"/>
    <n v="1"/>
    <n v="4"/>
    <n v="0"/>
    <n v="3.36"/>
    <n v="0.45632477063632687"/>
  </r>
  <r>
    <x v="250"/>
    <x v="23"/>
    <s v="OFF-BI-10000546"/>
    <x v="0"/>
    <x v="3"/>
    <n v="5.76"/>
    <s v="CA-2015-119529"/>
    <n v="1"/>
    <n v="2"/>
    <n v="0"/>
    <n v="2.8224"/>
    <n v="0.46881743173671325"/>
  </r>
  <r>
    <x v="250"/>
    <x v="15"/>
    <s v="OFF-PA-10000141"/>
    <x v="0"/>
    <x v="0"/>
    <n v="3.4880000000000004"/>
    <s v="CA-2015-146731"/>
    <n v="0"/>
    <n v="2"/>
    <n v="0.2"/>
    <n v="1.1771999999999998"/>
    <n v="0.43613829632717294"/>
  </r>
  <r>
    <x v="251"/>
    <x v="20"/>
    <s v="TEC-MA-10002927"/>
    <x v="2"/>
    <x v="15"/>
    <n v="3991.98"/>
    <s v="CA-2015-164973"/>
    <n v="1"/>
    <n v="2"/>
    <n v="0"/>
    <n v="1995.99"/>
    <n v="0.5183572270896134"/>
  </r>
  <r>
    <x v="251"/>
    <x v="4"/>
    <s v="TEC-PH-10001079"/>
    <x v="2"/>
    <x v="6"/>
    <n v="666.34400000000005"/>
    <s v="CA-2015-125829"/>
    <n v="1"/>
    <n v="7"/>
    <n v="0.2"/>
    <n v="66.634399999999971"/>
    <n v="0.41105220110552465"/>
  </r>
  <r>
    <x v="251"/>
    <x v="4"/>
    <s v="FUR-TA-10002041"/>
    <x v="1"/>
    <x v="13"/>
    <n v="573.72799999999995"/>
    <s v="CA-2015-125829"/>
    <n v="0"/>
    <n v="4"/>
    <n v="0.2"/>
    <n v="-64.544399999999968"/>
    <n v="0.55975208308209756"/>
  </r>
  <r>
    <x v="251"/>
    <x v="4"/>
    <s v="TEC-MA-10003246"/>
    <x v="2"/>
    <x v="15"/>
    <n v="447.96800000000007"/>
    <s v="CA-2015-125829"/>
    <n v="0"/>
    <n v="4"/>
    <n v="0.2"/>
    <n v="139.98999999999995"/>
    <n v="0.5183572270896134"/>
  </r>
  <r>
    <x v="251"/>
    <x v="20"/>
    <s v="TEC-AC-10000892"/>
    <x v="2"/>
    <x v="9"/>
    <n v="360"/>
    <s v="CA-2015-164973"/>
    <n v="0"/>
    <n v="4"/>
    <n v="0"/>
    <n v="129.6"/>
    <n v="0.52062335344040378"/>
  </r>
  <r>
    <x v="251"/>
    <x v="20"/>
    <s v="TEC-PH-10004093"/>
    <x v="2"/>
    <x v="6"/>
    <n v="275.94"/>
    <s v="CA-2015-164973"/>
    <n v="0"/>
    <n v="6"/>
    <n v="0"/>
    <n v="80.022599999999997"/>
    <n v="0.41105220110552465"/>
  </r>
  <r>
    <x v="251"/>
    <x v="20"/>
    <s v="FUR-CH-10002602"/>
    <x v="1"/>
    <x v="5"/>
    <n v="135.88200000000001"/>
    <s v="CA-2015-164973"/>
    <n v="0"/>
    <n v="1"/>
    <n v="0.1"/>
    <n v="24.156800000000004"/>
    <n v="0.46529189879902266"/>
  </r>
  <r>
    <x v="251"/>
    <x v="25"/>
    <s v="OFF-AP-10004859"/>
    <x v="0"/>
    <x v="12"/>
    <n v="58.240000000000009"/>
    <s v="CA-2015-121286"/>
    <n v="1"/>
    <n v="5"/>
    <n v="0.2"/>
    <n v="5.0960000000000001"/>
    <n v="0.49507917887403441"/>
  </r>
  <r>
    <x v="251"/>
    <x v="20"/>
    <s v="OFF-BI-10000962"/>
    <x v="0"/>
    <x v="3"/>
    <n v="52.064"/>
    <s v="CA-2015-132227"/>
    <n v="1"/>
    <n v="4"/>
    <n v="0.2"/>
    <n v="18.873199999999997"/>
    <n v="0.46881743173671325"/>
  </r>
  <r>
    <x v="251"/>
    <x v="20"/>
    <s v="OFF-ST-10002974"/>
    <x v="0"/>
    <x v="1"/>
    <n v="43.57"/>
    <s v="CA-2015-164973"/>
    <n v="0"/>
    <n v="1"/>
    <n v="0"/>
    <n v="13.070999999999998"/>
    <n v="0.44610841445725197"/>
  </r>
  <r>
    <x v="251"/>
    <x v="4"/>
    <s v="FUR-FU-10004671"/>
    <x v="1"/>
    <x v="8"/>
    <n v="35.340000000000003"/>
    <s v="CA-2015-149244"/>
    <n v="1"/>
    <n v="2"/>
    <n v="0"/>
    <n v="13.429200000000002"/>
    <n v="0.4595170286641902"/>
  </r>
  <r>
    <x v="251"/>
    <x v="4"/>
    <s v="OFF-BI-10001036"/>
    <x v="0"/>
    <x v="3"/>
    <n v="21.936000000000003"/>
    <s v="CA-2015-125829"/>
    <n v="0"/>
    <n v="3"/>
    <n v="0.2"/>
    <n v="8.2259999999999991"/>
    <n v="0.46881743173671325"/>
  </r>
  <r>
    <x v="251"/>
    <x v="4"/>
    <s v="OFF-PA-10000223"/>
    <x v="0"/>
    <x v="0"/>
    <n v="19.440000000000001"/>
    <s v="CA-2015-125829"/>
    <n v="0"/>
    <n v="3"/>
    <n v="0"/>
    <n v="9.3312000000000008"/>
    <n v="0.43613829632717294"/>
  </r>
  <r>
    <x v="251"/>
    <x v="25"/>
    <s v="OFF-FA-10000585"/>
    <x v="0"/>
    <x v="7"/>
    <n v="8.3760000000000012"/>
    <s v="CA-2015-121286"/>
    <n v="0"/>
    <n v="3"/>
    <n v="0.2"/>
    <n v="2.7222"/>
    <n v="0.51168203684699509"/>
  </r>
  <r>
    <x v="251"/>
    <x v="4"/>
    <s v="OFF-AR-10000940"/>
    <x v="0"/>
    <x v="4"/>
    <n v="2.94"/>
    <s v="US-2015-134187"/>
    <n v="1"/>
    <n v="1"/>
    <n v="0"/>
    <n v="0.79380000000000006"/>
    <n v="0.45632477063632687"/>
  </r>
  <r>
    <x v="252"/>
    <x v="2"/>
    <s v="OFF-ST-10003716"/>
    <x v="0"/>
    <x v="1"/>
    <n v="1080.096"/>
    <s v="CA-2015-114251"/>
    <n v="1"/>
    <n v="6"/>
    <n v="0.2"/>
    <n v="-94.508399999999995"/>
    <n v="0.44610841445725197"/>
  </r>
  <r>
    <x v="252"/>
    <x v="2"/>
    <s v="TEC-AC-10004864"/>
    <x v="2"/>
    <x v="9"/>
    <n v="58.415999999999997"/>
    <s v="CA-2015-114251"/>
    <n v="0"/>
    <n v="2"/>
    <n v="0.2"/>
    <n v="16.794600000000003"/>
    <n v="0.52062335344040378"/>
  </r>
  <r>
    <x v="252"/>
    <x v="2"/>
    <s v="TEC-AC-10001101"/>
    <x v="2"/>
    <x v="9"/>
    <n v="51.56"/>
    <s v="CA-2015-114251"/>
    <n v="0"/>
    <n v="5"/>
    <n v="0.2"/>
    <n v="-6.4450000000000021"/>
    <n v="0.52062335344040378"/>
  </r>
  <r>
    <x v="252"/>
    <x v="6"/>
    <s v="TEC-AC-10002550"/>
    <x v="2"/>
    <x v="9"/>
    <n v="47.79"/>
    <s v="CA-2015-133634"/>
    <n v="1"/>
    <n v="3"/>
    <n v="0"/>
    <n v="16.2486"/>
    <n v="0.52062335344040378"/>
  </r>
  <r>
    <x v="252"/>
    <x v="2"/>
    <s v="FUR-FU-10001468"/>
    <x v="1"/>
    <x v="8"/>
    <n v="273.56799999999998"/>
    <s v="CA-2015-114251"/>
    <n v="0"/>
    <n v="2"/>
    <n v="0.2"/>
    <n v="-34.196000000000026"/>
    <n v="0.4595170286641902"/>
  </r>
  <r>
    <x v="252"/>
    <x v="6"/>
    <s v="FUR-CH-10004754"/>
    <x v="1"/>
    <x v="5"/>
    <n v="149.9"/>
    <s v="US-2015-114377"/>
    <n v="1"/>
    <n v="5"/>
    <n v="0"/>
    <n v="40.472999999999999"/>
    <n v="0.46529189879902266"/>
  </r>
  <r>
    <x v="252"/>
    <x v="4"/>
    <s v="FUR-FU-10000320"/>
    <x v="1"/>
    <x v="8"/>
    <n v="20.04"/>
    <s v="CA-2015-109134"/>
    <n v="1"/>
    <n v="6"/>
    <n v="0"/>
    <n v="8.8176000000000023"/>
    <n v="0.4595170286641902"/>
  </r>
  <r>
    <x v="252"/>
    <x v="2"/>
    <s v="OFF-BI-10003684"/>
    <x v="0"/>
    <x v="3"/>
    <n v="13.194000000000001"/>
    <s v="CA-2015-114251"/>
    <n v="0"/>
    <n v="2"/>
    <n v="0.7"/>
    <n v="-8.7959999999999958"/>
    <n v="0.46881743173671325"/>
  </r>
  <r>
    <x v="253"/>
    <x v="5"/>
    <s v="OFF-PA-10000587"/>
    <x v="0"/>
    <x v="0"/>
    <n v="43.68"/>
    <s v="CA-2015-120950"/>
    <n v="1"/>
    <n v="6"/>
    <n v="0"/>
    <n v="20.9664"/>
    <n v="0.43613829632717294"/>
  </r>
  <r>
    <x v="254"/>
    <x v="0"/>
    <s v="FUR-CH-10002758"/>
    <x v="1"/>
    <x v="5"/>
    <n v="683.14399999999989"/>
    <s v="CA-2015-159310"/>
    <n v="1"/>
    <n v="4"/>
    <n v="0.3"/>
    <n v="0"/>
    <n v="0.46529189879902266"/>
  </r>
  <r>
    <x v="254"/>
    <x v="21"/>
    <s v="OFF-AP-10001293"/>
    <x v="0"/>
    <x v="12"/>
    <n v="245.88"/>
    <s v="CA-2015-120278"/>
    <n v="1"/>
    <n v="6"/>
    <n v="0"/>
    <n v="68.846399999999988"/>
    <n v="0.49507917887403441"/>
  </r>
  <r>
    <x v="254"/>
    <x v="4"/>
    <s v="OFF-BI-10003684"/>
    <x v="0"/>
    <x v="3"/>
    <n v="123.14399999999999"/>
    <s v="CA-2015-123323"/>
    <n v="1"/>
    <n v="7"/>
    <n v="0.2"/>
    <n v="46.178999999999988"/>
    <n v="0.46881743173671325"/>
  </r>
  <r>
    <x v="254"/>
    <x v="11"/>
    <s v="OFF-AR-10002240"/>
    <x v="0"/>
    <x v="4"/>
    <n v="120.76800000000001"/>
    <s v="US-2015-139640"/>
    <n v="1"/>
    <n v="4"/>
    <n v="0.2"/>
    <n v="9.0575999999999972"/>
    <n v="0.45632477063632687"/>
  </r>
  <r>
    <x v="254"/>
    <x v="0"/>
    <s v="OFF-EN-10004773"/>
    <x v="0"/>
    <x v="11"/>
    <n v="74.352000000000004"/>
    <s v="CA-2015-123498"/>
    <n v="1"/>
    <n v="3"/>
    <n v="0.2"/>
    <n v="26.952599999999997"/>
    <n v="0.44424167803735209"/>
  </r>
  <r>
    <x v="254"/>
    <x v="0"/>
    <s v="OFF-SU-10004115"/>
    <x v="0"/>
    <x v="14"/>
    <n v="40.711999999999996"/>
    <s v="CA-2015-159310"/>
    <n v="0"/>
    <n v="7"/>
    <n v="0.2"/>
    <n v="3.5623000000000022"/>
    <n v="0.53938093436526824"/>
  </r>
  <r>
    <x v="254"/>
    <x v="21"/>
    <s v="OFF-ST-10004258"/>
    <x v="0"/>
    <x v="1"/>
    <n v="36.630000000000003"/>
    <s v="CA-2015-120278"/>
    <n v="0"/>
    <n v="3"/>
    <n v="0"/>
    <n v="9.8901000000000039"/>
    <n v="0.44610841445725197"/>
  </r>
  <r>
    <x v="254"/>
    <x v="20"/>
    <s v="OFF-PA-10000246"/>
    <x v="0"/>
    <x v="0"/>
    <n v="30.18"/>
    <s v="CA-2015-146990"/>
    <n v="1"/>
    <n v="3"/>
    <n v="0"/>
    <n v="13.8828"/>
    <n v="0.43613829632717294"/>
  </r>
  <r>
    <x v="254"/>
    <x v="0"/>
    <s v="OFF-BI-10000632"/>
    <x v="0"/>
    <x v="3"/>
    <n v="26.045999999999992"/>
    <s v="CA-2015-123498"/>
    <n v="0"/>
    <n v="3"/>
    <n v="0.8"/>
    <n v="-44.278199999999998"/>
    <n v="0.46881743173671325"/>
  </r>
  <r>
    <x v="254"/>
    <x v="11"/>
    <s v="OFF-PA-10000304"/>
    <x v="0"/>
    <x v="0"/>
    <n v="25.920000000000005"/>
    <s v="US-2015-139640"/>
    <n v="0"/>
    <n v="5"/>
    <n v="0.2"/>
    <n v="9.0719999999999992"/>
    <n v="0.43613829632717294"/>
  </r>
  <r>
    <x v="254"/>
    <x v="21"/>
    <s v="OFF-ST-10002214"/>
    <x v="0"/>
    <x v="1"/>
    <n v="22.58"/>
    <s v="CA-2015-120278"/>
    <n v="0"/>
    <n v="2"/>
    <n v="0"/>
    <n v="5.8707999999999991"/>
    <n v="0.44610841445725197"/>
  </r>
  <r>
    <x v="254"/>
    <x v="21"/>
    <s v="OFF-BI-10004970"/>
    <x v="0"/>
    <x v="3"/>
    <n v="12.39"/>
    <s v="CA-2015-120278"/>
    <n v="0"/>
    <n v="3"/>
    <n v="0"/>
    <n v="5.8232999999999997"/>
    <n v="0.46881743173671325"/>
  </r>
  <r>
    <x v="254"/>
    <x v="20"/>
    <s v="OFF-FA-10000611"/>
    <x v="0"/>
    <x v="7"/>
    <n v="5.92"/>
    <s v="CA-2015-146990"/>
    <n v="0"/>
    <n v="4"/>
    <n v="0"/>
    <n v="2.8415999999999997"/>
    <n v="0.51168203684699509"/>
  </r>
  <r>
    <x v="254"/>
    <x v="0"/>
    <s v="OFF-BI-10000201"/>
    <x v="0"/>
    <x v="3"/>
    <n v="1.4759999999999995"/>
    <s v="CA-2015-159310"/>
    <n v="0"/>
    <n v="3"/>
    <n v="0.8"/>
    <n v="-2.214"/>
    <n v="0.46881743173671325"/>
  </r>
  <r>
    <x v="255"/>
    <x v="4"/>
    <s v="TEC-PH-10004447"/>
    <x v="2"/>
    <x v="6"/>
    <n v="333.57600000000002"/>
    <s v="US-2015-126340"/>
    <n v="1"/>
    <n v="3"/>
    <n v="0.2"/>
    <n v="25.018199999999993"/>
    <n v="0.41105220110552465"/>
  </r>
  <r>
    <x v="256"/>
    <x v="4"/>
    <s v="TEC-PH-10002680"/>
    <x v="2"/>
    <x v="6"/>
    <n v="703.96800000000007"/>
    <s v="CA-2015-144666"/>
    <n v="1"/>
    <n v="4"/>
    <n v="0.2"/>
    <n v="87.995999999999924"/>
    <n v="0.41105220110552465"/>
  </r>
  <r>
    <x v="256"/>
    <x v="4"/>
    <s v="OFF-ST-10002743"/>
    <x v="0"/>
    <x v="1"/>
    <n v="340.92"/>
    <s v="CA-2015-144666"/>
    <n v="0"/>
    <n v="3"/>
    <n v="0"/>
    <n v="3.4091999999999842"/>
    <n v="0.44610841445725197"/>
  </r>
  <r>
    <x v="256"/>
    <x v="4"/>
    <s v="FUR-BO-10001601"/>
    <x v="1"/>
    <x v="10"/>
    <n v="222.66599999999997"/>
    <s v="CA-2015-144666"/>
    <n v="0"/>
    <n v="2"/>
    <n v="0.15"/>
    <n v="10.478399999999979"/>
    <n v="0.5176847302647779"/>
  </r>
  <r>
    <x v="256"/>
    <x v="4"/>
    <s v="OFF-PA-10003465"/>
    <x v="0"/>
    <x v="0"/>
    <n v="94.85"/>
    <s v="CA-2015-144666"/>
    <n v="0"/>
    <n v="5"/>
    <n v="0"/>
    <n v="45.527999999999992"/>
    <n v="0.43613829632717294"/>
  </r>
  <r>
    <x v="256"/>
    <x v="4"/>
    <s v="OFF-ST-10001321"/>
    <x v="0"/>
    <x v="1"/>
    <n v="92.52"/>
    <s v="CA-2015-144666"/>
    <n v="0"/>
    <n v="6"/>
    <n v="0"/>
    <n v="24.980400000000007"/>
    <n v="0.44610841445725197"/>
  </r>
  <r>
    <x v="256"/>
    <x v="4"/>
    <s v="OFF-PA-10001509"/>
    <x v="0"/>
    <x v="0"/>
    <n v="62.649999999999991"/>
    <s v="CA-2015-144666"/>
    <n v="0"/>
    <n v="7"/>
    <n v="0"/>
    <n v="28.818999999999996"/>
    <n v="0.43613829632717294"/>
  </r>
  <r>
    <x v="256"/>
    <x v="20"/>
    <s v="FUR-FU-10004091"/>
    <x v="1"/>
    <x v="8"/>
    <n v="56.52"/>
    <s v="CA-2015-103219"/>
    <n v="1"/>
    <n v="9"/>
    <n v="0"/>
    <n v="21.477600000000002"/>
    <n v="0.4595170286641902"/>
  </r>
  <r>
    <x v="257"/>
    <x v="4"/>
    <s v="TEC-PH-10002103"/>
    <x v="2"/>
    <x v="6"/>
    <n v="601.53599999999994"/>
    <s v="CA-2015-158372"/>
    <n v="1"/>
    <n v="8"/>
    <n v="0.2"/>
    <n v="60.153600000000012"/>
    <n v="0.41105220110552465"/>
  </r>
  <r>
    <x v="257"/>
    <x v="14"/>
    <s v="FUR-CH-10004997"/>
    <x v="1"/>
    <x v="5"/>
    <n v="563.93999999999994"/>
    <s v="CA-2015-121006"/>
    <n v="1"/>
    <n v="3"/>
    <n v="0"/>
    <n v="112.78800000000001"/>
    <n v="0.46529189879902266"/>
  </r>
  <r>
    <x v="257"/>
    <x v="14"/>
    <s v="OFF-ST-10001490"/>
    <x v="0"/>
    <x v="1"/>
    <n v="535.41"/>
    <s v="CA-2015-121006"/>
    <n v="0"/>
    <n v="3"/>
    <n v="0"/>
    <n v="160.62299999999993"/>
    <n v="0.44610841445725197"/>
  </r>
  <r>
    <x v="257"/>
    <x v="4"/>
    <s v="TEC-AC-10004209"/>
    <x v="2"/>
    <x v="9"/>
    <n v="10.99"/>
    <s v="CA-2015-158372"/>
    <n v="0"/>
    <n v="1"/>
    <n v="0"/>
    <n v="4.2861000000000002"/>
    <n v="0.52062335344040378"/>
  </r>
  <r>
    <x v="257"/>
    <x v="14"/>
    <s v="OFF-ST-10004950"/>
    <x v="0"/>
    <x v="1"/>
    <n v="62.94"/>
    <s v="CA-2015-121006"/>
    <n v="0"/>
    <n v="3"/>
    <n v="0"/>
    <n v="11.958600000000001"/>
    <n v="0.44610841445725197"/>
  </r>
  <r>
    <x v="257"/>
    <x v="4"/>
    <s v="OFF-PA-10002137"/>
    <x v="0"/>
    <x v="0"/>
    <n v="62.24"/>
    <s v="CA-2015-158372"/>
    <n v="0"/>
    <n v="8"/>
    <n v="0"/>
    <n v="28.007999999999996"/>
    <n v="0.43613829632717294"/>
  </r>
  <r>
    <x v="257"/>
    <x v="4"/>
    <s v="FUR-FU-10001867"/>
    <x v="1"/>
    <x v="8"/>
    <n v="53.2"/>
    <s v="CA-2015-158372"/>
    <n v="0"/>
    <n v="5"/>
    <n v="0"/>
    <n v="14.896000000000003"/>
    <n v="0.4595170286641902"/>
  </r>
  <r>
    <x v="257"/>
    <x v="4"/>
    <s v="FUR-FU-10000397"/>
    <x v="1"/>
    <x v="8"/>
    <n v="39.880000000000003"/>
    <s v="CA-2015-158372"/>
    <n v="0"/>
    <n v="2"/>
    <n v="0"/>
    <n v="11.166400000000003"/>
    <n v="0.4595170286641902"/>
  </r>
  <r>
    <x v="257"/>
    <x v="4"/>
    <s v="OFF-LA-10000407"/>
    <x v="0"/>
    <x v="2"/>
    <n v="39.840000000000003"/>
    <s v="CA-2015-158372"/>
    <n v="0"/>
    <n v="8"/>
    <n v="0"/>
    <n v="18.3264"/>
    <n v="0.4647369236065339"/>
  </r>
  <r>
    <x v="257"/>
    <x v="14"/>
    <s v="OFF-PA-10002479"/>
    <x v="0"/>
    <x v="0"/>
    <n v="15.84"/>
    <s v="CA-2015-121006"/>
    <n v="0"/>
    <n v="3"/>
    <n v="0"/>
    <n v="7.1280000000000001"/>
    <n v="0.43613829632717294"/>
  </r>
  <r>
    <x v="257"/>
    <x v="14"/>
    <s v="OFF-PA-10000130"/>
    <x v="0"/>
    <x v="0"/>
    <n v="12.84"/>
    <s v="CA-2015-121006"/>
    <n v="0"/>
    <n v="3"/>
    <n v="0"/>
    <n v="5.7779999999999987"/>
    <n v="0.43613829632717294"/>
  </r>
  <r>
    <x v="257"/>
    <x v="14"/>
    <s v="OFF-AR-10001149"/>
    <x v="0"/>
    <x v="4"/>
    <n v="3.9"/>
    <s v="CA-2015-121006"/>
    <n v="0"/>
    <n v="2"/>
    <n v="0"/>
    <n v="1.5209999999999999"/>
    <n v="0.45632477063632687"/>
  </r>
  <r>
    <x v="258"/>
    <x v="22"/>
    <s v="OFF-BI-10003527"/>
    <x v="0"/>
    <x v="3"/>
    <n v="2033.5840000000001"/>
    <s v="CA-2015-128524"/>
    <n v="1"/>
    <n v="2"/>
    <n v="0.2"/>
    <n v="762.59400000000005"/>
    <n v="0.46881743173671325"/>
  </r>
  <r>
    <x v="258"/>
    <x v="0"/>
    <s v="OFF-BI-10001359"/>
    <x v="0"/>
    <x v="3"/>
    <n v="896.98999999999978"/>
    <s v="CA-2015-165309"/>
    <n v="1"/>
    <n v="5"/>
    <n v="0.8"/>
    <n v="-1480.0335000000009"/>
    <n v="0.46881743173671325"/>
  </r>
  <r>
    <x v="258"/>
    <x v="1"/>
    <s v="FUR-CH-10003379"/>
    <x v="1"/>
    <x v="5"/>
    <n v="797.94399999999996"/>
    <s v="US-2015-140914"/>
    <n v="1"/>
    <n v="4"/>
    <n v="0.3"/>
    <n v="-56.995999999999981"/>
    <n v="0.46529189879902266"/>
  </r>
  <r>
    <x v="258"/>
    <x v="21"/>
    <s v="OFF-ST-10004186"/>
    <x v="0"/>
    <x v="1"/>
    <n v="665.88"/>
    <s v="CA-2015-105893"/>
    <n v="1"/>
    <n v="6"/>
    <n v="0"/>
    <n v="13.317599999999999"/>
    <n v="0.44610841445725197"/>
  </r>
  <r>
    <x v="258"/>
    <x v="26"/>
    <s v="FUR-CH-10000665"/>
    <x v="1"/>
    <x v="5"/>
    <n v="603.91999999999996"/>
    <s v="CA-2015-163419"/>
    <n v="1"/>
    <n v="5"/>
    <n v="0.2"/>
    <n v="75.489999999999924"/>
    <n v="0.46529189879902266"/>
  </r>
  <r>
    <x v="258"/>
    <x v="4"/>
    <s v="TEC-PH-10001425"/>
    <x v="2"/>
    <x v="6"/>
    <n v="575.928"/>
    <s v="CA-2015-140732"/>
    <n v="1"/>
    <n v="9"/>
    <n v="0.2"/>
    <n v="57.592799999999983"/>
    <n v="0.41105220110552465"/>
  </r>
  <r>
    <x v="258"/>
    <x v="26"/>
    <s v="TEC-PH-10000560"/>
    <x v="2"/>
    <x v="6"/>
    <n v="559.98400000000004"/>
    <s v="CA-2015-163419"/>
    <n v="0"/>
    <n v="2"/>
    <n v="0.2"/>
    <n v="55.998400000000032"/>
    <n v="0.41105220110552465"/>
  </r>
  <r>
    <x v="258"/>
    <x v="2"/>
    <s v="FUR-BO-10002545"/>
    <x v="1"/>
    <x v="10"/>
    <n v="521.96"/>
    <s v="CA-2015-155796"/>
    <n v="1"/>
    <n v="4"/>
    <n v="0.5"/>
    <n v="-250.54079999999999"/>
    <n v="0.5176847302647779"/>
  </r>
  <r>
    <x v="258"/>
    <x v="22"/>
    <s v="TEC-AC-10002718"/>
    <x v="2"/>
    <x v="9"/>
    <n v="102.13"/>
    <s v="CA-2015-128524"/>
    <n v="0"/>
    <n v="7"/>
    <n v="0"/>
    <n v="15.319499999999996"/>
    <n v="0.52062335344040378"/>
  </r>
  <r>
    <x v="258"/>
    <x v="0"/>
    <s v="OFF-PA-10001033"/>
    <x v="0"/>
    <x v="0"/>
    <n v="262.33600000000001"/>
    <s v="CA-2015-165309"/>
    <n v="0"/>
    <n v="8"/>
    <n v="0.2"/>
    <n v="95.096800000000002"/>
    <n v="0.43613829632717294"/>
  </r>
  <r>
    <x v="258"/>
    <x v="0"/>
    <s v="TEC-PH-10004959"/>
    <x v="2"/>
    <x v="6"/>
    <n v="241.17599999999999"/>
    <s v="CA-2015-165309"/>
    <n v="0"/>
    <n v="3"/>
    <n v="0.2"/>
    <n v="15.07350000000001"/>
    <n v="0.41105220110552465"/>
  </r>
  <r>
    <x v="258"/>
    <x v="20"/>
    <s v="OFF-PA-10004039"/>
    <x v="0"/>
    <x v="0"/>
    <n v="223.92"/>
    <s v="US-2015-143287"/>
    <n v="1"/>
    <n v="4"/>
    <n v="0"/>
    <n v="109.7208"/>
    <n v="0.43613829632717294"/>
  </r>
  <r>
    <x v="258"/>
    <x v="0"/>
    <s v="TEC-PH-10003505"/>
    <x v="2"/>
    <x v="6"/>
    <n v="148.47999999999999"/>
    <s v="CA-2015-165309"/>
    <n v="0"/>
    <n v="2"/>
    <n v="0.2"/>
    <n v="16.703999999999986"/>
    <n v="0.41105220110552465"/>
  </r>
  <r>
    <x v="258"/>
    <x v="4"/>
    <s v="OFF-PA-10003625"/>
    <x v="0"/>
    <x v="0"/>
    <n v="123.92"/>
    <s v="CA-2015-140732"/>
    <n v="0"/>
    <n v="4"/>
    <n v="0"/>
    <n v="55.763999999999996"/>
    <n v="0.43613829632717294"/>
  </r>
  <r>
    <x v="258"/>
    <x v="4"/>
    <s v="FUR-CH-10000988"/>
    <x v="1"/>
    <x v="5"/>
    <n v="112.64800000000001"/>
    <s v="CA-2015-105270"/>
    <n v="1"/>
    <n v="1"/>
    <n v="0.2"/>
    <n v="11.264799999999997"/>
    <n v="0.46529189879902266"/>
  </r>
  <r>
    <x v="258"/>
    <x v="0"/>
    <s v="OFF-AR-10003582"/>
    <x v="0"/>
    <x v="4"/>
    <n v="67.56"/>
    <s v="CA-2015-165309"/>
    <n v="0"/>
    <n v="3"/>
    <n v="0.2"/>
    <n v="6.7560000000000038"/>
    <n v="0.45632477063632687"/>
  </r>
  <r>
    <x v="258"/>
    <x v="20"/>
    <s v="OFF-PA-10001776"/>
    <x v="0"/>
    <x v="0"/>
    <n v="46.349999999999994"/>
    <s v="US-2015-143287"/>
    <n v="0"/>
    <n v="5"/>
    <n v="0"/>
    <n v="21.784499999999998"/>
    <n v="0.43613829632717294"/>
  </r>
  <r>
    <x v="258"/>
    <x v="4"/>
    <s v="OFF-AR-10003156"/>
    <x v="0"/>
    <x v="4"/>
    <n v="30.48"/>
    <s v="CA-2015-105270"/>
    <n v="0"/>
    <n v="3"/>
    <n v="0"/>
    <n v="7.9248000000000012"/>
    <n v="0.45632477063632687"/>
  </r>
  <r>
    <x v="258"/>
    <x v="2"/>
    <s v="FUR-FU-10000409"/>
    <x v="1"/>
    <x v="8"/>
    <n v="23.968000000000004"/>
    <s v="CA-2015-155796"/>
    <n v="0"/>
    <n v="2"/>
    <n v="0.2"/>
    <n v="7.7896000000000001"/>
    <n v="0.4595170286641902"/>
  </r>
  <r>
    <x v="258"/>
    <x v="22"/>
    <s v="OFF-AP-10002892"/>
    <x v="0"/>
    <x v="12"/>
    <n v="22.98"/>
    <s v="CA-2015-128524"/>
    <n v="0"/>
    <n v="1"/>
    <n v="0"/>
    <n v="6.8939999999999984"/>
    <n v="0.49507917887403441"/>
  </r>
  <r>
    <x v="258"/>
    <x v="0"/>
    <s v="OFF-PA-10003724"/>
    <x v="0"/>
    <x v="0"/>
    <n v="21.720000000000002"/>
    <s v="CA-2015-165309"/>
    <n v="0"/>
    <n v="5"/>
    <n v="0.2"/>
    <n v="7.8734999999999991"/>
    <n v="0.43613829632717294"/>
  </r>
  <r>
    <x v="258"/>
    <x v="1"/>
    <s v="FUR-FU-10000175"/>
    <x v="1"/>
    <x v="8"/>
    <n v="10.984000000000002"/>
    <s v="US-2015-140914"/>
    <n v="0"/>
    <n v="2"/>
    <n v="0.6"/>
    <n v="-7.9634"/>
    <n v="0.4595170286641902"/>
  </r>
  <r>
    <x v="258"/>
    <x v="4"/>
    <s v="OFF-AP-10001626"/>
    <x v="0"/>
    <x v="12"/>
    <n v="7.78"/>
    <s v="CA-2015-140732"/>
    <n v="0"/>
    <n v="2"/>
    <n v="0"/>
    <n v="2.0228000000000002"/>
    <n v="0.49507917887403441"/>
  </r>
  <r>
    <x v="258"/>
    <x v="20"/>
    <s v="OFF-SU-10001574"/>
    <x v="0"/>
    <x v="14"/>
    <n v="7.3"/>
    <s v="US-2015-143287"/>
    <n v="0"/>
    <n v="2"/>
    <n v="0"/>
    <n v="2.1899999999999995"/>
    <n v="0.53938093436526824"/>
  </r>
  <r>
    <x v="258"/>
    <x v="26"/>
    <s v="OFF-AR-10000034"/>
    <x v="0"/>
    <x v="4"/>
    <n v="3.3920000000000003"/>
    <s v="CA-2015-163419"/>
    <n v="0"/>
    <n v="1"/>
    <n v="0.2"/>
    <n v="0.80559999999999987"/>
    <n v="0.45632477063632687"/>
  </r>
  <r>
    <x v="258"/>
    <x v="0"/>
    <s v="OFF-BI-10001267"/>
    <x v="0"/>
    <x v="3"/>
    <n v="1.2339999999999998"/>
    <s v="CA-2015-165309"/>
    <n v="0"/>
    <n v="1"/>
    <n v="0.8"/>
    <n v="-1.9744000000000002"/>
    <n v="0.46881743173671325"/>
  </r>
  <r>
    <x v="259"/>
    <x v="4"/>
    <s v="FUR-TA-10002356"/>
    <x v="1"/>
    <x v="13"/>
    <n v="629.06400000000008"/>
    <s v="CA-2015-151295"/>
    <n v="1"/>
    <n v="3"/>
    <n v="0.2"/>
    <n v="31.453199999999953"/>
    <n v="0.55975208308209756"/>
  </r>
  <r>
    <x v="259"/>
    <x v="0"/>
    <s v="TEC-AC-10002567"/>
    <x v="2"/>
    <x v="9"/>
    <n v="127.98399999999999"/>
    <s v="CA-2015-122609"/>
    <n v="1"/>
    <n v="2"/>
    <n v="0.2"/>
    <n v="25.596799999999998"/>
    <n v="0.52062335344040378"/>
  </r>
  <r>
    <x v="259"/>
    <x v="0"/>
    <s v="TEC-AC-10003832"/>
    <x v="2"/>
    <x v="9"/>
    <n v="79.512000000000015"/>
    <s v="US-2015-159618"/>
    <n v="1"/>
    <n v="3"/>
    <n v="0.2"/>
    <n v="20.8719"/>
    <n v="0.52062335344040378"/>
  </r>
  <r>
    <x v="259"/>
    <x v="0"/>
    <s v="FUR-BO-10004467"/>
    <x v="1"/>
    <x v="10"/>
    <n v="67.993199999999987"/>
    <s v="US-2015-159618"/>
    <n v="0"/>
    <n v="1"/>
    <n v="0.32"/>
    <n v="-12.998700000000007"/>
    <n v="0.5176847302647779"/>
  </r>
  <r>
    <x v="259"/>
    <x v="0"/>
    <s v="OFF-ST-10001328"/>
    <x v="0"/>
    <x v="1"/>
    <n v="49.632000000000005"/>
    <s v="CA-2015-151078"/>
    <n v="1"/>
    <n v="4"/>
    <n v="0.2"/>
    <n v="4.9632000000000005"/>
    <n v="0.44610841445725197"/>
  </r>
  <r>
    <x v="259"/>
    <x v="0"/>
    <s v="OFF-PA-10004100"/>
    <x v="0"/>
    <x v="0"/>
    <n v="36.288000000000011"/>
    <s v="US-2015-159618"/>
    <n v="0"/>
    <n v="7"/>
    <n v="0.2"/>
    <n v="12.700800000000001"/>
    <n v="0.43613829632717294"/>
  </r>
  <r>
    <x v="259"/>
    <x v="0"/>
    <s v="FUR-FU-10004587"/>
    <x v="1"/>
    <x v="8"/>
    <n v="25.128000000000004"/>
    <s v="CA-2015-122609"/>
    <n v="0"/>
    <n v="3"/>
    <n v="0.6"/>
    <n v="-6.9101999999999997"/>
    <n v="0.4595170286641902"/>
  </r>
  <r>
    <x v="259"/>
    <x v="0"/>
    <s v="OFF-SU-10000432"/>
    <x v="0"/>
    <x v="14"/>
    <n v="16.656000000000002"/>
    <s v="US-2015-159618"/>
    <n v="0"/>
    <n v="6"/>
    <n v="0.2"/>
    <n v="-3.123000000000002"/>
    <n v="0.53938093436526824"/>
  </r>
  <r>
    <x v="259"/>
    <x v="4"/>
    <s v="OFF-PA-10001947"/>
    <x v="0"/>
    <x v="0"/>
    <n v="11.96"/>
    <s v="CA-2015-151295"/>
    <n v="0"/>
    <n v="2"/>
    <n v="0"/>
    <n v="5.8604000000000003"/>
    <n v="0.43613829632717294"/>
  </r>
  <r>
    <x v="259"/>
    <x v="25"/>
    <s v="OFF-AR-10003651"/>
    <x v="0"/>
    <x v="4"/>
    <n v="7.8719999999999999"/>
    <s v="CA-2015-164910"/>
    <n v="1"/>
    <n v="3"/>
    <n v="0.2"/>
    <n v="0.88559999999999883"/>
    <n v="0.45632477063632687"/>
  </r>
  <r>
    <x v="259"/>
    <x v="0"/>
    <s v="OFF-AR-10003183"/>
    <x v="0"/>
    <x v="4"/>
    <n v="2.6720000000000002"/>
    <s v="US-2015-159618"/>
    <n v="0"/>
    <n v="1"/>
    <n v="0.2"/>
    <n v="0.33399999999999974"/>
    <n v="0.45632477063632687"/>
  </r>
  <r>
    <x v="260"/>
    <x v="37"/>
    <s v="TEC-PH-10001079"/>
    <x v="2"/>
    <x v="6"/>
    <n v="832.93"/>
    <s v="CA-2015-125556"/>
    <n v="1"/>
    <n v="7"/>
    <n v="0"/>
    <n v="233.22039999999998"/>
    <n v="0.41105220110552465"/>
  </r>
  <r>
    <x v="260"/>
    <x v="20"/>
    <s v="FUR-CH-10001797"/>
    <x v="1"/>
    <x v="5"/>
    <n v="69.263999999999996"/>
    <s v="CA-2015-166989"/>
    <n v="1"/>
    <n v="2"/>
    <n v="0.1"/>
    <n v="14.62239999999999"/>
    <n v="0.46529189879902266"/>
  </r>
  <r>
    <x v="260"/>
    <x v="37"/>
    <s v="OFF-BI-10003460"/>
    <x v="0"/>
    <x v="3"/>
    <n v="43.8"/>
    <s v="CA-2015-125556"/>
    <n v="0"/>
    <n v="10"/>
    <n v="0"/>
    <n v="21.023999999999997"/>
    <n v="0.46881743173671325"/>
  </r>
  <r>
    <x v="260"/>
    <x v="6"/>
    <s v="OFF-PA-10002262"/>
    <x v="0"/>
    <x v="0"/>
    <n v="32.400000000000006"/>
    <s v="CA-2015-161634"/>
    <n v="1"/>
    <n v="5"/>
    <n v="0"/>
    <n v="15.552000000000001"/>
    <n v="0.43613829632717294"/>
  </r>
  <r>
    <x v="260"/>
    <x v="0"/>
    <s v="OFF-PA-10004609"/>
    <x v="0"/>
    <x v="0"/>
    <n v="20.736000000000004"/>
    <s v="CA-2015-151554"/>
    <n v="1"/>
    <n v="4"/>
    <n v="0.2"/>
    <n v="7.2576000000000001"/>
    <n v="0.43613829632717294"/>
  </r>
  <r>
    <x v="260"/>
    <x v="14"/>
    <s v="OFF-BI-10000756"/>
    <x v="0"/>
    <x v="3"/>
    <n v="12.72"/>
    <s v="CA-2015-162362"/>
    <n v="1"/>
    <n v="3"/>
    <n v="0"/>
    <n v="6.36"/>
    <n v="0.46881743173671325"/>
  </r>
  <r>
    <x v="260"/>
    <x v="14"/>
    <s v="OFF-BI-10000546"/>
    <x v="0"/>
    <x v="3"/>
    <n v="11.52"/>
    <s v="CA-2015-162362"/>
    <n v="0"/>
    <n v="4"/>
    <n v="0"/>
    <n v="5.6448"/>
    <n v="0.46881743173671325"/>
  </r>
  <r>
    <x v="260"/>
    <x v="20"/>
    <s v="OFF-PA-10004470"/>
    <x v="0"/>
    <x v="0"/>
    <n v="11.36"/>
    <s v="CA-2015-166989"/>
    <n v="0"/>
    <n v="2"/>
    <n v="0"/>
    <n v="5.2255999999999991"/>
    <n v="0.43613829632717294"/>
  </r>
  <r>
    <x v="261"/>
    <x v="0"/>
    <s v="OFF-EN-10003001"/>
    <x v="0"/>
    <x v="11"/>
    <n v="604.65600000000006"/>
    <s v="CA-2015-128888"/>
    <n v="1"/>
    <n v="9"/>
    <n v="0.2"/>
    <n v="204.07139999999995"/>
    <n v="0.44424167803735209"/>
  </r>
  <r>
    <x v="261"/>
    <x v="4"/>
    <s v="TEC-AC-10003832"/>
    <x v="2"/>
    <x v="9"/>
    <n v="772.47"/>
    <s v="CA-2015-127558"/>
    <n v="1"/>
    <n v="3"/>
    <n v="0"/>
    <n v="146.76929999999993"/>
    <n v="0.52062335344040378"/>
  </r>
  <r>
    <x v="261"/>
    <x v="15"/>
    <s v="OFF-AP-10002118"/>
    <x v="0"/>
    <x v="12"/>
    <n v="333.05600000000004"/>
    <s v="CA-2015-116407"/>
    <n v="1"/>
    <n v="2"/>
    <n v="0.2"/>
    <n v="29.142400000000009"/>
    <n v="0.49507917887403441"/>
  </r>
  <r>
    <x v="261"/>
    <x v="15"/>
    <s v="OFF-PA-10002137"/>
    <x v="0"/>
    <x v="0"/>
    <n v="24.896000000000001"/>
    <s v="CA-2015-116407"/>
    <n v="0"/>
    <n v="4"/>
    <n v="0.2"/>
    <n v="7.7799999999999976"/>
    <n v="0.43613829632717294"/>
  </r>
  <r>
    <x v="261"/>
    <x v="4"/>
    <s v="OFF-SU-10002537"/>
    <x v="0"/>
    <x v="14"/>
    <n v="20.46"/>
    <s v="CA-2015-127558"/>
    <n v="0"/>
    <n v="2"/>
    <n v="0"/>
    <n v="5.3196000000000012"/>
    <n v="0.53938093436526824"/>
  </r>
  <r>
    <x v="261"/>
    <x v="4"/>
    <s v="OFF-SU-10001574"/>
    <x v="0"/>
    <x v="14"/>
    <n v="10.95"/>
    <s v="CA-2015-128622"/>
    <n v="1"/>
    <n v="3"/>
    <n v="0"/>
    <n v="3.2849999999999993"/>
    <n v="0.53938093436526824"/>
  </r>
  <r>
    <x v="261"/>
    <x v="4"/>
    <s v="FUR-FU-10002505"/>
    <x v="1"/>
    <x v="8"/>
    <n v="10.11"/>
    <s v="CA-2015-127558"/>
    <n v="0"/>
    <n v="3"/>
    <n v="0"/>
    <n v="3.2351999999999994"/>
    <n v="0.4595170286641902"/>
  </r>
  <r>
    <x v="261"/>
    <x v="15"/>
    <s v="OFF-AR-10001315"/>
    <x v="0"/>
    <x v="4"/>
    <n v="4.2240000000000002"/>
    <s v="CA-2015-116407"/>
    <n v="0"/>
    <n v="3"/>
    <n v="0.2"/>
    <n v="0.47519999999999984"/>
    <n v="0.45632477063632687"/>
  </r>
  <r>
    <x v="262"/>
    <x v="4"/>
    <s v="OFF-ST-10000991"/>
    <x v="0"/>
    <x v="1"/>
    <n v="344.90999999999997"/>
    <s v="CA-2015-119144"/>
    <n v="1"/>
    <n v="3"/>
    <n v="0"/>
    <n v="10.347300000000004"/>
    <n v="0.44610841445725197"/>
  </r>
  <r>
    <x v="262"/>
    <x v="4"/>
    <s v="FUR-BO-10004015"/>
    <x v="1"/>
    <x v="10"/>
    <n v="305.97449999999998"/>
    <s v="CA-2015-119144"/>
    <n v="0"/>
    <n v="3"/>
    <n v="0.15"/>
    <n v="25.197899999999969"/>
    <n v="0.5176847302647779"/>
  </r>
  <r>
    <x v="262"/>
    <x v="42"/>
    <s v="TEC-PH-10000038"/>
    <x v="2"/>
    <x v="6"/>
    <n v="273.95999999999998"/>
    <s v="CA-2015-149643"/>
    <n v="1"/>
    <n v="2"/>
    <n v="0"/>
    <n v="10.958399999999983"/>
    <n v="0.41105220110552465"/>
  </r>
  <r>
    <x v="262"/>
    <x v="18"/>
    <s v="OFF-ST-10000675"/>
    <x v="0"/>
    <x v="1"/>
    <n v="169.45"/>
    <s v="US-2015-147704"/>
    <n v="1"/>
    <n v="5"/>
    <n v="0"/>
    <n v="42.362499999999997"/>
    <n v="0.44610841445725197"/>
  </r>
  <r>
    <x v="262"/>
    <x v="4"/>
    <s v="TEC-PH-10004188"/>
    <x v="2"/>
    <x v="6"/>
    <n v="79.968000000000004"/>
    <s v="CA-2015-119144"/>
    <n v="0"/>
    <n v="4"/>
    <n v="0.2"/>
    <n v="-17.992799999999999"/>
    <n v="0.41105220110552465"/>
  </r>
  <r>
    <x v="262"/>
    <x v="18"/>
    <s v="OFF-EN-10004483"/>
    <x v="0"/>
    <x v="11"/>
    <n v="78.349999999999994"/>
    <s v="US-2015-147704"/>
    <n v="0"/>
    <n v="5"/>
    <n v="0"/>
    <n v="36.824499999999993"/>
    <n v="0.44424167803735209"/>
  </r>
  <r>
    <x v="262"/>
    <x v="1"/>
    <s v="FUR-CH-10002017"/>
    <x v="1"/>
    <x v="5"/>
    <n v="37.295999999999999"/>
    <s v="US-2015-139500"/>
    <n v="1"/>
    <n v="2"/>
    <n v="0.3"/>
    <n v="-1.0656000000000017"/>
    <n v="0.46529189879902266"/>
  </r>
  <r>
    <x v="262"/>
    <x v="18"/>
    <s v="OFF-PA-10003270"/>
    <x v="0"/>
    <x v="0"/>
    <n v="31.68"/>
    <s v="US-2015-147704"/>
    <n v="0"/>
    <n v="6"/>
    <n v="0"/>
    <n v="14.256"/>
    <n v="0.43613829632717294"/>
  </r>
  <r>
    <x v="262"/>
    <x v="18"/>
    <s v="OFF-BI-10001634"/>
    <x v="0"/>
    <x v="3"/>
    <n v="29.12"/>
    <s v="US-2015-147704"/>
    <n v="0"/>
    <n v="4"/>
    <n v="0"/>
    <n v="14.268800000000001"/>
    <n v="0.46881743173671325"/>
  </r>
  <r>
    <x v="262"/>
    <x v="4"/>
    <s v="OFF-LA-10001045"/>
    <x v="0"/>
    <x v="2"/>
    <n v="5.22"/>
    <s v="CA-2015-160066"/>
    <n v="1"/>
    <n v="2"/>
    <n v="0"/>
    <n v="2.4011999999999998"/>
    <n v="0.4647369236065339"/>
  </r>
  <r>
    <x v="263"/>
    <x v="20"/>
    <s v="FUR-BO-10002213"/>
    <x v="1"/>
    <x v="10"/>
    <n v="4007.8400000000006"/>
    <s v="CA-2015-128209"/>
    <n v="1"/>
    <n v="10"/>
    <n v="0.2"/>
    <n v="-50.098000000000297"/>
    <n v="0.5176847302647779"/>
  </r>
  <r>
    <x v="263"/>
    <x v="7"/>
    <s v="OFF-ST-10002011"/>
    <x v="0"/>
    <x v="1"/>
    <n v="2934.33"/>
    <s v="CA-2015-119375"/>
    <n v="1"/>
    <n v="7"/>
    <n v="0"/>
    <n v="792.26910000000021"/>
    <n v="0.44610841445725197"/>
  </r>
  <r>
    <x v="263"/>
    <x v="20"/>
    <s v="OFF-BI-10001359"/>
    <x v="0"/>
    <x v="3"/>
    <n v="2152.7760000000003"/>
    <s v="CA-2015-128209"/>
    <n v="0"/>
    <n v="3"/>
    <n v="0.2"/>
    <n v="726.56189999999981"/>
    <n v="0.46881743173671325"/>
  </r>
  <r>
    <x v="263"/>
    <x v="4"/>
    <s v="OFF-PA-10003395"/>
    <x v="0"/>
    <x v="0"/>
    <n v="733.94999999999993"/>
    <s v="CA-2015-140662"/>
    <n v="1"/>
    <n v="7"/>
    <n v="0"/>
    <n v="352.29599999999999"/>
    <n v="0.43613829632717294"/>
  </r>
  <r>
    <x v="263"/>
    <x v="2"/>
    <s v="FUR-CH-10004997"/>
    <x v="1"/>
    <x v="5"/>
    <n v="657.93"/>
    <s v="CA-2015-159835"/>
    <n v="1"/>
    <n v="5"/>
    <n v="0.3"/>
    <n v="-93.989999999999952"/>
    <n v="0.46529189879902266"/>
  </r>
  <r>
    <x v="263"/>
    <x v="28"/>
    <s v="FUR-CH-10004289"/>
    <x v="1"/>
    <x v="5"/>
    <n v="479.90000000000003"/>
    <s v="CA-2015-145926"/>
    <n v="1"/>
    <n v="5"/>
    <n v="0"/>
    <n v="81.58299999999997"/>
    <n v="0.46529189879902266"/>
  </r>
  <r>
    <x v="263"/>
    <x v="4"/>
    <s v="TEC-AC-10001314"/>
    <x v="2"/>
    <x v="9"/>
    <n v="99.98"/>
    <s v="CA-2015-140662"/>
    <n v="0"/>
    <n v="2"/>
    <n v="0"/>
    <n v="7.9983999999999895"/>
    <n v="0.52062335344040378"/>
  </r>
  <r>
    <x v="263"/>
    <x v="4"/>
    <s v="OFF-AP-10001242"/>
    <x v="0"/>
    <x v="12"/>
    <n v="241.44"/>
    <s v="CA-2015-140662"/>
    <n v="0"/>
    <n v="3"/>
    <n v="0"/>
    <n v="72.431999999999988"/>
    <n v="0.49507917887403441"/>
  </r>
  <r>
    <x v="263"/>
    <x v="7"/>
    <s v="FUR-FU-10002379"/>
    <x v="1"/>
    <x v="8"/>
    <n v="124.41"/>
    <s v="CA-2015-119375"/>
    <n v="0"/>
    <n v="3"/>
    <n v="0"/>
    <n v="14.929199999999994"/>
    <n v="0.4595170286641902"/>
  </r>
  <r>
    <x v="263"/>
    <x v="7"/>
    <s v="OFF-AR-10003752"/>
    <x v="0"/>
    <x v="4"/>
    <n v="57.75"/>
    <s v="CA-2015-119375"/>
    <n v="0"/>
    <n v="5"/>
    <n v="0"/>
    <n v="26.564999999999998"/>
    <n v="0.45632477063632687"/>
  </r>
  <r>
    <x v="263"/>
    <x v="20"/>
    <s v="OFF-PA-10003591"/>
    <x v="0"/>
    <x v="0"/>
    <n v="34.44"/>
    <s v="CA-2015-101833"/>
    <n v="1"/>
    <n v="3"/>
    <n v="0"/>
    <n v="17.22"/>
    <n v="0.43613829632717294"/>
  </r>
  <r>
    <x v="263"/>
    <x v="2"/>
    <s v="OFF-PA-10002137"/>
    <x v="0"/>
    <x v="0"/>
    <n v="12.448"/>
    <s v="CA-2015-159835"/>
    <n v="0"/>
    <n v="2"/>
    <n v="0.2"/>
    <n v="3.8899999999999988"/>
    <n v="0.43613829632717294"/>
  </r>
  <r>
    <x v="263"/>
    <x v="0"/>
    <s v="OFF-EN-10002600"/>
    <x v="0"/>
    <x v="11"/>
    <n v="7.080000000000001"/>
    <s v="CA-2015-130869"/>
    <n v="1"/>
    <n v="3"/>
    <n v="0.2"/>
    <n v="2.4779999999999989"/>
    <n v="0.44424167803735209"/>
  </r>
  <r>
    <x v="264"/>
    <x v="22"/>
    <s v="FUR-TA-10003008"/>
    <x v="1"/>
    <x v="13"/>
    <n v="730.2"/>
    <s v="CA-2015-124702"/>
    <n v="1"/>
    <n v="4"/>
    <n v="0"/>
    <n v="94.926000000000045"/>
    <n v="0.55975208308209756"/>
  </r>
  <r>
    <x v="264"/>
    <x v="2"/>
    <s v="TEC-PH-10001128"/>
    <x v="2"/>
    <x v="6"/>
    <n v="539.96399999999994"/>
    <s v="US-2015-159926"/>
    <n v="1"/>
    <n v="6"/>
    <n v="0.4"/>
    <n v="-107.99280000000002"/>
    <n v="0.41105220110552465"/>
  </r>
  <r>
    <x v="264"/>
    <x v="1"/>
    <s v="FUR-BO-10003546"/>
    <x v="1"/>
    <x v="10"/>
    <n v="424.11599999999999"/>
    <s v="CA-2015-163468"/>
    <n v="1"/>
    <n v="6"/>
    <n v="0.3"/>
    <n v="-30.293999999999983"/>
    <n v="0.5176847302647779"/>
  </r>
  <r>
    <x v="264"/>
    <x v="21"/>
    <s v="FUR-CH-10001482"/>
    <x v="1"/>
    <x v="5"/>
    <n v="392.93999999999994"/>
    <s v="CA-2015-161032"/>
    <n v="1"/>
    <n v="3"/>
    <n v="0"/>
    <n v="43.223399999999984"/>
    <n v="0.46529189879902266"/>
  </r>
  <r>
    <x v="264"/>
    <x v="1"/>
    <s v="OFF-ST-10000025"/>
    <x v="0"/>
    <x v="1"/>
    <n v="381.72"/>
    <s v="CA-2015-163468"/>
    <n v="0"/>
    <n v="5"/>
    <n v="0.2"/>
    <n v="-66.801000000000045"/>
    <n v="0.44610841445725197"/>
  </r>
  <r>
    <x v="264"/>
    <x v="1"/>
    <s v="FUR-TA-10002533"/>
    <x v="1"/>
    <x v="13"/>
    <n v="292.10000000000002"/>
    <s v="CA-2015-163468"/>
    <n v="0"/>
    <n v="4"/>
    <n v="0.5"/>
    <n v="-175.26000000000005"/>
    <n v="0.55975208308209756"/>
  </r>
  <r>
    <x v="264"/>
    <x v="26"/>
    <s v="FUR-TA-10000849"/>
    <x v="1"/>
    <x v="13"/>
    <n v="145.97999999999999"/>
    <s v="CA-2015-164210"/>
    <n v="1"/>
    <n v="2"/>
    <n v="0.5"/>
    <n v="-99.266399999999976"/>
    <n v="0.55975208308209756"/>
  </r>
  <r>
    <x v="264"/>
    <x v="22"/>
    <s v="FUR-FU-10003553"/>
    <x v="1"/>
    <x v="8"/>
    <n v="137.54"/>
    <s v="CA-2015-124702"/>
    <n v="0"/>
    <n v="2"/>
    <n v="0"/>
    <n v="55.016000000000005"/>
    <n v="0.4595170286641902"/>
  </r>
  <r>
    <x v="264"/>
    <x v="2"/>
    <s v="OFF-ST-10003656"/>
    <x v="0"/>
    <x v="1"/>
    <n v="76.792000000000002"/>
    <s v="US-2015-159926"/>
    <n v="0"/>
    <n v="1"/>
    <n v="0.2"/>
    <n v="-16.318300000000001"/>
    <n v="0.44610841445725197"/>
  </r>
  <r>
    <x v="264"/>
    <x v="28"/>
    <s v="OFF-ST-10000885"/>
    <x v="0"/>
    <x v="1"/>
    <n v="67.150000000000006"/>
    <s v="CA-2015-141173"/>
    <n v="1"/>
    <n v="5"/>
    <n v="0"/>
    <n v="16.787500000000001"/>
    <n v="0.44610841445725197"/>
  </r>
  <r>
    <x v="264"/>
    <x v="2"/>
    <s v="FUR-FU-10001473"/>
    <x v="1"/>
    <x v="8"/>
    <n v="60.311999999999998"/>
    <s v="US-2015-159926"/>
    <n v="0"/>
    <n v="3"/>
    <n v="0.2"/>
    <n v="5.2773000000000003"/>
    <n v="0.4595170286641902"/>
  </r>
  <r>
    <x v="264"/>
    <x v="2"/>
    <s v="OFF-BI-10003656"/>
    <x v="0"/>
    <x v="3"/>
    <n v="50.997000000000007"/>
    <s v="US-2015-159926"/>
    <n v="0"/>
    <n v="1"/>
    <n v="0.7"/>
    <n v="-40.797600000000003"/>
    <n v="0.46881743173671325"/>
  </r>
  <r>
    <x v="264"/>
    <x v="26"/>
    <s v="OFF-PA-10002259"/>
    <x v="0"/>
    <x v="0"/>
    <n v="35.808"/>
    <s v="CA-2015-164210"/>
    <n v="0"/>
    <n v="4"/>
    <n v="0.2"/>
    <n v="12.5328"/>
    <n v="0.43613829632717294"/>
  </r>
  <r>
    <x v="264"/>
    <x v="27"/>
    <s v="OFF-PA-10003016"/>
    <x v="0"/>
    <x v="0"/>
    <n v="21.98"/>
    <s v="CA-2015-104829"/>
    <n v="1"/>
    <n v="7"/>
    <n v="0"/>
    <n v="9.8909999999999982"/>
    <n v="0.43613829632717294"/>
  </r>
  <r>
    <x v="264"/>
    <x v="1"/>
    <s v="OFF-BI-10001107"/>
    <x v="0"/>
    <x v="3"/>
    <n v="14.479999999999997"/>
    <s v="CA-2015-115336"/>
    <n v="1"/>
    <n v="5"/>
    <n v="0.8"/>
    <n v="-23.89200000000001"/>
    <n v="0.46881743173671325"/>
  </r>
  <r>
    <x v="264"/>
    <x v="10"/>
    <s v="OFF-BI-10001757"/>
    <x v="0"/>
    <x v="3"/>
    <n v="11.808000000000002"/>
    <s v="CA-2015-133809"/>
    <n v="1"/>
    <n v="8"/>
    <n v="0.7"/>
    <n v="-8.659200000000002"/>
    <n v="0.46881743173671325"/>
  </r>
  <r>
    <x v="264"/>
    <x v="10"/>
    <s v="TEC-PH-10004875"/>
    <x v="2"/>
    <x v="6"/>
    <n v="9.5879999999999992"/>
    <s v="CA-2015-133809"/>
    <n v="0"/>
    <n v="2"/>
    <n v="0.4"/>
    <n v="-2.0773999999999999"/>
    <n v="0.41105220110552465"/>
  </r>
  <r>
    <x v="264"/>
    <x v="1"/>
    <s v="FUR-FU-10001546"/>
    <x v="1"/>
    <x v="8"/>
    <n v="8.5440000000000005"/>
    <s v="CA-2015-163468"/>
    <n v="0"/>
    <n v="2"/>
    <n v="0.6"/>
    <n v="-7.4759999999999991"/>
    <n v="0.4595170286641902"/>
  </r>
  <r>
    <x v="264"/>
    <x v="1"/>
    <s v="OFF-BI-10004728"/>
    <x v="0"/>
    <x v="3"/>
    <n v="2.8919999999999995"/>
    <s v="CA-2015-163468"/>
    <n v="0"/>
    <n v="3"/>
    <n v="0.8"/>
    <n v="-4.9164000000000012"/>
    <n v="0.46881743173671325"/>
  </r>
  <r>
    <x v="264"/>
    <x v="2"/>
    <s v="OFF-BI-10004656"/>
    <x v="0"/>
    <x v="3"/>
    <n v="1.9440000000000004"/>
    <s v="US-2015-159926"/>
    <n v="0"/>
    <n v="3"/>
    <n v="0.7"/>
    <n v="-1.4255999999999998"/>
    <n v="0.46881743173671325"/>
  </r>
  <r>
    <x v="265"/>
    <x v="20"/>
    <s v="TEC-PH-10002885"/>
    <x v="2"/>
    <x v="6"/>
    <n v="4548.8100000000004"/>
    <s v="CA-2015-144624"/>
    <n v="1"/>
    <n v="7"/>
    <n v="0"/>
    <n v="1228.1787000000004"/>
    <n v="0.41105220110552465"/>
  </r>
  <r>
    <x v="265"/>
    <x v="7"/>
    <s v="FUR-BO-10000362"/>
    <x v="1"/>
    <x v="10"/>
    <n v="1025.8799999999999"/>
    <s v="US-2015-123183"/>
    <n v="1"/>
    <n v="6"/>
    <n v="0"/>
    <n v="235.95240000000001"/>
    <n v="0.5176847302647779"/>
  </r>
  <r>
    <x v="265"/>
    <x v="8"/>
    <s v="TEC-PH-10003273"/>
    <x v="2"/>
    <x v="6"/>
    <n v="503.96"/>
    <s v="CA-2015-158274"/>
    <n v="1"/>
    <n v="4"/>
    <n v="0"/>
    <n v="131.02960000000002"/>
    <n v="0.41105220110552465"/>
  </r>
  <r>
    <x v="265"/>
    <x v="2"/>
    <s v="TEC-AC-10003023"/>
    <x v="2"/>
    <x v="9"/>
    <n v="47.496000000000002"/>
    <s v="US-2015-149034"/>
    <n v="1"/>
    <n v="1"/>
    <n v="0.2"/>
    <n v="-1.187400000000002"/>
    <n v="0.52062335344040378"/>
  </r>
  <r>
    <x v="265"/>
    <x v="8"/>
    <s v="TEC-AC-10002345"/>
    <x v="2"/>
    <x v="9"/>
    <n v="29"/>
    <s v="CA-2015-158274"/>
    <n v="0"/>
    <n v="2"/>
    <n v="0"/>
    <n v="7.25"/>
    <n v="0.52062335344040378"/>
  </r>
  <r>
    <x v="265"/>
    <x v="28"/>
    <s v="TEC-PH-10002103"/>
    <x v="2"/>
    <x v="6"/>
    <n v="281.96999999999997"/>
    <s v="CA-2015-150518"/>
    <n v="1"/>
    <n v="3"/>
    <n v="0"/>
    <n v="78.951599999999999"/>
    <n v="0.41105220110552465"/>
  </r>
  <r>
    <x v="265"/>
    <x v="28"/>
    <s v="OFF-ST-10000877"/>
    <x v="0"/>
    <x v="1"/>
    <n v="221.16"/>
    <s v="CA-2015-150518"/>
    <n v="0"/>
    <n v="4"/>
    <n v="0"/>
    <n v="57.501599999999996"/>
    <n v="0.44610841445725197"/>
  </r>
  <r>
    <x v="265"/>
    <x v="7"/>
    <s v="OFF-BI-10002429"/>
    <x v="0"/>
    <x v="3"/>
    <n v="213.08"/>
    <s v="US-2015-123183"/>
    <n v="0"/>
    <n v="7"/>
    <n v="0"/>
    <n v="102.2784"/>
    <n v="0.46881743173671325"/>
  </r>
  <r>
    <x v="265"/>
    <x v="27"/>
    <s v="OFF-PA-10000357"/>
    <x v="0"/>
    <x v="0"/>
    <n v="166.44"/>
    <s v="CA-2015-100972"/>
    <n v="1"/>
    <n v="3"/>
    <n v="0"/>
    <n v="79.891199999999998"/>
    <n v="0.43613829632717294"/>
  </r>
  <r>
    <x v="265"/>
    <x v="8"/>
    <s v="TEC-PH-10004896"/>
    <x v="2"/>
    <x v="6"/>
    <n v="149.94999999999999"/>
    <s v="CA-2015-158274"/>
    <n v="0"/>
    <n v="5"/>
    <n v="0"/>
    <n v="41.986000000000004"/>
    <n v="0.41105220110552465"/>
  </r>
  <r>
    <x v="265"/>
    <x v="7"/>
    <s v="OFF-LA-10002787"/>
    <x v="0"/>
    <x v="2"/>
    <n v="22.5"/>
    <s v="US-2015-123183"/>
    <n v="0"/>
    <n v="6"/>
    <n v="0"/>
    <n v="10.799999999999999"/>
    <n v="0.4647369236065339"/>
  </r>
  <r>
    <x v="265"/>
    <x v="7"/>
    <s v="OFF-LA-10001569"/>
    <x v="0"/>
    <x v="2"/>
    <n v="9.9600000000000009"/>
    <s v="US-2015-123183"/>
    <n v="0"/>
    <n v="2"/>
    <n v="0"/>
    <n v="4.5815999999999999"/>
    <n v="0.4647369236065339"/>
  </r>
  <r>
    <x v="265"/>
    <x v="2"/>
    <s v="OFF-PA-10001583"/>
    <x v="0"/>
    <x v="0"/>
    <n v="5.88"/>
    <s v="CA-2015-128062"/>
    <n v="1"/>
    <n v="1"/>
    <n v="0.2"/>
    <n v="1.9844999999999995"/>
    <n v="0.43613829632717294"/>
  </r>
  <r>
    <x v="266"/>
    <x v="20"/>
    <s v="TEC-PH-10004447"/>
    <x v="2"/>
    <x v="6"/>
    <n v="833.94"/>
    <s v="CA-2015-140396"/>
    <n v="1"/>
    <n v="6"/>
    <n v="0"/>
    <n v="216.8244"/>
    <n v="0.41105220110552465"/>
  </r>
  <r>
    <x v="266"/>
    <x v="20"/>
    <s v="OFF-EN-10002592"/>
    <x v="0"/>
    <x v="11"/>
    <n v="34.74"/>
    <s v="CA-2015-140396"/>
    <n v="0"/>
    <n v="3"/>
    <n v="0"/>
    <n v="17.37"/>
    <n v="0.44424167803735209"/>
  </r>
  <r>
    <x v="266"/>
    <x v="20"/>
    <s v="OFF-PA-10000223"/>
    <x v="0"/>
    <x v="0"/>
    <n v="25.92"/>
    <s v="CA-2015-140396"/>
    <n v="0"/>
    <n v="4"/>
    <n v="0"/>
    <n v="12.441600000000001"/>
    <n v="0.43613829632717294"/>
  </r>
  <r>
    <x v="266"/>
    <x v="20"/>
    <s v="OFF-BI-10003669"/>
    <x v="0"/>
    <x v="3"/>
    <n v="12.96"/>
    <s v="CA-2015-140396"/>
    <n v="0"/>
    <n v="3"/>
    <n v="0.2"/>
    <n v="4.5359999999999996"/>
    <n v="0.46881743173671325"/>
  </r>
  <r>
    <x v="267"/>
    <x v="3"/>
    <s v="OFF-PA-10004359"/>
    <x v="0"/>
    <x v="0"/>
    <n v="629.09999999999991"/>
    <s v="CA-2015-102274"/>
    <n v="1"/>
    <n v="6"/>
    <n v="0"/>
    <n v="301.96799999999996"/>
    <n v="0.43613829632717294"/>
  </r>
  <r>
    <x v="267"/>
    <x v="4"/>
    <s v="TEC-AC-10000474"/>
    <x v="2"/>
    <x v="9"/>
    <n v="94.99"/>
    <s v="CA-2015-154781"/>
    <n v="1"/>
    <n v="1"/>
    <n v="0"/>
    <n v="28.496999999999986"/>
    <n v="0.52062335344040378"/>
  </r>
  <r>
    <x v="267"/>
    <x v="0"/>
    <s v="TEC-PH-10004922"/>
    <x v="2"/>
    <x v="6"/>
    <n v="267.95999999999998"/>
    <s v="US-2015-168501"/>
    <n v="1"/>
    <n v="5"/>
    <n v="0.2"/>
    <n v="16.747500000000016"/>
    <n v="0.41105220110552465"/>
  </r>
  <r>
    <x v="267"/>
    <x v="3"/>
    <s v="OFF-ST-10001511"/>
    <x v="0"/>
    <x v="1"/>
    <n v="193.95000000000002"/>
    <s v="CA-2015-102274"/>
    <n v="0"/>
    <n v="3"/>
    <n v="0"/>
    <n v="9.6974999999999838"/>
    <n v="0.44610841445725197"/>
  </r>
  <r>
    <x v="267"/>
    <x v="3"/>
    <s v="TEC-PH-10002923"/>
    <x v="2"/>
    <x v="6"/>
    <n v="36.99"/>
    <s v="CA-2015-102274"/>
    <n v="0"/>
    <n v="1"/>
    <n v="0"/>
    <n v="9.9873000000000012"/>
    <n v="0.41105220110552465"/>
  </r>
  <r>
    <x v="267"/>
    <x v="4"/>
    <s v="OFF-PA-10003309"/>
    <x v="0"/>
    <x v="0"/>
    <n v="12.96"/>
    <s v="CA-2015-103401"/>
    <n v="1"/>
    <n v="2"/>
    <n v="0"/>
    <n v="6.2208000000000006"/>
    <n v="0.43613829632717294"/>
  </r>
  <r>
    <x v="267"/>
    <x v="4"/>
    <s v="OFF-PA-10001609"/>
    <x v="0"/>
    <x v="0"/>
    <n v="6.58"/>
    <s v="CA-2015-154781"/>
    <n v="0"/>
    <n v="2"/>
    <n v="0"/>
    <n v="3.0267999999999997"/>
    <n v="0.43613829632717294"/>
  </r>
  <r>
    <x v="267"/>
    <x v="3"/>
    <s v="OFF-AR-10002833"/>
    <x v="0"/>
    <x v="4"/>
    <n v="5.46"/>
    <s v="CA-2015-102274"/>
    <n v="0"/>
    <n v="3"/>
    <n v="0"/>
    <n v="1.4742000000000002"/>
    <n v="0.45632477063632687"/>
  </r>
  <r>
    <x v="267"/>
    <x v="0"/>
    <s v="OFF-EN-10001509"/>
    <x v="0"/>
    <x v="11"/>
    <n v="1.6320000000000001"/>
    <s v="US-2015-168501"/>
    <n v="0"/>
    <n v="1"/>
    <n v="0.2"/>
    <n v="0.55079999999999985"/>
    <n v="0.44424167803735209"/>
  </r>
  <r>
    <x v="268"/>
    <x v="5"/>
    <s v="OFF-AP-10002734"/>
    <x v="0"/>
    <x v="12"/>
    <n v="675.12"/>
    <s v="CA-2015-129091"/>
    <n v="1"/>
    <n v="3"/>
    <n v="0"/>
    <n v="290.30160000000001"/>
    <n v="0.49507917887403441"/>
  </r>
  <r>
    <x v="268"/>
    <x v="5"/>
    <s v="OFF-BI-10001071"/>
    <x v="0"/>
    <x v="3"/>
    <n v="319.89999999999998"/>
    <s v="CA-2015-129091"/>
    <n v="0"/>
    <n v="5"/>
    <n v="0"/>
    <n v="156.751"/>
    <n v="0.46881743173671325"/>
  </r>
  <r>
    <x v="268"/>
    <x v="4"/>
    <s v="OFF-PA-10002245"/>
    <x v="0"/>
    <x v="0"/>
    <n v="53.820000000000007"/>
    <s v="CA-2015-135090"/>
    <n v="1"/>
    <n v="9"/>
    <n v="0"/>
    <n v="24.218999999999998"/>
    <n v="0.43613829632717294"/>
  </r>
  <r>
    <x v="268"/>
    <x v="5"/>
    <s v="OFF-EN-10004955"/>
    <x v="0"/>
    <x v="11"/>
    <n v="16.23"/>
    <s v="CA-2015-129091"/>
    <n v="0"/>
    <n v="3"/>
    <n v="0"/>
    <n v="7.9527000000000001"/>
    <n v="0.44424167803735209"/>
  </r>
  <r>
    <x v="268"/>
    <x v="5"/>
    <s v="OFF-EN-10001990"/>
    <x v="0"/>
    <x v="11"/>
    <n v="11.36"/>
    <s v="CA-2015-129091"/>
    <n v="0"/>
    <n v="2"/>
    <n v="0"/>
    <n v="5.3391999999999991"/>
    <n v="0.44424167803735209"/>
  </r>
  <r>
    <x v="268"/>
    <x v="1"/>
    <s v="OFF-BI-10002571"/>
    <x v="0"/>
    <x v="3"/>
    <n v="9.9799999999999969"/>
    <s v="US-2015-112200"/>
    <n v="1"/>
    <n v="5"/>
    <n v="0.8"/>
    <n v="-16.467000000000002"/>
    <n v="0.46881743173671325"/>
  </r>
  <r>
    <x v="268"/>
    <x v="5"/>
    <s v="OFF-PA-10001752"/>
    <x v="0"/>
    <x v="0"/>
    <n v="9.9600000000000009"/>
    <s v="CA-2015-125682"/>
    <n v="1"/>
    <n v="2"/>
    <n v="0"/>
    <n v="4.8804000000000007"/>
    <n v="0.43613829632717294"/>
  </r>
  <r>
    <x v="268"/>
    <x v="0"/>
    <s v="OFF-BI-10001765"/>
    <x v="0"/>
    <x v="3"/>
    <n v="6.9279999999999982"/>
    <s v="CA-2015-105340"/>
    <n v="1"/>
    <n v="1"/>
    <n v="0.8"/>
    <n v="-11.084800000000005"/>
    <n v="0.46881743173671325"/>
  </r>
  <r>
    <x v="269"/>
    <x v="4"/>
    <s v="FUR-CH-10000863"/>
    <x v="1"/>
    <x v="5"/>
    <n v="603.91999999999996"/>
    <s v="US-2015-157385"/>
    <n v="1"/>
    <n v="5"/>
    <n v="0.2"/>
    <n v="-67.941000000000003"/>
    <n v="0.46529189879902266"/>
  </r>
  <r>
    <x v="269"/>
    <x v="4"/>
    <s v="FUR-CH-10000595"/>
    <x v="1"/>
    <x v="5"/>
    <n v="381.44000000000005"/>
    <s v="US-2015-157385"/>
    <n v="0"/>
    <n v="2"/>
    <n v="0.2"/>
    <n v="23.839999999999975"/>
    <n v="0.46529189879902266"/>
  </r>
  <r>
    <x v="269"/>
    <x v="4"/>
    <s v="TEC-AC-10003280"/>
    <x v="2"/>
    <x v="9"/>
    <n v="29.99"/>
    <s v="US-2015-157385"/>
    <n v="0"/>
    <n v="1"/>
    <n v="0"/>
    <n v="6.2978999999999985"/>
    <n v="0.52062335344040378"/>
  </r>
  <r>
    <x v="269"/>
    <x v="0"/>
    <s v="TEC-AC-10003709"/>
    <x v="2"/>
    <x v="9"/>
    <n v="5.5440000000000005"/>
    <s v="CA-2015-120544"/>
    <n v="1"/>
    <n v="7"/>
    <n v="0.2"/>
    <n v="1.6632000000000007"/>
    <n v="0.52062335344040378"/>
  </r>
  <r>
    <x v="269"/>
    <x v="0"/>
    <s v="FUR-CH-10001973"/>
    <x v="1"/>
    <x v="5"/>
    <n v="155.37199999999999"/>
    <s v="US-2015-143721"/>
    <n v="1"/>
    <n v="2"/>
    <n v="0.3"/>
    <n v="-35.513599999999997"/>
    <n v="0.46529189879902266"/>
  </r>
  <r>
    <x v="269"/>
    <x v="2"/>
    <s v="OFF-EN-10003040"/>
    <x v="0"/>
    <x v="11"/>
    <n v="62.808000000000007"/>
    <s v="CA-2015-149055"/>
    <n v="1"/>
    <n v="3"/>
    <n v="0.2"/>
    <n v="21.197700000000001"/>
    <n v="0.44424167803735209"/>
  </r>
  <r>
    <x v="269"/>
    <x v="0"/>
    <s v="OFF-AP-10004336"/>
    <x v="0"/>
    <x v="12"/>
    <n v="34.175999999999995"/>
    <s v="CA-2015-120544"/>
    <n v="0"/>
    <n v="3"/>
    <n v="0.8"/>
    <n v="-87.148800000000023"/>
    <n v="0.49507917887403441"/>
  </r>
  <r>
    <x v="269"/>
    <x v="0"/>
    <s v="OFF-LA-10003923"/>
    <x v="0"/>
    <x v="2"/>
    <n v="23.680000000000003"/>
    <s v="CA-2015-110352"/>
    <n v="1"/>
    <n v="2"/>
    <n v="0.2"/>
    <n v="8.879999999999999"/>
    <n v="0.4647369236065339"/>
  </r>
  <r>
    <x v="269"/>
    <x v="12"/>
    <s v="OFF-EN-10002621"/>
    <x v="0"/>
    <x v="11"/>
    <n v="23.472000000000001"/>
    <s v="CA-2015-159625"/>
    <n v="1"/>
    <n v="3"/>
    <n v="0.2"/>
    <n v="8.8019999999999978"/>
    <n v="0.44424167803735209"/>
  </r>
  <r>
    <x v="269"/>
    <x v="4"/>
    <s v="OFF-EN-10003160"/>
    <x v="0"/>
    <x v="11"/>
    <n v="21.84"/>
    <s v="US-2015-157385"/>
    <n v="0"/>
    <n v="3"/>
    <n v="0"/>
    <n v="10.4832"/>
    <n v="0.44424167803735209"/>
  </r>
  <r>
    <x v="269"/>
    <x v="14"/>
    <s v="OFF-BI-10002049"/>
    <x v="0"/>
    <x v="3"/>
    <n v="14.669999999999998"/>
    <s v="CA-2015-139283"/>
    <n v="1"/>
    <n v="3"/>
    <n v="0"/>
    <n v="6.7481999999999989"/>
    <n v="0.46881743173671325"/>
  </r>
  <r>
    <x v="269"/>
    <x v="0"/>
    <s v="FUR-FU-10001940"/>
    <x v="1"/>
    <x v="8"/>
    <n v="6.3680000000000003"/>
    <s v="CA-2015-120544"/>
    <n v="0"/>
    <n v="2"/>
    <n v="0.6"/>
    <n v="-2.5471999999999984"/>
    <n v="0.4595170286641902"/>
  </r>
  <r>
    <x v="270"/>
    <x v="10"/>
    <s v="TEC-PH-10002584"/>
    <x v="2"/>
    <x v="6"/>
    <n v="1502.376"/>
    <s v="CA-2015-153850"/>
    <n v="1"/>
    <n v="4"/>
    <n v="0.4"/>
    <n v="-250.39600000000019"/>
    <n v="0.41105220110552465"/>
  </r>
  <r>
    <x v="270"/>
    <x v="10"/>
    <s v="TEC-PH-10000560"/>
    <x v="2"/>
    <x v="6"/>
    <n v="1049.97"/>
    <s v="CA-2015-105984"/>
    <n v="1"/>
    <n v="5"/>
    <n v="0.4"/>
    <n v="-209.99399999999991"/>
    <n v="0.41105220110552465"/>
  </r>
  <r>
    <x v="270"/>
    <x v="1"/>
    <s v="OFF-ST-10000046"/>
    <x v="0"/>
    <x v="1"/>
    <n v="646.20000000000005"/>
    <s v="CA-2015-163034"/>
    <n v="1"/>
    <n v="5"/>
    <n v="0.2"/>
    <n v="-8.0774999999999864"/>
    <n v="0.44610841445725197"/>
  </r>
  <r>
    <x v="270"/>
    <x v="10"/>
    <s v="FUR-CH-10000847"/>
    <x v="1"/>
    <x v="5"/>
    <n v="611.05799999999999"/>
    <s v="CA-2015-105984"/>
    <n v="0"/>
    <n v="3"/>
    <n v="0.3"/>
    <n v="-34.917600000000022"/>
    <n v="0.46529189879902266"/>
  </r>
  <r>
    <x v="270"/>
    <x v="22"/>
    <s v="OFF-ST-10002344"/>
    <x v="0"/>
    <x v="1"/>
    <n v="485.88"/>
    <s v="CA-2015-127131"/>
    <n v="1"/>
    <n v="6"/>
    <n v="0"/>
    <n v="9.7176000000000329"/>
    <n v="0.44610841445725197"/>
  </r>
  <r>
    <x v="270"/>
    <x v="24"/>
    <s v="TEC-AC-10001772"/>
    <x v="2"/>
    <x v="9"/>
    <n v="111.79"/>
    <s v="CA-2015-167360"/>
    <n v="1"/>
    <n v="7"/>
    <n v="0"/>
    <n v="43.598100000000002"/>
    <n v="0.52062335344040378"/>
  </r>
  <r>
    <x v="270"/>
    <x v="22"/>
    <s v="OFF-ST-10000036"/>
    <x v="0"/>
    <x v="1"/>
    <n v="197.58"/>
    <s v="CA-2015-127131"/>
    <n v="0"/>
    <n v="2"/>
    <n v="0"/>
    <n v="53.346599999999995"/>
    <n v="0.44610841445725197"/>
  </r>
  <r>
    <x v="270"/>
    <x v="14"/>
    <s v="OFF-LA-10003930"/>
    <x v="0"/>
    <x v="2"/>
    <n v="196.62"/>
    <s v="CA-2015-100762"/>
    <n v="1"/>
    <n v="2"/>
    <n v="0"/>
    <n v="96.343800000000002"/>
    <n v="0.4647369236065339"/>
  </r>
  <r>
    <x v="270"/>
    <x v="14"/>
    <s v="OFF-AR-10000380"/>
    <x v="0"/>
    <x v="4"/>
    <n v="151.91999999999999"/>
    <s v="CA-2015-100762"/>
    <n v="0"/>
    <n v="4"/>
    <n v="0"/>
    <n v="45.575999999999979"/>
    <n v="0.45632477063632687"/>
  </r>
  <r>
    <x v="270"/>
    <x v="4"/>
    <s v="FUR-FU-10001602"/>
    <x v="1"/>
    <x v="8"/>
    <n v="151.72"/>
    <s v="CA-2015-158540"/>
    <n v="1"/>
    <n v="4"/>
    <n v="0"/>
    <n v="27.309599999999989"/>
    <n v="0.4595170286641902"/>
  </r>
  <r>
    <x v="270"/>
    <x v="14"/>
    <s v="OFF-PA-10001815"/>
    <x v="0"/>
    <x v="0"/>
    <n v="144.12"/>
    <s v="CA-2015-100762"/>
    <n v="0"/>
    <n v="3"/>
    <n v="0"/>
    <n v="69.177599999999984"/>
    <n v="0.43613829632717294"/>
  </r>
  <r>
    <x v="270"/>
    <x v="4"/>
    <s v="FUR-CH-10001714"/>
    <x v="1"/>
    <x v="5"/>
    <n v="120.71199999999999"/>
    <s v="CA-2015-102295"/>
    <n v="1"/>
    <n v="1"/>
    <n v="0.2"/>
    <n v="-18.106799999999993"/>
    <n v="0.46529189879902266"/>
  </r>
  <r>
    <x v="270"/>
    <x v="6"/>
    <s v="FUR-FU-10002045"/>
    <x v="1"/>
    <x v="8"/>
    <n v="111.15"/>
    <s v="CA-2015-122217"/>
    <n v="1"/>
    <n v="5"/>
    <n v="0"/>
    <n v="48.906000000000006"/>
    <n v="0.4595170286641902"/>
  </r>
  <r>
    <x v="270"/>
    <x v="10"/>
    <s v="FUR-FU-10002960"/>
    <x v="1"/>
    <x v="8"/>
    <n v="35.168000000000006"/>
    <s v="CA-2015-153850"/>
    <n v="0"/>
    <n v="7"/>
    <n v="0.2"/>
    <n v="9.6712000000000025"/>
    <n v="0.4595170286641902"/>
  </r>
  <r>
    <x v="270"/>
    <x v="22"/>
    <s v="OFF-PA-10001800"/>
    <x v="0"/>
    <x v="0"/>
    <n v="25.92"/>
    <s v="CA-2015-127131"/>
    <n v="0"/>
    <n v="4"/>
    <n v="0"/>
    <n v="12.441600000000001"/>
    <n v="0.43613829632717294"/>
  </r>
  <r>
    <x v="270"/>
    <x v="14"/>
    <s v="OFF-PA-10004082"/>
    <x v="0"/>
    <x v="0"/>
    <n v="15.96"/>
    <s v="CA-2015-100762"/>
    <n v="0"/>
    <n v="2"/>
    <n v="0"/>
    <n v="7.98"/>
    <n v="0.43613829632717294"/>
  </r>
  <r>
    <x v="270"/>
    <x v="22"/>
    <s v="OFF-BI-10004656"/>
    <x v="0"/>
    <x v="3"/>
    <n v="12.096000000000002"/>
    <s v="CA-2015-127131"/>
    <n v="0"/>
    <n v="7"/>
    <n v="0.2"/>
    <n v="4.2335999999999991"/>
    <n v="0.46881743173671325"/>
  </r>
  <r>
    <x v="270"/>
    <x v="10"/>
    <s v="OFF-BI-10003350"/>
    <x v="0"/>
    <x v="3"/>
    <n v="5.7420000000000009"/>
    <s v="CA-2015-111360"/>
    <n v="1"/>
    <n v="3"/>
    <n v="0.7"/>
    <n v="-4.5935999999999986"/>
    <n v="0.46881743173671325"/>
  </r>
  <r>
    <x v="270"/>
    <x v="10"/>
    <s v="OFF-AR-10004757"/>
    <x v="0"/>
    <x v="4"/>
    <n v="2.6240000000000001"/>
    <s v="CA-2015-115973"/>
    <n v="1"/>
    <n v="1"/>
    <n v="0.2"/>
    <n v="0.42639999999999978"/>
    <n v="0.45632477063632687"/>
  </r>
  <r>
    <x v="271"/>
    <x v="0"/>
    <s v="FUR-TA-10000577"/>
    <x v="1"/>
    <x v="13"/>
    <n v="1218.7349999999997"/>
    <s v="CA-2015-127446"/>
    <n v="1"/>
    <n v="5"/>
    <n v="0.3"/>
    <n v="-121.87349999999992"/>
    <n v="0.55975208308209756"/>
  </r>
  <r>
    <x v="271"/>
    <x v="20"/>
    <s v="OFF-ST-10003470"/>
    <x v="0"/>
    <x v="1"/>
    <n v="1117.92"/>
    <s v="CA-2015-119151"/>
    <n v="1"/>
    <n v="4"/>
    <n v="0"/>
    <n v="55.895999999999958"/>
    <n v="0.44610841445725197"/>
  </r>
  <r>
    <x v="271"/>
    <x v="4"/>
    <s v="FUR-CH-10002335"/>
    <x v="1"/>
    <x v="5"/>
    <n v="725.34400000000005"/>
    <s v="US-2015-144078"/>
    <n v="1"/>
    <n v="4"/>
    <n v="0.2"/>
    <n v="54.400800000000004"/>
    <n v="0.46529189879902266"/>
  </r>
  <r>
    <x v="271"/>
    <x v="4"/>
    <s v="TEC-PH-10001580"/>
    <x v="2"/>
    <x v="6"/>
    <n v="539.91999999999996"/>
    <s v="US-2015-144078"/>
    <n v="0"/>
    <n v="5"/>
    <n v="0.2"/>
    <n v="47.242999999999967"/>
    <n v="0.41105220110552465"/>
  </r>
  <r>
    <x v="271"/>
    <x v="0"/>
    <s v="TEC-AC-10001635"/>
    <x v="2"/>
    <x v="9"/>
    <n v="24.672000000000001"/>
    <s v="CA-2015-127446"/>
    <n v="0"/>
    <n v="3"/>
    <n v="0.2"/>
    <n v="0"/>
    <n v="0.52062335344040378"/>
  </r>
  <r>
    <x v="271"/>
    <x v="4"/>
    <s v="OFF-AP-10000240"/>
    <x v="0"/>
    <x v="12"/>
    <n v="320.88"/>
    <s v="CA-2015-164721"/>
    <n v="1"/>
    <n v="6"/>
    <n v="0"/>
    <n v="93.055199999999957"/>
    <n v="0.49507917887403441"/>
  </r>
  <r>
    <x v="271"/>
    <x v="20"/>
    <s v="FUR-BO-10003159"/>
    <x v="1"/>
    <x v="10"/>
    <n v="275.952"/>
    <s v="CA-2015-119151"/>
    <n v="0"/>
    <n v="3"/>
    <n v="0.2"/>
    <n v="-37.943400000000025"/>
    <n v="0.5176847302647779"/>
  </r>
  <r>
    <x v="271"/>
    <x v="43"/>
    <s v="FUR-FU-10001095"/>
    <x v="1"/>
    <x v="8"/>
    <n v="52.96"/>
    <s v="CA-2015-122588"/>
    <n v="1"/>
    <n v="2"/>
    <n v="0"/>
    <n v="20.1248"/>
    <n v="0.4595170286641902"/>
  </r>
  <r>
    <x v="271"/>
    <x v="11"/>
    <s v="OFF-AR-10003179"/>
    <x v="0"/>
    <x v="4"/>
    <n v="51.016000000000005"/>
    <s v="US-2015-107993"/>
    <n v="1"/>
    <n v="7"/>
    <n v="0.2"/>
    <n v="8.2900999999999954"/>
    <n v="0.45632477063632687"/>
  </r>
  <r>
    <x v="271"/>
    <x v="4"/>
    <s v="OFF-PA-10000575"/>
    <x v="0"/>
    <x v="0"/>
    <n v="26.76"/>
    <s v="CA-2015-164721"/>
    <n v="0"/>
    <n v="4"/>
    <n v="0"/>
    <n v="12.3096"/>
    <n v="0.43613829632717294"/>
  </r>
  <r>
    <x v="271"/>
    <x v="4"/>
    <s v="FUR-FU-10001940"/>
    <x v="1"/>
    <x v="8"/>
    <n v="23.88"/>
    <s v="CA-2015-164721"/>
    <n v="0"/>
    <n v="3"/>
    <n v="0"/>
    <n v="10.507200000000001"/>
    <n v="0.4595170286641902"/>
  </r>
  <r>
    <x v="271"/>
    <x v="0"/>
    <s v="OFF-PA-10000955"/>
    <x v="0"/>
    <x v="0"/>
    <n v="15.696000000000002"/>
    <s v="CA-2015-127446"/>
    <n v="0"/>
    <n v="3"/>
    <n v="0.2"/>
    <n v="5.1011999999999995"/>
    <n v="0.43613829632717294"/>
  </r>
  <r>
    <x v="271"/>
    <x v="4"/>
    <s v="OFF-AR-10004707"/>
    <x v="0"/>
    <x v="4"/>
    <n v="7.4399999999999995"/>
    <s v="US-2015-144078"/>
    <n v="0"/>
    <n v="3"/>
    <n v="0"/>
    <n v="2.6039999999999996"/>
    <n v="0.45632477063632687"/>
  </r>
  <r>
    <x v="271"/>
    <x v="0"/>
    <s v="FUR-FU-10000221"/>
    <x v="1"/>
    <x v="8"/>
    <n v="6.0960000000000001"/>
    <s v="CA-2015-127446"/>
    <n v="0"/>
    <n v="3"/>
    <n v="0.6"/>
    <n v="-3.9624000000000006"/>
    <n v="0.4595170286641902"/>
  </r>
  <r>
    <x v="271"/>
    <x v="0"/>
    <s v="OFF-LA-10000248"/>
    <x v="0"/>
    <x v="2"/>
    <n v="5.9039999999999999"/>
    <s v="CA-2015-127446"/>
    <n v="0"/>
    <n v="2"/>
    <n v="0.2"/>
    <n v="1.9925999999999999"/>
    <n v="0.4647369236065339"/>
  </r>
  <r>
    <x v="271"/>
    <x v="0"/>
    <s v="OFF-LA-10001317"/>
    <x v="0"/>
    <x v="2"/>
    <n v="2.52"/>
    <s v="CA-2015-127446"/>
    <n v="0"/>
    <n v="1"/>
    <n v="0.2"/>
    <n v="0.88200000000000001"/>
    <n v="0.4647369236065339"/>
  </r>
  <r>
    <x v="272"/>
    <x v="11"/>
    <s v="OFF-ST-10001097"/>
    <x v="0"/>
    <x v="1"/>
    <n v="669.08"/>
    <s v="CA-2015-168984"/>
    <n v="1"/>
    <n v="5"/>
    <n v="0.2"/>
    <n v="-167.27"/>
    <n v="0.44610841445725197"/>
  </r>
  <r>
    <x v="272"/>
    <x v="11"/>
    <s v="TEC-PH-10000038"/>
    <x v="2"/>
    <x v="6"/>
    <n v="438.33600000000001"/>
    <s v="CA-2015-168984"/>
    <n v="0"/>
    <n v="4"/>
    <n v="0.2"/>
    <n v="-87.667200000000037"/>
    <n v="0.41105220110552465"/>
  </r>
  <r>
    <x v="272"/>
    <x v="20"/>
    <s v="TEC-PH-10002170"/>
    <x v="2"/>
    <x v="6"/>
    <n v="279.95999999999998"/>
    <s v="CA-2015-124730"/>
    <n v="1"/>
    <n v="4"/>
    <n v="0"/>
    <n v="78.388800000000003"/>
    <n v="0.41105220110552465"/>
  </r>
  <r>
    <x v="272"/>
    <x v="20"/>
    <s v="OFF-LA-10001158"/>
    <x v="0"/>
    <x v="2"/>
    <n v="93.149999999999991"/>
    <s v="CA-2015-124730"/>
    <n v="0"/>
    <n v="9"/>
    <n v="0"/>
    <n v="44.712000000000003"/>
    <n v="0.4647369236065339"/>
  </r>
  <r>
    <x v="272"/>
    <x v="4"/>
    <s v="OFF-PA-10001033"/>
    <x v="0"/>
    <x v="0"/>
    <n v="81.98"/>
    <s v="US-2015-147648"/>
    <n v="1"/>
    <n v="2"/>
    <n v="0"/>
    <n v="40.170200000000001"/>
    <n v="0.43613829632717294"/>
  </r>
  <r>
    <x v="272"/>
    <x v="4"/>
    <s v="OFF-AP-10000692"/>
    <x v="0"/>
    <x v="12"/>
    <n v="40.54"/>
    <s v="CA-2015-141110"/>
    <n v="1"/>
    <n v="2"/>
    <n v="0"/>
    <n v="11.351200000000002"/>
    <n v="0.49507917887403441"/>
  </r>
  <r>
    <x v="272"/>
    <x v="0"/>
    <s v="FUR-FU-10003194"/>
    <x v="1"/>
    <x v="8"/>
    <n v="19.3"/>
    <s v="US-2015-147606"/>
    <n v="1"/>
    <n v="5"/>
    <n v="0.6"/>
    <n v="-14.475000000000001"/>
    <n v="0.4595170286641902"/>
  </r>
  <r>
    <x v="272"/>
    <x v="20"/>
    <s v="OFF-BI-10001031"/>
    <x v="0"/>
    <x v="3"/>
    <n v="17.088000000000001"/>
    <s v="CA-2015-124730"/>
    <n v="0"/>
    <n v="4"/>
    <n v="0.2"/>
    <n v="5.767199999999999"/>
    <n v="0.46881743173671325"/>
  </r>
  <r>
    <x v="272"/>
    <x v="11"/>
    <s v="OFF-PA-10001166"/>
    <x v="0"/>
    <x v="0"/>
    <n v="15.552000000000003"/>
    <s v="CA-2015-168984"/>
    <n v="0"/>
    <n v="3"/>
    <n v="0.2"/>
    <n v="5.4432"/>
    <n v="0.43613829632717294"/>
  </r>
  <r>
    <x v="272"/>
    <x v="4"/>
    <s v="OFF-PA-10002586"/>
    <x v="0"/>
    <x v="0"/>
    <n v="14.940000000000001"/>
    <s v="CA-2015-141110"/>
    <n v="0"/>
    <n v="3"/>
    <n v="0"/>
    <n v="7.0218000000000007"/>
    <n v="0.43613829632717294"/>
  </r>
  <r>
    <x v="272"/>
    <x v="20"/>
    <s v="OFF-BI-10001078"/>
    <x v="0"/>
    <x v="3"/>
    <n v="12.912000000000001"/>
    <s v="CA-2015-124730"/>
    <n v="0"/>
    <n v="3"/>
    <n v="0.2"/>
    <n v="4.6806000000000001"/>
    <n v="0.46881743173671325"/>
  </r>
  <r>
    <x v="272"/>
    <x v="20"/>
    <s v="OFF-LA-10001613"/>
    <x v="0"/>
    <x v="2"/>
    <n v="11.52"/>
    <s v="CA-2015-124730"/>
    <n v="0"/>
    <n v="4"/>
    <n v="0"/>
    <n v="5.6448"/>
    <n v="0.4647369236065339"/>
  </r>
  <r>
    <x v="272"/>
    <x v="4"/>
    <s v="OFF-BI-10001553"/>
    <x v="0"/>
    <x v="3"/>
    <n v="7.3120000000000012"/>
    <s v="CA-2015-141110"/>
    <n v="0"/>
    <n v="1"/>
    <n v="0.2"/>
    <n v="2.5591999999999997"/>
    <n v="0.46881743173671325"/>
  </r>
  <r>
    <x v="272"/>
    <x v="4"/>
    <s v="OFF-BI-10002012"/>
    <x v="0"/>
    <x v="3"/>
    <n v="4.32"/>
    <s v="CA-2015-141110"/>
    <n v="0"/>
    <n v="3"/>
    <n v="0.2"/>
    <n v="1.512"/>
    <n v="0.46881743173671325"/>
  </r>
  <r>
    <x v="273"/>
    <x v="20"/>
    <s v="FUR-FU-10003268"/>
    <x v="1"/>
    <x v="8"/>
    <n v="199.89999999999998"/>
    <s v="CA-2015-167486"/>
    <n v="1"/>
    <n v="5"/>
    <n v="0"/>
    <n v="39.97999999999999"/>
    <n v="0.4595170286641902"/>
  </r>
  <r>
    <x v="273"/>
    <x v="20"/>
    <s v="OFF-FA-10003021"/>
    <x v="0"/>
    <x v="7"/>
    <n v="3.76"/>
    <s v="CA-2015-119032"/>
    <n v="1"/>
    <n v="2"/>
    <n v="0"/>
    <n v="1.3159999999999998"/>
    <n v="0.51168203684699509"/>
  </r>
  <r>
    <x v="274"/>
    <x v="0"/>
    <s v="TEC-MA-10004679"/>
    <x v="2"/>
    <x v="15"/>
    <n v="998.84999999999991"/>
    <s v="CA-2015-121629"/>
    <n v="1"/>
    <n v="5"/>
    <n v="0.4"/>
    <n v="-199.7700000000001"/>
    <n v="0.5183572270896134"/>
  </r>
  <r>
    <x v="274"/>
    <x v="4"/>
    <s v="FUR-BO-10000330"/>
    <x v="1"/>
    <x v="10"/>
    <n v="411.33199999999999"/>
    <s v="CA-2015-105249"/>
    <n v="1"/>
    <n v="4"/>
    <n v="0.15"/>
    <n v="-4.8391999999999769"/>
    <n v="0.5176847302647779"/>
  </r>
  <r>
    <x v="274"/>
    <x v="9"/>
    <s v="FUR-FU-10003773"/>
    <x v="1"/>
    <x v="8"/>
    <n v="397.59999999999997"/>
    <s v="CA-2015-101560"/>
    <n v="1"/>
    <n v="5"/>
    <n v="0"/>
    <n v="43.735999999999962"/>
    <n v="0.4595170286641902"/>
  </r>
  <r>
    <x v="274"/>
    <x v="4"/>
    <s v="TEC-AC-10003447"/>
    <x v="2"/>
    <x v="9"/>
    <n v="139.92999999999998"/>
    <s v="CA-2015-159800"/>
    <n v="1"/>
    <n v="7"/>
    <n v="0"/>
    <n v="34.982499999999987"/>
    <n v="0.52062335344040378"/>
  </r>
  <r>
    <x v="274"/>
    <x v="9"/>
    <s v="OFF-PA-10001363"/>
    <x v="0"/>
    <x v="0"/>
    <n v="85.96"/>
    <s v="CA-2015-101560"/>
    <n v="0"/>
    <n v="7"/>
    <n v="0"/>
    <n v="40.401199999999996"/>
    <n v="0.43613829632717294"/>
  </r>
  <r>
    <x v="274"/>
    <x v="18"/>
    <s v="OFF-EN-10003862"/>
    <x v="0"/>
    <x v="11"/>
    <n v="64.02"/>
    <s v="US-2015-120175"/>
    <n v="1"/>
    <n v="6"/>
    <n v="0"/>
    <n v="29.449199999999998"/>
    <n v="0.44424167803735209"/>
  </r>
  <r>
    <x v="274"/>
    <x v="9"/>
    <s v="OFF-BI-10000309"/>
    <x v="0"/>
    <x v="3"/>
    <n v="45.660000000000004"/>
    <s v="CA-2015-101560"/>
    <n v="0"/>
    <n v="3"/>
    <n v="0"/>
    <n v="22.3734"/>
    <n v="0.46881743173671325"/>
  </r>
  <r>
    <x v="274"/>
    <x v="4"/>
    <s v="OFF-AP-10004859"/>
    <x v="0"/>
    <x v="12"/>
    <n v="43.68"/>
    <s v="CA-2015-159800"/>
    <n v="0"/>
    <n v="3"/>
    <n v="0"/>
    <n v="11.793600000000001"/>
    <n v="0.49507917887403441"/>
  </r>
  <r>
    <x v="274"/>
    <x v="4"/>
    <s v="OFF-LA-10002043"/>
    <x v="0"/>
    <x v="2"/>
    <n v="41.4"/>
    <s v="CA-2015-105249"/>
    <n v="0"/>
    <n v="4"/>
    <n v="0"/>
    <n v="19.872"/>
    <n v="0.4647369236065339"/>
  </r>
  <r>
    <x v="274"/>
    <x v="20"/>
    <s v="OFF-BI-10003676"/>
    <x v="0"/>
    <x v="3"/>
    <n v="17.248000000000001"/>
    <s v="CA-2015-121167"/>
    <n v="1"/>
    <n v="2"/>
    <n v="0.2"/>
    <n v="6.0367999999999986"/>
    <n v="0.46881743173671325"/>
  </r>
  <r>
    <x v="274"/>
    <x v="33"/>
    <s v="OFF-AR-10001954"/>
    <x v="0"/>
    <x v="4"/>
    <n v="14.669999999999998"/>
    <s v="CA-2015-163013"/>
    <n v="1"/>
    <n v="3"/>
    <n v="0"/>
    <n v="3.9609000000000001"/>
    <n v="0.45632477063632687"/>
  </r>
  <r>
    <x v="274"/>
    <x v="9"/>
    <s v="OFF-AR-10004757"/>
    <x v="0"/>
    <x v="4"/>
    <n v="13.12"/>
    <s v="CA-2015-101560"/>
    <n v="0"/>
    <n v="4"/>
    <n v="0"/>
    <n v="4.3295999999999992"/>
    <n v="0.45632477063632687"/>
  </r>
  <r>
    <x v="274"/>
    <x v="4"/>
    <s v="OFF-SU-10001225"/>
    <x v="0"/>
    <x v="14"/>
    <n v="7.36"/>
    <s v="CA-2015-105249"/>
    <n v="0"/>
    <n v="2"/>
    <n v="0"/>
    <n v="0.14719999999999978"/>
    <n v="0.53938093436526824"/>
  </r>
  <r>
    <x v="275"/>
    <x v="4"/>
    <s v="TEC-PH-10004586"/>
    <x v="2"/>
    <x v="6"/>
    <n v="575.91999999999996"/>
    <s v="CA-2015-153983"/>
    <n v="1"/>
    <n v="2"/>
    <n v="0.2"/>
    <n v="71.989999999999981"/>
    <n v="0.41105220110552465"/>
  </r>
  <r>
    <x v="275"/>
    <x v="4"/>
    <s v="OFF-FA-10003495"/>
    <x v="0"/>
    <x v="7"/>
    <n v="30.4"/>
    <s v="CA-2015-153983"/>
    <n v="0"/>
    <n v="5"/>
    <n v="0"/>
    <n v="15.2"/>
    <n v="0.51168203684699509"/>
  </r>
  <r>
    <x v="275"/>
    <x v="20"/>
    <s v="OFF-LA-10002762"/>
    <x v="0"/>
    <x v="2"/>
    <n v="25.06"/>
    <s v="US-2015-111353"/>
    <n v="1"/>
    <n v="2"/>
    <n v="0"/>
    <n v="11.778199999999998"/>
    <n v="0.4647369236065339"/>
  </r>
  <r>
    <x v="275"/>
    <x v="1"/>
    <s v="OFF-FA-10003112"/>
    <x v="0"/>
    <x v="7"/>
    <n v="12.624000000000001"/>
    <s v="US-2015-134712"/>
    <n v="1"/>
    <n v="2"/>
    <n v="0.2"/>
    <n v="3.944999999999999"/>
    <n v="0.51168203684699509"/>
  </r>
  <r>
    <x v="275"/>
    <x v="2"/>
    <s v="OFF-LA-10000452"/>
    <x v="0"/>
    <x v="2"/>
    <n v="5.04"/>
    <s v="CA-2015-136280"/>
    <n v="1"/>
    <n v="2"/>
    <n v="0.2"/>
    <n v="1.764"/>
    <n v="0.4647369236065339"/>
  </r>
  <r>
    <x v="276"/>
    <x v="12"/>
    <s v="TEC-AC-10002550"/>
    <x v="2"/>
    <x v="9"/>
    <n v="102.24000000000001"/>
    <s v="CA-2015-146843"/>
    <n v="1"/>
    <n v="4"/>
    <n v="0.2"/>
    <n v="-16.614000000000004"/>
    <n v="0.52062335344040378"/>
  </r>
  <r>
    <x v="276"/>
    <x v="20"/>
    <s v="OFF-EN-10004007"/>
    <x v="0"/>
    <x v="11"/>
    <n v="62.28"/>
    <s v="CA-2015-103590"/>
    <n v="1"/>
    <n v="4"/>
    <n v="0"/>
    <n v="29.271599999999999"/>
    <n v="0.44424167803735209"/>
  </r>
  <r>
    <x v="276"/>
    <x v="12"/>
    <s v="OFF-SU-10001664"/>
    <x v="0"/>
    <x v="14"/>
    <n v="47.992000000000004"/>
    <s v="CA-2015-146843"/>
    <n v="0"/>
    <n v="7"/>
    <n v="0.2"/>
    <n v="3.5993999999999993"/>
    <n v="0.53938093436526824"/>
  </r>
  <r>
    <x v="276"/>
    <x v="16"/>
    <s v="OFF-BI-10000201"/>
    <x v="0"/>
    <x v="3"/>
    <n v="6.6420000000000012"/>
    <s v="CA-2015-148425"/>
    <n v="1"/>
    <n v="9"/>
    <n v="0.7"/>
    <n v="-4.427999999999999"/>
    <n v="0.46881743173671325"/>
  </r>
  <r>
    <x v="277"/>
    <x v="21"/>
    <s v="FUR-CH-10001854"/>
    <x v="1"/>
    <x v="5"/>
    <n v="2807.84"/>
    <s v="CA-2015-120474"/>
    <n v="1"/>
    <n v="8"/>
    <n v="0"/>
    <n v="673.88160000000016"/>
    <n v="0.46529189879902266"/>
  </r>
  <r>
    <x v="277"/>
    <x v="10"/>
    <s v="FUR-CH-10000015"/>
    <x v="1"/>
    <x v="5"/>
    <n v="909.7199999999998"/>
    <s v="CA-2015-150798"/>
    <n v="1"/>
    <n v="6"/>
    <n v="0.3"/>
    <n v="-51.983999999999924"/>
    <n v="0.46529189879902266"/>
  </r>
  <r>
    <x v="277"/>
    <x v="0"/>
    <s v="FUR-CH-10003746"/>
    <x v="1"/>
    <x v="5"/>
    <n v="674.05799999999999"/>
    <s v="US-2015-161613"/>
    <n v="1"/>
    <n v="3"/>
    <n v="0.3"/>
    <n v="-19.258800000000008"/>
    <n v="0.46529189879902266"/>
  </r>
  <r>
    <x v="277"/>
    <x v="10"/>
    <s v="TEC-CO-10001571"/>
    <x v="2"/>
    <x v="16"/>
    <n v="659.98799999999994"/>
    <s v="CA-2015-150798"/>
    <n v="0"/>
    <n v="2"/>
    <n v="0.4"/>
    <n v="109.99799999999999"/>
    <n v="0.55185675810753509"/>
  </r>
  <r>
    <x v="277"/>
    <x v="32"/>
    <s v="TEC-PH-10004434"/>
    <x v="2"/>
    <x v="6"/>
    <n v="271.89999999999998"/>
    <s v="CA-2015-143210"/>
    <n v="1"/>
    <n v="2"/>
    <n v="0"/>
    <n v="78.850999999999971"/>
    <n v="0.41105220110552465"/>
  </r>
  <r>
    <x v="277"/>
    <x v="25"/>
    <s v="TEC-PH-10001644"/>
    <x v="2"/>
    <x v="6"/>
    <n v="95.968000000000004"/>
    <s v="CA-2015-131527"/>
    <n v="1"/>
    <n v="4"/>
    <n v="0.2"/>
    <n v="9.5968000000000053"/>
    <n v="0.41105220110552465"/>
  </r>
  <r>
    <x v="277"/>
    <x v="4"/>
    <s v="FUR-FU-10001861"/>
    <x v="1"/>
    <x v="8"/>
    <n v="58.199999999999996"/>
    <s v="CA-2015-131051"/>
    <n v="1"/>
    <n v="3"/>
    <n v="0"/>
    <n v="28.517999999999994"/>
    <n v="0.4595170286641902"/>
  </r>
  <r>
    <x v="277"/>
    <x v="21"/>
    <s v="OFF-AR-10000475"/>
    <x v="0"/>
    <x v="4"/>
    <n v="46.64"/>
    <s v="CA-2015-120474"/>
    <n v="0"/>
    <n v="4"/>
    <n v="0"/>
    <n v="12.592800000000004"/>
    <n v="0.45632477063632687"/>
  </r>
  <r>
    <x v="277"/>
    <x v="32"/>
    <s v="FUR-FU-10003878"/>
    <x v="1"/>
    <x v="8"/>
    <n v="45.839999999999996"/>
    <s v="CA-2015-143210"/>
    <n v="0"/>
    <n v="3"/>
    <n v="0"/>
    <n v="15.585599999999999"/>
    <n v="0.4595170286641902"/>
  </r>
  <r>
    <x v="277"/>
    <x v="10"/>
    <s v="OFF-PA-10001972"/>
    <x v="0"/>
    <x v="0"/>
    <n v="36.288000000000011"/>
    <s v="CA-2015-150798"/>
    <n v="0"/>
    <n v="7"/>
    <n v="0.2"/>
    <n v="12.700800000000001"/>
    <n v="0.43613829632717294"/>
  </r>
  <r>
    <x v="277"/>
    <x v="32"/>
    <s v="FUR-FU-10002268"/>
    <x v="1"/>
    <x v="8"/>
    <n v="9.82"/>
    <s v="CA-2015-143210"/>
    <n v="0"/>
    <n v="2"/>
    <n v="0"/>
    <n v="3.2405999999999997"/>
    <n v="0.4595170286641902"/>
  </r>
  <r>
    <x v="277"/>
    <x v="10"/>
    <s v="FUR-FU-10000221"/>
    <x v="1"/>
    <x v="8"/>
    <n v="8.1280000000000001"/>
    <s v="CA-2015-150798"/>
    <n v="0"/>
    <n v="2"/>
    <n v="0.2"/>
    <n v="1.4223999999999997"/>
    <n v="0.4595170286641902"/>
  </r>
  <r>
    <x v="278"/>
    <x v="20"/>
    <s v="FUR-BO-10003272"/>
    <x v="1"/>
    <x v="10"/>
    <n v="883.92"/>
    <s v="CA-2015-112158"/>
    <n v="1"/>
    <n v="5"/>
    <n v="0.2"/>
    <n v="-110.49000000000007"/>
    <n v="0.5176847302647779"/>
  </r>
  <r>
    <x v="278"/>
    <x v="20"/>
    <s v="TEC-AC-10003628"/>
    <x v="2"/>
    <x v="9"/>
    <n v="119.96"/>
    <s v="CA-2015-112158"/>
    <n v="0"/>
    <n v="4"/>
    <n v="0"/>
    <n v="52.78240000000001"/>
    <n v="0.52062335344040378"/>
  </r>
  <r>
    <x v="278"/>
    <x v="10"/>
    <s v="TEC-AC-10001267"/>
    <x v="2"/>
    <x v="9"/>
    <n v="119.80000000000001"/>
    <s v="CA-2015-132864"/>
    <n v="1"/>
    <n v="5"/>
    <n v="0.2"/>
    <n v="29.950000000000003"/>
    <n v="0.52062335344040378"/>
  </r>
  <r>
    <x v="278"/>
    <x v="5"/>
    <s v="TEC-AC-10000199"/>
    <x v="2"/>
    <x v="9"/>
    <n v="5.95"/>
    <s v="CA-2015-103807"/>
    <n v="1"/>
    <n v="1"/>
    <n v="0"/>
    <n v="0.83300000000000018"/>
    <n v="0.52062335344040378"/>
  </r>
  <r>
    <x v="278"/>
    <x v="36"/>
    <s v="FUR-CH-10004754"/>
    <x v="1"/>
    <x v="5"/>
    <n v="239.84"/>
    <s v="CA-2015-154095"/>
    <n v="1"/>
    <n v="8"/>
    <n v="0"/>
    <n v="64.756799999999998"/>
    <n v="0.46529189879902266"/>
  </r>
  <r>
    <x v="278"/>
    <x v="36"/>
    <s v="OFF-PA-10002923"/>
    <x v="0"/>
    <x v="0"/>
    <n v="146.82"/>
    <s v="CA-2015-154095"/>
    <n v="0"/>
    <n v="3"/>
    <n v="0"/>
    <n v="73.41"/>
    <n v="0.43613829632717294"/>
  </r>
  <r>
    <x v="278"/>
    <x v="36"/>
    <s v="FUR-FU-10003849"/>
    <x v="1"/>
    <x v="8"/>
    <n v="60.72"/>
    <s v="CA-2015-154095"/>
    <n v="0"/>
    <n v="3"/>
    <n v="0"/>
    <n v="23.680799999999998"/>
    <n v="0.4595170286641902"/>
  </r>
  <r>
    <x v="278"/>
    <x v="0"/>
    <s v="FUR-FU-10001588"/>
    <x v="1"/>
    <x v="8"/>
    <n v="58.36"/>
    <s v="US-2015-117744"/>
    <n v="1"/>
    <n v="5"/>
    <n v="0.6"/>
    <n v="-24.802999999999997"/>
    <n v="0.4595170286641902"/>
  </r>
  <r>
    <x v="278"/>
    <x v="20"/>
    <s v="OFF-BI-10000050"/>
    <x v="0"/>
    <x v="3"/>
    <n v="46.72"/>
    <s v="CA-2015-112158"/>
    <n v="0"/>
    <n v="8"/>
    <n v="0.2"/>
    <n v="15.767999999999997"/>
    <n v="0.46881743173671325"/>
  </r>
  <r>
    <x v="278"/>
    <x v="0"/>
    <s v="FUR-FU-10002759"/>
    <x v="1"/>
    <x v="8"/>
    <n v="39.960000000000008"/>
    <s v="US-2015-117744"/>
    <n v="0"/>
    <n v="5"/>
    <n v="0.6"/>
    <n v="-23.975999999999999"/>
    <n v="0.4595170286641902"/>
  </r>
  <r>
    <x v="278"/>
    <x v="0"/>
    <s v="OFF-AR-10000940"/>
    <x v="0"/>
    <x v="4"/>
    <n v="16.463999999999999"/>
    <s v="US-2015-117744"/>
    <n v="0"/>
    <n v="7"/>
    <n v="0.2"/>
    <n v="1.4406000000000008"/>
    <n v="0.45632477063632687"/>
  </r>
  <r>
    <x v="278"/>
    <x v="36"/>
    <s v="OFF-LA-10000634"/>
    <x v="0"/>
    <x v="2"/>
    <n v="15.66"/>
    <s v="CA-2015-154095"/>
    <n v="0"/>
    <n v="6"/>
    <n v="0"/>
    <n v="7.2035999999999998"/>
    <n v="0.4647369236065339"/>
  </r>
  <r>
    <x v="278"/>
    <x v="5"/>
    <s v="OFF-PA-10002195"/>
    <x v="0"/>
    <x v="0"/>
    <n v="15.24"/>
    <s v="CA-2015-103807"/>
    <n v="0"/>
    <n v="3"/>
    <n v="0"/>
    <n v="7.1627999999999998"/>
    <n v="0.43613829632717294"/>
  </r>
  <r>
    <x v="278"/>
    <x v="1"/>
    <s v="OFF-AP-10004249"/>
    <x v="0"/>
    <x v="12"/>
    <n v="2.3939999999999997"/>
    <s v="CA-2015-101147"/>
    <n v="1"/>
    <n v="1"/>
    <n v="0.8"/>
    <n v="-6.344100000000001"/>
    <n v="0.49507917887403441"/>
  </r>
  <r>
    <x v="279"/>
    <x v="39"/>
    <s v="TEC-PH-10003811"/>
    <x v="2"/>
    <x v="6"/>
    <n v="479.96"/>
    <s v="CA-2015-122749"/>
    <n v="1"/>
    <n v="4"/>
    <n v="0"/>
    <n v="134.3888"/>
    <n v="0.41105220110552465"/>
  </r>
  <r>
    <x v="279"/>
    <x v="24"/>
    <s v="OFF-PA-10001972"/>
    <x v="0"/>
    <x v="0"/>
    <n v="25.92"/>
    <s v="CA-2015-164861"/>
    <n v="1"/>
    <n v="4"/>
    <n v="0"/>
    <n v="12.441600000000001"/>
    <n v="0.43613829632717294"/>
  </r>
  <r>
    <x v="280"/>
    <x v="20"/>
    <s v="TEC-PH-10000673"/>
    <x v="2"/>
    <x v="6"/>
    <n v="129.97999999999999"/>
    <s v="CA-2015-127187"/>
    <n v="1"/>
    <n v="2"/>
    <n v="0"/>
    <n v="62.3904"/>
    <n v="0.41105220110552465"/>
  </r>
  <r>
    <x v="281"/>
    <x v="12"/>
    <s v="OFF-AR-10002671"/>
    <x v="0"/>
    <x v="4"/>
    <n v="1113.0240000000001"/>
    <s v="CA-2015-106376"/>
    <n v="1"/>
    <n v="8"/>
    <n v="0.2"/>
    <n v="111.30239999999998"/>
    <n v="0.45632477063632687"/>
  </r>
  <r>
    <x v="281"/>
    <x v="2"/>
    <s v="OFF-EN-10000056"/>
    <x v="0"/>
    <x v="11"/>
    <n v="348.488"/>
    <s v="CA-2015-125542"/>
    <n v="1"/>
    <n v="7"/>
    <n v="0.2"/>
    <n v="117.61469999999996"/>
    <n v="0.44424167803735209"/>
  </r>
  <r>
    <x v="281"/>
    <x v="1"/>
    <s v="TEC-AC-10004659"/>
    <x v="2"/>
    <x v="9"/>
    <n v="408.74399999999997"/>
    <s v="CA-2015-166191"/>
    <n v="1"/>
    <n v="7"/>
    <n v="0.2"/>
    <n v="76.639499999999984"/>
    <n v="0.52062335344040378"/>
  </r>
  <r>
    <x v="281"/>
    <x v="4"/>
    <s v="OFF-AP-10001469"/>
    <x v="0"/>
    <x v="12"/>
    <n v="250.26"/>
    <s v="CA-2015-150203"/>
    <n v="1"/>
    <n v="6"/>
    <n v="0"/>
    <n v="72.575399999999973"/>
    <n v="0.49507917887403441"/>
  </r>
  <r>
    <x v="281"/>
    <x v="10"/>
    <s v="TEC-PH-10001809"/>
    <x v="2"/>
    <x v="6"/>
    <n v="179.93999999999997"/>
    <s v="CA-2015-151162"/>
    <n v="1"/>
    <n v="2"/>
    <n v="0.4"/>
    <n v="-44.984999999999999"/>
    <n v="0.41105220110552465"/>
  </r>
  <r>
    <x v="281"/>
    <x v="2"/>
    <s v="OFF-ST-10001469"/>
    <x v="0"/>
    <x v="1"/>
    <n v="172.73599999999999"/>
    <s v="CA-2015-125542"/>
    <n v="0"/>
    <n v="4"/>
    <n v="0.2"/>
    <n v="-30.228800000000007"/>
    <n v="0.44610841445725197"/>
  </r>
  <r>
    <x v="281"/>
    <x v="12"/>
    <s v="TEC-PH-10002726"/>
    <x v="2"/>
    <x v="6"/>
    <n v="167.96800000000002"/>
    <s v="CA-2015-106376"/>
    <n v="0"/>
    <n v="4"/>
    <n v="0.2"/>
    <n v="62.988"/>
    <n v="0.41105220110552465"/>
  </r>
  <r>
    <x v="281"/>
    <x v="10"/>
    <s v="OFF-PA-10001033"/>
    <x v="0"/>
    <x v="0"/>
    <n v="98.376000000000005"/>
    <s v="CA-2015-151162"/>
    <n v="0"/>
    <n v="3"/>
    <n v="0.2"/>
    <n v="35.661300000000004"/>
    <n v="0.43613829632717294"/>
  </r>
  <r>
    <x v="281"/>
    <x v="4"/>
    <s v="OFF-PA-10001363"/>
    <x v="0"/>
    <x v="0"/>
    <n v="49.12"/>
    <s v="CA-2015-133830"/>
    <n v="1"/>
    <n v="4"/>
    <n v="0"/>
    <n v="23.086399999999998"/>
    <n v="0.43613829632717294"/>
  </r>
  <r>
    <x v="281"/>
    <x v="10"/>
    <s v="TEC-PH-10001870"/>
    <x v="2"/>
    <x v="6"/>
    <n v="36.738"/>
    <s v="CA-2015-151162"/>
    <n v="0"/>
    <n v="1"/>
    <n v="0.4"/>
    <n v="-9.1845000000000034"/>
    <n v="0.41105220110552465"/>
  </r>
  <r>
    <x v="281"/>
    <x v="10"/>
    <s v="OFF-BI-10003719"/>
    <x v="0"/>
    <x v="3"/>
    <n v="29.940000000000005"/>
    <s v="CA-2015-151162"/>
    <n v="0"/>
    <n v="4"/>
    <n v="0.7"/>
    <n v="-23.952000000000005"/>
    <n v="0.46881743173671325"/>
  </r>
  <r>
    <x v="281"/>
    <x v="4"/>
    <s v="OFF-AR-10003045"/>
    <x v="0"/>
    <x v="4"/>
    <n v="26.46"/>
    <s v="CA-2015-133830"/>
    <n v="0"/>
    <n v="9"/>
    <n v="0"/>
    <n v="11.907"/>
    <n v="0.45632477063632687"/>
  </r>
  <r>
    <x v="281"/>
    <x v="1"/>
    <s v="OFF-ST-10003455"/>
    <x v="0"/>
    <x v="1"/>
    <n v="24.816000000000003"/>
    <s v="CA-2015-166191"/>
    <n v="0"/>
    <n v="2"/>
    <n v="0.2"/>
    <n v="1.8612000000000002"/>
    <n v="0.44610841445725197"/>
  </r>
  <r>
    <x v="281"/>
    <x v="6"/>
    <s v="OFF-ST-10002444"/>
    <x v="0"/>
    <x v="1"/>
    <n v="24.56"/>
    <s v="CA-2015-138296"/>
    <n v="1"/>
    <n v="2"/>
    <n v="0"/>
    <n v="6.8767999999999994"/>
    <n v="0.44610841445725197"/>
  </r>
  <r>
    <x v="281"/>
    <x v="10"/>
    <s v="OFF-PA-10003036"/>
    <x v="0"/>
    <x v="0"/>
    <n v="17.472000000000001"/>
    <s v="CA-2015-151162"/>
    <n v="0"/>
    <n v="3"/>
    <n v="0.2"/>
    <n v="5.6783999999999981"/>
    <n v="0.43613829632717294"/>
  </r>
  <r>
    <x v="281"/>
    <x v="4"/>
    <s v="OFF-FA-10002280"/>
    <x v="0"/>
    <x v="7"/>
    <n v="15"/>
    <s v="CA-2015-133830"/>
    <n v="0"/>
    <n v="3"/>
    <n v="0"/>
    <n v="7.1999999999999993"/>
    <n v="0.51168203684699509"/>
  </r>
  <r>
    <x v="282"/>
    <x v="4"/>
    <s v="OFF-ST-10001496"/>
    <x v="0"/>
    <x v="1"/>
    <n v="1261.33"/>
    <s v="CA-2015-106726"/>
    <n v="1"/>
    <n v="7"/>
    <n v="0"/>
    <n v="327.94580000000002"/>
    <n v="0.44610841445725197"/>
  </r>
  <r>
    <x v="282"/>
    <x v="11"/>
    <s v="FUR-TA-10003238"/>
    <x v="1"/>
    <x v="13"/>
    <n v="275.49"/>
    <s v="US-2015-112872"/>
    <n v="1"/>
    <n v="1"/>
    <n v="0.5"/>
    <n v="-170.80380000000002"/>
    <n v="0.55975208308209756"/>
  </r>
  <r>
    <x v="282"/>
    <x v="1"/>
    <s v="FUR-TA-10004086"/>
    <x v="1"/>
    <x v="13"/>
    <n v="214.95000000000002"/>
    <s v="US-2015-140452"/>
    <n v="1"/>
    <n v="5"/>
    <n v="0.5"/>
    <n v="-120.37200000000003"/>
    <n v="0.55975208308209756"/>
  </r>
  <r>
    <x v="282"/>
    <x v="11"/>
    <s v="OFF-ST-10002205"/>
    <x v="0"/>
    <x v="1"/>
    <n v="53.424000000000007"/>
    <s v="US-2015-112872"/>
    <n v="0"/>
    <n v="3"/>
    <n v="0.2"/>
    <n v="4.6746000000000016"/>
    <n v="0.44610841445725197"/>
  </r>
  <r>
    <x v="282"/>
    <x v="15"/>
    <s v="OFF-PA-10003641"/>
    <x v="0"/>
    <x v="0"/>
    <n v="42.207999999999998"/>
    <s v="CA-2015-155390"/>
    <n v="1"/>
    <n v="2"/>
    <n v="0.2"/>
    <n v="13.717599999999997"/>
    <n v="0.43613829632717294"/>
  </r>
  <r>
    <x v="282"/>
    <x v="1"/>
    <s v="OFF-ST-10002485"/>
    <x v="0"/>
    <x v="1"/>
    <n v="35.167999999999999"/>
    <s v="US-2015-140452"/>
    <n v="0"/>
    <n v="2"/>
    <n v="0.2"/>
    <n v="-8.3524000000000012"/>
    <n v="0.44610841445725197"/>
  </r>
  <r>
    <x v="282"/>
    <x v="1"/>
    <s v="TEC-PH-10000307"/>
    <x v="2"/>
    <x v="6"/>
    <n v="35.04"/>
    <s v="US-2015-140452"/>
    <n v="0"/>
    <n v="4"/>
    <n v="0.2"/>
    <n v="-7.0080000000000044"/>
    <n v="0.41105220110552465"/>
  </r>
  <r>
    <x v="282"/>
    <x v="0"/>
    <s v="FUR-FU-10002759"/>
    <x v="1"/>
    <x v="8"/>
    <n v="23.976000000000003"/>
    <s v="CA-2015-110030"/>
    <n v="1"/>
    <n v="3"/>
    <n v="0.6"/>
    <n v="-14.385599999999997"/>
    <n v="0.4595170286641902"/>
  </r>
  <r>
    <x v="282"/>
    <x v="1"/>
    <s v="OFF-AP-10004036"/>
    <x v="0"/>
    <x v="12"/>
    <n v="14.015999999999996"/>
    <s v="US-2015-140452"/>
    <n v="0"/>
    <n v="4"/>
    <n v="0.8"/>
    <n v="-31.536000000000001"/>
    <n v="0.49507917887403441"/>
  </r>
  <r>
    <x v="282"/>
    <x v="1"/>
    <s v="FUR-FU-10002088"/>
    <x v="1"/>
    <x v="8"/>
    <n v="10.776000000000002"/>
    <s v="US-2015-140452"/>
    <n v="0"/>
    <n v="3"/>
    <n v="0.6"/>
    <n v="-4.8491999999999997"/>
    <n v="0.4595170286641902"/>
  </r>
  <r>
    <x v="282"/>
    <x v="1"/>
    <s v="OFF-BI-10004965"/>
    <x v="0"/>
    <x v="3"/>
    <n v="4.5999999999999988"/>
    <s v="US-2015-140452"/>
    <n v="0"/>
    <n v="2"/>
    <n v="0.8"/>
    <n v="-8.0500000000000025"/>
    <n v="0.46881743173671325"/>
  </r>
  <r>
    <x v="283"/>
    <x v="22"/>
    <s v="OFF-ST-10000532"/>
    <x v="0"/>
    <x v="1"/>
    <n v="269.35999999999996"/>
    <s v="CA-2015-101392"/>
    <n v="1"/>
    <n v="7"/>
    <n v="0"/>
    <n v="70.033599999999993"/>
    <n v="0.44610841445725197"/>
  </r>
  <r>
    <x v="283"/>
    <x v="4"/>
    <s v="OFF-PA-10000062"/>
    <x v="0"/>
    <x v="0"/>
    <n v="164.88"/>
    <s v="CA-2015-154592"/>
    <n v="1"/>
    <n v="3"/>
    <n v="0"/>
    <n v="80.791200000000003"/>
    <n v="0.43613829632717294"/>
  </r>
  <r>
    <x v="283"/>
    <x v="6"/>
    <s v="OFF-PA-10003641"/>
    <x v="0"/>
    <x v="0"/>
    <n v="105.52"/>
    <s v="CA-2015-159681"/>
    <n v="1"/>
    <n v="4"/>
    <n v="0"/>
    <n v="48.539199999999994"/>
    <n v="0.43613829632717294"/>
  </r>
  <r>
    <x v="283"/>
    <x v="4"/>
    <s v="OFF-AR-10003190"/>
    <x v="0"/>
    <x v="4"/>
    <n v="8.64"/>
    <s v="CA-2015-138737"/>
    <n v="1"/>
    <n v="3"/>
    <n v="0"/>
    <n v="2.4192"/>
    <n v="0.45632477063632687"/>
  </r>
  <r>
    <x v="284"/>
    <x v="22"/>
    <s v="FUR-CH-10002602"/>
    <x v="1"/>
    <x v="5"/>
    <n v="603.91999999999996"/>
    <s v="CA-2015-135608"/>
    <n v="1"/>
    <n v="5"/>
    <n v="0.2"/>
    <n v="45.294000000000011"/>
    <n v="0.46529189879902266"/>
  </r>
  <r>
    <x v="284"/>
    <x v="11"/>
    <s v="TEC-AC-10004227"/>
    <x v="2"/>
    <x v="9"/>
    <n v="103.92000000000002"/>
    <s v="CA-2015-129364"/>
    <n v="1"/>
    <n v="10"/>
    <n v="0.2"/>
    <n v="-18.186000000000014"/>
    <n v="0.52062335344040378"/>
  </r>
  <r>
    <x v="284"/>
    <x v="4"/>
    <s v="FUR-FU-10000758"/>
    <x v="1"/>
    <x v="8"/>
    <n v="79.44"/>
    <s v="CA-2015-144071"/>
    <n v="1"/>
    <n v="3"/>
    <n v="0"/>
    <n v="28.598399999999994"/>
    <n v="0.4595170286641902"/>
  </r>
  <r>
    <x v="284"/>
    <x v="0"/>
    <s v="OFF-ST-10000777"/>
    <x v="0"/>
    <x v="1"/>
    <n v="60.415999999999997"/>
    <s v="CA-2015-104773"/>
    <n v="1"/>
    <n v="2"/>
    <n v="0.2"/>
    <n v="6.0416000000000025"/>
    <n v="0.44610841445725197"/>
  </r>
  <r>
    <x v="284"/>
    <x v="11"/>
    <s v="TEC-PH-10003095"/>
    <x v="2"/>
    <x v="6"/>
    <n v="52.679999999999993"/>
    <s v="CA-2015-129364"/>
    <n v="0"/>
    <n v="3"/>
    <n v="0.2"/>
    <n v="19.754999999999999"/>
    <n v="0.41105220110552465"/>
  </r>
  <r>
    <x v="284"/>
    <x v="22"/>
    <s v="OFF-PA-10001954"/>
    <x v="0"/>
    <x v="0"/>
    <n v="45.68"/>
    <s v="CA-2015-135608"/>
    <n v="0"/>
    <n v="2"/>
    <n v="0"/>
    <n v="21.012799999999999"/>
    <n v="0.43613829632717294"/>
  </r>
  <r>
    <x v="284"/>
    <x v="4"/>
    <s v="FUR-FU-10000397"/>
    <x v="1"/>
    <x v="8"/>
    <n v="39.880000000000003"/>
    <s v="CA-2015-144071"/>
    <n v="0"/>
    <n v="2"/>
    <n v="0"/>
    <n v="11.166400000000003"/>
    <n v="0.4595170286641902"/>
  </r>
  <r>
    <x v="284"/>
    <x v="11"/>
    <s v="OFF-ST-10001031"/>
    <x v="0"/>
    <x v="1"/>
    <n v="39.072000000000003"/>
    <s v="CA-2015-129364"/>
    <n v="0"/>
    <n v="3"/>
    <n v="0.2"/>
    <n v="2.9304000000000023"/>
    <n v="0.44610841445725197"/>
  </r>
  <r>
    <x v="284"/>
    <x v="11"/>
    <s v="OFF-LA-10001569"/>
    <x v="0"/>
    <x v="2"/>
    <n v="27.888000000000002"/>
    <s v="CA-2015-129364"/>
    <n v="0"/>
    <n v="7"/>
    <n v="0.2"/>
    <n v="9.0635999999999974"/>
    <n v="0.4647369236065339"/>
  </r>
  <r>
    <x v="284"/>
    <x v="11"/>
    <s v="OFF-SU-10000432"/>
    <x v="0"/>
    <x v="14"/>
    <n v="13.88"/>
    <s v="CA-2015-129364"/>
    <n v="0"/>
    <n v="5"/>
    <n v="0.2"/>
    <n v="-2.6025000000000014"/>
    <n v="0.53938093436526824"/>
  </r>
  <r>
    <x v="284"/>
    <x v="11"/>
    <s v="OFF-LA-10004409"/>
    <x v="0"/>
    <x v="2"/>
    <n v="11.52"/>
    <s v="CA-2015-129364"/>
    <n v="0"/>
    <n v="5"/>
    <n v="0.2"/>
    <n v="3.7439999999999989"/>
    <n v="0.4647369236065339"/>
  </r>
  <r>
    <x v="284"/>
    <x v="11"/>
    <s v="OFF-PA-10001569"/>
    <x v="0"/>
    <x v="0"/>
    <n v="10.368000000000002"/>
    <s v="CA-2015-129364"/>
    <n v="0"/>
    <n v="2"/>
    <n v="0.2"/>
    <n v="3.6288"/>
    <n v="0.43613829632717294"/>
  </r>
  <r>
    <x v="284"/>
    <x v="11"/>
    <s v="OFF-BI-10001132"/>
    <x v="0"/>
    <x v="3"/>
    <n v="6.4560000000000004"/>
    <s v="CA-2015-129364"/>
    <n v="0"/>
    <n v="4"/>
    <n v="0.7"/>
    <n v="-4.5191999999999979"/>
    <n v="0.46881743173671325"/>
  </r>
  <r>
    <x v="285"/>
    <x v="2"/>
    <s v="TEC-CO-10001766"/>
    <x v="2"/>
    <x v="16"/>
    <n v="1079.9759999999999"/>
    <s v="CA-2015-138128"/>
    <n v="1"/>
    <n v="4"/>
    <n v="0.4"/>
    <n v="125.99719999999991"/>
    <n v="0.55185675810753509"/>
  </r>
  <r>
    <x v="285"/>
    <x v="0"/>
    <s v="OFF-ST-10000036"/>
    <x v="0"/>
    <x v="1"/>
    <n v="237.09600000000003"/>
    <s v="CA-2015-109932"/>
    <n v="1"/>
    <n v="3"/>
    <n v="0.2"/>
    <n v="20.745899999999985"/>
    <n v="0.44610841445725197"/>
  </r>
  <r>
    <x v="285"/>
    <x v="12"/>
    <s v="OFF-ST-10004950"/>
    <x v="0"/>
    <x v="1"/>
    <n v="100.70400000000001"/>
    <s v="CA-2015-101175"/>
    <n v="1"/>
    <n v="6"/>
    <n v="0.2"/>
    <n v="-1.2588000000000008"/>
    <n v="0.44610841445725197"/>
  </r>
  <r>
    <x v="285"/>
    <x v="4"/>
    <s v="OFF-PA-10003845"/>
    <x v="0"/>
    <x v="0"/>
    <n v="34.68"/>
    <s v="CA-2015-104976"/>
    <n v="1"/>
    <n v="6"/>
    <n v="0"/>
    <n v="16.993200000000002"/>
    <n v="0.43613829632717294"/>
  </r>
  <r>
    <x v="285"/>
    <x v="2"/>
    <s v="OFF-EN-10002500"/>
    <x v="0"/>
    <x v="11"/>
    <n v="30.672000000000001"/>
    <s v="CA-2015-138128"/>
    <n v="0"/>
    <n v="3"/>
    <n v="0.2"/>
    <n v="9.5850000000000009"/>
    <n v="0.44424167803735209"/>
  </r>
  <r>
    <x v="285"/>
    <x v="1"/>
    <s v="OFF-AP-10003287"/>
    <x v="0"/>
    <x v="12"/>
    <n v="20.387999999999995"/>
    <s v="CA-2015-169649"/>
    <n v="1"/>
    <n v="2"/>
    <n v="0.8"/>
    <n v="-53.008800000000008"/>
    <n v="0.49507917887403441"/>
  </r>
  <r>
    <x v="285"/>
    <x v="0"/>
    <s v="OFF-PA-10001804"/>
    <x v="0"/>
    <x v="0"/>
    <n v="10.688000000000001"/>
    <s v="CA-2015-109932"/>
    <n v="0"/>
    <n v="2"/>
    <n v="0.2"/>
    <n v="3.7407999999999997"/>
    <n v="0.43613829632717294"/>
  </r>
  <r>
    <x v="285"/>
    <x v="1"/>
    <s v="OFF-PA-10000143"/>
    <x v="0"/>
    <x v="0"/>
    <n v="8.4480000000000004"/>
    <s v="CA-2015-169649"/>
    <n v="0"/>
    <n v="2"/>
    <n v="0.2"/>
    <n v="2.9568000000000003"/>
    <n v="0.43613829632717294"/>
  </r>
  <r>
    <x v="286"/>
    <x v="35"/>
    <s v="FUR-CH-10001708"/>
    <x v="1"/>
    <x v="5"/>
    <n v="338.35199999999998"/>
    <s v="US-2015-112991"/>
    <n v="1"/>
    <n v="3"/>
    <n v="0.2"/>
    <n v="4.2293999999999699"/>
    <n v="0.46529189879902266"/>
  </r>
  <r>
    <x v="286"/>
    <x v="20"/>
    <s v="OFF-BI-10000315"/>
    <x v="0"/>
    <x v="3"/>
    <n v="106.34399999999999"/>
    <s v="CA-2015-148488"/>
    <n v="1"/>
    <n v="7"/>
    <n v="0.2"/>
    <n v="37.220399999999998"/>
    <n v="0.46881743173671325"/>
  </r>
  <r>
    <x v="286"/>
    <x v="35"/>
    <s v="OFF-PA-10002222"/>
    <x v="0"/>
    <x v="0"/>
    <n v="91.36"/>
    <s v="US-2015-112991"/>
    <n v="0"/>
    <n v="4"/>
    <n v="0"/>
    <n v="42.025599999999997"/>
    <n v="0.43613829632717294"/>
  </r>
  <r>
    <x v="286"/>
    <x v="35"/>
    <s v="OFF-PA-10000019"/>
    <x v="0"/>
    <x v="0"/>
    <n v="25.92"/>
    <s v="US-2015-112991"/>
    <n v="0"/>
    <n v="4"/>
    <n v="0"/>
    <n v="12.441600000000001"/>
    <n v="0.43613829632717294"/>
  </r>
  <r>
    <x v="286"/>
    <x v="20"/>
    <s v="OFF-PA-10004470"/>
    <x v="0"/>
    <x v="0"/>
    <n v="11.36"/>
    <s v="CA-2015-148488"/>
    <n v="0"/>
    <n v="2"/>
    <n v="0"/>
    <n v="5.2255999999999991"/>
    <n v="0.43613829632717294"/>
  </r>
  <r>
    <x v="287"/>
    <x v="4"/>
    <s v="FUR-TA-10003473"/>
    <x v="1"/>
    <x v="13"/>
    <n v="3610.848"/>
    <s v="CA-2015-168494"/>
    <n v="1"/>
    <n v="12"/>
    <n v="0.2"/>
    <n v="135.4068000000002"/>
    <n v="0.55975208308209756"/>
  </r>
  <r>
    <x v="287"/>
    <x v="4"/>
    <s v="FUR-TA-10004619"/>
    <x v="1"/>
    <x v="13"/>
    <n v="764.6880000000001"/>
    <s v="CA-2015-168494"/>
    <n v="0"/>
    <n v="6"/>
    <n v="0.2"/>
    <n v="95.585999999999899"/>
    <n v="0.55975208308209756"/>
  </r>
  <r>
    <x v="287"/>
    <x v="4"/>
    <s v="FUR-BO-10004467"/>
    <x v="1"/>
    <x v="10"/>
    <n v="254.97449999999998"/>
    <s v="CA-2015-168494"/>
    <n v="0"/>
    <n v="3"/>
    <n v="0.15"/>
    <n v="11.998799999999989"/>
    <n v="0.5176847302647779"/>
  </r>
  <r>
    <x v="287"/>
    <x v="0"/>
    <s v="OFF-BI-10003650"/>
    <x v="0"/>
    <x v="3"/>
    <n v="210.39199999999997"/>
    <s v="US-2015-122959"/>
    <n v="1"/>
    <n v="2"/>
    <n v="0.8"/>
    <n v="-336.62720000000013"/>
    <n v="0.46881743173671325"/>
  </r>
  <r>
    <x v="287"/>
    <x v="4"/>
    <s v="FUR-FU-10003975"/>
    <x v="1"/>
    <x v="8"/>
    <n v="43.31"/>
    <s v="CA-2015-141607"/>
    <n v="1"/>
    <n v="1"/>
    <n v="0"/>
    <n v="4.330999999999996"/>
    <n v="0.4595170286641902"/>
  </r>
  <r>
    <x v="287"/>
    <x v="16"/>
    <s v="OFF-EN-10001099"/>
    <x v="0"/>
    <x v="11"/>
    <n v="23.472000000000001"/>
    <s v="CA-2015-107573"/>
    <n v="1"/>
    <n v="3"/>
    <n v="0.2"/>
    <n v="7.6283999999999974"/>
    <n v="0.44424167803735209"/>
  </r>
  <r>
    <x v="287"/>
    <x v="4"/>
    <s v="FUR-FU-10004270"/>
    <x v="1"/>
    <x v="8"/>
    <n v="12.54"/>
    <s v="CA-2015-113320"/>
    <n v="1"/>
    <n v="3"/>
    <n v="0"/>
    <n v="4.5144000000000002"/>
    <n v="0.4595170286641902"/>
  </r>
  <r>
    <x v="287"/>
    <x v="4"/>
    <s v="FUR-FU-10001706"/>
    <x v="1"/>
    <x v="8"/>
    <n v="9.24"/>
    <s v="CA-2015-113320"/>
    <n v="0"/>
    <n v="3"/>
    <n v="0"/>
    <n v="4.4352"/>
    <n v="0.4595170286641902"/>
  </r>
  <r>
    <x v="287"/>
    <x v="4"/>
    <s v="OFF-ST-10000617"/>
    <x v="0"/>
    <x v="1"/>
    <n v="8.94"/>
    <s v="CA-2015-113320"/>
    <n v="0"/>
    <n v="3"/>
    <n v="0"/>
    <n v="0.62579999999999902"/>
    <n v="0.44610841445725197"/>
  </r>
  <r>
    <x v="288"/>
    <x v="1"/>
    <s v="FUR-FU-10003930"/>
    <x v="1"/>
    <x v="8"/>
    <n v="94.427999999999997"/>
    <s v="US-2015-102631"/>
    <n v="1"/>
    <n v="3"/>
    <n v="0.6"/>
    <n v="-42.492599999999982"/>
    <n v="0.4595170286641902"/>
  </r>
  <r>
    <x v="288"/>
    <x v="4"/>
    <s v="OFF-PA-10001457"/>
    <x v="0"/>
    <x v="0"/>
    <n v="90.24"/>
    <s v="CA-2015-113579"/>
    <n v="1"/>
    <n v="6"/>
    <n v="0"/>
    <n v="41.51039999999999"/>
    <n v="0.43613829632717294"/>
  </r>
  <r>
    <x v="288"/>
    <x v="12"/>
    <s v="FUR-FU-10002553"/>
    <x v="1"/>
    <x v="8"/>
    <n v="87.960000000000008"/>
    <s v="CA-2015-124079"/>
    <n v="1"/>
    <n v="3"/>
    <n v="0.2"/>
    <n v="7.6965000000000039"/>
    <n v="0.4595170286641902"/>
  </r>
  <r>
    <x v="288"/>
    <x v="3"/>
    <s v="OFF-BI-10004970"/>
    <x v="0"/>
    <x v="3"/>
    <n v="12.39"/>
    <s v="CA-2015-129819"/>
    <n v="1"/>
    <n v="3"/>
    <n v="0"/>
    <n v="5.8232999999999997"/>
    <n v="0.46881743173671325"/>
  </r>
  <r>
    <x v="288"/>
    <x v="12"/>
    <s v="OFF-BI-10002103"/>
    <x v="0"/>
    <x v="3"/>
    <n v="5.2140000000000004"/>
    <s v="CA-2015-124079"/>
    <n v="0"/>
    <n v="2"/>
    <n v="0.7"/>
    <n v="-4.1711999999999989"/>
    <n v="0.46881743173671325"/>
  </r>
  <r>
    <x v="288"/>
    <x v="0"/>
    <s v="OFF-SU-10001574"/>
    <x v="0"/>
    <x v="14"/>
    <n v="2.92"/>
    <s v="CA-2015-154186"/>
    <n v="1"/>
    <n v="1"/>
    <n v="0.2"/>
    <n v="0.36499999999999977"/>
    <n v="0.53938093436526824"/>
  </r>
  <r>
    <x v="289"/>
    <x v="20"/>
    <s v="TEC-MA-10001127"/>
    <x v="2"/>
    <x v="15"/>
    <n v="6999.96"/>
    <s v="CA-2015-145541"/>
    <n v="1"/>
    <n v="4"/>
    <n v="0"/>
    <n v="2239.9871999999996"/>
    <n v="0.5183572270896134"/>
  </r>
  <r>
    <x v="289"/>
    <x v="10"/>
    <s v="TEC-AC-10003033"/>
    <x v="2"/>
    <x v="9"/>
    <n v="263.95999999999998"/>
    <s v="US-2015-123519"/>
    <n v="1"/>
    <n v="1"/>
    <n v="0.2"/>
    <n v="42.893499999999975"/>
    <n v="0.52062335344040378"/>
  </r>
  <r>
    <x v="289"/>
    <x v="1"/>
    <s v="TEC-AC-10002718"/>
    <x v="2"/>
    <x v="9"/>
    <n v="35.016000000000005"/>
    <s v="CA-2015-148950"/>
    <n v="1"/>
    <n v="3"/>
    <n v="0.2"/>
    <n v="-2.188500000000003"/>
    <n v="0.52062335344040378"/>
  </r>
  <r>
    <x v="289"/>
    <x v="16"/>
    <s v="FUR-CH-10002439"/>
    <x v="1"/>
    <x v="5"/>
    <n v="186.304"/>
    <s v="CA-2015-116568"/>
    <n v="1"/>
    <n v="4"/>
    <n v="0.2"/>
    <n v="13.972799999999999"/>
    <n v="0.46529189879902266"/>
  </r>
  <r>
    <x v="289"/>
    <x v="10"/>
    <s v="FUR-TA-10002645"/>
    <x v="1"/>
    <x v="13"/>
    <n v="136.53"/>
    <s v="US-2015-123519"/>
    <n v="0"/>
    <n v="1"/>
    <n v="0.4"/>
    <n v="-52.336500000000029"/>
    <n v="0.55975208308209756"/>
  </r>
  <r>
    <x v="289"/>
    <x v="1"/>
    <s v="OFF-BI-10002353"/>
    <x v="0"/>
    <x v="3"/>
    <n v="9.2639999999999976"/>
    <s v="CA-2015-130575"/>
    <n v="1"/>
    <n v="3"/>
    <n v="0.8"/>
    <n v="-13.895999999999997"/>
    <n v="0.46881743173671325"/>
  </r>
  <r>
    <x v="289"/>
    <x v="1"/>
    <s v="OFF-BI-10001249"/>
    <x v="0"/>
    <x v="3"/>
    <n v="5.1039999999999992"/>
    <s v="CA-2015-148950"/>
    <n v="0"/>
    <n v="4"/>
    <n v="0.8"/>
    <n v="-8.6768000000000018"/>
    <n v="0.46881743173671325"/>
  </r>
  <r>
    <x v="289"/>
    <x v="1"/>
    <s v="OFF-FA-10003059"/>
    <x v="0"/>
    <x v="7"/>
    <n v="2.8960000000000004"/>
    <s v="CA-2015-148950"/>
    <n v="0"/>
    <n v="2"/>
    <n v="0.2"/>
    <n v="0.4705999999999998"/>
    <n v="0.51168203684699509"/>
  </r>
  <r>
    <x v="289"/>
    <x v="10"/>
    <s v="OFF-AR-10003829"/>
    <x v="0"/>
    <x v="4"/>
    <n v="2.6240000000000001"/>
    <s v="US-2015-123519"/>
    <n v="0"/>
    <n v="1"/>
    <n v="0.2"/>
    <n v="0.29519999999999957"/>
    <n v="0.45632477063632687"/>
  </r>
  <r>
    <x v="290"/>
    <x v="0"/>
    <s v="FUR-CH-10004675"/>
    <x v="1"/>
    <x v="5"/>
    <n v="763.28"/>
    <s v="CA-2015-101602"/>
    <n v="1"/>
    <n v="5"/>
    <n v="0.3"/>
    <n v="-21.807999999999993"/>
    <n v="0.46529189879902266"/>
  </r>
  <r>
    <x v="290"/>
    <x v="2"/>
    <s v="FUR-CH-10003774"/>
    <x v="1"/>
    <x v="5"/>
    <n v="445.80200000000002"/>
    <s v="CA-2015-129938"/>
    <n v="1"/>
    <n v="7"/>
    <n v="0.3"/>
    <n v="-108.26620000000001"/>
    <n v="0.46529189879902266"/>
  </r>
  <r>
    <x v="290"/>
    <x v="0"/>
    <s v="TEC-PH-10000169"/>
    <x v="2"/>
    <x v="6"/>
    <n v="40.68"/>
    <s v="CA-2015-101602"/>
    <n v="0"/>
    <n v="3"/>
    <n v="0.2"/>
    <n v="-9.153000000000004"/>
    <n v="0.41105220110552465"/>
  </r>
  <r>
    <x v="290"/>
    <x v="1"/>
    <s v="FUR-FU-10001546"/>
    <x v="1"/>
    <x v="8"/>
    <n v="8.5440000000000005"/>
    <s v="CA-2015-119466"/>
    <n v="1"/>
    <n v="2"/>
    <n v="0.6"/>
    <n v="-7.4759999999999991"/>
    <n v="0.4595170286641902"/>
  </r>
  <r>
    <x v="290"/>
    <x v="4"/>
    <s v="FUR-FU-10003829"/>
    <x v="1"/>
    <x v="8"/>
    <n v="6.16"/>
    <s v="CA-2015-116673"/>
    <n v="1"/>
    <n v="2"/>
    <n v="0"/>
    <n v="1.9711999999999996"/>
    <n v="0.4595170286641902"/>
  </r>
  <r>
    <x v="291"/>
    <x v="4"/>
    <s v="FUR-CH-10001854"/>
    <x v="1"/>
    <x v="5"/>
    <n v="1403.9200000000003"/>
    <s v="CA-2015-124247"/>
    <n v="1"/>
    <n v="5"/>
    <n v="0.2"/>
    <n v="70.196000000000026"/>
    <n v="0.46529189879902266"/>
  </r>
  <r>
    <x v="291"/>
    <x v="16"/>
    <s v="FUR-CH-10000988"/>
    <x v="1"/>
    <x v="5"/>
    <n v="1013.8320000000001"/>
    <s v="CA-2015-153913"/>
    <n v="1"/>
    <n v="9"/>
    <n v="0.2"/>
    <n v="101.38319999999999"/>
    <n v="0.46529189879902266"/>
  </r>
  <r>
    <x v="291"/>
    <x v="4"/>
    <s v="TEC-PH-10004977"/>
    <x v="2"/>
    <x v="6"/>
    <n v="627.16800000000012"/>
    <s v="CA-2015-136399"/>
    <n v="1"/>
    <n v="4"/>
    <n v="0.2"/>
    <n v="70.55639999999994"/>
    <n v="0.41105220110552465"/>
  </r>
  <r>
    <x v="291"/>
    <x v="4"/>
    <s v="TEC-AC-10001142"/>
    <x v="2"/>
    <x v="9"/>
    <n v="395"/>
    <s v="CA-2015-136399"/>
    <n v="0"/>
    <n v="5"/>
    <n v="0"/>
    <n v="39.499999999999957"/>
    <n v="0.52062335344040378"/>
  </r>
  <r>
    <x v="291"/>
    <x v="0"/>
    <s v="TEC-AC-10004171"/>
    <x v="2"/>
    <x v="9"/>
    <n v="319.96800000000002"/>
    <s v="CA-2015-113257"/>
    <n v="1"/>
    <n v="4"/>
    <n v="0.2"/>
    <n v="95.990400000000008"/>
    <n v="0.52062335344040378"/>
  </r>
  <r>
    <x v="291"/>
    <x v="6"/>
    <s v="TEC-AC-10001314"/>
    <x v="2"/>
    <x v="9"/>
    <n v="99.98"/>
    <s v="CA-2015-100706"/>
    <n v="1"/>
    <n v="2"/>
    <n v="0"/>
    <n v="7.9983999999999895"/>
    <n v="0.52062335344040378"/>
  </r>
  <r>
    <x v="291"/>
    <x v="4"/>
    <s v="FUR-CH-10002602"/>
    <x v="1"/>
    <x v="5"/>
    <n v="241.56799999999998"/>
    <s v="CA-2015-136399"/>
    <n v="0"/>
    <n v="2"/>
    <n v="0.2"/>
    <n v="18.11760000000001"/>
    <n v="0.46529189879902266"/>
  </r>
  <r>
    <x v="291"/>
    <x v="14"/>
    <s v="OFF-PA-10000595"/>
    <x v="0"/>
    <x v="0"/>
    <n v="114.2"/>
    <s v="CA-2015-151379"/>
    <n v="1"/>
    <n v="5"/>
    <n v="0"/>
    <n v="52.531999999999996"/>
    <n v="0.43613829632717294"/>
  </r>
  <r>
    <x v="291"/>
    <x v="0"/>
    <s v="FUR-FU-10002116"/>
    <x v="1"/>
    <x v="8"/>
    <n v="56.567999999999998"/>
    <s v="CA-2015-108273"/>
    <n v="1"/>
    <n v="2"/>
    <n v="0.6"/>
    <n v="-74.952600000000004"/>
    <n v="0.4595170286641902"/>
  </r>
  <r>
    <x v="291"/>
    <x v="4"/>
    <s v="FUR-FU-10004090"/>
    <x v="1"/>
    <x v="8"/>
    <n v="44.46"/>
    <s v="CA-2015-136399"/>
    <n v="0"/>
    <n v="2"/>
    <n v="0"/>
    <n v="14.671799999999998"/>
    <n v="0.4595170286641902"/>
  </r>
  <r>
    <x v="291"/>
    <x v="0"/>
    <s v="OFF-PA-10000029"/>
    <x v="0"/>
    <x v="0"/>
    <n v="36.288000000000011"/>
    <s v="CA-2015-108273"/>
    <n v="0"/>
    <n v="7"/>
    <n v="0.2"/>
    <n v="12.700800000000001"/>
    <n v="0.43613829632717294"/>
  </r>
  <r>
    <x v="291"/>
    <x v="6"/>
    <s v="FUR-FU-10002268"/>
    <x v="1"/>
    <x v="8"/>
    <n v="29.46"/>
    <s v="CA-2015-100706"/>
    <n v="0"/>
    <n v="6"/>
    <n v="0"/>
    <n v="9.7217999999999982"/>
    <n v="0.4595170286641902"/>
  </r>
  <r>
    <x v="291"/>
    <x v="0"/>
    <s v="FUR-FU-10001706"/>
    <x v="1"/>
    <x v="8"/>
    <n v="8.6240000000000023"/>
    <s v="CA-2015-113257"/>
    <n v="0"/>
    <n v="7"/>
    <n v="0.6"/>
    <n v="-2.5872000000000011"/>
    <n v="0.4595170286641902"/>
  </r>
  <r>
    <x v="291"/>
    <x v="16"/>
    <s v="OFF-FA-10000490"/>
    <x v="0"/>
    <x v="7"/>
    <n v="1.984"/>
    <s v="CA-2015-153913"/>
    <n v="0"/>
    <n v="2"/>
    <n v="0.2"/>
    <n v="0.66959999999999997"/>
    <n v="0.51168203684699509"/>
  </r>
  <r>
    <x v="291"/>
    <x v="16"/>
    <s v="OFF-BI-10000591"/>
    <x v="0"/>
    <x v="3"/>
    <n v="1.1670000000000003"/>
    <s v="CA-2015-112718"/>
    <n v="1"/>
    <n v="1"/>
    <n v="0.7"/>
    <n v="-0.85579999999999989"/>
    <n v="0.46881743173671325"/>
  </r>
  <r>
    <x v="292"/>
    <x v="5"/>
    <s v="OFF-AR-10002952"/>
    <x v="0"/>
    <x v="4"/>
    <n v="40.049999999999997"/>
    <s v="CA-2015-123925"/>
    <n v="1"/>
    <n v="3"/>
    <n v="0"/>
    <n v="11.213999999999999"/>
    <n v="0.45632477063632687"/>
  </r>
  <r>
    <x v="292"/>
    <x v="10"/>
    <s v="OFF-BI-10002954"/>
    <x v="0"/>
    <x v="3"/>
    <n v="5.4840000000000009"/>
    <s v="CA-2015-139633"/>
    <n v="1"/>
    <n v="4"/>
    <n v="0.7"/>
    <n v="-4.0215999999999994"/>
    <n v="0.46881743173671325"/>
  </r>
  <r>
    <x v="293"/>
    <x v="33"/>
    <s v="FUR-CH-10000513"/>
    <x v="1"/>
    <x v="5"/>
    <n v="1819.8600000000001"/>
    <s v="CA-2015-120768"/>
    <n v="1"/>
    <n v="14"/>
    <n v="0"/>
    <n v="163.78740000000002"/>
    <n v="0.46529189879902266"/>
  </r>
  <r>
    <x v="293"/>
    <x v="4"/>
    <s v="TEC-PH-10001944"/>
    <x v="2"/>
    <x v="6"/>
    <n v="583.79999999999995"/>
    <s v="CA-2015-162992"/>
    <n v="1"/>
    <n v="5"/>
    <n v="0.2"/>
    <n v="72.974999999999909"/>
    <n v="0.41105220110552465"/>
  </r>
  <r>
    <x v="293"/>
    <x v="1"/>
    <s v="TEC-PH-10002817"/>
    <x v="2"/>
    <x v="6"/>
    <n v="323.97600000000006"/>
    <s v="CA-2015-169446"/>
    <n v="1"/>
    <n v="3"/>
    <n v="0.2"/>
    <n v="36.44729999999997"/>
    <n v="0.41105220110552465"/>
  </r>
  <r>
    <x v="293"/>
    <x v="16"/>
    <s v="TEC-AC-10002600"/>
    <x v="2"/>
    <x v="9"/>
    <n v="247.8"/>
    <s v="US-2015-150574"/>
    <n v="1"/>
    <n v="5"/>
    <n v="0.2"/>
    <n v="-18.584999999999994"/>
    <n v="0.52062335344040378"/>
  </r>
  <r>
    <x v="293"/>
    <x v="4"/>
    <s v="TEC-PH-10002085"/>
    <x v="2"/>
    <x v="6"/>
    <n v="211.16800000000001"/>
    <s v="CA-2015-162992"/>
    <n v="0"/>
    <n v="4"/>
    <n v="0.2"/>
    <n v="15.837600000000009"/>
    <n v="0.41105220110552465"/>
  </r>
  <r>
    <x v="293"/>
    <x v="33"/>
    <s v="OFF-BI-10001191"/>
    <x v="0"/>
    <x v="3"/>
    <n v="152.76"/>
    <s v="CA-2015-120768"/>
    <n v="0"/>
    <n v="6"/>
    <n v="0"/>
    <n v="74.852400000000003"/>
    <n v="0.46881743173671325"/>
  </r>
  <r>
    <x v="293"/>
    <x v="1"/>
    <s v="OFF-ST-10000419"/>
    <x v="0"/>
    <x v="1"/>
    <n v="32.591999999999999"/>
    <s v="CA-2015-169446"/>
    <n v="0"/>
    <n v="3"/>
    <n v="0.2"/>
    <n v="-7.7406000000000006"/>
    <n v="0.44610841445725197"/>
  </r>
  <r>
    <x v="293"/>
    <x v="4"/>
    <s v="OFF-FA-10004248"/>
    <x v="0"/>
    <x v="7"/>
    <n v="22.549999999999997"/>
    <s v="CA-2015-162992"/>
    <n v="0"/>
    <n v="5"/>
    <n v="0"/>
    <n v="8.7945000000000011"/>
    <n v="0.51168203684699509"/>
  </r>
  <r>
    <x v="293"/>
    <x v="1"/>
    <s v="OFF-PA-10000295"/>
    <x v="0"/>
    <x v="0"/>
    <n v="15.552000000000003"/>
    <s v="CA-2015-169446"/>
    <n v="0"/>
    <n v="3"/>
    <n v="0.2"/>
    <n v="5.4432"/>
    <n v="0.43613829632717294"/>
  </r>
  <r>
    <x v="293"/>
    <x v="4"/>
    <s v="OFF-LA-10001934"/>
    <x v="0"/>
    <x v="2"/>
    <n v="14.62"/>
    <s v="CA-2015-162992"/>
    <n v="0"/>
    <n v="2"/>
    <n v="0"/>
    <n v="6.8713999999999995"/>
    <n v="0.4647369236065339"/>
  </r>
  <r>
    <x v="293"/>
    <x v="33"/>
    <s v="OFF-SU-10004115"/>
    <x v="0"/>
    <x v="14"/>
    <n v="7.27"/>
    <s v="CA-2015-120768"/>
    <n v="0"/>
    <n v="1"/>
    <n v="0"/>
    <n v="1.9629000000000003"/>
    <n v="0.53938093436526824"/>
  </r>
  <r>
    <x v="293"/>
    <x v="16"/>
    <s v="OFF-BI-10000773"/>
    <x v="0"/>
    <x v="3"/>
    <n v="4.8120000000000003"/>
    <s v="US-2015-150574"/>
    <n v="0"/>
    <n v="2"/>
    <n v="0.7"/>
    <n v="-3.6891999999999996"/>
    <n v="0.46881743173671325"/>
  </r>
  <r>
    <x v="294"/>
    <x v="6"/>
    <s v="FUR-TA-10001932"/>
    <x v="1"/>
    <x v="13"/>
    <n v="2244.48"/>
    <s v="CA-2015-136567"/>
    <n v="1"/>
    <n v="7"/>
    <n v="0"/>
    <n v="493.78559999999993"/>
    <n v="0.55975208308209756"/>
  </r>
  <r>
    <x v="294"/>
    <x v="18"/>
    <s v="OFF-BI-10004600"/>
    <x v="0"/>
    <x v="3"/>
    <n v="1103.97"/>
    <s v="CA-2015-103100"/>
    <n v="1"/>
    <n v="3"/>
    <n v="0"/>
    <n v="496.78649999999993"/>
    <n v="0.46881743173671325"/>
  </r>
  <r>
    <x v="294"/>
    <x v="15"/>
    <s v="FUR-CH-10004287"/>
    <x v="1"/>
    <x v="5"/>
    <n v="662.88"/>
    <s v="CA-2015-134551"/>
    <n v="1"/>
    <n v="3"/>
    <n v="0.2"/>
    <n v="74.573999999999955"/>
    <n v="0.46529189879902266"/>
  </r>
  <r>
    <x v="294"/>
    <x v="4"/>
    <s v="OFF-BI-10004632"/>
    <x v="0"/>
    <x v="3"/>
    <n v="487.98400000000004"/>
    <s v="CA-2015-156594"/>
    <n v="1"/>
    <n v="2"/>
    <n v="0.2"/>
    <n v="152.49499999999998"/>
    <n v="0.46881743173671325"/>
  </r>
  <r>
    <x v="294"/>
    <x v="6"/>
    <s v="FUR-TA-10000617"/>
    <x v="1"/>
    <x v="13"/>
    <n v="455.1"/>
    <s v="CA-2015-136567"/>
    <n v="0"/>
    <n v="2"/>
    <n v="0"/>
    <n v="100.12200000000001"/>
    <n v="0.55975208308209756"/>
  </r>
  <r>
    <x v="294"/>
    <x v="26"/>
    <s v="TEC-AC-10001539"/>
    <x v="2"/>
    <x v="9"/>
    <n v="447.94399999999996"/>
    <s v="CA-2015-140816"/>
    <n v="1"/>
    <n v="7"/>
    <n v="0.2"/>
    <n v="89.588799999999992"/>
    <n v="0.52062335344040378"/>
  </r>
  <r>
    <x v="294"/>
    <x v="12"/>
    <s v="TEC-AC-10003628"/>
    <x v="2"/>
    <x v="9"/>
    <n v="71.975999999999999"/>
    <s v="CA-2015-138681"/>
    <n v="1"/>
    <n v="3"/>
    <n v="0.2"/>
    <n v="21.592800000000011"/>
    <n v="0.52062335344040378"/>
  </r>
  <r>
    <x v="294"/>
    <x v="0"/>
    <s v="TEC-AC-10004510"/>
    <x v="2"/>
    <x v="9"/>
    <n v="65.44"/>
    <s v="CA-2015-120852"/>
    <n v="1"/>
    <n v="5"/>
    <n v="0.2"/>
    <n v="-8.1800000000000033"/>
    <n v="0.52062335344040378"/>
  </r>
  <r>
    <x v="294"/>
    <x v="12"/>
    <s v="FUR-CH-10004860"/>
    <x v="1"/>
    <x v="5"/>
    <n v="242.35200000000003"/>
    <s v="CA-2015-138681"/>
    <n v="0"/>
    <n v="3"/>
    <n v="0.2"/>
    <n v="-42.411600000000035"/>
    <n v="0.46529189879902266"/>
  </r>
  <r>
    <x v="294"/>
    <x v="12"/>
    <s v="OFF-PA-10000357"/>
    <x v="0"/>
    <x v="0"/>
    <n v="221.92000000000002"/>
    <s v="CA-2015-138681"/>
    <n v="0"/>
    <n v="5"/>
    <n v="0.2"/>
    <n v="77.671999999999983"/>
    <n v="0.43613829632717294"/>
  </r>
  <r>
    <x v="294"/>
    <x v="20"/>
    <s v="FUR-CH-10004875"/>
    <x v="1"/>
    <x v="5"/>
    <n v="192.18600000000004"/>
    <s v="CA-2015-163412"/>
    <n v="1"/>
    <n v="3"/>
    <n v="0.1"/>
    <n v="36.3018"/>
    <n v="0.46529189879902266"/>
  </r>
  <r>
    <x v="294"/>
    <x v="10"/>
    <s v="FUR-FU-10003773"/>
    <x v="1"/>
    <x v="8"/>
    <n v="190.84800000000001"/>
    <s v="CA-2015-160157"/>
    <n v="1"/>
    <n v="3"/>
    <n v="0.2"/>
    <n v="-21.470400000000026"/>
    <n v="0.4595170286641902"/>
  </r>
  <r>
    <x v="294"/>
    <x v="4"/>
    <s v="OFF-BI-10003007"/>
    <x v="0"/>
    <x v="3"/>
    <n v="155.12"/>
    <s v="CA-2015-156594"/>
    <n v="0"/>
    <n v="5"/>
    <n v="0.2"/>
    <n v="50.413999999999987"/>
    <n v="0.46881743173671325"/>
  </r>
  <r>
    <x v="294"/>
    <x v="6"/>
    <s v="OFF-ST-10004337"/>
    <x v="0"/>
    <x v="1"/>
    <n v="122.48"/>
    <s v="CA-2015-136567"/>
    <n v="0"/>
    <n v="2"/>
    <n v="0"/>
    <n v="0"/>
    <n v="0.44610841445725197"/>
  </r>
  <r>
    <x v="294"/>
    <x v="6"/>
    <s v="OFF-BI-10003982"/>
    <x v="0"/>
    <x v="3"/>
    <n v="62.31"/>
    <s v="CA-2015-136567"/>
    <n v="0"/>
    <n v="3"/>
    <n v="0"/>
    <n v="29.285699999999999"/>
    <n v="0.46881743173671325"/>
  </r>
  <r>
    <x v="294"/>
    <x v="12"/>
    <s v="FUR-FU-10001876"/>
    <x v="1"/>
    <x v="8"/>
    <n v="51.967999999999996"/>
    <s v="CA-2015-138681"/>
    <n v="0"/>
    <n v="2"/>
    <n v="0.2"/>
    <n v="10.393599999999998"/>
    <n v="0.4595170286641902"/>
  </r>
  <r>
    <x v="294"/>
    <x v="4"/>
    <s v="OFF-AR-10001725"/>
    <x v="0"/>
    <x v="4"/>
    <n v="47.3"/>
    <s v="CA-2015-156594"/>
    <n v="0"/>
    <n v="2"/>
    <n v="0"/>
    <n v="12.298000000000002"/>
    <n v="0.45632477063632687"/>
  </r>
  <r>
    <x v="294"/>
    <x v="15"/>
    <s v="OFF-AP-10004868"/>
    <x v="0"/>
    <x v="12"/>
    <n v="43.512"/>
    <s v="CA-2015-134551"/>
    <n v="0"/>
    <n v="7"/>
    <n v="0.2"/>
    <n v="3.8073000000000015"/>
    <n v="0.49507917887403441"/>
  </r>
  <r>
    <x v="294"/>
    <x v="22"/>
    <s v="OFF-LA-10002043"/>
    <x v="0"/>
    <x v="2"/>
    <n v="31.049999999999997"/>
    <s v="US-2015-109036"/>
    <n v="1"/>
    <n v="3"/>
    <n v="0"/>
    <n v="14.904"/>
    <n v="0.4647369236065339"/>
  </r>
  <r>
    <x v="294"/>
    <x v="15"/>
    <s v="OFF-PA-10002689"/>
    <x v="0"/>
    <x v="0"/>
    <n v="25.920000000000005"/>
    <s v="CA-2015-134551"/>
    <n v="0"/>
    <n v="5"/>
    <n v="0.2"/>
    <n v="9.0719999999999992"/>
    <n v="0.43613829632717294"/>
  </r>
  <r>
    <x v="294"/>
    <x v="0"/>
    <s v="OFF-AP-10001563"/>
    <x v="0"/>
    <x v="12"/>
    <n v="19.431999999999995"/>
    <s v="CA-2015-120852"/>
    <n v="0"/>
    <n v="2"/>
    <n v="0.8"/>
    <n v="-49.551600000000022"/>
    <n v="0.49507917887403441"/>
  </r>
  <r>
    <x v="294"/>
    <x v="12"/>
    <s v="OFF-PA-10003270"/>
    <x v="0"/>
    <x v="0"/>
    <n v="8.4480000000000004"/>
    <s v="CA-2015-138681"/>
    <n v="0"/>
    <n v="2"/>
    <n v="0.2"/>
    <n v="2.6399999999999997"/>
    <n v="0.43613829632717294"/>
  </r>
  <r>
    <x v="294"/>
    <x v="4"/>
    <s v="OFF-AR-10004269"/>
    <x v="0"/>
    <x v="4"/>
    <n v="4.13"/>
    <s v="CA-2015-156594"/>
    <n v="0"/>
    <n v="1"/>
    <n v="0"/>
    <n v="1.1564000000000001"/>
    <n v="0.45632477063632687"/>
  </r>
  <r>
    <x v="294"/>
    <x v="18"/>
    <s v="OFF-LA-10003720"/>
    <x v="0"/>
    <x v="2"/>
    <n v="3.69"/>
    <s v="CA-2015-103100"/>
    <n v="0"/>
    <n v="1"/>
    <n v="0"/>
    <n v="1.7343"/>
    <n v="0.4647369236065339"/>
  </r>
  <r>
    <x v="295"/>
    <x v="4"/>
    <s v="FUR-CH-10004287"/>
    <x v="1"/>
    <x v="5"/>
    <n v="1325.76"/>
    <s v="CA-2015-154893"/>
    <n v="1"/>
    <n v="6"/>
    <n v="0.2"/>
    <n v="149.14799999999991"/>
    <n v="0.46529189879902266"/>
  </r>
  <r>
    <x v="295"/>
    <x v="4"/>
    <s v="FUR-CH-10000595"/>
    <x v="1"/>
    <x v="5"/>
    <n v="572.16000000000008"/>
    <s v="CA-2015-154893"/>
    <n v="0"/>
    <n v="3"/>
    <n v="0.2"/>
    <n v="35.759999999999962"/>
    <n v="0.46529189879902266"/>
  </r>
  <r>
    <x v="295"/>
    <x v="15"/>
    <s v="OFF-BI-10000977"/>
    <x v="0"/>
    <x v="3"/>
    <n v="18.240000000000002"/>
    <s v="CA-2015-134621"/>
    <n v="1"/>
    <n v="2"/>
    <n v="0.7"/>
    <n v="-14.591999999999999"/>
    <n v="0.46881743173671325"/>
  </r>
  <r>
    <x v="295"/>
    <x v="7"/>
    <s v="OFF-LA-10004409"/>
    <x v="0"/>
    <x v="2"/>
    <n v="17.28"/>
    <s v="CA-2015-109127"/>
    <n v="1"/>
    <n v="6"/>
    <n v="0"/>
    <n v="7.9487999999999985"/>
    <n v="0.4647369236065339"/>
  </r>
  <r>
    <x v="296"/>
    <x v="20"/>
    <s v="OFF-BI-10003984"/>
    <x v="0"/>
    <x v="3"/>
    <n v="296.71200000000005"/>
    <s v="CA-2015-101364"/>
    <n v="1"/>
    <n v="13"/>
    <n v="0.2"/>
    <n v="100.14029999999998"/>
    <n v="0.46881743173671325"/>
  </r>
  <r>
    <x v="296"/>
    <x v="20"/>
    <s v="OFF-ST-10004946"/>
    <x v="0"/>
    <x v="1"/>
    <n v="216.4"/>
    <s v="CA-2015-146864"/>
    <n v="1"/>
    <n v="4"/>
    <n v="0"/>
    <n v="56.26400000000001"/>
    <n v="0.44610841445725197"/>
  </r>
  <r>
    <x v="296"/>
    <x v="1"/>
    <s v="OFF-ST-10000585"/>
    <x v="0"/>
    <x v="1"/>
    <n v="132.16"/>
    <s v="CA-2015-142510"/>
    <n v="1"/>
    <n v="1"/>
    <n v="0.2"/>
    <n v="9.911999999999999"/>
    <n v="0.44610841445725197"/>
  </r>
  <r>
    <x v="296"/>
    <x v="1"/>
    <s v="OFF-PA-10001289"/>
    <x v="0"/>
    <x v="0"/>
    <n v="124.032"/>
    <s v="CA-2015-142510"/>
    <n v="0"/>
    <n v="4"/>
    <n v="0.2"/>
    <n v="44.961600000000004"/>
    <n v="0.43613829632717294"/>
  </r>
  <r>
    <x v="296"/>
    <x v="1"/>
    <s v="OFF-BI-10002824"/>
    <x v="0"/>
    <x v="3"/>
    <n v="17.903999999999996"/>
    <s v="CA-2015-142510"/>
    <n v="0"/>
    <n v="6"/>
    <n v="0.8"/>
    <n v="-31.332000000000008"/>
    <n v="0.46881743173671325"/>
  </r>
  <r>
    <x v="296"/>
    <x v="4"/>
    <s v="OFF-AR-10003394"/>
    <x v="0"/>
    <x v="4"/>
    <n v="11.76"/>
    <s v="CA-2015-133543"/>
    <n v="1"/>
    <n v="4"/>
    <n v="0"/>
    <n v="3.1752000000000002"/>
    <n v="0.45632477063632687"/>
  </r>
  <r>
    <x v="297"/>
    <x v="16"/>
    <s v="OFF-ST-10000078"/>
    <x v="0"/>
    <x v="1"/>
    <n v="424.27200000000005"/>
    <s v="CA-2015-154158"/>
    <n v="1"/>
    <n v="2"/>
    <n v="0.2"/>
    <n v="-10.60680000000005"/>
    <n v="0.44610841445725197"/>
  </r>
  <r>
    <x v="297"/>
    <x v="18"/>
    <s v="OFF-AP-10002350"/>
    <x v="0"/>
    <x v="12"/>
    <n v="207.24"/>
    <s v="CA-2015-142314"/>
    <n v="1"/>
    <n v="11"/>
    <n v="0"/>
    <n v="58.027200000000001"/>
    <n v="0.49507917887403441"/>
  </r>
  <r>
    <x v="297"/>
    <x v="16"/>
    <s v="OFF-ST-10004950"/>
    <x v="0"/>
    <x v="1"/>
    <n v="83.920000000000016"/>
    <s v="CA-2015-154158"/>
    <n v="0"/>
    <n v="5"/>
    <n v="0.2"/>
    <n v="-1.049000000000003"/>
    <n v="0.44610841445725197"/>
  </r>
  <r>
    <x v="297"/>
    <x v="16"/>
    <s v="FUR-CH-10004698"/>
    <x v="1"/>
    <x v="5"/>
    <n v="64.784000000000006"/>
    <s v="CA-2015-154158"/>
    <n v="0"/>
    <n v="1"/>
    <n v="0.2"/>
    <n v="6.4784000000000042"/>
    <n v="0.46529189879902266"/>
  </r>
  <r>
    <x v="297"/>
    <x v="20"/>
    <s v="OFF-AP-10002350"/>
    <x v="0"/>
    <x v="12"/>
    <n v="56.519999999999996"/>
    <s v="CA-2015-114517"/>
    <n v="1"/>
    <n v="3"/>
    <n v="0"/>
    <n v="15.8256"/>
    <n v="0.49507917887403441"/>
  </r>
  <r>
    <x v="297"/>
    <x v="20"/>
    <s v="FUR-TA-10001676"/>
    <x v="1"/>
    <x v="13"/>
    <n v="53.315999999999995"/>
    <s v="CA-2015-114517"/>
    <n v="0"/>
    <n v="2"/>
    <n v="0.4"/>
    <n v="-19.549200000000006"/>
    <n v="0.55975208308209756"/>
  </r>
  <r>
    <x v="297"/>
    <x v="16"/>
    <s v="OFF-PA-10001295"/>
    <x v="0"/>
    <x v="0"/>
    <n v="45.527999999999999"/>
    <s v="CA-2015-154158"/>
    <n v="0"/>
    <n v="3"/>
    <n v="0.2"/>
    <n v="15.934799999999997"/>
    <n v="0.43613829632717294"/>
  </r>
  <r>
    <x v="297"/>
    <x v="0"/>
    <s v="OFF-PA-10000223"/>
    <x v="0"/>
    <x v="0"/>
    <n v="5.1840000000000011"/>
    <s v="CA-2015-126333"/>
    <n v="1"/>
    <n v="1"/>
    <n v="0.2"/>
    <n v="1.8144"/>
    <n v="0.43613829632717294"/>
  </r>
  <r>
    <x v="297"/>
    <x v="16"/>
    <s v="OFF-AR-10001868"/>
    <x v="0"/>
    <x v="4"/>
    <n v="1.3440000000000001"/>
    <s v="CA-2015-154158"/>
    <n v="0"/>
    <n v="1"/>
    <n v="0.2"/>
    <n v="0.504"/>
    <n v="0.45632477063632687"/>
  </r>
  <r>
    <x v="298"/>
    <x v="4"/>
    <s v="TEC-PH-10001530"/>
    <x v="2"/>
    <x v="6"/>
    <n v="818.37600000000009"/>
    <s v="US-2015-138247"/>
    <n v="1"/>
    <n v="3"/>
    <n v="0.2"/>
    <n v="51.148499999999984"/>
    <n v="0.41105220110552465"/>
  </r>
  <r>
    <x v="298"/>
    <x v="4"/>
    <s v="OFF-AP-10000828"/>
    <x v="0"/>
    <x v="12"/>
    <n v="361.96"/>
    <s v="US-2015-138247"/>
    <n v="0"/>
    <n v="2"/>
    <n v="0"/>
    <n v="101.34879999999998"/>
    <n v="0.49507917887403441"/>
  </r>
  <r>
    <x v="298"/>
    <x v="4"/>
    <s v="TEC-AC-10004708"/>
    <x v="2"/>
    <x v="9"/>
    <n v="62.849999999999994"/>
    <s v="US-2015-138247"/>
    <n v="0"/>
    <n v="3"/>
    <n v="0"/>
    <n v="13.198499999999999"/>
    <n v="0.52062335344040378"/>
  </r>
  <r>
    <x v="298"/>
    <x v="4"/>
    <s v="FUR-CH-10001146"/>
    <x v="1"/>
    <x v="5"/>
    <n v="292.27200000000005"/>
    <s v="US-2015-167738"/>
    <n v="1"/>
    <n v="6"/>
    <n v="0.2"/>
    <n v="18.266999999999967"/>
    <n v="0.46529189879902266"/>
  </r>
  <r>
    <x v="298"/>
    <x v="4"/>
    <s v="TEC-PH-10000213"/>
    <x v="2"/>
    <x v="6"/>
    <n v="173.65600000000003"/>
    <s v="US-2015-138247"/>
    <n v="0"/>
    <n v="7"/>
    <n v="0.2"/>
    <n v="17.365599999999993"/>
    <n v="0.41105220110552465"/>
  </r>
  <r>
    <x v="298"/>
    <x v="4"/>
    <s v="OFF-ST-10003306"/>
    <x v="0"/>
    <x v="1"/>
    <n v="142.86000000000001"/>
    <s v="US-2015-167738"/>
    <n v="0"/>
    <n v="1"/>
    <n v="0"/>
    <n v="41.429399999999987"/>
    <n v="0.44610841445725197"/>
  </r>
  <r>
    <x v="298"/>
    <x v="10"/>
    <s v="FUR-FU-10003096"/>
    <x v="1"/>
    <x v="8"/>
    <n v="30.36"/>
    <s v="CA-2015-156314"/>
    <n v="1"/>
    <n v="5"/>
    <n v="0.2"/>
    <n v="8.7285000000000004"/>
    <n v="0.4595170286641902"/>
  </r>
  <r>
    <x v="298"/>
    <x v="4"/>
    <s v="FUR-FU-10002554"/>
    <x v="1"/>
    <x v="8"/>
    <n v="23.99"/>
    <s v="US-2015-138247"/>
    <n v="0"/>
    <n v="1"/>
    <n v="0"/>
    <n v="5.5176999999999978"/>
    <n v="0.4595170286641902"/>
  </r>
  <r>
    <x v="298"/>
    <x v="4"/>
    <s v="OFF-ST-10002301"/>
    <x v="0"/>
    <x v="1"/>
    <n v="20.34"/>
    <s v="US-2015-138247"/>
    <n v="0"/>
    <n v="1"/>
    <n v="0"/>
    <n v="0.20339999999999847"/>
    <n v="0.44610841445725197"/>
  </r>
  <r>
    <x v="298"/>
    <x v="4"/>
    <s v="OFF-AP-10003278"/>
    <x v="0"/>
    <x v="12"/>
    <n v="13.97"/>
    <s v="CA-2015-132913"/>
    <n v="1"/>
    <n v="1"/>
    <n v="0"/>
    <n v="3.632200000000001"/>
    <n v="0.49507917887403441"/>
  </r>
  <r>
    <x v="298"/>
    <x v="16"/>
    <s v="OFF-PA-10001947"/>
    <x v="0"/>
    <x v="0"/>
    <n v="9.5680000000000014"/>
    <s v="CA-2015-113166"/>
    <n v="1"/>
    <n v="2"/>
    <n v="0.2"/>
    <n v="3.4683999999999999"/>
    <n v="0.43613829632717294"/>
  </r>
  <r>
    <x v="299"/>
    <x v="0"/>
    <s v="FUR-CH-10004063"/>
    <x v="1"/>
    <x v="5"/>
    <n v="600.55799999999999"/>
    <s v="US-2015-152030"/>
    <n v="1"/>
    <n v="3"/>
    <n v="0.3"/>
    <n v="-8.5794000000000779"/>
    <n v="0.46529189879902266"/>
  </r>
  <r>
    <x v="299"/>
    <x v="26"/>
    <s v="FUR-FU-10004091"/>
    <x v="1"/>
    <x v="8"/>
    <n v="300.416"/>
    <s v="CA-2015-111451"/>
    <n v="1"/>
    <n v="8"/>
    <n v="0.2"/>
    <n v="78.859200000000001"/>
    <n v="0.4595170286641902"/>
  </r>
  <r>
    <x v="299"/>
    <x v="26"/>
    <s v="FUR-CH-10001891"/>
    <x v="1"/>
    <x v="5"/>
    <n v="230.35200000000003"/>
    <s v="CA-2015-111451"/>
    <n v="0"/>
    <n v="3"/>
    <n v="0.2"/>
    <n v="20.155800000000013"/>
    <n v="0.46529189879902266"/>
  </r>
  <r>
    <x v="299"/>
    <x v="2"/>
    <s v="OFF-ST-10001370"/>
    <x v="0"/>
    <x v="1"/>
    <n v="227.13600000000002"/>
    <s v="CA-2015-139598"/>
    <n v="1"/>
    <n v="4"/>
    <n v="0.2"/>
    <n v="-42.588000000000036"/>
    <n v="0.44610841445725197"/>
  </r>
  <r>
    <x v="299"/>
    <x v="26"/>
    <s v="FUR-FU-10002918"/>
    <x v="1"/>
    <x v="8"/>
    <n v="218.35200000000003"/>
    <s v="CA-2015-111451"/>
    <n v="0"/>
    <n v="3"/>
    <n v="0.2"/>
    <n v="-24.564599999999999"/>
    <n v="0.4595170286641902"/>
  </r>
  <r>
    <x v="299"/>
    <x v="20"/>
    <s v="OFF-ST-10000563"/>
    <x v="0"/>
    <x v="1"/>
    <n v="191.88"/>
    <s v="CA-2015-168473"/>
    <n v="1"/>
    <n v="6"/>
    <n v="0"/>
    <n v="19.188000000000002"/>
    <n v="0.44610841445725197"/>
  </r>
  <r>
    <x v="299"/>
    <x v="2"/>
    <s v="OFF-AP-10003287"/>
    <x v="0"/>
    <x v="12"/>
    <n v="81.552000000000007"/>
    <s v="CA-2015-139598"/>
    <n v="0"/>
    <n v="2"/>
    <n v="0.2"/>
    <n v="8.1551999999999971"/>
    <n v="0.49507917887403441"/>
  </r>
  <r>
    <x v="299"/>
    <x v="26"/>
    <s v="OFF-BI-10004593"/>
    <x v="0"/>
    <x v="3"/>
    <n v="78.600000000000009"/>
    <s v="CA-2015-111451"/>
    <n v="0"/>
    <n v="5"/>
    <n v="0.7"/>
    <n v="-62.88000000000001"/>
    <n v="0.46881743173671325"/>
  </r>
  <r>
    <x v="299"/>
    <x v="2"/>
    <s v="OFF-AP-10002998"/>
    <x v="0"/>
    <x v="12"/>
    <n v="34.655999999999999"/>
    <s v="CA-2015-139598"/>
    <n v="0"/>
    <n v="2"/>
    <n v="0.2"/>
    <n v="5.6315999999999971"/>
    <n v="0.49507917887403441"/>
  </r>
  <r>
    <x v="299"/>
    <x v="26"/>
    <s v="OFF-FA-10004854"/>
    <x v="0"/>
    <x v="7"/>
    <n v="27.552000000000003"/>
    <s v="CA-2015-111451"/>
    <n v="0"/>
    <n v="3"/>
    <n v="0.2"/>
    <n v="9.2987999999999964"/>
    <n v="0.51168203684699509"/>
  </r>
  <r>
    <x v="299"/>
    <x v="2"/>
    <s v="OFF-PA-10004569"/>
    <x v="0"/>
    <x v="0"/>
    <n v="18.264000000000003"/>
    <s v="CA-2015-139598"/>
    <n v="0"/>
    <n v="3"/>
    <n v="0.2"/>
    <n v="6.1640999999999995"/>
    <n v="0.43613829632717294"/>
  </r>
  <r>
    <x v="299"/>
    <x v="4"/>
    <s v="OFF-SU-10002189"/>
    <x v="0"/>
    <x v="14"/>
    <n v="11.91"/>
    <s v="CA-2015-106264"/>
    <n v="1"/>
    <n v="3"/>
    <n v="0"/>
    <n v="0.11909999999999954"/>
    <n v="0.53938093436526824"/>
  </r>
  <r>
    <x v="299"/>
    <x v="1"/>
    <s v="OFF-BI-10002103"/>
    <x v="0"/>
    <x v="3"/>
    <n v="8.6899999999999977"/>
    <s v="US-2015-111171"/>
    <n v="1"/>
    <n v="5"/>
    <n v="0.8"/>
    <n v="-14.773"/>
    <n v="0.46881743173671325"/>
  </r>
  <r>
    <x v="299"/>
    <x v="2"/>
    <s v="OFF-AR-10002257"/>
    <x v="0"/>
    <x v="4"/>
    <n v="8.016"/>
    <s v="CA-2015-101427"/>
    <n v="1"/>
    <n v="3"/>
    <n v="0.2"/>
    <n v="1.102199999999999"/>
    <n v="0.45632477063632687"/>
  </r>
  <r>
    <x v="299"/>
    <x v="4"/>
    <s v="FUR-FU-10001852"/>
    <x v="1"/>
    <x v="8"/>
    <n v="3.48"/>
    <s v="CA-2015-106264"/>
    <n v="0"/>
    <n v="2"/>
    <n v="0"/>
    <n v="1.1135999999999999"/>
    <n v="0.4595170286641902"/>
  </r>
  <r>
    <x v="300"/>
    <x v="12"/>
    <s v="OFF-BI-10003650"/>
    <x v="0"/>
    <x v="3"/>
    <n v="946.76400000000024"/>
    <s v="CA-2015-148383"/>
    <n v="1"/>
    <n v="6"/>
    <n v="0.7"/>
    <n v="-694.29359999999997"/>
    <n v="0.46881743173671325"/>
  </r>
  <r>
    <x v="300"/>
    <x v="20"/>
    <s v="FUR-CH-10004477"/>
    <x v="1"/>
    <x v="5"/>
    <n v="767.21400000000006"/>
    <s v="CA-2015-163447"/>
    <n v="1"/>
    <n v="14"/>
    <n v="0.1"/>
    <n v="161.96739999999997"/>
    <n v="0.46529189879902266"/>
  </r>
  <r>
    <x v="300"/>
    <x v="33"/>
    <s v="TEC-AC-10003198"/>
    <x v="2"/>
    <x v="9"/>
    <n v="498"/>
    <s v="CA-2015-153087"/>
    <n v="1"/>
    <n v="5"/>
    <n v="0"/>
    <n v="184.26"/>
    <n v="0.52062335344040378"/>
  </r>
  <r>
    <x v="300"/>
    <x v="4"/>
    <s v="FUR-CH-10004886"/>
    <x v="1"/>
    <x v="5"/>
    <n v="230.28000000000003"/>
    <s v="US-2015-106334"/>
    <n v="1"/>
    <n v="3"/>
    <n v="0.2"/>
    <n v="23.027999999999992"/>
    <n v="0.46529189879902266"/>
  </r>
  <r>
    <x v="300"/>
    <x v="10"/>
    <s v="FUR-FU-10004904"/>
    <x v="1"/>
    <x v="8"/>
    <n v="182.35200000000003"/>
    <s v="US-2015-159611"/>
    <n v="1"/>
    <n v="3"/>
    <n v="0.2"/>
    <n v="-18.23520000000002"/>
    <n v="0.4595170286641902"/>
  </r>
  <r>
    <x v="300"/>
    <x v="10"/>
    <s v="OFF-ST-10002790"/>
    <x v="0"/>
    <x v="1"/>
    <n v="118.16"/>
    <s v="US-2015-159611"/>
    <n v="0"/>
    <n v="2"/>
    <n v="0.2"/>
    <n v="-25.108999999999988"/>
    <n v="0.44610841445725197"/>
  </r>
  <r>
    <x v="300"/>
    <x v="4"/>
    <s v="OFF-ST-10004507"/>
    <x v="0"/>
    <x v="1"/>
    <n v="51.449999999999996"/>
    <s v="CA-2015-166961"/>
    <n v="1"/>
    <n v="3"/>
    <n v="0"/>
    <n v="13.891499999999999"/>
    <n v="0.44610841445725197"/>
  </r>
  <r>
    <x v="300"/>
    <x v="4"/>
    <s v="OFF-BI-10002353"/>
    <x v="0"/>
    <x v="3"/>
    <n v="37.055999999999997"/>
    <s v="CA-2015-166961"/>
    <n v="0"/>
    <n v="3"/>
    <n v="0.2"/>
    <n v="13.896000000000001"/>
    <n v="0.46881743173671325"/>
  </r>
  <r>
    <x v="300"/>
    <x v="1"/>
    <s v="FUR-FU-10001473"/>
    <x v="1"/>
    <x v="8"/>
    <n v="32.952000000000005"/>
    <s v="CA-2015-162866"/>
    <n v="1"/>
    <n v="6"/>
    <n v="0.6"/>
    <n v="-19.771199999999997"/>
    <n v="0.4595170286641902"/>
  </r>
  <r>
    <x v="300"/>
    <x v="1"/>
    <s v="OFF-ST-10002562"/>
    <x v="0"/>
    <x v="1"/>
    <n v="30.016000000000005"/>
    <s v="CA-2015-162866"/>
    <n v="0"/>
    <n v="4"/>
    <n v="0.2"/>
    <n v="3.0015999999999998"/>
    <n v="0.44610841445725197"/>
  </r>
  <r>
    <x v="300"/>
    <x v="33"/>
    <s v="OFF-PA-10001243"/>
    <x v="0"/>
    <x v="0"/>
    <n v="23.92"/>
    <s v="CA-2015-153087"/>
    <n v="0"/>
    <n v="4"/>
    <n v="0"/>
    <n v="11.720800000000001"/>
    <n v="0.43613829632717294"/>
  </r>
  <r>
    <x v="300"/>
    <x v="4"/>
    <s v="OFF-PA-10003657"/>
    <x v="0"/>
    <x v="0"/>
    <n v="12.84"/>
    <s v="US-2015-106334"/>
    <n v="0"/>
    <n v="3"/>
    <n v="0"/>
    <n v="5.7779999999999987"/>
    <n v="0.43613829632717294"/>
  </r>
  <r>
    <x v="300"/>
    <x v="4"/>
    <s v="OFF-LA-10004425"/>
    <x v="0"/>
    <x v="2"/>
    <n v="11.56"/>
    <s v="CA-2015-120243"/>
    <n v="1"/>
    <n v="4"/>
    <n v="0"/>
    <n v="5.4332000000000003"/>
    <n v="0.4647369236065339"/>
  </r>
  <r>
    <x v="300"/>
    <x v="4"/>
    <s v="OFF-AP-10001366"/>
    <x v="0"/>
    <x v="12"/>
    <n v="10.98"/>
    <s v="CA-2015-166961"/>
    <n v="0"/>
    <n v="1"/>
    <n v="0"/>
    <n v="2.9646000000000008"/>
    <n v="0.49507917887403441"/>
  </r>
  <r>
    <x v="300"/>
    <x v="4"/>
    <s v="OFF-FA-10003485"/>
    <x v="0"/>
    <x v="7"/>
    <n v="7.86"/>
    <s v="CA-2015-166961"/>
    <n v="0"/>
    <n v="3"/>
    <n v="0"/>
    <n v="3.6156000000000001"/>
    <n v="0.51168203684699509"/>
  </r>
  <r>
    <x v="300"/>
    <x v="0"/>
    <s v="OFF-BI-10001658"/>
    <x v="0"/>
    <x v="3"/>
    <n v="4.9839999999999991"/>
    <s v="CA-2015-165393"/>
    <n v="1"/>
    <n v="1"/>
    <n v="0.8"/>
    <n v="-8.472800000000003"/>
    <n v="0.46881743173671325"/>
  </r>
  <r>
    <x v="301"/>
    <x v="32"/>
    <s v="OFF-AP-10002651"/>
    <x v="0"/>
    <x v="12"/>
    <n v="1737.1799999999998"/>
    <s v="CA-2015-141313"/>
    <n v="1"/>
    <n v="6"/>
    <n v="0"/>
    <n v="503.78219999999976"/>
    <n v="0.49507917887403441"/>
  </r>
  <r>
    <x v="301"/>
    <x v="4"/>
    <s v="OFF-ST-10001128"/>
    <x v="0"/>
    <x v="1"/>
    <n v="998.82"/>
    <s v="CA-2015-143371"/>
    <n v="1"/>
    <n v="9"/>
    <n v="0"/>
    <n v="29.964600000000061"/>
    <n v="0.44610841445725197"/>
  </r>
  <r>
    <x v="301"/>
    <x v="32"/>
    <s v="OFF-ST-10000689"/>
    <x v="0"/>
    <x v="1"/>
    <n v="704.25"/>
    <s v="CA-2015-141313"/>
    <n v="0"/>
    <n v="5"/>
    <n v="0"/>
    <n v="84.51"/>
    <n v="0.44610841445725197"/>
  </r>
  <r>
    <x v="301"/>
    <x v="32"/>
    <s v="OFF-PA-10003302"/>
    <x v="0"/>
    <x v="0"/>
    <n v="141.76"/>
    <s v="CA-2015-141313"/>
    <n v="0"/>
    <n v="4"/>
    <n v="0"/>
    <n v="66.627199999999988"/>
    <n v="0.43613829632717294"/>
  </r>
  <r>
    <x v="301"/>
    <x v="2"/>
    <s v="OFF-AR-10003373"/>
    <x v="0"/>
    <x v="4"/>
    <n v="99.13600000000001"/>
    <s v="CA-2015-164259"/>
    <n v="1"/>
    <n v="4"/>
    <n v="0.2"/>
    <n v="8.674399999999995"/>
    <n v="0.45632477063632687"/>
  </r>
  <r>
    <x v="301"/>
    <x v="4"/>
    <s v="OFF-SU-10002537"/>
    <x v="0"/>
    <x v="14"/>
    <n v="51.150000000000006"/>
    <s v="CA-2015-143371"/>
    <n v="0"/>
    <n v="5"/>
    <n v="0"/>
    <n v="13.299000000000003"/>
    <n v="0.53938093436526824"/>
  </r>
  <r>
    <x v="302"/>
    <x v="4"/>
    <s v="TEC-MA-10003183"/>
    <x v="2"/>
    <x v="15"/>
    <n v="767.95200000000011"/>
    <s v="CA-2015-110786"/>
    <n v="1"/>
    <n v="6"/>
    <n v="0.2"/>
    <n v="287.98199999999997"/>
    <n v="0.5183572270896134"/>
  </r>
  <r>
    <x v="302"/>
    <x v="4"/>
    <s v="TEC-PH-10001051"/>
    <x v="2"/>
    <x v="6"/>
    <n v="319.96800000000002"/>
    <s v="CA-2015-102330"/>
    <n v="1"/>
    <n v="4"/>
    <n v="0.2"/>
    <n v="35.996399999999952"/>
    <n v="0.41105220110552465"/>
  </r>
  <r>
    <x v="302"/>
    <x v="28"/>
    <s v="TEC-AC-10001267"/>
    <x v="2"/>
    <x v="9"/>
    <n v="119.8"/>
    <s v="CA-2015-106803"/>
    <n v="1"/>
    <n v="4"/>
    <n v="0"/>
    <n v="47.92"/>
    <n v="0.52062335344040378"/>
  </r>
  <r>
    <x v="302"/>
    <x v="4"/>
    <s v="OFF-LA-10001474"/>
    <x v="0"/>
    <x v="2"/>
    <n v="274.77"/>
    <s v="CA-2015-110786"/>
    <n v="0"/>
    <n v="9"/>
    <n v="0"/>
    <n v="126.39420000000001"/>
    <n v="0.4647369236065339"/>
  </r>
  <r>
    <x v="302"/>
    <x v="4"/>
    <s v="TEC-PH-10001425"/>
    <x v="2"/>
    <x v="6"/>
    <n v="191.976"/>
    <s v="CA-2015-110786"/>
    <n v="0"/>
    <n v="3"/>
    <n v="0.2"/>
    <n v="19.197599999999994"/>
    <n v="0.41105220110552465"/>
  </r>
  <r>
    <x v="302"/>
    <x v="4"/>
    <s v="OFF-LA-10003923"/>
    <x v="0"/>
    <x v="2"/>
    <n v="88.800000000000011"/>
    <s v="CA-2015-102330"/>
    <n v="0"/>
    <n v="6"/>
    <n v="0"/>
    <n v="44.400000000000006"/>
    <n v="0.4647369236065339"/>
  </r>
  <r>
    <x v="302"/>
    <x v="4"/>
    <s v="FUR-FU-10000672"/>
    <x v="1"/>
    <x v="8"/>
    <n v="70.56"/>
    <s v="CA-2015-110786"/>
    <n v="0"/>
    <n v="6"/>
    <n v="0"/>
    <n v="23.990399999999994"/>
    <n v="0.4595170286641902"/>
  </r>
  <r>
    <x v="302"/>
    <x v="10"/>
    <s v="OFF-AP-10003281"/>
    <x v="0"/>
    <x v="12"/>
    <n v="48.36"/>
    <s v="CA-2015-165477"/>
    <n v="1"/>
    <n v="5"/>
    <n v="0.2"/>
    <n v="6.0449999999999946"/>
    <n v="0.49507917887403441"/>
  </r>
  <r>
    <x v="302"/>
    <x v="1"/>
    <s v="FUR-FU-10000193"/>
    <x v="1"/>
    <x v="8"/>
    <n v="38.975999999999999"/>
    <s v="CA-2015-126802"/>
    <n v="1"/>
    <n v="3"/>
    <n v="0.6"/>
    <n v="-50.66879999999999"/>
    <n v="0.4595170286641902"/>
  </r>
  <r>
    <x v="302"/>
    <x v="31"/>
    <s v="OFF-ST-10003123"/>
    <x v="0"/>
    <x v="1"/>
    <n v="33.29"/>
    <s v="CA-2015-152345"/>
    <n v="1"/>
    <n v="1"/>
    <n v="0"/>
    <n v="7.9895999999999994"/>
    <n v="0.44610841445725197"/>
  </r>
  <r>
    <x v="302"/>
    <x v="4"/>
    <s v="FUR-FU-10000550"/>
    <x v="1"/>
    <x v="8"/>
    <n v="24.900000000000002"/>
    <s v="CA-2015-110786"/>
    <n v="0"/>
    <n v="5"/>
    <n v="0"/>
    <n v="8.2169999999999987"/>
    <n v="0.4595170286641902"/>
  </r>
  <r>
    <x v="302"/>
    <x v="28"/>
    <s v="OFF-ST-10002444"/>
    <x v="0"/>
    <x v="1"/>
    <n v="24.56"/>
    <s v="CA-2015-106803"/>
    <n v="0"/>
    <n v="2"/>
    <n v="0"/>
    <n v="6.8767999999999994"/>
    <n v="0.44610841445725197"/>
  </r>
  <r>
    <x v="302"/>
    <x v="31"/>
    <s v="TEC-PH-10004897"/>
    <x v="2"/>
    <x v="6"/>
    <n v="23.976000000000003"/>
    <s v="CA-2015-152345"/>
    <n v="0"/>
    <n v="3"/>
    <n v="0.2"/>
    <n v="-5.694300000000001"/>
    <n v="0.41105220110552465"/>
  </r>
  <r>
    <x v="302"/>
    <x v="4"/>
    <s v="OFF-PA-10000528"/>
    <x v="0"/>
    <x v="0"/>
    <n v="21.12"/>
    <s v="CA-2015-110786"/>
    <n v="0"/>
    <n v="4"/>
    <n v="0"/>
    <n v="9.5039999999999996"/>
    <n v="0.43613829632717294"/>
  </r>
  <r>
    <x v="302"/>
    <x v="4"/>
    <s v="OFF-BI-10003305"/>
    <x v="0"/>
    <x v="3"/>
    <n v="14.352000000000002"/>
    <s v="CA-2015-110786"/>
    <n v="0"/>
    <n v="3"/>
    <n v="0.2"/>
    <n v="4.6643999999999988"/>
    <n v="0.46881743173671325"/>
  </r>
  <r>
    <x v="302"/>
    <x v="1"/>
    <s v="FUR-FU-10002111"/>
    <x v="1"/>
    <x v="8"/>
    <n v="8.7360000000000007"/>
    <s v="CA-2015-118276"/>
    <n v="1"/>
    <n v="3"/>
    <n v="0.6"/>
    <n v="-4.804800000000002"/>
    <n v="0.4595170286641902"/>
  </r>
  <r>
    <x v="303"/>
    <x v="12"/>
    <s v="OFF-BI-10004600"/>
    <x v="0"/>
    <x v="3"/>
    <n v="551.98500000000013"/>
    <s v="US-2015-169789"/>
    <n v="1"/>
    <n v="5"/>
    <n v="0.7"/>
    <n v="-459.98750000000018"/>
    <n v="0.46881743173671325"/>
  </r>
  <r>
    <x v="303"/>
    <x v="2"/>
    <s v="FUR-TA-10004575"/>
    <x v="1"/>
    <x v="13"/>
    <n v="523.76400000000001"/>
    <s v="US-2015-115189"/>
    <n v="1"/>
    <n v="3"/>
    <n v="0.4"/>
    <n v="-192.04680000000008"/>
    <n v="0.55975208308209756"/>
  </r>
  <r>
    <x v="303"/>
    <x v="0"/>
    <s v="TEC-PH-10000576"/>
    <x v="2"/>
    <x v="6"/>
    <n v="328.77600000000007"/>
    <s v="CA-2015-104738"/>
    <n v="1"/>
    <n v="3"/>
    <n v="0.2"/>
    <n v="28.767899999999997"/>
    <n v="0.41105220110552465"/>
  </r>
  <r>
    <x v="303"/>
    <x v="0"/>
    <s v="TEC-AC-10003628"/>
    <x v="2"/>
    <x v="9"/>
    <n v="47.984000000000002"/>
    <s v="CA-2015-104738"/>
    <n v="0"/>
    <n v="2"/>
    <n v="0.2"/>
    <n v="14.395200000000004"/>
    <n v="0.52062335344040378"/>
  </r>
  <r>
    <x v="303"/>
    <x v="2"/>
    <s v="TEC-AC-10004859"/>
    <x v="2"/>
    <x v="9"/>
    <n v="27.968000000000004"/>
    <s v="CA-2015-138072"/>
    <n v="1"/>
    <n v="2"/>
    <n v="0.2"/>
    <n v="6.9920000000000009"/>
    <n v="0.52062335344040378"/>
  </r>
  <r>
    <x v="303"/>
    <x v="2"/>
    <s v="TEC-PH-10002170"/>
    <x v="2"/>
    <x v="6"/>
    <n v="251.96399999999994"/>
    <s v="US-2015-115189"/>
    <n v="0"/>
    <n v="6"/>
    <n v="0.4"/>
    <n v="-50.392799999999994"/>
    <n v="0.41105220110552465"/>
  </r>
  <r>
    <x v="303"/>
    <x v="0"/>
    <s v="TEC-PH-10002468"/>
    <x v="2"/>
    <x v="6"/>
    <n v="217.58400000000003"/>
    <s v="CA-2015-104738"/>
    <n v="0"/>
    <n v="2"/>
    <n v="0.2"/>
    <n v="19.03860000000001"/>
    <n v="0.41105220110552465"/>
  </r>
  <r>
    <x v="303"/>
    <x v="20"/>
    <s v="OFF-AP-10004136"/>
    <x v="0"/>
    <x v="12"/>
    <n v="122.94"/>
    <s v="CA-2015-131800"/>
    <n v="1"/>
    <n v="3"/>
    <n v="0"/>
    <n v="30.734999999999992"/>
    <n v="0.49507917887403441"/>
  </r>
  <r>
    <x v="303"/>
    <x v="15"/>
    <s v="OFF-ST-10002554"/>
    <x v="0"/>
    <x v="1"/>
    <n v="39.128"/>
    <s v="CA-2015-166730"/>
    <n v="1"/>
    <n v="1"/>
    <n v="0.2"/>
    <n v="-8.803799999999999"/>
    <n v="0.44610841445725197"/>
  </r>
  <r>
    <x v="303"/>
    <x v="20"/>
    <s v="OFF-BI-10003429"/>
    <x v="0"/>
    <x v="3"/>
    <n v="35.448"/>
    <s v="CA-2015-131800"/>
    <n v="0"/>
    <n v="7"/>
    <n v="0.2"/>
    <n v="12.8499"/>
    <n v="0.46881743173671325"/>
  </r>
  <r>
    <x v="303"/>
    <x v="0"/>
    <s v="OFF-EN-10004955"/>
    <x v="0"/>
    <x v="11"/>
    <n v="12.984000000000002"/>
    <s v="CA-2015-104738"/>
    <n v="0"/>
    <n v="3"/>
    <n v="0.2"/>
    <n v="4.7066999999999997"/>
    <n v="0.44424167803735209"/>
  </r>
  <r>
    <x v="303"/>
    <x v="14"/>
    <s v="OFF-AR-10003651"/>
    <x v="0"/>
    <x v="4"/>
    <n v="9.84"/>
    <s v="CA-2015-130960"/>
    <n v="1"/>
    <n v="3"/>
    <n v="0"/>
    <n v="2.8535999999999988"/>
    <n v="0.45632477063632687"/>
  </r>
  <r>
    <x v="303"/>
    <x v="0"/>
    <s v="OFF-BI-10002160"/>
    <x v="0"/>
    <x v="3"/>
    <n v="2.2859999999999996"/>
    <s v="CA-2015-104738"/>
    <n v="0"/>
    <n v="3"/>
    <n v="0.8"/>
    <n v="-3.6576000000000004"/>
    <n v="0.46881743173671325"/>
  </r>
  <r>
    <x v="304"/>
    <x v="20"/>
    <s v="FUR-BO-10002613"/>
    <x v="1"/>
    <x v="10"/>
    <n v="1573.4880000000001"/>
    <s v="CA-2015-150245"/>
    <n v="1"/>
    <n v="7"/>
    <n v="0.2"/>
    <n v="196.68599999999986"/>
    <n v="0.5176847302647779"/>
  </r>
  <r>
    <x v="304"/>
    <x v="43"/>
    <s v="FUR-CH-10004218"/>
    <x v="1"/>
    <x v="5"/>
    <n v="605.88"/>
    <s v="CA-2015-133592"/>
    <n v="1"/>
    <n v="6"/>
    <n v="0"/>
    <n v="151.47000000000003"/>
    <n v="0.46529189879902266"/>
  </r>
  <r>
    <x v="304"/>
    <x v="17"/>
    <s v="TEC-PH-10004908"/>
    <x v="2"/>
    <x v="6"/>
    <n v="475.94400000000002"/>
    <s v="US-2015-133949"/>
    <n v="1"/>
    <n v="7"/>
    <n v="0.2"/>
    <n v="59.492999999999952"/>
    <n v="0.41105220110552465"/>
  </r>
  <r>
    <x v="304"/>
    <x v="43"/>
    <s v="FUR-BO-10000362"/>
    <x v="1"/>
    <x v="10"/>
    <n v="341.96"/>
    <s v="CA-2015-133592"/>
    <n v="0"/>
    <n v="2"/>
    <n v="0"/>
    <n v="78.650800000000004"/>
    <n v="0.5176847302647779"/>
  </r>
  <r>
    <x v="304"/>
    <x v="43"/>
    <s v="TEC-AC-10002049"/>
    <x v="2"/>
    <x v="9"/>
    <n v="1687.8"/>
    <s v="CA-2015-133592"/>
    <n v="0"/>
    <n v="4"/>
    <n v="0"/>
    <n v="742.63200000000006"/>
    <n v="0.52062335344040378"/>
  </r>
  <r>
    <x v="304"/>
    <x v="32"/>
    <s v="TEC-AC-10000358"/>
    <x v="2"/>
    <x v="9"/>
    <n v="113.97"/>
    <s v="US-2015-143231"/>
    <n v="1"/>
    <n v="3"/>
    <n v="0"/>
    <n v="27.352799999999998"/>
    <n v="0.52062335344040378"/>
  </r>
  <r>
    <x v="304"/>
    <x v="24"/>
    <s v="TEC-AC-10000290"/>
    <x v="2"/>
    <x v="9"/>
    <n v="47.53"/>
    <s v="CA-2015-111150"/>
    <n v="1"/>
    <n v="7"/>
    <n v="0"/>
    <n v="16.160200000000003"/>
    <n v="0.52062335344040378"/>
  </r>
  <r>
    <x v="304"/>
    <x v="20"/>
    <s v="TEC-AC-10003614"/>
    <x v="2"/>
    <x v="9"/>
    <n v="34.769999999999996"/>
    <s v="CA-2015-157644"/>
    <n v="1"/>
    <n v="3"/>
    <n v="0"/>
    <n v="11.474099999999996"/>
    <n v="0.52062335344040378"/>
  </r>
  <r>
    <x v="304"/>
    <x v="43"/>
    <s v="OFF-PA-10003228"/>
    <x v="0"/>
    <x v="0"/>
    <n v="195.64"/>
    <s v="CA-2015-133592"/>
    <n v="0"/>
    <n v="4"/>
    <n v="0"/>
    <n v="91.950799999999987"/>
    <n v="0.43613829632717294"/>
  </r>
  <r>
    <x v="304"/>
    <x v="32"/>
    <s v="FUR-FU-10002501"/>
    <x v="1"/>
    <x v="8"/>
    <n v="63.2"/>
    <s v="US-2015-143231"/>
    <n v="0"/>
    <n v="5"/>
    <n v="0"/>
    <n v="23.384"/>
    <n v="0.4595170286641902"/>
  </r>
  <r>
    <x v="304"/>
    <x v="0"/>
    <s v="OFF-EN-10004773"/>
    <x v="0"/>
    <x v="11"/>
    <n v="49.568000000000005"/>
    <s v="CA-2015-127383"/>
    <n v="1"/>
    <n v="2"/>
    <n v="0.2"/>
    <n v="17.968399999999995"/>
    <n v="0.44424167803735209"/>
  </r>
  <r>
    <x v="304"/>
    <x v="24"/>
    <s v="OFF-AR-10000034"/>
    <x v="0"/>
    <x v="4"/>
    <n v="29.68"/>
    <s v="CA-2015-111150"/>
    <n v="0"/>
    <n v="7"/>
    <n v="0"/>
    <n v="11.575199999999999"/>
    <n v="0.45632477063632687"/>
  </r>
  <r>
    <x v="304"/>
    <x v="20"/>
    <s v="OFF-LA-10003148"/>
    <x v="0"/>
    <x v="2"/>
    <n v="18.899999999999999"/>
    <s v="CA-2015-157644"/>
    <n v="0"/>
    <n v="3"/>
    <n v="0"/>
    <n v="8.6939999999999991"/>
    <n v="0.4647369236065339"/>
  </r>
  <r>
    <x v="304"/>
    <x v="43"/>
    <s v="OFF-PA-10002586"/>
    <x v="0"/>
    <x v="0"/>
    <n v="14.940000000000001"/>
    <s v="CA-2015-133592"/>
    <n v="0"/>
    <n v="3"/>
    <n v="0"/>
    <n v="7.0218000000000007"/>
    <n v="0.43613829632717294"/>
  </r>
  <r>
    <x v="305"/>
    <x v="10"/>
    <s v="TEC-MA-10000864"/>
    <x v="2"/>
    <x v="15"/>
    <n v="1188.0000000000002"/>
    <s v="CA-2016-146262"/>
    <n v="1"/>
    <n v="9"/>
    <n v="0.7"/>
    <n v="-950.40000000000009"/>
    <n v="0.5183572270896134"/>
  </r>
  <r>
    <x v="305"/>
    <x v="10"/>
    <s v="FUR-BO-10004695"/>
    <x v="1"/>
    <x v="10"/>
    <n v="452.45"/>
    <s v="CA-2016-146262"/>
    <n v="0"/>
    <n v="5"/>
    <n v="0.5"/>
    <n v="-244.32300000000006"/>
    <n v="0.5176847302647779"/>
  </r>
  <r>
    <x v="305"/>
    <x v="10"/>
    <s v="TEC-AC-10000109"/>
    <x v="2"/>
    <x v="9"/>
    <n v="89.584000000000003"/>
    <s v="CA-2016-146262"/>
    <n v="0"/>
    <n v="2"/>
    <n v="0.2"/>
    <n v="4.4792000000000058"/>
    <n v="0.52062335344040378"/>
  </r>
  <r>
    <x v="305"/>
    <x v="7"/>
    <s v="OFF-ST-10001837"/>
    <x v="0"/>
    <x v="1"/>
    <n v="85.52"/>
    <s v="CA-2016-104514"/>
    <n v="1"/>
    <n v="2"/>
    <n v="0"/>
    <n v="22.235199999999999"/>
    <n v="0.44610841445725197"/>
  </r>
  <r>
    <x v="305"/>
    <x v="10"/>
    <s v="TEC-PH-10002844"/>
    <x v="2"/>
    <x v="6"/>
    <n v="62.981999999999999"/>
    <s v="CA-2016-146262"/>
    <n v="0"/>
    <n v="3"/>
    <n v="0.4"/>
    <n v="-14.695800000000006"/>
    <n v="0.41105220110552465"/>
  </r>
  <r>
    <x v="305"/>
    <x v="10"/>
    <s v="OFF-LA-10004544"/>
    <x v="0"/>
    <x v="2"/>
    <n v="23.680000000000003"/>
    <s v="CA-2016-146262"/>
    <n v="0"/>
    <n v="2"/>
    <n v="0.2"/>
    <n v="8.879999999999999"/>
    <n v="0.4647369236065339"/>
  </r>
  <r>
    <x v="305"/>
    <x v="7"/>
    <s v="OFF-PA-10004285"/>
    <x v="0"/>
    <x v="0"/>
    <n v="20.04"/>
    <s v="CA-2016-104514"/>
    <n v="0"/>
    <n v="3"/>
    <n v="0"/>
    <n v="9.6191999999999993"/>
    <n v="0.43613829632717294"/>
  </r>
  <r>
    <x v="305"/>
    <x v="7"/>
    <s v="OFF-AR-10001473"/>
    <x v="0"/>
    <x v="4"/>
    <n v="9.84"/>
    <s v="CA-2016-104514"/>
    <n v="0"/>
    <n v="3"/>
    <n v="0"/>
    <n v="2.6568000000000005"/>
    <n v="0.45632477063632687"/>
  </r>
  <r>
    <x v="306"/>
    <x v="0"/>
    <s v="FUR-BO-10003272"/>
    <x v="1"/>
    <x v="10"/>
    <n v="1352.3975999999998"/>
    <s v="CA-2016-141243"/>
    <n v="1"/>
    <n v="9"/>
    <n v="0.32"/>
    <n v="-437.5404000000002"/>
    <n v="0.5176847302647779"/>
  </r>
  <r>
    <x v="306"/>
    <x v="0"/>
    <s v="TEC-AC-10003198"/>
    <x v="2"/>
    <x v="9"/>
    <n v="398.40000000000003"/>
    <s v="CA-2016-141243"/>
    <n v="0"/>
    <n v="5"/>
    <n v="0.2"/>
    <n v="84.659999999999982"/>
    <n v="0.52062335344040378"/>
  </r>
  <r>
    <x v="306"/>
    <x v="0"/>
    <s v="OFF-PA-10001937"/>
    <x v="0"/>
    <x v="0"/>
    <n v="10.368000000000002"/>
    <s v="CA-2016-121097"/>
    <n v="1"/>
    <n v="2"/>
    <n v="0.2"/>
    <n v="3.6288"/>
    <n v="0.43613829632717294"/>
  </r>
  <r>
    <x v="306"/>
    <x v="0"/>
    <s v="OFF-AR-10001246"/>
    <x v="0"/>
    <x v="4"/>
    <n v="7.0559999999999992"/>
    <s v="CA-2016-141243"/>
    <n v="0"/>
    <n v="3"/>
    <n v="0.2"/>
    <n v="0.79379999999999962"/>
    <n v="0.45632477063632687"/>
  </r>
  <r>
    <x v="307"/>
    <x v="6"/>
    <s v="FUR-FU-10001473"/>
    <x v="1"/>
    <x v="8"/>
    <n v="192.22"/>
    <s v="CA-2016-104241"/>
    <n v="1"/>
    <n v="14"/>
    <n v="0"/>
    <n v="69.199200000000005"/>
    <n v="0.4595170286641902"/>
  </r>
  <r>
    <x v="307"/>
    <x v="28"/>
    <s v="OFF-PA-10004082"/>
    <x v="0"/>
    <x v="0"/>
    <n v="39.900000000000006"/>
    <s v="CA-2016-149811"/>
    <n v="1"/>
    <n v="5"/>
    <n v="0"/>
    <n v="19.950000000000003"/>
    <n v="0.43613829632717294"/>
  </r>
  <r>
    <x v="307"/>
    <x v="28"/>
    <s v="OFF-BI-10003676"/>
    <x v="0"/>
    <x v="3"/>
    <n v="32.339999999999996"/>
    <s v="CA-2016-149811"/>
    <n v="0"/>
    <n v="3"/>
    <n v="0"/>
    <n v="15.523199999999999"/>
    <n v="0.46881743173671325"/>
  </r>
  <r>
    <x v="308"/>
    <x v="4"/>
    <s v="OFF-AP-10004859"/>
    <x v="0"/>
    <x v="12"/>
    <n v="87.36"/>
    <s v="CA-2016-158701"/>
    <n v="1"/>
    <n v="6"/>
    <n v="0"/>
    <n v="23.587200000000003"/>
    <n v="0.49507917887403441"/>
  </r>
  <r>
    <x v="308"/>
    <x v="22"/>
    <s v="FUR-CH-10003396"/>
    <x v="1"/>
    <x v="5"/>
    <n v="61.584000000000003"/>
    <s v="CA-2016-154970"/>
    <n v="1"/>
    <n v="1"/>
    <n v="0.2"/>
    <n v="-6.9282000000000039"/>
    <n v="0.46529189879902266"/>
  </r>
  <r>
    <x v="308"/>
    <x v="20"/>
    <s v="OFF-AR-10001615"/>
    <x v="0"/>
    <x v="4"/>
    <n v="59.519999999999996"/>
    <s v="CA-2016-108588"/>
    <n v="1"/>
    <n v="3"/>
    <n v="0"/>
    <n v="15.475200000000001"/>
    <n v="0.45632477063632687"/>
  </r>
  <r>
    <x v="308"/>
    <x v="4"/>
    <s v="OFF-BI-10001294"/>
    <x v="0"/>
    <x v="3"/>
    <n v="56.16"/>
    <s v="CA-2016-158701"/>
    <n v="0"/>
    <n v="6"/>
    <n v="0.2"/>
    <n v="17.549999999999994"/>
    <n v="0.46881743173671325"/>
  </r>
  <r>
    <x v="308"/>
    <x v="20"/>
    <s v="OFF-EN-10000461"/>
    <x v="0"/>
    <x v="11"/>
    <n v="17.48"/>
    <s v="CA-2016-108588"/>
    <n v="0"/>
    <n v="2"/>
    <n v="0"/>
    <n v="8.2156000000000002"/>
    <n v="0.44424167803735209"/>
  </r>
  <r>
    <x v="308"/>
    <x v="20"/>
    <s v="OFF-BI-10004506"/>
    <x v="0"/>
    <x v="3"/>
    <n v="13.168000000000001"/>
    <s v="CA-2016-108588"/>
    <n v="0"/>
    <n v="2"/>
    <n v="0.2"/>
    <n v="4.6088000000000005"/>
    <n v="0.46881743173671325"/>
  </r>
  <r>
    <x v="309"/>
    <x v="26"/>
    <s v="OFF-PA-10004041"/>
    <x v="0"/>
    <x v="0"/>
    <n v="29.600000000000005"/>
    <s v="CA-2016-149636"/>
    <n v="1"/>
    <n v="5"/>
    <n v="0.2"/>
    <n v="9.2499999999999964"/>
    <n v="0.43613829632717294"/>
  </r>
  <r>
    <x v="309"/>
    <x v="26"/>
    <s v="OFF-BI-10002764"/>
    <x v="0"/>
    <x v="3"/>
    <n v="1.9380000000000002"/>
    <s v="CA-2016-149636"/>
    <n v="0"/>
    <n v="2"/>
    <n v="0.7"/>
    <n v="-1.3565999999999994"/>
    <n v="0.46881743173671325"/>
  </r>
  <r>
    <x v="310"/>
    <x v="3"/>
    <s v="OFF-AP-10001205"/>
    <x v="0"/>
    <x v="12"/>
    <n v="163.44"/>
    <s v="CA-2016-119480"/>
    <n v="1"/>
    <n v="3"/>
    <n v="0"/>
    <n v="45.763200000000012"/>
    <n v="0.49507917887403441"/>
  </r>
  <r>
    <x v="310"/>
    <x v="3"/>
    <s v="OFF-PA-10000474"/>
    <x v="0"/>
    <x v="0"/>
    <n v="106.32"/>
    <s v="CA-2016-119480"/>
    <n v="0"/>
    <n v="3"/>
    <n v="0"/>
    <n v="49.970399999999991"/>
    <n v="0.43613829632717294"/>
  </r>
  <r>
    <x v="310"/>
    <x v="3"/>
    <s v="OFF-PA-10004996"/>
    <x v="0"/>
    <x v="0"/>
    <n v="51.550000000000004"/>
    <s v="CA-2016-119480"/>
    <n v="0"/>
    <n v="5"/>
    <n v="0"/>
    <n v="24.2285"/>
    <n v="0.43613829632717294"/>
  </r>
  <r>
    <x v="310"/>
    <x v="3"/>
    <s v="OFF-AR-10004691"/>
    <x v="0"/>
    <x v="4"/>
    <n v="42.76"/>
    <s v="CA-2016-119480"/>
    <n v="0"/>
    <n v="2"/>
    <n v="0"/>
    <n v="11.117599999999999"/>
    <n v="0.45632477063632687"/>
  </r>
  <r>
    <x v="311"/>
    <x v="20"/>
    <s v="FUR-TA-10001889"/>
    <x v="1"/>
    <x v="13"/>
    <n v="1018.1039999999999"/>
    <s v="US-2016-157154"/>
    <n v="1"/>
    <n v="4"/>
    <n v="0.4"/>
    <n v="-373.3048"/>
    <n v="0.55975208308209756"/>
  </r>
  <r>
    <x v="312"/>
    <x v="7"/>
    <s v="OFF-ST-10002615"/>
    <x v="0"/>
    <x v="1"/>
    <n v="465.18"/>
    <s v="CA-2016-156755"/>
    <n v="1"/>
    <n v="3"/>
    <n v="0"/>
    <n v="120.94680000000001"/>
    <n v="0.44610841445725197"/>
  </r>
  <r>
    <x v="312"/>
    <x v="10"/>
    <s v="TEC-AC-10000487"/>
    <x v="2"/>
    <x v="9"/>
    <n v="10.384"/>
    <s v="CA-2016-128608"/>
    <n v="1"/>
    <n v="2"/>
    <n v="0.2"/>
    <n v="2.2065999999999999"/>
    <n v="0.52062335344040378"/>
  </r>
  <r>
    <x v="312"/>
    <x v="10"/>
    <s v="TEC-PH-10004977"/>
    <x v="2"/>
    <x v="6"/>
    <n v="235.18799999999999"/>
    <s v="CA-2016-128608"/>
    <n v="0"/>
    <n v="2"/>
    <n v="0.4"/>
    <n v="-43.117800000000045"/>
    <n v="0.41105220110552465"/>
  </r>
  <r>
    <x v="312"/>
    <x v="10"/>
    <s v="TEC-PH-10002262"/>
    <x v="2"/>
    <x v="6"/>
    <n v="107.11799999999999"/>
    <s v="CA-2016-128608"/>
    <n v="0"/>
    <n v="3"/>
    <n v="0.4"/>
    <n v="-21.423599999999993"/>
    <n v="0.41105220110552465"/>
  </r>
  <r>
    <x v="312"/>
    <x v="10"/>
    <s v="TEC-PH-10000912"/>
    <x v="2"/>
    <x v="6"/>
    <n v="26.376000000000001"/>
    <s v="CA-2016-128608"/>
    <n v="0"/>
    <n v="4"/>
    <n v="0.4"/>
    <n v="2.6375999999999991"/>
    <n v="0.41105220110552465"/>
  </r>
  <r>
    <x v="312"/>
    <x v="10"/>
    <s v="OFF-AR-10001374"/>
    <x v="0"/>
    <x v="4"/>
    <n v="10.368000000000002"/>
    <s v="CA-2016-128608"/>
    <n v="0"/>
    <n v="2"/>
    <n v="0.2"/>
    <n v="1.5551999999999992"/>
    <n v="0.45632477063632687"/>
  </r>
  <r>
    <x v="313"/>
    <x v="4"/>
    <s v="FUR-FU-10004845"/>
    <x v="1"/>
    <x v="8"/>
    <n v="464.84999999999997"/>
    <s v="CA-2016-137526"/>
    <n v="1"/>
    <n v="9"/>
    <n v="0"/>
    <n v="92.969999999999985"/>
    <n v="0.4595170286641902"/>
  </r>
  <r>
    <x v="313"/>
    <x v="4"/>
    <s v="FUR-FU-10001861"/>
    <x v="1"/>
    <x v="8"/>
    <n v="77.599999999999994"/>
    <s v="CA-2016-137526"/>
    <n v="0"/>
    <n v="4"/>
    <n v="0"/>
    <n v="38.023999999999994"/>
    <n v="0.4595170286641902"/>
  </r>
  <r>
    <x v="313"/>
    <x v="4"/>
    <s v="OFF-BI-10003364"/>
    <x v="0"/>
    <x v="3"/>
    <n v="70.00800000000001"/>
    <s v="CA-2016-137526"/>
    <n v="0"/>
    <n v="3"/>
    <n v="0.2"/>
    <n v="24.502800000000001"/>
    <n v="0.46881743173671325"/>
  </r>
  <r>
    <x v="313"/>
    <x v="5"/>
    <s v="OFF-LA-10003223"/>
    <x v="0"/>
    <x v="2"/>
    <n v="9.82"/>
    <s v="CA-2016-169677"/>
    <n v="1"/>
    <n v="2"/>
    <n v="0"/>
    <n v="4.8117999999999999"/>
    <n v="0.4647369236065339"/>
  </r>
  <r>
    <x v="314"/>
    <x v="1"/>
    <s v="FUR-FU-10002918"/>
    <x v="1"/>
    <x v="8"/>
    <n v="254.74400000000003"/>
    <s v="US-2016-101399"/>
    <n v="1"/>
    <n v="7"/>
    <n v="0.6"/>
    <n v="-312.06139999999994"/>
    <n v="0.4595170286641902"/>
  </r>
  <r>
    <x v="314"/>
    <x v="15"/>
    <s v="OFF-SU-10000898"/>
    <x v="0"/>
    <x v="14"/>
    <n v="88.960000000000008"/>
    <s v="CA-2016-151547"/>
    <n v="1"/>
    <n v="8"/>
    <n v="0.2"/>
    <n v="10.007999999999988"/>
    <n v="0.53938093436526824"/>
  </r>
  <r>
    <x v="314"/>
    <x v="32"/>
    <s v="OFF-AR-10003183"/>
    <x v="0"/>
    <x v="4"/>
    <n v="6.68"/>
    <s v="CA-2016-152681"/>
    <n v="1"/>
    <n v="2"/>
    <n v="0"/>
    <n v="2.0039999999999996"/>
    <n v="0.45632477063632687"/>
  </r>
  <r>
    <x v="315"/>
    <x v="0"/>
    <s v="FUR-CH-10004875"/>
    <x v="1"/>
    <x v="5"/>
    <n v="199.304"/>
    <s v="CA-2016-141250"/>
    <n v="1"/>
    <n v="4"/>
    <n v="0.3"/>
    <n v="-8.5416000000000025"/>
    <n v="0.46529189879902266"/>
  </r>
  <r>
    <x v="315"/>
    <x v="0"/>
    <s v="FUR-TA-10002855"/>
    <x v="1"/>
    <x v="13"/>
    <n v="102.438"/>
    <s v="CA-2016-141250"/>
    <n v="0"/>
    <n v="1"/>
    <n v="0.3"/>
    <n v="-13.170600000000007"/>
    <n v="0.55975208308209756"/>
  </r>
  <r>
    <x v="316"/>
    <x v="34"/>
    <s v="OFF-PA-10002893"/>
    <x v="0"/>
    <x v="0"/>
    <n v="29.04"/>
    <s v="CA-2016-119214"/>
    <n v="1"/>
    <n v="3"/>
    <n v="0"/>
    <n v="13.9392"/>
    <n v="0.43613829632717294"/>
  </r>
  <r>
    <x v="316"/>
    <x v="34"/>
    <s v="OFF-LA-10003077"/>
    <x v="0"/>
    <x v="2"/>
    <n v="14.62"/>
    <s v="CA-2016-119214"/>
    <n v="0"/>
    <n v="2"/>
    <n v="0"/>
    <n v="6.8713999999999995"/>
    <n v="0.4647369236065339"/>
  </r>
  <r>
    <x v="317"/>
    <x v="16"/>
    <s v="OFF-AR-10004757"/>
    <x v="0"/>
    <x v="4"/>
    <n v="13.120000000000001"/>
    <s v="CA-2016-128958"/>
    <n v="1"/>
    <n v="5"/>
    <n v="0.2"/>
    <n v="2.1319999999999988"/>
    <n v="0.45632477063632687"/>
  </r>
  <r>
    <x v="318"/>
    <x v="4"/>
    <s v="OFF-PA-10003790"/>
    <x v="0"/>
    <x v="0"/>
    <n v="182.72"/>
    <s v="CA-2016-109603"/>
    <n v="1"/>
    <n v="8"/>
    <n v="0"/>
    <n v="84.051199999999994"/>
    <n v="0.43613829632717294"/>
  </r>
  <r>
    <x v="319"/>
    <x v="4"/>
    <s v="FUR-CH-10002024"/>
    <x v="1"/>
    <x v="5"/>
    <n v="2803.92"/>
    <s v="CA-2016-164777"/>
    <n v="1"/>
    <n v="5"/>
    <n v="0.2"/>
    <n v="0"/>
    <n v="0.46529189879902266"/>
  </r>
  <r>
    <x v="319"/>
    <x v="10"/>
    <s v="TEC-PH-10000895"/>
    <x v="2"/>
    <x v="6"/>
    <n v="431.976"/>
    <s v="CA-2016-168746"/>
    <n v="1"/>
    <n v="4"/>
    <n v="0.4"/>
    <n v="-100.7944"/>
    <n v="0.41105220110552465"/>
  </r>
  <r>
    <x v="319"/>
    <x v="10"/>
    <s v="FUR-CH-10000513"/>
    <x v="1"/>
    <x v="5"/>
    <n v="181.98599999999999"/>
    <s v="CA-2016-168746"/>
    <n v="0"/>
    <n v="2"/>
    <n v="0.3"/>
    <n v="-54.595799999999997"/>
    <n v="0.46529189879902266"/>
  </r>
  <r>
    <x v="319"/>
    <x v="10"/>
    <s v="TEC-PH-10002555"/>
    <x v="2"/>
    <x v="6"/>
    <n v="155.36999999999998"/>
    <s v="CA-2016-168746"/>
    <n v="0"/>
    <n v="1"/>
    <n v="0.4"/>
    <n v="-36.253"/>
    <n v="0.41105220110552465"/>
  </r>
  <r>
    <x v="320"/>
    <x v="25"/>
    <s v="FUR-TA-10000198"/>
    <x v="1"/>
    <x v="13"/>
    <n v="4297.6440000000002"/>
    <s v="CA-2016-116638"/>
    <n v="1"/>
    <n v="13"/>
    <n v="0.4"/>
    <n v="-1862.3124000000003"/>
    <n v="0.55975208308209756"/>
  </r>
  <r>
    <x v="321"/>
    <x v="4"/>
    <s v="TEC-MA-10000488"/>
    <x v="2"/>
    <x v="15"/>
    <n v="1919.9760000000001"/>
    <s v="CA-2016-121797"/>
    <n v="1"/>
    <n v="3"/>
    <n v="0.2"/>
    <n v="215.99729999999977"/>
    <n v="0.5183572270896134"/>
  </r>
  <r>
    <x v="321"/>
    <x v="4"/>
    <s v="FUR-FU-10001876"/>
    <x v="1"/>
    <x v="8"/>
    <n v="227.35999999999999"/>
    <s v="CA-2016-121797"/>
    <n v="0"/>
    <n v="7"/>
    <n v="0"/>
    <n v="81.849599999999981"/>
    <n v="0.4595170286641902"/>
  </r>
  <r>
    <x v="321"/>
    <x v="0"/>
    <s v="OFF-PA-10004405"/>
    <x v="0"/>
    <x v="0"/>
    <n v="14.303999999999998"/>
    <s v="CA-2016-145401"/>
    <n v="1"/>
    <n v="6"/>
    <n v="0.2"/>
    <n v="5.0064000000000002"/>
    <n v="0.43613829632717294"/>
  </r>
  <r>
    <x v="322"/>
    <x v="28"/>
    <s v="FUR-FU-10003799"/>
    <x v="1"/>
    <x v="8"/>
    <n v="53.34"/>
    <s v="CA-2016-149587"/>
    <n v="1"/>
    <n v="3"/>
    <n v="0"/>
    <n v="16.535399999999996"/>
    <n v="0.4595170286641902"/>
  </r>
  <r>
    <x v="322"/>
    <x v="28"/>
    <s v="OFF-BI-10002852"/>
    <x v="0"/>
    <x v="3"/>
    <n v="32.96"/>
    <s v="CA-2016-149587"/>
    <n v="0"/>
    <n v="2"/>
    <n v="0"/>
    <n v="16.150400000000001"/>
    <n v="0.46881743173671325"/>
  </r>
  <r>
    <x v="322"/>
    <x v="28"/>
    <s v="OFF-PA-10003177"/>
    <x v="0"/>
    <x v="0"/>
    <n v="12.96"/>
    <s v="CA-2016-149587"/>
    <n v="0"/>
    <n v="2"/>
    <n v="0"/>
    <n v="6.2208000000000006"/>
    <n v="0.43613829632717294"/>
  </r>
  <r>
    <x v="323"/>
    <x v="40"/>
    <s v="TEC-AC-10004901"/>
    <x v="2"/>
    <x v="9"/>
    <n v="149.97"/>
    <s v="CA-2016-140921"/>
    <n v="1"/>
    <n v="3"/>
    <n v="0"/>
    <n v="50.989800000000002"/>
    <n v="0.52062335344040378"/>
  </r>
  <r>
    <x v="323"/>
    <x v="4"/>
    <s v="FUR-FU-10004093"/>
    <x v="1"/>
    <x v="8"/>
    <n v="136.91999999999999"/>
    <s v="CA-2016-157959"/>
    <n v="1"/>
    <n v="4"/>
    <n v="0"/>
    <n v="41.075999999999993"/>
    <n v="0.4595170286641902"/>
  </r>
  <r>
    <x v="323"/>
    <x v="20"/>
    <s v="FUR-CH-10004218"/>
    <x v="1"/>
    <x v="5"/>
    <n v="90.882000000000005"/>
    <s v="CA-2016-127327"/>
    <n v="1"/>
    <n v="1"/>
    <n v="0.1"/>
    <n v="15.147000000000004"/>
    <n v="0.46529189879902266"/>
  </r>
  <r>
    <x v="323"/>
    <x v="5"/>
    <s v="OFF-EN-10003286"/>
    <x v="0"/>
    <x v="11"/>
    <n v="74.52"/>
    <s v="CA-2016-103093"/>
    <n v="1"/>
    <n v="9"/>
    <n v="0"/>
    <n v="35.024399999999993"/>
    <n v="0.44424167803735209"/>
  </r>
  <r>
    <x v="323"/>
    <x v="40"/>
    <s v="FUR-FU-10003347"/>
    <x v="1"/>
    <x v="8"/>
    <n v="28.4"/>
    <s v="CA-2016-140921"/>
    <n v="0"/>
    <n v="2"/>
    <n v="0"/>
    <n v="11.076000000000001"/>
    <n v="0.4595170286641902"/>
  </r>
  <r>
    <x v="323"/>
    <x v="27"/>
    <s v="OFF-BI-10002432"/>
    <x v="0"/>
    <x v="3"/>
    <n v="12.144"/>
    <s v="CA-2016-132633"/>
    <n v="1"/>
    <n v="3"/>
    <n v="0.2"/>
    <n v="4.0985999999999994"/>
    <n v="0.46881743173671325"/>
  </r>
  <r>
    <x v="324"/>
    <x v="7"/>
    <s v="FUR-CH-10001708"/>
    <x v="1"/>
    <x v="5"/>
    <n v="1268.82"/>
    <s v="CA-2016-156482"/>
    <n v="1"/>
    <n v="9"/>
    <n v="0"/>
    <n v="266.45219999999989"/>
    <n v="0.46529189879902266"/>
  </r>
  <r>
    <x v="324"/>
    <x v="0"/>
    <s v="OFF-ST-10003470"/>
    <x v="0"/>
    <x v="1"/>
    <n v="670.75200000000007"/>
    <s v="CA-2016-137064"/>
    <n v="1"/>
    <n v="3"/>
    <n v="0.2"/>
    <n v="-125.76600000000005"/>
    <n v="0.44610841445725197"/>
  </r>
  <r>
    <x v="324"/>
    <x v="7"/>
    <s v="FUR-BO-10002598"/>
    <x v="1"/>
    <x v="10"/>
    <n v="283.92"/>
    <s v="CA-2016-156482"/>
    <n v="0"/>
    <n v="4"/>
    <n v="0"/>
    <n v="82.336799999999982"/>
    <n v="0.5176847302647779"/>
  </r>
  <r>
    <x v="324"/>
    <x v="0"/>
    <s v="TEC-AC-10003499"/>
    <x v="2"/>
    <x v="9"/>
    <n v="18.528000000000002"/>
    <s v="CA-2016-137064"/>
    <n v="0"/>
    <n v="2"/>
    <n v="0.2"/>
    <n v="4.4004000000000003"/>
    <n v="0.52062335344040378"/>
  </r>
  <r>
    <x v="324"/>
    <x v="6"/>
    <s v="OFF-ST-10002554"/>
    <x v="0"/>
    <x v="1"/>
    <n v="146.72999999999999"/>
    <s v="CA-2016-104038"/>
    <n v="1"/>
    <n v="3"/>
    <n v="0"/>
    <n v="2.9346000000000032"/>
    <n v="0.44610841445725197"/>
  </r>
  <r>
    <x v="324"/>
    <x v="6"/>
    <s v="OFF-PA-10002751"/>
    <x v="0"/>
    <x v="0"/>
    <n v="29.900000000000002"/>
    <s v="CA-2016-104038"/>
    <n v="0"/>
    <n v="5"/>
    <n v="0"/>
    <n v="13.454999999999998"/>
    <n v="0.43613829632717294"/>
  </r>
  <r>
    <x v="324"/>
    <x v="7"/>
    <s v="OFF-AR-10001022"/>
    <x v="0"/>
    <x v="4"/>
    <n v="5.68"/>
    <s v="CA-2016-156482"/>
    <n v="0"/>
    <n v="2"/>
    <n v="0"/>
    <n v="1.7607999999999997"/>
    <n v="0.45632477063632687"/>
  </r>
  <r>
    <x v="324"/>
    <x v="22"/>
    <s v="OFF-AR-10001315"/>
    <x v="0"/>
    <x v="4"/>
    <n v="5.28"/>
    <s v="CA-2016-111507"/>
    <n v="1"/>
    <n v="3"/>
    <n v="0"/>
    <n v="1.5311999999999999"/>
    <n v="0.45632477063632687"/>
  </r>
  <r>
    <x v="324"/>
    <x v="0"/>
    <s v="OFF-BI-10002049"/>
    <x v="0"/>
    <x v="3"/>
    <n v="2.9339999999999993"/>
    <s v="CA-2016-137064"/>
    <n v="0"/>
    <n v="3"/>
    <n v="0.8"/>
    <n v="-4.9878000000000018"/>
    <n v="0.46881743173671325"/>
  </r>
  <r>
    <x v="325"/>
    <x v="6"/>
    <s v="OFF-EN-10000056"/>
    <x v="0"/>
    <x v="11"/>
    <n v="311.14999999999998"/>
    <s v="CA-2016-147529"/>
    <n v="1"/>
    <n v="5"/>
    <n v="0"/>
    <n v="146.24049999999997"/>
    <n v="0.44424167803735209"/>
  </r>
  <r>
    <x v="325"/>
    <x v="6"/>
    <s v="OFF-PA-10003349"/>
    <x v="0"/>
    <x v="0"/>
    <n v="12.96"/>
    <s v="CA-2016-147529"/>
    <n v="0"/>
    <n v="2"/>
    <n v="0"/>
    <n v="6.3504000000000005"/>
    <n v="0.43613829632717294"/>
  </r>
  <r>
    <x v="326"/>
    <x v="10"/>
    <s v="TEC-PH-10003931"/>
    <x v="2"/>
    <x v="6"/>
    <n v="107.982"/>
    <s v="CA-2016-114923"/>
    <n v="1"/>
    <n v="3"/>
    <n v="0.4"/>
    <n v="-26.995499999999993"/>
    <n v="0.41105220110552465"/>
  </r>
  <r>
    <x v="326"/>
    <x v="42"/>
    <s v="OFF-PA-10000791"/>
    <x v="0"/>
    <x v="0"/>
    <n v="9.5399999999999991"/>
    <s v="US-2016-130491"/>
    <n v="1"/>
    <n v="2"/>
    <n v="0"/>
    <n v="4.2929999999999993"/>
    <n v="0.43613829632717294"/>
  </r>
  <r>
    <x v="326"/>
    <x v="42"/>
    <s v="OFF-FA-10000134"/>
    <x v="0"/>
    <x v="7"/>
    <n v="5.81"/>
    <s v="US-2016-130491"/>
    <n v="0"/>
    <n v="1"/>
    <n v="0"/>
    <n v="1.8010999999999999"/>
    <n v="0.51168203684699509"/>
  </r>
  <r>
    <x v="326"/>
    <x v="42"/>
    <s v="OFF-AR-10001149"/>
    <x v="0"/>
    <x v="4"/>
    <n v="5.76"/>
    <s v="US-2016-130491"/>
    <n v="0"/>
    <n v="2"/>
    <n v="0"/>
    <n v="1.7279999999999998"/>
    <n v="0.45632477063632687"/>
  </r>
  <r>
    <x v="327"/>
    <x v="1"/>
    <s v="TEC-AC-10001908"/>
    <x v="2"/>
    <x v="9"/>
    <n v="479.952"/>
    <s v="US-2016-153374"/>
    <n v="1"/>
    <n v="6"/>
    <n v="0.2"/>
    <n v="89.990999999999985"/>
    <n v="0.52062335344040378"/>
  </r>
  <r>
    <x v="327"/>
    <x v="0"/>
    <s v="TEC-AC-10001266"/>
    <x v="2"/>
    <x v="9"/>
    <n v="20.8"/>
    <s v="CA-2016-101007"/>
    <n v="1"/>
    <n v="2"/>
    <n v="0.2"/>
    <n v="6.4999999999999991"/>
    <n v="0.52062335344040378"/>
  </r>
  <r>
    <x v="327"/>
    <x v="4"/>
    <s v="FUR-CH-10002774"/>
    <x v="1"/>
    <x v="5"/>
    <n v="203.92"/>
    <s v="CA-2016-146038"/>
    <n v="1"/>
    <n v="5"/>
    <n v="0.2"/>
    <n v="22.940999999999995"/>
    <n v="0.46529189879902266"/>
  </r>
  <r>
    <x v="327"/>
    <x v="0"/>
    <s v="FUR-FU-10001986"/>
    <x v="1"/>
    <x v="8"/>
    <n v="40.783999999999999"/>
    <s v="CA-2016-135391"/>
    <n v="1"/>
    <n v="2"/>
    <n v="0.6"/>
    <n v="-30.588000000000001"/>
    <n v="0.4595170286641902"/>
  </r>
  <r>
    <x v="327"/>
    <x v="0"/>
    <s v="OFF-LA-10001074"/>
    <x v="0"/>
    <x v="2"/>
    <n v="40.096000000000004"/>
    <s v="CA-2016-135391"/>
    <n v="0"/>
    <n v="4"/>
    <n v="0.2"/>
    <n v="13.532399999999996"/>
    <n v="0.4647369236065339"/>
  </r>
  <r>
    <x v="328"/>
    <x v="2"/>
    <s v="OFF-ST-10000943"/>
    <x v="0"/>
    <x v="1"/>
    <n v="77.240000000000009"/>
    <s v="CA-2016-101126"/>
    <n v="1"/>
    <n v="5"/>
    <n v="0.2"/>
    <n v="7.7240000000000002"/>
    <n v="0.44610841445725197"/>
  </r>
  <r>
    <x v="329"/>
    <x v="20"/>
    <s v="TEC-PH-10002584"/>
    <x v="2"/>
    <x v="6"/>
    <n v="625.99"/>
    <s v="CA-2016-116876"/>
    <n v="1"/>
    <n v="1"/>
    <n v="0"/>
    <n v="187.79699999999997"/>
    <n v="0.41105220110552465"/>
  </r>
  <r>
    <x v="329"/>
    <x v="10"/>
    <s v="TEC-PH-10002834"/>
    <x v="2"/>
    <x v="6"/>
    <n v="323.98199999999997"/>
    <s v="US-2016-147662"/>
    <n v="1"/>
    <n v="3"/>
    <n v="0.4"/>
    <n v="-80.995500000000021"/>
    <n v="0.41105220110552465"/>
  </r>
  <r>
    <x v="329"/>
    <x v="10"/>
    <s v="TEC-AC-10003280"/>
    <x v="2"/>
    <x v="9"/>
    <n v="71.975999999999999"/>
    <s v="US-2016-147662"/>
    <n v="0"/>
    <n v="3"/>
    <n v="0.2"/>
    <n v="0.89969999999999573"/>
    <n v="0.52062335344040378"/>
  </r>
  <r>
    <x v="329"/>
    <x v="20"/>
    <s v="OFF-BI-10002897"/>
    <x v="0"/>
    <x v="3"/>
    <n v="26.423999999999999"/>
    <s v="CA-2016-116876"/>
    <n v="0"/>
    <n v="9"/>
    <n v="0.2"/>
    <n v="9.5786999999999995"/>
    <n v="0.46881743173671325"/>
  </r>
  <r>
    <x v="329"/>
    <x v="10"/>
    <s v="OFF-BI-10001658"/>
    <x v="0"/>
    <x v="3"/>
    <n v="14.952000000000004"/>
    <s v="US-2016-147662"/>
    <n v="0"/>
    <n v="2"/>
    <n v="0.7"/>
    <n v="-11.961599999999997"/>
    <n v="0.46881743173671325"/>
  </r>
  <r>
    <x v="329"/>
    <x v="10"/>
    <s v="OFF-AR-10004999"/>
    <x v="0"/>
    <x v="4"/>
    <n v="14.352000000000002"/>
    <s v="US-2016-147662"/>
    <n v="0"/>
    <n v="3"/>
    <n v="0.2"/>
    <n v="0.8969999999999998"/>
    <n v="0.45632477063632687"/>
  </r>
  <r>
    <x v="329"/>
    <x v="10"/>
    <s v="OFF-BI-10002160"/>
    <x v="0"/>
    <x v="3"/>
    <n v="2.2860000000000005"/>
    <s v="US-2016-147662"/>
    <n v="0"/>
    <n v="2"/>
    <n v="0.7"/>
    <n v="-1.6763999999999997"/>
    <n v="0.46881743173671325"/>
  </r>
  <r>
    <x v="330"/>
    <x v="21"/>
    <s v="TEC-PH-10000560"/>
    <x v="2"/>
    <x v="6"/>
    <n v="699.98"/>
    <s v="CA-2016-154326"/>
    <n v="1"/>
    <n v="2"/>
    <n v="0"/>
    <n v="195.99440000000004"/>
    <n v="0.41105220110552465"/>
  </r>
  <r>
    <x v="330"/>
    <x v="4"/>
    <s v="OFF-AP-10001391"/>
    <x v="0"/>
    <x v="12"/>
    <n v="541.43999999999994"/>
    <s v="CA-2016-116092"/>
    <n v="1"/>
    <n v="6"/>
    <n v="0"/>
    <n v="157.01759999999993"/>
    <n v="0.49507917887403441"/>
  </r>
  <r>
    <x v="330"/>
    <x v="21"/>
    <s v="TEC-AC-10004568"/>
    <x v="2"/>
    <x v="9"/>
    <n v="139.94999999999999"/>
    <s v="CA-2016-154326"/>
    <n v="0"/>
    <n v="5"/>
    <n v="0"/>
    <n v="26.590499999999988"/>
    <n v="0.52062335344040378"/>
  </r>
  <r>
    <x v="330"/>
    <x v="21"/>
    <s v="TEC-PH-10001819"/>
    <x v="2"/>
    <x v="6"/>
    <n v="134.97"/>
    <s v="CA-2016-154326"/>
    <n v="0"/>
    <n v="3"/>
    <n v="0"/>
    <n v="64.785599999999988"/>
    <n v="0.41105220110552465"/>
  </r>
  <r>
    <x v="330"/>
    <x v="4"/>
    <s v="OFF-BI-10001628"/>
    <x v="0"/>
    <x v="3"/>
    <n v="41.72"/>
    <s v="CA-2016-116092"/>
    <n v="0"/>
    <n v="5"/>
    <n v="0.2"/>
    <n v="13.037499999999998"/>
    <n v="0.46881743173671325"/>
  </r>
  <r>
    <x v="330"/>
    <x v="4"/>
    <s v="OFF-PA-10000477"/>
    <x v="0"/>
    <x v="0"/>
    <n v="19.440000000000001"/>
    <s v="CA-2016-116092"/>
    <n v="0"/>
    <n v="3"/>
    <n v="0"/>
    <n v="9.3312000000000008"/>
    <n v="0.43613829632717294"/>
  </r>
  <r>
    <x v="330"/>
    <x v="4"/>
    <s v="OFF-PA-10004285"/>
    <x v="0"/>
    <x v="0"/>
    <n v="13.36"/>
    <s v="CA-2016-116092"/>
    <n v="0"/>
    <n v="2"/>
    <n v="0"/>
    <n v="6.4127999999999998"/>
    <n v="0.43613829632717294"/>
  </r>
  <r>
    <x v="330"/>
    <x v="4"/>
    <s v="OFF-BI-10000546"/>
    <x v="0"/>
    <x v="3"/>
    <n v="11.52"/>
    <s v="CA-2016-116092"/>
    <n v="0"/>
    <n v="5"/>
    <n v="0.2"/>
    <n v="4.1760000000000002"/>
    <n v="0.46881743173671325"/>
  </r>
  <r>
    <x v="331"/>
    <x v="4"/>
    <s v="OFF-LA-10002762"/>
    <x v="0"/>
    <x v="2"/>
    <n v="87.71"/>
    <s v="CA-2016-121776"/>
    <n v="1"/>
    <n v="7"/>
    <n v="0"/>
    <n v="41.223699999999994"/>
    <n v="0.4647369236065339"/>
  </r>
  <r>
    <x v="331"/>
    <x v="4"/>
    <s v="OFF-PA-10001970"/>
    <x v="0"/>
    <x v="0"/>
    <n v="36.839999999999996"/>
    <s v="CA-2016-121776"/>
    <n v="0"/>
    <n v="3"/>
    <n v="0"/>
    <n v="17.314799999999998"/>
    <n v="0.43613829632717294"/>
  </r>
  <r>
    <x v="331"/>
    <x v="38"/>
    <s v="OFF-PA-10002751"/>
    <x v="0"/>
    <x v="0"/>
    <n v="35.880000000000003"/>
    <s v="CA-2016-156923"/>
    <n v="1"/>
    <n v="6"/>
    <n v="0"/>
    <n v="16.146000000000001"/>
    <n v="0.43613829632717294"/>
  </r>
  <r>
    <x v="332"/>
    <x v="4"/>
    <s v="OFF-LA-10003510"/>
    <x v="0"/>
    <x v="2"/>
    <n v="61.06"/>
    <s v="CA-2016-105725"/>
    <n v="1"/>
    <n v="2"/>
    <n v="0"/>
    <n v="28.087600000000002"/>
    <n v="0.4647369236065339"/>
  </r>
  <r>
    <x v="332"/>
    <x v="4"/>
    <s v="FUR-TA-10001676"/>
    <x v="1"/>
    <x v="13"/>
    <n v="35.544000000000004"/>
    <s v="CA-2016-105725"/>
    <n v="0"/>
    <n v="1"/>
    <n v="0.2"/>
    <n v="-0.88860000000000205"/>
    <n v="0.55975208308209756"/>
  </r>
  <r>
    <x v="332"/>
    <x v="4"/>
    <s v="OFF-LA-10002271"/>
    <x v="0"/>
    <x v="2"/>
    <n v="9.24"/>
    <s v="CA-2016-111234"/>
    <n v="1"/>
    <n v="3"/>
    <n v="0"/>
    <n v="4.4352"/>
    <n v="0.4647369236065339"/>
  </r>
  <r>
    <x v="333"/>
    <x v="23"/>
    <s v="OFF-AR-10003903"/>
    <x v="0"/>
    <x v="4"/>
    <n v="286.78999999999996"/>
    <s v="CA-2016-152611"/>
    <n v="1"/>
    <n v="7"/>
    <n v="0"/>
    <n v="74.565400000000011"/>
    <n v="0.45632477063632687"/>
  </r>
  <r>
    <x v="333"/>
    <x v="13"/>
    <s v="TEC-AC-10000927"/>
    <x v="2"/>
    <x v="9"/>
    <n v="29.99"/>
    <s v="CA-2016-169740"/>
    <n v="1"/>
    <n v="1"/>
    <n v="0"/>
    <n v="2.9989999999999988"/>
    <n v="0.52062335344040378"/>
  </r>
  <r>
    <x v="334"/>
    <x v="36"/>
    <s v="OFF-BI-10003527"/>
    <x v="0"/>
    <x v="3"/>
    <n v="2541.98"/>
    <s v="CA-2016-162782"/>
    <n v="1"/>
    <n v="2"/>
    <n v="0"/>
    <n v="1270.99"/>
    <n v="0.46881743173671325"/>
  </r>
  <r>
    <x v="334"/>
    <x v="31"/>
    <s v="OFF-PA-10000249"/>
    <x v="0"/>
    <x v="0"/>
    <n v="49.12"/>
    <s v="CA-2016-129770"/>
    <n v="1"/>
    <n v="4"/>
    <n v="0"/>
    <n v="23.086399999999998"/>
    <n v="0.43613829632717294"/>
  </r>
  <r>
    <x v="335"/>
    <x v="14"/>
    <s v="OFF-AR-10001615"/>
    <x v="0"/>
    <x v="4"/>
    <n v="79.36"/>
    <s v="CA-2016-132374"/>
    <n v="1"/>
    <n v="4"/>
    <n v="0"/>
    <n v="20.633600000000001"/>
    <n v="0.45632477063632687"/>
  </r>
  <r>
    <x v="336"/>
    <x v="20"/>
    <s v="OFF-AP-10000804"/>
    <x v="0"/>
    <x v="12"/>
    <n v="26.880000000000003"/>
    <s v="CA-2016-132276"/>
    <n v="1"/>
    <n v="6"/>
    <n v="0"/>
    <n v="6.7200000000000006"/>
    <n v="0.49507917887403441"/>
  </r>
  <r>
    <x v="336"/>
    <x v="20"/>
    <s v="OFF-BI-10002982"/>
    <x v="0"/>
    <x v="3"/>
    <n v="10.896000000000001"/>
    <s v="CA-2016-132276"/>
    <n v="0"/>
    <n v="2"/>
    <n v="0.2"/>
    <n v="3.8135999999999992"/>
    <n v="0.46881743173671325"/>
  </r>
  <r>
    <x v="337"/>
    <x v="32"/>
    <s v="OFF-PA-10002377"/>
    <x v="0"/>
    <x v="0"/>
    <n v="22.72"/>
    <s v="CA-2016-154900"/>
    <n v="1"/>
    <n v="4"/>
    <n v="0"/>
    <n v="10.223999999999998"/>
    <n v="0.43613829632717294"/>
  </r>
  <r>
    <x v="337"/>
    <x v="32"/>
    <s v="OFF-LA-10001641"/>
    <x v="0"/>
    <x v="2"/>
    <n v="3.15"/>
    <s v="CA-2016-154900"/>
    <n v="0"/>
    <n v="1"/>
    <n v="0"/>
    <n v="1.512"/>
    <n v="0.4647369236065339"/>
  </r>
  <r>
    <x v="338"/>
    <x v="43"/>
    <s v="FUR-TA-10004152"/>
    <x v="1"/>
    <x v="13"/>
    <n v="493.9199999999999"/>
    <s v="CA-2016-104129"/>
    <n v="1"/>
    <n v="7"/>
    <n v="0.3"/>
    <n v="-28.22399999999999"/>
    <n v="0.55975208308209756"/>
  </r>
  <r>
    <x v="338"/>
    <x v="22"/>
    <s v="TEC-AC-10002076"/>
    <x v="2"/>
    <x v="9"/>
    <n v="538.92000000000007"/>
    <s v="CA-2016-138485"/>
    <n v="1"/>
    <n v="9"/>
    <n v="0"/>
    <n v="80.837999999999994"/>
    <n v="0.52062335344040378"/>
  </r>
  <r>
    <x v="338"/>
    <x v="43"/>
    <s v="TEC-PH-10003800"/>
    <x v="2"/>
    <x v="6"/>
    <n v="105.98"/>
    <s v="CA-2016-104129"/>
    <n v="0"/>
    <n v="2"/>
    <n v="0"/>
    <n v="1.0597999999999956"/>
    <n v="0.41105220110552465"/>
  </r>
  <r>
    <x v="338"/>
    <x v="2"/>
    <s v="OFF-AR-10002257"/>
    <x v="0"/>
    <x v="4"/>
    <n v="16.032"/>
    <s v="CA-2016-111325"/>
    <n v="1"/>
    <n v="6"/>
    <n v="0.2"/>
    <n v="2.2043999999999979"/>
    <n v="0.45632477063632687"/>
  </r>
  <r>
    <x v="338"/>
    <x v="2"/>
    <s v="OFF-BI-10000343"/>
    <x v="0"/>
    <x v="3"/>
    <n v="4.4190000000000005"/>
    <s v="CA-2016-111325"/>
    <n v="0"/>
    <n v="3"/>
    <n v="0.7"/>
    <n v="-3.3879000000000001"/>
    <n v="0.46881743173671325"/>
  </r>
  <r>
    <x v="339"/>
    <x v="15"/>
    <s v="FUR-CH-10004477"/>
    <x v="1"/>
    <x v="5"/>
    <n v="389.69600000000003"/>
    <s v="US-2016-145436"/>
    <n v="1"/>
    <n v="8"/>
    <n v="0.2"/>
    <n v="43.840799999999973"/>
    <n v="0.46529189879902266"/>
  </r>
  <r>
    <x v="339"/>
    <x v="15"/>
    <s v="FUR-CH-10004860"/>
    <x v="1"/>
    <x v="5"/>
    <n v="161.56800000000001"/>
    <s v="US-2016-145436"/>
    <n v="0"/>
    <n v="2"/>
    <n v="0.2"/>
    <n v="-28.274400000000021"/>
    <n v="0.46529189879902266"/>
  </r>
  <r>
    <x v="340"/>
    <x v="0"/>
    <s v="FUR-BO-10001811"/>
    <x v="1"/>
    <x v="10"/>
    <n v="1227.9983999999999"/>
    <s v="CA-2016-133585"/>
    <n v="1"/>
    <n v="6"/>
    <n v="0.32"/>
    <n v="-36.117600000000152"/>
    <n v="0.5176847302647779"/>
  </r>
  <r>
    <x v="340"/>
    <x v="4"/>
    <s v="FUR-CH-10003396"/>
    <x v="1"/>
    <x v="5"/>
    <n v="184.75200000000001"/>
    <s v="CA-2016-102316"/>
    <n v="1"/>
    <n v="3"/>
    <n v="0.2"/>
    <n v="-20.784600000000012"/>
    <n v="0.46529189879902266"/>
  </r>
  <r>
    <x v="340"/>
    <x v="0"/>
    <s v="TEC-PH-10003215"/>
    <x v="2"/>
    <x v="6"/>
    <n v="95.84"/>
    <s v="CA-2016-104052"/>
    <n v="1"/>
    <n v="4"/>
    <n v="0.2"/>
    <n v="34.741999999999997"/>
    <n v="0.41105220110552465"/>
  </r>
  <r>
    <x v="340"/>
    <x v="5"/>
    <s v="OFF-BI-10004236"/>
    <x v="0"/>
    <x v="3"/>
    <n v="58.72"/>
    <s v="CA-2016-153325"/>
    <n v="1"/>
    <n v="4"/>
    <n v="0"/>
    <n v="27.011199999999999"/>
    <n v="0.46881743173671325"/>
  </r>
  <r>
    <x v="340"/>
    <x v="0"/>
    <s v="OFF-AR-10003696"/>
    <x v="0"/>
    <x v="4"/>
    <n v="55.328000000000003"/>
    <s v="CA-2016-133585"/>
    <n v="0"/>
    <n v="2"/>
    <n v="0.2"/>
    <n v="6.2243999999999957"/>
    <n v="0.45632477063632687"/>
  </r>
  <r>
    <x v="340"/>
    <x v="4"/>
    <s v="TEC-PH-10000376"/>
    <x v="2"/>
    <x v="6"/>
    <n v="15.984000000000002"/>
    <s v="CA-2016-102316"/>
    <n v="0"/>
    <n v="2"/>
    <n v="0.2"/>
    <n v="1.1988000000000003"/>
    <n v="0.41105220110552465"/>
  </r>
  <r>
    <x v="340"/>
    <x v="2"/>
    <s v="OFF-AP-10002906"/>
    <x v="0"/>
    <x v="12"/>
    <n v="3.5520000000000005"/>
    <s v="CA-2016-133494"/>
    <n v="1"/>
    <n v="2"/>
    <n v="0.2"/>
    <n v="0.44399999999999973"/>
    <n v="0.49507917887403441"/>
  </r>
  <r>
    <x v="341"/>
    <x v="22"/>
    <s v="FUR-TA-10001768"/>
    <x v="1"/>
    <x v="13"/>
    <n v="787.53"/>
    <s v="CA-2016-110457"/>
    <n v="1"/>
    <n v="3"/>
    <n v="0"/>
    <n v="165.38129999999995"/>
    <n v="0.55975208308209756"/>
  </r>
  <r>
    <x v="341"/>
    <x v="18"/>
    <s v="OFF-EN-10001532"/>
    <x v="0"/>
    <x v="11"/>
    <n v="101.88"/>
    <s v="CA-2016-105970"/>
    <n v="1"/>
    <n v="6"/>
    <n v="0"/>
    <n v="50.94"/>
    <n v="0.44424167803735209"/>
  </r>
  <r>
    <x v="341"/>
    <x v="18"/>
    <s v="OFF-AR-10003156"/>
    <x v="0"/>
    <x v="4"/>
    <n v="10.16"/>
    <s v="CA-2016-105970"/>
    <n v="0"/>
    <n v="1"/>
    <n v="0"/>
    <n v="2.6416000000000004"/>
    <n v="0.45632477063632687"/>
  </r>
  <r>
    <x v="342"/>
    <x v="20"/>
    <s v="OFF-ST-10000689"/>
    <x v="0"/>
    <x v="1"/>
    <n v="563.4"/>
    <s v="CA-2016-109512"/>
    <n v="1"/>
    <n v="4"/>
    <n v="0"/>
    <n v="67.608000000000004"/>
    <n v="0.44610841445725197"/>
  </r>
  <r>
    <x v="342"/>
    <x v="2"/>
    <s v="TEC-PH-10000562"/>
    <x v="2"/>
    <x v="6"/>
    <n v="466.15799999999996"/>
    <s v="CA-2016-109001"/>
    <n v="1"/>
    <n v="7"/>
    <n v="0.4"/>
    <n v="-93.231599999999958"/>
    <n v="0.41105220110552465"/>
  </r>
  <r>
    <x v="342"/>
    <x v="20"/>
    <s v="FUR-CH-10001146"/>
    <x v="1"/>
    <x v="5"/>
    <n v="383.60700000000003"/>
    <s v="CA-2016-109512"/>
    <n v="0"/>
    <n v="7"/>
    <n v="0.1"/>
    <n v="63.934499999999971"/>
    <n v="0.46529189879902266"/>
  </r>
  <r>
    <x v="342"/>
    <x v="2"/>
    <s v="TEC-AC-10001101"/>
    <x v="2"/>
    <x v="9"/>
    <n v="10.312000000000001"/>
    <s v="CA-2016-109001"/>
    <n v="0"/>
    <n v="1"/>
    <n v="0.2"/>
    <n v="-1.2890000000000006"/>
    <n v="0.52062335344040378"/>
  </r>
  <r>
    <x v="342"/>
    <x v="1"/>
    <s v="OFF-AP-10000828"/>
    <x v="0"/>
    <x v="12"/>
    <n v="180.97999999999996"/>
    <s v="CA-2016-140221"/>
    <n v="1"/>
    <n v="5"/>
    <n v="0.8"/>
    <n v="-470.548"/>
    <n v="0.49507917887403441"/>
  </r>
  <r>
    <x v="342"/>
    <x v="2"/>
    <s v="FUR-CH-10002647"/>
    <x v="1"/>
    <x v="5"/>
    <n v="99.372"/>
    <s v="CA-2016-125185"/>
    <n v="1"/>
    <n v="2"/>
    <n v="0.3"/>
    <n v="-7.0979999999999919"/>
    <n v="0.46529189879902266"/>
  </r>
  <r>
    <x v="342"/>
    <x v="18"/>
    <s v="OFF-AP-10002222"/>
    <x v="0"/>
    <x v="12"/>
    <n v="60.69"/>
    <s v="CA-2016-153108"/>
    <n v="1"/>
    <n v="7"/>
    <n v="0"/>
    <n v="16.386300000000002"/>
    <n v="0.49507917887403441"/>
  </r>
  <r>
    <x v="342"/>
    <x v="1"/>
    <s v="OFF-ST-10000777"/>
    <x v="0"/>
    <x v="1"/>
    <n v="60.415999999999997"/>
    <s v="CA-2016-140221"/>
    <n v="0"/>
    <n v="2"/>
    <n v="0.2"/>
    <n v="6.0416000000000025"/>
    <n v="0.44610841445725197"/>
  </r>
  <r>
    <x v="342"/>
    <x v="2"/>
    <s v="FUR-FU-10003247"/>
    <x v="1"/>
    <x v="8"/>
    <n v="33.568000000000005"/>
    <s v="CA-2016-125185"/>
    <n v="0"/>
    <n v="2"/>
    <n v="0.2"/>
    <n v="-5.4548000000000041"/>
    <n v="0.4595170286641902"/>
  </r>
  <r>
    <x v="342"/>
    <x v="0"/>
    <s v="TEC-PH-10000149"/>
    <x v="2"/>
    <x v="6"/>
    <n v="31.92"/>
    <s v="CA-2016-120320"/>
    <n v="1"/>
    <n v="2"/>
    <n v="0.2"/>
    <n v="2.3939999999999984"/>
    <n v="0.41105220110552465"/>
  </r>
  <r>
    <x v="342"/>
    <x v="20"/>
    <s v="OFF-EN-10002621"/>
    <x v="0"/>
    <x v="11"/>
    <n v="29.339999999999996"/>
    <s v="CA-2016-109512"/>
    <n v="0"/>
    <n v="3"/>
    <n v="0"/>
    <n v="14.669999999999998"/>
    <n v="0.44424167803735209"/>
  </r>
  <r>
    <x v="342"/>
    <x v="18"/>
    <s v="TEC-PH-10001552"/>
    <x v="2"/>
    <x v="6"/>
    <n v="23.92"/>
    <s v="CA-2016-153108"/>
    <n v="0"/>
    <n v="2"/>
    <n v="0"/>
    <n v="6.6976000000000013"/>
    <n v="0.41105220110552465"/>
  </r>
  <r>
    <x v="342"/>
    <x v="1"/>
    <s v="OFF-BI-10002854"/>
    <x v="0"/>
    <x v="3"/>
    <n v="11.211999999999998"/>
    <s v="CA-2016-140221"/>
    <n v="0"/>
    <n v="2"/>
    <n v="0.8"/>
    <n v="-16.818000000000005"/>
    <n v="0.46881743173671325"/>
  </r>
  <r>
    <x v="342"/>
    <x v="1"/>
    <s v="OFF-FA-10000611"/>
    <x v="0"/>
    <x v="7"/>
    <n v="7.1039999999999992"/>
    <s v="CA-2016-151785"/>
    <n v="1"/>
    <n v="6"/>
    <n v="0.2"/>
    <n v="2.4863999999999997"/>
    <n v="0.51168203684699509"/>
  </r>
  <r>
    <x v="342"/>
    <x v="1"/>
    <s v="FUR-FU-10000023"/>
    <x v="1"/>
    <x v="8"/>
    <n v="4.7119999999999997"/>
    <s v="CA-2016-140221"/>
    <n v="0"/>
    <n v="2"/>
    <n v="0.6"/>
    <n v="-1.8847999999999994"/>
    <n v="0.4595170286641902"/>
  </r>
  <r>
    <x v="342"/>
    <x v="2"/>
    <s v="OFF-BI-10003529"/>
    <x v="0"/>
    <x v="3"/>
    <n v="2.556"/>
    <s v="CA-2016-109001"/>
    <n v="0"/>
    <n v="3"/>
    <n v="0.7"/>
    <n v="-1.7892000000000001"/>
    <n v="0.46881743173671325"/>
  </r>
  <r>
    <x v="343"/>
    <x v="4"/>
    <s v="TEC-CO-10003763"/>
    <x v="2"/>
    <x v="16"/>
    <n v="1119.9840000000002"/>
    <s v="CA-2016-142944"/>
    <n v="1"/>
    <n v="2"/>
    <n v="0.2"/>
    <n v="377.99459999999993"/>
    <n v="0.55185675810753509"/>
  </r>
  <r>
    <x v="343"/>
    <x v="4"/>
    <s v="FUR-FU-10000308"/>
    <x v="1"/>
    <x v="8"/>
    <n v="435.26"/>
    <s v="CA-2016-142944"/>
    <n v="0"/>
    <n v="7"/>
    <n v="0"/>
    <n v="95.757200000000012"/>
    <n v="0.4595170286641902"/>
  </r>
  <r>
    <x v="344"/>
    <x v="7"/>
    <s v="TEC-PH-10001619"/>
    <x v="2"/>
    <x v="6"/>
    <n v="587.97"/>
    <s v="CA-2016-146255"/>
    <n v="1"/>
    <n v="3"/>
    <n v="0"/>
    <n v="170.51129999999998"/>
    <n v="0.41105220110552465"/>
  </r>
  <r>
    <x v="344"/>
    <x v="7"/>
    <s v="TEC-AC-10004469"/>
    <x v="2"/>
    <x v="9"/>
    <n v="119.85000000000001"/>
    <s v="CA-2016-146255"/>
    <n v="0"/>
    <n v="3"/>
    <n v="0"/>
    <n v="52.734000000000009"/>
    <n v="0.52062335344040378"/>
  </r>
  <r>
    <x v="344"/>
    <x v="7"/>
    <s v="OFF-BI-10001765"/>
    <x v="0"/>
    <x v="3"/>
    <n v="69.28"/>
    <s v="CA-2016-146255"/>
    <n v="0"/>
    <n v="2"/>
    <n v="0"/>
    <n v="33.254399999999997"/>
    <n v="0.46881743173671325"/>
  </r>
  <r>
    <x v="344"/>
    <x v="7"/>
    <s v="OFF-BI-10000309"/>
    <x v="0"/>
    <x v="3"/>
    <n v="30.44"/>
    <s v="CA-2016-146255"/>
    <n v="0"/>
    <n v="2"/>
    <n v="0"/>
    <n v="14.9156"/>
    <n v="0.46881743173671325"/>
  </r>
  <r>
    <x v="345"/>
    <x v="21"/>
    <s v="FUR-CH-10002084"/>
    <x v="1"/>
    <x v="5"/>
    <n v="860.93"/>
    <s v="CA-2016-105627"/>
    <n v="1"/>
    <n v="7"/>
    <n v="0"/>
    <n v="189.40460000000002"/>
    <n v="0.46529189879902266"/>
  </r>
  <r>
    <x v="345"/>
    <x v="21"/>
    <s v="TEC-PH-10003012"/>
    <x v="2"/>
    <x v="6"/>
    <n v="769.95"/>
    <s v="CA-2016-105627"/>
    <n v="0"/>
    <n v="5"/>
    <n v="0"/>
    <n v="223.28549999999993"/>
    <n v="0.41105220110552465"/>
  </r>
  <r>
    <x v="345"/>
    <x v="21"/>
    <s v="FUR-BO-10002916"/>
    <x v="1"/>
    <x v="10"/>
    <n v="512.93999999999994"/>
    <s v="CA-2016-105627"/>
    <n v="0"/>
    <n v="3"/>
    <n v="0"/>
    <n v="97.45859999999999"/>
    <n v="0.5176847302647779"/>
  </r>
  <r>
    <x v="345"/>
    <x v="21"/>
    <s v="FUR-FU-10000308"/>
    <x v="1"/>
    <x v="8"/>
    <n v="373.08"/>
    <s v="CA-2016-105627"/>
    <n v="0"/>
    <n v="6"/>
    <n v="0"/>
    <n v="82.077600000000004"/>
    <n v="0.4595170286641902"/>
  </r>
  <r>
    <x v="345"/>
    <x v="20"/>
    <s v="OFF-PA-10003848"/>
    <x v="0"/>
    <x v="0"/>
    <n v="19.440000000000001"/>
    <s v="CA-2016-160213"/>
    <n v="1"/>
    <n v="3"/>
    <n v="0"/>
    <n v="9.3312000000000008"/>
    <n v="0.43613829632717294"/>
  </r>
  <r>
    <x v="345"/>
    <x v="21"/>
    <s v="OFF-AR-10002704"/>
    <x v="0"/>
    <x v="4"/>
    <n v="14.98"/>
    <s v="CA-2016-105627"/>
    <n v="0"/>
    <n v="1"/>
    <n v="0"/>
    <n v="4.4939999999999998"/>
    <n v="0.45632477063632687"/>
  </r>
  <r>
    <x v="345"/>
    <x v="1"/>
    <s v="OFF-BI-10002706"/>
    <x v="0"/>
    <x v="3"/>
    <n v="8.5679999999999978"/>
    <s v="CA-2016-132136"/>
    <n v="1"/>
    <n v="3"/>
    <n v="0.8"/>
    <n v="-14.5656"/>
    <n v="0.46881743173671325"/>
  </r>
  <r>
    <x v="345"/>
    <x v="26"/>
    <s v="OFF-AR-10002399"/>
    <x v="0"/>
    <x v="4"/>
    <n v="3.4079999999999999"/>
    <s v="CA-2016-107741"/>
    <n v="1"/>
    <n v="1"/>
    <n v="0.2"/>
    <n v="0.89459999999999995"/>
    <n v="0.45632477063632687"/>
  </r>
  <r>
    <x v="346"/>
    <x v="0"/>
    <s v="TEC-PH-10001809"/>
    <x v="2"/>
    <x v="6"/>
    <n v="359.88"/>
    <s v="CA-2016-123155"/>
    <n v="1"/>
    <n v="3"/>
    <n v="0.2"/>
    <n v="22.492499999999993"/>
    <n v="0.41105220110552465"/>
  </r>
  <r>
    <x v="346"/>
    <x v="0"/>
    <s v="TEC-AC-10002473"/>
    <x v="2"/>
    <x v="9"/>
    <n v="113.52000000000001"/>
    <s v="CA-2016-123155"/>
    <n v="0"/>
    <n v="5"/>
    <n v="0.2"/>
    <n v="29.798999999999999"/>
    <n v="0.52062335344040378"/>
  </r>
  <r>
    <x v="346"/>
    <x v="25"/>
    <s v="OFF-LA-10001175"/>
    <x v="0"/>
    <x v="2"/>
    <n v="4.6079999999999997"/>
    <s v="CA-2016-110345"/>
    <n v="1"/>
    <n v="2"/>
    <n v="0.2"/>
    <n v="1.6704000000000001"/>
    <n v="0.4647369236065339"/>
  </r>
  <r>
    <x v="347"/>
    <x v="36"/>
    <s v="OFF-ST-10002406"/>
    <x v="0"/>
    <x v="1"/>
    <n v="89.820000000000007"/>
    <s v="US-2016-118906"/>
    <n v="1"/>
    <n v="6"/>
    <n v="0"/>
    <n v="25.149600000000007"/>
    <n v="0.44610841445725197"/>
  </r>
  <r>
    <x v="347"/>
    <x v="0"/>
    <s v="OFF-BI-10004022"/>
    <x v="0"/>
    <x v="3"/>
    <n v="1.1119999999999997"/>
    <s v="CA-2016-146829"/>
    <n v="1"/>
    <n v="2"/>
    <n v="0.8"/>
    <n v="-1.8904000000000001"/>
    <n v="0.46881743173671325"/>
  </r>
  <r>
    <x v="348"/>
    <x v="16"/>
    <s v="FUR-FU-10003194"/>
    <x v="1"/>
    <x v="8"/>
    <n v="30.880000000000003"/>
    <s v="CA-2016-128083"/>
    <n v="1"/>
    <n v="4"/>
    <n v="0.2"/>
    <n v="3.8599999999999977"/>
    <n v="0.4595170286641902"/>
  </r>
  <r>
    <x v="348"/>
    <x v="16"/>
    <s v="OFF-EN-10004030"/>
    <x v="0"/>
    <x v="11"/>
    <n v="8.6880000000000006"/>
    <s v="CA-2016-128083"/>
    <n v="0"/>
    <n v="3"/>
    <n v="0.2"/>
    <n v="2.9322000000000004"/>
    <n v="0.44424167803735209"/>
  </r>
  <r>
    <x v="348"/>
    <x v="16"/>
    <s v="FUR-FU-10001731"/>
    <x v="1"/>
    <x v="8"/>
    <n v="6.4080000000000004"/>
    <s v="CA-2016-128083"/>
    <n v="0"/>
    <n v="3"/>
    <n v="0.2"/>
    <n v="1.4418"/>
    <n v="0.4595170286641902"/>
  </r>
  <r>
    <x v="348"/>
    <x v="25"/>
    <s v="OFF-LA-10001641"/>
    <x v="0"/>
    <x v="2"/>
    <n v="5.04"/>
    <s v="CA-2016-148705"/>
    <n v="1"/>
    <n v="2"/>
    <n v="0.2"/>
    <n v="1.764"/>
    <n v="0.4647369236065339"/>
  </r>
  <r>
    <x v="349"/>
    <x v="4"/>
    <s v="FUR-CH-10004063"/>
    <x v="1"/>
    <x v="5"/>
    <n v="915.13600000000008"/>
    <s v="US-2016-139675"/>
    <n v="1"/>
    <n v="4"/>
    <n v="0.2"/>
    <n v="102.95279999999988"/>
    <n v="0.46529189879902266"/>
  </r>
  <r>
    <x v="349"/>
    <x v="4"/>
    <s v="FUR-FU-10001979"/>
    <x v="1"/>
    <x v="8"/>
    <n v="327.76"/>
    <s v="US-2016-139675"/>
    <n v="0"/>
    <n v="8"/>
    <n v="0"/>
    <n v="91.772800000000018"/>
    <n v="0.4595170286641902"/>
  </r>
  <r>
    <x v="349"/>
    <x v="22"/>
    <s v="FUR-BO-10004409"/>
    <x v="1"/>
    <x v="10"/>
    <n v="141.96"/>
    <s v="CA-2016-114237"/>
    <n v="1"/>
    <n v="2"/>
    <n v="0"/>
    <n v="39.748800000000003"/>
    <n v="0.5176847302647779"/>
  </r>
  <r>
    <x v="350"/>
    <x v="38"/>
    <s v="OFF-BI-10003091"/>
    <x v="0"/>
    <x v="3"/>
    <n v="671.93999999999994"/>
    <s v="CA-2016-163587"/>
    <n v="1"/>
    <n v="3"/>
    <n v="0"/>
    <n v="315.81179999999995"/>
    <n v="0.46881743173671325"/>
  </r>
  <r>
    <x v="350"/>
    <x v="4"/>
    <s v="OFF-PA-10002105"/>
    <x v="0"/>
    <x v="0"/>
    <n v="19.440000000000001"/>
    <s v="CA-2016-167479"/>
    <n v="1"/>
    <n v="3"/>
    <n v="0"/>
    <n v="9.3312000000000008"/>
    <n v="0.43613829632717294"/>
  </r>
  <r>
    <x v="350"/>
    <x v="38"/>
    <s v="OFF-LA-10004484"/>
    <x v="0"/>
    <x v="2"/>
    <n v="16.52"/>
    <s v="CA-2016-163587"/>
    <n v="0"/>
    <n v="4"/>
    <n v="0"/>
    <n v="7.5991999999999997"/>
    <n v="0.4647369236065339"/>
  </r>
  <r>
    <x v="351"/>
    <x v="27"/>
    <s v="TEC-PH-10003356"/>
    <x v="2"/>
    <x v="6"/>
    <n v="16.776000000000003"/>
    <s v="CA-2016-155124"/>
    <n v="1"/>
    <n v="3"/>
    <n v="0.2"/>
    <n v="1.6776"/>
    <n v="0.41105220110552465"/>
  </r>
  <r>
    <x v="352"/>
    <x v="5"/>
    <s v="OFF-BI-10003527"/>
    <x v="0"/>
    <x v="3"/>
    <n v="6354.95"/>
    <s v="CA-2016-145352"/>
    <n v="1"/>
    <n v="5"/>
    <n v="0"/>
    <n v="3177.4749999999999"/>
    <n v="0.46881743173671325"/>
  </r>
  <r>
    <x v="352"/>
    <x v="33"/>
    <s v="OFF-LA-10003930"/>
    <x v="0"/>
    <x v="2"/>
    <n v="491.55"/>
    <s v="CA-2016-134257"/>
    <n v="1"/>
    <n v="5"/>
    <n v="0"/>
    <n v="240.8595"/>
    <n v="0.4647369236065339"/>
  </r>
  <r>
    <x v="352"/>
    <x v="22"/>
    <s v="FUR-TA-10001039"/>
    <x v="1"/>
    <x v="13"/>
    <n v="171.96"/>
    <s v="CA-2016-112116"/>
    <n v="1"/>
    <n v="2"/>
    <n v="0"/>
    <n v="44.709600000000009"/>
    <n v="0.55975208308209756"/>
  </r>
  <r>
    <x v="352"/>
    <x v="20"/>
    <s v="TEC-PH-10001527"/>
    <x v="2"/>
    <x v="6"/>
    <n v="85.9"/>
    <s v="CA-2016-153906"/>
    <n v="1"/>
    <n v="2"/>
    <n v="0"/>
    <n v="2.5769999999999982"/>
    <n v="0.41105220110552465"/>
  </r>
  <r>
    <x v="352"/>
    <x v="5"/>
    <s v="OFF-ST-10001228"/>
    <x v="0"/>
    <x v="1"/>
    <n v="46.74"/>
    <s v="CA-2016-145352"/>
    <n v="0"/>
    <n v="3"/>
    <n v="0"/>
    <n v="11.684999999999999"/>
    <n v="0.44610841445725197"/>
  </r>
  <r>
    <x v="352"/>
    <x v="4"/>
    <s v="FUR-FU-10001215"/>
    <x v="1"/>
    <x v="8"/>
    <n v="43.13"/>
    <s v="CA-2016-144722"/>
    <n v="1"/>
    <n v="1"/>
    <n v="0"/>
    <n v="18.114600000000003"/>
    <n v="0.4595170286641902"/>
  </r>
  <r>
    <x v="352"/>
    <x v="20"/>
    <s v="OFF-AR-10001761"/>
    <x v="0"/>
    <x v="4"/>
    <n v="17.52"/>
    <s v="US-2016-150231"/>
    <n v="1"/>
    <n v="3"/>
    <n v="0"/>
    <n v="6.3071999999999999"/>
    <n v="0.45632477063632687"/>
  </r>
  <r>
    <x v="352"/>
    <x v="5"/>
    <s v="OFF-AR-10003856"/>
    <x v="0"/>
    <x v="4"/>
    <n v="8.34"/>
    <s v="CA-2016-145352"/>
    <n v="0"/>
    <n v="3"/>
    <n v="0"/>
    <n v="2.1683999999999997"/>
    <n v="0.45632477063632687"/>
  </r>
  <r>
    <x v="352"/>
    <x v="33"/>
    <s v="OFF-EN-10003845"/>
    <x v="0"/>
    <x v="11"/>
    <n v="7.38"/>
    <s v="CA-2016-134257"/>
    <n v="0"/>
    <n v="2"/>
    <n v="0"/>
    <n v="3.3947999999999996"/>
    <n v="0.44424167803735209"/>
  </r>
  <r>
    <x v="352"/>
    <x v="5"/>
    <s v="OFF-AR-10001662"/>
    <x v="0"/>
    <x v="4"/>
    <n v="2.74"/>
    <s v="CA-2016-145352"/>
    <n v="0"/>
    <n v="1"/>
    <n v="0"/>
    <n v="0.73980000000000024"/>
    <n v="0.45632477063632687"/>
  </r>
  <r>
    <x v="353"/>
    <x v="20"/>
    <s v="TEC-AC-10000387"/>
    <x v="2"/>
    <x v="9"/>
    <n v="15.02"/>
    <s v="CA-2016-110632"/>
    <n v="1"/>
    <n v="1"/>
    <n v="0"/>
    <n v="2.7035999999999998"/>
    <n v="0.52062335344040378"/>
  </r>
  <r>
    <x v="353"/>
    <x v="20"/>
    <s v="OFF-ST-10001291"/>
    <x v="0"/>
    <x v="1"/>
    <n v="33.82"/>
    <s v="CA-2016-110632"/>
    <n v="0"/>
    <n v="2"/>
    <n v="0"/>
    <n v="9.1313999999999993"/>
    <n v="0.44610841445725197"/>
  </r>
  <r>
    <x v="354"/>
    <x v="22"/>
    <s v="TEC-CO-10001766"/>
    <x v="2"/>
    <x v="16"/>
    <n v="3149.9300000000003"/>
    <s v="CA-2016-111829"/>
    <n v="1"/>
    <n v="7"/>
    <n v="0"/>
    <n v="1480.4670999999998"/>
    <n v="0.55185675810753509"/>
  </r>
  <r>
    <x v="354"/>
    <x v="22"/>
    <s v="OFF-ST-10000142"/>
    <x v="0"/>
    <x v="1"/>
    <n v="1247.6399999999999"/>
    <s v="CA-2016-111829"/>
    <n v="0"/>
    <n v="3"/>
    <n v="0"/>
    <n v="349.33919999999995"/>
    <n v="0.44610841445725197"/>
  </r>
  <r>
    <x v="354"/>
    <x v="22"/>
    <s v="TEC-PH-10004539"/>
    <x v="2"/>
    <x v="6"/>
    <n v="453.57600000000002"/>
    <s v="CA-2016-132101"/>
    <n v="1"/>
    <n v="3"/>
    <n v="0.2"/>
    <n v="39.687899999999985"/>
    <n v="0.41105220110552465"/>
  </r>
  <r>
    <x v="354"/>
    <x v="0"/>
    <s v="FUR-BO-10004218"/>
    <x v="1"/>
    <x v="10"/>
    <n v="383.46559999999994"/>
    <s v="CA-2016-168088"/>
    <n v="1"/>
    <n v="4"/>
    <n v="0.32"/>
    <n v="-67.670400000000001"/>
    <n v="0.5176847302647779"/>
  </r>
  <r>
    <x v="354"/>
    <x v="22"/>
    <s v="OFF-PA-10004359"/>
    <x v="0"/>
    <x v="0"/>
    <n v="209.7"/>
    <s v="CA-2016-111829"/>
    <n v="0"/>
    <n v="2"/>
    <n v="0"/>
    <n v="100.65599999999999"/>
    <n v="0.43613829632717294"/>
  </r>
  <r>
    <x v="354"/>
    <x v="0"/>
    <s v="OFF-PA-10000675"/>
    <x v="0"/>
    <x v="0"/>
    <n v="65.584000000000003"/>
    <s v="CA-2016-168088"/>
    <n v="0"/>
    <n v="2"/>
    <n v="0.2"/>
    <n v="23.7742"/>
    <n v="0.43613829632717294"/>
  </r>
  <r>
    <x v="354"/>
    <x v="4"/>
    <s v="OFF-PA-10002749"/>
    <x v="0"/>
    <x v="0"/>
    <n v="40.14"/>
    <s v="CA-2016-113110"/>
    <n v="1"/>
    <n v="6"/>
    <n v="0"/>
    <n v="19.668600000000001"/>
    <n v="0.43613829632717294"/>
  </r>
  <r>
    <x v="354"/>
    <x v="4"/>
    <s v="OFF-SU-10001165"/>
    <x v="0"/>
    <x v="14"/>
    <n v="33.36"/>
    <s v="CA-2016-113110"/>
    <n v="0"/>
    <n v="4"/>
    <n v="0"/>
    <n v="8.6736000000000004"/>
    <n v="0.53938093436526824"/>
  </r>
  <r>
    <x v="354"/>
    <x v="4"/>
    <s v="OFF-BI-10000088"/>
    <x v="0"/>
    <x v="3"/>
    <n v="17.568000000000001"/>
    <s v="CA-2016-113110"/>
    <n v="0"/>
    <n v="2"/>
    <n v="0.2"/>
    <n v="6.3684000000000003"/>
    <n v="0.46881743173671325"/>
  </r>
  <r>
    <x v="354"/>
    <x v="4"/>
    <s v="OFF-LA-10000240"/>
    <x v="0"/>
    <x v="2"/>
    <n v="14.62"/>
    <s v="CA-2016-113110"/>
    <n v="0"/>
    <n v="2"/>
    <n v="0"/>
    <n v="6.8713999999999995"/>
    <n v="0.4647369236065339"/>
  </r>
  <r>
    <x v="354"/>
    <x v="16"/>
    <s v="OFF-PA-10001560"/>
    <x v="0"/>
    <x v="0"/>
    <n v="14.496000000000002"/>
    <s v="CA-2016-143532"/>
    <n v="1"/>
    <n v="3"/>
    <n v="0.2"/>
    <n v="4.8924000000000003"/>
    <n v="0.43613829632717294"/>
  </r>
  <r>
    <x v="354"/>
    <x v="4"/>
    <s v="OFF-PA-10001947"/>
    <x v="0"/>
    <x v="0"/>
    <n v="11.96"/>
    <s v="CA-2016-163104"/>
    <n v="1"/>
    <n v="2"/>
    <n v="0"/>
    <n v="5.8604000000000003"/>
    <n v="0.43613829632717294"/>
  </r>
  <r>
    <x v="354"/>
    <x v="4"/>
    <s v="OFF-FA-10001561"/>
    <x v="0"/>
    <x v="7"/>
    <n v="10.9"/>
    <s v="CA-2016-149993"/>
    <n v="1"/>
    <n v="5"/>
    <n v="0"/>
    <n v="3.5970000000000004"/>
    <n v="0.51168203684699509"/>
  </r>
  <r>
    <x v="355"/>
    <x v="20"/>
    <s v="OFF-BI-10003656"/>
    <x v="0"/>
    <x v="3"/>
    <n v="1087.9360000000001"/>
    <s v="CA-2016-159534"/>
    <n v="1"/>
    <n v="8"/>
    <n v="0.2"/>
    <n v="353.5791999999999"/>
    <n v="0.46881743173671325"/>
  </r>
  <r>
    <x v="355"/>
    <x v="20"/>
    <s v="TEC-PH-10002310"/>
    <x v="2"/>
    <x v="6"/>
    <n v="199.98"/>
    <s v="CA-2016-159534"/>
    <n v="0"/>
    <n v="2"/>
    <n v="0"/>
    <n v="53.994599999999991"/>
    <n v="0.41105220110552465"/>
  </r>
  <r>
    <x v="355"/>
    <x v="20"/>
    <s v="OFF-ST-10001172"/>
    <x v="0"/>
    <x v="1"/>
    <n v="83.92"/>
    <s v="CA-2016-159534"/>
    <n v="0"/>
    <n v="4"/>
    <n v="0"/>
    <n v="20.140799999999999"/>
    <n v="0.44610841445725197"/>
  </r>
  <r>
    <x v="355"/>
    <x v="21"/>
    <s v="OFF-PA-10000061"/>
    <x v="0"/>
    <x v="0"/>
    <n v="51.84"/>
    <s v="CA-2016-106565"/>
    <n v="1"/>
    <n v="8"/>
    <n v="0"/>
    <n v="24.883200000000002"/>
    <n v="0.43613829632717294"/>
  </r>
  <r>
    <x v="355"/>
    <x v="20"/>
    <s v="OFF-BI-10003982"/>
    <x v="0"/>
    <x v="3"/>
    <n v="49.847999999999999"/>
    <s v="CA-2016-159534"/>
    <n v="0"/>
    <n v="3"/>
    <n v="0.2"/>
    <n v="16.823699999999999"/>
    <n v="0.46881743173671325"/>
  </r>
  <r>
    <x v="355"/>
    <x v="11"/>
    <s v="OFF-ST-10004258"/>
    <x v="0"/>
    <x v="1"/>
    <n v="29.304000000000002"/>
    <s v="CA-2016-165813"/>
    <n v="1"/>
    <n v="3"/>
    <n v="0.2"/>
    <n v="2.5641000000000034"/>
    <n v="0.44610841445725197"/>
  </r>
  <r>
    <x v="355"/>
    <x v="20"/>
    <s v="OFF-EN-10004386"/>
    <x v="0"/>
    <x v="11"/>
    <n v="23.99"/>
    <s v="CA-2016-159534"/>
    <n v="0"/>
    <n v="1"/>
    <n v="0"/>
    <n v="11.994999999999999"/>
    <n v="0.44424167803735209"/>
  </r>
  <r>
    <x v="355"/>
    <x v="0"/>
    <s v="OFF-FA-10003485"/>
    <x v="0"/>
    <x v="7"/>
    <n v="18.864000000000001"/>
    <s v="CA-2016-127607"/>
    <n v="1"/>
    <n v="9"/>
    <n v="0.2"/>
    <n v="6.1307999999999998"/>
    <n v="0.51168203684699509"/>
  </r>
  <r>
    <x v="355"/>
    <x v="0"/>
    <s v="OFF-BI-10001308"/>
    <x v="0"/>
    <x v="3"/>
    <n v="2.5119999999999996"/>
    <s v="CA-2016-127607"/>
    <n v="0"/>
    <n v="2"/>
    <n v="0.8"/>
    <n v="-4.3960000000000026"/>
    <n v="0.46881743173671325"/>
  </r>
  <r>
    <x v="356"/>
    <x v="25"/>
    <s v="OFF-AP-10002945"/>
    <x v="0"/>
    <x v="12"/>
    <n v="962.07999999999993"/>
    <s v="CA-2016-120621"/>
    <n v="1"/>
    <n v="4"/>
    <n v="0.2"/>
    <n v="156.33799999999997"/>
    <n v="0.49507917887403441"/>
  </r>
  <r>
    <x v="356"/>
    <x v="25"/>
    <s v="OFF-PA-10002254"/>
    <x v="0"/>
    <x v="0"/>
    <n v="295.45600000000002"/>
    <s v="CA-2016-120621"/>
    <n v="0"/>
    <n v="14"/>
    <n v="0.2"/>
    <n v="96.023199999999974"/>
    <n v="0.43613829632717294"/>
  </r>
  <r>
    <x v="356"/>
    <x v="25"/>
    <s v="OFF-BI-10000948"/>
    <x v="0"/>
    <x v="3"/>
    <n v="12.843000000000002"/>
    <s v="CA-2016-120621"/>
    <n v="0"/>
    <n v="3"/>
    <n v="0.7"/>
    <n v="-9.8462999999999994"/>
    <n v="0.46881743173671325"/>
  </r>
  <r>
    <x v="357"/>
    <x v="4"/>
    <s v="TEC-PH-10001795"/>
    <x v="2"/>
    <x v="6"/>
    <n v="1487.9760000000001"/>
    <s v="US-2016-163279"/>
    <n v="1"/>
    <n v="3"/>
    <n v="0.2"/>
    <n v="185.99699999999984"/>
    <n v="0.41105220110552465"/>
  </r>
  <r>
    <x v="357"/>
    <x v="16"/>
    <s v="TEC-AC-10002567"/>
    <x v="2"/>
    <x v="9"/>
    <n v="447.94399999999996"/>
    <s v="CA-2016-117884"/>
    <n v="1"/>
    <n v="7"/>
    <n v="0.2"/>
    <n v="89.588799999999992"/>
    <n v="0.52062335344040378"/>
  </r>
  <r>
    <x v="357"/>
    <x v="0"/>
    <s v="TEC-AC-10000171"/>
    <x v="2"/>
    <x v="9"/>
    <n v="18.391999999999999"/>
    <s v="CA-2016-157812"/>
    <n v="1"/>
    <n v="1"/>
    <n v="0.2"/>
    <n v="5.2877000000000001"/>
    <n v="0.52062335344040378"/>
  </r>
  <r>
    <x v="357"/>
    <x v="16"/>
    <s v="OFF-ST-10002182"/>
    <x v="0"/>
    <x v="1"/>
    <n v="150.40799999999999"/>
    <s v="CA-2016-117884"/>
    <n v="0"/>
    <n v="9"/>
    <n v="0.2"/>
    <n v="-33.841799999999999"/>
    <n v="0.44610841445725197"/>
  </r>
  <r>
    <x v="357"/>
    <x v="0"/>
    <s v="OFF-ST-10000736"/>
    <x v="0"/>
    <x v="1"/>
    <n v="129.56800000000001"/>
    <s v="CA-2016-157812"/>
    <n v="0"/>
    <n v="2"/>
    <n v="0.2"/>
    <n v="-25.91360000000001"/>
    <n v="0.44610841445725197"/>
  </r>
  <r>
    <x v="357"/>
    <x v="4"/>
    <s v="OFF-PA-10003127"/>
    <x v="0"/>
    <x v="0"/>
    <n v="105.52"/>
    <s v="US-2016-163279"/>
    <n v="0"/>
    <n v="4"/>
    <n v="0"/>
    <n v="48.539199999999994"/>
    <n v="0.43613829632717294"/>
  </r>
  <r>
    <x v="357"/>
    <x v="4"/>
    <s v="FUR-FU-10000747"/>
    <x v="1"/>
    <x v="8"/>
    <n v="91.96"/>
    <s v="US-2016-163279"/>
    <n v="0"/>
    <n v="2"/>
    <n v="0"/>
    <n v="15.633199999999988"/>
    <n v="0.4595170286641902"/>
  </r>
  <r>
    <x v="357"/>
    <x v="33"/>
    <s v="OFF-AR-10003217"/>
    <x v="0"/>
    <x v="4"/>
    <n v="19.559999999999999"/>
    <s v="CA-2016-121552"/>
    <n v="1"/>
    <n v="4"/>
    <n v="0"/>
    <n v="5.4768000000000008"/>
    <n v="0.45632477063632687"/>
  </r>
  <r>
    <x v="357"/>
    <x v="4"/>
    <s v="TEC-PH-10000376"/>
    <x v="2"/>
    <x v="6"/>
    <n v="15.984000000000002"/>
    <s v="CA-2016-163440"/>
    <n v="1"/>
    <n v="2"/>
    <n v="0.2"/>
    <n v="1.1988000000000003"/>
    <n v="0.41105220110552465"/>
  </r>
  <r>
    <x v="357"/>
    <x v="0"/>
    <s v="OFF-BI-10000285"/>
    <x v="0"/>
    <x v="3"/>
    <n v="14.111999999999997"/>
    <s v="CA-2016-157812"/>
    <n v="0"/>
    <n v="9"/>
    <n v="0.8"/>
    <n v="-21.167999999999999"/>
    <n v="0.46881743173671325"/>
  </r>
  <r>
    <x v="358"/>
    <x v="4"/>
    <s v="TEC-AC-10000736"/>
    <x v="2"/>
    <x v="9"/>
    <n v="239.96999999999997"/>
    <s v="US-2016-107944"/>
    <n v="1"/>
    <n v="3"/>
    <n v="0"/>
    <n v="86.389199999999988"/>
    <n v="0.52062335344040378"/>
  </r>
  <r>
    <x v="358"/>
    <x v="4"/>
    <s v="OFF-PA-10000659"/>
    <x v="0"/>
    <x v="0"/>
    <n v="192.72"/>
    <s v="US-2016-107944"/>
    <n v="0"/>
    <n v="11"/>
    <n v="0"/>
    <n v="92.505599999999987"/>
    <n v="0.43613829632717294"/>
  </r>
  <r>
    <x v="358"/>
    <x v="0"/>
    <s v="FUR-CH-10003396"/>
    <x v="1"/>
    <x v="5"/>
    <n v="107.77200000000001"/>
    <s v="US-2016-125374"/>
    <n v="1"/>
    <n v="2"/>
    <n v="0.3"/>
    <n v="-29.252400000000009"/>
    <n v="0.46529189879902266"/>
  </r>
  <r>
    <x v="358"/>
    <x v="4"/>
    <s v="OFF-PA-10000380"/>
    <x v="0"/>
    <x v="0"/>
    <n v="33.36"/>
    <s v="CA-2016-138219"/>
    <n v="1"/>
    <n v="4"/>
    <n v="0"/>
    <n v="16.68"/>
    <n v="0.43613829632717294"/>
  </r>
  <r>
    <x v="358"/>
    <x v="9"/>
    <s v="OFF-FA-10003112"/>
    <x v="0"/>
    <x v="7"/>
    <n v="31.56"/>
    <s v="CA-2016-130218"/>
    <n v="1"/>
    <n v="4"/>
    <n v="0"/>
    <n v="14.201999999999998"/>
    <n v="0.51168203684699509"/>
  </r>
  <r>
    <x v="358"/>
    <x v="9"/>
    <s v="OFF-ST-10002486"/>
    <x v="0"/>
    <x v="1"/>
    <n v="27.92"/>
    <s v="CA-2016-130218"/>
    <n v="0"/>
    <n v="4"/>
    <n v="0"/>
    <n v="0.5583999999999989"/>
    <n v="0.44610841445725197"/>
  </r>
  <r>
    <x v="359"/>
    <x v="1"/>
    <s v="FUR-BO-10000362"/>
    <x v="1"/>
    <x v="10"/>
    <n v="359.05799999999994"/>
    <s v="CA-2016-118423"/>
    <n v="1"/>
    <n v="3"/>
    <n v="0.3"/>
    <n v="-35.905799999999999"/>
    <n v="0.5176847302647779"/>
  </r>
  <r>
    <x v="359"/>
    <x v="22"/>
    <s v="FUR-FU-10003832"/>
    <x v="1"/>
    <x v="8"/>
    <n v="46.900000000000006"/>
    <s v="CA-2016-145457"/>
    <n v="1"/>
    <n v="5"/>
    <n v="0"/>
    <n v="13.132000000000001"/>
    <n v="0.4595170286641902"/>
  </r>
  <r>
    <x v="359"/>
    <x v="16"/>
    <s v="OFF-AP-10002287"/>
    <x v="0"/>
    <x v="12"/>
    <n v="6.9920000000000009"/>
    <s v="US-2016-112508"/>
    <n v="1"/>
    <n v="2"/>
    <n v="0.2"/>
    <n v="0.52439999999999998"/>
    <n v="0.49507917887403441"/>
  </r>
  <r>
    <x v="360"/>
    <x v="22"/>
    <s v="FUR-TA-10001889"/>
    <x v="1"/>
    <x v="13"/>
    <n v="3393.68"/>
    <s v="CA-2016-164301"/>
    <n v="1"/>
    <n v="8"/>
    <n v="0"/>
    <n v="610.86239999999998"/>
    <n v="0.55975208308209756"/>
  </r>
  <r>
    <x v="360"/>
    <x v="20"/>
    <s v="OFF-ST-10002615"/>
    <x v="0"/>
    <x v="1"/>
    <n v="1085.42"/>
    <s v="US-2016-116981"/>
    <n v="1"/>
    <n v="7"/>
    <n v="0"/>
    <n v="282.20920000000001"/>
    <n v="0.44610841445725197"/>
  </r>
  <r>
    <x v="360"/>
    <x v="2"/>
    <s v="TEC-AC-10004633"/>
    <x v="2"/>
    <x v="9"/>
    <n v="16.776000000000003"/>
    <s v="CA-2016-167374"/>
    <n v="1"/>
    <n v="3"/>
    <n v="0.2"/>
    <n v="5.0327999999999999"/>
    <n v="0.52062335344040378"/>
  </r>
  <r>
    <x v="360"/>
    <x v="16"/>
    <s v="OFF-PA-10001125"/>
    <x v="0"/>
    <x v="0"/>
    <n v="74.352000000000004"/>
    <s v="CA-2016-103793"/>
    <n v="1"/>
    <n v="3"/>
    <n v="0.2"/>
    <n v="23.234999999999992"/>
    <n v="0.43613829632717294"/>
  </r>
  <r>
    <x v="360"/>
    <x v="2"/>
    <s v="OFF-PA-10001950"/>
    <x v="0"/>
    <x v="0"/>
    <n v="40.032000000000004"/>
    <s v="CA-2016-167374"/>
    <n v="0"/>
    <n v="6"/>
    <n v="0.2"/>
    <n v="12.509999999999993"/>
    <n v="0.43613829632717294"/>
  </r>
  <r>
    <x v="360"/>
    <x v="20"/>
    <s v="OFF-AP-10000595"/>
    <x v="0"/>
    <x v="12"/>
    <n v="13.11"/>
    <s v="US-2016-116981"/>
    <n v="0"/>
    <n v="3"/>
    <n v="0"/>
    <n v="3.4086000000000003"/>
    <n v="0.49507917887403441"/>
  </r>
  <r>
    <x v="361"/>
    <x v="22"/>
    <s v="OFF-ST-10000636"/>
    <x v="0"/>
    <x v="1"/>
    <n v="83.699999999999989"/>
    <s v="CA-2016-132948"/>
    <n v="1"/>
    <n v="5"/>
    <n v="0"/>
    <n v="3.3479999999999954"/>
    <n v="0.44610841445725197"/>
  </r>
  <r>
    <x v="362"/>
    <x v="4"/>
    <s v="TEC-AC-10002253"/>
    <x v="2"/>
    <x v="9"/>
    <n v="166.24"/>
    <s v="CA-2016-131534"/>
    <n v="1"/>
    <n v="1"/>
    <n v="0"/>
    <n v="24.936000000000007"/>
    <n v="0.52062335344040378"/>
  </r>
  <r>
    <x v="362"/>
    <x v="4"/>
    <s v="OFF-PA-10000743"/>
    <x v="0"/>
    <x v="0"/>
    <n v="33.4"/>
    <s v="CA-2016-131534"/>
    <n v="0"/>
    <n v="5"/>
    <n v="0"/>
    <n v="16.032"/>
    <n v="0.43613829632717294"/>
  </r>
  <r>
    <x v="362"/>
    <x v="20"/>
    <s v="OFF-EN-10004459"/>
    <x v="0"/>
    <x v="11"/>
    <n v="22.919999999999998"/>
    <s v="CA-2016-133536"/>
    <n v="1"/>
    <n v="3"/>
    <n v="0"/>
    <n v="11.230799999999999"/>
    <n v="0.44424167803735209"/>
  </r>
  <r>
    <x v="362"/>
    <x v="2"/>
    <s v="OFF-PA-10003177"/>
    <x v="0"/>
    <x v="0"/>
    <n v="15.552000000000003"/>
    <s v="CA-2016-135363"/>
    <n v="1"/>
    <n v="3"/>
    <n v="0.2"/>
    <n v="5.4432"/>
    <n v="0.43613829632717294"/>
  </r>
  <r>
    <x v="362"/>
    <x v="2"/>
    <s v="OFF-PA-10000533"/>
    <x v="0"/>
    <x v="0"/>
    <n v="5.2320000000000002"/>
    <s v="CA-2016-135363"/>
    <n v="0"/>
    <n v="1"/>
    <n v="0.2"/>
    <n v="1.7003999999999999"/>
    <n v="0.43613829632717294"/>
  </r>
  <r>
    <x v="363"/>
    <x v="16"/>
    <s v="FUR-CH-10004086"/>
    <x v="1"/>
    <x v="5"/>
    <n v="1166.92"/>
    <s v="CA-2016-153549"/>
    <n v="1"/>
    <n v="5"/>
    <n v="0.2"/>
    <n v="131.27849999999995"/>
    <n v="0.46529189879902266"/>
  </r>
  <r>
    <x v="363"/>
    <x v="4"/>
    <s v="TEC-AC-10003116"/>
    <x v="2"/>
    <x v="9"/>
    <n v="53.25"/>
    <s v="US-2016-103996"/>
    <n v="1"/>
    <n v="3"/>
    <n v="0"/>
    <n v="20.767499999999998"/>
    <n v="0.52062335344040378"/>
  </r>
  <r>
    <x v="363"/>
    <x v="4"/>
    <s v="OFF-PA-10001736"/>
    <x v="0"/>
    <x v="0"/>
    <n v="212.64"/>
    <s v="US-2016-103996"/>
    <n v="0"/>
    <n v="6"/>
    <n v="0"/>
    <n v="99.940799999999982"/>
    <n v="0.43613829632717294"/>
  </r>
  <r>
    <x v="363"/>
    <x v="22"/>
    <s v="OFF-AP-10001947"/>
    <x v="0"/>
    <x v="12"/>
    <n v="73.28"/>
    <s v="CA-2016-121272"/>
    <n v="1"/>
    <n v="4"/>
    <n v="0"/>
    <n v="21.251199999999997"/>
    <n v="0.49507917887403441"/>
  </r>
  <r>
    <x v="363"/>
    <x v="4"/>
    <s v="FUR-FU-10004586"/>
    <x v="1"/>
    <x v="8"/>
    <n v="19.919999999999998"/>
    <s v="US-2016-103996"/>
    <n v="0"/>
    <n v="3"/>
    <n v="0"/>
    <n v="9.5615999999999985"/>
    <n v="0.4595170286641902"/>
  </r>
  <r>
    <x v="363"/>
    <x v="20"/>
    <s v="OFF-PA-10002615"/>
    <x v="0"/>
    <x v="0"/>
    <n v="17.64"/>
    <s v="CA-2016-105361"/>
    <n v="1"/>
    <n v="4"/>
    <n v="0"/>
    <n v="8.1143999999999998"/>
    <n v="0.43613829632717294"/>
  </r>
  <r>
    <x v="363"/>
    <x v="4"/>
    <s v="OFF-PA-10001609"/>
    <x v="0"/>
    <x v="0"/>
    <n v="9.870000000000001"/>
    <s v="US-2016-103996"/>
    <n v="0"/>
    <n v="3"/>
    <n v="0"/>
    <n v="4.5401999999999996"/>
    <n v="0.43613829632717294"/>
  </r>
  <r>
    <x v="363"/>
    <x v="6"/>
    <s v="OFF-AR-10003732"/>
    <x v="0"/>
    <x v="4"/>
    <n v="5.56"/>
    <s v="CA-2016-150749"/>
    <n v="1"/>
    <n v="2"/>
    <n v="0"/>
    <n v="1.4455999999999998"/>
    <n v="0.45632477063632687"/>
  </r>
  <r>
    <x v="364"/>
    <x v="1"/>
    <s v="FUR-CH-10003298"/>
    <x v="1"/>
    <x v="5"/>
    <n v="366.74399999999997"/>
    <s v="CA-2016-104871"/>
    <n v="1"/>
    <n v="4"/>
    <n v="0.3"/>
    <n v="-110.02320000000003"/>
    <n v="0.46529189879902266"/>
  </r>
  <r>
    <x v="364"/>
    <x v="1"/>
    <s v="TEC-PH-10002890"/>
    <x v="2"/>
    <x v="6"/>
    <n v="180.96"/>
    <s v="CA-2016-121405"/>
    <n v="1"/>
    <n v="5"/>
    <n v="0.2"/>
    <n v="13.571999999999996"/>
    <n v="0.41105220110552465"/>
  </r>
  <r>
    <x v="364"/>
    <x v="1"/>
    <s v="OFF-PA-10001838"/>
    <x v="0"/>
    <x v="0"/>
    <n v="23.52"/>
    <s v="CA-2016-121405"/>
    <n v="0"/>
    <n v="5"/>
    <n v="0.2"/>
    <n v="8.5259999999999998"/>
    <n v="0.43613829632717294"/>
  </r>
  <r>
    <x v="365"/>
    <x v="0"/>
    <s v="OFF-PA-10000357"/>
    <x v="0"/>
    <x v="0"/>
    <n v="98.376000000000005"/>
    <s v="CA-2016-128125"/>
    <n v="1"/>
    <n v="3"/>
    <n v="0.2"/>
    <n v="35.661300000000004"/>
    <n v="0.43613829632717294"/>
  </r>
  <r>
    <x v="365"/>
    <x v="16"/>
    <s v="TEC-PH-10000011"/>
    <x v="2"/>
    <x v="6"/>
    <n v="79.959999999999994"/>
    <s v="CA-2016-137106"/>
    <n v="1"/>
    <n v="5"/>
    <n v="0.2"/>
    <n v="27.985999999999994"/>
    <n v="0.41105220110552465"/>
  </r>
  <r>
    <x v="365"/>
    <x v="0"/>
    <s v="FUR-FU-10001085"/>
    <x v="1"/>
    <x v="8"/>
    <n v="22.38"/>
    <s v="CA-2016-128125"/>
    <n v="0"/>
    <n v="3"/>
    <n v="0.6"/>
    <n v="-7.8330000000000055"/>
    <n v="0.4595170286641902"/>
  </r>
  <r>
    <x v="366"/>
    <x v="0"/>
    <s v="TEC-AC-10003038"/>
    <x v="2"/>
    <x v="9"/>
    <n v="50.120000000000005"/>
    <s v="US-2016-122140"/>
    <n v="1"/>
    <n v="7"/>
    <n v="0.2"/>
    <n v="-0.62650000000000716"/>
    <n v="0.52062335344040378"/>
  </r>
  <r>
    <x v="366"/>
    <x v="0"/>
    <s v="TEC-AC-10003289"/>
    <x v="2"/>
    <x v="9"/>
    <n v="47.975999999999999"/>
    <s v="US-2016-122140"/>
    <n v="0"/>
    <n v="3"/>
    <n v="0.2"/>
    <n v="1.7990999999999993"/>
    <n v="0.52062335344040378"/>
  </r>
  <r>
    <x v="366"/>
    <x v="12"/>
    <s v="TEC-PH-10003095"/>
    <x v="2"/>
    <x v="6"/>
    <n v="87.8"/>
    <s v="US-2016-142811"/>
    <n v="1"/>
    <n v="5"/>
    <n v="0.2"/>
    <n v="32.924999999999997"/>
    <n v="0.41105220110552465"/>
  </r>
  <r>
    <x v="366"/>
    <x v="4"/>
    <s v="TEC-MA-10003329"/>
    <x v="2"/>
    <x v="15"/>
    <n v="71.975999999999999"/>
    <s v="US-2016-159513"/>
    <n v="1"/>
    <n v="3"/>
    <n v="0.2"/>
    <n v="24.291899999999998"/>
    <n v="0.5183572270896134"/>
  </r>
  <r>
    <x v="366"/>
    <x v="0"/>
    <s v="OFF-AP-10001242"/>
    <x v="0"/>
    <x v="12"/>
    <n v="32.191999999999993"/>
    <s v="US-2016-122140"/>
    <n v="0"/>
    <n v="2"/>
    <n v="0.8"/>
    <n v="-80.48"/>
    <n v="0.49507917887403441"/>
  </r>
  <r>
    <x v="366"/>
    <x v="0"/>
    <s v="OFF-BI-10003707"/>
    <x v="0"/>
    <x v="3"/>
    <n v="9.155999999999997"/>
    <s v="CA-2016-136378"/>
    <n v="1"/>
    <n v="3"/>
    <n v="0.8"/>
    <n v="-13.734000000000002"/>
    <n v="0.46881743173671325"/>
  </r>
  <r>
    <x v="367"/>
    <x v="14"/>
    <s v="OFF-AP-10003849"/>
    <x v="0"/>
    <x v="12"/>
    <n v="644.07600000000002"/>
    <s v="CA-2016-112452"/>
    <n v="1"/>
    <n v="2"/>
    <n v="0.1"/>
    <n v="107.34599999999996"/>
    <n v="0.49507917887403441"/>
  </r>
  <r>
    <x v="367"/>
    <x v="14"/>
    <s v="TEC-CO-10004202"/>
    <x v="2"/>
    <x v="16"/>
    <n v="599.98"/>
    <s v="CA-2016-112452"/>
    <n v="0"/>
    <n v="2"/>
    <n v="0"/>
    <n v="209.99299999999999"/>
    <n v="0.55185675810753509"/>
  </r>
  <r>
    <x v="367"/>
    <x v="20"/>
    <s v="FUR-FU-10004622"/>
    <x v="1"/>
    <x v="8"/>
    <n v="108.4"/>
    <s v="CA-2016-110667"/>
    <n v="1"/>
    <n v="2"/>
    <n v="0"/>
    <n v="22.763999999999996"/>
    <n v="0.4595170286641902"/>
  </r>
  <r>
    <x v="367"/>
    <x v="20"/>
    <s v="OFF-BI-10002735"/>
    <x v="0"/>
    <x v="3"/>
    <n v="82.344000000000008"/>
    <s v="CA-2016-110667"/>
    <n v="0"/>
    <n v="3"/>
    <n v="0.2"/>
    <n v="27.791100000000004"/>
    <n v="0.46881743173671325"/>
  </r>
  <r>
    <x v="367"/>
    <x v="14"/>
    <s v="OFF-BI-10003350"/>
    <x v="0"/>
    <x v="3"/>
    <n v="12.76"/>
    <s v="CA-2016-112452"/>
    <n v="0"/>
    <n v="2"/>
    <n v="0"/>
    <n v="5.8695999999999993"/>
    <n v="0.46881743173671325"/>
  </r>
  <r>
    <x v="367"/>
    <x v="20"/>
    <s v="OFF-AR-10000716"/>
    <x v="0"/>
    <x v="4"/>
    <n v="11.16"/>
    <s v="CA-2016-110667"/>
    <n v="0"/>
    <n v="2"/>
    <n v="0"/>
    <n v="4.3524000000000003"/>
    <n v="0.45632477063632687"/>
  </r>
  <r>
    <x v="367"/>
    <x v="14"/>
    <s v="TEC-PH-10000307"/>
    <x v="2"/>
    <x v="6"/>
    <n v="10.95"/>
    <s v="CA-2016-112452"/>
    <n v="0"/>
    <n v="1"/>
    <n v="0"/>
    <n v="0.43799999999999883"/>
    <n v="0.41105220110552465"/>
  </r>
  <r>
    <x v="367"/>
    <x v="20"/>
    <s v="OFF-BI-10003529"/>
    <x v="0"/>
    <x v="3"/>
    <n v="9.0879999999999992"/>
    <s v="CA-2016-110667"/>
    <n v="0"/>
    <n v="4"/>
    <n v="0.2"/>
    <n v="3.2944"/>
    <n v="0.46881743173671325"/>
  </r>
  <r>
    <x v="367"/>
    <x v="14"/>
    <s v="OFF-FA-10000735"/>
    <x v="0"/>
    <x v="7"/>
    <n v="5.84"/>
    <s v="CA-2016-112452"/>
    <n v="0"/>
    <n v="2"/>
    <n v="0"/>
    <n v="2.6279999999999997"/>
    <n v="0.51168203684699509"/>
  </r>
  <r>
    <x v="368"/>
    <x v="4"/>
    <s v="FUR-CH-10003973"/>
    <x v="1"/>
    <x v="5"/>
    <n v="892.22400000000005"/>
    <s v="CA-2016-161452"/>
    <n v="1"/>
    <n v="3"/>
    <n v="0.2"/>
    <n v="89.222400000000022"/>
    <n v="0.46529189879902266"/>
  </r>
  <r>
    <x v="368"/>
    <x v="2"/>
    <s v="OFF-ST-10003816"/>
    <x v="0"/>
    <x v="1"/>
    <n v="563.80799999999999"/>
    <s v="CA-2016-167010"/>
    <n v="1"/>
    <n v="4"/>
    <n v="0.2"/>
    <n v="21.142799999999966"/>
    <n v="0.44610841445725197"/>
  </r>
  <r>
    <x v="368"/>
    <x v="2"/>
    <s v="FUR-FU-10001468"/>
    <x v="1"/>
    <x v="8"/>
    <n v="547.13599999999997"/>
    <s v="CA-2016-167010"/>
    <n v="0"/>
    <n v="4"/>
    <n v="0.2"/>
    <n v="-68.392000000000053"/>
    <n v="0.4595170286641902"/>
  </r>
  <r>
    <x v="368"/>
    <x v="2"/>
    <s v="FUR-BO-10004218"/>
    <x v="1"/>
    <x v="10"/>
    <n v="352.45"/>
    <s v="CA-2016-167010"/>
    <n v="0"/>
    <n v="5"/>
    <n v="0.5"/>
    <n v="-211.47"/>
    <n v="0.5176847302647779"/>
  </r>
  <r>
    <x v="368"/>
    <x v="22"/>
    <s v="TEC-AC-10001767"/>
    <x v="2"/>
    <x v="9"/>
    <n v="239.94"/>
    <s v="CA-2016-102855"/>
    <n v="1"/>
    <n v="6"/>
    <n v="0"/>
    <n v="26.393399999999986"/>
    <n v="0.52062335344040378"/>
  </r>
  <r>
    <x v="368"/>
    <x v="15"/>
    <s v="OFF-BI-10003650"/>
    <x v="0"/>
    <x v="3"/>
    <n v="157.79400000000004"/>
    <s v="US-2016-136476"/>
    <n v="1"/>
    <n v="1"/>
    <n v="0.7"/>
    <n v="-115.71559999999999"/>
    <n v="0.46881743173671325"/>
  </r>
  <r>
    <x v="368"/>
    <x v="2"/>
    <s v="OFF-AP-10004036"/>
    <x v="0"/>
    <x v="12"/>
    <n v="98.111999999999995"/>
    <s v="CA-2016-167010"/>
    <n v="0"/>
    <n v="7"/>
    <n v="0.2"/>
    <n v="18.396000000000001"/>
    <n v="0.49507917887403441"/>
  </r>
  <r>
    <x v="368"/>
    <x v="2"/>
    <s v="TEC-PH-10002844"/>
    <x v="2"/>
    <x v="6"/>
    <n v="41.988"/>
    <s v="CA-2016-167010"/>
    <n v="0"/>
    <n v="2"/>
    <n v="0.4"/>
    <n v="-9.7972000000000037"/>
    <n v="0.41105220110552465"/>
  </r>
  <r>
    <x v="368"/>
    <x v="2"/>
    <s v="OFF-LA-10001569"/>
    <x v="0"/>
    <x v="2"/>
    <n v="23.904000000000003"/>
    <s v="CA-2016-119942"/>
    <n v="1"/>
    <n v="6"/>
    <n v="0.2"/>
    <n v="7.7687999999999988"/>
    <n v="0.4647369236065339"/>
  </r>
  <r>
    <x v="368"/>
    <x v="22"/>
    <s v="OFF-AR-10002467"/>
    <x v="0"/>
    <x v="4"/>
    <n v="23.84"/>
    <s v="CA-2016-102855"/>
    <n v="0"/>
    <n v="8"/>
    <n v="0"/>
    <n v="6.4368000000000016"/>
    <n v="0.45632477063632687"/>
  </r>
  <r>
    <x v="368"/>
    <x v="2"/>
    <s v="TEC-PH-10000347"/>
    <x v="2"/>
    <x v="6"/>
    <n v="14.850000000000001"/>
    <s v="CA-2016-167010"/>
    <n v="0"/>
    <n v="5"/>
    <n v="0.4"/>
    <n v="-3.2175000000000002"/>
    <n v="0.41105220110552465"/>
  </r>
  <r>
    <x v="368"/>
    <x v="2"/>
    <s v="OFF-BI-10002072"/>
    <x v="0"/>
    <x v="3"/>
    <n v="10.428000000000001"/>
    <s v="CA-2016-167010"/>
    <n v="0"/>
    <n v="4"/>
    <n v="0.7"/>
    <n v="-6.9519999999999982"/>
    <n v="0.46881743173671325"/>
  </r>
  <r>
    <x v="368"/>
    <x v="2"/>
    <s v="FUR-FU-10001037"/>
    <x v="1"/>
    <x v="8"/>
    <n v="7.5840000000000005"/>
    <s v="CA-2016-167010"/>
    <n v="0"/>
    <n v="1"/>
    <n v="0.2"/>
    <n v="2.37"/>
    <n v="0.4595170286641902"/>
  </r>
  <r>
    <x v="369"/>
    <x v="0"/>
    <s v="TEC-AC-10002550"/>
    <x v="2"/>
    <x v="9"/>
    <n v="25.488"/>
    <s v="CA-2016-124541"/>
    <n v="1"/>
    <n v="2"/>
    <n v="0.2"/>
    <n v="4.4603999999999999"/>
    <n v="0.52062335344040378"/>
  </r>
  <r>
    <x v="369"/>
    <x v="25"/>
    <s v="OFF-PA-10001019"/>
    <x v="0"/>
    <x v="0"/>
    <n v="47.952000000000005"/>
    <s v="CA-2016-100888"/>
    <n v="1"/>
    <n v="3"/>
    <n v="0.2"/>
    <n v="16.183799999999998"/>
    <n v="0.43613829632717294"/>
  </r>
  <r>
    <x v="369"/>
    <x v="0"/>
    <s v="OFF-AR-10004078"/>
    <x v="0"/>
    <x v="4"/>
    <n v="42.047999999999995"/>
    <s v="CA-2016-124541"/>
    <n v="0"/>
    <n v="9"/>
    <n v="0.2"/>
    <n v="5.2559999999999985"/>
    <n v="0.45632477063632687"/>
  </r>
  <r>
    <x v="369"/>
    <x v="0"/>
    <s v="OFF-BI-10004209"/>
    <x v="0"/>
    <x v="3"/>
    <n v="9.6479999999999961"/>
    <s v="CA-2016-124541"/>
    <n v="0"/>
    <n v="6"/>
    <n v="0.8"/>
    <n v="-16.884"/>
    <n v="0.46881743173671325"/>
  </r>
  <r>
    <x v="369"/>
    <x v="0"/>
    <s v="OFF-PA-10001526"/>
    <x v="0"/>
    <x v="0"/>
    <n v="7.9680000000000009"/>
    <s v="CA-2016-124541"/>
    <n v="0"/>
    <n v="2"/>
    <n v="0.2"/>
    <n v="2.8884000000000007"/>
    <n v="0.43613829632717294"/>
  </r>
  <r>
    <x v="369"/>
    <x v="0"/>
    <s v="OFF-BI-10004965"/>
    <x v="0"/>
    <x v="3"/>
    <n v="6.8999999999999986"/>
    <s v="CA-2016-124541"/>
    <n v="0"/>
    <n v="3"/>
    <n v="0.8"/>
    <n v="-12.075000000000003"/>
    <n v="0.46881743173671325"/>
  </r>
  <r>
    <x v="370"/>
    <x v="0"/>
    <s v="OFF-AP-10002651"/>
    <x v="0"/>
    <x v="12"/>
    <n v="463.24799999999988"/>
    <s v="CA-2016-140025"/>
    <n v="1"/>
    <n v="8"/>
    <n v="0.8"/>
    <n v="-1181.2824000000003"/>
    <n v="0.49507917887403441"/>
  </r>
  <r>
    <x v="370"/>
    <x v="0"/>
    <s v="TEC-AC-10002402"/>
    <x v="2"/>
    <x v="9"/>
    <n v="383.952"/>
    <s v="CA-2016-140025"/>
    <n v="0"/>
    <n v="6"/>
    <n v="0.2"/>
    <n v="47.993999999999971"/>
    <n v="0.52062335344040378"/>
  </r>
  <r>
    <x v="370"/>
    <x v="20"/>
    <s v="OFF-PA-10002262"/>
    <x v="0"/>
    <x v="0"/>
    <n v="25.92"/>
    <s v="CA-2016-166492"/>
    <n v="1"/>
    <n v="4"/>
    <n v="0"/>
    <n v="12.441600000000001"/>
    <n v="0.43613829632717294"/>
  </r>
  <r>
    <x v="370"/>
    <x v="20"/>
    <s v="OFF-ST-10002214"/>
    <x v="0"/>
    <x v="1"/>
    <n v="22.58"/>
    <s v="CA-2016-166492"/>
    <n v="0"/>
    <n v="2"/>
    <n v="0"/>
    <n v="5.8707999999999991"/>
    <n v="0.44610841445725197"/>
  </r>
  <r>
    <x v="370"/>
    <x v="2"/>
    <s v="OFF-AR-10001954"/>
    <x v="0"/>
    <x v="4"/>
    <n v="11.736000000000001"/>
    <s v="CA-2016-130554"/>
    <n v="1"/>
    <n v="3"/>
    <n v="0.2"/>
    <n v="1.0268999999999999"/>
    <n v="0.45632477063632687"/>
  </r>
  <r>
    <x v="371"/>
    <x v="37"/>
    <s v="OFF-AP-10000179"/>
    <x v="0"/>
    <x v="12"/>
    <n v="370.14"/>
    <s v="CA-2016-101000"/>
    <n v="1"/>
    <n v="3"/>
    <n v="0"/>
    <n v="144.3546"/>
    <n v="0.49507917887403441"/>
  </r>
  <r>
    <x v="371"/>
    <x v="4"/>
    <s v="FUR-TA-10002774"/>
    <x v="1"/>
    <x v="13"/>
    <n v="369.91200000000003"/>
    <s v="CA-2016-142027"/>
    <n v="1"/>
    <n v="3"/>
    <n v="0.2"/>
    <n v="-13.871700000000047"/>
    <n v="0.55975208308209756"/>
  </r>
  <r>
    <x v="371"/>
    <x v="20"/>
    <s v="OFF-ST-10001505"/>
    <x v="0"/>
    <x v="1"/>
    <n v="17.940000000000001"/>
    <s v="CA-2016-116512"/>
    <n v="1"/>
    <n v="3"/>
    <n v="0"/>
    <n v="3.0497999999999985"/>
    <n v="0.44610841445725197"/>
  </r>
  <r>
    <x v="372"/>
    <x v="20"/>
    <s v="OFF-ST-10001476"/>
    <x v="0"/>
    <x v="1"/>
    <n v="142.04"/>
    <s v="CA-2016-134201"/>
    <n v="1"/>
    <n v="4"/>
    <n v="0"/>
    <n v="38.350800000000007"/>
    <n v="0.44610841445725197"/>
  </r>
  <r>
    <x v="372"/>
    <x v="20"/>
    <s v="OFF-AR-10002804"/>
    <x v="0"/>
    <x v="4"/>
    <n v="14.669999999999998"/>
    <s v="CA-2016-134201"/>
    <n v="0"/>
    <n v="3"/>
    <n v="0"/>
    <n v="6.0147000000000004"/>
    <n v="0.45632477063632687"/>
  </r>
  <r>
    <x v="372"/>
    <x v="4"/>
    <s v="OFF-BI-10000773"/>
    <x v="0"/>
    <x v="3"/>
    <n v="12.832000000000001"/>
    <s v="CA-2016-168767"/>
    <n v="1"/>
    <n v="2"/>
    <n v="0.2"/>
    <n v="4.3307999999999982"/>
    <n v="0.46881743173671325"/>
  </r>
  <r>
    <x v="373"/>
    <x v="4"/>
    <s v="TEC-CO-10001943"/>
    <x v="2"/>
    <x v="16"/>
    <n v="639.96800000000007"/>
    <s v="US-2016-136987"/>
    <n v="1"/>
    <n v="4"/>
    <n v="0.2"/>
    <n v="215.98919999999998"/>
    <n v="0.55185675810753509"/>
  </r>
  <r>
    <x v="373"/>
    <x v="20"/>
    <s v="OFF-AP-10004487"/>
    <x v="0"/>
    <x v="12"/>
    <n v="406.59999999999997"/>
    <s v="CA-2016-111164"/>
    <n v="1"/>
    <n v="5"/>
    <n v="0"/>
    <n v="113.84799999999998"/>
    <n v="0.49507917887403441"/>
  </r>
  <r>
    <x v="373"/>
    <x v="20"/>
    <s v="TEC-AC-10002473"/>
    <x v="2"/>
    <x v="9"/>
    <n v="85.14"/>
    <s v="CA-2016-111164"/>
    <n v="0"/>
    <n v="3"/>
    <n v="0"/>
    <n v="34.907399999999996"/>
    <n v="0.52062335344040378"/>
  </r>
  <r>
    <x v="373"/>
    <x v="16"/>
    <s v="FUR-FU-10001290"/>
    <x v="1"/>
    <x v="8"/>
    <n v="67.36"/>
    <s v="CA-2016-125563"/>
    <n v="1"/>
    <n v="2"/>
    <n v="0.2"/>
    <n v="10.103999999999996"/>
    <n v="0.4595170286641902"/>
  </r>
  <r>
    <x v="373"/>
    <x v="16"/>
    <s v="FUR-FU-10000087"/>
    <x v="1"/>
    <x v="8"/>
    <n v="54.527999999999992"/>
    <s v="CA-2016-125563"/>
    <n v="0"/>
    <n v="3"/>
    <n v="0.2"/>
    <n v="14.313600000000005"/>
    <n v="0.4595170286641902"/>
  </r>
  <r>
    <x v="373"/>
    <x v="4"/>
    <s v="OFF-PA-10003127"/>
    <x v="0"/>
    <x v="0"/>
    <n v="52.76"/>
    <s v="US-2016-136987"/>
    <n v="0"/>
    <n v="2"/>
    <n v="0"/>
    <n v="24.269599999999997"/>
    <n v="0.43613829632717294"/>
  </r>
  <r>
    <x v="373"/>
    <x v="20"/>
    <s v="TEC-PH-10004531"/>
    <x v="2"/>
    <x v="6"/>
    <n v="21.99"/>
    <s v="CA-2016-111164"/>
    <n v="0"/>
    <n v="1"/>
    <n v="0"/>
    <n v="10.555199999999999"/>
    <n v="0.41105220110552465"/>
  </r>
  <r>
    <x v="374"/>
    <x v="22"/>
    <s v="OFF-ST-10000419"/>
    <x v="0"/>
    <x v="1"/>
    <n v="40.74"/>
    <s v="CA-2016-145415"/>
    <n v="1"/>
    <n v="3"/>
    <n v="0"/>
    <n v="0.4073999999999991"/>
    <n v="0.44610841445725197"/>
  </r>
  <r>
    <x v="375"/>
    <x v="4"/>
    <s v="FUR-TA-10003954"/>
    <x v="1"/>
    <x v="13"/>
    <n v="710.83200000000011"/>
    <s v="CA-2016-133452"/>
    <n v="1"/>
    <n v="3"/>
    <n v="0.2"/>
    <n v="-97.739399999999989"/>
    <n v="0.55975208308209756"/>
  </r>
  <r>
    <x v="375"/>
    <x v="0"/>
    <s v="FUR-TA-10000688"/>
    <x v="1"/>
    <x v="13"/>
    <n v="609.9799999999999"/>
    <s v="US-2016-168704"/>
    <n v="1"/>
    <n v="4"/>
    <n v="0.3"/>
    <n v="-113.28200000000004"/>
    <n v="0.55975208308209756"/>
  </r>
  <r>
    <x v="375"/>
    <x v="4"/>
    <s v="TEC-PH-10001494"/>
    <x v="2"/>
    <x v="6"/>
    <n v="479.92"/>
    <s v="CA-2016-106257"/>
    <n v="1"/>
    <n v="2"/>
    <n v="0.2"/>
    <n v="41.993000000000009"/>
    <n v="0.41105220110552465"/>
  </r>
  <r>
    <x v="375"/>
    <x v="4"/>
    <s v="TEC-PH-10003645"/>
    <x v="2"/>
    <x v="6"/>
    <n v="258.57600000000002"/>
    <s v="US-2016-120502"/>
    <n v="1"/>
    <n v="2"/>
    <n v="0.2"/>
    <n v="19.393200000000007"/>
    <n v="0.41105220110552465"/>
  </r>
  <r>
    <x v="375"/>
    <x v="4"/>
    <s v="TEC-AC-10002800"/>
    <x v="2"/>
    <x v="9"/>
    <n v="199.96"/>
    <s v="CA-2016-133452"/>
    <n v="0"/>
    <n v="4"/>
    <n v="0"/>
    <n v="69.98599999999999"/>
    <n v="0.52062335344040378"/>
  </r>
  <r>
    <x v="375"/>
    <x v="4"/>
    <s v="FUR-TA-10002530"/>
    <x v="1"/>
    <x v="13"/>
    <n v="241.56799999999998"/>
    <s v="CA-2016-106257"/>
    <n v="0"/>
    <n v="2"/>
    <n v="0.2"/>
    <n v="-15.098000000000013"/>
    <n v="0.55975208308209756"/>
  </r>
  <r>
    <x v="375"/>
    <x v="0"/>
    <s v="TEC-PH-10001061"/>
    <x v="2"/>
    <x v="6"/>
    <n v="239.976"/>
    <s v="US-2016-168704"/>
    <n v="0"/>
    <n v="3"/>
    <n v="0.2"/>
    <n v="17.998199999999997"/>
    <n v="0.41105220110552465"/>
  </r>
  <r>
    <x v="375"/>
    <x v="0"/>
    <s v="FUR-TA-10002530"/>
    <x v="1"/>
    <x v="13"/>
    <n v="211.37199999999999"/>
    <s v="US-2016-168704"/>
    <n v="0"/>
    <n v="2"/>
    <n v="0.3"/>
    <n v="-45.294000000000011"/>
    <n v="0.55975208308209756"/>
  </r>
  <r>
    <x v="375"/>
    <x v="4"/>
    <s v="OFF-AP-10004980"/>
    <x v="0"/>
    <x v="12"/>
    <n v="75.84"/>
    <s v="US-2016-120502"/>
    <n v="0"/>
    <n v="2"/>
    <n v="0"/>
    <n v="29.577600000000004"/>
    <n v="0.49507917887403441"/>
  </r>
  <r>
    <x v="375"/>
    <x v="12"/>
    <s v="OFF-PA-10002968"/>
    <x v="0"/>
    <x v="0"/>
    <n v="54.816000000000003"/>
    <s v="CA-2016-100216"/>
    <n v="1"/>
    <n v="3"/>
    <n v="0.2"/>
    <n v="17.815199999999997"/>
    <n v="0.43613829632717294"/>
  </r>
  <r>
    <x v="375"/>
    <x v="4"/>
    <s v="FUR-FU-10004973"/>
    <x v="1"/>
    <x v="8"/>
    <n v="37.68"/>
    <s v="US-2016-120502"/>
    <n v="0"/>
    <n v="2"/>
    <n v="0"/>
    <n v="15.825600000000001"/>
    <n v="0.4595170286641902"/>
  </r>
  <r>
    <x v="375"/>
    <x v="12"/>
    <s v="OFF-PA-10000788"/>
    <x v="0"/>
    <x v="0"/>
    <n v="31.104000000000006"/>
    <s v="CA-2016-100216"/>
    <n v="0"/>
    <n v="6"/>
    <n v="0.2"/>
    <n v="10.8864"/>
    <n v="0.43613829632717294"/>
  </r>
  <r>
    <x v="375"/>
    <x v="40"/>
    <s v="OFF-BI-10002071"/>
    <x v="0"/>
    <x v="3"/>
    <n v="17.43"/>
    <s v="CA-2016-120551"/>
    <n v="1"/>
    <n v="3"/>
    <n v="0"/>
    <n v="8.0177999999999994"/>
    <n v="0.46881743173671325"/>
  </r>
  <r>
    <x v="375"/>
    <x v="31"/>
    <s v="OFF-SU-10004498"/>
    <x v="0"/>
    <x v="14"/>
    <n v="12.88"/>
    <s v="CA-2016-149678"/>
    <n v="1"/>
    <n v="1"/>
    <n v="0"/>
    <n v="0.38640000000000008"/>
    <n v="0.53938093436526824"/>
  </r>
  <r>
    <x v="375"/>
    <x v="12"/>
    <s v="OFF-ST-10000344"/>
    <x v="0"/>
    <x v="1"/>
    <n v="10.744"/>
    <s v="CA-2016-133837"/>
    <n v="1"/>
    <n v="1"/>
    <n v="0.2"/>
    <n v="0.80579999999999963"/>
    <n v="0.44610841445725197"/>
  </r>
  <r>
    <x v="376"/>
    <x v="11"/>
    <s v="OFF-AP-10002403"/>
    <x v="0"/>
    <x v="12"/>
    <n v="35.207999999999998"/>
    <s v="CA-2016-116841"/>
    <n v="1"/>
    <n v="1"/>
    <n v="0.2"/>
    <n v="2.6405999999999992"/>
    <n v="0.49507917887403441"/>
  </r>
  <r>
    <x v="377"/>
    <x v="1"/>
    <s v="TEC-CO-10001766"/>
    <x v="2"/>
    <x v="16"/>
    <n v="1439.9680000000001"/>
    <s v="CA-2016-146675"/>
    <n v="1"/>
    <n v="4"/>
    <n v="0.2"/>
    <n v="485.98919999999993"/>
    <n v="0.55185675810753509"/>
  </r>
  <r>
    <x v="377"/>
    <x v="6"/>
    <s v="FUR-FU-10001468"/>
    <x v="1"/>
    <x v="8"/>
    <n v="1196.8599999999999"/>
    <s v="CA-2016-137974"/>
    <n v="1"/>
    <n v="7"/>
    <n v="0"/>
    <n v="119.68599999999989"/>
    <n v="0.4595170286641902"/>
  </r>
  <r>
    <x v="377"/>
    <x v="6"/>
    <s v="TEC-PH-10002033"/>
    <x v="2"/>
    <x v="6"/>
    <n v="569.64"/>
    <s v="CA-2016-137974"/>
    <n v="0"/>
    <n v="2"/>
    <n v="0"/>
    <n v="148.10640000000001"/>
    <n v="0.41105220110552465"/>
  </r>
  <r>
    <x v="377"/>
    <x v="6"/>
    <s v="FUR-BO-10001519"/>
    <x v="1"/>
    <x v="10"/>
    <n v="523.26"/>
    <s v="CA-2016-137974"/>
    <n v="0"/>
    <n v="9"/>
    <n v="0"/>
    <n v="125.58240000000001"/>
    <n v="0.5176847302647779"/>
  </r>
  <r>
    <x v="377"/>
    <x v="1"/>
    <s v="TEC-AC-10004396"/>
    <x v="2"/>
    <x v="9"/>
    <n v="43.56"/>
    <s v="CA-2016-146675"/>
    <n v="0"/>
    <n v="3"/>
    <n v="0.2"/>
    <n v="-4.9004999999999974"/>
    <n v="0.52062335344040378"/>
  </r>
  <r>
    <x v="377"/>
    <x v="20"/>
    <s v="FUR-CH-10003968"/>
    <x v="1"/>
    <x v="5"/>
    <n v="127.76400000000001"/>
    <s v="CA-2016-142734"/>
    <n v="1"/>
    <n v="2"/>
    <n v="0.1"/>
    <n v="2.8392000000000017"/>
    <n v="0.46529189879902266"/>
  </r>
  <r>
    <x v="377"/>
    <x v="10"/>
    <s v="TEC-PH-10002115"/>
    <x v="2"/>
    <x v="6"/>
    <n v="118.78199999999998"/>
    <s v="CA-2016-161263"/>
    <n v="1"/>
    <n v="3"/>
    <n v="0.4"/>
    <n v="-27.715799999999994"/>
    <n v="0.41105220110552465"/>
  </r>
  <r>
    <x v="377"/>
    <x v="10"/>
    <s v="OFF-BI-10004330"/>
    <x v="0"/>
    <x v="3"/>
    <n v="55.470000000000006"/>
    <s v="CA-2016-161263"/>
    <n v="0"/>
    <n v="5"/>
    <n v="0.7"/>
    <n v="-46.224999999999994"/>
    <n v="0.46881743173671325"/>
  </r>
  <r>
    <x v="377"/>
    <x v="10"/>
    <s v="OFF-AP-10002350"/>
    <x v="0"/>
    <x v="12"/>
    <n v="45.216000000000001"/>
    <s v="CA-2016-161263"/>
    <n v="0"/>
    <n v="3"/>
    <n v="0.2"/>
    <n v="4.5215999999999994"/>
    <n v="0.49507917887403441"/>
  </r>
  <r>
    <x v="377"/>
    <x v="2"/>
    <s v="OFF-FA-10001229"/>
    <x v="0"/>
    <x v="7"/>
    <n v="12.576000000000001"/>
    <s v="CA-2016-106215"/>
    <n v="1"/>
    <n v="4"/>
    <n v="0.2"/>
    <n v="4.0871999999999993"/>
    <n v="0.51168203684699509"/>
  </r>
  <r>
    <x v="377"/>
    <x v="10"/>
    <s v="OFF-FA-10004838"/>
    <x v="0"/>
    <x v="7"/>
    <n v="10.416000000000002"/>
    <s v="CA-2016-161263"/>
    <n v="0"/>
    <n v="7"/>
    <n v="0.2"/>
    <n v="-2.2134"/>
    <n v="0.51168203684699509"/>
  </r>
  <r>
    <x v="377"/>
    <x v="6"/>
    <s v="OFF-BI-10001036"/>
    <x v="0"/>
    <x v="3"/>
    <n v="9.14"/>
    <s v="CA-2016-137974"/>
    <n v="0"/>
    <n v="1"/>
    <n v="0"/>
    <n v="4.57"/>
    <n v="0.46881743173671325"/>
  </r>
  <r>
    <x v="377"/>
    <x v="10"/>
    <s v="OFF-AR-10004757"/>
    <x v="0"/>
    <x v="4"/>
    <n v="7.8719999999999999"/>
    <s v="CA-2016-161263"/>
    <n v="0"/>
    <n v="3"/>
    <n v="0.2"/>
    <n v="1.2791999999999994"/>
    <n v="0.45632477063632687"/>
  </r>
  <r>
    <x v="377"/>
    <x v="10"/>
    <s v="OFF-FA-10003059"/>
    <x v="0"/>
    <x v="7"/>
    <n v="1.4480000000000002"/>
    <s v="CA-2016-161263"/>
    <n v="0"/>
    <n v="1"/>
    <n v="0.2"/>
    <n v="0.2352999999999999"/>
    <n v="0.51168203684699509"/>
  </r>
  <r>
    <x v="378"/>
    <x v="4"/>
    <s v="OFF-AP-10002651"/>
    <x v="0"/>
    <x v="12"/>
    <n v="1447.6499999999999"/>
    <s v="CA-2016-155306"/>
    <n v="1"/>
    <n v="5"/>
    <n v="0"/>
    <n v="419.8184999999998"/>
    <n v="0.49507917887403441"/>
  </r>
  <r>
    <x v="378"/>
    <x v="4"/>
    <s v="TEC-PH-10002310"/>
    <x v="2"/>
    <x v="6"/>
    <n v="783.96000000000015"/>
    <s v="CA-2016-155306"/>
    <n v="0"/>
    <n v="5"/>
    <n v="0.2"/>
    <n v="68.59650000000002"/>
    <n v="0.41105220110552465"/>
  </r>
  <r>
    <x v="378"/>
    <x v="4"/>
    <s v="TEC-AC-10003174"/>
    <x v="2"/>
    <x v="9"/>
    <n v="323.37"/>
    <s v="CA-2016-155306"/>
    <n v="0"/>
    <n v="3"/>
    <n v="0"/>
    <n v="129.34800000000001"/>
    <n v="0.52062335344040378"/>
  </r>
  <r>
    <x v="378"/>
    <x v="20"/>
    <s v="TEC-AC-10003198"/>
    <x v="2"/>
    <x v="9"/>
    <n v="99.6"/>
    <s v="CA-2016-148712"/>
    <n v="1"/>
    <n v="1"/>
    <n v="0"/>
    <n v="36.851999999999997"/>
    <n v="0.52062335344040378"/>
  </r>
  <r>
    <x v="378"/>
    <x v="20"/>
    <s v="OFF-BI-10001900"/>
    <x v="0"/>
    <x v="3"/>
    <n v="62.296000000000006"/>
    <s v="CA-2016-148712"/>
    <n v="0"/>
    <n v="13"/>
    <n v="0.2"/>
    <n v="21.024899999999999"/>
    <n v="0.46881743173671325"/>
  </r>
  <r>
    <x v="378"/>
    <x v="4"/>
    <s v="OFF-PA-10001184"/>
    <x v="0"/>
    <x v="0"/>
    <n v="11.96"/>
    <s v="CA-2016-155306"/>
    <n v="0"/>
    <n v="2"/>
    <n v="0"/>
    <n v="5.8604000000000003"/>
    <n v="0.43613829632717294"/>
  </r>
  <r>
    <x v="378"/>
    <x v="20"/>
    <s v="OFF-AR-10000614"/>
    <x v="0"/>
    <x v="4"/>
    <n v="10.709999999999999"/>
    <s v="CA-2016-148712"/>
    <n v="0"/>
    <n v="3"/>
    <n v="0"/>
    <n v="2.7845999999999997"/>
    <n v="0.45632477063632687"/>
  </r>
  <r>
    <x v="378"/>
    <x v="4"/>
    <s v="OFF-AR-10003251"/>
    <x v="0"/>
    <x v="4"/>
    <n v="5.56"/>
    <s v="CA-2016-155306"/>
    <n v="0"/>
    <n v="2"/>
    <n v="0"/>
    <n v="2.2239999999999998"/>
    <n v="0.45632477063632687"/>
  </r>
  <r>
    <x v="379"/>
    <x v="4"/>
    <s v="OFF-ST-10002756"/>
    <x v="0"/>
    <x v="1"/>
    <n v="947.17000000000007"/>
    <s v="CA-2016-142601"/>
    <n v="1"/>
    <n v="7"/>
    <n v="0"/>
    <n v="9.4717000000000837"/>
    <n v="0.44610841445725197"/>
  </r>
  <r>
    <x v="379"/>
    <x v="8"/>
    <s v="TEC-AC-10003116"/>
    <x v="2"/>
    <x v="9"/>
    <n v="106.5"/>
    <s v="CA-2016-102722"/>
    <n v="1"/>
    <n v="6"/>
    <n v="0"/>
    <n v="41.534999999999997"/>
    <n v="0.52062335344040378"/>
  </r>
  <r>
    <x v="379"/>
    <x v="0"/>
    <s v="TEC-AC-10003590"/>
    <x v="2"/>
    <x v="9"/>
    <n v="41.424000000000007"/>
    <s v="US-2016-163433"/>
    <n v="1"/>
    <n v="2"/>
    <n v="0.2"/>
    <n v="8.2847999999999971"/>
    <n v="0.52062335344040378"/>
  </r>
  <r>
    <x v="379"/>
    <x v="0"/>
    <s v="TEC-PH-10003357"/>
    <x v="2"/>
    <x v="6"/>
    <n v="244.768"/>
    <s v="US-2016-163433"/>
    <n v="0"/>
    <n v="4"/>
    <n v="0.2"/>
    <n v="24.476800000000004"/>
    <n v="0.41105220110552465"/>
  </r>
  <r>
    <x v="379"/>
    <x v="4"/>
    <s v="OFF-ST-10000532"/>
    <x v="0"/>
    <x v="1"/>
    <n v="115.44"/>
    <s v="US-2016-113593"/>
    <n v="1"/>
    <n v="3"/>
    <n v="0"/>
    <n v="30.014399999999998"/>
    <n v="0.44610841445725197"/>
  </r>
  <r>
    <x v="379"/>
    <x v="0"/>
    <s v="TEC-PH-10001870"/>
    <x v="2"/>
    <x v="6"/>
    <n v="97.968000000000004"/>
    <s v="US-2016-163433"/>
    <n v="0"/>
    <n v="2"/>
    <n v="0.2"/>
    <n v="6.122999999999994"/>
    <n v="0.41105220110552465"/>
  </r>
  <r>
    <x v="379"/>
    <x v="18"/>
    <s v="FUR-CH-10003061"/>
    <x v="1"/>
    <x v="5"/>
    <n v="89.99"/>
    <s v="CA-2016-115742"/>
    <n v="1"/>
    <n v="1"/>
    <n v="0"/>
    <n v="17.098099999999988"/>
    <n v="0.46529189879902266"/>
  </r>
  <r>
    <x v="379"/>
    <x v="18"/>
    <s v="OFF-LA-10002762"/>
    <x v="0"/>
    <x v="2"/>
    <n v="75.179999999999993"/>
    <s v="CA-2016-115742"/>
    <n v="0"/>
    <n v="6"/>
    <n v="0"/>
    <n v="35.334599999999995"/>
    <n v="0.4647369236065339"/>
  </r>
  <r>
    <x v="379"/>
    <x v="0"/>
    <s v="OFF-AR-10003373"/>
    <x v="0"/>
    <x v="4"/>
    <n v="74.352000000000004"/>
    <s v="US-2016-163433"/>
    <n v="0"/>
    <n v="3"/>
    <n v="0.2"/>
    <n v="6.5057999999999971"/>
    <n v="0.45632477063632687"/>
  </r>
  <r>
    <x v="379"/>
    <x v="4"/>
    <s v="OFF-PA-10000483"/>
    <x v="0"/>
    <x v="0"/>
    <n v="61.96"/>
    <s v="CA-2016-142601"/>
    <n v="0"/>
    <n v="2"/>
    <n v="0"/>
    <n v="27.881999999999998"/>
    <n v="0.43613829632717294"/>
  </r>
  <r>
    <x v="379"/>
    <x v="0"/>
    <s v="FUR-CH-10000225"/>
    <x v="1"/>
    <x v="5"/>
    <n v="56.686"/>
    <s v="US-2016-163433"/>
    <n v="0"/>
    <n v="1"/>
    <n v="0.3"/>
    <n v="-20.245000000000008"/>
    <n v="0.46529189879902266"/>
  </r>
  <r>
    <x v="379"/>
    <x v="18"/>
    <s v="OFF-BI-10004410"/>
    <x v="0"/>
    <x v="3"/>
    <n v="38.22"/>
    <s v="CA-2016-115742"/>
    <n v="0"/>
    <n v="6"/>
    <n v="0"/>
    <n v="17.9634"/>
    <n v="0.46881743173671325"/>
  </r>
  <r>
    <x v="379"/>
    <x v="20"/>
    <s v="OFF-LA-10004093"/>
    <x v="0"/>
    <x v="2"/>
    <n v="21.93"/>
    <s v="US-2016-134271"/>
    <n v="1"/>
    <n v="3"/>
    <n v="0"/>
    <n v="10.307099999999998"/>
    <n v="0.4647369236065339"/>
  </r>
  <r>
    <x v="379"/>
    <x v="0"/>
    <s v="OFF-PA-10003936"/>
    <x v="0"/>
    <x v="0"/>
    <n v="15.552000000000003"/>
    <s v="US-2016-163433"/>
    <n v="0"/>
    <n v="3"/>
    <n v="0.2"/>
    <n v="5.4432"/>
    <n v="0.43613829632717294"/>
  </r>
  <r>
    <x v="379"/>
    <x v="0"/>
    <s v="OFF-AR-10003481"/>
    <x v="0"/>
    <x v="4"/>
    <n v="7.8719999999999999"/>
    <s v="US-2016-163433"/>
    <n v="0"/>
    <n v="3"/>
    <n v="0.2"/>
    <n v="0.88559999999999883"/>
    <n v="0.45632477063632687"/>
  </r>
  <r>
    <x v="379"/>
    <x v="18"/>
    <s v="FUR-FU-10001706"/>
    <x v="1"/>
    <x v="8"/>
    <n v="6.16"/>
    <s v="CA-2016-115742"/>
    <n v="0"/>
    <n v="2"/>
    <n v="0"/>
    <n v="2.9567999999999999"/>
    <n v="0.4595170286641902"/>
  </r>
  <r>
    <x v="379"/>
    <x v="0"/>
    <s v="OFF-BI-10003676"/>
    <x v="0"/>
    <x v="3"/>
    <n v="4.3119999999999985"/>
    <s v="US-2016-163433"/>
    <n v="0"/>
    <n v="2"/>
    <n v="0.8"/>
    <n v="-6.8992000000000022"/>
    <n v="0.46881743173671325"/>
  </r>
  <r>
    <x v="379"/>
    <x v="0"/>
    <s v="OFF-BI-10000320"/>
    <x v="0"/>
    <x v="3"/>
    <n v="1.4759999999999998"/>
    <s v="US-2016-163433"/>
    <n v="0"/>
    <n v="1"/>
    <n v="0.8"/>
    <n v="-2.2877999999999998"/>
    <n v="0.46881743173671325"/>
  </r>
  <r>
    <x v="380"/>
    <x v="0"/>
    <s v="OFF-BI-10003925"/>
    <x v="0"/>
    <x v="3"/>
    <n v="310.39199999999994"/>
    <s v="US-2016-155369"/>
    <n v="1"/>
    <n v="4"/>
    <n v="0.8"/>
    <n v="-512.14680000000021"/>
    <n v="0.46881743173671325"/>
  </r>
  <r>
    <x v="380"/>
    <x v="0"/>
    <s v="OFF-AP-10002578"/>
    <x v="0"/>
    <x v="12"/>
    <n v="19.567999999999998"/>
    <s v="US-2016-155369"/>
    <n v="0"/>
    <n v="2"/>
    <n v="0.8"/>
    <n v="-52.833600000000004"/>
    <n v="0.49507917887403441"/>
  </r>
  <r>
    <x v="381"/>
    <x v="5"/>
    <s v="FUR-FU-10002937"/>
    <x v="1"/>
    <x v="8"/>
    <n v="595.38"/>
    <s v="CA-2016-149342"/>
    <n v="1"/>
    <n v="6"/>
    <n v="0"/>
    <n v="297.69"/>
    <n v="0.4595170286641902"/>
  </r>
  <r>
    <x v="381"/>
    <x v="5"/>
    <s v="TEC-PH-10001557"/>
    <x v="2"/>
    <x v="6"/>
    <n v="287.96999999999997"/>
    <s v="CA-2016-149342"/>
    <n v="0"/>
    <n v="3"/>
    <n v="0"/>
    <n v="77.751899999999992"/>
    <n v="0.41105220110552465"/>
  </r>
  <r>
    <x v="381"/>
    <x v="14"/>
    <s v="OFF-EN-10003296"/>
    <x v="0"/>
    <x v="11"/>
    <n v="180.96"/>
    <s v="CA-2016-109169"/>
    <n v="1"/>
    <n v="2"/>
    <n v="0"/>
    <n v="81.432000000000002"/>
    <n v="0.44424167803735209"/>
  </r>
  <r>
    <x v="381"/>
    <x v="0"/>
    <s v="OFF-PA-10002377"/>
    <x v="0"/>
    <x v="0"/>
    <n v="117.456"/>
    <s v="CA-2016-142433"/>
    <n v="1"/>
    <n v="3"/>
    <n v="0.2"/>
    <n v="44.045999999999992"/>
    <n v="0.43613829632717294"/>
  </r>
  <r>
    <x v="381"/>
    <x v="5"/>
    <s v="OFF-PA-10001166"/>
    <x v="0"/>
    <x v="0"/>
    <n v="12.96"/>
    <s v="CA-2016-149342"/>
    <n v="0"/>
    <n v="2"/>
    <n v="0"/>
    <n v="6.2208000000000006"/>
    <n v="0.43613829632717294"/>
  </r>
  <r>
    <x v="382"/>
    <x v="3"/>
    <s v="TEC-PH-10002103"/>
    <x v="2"/>
    <x v="6"/>
    <n v="469.95"/>
    <s v="CA-2016-107678"/>
    <n v="1"/>
    <n v="5"/>
    <n v="0"/>
    <n v="131.58600000000001"/>
    <n v="0.41105220110552465"/>
  </r>
  <r>
    <x v="382"/>
    <x v="3"/>
    <s v="FUR-FU-10003394"/>
    <x v="1"/>
    <x v="8"/>
    <n v="209.88"/>
    <s v="CA-2016-107678"/>
    <n v="0"/>
    <n v="3"/>
    <n v="0"/>
    <n v="35.679599999999979"/>
    <n v="0.4595170286641902"/>
  </r>
  <r>
    <x v="382"/>
    <x v="3"/>
    <s v="FUR-CH-10001891"/>
    <x v="1"/>
    <x v="5"/>
    <n v="191.96"/>
    <s v="CA-2016-107678"/>
    <n v="0"/>
    <n v="2"/>
    <n v="0"/>
    <n v="51.829200000000014"/>
    <n v="0.46529189879902266"/>
  </r>
  <r>
    <x v="382"/>
    <x v="3"/>
    <s v="OFF-BI-10002215"/>
    <x v="0"/>
    <x v="3"/>
    <n v="21.299999999999997"/>
    <s v="CA-2016-107678"/>
    <n v="0"/>
    <n v="3"/>
    <n v="0"/>
    <n v="9.7979999999999983"/>
    <n v="0.46881743173671325"/>
  </r>
  <r>
    <x v="383"/>
    <x v="4"/>
    <s v="TEC-PH-10002923"/>
    <x v="2"/>
    <x v="6"/>
    <n v="88.77600000000001"/>
    <s v="CA-2016-151253"/>
    <n v="1"/>
    <n v="3"/>
    <n v="0.2"/>
    <n v="7.7679000000000009"/>
    <n v="0.41105220110552465"/>
  </r>
  <r>
    <x v="383"/>
    <x v="4"/>
    <s v="OFF-AR-10004691"/>
    <x v="0"/>
    <x v="4"/>
    <n v="64.14"/>
    <s v="CA-2016-151253"/>
    <n v="0"/>
    <n v="3"/>
    <n v="0"/>
    <n v="16.676400000000001"/>
    <n v="0.45632477063632687"/>
  </r>
  <r>
    <x v="384"/>
    <x v="20"/>
    <s v="OFF-AR-10001044"/>
    <x v="0"/>
    <x v="4"/>
    <n v="25.99"/>
    <s v="CA-2016-118227"/>
    <n v="1"/>
    <n v="1"/>
    <n v="0"/>
    <n v="7.5370999999999988"/>
    <n v="0.45632477063632687"/>
  </r>
  <r>
    <x v="385"/>
    <x v="21"/>
    <s v="OFF-AP-10001205"/>
    <x v="0"/>
    <x v="12"/>
    <n v="272.39999999999998"/>
    <s v="CA-2016-153878"/>
    <n v="1"/>
    <n v="5"/>
    <n v="0"/>
    <n v="76.27200000000002"/>
    <n v="0.49507917887403441"/>
  </r>
  <r>
    <x v="385"/>
    <x v="1"/>
    <s v="OFF-ST-10002574"/>
    <x v="0"/>
    <x v="1"/>
    <n v="221.024"/>
    <s v="CA-2016-130365"/>
    <n v="1"/>
    <n v="2"/>
    <n v="0.2"/>
    <n v="-55.256"/>
    <n v="0.44610841445725197"/>
  </r>
  <r>
    <x v="385"/>
    <x v="20"/>
    <s v="OFF-AP-10002311"/>
    <x v="0"/>
    <x v="12"/>
    <n v="206.43"/>
    <s v="CA-2016-112557"/>
    <n v="1"/>
    <n v="3"/>
    <n v="0"/>
    <n v="90.829200000000014"/>
    <n v="0.49507917887403441"/>
  </r>
  <r>
    <x v="385"/>
    <x v="1"/>
    <s v="FUR-CH-10003535"/>
    <x v="1"/>
    <x v="5"/>
    <n v="128.05799999999999"/>
    <s v="CA-2016-130365"/>
    <n v="0"/>
    <n v="3"/>
    <n v="0.3"/>
    <n v="-23.782199999999996"/>
    <n v="0.46529189879902266"/>
  </r>
  <r>
    <x v="385"/>
    <x v="21"/>
    <s v="OFF-AR-10000658"/>
    <x v="0"/>
    <x v="4"/>
    <n v="57.75"/>
    <s v="CA-2016-153878"/>
    <n v="0"/>
    <n v="5"/>
    <n v="0"/>
    <n v="16.170000000000002"/>
    <n v="0.45632477063632687"/>
  </r>
  <r>
    <x v="385"/>
    <x v="4"/>
    <s v="OFF-EN-10003862"/>
    <x v="0"/>
    <x v="11"/>
    <n v="21.34"/>
    <s v="CA-2016-115420"/>
    <n v="1"/>
    <n v="2"/>
    <n v="0"/>
    <n v="9.8163999999999998"/>
    <n v="0.44424167803735209"/>
  </r>
  <r>
    <x v="385"/>
    <x v="4"/>
    <s v="OFF-BI-10002071"/>
    <x v="0"/>
    <x v="3"/>
    <n v="13.943999999999999"/>
    <s v="CA-2016-143602"/>
    <n v="1"/>
    <n v="3"/>
    <n v="0.2"/>
    <n v="4.5317999999999996"/>
    <n v="0.46881743173671325"/>
  </r>
  <r>
    <x v="386"/>
    <x v="15"/>
    <s v="FUR-CH-10000513"/>
    <x v="1"/>
    <x v="5"/>
    <n v="831.93600000000015"/>
    <s v="US-2016-134026"/>
    <n v="1"/>
    <n v="8"/>
    <n v="0.2"/>
    <n v="-114.39120000000003"/>
    <n v="0.46529189879902266"/>
  </r>
  <r>
    <x v="386"/>
    <x v="0"/>
    <s v="FUR-CH-10004086"/>
    <x v="1"/>
    <x v="5"/>
    <n v="408.42200000000003"/>
    <s v="US-2016-114839"/>
    <n v="1"/>
    <n v="2"/>
    <n v="0.3"/>
    <n v="-5.8346000000000231"/>
    <n v="0.46529189879902266"/>
  </r>
  <r>
    <x v="386"/>
    <x v="4"/>
    <s v="TEC-PH-10003174"/>
    <x v="2"/>
    <x v="6"/>
    <n v="311.97600000000006"/>
    <s v="CA-2016-137302"/>
    <n v="1"/>
    <n v="3"/>
    <n v="0.2"/>
    <n v="38.996999999999986"/>
    <n v="0.41105220110552465"/>
  </r>
  <r>
    <x v="386"/>
    <x v="16"/>
    <s v="FUR-TA-10000577"/>
    <x v="1"/>
    <x v="13"/>
    <n v="191.5155"/>
    <s v="CA-2016-122266"/>
    <n v="1"/>
    <n v="1"/>
    <n v="0.45"/>
    <n v="-76.606200000000001"/>
    <n v="0.55975208308209756"/>
  </r>
  <r>
    <x v="386"/>
    <x v="15"/>
    <s v="FUR-FU-10003708"/>
    <x v="1"/>
    <x v="8"/>
    <n v="97.04"/>
    <s v="US-2016-134026"/>
    <n v="0"/>
    <n v="2"/>
    <n v="0.2"/>
    <n v="1.2129999999999974"/>
    <n v="0.4595170286641902"/>
  </r>
  <r>
    <x v="386"/>
    <x v="15"/>
    <s v="OFF-ST-10004123"/>
    <x v="0"/>
    <x v="1"/>
    <n v="72.784000000000006"/>
    <s v="US-2016-134026"/>
    <n v="0"/>
    <n v="1"/>
    <n v="0.2"/>
    <n v="-18.196000000000002"/>
    <n v="0.44610841445725197"/>
  </r>
  <r>
    <x v="386"/>
    <x v="4"/>
    <s v="FUR-CH-10002017"/>
    <x v="1"/>
    <x v="5"/>
    <n v="63.936000000000007"/>
    <s v="CA-2016-137302"/>
    <n v="0"/>
    <n v="3"/>
    <n v="0.2"/>
    <n v="6.3935999999999957"/>
    <n v="0.46529189879902266"/>
  </r>
  <r>
    <x v="386"/>
    <x v="4"/>
    <s v="OFF-AR-10000588"/>
    <x v="0"/>
    <x v="4"/>
    <n v="59.519999999999996"/>
    <s v="CA-2016-137302"/>
    <n v="0"/>
    <n v="3"/>
    <n v="0"/>
    <n v="15.475200000000001"/>
    <n v="0.45632477063632687"/>
  </r>
  <r>
    <x v="386"/>
    <x v="4"/>
    <s v="OFF-BI-10001524"/>
    <x v="0"/>
    <x v="3"/>
    <n v="50.352000000000004"/>
    <s v="CA-2016-137302"/>
    <n v="0"/>
    <n v="3"/>
    <n v="0.2"/>
    <n v="17.623199999999997"/>
    <n v="0.46881743173671325"/>
  </r>
  <r>
    <x v="386"/>
    <x v="16"/>
    <s v="OFF-AR-10004757"/>
    <x v="0"/>
    <x v="4"/>
    <n v="2.6240000000000001"/>
    <s v="CA-2016-122266"/>
    <n v="0"/>
    <n v="1"/>
    <n v="0.2"/>
    <n v="0.42639999999999978"/>
    <n v="0.45632477063632687"/>
  </r>
  <r>
    <x v="387"/>
    <x v="44"/>
    <s v="TEC-MA-10004212"/>
    <x v="2"/>
    <x v="15"/>
    <n v="1379.92"/>
    <s v="CA-2016-124450"/>
    <n v="1"/>
    <n v="8"/>
    <n v="0"/>
    <n v="648.56240000000003"/>
    <n v="0.5183572270896134"/>
  </r>
  <r>
    <x v="387"/>
    <x v="44"/>
    <s v="FUR-CH-10000309"/>
    <x v="1"/>
    <x v="5"/>
    <n v="1267.53"/>
    <s v="CA-2016-124450"/>
    <n v="0"/>
    <n v="3"/>
    <n v="0"/>
    <n v="316.88249999999999"/>
    <n v="0.46529189879902266"/>
  </r>
  <r>
    <x v="387"/>
    <x v="26"/>
    <s v="OFF-AP-10003971"/>
    <x v="0"/>
    <x v="12"/>
    <n v="43.560000000000009"/>
    <s v="CA-2016-151841"/>
    <n v="1"/>
    <n v="5"/>
    <n v="0.2"/>
    <n v="3.2669999999999995"/>
    <n v="0.49507917887403441"/>
  </r>
  <r>
    <x v="387"/>
    <x v="44"/>
    <s v="OFF-AR-10001166"/>
    <x v="0"/>
    <x v="4"/>
    <n v="22.740000000000002"/>
    <s v="CA-2016-124450"/>
    <n v="0"/>
    <n v="3"/>
    <n v="0"/>
    <n v="8.8686000000000007"/>
    <n v="0.45632477063632687"/>
  </r>
  <r>
    <x v="387"/>
    <x v="26"/>
    <s v="OFF-SU-10001574"/>
    <x v="0"/>
    <x v="14"/>
    <n v="5.84"/>
    <s v="CA-2016-151841"/>
    <n v="0"/>
    <n v="2"/>
    <n v="0.2"/>
    <n v="0.72999999999999954"/>
    <n v="0.53938093436526824"/>
  </r>
  <r>
    <x v="388"/>
    <x v="14"/>
    <s v="OFF-BI-10003527"/>
    <x v="0"/>
    <x v="3"/>
    <n v="3812.9700000000003"/>
    <s v="CA-2016-120782"/>
    <n v="1"/>
    <n v="3"/>
    <n v="0"/>
    <n v="1906.4850000000001"/>
    <n v="0.46881743173671325"/>
  </r>
  <r>
    <x v="388"/>
    <x v="14"/>
    <s v="OFF-AP-10003779"/>
    <x v="0"/>
    <x v="12"/>
    <n v="186.732"/>
    <s v="CA-2016-120782"/>
    <n v="0"/>
    <n v="1"/>
    <n v="0.1"/>
    <n v="41.495999999999967"/>
    <n v="0.49507917887403441"/>
  </r>
  <r>
    <x v="388"/>
    <x v="0"/>
    <s v="OFF-ST-10003327"/>
    <x v="0"/>
    <x v="1"/>
    <n v="23.832000000000001"/>
    <s v="CA-2016-130792"/>
    <n v="1"/>
    <n v="3"/>
    <n v="0.2"/>
    <n v="2.6810999999999954"/>
    <n v="0.44610841445725197"/>
  </r>
  <r>
    <x v="388"/>
    <x v="0"/>
    <s v="OFF-BI-10000309"/>
    <x v="0"/>
    <x v="3"/>
    <n v="12.175999999999998"/>
    <s v="CA-2016-130792"/>
    <n v="0"/>
    <n v="4"/>
    <n v="0.8"/>
    <n v="-18.872800000000009"/>
    <n v="0.46881743173671325"/>
  </r>
  <r>
    <x v="388"/>
    <x v="0"/>
    <s v="OFF-AP-10000696"/>
    <x v="0"/>
    <x v="12"/>
    <n v="8.6519999999999975"/>
    <s v="CA-2016-130792"/>
    <n v="0"/>
    <n v="3"/>
    <n v="0.8"/>
    <n v="-20.332200000000007"/>
    <n v="0.49507917887403441"/>
  </r>
  <r>
    <x v="389"/>
    <x v="2"/>
    <s v="OFF-PA-10001526"/>
    <x v="0"/>
    <x v="0"/>
    <n v="7.9680000000000009"/>
    <s v="CA-2016-157434"/>
    <n v="1"/>
    <n v="2"/>
    <n v="0.2"/>
    <n v="2.8884000000000007"/>
    <n v="0.43613829632717294"/>
  </r>
  <r>
    <x v="390"/>
    <x v="10"/>
    <s v="TEC-PH-10001530"/>
    <x v="2"/>
    <x v="6"/>
    <n v="1022.97"/>
    <s v="CA-2016-135174"/>
    <n v="1"/>
    <n v="5"/>
    <n v="0.4"/>
    <n v="-255.74250000000001"/>
    <n v="0.41105220110552465"/>
  </r>
  <r>
    <x v="390"/>
    <x v="1"/>
    <s v="FUR-CH-10001146"/>
    <x v="1"/>
    <x v="5"/>
    <n v="213.11499999999998"/>
    <s v="US-2016-164175"/>
    <n v="1"/>
    <n v="5"/>
    <n v="0.3"/>
    <n v="-15.222500000000011"/>
    <n v="0.46529189879902266"/>
  </r>
  <r>
    <x v="390"/>
    <x v="32"/>
    <s v="TEC-PH-10001300"/>
    <x v="2"/>
    <x v="6"/>
    <n v="209.5"/>
    <s v="US-2016-115238"/>
    <n v="1"/>
    <n v="10"/>
    <n v="0"/>
    <n v="58.66"/>
    <n v="0.41105220110552465"/>
  </r>
  <r>
    <x v="390"/>
    <x v="4"/>
    <s v="OFF-AR-10000658"/>
    <x v="0"/>
    <x v="4"/>
    <n v="34.650000000000006"/>
    <s v="CA-2016-103716"/>
    <n v="1"/>
    <n v="3"/>
    <n v="0"/>
    <n v="9.702"/>
    <n v="0.45632477063632687"/>
  </r>
  <r>
    <x v="390"/>
    <x v="32"/>
    <s v="FUR-FU-10002960"/>
    <x v="1"/>
    <x v="8"/>
    <n v="31.400000000000002"/>
    <s v="US-2016-115238"/>
    <n v="0"/>
    <n v="5"/>
    <n v="0"/>
    <n v="13.188000000000002"/>
    <n v="0.4595170286641902"/>
  </r>
  <r>
    <x v="390"/>
    <x v="32"/>
    <s v="FUR-FU-10001025"/>
    <x v="1"/>
    <x v="8"/>
    <n v="24.3"/>
    <s v="US-2016-115238"/>
    <n v="0"/>
    <n v="5"/>
    <n v="0"/>
    <n v="10.449000000000002"/>
    <n v="0.4595170286641902"/>
  </r>
  <r>
    <x v="390"/>
    <x v="4"/>
    <s v="TEC-PH-10000347"/>
    <x v="2"/>
    <x v="6"/>
    <n v="19.8"/>
    <s v="CA-2016-103716"/>
    <n v="0"/>
    <n v="5"/>
    <n v="0.2"/>
    <n v="1.7324999999999999"/>
    <n v="0.41105220110552465"/>
  </r>
  <r>
    <x v="390"/>
    <x v="32"/>
    <s v="FUR-FU-10002445"/>
    <x v="1"/>
    <x v="8"/>
    <n v="9.48"/>
    <s v="US-2016-115238"/>
    <n v="0"/>
    <n v="1"/>
    <n v="0"/>
    <n v="3.7920000000000007"/>
    <n v="0.4595170286641902"/>
  </r>
  <r>
    <x v="390"/>
    <x v="32"/>
    <s v="OFF-PA-10002689"/>
    <x v="0"/>
    <x v="0"/>
    <n v="6.48"/>
    <s v="US-2016-115238"/>
    <n v="0"/>
    <n v="1"/>
    <n v="0"/>
    <n v="3.1104000000000003"/>
    <n v="0.43613829632717294"/>
  </r>
  <r>
    <x v="391"/>
    <x v="16"/>
    <s v="OFF-AR-10004022"/>
    <x v="0"/>
    <x v="4"/>
    <n v="172.70400000000001"/>
    <s v="CA-2016-161998"/>
    <n v="1"/>
    <n v="6"/>
    <n v="0.2"/>
    <n v="10.793999999999983"/>
    <n v="0.45632477063632687"/>
  </r>
  <r>
    <x v="391"/>
    <x v="4"/>
    <s v="TEC-PH-10004348"/>
    <x v="2"/>
    <x v="6"/>
    <n v="88.751999999999995"/>
    <s v="CA-2016-145821"/>
    <n v="1"/>
    <n v="3"/>
    <n v="0.2"/>
    <n v="11.093999999999998"/>
    <n v="0.41105220110552465"/>
  </r>
  <r>
    <x v="391"/>
    <x v="16"/>
    <s v="FUR-FU-10001095"/>
    <x v="1"/>
    <x v="8"/>
    <n v="63.552000000000007"/>
    <s v="CA-2016-161998"/>
    <n v="0"/>
    <n v="3"/>
    <n v="0.2"/>
    <n v="14.299199999999999"/>
    <n v="0.4595170286641902"/>
  </r>
  <r>
    <x v="391"/>
    <x v="16"/>
    <s v="OFF-SU-10004261"/>
    <x v="0"/>
    <x v="14"/>
    <n v="41.375999999999998"/>
    <s v="CA-2016-161998"/>
    <n v="0"/>
    <n v="3"/>
    <n v="0.2"/>
    <n v="4.6547999999999927"/>
    <n v="0.53938093436526824"/>
  </r>
  <r>
    <x v="391"/>
    <x v="4"/>
    <s v="OFF-ST-10000876"/>
    <x v="0"/>
    <x v="1"/>
    <n v="37.32"/>
    <s v="CA-2016-104486"/>
    <n v="1"/>
    <n v="3"/>
    <n v="0"/>
    <n v="10.4496"/>
    <n v="0.44610841445725197"/>
  </r>
  <r>
    <x v="391"/>
    <x v="4"/>
    <s v="OFF-SU-10002573"/>
    <x v="0"/>
    <x v="14"/>
    <n v="35.06"/>
    <s v="CA-2016-104486"/>
    <n v="0"/>
    <n v="2"/>
    <n v="0"/>
    <n v="10.517999999999997"/>
    <n v="0.53938093436526824"/>
  </r>
  <r>
    <x v="391"/>
    <x v="4"/>
    <s v="OFF-BI-10000309"/>
    <x v="0"/>
    <x v="3"/>
    <n v="12.176000000000002"/>
    <s v="CA-2016-104486"/>
    <n v="0"/>
    <n v="1"/>
    <n v="0.2"/>
    <n v="4.4137999999999993"/>
    <n v="0.46881743173671325"/>
  </r>
  <r>
    <x v="392"/>
    <x v="0"/>
    <s v="TEC-PH-10001750"/>
    <x v="2"/>
    <x v="6"/>
    <n v="158.376"/>
    <s v="CA-2016-116687"/>
    <n v="1"/>
    <n v="3"/>
    <n v="0.2"/>
    <n v="13.857900000000008"/>
    <n v="0.41105220110552465"/>
  </r>
  <r>
    <x v="392"/>
    <x v="0"/>
    <s v="OFF-LA-10000443"/>
    <x v="0"/>
    <x v="2"/>
    <n v="8.8559999999999999"/>
    <s v="CA-2016-116687"/>
    <n v="0"/>
    <n v="3"/>
    <n v="0.2"/>
    <n v="2.9888999999999997"/>
    <n v="0.4647369236065339"/>
  </r>
  <r>
    <x v="393"/>
    <x v="2"/>
    <s v="FUR-CH-10002965"/>
    <x v="1"/>
    <x v="5"/>
    <n v="844.11599999999987"/>
    <s v="CA-2016-112130"/>
    <n v="1"/>
    <n v="6"/>
    <n v="0.3"/>
    <n v="-36.176400000000001"/>
    <n v="0.46529189879902266"/>
  </r>
  <r>
    <x v="393"/>
    <x v="4"/>
    <s v="FUR-FU-10002298"/>
    <x v="1"/>
    <x v="8"/>
    <n v="665.88"/>
    <s v="CA-2016-107937"/>
    <n v="1"/>
    <n v="6"/>
    <n v="0"/>
    <n v="106.54079999999999"/>
    <n v="0.4595170286641902"/>
  </r>
  <r>
    <x v="393"/>
    <x v="4"/>
    <s v="TEC-AC-10000844"/>
    <x v="2"/>
    <x v="9"/>
    <n v="339.96"/>
    <s v="CA-2016-150770"/>
    <n v="1"/>
    <n v="4"/>
    <n v="0"/>
    <n v="122.38559999999998"/>
    <n v="0.52062335344040378"/>
  </r>
  <r>
    <x v="393"/>
    <x v="2"/>
    <s v="TEC-AC-10001542"/>
    <x v="2"/>
    <x v="9"/>
    <n v="27.552000000000003"/>
    <s v="CA-2016-112130"/>
    <n v="0"/>
    <n v="3"/>
    <n v="0.2"/>
    <n v="-0.3444000000000047"/>
    <n v="0.52062335344040378"/>
  </r>
  <r>
    <x v="393"/>
    <x v="2"/>
    <s v="OFF-ST-10000563"/>
    <x v="0"/>
    <x v="1"/>
    <n v="76.75200000000001"/>
    <s v="CA-2016-112130"/>
    <n v="0"/>
    <n v="3"/>
    <n v="0.2"/>
    <n v="-9.5940000000000012"/>
    <n v="0.44610841445725197"/>
  </r>
  <r>
    <x v="393"/>
    <x v="4"/>
    <s v="OFF-BI-10002026"/>
    <x v="0"/>
    <x v="3"/>
    <n v="62.496000000000009"/>
    <s v="CA-2016-150770"/>
    <n v="0"/>
    <n v="2"/>
    <n v="0.2"/>
    <n v="21.873599999999996"/>
    <n v="0.46881743173671325"/>
  </r>
  <r>
    <x v="393"/>
    <x v="2"/>
    <s v="OFF-AR-10001468"/>
    <x v="0"/>
    <x v="4"/>
    <n v="59.903999999999996"/>
    <s v="CA-2016-112130"/>
    <n v="0"/>
    <n v="2"/>
    <n v="0.2"/>
    <n v="14.227200000000003"/>
    <n v="0.45632477063632687"/>
  </r>
  <r>
    <x v="393"/>
    <x v="4"/>
    <s v="OFF-BI-10001575"/>
    <x v="0"/>
    <x v="3"/>
    <n v="49.568000000000005"/>
    <s v="CA-2016-150770"/>
    <n v="0"/>
    <n v="2"/>
    <n v="0.2"/>
    <n v="17.348799999999997"/>
    <n v="0.46881743173671325"/>
  </r>
  <r>
    <x v="393"/>
    <x v="2"/>
    <s v="OFF-AP-10003266"/>
    <x v="0"/>
    <x v="12"/>
    <n v="23.696000000000002"/>
    <s v="CA-2016-112130"/>
    <n v="0"/>
    <n v="2"/>
    <n v="0.2"/>
    <n v="6.5164"/>
    <n v="0.49507917887403441"/>
  </r>
  <r>
    <x v="393"/>
    <x v="2"/>
    <s v="OFF-AP-10003622"/>
    <x v="0"/>
    <x v="12"/>
    <n v="18.2"/>
    <s v="CA-2016-112130"/>
    <n v="0"/>
    <n v="7"/>
    <n v="0.2"/>
    <n v="2.0474999999999994"/>
    <n v="0.49507917887403441"/>
  </r>
  <r>
    <x v="393"/>
    <x v="4"/>
    <s v="OFF-BI-10004654"/>
    <x v="0"/>
    <x v="3"/>
    <n v="13.847999999999999"/>
    <s v="CA-2016-160864"/>
    <n v="1"/>
    <n v="3"/>
    <n v="0.2"/>
    <n v="5.1929999999999996"/>
    <n v="0.46881743173671325"/>
  </r>
  <r>
    <x v="393"/>
    <x v="4"/>
    <s v="OFF-AR-10001246"/>
    <x v="0"/>
    <x v="4"/>
    <n v="8.82"/>
    <s v="CA-2016-150770"/>
    <n v="0"/>
    <n v="3"/>
    <n v="0"/>
    <n v="2.5577999999999994"/>
    <n v="0.45632477063632687"/>
  </r>
  <r>
    <x v="393"/>
    <x v="2"/>
    <s v="OFF-PA-10002230"/>
    <x v="0"/>
    <x v="0"/>
    <n v="7.9680000000000009"/>
    <s v="CA-2016-112130"/>
    <n v="0"/>
    <n v="2"/>
    <n v="0.2"/>
    <n v="2.8884000000000007"/>
    <n v="0.43613829632717294"/>
  </r>
  <r>
    <x v="394"/>
    <x v="0"/>
    <s v="TEC-PH-10002922"/>
    <x v="2"/>
    <x v="6"/>
    <n v="946.34400000000005"/>
    <s v="CA-2016-110548"/>
    <n v="1"/>
    <n v="7"/>
    <n v="0.2"/>
    <n v="118.29299999999989"/>
    <n v="0.41105220110552465"/>
  </r>
  <r>
    <x v="394"/>
    <x v="18"/>
    <s v="OFF-AR-10001897"/>
    <x v="0"/>
    <x v="4"/>
    <n v="125.92999999999999"/>
    <s v="CA-2016-146290"/>
    <n v="1"/>
    <n v="7"/>
    <n v="0"/>
    <n v="35.260400000000004"/>
    <n v="0.45632477063632687"/>
  </r>
  <r>
    <x v="394"/>
    <x v="20"/>
    <s v="FUR-FU-10002671"/>
    <x v="1"/>
    <x v="8"/>
    <n v="26.8"/>
    <s v="CA-2016-144253"/>
    <n v="1"/>
    <n v="2"/>
    <n v="0"/>
    <n v="12.863999999999999"/>
    <n v="0.4595170286641902"/>
  </r>
  <r>
    <x v="394"/>
    <x v="1"/>
    <s v="FUR-FU-10001940"/>
    <x v="1"/>
    <x v="8"/>
    <n v="22.288"/>
    <s v="CA-2016-129700"/>
    <n v="1"/>
    <n v="7"/>
    <n v="0.6"/>
    <n v="-8.9151999999999987"/>
    <n v="0.4595170286641902"/>
  </r>
  <r>
    <x v="395"/>
    <x v="0"/>
    <s v="FUR-TA-10001095"/>
    <x v="1"/>
    <x v="13"/>
    <n v="244.00599999999997"/>
    <s v="CA-2016-137512"/>
    <n v="1"/>
    <n v="2"/>
    <n v="0.3"/>
    <n v="-31.372200000000007"/>
    <n v="0.55975208308209756"/>
  </r>
  <r>
    <x v="395"/>
    <x v="3"/>
    <s v="OFF-PA-10001952"/>
    <x v="0"/>
    <x v="0"/>
    <n v="45.68"/>
    <s v="CA-2016-147879"/>
    <n v="1"/>
    <n v="2"/>
    <n v="0"/>
    <n v="21.012799999999999"/>
    <n v="0.43613829632717294"/>
  </r>
  <r>
    <x v="395"/>
    <x v="0"/>
    <s v="OFF-PA-10000213"/>
    <x v="0"/>
    <x v="0"/>
    <n v="15.936000000000002"/>
    <s v="CA-2016-137512"/>
    <n v="0"/>
    <n v="4"/>
    <n v="0.2"/>
    <n v="5.378400000000001"/>
    <n v="0.43613829632717294"/>
  </r>
  <r>
    <x v="396"/>
    <x v="20"/>
    <s v="TEC-CO-10004115"/>
    <x v="2"/>
    <x v="16"/>
    <n v="2799.944"/>
    <s v="US-2016-160857"/>
    <n v="1"/>
    <n v="7"/>
    <n v="0.2"/>
    <n v="1014.9797"/>
    <n v="0.55185675810753509"/>
  </r>
  <r>
    <x v="396"/>
    <x v="28"/>
    <s v="TEC-PH-10000441"/>
    <x v="2"/>
    <x v="6"/>
    <n v="377.96999999999997"/>
    <s v="CA-2016-136798"/>
    <n v="1"/>
    <n v="3"/>
    <n v="0"/>
    <n v="105.83160000000002"/>
    <n v="0.41105220110552465"/>
  </r>
  <r>
    <x v="396"/>
    <x v="20"/>
    <s v="OFF-SU-10000157"/>
    <x v="0"/>
    <x v="14"/>
    <n v="357.93"/>
    <s v="US-2016-160857"/>
    <n v="0"/>
    <n v="3"/>
    <n v="0"/>
    <n v="7.158600000000007"/>
    <n v="0.53938093436526824"/>
  </r>
  <r>
    <x v="396"/>
    <x v="20"/>
    <s v="FUR-CH-10002647"/>
    <x v="1"/>
    <x v="5"/>
    <n v="127.76400000000001"/>
    <s v="US-2016-160857"/>
    <n v="0"/>
    <n v="2"/>
    <n v="0.1"/>
    <n v="21.294000000000008"/>
    <n v="0.46529189879902266"/>
  </r>
  <r>
    <x v="396"/>
    <x v="28"/>
    <s v="FUR-FU-10000723"/>
    <x v="1"/>
    <x v="8"/>
    <n v="123.96000000000001"/>
    <s v="CA-2016-136798"/>
    <n v="0"/>
    <n v="3"/>
    <n v="0"/>
    <n v="11.156400000000005"/>
    <n v="0.4595170286641902"/>
  </r>
  <r>
    <x v="396"/>
    <x v="20"/>
    <s v="FUR-FU-10001095"/>
    <x v="1"/>
    <x v="8"/>
    <n v="79.44"/>
    <s v="US-2016-160857"/>
    <n v="0"/>
    <n v="3"/>
    <n v="0"/>
    <n v="30.187200000000001"/>
    <n v="0.4595170286641902"/>
  </r>
  <r>
    <x v="396"/>
    <x v="28"/>
    <s v="OFF-BI-10003684"/>
    <x v="0"/>
    <x v="3"/>
    <n v="43.98"/>
    <s v="CA-2016-136798"/>
    <n v="0"/>
    <n v="2"/>
    <n v="0"/>
    <n v="21.99"/>
    <n v="0.46881743173671325"/>
  </r>
  <r>
    <x v="396"/>
    <x v="20"/>
    <s v="OFF-PA-10003465"/>
    <x v="0"/>
    <x v="0"/>
    <n v="37.94"/>
    <s v="CA-2016-142055"/>
    <n v="1"/>
    <n v="2"/>
    <n v="0"/>
    <n v="18.211199999999998"/>
    <n v="0.43613829632717294"/>
  </r>
  <r>
    <x v="396"/>
    <x v="20"/>
    <s v="OFF-PA-10003363"/>
    <x v="0"/>
    <x v="0"/>
    <n v="19.440000000000001"/>
    <s v="US-2016-160857"/>
    <n v="0"/>
    <n v="3"/>
    <n v="0"/>
    <n v="9.3312000000000008"/>
    <n v="0.43613829632717294"/>
  </r>
  <r>
    <x v="396"/>
    <x v="10"/>
    <s v="FUR-FU-10001852"/>
    <x v="1"/>
    <x v="8"/>
    <n v="8.3520000000000003"/>
    <s v="CA-2016-113971"/>
    <n v="1"/>
    <n v="6"/>
    <n v="0.2"/>
    <n v="1.2527999999999997"/>
    <n v="0.4595170286641902"/>
  </r>
  <r>
    <x v="396"/>
    <x v="11"/>
    <s v="OFF-AR-10000127"/>
    <x v="0"/>
    <x v="4"/>
    <n v="5.2480000000000002"/>
    <s v="CA-2016-109939"/>
    <n v="1"/>
    <n v="2"/>
    <n v="0.2"/>
    <n v="0.59039999999999915"/>
    <n v="0.45632477063632687"/>
  </r>
  <r>
    <x v="397"/>
    <x v="3"/>
    <s v="OFF-BI-10000962"/>
    <x v="0"/>
    <x v="3"/>
    <n v="48.81"/>
    <s v="CA-2016-155635"/>
    <n v="1"/>
    <n v="3"/>
    <n v="0"/>
    <n v="23.916899999999998"/>
    <n v="0.46881743173671325"/>
  </r>
  <r>
    <x v="398"/>
    <x v="26"/>
    <s v="TEC-AC-10002718"/>
    <x v="2"/>
    <x v="9"/>
    <n v="46.688000000000002"/>
    <s v="CA-2016-144043"/>
    <n v="1"/>
    <n v="4"/>
    <n v="0.2"/>
    <n v="-2.9180000000000028"/>
    <n v="0.52062335344040378"/>
  </r>
  <r>
    <x v="398"/>
    <x v="1"/>
    <s v="OFF-AP-10002439"/>
    <x v="0"/>
    <x v="12"/>
    <n v="70.969999999999985"/>
    <s v="CA-2016-129217"/>
    <n v="1"/>
    <n v="5"/>
    <n v="0.8"/>
    <n v="-191.619"/>
    <n v="0.49507917887403441"/>
  </r>
  <r>
    <x v="398"/>
    <x v="1"/>
    <s v="OFF-AR-10004602"/>
    <x v="0"/>
    <x v="4"/>
    <n v="36.783999999999999"/>
    <s v="CA-2016-129217"/>
    <n v="0"/>
    <n v="2"/>
    <n v="0.2"/>
    <n v="3.6784000000000017"/>
    <n v="0.45632477063632687"/>
  </r>
  <r>
    <x v="399"/>
    <x v="12"/>
    <s v="FUR-CH-10004540"/>
    <x v="1"/>
    <x v="5"/>
    <n v="191.96800000000002"/>
    <s v="CA-2016-135727"/>
    <n v="1"/>
    <n v="7"/>
    <n v="0.2"/>
    <n v="16.797200000000004"/>
    <n v="0.46529189879902266"/>
  </r>
  <r>
    <x v="400"/>
    <x v="0"/>
    <s v="TEC-PH-10001336"/>
    <x v="2"/>
    <x v="6"/>
    <n v="619.15200000000004"/>
    <s v="CA-2016-131856"/>
    <n v="1"/>
    <n v="6"/>
    <n v="0.2"/>
    <n v="69.654599999999988"/>
    <n v="0.41105220110552465"/>
  </r>
  <r>
    <x v="400"/>
    <x v="26"/>
    <s v="TEC-PH-10000441"/>
    <x v="2"/>
    <x v="6"/>
    <n v="201.584"/>
    <s v="US-2016-122910"/>
    <n v="1"/>
    <n v="2"/>
    <n v="0.2"/>
    <n v="20.158400000000015"/>
    <n v="0.41105220110552465"/>
  </r>
  <r>
    <x v="400"/>
    <x v="0"/>
    <s v="OFF-PA-10001954"/>
    <x v="0"/>
    <x v="0"/>
    <n v="127.90400000000001"/>
    <s v="CA-2016-131856"/>
    <n v="0"/>
    <n v="7"/>
    <n v="0.2"/>
    <n v="41.568799999999996"/>
    <n v="0.43613829632717294"/>
  </r>
  <r>
    <x v="400"/>
    <x v="20"/>
    <s v="OFF-ST-10004258"/>
    <x v="0"/>
    <x v="1"/>
    <n v="36.630000000000003"/>
    <s v="CA-2016-130876"/>
    <n v="1"/>
    <n v="3"/>
    <n v="0"/>
    <n v="9.8901000000000039"/>
    <n v="0.44610841445725197"/>
  </r>
  <r>
    <x v="400"/>
    <x v="4"/>
    <s v="OFF-PA-10004239"/>
    <x v="0"/>
    <x v="0"/>
    <n v="25.68"/>
    <s v="CA-2016-159380"/>
    <n v="1"/>
    <n v="6"/>
    <n v="0"/>
    <n v="11.555999999999997"/>
    <n v="0.43613829632717294"/>
  </r>
  <r>
    <x v="400"/>
    <x v="0"/>
    <s v="FUR-FU-10000175"/>
    <x v="1"/>
    <x v="8"/>
    <n v="21.968000000000004"/>
    <s v="CA-2016-131856"/>
    <n v="0"/>
    <n v="4"/>
    <n v="0.6"/>
    <n v="-15.9268"/>
    <n v="0.4595170286641902"/>
  </r>
  <r>
    <x v="400"/>
    <x v="22"/>
    <s v="OFF-BI-10002949"/>
    <x v="0"/>
    <x v="3"/>
    <n v="14.592000000000002"/>
    <s v="CA-2016-162607"/>
    <n v="1"/>
    <n v="3"/>
    <n v="0.2"/>
    <n v="4.9247999999999985"/>
    <n v="0.46881743173671325"/>
  </r>
  <r>
    <x v="400"/>
    <x v="4"/>
    <s v="OFF-PA-10003893"/>
    <x v="0"/>
    <x v="0"/>
    <n v="12.84"/>
    <s v="CA-2016-159380"/>
    <n v="0"/>
    <n v="3"/>
    <n v="0"/>
    <n v="5.7779999999999987"/>
    <n v="0.43613829632717294"/>
  </r>
  <r>
    <x v="401"/>
    <x v="1"/>
    <s v="TEC-PH-10004447"/>
    <x v="2"/>
    <x v="6"/>
    <n v="222.38400000000001"/>
    <s v="CA-2016-145835"/>
    <n v="1"/>
    <n v="2"/>
    <n v="0.2"/>
    <n v="16.678799999999995"/>
    <n v="0.41105220110552465"/>
  </r>
  <r>
    <x v="401"/>
    <x v="1"/>
    <s v="OFF-FA-10002280"/>
    <x v="0"/>
    <x v="7"/>
    <n v="16"/>
    <s v="CA-2016-145835"/>
    <n v="0"/>
    <n v="4"/>
    <n v="0.2"/>
    <n v="5.6"/>
    <n v="0.51168203684699509"/>
  </r>
  <r>
    <x v="402"/>
    <x v="4"/>
    <s v="OFF-ST-10003470"/>
    <x v="0"/>
    <x v="1"/>
    <n v="1117.92"/>
    <s v="CA-2016-165162"/>
    <n v="1"/>
    <n v="4"/>
    <n v="0"/>
    <n v="55.895999999999958"/>
    <n v="0.44610841445725197"/>
  </r>
  <r>
    <x v="402"/>
    <x v="4"/>
    <s v="FUR-CH-10004495"/>
    <x v="1"/>
    <x v="5"/>
    <n v="722.35200000000009"/>
    <s v="CA-2016-100146"/>
    <n v="1"/>
    <n v="3"/>
    <n v="0.2"/>
    <n v="81.264599999999916"/>
    <n v="0.46529189879902266"/>
  </r>
  <r>
    <x v="402"/>
    <x v="4"/>
    <s v="FUR-BO-10004015"/>
    <x v="1"/>
    <x v="10"/>
    <n v="509.95749999999992"/>
    <s v="CA-2016-100146"/>
    <n v="0"/>
    <n v="5"/>
    <n v="0.15"/>
    <n v="41.996499999999941"/>
    <n v="0.5176847302647779"/>
  </r>
  <r>
    <x v="402"/>
    <x v="2"/>
    <s v="OFF-EN-10000927"/>
    <x v="0"/>
    <x v="11"/>
    <n v="200.98400000000004"/>
    <s v="CA-2016-119291"/>
    <n v="1"/>
    <n v="7"/>
    <n v="0.2"/>
    <n v="62.807499999999976"/>
    <n v="0.44424167803735209"/>
  </r>
  <r>
    <x v="402"/>
    <x v="2"/>
    <s v="OFF-AR-10003373"/>
    <x v="0"/>
    <x v="4"/>
    <n v="198.27200000000002"/>
    <s v="CA-2016-119291"/>
    <n v="0"/>
    <n v="8"/>
    <n v="0.2"/>
    <n v="17.34879999999999"/>
    <n v="0.45632477063632687"/>
  </r>
  <r>
    <x v="402"/>
    <x v="4"/>
    <s v="FUR-FU-10001979"/>
    <x v="1"/>
    <x v="8"/>
    <n v="122.91"/>
    <s v="CA-2016-100146"/>
    <n v="0"/>
    <n v="3"/>
    <n v="0"/>
    <n v="34.414800000000007"/>
    <n v="0.4595170286641902"/>
  </r>
  <r>
    <x v="402"/>
    <x v="2"/>
    <s v="OFF-LA-10003510"/>
    <x v="0"/>
    <x v="2"/>
    <n v="97.696000000000012"/>
    <s v="CA-2016-119291"/>
    <n v="0"/>
    <n v="4"/>
    <n v="0.2"/>
    <n v="31.751200000000001"/>
    <n v="0.4647369236065339"/>
  </r>
  <r>
    <x v="402"/>
    <x v="4"/>
    <s v="FUR-CH-10003833"/>
    <x v="1"/>
    <x v="5"/>
    <n v="97.567999999999998"/>
    <s v="CA-2016-100146"/>
    <n v="0"/>
    <n v="2"/>
    <n v="0.2"/>
    <n v="-6.0980000000000025"/>
    <n v="0.46529189879902266"/>
  </r>
  <r>
    <x v="402"/>
    <x v="2"/>
    <s v="OFF-LA-10002312"/>
    <x v="0"/>
    <x v="2"/>
    <n v="47.360000000000007"/>
    <s v="CA-2016-119291"/>
    <n v="0"/>
    <n v="4"/>
    <n v="0.2"/>
    <n v="17.759999999999998"/>
    <n v="0.4647369236065339"/>
  </r>
  <r>
    <x v="402"/>
    <x v="2"/>
    <s v="OFF-BI-10001575"/>
    <x v="0"/>
    <x v="3"/>
    <n v="18.588000000000005"/>
    <s v="CA-2016-119291"/>
    <n v="0"/>
    <n v="2"/>
    <n v="0.7"/>
    <n v="-13.6312"/>
    <n v="0.46881743173671325"/>
  </r>
  <r>
    <x v="402"/>
    <x v="2"/>
    <s v="OFF-BI-10001982"/>
    <x v="0"/>
    <x v="3"/>
    <n v="4.8960000000000008"/>
    <s v="CA-2016-119291"/>
    <n v="0"/>
    <n v="3"/>
    <n v="0.7"/>
    <n v="-3.4271999999999991"/>
    <n v="0.46881743173671325"/>
  </r>
  <r>
    <x v="402"/>
    <x v="2"/>
    <s v="OFF-AR-10001118"/>
    <x v="0"/>
    <x v="4"/>
    <n v="2.6960000000000002"/>
    <s v="CA-2016-119291"/>
    <n v="0"/>
    <n v="1"/>
    <n v="0.2"/>
    <n v="0.8088000000000003"/>
    <n v="0.45632477063632687"/>
  </r>
  <r>
    <x v="403"/>
    <x v="2"/>
    <s v="OFF-ST-10002583"/>
    <x v="0"/>
    <x v="1"/>
    <n v="51.967999999999996"/>
    <s v="CA-2016-138492"/>
    <n v="1"/>
    <n v="2"/>
    <n v="0.2"/>
    <n v="-10.393600000000001"/>
    <n v="0.44610841445725197"/>
  </r>
  <r>
    <x v="403"/>
    <x v="5"/>
    <s v="OFF-EN-10004147"/>
    <x v="0"/>
    <x v="11"/>
    <n v="17.940000000000001"/>
    <s v="CA-2016-166604"/>
    <n v="1"/>
    <n v="3"/>
    <n v="0"/>
    <n v="8.7906000000000013"/>
    <n v="0.44424167803735209"/>
  </r>
  <r>
    <x v="404"/>
    <x v="16"/>
    <s v="TEC-AC-10002402"/>
    <x v="2"/>
    <x v="9"/>
    <n v="255.96799999999999"/>
    <s v="CA-2016-100769"/>
    <n v="1"/>
    <n v="4"/>
    <n v="0.2"/>
    <n v="31.995999999999974"/>
    <n v="0.52062335344040378"/>
  </r>
  <r>
    <x v="405"/>
    <x v="20"/>
    <s v="OFF-SU-10000898"/>
    <x v="0"/>
    <x v="14"/>
    <n v="55.6"/>
    <s v="CA-2016-100251"/>
    <n v="1"/>
    <n v="4"/>
    <n v="0"/>
    <n v="16.123999999999995"/>
    <n v="0.53938093436526824"/>
  </r>
  <r>
    <x v="405"/>
    <x v="0"/>
    <s v="OFF-BI-10002082"/>
    <x v="0"/>
    <x v="3"/>
    <n v="33.279999999999994"/>
    <s v="US-2016-117184"/>
    <n v="1"/>
    <n v="5"/>
    <n v="0.8"/>
    <n v="-49.92"/>
    <n v="0.46881743173671325"/>
  </r>
  <r>
    <x v="405"/>
    <x v="20"/>
    <s v="OFF-LA-10003766"/>
    <x v="0"/>
    <x v="2"/>
    <n v="31.5"/>
    <s v="CA-2016-100251"/>
    <n v="0"/>
    <n v="10"/>
    <n v="0"/>
    <n v="15.120000000000001"/>
    <n v="0.4647369236065339"/>
  </r>
  <r>
    <x v="405"/>
    <x v="0"/>
    <s v="OFF-PA-10002250"/>
    <x v="0"/>
    <x v="0"/>
    <n v="14.088000000000001"/>
    <s v="US-2016-117184"/>
    <n v="0"/>
    <n v="3"/>
    <n v="0.2"/>
    <n v="4.9307999999999996"/>
    <n v="0.43613829632717294"/>
  </r>
  <r>
    <x v="406"/>
    <x v="4"/>
    <s v="OFF-PA-10003724"/>
    <x v="0"/>
    <x v="0"/>
    <n v="10.86"/>
    <s v="CA-2016-165554"/>
    <n v="1"/>
    <n v="2"/>
    <n v="0"/>
    <n v="5.3213999999999997"/>
    <n v="0.43613829632717294"/>
  </r>
  <r>
    <x v="407"/>
    <x v="25"/>
    <s v="FUR-FU-10001986"/>
    <x v="1"/>
    <x v="8"/>
    <n v="163.136"/>
    <s v="CA-2016-153535"/>
    <n v="1"/>
    <n v="4"/>
    <n v="0.2"/>
    <n v="20.391999999999989"/>
    <n v="0.4595170286641902"/>
  </r>
  <r>
    <x v="407"/>
    <x v="25"/>
    <s v="OFF-BI-10001031"/>
    <x v="0"/>
    <x v="3"/>
    <n v="6.4080000000000004"/>
    <s v="CA-2016-153535"/>
    <n v="0"/>
    <n v="4"/>
    <n v="0.7"/>
    <n v="-4.9127999999999989"/>
    <n v="0.46881743173671325"/>
  </r>
  <r>
    <x v="408"/>
    <x v="22"/>
    <s v="OFF-BI-10001636"/>
    <x v="0"/>
    <x v="3"/>
    <n v="26.975999999999999"/>
    <s v="CA-2016-169278"/>
    <n v="1"/>
    <n v="4"/>
    <n v="0.2"/>
    <n v="8.767199999999999"/>
    <n v="0.46881743173671325"/>
  </r>
  <r>
    <x v="408"/>
    <x v="2"/>
    <s v="OFF-BI-10001597"/>
    <x v="0"/>
    <x v="3"/>
    <n v="24.588000000000001"/>
    <s v="CA-2016-102806"/>
    <n v="1"/>
    <n v="2"/>
    <n v="0.7"/>
    <n v="-18.031199999999998"/>
    <n v="0.46881743173671325"/>
  </r>
  <r>
    <x v="408"/>
    <x v="1"/>
    <s v="OFF-AP-10000358"/>
    <x v="0"/>
    <x v="12"/>
    <n v="20.767999999999997"/>
    <s v="US-2016-168914"/>
    <n v="1"/>
    <n v="8"/>
    <n v="0.8"/>
    <n v="-52.958400000000012"/>
    <n v="0.49507917887403441"/>
  </r>
  <r>
    <x v="409"/>
    <x v="4"/>
    <s v="TEC-MA-10004002"/>
    <x v="2"/>
    <x v="15"/>
    <n v="2973.32"/>
    <s v="CA-2016-149846"/>
    <n v="1"/>
    <n v="7"/>
    <n v="0.2"/>
    <n v="334.49849999999958"/>
    <n v="0.5183572270896134"/>
  </r>
  <r>
    <x v="409"/>
    <x v="4"/>
    <s v="TEC-PH-10003645"/>
    <x v="2"/>
    <x v="6"/>
    <n v="775.72800000000007"/>
    <s v="CA-2016-149846"/>
    <n v="0"/>
    <n v="6"/>
    <n v="0.2"/>
    <n v="58.179600000000022"/>
    <n v="0.41105220110552465"/>
  </r>
  <r>
    <x v="409"/>
    <x v="4"/>
    <s v="OFF-ST-10002406"/>
    <x v="0"/>
    <x v="1"/>
    <n v="104.79"/>
    <s v="CA-2016-149846"/>
    <n v="0"/>
    <n v="7"/>
    <n v="0"/>
    <n v="29.341200000000008"/>
    <n v="0.44610841445725197"/>
  </r>
  <r>
    <x v="409"/>
    <x v="4"/>
    <s v="OFF-LA-10004484"/>
    <x v="0"/>
    <x v="2"/>
    <n v="8.26"/>
    <s v="CA-2016-149846"/>
    <n v="0"/>
    <n v="2"/>
    <n v="0"/>
    <n v="3.7995999999999999"/>
    <n v="0.4647369236065339"/>
  </r>
  <r>
    <x v="410"/>
    <x v="14"/>
    <s v="OFF-AP-10001394"/>
    <x v="0"/>
    <x v="12"/>
    <n v="850.5"/>
    <s v="CA-2016-136805"/>
    <n v="1"/>
    <n v="5"/>
    <n v="0.1"/>
    <n v="245.69999999999993"/>
    <n v="0.49507917887403441"/>
  </r>
  <r>
    <x v="410"/>
    <x v="9"/>
    <s v="OFF-EN-10000056"/>
    <x v="0"/>
    <x v="11"/>
    <n v="186.69"/>
    <s v="CA-2016-154921"/>
    <n v="1"/>
    <n v="3"/>
    <n v="0"/>
    <n v="87.744299999999981"/>
    <n v="0.44424167803735209"/>
  </r>
  <r>
    <x v="410"/>
    <x v="12"/>
    <s v="OFF-AP-10004708"/>
    <x v="0"/>
    <x v="12"/>
    <n v="121.79200000000002"/>
    <s v="US-2016-110569"/>
    <n v="1"/>
    <n v="4"/>
    <n v="0.2"/>
    <n v="13.701599999999988"/>
    <n v="0.49507917887403441"/>
  </r>
  <r>
    <x v="410"/>
    <x v="14"/>
    <s v="FUR-FU-10003724"/>
    <x v="1"/>
    <x v="8"/>
    <n v="75.33"/>
    <s v="CA-2016-136805"/>
    <n v="0"/>
    <n v="9"/>
    <n v="0"/>
    <n v="19.585799999999999"/>
    <n v="0.4595170286641902"/>
  </r>
  <r>
    <x v="410"/>
    <x v="43"/>
    <s v="OFF-ST-10004507"/>
    <x v="0"/>
    <x v="1"/>
    <n v="51.449999999999996"/>
    <s v="CA-2016-119102"/>
    <n v="1"/>
    <n v="3"/>
    <n v="0"/>
    <n v="13.891499999999999"/>
    <n v="0.44610841445725197"/>
  </r>
  <r>
    <x v="410"/>
    <x v="12"/>
    <s v="OFF-BI-10001036"/>
    <x v="0"/>
    <x v="3"/>
    <n v="19.194000000000003"/>
    <s v="US-2016-110569"/>
    <n v="0"/>
    <n v="7"/>
    <n v="0.7"/>
    <n v="-12.795999999999999"/>
    <n v="0.46881743173671325"/>
  </r>
  <r>
    <x v="411"/>
    <x v="1"/>
    <s v="FUR-CH-10002880"/>
    <x v="1"/>
    <x v="5"/>
    <n v="602.65099999999995"/>
    <s v="US-2016-165512"/>
    <n v="1"/>
    <n v="7"/>
    <n v="0.3"/>
    <n v="-163.57670000000005"/>
    <n v="0.46529189879902266"/>
  </r>
  <r>
    <x v="411"/>
    <x v="1"/>
    <s v="OFF-BI-10001249"/>
    <x v="0"/>
    <x v="3"/>
    <n v="7.6559999999999988"/>
    <s v="US-2016-165512"/>
    <n v="0"/>
    <n v="6"/>
    <n v="0.8"/>
    <n v="-13.015200000000004"/>
    <n v="0.46881743173671325"/>
  </r>
  <r>
    <x v="412"/>
    <x v="26"/>
    <s v="OFF-AP-10004487"/>
    <x v="0"/>
    <x v="12"/>
    <n v="845.72799999999995"/>
    <s v="CA-2016-138898"/>
    <n v="1"/>
    <n v="13"/>
    <n v="0.2"/>
    <n v="84.572799999999944"/>
    <n v="0.49507917887403441"/>
  </r>
  <r>
    <x v="412"/>
    <x v="15"/>
    <s v="TEC-PH-10001944"/>
    <x v="2"/>
    <x v="6"/>
    <n v="467.03999999999996"/>
    <s v="CA-2016-109708"/>
    <n v="1"/>
    <n v="4"/>
    <n v="0.2"/>
    <n v="58.379999999999939"/>
    <n v="0.41105220110552465"/>
  </r>
  <r>
    <x v="412"/>
    <x v="0"/>
    <s v="TEC-AC-10003095"/>
    <x v="2"/>
    <x v="9"/>
    <n v="207.98400000000004"/>
    <s v="CA-2016-132941"/>
    <n v="1"/>
    <n v="2"/>
    <n v="0.2"/>
    <n v="36.397199999999998"/>
    <n v="0.52062335344040378"/>
  </r>
  <r>
    <x v="412"/>
    <x v="42"/>
    <s v="OFF-BI-10001718"/>
    <x v="0"/>
    <x v="3"/>
    <n v="127.96"/>
    <s v="US-2016-152128"/>
    <n v="1"/>
    <n v="2"/>
    <n v="0"/>
    <n v="60.141199999999998"/>
    <n v="0.46881743173671325"/>
  </r>
  <r>
    <x v="412"/>
    <x v="0"/>
    <s v="OFF-PA-10002160"/>
    <x v="0"/>
    <x v="0"/>
    <n v="32.368000000000002"/>
    <s v="CA-2016-132941"/>
    <n v="0"/>
    <n v="7"/>
    <n v="0.2"/>
    <n v="11.733400000000001"/>
    <n v="0.43613829632717294"/>
  </r>
  <r>
    <x v="412"/>
    <x v="0"/>
    <s v="OFF-SU-10002557"/>
    <x v="0"/>
    <x v="14"/>
    <n v="22.368000000000002"/>
    <s v="CA-2016-132941"/>
    <n v="0"/>
    <n v="2"/>
    <n v="0.2"/>
    <n v="1.6776"/>
    <n v="0.53938093436526824"/>
  </r>
  <r>
    <x v="412"/>
    <x v="42"/>
    <s v="OFF-AR-10002445"/>
    <x v="0"/>
    <x v="4"/>
    <n v="21.240000000000002"/>
    <s v="US-2016-152128"/>
    <n v="0"/>
    <n v="3"/>
    <n v="0"/>
    <n v="8.071200000000001"/>
    <n v="0.45632477063632687"/>
  </r>
  <r>
    <x v="412"/>
    <x v="4"/>
    <s v="FUR-FU-10002268"/>
    <x v="1"/>
    <x v="8"/>
    <n v="14.73"/>
    <s v="CA-2016-141768"/>
    <n v="1"/>
    <n v="3"/>
    <n v="0"/>
    <n v="4.8608999999999991"/>
    <n v="0.4595170286641902"/>
  </r>
  <r>
    <x v="413"/>
    <x v="0"/>
    <s v="TEC-MA-10004679"/>
    <x v="2"/>
    <x v="15"/>
    <n v="399.53999999999996"/>
    <s v="CA-2016-143147"/>
    <n v="1"/>
    <n v="2"/>
    <n v="0.4"/>
    <n v="-79.908000000000015"/>
    <n v="0.5183572270896134"/>
  </r>
  <r>
    <x v="413"/>
    <x v="25"/>
    <s v="TEC-AC-10003628"/>
    <x v="2"/>
    <x v="9"/>
    <n v="167.94400000000002"/>
    <s v="US-2016-113327"/>
    <n v="1"/>
    <n v="7"/>
    <n v="0.2"/>
    <n v="50.383200000000016"/>
    <n v="0.52062335344040378"/>
  </r>
  <r>
    <x v="413"/>
    <x v="25"/>
    <s v="OFF-PA-10003134"/>
    <x v="0"/>
    <x v="0"/>
    <n v="153.72800000000001"/>
    <s v="US-2016-113327"/>
    <n v="0"/>
    <n v="4"/>
    <n v="0.2"/>
    <n v="53.804799999999986"/>
    <n v="0.43613829632717294"/>
  </r>
  <r>
    <x v="413"/>
    <x v="0"/>
    <s v="FUR-CH-10000863"/>
    <x v="1"/>
    <x v="5"/>
    <n v="105.68599999999999"/>
    <s v="CA-2016-143147"/>
    <n v="0"/>
    <n v="1"/>
    <n v="0.3"/>
    <n v="-28.686199999999999"/>
    <n v="0.46529189879902266"/>
  </r>
  <r>
    <x v="413"/>
    <x v="0"/>
    <s v="FUR-CH-10004754"/>
    <x v="1"/>
    <x v="5"/>
    <n v="104.93"/>
    <s v="CA-2016-143147"/>
    <n v="0"/>
    <n v="5"/>
    <n v="0.3"/>
    <n v="-4.4969999999999999"/>
    <n v="0.46529189879902266"/>
  </r>
  <r>
    <x v="413"/>
    <x v="22"/>
    <s v="FUR-FU-10003849"/>
    <x v="1"/>
    <x v="8"/>
    <n v="20.239999999999998"/>
    <s v="CA-2016-148964"/>
    <n v="1"/>
    <n v="1"/>
    <n v="0"/>
    <n v="7.8935999999999993"/>
    <n v="0.4595170286641902"/>
  </r>
  <r>
    <x v="413"/>
    <x v="25"/>
    <s v="OFF-PA-10003790"/>
    <x v="0"/>
    <x v="0"/>
    <n v="18.272000000000002"/>
    <s v="US-2016-113327"/>
    <n v="0"/>
    <n v="1"/>
    <n v="0.2"/>
    <n v="5.9383999999999988"/>
    <n v="0.43613829632717294"/>
  </r>
  <r>
    <x v="413"/>
    <x v="25"/>
    <s v="OFF-EN-10004459"/>
    <x v="0"/>
    <x v="11"/>
    <n v="12.224"/>
    <s v="US-2016-113327"/>
    <n v="0"/>
    <n v="2"/>
    <n v="0.2"/>
    <n v="4.4311999999999996"/>
    <n v="0.44424167803735209"/>
  </r>
  <r>
    <x v="414"/>
    <x v="20"/>
    <s v="OFF-ST-10001490"/>
    <x v="0"/>
    <x v="1"/>
    <n v="535.41"/>
    <s v="CA-2016-135020"/>
    <n v="1"/>
    <n v="3"/>
    <n v="0"/>
    <n v="160.62299999999993"/>
    <n v="0.44610841445725197"/>
  </r>
  <r>
    <x v="414"/>
    <x v="37"/>
    <s v="OFF-ST-10001328"/>
    <x v="0"/>
    <x v="1"/>
    <n v="77.55"/>
    <s v="CA-2016-149601"/>
    <n v="1"/>
    <n v="5"/>
    <n v="0"/>
    <n v="21.714000000000002"/>
    <n v="0.44610841445725197"/>
  </r>
  <r>
    <x v="414"/>
    <x v="20"/>
    <s v="OFF-AR-10000411"/>
    <x v="0"/>
    <x v="4"/>
    <n v="47.82"/>
    <s v="CA-2016-131758"/>
    <n v="1"/>
    <n v="3"/>
    <n v="0"/>
    <n v="14.345999999999995"/>
    <n v="0.45632477063632687"/>
  </r>
  <r>
    <x v="414"/>
    <x v="20"/>
    <s v="TEC-PH-10004093"/>
    <x v="2"/>
    <x v="6"/>
    <n v="45.99"/>
    <s v="CA-2016-135020"/>
    <n v="0"/>
    <n v="1"/>
    <n v="0"/>
    <n v="13.3371"/>
    <n v="0.41105220110552465"/>
  </r>
  <r>
    <x v="414"/>
    <x v="20"/>
    <s v="OFF-PA-10004255"/>
    <x v="0"/>
    <x v="0"/>
    <n v="45.36"/>
    <s v="CA-2016-135020"/>
    <n v="0"/>
    <n v="7"/>
    <n v="0"/>
    <n v="21.772800000000004"/>
    <n v="0.43613829632717294"/>
  </r>
  <r>
    <x v="414"/>
    <x v="37"/>
    <s v="OFF-ST-10001558"/>
    <x v="0"/>
    <x v="1"/>
    <n v="16.239999999999998"/>
    <s v="CA-2016-149601"/>
    <n v="0"/>
    <n v="1"/>
    <n v="0"/>
    <n v="2.4359999999999999"/>
    <n v="0.44610841445725197"/>
  </r>
  <r>
    <x v="414"/>
    <x v="20"/>
    <s v="OFF-LA-10000262"/>
    <x v="0"/>
    <x v="2"/>
    <n v="13.049999999999999"/>
    <s v="CA-2016-131758"/>
    <n v="0"/>
    <n v="5"/>
    <n v="0"/>
    <n v="6.0029999999999992"/>
    <n v="0.4647369236065339"/>
  </r>
  <r>
    <x v="414"/>
    <x v="22"/>
    <s v="OFF-AR-10001547"/>
    <x v="0"/>
    <x v="4"/>
    <n v="6.63"/>
    <s v="CA-2016-118948"/>
    <n v="1"/>
    <n v="3"/>
    <n v="0"/>
    <n v="1.7901"/>
    <n v="0.45632477063632687"/>
  </r>
  <r>
    <x v="414"/>
    <x v="20"/>
    <s v="OFF-BI-10000605"/>
    <x v="0"/>
    <x v="3"/>
    <n v="6.0960000000000001"/>
    <s v="CA-2016-135020"/>
    <n v="0"/>
    <n v="2"/>
    <n v="0.2"/>
    <n v="2.0573999999999995"/>
    <n v="0.46881743173671325"/>
  </r>
  <r>
    <x v="415"/>
    <x v="22"/>
    <s v="OFF-ST-10001496"/>
    <x v="0"/>
    <x v="1"/>
    <n v="540.56999999999994"/>
    <s v="CA-2016-120880"/>
    <n v="1"/>
    <n v="3"/>
    <n v="0"/>
    <n v="140.54820000000001"/>
    <n v="0.44610841445725197"/>
  </r>
  <r>
    <x v="415"/>
    <x v="10"/>
    <s v="FUR-CH-10000863"/>
    <x v="1"/>
    <x v="5"/>
    <n v="317.05799999999999"/>
    <s v="CA-2016-111339"/>
    <n v="1"/>
    <n v="3"/>
    <n v="0.3"/>
    <n v="-86.058600000000013"/>
    <n v="0.46529189879902266"/>
  </r>
  <r>
    <x v="415"/>
    <x v="22"/>
    <s v="OFF-BI-10002931"/>
    <x v="0"/>
    <x v="3"/>
    <n v="167.76"/>
    <s v="CA-2016-120880"/>
    <n v="0"/>
    <n v="5"/>
    <n v="0.2"/>
    <n v="62.91"/>
    <n v="0.46881743173671325"/>
  </r>
  <r>
    <x v="415"/>
    <x v="10"/>
    <s v="OFF-PA-10000474"/>
    <x v="0"/>
    <x v="0"/>
    <n v="85.055999999999997"/>
    <s v="CA-2016-104297"/>
    <n v="1"/>
    <n v="3"/>
    <n v="0.2"/>
    <n v="28.706399999999991"/>
    <n v="0.43613829632717294"/>
  </r>
  <r>
    <x v="415"/>
    <x v="10"/>
    <s v="FUR-FU-10002506"/>
    <x v="1"/>
    <x v="8"/>
    <n v="41.568000000000005"/>
    <s v="CA-2016-111339"/>
    <n v="0"/>
    <n v="4"/>
    <n v="0.2"/>
    <n v="-4.1568000000000023"/>
    <n v="0.4595170286641902"/>
  </r>
  <r>
    <x v="415"/>
    <x v="22"/>
    <s v="OFF-PA-10004101"/>
    <x v="0"/>
    <x v="0"/>
    <n v="32.400000000000006"/>
    <s v="CA-2016-120880"/>
    <n v="0"/>
    <n v="5"/>
    <n v="0"/>
    <n v="15.552000000000001"/>
    <n v="0.43613829632717294"/>
  </r>
  <r>
    <x v="415"/>
    <x v="18"/>
    <s v="OFF-LA-10004484"/>
    <x v="0"/>
    <x v="2"/>
    <n v="12.39"/>
    <s v="CA-2016-168277"/>
    <n v="1"/>
    <n v="3"/>
    <n v="0"/>
    <n v="5.6993999999999998"/>
    <n v="0.4647369236065339"/>
  </r>
  <r>
    <x v="415"/>
    <x v="10"/>
    <s v="OFF-FA-10002988"/>
    <x v="0"/>
    <x v="7"/>
    <n v="8.0399999999999991"/>
    <s v="CA-2016-111339"/>
    <n v="0"/>
    <n v="5"/>
    <n v="0.2"/>
    <n v="2.9144999999999994"/>
    <n v="0.51168203684699509"/>
  </r>
  <r>
    <x v="416"/>
    <x v="6"/>
    <s v="TEC-AC-10000358"/>
    <x v="2"/>
    <x v="9"/>
    <n v="151.96"/>
    <s v="CA-2016-163923"/>
    <n v="1"/>
    <n v="4"/>
    <n v="0"/>
    <n v="36.470399999999998"/>
    <n v="0.52062335344040378"/>
  </r>
  <r>
    <x v="416"/>
    <x v="20"/>
    <s v="TEC-PH-10001795"/>
    <x v="2"/>
    <x v="6"/>
    <n v="239.96999999999997"/>
    <s v="CA-2016-103177"/>
    <n v="1"/>
    <n v="3"/>
    <n v="0"/>
    <n v="2.3996999999999815"/>
    <n v="0.41105220110552465"/>
  </r>
  <r>
    <x v="416"/>
    <x v="20"/>
    <s v="OFF-AP-10004540"/>
    <x v="0"/>
    <x v="12"/>
    <n v="160.32"/>
    <s v="CA-2016-103177"/>
    <n v="0"/>
    <n v="2"/>
    <n v="0"/>
    <n v="44.889600000000002"/>
    <n v="0.49507917887403441"/>
  </r>
  <r>
    <x v="416"/>
    <x v="20"/>
    <s v="TEC-PH-10001527"/>
    <x v="2"/>
    <x v="6"/>
    <n v="128.85000000000002"/>
    <s v="CA-2016-103177"/>
    <n v="0"/>
    <n v="3"/>
    <n v="0"/>
    <n v="3.8654999999999973"/>
    <n v="0.41105220110552465"/>
  </r>
  <r>
    <x v="417"/>
    <x v="28"/>
    <s v="FUR-CH-10002320"/>
    <x v="1"/>
    <x v="5"/>
    <n v="2567.84"/>
    <s v="CA-2016-120677"/>
    <n v="1"/>
    <n v="8"/>
    <n v="0"/>
    <n v="770.35199999999986"/>
    <n v="0.46529189879902266"/>
  </r>
  <r>
    <x v="417"/>
    <x v="27"/>
    <s v="FUR-BO-10004357"/>
    <x v="1"/>
    <x v="10"/>
    <n v="1406.86"/>
    <s v="CA-2016-147788"/>
    <n v="1"/>
    <n v="7"/>
    <n v="0"/>
    <n v="140.68599999999989"/>
    <n v="0.5176847302647779"/>
  </r>
  <r>
    <x v="417"/>
    <x v="27"/>
    <s v="OFF-ST-10000046"/>
    <x v="0"/>
    <x v="1"/>
    <n v="323.10000000000002"/>
    <s v="CA-2016-147788"/>
    <n v="0"/>
    <n v="2"/>
    <n v="0"/>
    <n v="61.38900000000001"/>
    <n v="0.44610841445725197"/>
  </r>
  <r>
    <x v="417"/>
    <x v="23"/>
    <s v="OFF-PA-10002120"/>
    <x v="0"/>
    <x v="0"/>
    <n v="274.8"/>
    <s v="CA-2016-149748"/>
    <n v="1"/>
    <n v="5"/>
    <n v="0"/>
    <n v="134.65199999999999"/>
    <n v="0.43613829632717294"/>
  </r>
  <r>
    <x v="417"/>
    <x v="1"/>
    <s v="OFF-PA-10001125"/>
    <x v="0"/>
    <x v="0"/>
    <n v="173.48800000000003"/>
    <s v="CA-2016-100818"/>
    <n v="1"/>
    <n v="7"/>
    <n v="0.2"/>
    <n v="54.214999999999982"/>
    <n v="0.43613829632717294"/>
  </r>
  <r>
    <x v="417"/>
    <x v="4"/>
    <s v="OFF-PA-10002254"/>
    <x v="0"/>
    <x v="0"/>
    <n v="105.52"/>
    <s v="CA-2016-124919"/>
    <n v="1"/>
    <n v="4"/>
    <n v="0"/>
    <n v="48.539199999999994"/>
    <n v="0.43613829632717294"/>
  </r>
  <r>
    <x v="417"/>
    <x v="4"/>
    <s v="OFF-ST-10001590"/>
    <x v="0"/>
    <x v="1"/>
    <n v="80.88"/>
    <s v="CA-2016-124919"/>
    <n v="0"/>
    <n v="6"/>
    <n v="0"/>
    <n v="21.028799999999997"/>
    <n v="0.44610841445725197"/>
  </r>
  <r>
    <x v="417"/>
    <x v="23"/>
    <s v="OFF-ST-10004340"/>
    <x v="0"/>
    <x v="1"/>
    <n v="62.18"/>
    <s v="CA-2016-149748"/>
    <n v="0"/>
    <n v="1"/>
    <n v="0"/>
    <n v="16.788600000000002"/>
    <n v="0.44610841445725197"/>
  </r>
  <r>
    <x v="417"/>
    <x v="4"/>
    <s v="OFF-PA-10001950"/>
    <x v="0"/>
    <x v="0"/>
    <n v="58.379999999999995"/>
    <s v="CA-2016-124919"/>
    <n v="0"/>
    <n v="7"/>
    <n v="0"/>
    <n v="26.270999999999994"/>
    <n v="0.43613829632717294"/>
  </r>
  <r>
    <x v="417"/>
    <x v="1"/>
    <s v="FUR-FU-10002703"/>
    <x v="1"/>
    <x v="8"/>
    <n v="51.56"/>
    <s v="CA-2016-100818"/>
    <n v="0"/>
    <n v="2"/>
    <n v="0.6"/>
    <n v="-61.872"/>
    <n v="0.4595170286641902"/>
  </r>
  <r>
    <x v="417"/>
    <x v="37"/>
    <s v="FUR-FU-10001935"/>
    <x v="1"/>
    <x v="8"/>
    <n v="22.200000000000003"/>
    <s v="CA-2016-133627"/>
    <n v="1"/>
    <n v="6"/>
    <n v="0"/>
    <n v="9.1020000000000021"/>
    <n v="0.4595170286641902"/>
  </r>
  <r>
    <x v="417"/>
    <x v="27"/>
    <s v="OFF-LA-10003766"/>
    <x v="0"/>
    <x v="2"/>
    <n v="15.75"/>
    <s v="CA-2016-147788"/>
    <n v="0"/>
    <n v="5"/>
    <n v="0"/>
    <n v="7.5600000000000005"/>
    <n v="0.4647369236065339"/>
  </r>
  <r>
    <x v="417"/>
    <x v="25"/>
    <s v="OFF-AR-10003504"/>
    <x v="0"/>
    <x v="4"/>
    <n v="10.272000000000002"/>
    <s v="CA-2016-136224"/>
    <n v="1"/>
    <n v="3"/>
    <n v="0.2"/>
    <n v="1.1555999999999984"/>
    <n v="0.45632477063632687"/>
  </r>
  <r>
    <x v="417"/>
    <x v="23"/>
    <s v="FUR-FU-10001847"/>
    <x v="1"/>
    <x v="8"/>
    <n v="8.2799999999999994"/>
    <s v="CA-2016-149748"/>
    <n v="0"/>
    <n v="2"/>
    <n v="0"/>
    <n v="2.9807999999999995"/>
    <n v="0.4595170286641902"/>
  </r>
  <r>
    <x v="417"/>
    <x v="20"/>
    <s v="OFF-FA-10003472"/>
    <x v="0"/>
    <x v="7"/>
    <n v="7.5600000000000005"/>
    <s v="CA-2016-156153"/>
    <n v="1"/>
    <n v="6"/>
    <n v="0"/>
    <n v="0.3024"/>
    <n v="0.51168203684699509"/>
  </r>
  <r>
    <x v="417"/>
    <x v="1"/>
    <s v="OFF-LA-10000443"/>
    <x v="0"/>
    <x v="2"/>
    <n v="5.9039999999999999"/>
    <s v="CA-2016-100818"/>
    <n v="0"/>
    <n v="2"/>
    <n v="0.2"/>
    <n v="1.9925999999999999"/>
    <n v="0.4647369236065339"/>
  </r>
  <r>
    <x v="417"/>
    <x v="1"/>
    <s v="OFF-BI-10004364"/>
    <x v="0"/>
    <x v="3"/>
    <n v="3.5639999999999992"/>
    <s v="CA-2016-100818"/>
    <n v="0"/>
    <n v="3"/>
    <n v="0.8"/>
    <n v="-6.2370000000000019"/>
    <n v="0.46881743173671325"/>
  </r>
  <r>
    <x v="418"/>
    <x v="14"/>
    <s v="OFF-BI-10004224"/>
    <x v="0"/>
    <x v="3"/>
    <n v="403.68"/>
    <s v="US-2016-132836"/>
    <n v="1"/>
    <n v="6"/>
    <n v="0"/>
    <n v="181.65599999999998"/>
    <n v="0.46881743173671325"/>
  </r>
  <r>
    <x v="418"/>
    <x v="14"/>
    <s v="TEC-PH-10001299"/>
    <x v="2"/>
    <x v="6"/>
    <n v="299.98"/>
    <s v="US-2016-132836"/>
    <n v="0"/>
    <n v="2"/>
    <n v="0"/>
    <n v="83.994400000000013"/>
    <n v="0.41105220110552465"/>
  </r>
  <r>
    <x v="418"/>
    <x v="0"/>
    <s v="OFF-PA-10002606"/>
    <x v="0"/>
    <x v="0"/>
    <n v="42.24"/>
    <s v="US-2016-163685"/>
    <n v="1"/>
    <n v="10"/>
    <n v="0.2"/>
    <n v="13.199999999999998"/>
    <n v="0.43613829632717294"/>
  </r>
  <r>
    <x v="418"/>
    <x v="14"/>
    <s v="TEC-PH-10001300"/>
    <x v="2"/>
    <x v="6"/>
    <n v="41.9"/>
    <s v="US-2016-132836"/>
    <n v="0"/>
    <n v="2"/>
    <n v="0"/>
    <n v="11.731999999999999"/>
    <n v="0.41105220110552465"/>
  </r>
  <r>
    <x v="418"/>
    <x v="14"/>
    <s v="OFF-LA-10004178"/>
    <x v="0"/>
    <x v="2"/>
    <n v="28.91"/>
    <s v="US-2016-132836"/>
    <n v="0"/>
    <n v="7"/>
    <n v="0"/>
    <n v="13.2986"/>
    <n v="0.4647369236065339"/>
  </r>
  <r>
    <x v="418"/>
    <x v="4"/>
    <s v="OFF-PA-10001838"/>
    <x v="0"/>
    <x v="0"/>
    <n v="11.76"/>
    <s v="CA-2016-161242"/>
    <n v="1"/>
    <n v="2"/>
    <n v="0"/>
    <n v="5.7623999999999995"/>
    <n v="0.43613829632717294"/>
  </r>
  <r>
    <x v="418"/>
    <x v="0"/>
    <s v="OFF-BI-10001890"/>
    <x v="0"/>
    <x v="3"/>
    <n v="5.7279999999999989"/>
    <s v="US-2016-163685"/>
    <n v="0"/>
    <n v="8"/>
    <n v="0.8"/>
    <n v="-9.1648000000000032"/>
    <n v="0.46881743173671325"/>
  </r>
  <r>
    <x v="419"/>
    <x v="4"/>
    <s v="TEC-AC-10003870"/>
    <x v="2"/>
    <x v="9"/>
    <n v="989.97"/>
    <s v="CA-2016-158491"/>
    <n v="1"/>
    <n v="3"/>
    <n v="0"/>
    <n v="395.98800000000006"/>
    <n v="0.52062335344040378"/>
  </r>
  <r>
    <x v="419"/>
    <x v="4"/>
    <s v="TEC-AC-10001874"/>
    <x v="2"/>
    <x v="9"/>
    <n v="119.98"/>
    <s v="CA-2016-158491"/>
    <n v="0"/>
    <n v="2"/>
    <n v="0"/>
    <n v="35.994"/>
    <n v="0.52062335344040378"/>
  </r>
  <r>
    <x v="419"/>
    <x v="20"/>
    <s v="FUR-FU-10000672"/>
    <x v="1"/>
    <x v="8"/>
    <n v="35.28"/>
    <s v="US-2016-142020"/>
    <n v="1"/>
    <n v="3"/>
    <n v="0"/>
    <n v="11.995199999999997"/>
    <n v="0.4595170286641902"/>
  </r>
  <r>
    <x v="419"/>
    <x v="20"/>
    <s v="OFF-PA-10004569"/>
    <x v="0"/>
    <x v="0"/>
    <n v="30.44"/>
    <s v="US-2016-142020"/>
    <n v="0"/>
    <n v="4"/>
    <n v="0"/>
    <n v="14.306799999999999"/>
    <n v="0.43613829632717294"/>
  </r>
  <r>
    <x v="419"/>
    <x v="22"/>
    <s v="OFF-AR-10004685"/>
    <x v="0"/>
    <x v="4"/>
    <n v="9.26"/>
    <s v="CA-2016-164833"/>
    <n v="1"/>
    <n v="2"/>
    <n v="0"/>
    <n v="3.0557999999999996"/>
    <n v="0.45632477063632687"/>
  </r>
  <r>
    <x v="419"/>
    <x v="22"/>
    <s v="OFF-LA-10000443"/>
    <x v="0"/>
    <x v="2"/>
    <n v="7.38"/>
    <s v="CA-2016-164833"/>
    <n v="0"/>
    <n v="2"/>
    <n v="0"/>
    <n v="3.4685999999999999"/>
    <n v="0.4647369236065339"/>
  </r>
  <r>
    <x v="420"/>
    <x v="20"/>
    <s v="FUR-CH-10004997"/>
    <x v="1"/>
    <x v="5"/>
    <n v="1522.6379999999999"/>
    <s v="CA-2016-166947"/>
    <n v="1"/>
    <n v="9"/>
    <n v="0.1"/>
    <n v="169.18200000000004"/>
    <n v="0.46529189879902266"/>
  </r>
  <r>
    <x v="420"/>
    <x v="24"/>
    <s v="OFF-PA-10000528"/>
    <x v="0"/>
    <x v="0"/>
    <n v="10.56"/>
    <s v="CA-2016-115168"/>
    <n v="1"/>
    <n v="2"/>
    <n v="0"/>
    <n v="4.7519999999999998"/>
    <n v="0.43613829632717294"/>
  </r>
  <r>
    <x v="421"/>
    <x v="2"/>
    <s v="OFF-PA-10000552"/>
    <x v="0"/>
    <x v="0"/>
    <n v="25.920000000000005"/>
    <s v="CA-2016-157343"/>
    <n v="1"/>
    <n v="5"/>
    <n v="0.2"/>
    <n v="9.0719999999999992"/>
    <n v="0.43613829632717294"/>
  </r>
  <r>
    <x v="421"/>
    <x v="2"/>
    <s v="OFF-BI-10003707"/>
    <x v="0"/>
    <x v="3"/>
    <n v="18.312000000000001"/>
    <s v="CA-2016-157343"/>
    <n v="0"/>
    <n v="4"/>
    <n v="0.7"/>
    <n v="-12.207999999999995"/>
    <n v="0.46881743173671325"/>
  </r>
  <r>
    <x v="421"/>
    <x v="2"/>
    <s v="OFF-AR-10003183"/>
    <x v="0"/>
    <x v="4"/>
    <n v="8.016"/>
    <s v="CA-2016-157343"/>
    <n v="0"/>
    <n v="3"/>
    <n v="0.2"/>
    <n v="1.0019999999999993"/>
    <n v="0.45632477063632687"/>
  </r>
  <r>
    <x v="421"/>
    <x v="4"/>
    <s v="OFF-BI-10004187"/>
    <x v="0"/>
    <x v="3"/>
    <n v="7.52"/>
    <s v="CA-2016-142041"/>
    <n v="1"/>
    <n v="5"/>
    <n v="0.2"/>
    <n v="2.6319999999999997"/>
    <n v="0.46881743173671325"/>
  </r>
  <r>
    <x v="422"/>
    <x v="16"/>
    <s v="OFF-ST-10000046"/>
    <x v="0"/>
    <x v="1"/>
    <n v="516.96"/>
    <s v="CA-2016-162201"/>
    <n v="1"/>
    <n v="4"/>
    <n v="0.2"/>
    <n v="-6.4619999999999891"/>
    <n v="0.44610841445725197"/>
  </r>
  <r>
    <x v="422"/>
    <x v="1"/>
    <s v="TEC-AC-10003433"/>
    <x v="2"/>
    <x v="9"/>
    <n v="2.3760000000000003"/>
    <s v="CA-2016-164007"/>
    <n v="1"/>
    <n v="3"/>
    <n v="0.2"/>
    <n v="0.74249999999999994"/>
    <n v="0.52062335344040378"/>
  </r>
  <r>
    <x v="422"/>
    <x v="16"/>
    <s v="OFF-PA-10002581"/>
    <x v="0"/>
    <x v="0"/>
    <n v="173.48800000000003"/>
    <s v="CA-2016-162201"/>
    <n v="0"/>
    <n v="7"/>
    <n v="0.2"/>
    <n v="54.214999999999982"/>
    <n v="0.43613829632717294"/>
  </r>
  <r>
    <x v="422"/>
    <x v="16"/>
    <s v="FUR-FU-10001185"/>
    <x v="1"/>
    <x v="8"/>
    <n v="173.208"/>
    <s v="CA-2016-162201"/>
    <n v="0"/>
    <n v="7"/>
    <n v="0.2"/>
    <n v="45.467100000000009"/>
    <n v="0.4595170286641902"/>
  </r>
  <r>
    <x v="422"/>
    <x v="1"/>
    <s v="OFF-AP-10003849"/>
    <x v="0"/>
    <x v="12"/>
    <n v="143.12799999999996"/>
    <s v="CA-2016-164007"/>
    <n v="0"/>
    <n v="2"/>
    <n v="0.8"/>
    <n v="-393.60200000000009"/>
    <n v="0.49507917887403441"/>
  </r>
  <r>
    <x v="422"/>
    <x v="16"/>
    <s v="OFF-PA-10001215"/>
    <x v="0"/>
    <x v="0"/>
    <n v="42.24"/>
    <s v="CA-2016-162201"/>
    <n v="0"/>
    <n v="10"/>
    <n v="0.2"/>
    <n v="13.199999999999998"/>
    <n v="0.43613829632717294"/>
  </r>
  <r>
    <x v="422"/>
    <x v="16"/>
    <s v="OFF-BI-10002429"/>
    <x v="0"/>
    <x v="3"/>
    <n v="18.264000000000003"/>
    <s v="CA-2016-162201"/>
    <n v="0"/>
    <n v="2"/>
    <n v="0.7"/>
    <n v="-13.393599999999999"/>
    <n v="0.46881743173671325"/>
  </r>
  <r>
    <x v="422"/>
    <x v="16"/>
    <s v="OFF-LA-10001982"/>
    <x v="0"/>
    <x v="2"/>
    <n v="9"/>
    <s v="CA-2016-162201"/>
    <n v="0"/>
    <n v="3"/>
    <n v="0.2"/>
    <n v="3.1499999999999995"/>
    <n v="0.4647369236065339"/>
  </r>
  <r>
    <x v="422"/>
    <x v="16"/>
    <s v="OFF-AR-10003856"/>
    <x v="0"/>
    <x v="4"/>
    <n v="4.4479999999999995"/>
    <s v="CA-2016-162201"/>
    <n v="0"/>
    <n v="2"/>
    <n v="0.2"/>
    <n v="0.3335999999999999"/>
    <n v="0.45632477063632687"/>
  </r>
  <r>
    <x v="423"/>
    <x v="35"/>
    <s v="FUR-FU-10003192"/>
    <x v="1"/>
    <x v="8"/>
    <n v="355.36"/>
    <s v="CA-2016-141012"/>
    <n v="1"/>
    <n v="4"/>
    <n v="0"/>
    <n v="92.393599999999992"/>
    <n v="0.4595170286641902"/>
  </r>
  <r>
    <x v="423"/>
    <x v="16"/>
    <s v="TEC-AC-10004396"/>
    <x v="2"/>
    <x v="9"/>
    <n v="72.599999999999994"/>
    <s v="CA-2016-101868"/>
    <n v="1"/>
    <n v="5"/>
    <n v="0.2"/>
    <n v="-8.1674999999999933"/>
    <n v="0.52062335344040378"/>
  </r>
  <r>
    <x v="423"/>
    <x v="35"/>
    <s v="TEC-PH-10004522"/>
    <x v="2"/>
    <x v="6"/>
    <n v="140.376"/>
    <s v="CA-2016-141012"/>
    <n v="0"/>
    <n v="3"/>
    <n v="0.2"/>
    <n v="8.7735000000000056"/>
    <n v="0.41105220110552465"/>
  </r>
  <r>
    <x v="423"/>
    <x v="6"/>
    <s v="OFF-BI-10001670"/>
    <x v="0"/>
    <x v="3"/>
    <n v="113.10000000000001"/>
    <s v="CA-2016-110947"/>
    <n v="1"/>
    <n v="3"/>
    <n v="0"/>
    <n v="56.550000000000004"/>
    <n v="0.46881743173671325"/>
  </r>
  <r>
    <x v="423"/>
    <x v="16"/>
    <s v="OFF-BI-10003876"/>
    <x v="0"/>
    <x v="3"/>
    <n v="64.2"/>
    <s v="CA-2016-101868"/>
    <n v="0"/>
    <n v="5"/>
    <n v="0.7"/>
    <n v="-42.799999999999983"/>
    <n v="0.46881743173671325"/>
  </r>
  <r>
    <x v="423"/>
    <x v="16"/>
    <s v="OFF-BI-10002133"/>
    <x v="0"/>
    <x v="3"/>
    <n v="38.520000000000003"/>
    <s v="CA-2016-101868"/>
    <n v="0"/>
    <n v="3"/>
    <n v="0.7"/>
    <n v="-26.963999999999999"/>
    <n v="0.46881743173671325"/>
  </r>
  <r>
    <x v="423"/>
    <x v="14"/>
    <s v="OFF-PA-10000304"/>
    <x v="0"/>
    <x v="0"/>
    <n v="12.96"/>
    <s v="CA-2016-144190"/>
    <n v="1"/>
    <n v="2"/>
    <n v="0"/>
    <n v="6.2208000000000006"/>
    <n v="0.43613829632717294"/>
  </r>
  <r>
    <x v="424"/>
    <x v="16"/>
    <s v="FUR-CH-10003312"/>
    <x v="1"/>
    <x v="5"/>
    <n v="1123.92"/>
    <s v="CA-2016-121720"/>
    <n v="1"/>
    <n v="5"/>
    <n v="0.2"/>
    <n v="-182.63700000000017"/>
    <n v="0.46529189879902266"/>
  </r>
  <r>
    <x v="424"/>
    <x v="16"/>
    <s v="OFF-ST-10001780"/>
    <x v="0"/>
    <x v="1"/>
    <n v="1036.624"/>
    <s v="CA-2016-121720"/>
    <n v="0"/>
    <n v="2"/>
    <n v="0.2"/>
    <n v="51.831200000000024"/>
    <n v="0.44610841445725197"/>
  </r>
  <r>
    <x v="424"/>
    <x v="16"/>
    <s v="OFF-ST-10003816"/>
    <x v="0"/>
    <x v="1"/>
    <n v="563.80799999999999"/>
    <s v="CA-2016-121720"/>
    <n v="0"/>
    <n v="4"/>
    <n v="0.2"/>
    <n v="21.142799999999966"/>
    <n v="0.44610841445725197"/>
  </r>
  <r>
    <x v="424"/>
    <x v="16"/>
    <s v="TEC-PH-10002496"/>
    <x v="2"/>
    <x v="6"/>
    <n v="249.58400000000003"/>
    <s v="CA-2016-121720"/>
    <n v="0"/>
    <n v="2"/>
    <n v="0.2"/>
    <n v="31.197999999999986"/>
    <n v="0.41105220110552465"/>
  </r>
  <r>
    <x v="424"/>
    <x v="8"/>
    <s v="TEC-AC-10003038"/>
    <x v="2"/>
    <x v="9"/>
    <n v="53.699999999999996"/>
    <s v="US-2016-123960"/>
    <n v="1"/>
    <n v="6"/>
    <n v="0"/>
    <n v="10.202999999999994"/>
    <n v="0.52062335344040378"/>
  </r>
  <r>
    <x v="424"/>
    <x v="16"/>
    <s v="OFF-BI-10004593"/>
    <x v="0"/>
    <x v="3"/>
    <n v="78.600000000000009"/>
    <s v="CA-2016-121720"/>
    <n v="0"/>
    <n v="5"/>
    <n v="0.7"/>
    <n v="-62.88000000000001"/>
    <n v="0.46881743173671325"/>
  </r>
  <r>
    <x v="424"/>
    <x v="16"/>
    <s v="OFF-AR-10000380"/>
    <x v="0"/>
    <x v="4"/>
    <n v="60.768000000000001"/>
    <s v="CA-2016-121720"/>
    <n v="0"/>
    <n v="2"/>
    <n v="0.2"/>
    <n v="7.5959999999999894"/>
    <n v="0.45632477063632687"/>
  </r>
  <r>
    <x v="424"/>
    <x v="8"/>
    <s v="OFF-AR-10003582"/>
    <x v="0"/>
    <x v="4"/>
    <n v="56.3"/>
    <s v="US-2016-123960"/>
    <n v="0"/>
    <n v="2"/>
    <n v="0"/>
    <n v="15.764000000000003"/>
    <n v="0.45632477063632687"/>
  </r>
  <r>
    <x v="424"/>
    <x v="16"/>
    <s v="FUR-FU-10003464"/>
    <x v="1"/>
    <x v="8"/>
    <n v="48.671999999999997"/>
    <s v="CA-2016-121720"/>
    <n v="0"/>
    <n v="3"/>
    <n v="0.2"/>
    <n v="7.3007999999999988"/>
    <n v="0.4595170286641902"/>
  </r>
  <r>
    <x v="424"/>
    <x v="8"/>
    <s v="OFF-BI-10002799"/>
    <x v="0"/>
    <x v="3"/>
    <n v="36.26"/>
    <s v="US-2016-123960"/>
    <n v="0"/>
    <n v="7"/>
    <n v="0"/>
    <n v="16.679599999999997"/>
    <n v="0.46881743173671325"/>
  </r>
  <r>
    <x v="424"/>
    <x v="8"/>
    <s v="OFF-PA-10004451"/>
    <x v="0"/>
    <x v="0"/>
    <n v="32.400000000000006"/>
    <s v="US-2016-123960"/>
    <n v="0"/>
    <n v="5"/>
    <n v="0"/>
    <n v="15.552000000000001"/>
    <n v="0.43613829632717294"/>
  </r>
  <r>
    <x v="424"/>
    <x v="8"/>
    <s v="FUR-FU-10004666"/>
    <x v="1"/>
    <x v="8"/>
    <n v="29.16"/>
    <s v="US-2016-123960"/>
    <n v="0"/>
    <n v="2"/>
    <n v="0"/>
    <n v="10.789200000000001"/>
    <n v="0.4595170286641902"/>
  </r>
  <r>
    <x v="424"/>
    <x v="16"/>
    <s v="OFF-BI-10001308"/>
    <x v="0"/>
    <x v="3"/>
    <n v="3.7680000000000007"/>
    <s v="CA-2016-121720"/>
    <n v="0"/>
    <n v="2"/>
    <n v="0.7"/>
    <n v="-3.1400000000000006"/>
    <n v="0.46881743173671325"/>
  </r>
  <r>
    <x v="425"/>
    <x v="16"/>
    <s v="TEC-PH-10002844"/>
    <x v="2"/>
    <x v="6"/>
    <n v="55.984000000000009"/>
    <s v="CA-2016-104115"/>
    <n v="1"/>
    <n v="2"/>
    <n v="0.2"/>
    <n v="4.1987999999999985"/>
    <n v="0.41105220110552465"/>
  </r>
  <r>
    <x v="425"/>
    <x v="2"/>
    <s v="FUR-FU-10003623"/>
    <x v="1"/>
    <x v="8"/>
    <n v="43.295999999999999"/>
    <s v="CA-2016-139850"/>
    <n v="1"/>
    <n v="2"/>
    <n v="0.2"/>
    <n v="4.3295999999999975"/>
    <n v="0.4595170286641902"/>
  </r>
  <r>
    <x v="425"/>
    <x v="7"/>
    <s v="OFF-ST-10001505"/>
    <x v="0"/>
    <x v="1"/>
    <n v="29.900000000000002"/>
    <s v="CA-2016-131779"/>
    <n v="1"/>
    <n v="5"/>
    <n v="0"/>
    <n v="5.0829999999999975"/>
    <n v="0.44610841445725197"/>
  </r>
  <r>
    <x v="425"/>
    <x v="18"/>
    <s v="OFF-ST-10002444"/>
    <x v="0"/>
    <x v="1"/>
    <n v="24.56"/>
    <s v="CA-2016-136105"/>
    <n v="1"/>
    <n v="2"/>
    <n v="0"/>
    <n v="6.8767999999999994"/>
    <n v="0.44610841445725197"/>
  </r>
  <r>
    <x v="425"/>
    <x v="2"/>
    <s v="OFF-PA-10003848"/>
    <x v="0"/>
    <x v="0"/>
    <n v="20.736000000000004"/>
    <s v="CA-2016-139850"/>
    <n v="0"/>
    <n v="4"/>
    <n v="0.2"/>
    <n v="7.2576000000000001"/>
    <n v="0.43613829632717294"/>
  </r>
  <r>
    <x v="426"/>
    <x v="33"/>
    <s v="TEC-CO-10004202"/>
    <x v="2"/>
    <x v="16"/>
    <n v="899.97"/>
    <s v="CA-2016-104941"/>
    <n v="1"/>
    <n v="3"/>
    <n v="0"/>
    <n v="314.98950000000002"/>
    <n v="0.55185675810753509"/>
  </r>
  <r>
    <x v="426"/>
    <x v="41"/>
    <s v="TEC-AC-10003657"/>
    <x v="2"/>
    <x v="9"/>
    <n v="67.98"/>
    <s v="CA-2016-155054"/>
    <n v="1"/>
    <n v="2"/>
    <n v="0"/>
    <n v="14.955599999999997"/>
    <n v="0.52062335344040378"/>
  </r>
  <r>
    <x v="426"/>
    <x v="4"/>
    <s v="OFF-BI-10003707"/>
    <x v="0"/>
    <x v="3"/>
    <n v="36.624000000000002"/>
    <s v="CA-2016-127418"/>
    <n v="1"/>
    <n v="3"/>
    <n v="0.2"/>
    <n v="13.734"/>
    <n v="0.46881743173671325"/>
  </r>
  <r>
    <x v="426"/>
    <x v="33"/>
    <s v="OFF-PA-10003363"/>
    <x v="0"/>
    <x v="0"/>
    <n v="32.400000000000006"/>
    <s v="CA-2016-104941"/>
    <n v="0"/>
    <n v="5"/>
    <n v="0"/>
    <n v="15.552000000000001"/>
    <n v="0.43613829632717294"/>
  </r>
  <r>
    <x v="426"/>
    <x v="41"/>
    <s v="OFF-BI-10002824"/>
    <x v="0"/>
    <x v="3"/>
    <n v="29.84"/>
    <s v="CA-2016-155054"/>
    <n v="0"/>
    <n v="2"/>
    <n v="0"/>
    <n v="13.427999999999997"/>
    <n v="0.46881743173671325"/>
  </r>
  <r>
    <x v="426"/>
    <x v="33"/>
    <s v="OFF-AR-10004269"/>
    <x v="0"/>
    <x v="4"/>
    <n v="24.78"/>
    <s v="CA-2016-104941"/>
    <n v="0"/>
    <n v="6"/>
    <n v="0"/>
    <n v="6.9384000000000006"/>
    <n v="0.45632477063632687"/>
  </r>
  <r>
    <x v="426"/>
    <x v="33"/>
    <s v="OFF-BI-10001249"/>
    <x v="0"/>
    <x v="3"/>
    <n v="19.14"/>
    <s v="CA-2016-104941"/>
    <n v="0"/>
    <n v="3"/>
    <n v="0"/>
    <n v="8.8043999999999993"/>
    <n v="0.46881743173671325"/>
  </r>
  <r>
    <x v="426"/>
    <x v="41"/>
    <s v="OFF-BI-10004970"/>
    <x v="0"/>
    <x v="3"/>
    <n v="8.26"/>
    <s v="CA-2016-155054"/>
    <n v="0"/>
    <n v="2"/>
    <n v="0"/>
    <n v="3.8822000000000001"/>
    <n v="0.46881743173671325"/>
  </r>
  <r>
    <x v="426"/>
    <x v="5"/>
    <s v="OFF-PA-10001870"/>
    <x v="0"/>
    <x v="0"/>
    <n v="6.48"/>
    <s v="CA-2016-137281"/>
    <n v="1"/>
    <n v="1"/>
    <n v="0"/>
    <n v="3.1104000000000003"/>
    <n v="0.43613829632717294"/>
  </r>
  <r>
    <x v="426"/>
    <x v="10"/>
    <s v="OFF-AR-10000634"/>
    <x v="0"/>
    <x v="4"/>
    <n v="3.4240000000000004"/>
    <s v="CA-2016-104059"/>
    <n v="1"/>
    <n v="1"/>
    <n v="0.2"/>
    <n v="0.29960000000000009"/>
    <n v="0.45632477063632687"/>
  </r>
  <r>
    <x v="427"/>
    <x v="2"/>
    <s v="FUR-FU-10001867"/>
    <x v="1"/>
    <x v="8"/>
    <n v="51.072000000000003"/>
    <s v="CA-2016-120439"/>
    <n v="1"/>
    <n v="6"/>
    <n v="0.2"/>
    <n v="5.1072000000000024"/>
    <n v="0.4595170286641902"/>
  </r>
  <r>
    <x v="428"/>
    <x v="12"/>
    <s v="FUR-FU-10004904"/>
    <x v="1"/>
    <x v="8"/>
    <n v="364.70400000000006"/>
    <s v="CA-2016-129896"/>
    <n v="1"/>
    <n v="6"/>
    <n v="0.2"/>
    <n v="-36.470400000000041"/>
    <n v="0.4595170286641902"/>
  </r>
  <r>
    <x v="428"/>
    <x v="16"/>
    <s v="TEC-AC-10002718"/>
    <x v="2"/>
    <x v="9"/>
    <n v="11.672000000000001"/>
    <s v="US-2016-106495"/>
    <n v="1"/>
    <n v="1"/>
    <n v="0.2"/>
    <n v="-0.7295000000000007"/>
    <n v="0.52062335344040378"/>
  </r>
  <r>
    <x v="428"/>
    <x v="4"/>
    <s v="TEC-PH-10002103"/>
    <x v="2"/>
    <x v="6"/>
    <n v="225.57599999999996"/>
    <s v="CA-2016-164567"/>
    <n v="1"/>
    <n v="3"/>
    <n v="0.2"/>
    <n v="22.557600000000008"/>
    <n v="0.41105220110552465"/>
  </r>
  <r>
    <x v="428"/>
    <x v="12"/>
    <s v="OFF-ST-10004804"/>
    <x v="0"/>
    <x v="1"/>
    <n v="82.367999999999995"/>
    <s v="CA-2016-129896"/>
    <n v="0"/>
    <n v="2"/>
    <n v="0.2"/>
    <n v="-19.562399999999997"/>
    <n v="0.44610841445725197"/>
  </r>
  <r>
    <x v="428"/>
    <x v="12"/>
    <s v="FUR-FU-10002396"/>
    <x v="1"/>
    <x v="8"/>
    <n v="40.256"/>
    <s v="CA-2016-129896"/>
    <n v="0"/>
    <n v="4"/>
    <n v="0.2"/>
    <n v="11.070400000000003"/>
    <n v="0.4595170286641902"/>
  </r>
  <r>
    <x v="428"/>
    <x v="12"/>
    <s v="OFF-PA-10002245"/>
    <x v="0"/>
    <x v="0"/>
    <n v="9.5680000000000014"/>
    <s v="CA-2016-129896"/>
    <n v="0"/>
    <n v="2"/>
    <n v="0.2"/>
    <n v="2.9899999999999993"/>
    <n v="0.43613829632717294"/>
  </r>
  <r>
    <x v="429"/>
    <x v="20"/>
    <s v="OFF-BI-10003527"/>
    <x v="0"/>
    <x v="3"/>
    <n v="3050.3760000000002"/>
    <s v="US-2016-163825"/>
    <n v="1"/>
    <n v="3"/>
    <n v="0.2"/>
    <n v="1143.8910000000001"/>
    <n v="0.46881743173671325"/>
  </r>
  <r>
    <x v="429"/>
    <x v="0"/>
    <s v="FUR-CH-10001708"/>
    <x v="1"/>
    <x v="5"/>
    <n v="197.37199999999999"/>
    <s v="CA-2016-118955"/>
    <n v="1"/>
    <n v="2"/>
    <n v="0.3"/>
    <n v="-25.376400000000018"/>
    <n v="0.46529189879902266"/>
  </r>
  <r>
    <x v="429"/>
    <x v="20"/>
    <s v="TEC-PH-10004922"/>
    <x v="2"/>
    <x v="6"/>
    <n v="133.97999999999999"/>
    <s v="US-2016-163825"/>
    <n v="0"/>
    <n v="2"/>
    <n v="0"/>
    <n v="33.495000000000005"/>
    <n v="0.41105220110552465"/>
  </r>
  <r>
    <x v="429"/>
    <x v="0"/>
    <s v="OFF-EN-10001028"/>
    <x v="0"/>
    <x v="11"/>
    <n v="28.752000000000002"/>
    <s v="CA-2016-118955"/>
    <n v="0"/>
    <n v="3"/>
    <n v="0.2"/>
    <n v="9.3443999999999985"/>
    <n v="0.44424167803735209"/>
  </r>
  <r>
    <x v="429"/>
    <x v="0"/>
    <s v="OFF-PA-10004156"/>
    <x v="0"/>
    <x v="0"/>
    <n v="27.216000000000001"/>
    <s v="CA-2016-118955"/>
    <n v="0"/>
    <n v="3"/>
    <n v="0.2"/>
    <n v="9.8657999999999983"/>
    <n v="0.43613829632717294"/>
  </r>
  <r>
    <x v="429"/>
    <x v="2"/>
    <s v="OFF-EN-10003072"/>
    <x v="0"/>
    <x v="11"/>
    <n v="6.2080000000000002"/>
    <s v="CA-2016-167269"/>
    <n v="1"/>
    <n v="2"/>
    <n v="0.2"/>
    <n v="2.1728000000000001"/>
    <n v="0.44424167803735209"/>
  </r>
  <r>
    <x v="430"/>
    <x v="15"/>
    <s v="FUR-CH-10002965"/>
    <x v="1"/>
    <x v="5"/>
    <n v="643.13599999999997"/>
    <s v="CA-2016-156734"/>
    <n v="1"/>
    <n v="4"/>
    <n v="0.2"/>
    <n v="56.274400000000014"/>
    <n v="0.46529189879902266"/>
  </r>
  <r>
    <x v="430"/>
    <x v="6"/>
    <s v="TEC-PH-10002496"/>
    <x v="2"/>
    <x v="6"/>
    <n v="467.97"/>
    <s v="CA-2016-133242"/>
    <n v="1"/>
    <n v="3"/>
    <n v="0"/>
    <n v="140.39099999999999"/>
    <n v="0.41105220110552465"/>
  </r>
  <r>
    <x v="430"/>
    <x v="6"/>
    <s v="OFF-ST-10003716"/>
    <x v="0"/>
    <x v="1"/>
    <n v="450.04"/>
    <s v="CA-2016-133242"/>
    <n v="0"/>
    <n v="2"/>
    <n v="0"/>
    <n v="58.505200000000002"/>
    <n v="0.44610841445725197"/>
  </r>
  <r>
    <x v="430"/>
    <x v="12"/>
    <s v="FUR-FU-10004973"/>
    <x v="1"/>
    <x v="8"/>
    <n v="75.36"/>
    <s v="CA-2016-122287"/>
    <n v="1"/>
    <n v="5"/>
    <n v="0.2"/>
    <n v="20.724000000000007"/>
    <n v="0.4595170286641902"/>
  </r>
  <r>
    <x v="430"/>
    <x v="6"/>
    <s v="FUR-FU-10003464"/>
    <x v="1"/>
    <x v="8"/>
    <n v="60.84"/>
    <s v="CA-2016-133242"/>
    <n v="0"/>
    <n v="3"/>
    <n v="0"/>
    <n v="19.468799999999998"/>
    <n v="0.4595170286641902"/>
  </r>
  <r>
    <x v="430"/>
    <x v="4"/>
    <s v="OFF-AR-10001044"/>
    <x v="0"/>
    <x v="4"/>
    <n v="51.98"/>
    <s v="CA-2016-154200"/>
    <n v="1"/>
    <n v="2"/>
    <n v="0"/>
    <n v="15.074199999999998"/>
    <n v="0.45632477063632687"/>
  </r>
  <r>
    <x v="430"/>
    <x v="6"/>
    <s v="OFF-BI-10004002"/>
    <x v="0"/>
    <x v="3"/>
    <n v="34.6"/>
    <s v="CA-2016-133242"/>
    <n v="0"/>
    <n v="2"/>
    <n v="0"/>
    <n v="16.608000000000001"/>
    <n v="0.46881743173671325"/>
  </r>
  <r>
    <x v="430"/>
    <x v="6"/>
    <s v="OFF-BI-10004826"/>
    <x v="0"/>
    <x v="3"/>
    <n v="33.020000000000003"/>
    <s v="CA-2016-133242"/>
    <n v="0"/>
    <n v="2"/>
    <n v="0"/>
    <n v="15.849600000000002"/>
    <n v="0.46881743173671325"/>
  </r>
  <r>
    <x v="430"/>
    <x v="15"/>
    <s v="OFF-PA-10001937"/>
    <x v="0"/>
    <x v="0"/>
    <n v="20.736000000000004"/>
    <s v="CA-2016-156734"/>
    <n v="0"/>
    <n v="4"/>
    <n v="0.2"/>
    <n v="7.2576000000000001"/>
    <n v="0.43613829632717294"/>
  </r>
  <r>
    <x v="430"/>
    <x v="16"/>
    <s v="OFF-AR-10002399"/>
    <x v="0"/>
    <x v="4"/>
    <n v="13.632"/>
    <s v="CA-2016-147011"/>
    <n v="1"/>
    <n v="4"/>
    <n v="0.2"/>
    <n v="3.5783999999999998"/>
    <n v="0.45632477063632687"/>
  </r>
  <r>
    <x v="430"/>
    <x v="12"/>
    <s v="OFF-PA-10001661"/>
    <x v="0"/>
    <x v="0"/>
    <n v="11.952000000000002"/>
    <s v="CA-2016-122287"/>
    <n v="0"/>
    <n v="3"/>
    <n v="0.2"/>
    <n v="4.3326000000000002"/>
    <n v="0.43613829632717294"/>
  </r>
  <r>
    <x v="430"/>
    <x v="12"/>
    <s v="OFF-BI-10003707"/>
    <x v="0"/>
    <x v="3"/>
    <n v="9.1560000000000006"/>
    <s v="CA-2016-122287"/>
    <n v="0"/>
    <n v="2"/>
    <n v="0.7"/>
    <n v="-6.1039999999999974"/>
    <n v="0.46881743173671325"/>
  </r>
  <r>
    <x v="430"/>
    <x v="15"/>
    <s v="OFF-BI-10002982"/>
    <x v="0"/>
    <x v="3"/>
    <n v="6.1290000000000004"/>
    <s v="CA-2016-156734"/>
    <n v="0"/>
    <n v="3"/>
    <n v="0.7"/>
    <n v="-4.4945999999999984"/>
    <n v="0.46881743173671325"/>
  </r>
  <r>
    <x v="430"/>
    <x v="12"/>
    <s v="OFF-BI-10004656"/>
    <x v="0"/>
    <x v="3"/>
    <n v="4.5360000000000014"/>
    <s v="CA-2016-122287"/>
    <n v="0"/>
    <n v="7"/>
    <n v="0.7"/>
    <n v="-3.3263999999999996"/>
    <n v="0.46881743173671325"/>
  </r>
  <r>
    <x v="431"/>
    <x v="0"/>
    <s v="OFF-ST-10003692"/>
    <x v="0"/>
    <x v="1"/>
    <n v="228.92"/>
    <s v="CA-2016-163734"/>
    <n v="1"/>
    <n v="5"/>
    <n v="0.2"/>
    <n v="14.307499999999997"/>
    <n v="0.44610841445725197"/>
  </r>
  <r>
    <x v="431"/>
    <x v="4"/>
    <s v="OFF-EN-10000056"/>
    <x v="0"/>
    <x v="11"/>
    <n v="186.69"/>
    <s v="CA-2016-121965"/>
    <n v="1"/>
    <n v="3"/>
    <n v="0"/>
    <n v="87.744299999999981"/>
    <n v="0.44424167803735209"/>
  </r>
  <r>
    <x v="431"/>
    <x v="4"/>
    <s v="FUR-FU-10000732"/>
    <x v="1"/>
    <x v="8"/>
    <n v="12.56"/>
    <s v="CA-2016-121965"/>
    <n v="0"/>
    <n v="2"/>
    <n v="0"/>
    <n v="4.0191999999999997"/>
    <n v="0.4595170286641902"/>
  </r>
  <r>
    <x v="431"/>
    <x v="4"/>
    <s v="OFF-PA-10004355"/>
    <x v="0"/>
    <x v="0"/>
    <n v="6.48"/>
    <s v="CA-2016-121965"/>
    <n v="0"/>
    <n v="1"/>
    <n v="0"/>
    <n v="3.1104000000000003"/>
    <n v="0.43613829632717294"/>
  </r>
  <r>
    <x v="431"/>
    <x v="2"/>
    <s v="OFF-LA-10004677"/>
    <x v="0"/>
    <x v="2"/>
    <n v="5.9039999999999999"/>
    <s v="CA-2016-111864"/>
    <n v="1"/>
    <n v="2"/>
    <n v="0.2"/>
    <n v="1.9925999999999999"/>
    <n v="0.4647369236065339"/>
  </r>
  <r>
    <x v="431"/>
    <x v="0"/>
    <s v="OFF-BI-10001107"/>
    <x v="0"/>
    <x v="3"/>
    <n v="5.7919999999999989"/>
    <s v="CA-2016-144302"/>
    <n v="1"/>
    <n v="2"/>
    <n v="0.8"/>
    <n v="-9.5568000000000026"/>
    <n v="0.46881743173671325"/>
  </r>
  <r>
    <x v="432"/>
    <x v="4"/>
    <s v="FUR-FU-10002253"/>
    <x v="1"/>
    <x v="8"/>
    <n v="257.64"/>
    <s v="CA-2016-140144"/>
    <n v="1"/>
    <n v="6"/>
    <n v="0"/>
    <n v="100.4796"/>
    <n v="0.4595170286641902"/>
  </r>
  <r>
    <x v="432"/>
    <x v="2"/>
    <s v="TEC-AC-10001838"/>
    <x v="2"/>
    <x v="9"/>
    <n v="319.98400000000004"/>
    <s v="CA-2016-158351"/>
    <n v="1"/>
    <n v="2"/>
    <n v="0.2"/>
    <n v="91.995400000000018"/>
    <n v="0.52062335344040378"/>
  </r>
  <r>
    <x v="432"/>
    <x v="4"/>
    <s v="TEC-PH-10002726"/>
    <x v="2"/>
    <x v="6"/>
    <n v="125.97600000000001"/>
    <s v="CA-2016-140144"/>
    <n v="0"/>
    <n v="3"/>
    <n v="0.2"/>
    <n v="47.241"/>
    <n v="0.41105220110552465"/>
  </r>
  <r>
    <x v="432"/>
    <x v="26"/>
    <s v="TEC-PH-10002070"/>
    <x v="2"/>
    <x v="6"/>
    <n v="125.944"/>
    <s v="US-2016-136427"/>
    <n v="1"/>
    <n v="7"/>
    <n v="0.2"/>
    <n v="15.742999999999984"/>
    <n v="0.41105220110552465"/>
  </r>
  <r>
    <x v="433"/>
    <x v="16"/>
    <s v="TEC-PH-10001819"/>
    <x v="2"/>
    <x v="6"/>
    <n v="107.97600000000001"/>
    <s v="CA-2016-123330"/>
    <n v="1"/>
    <n v="3"/>
    <n v="0.2"/>
    <n v="37.791599999999988"/>
    <n v="0.41105220110552465"/>
  </r>
  <r>
    <x v="434"/>
    <x v="20"/>
    <s v="OFF-BI-10000545"/>
    <x v="0"/>
    <x v="3"/>
    <n v="1217.568"/>
    <s v="CA-2016-153423"/>
    <n v="1"/>
    <n v="2"/>
    <n v="0.2"/>
    <n v="456.58800000000002"/>
    <n v="0.46881743173671325"/>
  </r>
  <r>
    <x v="434"/>
    <x v="1"/>
    <s v="FUR-TA-10002645"/>
    <x v="1"/>
    <x v="13"/>
    <n v="796.42500000000007"/>
    <s v="CA-2016-124975"/>
    <n v="1"/>
    <n v="7"/>
    <n v="0.5"/>
    <n v="-525.6405000000002"/>
    <n v="0.55975208308209756"/>
  </r>
  <r>
    <x v="434"/>
    <x v="27"/>
    <s v="OFF-FA-10000490"/>
    <x v="0"/>
    <x v="7"/>
    <n v="4.96"/>
    <s v="CA-2016-128167"/>
    <n v="1"/>
    <n v="4"/>
    <n v="0"/>
    <n v="2.3311999999999999"/>
    <n v="0.51168203684699509"/>
  </r>
  <r>
    <x v="435"/>
    <x v="5"/>
    <s v="TEC-AC-10001590"/>
    <x v="2"/>
    <x v="9"/>
    <n v="75"/>
    <s v="CA-2016-106187"/>
    <n v="1"/>
    <n v="3"/>
    <n v="0"/>
    <n v="18"/>
    <n v="0.52062335344040378"/>
  </r>
  <r>
    <x v="435"/>
    <x v="4"/>
    <s v="TEC-PH-10002468"/>
    <x v="2"/>
    <x v="6"/>
    <n v="217.58400000000003"/>
    <s v="CA-2016-139164"/>
    <n v="1"/>
    <n v="2"/>
    <n v="0.2"/>
    <n v="19.03860000000001"/>
    <n v="0.41105220110552465"/>
  </r>
  <r>
    <x v="435"/>
    <x v="22"/>
    <s v="TEC-PH-10004830"/>
    <x v="2"/>
    <x v="6"/>
    <n v="201.56800000000001"/>
    <s v="CA-2016-122826"/>
    <n v="1"/>
    <n v="4"/>
    <n v="0.2"/>
    <n v="22.676399999999994"/>
    <n v="0.41105220110552465"/>
  </r>
  <r>
    <x v="435"/>
    <x v="5"/>
    <s v="OFF-BI-10004519"/>
    <x v="0"/>
    <x v="3"/>
    <n v="165.98"/>
    <s v="CA-2016-106187"/>
    <n v="0"/>
    <n v="1"/>
    <n v="0"/>
    <n v="74.690999999999988"/>
    <n v="0.46881743173671325"/>
  </r>
  <r>
    <x v="435"/>
    <x v="4"/>
    <s v="TEC-PH-10003931"/>
    <x v="2"/>
    <x v="6"/>
    <n v="143.976"/>
    <s v="CA-2016-139164"/>
    <n v="0"/>
    <n v="3"/>
    <n v="0.2"/>
    <n v="8.998500000000007"/>
    <n v="0.41105220110552465"/>
  </r>
  <r>
    <x v="435"/>
    <x v="5"/>
    <s v="FUR-FU-10000794"/>
    <x v="1"/>
    <x v="8"/>
    <n v="27.42"/>
    <s v="CA-2016-106187"/>
    <n v="0"/>
    <n v="3"/>
    <n v="0"/>
    <n v="9.3227999999999991"/>
    <n v="0.4595170286641902"/>
  </r>
  <r>
    <x v="435"/>
    <x v="4"/>
    <s v="OFF-FA-10003059"/>
    <x v="0"/>
    <x v="7"/>
    <n v="5.43"/>
    <s v="CA-2016-139164"/>
    <n v="0"/>
    <n v="3"/>
    <n v="0"/>
    <n v="1.7918999999999998"/>
    <n v="0.51168203684699509"/>
  </r>
  <r>
    <x v="436"/>
    <x v="4"/>
    <s v="OFF-ST-10001963"/>
    <x v="0"/>
    <x v="1"/>
    <n v="304.23"/>
    <s v="CA-2016-115945"/>
    <n v="1"/>
    <n v="3"/>
    <n v="0"/>
    <n v="9.126899999999992"/>
    <n v="0.44610841445725197"/>
  </r>
  <r>
    <x v="436"/>
    <x v="4"/>
    <s v="FUR-FU-10001979"/>
    <x v="1"/>
    <x v="8"/>
    <n v="204.85"/>
    <s v="CA-2016-137750"/>
    <n v="1"/>
    <n v="5"/>
    <n v="0"/>
    <n v="57.358000000000011"/>
    <n v="0.4595170286641902"/>
  </r>
  <r>
    <x v="436"/>
    <x v="4"/>
    <s v="OFF-BI-10004330"/>
    <x v="0"/>
    <x v="3"/>
    <n v="88.751999999999995"/>
    <s v="CA-2016-115945"/>
    <n v="0"/>
    <n v="3"/>
    <n v="0.2"/>
    <n v="27.734999999999996"/>
    <n v="0.46881743173671325"/>
  </r>
  <r>
    <x v="436"/>
    <x v="2"/>
    <s v="OFF-ST-10002554"/>
    <x v="0"/>
    <x v="1"/>
    <n v="78.256"/>
    <s v="CA-2016-127110"/>
    <n v="1"/>
    <n v="2"/>
    <n v="0.2"/>
    <n v="-17.607599999999998"/>
    <n v="0.44610841445725197"/>
  </r>
  <r>
    <x v="436"/>
    <x v="0"/>
    <s v="FUR-FU-10004587"/>
    <x v="1"/>
    <x v="8"/>
    <n v="75.384000000000015"/>
    <s v="CA-2016-119690"/>
    <n v="1"/>
    <n v="9"/>
    <n v="0.6"/>
    <n v="-20.730599999999995"/>
    <n v="0.4595170286641902"/>
  </r>
  <r>
    <x v="436"/>
    <x v="0"/>
    <s v="OFF-PA-10001019"/>
    <x v="0"/>
    <x v="0"/>
    <n v="47.952000000000005"/>
    <s v="CA-2016-119690"/>
    <n v="0"/>
    <n v="3"/>
    <n v="0.2"/>
    <n v="16.183799999999998"/>
    <n v="0.43613829632717294"/>
  </r>
  <r>
    <x v="436"/>
    <x v="2"/>
    <s v="OFF-PA-10003309"/>
    <x v="0"/>
    <x v="0"/>
    <n v="31.104000000000006"/>
    <s v="CA-2016-127110"/>
    <n v="0"/>
    <n v="6"/>
    <n v="0.2"/>
    <n v="10.8864"/>
    <n v="0.43613829632717294"/>
  </r>
  <r>
    <x v="436"/>
    <x v="4"/>
    <s v="OFF-AR-10004062"/>
    <x v="0"/>
    <x v="4"/>
    <n v="20.96"/>
    <s v="CA-2016-115945"/>
    <n v="0"/>
    <n v="2"/>
    <n v="0"/>
    <n v="5.24"/>
    <n v="0.45632477063632687"/>
  </r>
  <r>
    <x v="436"/>
    <x v="0"/>
    <s v="OFF-LA-10001613"/>
    <x v="0"/>
    <x v="2"/>
    <n v="4.6079999999999997"/>
    <s v="CA-2016-119690"/>
    <n v="0"/>
    <n v="2"/>
    <n v="0.2"/>
    <n v="1.6704000000000001"/>
    <n v="0.4647369236065339"/>
  </r>
  <r>
    <x v="436"/>
    <x v="0"/>
    <s v="OFF-BI-10000201"/>
    <x v="0"/>
    <x v="3"/>
    <n v="0.98399999999999976"/>
    <s v="CA-2016-119690"/>
    <n v="0"/>
    <n v="2"/>
    <n v="0.8"/>
    <n v="-1.476"/>
    <n v="0.46881743173671325"/>
  </r>
  <r>
    <x v="437"/>
    <x v="0"/>
    <s v="TEC-PH-10001578"/>
    <x v="2"/>
    <x v="6"/>
    <n v="971.88000000000011"/>
    <s v="CA-2016-166583"/>
    <n v="1"/>
    <n v="3"/>
    <n v="0.2"/>
    <n v="109.33649999999994"/>
    <n v="0.41105220110552465"/>
  </r>
  <r>
    <x v="437"/>
    <x v="6"/>
    <s v="FUR-CH-10003199"/>
    <x v="1"/>
    <x v="5"/>
    <n v="332.94"/>
    <s v="CA-2016-115938"/>
    <n v="1"/>
    <n v="3"/>
    <n v="0"/>
    <n v="79.905599999999993"/>
    <n v="0.46529189879902266"/>
  </r>
  <r>
    <x v="437"/>
    <x v="14"/>
    <s v="TEC-AC-10004708"/>
    <x v="2"/>
    <x v="9"/>
    <n v="41.9"/>
    <s v="CA-2016-125395"/>
    <n v="1"/>
    <n v="2"/>
    <n v="0"/>
    <n v="8.7989999999999995"/>
    <n v="0.52062335344040378"/>
  </r>
  <r>
    <x v="437"/>
    <x v="6"/>
    <s v="OFF-BI-10001543"/>
    <x v="0"/>
    <x v="3"/>
    <n v="143.96"/>
    <s v="CA-2016-115938"/>
    <n v="0"/>
    <n v="4"/>
    <n v="0"/>
    <n v="69.100800000000007"/>
    <n v="0.46881743173671325"/>
  </r>
  <r>
    <x v="437"/>
    <x v="10"/>
    <s v="OFF-PA-10004040"/>
    <x v="0"/>
    <x v="0"/>
    <n v="43.056000000000004"/>
    <s v="CA-2016-143882"/>
    <n v="1"/>
    <n v="9"/>
    <n v="0.2"/>
    <n v="15.607799999999999"/>
    <n v="0.43613829632717294"/>
  </r>
  <r>
    <x v="437"/>
    <x v="6"/>
    <s v="OFF-BI-10001132"/>
    <x v="0"/>
    <x v="3"/>
    <n v="43.04"/>
    <s v="CA-2016-115938"/>
    <n v="0"/>
    <n v="8"/>
    <n v="0"/>
    <n v="21.089600000000001"/>
    <n v="0.46881743173671325"/>
  </r>
  <r>
    <x v="437"/>
    <x v="6"/>
    <s v="OFF-ST-10001321"/>
    <x v="0"/>
    <x v="1"/>
    <n v="15.42"/>
    <s v="CA-2016-115938"/>
    <n v="0"/>
    <n v="1"/>
    <n v="0"/>
    <n v="4.1634000000000011"/>
    <n v="0.44610841445725197"/>
  </r>
  <r>
    <x v="438"/>
    <x v="12"/>
    <s v="FUR-FU-10004306"/>
    <x v="1"/>
    <x v="8"/>
    <n v="621.7600000000001"/>
    <s v="CA-2016-112144"/>
    <n v="1"/>
    <n v="4"/>
    <n v="0.2"/>
    <n v="46.631999999999977"/>
    <n v="0.4595170286641902"/>
  </r>
  <r>
    <x v="438"/>
    <x v="10"/>
    <s v="FUR-BO-10001918"/>
    <x v="1"/>
    <x v="10"/>
    <n v="482.93999999999994"/>
    <s v="CA-2016-162950"/>
    <n v="1"/>
    <n v="6"/>
    <n v="0.5"/>
    <n v="-376.69319999999999"/>
    <n v="0.5176847302647779"/>
  </r>
  <r>
    <x v="438"/>
    <x v="5"/>
    <s v="OFF-AR-10000538"/>
    <x v="0"/>
    <x v="4"/>
    <n v="140.75"/>
    <s v="CA-2016-103772"/>
    <n v="1"/>
    <n v="5"/>
    <n v="0"/>
    <n v="42.22499999999998"/>
    <n v="0.45632477063632687"/>
  </r>
  <r>
    <x v="438"/>
    <x v="5"/>
    <s v="OFF-BI-10002867"/>
    <x v="0"/>
    <x v="3"/>
    <n v="119.56"/>
    <s v="CA-2016-103772"/>
    <n v="0"/>
    <n v="2"/>
    <n v="0"/>
    <n v="54.997599999999991"/>
    <n v="0.46881743173671325"/>
  </r>
  <r>
    <x v="438"/>
    <x v="10"/>
    <s v="OFF-PA-10003177"/>
    <x v="0"/>
    <x v="0"/>
    <n v="15.552000000000003"/>
    <s v="CA-2016-162950"/>
    <n v="0"/>
    <n v="3"/>
    <n v="0.2"/>
    <n v="5.4432"/>
    <n v="0.43613829632717294"/>
  </r>
  <r>
    <x v="438"/>
    <x v="12"/>
    <s v="OFF-LA-10000443"/>
    <x v="0"/>
    <x v="2"/>
    <n v="5.9039999999999999"/>
    <s v="CA-2016-112144"/>
    <n v="0"/>
    <n v="2"/>
    <n v="0.2"/>
    <n v="1.9925999999999999"/>
    <n v="0.4647369236065339"/>
  </r>
  <r>
    <x v="439"/>
    <x v="40"/>
    <s v="TEC-PH-10004667"/>
    <x v="2"/>
    <x v="6"/>
    <n v="269.98"/>
    <s v="US-2016-100069"/>
    <n v="1"/>
    <n v="2"/>
    <n v="0"/>
    <n v="72.894599999999997"/>
    <n v="0.41105220110552465"/>
  </r>
  <r>
    <x v="439"/>
    <x v="20"/>
    <s v="FUR-CH-10001482"/>
    <x v="1"/>
    <x v="5"/>
    <n v="117.88199999999999"/>
    <s v="CA-2016-165799"/>
    <n v="1"/>
    <n v="1"/>
    <n v="0.1"/>
    <n v="1.3097999999999956"/>
    <n v="0.46529189879902266"/>
  </r>
  <r>
    <x v="439"/>
    <x v="20"/>
    <s v="OFF-PA-10002870"/>
    <x v="0"/>
    <x v="0"/>
    <n v="24.96"/>
    <s v="US-2016-141684"/>
    <n v="1"/>
    <n v="4"/>
    <n v="0"/>
    <n v="11.231999999999999"/>
    <n v="0.43613829632717294"/>
  </r>
  <r>
    <x v="439"/>
    <x v="2"/>
    <s v="FUR-FU-10001473"/>
    <x v="1"/>
    <x v="8"/>
    <n v="20.103999999999999"/>
    <s v="CA-2016-128860"/>
    <n v="1"/>
    <n v="1"/>
    <n v="0.2"/>
    <n v="1.7591000000000001"/>
    <n v="0.4595170286641902"/>
  </r>
  <r>
    <x v="440"/>
    <x v="1"/>
    <s v="OFF-ST-10003208"/>
    <x v="0"/>
    <x v="1"/>
    <n v="435.50400000000002"/>
    <s v="CA-2016-157322"/>
    <n v="1"/>
    <n v="3"/>
    <n v="0.2"/>
    <n v="48.994199999999921"/>
    <n v="0.44610841445725197"/>
  </r>
  <r>
    <x v="440"/>
    <x v="1"/>
    <s v="FUR-CH-10004086"/>
    <x v="1"/>
    <x v="5"/>
    <n v="408.42200000000003"/>
    <s v="CA-2016-157322"/>
    <n v="0"/>
    <n v="2"/>
    <n v="0.3"/>
    <n v="-5.8346000000000231"/>
    <n v="0.46529189879902266"/>
  </r>
  <r>
    <x v="440"/>
    <x v="1"/>
    <s v="FUR-CH-10003774"/>
    <x v="1"/>
    <x v="5"/>
    <n v="382.11599999999999"/>
    <s v="CA-2016-157322"/>
    <n v="0"/>
    <n v="6"/>
    <n v="0.3"/>
    <n v="-92.799600000000027"/>
    <n v="0.46529189879902266"/>
  </r>
  <r>
    <x v="440"/>
    <x v="25"/>
    <s v="FUR-FU-10000076"/>
    <x v="1"/>
    <x v="8"/>
    <n v="159.84000000000003"/>
    <s v="CA-2016-140718"/>
    <n v="1"/>
    <n v="10"/>
    <n v="0.2"/>
    <n v="45.954000000000008"/>
    <n v="0.4595170286641902"/>
  </r>
  <r>
    <x v="440"/>
    <x v="25"/>
    <s v="TEC-PH-10003505"/>
    <x v="2"/>
    <x v="6"/>
    <n v="74.239999999999995"/>
    <s v="CA-2016-140718"/>
    <n v="0"/>
    <n v="1"/>
    <n v="0.2"/>
    <n v="8.3519999999999932"/>
    <n v="0.41105220110552465"/>
  </r>
  <r>
    <x v="440"/>
    <x v="1"/>
    <s v="OFF-ST-10004507"/>
    <x v="0"/>
    <x v="1"/>
    <n v="68.599999999999994"/>
    <s v="CA-2016-157322"/>
    <n v="0"/>
    <n v="5"/>
    <n v="0.2"/>
    <n v="6.0024999999999977"/>
    <n v="0.44610841445725197"/>
  </r>
  <r>
    <x v="440"/>
    <x v="0"/>
    <s v="OFF-AP-10001293"/>
    <x v="0"/>
    <x v="12"/>
    <n v="32.783999999999992"/>
    <s v="CA-2016-120397"/>
    <n v="1"/>
    <n v="4"/>
    <n v="0.8"/>
    <n v="-85.238399999999999"/>
    <n v="0.49507917887403441"/>
  </r>
  <r>
    <x v="440"/>
    <x v="20"/>
    <s v="OFF-PA-10003797"/>
    <x v="0"/>
    <x v="0"/>
    <n v="19.440000000000001"/>
    <s v="CA-2016-150196"/>
    <n v="1"/>
    <n v="3"/>
    <n v="0"/>
    <n v="9.3312000000000008"/>
    <n v="0.43613829632717294"/>
  </r>
  <r>
    <x v="440"/>
    <x v="16"/>
    <s v="OFF-PA-10003349"/>
    <x v="0"/>
    <x v="0"/>
    <n v="15.552000000000003"/>
    <s v="CA-2016-111703"/>
    <n v="1"/>
    <n v="3"/>
    <n v="0.2"/>
    <n v="5.6375999999999999"/>
    <n v="0.43613829632717294"/>
  </r>
  <r>
    <x v="440"/>
    <x v="16"/>
    <s v="OFF-PA-10000349"/>
    <x v="0"/>
    <x v="0"/>
    <n v="11.952000000000002"/>
    <s v="CA-2016-111703"/>
    <n v="0"/>
    <n v="3"/>
    <n v="0.2"/>
    <n v="4.0338000000000003"/>
    <n v="0.43613829632717294"/>
  </r>
  <r>
    <x v="440"/>
    <x v="1"/>
    <s v="OFF-PA-10000659"/>
    <x v="0"/>
    <x v="0"/>
    <n v="11.168000000000001"/>
    <s v="CA-2016-157322"/>
    <n v="0"/>
    <n v="2"/>
    <n v="0.2"/>
    <n v="3.7692000000000001"/>
    <n v="0.43613829632717294"/>
  </r>
  <r>
    <x v="440"/>
    <x v="25"/>
    <s v="OFF-PA-10002250"/>
    <x v="0"/>
    <x v="0"/>
    <n v="9.3920000000000012"/>
    <s v="CA-2016-140718"/>
    <n v="0"/>
    <n v="2"/>
    <n v="0.2"/>
    <n v="3.2871999999999999"/>
    <n v="0.43613829632717294"/>
  </r>
  <r>
    <x v="440"/>
    <x v="25"/>
    <s v="OFF-BI-10004728"/>
    <x v="0"/>
    <x v="3"/>
    <n v="2.8920000000000008"/>
    <s v="CA-2016-140718"/>
    <n v="0"/>
    <n v="2"/>
    <n v="0.7"/>
    <n v="-2.3136000000000001"/>
    <n v="0.46881743173671325"/>
  </r>
  <r>
    <x v="441"/>
    <x v="3"/>
    <s v="OFF-LA-10003930"/>
    <x v="0"/>
    <x v="2"/>
    <n v="294.93"/>
    <s v="CA-2016-128139"/>
    <n v="1"/>
    <n v="3"/>
    <n v="0"/>
    <n v="144.51570000000001"/>
    <n v="0.4647369236065339"/>
  </r>
  <r>
    <x v="441"/>
    <x v="2"/>
    <s v="FUR-FU-10004460"/>
    <x v="1"/>
    <x v="8"/>
    <n v="282.88800000000003"/>
    <s v="US-2016-153500"/>
    <n v="1"/>
    <n v="9"/>
    <n v="0.2"/>
    <n v="56.577599999999961"/>
    <n v="0.4595170286641902"/>
  </r>
  <r>
    <x v="441"/>
    <x v="2"/>
    <s v="FUR-FU-10000293"/>
    <x v="1"/>
    <x v="8"/>
    <n v="168.46400000000003"/>
    <s v="US-2016-153500"/>
    <n v="0"/>
    <n v="2"/>
    <n v="0.2"/>
    <n v="-29.481200000000022"/>
    <n v="0.4595170286641902"/>
  </r>
  <r>
    <x v="441"/>
    <x v="3"/>
    <s v="FUR-CH-10003956"/>
    <x v="1"/>
    <x v="5"/>
    <n v="70.98"/>
    <s v="CA-2016-128139"/>
    <n v="0"/>
    <n v="1"/>
    <n v="0"/>
    <n v="4.968599999999995"/>
    <n v="0.46529189879902266"/>
  </r>
  <r>
    <x v="441"/>
    <x v="2"/>
    <s v="OFF-PA-10001307"/>
    <x v="0"/>
    <x v="0"/>
    <n v="6.7200000000000006"/>
    <s v="US-2016-153500"/>
    <n v="0"/>
    <n v="2"/>
    <n v="0.2"/>
    <n v="2.4359999999999995"/>
    <n v="0.43613829632717294"/>
  </r>
  <r>
    <x v="442"/>
    <x v="21"/>
    <s v="TEC-PH-10004165"/>
    <x v="2"/>
    <x v="6"/>
    <n v="1099.96"/>
    <s v="CA-2016-154956"/>
    <n v="1"/>
    <n v="4"/>
    <n v="0"/>
    <n v="285.9896"/>
    <n v="0.41105220110552465"/>
  </r>
  <r>
    <x v="442"/>
    <x v="4"/>
    <s v="OFF-BI-10002706"/>
    <x v="0"/>
    <x v="3"/>
    <n v="22.847999999999999"/>
    <s v="CA-2016-152513"/>
    <n v="1"/>
    <n v="2"/>
    <n v="0.2"/>
    <n v="7.4255999999999993"/>
    <n v="0.46881743173671325"/>
  </r>
  <r>
    <x v="442"/>
    <x v="20"/>
    <s v="OFF-AR-10004817"/>
    <x v="0"/>
    <x v="4"/>
    <n v="15.48"/>
    <s v="CA-2016-124268"/>
    <n v="1"/>
    <n v="3"/>
    <n v="0"/>
    <n v="4.4891999999999985"/>
    <n v="0.45632477063632687"/>
  </r>
  <r>
    <x v="443"/>
    <x v="2"/>
    <s v="TEC-AC-10002345"/>
    <x v="2"/>
    <x v="9"/>
    <n v="34.800000000000004"/>
    <s v="CA-2016-164336"/>
    <n v="1"/>
    <n v="3"/>
    <n v="0.2"/>
    <n v="2.1749999999999989"/>
    <n v="0.52062335344040378"/>
  </r>
  <r>
    <x v="443"/>
    <x v="2"/>
    <s v="OFF-ST-10001558"/>
    <x v="0"/>
    <x v="1"/>
    <n v="38.975999999999999"/>
    <s v="CA-2016-164336"/>
    <n v="0"/>
    <n v="3"/>
    <n v="0.2"/>
    <n v="-2.4359999999999999"/>
    <n v="0.44610841445725197"/>
  </r>
  <r>
    <x v="443"/>
    <x v="14"/>
    <s v="OFF-BI-10003655"/>
    <x v="0"/>
    <x v="3"/>
    <n v="19"/>
    <s v="CA-2016-130610"/>
    <n v="1"/>
    <n v="5"/>
    <n v="0"/>
    <n v="8.93"/>
    <n v="0.46881743173671325"/>
  </r>
  <r>
    <x v="443"/>
    <x v="25"/>
    <s v="OFF-LA-10003223"/>
    <x v="0"/>
    <x v="2"/>
    <n v="11.784000000000001"/>
    <s v="US-2016-158911"/>
    <n v="1"/>
    <n v="3"/>
    <n v="0.2"/>
    <n v="4.2716999999999992"/>
    <n v="0.4647369236065339"/>
  </r>
  <r>
    <x v="443"/>
    <x v="25"/>
    <s v="OFF-BI-10004728"/>
    <x v="0"/>
    <x v="3"/>
    <n v="7.2300000000000022"/>
    <s v="CA-2016-116750"/>
    <n v="1"/>
    <n v="5"/>
    <n v="0.7"/>
    <n v="-5.7840000000000007"/>
    <n v="0.46881743173671325"/>
  </r>
  <r>
    <x v="443"/>
    <x v="25"/>
    <s v="FUR-FU-10003829"/>
    <x v="1"/>
    <x v="8"/>
    <n v="4.9280000000000008"/>
    <s v="CA-2016-116750"/>
    <n v="0"/>
    <n v="2"/>
    <n v="0.2"/>
    <n v="0.73919999999999941"/>
    <n v="0.4595170286641902"/>
  </r>
  <r>
    <x v="443"/>
    <x v="25"/>
    <s v="FUR-FU-10003829"/>
    <x v="1"/>
    <x v="8"/>
    <n v="4.9280000000000008"/>
    <s v="US-2016-158911"/>
    <n v="0"/>
    <n v="2"/>
    <n v="0.2"/>
    <n v="0.73919999999999941"/>
    <n v="0.4595170286641902"/>
  </r>
  <r>
    <x v="444"/>
    <x v="20"/>
    <s v="OFF-ST-10001526"/>
    <x v="0"/>
    <x v="1"/>
    <n v="601.65"/>
    <s v="CA-2016-108665"/>
    <n v="1"/>
    <n v="5"/>
    <n v="0"/>
    <n v="156.42899999999997"/>
    <n v="0.44610841445725197"/>
  </r>
  <r>
    <x v="444"/>
    <x v="32"/>
    <s v="FUR-BO-10002824"/>
    <x v="1"/>
    <x v="10"/>
    <n v="301.95999999999998"/>
    <s v="CA-2016-146087"/>
    <n v="1"/>
    <n v="2"/>
    <n v="0"/>
    <n v="60.391999999999996"/>
    <n v="0.5176847302647779"/>
  </r>
  <r>
    <x v="444"/>
    <x v="4"/>
    <s v="FUR-CH-10003968"/>
    <x v="1"/>
    <x v="5"/>
    <n v="170.35200000000003"/>
    <s v="CA-2016-161627"/>
    <n v="1"/>
    <n v="3"/>
    <n v="0.2"/>
    <n v="-17.035200000000003"/>
    <n v="0.46529189879902266"/>
  </r>
  <r>
    <x v="444"/>
    <x v="20"/>
    <s v="FUR-FU-10000965"/>
    <x v="1"/>
    <x v="8"/>
    <n v="155.82"/>
    <s v="CA-2016-108665"/>
    <n v="0"/>
    <n v="3"/>
    <n v="0"/>
    <n v="63.886200000000002"/>
    <n v="0.4595170286641902"/>
  </r>
  <r>
    <x v="444"/>
    <x v="20"/>
    <s v="TEC-PH-10004188"/>
    <x v="2"/>
    <x v="6"/>
    <n v="124.94999999999999"/>
    <s v="CA-2016-108665"/>
    <n v="0"/>
    <n v="5"/>
    <n v="0"/>
    <n v="2.4990000000000023"/>
    <n v="0.41105220110552465"/>
  </r>
  <r>
    <x v="444"/>
    <x v="20"/>
    <s v="FUR-FU-10002191"/>
    <x v="1"/>
    <x v="8"/>
    <n v="13.96"/>
    <s v="CA-2016-108665"/>
    <n v="0"/>
    <n v="2"/>
    <n v="0"/>
    <n v="6.7008000000000001"/>
    <n v="0.4595170286641902"/>
  </r>
  <r>
    <x v="444"/>
    <x v="23"/>
    <s v="OFF-AR-10003732"/>
    <x v="0"/>
    <x v="4"/>
    <n v="11.12"/>
    <s v="CA-2016-116260"/>
    <n v="1"/>
    <n v="4"/>
    <n v="0"/>
    <n v="2.8911999999999995"/>
    <n v="0.45632477063632687"/>
  </r>
  <r>
    <x v="445"/>
    <x v="0"/>
    <s v="OFF-PA-10004248"/>
    <x v="0"/>
    <x v="0"/>
    <n v="21.12"/>
    <s v="CA-2016-129392"/>
    <n v="1"/>
    <n v="5"/>
    <n v="0.2"/>
    <n v="6.5999999999999988"/>
    <n v="0.43613829632717294"/>
  </r>
  <r>
    <x v="446"/>
    <x v="36"/>
    <s v="TEC-MA-10002428"/>
    <x v="2"/>
    <x v="15"/>
    <n v="464.97"/>
    <s v="CA-2016-132626"/>
    <n v="1"/>
    <n v="3"/>
    <n v="0"/>
    <n v="209.23649999999998"/>
    <n v="0.5183572270896134"/>
  </r>
  <r>
    <x v="446"/>
    <x v="2"/>
    <s v="TEC-PH-10003072"/>
    <x v="2"/>
    <x v="6"/>
    <n v="269.98199999999997"/>
    <s v="CA-2016-135314"/>
    <n v="1"/>
    <n v="3"/>
    <n v="0.4"/>
    <n v="40.497299999999996"/>
    <n v="0.41105220110552465"/>
  </r>
  <r>
    <x v="446"/>
    <x v="36"/>
    <s v="FUR-FU-10002918"/>
    <x v="1"/>
    <x v="8"/>
    <n v="181.96"/>
    <s v="CA-2016-132626"/>
    <n v="0"/>
    <n v="2"/>
    <n v="0"/>
    <n v="20.015600000000006"/>
    <n v="0.4595170286641902"/>
  </r>
  <r>
    <x v="446"/>
    <x v="36"/>
    <s v="OFF-BI-10004001"/>
    <x v="0"/>
    <x v="3"/>
    <n v="153.35999999999999"/>
    <s v="CA-2016-132626"/>
    <n v="0"/>
    <n v="9"/>
    <n v="0"/>
    <n v="70.545599999999979"/>
    <n v="0.46881743173671325"/>
  </r>
  <r>
    <x v="446"/>
    <x v="32"/>
    <s v="OFF-BI-10001597"/>
    <x v="0"/>
    <x v="3"/>
    <n v="122.94"/>
    <s v="CA-2016-111094"/>
    <n v="1"/>
    <n v="3"/>
    <n v="0"/>
    <n v="59.011199999999988"/>
    <n v="0.46881743173671325"/>
  </r>
  <r>
    <x v="446"/>
    <x v="36"/>
    <s v="OFF-ST-10003722"/>
    <x v="0"/>
    <x v="1"/>
    <n v="98.21"/>
    <s v="CA-2016-132626"/>
    <n v="0"/>
    <n v="7"/>
    <n v="0"/>
    <n v="28.480899999999984"/>
    <n v="0.44610841445725197"/>
  </r>
  <r>
    <x v="446"/>
    <x v="36"/>
    <s v="OFF-BI-10002854"/>
    <x v="0"/>
    <x v="3"/>
    <n v="84.09"/>
    <s v="CA-2016-132626"/>
    <n v="0"/>
    <n v="3"/>
    <n v="0"/>
    <n v="42.045000000000002"/>
    <n v="0.46881743173671325"/>
  </r>
  <r>
    <x v="446"/>
    <x v="36"/>
    <s v="OFF-AR-10002987"/>
    <x v="0"/>
    <x v="4"/>
    <n v="79.36"/>
    <s v="CA-2016-132626"/>
    <n v="0"/>
    <n v="4"/>
    <n v="0"/>
    <n v="32.537600000000005"/>
    <n v="0.45632477063632687"/>
  </r>
  <r>
    <x v="446"/>
    <x v="0"/>
    <s v="OFF-AP-10002684"/>
    <x v="0"/>
    <x v="12"/>
    <n v="48.631999999999991"/>
    <s v="CA-2016-123456"/>
    <n v="1"/>
    <n v="2"/>
    <n v="0.8"/>
    <n v="-121.58000000000004"/>
    <n v="0.49507917887403441"/>
  </r>
  <r>
    <x v="446"/>
    <x v="36"/>
    <s v="OFF-BI-10001634"/>
    <x v="0"/>
    <x v="3"/>
    <n v="43.68"/>
    <s v="CA-2016-132626"/>
    <n v="0"/>
    <n v="6"/>
    <n v="0"/>
    <n v="21.403200000000002"/>
    <n v="0.46881743173671325"/>
  </r>
  <r>
    <x v="446"/>
    <x v="36"/>
    <s v="OFF-FA-10002763"/>
    <x v="0"/>
    <x v="7"/>
    <n v="15.8"/>
    <s v="CA-2016-132626"/>
    <n v="0"/>
    <n v="4"/>
    <n v="0"/>
    <n v="5.0559999999999992"/>
    <n v="0.51168203684699509"/>
  </r>
  <r>
    <x v="446"/>
    <x v="36"/>
    <s v="OFF-LA-10000476"/>
    <x v="0"/>
    <x v="2"/>
    <n v="12.39"/>
    <s v="CA-2016-132626"/>
    <n v="0"/>
    <n v="3"/>
    <n v="0"/>
    <n v="5.6993999999999998"/>
    <n v="0.4647369236065339"/>
  </r>
  <r>
    <x v="446"/>
    <x v="32"/>
    <s v="OFF-PA-10001609"/>
    <x v="0"/>
    <x v="0"/>
    <n v="6.58"/>
    <s v="CA-2016-111094"/>
    <n v="0"/>
    <n v="2"/>
    <n v="0"/>
    <n v="3.0267999999999997"/>
    <n v="0.43613829632717294"/>
  </r>
  <r>
    <x v="446"/>
    <x v="15"/>
    <s v="OFF-AR-10000657"/>
    <x v="0"/>
    <x v="4"/>
    <n v="5.16"/>
    <s v="CA-2016-153626"/>
    <n v="1"/>
    <n v="3"/>
    <n v="0.2"/>
    <n v="0.83849999999999936"/>
    <n v="0.45632477063632687"/>
  </r>
  <r>
    <x v="447"/>
    <x v="4"/>
    <s v="OFF-BI-10003719"/>
    <x v="0"/>
    <x v="3"/>
    <n v="39.92"/>
    <s v="CA-2016-107020"/>
    <n v="1"/>
    <n v="2"/>
    <n v="0.2"/>
    <n v="12.973999999999997"/>
    <n v="0.46881743173671325"/>
  </r>
  <r>
    <x v="447"/>
    <x v="12"/>
    <s v="OFF-BI-10003196"/>
    <x v="0"/>
    <x v="3"/>
    <n v="3.366000000000001"/>
    <s v="CA-2016-149384"/>
    <n v="1"/>
    <n v="3"/>
    <n v="0.7"/>
    <n v="-2.2439999999999989"/>
    <n v="0.46881743173671325"/>
  </r>
  <r>
    <x v="448"/>
    <x v="7"/>
    <s v="TEC-PH-10001817"/>
    <x v="2"/>
    <x v="6"/>
    <n v="716"/>
    <s v="CA-2016-136469"/>
    <n v="1"/>
    <n v="2"/>
    <n v="0"/>
    <n v="193.32000000000005"/>
    <n v="0.41105220110552465"/>
  </r>
  <r>
    <x v="448"/>
    <x v="2"/>
    <s v="FUR-CH-10003833"/>
    <x v="1"/>
    <x v="5"/>
    <n v="341.48799999999994"/>
    <s v="CA-2016-142237"/>
    <n v="1"/>
    <n v="8"/>
    <n v="0.3"/>
    <n v="-73.175999999999988"/>
    <n v="0.46529189879902266"/>
  </r>
  <r>
    <x v="448"/>
    <x v="2"/>
    <s v="FUR-FU-10004848"/>
    <x v="1"/>
    <x v="8"/>
    <n v="289.80000000000007"/>
    <s v="CA-2016-142237"/>
    <n v="0"/>
    <n v="7"/>
    <n v="0.2"/>
    <n v="36.224999999999966"/>
    <n v="0.4595170286641902"/>
  </r>
  <r>
    <x v="448"/>
    <x v="7"/>
    <s v="OFF-BI-10004492"/>
    <x v="0"/>
    <x v="3"/>
    <n v="221.06"/>
    <s v="CA-2016-136469"/>
    <n v="0"/>
    <n v="7"/>
    <n v="0"/>
    <n v="103.89819999999997"/>
    <n v="0.46881743173671325"/>
  </r>
  <r>
    <x v="448"/>
    <x v="7"/>
    <s v="FUR-TA-10001520"/>
    <x v="1"/>
    <x v="13"/>
    <n v="199.83600000000001"/>
    <s v="CA-2016-136469"/>
    <n v="0"/>
    <n v="4"/>
    <n v="0.3"/>
    <n v="-37.112400000000036"/>
    <n v="0.55975208308209756"/>
  </r>
  <r>
    <x v="448"/>
    <x v="22"/>
    <s v="OFF-BI-10001597"/>
    <x v="0"/>
    <x v="3"/>
    <n v="98.352000000000004"/>
    <s v="CA-2016-142419"/>
    <n v="1"/>
    <n v="3"/>
    <n v="0.2"/>
    <n v="34.423199999999987"/>
    <n v="0.46881743173671325"/>
  </r>
  <r>
    <x v="448"/>
    <x v="22"/>
    <s v="OFF-PA-10001763"/>
    <x v="0"/>
    <x v="0"/>
    <n v="29.97"/>
    <s v="CA-2016-142419"/>
    <n v="0"/>
    <n v="3"/>
    <n v="0"/>
    <n v="13.486499999999999"/>
    <n v="0.43613829632717294"/>
  </r>
  <r>
    <x v="448"/>
    <x v="2"/>
    <s v="FUR-FU-10003142"/>
    <x v="1"/>
    <x v="8"/>
    <n v="25.344000000000001"/>
    <s v="CA-2016-142237"/>
    <n v="0"/>
    <n v="6"/>
    <n v="0.2"/>
    <n v="3.4847999999999981"/>
    <n v="0.4595170286641902"/>
  </r>
  <r>
    <x v="448"/>
    <x v="2"/>
    <s v="OFF-AR-10003732"/>
    <x v="0"/>
    <x v="4"/>
    <n v="11.12"/>
    <s v="CA-2016-142237"/>
    <n v="0"/>
    <n v="5"/>
    <n v="0.2"/>
    <n v="0.83399999999999963"/>
    <n v="0.45632477063632687"/>
  </r>
  <r>
    <x v="448"/>
    <x v="2"/>
    <s v="OFF-BI-10003669"/>
    <x v="0"/>
    <x v="3"/>
    <n v="6.4800000000000013"/>
    <s v="CA-2016-142237"/>
    <n v="0"/>
    <n v="4"/>
    <n v="0.7"/>
    <n v="-4.7519999999999989"/>
    <n v="0.46881743173671325"/>
  </r>
  <r>
    <x v="448"/>
    <x v="2"/>
    <s v="OFF-BI-10004022"/>
    <x v="0"/>
    <x v="3"/>
    <n v="2.5020000000000002"/>
    <s v="CA-2016-142237"/>
    <n v="0"/>
    <n v="3"/>
    <n v="0.7"/>
    <n v="-2.0015999999999998"/>
    <n v="0.46881743173671325"/>
  </r>
  <r>
    <x v="449"/>
    <x v="1"/>
    <s v="TEC-PH-10003963"/>
    <x v="2"/>
    <x v="6"/>
    <n v="659.16800000000012"/>
    <s v="CA-2016-126557"/>
    <n v="1"/>
    <n v="4"/>
    <n v="0.2"/>
    <n v="49.437599999999975"/>
    <n v="0.41105220110552465"/>
  </r>
  <r>
    <x v="449"/>
    <x v="1"/>
    <s v="TEC-PH-10000526"/>
    <x v="2"/>
    <x v="6"/>
    <n v="537.54399999999998"/>
    <s v="CA-2016-126557"/>
    <n v="0"/>
    <n v="7"/>
    <n v="0.2"/>
    <n v="53.754400000000004"/>
    <n v="0.41105220110552465"/>
  </r>
  <r>
    <x v="449"/>
    <x v="1"/>
    <s v="FUR-CH-10004477"/>
    <x v="1"/>
    <x v="5"/>
    <n v="383.60699999999997"/>
    <s v="CA-2016-126557"/>
    <n v="0"/>
    <n v="9"/>
    <n v="0.3"/>
    <n v="-5.4801000000000215"/>
    <n v="0.46529189879902266"/>
  </r>
  <r>
    <x v="449"/>
    <x v="0"/>
    <s v="TEC-PH-10000526"/>
    <x v="2"/>
    <x v="6"/>
    <n v="307.16800000000001"/>
    <s v="CA-2016-112711"/>
    <n v="1"/>
    <n v="4"/>
    <n v="0.2"/>
    <n v="30.716800000000006"/>
    <n v="0.41105220110552465"/>
  </r>
  <r>
    <x v="449"/>
    <x v="1"/>
    <s v="TEC-PH-10003505"/>
    <x v="2"/>
    <x v="6"/>
    <n v="148.47999999999999"/>
    <s v="CA-2016-126557"/>
    <n v="0"/>
    <n v="2"/>
    <n v="0.2"/>
    <n v="16.703999999999986"/>
    <n v="0.41105220110552465"/>
  </r>
  <r>
    <x v="449"/>
    <x v="1"/>
    <s v="FUR-FU-10001861"/>
    <x v="1"/>
    <x v="8"/>
    <n v="7.76"/>
    <s v="CA-2016-126557"/>
    <n v="0"/>
    <n v="1"/>
    <n v="0.6"/>
    <n v="-2.1340000000000003"/>
    <n v="0.4595170286641902"/>
  </r>
  <r>
    <x v="449"/>
    <x v="1"/>
    <s v="OFF-AR-10003190"/>
    <x v="0"/>
    <x v="4"/>
    <n v="6.911999999999999"/>
    <s v="CA-2016-126557"/>
    <n v="0"/>
    <n v="3"/>
    <n v="0.2"/>
    <n v="0.69120000000000026"/>
    <n v="0.45632477063632687"/>
  </r>
  <r>
    <x v="449"/>
    <x v="1"/>
    <s v="OFF-BI-10003314"/>
    <x v="0"/>
    <x v="3"/>
    <n v="1.9279999999999997"/>
    <s v="CA-2016-126557"/>
    <n v="0"/>
    <n v="2"/>
    <n v="0.8"/>
    <n v="-2.9884000000000004"/>
    <n v="0.46881743173671325"/>
  </r>
  <r>
    <x v="450"/>
    <x v="20"/>
    <s v="FUR-CH-10000595"/>
    <x v="1"/>
    <x v="5"/>
    <n v="1931.04"/>
    <s v="CA-2016-114069"/>
    <n v="1"/>
    <n v="9"/>
    <n v="0.1"/>
    <n v="321.83999999999992"/>
    <n v="0.46529189879902266"/>
  </r>
  <r>
    <x v="450"/>
    <x v="0"/>
    <s v="OFF-BI-10001765"/>
    <x v="0"/>
    <x v="3"/>
    <n v="41.567999999999991"/>
    <s v="US-2016-107349"/>
    <n v="1"/>
    <n v="6"/>
    <n v="0.8"/>
    <n v="-66.508800000000036"/>
    <n v="0.46881743173671325"/>
  </r>
  <r>
    <x v="450"/>
    <x v="5"/>
    <s v="OFF-PA-10000019"/>
    <x v="0"/>
    <x v="0"/>
    <n v="38.880000000000003"/>
    <s v="US-2016-140851"/>
    <n v="1"/>
    <n v="6"/>
    <n v="0"/>
    <n v="18.662400000000002"/>
    <n v="0.43613829632717294"/>
  </r>
  <r>
    <x v="450"/>
    <x v="20"/>
    <s v="OFF-BI-10000320"/>
    <x v="0"/>
    <x v="3"/>
    <n v="11.808"/>
    <s v="CA-2016-114069"/>
    <n v="0"/>
    <n v="2"/>
    <n v="0.2"/>
    <n v="4.2804000000000002"/>
    <n v="0.46881743173671325"/>
  </r>
  <r>
    <x v="450"/>
    <x v="20"/>
    <s v="OFF-PA-10000349"/>
    <x v="0"/>
    <x v="0"/>
    <n v="9.9600000000000009"/>
    <s v="CA-2016-114069"/>
    <n v="0"/>
    <n v="2"/>
    <n v="0"/>
    <n v="4.6812000000000005"/>
    <n v="0.43613829632717294"/>
  </r>
  <r>
    <x v="451"/>
    <x v="12"/>
    <s v="FUR-CH-10004287"/>
    <x v="1"/>
    <x v="5"/>
    <n v="441.92"/>
    <s v="CA-2016-143364"/>
    <n v="1"/>
    <n v="2"/>
    <n v="0.2"/>
    <n v="49.715999999999966"/>
    <n v="0.46529189879902266"/>
  </r>
  <r>
    <x v="451"/>
    <x v="12"/>
    <s v="OFF-ST-10002743"/>
    <x v="0"/>
    <x v="1"/>
    <n v="272.73599999999999"/>
    <s v="CA-2016-143364"/>
    <n v="0"/>
    <n v="3"/>
    <n v="0.2"/>
    <n v="-64.774800000000013"/>
    <n v="0.44610841445725197"/>
  </r>
  <r>
    <x v="451"/>
    <x v="12"/>
    <s v="FUR-BO-10001608"/>
    <x v="1"/>
    <x v="10"/>
    <n v="127.76400000000002"/>
    <s v="CA-2016-143364"/>
    <n v="0"/>
    <n v="6"/>
    <n v="0.7"/>
    <n v="-191.64599999999996"/>
    <n v="0.5176847302647779"/>
  </r>
  <r>
    <x v="451"/>
    <x v="12"/>
    <s v="OFF-PA-10001846"/>
    <x v="0"/>
    <x v="0"/>
    <n v="18.496000000000002"/>
    <s v="CA-2016-143364"/>
    <n v="0"/>
    <n v="4"/>
    <n v="0.2"/>
    <n v="6.7048000000000005"/>
    <n v="0.43613829632717294"/>
  </r>
  <r>
    <x v="452"/>
    <x v="4"/>
    <s v="FUR-CH-10003312"/>
    <x v="1"/>
    <x v="5"/>
    <n v="1348.7040000000002"/>
    <s v="CA-2016-113404"/>
    <n v="1"/>
    <n v="6"/>
    <n v="0.2"/>
    <n v="-219.16440000000023"/>
    <n v="0.46529189879902266"/>
  </r>
  <r>
    <x v="452"/>
    <x v="4"/>
    <s v="FUR-CH-10004086"/>
    <x v="1"/>
    <x v="5"/>
    <n v="700.15200000000004"/>
    <s v="CA-2016-113404"/>
    <n v="0"/>
    <n v="3"/>
    <n v="0.2"/>
    <n v="78.767099999999971"/>
    <n v="0.46529189879902266"/>
  </r>
  <r>
    <x v="452"/>
    <x v="20"/>
    <s v="TEC-AC-10001990"/>
    <x v="2"/>
    <x v="9"/>
    <n v="599.9"/>
    <s v="US-2016-166520"/>
    <n v="1"/>
    <n v="10"/>
    <n v="0"/>
    <n v="191.96799999999996"/>
    <n v="0.52062335344040378"/>
  </r>
  <r>
    <x v="452"/>
    <x v="36"/>
    <s v="FUR-CH-10004853"/>
    <x v="1"/>
    <x v="5"/>
    <n v="150.97999999999999"/>
    <s v="CA-2016-146948"/>
    <n v="1"/>
    <n v="1"/>
    <n v="0"/>
    <n v="43.784199999999984"/>
    <n v="0.46529189879902266"/>
  </r>
  <r>
    <x v="452"/>
    <x v="36"/>
    <s v="OFF-EN-10000483"/>
    <x v="0"/>
    <x v="11"/>
    <n v="137.25"/>
    <s v="CA-2016-146948"/>
    <n v="0"/>
    <n v="9"/>
    <n v="0"/>
    <n v="63.134999999999991"/>
    <n v="0.44424167803735209"/>
  </r>
  <r>
    <x v="452"/>
    <x v="20"/>
    <s v="OFF-PA-10000501"/>
    <x v="0"/>
    <x v="0"/>
    <n v="80.88"/>
    <s v="US-2016-166520"/>
    <n v="0"/>
    <n v="3"/>
    <n v="0"/>
    <n v="39.6312"/>
    <n v="0.43613829632717294"/>
  </r>
  <r>
    <x v="452"/>
    <x v="36"/>
    <s v="OFF-FA-10001332"/>
    <x v="0"/>
    <x v="7"/>
    <n v="11.52"/>
    <s v="CA-2016-146948"/>
    <n v="0"/>
    <n v="4"/>
    <n v="0"/>
    <n v="5.4143999999999997"/>
    <n v="0.51168203684699509"/>
  </r>
  <r>
    <x v="453"/>
    <x v="16"/>
    <s v="FUR-BO-10004709"/>
    <x v="1"/>
    <x v="10"/>
    <n v="231.92000000000002"/>
    <s v="US-2016-149629"/>
    <n v="1"/>
    <n v="5"/>
    <n v="0.2"/>
    <n v="5.7980000000000018"/>
    <n v="0.5176847302647779"/>
  </r>
  <r>
    <x v="453"/>
    <x v="4"/>
    <s v="FUR-BO-10003159"/>
    <x v="1"/>
    <x v="10"/>
    <n v="195.46600000000001"/>
    <s v="CA-2016-138534"/>
    <n v="1"/>
    <n v="2"/>
    <n v="0.15"/>
    <n v="-13.797600000000017"/>
    <n v="0.5176847302647779"/>
  </r>
  <r>
    <x v="453"/>
    <x v="0"/>
    <s v="OFF-FA-10004248"/>
    <x v="0"/>
    <x v="7"/>
    <n v="14.432"/>
    <s v="CA-2016-121132"/>
    <n v="1"/>
    <n v="4"/>
    <n v="0.2"/>
    <n v="3.4276000000000004"/>
    <n v="0.51168203684699509"/>
  </r>
  <r>
    <x v="453"/>
    <x v="0"/>
    <s v="OFF-LA-10002368"/>
    <x v="0"/>
    <x v="2"/>
    <n v="6.2640000000000002"/>
    <s v="CA-2016-121132"/>
    <n v="0"/>
    <n v="3"/>
    <n v="0.2"/>
    <n v="2.0358000000000001"/>
    <n v="0.4647369236065339"/>
  </r>
  <r>
    <x v="454"/>
    <x v="4"/>
    <s v="TEC-AC-10003095"/>
    <x v="2"/>
    <x v="9"/>
    <n v="519.96"/>
    <s v="CA-2016-111206"/>
    <n v="1"/>
    <n v="4"/>
    <n v="0"/>
    <n v="176.78640000000001"/>
    <n v="0.52062335344040378"/>
  </r>
  <r>
    <x v="454"/>
    <x v="20"/>
    <s v="TEC-PH-10002468"/>
    <x v="2"/>
    <x v="6"/>
    <n v="135.99"/>
    <s v="CA-2016-122973"/>
    <n v="1"/>
    <n v="1"/>
    <n v="0"/>
    <n v="36.717300000000009"/>
    <n v="0.41105220110552465"/>
  </r>
  <r>
    <x v="454"/>
    <x v="20"/>
    <s v="FUR-FU-10002364"/>
    <x v="1"/>
    <x v="8"/>
    <n v="7.38"/>
    <s v="CA-2016-122973"/>
    <n v="0"/>
    <n v="1"/>
    <n v="0"/>
    <n v="2.1401999999999992"/>
    <n v="0.4595170286641902"/>
  </r>
  <r>
    <x v="454"/>
    <x v="20"/>
    <s v="OFF-AR-10003190"/>
    <x v="0"/>
    <x v="4"/>
    <n v="5.76"/>
    <s v="CA-2016-159590"/>
    <n v="1"/>
    <n v="2"/>
    <n v="0"/>
    <n v="1.6128"/>
    <n v="0.45632477063632687"/>
  </r>
  <r>
    <x v="454"/>
    <x v="20"/>
    <s v="OFF-BI-10004182"/>
    <x v="0"/>
    <x v="3"/>
    <n v="3.3280000000000003"/>
    <s v="CA-2016-122973"/>
    <n v="0"/>
    <n v="2"/>
    <n v="0.2"/>
    <n v="1.2064000000000001"/>
    <n v="0.46881743173671325"/>
  </r>
  <r>
    <x v="455"/>
    <x v="12"/>
    <s v="OFF-BI-10004352"/>
    <x v="0"/>
    <x v="3"/>
    <n v="2.0250000000000004"/>
    <s v="US-2016-160150"/>
    <n v="1"/>
    <n v="1"/>
    <n v="0.7"/>
    <n v="-1.3499999999999996"/>
    <n v="0.46881743173671325"/>
  </r>
  <r>
    <x v="456"/>
    <x v="1"/>
    <s v="FUR-BO-10002545"/>
    <x v="1"/>
    <x v="10"/>
    <n v="913.43000000000006"/>
    <s v="US-2016-122784"/>
    <n v="1"/>
    <n v="5"/>
    <n v="0.3"/>
    <n v="-52.195999999999913"/>
    <n v="0.5176847302647779"/>
  </r>
  <r>
    <x v="456"/>
    <x v="1"/>
    <s v="FUR-BO-10004690"/>
    <x v="1"/>
    <x v="10"/>
    <n v="384.94399999999996"/>
    <s v="US-2016-122784"/>
    <n v="0"/>
    <n v="4"/>
    <n v="0.3"/>
    <n v="-126.48159999999999"/>
    <n v="0.5176847302647779"/>
  </r>
  <r>
    <x v="456"/>
    <x v="18"/>
    <s v="TEC-AC-10002253"/>
    <x v="2"/>
    <x v="9"/>
    <n v="831.2"/>
    <s v="CA-2016-160472"/>
    <n v="1"/>
    <n v="5"/>
    <n v="0"/>
    <n v="124.68000000000004"/>
    <n v="0.52062335344040378"/>
  </r>
  <r>
    <x v="456"/>
    <x v="1"/>
    <s v="TEC-PH-10001557"/>
    <x v="2"/>
    <x v="6"/>
    <n v="153.584"/>
    <s v="US-2016-122784"/>
    <n v="0"/>
    <n v="2"/>
    <n v="0.2"/>
    <n v="13.438599999999994"/>
    <n v="0.41105220110552465"/>
  </r>
  <r>
    <x v="456"/>
    <x v="18"/>
    <s v="OFF-ST-10003442"/>
    <x v="0"/>
    <x v="1"/>
    <n v="141.4"/>
    <s v="CA-2016-160472"/>
    <n v="0"/>
    <n v="5"/>
    <n v="0"/>
    <n v="38.177999999999997"/>
    <n v="0.44610841445725197"/>
  </r>
  <r>
    <x v="456"/>
    <x v="18"/>
    <s v="OFF-EN-10000483"/>
    <x v="0"/>
    <x v="11"/>
    <n v="106.75"/>
    <s v="CA-2016-160472"/>
    <n v="0"/>
    <n v="7"/>
    <n v="0"/>
    <n v="49.10499999999999"/>
    <n v="0.44424167803735209"/>
  </r>
  <r>
    <x v="456"/>
    <x v="18"/>
    <s v="OFF-PA-10003129"/>
    <x v="0"/>
    <x v="0"/>
    <n v="97.82"/>
    <s v="CA-2016-160472"/>
    <n v="0"/>
    <n v="2"/>
    <n v="0"/>
    <n v="45.975399999999993"/>
    <n v="0.43613829632717294"/>
  </r>
  <r>
    <x v="456"/>
    <x v="18"/>
    <s v="OFF-ST-10000464"/>
    <x v="0"/>
    <x v="1"/>
    <n v="34.76"/>
    <s v="CA-2016-160472"/>
    <n v="0"/>
    <n v="1"/>
    <n v="0"/>
    <n v="9.732800000000001"/>
    <n v="0.44610841445725197"/>
  </r>
  <r>
    <x v="456"/>
    <x v="18"/>
    <s v="OFF-PA-10000528"/>
    <x v="0"/>
    <x v="0"/>
    <n v="26.400000000000002"/>
    <s v="CA-2016-160472"/>
    <n v="0"/>
    <n v="5"/>
    <n v="0"/>
    <n v="11.879999999999999"/>
    <n v="0.43613829632717294"/>
  </r>
  <r>
    <x v="456"/>
    <x v="1"/>
    <s v="OFF-BI-10000546"/>
    <x v="0"/>
    <x v="3"/>
    <n v="2.879999999999999"/>
    <s v="US-2016-122784"/>
    <n v="0"/>
    <n v="5"/>
    <n v="0.8"/>
    <n v="-4.4639999999999995"/>
    <n v="0.46881743173671325"/>
  </r>
  <r>
    <x v="457"/>
    <x v="20"/>
    <s v="FUR-FU-10002253"/>
    <x v="1"/>
    <x v="8"/>
    <n v="128.82"/>
    <s v="CA-2016-120810"/>
    <n v="1"/>
    <n v="3"/>
    <n v="0"/>
    <n v="50.239800000000002"/>
    <n v="0.4595170286641902"/>
  </r>
  <r>
    <x v="457"/>
    <x v="20"/>
    <s v="OFF-AP-10002892"/>
    <x v="0"/>
    <x v="12"/>
    <n v="68.94"/>
    <s v="CA-2016-120810"/>
    <n v="0"/>
    <n v="3"/>
    <n v="0"/>
    <n v="20.681999999999995"/>
    <n v="0.49507917887403441"/>
  </r>
  <r>
    <x v="457"/>
    <x v="20"/>
    <s v="OFF-BI-10003460"/>
    <x v="0"/>
    <x v="3"/>
    <n v="10.512"/>
    <s v="CA-2016-124044"/>
    <n v="1"/>
    <n v="3"/>
    <n v="0.2"/>
    <n v="3.6791999999999998"/>
    <n v="0.46881743173671325"/>
  </r>
  <r>
    <x v="458"/>
    <x v="3"/>
    <s v="TEC-AC-10003289"/>
    <x v="2"/>
    <x v="9"/>
    <n v="279.85999999999996"/>
    <s v="CA-2016-103135"/>
    <n v="1"/>
    <n v="14"/>
    <n v="0"/>
    <n v="64.367799999999988"/>
    <n v="0.52062335344040378"/>
  </r>
  <r>
    <x v="458"/>
    <x v="3"/>
    <s v="OFF-BI-10000069"/>
    <x v="0"/>
    <x v="3"/>
    <n v="135.09"/>
    <s v="CA-2016-103135"/>
    <n v="0"/>
    <n v="9"/>
    <n v="0"/>
    <n v="62.14139999999999"/>
    <n v="0.46881743173671325"/>
  </r>
  <r>
    <x v="458"/>
    <x v="3"/>
    <s v="OFF-BI-10000069"/>
    <x v="0"/>
    <x v="3"/>
    <n v="90.06"/>
    <s v="CA-2016-103135"/>
    <n v="0"/>
    <n v="6"/>
    <n v="0"/>
    <n v="41.427599999999991"/>
    <n v="0.46881743173671325"/>
  </r>
  <r>
    <x v="458"/>
    <x v="3"/>
    <s v="FUR-FU-10001487"/>
    <x v="1"/>
    <x v="8"/>
    <n v="20.94"/>
    <s v="CA-2016-103135"/>
    <n v="0"/>
    <n v="3"/>
    <n v="0"/>
    <n v="6.0725999999999987"/>
    <n v="0.4595170286641902"/>
  </r>
  <r>
    <x v="459"/>
    <x v="22"/>
    <s v="FUR-BO-10002213"/>
    <x v="1"/>
    <x v="10"/>
    <n v="704.9"/>
    <s v="CA-2016-148635"/>
    <n v="1"/>
    <n v="5"/>
    <n v="0"/>
    <n v="56.392000000000024"/>
    <n v="0.5176847302647779"/>
  </r>
  <r>
    <x v="459"/>
    <x v="4"/>
    <s v="TEC-PH-10004094"/>
    <x v="2"/>
    <x v="6"/>
    <n v="623.96"/>
    <s v="CA-2016-139248"/>
    <n v="1"/>
    <n v="5"/>
    <n v="0.2"/>
    <n v="38.997500000000002"/>
    <n v="0.41105220110552465"/>
  </r>
  <r>
    <x v="459"/>
    <x v="22"/>
    <s v="FUR-CH-10001854"/>
    <x v="1"/>
    <x v="5"/>
    <n v="561.5680000000001"/>
    <s v="CA-2016-148635"/>
    <n v="0"/>
    <n v="2"/>
    <n v="0.2"/>
    <n v="28.078400000000016"/>
    <n v="0.46529189879902266"/>
  </r>
  <r>
    <x v="459"/>
    <x v="33"/>
    <s v="FUR-TA-10002041"/>
    <x v="1"/>
    <x v="13"/>
    <n v="358.58"/>
    <s v="CA-2016-154291"/>
    <n v="1"/>
    <n v="2"/>
    <n v="0"/>
    <n v="39.44380000000001"/>
    <n v="0.55975208308209756"/>
  </r>
  <r>
    <x v="459"/>
    <x v="33"/>
    <s v="OFF-EN-10001335"/>
    <x v="0"/>
    <x v="11"/>
    <n v="98.46"/>
    <s v="CA-2016-154291"/>
    <n v="0"/>
    <n v="9"/>
    <n v="0"/>
    <n v="49.23"/>
    <n v="0.44424167803735209"/>
  </r>
  <r>
    <x v="459"/>
    <x v="2"/>
    <s v="OFF-BI-10001524"/>
    <x v="0"/>
    <x v="3"/>
    <n v="25.176000000000005"/>
    <s v="US-2016-150161"/>
    <n v="1"/>
    <n v="4"/>
    <n v="0.7"/>
    <n v="-18.462400000000002"/>
    <n v="0.46881743173671325"/>
  </r>
  <r>
    <x v="459"/>
    <x v="22"/>
    <s v="OFF-PA-10004782"/>
    <x v="0"/>
    <x v="0"/>
    <n v="12.96"/>
    <s v="CA-2016-148635"/>
    <n v="0"/>
    <n v="2"/>
    <n v="0"/>
    <n v="6.2208000000000006"/>
    <n v="0.43613829632717294"/>
  </r>
  <r>
    <x v="459"/>
    <x v="22"/>
    <s v="OFF-FA-10004395"/>
    <x v="0"/>
    <x v="7"/>
    <n v="9.42"/>
    <s v="CA-2016-148635"/>
    <n v="0"/>
    <n v="2"/>
    <n v="0"/>
    <n v="0.47100000000000009"/>
    <n v="0.51168203684699509"/>
  </r>
  <r>
    <x v="460"/>
    <x v="12"/>
    <s v="FUR-TA-10002356"/>
    <x v="1"/>
    <x v="13"/>
    <n v="393.16500000000002"/>
    <s v="US-2016-140200"/>
    <n v="1"/>
    <n v="3"/>
    <n v="0.5"/>
    <n v="-204.44580000000005"/>
    <n v="0.55975208308209756"/>
  </r>
  <r>
    <x v="460"/>
    <x v="12"/>
    <s v="FUR-CH-10003199"/>
    <x v="1"/>
    <x v="5"/>
    <n v="266.35200000000003"/>
    <s v="CA-2016-127754"/>
    <n v="1"/>
    <n v="3"/>
    <n v="0.2"/>
    <n v="13.317599999999985"/>
    <n v="0.46529189879902266"/>
  </r>
  <r>
    <x v="460"/>
    <x v="4"/>
    <s v="OFF-EN-10002230"/>
    <x v="0"/>
    <x v="11"/>
    <n v="167.86"/>
    <s v="CA-2016-136735"/>
    <n v="1"/>
    <n v="2"/>
    <n v="0"/>
    <n v="78.894199999999998"/>
    <n v="0.44424167803735209"/>
  </r>
  <r>
    <x v="460"/>
    <x v="4"/>
    <s v="OFF-AR-10002067"/>
    <x v="0"/>
    <x v="4"/>
    <n v="99.2"/>
    <s v="CA-2016-148180"/>
    <n v="1"/>
    <n v="5"/>
    <n v="0"/>
    <n v="25.792000000000002"/>
    <n v="0.45632477063632687"/>
  </r>
  <r>
    <x v="460"/>
    <x v="4"/>
    <s v="OFF-BI-10003314"/>
    <x v="0"/>
    <x v="3"/>
    <n v="23.136000000000003"/>
    <s v="CA-2016-148180"/>
    <n v="0"/>
    <n v="6"/>
    <n v="0.2"/>
    <n v="8.3867999999999991"/>
    <n v="0.46881743173671325"/>
  </r>
  <r>
    <x v="460"/>
    <x v="2"/>
    <s v="OFF-PA-10003072"/>
    <x v="0"/>
    <x v="0"/>
    <n v="10.368000000000002"/>
    <s v="CA-2016-143700"/>
    <n v="1"/>
    <n v="2"/>
    <n v="0.2"/>
    <n v="3.6288"/>
    <n v="0.43613829632717294"/>
  </r>
  <r>
    <x v="460"/>
    <x v="4"/>
    <s v="OFF-BI-10000605"/>
    <x v="0"/>
    <x v="3"/>
    <n v="9.1440000000000001"/>
    <s v="CA-2016-148180"/>
    <n v="0"/>
    <n v="3"/>
    <n v="0.2"/>
    <n v="3.0860999999999996"/>
    <n v="0.46881743173671325"/>
  </r>
  <r>
    <x v="461"/>
    <x v="3"/>
    <s v="TEC-PH-10004897"/>
    <x v="2"/>
    <x v="6"/>
    <n v="29.97"/>
    <s v="US-2016-129553"/>
    <n v="1"/>
    <n v="3"/>
    <n v="0"/>
    <n v="0.29969999999999963"/>
    <n v="0.41105220110552465"/>
  </r>
  <r>
    <x v="462"/>
    <x v="4"/>
    <s v="TEC-AC-10003628"/>
    <x v="2"/>
    <x v="9"/>
    <n v="209.92999999999998"/>
    <s v="CA-2016-155334"/>
    <n v="1"/>
    <n v="7"/>
    <n v="0"/>
    <n v="92.369200000000021"/>
    <n v="0.52062335344040378"/>
  </r>
  <r>
    <x v="462"/>
    <x v="28"/>
    <s v="FUR-CH-10002304"/>
    <x v="1"/>
    <x v="5"/>
    <n v="155.88"/>
    <s v="US-2016-164966"/>
    <n v="1"/>
    <n v="6"/>
    <n v="0"/>
    <n v="38.970000000000006"/>
    <n v="0.46529189879902266"/>
  </r>
  <r>
    <x v="462"/>
    <x v="0"/>
    <s v="OFF-ST-10000943"/>
    <x v="0"/>
    <x v="1"/>
    <n v="61.792000000000002"/>
    <s v="CA-2016-132507"/>
    <n v="1"/>
    <n v="4"/>
    <n v="0.2"/>
    <n v="6.1792000000000016"/>
    <n v="0.44610841445725197"/>
  </r>
  <r>
    <x v="462"/>
    <x v="4"/>
    <s v="OFF-BI-10002557"/>
    <x v="0"/>
    <x v="3"/>
    <n v="10.92"/>
    <s v="CA-2016-155334"/>
    <n v="0"/>
    <n v="3"/>
    <n v="0.2"/>
    <n v="4.0949999999999989"/>
    <n v="0.46881743173671325"/>
  </r>
  <r>
    <x v="462"/>
    <x v="4"/>
    <s v="FUR-FU-10003274"/>
    <x v="1"/>
    <x v="8"/>
    <n v="5.28"/>
    <s v="CA-2016-155334"/>
    <n v="0"/>
    <n v="3"/>
    <n v="0"/>
    <n v="2.3232000000000004"/>
    <n v="0.4595170286641902"/>
  </r>
  <r>
    <x v="463"/>
    <x v="20"/>
    <s v="FUR-TA-10002903"/>
    <x v="1"/>
    <x v="13"/>
    <n v="1090.7819999999999"/>
    <s v="CA-2016-124891"/>
    <n v="1"/>
    <n v="7"/>
    <n v="0.4"/>
    <n v="-290.87520000000001"/>
    <n v="0.55975208308209756"/>
  </r>
  <r>
    <x v="463"/>
    <x v="20"/>
    <s v="TEC-AC-10003033"/>
    <x v="2"/>
    <x v="9"/>
    <n v="2309.65"/>
    <s v="CA-2016-124891"/>
    <n v="0"/>
    <n v="7"/>
    <n v="0"/>
    <n v="762.18449999999984"/>
    <n v="0.52062335344040378"/>
  </r>
  <r>
    <x v="463"/>
    <x v="29"/>
    <s v="TEC-AC-10004469"/>
    <x v="2"/>
    <x v="9"/>
    <n v="239.70000000000002"/>
    <s v="CA-2016-164427"/>
    <n v="1"/>
    <n v="6"/>
    <n v="0"/>
    <n v="105.46800000000002"/>
    <n v="0.52062335344040378"/>
  </r>
  <r>
    <x v="463"/>
    <x v="24"/>
    <s v="OFF-SU-10002573"/>
    <x v="0"/>
    <x v="14"/>
    <n v="52.59"/>
    <s v="CA-2016-111017"/>
    <n v="1"/>
    <n v="3"/>
    <n v="0"/>
    <n v="15.776999999999996"/>
    <n v="0.53938093436526824"/>
  </r>
  <r>
    <x v="463"/>
    <x v="20"/>
    <s v="OFF-PA-10004621"/>
    <x v="0"/>
    <x v="0"/>
    <n v="19.440000000000001"/>
    <s v="CA-2016-124891"/>
    <n v="0"/>
    <n v="3"/>
    <n v="0"/>
    <n v="9.3312000000000008"/>
    <n v="0.43613829632717294"/>
  </r>
  <r>
    <x v="464"/>
    <x v="4"/>
    <s v="FUR-TA-10003715"/>
    <x v="1"/>
    <x v="13"/>
    <n v="1004.9760000000001"/>
    <s v="CA-2016-153388"/>
    <n v="1"/>
    <n v="6"/>
    <n v="0.2"/>
    <n v="-175.87080000000009"/>
    <n v="0.55975208308209756"/>
  </r>
  <r>
    <x v="464"/>
    <x v="4"/>
    <s v="OFF-AR-10001868"/>
    <x v="0"/>
    <x v="4"/>
    <n v="6.72"/>
    <s v="CA-2016-153388"/>
    <n v="0"/>
    <n v="4"/>
    <n v="0"/>
    <n v="3.36"/>
    <n v="0.45632477063632687"/>
  </r>
  <r>
    <x v="465"/>
    <x v="22"/>
    <s v="TEC-MA-10001972"/>
    <x v="2"/>
    <x v="15"/>
    <n v="558.4"/>
    <s v="CA-2016-147501"/>
    <n v="1"/>
    <n v="2"/>
    <n v="0.2"/>
    <n v="41.880000000000024"/>
    <n v="0.5183572270896134"/>
  </r>
  <r>
    <x v="465"/>
    <x v="11"/>
    <s v="FUR-TA-10003469"/>
    <x v="1"/>
    <x v="13"/>
    <n v="277.5"/>
    <s v="CA-2016-112767"/>
    <n v="1"/>
    <n v="4"/>
    <n v="0.5"/>
    <n v="-188.7"/>
    <n v="0.55975208308209756"/>
  </r>
  <r>
    <x v="465"/>
    <x v="43"/>
    <s v="TEC-AC-10004571"/>
    <x v="2"/>
    <x v="9"/>
    <n v="199.98"/>
    <s v="CA-2016-122406"/>
    <n v="1"/>
    <n v="2"/>
    <n v="0"/>
    <n v="83.991600000000005"/>
    <n v="0.52062335344040378"/>
  </r>
  <r>
    <x v="465"/>
    <x v="43"/>
    <s v="TEC-PH-10001527"/>
    <x v="2"/>
    <x v="6"/>
    <n v="128.85000000000002"/>
    <s v="CA-2016-122406"/>
    <n v="0"/>
    <n v="3"/>
    <n v="0"/>
    <n v="3.8654999999999973"/>
    <n v="0.41105220110552465"/>
  </r>
  <r>
    <x v="465"/>
    <x v="43"/>
    <s v="FUR-CH-10001973"/>
    <x v="1"/>
    <x v="5"/>
    <n v="110.98"/>
    <s v="CA-2016-122406"/>
    <n v="0"/>
    <n v="1"/>
    <n v="0"/>
    <n v="15.537199999999999"/>
    <n v="0.46529189879902266"/>
  </r>
  <r>
    <x v="465"/>
    <x v="43"/>
    <s v="OFF-PA-10001307"/>
    <x v="0"/>
    <x v="0"/>
    <n v="8.4"/>
    <s v="CA-2016-122406"/>
    <n v="0"/>
    <n v="2"/>
    <n v="0"/>
    <n v="4.1159999999999997"/>
    <n v="0.43613829632717294"/>
  </r>
  <r>
    <x v="465"/>
    <x v="22"/>
    <s v="OFF-BI-10002003"/>
    <x v="0"/>
    <x v="3"/>
    <n v="6.3680000000000003"/>
    <s v="CA-2016-147501"/>
    <n v="0"/>
    <n v="2"/>
    <n v="0.2"/>
    <n v="2.1492"/>
    <n v="0.46881743173671325"/>
  </r>
  <r>
    <x v="466"/>
    <x v="0"/>
    <s v="OFF-ST-10001505"/>
    <x v="0"/>
    <x v="1"/>
    <n v="33.488000000000007"/>
    <s v="CA-2016-112214"/>
    <n v="1"/>
    <n v="7"/>
    <n v="0.2"/>
    <n v="-1.2558000000000051"/>
    <n v="0.44610841445725197"/>
  </r>
  <r>
    <x v="466"/>
    <x v="0"/>
    <s v="OFF-SU-10003567"/>
    <x v="0"/>
    <x v="14"/>
    <n v="23.04"/>
    <s v="CA-2016-112214"/>
    <n v="0"/>
    <n v="3"/>
    <n v="0.2"/>
    <n v="-4.895999999999999"/>
    <n v="0.53938093436526824"/>
  </r>
  <r>
    <x v="466"/>
    <x v="0"/>
    <s v="FUR-FU-10002364"/>
    <x v="1"/>
    <x v="8"/>
    <n v="14.76"/>
    <s v="CA-2016-112214"/>
    <n v="0"/>
    <n v="5"/>
    <n v="0.6"/>
    <n v="-11.439000000000004"/>
    <n v="0.4595170286641902"/>
  </r>
  <r>
    <x v="466"/>
    <x v="0"/>
    <s v="OFF-BI-10002982"/>
    <x v="0"/>
    <x v="3"/>
    <n v="1.3619999999999997"/>
    <s v="CA-2016-112214"/>
    <n v="0"/>
    <n v="1"/>
    <n v="0.8"/>
    <n v="-2.1792000000000007"/>
    <n v="0.46881743173671325"/>
  </r>
  <r>
    <x v="467"/>
    <x v="0"/>
    <s v="FUR-BO-10003965"/>
    <x v="1"/>
    <x v="10"/>
    <n v="369.19919999999996"/>
    <s v="CA-2016-135251"/>
    <n v="1"/>
    <n v="3"/>
    <n v="0.32"/>
    <n v="-114.01739999999995"/>
    <n v="0.5176847302647779"/>
  </r>
  <r>
    <x v="467"/>
    <x v="0"/>
    <s v="OFF-PA-10003302"/>
    <x v="0"/>
    <x v="0"/>
    <n v="56.704000000000001"/>
    <s v="CA-2016-135251"/>
    <n v="0"/>
    <n v="2"/>
    <n v="0.2"/>
    <n v="19.137599999999992"/>
    <n v="0.43613829632717294"/>
  </r>
  <r>
    <x v="467"/>
    <x v="0"/>
    <s v="OFF-LA-10004544"/>
    <x v="0"/>
    <x v="2"/>
    <n v="35.520000000000003"/>
    <s v="CA-2016-135251"/>
    <n v="0"/>
    <n v="3"/>
    <n v="0.2"/>
    <n v="13.320000000000002"/>
    <n v="0.4647369236065339"/>
  </r>
  <r>
    <x v="467"/>
    <x v="0"/>
    <s v="OFF-PA-10004156"/>
    <x v="0"/>
    <x v="0"/>
    <n v="27.216000000000001"/>
    <s v="CA-2016-160794"/>
    <n v="1"/>
    <n v="3"/>
    <n v="0.2"/>
    <n v="9.8657999999999983"/>
    <n v="0.43613829632717294"/>
  </r>
  <r>
    <x v="467"/>
    <x v="0"/>
    <s v="OFF-BI-10001097"/>
    <x v="0"/>
    <x v="3"/>
    <n v="6.2299999999999986"/>
    <s v="CA-2016-135251"/>
    <n v="0"/>
    <n v="5"/>
    <n v="0.8"/>
    <n v="-9.6565000000000047"/>
    <n v="0.46881743173671325"/>
  </r>
  <r>
    <x v="468"/>
    <x v="6"/>
    <s v="TEC-PH-10003601"/>
    <x v="2"/>
    <x v="6"/>
    <n v="494.97"/>
    <s v="CA-2016-163237"/>
    <n v="1"/>
    <n v="3"/>
    <n v="0"/>
    <n v="148.49099999999996"/>
    <n v="0.41105220110552465"/>
  </r>
  <r>
    <x v="468"/>
    <x v="24"/>
    <s v="FUR-FU-10000305"/>
    <x v="1"/>
    <x v="8"/>
    <n v="212.94"/>
    <s v="US-2016-124219"/>
    <n v="1"/>
    <n v="3"/>
    <n v="0"/>
    <n v="34.070399999999999"/>
    <n v="0.4595170286641902"/>
  </r>
  <r>
    <x v="468"/>
    <x v="2"/>
    <s v="OFF-AR-10002952"/>
    <x v="0"/>
    <x v="4"/>
    <n v="106.8"/>
    <s v="CA-2016-138331"/>
    <n v="1"/>
    <n v="10"/>
    <n v="0.2"/>
    <n v="10.679999999999996"/>
    <n v="0.45632477063632687"/>
  </r>
  <r>
    <x v="468"/>
    <x v="36"/>
    <s v="OFF-AP-10001492"/>
    <x v="0"/>
    <x v="12"/>
    <n v="77.58"/>
    <s v="US-2016-117492"/>
    <n v="1"/>
    <n v="9"/>
    <n v="0"/>
    <n v="20.1708"/>
    <n v="0.49507917887403441"/>
  </r>
  <r>
    <x v="468"/>
    <x v="24"/>
    <s v="OFF-BI-10002215"/>
    <x v="0"/>
    <x v="3"/>
    <n v="28.4"/>
    <s v="US-2016-124219"/>
    <n v="0"/>
    <n v="4"/>
    <n v="0"/>
    <n v="13.063999999999998"/>
    <n v="0.46881743173671325"/>
  </r>
  <r>
    <x v="468"/>
    <x v="6"/>
    <s v="OFF-LA-10004545"/>
    <x v="0"/>
    <x v="2"/>
    <n v="25.06"/>
    <s v="CA-2016-163237"/>
    <n v="0"/>
    <n v="2"/>
    <n v="0"/>
    <n v="11.778199999999998"/>
    <n v="0.4647369236065339"/>
  </r>
  <r>
    <x v="468"/>
    <x v="4"/>
    <s v="OFF-BI-10002194"/>
    <x v="0"/>
    <x v="3"/>
    <n v="19.152000000000001"/>
    <s v="CA-2016-141936"/>
    <n v="1"/>
    <n v="3"/>
    <n v="0.2"/>
    <n v="6.4638000000000009"/>
    <n v="0.46881743173671325"/>
  </r>
  <r>
    <x v="468"/>
    <x v="35"/>
    <s v="OFF-BI-10004970"/>
    <x v="0"/>
    <x v="3"/>
    <n v="3.3040000000000003"/>
    <s v="CA-2016-163895"/>
    <n v="1"/>
    <n v="1"/>
    <n v="0.2"/>
    <n v="1.1151"/>
    <n v="0.46881743173671325"/>
  </r>
  <r>
    <x v="469"/>
    <x v="32"/>
    <s v="OFF-BI-10001718"/>
    <x v="0"/>
    <x v="3"/>
    <n v="447.85999999999996"/>
    <s v="CA-2016-129322"/>
    <n v="1"/>
    <n v="7"/>
    <n v="0"/>
    <n v="210.49419999999998"/>
    <n v="0.46881743173671325"/>
  </r>
  <r>
    <x v="469"/>
    <x v="20"/>
    <s v="TEC-AC-10000736"/>
    <x v="2"/>
    <x v="9"/>
    <n v="79.989999999999995"/>
    <s v="CA-2016-127544"/>
    <n v="1"/>
    <n v="1"/>
    <n v="0"/>
    <n v="28.796399999999998"/>
    <n v="0.52062335344040378"/>
  </r>
  <r>
    <x v="469"/>
    <x v="4"/>
    <s v="FUR-CH-10000785"/>
    <x v="1"/>
    <x v="5"/>
    <n v="144.78399999999999"/>
    <s v="CA-2016-168564"/>
    <n v="1"/>
    <n v="1"/>
    <n v="0.2"/>
    <n v="10.858800000000002"/>
    <n v="0.46529189879902266"/>
  </r>
  <r>
    <x v="469"/>
    <x v="32"/>
    <s v="OFF-AP-10004336"/>
    <x v="0"/>
    <x v="12"/>
    <n v="113.92"/>
    <s v="CA-2016-129322"/>
    <n v="0"/>
    <n v="2"/>
    <n v="0"/>
    <n v="33.036799999999985"/>
    <n v="0.49507917887403441"/>
  </r>
  <r>
    <x v="469"/>
    <x v="32"/>
    <s v="OFF-AR-10004587"/>
    <x v="0"/>
    <x v="4"/>
    <n v="39.659999999999997"/>
    <s v="CA-2016-129322"/>
    <n v="0"/>
    <n v="2"/>
    <n v="0"/>
    <n v="11.897999999999996"/>
    <n v="0.45632477063632687"/>
  </r>
  <r>
    <x v="469"/>
    <x v="4"/>
    <s v="OFF-BI-10002557"/>
    <x v="0"/>
    <x v="3"/>
    <n v="7.28"/>
    <s v="CA-2016-168564"/>
    <n v="0"/>
    <n v="2"/>
    <n v="0.2"/>
    <n v="2.7299999999999995"/>
    <n v="0.46881743173671325"/>
  </r>
  <r>
    <x v="469"/>
    <x v="4"/>
    <s v="OFF-BI-10004970"/>
    <x v="0"/>
    <x v="3"/>
    <n v="6.6080000000000005"/>
    <s v="CA-2016-168564"/>
    <n v="0"/>
    <n v="2"/>
    <n v="0.2"/>
    <n v="2.2302"/>
    <n v="0.46881743173671325"/>
  </r>
  <r>
    <x v="470"/>
    <x v="20"/>
    <s v="OFF-BI-10000545"/>
    <x v="0"/>
    <x v="3"/>
    <n v="1217.568"/>
    <s v="CA-2016-131338"/>
    <n v="1"/>
    <n v="2"/>
    <n v="0.2"/>
    <n v="456.58800000000002"/>
    <n v="0.46881743173671325"/>
  </r>
  <r>
    <x v="470"/>
    <x v="20"/>
    <s v="TEC-PH-10000984"/>
    <x v="2"/>
    <x v="6"/>
    <n v="979.95"/>
    <s v="CA-2016-131338"/>
    <n v="0"/>
    <n v="5"/>
    <n v="0"/>
    <n v="274.38600000000008"/>
    <n v="0.41105220110552465"/>
  </r>
  <r>
    <x v="470"/>
    <x v="21"/>
    <s v="FUR-BO-10004690"/>
    <x v="1"/>
    <x v="10"/>
    <n v="687.4"/>
    <s v="CA-2016-103954"/>
    <n v="1"/>
    <n v="5"/>
    <n v="0"/>
    <n v="48.117999999999981"/>
    <n v="0.5176847302647779"/>
  </r>
  <r>
    <x v="470"/>
    <x v="14"/>
    <s v="FUR-TA-10003748"/>
    <x v="1"/>
    <x v="13"/>
    <n v="622.44999999999993"/>
    <s v="CA-2016-163055"/>
    <n v="1"/>
    <n v="5"/>
    <n v="0"/>
    <n v="136.93899999999999"/>
    <n v="0.55975208308209756"/>
  </r>
  <r>
    <x v="470"/>
    <x v="20"/>
    <s v="FUR-TA-10002607"/>
    <x v="1"/>
    <x v="13"/>
    <n v="382.80599999999998"/>
    <s v="CA-2016-131338"/>
    <n v="0"/>
    <n v="9"/>
    <n v="0.4"/>
    <n v="-153.12239999999997"/>
    <n v="0.55975208308209756"/>
  </r>
  <r>
    <x v="470"/>
    <x v="20"/>
    <s v="TEC-PH-10003012"/>
    <x v="2"/>
    <x v="6"/>
    <n v="307.98"/>
    <s v="CA-2016-131338"/>
    <n v="0"/>
    <n v="2"/>
    <n v="0"/>
    <n v="89.314199999999971"/>
    <n v="0.41105220110552465"/>
  </r>
  <r>
    <x v="470"/>
    <x v="20"/>
    <s v="TEC-AC-10002600"/>
    <x v="2"/>
    <x v="9"/>
    <n v="247.8"/>
    <s v="CA-2016-131338"/>
    <n v="0"/>
    <n v="4"/>
    <n v="0"/>
    <n v="34.692000000000007"/>
    <n v="0.52062335344040378"/>
  </r>
  <r>
    <x v="470"/>
    <x v="20"/>
    <s v="OFF-PA-10001815"/>
    <x v="0"/>
    <x v="0"/>
    <n v="144.12"/>
    <s v="CA-2016-128013"/>
    <n v="1"/>
    <n v="3"/>
    <n v="0"/>
    <n v="69.177599999999984"/>
    <n v="0.43613829632717294"/>
  </r>
  <r>
    <x v="470"/>
    <x v="20"/>
    <s v="OFF-PA-10001357"/>
    <x v="0"/>
    <x v="0"/>
    <n v="143.69999999999999"/>
    <s v="CA-2016-131338"/>
    <n v="0"/>
    <n v="3"/>
    <n v="0"/>
    <n v="68.975999999999999"/>
    <n v="0.43613829632717294"/>
  </r>
  <r>
    <x v="470"/>
    <x v="20"/>
    <s v="FUR-FU-10002157"/>
    <x v="1"/>
    <x v="8"/>
    <n v="47.04"/>
    <s v="CA-2016-131338"/>
    <n v="0"/>
    <n v="3"/>
    <n v="0"/>
    <n v="18.345599999999997"/>
    <n v="0.4595170286641902"/>
  </r>
  <r>
    <x v="470"/>
    <x v="20"/>
    <s v="OFF-ST-10000642"/>
    <x v="0"/>
    <x v="1"/>
    <n v="41.96"/>
    <s v="CA-2016-131338"/>
    <n v="0"/>
    <n v="2"/>
    <n v="0"/>
    <n v="2.9371999999999971"/>
    <n v="0.44610841445725197"/>
  </r>
  <r>
    <x v="470"/>
    <x v="14"/>
    <s v="OFF-ST-10002485"/>
    <x v="0"/>
    <x v="1"/>
    <n v="21.98"/>
    <s v="CA-2016-163055"/>
    <n v="0"/>
    <n v="1"/>
    <n v="0"/>
    <n v="0.21979999999999933"/>
    <n v="0.44610841445725197"/>
  </r>
  <r>
    <x v="470"/>
    <x v="20"/>
    <s v="OFF-FA-10000992"/>
    <x v="0"/>
    <x v="7"/>
    <n v="10.649999999999999"/>
    <s v="CA-2016-131338"/>
    <n v="0"/>
    <n v="3"/>
    <n v="0"/>
    <n v="5.0054999999999996"/>
    <n v="0.51168203684699509"/>
  </r>
  <r>
    <x v="470"/>
    <x v="20"/>
    <s v="FUR-FU-10000320"/>
    <x v="1"/>
    <x v="8"/>
    <n v="10.02"/>
    <s v="CA-2016-128013"/>
    <n v="0"/>
    <n v="3"/>
    <n v="0"/>
    <n v="4.4088000000000012"/>
    <n v="0.4595170286641902"/>
  </r>
  <r>
    <x v="470"/>
    <x v="20"/>
    <s v="FUR-FU-10001706"/>
    <x v="1"/>
    <x v="8"/>
    <n v="6.16"/>
    <s v="CA-2016-131338"/>
    <n v="0"/>
    <n v="2"/>
    <n v="0"/>
    <n v="2.9567999999999999"/>
    <n v="0.4595170286641902"/>
  </r>
  <r>
    <x v="470"/>
    <x v="16"/>
    <s v="OFF-LA-10001613"/>
    <x v="0"/>
    <x v="2"/>
    <n v="4.6079999999999997"/>
    <s v="CA-2016-155453"/>
    <n v="1"/>
    <n v="2"/>
    <n v="0.2"/>
    <n v="1.6704000000000001"/>
    <n v="0.4647369236065339"/>
  </r>
  <r>
    <x v="470"/>
    <x v="14"/>
    <s v="OFF-AR-10001026"/>
    <x v="0"/>
    <x v="4"/>
    <n v="2.2000000000000002"/>
    <s v="CA-2016-163055"/>
    <n v="0"/>
    <n v="1"/>
    <n v="0"/>
    <n v="0.96800000000000019"/>
    <n v="0.45632477063632687"/>
  </r>
  <r>
    <x v="471"/>
    <x v="11"/>
    <s v="TEC-PH-10000576"/>
    <x v="2"/>
    <x v="6"/>
    <n v="438.36800000000005"/>
    <s v="US-2016-156496"/>
    <n v="1"/>
    <n v="4"/>
    <n v="0.2"/>
    <n v="38.357200000000006"/>
    <n v="0.41105220110552465"/>
  </r>
  <r>
    <x v="471"/>
    <x v="11"/>
    <s v="TEC-PH-10004188"/>
    <x v="2"/>
    <x v="6"/>
    <n v="139.94400000000002"/>
    <s v="US-2016-156496"/>
    <n v="0"/>
    <n v="7"/>
    <n v="0.2"/>
    <n v="-31.487400000000001"/>
    <n v="0.41105220110552465"/>
  </r>
  <r>
    <x v="471"/>
    <x v="11"/>
    <s v="OFF-AP-10001469"/>
    <x v="0"/>
    <x v="12"/>
    <n v="133.47200000000001"/>
    <s v="US-2016-156496"/>
    <n v="0"/>
    <n v="4"/>
    <n v="0.2"/>
    <n v="15.015599999999985"/>
    <n v="0.49507917887403441"/>
  </r>
  <r>
    <x v="471"/>
    <x v="14"/>
    <s v="OFF-BI-10004632"/>
    <x v="0"/>
    <x v="3"/>
    <n v="64.75"/>
    <s v="CA-2016-121699"/>
    <n v="1"/>
    <n v="5"/>
    <n v="0"/>
    <n v="29.137499999999996"/>
    <n v="0.46881743173671325"/>
  </r>
  <r>
    <x v="471"/>
    <x v="28"/>
    <s v="OFF-LA-10002043"/>
    <x v="0"/>
    <x v="2"/>
    <n v="41.4"/>
    <s v="CA-2016-130022"/>
    <n v="1"/>
    <n v="4"/>
    <n v="0"/>
    <n v="19.872"/>
    <n v="0.4647369236065339"/>
  </r>
  <r>
    <x v="471"/>
    <x v="28"/>
    <s v="OFF-AR-10001915"/>
    <x v="0"/>
    <x v="4"/>
    <n v="29.79"/>
    <s v="CA-2016-130022"/>
    <n v="0"/>
    <n v="3"/>
    <n v="0"/>
    <n v="12.511800000000001"/>
    <n v="0.45632477063632687"/>
  </r>
  <r>
    <x v="471"/>
    <x v="28"/>
    <s v="OFF-LA-10002787"/>
    <x v="0"/>
    <x v="2"/>
    <n v="3.75"/>
    <s v="CA-2016-130022"/>
    <n v="0"/>
    <n v="1"/>
    <n v="0"/>
    <n v="1.7999999999999998"/>
    <n v="0.4647369236065339"/>
  </r>
  <r>
    <x v="472"/>
    <x v="20"/>
    <s v="TEC-PH-10004614"/>
    <x v="2"/>
    <x v="6"/>
    <n v="138"/>
    <s v="US-2016-156797"/>
    <n v="1"/>
    <n v="2"/>
    <n v="0"/>
    <n v="34.5"/>
    <n v="0.41105220110552465"/>
  </r>
  <r>
    <x v="472"/>
    <x v="25"/>
    <s v="FUR-FU-10004270"/>
    <x v="1"/>
    <x v="8"/>
    <n v="46.152000000000001"/>
    <s v="CA-2016-119634"/>
    <n v="1"/>
    <n v="3"/>
    <n v="0.2"/>
    <n v="12.114900000000002"/>
    <n v="0.4595170286641902"/>
  </r>
  <r>
    <x v="472"/>
    <x v="20"/>
    <s v="OFF-AR-10001427"/>
    <x v="0"/>
    <x v="4"/>
    <n v="11.96"/>
    <s v="US-2016-156797"/>
    <n v="0"/>
    <n v="2"/>
    <n v="0"/>
    <n v="3.1096000000000004"/>
    <n v="0.45632477063632687"/>
  </r>
  <r>
    <x v="473"/>
    <x v="2"/>
    <s v="OFF-ST-10003816"/>
    <x v="0"/>
    <x v="1"/>
    <n v="422.85599999999999"/>
    <s v="CA-2016-169656"/>
    <n v="1"/>
    <n v="3"/>
    <n v="0.2"/>
    <n v="15.857099999999974"/>
    <n v="0.44610841445725197"/>
  </r>
  <r>
    <x v="473"/>
    <x v="25"/>
    <s v="OFF-AR-10001446"/>
    <x v="0"/>
    <x v="4"/>
    <n v="64.680000000000007"/>
    <s v="CA-2016-133396"/>
    <n v="1"/>
    <n v="7"/>
    <n v="0.2"/>
    <n v="8.0849999999999973"/>
    <n v="0.45632477063632687"/>
  </r>
  <r>
    <x v="473"/>
    <x v="4"/>
    <s v="OFF-AR-10003156"/>
    <x v="0"/>
    <x v="4"/>
    <n v="50.8"/>
    <s v="CA-2016-112014"/>
    <n v="1"/>
    <n v="5"/>
    <n v="0"/>
    <n v="13.208000000000002"/>
    <n v="0.45632477063632687"/>
  </r>
  <r>
    <x v="473"/>
    <x v="4"/>
    <s v="FUR-FU-10001889"/>
    <x v="1"/>
    <x v="8"/>
    <n v="31.56"/>
    <s v="CA-2016-148495"/>
    <n v="1"/>
    <n v="3"/>
    <n v="0"/>
    <n v="10.4148"/>
    <n v="0.4595170286641902"/>
  </r>
  <r>
    <x v="473"/>
    <x v="18"/>
    <s v="OFF-BI-10003529"/>
    <x v="0"/>
    <x v="3"/>
    <n v="11.36"/>
    <s v="CA-2016-150441"/>
    <n v="1"/>
    <n v="4"/>
    <n v="0"/>
    <n v="5.5663999999999998"/>
    <n v="0.46881743173671325"/>
  </r>
  <r>
    <x v="473"/>
    <x v="5"/>
    <s v="OFF-BI-10004187"/>
    <x v="0"/>
    <x v="3"/>
    <n v="5.64"/>
    <s v="CA-2016-120516"/>
    <n v="1"/>
    <n v="3"/>
    <n v="0"/>
    <n v="2.7071999999999994"/>
    <n v="0.46881743173671325"/>
  </r>
  <r>
    <x v="474"/>
    <x v="4"/>
    <s v="OFF-ST-10000046"/>
    <x v="0"/>
    <x v="1"/>
    <n v="323.10000000000002"/>
    <s v="CA-2016-162369"/>
    <n v="1"/>
    <n v="2"/>
    <n v="0"/>
    <n v="61.38900000000001"/>
    <n v="0.44610841445725197"/>
  </r>
  <r>
    <x v="474"/>
    <x v="4"/>
    <s v="FUR-FU-10004018"/>
    <x v="1"/>
    <x v="8"/>
    <n v="104.23"/>
    <s v="CA-2016-142454"/>
    <n v="1"/>
    <n v="7"/>
    <n v="0"/>
    <n v="28.142100000000006"/>
    <n v="0.4595170286641902"/>
  </r>
  <r>
    <x v="474"/>
    <x v="4"/>
    <s v="OFF-ST-10003638"/>
    <x v="0"/>
    <x v="1"/>
    <n v="70.260000000000005"/>
    <s v="CA-2016-142454"/>
    <n v="0"/>
    <n v="3"/>
    <n v="0"/>
    <n v="18.970199999999998"/>
    <n v="0.44610841445725197"/>
  </r>
  <r>
    <x v="475"/>
    <x v="12"/>
    <s v="TEC-PH-10002624"/>
    <x v="2"/>
    <x v="6"/>
    <n v="1879.96"/>
    <s v="US-2016-128090"/>
    <n v="1"/>
    <n v="5"/>
    <n v="0.2"/>
    <n v="211.49549999999977"/>
    <n v="0.41105220110552465"/>
  </r>
  <r>
    <x v="475"/>
    <x v="2"/>
    <s v="TEC-PH-10003580"/>
    <x v="2"/>
    <x v="6"/>
    <n v="519.79200000000003"/>
    <s v="US-2016-126753"/>
    <n v="1"/>
    <n v="4"/>
    <n v="0.4"/>
    <n v="-112.62159999999994"/>
    <n v="0.41105220110552465"/>
  </r>
  <r>
    <x v="475"/>
    <x v="12"/>
    <s v="OFF-PA-10001878"/>
    <x v="0"/>
    <x v="0"/>
    <n v="313.024"/>
    <s v="US-2016-128090"/>
    <n v="0"/>
    <n v="8"/>
    <n v="0.2"/>
    <n v="105.64559999999997"/>
    <n v="0.43613829632717294"/>
  </r>
  <r>
    <x v="475"/>
    <x v="2"/>
    <s v="FUR-BO-10000780"/>
    <x v="1"/>
    <x v="10"/>
    <n v="301.46999999999997"/>
    <s v="US-2016-164238"/>
    <n v="1"/>
    <n v="3"/>
    <n v="0.5"/>
    <n v="-204.99959999999996"/>
    <n v="0.5176847302647779"/>
  </r>
  <r>
    <x v="475"/>
    <x v="2"/>
    <s v="FUR-FU-10001488"/>
    <x v="1"/>
    <x v="8"/>
    <n v="254.35200000000003"/>
    <s v="US-2016-126753"/>
    <n v="0"/>
    <n v="3"/>
    <n v="0.2"/>
    <n v="0"/>
    <n v="0.4595170286641902"/>
  </r>
  <r>
    <x v="475"/>
    <x v="2"/>
    <s v="TEC-AC-10004227"/>
    <x v="2"/>
    <x v="9"/>
    <n v="31.176000000000002"/>
    <s v="US-2016-126753"/>
    <n v="0"/>
    <n v="3"/>
    <n v="0.2"/>
    <n v="-5.4558000000000035"/>
    <n v="0.52062335344040378"/>
  </r>
  <r>
    <x v="475"/>
    <x v="2"/>
    <s v="OFF-ST-10002352"/>
    <x v="0"/>
    <x v="1"/>
    <n v="44.688000000000002"/>
    <s v="US-2016-164238"/>
    <n v="0"/>
    <n v="7"/>
    <n v="0.2"/>
    <n v="3.3515999999999977"/>
    <n v="0.44610841445725197"/>
  </r>
  <r>
    <x v="475"/>
    <x v="2"/>
    <s v="OFF-PA-10002787"/>
    <x v="0"/>
    <x v="0"/>
    <n v="10.368000000000002"/>
    <s v="US-2016-126753"/>
    <n v="0"/>
    <n v="2"/>
    <n v="0.2"/>
    <n v="3.6288"/>
    <n v="0.43613829632717294"/>
  </r>
  <r>
    <x v="475"/>
    <x v="2"/>
    <s v="OFF-PA-10000130"/>
    <x v="0"/>
    <x v="0"/>
    <n v="10.272000000000002"/>
    <s v="US-2016-126753"/>
    <n v="0"/>
    <n v="3"/>
    <n v="0.2"/>
    <n v="3.2099999999999982"/>
    <n v="0.43613829632717294"/>
  </r>
  <r>
    <x v="475"/>
    <x v="12"/>
    <s v="OFF-LA-10000452"/>
    <x v="0"/>
    <x v="2"/>
    <n v="5.04"/>
    <s v="US-2016-128090"/>
    <n v="0"/>
    <n v="2"/>
    <n v="0.2"/>
    <n v="1.764"/>
    <n v="0.4647369236065339"/>
  </r>
  <r>
    <x v="475"/>
    <x v="2"/>
    <s v="OFF-BI-10003727"/>
    <x v="0"/>
    <x v="3"/>
    <n v="3.762"/>
    <s v="US-2016-126753"/>
    <n v="0"/>
    <n v="3"/>
    <n v="0.7"/>
    <n v="-2.758799999999999"/>
    <n v="0.46881743173671325"/>
  </r>
  <r>
    <x v="475"/>
    <x v="2"/>
    <s v="OFF-BI-10003981"/>
    <x v="0"/>
    <x v="3"/>
    <n v="2.7240000000000006"/>
    <s v="US-2016-126753"/>
    <n v="0"/>
    <n v="2"/>
    <n v="0.7"/>
    <n v="-1.9067999999999996"/>
    <n v="0.46881743173671325"/>
  </r>
  <r>
    <x v="475"/>
    <x v="12"/>
    <s v="OFF-AR-10002255"/>
    <x v="0"/>
    <x v="4"/>
    <n v="2.3039999999999998"/>
    <s v="US-2016-128090"/>
    <n v="0"/>
    <n v="1"/>
    <n v="0.2"/>
    <n v="0.25919999999999999"/>
    <n v="0.45632477063632687"/>
  </r>
  <r>
    <x v="476"/>
    <x v="12"/>
    <s v="TEC-AC-10001142"/>
    <x v="2"/>
    <x v="9"/>
    <n v="252.8"/>
    <s v="CA-2016-119627"/>
    <n v="1"/>
    <n v="4"/>
    <n v="0.2"/>
    <n v="-31.600000000000037"/>
    <n v="0.52062335344040378"/>
  </r>
  <r>
    <x v="476"/>
    <x v="12"/>
    <s v="TEC-AC-10002217"/>
    <x v="2"/>
    <x v="9"/>
    <n v="30.080000000000002"/>
    <s v="CA-2016-119627"/>
    <n v="0"/>
    <n v="2"/>
    <n v="0.2"/>
    <n v="-5.2640000000000002"/>
    <n v="0.52062335344040378"/>
  </r>
  <r>
    <x v="476"/>
    <x v="32"/>
    <s v="OFF-BI-10002412"/>
    <x v="0"/>
    <x v="3"/>
    <n v="52.199999999999996"/>
    <s v="CA-2016-111297"/>
    <n v="1"/>
    <n v="9"/>
    <n v="0"/>
    <n v="23.49"/>
    <n v="0.46881743173671325"/>
  </r>
  <r>
    <x v="476"/>
    <x v="12"/>
    <s v="OFF-PA-10001937"/>
    <x v="0"/>
    <x v="0"/>
    <n v="36.288000000000011"/>
    <s v="CA-2016-119627"/>
    <n v="0"/>
    <n v="7"/>
    <n v="0.2"/>
    <n v="12.700800000000001"/>
    <n v="0.43613829632717294"/>
  </r>
  <r>
    <x v="476"/>
    <x v="12"/>
    <s v="OFF-AR-10000203"/>
    <x v="0"/>
    <x v="4"/>
    <n v="10.272000000000002"/>
    <s v="CA-2016-119627"/>
    <n v="0"/>
    <n v="3"/>
    <n v="0.2"/>
    <n v="1.1555999999999984"/>
    <n v="0.45632477063632687"/>
  </r>
  <r>
    <x v="477"/>
    <x v="2"/>
    <s v="OFF-ST-10002574"/>
    <x v="0"/>
    <x v="1"/>
    <n v="663.072"/>
    <s v="US-2016-130512"/>
    <n v="1"/>
    <n v="6"/>
    <n v="0.2"/>
    <n v="-165.768"/>
    <n v="0.44610841445725197"/>
  </r>
  <r>
    <x v="477"/>
    <x v="10"/>
    <s v="FUR-CH-10003379"/>
    <x v="1"/>
    <x v="5"/>
    <n v="598.45799999999997"/>
    <s v="CA-2016-154823"/>
    <n v="1"/>
    <n v="3"/>
    <n v="0.3"/>
    <n v="-42.746999999999957"/>
    <n v="0.46529189879902266"/>
  </r>
  <r>
    <x v="477"/>
    <x v="4"/>
    <s v="FUR-BO-10003893"/>
    <x v="1"/>
    <x v="10"/>
    <n v="586.39800000000002"/>
    <s v="CA-2016-130456"/>
    <n v="1"/>
    <n v="6"/>
    <n v="0.15"/>
    <n v="34.493999999999971"/>
    <n v="0.5176847302647779"/>
  </r>
  <r>
    <x v="477"/>
    <x v="4"/>
    <s v="FUR-CH-10002335"/>
    <x v="1"/>
    <x v="5"/>
    <n v="544.00800000000004"/>
    <s v="CA-2016-144267"/>
    <n v="1"/>
    <n v="3"/>
    <n v="0.2"/>
    <n v="40.800600000000003"/>
    <n v="0.46529189879902266"/>
  </r>
  <r>
    <x v="477"/>
    <x v="2"/>
    <s v="TEC-AC-10000290"/>
    <x v="2"/>
    <x v="9"/>
    <n v="21.728000000000002"/>
    <s v="US-2016-130512"/>
    <n v="0"/>
    <n v="4"/>
    <n v="0.2"/>
    <n v="3.8024000000000004"/>
    <n v="0.52062335344040378"/>
  </r>
  <r>
    <x v="477"/>
    <x v="2"/>
    <s v="OFF-BI-10004519"/>
    <x v="0"/>
    <x v="3"/>
    <n v="99.588000000000008"/>
    <s v="US-2016-130512"/>
    <n v="0"/>
    <n v="2"/>
    <n v="0.7"/>
    <n v="-82.989999999999981"/>
    <n v="0.46881743173671325"/>
  </r>
  <r>
    <x v="477"/>
    <x v="4"/>
    <s v="OFF-ST-10000736"/>
    <x v="0"/>
    <x v="1"/>
    <n v="80.98"/>
    <s v="CA-2016-130456"/>
    <n v="0"/>
    <n v="1"/>
    <n v="0"/>
    <n v="3.2391999999999967"/>
    <n v="0.44610841445725197"/>
  </r>
  <r>
    <x v="477"/>
    <x v="4"/>
    <s v="OFF-PA-10000157"/>
    <x v="0"/>
    <x v="0"/>
    <n v="59.94"/>
    <s v="CA-2016-144267"/>
    <n v="0"/>
    <n v="3"/>
    <n v="0"/>
    <n v="28.171799999999998"/>
    <n v="0.43613829632717294"/>
  </r>
  <r>
    <x v="477"/>
    <x v="2"/>
    <s v="OFF-PA-10003625"/>
    <x v="0"/>
    <x v="0"/>
    <n v="49.568000000000005"/>
    <s v="US-2016-130512"/>
    <n v="0"/>
    <n v="2"/>
    <n v="0.2"/>
    <n v="15.489999999999997"/>
    <n v="0.43613829632717294"/>
  </r>
  <r>
    <x v="477"/>
    <x v="3"/>
    <s v="OFF-AR-10002053"/>
    <x v="0"/>
    <x v="4"/>
    <n v="35.76"/>
    <s v="CA-2016-122168"/>
    <n v="1"/>
    <n v="12"/>
    <n v="0"/>
    <n v="10.0128"/>
    <n v="0.45632477063632687"/>
  </r>
  <r>
    <x v="477"/>
    <x v="10"/>
    <s v="FUR-FU-10000193"/>
    <x v="1"/>
    <x v="8"/>
    <n v="25.983999999999998"/>
    <s v="CA-2016-154823"/>
    <n v="0"/>
    <n v="1"/>
    <n v="0.2"/>
    <n v="-3.8976000000000015"/>
    <n v="0.4595170286641902"/>
  </r>
  <r>
    <x v="477"/>
    <x v="4"/>
    <s v="OFF-PA-10001947"/>
    <x v="0"/>
    <x v="0"/>
    <n v="23.92"/>
    <s v="CA-2016-144267"/>
    <n v="0"/>
    <n v="4"/>
    <n v="0"/>
    <n v="11.720800000000001"/>
    <n v="0.43613829632717294"/>
  </r>
  <r>
    <x v="477"/>
    <x v="3"/>
    <s v="OFF-AR-10003602"/>
    <x v="0"/>
    <x v="4"/>
    <n v="17.52"/>
    <s v="CA-2016-122168"/>
    <n v="0"/>
    <n v="3"/>
    <n v="0"/>
    <n v="8.2343999999999991"/>
    <n v="0.45632477063632687"/>
  </r>
  <r>
    <x v="477"/>
    <x v="10"/>
    <s v="OFF-BI-10001098"/>
    <x v="0"/>
    <x v="3"/>
    <n v="12.828000000000001"/>
    <s v="CA-2016-154823"/>
    <n v="0"/>
    <n v="2"/>
    <n v="0.7"/>
    <n v="-8.9795999999999978"/>
    <n v="0.46881743173671325"/>
  </r>
  <r>
    <x v="477"/>
    <x v="4"/>
    <s v="OFF-PA-10003657"/>
    <x v="0"/>
    <x v="0"/>
    <n v="4.28"/>
    <s v="CA-2016-144267"/>
    <n v="0"/>
    <n v="1"/>
    <n v="0"/>
    <n v="1.9259999999999997"/>
    <n v="0.43613829632717294"/>
  </r>
  <r>
    <x v="477"/>
    <x v="2"/>
    <s v="OFF-SU-10001935"/>
    <x v="0"/>
    <x v="14"/>
    <n v="3.4880000000000004"/>
    <s v="US-2016-130512"/>
    <n v="0"/>
    <n v="2"/>
    <n v="0.2"/>
    <n v="-0.69760000000000066"/>
    <n v="0.53938093436526824"/>
  </r>
  <r>
    <x v="478"/>
    <x v="20"/>
    <s v="OFF-BI-10003694"/>
    <x v="0"/>
    <x v="3"/>
    <n v="50.112000000000002"/>
    <s v="CA-2016-132080"/>
    <n v="1"/>
    <n v="6"/>
    <n v="0.2"/>
    <n v="16.2864"/>
    <n v="0.46881743173671325"/>
  </r>
  <r>
    <x v="478"/>
    <x v="20"/>
    <s v="OFF-AR-10000390"/>
    <x v="0"/>
    <x v="4"/>
    <n v="16.52"/>
    <s v="CA-2016-129854"/>
    <n v="1"/>
    <n v="4"/>
    <n v="0"/>
    <n v="7.5991999999999997"/>
    <n v="0.45632477063632687"/>
  </r>
  <r>
    <x v="479"/>
    <x v="5"/>
    <s v="OFF-AP-10000828"/>
    <x v="0"/>
    <x v="12"/>
    <n v="542.93999999999994"/>
    <s v="CA-2016-165624"/>
    <n v="1"/>
    <n v="3"/>
    <n v="0"/>
    <n v="152.02319999999997"/>
    <n v="0.49507917887403441"/>
  </r>
  <r>
    <x v="479"/>
    <x v="5"/>
    <s v="TEC-AC-10004568"/>
    <x v="2"/>
    <x v="9"/>
    <n v="251.91"/>
    <s v="CA-2016-165624"/>
    <n v="0"/>
    <n v="9"/>
    <n v="0"/>
    <n v="47.862899999999982"/>
    <n v="0.52062335344040378"/>
  </r>
  <r>
    <x v="479"/>
    <x v="5"/>
    <s v="OFF-PA-10002319"/>
    <x v="0"/>
    <x v="0"/>
    <n v="193.79999999999998"/>
    <s v="CA-2016-165624"/>
    <n v="0"/>
    <n v="5"/>
    <n v="0"/>
    <n v="94.962000000000003"/>
    <n v="0.43613829632717294"/>
  </r>
  <r>
    <x v="479"/>
    <x v="5"/>
    <s v="OFF-PA-10002499"/>
    <x v="0"/>
    <x v="0"/>
    <n v="97.88"/>
    <s v="CA-2016-165624"/>
    <n v="0"/>
    <n v="2"/>
    <n v="0"/>
    <n v="48.94"/>
    <n v="0.43613829632717294"/>
  </r>
  <r>
    <x v="479"/>
    <x v="1"/>
    <s v="OFF-SU-10004231"/>
    <x v="0"/>
    <x v="14"/>
    <n v="31.680000000000003"/>
    <s v="CA-2016-114468"/>
    <n v="1"/>
    <n v="4"/>
    <n v="0.2"/>
    <n v="2.7719999999999994"/>
    <n v="0.53938093436526824"/>
  </r>
  <r>
    <x v="479"/>
    <x v="5"/>
    <s v="OFF-AP-10001492"/>
    <x v="0"/>
    <x v="12"/>
    <n v="25.86"/>
    <s v="CA-2016-165624"/>
    <n v="0"/>
    <n v="3"/>
    <n v="0"/>
    <n v="6.7236000000000002"/>
    <n v="0.49507917887403441"/>
  </r>
  <r>
    <x v="479"/>
    <x v="5"/>
    <s v="OFF-PA-10003893"/>
    <x v="0"/>
    <x v="0"/>
    <n v="21.400000000000002"/>
    <s v="CA-2016-165624"/>
    <n v="0"/>
    <n v="5"/>
    <n v="0"/>
    <n v="9.629999999999999"/>
    <n v="0.43613829632717294"/>
  </r>
  <r>
    <x v="479"/>
    <x v="1"/>
    <s v="OFF-FA-10003021"/>
    <x v="0"/>
    <x v="7"/>
    <n v="12.032"/>
    <s v="CA-2016-114468"/>
    <n v="0"/>
    <n v="8"/>
    <n v="0.2"/>
    <n v="2.2559999999999993"/>
    <n v="0.51168203684699509"/>
  </r>
  <r>
    <x v="479"/>
    <x v="1"/>
    <s v="OFF-PA-10000809"/>
    <x v="0"/>
    <x v="0"/>
    <n v="10.368000000000002"/>
    <s v="CA-2016-114468"/>
    <n v="0"/>
    <n v="2"/>
    <n v="0.2"/>
    <n v="3.6288"/>
    <n v="0.43613829632717294"/>
  </r>
  <r>
    <x v="479"/>
    <x v="5"/>
    <s v="OFF-LA-10003190"/>
    <x v="0"/>
    <x v="2"/>
    <n v="8.64"/>
    <s v="CA-2016-165624"/>
    <n v="0"/>
    <n v="3"/>
    <n v="0"/>
    <n v="4.2336"/>
    <n v="0.4647369236065339"/>
  </r>
  <r>
    <x v="479"/>
    <x v="1"/>
    <s v="OFF-AP-10000696"/>
    <x v="0"/>
    <x v="12"/>
    <n v="5.7679999999999989"/>
    <s v="CA-2016-114468"/>
    <n v="0"/>
    <n v="2"/>
    <n v="0.8"/>
    <n v="-13.554800000000004"/>
    <n v="0.49507917887403441"/>
  </r>
  <r>
    <x v="480"/>
    <x v="3"/>
    <s v="TEC-MA-10000864"/>
    <x v="2"/>
    <x v="15"/>
    <n v="3080"/>
    <s v="CA-2016-102491"/>
    <n v="1"/>
    <n v="7"/>
    <n v="0"/>
    <n v="1416.7999999999997"/>
    <n v="0.5183572270896134"/>
  </r>
  <r>
    <x v="480"/>
    <x v="0"/>
    <s v="OFF-ST-10001490"/>
    <x v="0"/>
    <x v="1"/>
    <n v="999.43200000000002"/>
    <s v="CA-2016-146563"/>
    <n v="1"/>
    <n v="7"/>
    <n v="0.2"/>
    <n v="124.92899999999986"/>
    <n v="0.44610841445725197"/>
  </r>
  <r>
    <x v="480"/>
    <x v="0"/>
    <s v="FUR-TA-10001768"/>
    <x v="1"/>
    <x v="13"/>
    <n v="918.78499999999985"/>
    <s v="CA-2016-146563"/>
    <n v="0"/>
    <n v="5"/>
    <n v="0.3"/>
    <n v="-118.12950000000006"/>
    <n v="0.55975208308209756"/>
  </r>
  <r>
    <x v="480"/>
    <x v="0"/>
    <s v="OFF-ST-10001511"/>
    <x v="0"/>
    <x v="1"/>
    <n v="724.08"/>
    <s v="CA-2016-146563"/>
    <n v="0"/>
    <n v="14"/>
    <n v="0.2"/>
    <n v="-135.7650000000001"/>
    <n v="0.44610841445725197"/>
  </r>
  <r>
    <x v="480"/>
    <x v="3"/>
    <s v="TEC-PH-10001619"/>
    <x v="2"/>
    <x v="6"/>
    <n v="587.97"/>
    <s v="CA-2016-102491"/>
    <n v="0"/>
    <n v="3"/>
    <n v="0"/>
    <n v="170.51129999999998"/>
    <n v="0.41105220110552465"/>
  </r>
  <r>
    <x v="480"/>
    <x v="10"/>
    <s v="OFF-ST-10003208"/>
    <x v="0"/>
    <x v="1"/>
    <n v="435.50400000000002"/>
    <s v="CA-2016-123939"/>
    <n v="1"/>
    <n v="3"/>
    <n v="0.2"/>
    <n v="48.994199999999921"/>
    <n v="0.44610841445725197"/>
  </r>
  <r>
    <x v="480"/>
    <x v="20"/>
    <s v="FUR-TA-10001539"/>
    <x v="1"/>
    <x v="13"/>
    <n v="284.36399999999998"/>
    <s v="CA-2016-139584"/>
    <n v="1"/>
    <n v="2"/>
    <n v="0.4"/>
    <n v="-75.830400000000054"/>
    <n v="0.55975208308209756"/>
  </r>
  <r>
    <x v="480"/>
    <x v="3"/>
    <s v="TEC-AC-10003289"/>
    <x v="2"/>
    <x v="9"/>
    <n v="79.959999999999994"/>
    <s v="CA-2016-102491"/>
    <n v="0"/>
    <n v="4"/>
    <n v="0"/>
    <n v="18.390799999999999"/>
    <n v="0.52062335344040378"/>
  </r>
  <r>
    <x v="480"/>
    <x v="20"/>
    <s v="TEC-AC-10001266"/>
    <x v="2"/>
    <x v="9"/>
    <n v="26"/>
    <s v="CA-2016-139584"/>
    <n v="0"/>
    <n v="2"/>
    <n v="0"/>
    <n v="11.7"/>
    <n v="0.52062335344040378"/>
  </r>
  <r>
    <x v="480"/>
    <x v="10"/>
    <s v="TEC-PH-10000923"/>
    <x v="2"/>
    <x v="6"/>
    <n v="26.981999999999999"/>
    <s v="CA-2016-123939"/>
    <n v="0"/>
    <n v="3"/>
    <n v="0.4"/>
    <n v="4.0472999999999999"/>
    <n v="0.41105220110552465"/>
  </r>
  <r>
    <x v="480"/>
    <x v="20"/>
    <s v="FUR-FU-10000010"/>
    <x v="1"/>
    <x v="8"/>
    <n v="14.91"/>
    <s v="CA-2016-113740"/>
    <n v="1"/>
    <n v="3"/>
    <n v="0"/>
    <n v="4.6220999999999997"/>
    <n v="0.4595170286641902"/>
  </r>
  <r>
    <x v="480"/>
    <x v="11"/>
    <s v="OFF-AR-10002053"/>
    <x v="0"/>
    <x v="4"/>
    <n v="7.1519999999999992"/>
    <s v="CA-2016-169299"/>
    <n v="1"/>
    <n v="3"/>
    <n v="0.2"/>
    <n v="0.71520000000000028"/>
    <n v="0.45632477063632687"/>
  </r>
  <r>
    <x v="480"/>
    <x v="10"/>
    <s v="OFF-LA-10003190"/>
    <x v="0"/>
    <x v="2"/>
    <n v="6.911999999999999"/>
    <s v="CA-2016-123939"/>
    <n v="0"/>
    <n v="3"/>
    <n v="0.2"/>
    <n v="2.5056000000000003"/>
    <n v="0.4647369236065339"/>
  </r>
  <r>
    <x v="480"/>
    <x v="0"/>
    <s v="OFF-BI-10003981"/>
    <x v="0"/>
    <x v="3"/>
    <n v="2.7239999999999993"/>
    <s v="CA-2016-146563"/>
    <n v="0"/>
    <n v="3"/>
    <n v="0.8"/>
    <n v="-4.2222000000000008"/>
    <n v="0.46881743173671325"/>
  </r>
  <r>
    <x v="481"/>
    <x v="4"/>
    <s v="OFF-AP-10002765"/>
    <x v="0"/>
    <x v="12"/>
    <n v="105.96"/>
    <s v="US-2016-139759"/>
    <n v="1"/>
    <n v="4"/>
    <n v="0"/>
    <n v="29.668800000000005"/>
    <n v="0.49507917887403441"/>
  </r>
  <r>
    <x v="481"/>
    <x v="4"/>
    <s v="FUR-CH-10002774"/>
    <x v="1"/>
    <x v="5"/>
    <n v="40.783999999999999"/>
    <s v="US-2016-139759"/>
    <n v="0"/>
    <n v="1"/>
    <n v="0.2"/>
    <n v="4.5881999999999987"/>
    <n v="0.46529189879902266"/>
  </r>
  <r>
    <x v="481"/>
    <x v="0"/>
    <s v="FUR-FU-10001473"/>
    <x v="1"/>
    <x v="8"/>
    <n v="20.103999999999999"/>
    <s v="CA-2016-168809"/>
    <n v="1"/>
    <n v="2"/>
    <n v="0.6"/>
    <n v="-16.585799999999999"/>
    <n v="0.4595170286641902"/>
  </r>
  <r>
    <x v="481"/>
    <x v="0"/>
    <s v="FUR-FU-10002240"/>
    <x v="1"/>
    <x v="8"/>
    <n v="7.8800000000000008"/>
    <s v="CA-2016-168809"/>
    <n v="0"/>
    <n v="5"/>
    <n v="0.6"/>
    <n v="-3.9399999999999995"/>
    <n v="0.4595170286641902"/>
  </r>
  <r>
    <x v="481"/>
    <x v="0"/>
    <s v="OFF-BI-10000315"/>
    <x v="0"/>
    <x v="3"/>
    <n v="3.7979999999999987"/>
    <s v="CA-2016-168809"/>
    <n v="0"/>
    <n v="1"/>
    <n v="0.8"/>
    <n v="-6.0768000000000004"/>
    <n v="0.46881743173671325"/>
  </r>
  <r>
    <x v="482"/>
    <x v="4"/>
    <s v="OFF-ST-10000046"/>
    <x v="0"/>
    <x v="1"/>
    <n v="484.65000000000003"/>
    <s v="CA-2016-126445"/>
    <n v="1"/>
    <n v="3"/>
    <n v="0"/>
    <n v="92.083500000000015"/>
    <n v="0.44610841445725197"/>
  </r>
  <r>
    <x v="482"/>
    <x v="4"/>
    <s v="OFF-PA-10002968"/>
    <x v="0"/>
    <x v="0"/>
    <n v="114.2"/>
    <s v="CA-2016-101707"/>
    <n v="1"/>
    <n v="5"/>
    <n v="0"/>
    <n v="52.531999999999996"/>
    <n v="0.43613829632717294"/>
  </r>
  <r>
    <x v="482"/>
    <x v="4"/>
    <s v="OFF-SU-10001218"/>
    <x v="0"/>
    <x v="14"/>
    <n v="32.94"/>
    <s v="CA-2016-101707"/>
    <n v="0"/>
    <n v="3"/>
    <n v="0"/>
    <n v="9.2232000000000021"/>
    <n v="0.53938093436526824"/>
  </r>
  <r>
    <x v="482"/>
    <x v="4"/>
    <s v="OFF-BI-10001249"/>
    <x v="0"/>
    <x v="3"/>
    <n v="5.1040000000000001"/>
    <s v="CA-2016-113040"/>
    <n v="1"/>
    <n v="1"/>
    <n v="0.2"/>
    <n v="1.6587999999999996"/>
    <n v="0.46881743173671325"/>
  </r>
  <r>
    <x v="482"/>
    <x v="4"/>
    <s v="OFF-LA-10000134"/>
    <x v="0"/>
    <x v="2"/>
    <n v="3.08"/>
    <s v="CA-2016-101707"/>
    <n v="0"/>
    <n v="1"/>
    <n v="0"/>
    <n v="1.4783999999999999"/>
    <n v="0.4647369236065339"/>
  </r>
  <r>
    <x v="483"/>
    <x v="1"/>
    <s v="TEC-CO-10001046"/>
    <x v="2"/>
    <x v="16"/>
    <n v="2799.9600000000005"/>
    <s v="US-2016-100377"/>
    <n v="1"/>
    <n v="5"/>
    <n v="0.2"/>
    <n v="874.98749999999984"/>
    <n v="0.55185675810753509"/>
  </r>
  <r>
    <x v="483"/>
    <x v="0"/>
    <s v="TEC-PH-10004165"/>
    <x v="2"/>
    <x v="6"/>
    <n v="1099.96"/>
    <s v="CA-2016-166219"/>
    <n v="1"/>
    <n v="5"/>
    <n v="0.2"/>
    <n v="82.496999999999957"/>
    <n v="0.41105220110552465"/>
  </r>
  <r>
    <x v="483"/>
    <x v="4"/>
    <s v="OFF-ST-10001490"/>
    <x v="0"/>
    <x v="1"/>
    <n v="892.35"/>
    <s v="CA-2016-121188"/>
    <n v="1"/>
    <n v="5"/>
    <n v="0"/>
    <n v="267.70499999999993"/>
    <n v="0.44610841445725197"/>
  </r>
  <r>
    <x v="483"/>
    <x v="4"/>
    <s v="OFF-ST-10000736"/>
    <x v="0"/>
    <x v="1"/>
    <n v="728.82"/>
    <s v="CA-2016-121188"/>
    <n v="0"/>
    <n v="9"/>
    <n v="0"/>
    <n v="29.152799999999971"/>
    <n v="0.44610841445725197"/>
  </r>
  <r>
    <x v="483"/>
    <x v="37"/>
    <s v="OFF-ST-10001837"/>
    <x v="0"/>
    <x v="1"/>
    <n v="470.35999999999996"/>
    <s v="CA-2016-107902"/>
    <n v="1"/>
    <n v="11"/>
    <n v="0"/>
    <n v="122.2936"/>
    <n v="0.44610841445725197"/>
  </r>
  <r>
    <x v="483"/>
    <x v="4"/>
    <s v="FUR-BO-10004695"/>
    <x v="1"/>
    <x v="10"/>
    <n v="307.666"/>
    <s v="CA-2016-121188"/>
    <n v="0"/>
    <n v="2"/>
    <n v="0.15"/>
    <n v="28.956799999999973"/>
    <n v="0.5176847302647779"/>
  </r>
  <r>
    <x v="483"/>
    <x v="0"/>
    <s v="FUR-TA-10004607"/>
    <x v="1"/>
    <x v="13"/>
    <n v="103.48100000000001"/>
    <s v="CA-2016-166219"/>
    <n v="0"/>
    <n v="1"/>
    <n v="0.3"/>
    <n v="-16.261300000000006"/>
    <n v="0.55975208308209756"/>
  </r>
  <r>
    <x v="483"/>
    <x v="4"/>
    <s v="TEC-PH-10003589"/>
    <x v="2"/>
    <x v="6"/>
    <n v="43.176000000000002"/>
    <s v="CA-2016-121188"/>
    <n v="0"/>
    <n v="3"/>
    <n v="0.2"/>
    <n v="15.111599999999999"/>
    <n v="0.41105220110552465"/>
  </r>
  <r>
    <x v="483"/>
    <x v="4"/>
    <s v="OFF-BI-10001617"/>
    <x v="0"/>
    <x v="3"/>
    <n v="41.36"/>
    <s v="CA-2016-121188"/>
    <n v="0"/>
    <n v="5"/>
    <n v="0.2"/>
    <n v="13.959"/>
    <n v="0.46881743173671325"/>
  </r>
  <r>
    <x v="483"/>
    <x v="4"/>
    <s v="FUR-FU-10003981"/>
    <x v="1"/>
    <x v="8"/>
    <n v="4.16"/>
    <s v="CA-2016-121188"/>
    <n v="0"/>
    <n v="2"/>
    <n v="0"/>
    <n v="1.7472000000000003"/>
    <n v="0.4595170286641902"/>
  </r>
  <r>
    <x v="484"/>
    <x v="14"/>
    <s v="TEC-AC-10004510"/>
    <x v="2"/>
    <x v="9"/>
    <n v="114.52"/>
    <s v="CA-2016-108532"/>
    <n v="1"/>
    <n v="7"/>
    <n v="0"/>
    <n v="11.451999999999995"/>
    <n v="0.52062335344040378"/>
  </r>
  <r>
    <x v="484"/>
    <x v="14"/>
    <s v="TEC-PH-10001750"/>
    <x v="2"/>
    <x v="6"/>
    <n v="131.97999999999999"/>
    <s v="CA-2016-108532"/>
    <n v="0"/>
    <n v="2"/>
    <n v="0"/>
    <n v="35.634600000000006"/>
    <n v="0.41105220110552465"/>
  </r>
  <r>
    <x v="485"/>
    <x v="4"/>
    <s v="FUR-BO-10002545"/>
    <x v="1"/>
    <x v="10"/>
    <n v="1552.8309999999999"/>
    <s v="CA-2016-111514"/>
    <n v="1"/>
    <n v="7"/>
    <n v="0.15"/>
    <n v="200.95460000000008"/>
    <n v="0.5176847302647779"/>
  </r>
  <r>
    <x v="485"/>
    <x v="4"/>
    <s v="TEC-PH-10004447"/>
    <x v="2"/>
    <x v="6"/>
    <n v="555.96"/>
    <s v="CA-2016-157805"/>
    <n v="1"/>
    <n v="5"/>
    <n v="0.2"/>
    <n v="41.697000000000003"/>
    <n v="0.41105220110552465"/>
  </r>
  <r>
    <x v="485"/>
    <x v="4"/>
    <s v="TEC-MA-10000597"/>
    <x v="2"/>
    <x v="15"/>
    <n v="239.976"/>
    <s v="CA-2016-111514"/>
    <n v="0"/>
    <n v="3"/>
    <n v="0.2"/>
    <n v="80.991899999999987"/>
    <n v="0.5183572270896134"/>
  </r>
  <r>
    <x v="485"/>
    <x v="4"/>
    <s v="TEC-AC-10004864"/>
    <x v="2"/>
    <x v="9"/>
    <n v="36.51"/>
    <s v="CA-2016-111514"/>
    <n v="0"/>
    <n v="1"/>
    <n v="0"/>
    <n v="15.699300000000001"/>
    <n v="0.52062335344040378"/>
  </r>
  <r>
    <x v="485"/>
    <x v="4"/>
    <s v="OFF-BI-10002735"/>
    <x v="0"/>
    <x v="3"/>
    <n v="137.24"/>
    <s v="CA-2016-111514"/>
    <n v="0"/>
    <n v="5"/>
    <n v="0.2"/>
    <n v="46.3185"/>
    <n v="0.46881743173671325"/>
  </r>
  <r>
    <x v="485"/>
    <x v="4"/>
    <s v="OFF-PA-10003441"/>
    <x v="0"/>
    <x v="0"/>
    <n v="58.320000000000007"/>
    <s v="CA-2016-112319"/>
    <n v="1"/>
    <n v="9"/>
    <n v="0"/>
    <n v="27.993600000000001"/>
    <n v="0.43613829632717294"/>
  </r>
  <r>
    <x v="485"/>
    <x v="0"/>
    <s v="OFF-PA-10003883"/>
    <x v="0"/>
    <x v="0"/>
    <n v="20.96"/>
    <s v="CA-2016-142139"/>
    <n v="1"/>
    <n v="4"/>
    <n v="0.2"/>
    <n v="6.8119999999999994"/>
    <n v="0.43613829632717294"/>
  </r>
  <r>
    <x v="486"/>
    <x v="32"/>
    <s v="OFF-ST-10003208"/>
    <x v="0"/>
    <x v="1"/>
    <n v="1088.76"/>
    <s v="CA-2016-104626"/>
    <n v="1"/>
    <n v="6"/>
    <n v="0"/>
    <n v="315.74039999999985"/>
    <n v="0.44610841445725197"/>
  </r>
  <r>
    <x v="486"/>
    <x v="4"/>
    <s v="TEC-CO-10001449"/>
    <x v="2"/>
    <x v="16"/>
    <n v="959.98400000000004"/>
    <s v="CA-2016-137946"/>
    <n v="1"/>
    <n v="2"/>
    <n v="0.2"/>
    <n v="335.99440000000004"/>
    <n v="0.55185675810753509"/>
  </r>
  <r>
    <x v="486"/>
    <x v="32"/>
    <s v="FUR-FU-10000308"/>
    <x v="1"/>
    <x v="8"/>
    <n v="124.36"/>
    <s v="CA-2016-104626"/>
    <n v="0"/>
    <n v="2"/>
    <n v="0"/>
    <n v="27.359200000000001"/>
    <n v="0.4595170286641902"/>
  </r>
  <r>
    <x v="486"/>
    <x v="32"/>
    <s v="OFF-BI-10001510"/>
    <x v="0"/>
    <x v="3"/>
    <n v="114.60000000000001"/>
    <s v="CA-2016-104626"/>
    <n v="0"/>
    <n v="5"/>
    <n v="0"/>
    <n v="51.57"/>
    <n v="0.46881743173671325"/>
  </r>
  <r>
    <x v="486"/>
    <x v="32"/>
    <s v="FUR-CH-10003817"/>
    <x v="1"/>
    <x v="5"/>
    <n v="60.74"/>
    <s v="CA-2016-104626"/>
    <n v="0"/>
    <n v="1"/>
    <n v="0"/>
    <n v="15.185000000000002"/>
    <n v="0.46529189879902266"/>
  </r>
  <r>
    <x v="486"/>
    <x v="4"/>
    <s v="OFF-BI-10004140"/>
    <x v="0"/>
    <x v="3"/>
    <n v="14.368000000000002"/>
    <s v="CA-2016-137946"/>
    <n v="0"/>
    <n v="4"/>
    <n v="0.2"/>
    <n v="4.4899999999999984"/>
    <n v="0.46881743173671325"/>
  </r>
  <r>
    <x v="486"/>
    <x v="4"/>
    <s v="OFF-BI-10001922"/>
    <x v="0"/>
    <x v="3"/>
    <n v="4.7520000000000007"/>
    <s v="CA-2016-137946"/>
    <n v="0"/>
    <n v="1"/>
    <n v="0.2"/>
    <n v="1.6037999999999997"/>
    <n v="0.46881743173671325"/>
  </r>
  <r>
    <x v="487"/>
    <x v="2"/>
    <s v="OFF-SU-10002881"/>
    <x v="0"/>
    <x v="14"/>
    <n v="666.24800000000005"/>
    <s v="US-2016-138303"/>
    <n v="1"/>
    <n v="1"/>
    <n v="0.2"/>
    <n v="-149.9058"/>
    <n v="0.53938093436526824"/>
  </r>
  <r>
    <x v="487"/>
    <x v="12"/>
    <s v="FUR-FU-10002937"/>
    <x v="1"/>
    <x v="8"/>
    <n v="238.15200000000004"/>
    <s v="CA-2016-113215"/>
    <n v="1"/>
    <n v="3"/>
    <n v="0.2"/>
    <n v="89.306999999999988"/>
    <n v="0.4595170286641902"/>
  </r>
  <r>
    <x v="487"/>
    <x v="4"/>
    <s v="TEC-AC-10003590"/>
    <x v="2"/>
    <x v="9"/>
    <n v="129.44999999999999"/>
    <s v="CA-2016-130204"/>
    <n v="1"/>
    <n v="5"/>
    <n v="0"/>
    <n v="46.601999999999997"/>
    <n v="0.52062335344040378"/>
  </r>
  <r>
    <x v="487"/>
    <x v="4"/>
    <s v="TEC-AC-10003038"/>
    <x v="2"/>
    <x v="9"/>
    <n v="17.899999999999999"/>
    <s v="CA-2016-130204"/>
    <n v="0"/>
    <n v="2"/>
    <n v="0"/>
    <n v="3.400999999999998"/>
    <n v="0.52062335344040378"/>
  </r>
  <r>
    <x v="487"/>
    <x v="25"/>
    <s v="OFF-EN-10000927"/>
    <x v="0"/>
    <x v="11"/>
    <n v="200.98400000000004"/>
    <s v="CA-2016-149734"/>
    <n v="1"/>
    <n v="7"/>
    <n v="0.2"/>
    <n v="62.807499999999976"/>
    <n v="0.44424167803735209"/>
  </r>
  <r>
    <x v="487"/>
    <x v="37"/>
    <s v="OFF-AP-10002311"/>
    <x v="0"/>
    <x v="12"/>
    <n v="137.62"/>
    <s v="CA-2016-121608"/>
    <n v="1"/>
    <n v="2"/>
    <n v="0"/>
    <n v="60.552800000000005"/>
    <n v="0.49507917887403441"/>
  </r>
  <r>
    <x v="487"/>
    <x v="4"/>
    <s v="FUR-CH-10002372"/>
    <x v="1"/>
    <x v="5"/>
    <n v="129.56800000000001"/>
    <s v="US-2016-146745"/>
    <n v="1"/>
    <n v="2"/>
    <n v="0.2"/>
    <n v="-12.956799999999994"/>
    <n v="0.46529189879902266"/>
  </r>
  <r>
    <x v="487"/>
    <x v="20"/>
    <s v="OFF-ST-10001526"/>
    <x v="0"/>
    <x v="1"/>
    <n v="120.33"/>
    <s v="US-2016-104185"/>
    <n v="1"/>
    <n v="1"/>
    <n v="0"/>
    <n v="31.285799999999995"/>
    <n v="0.44610841445725197"/>
  </r>
  <r>
    <x v="487"/>
    <x v="37"/>
    <s v="TEC-PH-10004959"/>
    <x v="2"/>
    <x v="6"/>
    <n v="100.49"/>
    <s v="CA-2016-121608"/>
    <n v="0"/>
    <n v="1"/>
    <n v="0"/>
    <n v="25.122500000000002"/>
    <n v="0.41105220110552465"/>
  </r>
  <r>
    <x v="487"/>
    <x v="2"/>
    <s v="OFF-EN-10001335"/>
    <x v="0"/>
    <x v="11"/>
    <n v="52.512"/>
    <s v="US-2016-138303"/>
    <n v="0"/>
    <n v="6"/>
    <n v="0.2"/>
    <n v="19.692"/>
    <n v="0.44424167803735209"/>
  </r>
  <r>
    <x v="487"/>
    <x v="2"/>
    <s v="OFF-ST-10004963"/>
    <x v="0"/>
    <x v="1"/>
    <n v="36.336000000000006"/>
    <s v="US-2016-138303"/>
    <n v="0"/>
    <n v="3"/>
    <n v="0.2"/>
    <n v="-7.2672000000000043"/>
    <n v="0.44610841445725197"/>
  </r>
  <r>
    <x v="487"/>
    <x v="4"/>
    <s v="OFF-ST-10001325"/>
    <x v="0"/>
    <x v="1"/>
    <n v="31.44"/>
    <s v="CA-2016-130204"/>
    <n v="0"/>
    <n v="3"/>
    <n v="0"/>
    <n v="8.4888000000000012"/>
    <n v="0.44610841445725197"/>
  </r>
  <r>
    <x v="487"/>
    <x v="14"/>
    <s v="OFF-LA-10001982"/>
    <x v="0"/>
    <x v="2"/>
    <n v="7.5"/>
    <s v="CA-2016-169537"/>
    <n v="1"/>
    <n v="2"/>
    <n v="0"/>
    <n v="3.5999999999999996"/>
    <n v="0.4647369236065339"/>
  </r>
  <r>
    <x v="487"/>
    <x v="4"/>
    <s v="OFF-BI-10003274"/>
    <x v="0"/>
    <x v="3"/>
    <n v="6.3680000000000003"/>
    <s v="US-2016-146745"/>
    <n v="0"/>
    <n v="2"/>
    <n v="0.2"/>
    <n v="2.1492"/>
    <n v="0.46881743173671325"/>
  </r>
  <r>
    <x v="488"/>
    <x v="5"/>
    <s v="OFF-PA-10001970"/>
    <x v="0"/>
    <x v="0"/>
    <n v="279.89999999999998"/>
    <s v="CA-2016-142755"/>
    <n v="1"/>
    <n v="5"/>
    <n v="0"/>
    <n v="137.15100000000001"/>
    <n v="0.43613829632717294"/>
  </r>
  <r>
    <x v="488"/>
    <x v="5"/>
    <s v="TEC-AC-10002049"/>
    <x v="2"/>
    <x v="9"/>
    <n v="619.94999999999993"/>
    <s v="CA-2016-142755"/>
    <n v="0"/>
    <n v="5"/>
    <n v="0"/>
    <n v="111.59099999999995"/>
    <n v="0.52062335344040378"/>
  </r>
  <r>
    <x v="488"/>
    <x v="0"/>
    <s v="TEC-AC-10000109"/>
    <x v="2"/>
    <x v="9"/>
    <n v="134.376"/>
    <s v="CA-2016-159863"/>
    <n v="1"/>
    <n v="3"/>
    <n v="0.2"/>
    <n v="6.7188000000000088"/>
    <n v="0.52062335344040378"/>
  </r>
  <r>
    <x v="488"/>
    <x v="5"/>
    <s v="OFF-EN-10004459"/>
    <x v="0"/>
    <x v="11"/>
    <n v="15.28"/>
    <s v="CA-2016-142755"/>
    <n v="0"/>
    <n v="2"/>
    <n v="0"/>
    <n v="7.4871999999999996"/>
    <n v="0.44424167803735209"/>
  </r>
  <r>
    <x v="488"/>
    <x v="11"/>
    <s v="OFF-BI-10000962"/>
    <x v="0"/>
    <x v="3"/>
    <n v="9.7620000000000005"/>
    <s v="CA-2016-101924"/>
    <n v="1"/>
    <n v="2"/>
    <n v="0.7"/>
    <n v="-6.833400000000001"/>
    <n v="0.46881743173671325"/>
  </r>
  <r>
    <x v="488"/>
    <x v="2"/>
    <s v="OFF-BI-10001249"/>
    <x v="0"/>
    <x v="3"/>
    <n v="7.6560000000000006"/>
    <s v="CA-2016-113523"/>
    <n v="1"/>
    <n v="4"/>
    <n v="0.7"/>
    <n v="-6.1247999999999987"/>
    <n v="0.46881743173671325"/>
  </r>
  <r>
    <x v="488"/>
    <x v="5"/>
    <s v="OFF-PA-10000141"/>
    <x v="0"/>
    <x v="0"/>
    <n v="4.3600000000000003"/>
    <s v="CA-2016-142755"/>
    <n v="0"/>
    <n v="2"/>
    <n v="0"/>
    <n v="2.0491999999999999"/>
    <n v="0.43613829632717294"/>
  </r>
  <r>
    <x v="489"/>
    <x v="4"/>
    <s v="FUR-BO-10000330"/>
    <x v="1"/>
    <x v="10"/>
    <n v="411.33199999999999"/>
    <s v="CA-2016-130785"/>
    <n v="1"/>
    <n v="4"/>
    <n v="0.15"/>
    <n v="-4.8391999999999769"/>
    <n v="0.5176847302647779"/>
  </r>
  <r>
    <x v="489"/>
    <x v="4"/>
    <s v="FUR-BO-10003159"/>
    <x v="1"/>
    <x v="10"/>
    <n v="293.19900000000001"/>
    <s v="CA-2016-130785"/>
    <n v="0"/>
    <n v="3"/>
    <n v="0.15"/>
    <n v="-20.696400000000025"/>
    <n v="0.5176847302647779"/>
  </r>
  <r>
    <x v="489"/>
    <x v="0"/>
    <s v="OFF-SU-10003567"/>
    <x v="0"/>
    <x v="14"/>
    <n v="69.12"/>
    <s v="CA-2016-162621"/>
    <n v="1"/>
    <n v="9"/>
    <n v="0.2"/>
    <n v="-14.687999999999999"/>
    <n v="0.53938093436526824"/>
  </r>
  <r>
    <x v="489"/>
    <x v="6"/>
    <s v="FUR-FU-10000820"/>
    <x v="1"/>
    <x v="8"/>
    <n v="67.959999999999994"/>
    <s v="CA-2016-135510"/>
    <n v="1"/>
    <n v="4"/>
    <n v="0"/>
    <n v="12.232799999999997"/>
    <n v="0.4595170286641902"/>
  </r>
  <r>
    <x v="489"/>
    <x v="28"/>
    <s v="OFF-PA-10001970"/>
    <x v="0"/>
    <x v="0"/>
    <n v="36.839999999999996"/>
    <s v="CA-2016-105158"/>
    <n v="1"/>
    <n v="3"/>
    <n v="0"/>
    <n v="17.314799999999998"/>
    <n v="0.43613829632717294"/>
  </r>
  <r>
    <x v="489"/>
    <x v="4"/>
    <s v="OFF-BI-10001900"/>
    <x v="0"/>
    <x v="3"/>
    <n v="28.752000000000002"/>
    <s v="CA-2016-130785"/>
    <n v="0"/>
    <n v="6"/>
    <n v="0.2"/>
    <n v="9.7037999999999993"/>
    <n v="0.46881743173671325"/>
  </r>
  <r>
    <x v="489"/>
    <x v="0"/>
    <s v="OFF-BI-10000962"/>
    <x v="0"/>
    <x v="3"/>
    <n v="16.269999999999996"/>
    <s v="CA-2016-162621"/>
    <n v="0"/>
    <n v="5"/>
    <n v="0.8"/>
    <n v="-25.218500000000006"/>
    <n v="0.46881743173671325"/>
  </r>
  <r>
    <x v="489"/>
    <x v="28"/>
    <s v="FUR-FU-10001706"/>
    <x v="1"/>
    <x v="8"/>
    <n v="6.16"/>
    <s v="CA-2016-105158"/>
    <n v="0"/>
    <n v="2"/>
    <n v="0"/>
    <n v="2.9567999999999999"/>
    <n v="0.4595170286641902"/>
  </r>
  <r>
    <x v="489"/>
    <x v="0"/>
    <s v="OFF-BI-10003708"/>
    <x v="0"/>
    <x v="3"/>
    <n v="4.4699999999999989"/>
    <s v="CA-2016-162621"/>
    <n v="0"/>
    <n v="3"/>
    <n v="0.8"/>
    <n v="-7.8225000000000016"/>
    <n v="0.46881743173671325"/>
  </r>
  <r>
    <x v="490"/>
    <x v="20"/>
    <s v="TEC-PH-10002922"/>
    <x v="2"/>
    <x v="6"/>
    <n v="337.98"/>
    <s v="US-2016-109015"/>
    <n v="1"/>
    <n v="2"/>
    <n v="0"/>
    <n v="101.39399999999998"/>
    <n v="0.41105220110552465"/>
  </r>
  <r>
    <x v="490"/>
    <x v="20"/>
    <s v="FUR-CH-10000665"/>
    <x v="1"/>
    <x v="5"/>
    <n v="271.76400000000001"/>
    <s v="CA-2016-150791"/>
    <n v="1"/>
    <n v="2"/>
    <n v="0.1"/>
    <n v="60.391999999999967"/>
    <n v="0.46529189879902266"/>
  </r>
  <r>
    <x v="490"/>
    <x v="4"/>
    <s v="TEC-AC-10003499"/>
    <x v="2"/>
    <x v="9"/>
    <n v="46.32"/>
    <s v="CA-2016-143238"/>
    <n v="1"/>
    <n v="4"/>
    <n v="0"/>
    <n v="18.064800000000002"/>
    <n v="0.52062335344040378"/>
  </r>
  <r>
    <x v="490"/>
    <x v="22"/>
    <s v="FUR-FU-10004748"/>
    <x v="1"/>
    <x v="8"/>
    <n v="191.82"/>
    <s v="CA-2016-138002"/>
    <n v="1"/>
    <n v="3"/>
    <n v="0"/>
    <n v="74.809799999999996"/>
    <n v="0.4595170286641902"/>
  </r>
  <r>
    <x v="490"/>
    <x v="8"/>
    <s v="FUR-TA-10001039"/>
    <x v="1"/>
    <x v="13"/>
    <n v="85.98"/>
    <s v="US-2016-151435"/>
    <n v="1"/>
    <n v="1"/>
    <n v="0"/>
    <n v="22.354800000000004"/>
    <n v="0.55975208308209756"/>
  </r>
  <r>
    <x v="490"/>
    <x v="6"/>
    <s v="OFF-BI-10002799"/>
    <x v="0"/>
    <x v="3"/>
    <n v="46.62"/>
    <s v="CA-2016-169572"/>
    <n v="1"/>
    <n v="9"/>
    <n v="0"/>
    <n v="21.445199999999996"/>
    <n v="0.46881743173671325"/>
  </r>
  <r>
    <x v="490"/>
    <x v="20"/>
    <s v="OFF-AP-10001962"/>
    <x v="0"/>
    <x v="12"/>
    <n v="8.39"/>
    <s v="US-2016-109015"/>
    <n v="0"/>
    <n v="1"/>
    <n v="0"/>
    <n v="2.0975000000000001"/>
    <n v="0.49507917887403441"/>
  </r>
  <r>
    <x v="490"/>
    <x v="15"/>
    <s v="OFF-FA-10003059"/>
    <x v="0"/>
    <x v="7"/>
    <n v="7.2400000000000011"/>
    <s v="CA-2016-160696"/>
    <n v="1"/>
    <n v="5"/>
    <n v="0.2"/>
    <n v="1.1764999999999992"/>
    <n v="0.51168203684699509"/>
  </r>
  <r>
    <x v="490"/>
    <x v="22"/>
    <s v="OFF-BI-10002160"/>
    <x v="0"/>
    <x v="3"/>
    <n v="6.0960000000000001"/>
    <s v="CA-2016-138002"/>
    <n v="0"/>
    <n v="2"/>
    <n v="0.2"/>
    <n v="2.1335999999999999"/>
    <n v="0.46881743173671325"/>
  </r>
  <r>
    <x v="490"/>
    <x v="16"/>
    <s v="OFF-BI-10003166"/>
    <x v="0"/>
    <x v="3"/>
    <n v="3.4440000000000008"/>
    <s v="CA-2016-133977"/>
    <n v="1"/>
    <n v="1"/>
    <n v="0.7"/>
    <n v="-2.5255999999999998"/>
    <n v="0.46881743173671325"/>
  </r>
  <r>
    <x v="491"/>
    <x v="2"/>
    <s v="TEC-PH-10002680"/>
    <x v="2"/>
    <x v="6"/>
    <n v="791.96399999999994"/>
    <s v="CA-2016-102876"/>
    <n v="1"/>
    <n v="6"/>
    <n v="0.4"/>
    <n v="-131.9940000000002"/>
    <n v="0.41105220110552465"/>
  </r>
  <r>
    <x v="491"/>
    <x v="4"/>
    <s v="OFF-ST-10003656"/>
    <x v="0"/>
    <x v="1"/>
    <n v="671.93"/>
    <s v="CA-2016-110744"/>
    <n v="1"/>
    <n v="7"/>
    <n v="0"/>
    <n v="20.157899999999998"/>
    <n v="0.44610841445725197"/>
  </r>
  <r>
    <x v="491"/>
    <x v="20"/>
    <s v="FUR-TA-10003569"/>
    <x v="1"/>
    <x v="13"/>
    <n v="481.17599999999999"/>
    <s v="CA-2016-164084"/>
    <n v="1"/>
    <n v="2"/>
    <n v="0.4"/>
    <n v="-120.29400000000004"/>
    <n v="0.55975208308209756"/>
  </r>
  <r>
    <x v="491"/>
    <x v="20"/>
    <s v="TEC-AC-10002402"/>
    <x v="2"/>
    <x v="9"/>
    <n v="559.92999999999995"/>
    <s v="CA-2016-140557"/>
    <n v="1"/>
    <n v="7"/>
    <n v="0"/>
    <n v="167.97899999999996"/>
    <n v="0.52062335344040378"/>
  </r>
  <r>
    <x v="491"/>
    <x v="20"/>
    <s v="TEC-AC-10002305"/>
    <x v="2"/>
    <x v="9"/>
    <n v="90"/>
    <s v="CA-2016-164084"/>
    <n v="0"/>
    <n v="5"/>
    <n v="0"/>
    <n v="16.199999999999992"/>
    <n v="0.52062335344040378"/>
  </r>
  <r>
    <x v="491"/>
    <x v="25"/>
    <s v="OFF-AR-10001953"/>
    <x v="0"/>
    <x v="4"/>
    <n v="140.73599999999999"/>
    <s v="CA-2016-161445"/>
    <n v="1"/>
    <n v="4"/>
    <n v="0.2"/>
    <n v="12.314400000000006"/>
    <n v="0.45632477063632687"/>
  </r>
  <r>
    <x v="491"/>
    <x v="20"/>
    <s v="OFF-ST-10003638"/>
    <x v="0"/>
    <x v="1"/>
    <n v="70.260000000000005"/>
    <s v="CA-2016-164084"/>
    <n v="0"/>
    <n v="3"/>
    <n v="0"/>
    <n v="18.970199999999998"/>
    <n v="0.44610841445725197"/>
  </r>
  <r>
    <x v="491"/>
    <x v="0"/>
    <s v="FUR-CH-10000553"/>
    <x v="1"/>
    <x v="5"/>
    <n v="47.515999999999991"/>
    <s v="CA-2016-122623"/>
    <n v="1"/>
    <n v="2"/>
    <n v="0.3"/>
    <n v="-2.0364000000000004"/>
    <n v="0.46529189879902266"/>
  </r>
  <r>
    <x v="491"/>
    <x v="20"/>
    <s v="FUR-TA-10003837"/>
    <x v="1"/>
    <x v="13"/>
    <n v="27.414000000000001"/>
    <s v="CA-2016-105599"/>
    <n v="1"/>
    <n v="3"/>
    <n v="0.4"/>
    <n v="-14.163900000000005"/>
    <n v="0.55975208308209756"/>
  </r>
  <r>
    <x v="491"/>
    <x v="20"/>
    <s v="OFF-ST-10002486"/>
    <x v="0"/>
    <x v="1"/>
    <n v="13.96"/>
    <s v="CA-2016-105599"/>
    <n v="0"/>
    <n v="2"/>
    <n v="0"/>
    <n v="0.27919999999999945"/>
    <n v="0.44610841445725197"/>
  </r>
  <r>
    <x v="491"/>
    <x v="2"/>
    <s v="OFF-BI-10004781"/>
    <x v="0"/>
    <x v="3"/>
    <n v="9.5220000000000002"/>
    <s v="CA-2016-102876"/>
    <n v="0"/>
    <n v="1"/>
    <n v="0.7"/>
    <n v="-6.9827999999999975"/>
    <n v="0.46881743173671325"/>
  </r>
  <r>
    <x v="491"/>
    <x v="20"/>
    <s v="OFF-FA-10003059"/>
    <x v="0"/>
    <x v="7"/>
    <n v="7.24"/>
    <s v="CA-2016-164084"/>
    <n v="0"/>
    <n v="4"/>
    <n v="0"/>
    <n v="2.3891999999999998"/>
    <n v="0.51168203684699509"/>
  </r>
  <r>
    <x v="491"/>
    <x v="20"/>
    <s v="OFF-BI-10000605"/>
    <x v="0"/>
    <x v="3"/>
    <n v="6.0960000000000001"/>
    <s v="CA-2016-164084"/>
    <n v="0"/>
    <n v="2"/>
    <n v="0.2"/>
    <n v="2.0573999999999995"/>
    <n v="0.46881743173671325"/>
  </r>
  <r>
    <x v="491"/>
    <x v="2"/>
    <s v="OFF-BI-10000848"/>
    <x v="0"/>
    <x v="3"/>
    <n v="4.9230000000000009"/>
    <s v="CA-2016-102876"/>
    <n v="0"/>
    <n v="3"/>
    <n v="0.7"/>
    <n v="-3.9383999999999997"/>
    <n v="0.46881743173671325"/>
  </r>
  <r>
    <x v="492"/>
    <x v="4"/>
    <s v="OFF-ST-10002486"/>
    <x v="0"/>
    <x v="1"/>
    <n v="41.88"/>
    <s v="CA-2016-162166"/>
    <n v="1"/>
    <n v="6"/>
    <n v="0"/>
    <n v="0.83759999999999835"/>
    <n v="0.44610841445725197"/>
  </r>
  <r>
    <x v="492"/>
    <x v="4"/>
    <s v="OFF-PA-10002606"/>
    <x v="0"/>
    <x v="0"/>
    <n v="26.400000000000002"/>
    <s v="CA-2016-162166"/>
    <n v="0"/>
    <n v="5"/>
    <n v="0"/>
    <n v="11.879999999999999"/>
    <n v="0.43613829632717294"/>
  </r>
  <r>
    <x v="492"/>
    <x v="33"/>
    <s v="FUR-FU-10001731"/>
    <x v="1"/>
    <x v="8"/>
    <n v="21.36"/>
    <s v="CA-2016-151624"/>
    <n v="1"/>
    <n v="8"/>
    <n v="0"/>
    <n v="8.1167999999999996"/>
    <n v="0.4595170286641902"/>
  </r>
  <r>
    <x v="493"/>
    <x v="32"/>
    <s v="FUR-BO-10004695"/>
    <x v="1"/>
    <x v="10"/>
    <n v="361.96"/>
    <s v="US-2016-147242"/>
    <n v="1"/>
    <n v="2"/>
    <n v="0"/>
    <n v="83.25079999999997"/>
    <n v="0.5176847302647779"/>
  </r>
  <r>
    <x v="493"/>
    <x v="22"/>
    <s v="OFF-ST-10003994"/>
    <x v="0"/>
    <x v="1"/>
    <n v="353.88"/>
    <s v="CA-2016-117772"/>
    <n v="1"/>
    <n v="6"/>
    <n v="0"/>
    <n v="17.693999999999988"/>
    <n v="0.44610841445725197"/>
  </r>
  <r>
    <x v="493"/>
    <x v="32"/>
    <s v="OFF-PA-10003039"/>
    <x v="0"/>
    <x v="0"/>
    <n v="278.82"/>
    <s v="US-2016-147242"/>
    <n v="0"/>
    <n v="9"/>
    <n v="0"/>
    <n v="125.46899999999999"/>
    <n v="0.43613829632717294"/>
  </r>
  <r>
    <x v="493"/>
    <x v="0"/>
    <s v="FUR-CH-10003981"/>
    <x v="1"/>
    <x v="5"/>
    <n v="179.886"/>
    <s v="CA-2016-139374"/>
    <n v="1"/>
    <n v="1"/>
    <n v="0.3"/>
    <n v="-2.5698000000000292"/>
    <n v="0.46529189879902266"/>
  </r>
  <r>
    <x v="493"/>
    <x v="4"/>
    <s v="FUR-FU-10003799"/>
    <x v="1"/>
    <x v="8"/>
    <n v="106.68"/>
    <s v="CA-2016-108672"/>
    <n v="1"/>
    <n v="6"/>
    <n v="0"/>
    <n v="33.070799999999991"/>
    <n v="0.4595170286641902"/>
  </r>
  <r>
    <x v="493"/>
    <x v="32"/>
    <s v="OFF-AP-10003842"/>
    <x v="0"/>
    <x v="12"/>
    <n v="61.96"/>
    <s v="US-2016-147242"/>
    <n v="0"/>
    <n v="2"/>
    <n v="0"/>
    <n v="16.1096"/>
    <n v="0.49507917887403441"/>
  </r>
  <r>
    <x v="493"/>
    <x v="4"/>
    <s v="OFF-SU-10004498"/>
    <x v="0"/>
    <x v="14"/>
    <n v="51.52"/>
    <s v="CA-2016-132906"/>
    <n v="1"/>
    <n v="4"/>
    <n v="0"/>
    <n v="1.5456000000000003"/>
    <n v="0.53938093436526824"/>
  </r>
  <r>
    <x v="493"/>
    <x v="39"/>
    <s v="OFF-PA-10000477"/>
    <x v="0"/>
    <x v="0"/>
    <n v="14.940000000000001"/>
    <s v="CA-2016-168186"/>
    <n v="1"/>
    <n v="3"/>
    <n v="0"/>
    <n v="7.0218000000000007"/>
    <n v="0.43613829632717294"/>
  </r>
  <r>
    <x v="493"/>
    <x v="20"/>
    <s v="OFF-AR-10000817"/>
    <x v="0"/>
    <x v="4"/>
    <n v="6.08"/>
    <s v="CA-2016-136658"/>
    <n v="1"/>
    <n v="2"/>
    <n v="0"/>
    <n v="2.0671999999999997"/>
    <n v="0.45632477063632687"/>
  </r>
  <r>
    <x v="494"/>
    <x v="20"/>
    <s v="OFF-ST-10001932"/>
    <x v="0"/>
    <x v="1"/>
    <n v="772.68"/>
    <s v="CA-2016-132465"/>
    <n v="1"/>
    <n v="4"/>
    <n v="0"/>
    <n v="108.17520000000002"/>
    <n v="0.44610841445725197"/>
  </r>
  <r>
    <x v="494"/>
    <x v="4"/>
    <s v="OFF-AR-10000380"/>
    <x v="0"/>
    <x v="4"/>
    <n v="265.85999999999996"/>
    <s v="CA-2016-153794"/>
    <n v="1"/>
    <n v="7"/>
    <n v="0"/>
    <n v="79.757999999999967"/>
    <n v="0.45632477063632687"/>
  </r>
  <r>
    <x v="494"/>
    <x v="20"/>
    <s v="FUR-FU-10000277"/>
    <x v="1"/>
    <x v="8"/>
    <n v="210.68"/>
    <s v="CA-2016-132465"/>
    <n v="0"/>
    <n v="2"/>
    <n v="0"/>
    <n v="50.563199999999995"/>
    <n v="0.4595170286641902"/>
  </r>
  <r>
    <x v="494"/>
    <x v="23"/>
    <s v="OFF-BI-10004593"/>
    <x v="0"/>
    <x v="3"/>
    <n v="209.6"/>
    <s v="CA-2016-125934"/>
    <n v="1"/>
    <n v="4"/>
    <n v="0"/>
    <n v="96.415999999999997"/>
    <n v="0.46881743173671325"/>
  </r>
  <r>
    <x v="494"/>
    <x v="20"/>
    <s v="TEC-AC-10001998"/>
    <x v="2"/>
    <x v="9"/>
    <n v="19.989999999999998"/>
    <s v="CA-2016-132465"/>
    <n v="0"/>
    <n v="1"/>
    <n v="0"/>
    <n v="6.796599999999998"/>
    <n v="0.52062335344040378"/>
  </r>
  <r>
    <x v="494"/>
    <x v="4"/>
    <s v="OFF-AR-10004648"/>
    <x v="0"/>
    <x v="4"/>
    <n v="181.35"/>
    <s v="CA-2016-165057"/>
    <n v="1"/>
    <n v="9"/>
    <n v="0"/>
    <n v="48.964500000000001"/>
    <n v="0.45632477063632687"/>
  </r>
  <r>
    <x v="494"/>
    <x v="23"/>
    <s v="OFF-AP-10003860"/>
    <x v="0"/>
    <x v="12"/>
    <n v="111.04"/>
    <s v="CA-2016-125934"/>
    <n v="0"/>
    <n v="4"/>
    <n v="0"/>
    <n v="29.980800000000002"/>
    <n v="0.49507917887403441"/>
  </r>
  <r>
    <x v="494"/>
    <x v="20"/>
    <s v="OFF-ST-10003641"/>
    <x v="0"/>
    <x v="1"/>
    <n v="78.8"/>
    <s v="CA-2016-132465"/>
    <n v="0"/>
    <n v="1"/>
    <n v="0"/>
    <n v="1.5760000000000076"/>
    <n v="0.44610841445725197"/>
  </r>
  <r>
    <x v="494"/>
    <x v="23"/>
    <s v="OFF-PA-10000556"/>
    <x v="0"/>
    <x v="0"/>
    <n v="38.880000000000003"/>
    <s v="CA-2016-125934"/>
    <n v="0"/>
    <n v="6"/>
    <n v="0"/>
    <n v="18.662400000000002"/>
    <n v="0.43613829632717294"/>
  </r>
  <r>
    <x v="494"/>
    <x v="23"/>
    <s v="OFF-LA-10000414"/>
    <x v="0"/>
    <x v="2"/>
    <n v="31.049999999999997"/>
    <s v="CA-2016-125934"/>
    <n v="0"/>
    <n v="3"/>
    <n v="0"/>
    <n v="14.904"/>
    <n v="0.4647369236065339"/>
  </r>
  <r>
    <x v="494"/>
    <x v="26"/>
    <s v="FUR-FU-10000073"/>
    <x v="1"/>
    <x v="8"/>
    <n v="24.64"/>
    <s v="CA-2016-126186"/>
    <n v="1"/>
    <n v="4"/>
    <n v="0.2"/>
    <n v="4.0039999999999978"/>
    <n v="0.4595170286641902"/>
  </r>
  <r>
    <x v="494"/>
    <x v="23"/>
    <s v="FUR-FU-10002107"/>
    <x v="1"/>
    <x v="8"/>
    <n v="8.92"/>
    <s v="CA-2016-125934"/>
    <n v="0"/>
    <n v="4"/>
    <n v="0"/>
    <n v="3.9248000000000003"/>
    <n v="0.4595170286641902"/>
  </r>
  <r>
    <x v="494"/>
    <x v="4"/>
    <s v="OFF-LA-10003190"/>
    <x v="0"/>
    <x v="2"/>
    <n v="8.64"/>
    <s v="CA-2016-165057"/>
    <n v="0"/>
    <n v="3"/>
    <n v="0"/>
    <n v="4.2336"/>
    <n v="0.4647369236065339"/>
  </r>
  <r>
    <x v="495"/>
    <x v="20"/>
    <s v="TEC-CO-10000971"/>
    <x v="2"/>
    <x v="16"/>
    <n v="479.98400000000004"/>
    <s v="CA-2016-166464"/>
    <n v="1"/>
    <n v="2"/>
    <n v="0.2"/>
    <n v="59.997999999999962"/>
    <n v="0.55185675810753509"/>
  </r>
  <r>
    <x v="495"/>
    <x v="22"/>
    <s v="TEC-AC-10004209"/>
    <x v="2"/>
    <x v="9"/>
    <n v="21.98"/>
    <s v="CA-2016-128993"/>
    <n v="1"/>
    <n v="2"/>
    <n v="0"/>
    <n v="8.5722000000000005"/>
    <n v="0.52062335344040378"/>
  </r>
  <r>
    <x v="495"/>
    <x v="20"/>
    <s v="OFF-ST-10001713"/>
    <x v="0"/>
    <x v="1"/>
    <n v="105.98"/>
    <s v="CA-2016-102016"/>
    <n v="1"/>
    <n v="2"/>
    <n v="0"/>
    <n v="4.2391999999999967"/>
    <n v="0.44610841445725197"/>
  </r>
  <r>
    <x v="495"/>
    <x v="20"/>
    <s v="OFF-PA-10002464"/>
    <x v="0"/>
    <x v="0"/>
    <n v="28.900000000000002"/>
    <s v="CA-2016-102016"/>
    <n v="0"/>
    <n v="5"/>
    <n v="0"/>
    <n v="14.161000000000001"/>
    <n v="0.43613829632717294"/>
  </r>
  <r>
    <x v="495"/>
    <x v="20"/>
    <s v="OFF-EN-10002504"/>
    <x v="0"/>
    <x v="11"/>
    <n v="27.18"/>
    <s v="CA-2016-102016"/>
    <n v="0"/>
    <n v="1"/>
    <n v="0"/>
    <n v="12.7746"/>
    <n v="0.44424167803735209"/>
  </r>
  <r>
    <x v="495"/>
    <x v="20"/>
    <s v="OFF-LA-10002043"/>
    <x v="0"/>
    <x v="2"/>
    <n v="20.7"/>
    <s v="CA-2016-102016"/>
    <n v="0"/>
    <n v="2"/>
    <n v="0"/>
    <n v="9.9359999999999999"/>
    <n v="0.4647369236065339"/>
  </r>
  <r>
    <x v="495"/>
    <x v="20"/>
    <s v="OFF-LA-10001317"/>
    <x v="0"/>
    <x v="2"/>
    <n v="12.6"/>
    <s v="CA-2016-166464"/>
    <n v="0"/>
    <n v="4"/>
    <n v="0"/>
    <n v="6.048"/>
    <n v="0.4647369236065339"/>
  </r>
  <r>
    <x v="495"/>
    <x v="20"/>
    <s v="OFF-AR-10004685"/>
    <x v="0"/>
    <x v="4"/>
    <n v="9.26"/>
    <s v="CA-2016-102016"/>
    <n v="0"/>
    <n v="2"/>
    <n v="0"/>
    <n v="3.0557999999999996"/>
    <n v="0.45632477063632687"/>
  </r>
  <r>
    <x v="495"/>
    <x v="20"/>
    <s v="OFF-FA-10000490"/>
    <x v="0"/>
    <x v="7"/>
    <n v="1.24"/>
    <s v="CA-2016-102016"/>
    <n v="0"/>
    <n v="1"/>
    <n v="0"/>
    <n v="0.58279999999999998"/>
    <n v="0.51168203684699509"/>
  </r>
  <r>
    <x v="496"/>
    <x v="18"/>
    <s v="FUR-CH-10000015"/>
    <x v="1"/>
    <x v="5"/>
    <n v="1516.2"/>
    <s v="CA-2016-115567"/>
    <n v="1"/>
    <n v="7"/>
    <n v="0"/>
    <n v="394.21199999999999"/>
    <n v="0.46529189879902266"/>
  </r>
  <r>
    <x v="496"/>
    <x v="4"/>
    <s v="FUR-CH-10000155"/>
    <x v="1"/>
    <x v="5"/>
    <n v="717.72"/>
    <s v="US-2016-129007"/>
    <n v="1"/>
    <n v="3"/>
    <n v="0.2"/>
    <n v="71.77200000000002"/>
    <n v="0.46529189879902266"/>
  </r>
  <r>
    <x v="496"/>
    <x v="4"/>
    <s v="OFF-PA-10000994"/>
    <x v="0"/>
    <x v="0"/>
    <n v="209.7"/>
    <s v="US-2016-129007"/>
    <n v="0"/>
    <n v="2"/>
    <n v="0"/>
    <n v="100.65599999999999"/>
    <n v="0.43613829632717294"/>
  </r>
  <r>
    <x v="496"/>
    <x v="4"/>
    <s v="FUR-FU-10002379"/>
    <x v="1"/>
    <x v="8"/>
    <n v="207.35"/>
    <s v="US-2016-129007"/>
    <n v="0"/>
    <n v="5"/>
    <n v="0"/>
    <n v="24.881999999999991"/>
    <n v="0.4595170286641902"/>
  </r>
  <r>
    <x v="496"/>
    <x v="18"/>
    <s v="TEC-AC-10001314"/>
    <x v="2"/>
    <x v="9"/>
    <n v="199.96"/>
    <s v="CA-2016-115567"/>
    <n v="0"/>
    <n v="4"/>
    <n v="0"/>
    <n v="15.996799999999979"/>
    <n v="0.52062335344040378"/>
  </r>
  <r>
    <x v="496"/>
    <x v="1"/>
    <s v="FUR-CH-10003817"/>
    <x v="1"/>
    <x v="5"/>
    <n v="170.072"/>
    <s v="CA-2016-136728"/>
    <n v="1"/>
    <n v="4"/>
    <n v="0.3"/>
    <n v="-12.147999999999996"/>
    <n v="0.46529189879902266"/>
  </r>
  <r>
    <x v="496"/>
    <x v="4"/>
    <s v="FUR-FU-10004973"/>
    <x v="1"/>
    <x v="8"/>
    <n v="131.88"/>
    <s v="US-2016-129007"/>
    <n v="0"/>
    <n v="7"/>
    <n v="0"/>
    <n v="55.389600000000002"/>
    <n v="0.4595170286641902"/>
  </r>
  <r>
    <x v="496"/>
    <x v="5"/>
    <s v="FUR-FU-10003975"/>
    <x v="1"/>
    <x v="8"/>
    <n v="129.93"/>
    <s v="CA-2016-118843"/>
    <n v="1"/>
    <n v="3"/>
    <n v="0"/>
    <n v="12.992999999999988"/>
    <n v="0.4595170286641902"/>
  </r>
  <r>
    <x v="496"/>
    <x v="5"/>
    <s v="OFF-PA-10001712"/>
    <x v="0"/>
    <x v="0"/>
    <n v="69.930000000000007"/>
    <s v="CA-2016-118843"/>
    <n v="0"/>
    <n v="7"/>
    <n v="0"/>
    <n v="31.468499999999999"/>
    <n v="0.43613829632717294"/>
  </r>
  <r>
    <x v="496"/>
    <x v="4"/>
    <s v="FUR-FU-10004018"/>
    <x v="1"/>
    <x v="8"/>
    <n v="44.67"/>
    <s v="US-2016-129007"/>
    <n v="0"/>
    <n v="3"/>
    <n v="0"/>
    <n v="12.060900000000002"/>
    <n v="0.4595170286641902"/>
  </r>
  <r>
    <x v="496"/>
    <x v="4"/>
    <s v="OFF-BI-10001628"/>
    <x v="0"/>
    <x v="3"/>
    <n v="25.031999999999996"/>
    <s v="US-2016-129007"/>
    <n v="0"/>
    <n v="3"/>
    <n v="0.2"/>
    <n v="7.822499999999998"/>
    <n v="0.46881743173671325"/>
  </r>
  <r>
    <x v="496"/>
    <x v="25"/>
    <s v="OFF-BI-10000014"/>
    <x v="0"/>
    <x v="3"/>
    <n v="13.092000000000002"/>
    <s v="CA-2016-138457"/>
    <n v="1"/>
    <n v="4"/>
    <n v="0.7"/>
    <n v="-10.037199999999999"/>
    <n v="0.46881743173671325"/>
  </r>
  <r>
    <x v="496"/>
    <x v="1"/>
    <s v="OFF-EN-10002621"/>
    <x v="0"/>
    <x v="11"/>
    <n v="7.8239999999999998"/>
    <s v="CA-2016-136728"/>
    <n v="0"/>
    <n v="1"/>
    <n v="0.2"/>
    <n v="2.9339999999999997"/>
    <n v="0.44424167803735209"/>
  </r>
  <r>
    <x v="496"/>
    <x v="2"/>
    <s v="OFF-BI-10004209"/>
    <x v="0"/>
    <x v="3"/>
    <n v="2.4119999999999999"/>
    <s v="US-2016-161347"/>
    <n v="1"/>
    <n v="1"/>
    <n v="0.7"/>
    <n v="-2.0099999999999998"/>
    <n v="0.46881743173671325"/>
  </r>
  <r>
    <x v="497"/>
    <x v="20"/>
    <s v="OFF-ST-10000585"/>
    <x v="0"/>
    <x v="1"/>
    <n v="991.19999999999993"/>
    <s v="CA-2016-140984"/>
    <n v="1"/>
    <n v="6"/>
    <n v="0"/>
    <n v="257.71199999999999"/>
    <n v="0.44610841445725197"/>
  </r>
  <r>
    <x v="497"/>
    <x v="27"/>
    <s v="FUR-TA-10003008"/>
    <x v="1"/>
    <x v="13"/>
    <n v="912.75"/>
    <s v="CA-2016-120362"/>
    <n v="1"/>
    <n v="5"/>
    <n v="0"/>
    <n v="118.65750000000006"/>
    <n v="0.55975208308209756"/>
  </r>
  <r>
    <x v="497"/>
    <x v="20"/>
    <s v="TEC-CO-10001571"/>
    <x v="2"/>
    <x v="16"/>
    <n v="879.98400000000004"/>
    <s v="CA-2016-140984"/>
    <n v="0"/>
    <n v="2"/>
    <n v="0.2"/>
    <n v="329.99400000000003"/>
    <n v="0.55185675810753509"/>
  </r>
  <r>
    <x v="497"/>
    <x v="9"/>
    <s v="OFF-ST-10001809"/>
    <x v="0"/>
    <x v="1"/>
    <n v="269.49"/>
    <s v="CA-2016-128027"/>
    <n v="1"/>
    <n v="3"/>
    <n v="0"/>
    <n v="5.3897999999999939"/>
    <n v="0.44610841445725197"/>
  </r>
  <r>
    <x v="497"/>
    <x v="4"/>
    <s v="FUR-TA-10002607"/>
    <x v="1"/>
    <x v="13"/>
    <n v="170.13600000000002"/>
    <s v="CA-2016-131597"/>
    <n v="1"/>
    <n v="3"/>
    <n v="0.2"/>
    <n v="-8.5067999999999913"/>
    <n v="0.55975208308209756"/>
  </r>
  <r>
    <x v="497"/>
    <x v="30"/>
    <s v="OFF-BI-10004040"/>
    <x v="0"/>
    <x v="3"/>
    <n v="25.9"/>
    <s v="CA-2016-115924"/>
    <n v="1"/>
    <n v="5"/>
    <n v="0"/>
    <n v="12.690999999999999"/>
    <n v="0.46881743173671325"/>
  </r>
  <r>
    <x v="497"/>
    <x v="20"/>
    <s v="OFF-BI-10002012"/>
    <x v="0"/>
    <x v="3"/>
    <n v="12.96"/>
    <s v="CA-2016-140984"/>
    <n v="0"/>
    <n v="9"/>
    <n v="0.2"/>
    <n v="4.5359999999999996"/>
    <n v="0.46881743173671325"/>
  </r>
  <r>
    <x v="498"/>
    <x v="33"/>
    <s v="FUR-CH-10004853"/>
    <x v="1"/>
    <x v="5"/>
    <n v="1056.8599999999999"/>
    <s v="CA-2016-102582"/>
    <n v="1"/>
    <n v="7"/>
    <n v="0"/>
    <n v="306.48939999999988"/>
    <n v="0.46529189879902266"/>
  </r>
  <r>
    <x v="498"/>
    <x v="33"/>
    <s v="FUR-TA-10003569"/>
    <x v="1"/>
    <x v="13"/>
    <n v="801.96"/>
    <s v="CA-2016-102582"/>
    <n v="0"/>
    <n v="2"/>
    <n v="0"/>
    <n v="200.49"/>
    <n v="0.55975208308209756"/>
  </r>
  <r>
    <x v="498"/>
    <x v="18"/>
    <s v="OFF-ST-10000025"/>
    <x v="0"/>
    <x v="1"/>
    <n v="190.86"/>
    <s v="CA-2016-145849"/>
    <n v="1"/>
    <n v="2"/>
    <n v="0"/>
    <n v="11.451599999999985"/>
    <n v="0.44610841445725197"/>
  </r>
  <r>
    <x v="498"/>
    <x v="2"/>
    <s v="OFF-ST-10001522"/>
    <x v="0"/>
    <x v="1"/>
    <n v="147.184"/>
    <s v="CA-2016-100734"/>
    <n v="1"/>
    <n v="2"/>
    <n v="0.2"/>
    <n v="-29.436800000000012"/>
    <n v="0.44610841445725197"/>
  </r>
  <r>
    <x v="498"/>
    <x v="20"/>
    <s v="OFF-BI-10002082"/>
    <x v="0"/>
    <x v="3"/>
    <n v="79.872000000000014"/>
    <s v="CA-2016-105102"/>
    <n v="1"/>
    <n v="3"/>
    <n v="0.2"/>
    <n v="29.951999999999998"/>
    <n v="0.46881743173671325"/>
  </r>
  <r>
    <x v="498"/>
    <x v="33"/>
    <s v="TEC-PH-10003187"/>
    <x v="2"/>
    <x v="6"/>
    <n v="59.97"/>
    <s v="CA-2016-102582"/>
    <n v="0"/>
    <n v="3"/>
    <n v="0"/>
    <n v="0"/>
    <n v="0.41105220110552465"/>
  </r>
  <r>
    <x v="498"/>
    <x v="16"/>
    <s v="FUR-FU-10003394"/>
    <x v="1"/>
    <x v="8"/>
    <n v="55.967999999999996"/>
    <s v="US-2016-130519"/>
    <n v="1"/>
    <n v="1"/>
    <n v="0.2"/>
    <n v="-2.098800000000006"/>
    <n v="0.4595170286641902"/>
  </r>
  <r>
    <x v="498"/>
    <x v="20"/>
    <s v="FUR-BO-10004709"/>
    <x v="1"/>
    <x v="10"/>
    <n v="46.384"/>
    <s v="CA-2016-105102"/>
    <n v="0"/>
    <n v="1"/>
    <n v="0.2"/>
    <n v="1.1596000000000011"/>
    <n v="0.5176847302647779"/>
  </r>
  <r>
    <x v="498"/>
    <x v="16"/>
    <s v="OFF-ST-10001321"/>
    <x v="0"/>
    <x v="1"/>
    <n v="24.672000000000001"/>
    <s v="US-2016-130519"/>
    <n v="0"/>
    <n v="2"/>
    <n v="0.2"/>
    <n v="2.1588000000000021"/>
    <n v="0.44610841445725197"/>
  </r>
  <r>
    <x v="498"/>
    <x v="18"/>
    <s v="OFF-AR-10000817"/>
    <x v="0"/>
    <x v="4"/>
    <n v="24.32"/>
    <s v="CA-2016-145849"/>
    <n v="0"/>
    <n v="8"/>
    <n v="0"/>
    <n v="8.2687999999999988"/>
    <n v="0.45632477063632687"/>
  </r>
  <r>
    <x v="498"/>
    <x v="16"/>
    <s v="FUR-FU-10002268"/>
    <x v="1"/>
    <x v="8"/>
    <n v="15.712000000000002"/>
    <s v="US-2016-130519"/>
    <n v="0"/>
    <n v="4"/>
    <n v="0.2"/>
    <n v="2.553199999999999"/>
    <n v="0.4595170286641902"/>
  </r>
  <r>
    <x v="498"/>
    <x v="16"/>
    <s v="OFF-PA-10001937"/>
    <x v="0"/>
    <x v="0"/>
    <n v="15.552000000000003"/>
    <s v="US-2016-130519"/>
    <n v="0"/>
    <n v="3"/>
    <n v="0.2"/>
    <n v="5.4432"/>
    <n v="0.43613829632717294"/>
  </r>
  <r>
    <x v="498"/>
    <x v="20"/>
    <s v="OFF-PA-10002365"/>
    <x v="0"/>
    <x v="0"/>
    <n v="12.96"/>
    <s v="CA-2016-105102"/>
    <n v="0"/>
    <n v="2"/>
    <n v="0"/>
    <n v="6.2208000000000006"/>
    <n v="0.43613829632717294"/>
  </r>
  <r>
    <x v="498"/>
    <x v="2"/>
    <s v="OFF-BI-10002609"/>
    <x v="0"/>
    <x v="3"/>
    <n v="3.5760000000000005"/>
    <s v="CA-2016-100734"/>
    <n v="0"/>
    <n v="4"/>
    <n v="0.7"/>
    <n v="-2.8608000000000002"/>
    <n v="0.46881743173671325"/>
  </r>
  <r>
    <x v="499"/>
    <x v="6"/>
    <s v="OFF-EN-10001539"/>
    <x v="0"/>
    <x v="11"/>
    <n v="31.12"/>
    <s v="CA-2016-167696"/>
    <n v="1"/>
    <n v="4"/>
    <n v="0"/>
    <n v="14.6264"/>
    <n v="0.44424167803735209"/>
  </r>
  <r>
    <x v="500"/>
    <x v="20"/>
    <s v="FUR-BO-10004834"/>
    <x v="1"/>
    <x v="10"/>
    <n v="4228.7040000000006"/>
    <s v="US-2016-126977"/>
    <n v="1"/>
    <n v="6"/>
    <n v="0.2"/>
    <n v="158.57639999999992"/>
    <n v="0.5176847302647779"/>
  </r>
  <r>
    <x v="500"/>
    <x v="2"/>
    <s v="FUR-BO-10004834"/>
    <x v="1"/>
    <x v="10"/>
    <n v="3083.4300000000003"/>
    <s v="US-2016-150630"/>
    <n v="1"/>
    <n v="7"/>
    <n v="0.5"/>
    <n v="-1665.0522000000001"/>
    <n v="0.5176847302647779"/>
  </r>
  <r>
    <x v="500"/>
    <x v="20"/>
    <s v="FUR-BO-10002213"/>
    <x v="1"/>
    <x v="10"/>
    <n v="2003.9200000000003"/>
    <s v="US-2016-126977"/>
    <n v="0"/>
    <n v="5"/>
    <n v="0.2"/>
    <n v="-25.049000000000149"/>
    <n v="0.5176847302647779"/>
  </r>
  <r>
    <x v="500"/>
    <x v="20"/>
    <s v="FUR-TA-10004154"/>
    <x v="1"/>
    <x v="13"/>
    <n v="344.22"/>
    <s v="US-2016-138919"/>
    <n v="1"/>
    <n v="2"/>
    <n v="0.4"/>
    <n v="-103.26600000000002"/>
    <n v="0.55975208308209756"/>
  </r>
  <r>
    <x v="500"/>
    <x v="20"/>
    <s v="TEC-PH-10002170"/>
    <x v="2"/>
    <x v="6"/>
    <n v="209.96999999999997"/>
    <s v="US-2016-126977"/>
    <n v="0"/>
    <n v="3"/>
    <n v="0"/>
    <n v="58.791600000000003"/>
    <n v="0.41105220110552465"/>
  </r>
  <r>
    <x v="500"/>
    <x v="20"/>
    <s v="TEC-AC-10003033"/>
    <x v="2"/>
    <x v="9"/>
    <n v="659.9"/>
    <s v="US-2016-126977"/>
    <n v="0"/>
    <n v="2"/>
    <n v="0"/>
    <n v="217.76699999999994"/>
    <n v="0.52062335344040378"/>
  </r>
  <r>
    <x v="500"/>
    <x v="16"/>
    <s v="TEC-AC-10001465"/>
    <x v="2"/>
    <x v="9"/>
    <n v="87.168000000000006"/>
    <s v="CA-2016-141145"/>
    <n v="1"/>
    <n v="3"/>
    <n v="0.2"/>
    <n v="10.895999999999987"/>
    <n v="0.52062335344040378"/>
  </r>
  <r>
    <x v="500"/>
    <x v="20"/>
    <s v="FUR-CH-10001973"/>
    <x v="1"/>
    <x v="5"/>
    <n v="199.76400000000001"/>
    <s v="US-2016-126977"/>
    <n v="0"/>
    <n v="2"/>
    <n v="0.1"/>
    <n v="8.8783999999999956"/>
    <n v="0.46529189879902266"/>
  </r>
  <r>
    <x v="500"/>
    <x v="2"/>
    <s v="FUR-FU-10004848"/>
    <x v="1"/>
    <x v="8"/>
    <n v="124.20000000000002"/>
    <s v="US-2016-150630"/>
    <n v="0"/>
    <n v="3"/>
    <n v="0.2"/>
    <n v="15.524999999999991"/>
    <n v="0.4595170286641902"/>
  </r>
  <r>
    <x v="500"/>
    <x v="20"/>
    <s v="OFF-PA-10004071"/>
    <x v="0"/>
    <x v="0"/>
    <n v="110.96"/>
    <s v="US-2016-126977"/>
    <n v="0"/>
    <n v="2"/>
    <n v="0"/>
    <n v="53.260799999999996"/>
    <n v="0.43613829632717294"/>
  </r>
  <r>
    <x v="500"/>
    <x v="20"/>
    <s v="OFF-ST-10003058"/>
    <x v="0"/>
    <x v="1"/>
    <n v="94.6"/>
    <s v="US-2016-126977"/>
    <n v="0"/>
    <n v="4"/>
    <n v="0"/>
    <n v="27.433999999999997"/>
    <n v="0.44610841445725197"/>
  </r>
  <r>
    <x v="500"/>
    <x v="20"/>
    <s v="OFF-LA-10002762"/>
    <x v="0"/>
    <x v="2"/>
    <n v="87.71"/>
    <s v="US-2016-126977"/>
    <n v="0"/>
    <n v="7"/>
    <n v="0"/>
    <n v="41.223699999999994"/>
    <n v="0.4647369236065339"/>
  </r>
  <r>
    <x v="500"/>
    <x v="2"/>
    <s v="OFF-AR-10004042"/>
    <x v="0"/>
    <x v="4"/>
    <n v="86.304000000000002"/>
    <s v="US-2016-150630"/>
    <n v="0"/>
    <n v="6"/>
    <n v="0.2"/>
    <n v="9.7091999999999885"/>
    <n v="0.45632477063632687"/>
  </r>
  <r>
    <x v="500"/>
    <x v="20"/>
    <s v="TEC-PH-10000169"/>
    <x v="2"/>
    <x v="6"/>
    <n v="67.8"/>
    <s v="US-2016-126977"/>
    <n v="0"/>
    <n v="4"/>
    <n v="0"/>
    <n v="1.3559999999999945"/>
    <n v="0.41105220110552465"/>
  </r>
  <r>
    <x v="500"/>
    <x v="4"/>
    <s v="OFF-PA-10004100"/>
    <x v="0"/>
    <x v="0"/>
    <n v="32.400000000000006"/>
    <s v="CA-2016-133025"/>
    <n v="1"/>
    <n v="5"/>
    <n v="0"/>
    <n v="15.552000000000001"/>
    <n v="0.43613829632717294"/>
  </r>
  <r>
    <x v="500"/>
    <x v="22"/>
    <s v="OFF-BI-10001628"/>
    <x v="0"/>
    <x v="3"/>
    <n v="25.031999999999996"/>
    <s v="US-2016-138716"/>
    <n v="1"/>
    <n v="3"/>
    <n v="0.2"/>
    <n v="7.822499999999998"/>
    <n v="0.46881743173671325"/>
  </r>
  <r>
    <x v="500"/>
    <x v="0"/>
    <s v="FUR-FU-10003535"/>
    <x v="1"/>
    <x v="8"/>
    <n v="21.936000000000003"/>
    <s v="CA-2016-143077"/>
    <n v="1"/>
    <n v="2"/>
    <n v="0.6"/>
    <n v="-10.419600000000003"/>
    <n v="0.4595170286641902"/>
  </r>
  <r>
    <x v="500"/>
    <x v="2"/>
    <s v="OFF-AR-10001683"/>
    <x v="0"/>
    <x v="4"/>
    <n v="15.76"/>
    <s v="US-2016-150630"/>
    <n v="0"/>
    <n v="2"/>
    <n v="0.2"/>
    <n v="3.5460000000000007"/>
    <n v="0.45632477063632687"/>
  </r>
  <r>
    <x v="500"/>
    <x v="20"/>
    <s v="OFF-ST-10000617"/>
    <x v="0"/>
    <x v="1"/>
    <n v="14.9"/>
    <s v="US-2016-126977"/>
    <n v="0"/>
    <n v="5"/>
    <n v="0"/>
    <n v="1.0429999999999984"/>
    <n v="0.44610841445725197"/>
  </r>
  <r>
    <x v="500"/>
    <x v="2"/>
    <s v="OFF-BI-10000474"/>
    <x v="0"/>
    <x v="3"/>
    <n v="9.6180000000000021"/>
    <s v="US-2016-150630"/>
    <n v="0"/>
    <n v="2"/>
    <n v="0.7"/>
    <n v="-7.0532000000000004"/>
    <n v="0.46881743173671325"/>
  </r>
  <r>
    <x v="500"/>
    <x v="2"/>
    <s v="OFF-BI-10001525"/>
    <x v="0"/>
    <x v="3"/>
    <n v="6.8580000000000014"/>
    <s v="US-2016-150630"/>
    <n v="0"/>
    <n v="6"/>
    <n v="0.7"/>
    <n v="-5.7149999999999999"/>
    <n v="0.46881743173671325"/>
  </r>
  <r>
    <x v="500"/>
    <x v="0"/>
    <s v="OFF-BI-10000088"/>
    <x v="0"/>
    <x v="3"/>
    <n v="6.5879999999999992"/>
    <s v="CA-2016-143077"/>
    <n v="0"/>
    <n v="3"/>
    <n v="0.8"/>
    <n v="-10.211400000000005"/>
    <n v="0.46881743173671325"/>
  </r>
  <r>
    <x v="500"/>
    <x v="2"/>
    <s v="OFF-EN-10001509"/>
    <x v="0"/>
    <x v="11"/>
    <n v="3.2640000000000002"/>
    <s v="US-2016-150630"/>
    <n v="0"/>
    <n v="2"/>
    <n v="0.2"/>
    <n v="1.1015999999999997"/>
    <n v="0.44424167803735209"/>
  </r>
  <r>
    <x v="501"/>
    <x v="36"/>
    <s v="TEC-PH-10000895"/>
    <x v="2"/>
    <x v="6"/>
    <n v="1259.93"/>
    <s v="CA-2016-109575"/>
    <n v="1"/>
    <n v="7"/>
    <n v="0"/>
    <n v="327.58180000000004"/>
    <n v="0.41105220110552465"/>
  </r>
  <r>
    <x v="501"/>
    <x v="36"/>
    <s v="OFF-ST-10004123"/>
    <x v="0"/>
    <x v="1"/>
    <n v="636.86"/>
    <s v="CA-2016-109575"/>
    <n v="0"/>
    <n v="7"/>
    <n v="0"/>
    <n v="0"/>
    <n v="0.44610841445725197"/>
  </r>
  <r>
    <x v="501"/>
    <x v="36"/>
    <s v="TEC-PH-10000730"/>
    <x v="2"/>
    <x v="6"/>
    <n v="499.99"/>
    <s v="CA-2016-109575"/>
    <n v="0"/>
    <n v="1"/>
    <n v="0"/>
    <n v="129.99740000000003"/>
    <n v="0.41105220110552465"/>
  </r>
  <r>
    <x v="501"/>
    <x v="4"/>
    <s v="OFF-ST-10004186"/>
    <x v="0"/>
    <x v="1"/>
    <n v="443.92"/>
    <s v="CA-2016-101154"/>
    <n v="1"/>
    <n v="4"/>
    <n v="0"/>
    <n v="8.8783999999999992"/>
    <n v="0.44610841445725197"/>
  </r>
  <r>
    <x v="501"/>
    <x v="16"/>
    <s v="TEC-AC-10003198"/>
    <x v="2"/>
    <x v="9"/>
    <n v="717.12000000000012"/>
    <s v="CA-2016-142202"/>
    <n v="1"/>
    <n v="9"/>
    <n v="0.2"/>
    <n v="152.38799999999992"/>
    <n v="0.52062335344040378"/>
  </r>
  <r>
    <x v="501"/>
    <x v="4"/>
    <s v="OFF-PA-10004530"/>
    <x v="0"/>
    <x v="0"/>
    <n v="160.72"/>
    <s v="CA-2016-149713"/>
    <n v="1"/>
    <n v="14"/>
    <n v="0"/>
    <n v="78.752800000000008"/>
    <n v="0.43613829632717294"/>
  </r>
  <r>
    <x v="501"/>
    <x v="36"/>
    <s v="OFF-BI-10000962"/>
    <x v="0"/>
    <x v="3"/>
    <n v="65.08"/>
    <s v="CA-2016-109575"/>
    <n v="0"/>
    <n v="4"/>
    <n v="0"/>
    <n v="31.889199999999995"/>
    <n v="0.46881743173671325"/>
  </r>
  <r>
    <x v="501"/>
    <x v="36"/>
    <s v="OFF-ST-10004950"/>
    <x v="0"/>
    <x v="1"/>
    <n v="41.96"/>
    <s v="CA-2016-109575"/>
    <n v="0"/>
    <n v="2"/>
    <n v="0"/>
    <n v="7.9724000000000004"/>
    <n v="0.44610841445725197"/>
  </r>
  <r>
    <x v="501"/>
    <x v="4"/>
    <s v="FUR-FU-10001591"/>
    <x v="1"/>
    <x v="8"/>
    <n v="24.4"/>
    <s v="CA-2016-167745"/>
    <n v="1"/>
    <n v="2"/>
    <n v="0"/>
    <n v="10.248000000000001"/>
    <n v="0.4595170286641902"/>
  </r>
  <r>
    <x v="501"/>
    <x v="4"/>
    <s v="OFF-PA-10001450"/>
    <x v="0"/>
    <x v="0"/>
    <n v="19.920000000000002"/>
    <s v="CA-2016-149713"/>
    <n v="0"/>
    <n v="4"/>
    <n v="0"/>
    <n v="9.7608000000000015"/>
    <n v="0.43613829632717294"/>
  </r>
  <r>
    <x v="501"/>
    <x v="22"/>
    <s v="OFF-PA-10001776"/>
    <x v="0"/>
    <x v="0"/>
    <n v="18.54"/>
    <s v="CA-2016-150511"/>
    <n v="1"/>
    <n v="2"/>
    <n v="0"/>
    <n v="8.7137999999999991"/>
    <n v="0.43613829632717294"/>
  </r>
  <r>
    <x v="501"/>
    <x v="4"/>
    <s v="OFF-SU-10004782"/>
    <x v="0"/>
    <x v="14"/>
    <n v="16.899999999999999"/>
    <s v="CA-2016-167745"/>
    <n v="0"/>
    <n v="2"/>
    <n v="0"/>
    <n v="5.0699999999999985"/>
    <n v="0.53938093436526824"/>
  </r>
  <r>
    <x v="501"/>
    <x v="4"/>
    <s v="OFF-AR-10003602"/>
    <x v="0"/>
    <x v="4"/>
    <n v="11.68"/>
    <s v="CA-2016-167745"/>
    <n v="0"/>
    <n v="2"/>
    <n v="0"/>
    <n v="5.4895999999999994"/>
    <n v="0.45632477063632687"/>
  </r>
  <r>
    <x v="501"/>
    <x v="4"/>
    <s v="OFF-SU-10001574"/>
    <x v="0"/>
    <x v="14"/>
    <n v="7.3"/>
    <s v="CA-2016-149713"/>
    <n v="0"/>
    <n v="2"/>
    <n v="0"/>
    <n v="2.1899999999999995"/>
    <n v="0.53938093436526824"/>
  </r>
  <r>
    <x v="502"/>
    <x v="20"/>
    <s v="TEC-PH-10000011"/>
    <x v="2"/>
    <x v="6"/>
    <n v="279.85999999999996"/>
    <s v="CA-2016-135489"/>
    <n v="1"/>
    <n v="14"/>
    <n v="0"/>
    <n v="134.33279999999996"/>
    <n v="0.41105220110552465"/>
  </r>
  <r>
    <x v="502"/>
    <x v="5"/>
    <s v="TEC-AC-10000682"/>
    <x v="2"/>
    <x v="9"/>
    <n v="66.36"/>
    <s v="CA-2016-147102"/>
    <n v="1"/>
    <n v="4"/>
    <n v="0"/>
    <n v="23.225999999999999"/>
    <n v="0.52062335344040378"/>
  </r>
  <r>
    <x v="502"/>
    <x v="6"/>
    <s v="FUR-BO-10003433"/>
    <x v="1"/>
    <x v="10"/>
    <n v="61.96"/>
    <s v="CA-2016-115847"/>
    <n v="1"/>
    <n v="2"/>
    <n v="0"/>
    <n v="4.3371999999999957"/>
    <n v="0.5176847302647779"/>
  </r>
  <r>
    <x v="502"/>
    <x v="4"/>
    <s v="FUR-FU-10003464"/>
    <x v="1"/>
    <x v="8"/>
    <n v="60.84"/>
    <s v="CA-2016-149517"/>
    <n v="1"/>
    <n v="3"/>
    <n v="0"/>
    <n v="19.468799999999998"/>
    <n v="0.4595170286641902"/>
  </r>
  <r>
    <x v="502"/>
    <x v="4"/>
    <s v="OFF-PA-10004530"/>
    <x v="0"/>
    <x v="0"/>
    <n v="22.96"/>
    <s v="CA-2016-132815"/>
    <n v="1"/>
    <n v="2"/>
    <n v="0"/>
    <n v="11.250400000000001"/>
    <n v="0.43613829632717294"/>
  </r>
  <r>
    <x v="502"/>
    <x v="31"/>
    <s v="OFF-AR-10001972"/>
    <x v="0"/>
    <x v="4"/>
    <n v="8.4"/>
    <s v="CA-2016-137603"/>
    <n v="1"/>
    <n v="5"/>
    <n v="0"/>
    <n v="2.1840000000000002"/>
    <n v="0.45632477063632687"/>
  </r>
  <r>
    <x v="503"/>
    <x v="15"/>
    <s v="OFF-BI-10000545"/>
    <x v="0"/>
    <x v="3"/>
    <n v="1369.7640000000001"/>
    <s v="CA-2016-141565"/>
    <n v="1"/>
    <n v="6"/>
    <n v="0.7"/>
    <n v="-913.17599999999993"/>
    <n v="0.46881743173671325"/>
  </r>
  <r>
    <x v="503"/>
    <x v="15"/>
    <s v="OFF-ST-10001522"/>
    <x v="0"/>
    <x v="1"/>
    <n v="294.36799999999999"/>
    <s v="CA-2016-141565"/>
    <n v="0"/>
    <n v="4"/>
    <n v="0.2"/>
    <n v="-58.873600000000025"/>
    <n v="0.44610841445725197"/>
  </r>
  <r>
    <x v="503"/>
    <x v="20"/>
    <s v="OFF-PA-10001970"/>
    <x v="0"/>
    <x v="0"/>
    <n v="61.4"/>
    <s v="CA-2016-156013"/>
    <n v="1"/>
    <n v="5"/>
    <n v="0"/>
    <n v="28.857999999999997"/>
    <n v="0.43613829632717294"/>
  </r>
  <r>
    <x v="503"/>
    <x v="17"/>
    <s v="OFF-BI-10004040"/>
    <x v="0"/>
    <x v="3"/>
    <n v="45.584000000000003"/>
    <s v="CA-2016-151470"/>
    <n v="1"/>
    <n v="11"/>
    <n v="0.2"/>
    <n v="16.524199999999997"/>
    <n v="0.46881743173671325"/>
  </r>
  <r>
    <x v="503"/>
    <x v="32"/>
    <s v="OFF-BI-10001308"/>
    <x v="0"/>
    <x v="3"/>
    <n v="37.68"/>
    <s v="CA-2016-153738"/>
    <n v="1"/>
    <n v="6"/>
    <n v="0"/>
    <n v="16.955999999999996"/>
    <n v="0.46881743173671325"/>
  </r>
  <r>
    <x v="503"/>
    <x v="20"/>
    <s v="OFF-BI-10002437"/>
    <x v="0"/>
    <x v="3"/>
    <n v="24.448"/>
    <s v="CA-2016-156013"/>
    <n v="0"/>
    <n v="2"/>
    <n v="0.2"/>
    <n v="8.8623999999999992"/>
    <n v="0.46881743173671325"/>
  </r>
  <r>
    <x v="503"/>
    <x v="1"/>
    <s v="OFF-BI-10000138"/>
    <x v="0"/>
    <x v="3"/>
    <n v="2.8079999999999989"/>
    <s v="CA-2016-126970"/>
    <n v="1"/>
    <n v="3"/>
    <n v="0.8"/>
    <n v="-4.492799999999999"/>
    <n v="0.46881743173671325"/>
  </r>
  <r>
    <x v="504"/>
    <x v="9"/>
    <s v="FUR-CH-10000309"/>
    <x v="1"/>
    <x v="5"/>
    <n v="1690.04"/>
    <s v="CA-2016-158421"/>
    <n v="1"/>
    <n v="4"/>
    <n v="0"/>
    <n v="422.51"/>
    <n v="0.46529189879902266"/>
  </r>
  <r>
    <x v="504"/>
    <x v="0"/>
    <s v="TEC-PH-10002922"/>
    <x v="2"/>
    <x v="6"/>
    <n v="946.34400000000005"/>
    <s v="CA-2016-126697"/>
    <n v="1"/>
    <n v="7"/>
    <n v="0.2"/>
    <n v="118.29299999999989"/>
    <n v="0.41105220110552465"/>
  </r>
  <r>
    <x v="504"/>
    <x v="9"/>
    <s v="OFF-ST-10004186"/>
    <x v="0"/>
    <x v="1"/>
    <n v="887.84"/>
    <s v="CA-2016-158421"/>
    <n v="0"/>
    <n v="8"/>
    <n v="0"/>
    <n v="17.756799999999998"/>
    <n v="0.44610841445725197"/>
  </r>
  <r>
    <x v="504"/>
    <x v="9"/>
    <s v="TEC-PH-10000369"/>
    <x v="2"/>
    <x v="6"/>
    <n v="629.94999999999993"/>
    <s v="CA-2016-158421"/>
    <n v="0"/>
    <n v="5"/>
    <n v="0"/>
    <n v="176.38600000000002"/>
    <n v="0.41105220110552465"/>
  </r>
  <r>
    <x v="504"/>
    <x v="4"/>
    <s v="FUR-CH-10004997"/>
    <x v="1"/>
    <x v="5"/>
    <n v="601.53599999999994"/>
    <s v="CA-2016-149972"/>
    <n v="1"/>
    <n v="4"/>
    <n v="0.2"/>
    <n v="0"/>
    <n v="0.46529189879902266"/>
  </r>
  <r>
    <x v="504"/>
    <x v="32"/>
    <s v="TEC-PH-10002415"/>
    <x v="2"/>
    <x v="6"/>
    <n v="589.9"/>
    <s v="CA-2016-117800"/>
    <n v="1"/>
    <n v="2"/>
    <n v="0"/>
    <n v="147.47500000000002"/>
    <n v="0.41105220110552465"/>
  </r>
  <r>
    <x v="504"/>
    <x v="32"/>
    <s v="FUR-CH-10000785"/>
    <x v="1"/>
    <x v="5"/>
    <n v="542.93999999999994"/>
    <s v="CA-2016-117800"/>
    <n v="0"/>
    <n v="3"/>
    <n v="0"/>
    <n v="141.1644"/>
    <n v="0.46529189879902266"/>
  </r>
  <r>
    <x v="504"/>
    <x v="0"/>
    <s v="TEC-AC-10004353"/>
    <x v="2"/>
    <x v="9"/>
    <n v="151.20000000000002"/>
    <s v="CA-2016-126697"/>
    <n v="0"/>
    <n v="3"/>
    <n v="0.2"/>
    <n v="32.130000000000003"/>
    <n v="0.52062335344040378"/>
  </r>
  <r>
    <x v="504"/>
    <x v="22"/>
    <s v="OFF-ST-10003123"/>
    <x v="0"/>
    <x v="1"/>
    <n v="199.74"/>
    <s v="CA-2016-102036"/>
    <n v="1"/>
    <n v="6"/>
    <n v="0"/>
    <n v="47.937599999999996"/>
    <n v="0.44610841445725197"/>
  </r>
  <r>
    <x v="504"/>
    <x v="14"/>
    <s v="FUR-BO-10000468"/>
    <x v="1"/>
    <x v="10"/>
    <n v="194.32"/>
    <s v="CA-2016-168480"/>
    <n v="1"/>
    <n v="4"/>
    <n v="0"/>
    <n v="31.091200000000015"/>
    <n v="0.5176847302647779"/>
  </r>
  <r>
    <x v="504"/>
    <x v="9"/>
    <s v="OFF-EN-10001453"/>
    <x v="0"/>
    <x v="11"/>
    <n v="121.96"/>
    <s v="CA-2016-158421"/>
    <n v="0"/>
    <n v="2"/>
    <n v="0"/>
    <n v="57.32119999999999"/>
    <n v="0.44424167803735209"/>
  </r>
  <r>
    <x v="504"/>
    <x v="9"/>
    <s v="TEC-PH-10002538"/>
    <x v="2"/>
    <x v="6"/>
    <n v="113.72999999999999"/>
    <s v="CA-2016-158421"/>
    <n v="0"/>
    <n v="3"/>
    <n v="0"/>
    <n v="32.981699999999989"/>
    <n v="0.41105220110552465"/>
  </r>
  <r>
    <x v="504"/>
    <x v="9"/>
    <s v="OFF-ST-10002444"/>
    <x v="0"/>
    <x v="1"/>
    <n v="85.96"/>
    <s v="CA-2016-158421"/>
    <n v="0"/>
    <n v="7"/>
    <n v="0"/>
    <n v="24.068799999999996"/>
    <n v="0.44610841445725197"/>
  </r>
  <r>
    <x v="504"/>
    <x v="32"/>
    <s v="FUR-FU-10004006"/>
    <x v="1"/>
    <x v="8"/>
    <n v="85.3"/>
    <s v="CA-2016-127593"/>
    <n v="1"/>
    <n v="2"/>
    <n v="0"/>
    <n v="14.500999999999991"/>
    <n v="0.4595170286641902"/>
  </r>
  <r>
    <x v="504"/>
    <x v="9"/>
    <s v="OFF-ST-10000563"/>
    <x v="0"/>
    <x v="1"/>
    <n v="63.96"/>
    <s v="CA-2016-158421"/>
    <n v="0"/>
    <n v="2"/>
    <n v="0"/>
    <n v="6.3960000000000008"/>
    <n v="0.44610841445725197"/>
  </r>
  <r>
    <x v="504"/>
    <x v="14"/>
    <s v="OFF-AR-10001044"/>
    <x v="0"/>
    <x v="4"/>
    <n v="25.99"/>
    <s v="CA-2016-168480"/>
    <n v="0"/>
    <n v="1"/>
    <n v="0"/>
    <n v="7.5370999999999988"/>
    <n v="0.45632477063632687"/>
  </r>
  <r>
    <x v="504"/>
    <x v="9"/>
    <s v="OFF-PA-10001801"/>
    <x v="0"/>
    <x v="0"/>
    <n v="23.92"/>
    <s v="CA-2016-158421"/>
    <n v="0"/>
    <n v="4"/>
    <n v="0"/>
    <n v="11.720800000000001"/>
    <n v="0.43613829632717294"/>
  </r>
  <r>
    <x v="504"/>
    <x v="9"/>
    <s v="OFF-BI-10000050"/>
    <x v="0"/>
    <x v="3"/>
    <n v="14.6"/>
    <s v="CA-2016-158421"/>
    <n v="0"/>
    <n v="2"/>
    <n v="0"/>
    <n v="6.8619999999999992"/>
    <n v="0.46881743173671325"/>
  </r>
  <r>
    <x v="504"/>
    <x v="4"/>
    <s v="OFF-FA-10002763"/>
    <x v="0"/>
    <x v="7"/>
    <n v="7.9"/>
    <s v="CA-2016-149972"/>
    <n v="0"/>
    <n v="2"/>
    <n v="0"/>
    <n v="2.5279999999999996"/>
    <n v="0.51168203684699509"/>
  </r>
  <r>
    <x v="504"/>
    <x v="0"/>
    <s v="FUR-FU-10001706"/>
    <x v="1"/>
    <x v="8"/>
    <n v="4.9280000000000008"/>
    <s v="CA-2016-126697"/>
    <n v="0"/>
    <n v="4"/>
    <n v="0.6"/>
    <n v="-1.4783999999999997"/>
    <n v="0.4595170286641902"/>
  </r>
  <r>
    <x v="505"/>
    <x v="15"/>
    <s v="OFF-ST-10003716"/>
    <x v="0"/>
    <x v="1"/>
    <n v="720.06400000000008"/>
    <s v="CA-2016-102260"/>
    <n v="1"/>
    <n v="4"/>
    <n v="0.2"/>
    <n v="-63.005600000000015"/>
    <n v="0.44610841445725197"/>
  </r>
  <r>
    <x v="505"/>
    <x v="4"/>
    <s v="FUR-FU-10004188"/>
    <x v="1"/>
    <x v="8"/>
    <n v="204.6"/>
    <s v="CA-2016-112571"/>
    <n v="1"/>
    <n v="2"/>
    <n v="0"/>
    <n v="53.195999999999998"/>
    <n v="0.4595170286641902"/>
  </r>
  <r>
    <x v="505"/>
    <x v="2"/>
    <s v="TEC-AC-10003832"/>
    <x v="2"/>
    <x v="9"/>
    <n v="617.97600000000011"/>
    <s v="US-2016-115343"/>
    <n v="1"/>
    <n v="3"/>
    <n v="0.2"/>
    <n v="-7.724700000000098"/>
    <n v="0.52062335344040378"/>
  </r>
  <r>
    <x v="505"/>
    <x v="4"/>
    <s v="OFF-AP-10004532"/>
    <x v="0"/>
    <x v="12"/>
    <n v="61.44"/>
    <s v="CA-2016-168760"/>
    <n v="1"/>
    <n v="3"/>
    <n v="0"/>
    <n v="16.588799999999999"/>
    <n v="0.49507917887403441"/>
  </r>
  <r>
    <x v="505"/>
    <x v="2"/>
    <s v="OFF-SU-10000898"/>
    <x v="0"/>
    <x v="14"/>
    <n v="55.600000000000009"/>
    <s v="US-2016-115343"/>
    <n v="0"/>
    <n v="5"/>
    <n v="0.2"/>
    <n v="6.2549999999999919"/>
    <n v="0.53938093436526824"/>
  </r>
  <r>
    <x v="505"/>
    <x v="6"/>
    <s v="FUR-FU-10002554"/>
    <x v="1"/>
    <x v="8"/>
    <n v="47.98"/>
    <s v="CA-2016-134992"/>
    <n v="1"/>
    <n v="2"/>
    <n v="0"/>
    <n v="11.035399999999996"/>
    <n v="0.4595170286641902"/>
  </r>
  <r>
    <x v="505"/>
    <x v="6"/>
    <s v="OFF-PA-10001972"/>
    <x v="0"/>
    <x v="0"/>
    <n v="32.400000000000006"/>
    <s v="CA-2016-134992"/>
    <n v="0"/>
    <n v="5"/>
    <n v="0"/>
    <n v="15.552000000000001"/>
    <n v="0.43613829632717294"/>
  </r>
  <r>
    <x v="505"/>
    <x v="15"/>
    <s v="OFF-ST-10002289"/>
    <x v="0"/>
    <x v="1"/>
    <n v="25.424000000000003"/>
    <s v="CA-2016-102260"/>
    <n v="0"/>
    <n v="1"/>
    <n v="0.2"/>
    <n v="-4.7670000000000021"/>
    <n v="0.44610841445725197"/>
  </r>
  <r>
    <x v="505"/>
    <x v="15"/>
    <s v="OFF-LA-10003714"/>
    <x v="0"/>
    <x v="2"/>
    <n v="12"/>
    <s v="CA-2016-102260"/>
    <n v="0"/>
    <n v="4"/>
    <n v="0.2"/>
    <n v="4.1999999999999993"/>
    <n v="0.4647369236065339"/>
  </r>
  <r>
    <x v="505"/>
    <x v="15"/>
    <s v="OFF-BI-10000042"/>
    <x v="0"/>
    <x v="3"/>
    <n v="3.2040000000000002"/>
    <s v="CA-2016-102260"/>
    <n v="0"/>
    <n v="2"/>
    <n v="0.7"/>
    <n v="-2.5631999999999993"/>
    <n v="0.46881743173671325"/>
  </r>
  <r>
    <x v="505"/>
    <x v="15"/>
    <s v="OFF-AR-10001315"/>
    <x v="0"/>
    <x v="4"/>
    <n v="2.8160000000000003"/>
    <s v="CA-2016-102260"/>
    <n v="0"/>
    <n v="2"/>
    <n v="0.2"/>
    <n v="0.31679999999999986"/>
    <n v="0.45632477063632687"/>
  </r>
  <r>
    <x v="506"/>
    <x v="30"/>
    <s v="FUR-CH-10000988"/>
    <x v="1"/>
    <x v="5"/>
    <n v="1408.1"/>
    <s v="CA-2016-153381"/>
    <n v="1"/>
    <n v="10"/>
    <n v="0"/>
    <n v="394.26800000000003"/>
    <n v="0.46529189879902266"/>
  </r>
  <r>
    <x v="506"/>
    <x v="4"/>
    <s v="OFF-AP-10002651"/>
    <x v="0"/>
    <x v="12"/>
    <n v="1158.1199999999999"/>
    <s v="CA-2016-103835"/>
    <n v="1"/>
    <n v="4"/>
    <n v="0"/>
    <n v="335.85479999999984"/>
    <n v="0.49507917887403441"/>
  </r>
  <r>
    <x v="506"/>
    <x v="39"/>
    <s v="TEC-PH-10004120"/>
    <x v="2"/>
    <x v="6"/>
    <n v="821.94"/>
    <s v="US-2016-164308"/>
    <n v="1"/>
    <n v="6"/>
    <n v="0"/>
    <n v="213.70440000000002"/>
    <n v="0.41105220110552465"/>
  </r>
  <r>
    <x v="506"/>
    <x v="8"/>
    <s v="FUR-CH-10001270"/>
    <x v="1"/>
    <x v="5"/>
    <n v="517.5"/>
    <s v="CA-2016-143119"/>
    <n v="1"/>
    <n v="6"/>
    <n v="0"/>
    <n v="155.24999999999994"/>
    <n v="0.46529189879902266"/>
  </r>
  <r>
    <x v="506"/>
    <x v="12"/>
    <s v="TEC-AC-10002345"/>
    <x v="2"/>
    <x v="9"/>
    <n v="23.200000000000003"/>
    <s v="US-2016-106873"/>
    <n v="1"/>
    <n v="2"/>
    <n v="0.2"/>
    <n v="1.4499999999999993"/>
    <n v="0.52062335344040378"/>
  </r>
  <r>
    <x v="506"/>
    <x v="20"/>
    <s v="OFF-EN-10003055"/>
    <x v="0"/>
    <x v="11"/>
    <n v="39.979999999999997"/>
    <s v="CA-2016-105508"/>
    <n v="1"/>
    <n v="1"/>
    <n v="0"/>
    <n v="17.990999999999996"/>
    <n v="0.44424167803735209"/>
  </r>
  <r>
    <x v="506"/>
    <x v="22"/>
    <s v="OFF-AR-10004042"/>
    <x v="0"/>
    <x v="4"/>
    <n v="35.96"/>
    <s v="CA-2016-161830"/>
    <n v="1"/>
    <n v="2"/>
    <n v="0"/>
    <n v="10.428399999999996"/>
    <n v="0.45632477063632687"/>
  </r>
  <r>
    <x v="506"/>
    <x v="12"/>
    <s v="TEC-PH-10003095"/>
    <x v="2"/>
    <x v="6"/>
    <n v="35.119999999999997"/>
    <s v="CA-2016-147816"/>
    <n v="1"/>
    <n v="2"/>
    <n v="0.2"/>
    <n v="13.17"/>
    <n v="0.41105220110552465"/>
  </r>
  <r>
    <x v="506"/>
    <x v="10"/>
    <s v="OFF-ST-10001172"/>
    <x v="0"/>
    <x v="1"/>
    <n v="33.568000000000005"/>
    <s v="CA-2016-113131"/>
    <n v="1"/>
    <n v="2"/>
    <n v="0.2"/>
    <n v="1.6783999999999981"/>
    <n v="0.44610841445725197"/>
  </r>
  <r>
    <x v="506"/>
    <x v="10"/>
    <s v="OFF-LA-10003510"/>
    <x v="0"/>
    <x v="2"/>
    <n v="24.424000000000003"/>
    <s v="CA-2016-113131"/>
    <n v="0"/>
    <n v="1"/>
    <n v="0.2"/>
    <n v="7.9378000000000002"/>
    <n v="0.4647369236065339"/>
  </r>
  <r>
    <x v="506"/>
    <x v="10"/>
    <s v="OFF-AR-10003504"/>
    <x v="0"/>
    <x v="4"/>
    <n v="17.12"/>
    <s v="CA-2016-113131"/>
    <n v="0"/>
    <n v="5"/>
    <n v="0.2"/>
    <n v="1.9259999999999975"/>
    <n v="0.45632477063632687"/>
  </r>
  <r>
    <x v="506"/>
    <x v="12"/>
    <s v="OFF-AR-10001246"/>
    <x v="0"/>
    <x v="4"/>
    <n v="16.463999999999999"/>
    <s v="US-2016-106873"/>
    <n v="0"/>
    <n v="7"/>
    <n v="0.2"/>
    <n v="1.852199999999999"/>
    <n v="0.45632477063632687"/>
  </r>
  <r>
    <x v="506"/>
    <x v="10"/>
    <s v="OFF-EN-10003068"/>
    <x v="0"/>
    <x v="11"/>
    <n v="15.840000000000002"/>
    <s v="CA-2016-113131"/>
    <n v="0"/>
    <n v="2"/>
    <n v="0.2"/>
    <n v="5.5439999999999987"/>
    <n v="0.44424167803735209"/>
  </r>
  <r>
    <x v="506"/>
    <x v="30"/>
    <s v="OFF-BI-10001525"/>
    <x v="0"/>
    <x v="3"/>
    <n v="15.24"/>
    <s v="CA-2016-153381"/>
    <n v="0"/>
    <n v="4"/>
    <n v="0"/>
    <n v="6.8579999999999988"/>
    <n v="0.46881743173671325"/>
  </r>
  <r>
    <x v="506"/>
    <x v="22"/>
    <s v="OFF-BI-10001097"/>
    <x v="0"/>
    <x v="3"/>
    <n v="14.952000000000002"/>
    <s v="CA-2016-161830"/>
    <n v="0"/>
    <n v="3"/>
    <n v="0.2"/>
    <n v="5.4201000000000006"/>
    <n v="0.46881743173671325"/>
  </r>
  <r>
    <x v="506"/>
    <x v="4"/>
    <s v="FUR-FU-10000010"/>
    <x v="1"/>
    <x v="8"/>
    <n v="14.91"/>
    <s v="CA-2016-103835"/>
    <n v="0"/>
    <n v="3"/>
    <n v="0"/>
    <n v="4.6220999999999997"/>
    <n v="0.4595170286641902"/>
  </r>
  <r>
    <x v="506"/>
    <x v="12"/>
    <s v="OFF-AR-10003179"/>
    <x v="0"/>
    <x v="4"/>
    <n v="14.576000000000001"/>
    <s v="US-2016-106873"/>
    <n v="0"/>
    <n v="2"/>
    <n v="0.2"/>
    <n v="2.3685999999999989"/>
    <n v="0.45632477063632687"/>
  </r>
  <r>
    <x v="506"/>
    <x v="2"/>
    <s v="OFF-AR-10000634"/>
    <x v="0"/>
    <x v="4"/>
    <n v="6.8480000000000008"/>
    <s v="US-2016-161466"/>
    <n v="1"/>
    <n v="2"/>
    <n v="0.2"/>
    <n v="0.59920000000000018"/>
    <n v="0.45632477063632687"/>
  </r>
  <r>
    <x v="506"/>
    <x v="10"/>
    <s v="OFF-BI-10003196"/>
    <x v="0"/>
    <x v="3"/>
    <n v="6.732000000000002"/>
    <s v="CA-2016-113131"/>
    <n v="0"/>
    <n v="6"/>
    <n v="0.7"/>
    <n v="-4.4879999999999978"/>
    <n v="0.46881743173671325"/>
  </r>
  <r>
    <x v="507"/>
    <x v="27"/>
    <s v="FUR-TA-10000577"/>
    <x v="1"/>
    <x v="13"/>
    <n v="1044.6299999999999"/>
    <s v="CA-2016-106320"/>
    <n v="1"/>
    <n v="3"/>
    <n v="0"/>
    <n v="240.26490000000001"/>
    <n v="0.55975208308209756"/>
  </r>
  <r>
    <x v="507"/>
    <x v="22"/>
    <s v="FUR-CH-10004289"/>
    <x v="1"/>
    <x v="5"/>
    <n v="307.13600000000002"/>
    <s v="CA-2016-149083"/>
    <n v="1"/>
    <n v="4"/>
    <n v="0.2"/>
    <n v="-11.51760000000003"/>
    <n v="0.46529189879902266"/>
  </r>
  <r>
    <x v="507"/>
    <x v="20"/>
    <s v="TEC-AC-10004171"/>
    <x v="2"/>
    <x v="9"/>
    <n v="899.91"/>
    <s v="CA-2016-103933"/>
    <n v="1"/>
    <n v="9"/>
    <n v="0"/>
    <n v="395.96040000000005"/>
    <n v="0.52062335344040378"/>
  </r>
  <r>
    <x v="507"/>
    <x v="22"/>
    <s v="TEC-AC-10002567"/>
    <x v="2"/>
    <x v="9"/>
    <n v="159.97999999999999"/>
    <s v="CA-2016-149083"/>
    <n v="0"/>
    <n v="2"/>
    <n v="0"/>
    <n v="57.592799999999997"/>
    <n v="0.52062335344040378"/>
  </r>
  <r>
    <x v="507"/>
    <x v="23"/>
    <s v="TEC-AC-10002006"/>
    <x v="2"/>
    <x v="9"/>
    <n v="63.96"/>
    <s v="CA-2016-156335"/>
    <n v="1"/>
    <n v="4"/>
    <n v="0"/>
    <n v="19.827599999999997"/>
    <n v="0.52062335344040378"/>
  </r>
  <r>
    <x v="507"/>
    <x v="1"/>
    <s v="OFF-AR-10004602"/>
    <x v="0"/>
    <x v="4"/>
    <n v="128.744"/>
    <s v="CA-2016-139738"/>
    <n v="1"/>
    <n v="7"/>
    <n v="0.2"/>
    <n v="12.874400000000001"/>
    <n v="0.45632477063632687"/>
  </r>
  <r>
    <x v="507"/>
    <x v="23"/>
    <s v="TEC-PH-10002726"/>
    <x v="2"/>
    <x v="6"/>
    <n v="104.98"/>
    <s v="CA-2016-156335"/>
    <n v="0"/>
    <n v="2"/>
    <n v="0"/>
    <n v="52.49"/>
    <n v="0.41105220110552465"/>
  </r>
  <r>
    <x v="507"/>
    <x v="20"/>
    <s v="FUR-CH-10001545"/>
    <x v="1"/>
    <x v="5"/>
    <n v="102.58200000000001"/>
    <s v="CA-2016-151869"/>
    <n v="1"/>
    <n v="1"/>
    <n v="0.1"/>
    <n v="6.8388000000000009"/>
    <n v="0.46529189879902266"/>
  </r>
  <r>
    <x v="507"/>
    <x v="38"/>
    <s v="OFF-BI-10002735"/>
    <x v="0"/>
    <x v="3"/>
    <n v="68.62"/>
    <s v="CA-2016-159779"/>
    <n v="1"/>
    <n v="2"/>
    <n v="0"/>
    <n v="32.251400000000004"/>
    <n v="0.46881743173671325"/>
  </r>
  <r>
    <x v="507"/>
    <x v="37"/>
    <s v="OFF-PA-10002222"/>
    <x v="0"/>
    <x v="0"/>
    <n v="45.68"/>
    <s v="CA-2016-156510"/>
    <n v="1"/>
    <n v="2"/>
    <n v="0"/>
    <n v="21.012799999999999"/>
    <n v="0.43613829632717294"/>
  </r>
  <r>
    <x v="507"/>
    <x v="20"/>
    <s v="OFF-PA-10002947"/>
    <x v="0"/>
    <x v="0"/>
    <n v="20.04"/>
    <s v="CA-2016-151869"/>
    <n v="0"/>
    <n v="3"/>
    <n v="0"/>
    <n v="9.6191999999999993"/>
    <n v="0.43613829632717294"/>
  </r>
  <r>
    <x v="507"/>
    <x v="4"/>
    <s v="OFF-EN-10000461"/>
    <x v="0"/>
    <x v="11"/>
    <n v="17.48"/>
    <s v="CA-2016-100573"/>
    <n v="1"/>
    <n v="2"/>
    <n v="0"/>
    <n v="8.2156000000000002"/>
    <n v="0.44424167803735209"/>
  </r>
  <r>
    <x v="507"/>
    <x v="23"/>
    <s v="OFF-BI-10003314"/>
    <x v="0"/>
    <x v="3"/>
    <n v="14.46"/>
    <s v="CA-2016-156335"/>
    <n v="0"/>
    <n v="3"/>
    <n v="0"/>
    <n v="7.0853999999999999"/>
    <n v="0.46881743173671325"/>
  </r>
  <r>
    <x v="507"/>
    <x v="22"/>
    <s v="OFF-LA-10002945"/>
    <x v="0"/>
    <x v="2"/>
    <n v="12.6"/>
    <s v="CA-2016-149083"/>
    <n v="0"/>
    <n v="2"/>
    <n v="0"/>
    <n v="5.7959999999999994"/>
    <n v="0.4647369236065339"/>
  </r>
  <r>
    <x v="507"/>
    <x v="37"/>
    <s v="OFF-BI-10000822"/>
    <x v="0"/>
    <x v="3"/>
    <n v="10.76"/>
    <s v="CA-2016-156510"/>
    <n v="0"/>
    <n v="2"/>
    <n v="0"/>
    <n v="5.1647999999999996"/>
    <n v="0.46881743173671325"/>
  </r>
  <r>
    <x v="507"/>
    <x v="15"/>
    <s v="OFF-PA-10004665"/>
    <x v="0"/>
    <x v="0"/>
    <n v="10.48"/>
    <s v="CA-2016-120845"/>
    <n v="1"/>
    <n v="1"/>
    <n v="0.2"/>
    <n v="3.7989999999999995"/>
    <n v="0.43613829632717294"/>
  </r>
  <r>
    <x v="507"/>
    <x v="37"/>
    <s v="OFF-AR-10004930"/>
    <x v="0"/>
    <x v="4"/>
    <n v="6.7"/>
    <s v="CA-2016-156510"/>
    <n v="0"/>
    <n v="1"/>
    <n v="0"/>
    <n v="2.2109999999999994"/>
    <n v="0.45632477063632687"/>
  </r>
  <r>
    <x v="507"/>
    <x v="15"/>
    <s v="OFF-BI-10001116"/>
    <x v="0"/>
    <x v="3"/>
    <n v="6.3360000000000012"/>
    <s v="CA-2016-120845"/>
    <n v="0"/>
    <n v="4"/>
    <n v="0.7"/>
    <n v="-4.6463999999999981"/>
    <n v="0.46881743173671325"/>
  </r>
  <r>
    <x v="507"/>
    <x v="15"/>
    <s v="OFF-BI-10001982"/>
    <x v="0"/>
    <x v="3"/>
    <n v="3.2640000000000007"/>
    <s v="CA-2016-120845"/>
    <n v="0"/>
    <n v="2"/>
    <n v="0.7"/>
    <n v="-2.2847999999999997"/>
    <n v="0.46881743173671325"/>
  </r>
  <r>
    <x v="507"/>
    <x v="2"/>
    <s v="OFF-BI-10003712"/>
    <x v="0"/>
    <x v="3"/>
    <n v="2.9460000000000006"/>
    <s v="CA-2016-160787"/>
    <n v="1"/>
    <n v="2"/>
    <n v="0.7"/>
    <n v="-2.0621999999999998"/>
    <n v="0.46881743173671325"/>
  </r>
  <r>
    <x v="507"/>
    <x v="15"/>
    <s v="OFF-BI-10004506"/>
    <x v="0"/>
    <x v="3"/>
    <n v="2.4690000000000003"/>
    <s v="CA-2016-120845"/>
    <n v="0"/>
    <n v="1"/>
    <n v="0.7"/>
    <n v="-1.8106"/>
    <n v="0.46881743173671325"/>
  </r>
  <r>
    <x v="508"/>
    <x v="0"/>
    <s v="TEC-PH-10001760"/>
    <x v="2"/>
    <x v="6"/>
    <n v="1114.4000000000001"/>
    <s v="US-2016-161991"/>
    <n v="1"/>
    <n v="7"/>
    <n v="0.2"/>
    <n v="376.11"/>
    <n v="0.41105220110552465"/>
  </r>
  <r>
    <x v="508"/>
    <x v="20"/>
    <s v="TEC-MA-10002859"/>
    <x v="2"/>
    <x v="15"/>
    <n v="629.92999999999995"/>
    <s v="CA-2016-127173"/>
    <n v="1"/>
    <n v="7"/>
    <n v="0"/>
    <n v="296.06709999999998"/>
    <n v="0.5183572270896134"/>
  </r>
  <r>
    <x v="508"/>
    <x v="12"/>
    <s v="OFF-ST-10002743"/>
    <x v="0"/>
    <x v="1"/>
    <n v="363.64800000000002"/>
    <s v="CA-2016-124800"/>
    <n v="1"/>
    <n v="4"/>
    <n v="0.2"/>
    <n v="-86.366400000000027"/>
    <n v="0.44610841445725197"/>
  </r>
  <r>
    <x v="508"/>
    <x v="12"/>
    <s v="TEC-PH-10001750"/>
    <x v="2"/>
    <x v="6"/>
    <n v="263.96000000000004"/>
    <s v="CA-2016-124800"/>
    <n v="0"/>
    <n v="5"/>
    <n v="0.2"/>
    <n v="23.096500000000006"/>
    <n v="0.41105220110552465"/>
  </r>
  <r>
    <x v="508"/>
    <x v="11"/>
    <s v="TEC-AC-10001956"/>
    <x v="2"/>
    <x v="9"/>
    <n v="239.80000000000004"/>
    <s v="CA-2016-130883"/>
    <n v="1"/>
    <n v="5"/>
    <n v="0.2"/>
    <n v="47.959999999999987"/>
    <n v="0.52062335344040378"/>
  </r>
  <r>
    <x v="508"/>
    <x v="20"/>
    <s v="TEC-AC-10001590"/>
    <x v="2"/>
    <x v="9"/>
    <n v="50"/>
    <s v="CA-2016-111458"/>
    <n v="1"/>
    <n v="2"/>
    <n v="0"/>
    <n v="12"/>
    <n v="0.52062335344040378"/>
  </r>
  <r>
    <x v="508"/>
    <x v="11"/>
    <s v="OFF-PA-10000474"/>
    <x v="0"/>
    <x v="0"/>
    <n v="141.76"/>
    <s v="CA-2016-130883"/>
    <n v="0"/>
    <n v="5"/>
    <n v="0.2"/>
    <n v="47.843999999999994"/>
    <n v="0.43613829632717294"/>
  </r>
  <r>
    <x v="508"/>
    <x v="4"/>
    <s v="OFF-EN-10000056"/>
    <x v="0"/>
    <x v="11"/>
    <n v="124.46"/>
    <s v="CA-2016-122371"/>
    <n v="1"/>
    <n v="2"/>
    <n v="0"/>
    <n v="58.496199999999988"/>
    <n v="0.44424167803735209"/>
  </r>
  <r>
    <x v="508"/>
    <x v="2"/>
    <s v="OFF-BI-10004224"/>
    <x v="0"/>
    <x v="3"/>
    <n v="121.10400000000003"/>
    <s v="CA-2016-120341"/>
    <n v="1"/>
    <n v="6"/>
    <n v="0.7"/>
    <n v="-100.91999999999999"/>
    <n v="0.46881743173671325"/>
  </r>
  <r>
    <x v="508"/>
    <x v="12"/>
    <s v="OFF-ST-10000798"/>
    <x v="0"/>
    <x v="1"/>
    <n v="119.90400000000001"/>
    <s v="CA-2016-124800"/>
    <n v="0"/>
    <n v="6"/>
    <n v="0.2"/>
    <n v="-1.4988000000000135"/>
    <n v="0.44610841445725197"/>
  </r>
  <r>
    <x v="508"/>
    <x v="12"/>
    <s v="OFF-PA-10000501"/>
    <x v="0"/>
    <x v="0"/>
    <n v="86.272000000000006"/>
    <s v="CA-2016-124800"/>
    <n v="0"/>
    <n v="4"/>
    <n v="0.2"/>
    <n v="31.273599999999998"/>
    <n v="0.43613829632717294"/>
  </r>
  <r>
    <x v="508"/>
    <x v="20"/>
    <s v="OFF-BI-10000088"/>
    <x v="0"/>
    <x v="3"/>
    <n v="79.056000000000012"/>
    <s v="CA-2016-127173"/>
    <n v="0"/>
    <n v="9"/>
    <n v="0.2"/>
    <n v="28.657800000000002"/>
    <n v="0.46881743173671325"/>
  </r>
  <r>
    <x v="508"/>
    <x v="12"/>
    <s v="OFF-BI-10003984"/>
    <x v="0"/>
    <x v="3"/>
    <n v="77.031000000000006"/>
    <s v="CA-2016-124800"/>
    <n v="0"/>
    <n v="9"/>
    <n v="0.7"/>
    <n v="-59.057100000000005"/>
    <n v="0.46881743173671325"/>
  </r>
  <r>
    <x v="508"/>
    <x v="12"/>
    <s v="OFF-BI-10000778"/>
    <x v="0"/>
    <x v="3"/>
    <n v="72.588000000000008"/>
    <s v="CA-2016-124800"/>
    <n v="0"/>
    <n v="2"/>
    <n v="0.7"/>
    <n v="-48.391999999999982"/>
    <n v="0.46881743173671325"/>
  </r>
  <r>
    <x v="508"/>
    <x v="4"/>
    <s v="OFF-ST-10002370"/>
    <x v="0"/>
    <x v="1"/>
    <n v="64.17"/>
    <s v="CA-2016-122371"/>
    <n v="0"/>
    <n v="3"/>
    <n v="0"/>
    <n v="18.609299999999998"/>
    <n v="0.44610841445725197"/>
  </r>
  <r>
    <x v="508"/>
    <x v="12"/>
    <s v="OFF-AP-10004980"/>
    <x v="0"/>
    <x v="12"/>
    <n v="60.672000000000004"/>
    <s v="CA-2016-124800"/>
    <n v="0"/>
    <n v="2"/>
    <n v="0.2"/>
    <n v="14.409600000000003"/>
    <n v="0.49507917887403441"/>
  </r>
  <r>
    <x v="508"/>
    <x v="2"/>
    <s v="TEC-PH-10003357"/>
    <x v="2"/>
    <x v="6"/>
    <n v="45.893999999999998"/>
    <s v="CA-2016-120341"/>
    <n v="0"/>
    <n v="1"/>
    <n v="0.4"/>
    <n v="-9.178799999999999"/>
    <n v="0.41105220110552465"/>
  </r>
  <r>
    <x v="508"/>
    <x v="20"/>
    <s v="OFF-FA-10004854"/>
    <x v="0"/>
    <x v="7"/>
    <n v="34.44"/>
    <s v="CA-2016-127173"/>
    <n v="0"/>
    <n v="3"/>
    <n v="0"/>
    <n v="16.186799999999998"/>
    <n v="0.51168203684699509"/>
  </r>
  <r>
    <x v="508"/>
    <x v="11"/>
    <s v="OFF-PA-10004100"/>
    <x v="0"/>
    <x v="0"/>
    <n v="31.104000000000006"/>
    <s v="CA-2016-130883"/>
    <n v="0"/>
    <n v="6"/>
    <n v="0.2"/>
    <n v="10.8864"/>
    <n v="0.43613829632717294"/>
  </r>
  <r>
    <x v="508"/>
    <x v="0"/>
    <s v="OFF-BI-10004967"/>
    <x v="0"/>
    <x v="3"/>
    <n v="2.0799999999999996"/>
    <s v="US-2016-161991"/>
    <n v="0"/>
    <n v="5"/>
    <n v="0.8"/>
    <n v="-3.4320000000000004"/>
    <n v="0.46881743173671325"/>
  </r>
  <r>
    <x v="509"/>
    <x v="6"/>
    <s v="TEC-PH-10002496"/>
    <x v="2"/>
    <x v="6"/>
    <n v="1871.88"/>
    <s v="CA-2016-125976"/>
    <n v="1"/>
    <n v="12"/>
    <n v="0"/>
    <n v="561.56399999999996"/>
    <n v="0.41105220110552465"/>
  </r>
  <r>
    <x v="509"/>
    <x v="6"/>
    <s v="OFF-PA-10001125"/>
    <x v="0"/>
    <x v="0"/>
    <n v="154.9"/>
    <s v="CA-2016-125976"/>
    <n v="0"/>
    <n v="5"/>
    <n v="0"/>
    <n v="69.704999999999998"/>
    <n v="0.43613829632717294"/>
  </r>
  <r>
    <x v="509"/>
    <x v="4"/>
    <s v="OFF-PA-10002377"/>
    <x v="0"/>
    <x v="0"/>
    <n v="146.82"/>
    <s v="CA-2016-167255"/>
    <n v="1"/>
    <n v="3"/>
    <n v="0"/>
    <n v="73.41"/>
    <n v="0.43613829632717294"/>
  </r>
  <r>
    <x v="509"/>
    <x v="22"/>
    <s v="OFF-AR-10002067"/>
    <x v="0"/>
    <x v="4"/>
    <n v="99.2"/>
    <s v="CA-2016-143616"/>
    <n v="1"/>
    <n v="5"/>
    <n v="0"/>
    <n v="25.792000000000002"/>
    <n v="0.45632477063632687"/>
  </r>
  <r>
    <x v="509"/>
    <x v="14"/>
    <s v="OFF-PA-10003172"/>
    <x v="0"/>
    <x v="0"/>
    <n v="25.92"/>
    <s v="CA-2016-103072"/>
    <n v="1"/>
    <n v="4"/>
    <n v="0"/>
    <n v="12.441600000000001"/>
    <n v="0.43613829632717294"/>
  </r>
  <r>
    <x v="509"/>
    <x v="1"/>
    <s v="FUR-FU-10003849"/>
    <x v="1"/>
    <x v="8"/>
    <n v="24.288"/>
    <s v="US-2016-100531"/>
    <n v="1"/>
    <n v="3"/>
    <n v="0.6"/>
    <n v="-12.751199999999997"/>
    <n v="0.4595170286641902"/>
  </r>
  <r>
    <x v="509"/>
    <x v="14"/>
    <s v="OFF-AR-10000127"/>
    <x v="0"/>
    <x v="4"/>
    <n v="16.399999999999999"/>
    <s v="CA-2016-103072"/>
    <n v="0"/>
    <n v="5"/>
    <n v="0"/>
    <n v="4.7559999999999985"/>
    <n v="0.45632477063632687"/>
  </r>
  <r>
    <x v="509"/>
    <x v="4"/>
    <s v="OFF-ST-10001328"/>
    <x v="0"/>
    <x v="1"/>
    <n v="15.51"/>
    <s v="CA-2016-167255"/>
    <n v="0"/>
    <n v="1"/>
    <n v="0"/>
    <n v="4.3428000000000004"/>
    <n v="0.44610841445725197"/>
  </r>
  <r>
    <x v="509"/>
    <x v="1"/>
    <s v="OFF-BI-10001670"/>
    <x v="0"/>
    <x v="3"/>
    <n v="15.079999999999998"/>
    <s v="US-2016-100531"/>
    <n v="0"/>
    <n v="2"/>
    <n v="0.8"/>
    <n v="-22.620000000000005"/>
    <n v="0.46881743173671325"/>
  </r>
  <r>
    <x v="509"/>
    <x v="4"/>
    <s v="OFF-PA-10003441"/>
    <x v="0"/>
    <x v="0"/>
    <n v="12.96"/>
    <s v="CA-2016-167255"/>
    <n v="0"/>
    <n v="2"/>
    <n v="0"/>
    <n v="6.2208000000000006"/>
    <n v="0.43613829632717294"/>
  </r>
  <r>
    <x v="510"/>
    <x v="20"/>
    <s v="TEC-PH-10003012"/>
    <x v="2"/>
    <x v="6"/>
    <n v="307.98"/>
    <s v="CA-2016-120915"/>
    <n v="1"/>
    <n v="2"/>
    <n v="0"/>
    <n v="89.314199999999971"/>
    <n v="0.41105220110552465"/>
  </r>
  <r>
    <x v="510"/>
    <x v="20"/>
    <s v="OFF-AP-10002578"/>
    <x v="0"/>
    <x v="12"/>
    <n v="293.52"/>
    <s v="CA-2016-120915"/>
    <n v="0"/>
    <n v="6"/>
    <n v="0"/>
    <n v="76.315200000000004"/>
    <n v="0.49507917887403441"/>
  </r>
  <r>
    <x v="510"/>
    <x v="4"/>
    <s v="OFF-AP-10002495"/>
    <x v="0"/>
    <x v="12"/>
    <n v="186.14999999999998"/>
    <s v="CA-2016-129546"/>
    <n v="1"/>
    <n v="3"/>
    <n v="0"/>
    <n v="55.844999999999985"/>
    <n v="0.49507917887403441"/>
  </r>
  <r>
    <x v="510"/>
    <x v="4"/>
    <s v="OFF-BI-10004001"/>
    <x v="0"/>
    <x v="3"/>
    <n v="81.792000000000002"/>
    <s v="CA-2016-129546"/>
    <n v="0"/>
    <n v="6"/>
    <n v="0.2"/>
    <n v="26.582399999999986"/>
    <n v="0.46881743173671325"/>
  </r>
  <r>
    <x v="510"/>
    <x v="4"/>
    <s v="OFF-SU-10004884"/>
    <x v="0"/>
    <x v="14"/>
    <n v="47.19"/>
    <s v="CA-2016-129546"/>
    <n v="0"/>
    <n v="3"/>
    <n v="0"/>
    <n v="13.685099999999995"/>
    <n v="0.53938093436526824"/>
  </r>
  <r>
    <x v="510"/>
    <x v="4"/>
    <s v="OFF-AP-10002082"/>
    <x v="0"/>
    <x v="12"/>
    <n v="43.56"/>
    <s v="CA-2016-169201"/>
    <n v="1"/>
    <n v="2"/>
    <n v="0"/>
    <n v="15.245999999999999"/>
    <n v="0.49507917887403441"/>
  </r>
  <r>
    <x v="510"/>
    <x v="4"/>
    <s v="OFF-AP-10000696"/>
    <x v="0"/>
    <x v="12"/>
    <n v="43.26"/>
    <s v="CA-2016-169201"/>
    <n v="0"/>
    <n v="3"/>
    <n v="0"/>
    <n v="14.275799999999998"/>
    <n v="0.49507917887403441"/>
  </r>
  <r>
    <x v="510"/>
    <x v="4"/>
    <s v="TEC-PH-10003555"/>
    <x v="2"/>
    <x v="6"/>
    <n v="36.783999999999999"/>
    <s v="CA-2016-129546"/>
    <n v="0"/>
    <n v="2"/>
    <n v="0.2"/>
    <n v="-8.2763999999999971"/>
    <n v="0.41105220110552465"/>
  </r>
  <r>
    <x v="510"/>
    <x v="26"/>
    <s v="OFF-EN-10004483"/>
    <x v="0"/>
    <x v="11"/>
    <n v="12.536000000000001"/>
    <s v="CA-2016-106978"/>
    <n v="1"/>
    <n v="1"/>
    <n v="0.2"/>
    <n v="4.2308999999999983"/>
    <n v="0.44424167803735209"/>
  </r>
  <r>
    <x v="510"/>
    <x v="26"/>
    <s v="OFF-FA-10003021"/>
    <x v="0"/>
    <x v="7"/>
    <n v="4.5120000000000005"/>
    <s v="CA-2016-106978"/>
    <n v="0"/>
    <n v="3"/>
    <n v="0.2"/>
    <n v="0.84599999999999964"/>
    <n v="0.51168203684699509"/>
  </r>
  <r>
    <x v="510"/>
    <x v="26"/>
    <s v="OFF-BI-10002012"/>
    <x v="0"/>
    <x v="3"/>
    <n v="1.0800000000000003"/>
    <s v="CA-2016-106978"/>
    <n v="0"/>
    <n v="2"/>
    <n v="0.7"/>
    <n v="-0.79200000000000004"/>
    <n v="0.46881743173671325"/>
  </r>
  <r>
    <x v="511"/>
    <x v="11"/>
    <s v="TEC-PH-10001817"/>
    <x v="2"/>
    <x v="6"/>
    <n v="572.80000000000007"/>
    <s v="CA-2016-156566"/>
    <n v="1"/>
    <n v="2"/>
    <n v="0.2"/>
    <n v="50.120000000000033"/>
    <n v="0.41105220110552465"/>
  </r>
  <r>
    <x v="511"/>
    <x v="32"/>
    <s v="TEC-PH-10002496"/>
    <x v="2"/>
    <x v="6"/>
    <n v="311.98"/>
    <s v="CA-2016-115392"/>
    <n v="1"/>
    <n v="2"/>
    <n v="0"/>
    <n v="93.593999999999994"/>
    <n v="0.41105220110552465"/>
  </r>
  <r>
    <x v="511"/>
    <x v="1"/>
    <s v="TEC-AC-10003657"/>
    <x v="2"/>
    <x v="9"/>
    <n v="108.76800000000001"/>
    <s v="CA-2016-148873"/>
    <n v="1"/>
    <n v="4"/>
    <n v="0.2"/>
    <n v="2.7191999999999901"/>
    <n v="0.52062335344040378"/>
  </r>
  <r>
    <x v="511"/>
    <x v="26"/>
    <s v="OFF-ST-10002974"/>
    <x v="0"/>
    <x v="1"/>
    <n v="139.42400000000001"/>
    <s v="CA-2016-166135"/>
    <n v="1"/>
    <n v="4"/>
    <n v="0.2"/>
    <n v="17.42799999999999"/>
    <n v="0.44610841445725197"/>
  </r>
  <r>
    <x v="511"/>
    <x v="32"/>
    <s v="OFF-BI-10000829"/>
    <x v="0"/>
    <x v="3"/>
    <n v="22.450000000000003"/>
    <s v="CA-2016-115392"/>
    <n v="0"/>
    <n v="5"/>
    <n v="0"/>
    <n v="10.327"/>
    <n v="0.46881743173671325"/>
  </r>
  <r>
    <x v="511"/>
    <x v="1"/>
    <s v="OFF-BI-10003196"/>
    <x v="0"/>
    <x v="3"/>
    <n v="2.9919999999999995"/>
    <s v="CA-2016-148873"/>
    <n v="0"/>
    <n v="4"/>
    <n v="0.8"/>
    <n v="-4.4880000000000013"/>
    <n v="0.46881743173671325"/>
  </r>
  <r>
    <x v="512"/>
    <x v="4"/>
    <s v="TEC-PH-10000369"/>
    <x v="2"/>
    <x v="6"/>
    <n v="503.96000000000004"/>
    <s v="CA-2016-129917"/>
    <n v="1"/>
    <n v="5"/>
    <n v="0.2"/>
    <n v="50.396000000000015"/>
    <n v="0.41105220110552465"/>
  </r>
  <r>
    <x v="512"/>
    <x v="4"/>
    <s v="OFF-ST-10000943"/>
    <x v="0"/>
    <x v="1"/>
    <n v="270.33999999999997"/>
    <s v="US-2016-119312"/>
    <n v="1"/>
    <n v="14"/>
    <n v="0"/>
    <n v="75.6952"/>
    <n v="0.44610841445725197"/>
  </r>
  <r>
    <x v="512"/>
    <x v="23"/>
    <s v="TEC-AC-10000892"/>
    <x v="2"/>
    <x v="9"/>
    <n v="90"/>
    <s v="US-2016-137008"/>
    <n v="1"/>
    <n v="1"/>
    <n v="0"/>
    <n v="32.4"/>
    <n v="0.52062335344040378"/>
  </r>
  <r>
    <x v="512"/>
    <x v="11"/>
    <s v="TEC-AC-10002323"/>
    <x v="2"/>
    <x v="9"/>
    <n v="53.040000000000006"/>
    <s v="US-2016-144771"/>
    <n v="1"/>
    <n v="3"/>
    <n v="0.2"/>
    <n v="-4.6409999999999982"/>
    <n v="0.52062335344040378"/>
  </r>
  <r>
    <x v="512"/>
    <x v="23"/>
    <s v="OFF-PA-10001295"/>
    <x v="0"/>
    <x v="0"/>
    <n v="94.85"/>
    <s v="US-2016-137008"/>
    <n v="0"/>
    <n v="5"/>
    <n v="0"/>
    <n v="45.527999999999992"/>
    <n v="0.43613829632717294"/>
  </r>
  <r>
    <x v="512"/>
    <x v="4"/>
    <s v="OFF-BI-10004817"/>
    <x v="0"/>
    <x v="3"/>
    <n v="57.504000000000005"/>
    <s v="CA-2016-104493"/>
    <n v="1"/>
    <n v="6"/>
    <n v="0.2"/>
    <n v="20.1264"/>
    <n v="0.46881743173671325"/>
  </r>
  <r>
    <x v="512"/>
    <x v="4"/>
    <s v="OFF-BI-10004828"/>
    <x v="0"/>
    <x v="3"/>
    <n v="53.567999999999998"/>
    <s v="CA-2016-129917"/>
    <n v="0"/>
    <n v="4"/>
    <n v="0.2"/>
    <n v="19.418399999999995"/>
    <n v="0.46881743173671325"/>
  </r>
  <r>
    <x v="512"/>
    <x v="23"/>
    <s v="OFF-EN-10002500"/>
    <x v="0"/>
    <x v="11"/>
    <n v="51.12"/>
    <s v="US-2016-137008"/>
    <n v="0"/>
    <n v="4"/>
    <n v="0"/>
    <n v="23.003999999999998"/>
    <n v="0.44424167803735209"/>
  </r>
  <r>
    <x v="512"/>
    <x v="37"/>
    <s v="OFF-BI-10001078"/>
    <x v="0"/>
    <x v="3"/>
    <n v="26.9"/>
    <s v="US-2016-145121"/>
    <n v="1"/>
    <n v="5"/>
    <n v="0"/>
    <n v="13.181000000000001"/>
    <n v="0.46881743173671325"/>
  </r>
  <r>
    <x v="512"/>
    <x v="36"/>
    <s v="OFF-PA-10001870"/>
    <x v="0"/>
    <x v="0"/>
    <n v="19.440000000000001"/>
    <s v="CA-2016-140375"/>
    <n v="1"/>
    <n v="3"/>
    <n v="0"/>
    <n v="9.3312000000000008"/>
    <n v="0.43613829632717294"/>
  </r>
  <r>
    <x v="512"/>
    <x v="4"/>
    <s v="OFF-BI-10001757"/>
    <x v="0"/>
    <x v="3"/>
    <n v="11.808"/>
    <s v="CA-2016-129917"/>
    <n v="0"/>
    <n v="3"/>
    <n v="0.2"/>
    <n v="4.1327999999999996"/>
    <n v="0.46881743173671325"/>
  </r>
  <r>
    <x v="512"/>
    <x v="11"/>
    <s v="FUR-FU-10000629"/>
    <x v="1"/>
    <x v="8"/>
    <n v="11.032"/>
    <s v="US-2016-144771"/>
    <n v="0"/>
    <n v="1"/>
    <n v="0.2"/>
    <n v="3.0338000000000003"/>
    <n v="0.4595170286641902"/>
  </r>
  <r>
    <x v="512"/>
    <x v="26"/>
    <s v="OFF-SU-10004290"/>
    <x v="0"/>
    <x v="14"/>
    <n v="10.944000000000001"/>
    <s v="CA-2016-128356"/>
    <n v="1"/>
    <n v="2"/>
    <n v="0.2"/>
    <n v="0.95759999999999978"/>
    <n v="0.53938093436526824"/>
  </r>
  <r>
    <x v="512"/>
    <x v="25"/>
    <s v="OFF-BI-10001757"/>
    <x v="0"/>
    <x v="3"/>
    <n v="7.3800000000000008"/>
    <s v="CA-2016-125696"/>
    <n v="1"/>
    <n v="5"/>
    <n v="0.7"/>
    <n v="-5.4120000000000008"/>
    <n v="0.46881743173671325"/>
  </r>
  <r>
    <x v="512"/>
    <x v="36"/>
    <s v="OFF-BI-10000320"/>
    <x v="0"/>
    <x v="3"/>
    <n v="7.38"/>
    <s v="CA-2016-140375"/>
    <n v="0"/>
    <n v="1"/>
    <n v="0"/>
    <n v="3.6162000000000001"/>
    <n v="0.46881743173671325"/>
  </r>
  <r>
    <x v="513"/>
    <x v="10"/>
    <s v="TEC-AC-10000057"/>
    <x v="2"/>
    <x v="9"/>
    <n v="47.984000000000002"/>
    <s v="US-2016-157014"/>
    <n v="1"/>
    <n v="2"/>
    <n v="0.2"/>
    <n v="0.59979999999999656"/>
    <n v="0.52062335344040378"/>
  </r>
  <r>
    <x v="513"/>
    <x v="10"/>
    <s v="TEC-AC-10002167"/>
    <x v="2"/>
    <x v="9"/>
    <n v="24"/>
    <s v="US-2016-157014"/>
    <n v="0"/>
    <n v="2"/>
    <n v="0.2"/>
    <n v="-2.6999999999999993"/>
    <n v="0.52062335344040378"/>
  </r>
  <r>
    <x v="513"/>
    <x v="4"/>
    <s v="FUR-BO-10004409"/>
    <x v="1"/>
    <x v="10"/>
    <n v="120.666"/>
    <s v="CA-2016-126137"/>
    <n v="1"/>
    <n v="2"/>
    <n v="0.15"/>
    <n v="18.454800000000002"/>
    <n v="0.5176847302647779"/>
  </r>
  <r>
    <x v="513"/>
    <x v="10"/>
    <s v="FUR-BO-10004409"/>
    <x v="1"/>
    <x v="10"/>
    <n v="35.49"/>
    <s v="US-2016-157014"/>
    <n v="0"/>
    <n v="1"/>
    <n v="0.5"/>
    <n v="-15.615600000000001"/>
    <n v="0.5176847302647779"/>
  </r>
  <r>
    <x v="513"/>
    <x v="10"/>
    <s v="OFF-BI-10001098"/>
    <x v="0"/>
    <x v="3"/>
    <n v="32.07"/>
    <s v="US-2016-157014"/>
    <n v="0"/>
    <n v="5"/>
    <n v="0.7"/>
    <n v="-22.448999999999991"/>
    <n v="0.46881743173671325"/>
  </r>
  <r>
    <x v="513"/>
    <x v="2"/>
    <s v="OFF-ST-10002562"/>
    <x v="0"/>
    <x v="1"/>
    <n v="15.008000000000003"/>
    <s v="CA-2016-125178"/>
    <n v="1"/>
    <n v="2"/>
    <n v="0.2"/>
    <n v="1.5007999999999999"/>
    <n v="0.44610841445725197"/>
  </r>
  <r>
    <x v="514"/>
    <x v="5"/>
    <s v="FUR-CH-10001482"/>
    <x v="1"/>
    <x v="5"/>
    <n v="392.93999999999994"/>
    <s v="CA-2016-168004"/>
    <n v="1"/>
    <n v="3"/>
    <n v="0"/>
    <n v="43.223399999999984"/>
    <n v="0.46529189879902266"/>
  </r>
  <r>
    <x v="514"/>
    <x v="2"/>
    <s v="FUR-FU-10003623"/>
    <x v="1"/>
    <x v="8"/>
    <n v="64.944000000000003"/>
    <s v="CA-2016-134859"/>
    <n v="1"/>
    <n v="3"/>
    <n v="0.2"/>
    <n v="6.4943999999999953"/>
    <n v="0.4595170286641902"/>
  </r>
  <r>
    <x v="514"/>
    <x v="4"/>
    <s v="OFF-ST-10001590"/>
    <x v="0"/>
    <x v="1"/>
    <n v="26.96"/>
    <s v="CA-2016-121391"/>
    <n v="1"/>
    <n v="2"/>
    <n v="0"/>
    <n v="7.0095999999999989"/>
    <n v="0.44610841445725197"/>
  </r>
  <r>
    <x v="514"/>
    <x v="2"/>
    <s v="OFF-PA-10001293"/>
    <x v="0"/>
    <x v="0"/>
    <n v="20.736000000000004"/>
    <s v="CA-2016-134859"/>
    <n v="0"/>
    <n v="4"/>
    <n v="0.2"/>
    <n v="7.2576000000000001"/>
    <n v="0.43613829632717294"/>
  </r>
  <r>
    <x v="515"/>
    <x v="11"/>
    <s v="FUR-CH-10000422"/>
    <x v="1"/>
    <x v="5"/>
    <n v="291.16800000000001"/>
    <s v="CA-2016-133445"/>
    <n v="1"/>
    <n v="4"/>
    <n v="0.2"/>
    <n v="-14.558399999999978"/>
    <n v="0.46529189879902266"/>
  </r>
  <r>
    <x v="515"/>
    <x v="10"/>
    <s v="TEC-AC-10000892"/>
    <x v="2"/>
    <x v="9"/>
    <n v="288"/>
    <s v="CA-2016-151722"/>
    <n v="1"/>
    <n v="4"/>
    <n v="0.2"/>
    <n v="57.599999999999994"/>
    <n v="0.52062335344040378"/>
  </r>
  <r>
    <x v="515"/>
    <x v="10"/>
    <s v="TEC-AC-10002323"/>
    <x v="2"/>
    <x v="9"/>
    <n v="53.040000000000006"/>
    <s v="CA-2016-145828"/>
    <n v="1"/>
    <n v="3"/>
    <n v="0.2"/>
    <n v="-4.6409999999999982"/>
    <n v="0.52062335344040378"/>
  </r>
  <r>
    <x v="515"/>
    <x v="7"/>
    <s v="OFF-ST-10001328"/>
    <x v="0"/>
    <x v="1"/>
    <n v="77.55"/>
    <s v="CA-2016-161214"/>
    <n v="1"/>
    <n v="5"/>
    <n v="0"/>
    <n v="21.714000000000002"/>
    <n v="0.44610841445725197"/>
  </r>
  <r>
    <x v="515"/>
    <x v="11"/>
    <s v="FUR-BO-10003660"/>
    <x v="1"/>
    <x v="10"/>
    <n v="66.294000000000011"/>
    <s v="CA-2016-133445"/>
    <n v="0"/>
    <n v="1"/>
    <n v="0.7"/>
    <n v="-103.86059999999998"/>
    <n v="0.5176847302647779"/>
  </r>
  <r>
    <x v="515"/>
    <x v="6"/>
    <s v="OFF-AR-10000658"/>
    <x v="0"/>
    <x v="4"/>
    <n v="46.2"/>
    <s v="CA-2016-115091"/>
    <n v="1"/>
    <n v="4"/>
    <n v="0"/>
    <n v="12.936"/>
    <n v="0.45632477063632687"/>
  </r>
  <r>
    <x v="515"/>
    <x v="6"/>
    <s v="OFF-AP-10000696"/>
    <x v="0"/>
    <x v="12"/>
    <n v="28.84"/>
    <s v="CA-2016-115091"/>
    <n v="0"/>
    <n v="2"/>
    <n v="0"/>
    <n v="9.517199999999999"/>
    <n v="0.49507917887403441"/>
  </r>
  <r>
    <x v="516"/>
    <x v="4"/>
    <s v="FUR-FU-10001588"/>
    <x v="1"/>
    <x v="8"/>
    <n v="145.9"/>
    <s v="CA-2016-168529"/>
    <n v="1"/>
    <n v="5"/>
    <n v="0"/>
    <n v="62.736999999999995"/>
    <n v="0.4595170286641902"/>
  </r>
  <r>
    <x v="516"/>
    <x v="0"/>
    <s v="FUR-FU-10003708"/>
    <x v="1"/>
    <x v="8"/>
    <n v="72.78"/>
    <s v="CA-2016-131352"/>
    <n v="1"/>
    <n v="3"/>
    <n v="0.6"/>
    <n v="-70.960499999999996"/>
    <n v="0.4595170286641902"/>
  </r>
  <r>
    <x v="516"/>
    <x v="0"/>
    <s v="OFF-AR-10000657"/>
    <x v="0"/>
    <x v="4"/>
    <n v="3.44"/>
    <s v="CA-2016-125710"/>
    <n v="1"/>
    <n v="2"/>
    <n v="0.2"/>
    <n v="0.55899999999999961"/>
    <n v="0.45632477063632687"/>
  </r>
  <r>
    <x v="517"/>
    <x v="20"/>
    <s v="TEC-PH-10001835"/>
    <x v="2"/>
    <x v="6"/>
    <n v="631.96"/>
    <s v="CA-2016-141040"/>
    <n v="1"/>
    <n v="4"/>
    <n v="0"/>
    <n v="303.3408"/>
    <n v="0.41105220110552465"/>
  </r>
  <r>
    <x v="517"/>
    <x v="14"/>
    <s v="FUR-CH-10000513"/>
    <x v="1"/>
    <x v="5"/>
    <n v="389.97"/>
    <s v="CA-2016-124499"/>
    <n v="1"/>
    <n v="3"/>
    <n v="0"/>
    <n v="35.097300000000004"/>
    <n v="0.46529189879902266"/>
  </r>
  <r>
    <x v="517"/>
    <x v="14"/>
    <s v="OFF-AP-10002191"/>
    <x v="0"/>
    <x v="12"/>
    <n v="269.90999999999997"/>
    <s v="CA-2016-124499"/>
    <n v="0"/>
    <n v="5"/>
    <n v="0.1"/>
    <n v="53.982000000000006"/>
    <n v="0.49507917887403441"/>
  </r>
  <r>
    <x v="517"/>
    <x v="14"/>
    <s v="TEC-AC-10002049"/>
    <x v="2"/>
    <x v="9"/>
    <n v="619.94999999999993"/>
    <s v="CA-2016-124107"/>
    <n v="1"/>
    <n v="5"/>
    <n v="0"/>
    <n v="111.59099999999995"/>
    <n v="0.52062335344040378"/>
  </r>
  <r>
    <x v="517"/>
    <x v="14"/>
    <s v="OFF-EN-10003286"/>
    <x v="0"/>
    <x v="11"/>
    <n v="57.959999999999994"/>
    <s v="CA-2016-124107"/>
    <n v="0"/>
    <n v="7"/>
    <n v="0"/>
    <n v="27.241199999999996"/>
    <n v="0.44424167803735209"/>
  </r>
  <r>
    <x v="517"/>
    <x v="16"/>
    <s v="OFF-AR-10001761"/>
    <x v="0"/>
    <x v="4"/>
    <n v="37.375999999999998"/>
    <s v="CA-2016-162761"/>
    <n v="1"/>
    <n v="8"/>
    <n v="0.2"/>
    <n v="7.4751999999999992"/>
    <n v="0.45632477063632687"/>
  </r>
  <r>
    <x v="517"/>
    <x v="6"/>
    <s v="OFF-ST-10001321"/>
    <x v="0"/>
    <x v="1"/>
    <n v="30.84"/>
    <s v="CA-2016-129098"/>
    <n v="1"/>
    <n v="2"/>
    <n v="0"/>
    <n v="8.3268000000000022"/>
    <n v="0.44610841445725197"/>
  </r>
  <r>
    <x v="517"/>
    <x v="14"/>
    <s v="OFF-AP-10003971"/>
    <x v="0"/>
    <x v="12"/>
    <n v="29.402999999999999"/>
    <s v="CA-2016-124107"/>
    <n v="0"/>
    <n v="3"/>
    <n v="0.1"/>
    <n v="5.2272000000000007"/>
    <n v="0.49507917887403441"/>
  </r>
  <r>
    <x v="517"/>
    <x v="14"/>
    <s v="TEC-PH-10003875"/>
    <x v="2"/>
    <x v="6"/>
    <n v="29.160000000000004"/>
    <s v="CA-2016-124107"/>
    <n v="0"/>
    <n v="3"/>
    <n v="0"/>
    <n v="8.4563999999999986"/>
    <n v="0.41105220110552465"/>
  </r>
  <r>
    <x v="517"/>
    <x v="20"/>
    <s v="OFF-PA-10002245"/>
    <x v="0"/>
    <x v="0"/>
    <n v="23.92"/>
    <s v="CA-2016-141040"/>
    <n v="0"/>
    <n v="4"/>
    <n v="0"/>
    <n v="10.763999999999999"/>
    <n v="0.43613829632717294"/>
  </r>
  <r>
    <x v="517"/>
    <x v="16"/>
    <s v="OFF-BI-10002498"/>
    <x v="0"/>
    <x v="3"/>
    <n v="11.214000000000002"/>
    <s v="CA-2016-162761"/>
    <n v="0"/>
    <n v="2"/>
    <n v="0.7"/>
    <n v="-8.5974000000000004"/>
    <n v="0.46881743173671325"/>
  </r>
  <r>
    <x v="517"/>
    <x v="16"/>
    <s v="OFF-BI-10000145"/>
    <x v="0"/>
    <x v="3"/>
    <n v="1.8720000000000003"/>
    <s v="CA-2016-162761"/>
    <n v="0"/>
    <n v="2"/>
    <n v="0.7"/>
    <n v="-1.3103999999999996"/>
    <n v="0.46881743173671325"/>
  </r>
  <r>
    <x v="518"/>
    <x v="16"/>
    <s v="OFF-ST-10004459"/>
    <x v="0"/>
    <x v="1"/>
    <n v="1801.6320000000001"/>
    <s v="CA-2016-134719"/>
    <n v="1"/>
    <n v="6"/>
    <n v="0.2"/>
    <n v="-337.80600000000004"/>
    <n v="0.44610841445725197"/>
  </r>
  <r>
    <x v="518"/>
    <x v="4"/>
    <s v="FUR-CH-10001714"/>
    <x v="1"/>
    <x v="5"/>
    <n v="362.13599999999997"/>
    <s v="CA-2016-132388"/>
    <n v="1"/>
    <n v="3"/>
    <n v="0.2"/>
    <n v="-54.320399999999978"/>
    <n v="0.46529189879902266"/>
  </r>
  <r>
    <x v="518"/>
    <x v="4"/>
    <s v="OFF-PA-10004101"/>
    <x v="0"/>
    <x v="0"/>
    <n v="45.36"/>
    <s v="CA-2016-109736"/>
    <n v="1"/>
    <n v="7"/>
    <n v="0"/>
    <n v="21.772800000000004"/>
    <n v="0.43613829632717294"/>
  </r>
  <r>
    <x v="518"/>
    <x v="4"/>
    <s v="OFF-LA-10000414"/>
    <x v="0"/>
    <x v="2"/>
    <n v="31.049999999999997"/>
    <s v="CA-2016-132388"/>
    <n v="0"/>
    <n v="3"/>
    <n v="0"/>
    <n v="14.904"/>
    <n v="0.4647369236065339"/>
  </r>
  <r>
    <x v="518"/>
    <x v="1"/>
    <s v="OFF-AR-10003183"/>
    <x v="0"/>
    <x v="4"/>
    <n v="8.016"/>
    <s v="CA-2016-112522"/>
    <n v="1"/>
    <n v="3"/>
    <n v="0.2"/>
    <n v="1.0019999999999993"/>
    <n v="0.45632477063632687"/>
  </r>
  <r>
    <x v="519"/>
    <x v="16"/>
    <s v="FUR-TA-10000577"/>
    <x v="1"/>
    <x v="13"/>
    <n v="957.57749999999999"/>
    <s v="US-2016-108966"/>
    <n v="1"/>
    <n v="5"/>
    <n v="0.45"/>
    <n v="-383.03100000000006"/>
    <n v="0.55975208308209756"/>
  </r>
  <r>
    <x v="519"/>
    <x v="20"/>
    <s v="TEC-AC-10002550"/>
    <x v="2"/>
    <x v="9"/>
    <n v="31.95"/>
    <s v="CA-2016-112053"/>
    <n v="1"/>
    <n v="1"/>
    <n v="0"/>
    <n v="2.2364999999999995"/>
    <n v="0.52062335344040378"/>
  </r>
  <r>
    <x v="519"/>
    <x v="16"/>
    <s v="OFF-ST-10000760"/>
    <x v="0"/>
    <x v="1"/>
    <n v="22.368000000000002"/>
    <s v="US-2016-108966"/>
    <n v="0"/>
    <n v="2"/>
    <n v="0.2"/>
    <n v="2.5163999999999991"/>
    <n v="0.44610841445725197"/>
  </r>
  <r>
    <x v="520"/>
    <x v="20"/>
    <s v="FUR-BO-10002613"/>
    <x v="1"/>
    <x v="10"/>
    <n v="899.13600000000008"/>
    <s v="CA-2016-102281"/>
    <n v="1"/>
    <n v="4"/>
    <n v="0.2"/>
    <n v="112.39199999999991"/>
    <n v="0.5176847302647779"/>
  </r>
  <r>
    <x v="520"/>
    <x v="20"/>
    <s v="FUR-BO-10002545"/>
    <x v="1"/>
    <x v="10"/>
    <n v="626.35200000000009"/>
    <s v="CA-2016-102281"/>
    <n v="0"/>
    <n v="3"/>
    <n v="0.2"/>
    <n v="46.976400000000012"/>
    <n v="0.5176847302647779"/>
  </r>
  <r>
    <x v="520"/>
    <x v="18"/>
    <s v="TEC-PH-10001750"/>
    <x v="2"/>
    <x v="6"/>
    <n v="263.95999999999998"/>
    <s v="CA-2016-134747"/>
    <n v="1"/>
    <n v="4"/>
    <n v="0"/>
    <n v="71.269200000000012"/>
    <n v="0.41105220110552465"/>
  </r>
  <r>
    <x v="520"/>
    <x v="20"/>
    <s v="FUR-TA-10001307"/>
    <x v="1"/>
    <x v="13"/>
    <n v="209.67"/>
    <s v="CA-2016-159786"/>
    <n v="1"/>
    <n v="1"/>
    <n v="0.4"/>
    <n v="-13.978000000000009"/>
    <n v="0.55975208308209756"/>
  </r>
  <r>
    <x v="520"/>
    <x v="22"/>
    <s v="TEC-AC-10003038"/>
    <x v="2"/>
    <x v="9"/>
    <n v="17.899999999999999"/>
    <s v="CA-2016-142993"/>
    <n v="1"/>
    <n v="2"/>
    <n v="0"/>
    <n v="3.400999999999998"/>
    <n v="0.52062335344040378"/>
  </r>
  <r>
    <x v="520"/>
    <x v="18"/>
    <s v="TEC-PH-10002890"/>
    <x v="2"/>
    <x v="6"/>
    <n v="135.72"/>
    <s v="CA-2016-134747"/>
    <n v="0"/>
    <n v="3"/>
    <n v="0"/>
    <n v="35.287199999999999"/>
    <n v="0.41105220110552465"/>
  </r>
  <r>
    <x v="520"/>
    <x v="22"/>
    <s v="OFF-ST-10000934"/>
    <x v="0"/>
    <x v="1"/>
    <n v="81.96"/>
    <s v="CA-2016-142993"/>
    <n v="0"/>
    <n v="2"/>
    <n v="0"/>
    <n v="0"/>
    <n v="0.44610841445725197"/>
  </r>
  <r>
    <x v="520"/>
    <x v="20"/>
    <s v="TEC-PH-10001552"/>
    <x v="2"/>
    <x v="6"/>
    <n v="71.760000000000005"/>
    <s v="CA-2016-102281"/>
    <n v="0"/>
    <n v="6"/>
    <n v="0"/>
    <n v="20.092800000000004"/>
    <n v="0.41105220110552465"/>
  </r>
  <r>
    <x v="520"/>
    <x v="20"/>
    <s v="OFF-PA-10000061"/>
    <x v="0"/>
    <x v="0"/>
    <n v="51.84"/>
    <s v="CA-2016-102281"/>
    <n v="0"/>
    <n v="8"/>
    <n v="0"/>
    <n v="24.883200000000002"/>
    <n v="0.43613829632717294"/>
  </r>
  <r>
    <x v="520"/>
    <x v="20"/>
    <s v="OFF-AR-10003514"/>
    <x v="0"/>
    <x v="4"/>
    <n v="19.899999999999999"/>
    <s v="CA-2016-102281"/>
    <n v="0"/>
    <n v="5"/>
    <n v="0"/>
    <n v="6.5669999999999984"/>
    <n v="0.45632477063632687"/>
  </r>
  <r>
    <x v="520"/>
    <x v="18"/>
    <s v="OFF-BI-10001308"/>
    <x v="0"/>
    <x v="3"/>
    <n v="12.56"/>
    <s v="CA-2016-134747"/>
    <n v="0"/>
    <n v="2"/>
    <n v="0"/>
    <n v="5.6519999999999992"/>
    <n v="0.46881743173671325"/>
  </r>
  <r>
    <x v="521"/>
    <x v="3"/>
    <s v="FUR-CH-10001891"/>
    <x v="1"/>
    <x v="5"/>
    <n v="287.94"/>
    <s v="CA-2016-114300"/>
    <n v="1"/>
    <n v="3"/>
    <n v="0"/>
    <n v="77.743800000000022"/>
    <n v="0.46529189879902266"/>
  </r>
  <r>
    <x v="521"/>
    <x v="3"/>
    <s v="TEC-PH-10001552"/>
    <x v="2"/>
    <x v="6"/>
    <n v="83.72"/>
    <s v="CA-2016-114300"/>
    <n v="0"/>
    <n v="7"/>
    <n v="0"/>
    <n v="23.441600000000005"/>
    <n v="0.41105220110552465"/>
  </r>
  <r>
    <x v="522"/>
    <x v="0"/>
    <s v="FUR-CH-10002024"/>
    <x v="1"/>
    <x v="5"/>
    <n v="2453.4299999999998"/>
    <s v="CA-2016-139731"/>
    <n v="1"/>
    <n v="5"/>
    <n v="0.3"/>
    <n v="-350.4899999999999"/>
    <n v="0.46529189879902266"/>
  </r>
  <r>
    <x v="522"/>
    <x v="1"/>
    <s v="TEC-AC-10000844"/>
    <x v="2"/>
    <x v="9"/>
    <n v="339.96000000000004"/>
    <s v="CA-2016-129476"/>
    <n v="1"/>
    <n v="5"/>
    <n v="0.2"/>
    <n v="67.991999999999962"/>
    <n v="0.52062335344040378"/>
  </r>
  <r>
    <x v="522"/>
    <x v="0"/>
    <s v="TEC-AC-10004975"/>
    <x v="2"/>
    <x v="9"/>
    <n v="263.88"/>
    <s v="CA-2016-139731"/>
    <n v="0"/>
    <n v="3"/>
    <n v="0.2"/>
    <n v="42.880500000000012"/>
    <n v="0.52062335344040378"/>
  </r>
  <r>
    <x v="522"/>
    <x v="0"/>
    <s v="FUR-FU-10004952"/>
    <x v="1"/>
    <x v="8"/>
    <n v="131.376"/>
    <s v="US-2016-123918"/>
    <n v="1"/>
    <n v="6"/>
    <n v="0.6"/>
    <n v="-95.24760000000002"/>
    <n v="0.4595170286641902"/>
  </r>
  <r>
    <x v="522"/>
    <x v="14"/>
    <s v="FUR-FU-10000719"/>
    <x v="1"/>
    <x v="8"/>
    <n v="17.14"/>
    <s v="US-2016-126235"/>
    <n v="1"/>
    <n v="2"/>
    <n v="0"/>
    <n v="6.1704000000000008"/>
    <n v="0.4595170286641902"/>
  </r>
  <r>
    <x v="522"/>
    <x v="0"/>
    <s v="OFF-PA-10003001"/>
    <x v="0"/>
    <x v="0"/>
    <n v="5.3440000000000003"/>
    <s v="US-2016-123918"/>
    <n v="0"/>
    <n v="1"/>
    <n v="0.2"/>
    <n v="1.8703999999999998"/>
    <n v="0.43613829632717294"/>
  </r>
  <r>
    <x v="522"/>
    <x v="0"/>
    <s v="OFF-EN-10001415"/>
    <x v="0"/>
    <x v="11"/>
    <n v="4.4640000000000004"/>
    <s v="US-2016-118766"/>
    <n v="1"/>
    <n v="1"/>
    <n v="0.2"/>
    <n v="1.6739999999999999"/>
    <n v="0.44424167803735209"/>
  </r>
  <r>
    <x v="522"/>
    <x v="0"/>
    <s v="OFF-BI-10002813"/>
    <x v="0"/>
    <x v="3"/>
    <n v="3.9599999999999991"/>
    <s v="US-2016-118766"/>
    <n v="0"/>
    <n v="10"/>
    <n v="0.8"/>
    <n v="-6.93"/>
    <n v="0.46881743173671325"/>
  </r>
  <r>
    <x v="523"/>
    <x v="20"/>
    <s v="TEC-PH-10004165"/>
    <x v="2"/>
    <x v="6"/>
    <n v="824.97"/>
    <s v="CA-2016-110765"/>
    <n v="1"/>
    <n v="3"/>
    <n v="0"/>
    <n v="214.4922"/>
    <n v="0.41105220110552465"/>
  </r>
  <r>
    <x v="524"/>
    <x v="4"/>
    <s v="OFF-ST-10003479"/>
    <x v="0"/>
    <x v="1"/>
    <n v="77.88"/>
    <s v="CA-2016-152527"/>
    <n v="1"/>
    <n v="2"/>
    <n v="0"/>
    <n v="3.8939999999999912"/>
    <n v="0.44610841445725197"/>
  </r>
  <r>
    <x v="525"/>
    <x v="22"/>
    <s v="TEC-PH-10004094"/>
    <x v="2"/>
    <x v="6"/>
    <n v="249.58400000000003"/>
    <s v="CA-2016-127824"/>
    <n v="1"/>
    <n v="2"/>
    <n v="0.2"/>
    <n v="15.598999999999997"/>
    <n v="0.41105220110552465"/>
  </r>
  <r>
    <x v="525"/>
    <x v="0"/>
    <s v="TEC-AC-10000521"/>
    <x v="2"/>
    <x v="9"/>
    <n v="27.695999999999998"/>
    <s v="CA-2016-105613"/>
    <n v="1"/>
    <n v="3"/>
    <n v="0.2"/>
    <n v="3.4619999999999997"/>
    <n v="0.52062335344040378"/>
  </r>
  <r>
    <x v="525"/>
    <x v="0"/>
    <s v="OFF-AP-10000026"/>
    <x v="0"/>
    <x v="12"/>
    <n v="73.163999999999987"/>
    <s v="CA-2016-105613"/>
    <n v="0"/>
    <n v="6"/>
    <n v="0.8"/>
    <n v="-186.56820000000005"/>
    <n v="0.49507917887403441"/>
  </r>
  <r>
    <x v="525"/>
    <x v="22"/>
    <s v="OFF-PA-10001184"/>
    <x v="0"/>
    <x v="0"/>
    <n v="17.940000000000001"/>
    <s v="CA-2016-127824"/>
    <n v="0"/>
    <n v="3"/>
    <n v="0"/>
    <n v="8.7906000000000013"/>
    <n v="0.43613829632717294"/>
  </r>
  <r>
    <x v="525"/>
    <x v="22"/>
    <s v="FUR-FU-10002505"/>
    <x v="1"/>
    <x v="8"/>
    <n v="10.11"/>
    <s v="CA-2016-127824"/>
    <n v="0"/>
    <n v="3"/>
    <n v="0"/>
    <n v="3.2351999999999994"/>
    <n v="0.4595170286641902"/>
  </r>
  <r>
    <x v="526"/>
    <x v="4"/>
    <s v="OFF-AP-10000275"/>
    <x v="0"/>
    <x v="12"/>
    <n v="1640.6999999999998"/>
    <s v="CA-2016-160171"/>
    <n v="1"/>
    <n v="5"/>
    <n v="0"/>
    <n v="459.39599999999996"/>
    <n v="0.49507917887403441"/>
  </r>
  <r>
    <x v="526"/>
    <x v="4"/>
    <s v="TEC-AC-10000892"/>
    <x v="2"/>
    <x v="9"/>
    <n v="270"/>
    <s v="CA-2016-160171"/>
    <n v="0"/>
    <n v="3"/>
    <n v="0"/>
    <n v="97.199999999999989"/>
    <n v="0.52062335344040378"/>
  </r>
  <r>
    <x v="526"/>
    <x v="14"/>
    <s v="TEC-PH-10002564"/>
    <x v="2"/>
    <x v="6"/>
    <n v="149.94999999999999"/>
    <s v="CA-2016-113901"/>
    <n v="1"/>
    <n v="5"/>
    <n v="0"/>
    <n v="44.984999999999985"/>
    <n v="0.41105220110552465"/>
  </r>
  <r>
    <x v="526"/>
    <x v="14"/>
    <s v="OFF-BI-10001249"/>
    <x v="0"/>
    <x v="3"/>
    <n v="38.28"/>
    <s v="CA-2016-113901"/>
    <n v="0"/>
    <n v="6"/>
    <n v="0"/>
    <n v="17.608799999999999"/>
    <n v="0.46881743173671325"/>
  </r>
  <r>
    <x v="526"/>
    <x v="38"/>
    <s v="OFF-PA-10003591"/>
    <x v="0"/>
    <x v="0"/>
    <n v="34.44"/>
    <s v="CA-2016-131128"/>
    <n v="1"/>
    <n v="3"/>
    <n v="0"/>
    <n v="17.22"/>
    <n v="0.43613829632717294"/>
  </r>
  <r>
    <x v="526"/>
    <x v="0"/>
    <s v="OFF-BI-10000404"/>
    <x v="0"/>
    <x v="3"/>
    <n v="1.7199999999999995"/>
    <s v="CA-2016-150413"/>
    <n v="1"/>
    <n v="1"/>
    <n v="0.8"/>
    <n v="-2.8380000000000001"/>
    <n v="0.46881743173671325"/>
  </r>
  <r>
    <x v="527"/>
    <x v="4"/>
    <s v="FUR-TA-10001086"/>
    <x v="1"/>
    <x v="13"/>
    <n v="364.77600000000007"/>
    <s v="CA-2016-149097"/>
    <n v="1"/>
    <n v="3"/>
    <n v="0.2"/>
    <n v="27.358200000000011"/>
    <n v="0.55975208308209756"/>
  </r>
  <r>
    <x v="527"/>
    <x v="4"/>
    <s v="TEC-AC-10002567"/>
    <x v="2"/>
    <x v="9"/>
    <n v="239.96999999999997"/>
    <s v="US-2016-160563"/>
    <n v="1"/>
    <n v="3"/>
    <n v="0"/>
    <n v="86.389199999999988"/>
    <n v="0.52062335344040378"/>
  </r>
  <r>
    <x v="527"/>
    <x v="4"/>
    <s v="FUR-FU-10003424"/>
    <x v="1"/>
    <x v="8"/>
    <n v="74.759999999999991"/>
    <s v="CA-2016-149097"/>
    <n v="0"/>
    <n v="7"/>
    <n v="0"/>
    <n v="23.923199999999994"/>
    <n v="0.4595170286641902"/>
  </r>
  <r>
    <x v="527"/>
    <x v="20"/>
    <s v="OFF-PA-10000249"/>
    <x v="0"/>
    <x v="0"/>
    <n v="24.56"/>
    <s v="CA-2016-164623"/>
    <n v="1"/>
    <n v="2"/>
    <n v="0"/>
    <n v="11.543199999999999"/>
    <n v="0.43613829632717294"/>
  </r>
  <r>
    <x v="527"/>
    <x v="4"/>
    <s v="FUR-FU-10001731"/>
    <x v="1"/>
    <x v="8"/>
    <n v="16.02"/>
    <s v="US-2016-160563"/>
    <n v="0"/>
    <n v="6"/>
    <n v="0"/>
    <n v="6.0876000000000001"/>
    <n v="0.4595170286641902"/>
  </r>
  <r>
    <x v="528"/>
    <x v="16"/>
    <s v="OFF-ST-10000876"/>
    <x v="0"/>
    <x v="1"/>
    <n v="9.952"/>
    <s v="CA-2016-169733"/>
    <n v="1"/>
    <n v="1"/>
    <n v="0.2"/>
    <n v="0.99520000000000008"/>
    <n v="0.44610841445725197"/>
  </r>
  <r>
    <x v="528"/>
    <x v="1"/>
    <s v="OFF-BI-10000301"/>
    <x v="0"/>
    <x v="3"/>
    <n v="5.1759999999999984"/>
    <s v="US-2016-104430"/>
    <n v="1"/>
    <n v="4"/>
    <n v="0.8"/>
    <n v="-7.7640000000000011"/>
    <n v="0.46881743173671325"/>
  </r>
  <r>
    <x v="529"/>
    <x v="4"/>
    <s v="FUR-CH-10001854"/>
    <x v="1"/>
    <x v="5"/>
    <n v="842.35200000000009"/>
    <s v="CA-2016-132486"/>
    <n v="1"/>
    <n v="3"/>
    <n v="0.2"/>
    <n v="42.117600000000039"/>
    <n v="0.46529189879902266"/>
  </r>
  <r>
    <x v="529"/>
    <x v="0"/>
    <s v="TEC-CO-10001943"/>
    <x v="2"/>
    <x v="16"/>
    <n v="479.97600000000006"/>
    <s v="CA-2016-109190"/>
    <n v="1"/>
    <n v="3"/>
    <n v="0.2"/>
    <n v="161.99189999999999"/>
    <n v="0.55185675810753509"/>
  </r>
  <r>
    <x v="529"/>
    <x v="4"/>
    <s v="FUR-CH-10004495"/>
    <x v="1"/>
    <x v="5"/>
    <n v="240.78400000000002"/>
    <s v="CA-2016-132486"/>
    <n v="0"/>
    <n v="1"/>
    <n v="0.2"/>
    <n v="27.088199999999965"/>
    <n v="0.46529189879902266"/>
  </r>
  <r>
    <x v="529"/>
    <x v="4"/>
    <s v="FUR-CH-10004540"/>
    <x v="1"/>
    <x v="5"/>
    <n v="191.96800000000002"/>
    <s v="CA-2016-132486"/>
    <n v="0"/>
    <n v="7"/>
    <n v="0.2"/>
    <n v="16.797200000000004"/>
    <n v="0.46529189879902266"/>
  </r>
  <r>
    <x v="529"/>
    <x v="4"/>
    <s v="TEC-AC-10000710"/>
    <x v="2"/>
    <x v="9"/>
    <n v="148.32"/>
    <s v="CA-2016-132486"/>
    <n v="0"/>
    <n v="9"/>
    <n v="0"/>
    <n v="63.777600000000007"/>
    <n v="0.52062335344040378"/>
  </r>
  <r>
    <x v="529"/>
    <x v="0"/>
    <s v="TEC-PH-10002103"/>
    <x v="2"/>
    <x v="6"/>
    <n v="150.38399999999999"/>
    <s v="CA-2016-110877"/>
    <n v="1"/>
    <n v="2"/>
    <n v="0.2"/>
    <n v="15.038400000000003"/>
    <n v="0.41105220110552465"/>
  </r>
  <r>
    <x v="529"/>
    <x v="0"/>
    <s v="OFF-PA-10000069"/>
    <x v="0"/>
    <x v="0"/>
    <n v="60.736000000000004"/>
    <s v="CA-2016-109190"/>
    <n v="0"/>
    <n v="8"/>
    <n v="0.2"/>
    <n v="20.4984"/>
    <n v="0.43613829632717294"/>
  </r>
  <r>
    <x v="529"/>
    <x v="16"/>
    <s v="TEC-PH-10004897"/>
    <x v="2"/>
    <x v="6"/>
    <n v="55.944000000000003"/>
    <s v="CA-2016-155068"/>
    <n v="1"/>
    <n v="7"/>
    <n v="0.2"/>
    <n v="-13.286700000000002"/>
    <n v="0.41105220110552465"/>
  </r>
  <r>
    <x v="529"/>
    <x v="0"/>
    <s v="OFF-PA-10004621"/>
    <x v="0"/>
    <x v="0"/>
    <n v="36.288000000000011"/>
    <s v="CA-2016-110877"/>
    <n v="0"/>
    <n v="7"/>
    <n v="0.2"/>
    <n v="12.700800000000001"/>
    <n v="0.43613829632717294"/>
  </r>
  <r>
    <x v="529"/>
    <x v="16"/>
    <s v="TEC-PH-10004924"/>
    <x v="2"/>
    <x v="6"/>
    <n v="11.824"/>
    <s v="CA-2016-155068"/>
    <n v="0"/>
    <n v="2"/>
    <n v="0.2"/>
    <n v="1.0346000000000006"/>
    <n v="0.41105220110552465"/>
  </r>
  <r>
    <x v="529"/>
    <x v="4"/>
    <s v="OFF-EN-10002600"/>
    <x v="0"/>
    <x v="11"/>
    <n v="11.8"/>
    <s v="CA-2016-132486"/>
    <n v="0"/>
    <n v="4"/>
    <n v="0"/>
    <n v="5.6639999999999997"/>
    <n v="0.44424167803735209"/>
  </r>
  <r>
    <x v="529"/>
    <x v="4"/>
    <s v="OFF-PA-10004971"/>
    <x v="0"/>
    <x v="0"/>
    <n v="11.56"/>
    <s v="CA-2016-132486"/>
    <n v="0"/>
    <n v="2"/>
    <n v="0"/>
    <n v="5.6644000000000005"/>
    <n v="0.43613829632717294"/>
  </r>
  <r>
    <x v="529"/>
    <x v="16"/>
    <s v="OFF-AR-10002656"/>
    <x v="0"/>
    <x v="4"/>
    <n v="10.688000000000001"/>
    <s v="CA-2016-155068"/>
    <n v="0"/>
    <n v="2"/>
    <n v="0.2"/>
    <n v="2.271199999999999"/>
    <n v="0.45632477063632687"/>
  </r>
  <r>
    <x v="529"/>
    <x v="0"/>
    <s v="OFF-BI-10000977"/>
    <x v="0"/>
    <x v="3"/>
    <n v="6.0799999999999983"/>
    <s v="CA-2016-109190"/>
    <n v="0"/>
    <n v="1"/>
    <n v="0.8"/>
    <n v="-10.336000000000002"/>
    <n v="0.46881743173671325"/>
  </r>
  <r>
    <x v="529"/>
    <x v="22"/>
    <s v="OFF-BI-10004140"/>
    <x v="0"/>
    <x v="3"/>
    <n v="3.5920000000000005"/>
    <s v="CA-2016-142692"/>
    <n v="1"/>
    <n v="1"/>
    <n v="0.2"/>
    <n v="1.1224999999999996"/>
    <n v="0.46881743173671325"/>
  </r>
  <r>
    <x v="530"/>
    <x v="4"/>
    <s v="FUR-CH-10003956"/>
    <x v="1"/>
    <x v="5"/>
    <n v="454.27200000000005"/>
    <s v="CA-2016-149650"/>
    <n v="1"/>
    <n v="8"/>
    <n v="0.2"/>
    <n v="-73.819200000000052"/>
    <n v="0.46529189879902266"/>
  </r>
  <r>
    <x v="530"/>
    <x v="0"/>
    <s v="FUR-TA-10002607"/>
    <x v="1"/>
    <x v="13"/>
    <n v="347.36099999999999"/>
    <s v="CA-2016-118738"/>
    <n v="1"/>
    <n v="7"/>
    <n v="0.3"/>
    <n v="-69.472199999999958"/>
    <n v="0.55975208308209756"/>
  </r>
  <r>
    <x v="530"/>
    <x v="0"/>
    <s v="OFF-PA-10003177"/>
    <x v="0"/>
    <x v="0"/>
    <n v="15.552000000000003"/>
    <s v="CA-2016-118738"/>
    <n v="0"/>
    <n v="3"/>
    <n v="0.2"/>
    <n v="5.4432"/>
    <n v="0.43613829632717294"/>
  </r>
  <r>
    <x v="530"/>
    <x v="0"/>
    <s v="OFF-PA-10001166"/>
    <x v="0"/>
    <x v="0"/>
    <n v="10.368000000000002"/>
    <s v="CA-2016-118738"/>
    <n v="0"/>
    <n v="2"/>
    <n v="0.2"/>
    <n v="3.6288"/>
    <n v="0.43613829632717294"/>
  </r>
  <r>
    <x v="530"/>
    <x v="0"/>
    <s v="OFF-BI-10004140"/>
    <x v="0"/>
    <x v="3"/>
    <n v="3.5919999999999992"/>
    <s v="CA-2016-156608"/>
    <n v="1"/>
    <n v="4"/>
    <n v="0.8"/>
    <n v="-6.2860000000000031"/>
    <n v="0.46881743173671325"/>
  </r>
  <r>
    <x v="531"/>
    <x v="26"/>
    <s v="FUR-CH-10000422"/>
    <x v="1"/>
    <x v="5"/>
    <n v="582.33600000000001"/>
    <s v="CA-2016-130848"/>
    <n v="1"/>
    <n v="8"/>
    <n v="0.2"/>
    <n v="-29.116799999999955"/>
    <n v="0.46529189879902266"/>
  </r>
  <r>
    <x v="531"/>
    <x v="7"/>
    <s v="FUR-CH-10002439"/>
    <x v="1"/>
    <x v="5"/>
    <n v="291.10000000000002"/>
    <s v="CA-2016-109862"/>
    <n v="1"/>
    <n v="5"/>
    <n v="0"/>
    <n v="75.686000000000007"/>
    <n v="0.46529189879902266"/>
  </r>
  <r>
    <x v="531"/>
    <x v="4"/>
    <s v="FUR-TA-10001857"/>
    <x v="1"/>
    <x v="13"/>
    <n v="253.17599999999999"/>
    <s v="CA-2016-152891"/>
    <n v="1"/>
    <n v="3"/>
    <n v="0.2"/>
    <n v="-31.64700000000002"/>
    <n v="0.55975208308209756"/>
  </r>
  <r>
    <x v="531"/>
    <x v="7"/>
    <s v="TEC-PH-10004042"/>
    <x v="2"/>
    <x v="6"/>
    <n v="158.99"/>
    <s v="CA-2016-109862"/>
    <n v="0"/>
    <n v="1"/>
    <n v="0"/>
    <n v="41.337400000000002"/>
    <n v="0.41105220110552465"/>
  </r>
  <r>
    <x v="531"/>
    <x v="17"/>
    <s v="OFF-AR-10001955"/>
    <x v="0"/>
    <x v="4"/>
    <n v="79.36"/>
    <s v="CA-2016-105844"/>
    <n v="1"/>
    <n v="4"/>
    <n v="0"/>
    <n v="23.807999999999993"/>
    <n v="0.45632477063632687"/>
  </r>
  <r>
    <x v="531"/>
    <x v="4"/>
    <s v="OFF-AR-10004648"/>
    <x v="0"/>
    <x v="4"/>
    <n v="60.449999999999996"/>
    <s v="CA-2016-152891"/>
    <n v="0"/>
    <n v="3"/>
    <n v="0"/>
    <n v="16.3215"/>
    <n v="0.45632477063632687"/>
  </r>
  <r>
    <x v="532"/>
    <x v="11"/>
    <s v="OFF-ST-10001809"/>
    <x v="0"/>
    <x v="1"/>
    <n v="718.6400000000001"/>
    <s v="CA-2016-150714"/>
    <n v="1"/>
    <n v="10"/>
    <n v="0.2"/>
    <n v="-161.69400000000005"/>
    <n v="0.44610841445725197"/>
  </r>
  <r>
    <x v="532"/>
    <x v="11"/>
    <s v="OFF-AP-10003287"/>
    <x v="0"/>
    <x v="12"/>
    <n v="203.88000000000002"/>
    <s v="CA-2016-150714"/>
    <n v="0"/>
    <n v="5"/>
    <n v="0.2"/>
    <n v="20.387999999999998"/>
    <n v="0.49507917887403441"/>
  </r>
  <r>
    <x v="532"/>
    <x v="11"/>
    <s v="OFF-LA-10001474"/>
    <x v="0"/>
    <x v="2"/>
    <n v="146.54400000000001"/>
    <s v="CA-2016-150714"/>
    <n v="0"/>
    <n v="6"/>
    <n v="0.2"/>
    <n v="47.626799999999996"/>
    <n v="0.4647369236065339"/>
  </r>
  <r>
    <x v="532"/>
    <x v="11"/>
    <s v="OFF-PA-10001497"/>
    <x v="0"/>
    <x v="0"/>
    <n v="131.904"/>
    <s v="CA-2016-150714"/>
    <n v="0"/>
    <n v="3"/>
    <n v="0.2"/>
    <n v="47.815200000000004"/>
    <n v="0.43613829632717294"/>
  </r>
  <r>
    <x v="532"/>
    <x v="12"/>
    <s v="TEC-PH-10001700"/>
    <x v="2"/>
    <x v="6"/>
    <n v="105.584"/>
    <s v="CA-2016-156146"/>
    <n v="1"/>
    <n v="2"/>
    <n v="0.2"/>
    <n v="9.2386000000000053"/>
    <n v="0.41105220110552465"/>
  </r>
  <r>
    <x v="532"/>
    <x v="12"/>
    <s v="TEC-PH-10001527"/>
    <x v="2"/>
    <x v="6"/>
    <n v="68.720000000000013"/>
    <s v="CA-2016-156146"/>
    <n v="0"/>
    <n v="2"/>
    <n v="0.2"/>
    <n v="-14.603000000000005"/>
    <n v="0.41105220110552465"/>
  </r>
  <r>
    <x v="532"/>
    <x v="11"/>
    <s v="OFF-BI-10002982"/>
    <x v="0"/>
    <x v="3"/>
    <n v="14.301000000000002"/>
    <s v="CA-2016-150714"/>
    <n v="0"/>
    <n v="7"/>
    <n v="0.7"/>
    <n v="-10.487400000000001"/>
    <n v="0.46881743173671325"/>
  </r>
  <r>
    <x v="532"/>
    <x v="4"/>
    <s v="OFF-LA-10004008"/>
    <x v="0"/>
    <x v="2"/>
    <n v="5.76"/>
    <s v="CA-2016-139290"/>
    <n v="1"/>
    <n v="2"/>
    <n v="0"/>
    <n v="2.6495999999999995"/>
    <n v="0.4647369236065339"/>
  </r>
  <r>
    <x v="533"/>
    <x v="3"/>
    <s v="OFF-ST-10004258"/>
    <x v="0"/>
    <x v="1"/>
    <n v="36.630000000000003"/>
    <s v="CA-2016-162537"/>
    <n v="1"/>
    <n v="3"/>
    <n v="0"/>
    <n v="9.8901000000000039"/>
    <n v="0.44610841445725197"/>
  </r>
  <r>
    <x v="533"/>
    <x v="3"/>
    <s v="FUR-FU-10001918"/>
    <x v="1"/>
    <x v="8"/>
    <n v="33.11"/>
    <s v="CA-2016-162537"/>
    <n v="0"/>
    <n v="7"/>
    <n v="0"/>
    <n v="12.912900000000004"/>
    <n v="0.4595170286641902"/>
  </r>
  <r>
    <x v="533"/>
    <x v="3"/>
    <s v="FUR-FU-10002885"/>
    <x v="1"/>
    <x v="8"/>
    <n v="24.1"/>
    <s v="CA-2016-162537"/>
    <n v="0"/>
    <n v="5"/>
    <n v="0"/>
    <n v="9.1580000000000013"/>
    <n v="0.4595170286641902"/>
  </r>
  <r>
    <x v="533"/>
    <x v="3"/>
    <s v="OFF-EN-10003862"/>
    <x v="0"/>
    <x v="11"/>
    <n v="10.67"/>
    <s v="CA-2016-162537"/>
    <n v="0"/>
    <n v="1"/>
    <n v="0"/>
    <n v="4.9081999999999999"/>
    <n v="0.44424167803735209"/>
  </r>
  <r>
    <x v="534"/>
    <x v="4"/>
    <s v="OFF-EN-10001434"/>
    <x v="0"/>
    <x v="11"/>
    <n v="210.84"/>
    <s v="CA-2016-110289"/>
    <n v="1"/>
    <n v="4"/>
    <n v="0"/>
    <n v="103.3116"/>
    <n v="0.44424167803735209"/>
  </r>
  <r>
    <x v="534"/>
    <x v="4"/>
    <s v="OFF-PA-10002986"/>
    <x v="0"/>
    <x v="0"/>
    <n v="33.4"/>
    <s v="CA-2016-110289"/>
    <n v="0"/>
    <n v="5"/>
    <n v="0"/>
    <n v="16.032"/>
    <n v="0.43613829632717294"/>
  </r>
  <r>
    <x v="535"/>
    <x v="20"/>
    <s v="TEC-MA-10004552"/>
    <x v="2"/>
    <x v="15"/>
    <n v="1035.8"/>
    <s v="CA-2016-145758"/>
    <n v="1"/>
    <n v="4"/>
    <n v="0"/>
    <n v="269.30799999999999"/>
    <n v="0.5183572270896134"/>
  </r>
  <r>
    <x v="535"/>
    <x v="26"/>
    <s v="TEC-CO-10001571"/>
    <x v="2"/>
    <x v="16"/>
    <n v="439.99200000000002"/>
    <s v="US-2016-131359"/>
    <n v="1"/>
    <n v="1"/>
    <n v="0.2"/>
    <n v="164.99700000000001"/>
    <n v="0.55185675810753509"/>
  </r>
  <r>
    <x v="535"/>
    <x v="14"/>
    <s v="TEC-PH-10001809"/>
    <x v="2"/>
    <x v="6"/>
    <n v="299.89999999999998"/>
    <s v="CA-2016-123673"/>
    <n v="1"/>
    <n v="2"/>
    <n v="0"/>
    <n v="74.974999999999994"/>
    <n v="0.41105220110552465"/>
  </r>
  <r>
    <x v="535"/>
    <x v="6"/>
    <s v="OFF-AP-10000026"/>
    <x v="0"/>
    <x v="12"/>
    <n v="182.91"/>
    <s v="CA-2016-132318"/>
    <n v="1"/>
    <n v="3"/>
    <n v="0"/>
    <n v="53.043899999999979"/>
    <n v="0.49507917887403441"/>
  </r>
  <r>
    <x v="535"/>
    <x v="26"/>
    <s v="TEC-PH-10004531"/>
    <x v="2"/>
    <x v="6"/>
    <n v="87.96"/>
    <s v="US-2016-131359"/>
    <n v="0"/>
    <n v="5"/>
    <n v="0.2"/>
    <n v="30.785999999999998"/>
    <n v="0.41105220110552465"/>
  </r>
  <r>
    <x v="535"/>
    <x v="26"/>
    <s v="TEC-MA-10000597"/>
    <x v="2"/>
    <x v="15"/>
    <n v="59.994000000000007"/>
    <s v="US-2016-131359"/>
    <n v="0"/>
    <n v="2"/>
    <n v="0.7"/>
    <n v="-45.995400000000004"/>
    <n v="0.5183572270896134"/>
  </r>
  <r>
    <x v="535"/>
    <x v="26"/>
    <s v="FUR-FU-10003026"/>
    <x v="1"/>
    <x v="8"/>
    <n v="15.488"/>
    <s v="US-2016-131359"/>
    <n v="0"/>
    <n v="4"/>
    <n v="0.2"/>
    <n v="3.6783999999999999"/>
    <n v="0.4595170286641902"/>
  </r>
  <r>
    <x v="536"/>
    <x v="4"/>
    <s v="TEC-PH-10001578"/>
    <x v="2"/>
    <x v="6"/>
    <n v="1295.8400000000001"/>
    <s v="CA-2016-164882"/>
    <n v="1"/>
    <n v="4"/>
    <n v="0.2"/>
    <n v="145.78199999999993"/>
    <n v="0.41105220110552465"/>
  </r>
  <r>
    <x v="536"/>
    <x v="4"/>
    <s v="OFF-LA-10003510"/>
    <x v="0"/>
    <x v="2"/>
    <n v="427.42"/>
    <s v="US-2016-164448"/>
    <n v="1"/>
    <n v="14"/>
    <n v="0"/>
    <n v="196.61320000000001"/>
    <n v="0.4647369236065339"/>
  </r>
  <r>
    <x v="536"/>
    <x v="4"/>
    <s v="FUR-BO-10002213"/>
    <x v="1"/>
    <x v="10"/>
    <n v="425.83300000000003"/>
    <s v="CA-2016-164882"/>
    <n v="0"/>
    <n v="1"/>
    <n v="0.15"/>
    <n v="20.03919999999998"/>
    <n v="0.5176847302647779"/>
  </r>
  <r>
    <x v="536"/>
    <x v="4"/>
    <s v="OFF-BI-10004519"/>
    <x v="0"/>
    <x v="3"/>
    <n v="398.35199999999998"/>
    <s v="CA-2016-164882"/>
    <n v="0"/>
    <n v="3"/>
    <n v="0.2"/>
    <n v="124.48499999999999"/>
    <n v="0.46881743173671325"/>
  </r>
  <r>
    <x v="536"/>
    <x v="4"/>
    <s v="FUR-CH-10004218"/>
    <x v="1"/>
    <x v="5"/>
    <n v="323.13600000000002"/>
    <s v="CA-2016-164882"/>
    <n v="0"/>
    <n v="4"/>
    <n v="0.2"/>
    <n v="20.196000000000012"/>
    <n v="0.46529189879902266"/>
  </r>
  <r>
    <x v="536"/>
    <x v="20"/>
    <s v="OFF-EN-10003055"/>
    <x v="0"/>
    <x v="11"/>
    <n v="79.959999999999994"/>
    <s v="CA-2016-132570"/>
    <n v="1"/>
    <n v="2"/>
    <n v="0"/>
    <n v="35.981999999999992"/>
    <n v="0.44424167803735209"/>
  </r>
  <r>
    <x v="536"/>
    <x v="14"/>
    <s v="OFF-SU-10002573"/>
    <x v="0"/>
    <x v="14"/>
    <n v="70.12"/>
    <s v="CA-2016-122259"/>
    <n v="1"/>
    <n v="4"/>
    <n v="0"/>
    <n v="21.035999999999994"/>
    <n v="0.53938093436526824"/>
  </r>
  <r>
    <x v="536"/>
    <x v="4"/>
    <s v="OFF-ST-10003638"/>
    <x v="0"/>
    <x v="1"/>
    <n v="46.84"/>
    <s v="CA-2016-164882"/>
    <n v="0"/>
    <n v="2"/>
    <n v="0"/>
    <n v="12.646799999999999"/>
    <n v="0.44610841445725197"/>
  </r>
  <r>
    <x v="536"/>
    <x v="4"/>
    <s v="OFF-BI-10003708"/>
    <x v="0"/>
    <x v="3"/>
    <n v="29.800000000000004"/>
    <s v="US-2016-164448"/>
    <n v="0"/>
    <n v="5"/>
    <n v="0.2"/>
    <n v="9.3124999999999982"/>
    <n v="0.46881743173671325"/>
  </r>
  <r>
    <x v="536"/>
    <x v="4"/>
    <s v="OFF-SU-10004231"/>
    <x v="0"/>
    <x v="14"/>
    <n v="29.700000000000003"/>
    <s v="CA-2016-164882"/>
    <n v="0"/>
    <n v="3"/>
    <n v="0"/>
    <n v="8.0190000000000001"/>
    <n v="0.53938093436526824"/>
  </r>
  <r>
    <x v="536"/>
    <x v="4"/>
    <s v="OFF-PA-10000157"/>
    <x v="0"/>
    <x v="0"/>
    <n v="19.98"/>
    <s v="CA-2016-164882"/>
    <n v="0"/>
    <n v="1"/>
    <n v="0"/>
    <n v="9.3905999999999992"/>
    <n v="0.43613829632717294"/>
  </r>
  <r>
    <x v="536"/>
    <x v="4"/>
    <s v="OFF-FA-10000585"/>
    <x v="0"/>
    <x v="7"/>
    <n v="17.450000000000003"/>
    <s v="CA-2016-164882"/>
    <n v="0"/>
    <n v="5"/>
    <n v="0"/>
    <n v="8.0269999999999992"/>
    <n v="0.51168203684699509"/>
  </r>
  <r>
    <x v="536"/>
    <x v="4"/>
    <s v="OFF-EN-10002600"/>
    <x v="0"/>
    <x v="11"/>
    <n v="14.75"/>
    <s v="US-2016-164448"/>
    <n v="0"/>
    <n v="5"/>
    <n v="0"/>
    <n v="7.08"/>
    <n v="0.44424167803735209"/>
  </r>
  <r>
    <x v="536"/>
    <x v="4"/>
    <s v="OFF-EN-10001509"/>
    <x v="0"/>
    <x v="11"/>
    <n v="14.280000000000001"/>
    <s v="CA-2016-131457"/>
    <n v="1"/>
    <n v="7"/>
    <n v="0"/>
    <n v="6.7115999999999989"/>
    <n v="0.44424167803735209"/>
  </r>
  <r>
    <x v="536"/>
    <x v="4"/>
    <s v="OFF-BI-10002949"/>
    <x v="0"/>
    <x v="3"/>
    <n v="9.7280000000000015"/>
    <s v="US-2016-164448"/>
    <n v="0"/>
    <n v="2"/>
    <n v="0.2"/>
    <n v="3.283199999999999"/>
    <n v="0.46881743173671325"/>
  </r>
  <r>
    <x v="536"/>
    <x v="4"/>
    <s v="OFF-AR-10004272"/>
    <x v="0"/>
    <x v="4"/>
    <n v="5.04"/>
    <s v="CA-2016-164882"/>
    <n v="0"/>
    <n v="3"/>
    <n v="0"/>
    <n v="1.2599999999999998"/>
    <n v="0.45632477063632687"/>
  </r>
  <r>
    <x v="536"/>
    <x v="20"/>
    <s v="OFF-AR-10000369"/>
    <x v="0"/>
    <x v="4"/>
    <n v="2.78"/>
    <s v="CA-2016-132570"/>
    <n v="0"/>
    <n v="2"/>
    <n v="0"/>
    <n v="0.72279999999999989"/>
    <n v="0.45632477063632687"/>
  </r>
  <r>
    <x v="537"/>
    <x v="20"/>
    <s v="TEC-PH-10002597"/>
    <x v="2"/>
    <x v="6"/>
    <n v="503.96"/>
    <s v="CA-2016-113145"/>
    <n v="1"/>
    <n v="4"/>
    <n v="0"/>
    <n v="125.99000000000001"/>
    <n v="0.41105220110552465"/>
  </r>
  <r>
    <x v="537"/>
    <x v="20"/>
    <s v="FUR-CH-10000422"/>
    <x v="1"/>
    <x v="5"/>
    <n v="327.56399999999996"/>
    <s v="CA-2016-126739"/>
    <n v="1"/>
    <n v="4"/>
    <n v="0.1"/>
    <n v="21.837600000000023"/>
    <n v="0.46529189879902266"/>
  </r>
  <r>
    <x v="537"/>
    <x v="13"/>
    <s v="FUR-TA-10002530"/>
    <x v="1"/>
    <x v="13"/>
    <n v="301.95999999999998"/>
    <s v="CA-2016-108119"/>
    <n v="1"/>
    <n v="2"/>
    <n v="0"/>
    <n v="45.293999999999983"/>
    <n v="0.55975208308209756"/>
  </r>
  <r>
    <x v="537"/>
    <x v="20"/>
    <s v="FUR-FU-10000965"/>
    <x v="1"/>
    <x v="8"/>
    <n v="259.7"/>
    <s v="CA-2016-113145"/>
    <n v="0"/>
    <n v="5"/>
    <n v="0"/>
    <n v="106.477"/>
    <n v="0.4595170286641902"/>
  </r>
  <r>
    <x v="537"/>
    <x v="20"/>
    <s v="FUR-CH-10001545"/>
    <x v="1"/>
    <x v="5"/>
    <n v="205.16400000000002"/>
    <s v="CA-2016-141740"/>
    <n v="1"/>
    <n v="2"/>
    <n v="0.1"/>
    <n v="13.677600000000002"/>
    <n v="0.46529189879902266"/>
  </r>
  <r>
    <x v="537"/>
    <x v="20"/>
    <s v="TEC-AC-10001838"/>
    <x v="2"/>
    <x v="9"/>
    <n v="1399.93"/>
    <s v="CA-2016-113145"/>
    <n v="0"/>
    <n v="7"/>
    <n v="0"/>
    <n v="601.96990000000005"/>
    <n v="0.52062335344040378"/>
  </r>
  <r>
    <x v="537"/>
    <x v="2"/>
    <s v="TEC-AC-10002323"/>
    <x v="2"/>
    <x v="9"/>
    <n v="35.360000000000007"/>
    <s v="CA-2016-105221"/>
    <n v="1"/>
    <n v="2"/>
    <n v="0.2"/>
    <n v="-3.0939999999999994"/>
    <n v="0.52062335344040378"/>
  </r>
  <r>
    <x v="537"/>
    <x v="20"/>
    <s v="TEC-PH-10001527"/>
    <x v="2"/>
    <x v="6"/>
    <n v="42.95"/>
    <s v="CA-2016-113145"/>
    <n v="0"/>
    <n v="1"/>
    <n v="0"/>
    <n v="1.2884999999999991"/>
    <n v="0.41105220110552465"/>
  </r>
  <r>
    <x v="537"/>
    <x v="20"/>
    <s v="OFF-PA-10002659"/>
    <x v="0"/>
    <x v="0"/>
    <n v="13.52"/>
    <s v="CA-2016-113145"/>
    <n v="0"/>
    <n v="4"/>
    <n v="0"/>
    <n v="6.219199999999999"/>
    <n v="0.43613829632717294"/>
  </r>
  <r>
    <x v="537"/>
    <x v="11"/>
    <s v="OFF-AR-10001683"/>
    <x v="0"/>
    <x v="4"/>
    <n v="7.88"/>
    <s v="US-2016-110163"/>
    <n v="1"/>
    <n v="1"/>
    <n v="0.2"/>
    <n v="1.7730000000000004"/>
    <n v="0.45632477063632687"/>
  </r>
  <r>
    <x v="537"/>
    <x v="20"/>
    <s v="TEC-PH-10000347"/>
    <x v="2"/>
    <x v="6"/>
    <n v="4.95"/>
    <s v="CA-2016-130995"/>
    <n v="1"/>
    <n v="1"/>
    <n v="0"/>
    <n v="1.3365"/>
    <n v="0.41105220110552465"/>
  </r>
  <r>
    <x v="537"/>
    <x v="2"/>
    <s v="OFF-FA-10001135"/>
    <x v="0"/>
    <x v="7"/>
    <n v="3.1680000000000001"/>
    <s v="CA-2016-105221"/>
    <n v="0"/>
    <n v="2"/>
    <n v="0.2"/>
    <n v="-0.71279999999999988"/>
    <n v="0.51168203684699509"/>
  </r>
  <r>
    <x v="538"/>
    <x v="20"/>
    <s v="FUR-CH-10002073"/>
    <x v="1"/>
    <x v="5"/>
    <n v="2621.3220000000001"/>
    <s v="CA-2016-160227"/>
    <n v="1"/>
    <n v="11"/>
    <n v="0.1"/>
    <n v="553.39019999999982"/>
    <n v="0.46529189879902266"/>
  </r>
  <r>
    <x v="538"/>
    <x v="4"/>
    <s v="FUR-TA-10002903"/>
    <x v="1"/>
    <x v="13"/>
    <n v="1038.8399999999999"/>
    <s v="CA-2016-130890"/>
    <n v="1"/>
    <n v="5"/>
    <n v="0.2"/>
    <n v="51.942000000000007"/>
    <n v="0.55975208308209756"/>
  </r>
  <r>
    <x v="538"/>
    <x v="4"/>
    <s v="FUR-BO-10004357"/>
    <x v="1"/>
    <x v="10"/>
    <n v="512.49900000000002"/>
    <s v="CA-2016-168207"/>
    <n v="1"/>
    <n v="3"/>
    <n v="0.15"/>
    <n v="-30.147000000000048"/>
    <n v="0.5176847302647779"/>
  </r>
  <r>
    <x v="538"/>
    <x v="0"/>
    <s v="TEC-PH-10002200"/>
    <x v="2"/>
    <x v="6"/>
    <n v="344.70400000000001"/>
    <s v="CA-2016-141810"/>
    <n v="1"/>
    <n v="2"/>
    <n v="0.2"/>
    <n v="38.779199999999989"/>
    <n v="0.41105220110552465"/>
  </r>
  <r>
    <x v="538"/>
    <x v="6"/>
    <s v="OFF-AP-10003099"/>
    <x v="0"/>
    <x v="12"/>
    <n v="197.72"/>
    <s v="CA-2016-138625"/>
    <n v="1"/>
    <n v="4"/>
    <n v="0"/>
    <n v="55.36160000000001"/>
    <n v="0.49507917887403441"/>
  </r>
  <r>
    <x v="538"/>
    <x v="22"/>
    <s v="TEC-AC-10001552"/>
    <x v="2"/>
    <x v="9"/>
    <n v="447.93"/>
    <s v="CA-2016-125416"/>
    <n v="1"/>
    <n v="9"/>
    <n v="0"/>
    <n v="49.272299999999987"/>
    <n v="0.52062335344040378"/>
  </r>
  <r>
    <x v="538"/>
    <x v="4"/>
    <s v="OFF-BI-10001524"/>
    <x v="0"/>
    <x v="3"/>
    <n v="117.48800000000001"/>
    <s v="CA-2016-168207"/>
    <n v="0"/>
    <n v="7"/>
    <n v="0.2"/>
    <n v="41.120799999999988"/>
    <n v="0.46881743173671325"/>
  </r>
  <r>
    <x v="538"/>
    <x v="20"/>
    <s v="FUR-CH-10003535"/>
    <x v="1"/>
    <x v="5"/>
    <n v="109.764"/>
    <s v="CA-2016-100657"/>
    <n v="1"/>
    <n v="2"/>
    <n v="0.1"/>
    <n v="8.5371999999999968"/>
    <n v="0.46529189879902266"/>
  </r>
  <r>
    <x v="538"/>
    <x v="4"/>
    <s v="FUR-FU-10004909"/>
    <x v="1"/>
    <x v="8"/>
    <n v="96.960000000000008"/>
    <s v="CA-2016-168207"/>
    <n v="0"/>
    <n v="6"/>
    <n v="0"/>
    <n v="33.935999999999993"/>
    <n v="0.4595170286641902"/>
  </r>
  <r>
    <x v="538"/>
    <x v="0"/>
    <s v="OFF-BI-10001524"/>
    <x v="0"/>
    <x v="3"/>
    <n v="29.371999999999993"/>
    <s v="CA-2016-141810"/>
    <n v="0"/>
    <n v="7"/>
    <n v="0.8"/>
    <n v="-46.995200000000025"/>
    <n v="0.46881743173671325"/>
  </r>
  <r>
    <x v="538"/>
    <x v="4"/>
    <s v="OFF-BI-10003355"/>
    <x v="0"/>
    <x v="3"/>
    <n v="11.952000000000002"/>
    <s v="CA-2016-168207"/>
    <n v="0"/>
    <n v="3"/>
    <n v="0.2"/>
    <n v="4.1832000000000003"/>
    <n v="0.46881743173671325"/>
  </r>
  <r>
    <x v="539"/>
    <x v="20"/>
    <s v="FUR-CH-10004983"/>
    <x v="1"/>
    <x v="5"/>
    <n v="1448.8200000000002"/>
    <s v="CA-2016-162047"/>
    <n v="1"/>
    <n v="10"/>
    <n v="0.1"/>
    <n v="209.27399999999992"/>
    <n v="0.46529189879902266"/>
  </r>
  <r>
    <x v="539"/>
    <x v="4"/>
    <s v="TEC-PH-10003580"/>
    <x v="2"/>
    <x v="6"/>
    <n v="1212.848"/>
    <s v="CA-2016-140410"/>
    <n v="1"/>
    <n v="7"/>
    <n v="0.2"/>
    <n v="106.12420000000014"/>
    <n v="0.41105220110552465"/>
  </r>
  <r>
    <x v="539"/>
    <x v="4"/>
    <s v="TEC-AC-10001109"/>
    <x v="2"/>
    <x v="9"/>
    <n v="89.97"/>
    <s v="CA-2016-140410"/>
    <n v="0"/>
    <n v="3"/>
    <n v="0"/>
    <n v="37.787400000000005"/>
    <n v="0.52062335344040378"/>
  </r>
  <r>
    <x v="539"/>
    <x v="4"/>
    <s v="FUR-FU-10003347"/>
    <x v="1"/>
    <x v="8"/>
    <n v="42.599999999999994"/>
    <s v="CA-2016-140410"/>
    <n v="0"/>
    <n v="3"/>
    <n v="0"/>
    <n v="16.614000000000001"/>
    <n v="0.4595170286641902"/>
  </r>
  <r>
    <x v="539"/>
    <x v="0"/>
    <s v="OFF-EN-10001137"/>
    <x v="0"/>
    <x v="11"/>
    <n v="6.6080000000000005"/>
    <s v="CA-2016-121041"/>
    <n v="1"/>
    <n v="2"/>
    <n v="0.2"/>
    <n v="2.1475999999999997"/>
    <n v="0.44424167803735209"/>
  </r>
  <r>
    <x v="540"/>
    <x v="16"/>
    <s v="OFF-AP-10000576"/>
    <x v="0"/>
    <x v="12"/>
    <n v="387.13600000000002"/>
    <s v="CA-2016-118444"/>
    <n v="1"/>
    <n v="4"/>
    <n v="0.2"/>
    <n v="24.196000000000012"/>
    <n v="0.49507917887403441"/>
  </r>
  <r>
    <x v="540"/>
    <x v="25"/>
    <s v="FUR-CH-10001270"/>
    <x v="1"/>
    <x v="5"/>
    <n v="207"/>
    <s v="CA-2016-131422"/>
    <n v="1"/>
    <n v="3"/>
    <n v="0.2"/>
    <n v="25.874999999999972"/>
    <n v="0.46529189879902266"/>
  </r>
  <r>
    <x v="540"/>
    <x v="22"/>
    <s v="OFF-BI-10002794"/>
    <x v="0"/>
    <x v="3"/>
    <n v="98.352000000000004"/>
    <s v="CA-2016-131072"/>
    <n v="1"/>
    <n v="3"/>
    <n v="0.2"/>
    <n v="35.652599999999993"/>
    <n v="0.46881743173671325"/>
  </r>
  <r>
    <x v="540"/>
    <x v="4"/>
    <s v="OFF-ST-10000649"/>
    <x v="0"/>
    <x v="1"/>
    <n v="62.8"/>
    <s v="CA-2016-145485"/>
    <n v="1"/>
    <n v="4"/>
    <n v="0"/>
    <n v="15.700000000000003"/>
    <n v="0.44610841445725197"/>
  </r>
  <r>
    <x v="540"/>
    <x v="10"/>
    <s v="OFF-SU-10004661"/>
    <x v="0"/>
    <x v="14"/>
    <n v="27.200000000000003"/>
    <s v="US-2016-136259"/>
    <n v="1"/>
    <n v="4"/>
    <n v="0.2"/>
    <n v="2.0399999999999991"/>
    <n v="0.53938093436526824"/>
  </r>
  <r>
    <x v="540"/>
    <x v="20"/>
    <s v="OFF-BI-10001116"/>
    <x v="0"/>
    <x v="3"/>
    <n v="25.344000000000001"/>
    <s v="CA-2016-144386"/>
    <n v="1"/>
    <n v="6"/>
    <n v="0.2"/>
    <n v="8.8704000000000018"/>
    <n v="0.46881743173671325"/>
  </r>
  <r>
    <x v="540"/>
    <x v="1"/>
    <s v="OFF-LA-10004484"/>
    <x v="0"/>
    <x v="2"/>
    <n v="19.824000000000002"/>
    <s v="CA-2016-103961"/>
    <n v="1"/>
    <n v="6"/>
    <n v="0.2"/>
    <n v="6.4427999999999992"/>
    <n v="0.4647369236065339"/>
  </r>
  <r>
    <x v="540"/>
    <x v="10"/>
    <s v="OFF-BI-10000773"/>
    <x v="0"/>
    <x v="3"/>
    <n v="7.218"/>
    <s v="US-2016-136259"/>
    <n v="0"/>
    <n v="3"/>
    <n v="0.7"/>
    <n v="-5.5338000000000012"/>
    <n v="0.46881743173671325"/>
  </r>
  <r>
    <x v="541"/>
    <x v="12"/>
    <s v="OFF-EN-10002600"/>
    <x v="0"/>
    <x v="11"/>
    <n v="7.080000000000001"/>
    <s v="CA-2016-105312"/>
    <n v="1"/>
    <n v="3"/>
    <n v="0.2"/>
    <n v="2.4779999999999989"/>
    <n v="0.44424167803735209"/>
  </r>
  <r>
    <x v="541"/>
    <x v="12"/>
    <s v="OFF-BI-10002049"/>
    <x v="0"/>
    <x v="3"/>
    <n v="4.4009999999999998"/>
    <s v="CA-2016-105312"/>
    <n v="0"/>
    <n v="3"/>
    <n v="0.7"/>
    <n v="-3.5207999999999995"/>
    <n v="0.46881743173671325"/>
  </r>
  <r>
    <x v="542"/>
    <x v="16"/>
    <s v="OFF-BI-10001359"/>
    <x v="0"/>
    <x v="3"/>
    <n v="1345.4850000000001"/>
    <s v="CA-2016-105571"/>
    <n v="1"/>
    <n v="5"/>
    <n v="0.7"/>
    <n v="-1031.5385000000001"/>
    <n v="0.46881743173671325"/>
  </r>
  <r>
    <x v="542"/>
    <x v="45"/>
    <s v="FUR-CH-10000595"/>
    <x v="1"/>
    <x v="5"/>
    <n v="715.2"/>
    <s v="CA-2016-162887"/>
    <n v="1"/>
    <n v="3"/>
    <n v="0"/>
    <n v="178.79999999999998"/>
    <n v="0.46529189879902266"/>
  </r>
  <r>
    <x v="542"/>
    <x v="0"/>
    <s v="TEC-MA-10001016"/>
    <x v="2"/>
    <x v="15"/>
    <n v="287.90999999999997"/>
    <s v="CA-2016-163181"/>
    <n v="1"/>
    <n v="3"/>
    <n v="0.4"/>
    <n v="33.589499999999987"/>
    <n v="0.5183572270896134"/>
  </r>
  <r>
    <x v="542"/>
    <x v="4"/>
    <s v="FUR-CH-10000595"/>
    <x v="1"/>
    <x v="5"/>
    <n v="190.72000000000003"/>
    <s v="CA-2016-102848"/>
    <n v="1"/>
    <n v="1"/>
    <n v="0.2"/>
    <n v="11.919999999999987"/>
    <n v="0.46529189879902266"/>
  </r>
  <r>
    <x v="542"/>
    <x v="0"/>
    <s v="OFF-ST-10000129"/>
    <x v="0"/>
    <x v="1"/>
    <n v="177.64800000000002"/>
    <s v="CA-2016-163181"/>
    <n v="0"/>
    <n v="2"/>
    <n v="0.2"/>
    <n v="-28.867800000000017"/>
    <n v="0.44610841445725197"/>
  </r>
  <r>
    <x v="542"/>
    <x v="0"/>
    <s v="OFF-ST-10001713"/>
    <x v="0"/>
    <x v="1"/>
    <n v="84.784000000000006"/>
    <s v="CA-2016-163181"/>
    <n v="0"/>
    <n v="2"/>
    <n v="0.2"/>
    <n v="-16.956800000000005"/>
    <n v="0.44610841445725197"/>
  </r>
  <r>
    <x v="542"/>
    <x v="0"/>
    <s v="OFF-PA-10001357"/>
    <x v="0"/>
    <x v="0"/>
    <n v="76.64"/>
    <s v="CA-2016-126669"/>
    <n v="1"/>
    <n v="2"/>
    <n v="0.2"/>
    <n v="26.823999999999995"/>
    <n v="0.43613829632717294"/>
  </r>
  <r>
    <x v="542"/>
    <x v="0"/>
    <s v="FUR-FU-10000193"/>
    <x v="1"/>
    <x v="8"/>
    <n v="64.959999999999994"/>
    <s v="CA-2016-163181"/>
    <n v="0"/>
    <n v="5"/>
    <n v="0.6"/>
    <n v="-84.447999999999993"/>
    <n v="0.4595170286641902"/>
  </r>
  <r>
    <x v="542"/>
    <x v="0"/>
    <s v="OFF-BI-10000474"/>
    <x v="0"/>
    <x v="3"/>
    <n v="32.059999999999995"/>
    <s v="CA-2016-163181"/>
    <n v="0"/>
    <n v="10"/>
    <n v="0.8"/>
    <n v="-51.296000000000006"/>
    <n v="0.46881743173671325"/>
  </r>
  <r>
    <x v="542"/>
    <x v="7"/>
    <s v="OFF-FA-10004968"/>
    <x v="0"/>
    <x v="7"/>
    <n v="26.18"/>
    <s v="CA-2016-148432"/>
    <n v="1"/>
    <n v="7"/>
    <n v="0"/>
    <n v="0.5236000000000014"/>
    <n v="0.51168203684699509"/>
  </r>
  <r>
    <x v="542"/>
    <x v="2"/>
    <s v="OFF-EN-10000483"/>
    <x v="0"/>
    <x v="11"/>
    <n v="24.400000000000002"/>
    <s v="CA-2016-134922"/>
    <n v="1"/>
    <n v="2"/>
    <n v="0.2"/>
    <n v="7.9299999999999971"/>
    <n v="0.44424167803735209"/>
  </r>
  <r>
    <x v="542"/>
    <x v="0"/>
    <s v="OFF-AR-10001683"/>
    <x v="0"/>
    <x v="4"/>
    <n v="23.64"/>
    <s v="CA-2016-163181"/>
    <n v="0"/>
    <n v="3"/>
    <n v="0.2"/>
    <n v="5.3190000000000008"/>
    <n v="0.45632477063632687"/>
  </r>
  <r>
    <x v="542"/>
    <x v="16"/>
    <s v="OFF-BI-10003305"/>
    <x v="0"/>
    <x v="3"/>
    <n v="16.146000000000004"/>
    <s v="CA-2016-105571"/>
    <n v="0"/>
    <n v="9"/>
    <n v="0.7"/>
    <n v="-12.916800000000002"/>
    <n v="0.46881743173671325"/>
  </r>
  <r>
    <x v="542"/>
    <x v="7"/>
    <s v="OFF-PA-10001274"/>
    <x v="0"/>
    <x v="0"/>
    <n v="7.3"/>
    <s v="CA-2016-148432"/>
    <n v="0"/>
    <n v="2"/>
    <n v="0"/>
    <n v="3.4309999999999996"/>
    <n v="0.43613829632717294"/>
  </r>
  <r>
    <x v="543"/>
    <x v="20"/>
    <s v="TEC-MA-10000045"/>
    <x v="2"/>
    <x v="15"/>
    <n v="4643.8"/>
    <s v="CA-2016-114811"/>
    <n v="1"/>
    <n v="4"/>
    <n v="0"/>
    <n v="2229.0239999999999"/>
    <n v="0.5183572270896134"/>
  </r>
  <r>
    <x v="543"/>
    <x v="45"/>
    <s v="FUR-BO-10004834"/>
    <x v="1"/>
    <x v="10"/>
    <n v="4404.8999999999996"/>
    <s v="CA-2016-117086"/>
    <n v="1"/>
    <n v="5"/>
    <n v="0"/>
    <n v="1013.1270000000001"/>
    <n v="0.5176847302647779"/>
  </r>
  <r>
    <x v="543"/>
    <x v="20"/>
    <s v="FUR-CH-10003746"/>
    <x v="1"/>
    <x v="5"/>
    <n v="577.76400000000001"/>
    <s v="CA-2016-114811"/>
    <n v="0"/>
    <n v="2"/>
    <n v="0.1"/>
    <n v="115.5528"/>
    <n v="0.46529189879902266"/>
  </r>
  <r>
    <x v="543"/>
    <x v="20"/>
    <s v="TEC-PH-10004165"/>
    <x v="2"/>
    <x v="6"/>
    <n v="549.98"/>
    <s v="CA-2016-114811"/>
    <n v="0"/>
    <n v="2"/>
    <n v="0"/>
    <n v="142.9948"/>
    <n v="0.41105220110552465"/>
  </r>
  <r>
    <x v="543"/>
    <x v="6"/>
    <s v="OFF-AR-10000380"/>
    <x v="0"/>
    <x v="4"/>
    <n v="265.85999999999996"/>
    <s v="CA-2016-109386"/>
    <n v="1"/>
    <n v="7"/>
    <n v="0"/>
    <n v="79.757999999999967"/>
    <n v="0.45632477063632687"/>
  </r>
  <r>
    <x v="543"/>
    <x v="30"/>
    <s v="TEC-PH-10003885"/>
    <x v="2"/>
    <x v="6"/>
    <n v="263.95999999999998"/>
    <s v="US-2016-151407"/>
    <n v="1"/>
    <n v="4"/>
    <n v="0"/>
    <n v="76.548399999999987"/>
    <n v="0.41105220110552465"/>
  </r>
  <r>
    <x v="543"/>
    <x v="6"/>
    <s v="TEC-PH-10002890"/>
    <x v="2"/>
    <x v="6"/>
    <n v="226.20000000000002"/>
    <s v="CA-2016-109386"/>
    <n v="0"/>
    <n v="5"/>
    <n v="0"/>
    <n v="58.811999999999998"/>
    <n v="0.41105220110552465"/>
  </r>
  <r>
    <x v="543"/>
    <x v="6"/>
    <s v="FUR-FU-10000308"/>
    <x v="1"/>
    <x v="8"/>
    <n v="186.54"/>
    <s v="CA-2016-109386"/>
    <n v="0"/>
    <n v="3"/>
    <n v="0"/>
    <n v="41.038800000000002"/>
    <n v="0.4595170286641902"/>
  </r>
  <r>
    <x v="543"/>
    <x v="4"/>
    <s v="TEC-AC-10002049"/>
    <x v="2"/>
    <x v="9"/>
    <n v="371.96999999999997"/>
    <s v="CA-2016-117611"/>
    <n v="1"/>
    <n v="3"/>
    <n v="0"/>
    <n v="66.954599999999971"/>
    <n v="0.52062335344040378"/>
  </r>
  <r>
    <x v="543"/>
    <x v="4"/>
    <s v="TEC-AC-10001956"/>
    <x v="2"/>
    <x v="9"/>
    <n v="119.9"/>
    <s v="CA-2016-154886"/>
    <n v="1"/>
    <n v="2"/>
    <n v="0"/>
    <n v="43.164000000000001"/>
    <n v="0.52062335344040378"/>
  </r>
  <r>
    <x v="543"/>
    <x v="27"/>
    <s v="OFF-PA-10001125"/>
    <x v="0"/>
    <x v="0"/>
    <n v="92.94"/>
    <s v="CA-2016-123568"/>
    <n v="1"/>
    <n v="3"/>
    <n v="0"/>
    <n v="41.822999999999993"/>
    <n v="0.43613829632717294"/>
  </r>
  <r>
    <x v="543"/>
    <x v="27"/>
    <s v="OFF-BI-10001510"/>
    <x v="0"/>
    <x v="3"/>
    <n v="91.68"/>
    <s v="CA-2016-123568"/>
    <n v="0"/>
    <n v="5"/>
    <n v="0.2"/>
    <n v="28.65"/>
    <n v="0.46881743173671325"/>
  </r>
  <r>
    <x v="543"/>
    <x v="20"/>
    <s v="OFF-ST-10000885"/>
    <x v="0"/>
    <x v="1"/>
    <n v="67.150000000000006"/>
    <s v="CA-2016-114811"/>
    <n v="0"/>
    <n v="5"/>
    <n v="0"/>
    <n v="16.787500000000001"/>
    <n v="0.44610841445725197"/>
  </r>
  <r>
    <x v="543"/>
    <x v="27"/>
    <s v="FUR-FU-10004090"/>
    <x v="1"/>
    <x v="8"/>
    <n v="66.69"/>
    <s v="CA-2016-123568"/>
    <n v="0"/>
    <n v="3"/>
    <n v="0"/>
    <n v="22.007699999999996"/>
    <n v="0.4595170286641902"/>
  </r>
  <r>
    <x v="543"/>
    <x v="20"/>
    <s v="OFF-BI-10001922"/>
    <x v="0"/>
    <x v="3"/>
    <n v="52.272000000000006"/>
    <s v="CA-2016-164441"/>
    <n v="1"/>
    <n v="11"/>
    <n v="0.2"/>
    <n v="17.641799999999996"/>
    <n v="0.46881743173671325"/>
  </r>
  <r>
    <x v="543"/>
    <x v="6"/>
    <s v="OFF-AP-10003266"/>
    <x v="0"/>
    <x v="12"/>
    <n v="44.43"/>
    <s v="CA-2016-109386"/>
    <n v="0"/>
    <n v="3"/>
    <n v="0"/>
    <n v="18.660600000000002"/>
    <n v="0.49507917887403441"/>
  </r>
  <r>
    <x v="543"/>
    <x v="25"/>
    <s v="OFF-BI-10000315"/>
    <x v="0"/>
    <x v="3"/>
    <n v="39.878999999999998"/>
    <s v="CA-2016-108259"/>
    <n v="1"/>
    <n v="7"/>
    <n v="0.7"/>
    <n v="-29.244599999999991"/>
    <n v="0.46881743173671325"/>
  </r>
  <r>
    <x v="543"/>
    <x v="25"/>
    <s v="OFF-FA-10000624"/>
    <x v="0"/>
    <x v="7"/>
    <n v="31.504000000000005"/>
    <s v="CA-2016-108259"/>
    <n v="0"/>
    <n v="11"/>
    <n v="0.2"/>
    <n v="11.814"/>
    <n v="0.51168203684699509"/>
  </r>
  <r>
    <x v="543"/>
    <x v="6"/>
    <s v="OFF-AR-10000122"/>
    <x v="0"/>
    <x v="4"/>
    <n v="27.9"/>
    <s v="CA-2016-109386"/>
    <n v="0"/>
    <n v="5"/>
    <n v="0"/>
    <n v="6.9749999999999979"/>
    <n v="0.45632477063632687"/>
  </r>
  <r>
    <x v="543"/>
    <x v="20"/>
    <s v="OFF-PA-10001667"/>
    <x v="0"/>
    <x v="0"/>
    <n v="17.940000000000001"/>
    <s v="CA-2016-164441"/>
    <n v="0"/>
    <n v="3"/>
    <n v="0"/>
    <n v="8.0730000000000004"/>
    <n v="0.43613829632717294"/>
  </r>
  <r>
    <x v="543"/>
    <x v="20"/>
    <s v="FUR-FU-10002240"/>
    <x v="1"/>
    <x v="8"/>
    <n v="11.82"/>
    <s v="CA-2016-114811"/>
    <n v="0"/>
    <n v="3"/>
    <n v="0"/>
    <n v="4.7279999999999998"/>
    <n v="0.4595170286641902"/>
  </r>
  <r>
    <x v="543"/>
    <x v="32"/>
    <s v="OFF-AR-10001573"/>
    <x v="0"/>
    <x v="4"/>
    <n v="11.65"/>
    <s v="CA-2016-105634"/>
    <n v="1"/>
    <n v="5"/>
    <n v="0"/>
    <n v="3.3784999999999989"/>
    <n v="0.45632477063632687"/>
  </r>
  <r>
    <x v="543"/>
    <x v="0"/>
    <s v="OFF-BI-10003291"/>
    <x v="0"/>
    <x v="3"/>
    <n v="10.475999999999999"/>
    <s v="CA-2016-111990"/>
    <n v="1"/>
    <n v="6"/>
    <n v="0.8"/>
    <n v="-17.285400000000006"/>
    <n v="0.46881743173671325"/>
  </r>
  <r>
    <x v="543"/>
    <x v="27"/>
    <s v="OFF-FA-10002701"/>
    <x v="0"/>
    <x v="7"/>
    <n v="5.04"/>
    <s v="CA-2016-123568"/>
    <n v="0"/>
    <n v="3"/>
    <n v="0"/>
    <n v="0.20159999999999978"/>
    <n v="0.51168203684699509"/>
  </r>
  <r>
    <x v="543"/>
    <x v="25"/>
    <s v="OFF-LA-10002945"/>
    <x v="0"/>
    <x v="2"/>
    <n v="5.04"/>
    <s v="CA-2016-108259"/>
    <n v="0"/>
    <n v="1"/>
    <n v="0.2"/>
    <n v="1.6379999999999997"/>
    <n v="0.4647369236065339"/>
  </r>
  <r>
    <x v="543"/>
    <x v="4"/>
    <s v="OFF-FA-10002280"/>
    <x v="0"/>
    <x v="7"/>
    <n v="5"/>
    <s v="CA-2016-117611"/>
    <n v="0"/>
    <n v="1"/>
    <n v="0"/>
    <n v="2.4"/>
    <n v="0.51168203684699509"/>
  </r>
  <r>
    <x v="543"/>
    <x v="25"/>
    <s v="FUR-FU-10000023"/>
    <x v="1"/>
    <x v="8"/>
    <n v="4.7119999999999997"/>
    <s v="CA-2016-108259"/>
    <n v="0"/>
    <n v="1"/>
    <n v="0.2"/>
    <n v="1.4136000000000002"/>
    <n v="0.4595170286641902"/>
  </r>
  <r>
    <x v="544"/>
    <x v="20"/>
    <s v="TEC-MA-10000045"/>
    <x v="2"/>
    <x v="15"/>
    <n v="2321.9"/>
    <s v="CA-2016-169796"/>
    <n v="1"/>
    <n v="2"/>
    <n v="0"/>
    <n v="1114.5119999999999"/>
    <n v="0.5183572270896134"/>
  </r>
  <r>
    <x v="544"/>
    <x v="24"/>
    <s v="FUR-TA-10002855"/>
    <x v="1"/>
    <x v="13"/>
    <n v="1024.3800000000001"/>
    <s v="CA-2016-127509"/>
    <n v="1"/>
    <n v="7"/>
    <n v="0"/>
    <n v="215.11979999999994"/>
    <n v="0.55975208308209756"/>
  </r>
  <r>
    <x v="544"/>
    <x v="20"/>
    <s v="OFF-ST-10002554"/>
    <x v="0"/>
    <x v="1"/>
    <n v="244.54999999999998"/>
    <s v="CA-2016-146486"/>
    <n v="1"/>
    <n v="5"/>
    <n v="0"/>
    <n v="4.8910000000000053"/>
    <n v="0.44610841445725197"/>
  </r>
  <r>
    <x v="544"/>
    <x v="20"/>
    <s v="TEC-AC-10002637"/>
    <x v="2"/>
    <x v="9"/>
    <n v="899.95"/>
    <s v="CA-2016-146486"/>
    <n v="0"/>
    <n v="5"/>
    <n v="0"/>
    <n v="53.996999999999957"/>
    <n v="0.52062335344040378"/>
  </r>
  <r>
    <x v="544"/>
    <x v="20"/>
    <s v="TEC-AC-10002018"/>
    <x v="2"/>
    <x v="9"/>
    <n v="13.98"/>
    <s v="CA-2016-146486"/>
    <n v="0"/>
    <n v="2"/>
    <n v="0"/>
    <n v="6.011400000000001"/>
    <n v="0.52062335344040378"/>
  </r>
  <r>
    <x v="544"/>
    <x v="24"/>
    <s v="OFF-EN-10000781"/>
    <x v="0"/>
    <x v="11"/>
    <n v="26.22"/>
    <s v="CA-2016-127509"/>
    <n v="0"/>
    <n v="3"/>
    <n v="0"/>
    <n v="12.323399999999999"/>
    <n v="0.44424167803735209"/>
  </r>
  <r>
    <x v="544"/>
    <x v="20"/>
    <s v="OFF-ST-10001505"/>
    <x v="0"/>
    <x v="1"/>
    <n v="17.940000000000001"/>
    <s v="CA-2016-169796"/>
    <n v="0"/>
    <n v="3"/>
    <n v="0"/>
    <n v="3.0497999999999985"/>
    <n v="0.44610841445725197"/>
  </r>
  <r>
    <x v="544"/>
    <x v="24"/>
    <s v="OFF-PA-10002160"/>
    <x v="0"/>
    <x v="0"/>
    <n v="17.34"/>
    <s v="CA-2016-127509"/>
    <n v="0"/>
    <n v="3"/>
    <n v="0"/>
    <n v="8.4966000000000008"/>
    <n v="0.43613829632717294"/>
  </r>
  <r>
    <x v="544"/>
    <x v="24"/>
    <s v="OFF-BI-10002393"/>
    <x v="0"/>
    <x v="3"/>
    <n v="17.22"/>
    <s v="CA-2016-127509"/>
    <n v="0"/>
    <n v="3"/>
    <n v="0"/>
    <n v="7.9212000000000007"/>
    <n v="0.46881743173671325"/>
  </r>
  <r>
    <x v="544"/>
    <x v="20"/>
    <s v="OFF-EN-10001509"/>
    <x v="0"/>
    <x v="11"/>
    <n v="12.24"/>
    <s v="CA-2016-146486"/>
    <n v="0"/>
    <n v="6"/>
    <n v="0"/>
    <n v="5.7527999999999988"/>
    <n v="0.44424167803735209"/>
  </r>
  <r>
    <x v="544"/>
    <x v="2"/>
    <s v="OFF-PA-10004000"/>
    <x v="0"/>
    <x v="0"/>
    <n v="11.352000000000002"/>
    <s v="CA-2016-158554"/>
    <n v="1"/>
    <n v="3"/>
    <n v="0.2"/>
    <n v="4.1151"/>
    <n v="0.43613829632717294"/>
  </r>
  <r>
    <x v="544"/>
    <x v="18"/>
    <s v="OFF-BI-10001890"/>
    <x v="0"/>
    <x v="3"/>
    <n v="10.74"/>
    <s v="CA-2016-113222"/>
    <n v="1"/>
    <n v="3"/>
    <n v="0"/>
    <n v="5.1551999999999998"/>
    <n v="0.46881743173671325"/>
  </r>
  <r>
    <x v="544"/>
    <x v="4"/>
    <s v="OFF-FA-10000490"/>
    <x v="0"/>
    <x v="7"/>
    <n v="2.48"/>
    <s v="CA-2016-126466"/>
    <n v="1"/>
    <n v="2"/>
    <n v="0"/>
    <n v="1.1656"/>
    <n v="0.51168203684699509"/>
  </r>
  <r>
    <x v="545"/>
    <x v="28"/>
    <s v="OFF-ST-10000078"/>
    <x v="0"/>
    <x v="1"/>
    <n v="795.51"/>
    <s v="CA-2016-121783"/>
    <n v="1"/>
    <n v="3"/>
    <n v="0"/>
    <n v="143.19179999999994"/>
    <n v="0.44610841445725197"/>
  </r>
  <r>
    <x v="545"/>
    <x v="28"/>
    <s v="OFF-AP-10003849"/>
    <x v="0"/>
    <x v="12"/>
    <n v="715.64"/>
    <s v="CA-2016-121783"/>
    <n v="0"/>
    <n v="2"/>
    <n v="0"/>
    <n v="178.90999999999997"/>
    <n v="0.49507917887403441"/>
  </r>
  <r>
    <x v="545"/>
    <x v="18"/>
    <s v="OFF-ST-10003306"/>
    <x v="0"/>
    <x v="1"/>
    <n v="714.30000000000007"/>
    <s v="CA-2016-158659"/>
    <n v="1"/>
    <n v="5"/>
    <n v="0"/>
    <n v="207.14699999999993"/>
    <n v="0.44610841445725197"/>
  </r>
  <r>
    <x v="545"/>
    <x v="2"/>
    <s v="OFF-ST-10001526"/>
    <x v="0"/>
    <x v="1"/>
    <n v="577.58400000000006"/>
    <s v="CA-2016-147690"/>
    <n v="1"/>
    <n v="6"/>
    <n v="0.2"/>
    <n v="43.318799999999953"/>
    <n v="0.44610841445725197"/>
  </r>
  <r>
    <x v="545"/>
    <x v="28"/>
    <s v="TEC-CO-10001571"/>
    <x v="2"/>
    <x v="16"/>
    <n v="549.99"/>
    <s v="CA-2016-121783"/>
    <n v="0"/>
    <n v="1"/>
    <n v="0"/>
    <n v="274.995"/>
    <n v="0.55185675810753509"/>
  </r>
  <r>
    <x v="545"/>
    <x v="4"/>
    <s v="TEC-AC-10004469"/>
    <x v="2"/>
    <x v="9"/>
    <n v="79.900000000000006"/>
    <s v="CA-2016-155040"/>
    <n v="1"/>
    <n v="2"/>
    <n v="0"/>
    <n v="35.156000000000006"/>
    <n v="0.52062335344040378"/>
  </r>
  <r>
    <x v="545"/>
    <x v="28"/>
    <s v="OFF-BI-10001658"/>
    <x v="0"/>
    <x v="3"/>
    <n v="74.760000000000005"/>
    <s v="CA-2016-121783"/>
    <n v="0"/>
    <n v="3"/>
    <n v="0"/>
    <n v="34.389600000000002"/>
    <n v="0.46881743173671325"/>
  </r>
  <r>
    <x v="545"/>
    <x v="28"/>
    <s v="FUR-FU-10004351"/>
    <x v="1"/>
    <x v="8"/>
    <n v="29.22"/>
    <s v="CA-2016-121783"/>
    <n v="0"/>
    <n v="3"/>
    <n v="0"/>
    <n v="12.856800000000002"/>
    <n v="0.4595170286641902"/>
  </r>
  <r>
    <x v="546"/>
    <x v="14"/>
    <s v="OFF-ST-10003282"/>
    <x v="0"/>
    <x v="1"/>
    <n v="418.32"/>
    <s v="CA-2016-111948"/>
    <n v="1"/>
    <n v="7"/>
    <n v="0"/>
    <n v="117.12960000000004"/>
    <n v="0.44610841445725197"/>
  </r>
  <r>
    <x v="546"/>
    <x v="14"/>
    <s v="OFF-AP-10002311"/>
    <x v="0"/>
    <x v="12"/>
    <n v="123.858"/>
    <s v="CA-2016-111948"/>
    <n v="0"/>
    <n v="2"/>
    <n v="0.1"/>
    <n v="46.790800000000004"/>
    <n v="0.49507917887403441"/>
  </r>
  <r>
    <x v="547"/>
    <x v="16"/>
    <s v="FUR-CH-10003298"/>
    <x v="1"/>
    <x v="5"/>
    <n v="523.91999999999996"/>
    <s v="CA-2016-113628"/>
    <n v="1"/>
    <n v="5"/>
    <n v="0.2"/>
    <n v="-72.039000000000044"/>
    <n v="0.46529189879902266"/>
  </r>
  <r>
    <x v="547"/>
    <x v="0"/>
    <s v="OFF-EN-10003055"/>
    <x v="0"/>
    <x v="11"/>
    <n v="223.88799999999998"/>
    <s v="CA-2016-162964"/>
    <n v="1"/>
    <n v="7"/>
    <n v="0.2"/>
    <n v="69.964999999999975"/>
    <n v="0.44424167803735209"/>
  </r>
  <r>
    <x v="547"/>
    <x v="16"/>
    <s v="FUR-CH-10004477"/>
    <x v="1"/>
    <x v="5"/>
    <n v="146.13600000000002"/>
    <s v="CA-2016-113628"/>
    <n v="0"/>
    <n v="3"/>
    <n v="0.2"/>
    <n v="16.440299999999986"/>
    <n v="0.46529189879902266"/>
  </r>
  <r>
    <x v="547"/>
    <x v="16"/>
    <s v="TEC-PH-10000441"/>
    <x v="2"/>
    <x v="6"/>
    <n v="100.792"/>
    <s v="CA-2016-113628"/>
    <n v="0"/>
    <n v="1"/>
    <n v="0.2"/>
    <n v="10.079200000000007"/>
    <n v="0.41105220110552465"/>
  </r>
  <r>
    <x v="547"/>
    <x v="0"/>
    <s v="OFF-ST-10002344"/>
    <x v="0"/>
    <x v="1"/>
    <n v="64.784000000000006"/>
    <s v="CA-2016-162964"/>
    <n v="0"/>
    <n v="1"/>
    <n v="0.2"/>
    <n v="-14.576399999999996"/>
    <n v="0.44610841445725197"/>
  </r>
  <r>
    <x v="547"/>
    <x v="4"/>
    <s v="OFF-PA-10003016"/>
    <x v="0"/>
    <x v="0"/>
    <n v="15.700000000000001"/>
    <s v="CA-2016-153220"/>
    <n v="1"/>
    <n v="5"/>
    <n v="0"/>
    <n v="7.0649999999999995"/>
    <n v="0.43613829632717294"/>
  </r>
  <r>
    <x v="547"/>
    <x v="20"/>
    <s v="OFF-EN-10001539"/>
    <x v="0"/>
    <x v="11"/>
    <n v="15.56"/>
    <s v="US-2016-153283"/>
    <n v="1"/>
    <n v="2"/>
    <n v="0"/>
    <n v="7.3132000000000001"/>
    <n v="0.44424167803735209"/>
  </r>
  <r>
    <x v="547"/>
    <x v="0"/>
    <s v="OFF-PA-10003349"/>
    <x v="0"/>
    <x v="0"/>
    <n v="15.552000000000003"/>
    <s v="CA-2016-162964"/>
    <n v="0"/>
    <n v="3"/>
    <n v="0.2"/>
    <n v="5.6375999999999999"/>
    <n v="0.43613829632717294"/>
  </r>
  <r>
    <x v="547"/>
    <x v="16"/>
    <s v="OFF-AR-10001246"/>
    <x v="0"/>
    <x v="4"/>
    <n v="11.76"/>
    <s v="CA-2016-113628"/>
    <n v="0"/>
    <n v="5"/>
    <n v="0.2"/>
    <n v="1.3229999999999991"/>
    <n v="0.45632477063632687"/>
  </r>
  <r>
    <x v="547"/>
    <x v="16"/>
    <s v="OFF-BI-10003291"/>
    <x v="0"/>
    <x v="3"/>
    <n v="5.2380000000000013"/>
    <s v="CA-2016-113628"/>
    <n v="0"/>
    <n v="2"/>
    <n v="0.7"/>
    <n v="-4.0158000000000005"/>
    <n v="0.46881743173671325"/>
  </r>
  <r>
    <x v="547"/>
    <x v="16"/>
    <s v="OFF-BI-10002799"/>
    <x v="0"/>
    <x v="3"/>
    <n v="4.6619999999999999"/>
    <s v="CA-2016-113628"/>
    <n v="0"/>
    <n v="3"/>
    <n v="0.7"/>
    <n v="-3.7295999999999996"/>
    <n v="0.46881743173671325"/>
  </r>
  <r>
    <x v="548"/>
    <x v="4"/>
    <s v="FUR-BO-10004357"/>
    <x v="1"/>
    <x v="10"/>
    <n v="683.33199999999999"/>
    <s v="CA-2016-104948"/>
    <n v="1"/>
    <n v="4"/>
    <n v="0.15"/>
    <n v="-40.196000000000055"/>
    <n v="0.5176847302647779"/>
  </r>
  <r>
    <x v="548"/>
    <x v="0"/>
    <s v="FUR-BO-10001811"/>
    <x v="1"/>
    <x v="10"/>
    <n v="613.99919999999997"/>
    <s v="CA-2016-130183"/>
    <n v="1"/>
    <n v="3"/>
    <n v="0.32"/>
    <n v="-18.058800000000076"/>
    <n v="0.5176847302647779"/>
  </r>
  <r>
    <x v="548"/>
    <x v="7"/>
    <s v="TEC-PH-10003691"/>
    <x v="2"/>
    <x v="6"/>
    <n v="377.96999999999997"/>
    <s v="CA-2016-115798"/>
    <n v="1"/>
    <n v="3"/>
    <n v="0"/>
    <n v="94.492500000000007"/>
    <n v="0.41105220110552465"/>
  </r>
  <r>
    <x v="548"/>
    <x v="34"/>
    <s v="TEC-PH-10004908"/>
    <x v="2"/>
    <x v="6"/>
    <n v="339.96000000000004"/>
    <s v="CA-2016-144519"/>
    <n v="1"/>
    <n v="5"/>
    <n v="0.2"/>
    <n v="42.494999999999948"/>
    <n v="0.41105220110552465"/>
  </r>
  <r>
    <x v="548"/>
    <x v="7"/>
    <s v="FUR-BO-10004467"/>
    <x v="1"/>
    <x v="10"/>
    <n v="299.96999999999997"/>
    <s v="CA-2016-115798"/>
    <n v="0"/>
    <n v="3"/>
    <n v="0"/>
    <n v="56.994299999999981"/>
    <n v="0.5176847302647779"/>
  </r>
  <r>
    <x v="548"/>
    <x v="26"/>
    <s v="TEC-AC-10001552"/>
    <x v="2"/>
    <x v="9"/>
    <n v="238.89600000000002"/>
    <s v="US-2016-156867"/>
    <n v="1"/>
    <n v="6"/>
    <n v="0.2"/>
    <n v="-26.875800000000012"/>
    <n v="0.52062335344040378"/>
  </r>
  <r>
    <x v="548"/>
    <x v="16"/>
    <s v="TEC-AC-10004568"/>
    <x v="2"/>
    <x v="9"/>
    <n v="111.96"/>
    <s v="CA-2016-136147"/>
    <n v="1"/>
    <n v="5"/>
    <n v="0.2"/>
    <n v="-1.3995000000000104"/>
    <n v="0.52062335344040378"/>
  </r>
  <r>
    <x v="548"/>
    <x v="16"/>
    <s v="OFF-BI-10004224"/>
    <x v="0"/>
    <x v="3"/>
    <n v="121.10400000000003"/>
    <s v="CA-2016-136147"/>
    <n v="0"/>
    <n v="6"/>
    <n v="0.7"/>
    <n v="-100.91999999999999"/>
    <n v="0.46881743173671325"/>
  </r>
  <r>
    <x v="548"/>
    <x v="25"/>
    <s v="OFF-PA-10001790"/>
    <x v="0"/>
    <x v="0"/>
    <n v="115.29600000000001"/>
    <s v="CA-2016-111199"/>
    <n v="1"/>
    <n v="3"/>
    <n v="0.2"/>
    <n v="40.353599999999986"/>
    <n v="0.43613829632717294"/>
  </r>
  <r>
    <x v="548"/>
    <x v="26"/>
    <s v="FUR-FU-10004006"/>
    <x v="1"/>
    <x v="8"/>
    <n v="102.35999999999999"/>
    <s v="US-2016-156867"/>
    <n v="0"/>
    <n v="3"/>
    <n v="0.2"/>
    <n v="-3.8385000000000105"/>
    <n v="0.4595170286641902"/>
  </r>
  <r>
    <x v="548"/>
    <x v="18"/>
    <s v="OFF-PA-10001790"/>
    <x v="0"/>
    <x v="0"/>
    <n v="96.08"/>
    <s v="CA-2016-149909"/>
    <n v="1"/>
    <n v="2"/>
    <n v="0"/>
    <n v="46.118399999999994"/>
    <n v="0.43613829632717294"/>
  </r>
  <r>
    <x v="548"/>
    <x v="7"/>
    <s v="TEC-PH-10001819"/>
    <x v="2"/>
    <x v="6"/>
    <n v="89.98"/>
    <s v="CA-2016-115798"/>
    <n v="0"/>
    <n v="2"/>
    <n v="0"/>
    <n v="43.190399999999997"/>
    <n v="0.41105220110552465"/>
  </r>
  <r>
    <x v="548"/>
    <x v="15"/>
    <s v="OFF-ST-10003572"/>
    <x v="0"/>
    <x v="1"/>
    <n v="84.960000000000008"/>
    <s v="CA-2016-114503"/>
    <n v="1"/>
    <n v="6"/>
    <n v="0.2"/>
    <n v="6.3719999999999999"/>
    <n v="0.44610841445725197"/>
  </r>
  <r>
    <x v="548"/>
    <x v="34"/>
    <s v="FUR-FU-10000794"/>
    <x v="1"/>
    <x v="8"/>
    <n v="63.980000000000004"/>
    <s v="CA-2016-144519"/>
    <n v="0"/>
    <n v="7"/>
    <n v="0"/>
    <n v="21.7532"/>
    <n v="0.4595170286641902"/>
  </r>
  <r>
    <x v="548"/>
    <x v="18"/>
    <s v="OFF-PA-10000726"/>
    <x v="0"/>
    <x v="0"/>
    <n v="63.769999999999996"/>
    <s v="CA-2016-149909"/>
    <n v="0"/>
    <n v="7"/>
    <n v="0"/>
    <n v="28.696499999999993"/>
    <n v="0.43613829632717294"/>
  </r>
  <r>
    <x v="548"/>
    <x v="18"/>
    <s v="TEC-PH-10001536"/>
    <x v="2"/>
    <x v="6"/>
    <n v="50.97"/>
    <s v="CA-2016-149909"/>
    <n v="0"/>
    <n v="3"/>
    <n v="0"/>
    <n v="13.252199999999997"/>
    <n v="0.41105220110552465"/>
  </r>
  <r>
    <x v="548"/>
    <x v="7"/>
    <s v="OFF-PA-10001560"/>
    <x v="0"/>
    <x v="0"/>
    <n v="42.28"/>
    <s v="CA-2016-115798"/>
    <n v="0"/>
    <n v="7"/>
    <n v="0"/>
    <n v="19.871600000000001"/>
    <n v="0.43613829632717294"/>
  </r>
  <r>
    <x v="548"/>
    <x v="26"/>
    <s v="OFF-BI-10002794"/>
    <x v="0"/>
    <x v="3"/>
    <n v="36.882000000000005"/>
    <s v="US-2016-156867"/>
    <n v="0"/>
    <n v="3"/>
    <n v="0.7"/>
    <n v="-25.817399999999999"/>
    <n v="0.46881743173671325"/>
  </r>
  <r>
    <x v="548"/>
    <x v="4"/>
    <s v="OFF-PA-10004610"/>
    <x v="0"/>
    <x v="0"/>
    <n v="29.96"/>
    <s v="CA-2016-104948"/>
    <n v="0"/>
    <n v="7"/>
    <n v="0"/>
    <n v="13.481999999999998"/>
    <n v="0.43613829632717294"/>
  </r>
  <r>
    <x v="548"/>
    <x v="1"/>
    <s v="FUR-FU-10001025"/>
    <x v="1"/>
    <x v="8"/>
    <n v="17.496000000000002"/>
    <s v="CA-2016-153073"/>
    <n v="1"/>
    <n v="9"/>
    <n v="0.6"/>
    <n v="-7.4357999999999969"/>
    <n v="0.4595170286641902"/>
  </r>
  <r>
    <x v="548"/>
    <x v="4"/>
    <s v="OFF-BI-10001267"/>
    <x v="0"/>
    <x v="3"/>
    <n v="9.8719999999999999"/>
    <s v="CA-2016-104948"/>
    <n v="0"/>
    <n v="2"/>
    <n v="0.2"/>
    <n v="3.4551999999999996"/>
    <n v="0.46881743173671325"/>
  </r>
  <r>
    <x v="549"/>
    <x v="31"/>
    <s v="FUR-CH-10004287"/>
    <x v="1"/>
    <x v="5"/>
    <n v="883.84"/>
    <s v="CA-2016-123141"/>
    <n v="1"/>
    <n v="4"/>
    <n v="0.2"/>
    <n v="99.431999999999931"/>
    <n v="0.46529189879902266"/>
  </r>
  <r>
    <x v="549"/>
    <x v="6"/>
    <s v="OFF-AP-10003057"/>
    <x v="0"/>
    <x v="12"/>
    <n v="826.11"/>
    <s v="CA-2016-154746"/>
    <n v="1"/>
    <n v="3"/>
    <n v="0"/>
    <n v="322.18290000000002"/>
    <n v="0.49507917887403441"/>
  </r>
  <r>
    <x v="549"/>
    <x v="31"/>
    <s v="FUR-CH-10001891"/>
    <x v="1"/>
    <x v="5"/>
    <n v="230.35200000000003"/>
    <s v="CA-2016-123141"/>
    <n v="0"/>
    <n v="3"/>
    <n v="0.2"/>
    <n v="20.155800000000013"/>
    <n v="0.46529189879902266"/>
  </r>
  <r>
    <x v="549"/>
    <x v="11"/>
    <s v="TEC-AC-10002800"/>
    <x v="2"/>
    <x v="9"/>
    <n v="159.96800000000002"/>
    <s v="CA-2016-138674"/>
    <n v="1"/>
    <n v="4"/>
    <n v="0.2"/>
    <n v="29.993999999999986"/>
    <n v="0.52062335344040378"/>
  </r>
  <r>
    <x v="549"/>
    <x v="11"/>
    <s v="TEC-AC-10000358"/>
    <x v="2"/>
    <x v="9"/>
    <n v="91.176000000000016"/>
    <s v="CA-2016-138674"/>
    <n v="0"/>
    <n v="3"/>
    <n v="0.2"/>
    <n v="4.5587999999999944"/>
    <n v="0.52062335344040378"/>
  </r>
  <r>
    <x v="549"/>
    <x v="20"/>
    <s v="TEC-AC-10001267"/>
    <x v="2"/>
    <x v="9"/>
    <n v="59.9"/>
    <s v="CA-2016-137897"/>
    <n v="1"/>
    <n v="2"/>
    <n v="0"/>
    <n v="23.96"/>
    <n v="0.52062335344040378"/>
  </r>
  <r>
    <x v="549"/>
    <x v="2"/>
    <s v="TEC-AC-10001090"/>
    <x v="2"/>
    <x v="9"/>
    <n v="47.984000000000002"/>
    <s v="CA-2016-151043"/>
    <n v="1"/>
    <n v="2"/>
    <n v="0.2"/>
    <n v="-1.199600000000002"/>
    <n v="0.52062335344040378"/>
  </r>
  <r>
    <x v="549"/>
    <x v="20"/>
    <s v="TEC-AC-10002217"/>
    <x v="2"/>
    <x v="9"/>
    <n v="37.6"/>
    <s v="CA-2016-137897"/>
    <n v="0"/>
    <n v="2"/>
    <n v="0"/>
    <n v="2.2560000000000002"/>
    <n v="0.52062335344040378"/>
  </r>
  <r>
    <x v="549"/>
    <x v="7"/>
    <s v="FUR-FU-10004017"/>
    <x v="1"/>
    <x v="8"/>
    <n v="76.14"/>
    <s v="US-2016-111927"/>
    <n v="1"/>
    <n v="3"/>
    <n v="0"/>
    <n v="26.648999999999997"/>
    <n v="0.4595170286641902"/>
  </r>
  <r>
    <x v="549"/>
    <x v="20"/>
    <s v="OFF-PA-10004041"/>
    <x v="0"/>
    <x v="0"/>
    <n v="37"/>
    <s v="CA-2016-137897"/>
    <n v="0"/>
    <n v="5"/>
    <n v="0"/>
    <n v="16.649999999999999"/>
    <n v="0.43613829632717294"/>
  </r>
  <r>
    <x v="549"/>
    <x v="6"/>
    <s v="OFF-EN-10001532"/>
    <x v="0"/>
    <x v="11"/>
    <n v="33.96"/>
    <s v="CA-2016-154746"/>
    <n v="0"/>
    <n v="2"/>
    <n v="0"/>
    <n v="16.98"/>
    <n v="0.44424167803735209"/>
  </r>
  <r>
    <x v="549"/>
    <x v="7"/>
    <s v="OFF-BI-10002571"/>
    <x v="0"/>
    <x v="3"/>
    <n v="19.96"/>
    <s v="US-2016-111927"/>
    <n v="0"/>
    <n v="2"/>
    <n v="0"/>
    <n v="9.3811999999999998"/>
    <n v="0.46881743173671325"/>
  </r>
  <r>
    <x v="549"/>
    <x v="11"/>
    <s v="OFF-FA-10000304"/>
    <x v="0"/>
    <x v="7"/>
    <n v="8.7200000000000006"/>
    <s v="CA-2016-138674"/>
    <n v="0"/>
    <n v="5"/>
    <n v="0.2"/>
    <n v="2.289000000000001"/>
    <n v="0.51168203684699509"/>
  </r>
  <r>
    <x v="550"/>
    <x v="1"/>
    <s v="OFF-ST-10000604"/>
    <x v="0"/>
    <x v="1"/>
    <n v="250.27199999999999"/>
    <s v="CA-2016-113173"/>
    <n v="1"/>
    <n v="9"/>
    <n v="0.2"/>
    <n v="15.641999999999982"/>
    <n v="0.44610841445725197"/>
  </r>
  <r>
    <x v="550"/>
    <x v="10"/>
    <s v="OFF-BI-10002133"/>
    <x v="0"/>
    <x v="3"/>
    <n v="166.92000000000002"/>
    <s v="CA-2016-129525"/>
    <n v="1"/>
    <n v="13"/>
    <n v="0.7"/>
    <n v="-116.84399999999999"/>
    <n v="0.46881743173671325"/>
  </r>
  <r>
    <x v="550"/>
    <x v="20"/>
    <s v="OFF-AR-10001955"/>
    <x v="0"/>
    <x v="4"/>
    <n v="119.03999999999999"/>
    <s v="CA-2016-138954"/>
    <n v="1"/>
    <n v="6"/>
    <n v="0"/>
    <n v="35.711999999999989"/>
    <n v="0.45632477063632687"/>
  </r>
  <r>
    <x v="550"/>
    <x v="20"/>
    <s v="OFF-ST-10003058"/>
    <x v="0"/>
    <x v="1"/>
    <n v="70.949999999999989"/>
    <s v="CA-2016-138954"/>
    <n v="0"/>
    <n v="3"/>
    <n v="0"/>
    <n v="20.575499999999998"/>
    <n v="0.44610841445725197"/>
  </r>
  <r>
    <x v="550"/>
    <x v="6"/>
    <s v="FUR-FU-10002759"/>
    <x v="1"/>
    <x v="8"/>
    <n v="39.96"/>
    <s v="CA-2016-145324"/>
    <n v="1"/>
    <n v="2"/>
    <n v="0"/>
    <n v="14.3856"/>
    <n v="0.4595170286641902"/>
  </r>
  <r>
    <x v="550"/>
    <x v="20"/>
    <s v="OFF-BI-10003963"/>
    <x v="0"/>
    <x v="3"/>
    <n v="34.944000000000003"/>
    <s v="CA-2016-138954"/>
    <n v="0"/>
    <n v="6"/>
    <n v="0.2"/>
    <n v="11.793599999999998"/>
    <n v="0.46881743173671325"/>
  </r>
  <r>
    <x v="550"/>
    <x v="1"/>
    <s v="OFF-BI-10004738"/>
    <x v="0"/>
    <x v="3"/>
    <n v="11.363999999999997"/>
    <s v="CA-2016-113173"/>
    <n v="0"/>
    <n v="3"/>
    <n v="0.8"/>
    <n v="-17.045999999999999"/>
    <n v="0.46881743173671325"/>
  </r>
  <r>
    <x v="550"/>
    <x v="1"/>
    <s v="OFF-SU-10001935"/>
    <x v="0"/>
    <x v="14"/>
    <n v="8.7200000000000006"/>
    <s v="CA-2016-113173"/>
    <n v="0"/>
    <n v="5"/>
    <n v="0.2"/>
    <n v="-1.7440000000000015"/>
    <n v="0.53938093436526824"/>
  </r>
  <r>
    <x v="551"/>
    <x v="35"/>
    <s v="FUR-TA-10000577"/>
    <x v="1"/>
    <x v="13"/>
    <n v="696.42"/>
    <s v="CA-2016-150875"/>
    <n v="1"/>
    <n v="2"/>
    <n v="0"/>
    <n v="160.17660000000001"/>
    <n v="0.55975208308209756"/>
  </r>
  <r>
    <x v="551"/>
    <x v="21"/>
    <s v="FUR-TA-10000688"/>
    <x v="1"/>
    <x v="13"/>
    <n v="653.54999999999995"/>
    <s v="CA-2016-135685"/>
    <n v="1"/>
    <n v="3"/>
    <n v="0"/>
    <n v="111.10349999999994"/>
    <n v="0.55975208308209756"/>
  </r>
  <r>
    <x v="551"/>
    <x v="20"/>
    <s v="OFF-AP-10002457"/>
    <x v="0"/>
    <x v="12"/>
    <n v="523.25"/>
    <s v="CA-2016-164539"/>
    <n v="1"/>
    <n v="5"/>
    <n v="0"/>
    <n v="141.27749999999997"/>
    <n v="0.49507917887403441"/>
  </r>
  <r>
    <x v="551"/>
    <x v="35"/>
    <s v="TEC-PH-10001254"/>
    <x v="2"/>
    <x v="6"/>
    <n v="304.77600000000001"/>
    <s v="CA-2016-150875"/>
    <n v="0"/>
    <n v="3"/>
    <n v="0.2"/>
    <n v="22.858199999999982"/>
    <n v="0.41105220110552465"/>
  </r>
  <r>
    <x v="551"/>
    <x v="1"/>
    <s v="TEC-PH-10001051"/>
    <x v="2"/>
    <x v="6"/>
    <n v="239.976"/>
    <s v="CA-2016-145394"/>
    <n v="1"/>
    <n v="3"/>
    <n v="0.2"/>
    <n v="26.997299999999967"/>
    <n v="0.41105220110552465"/>
  </r>
  <r>
    <x v="551"/>
    <x v="21"/>
    <s v="FUR-TA-10001520"/>
    <x v="1"/>
    <x v="13"/>
    <n v="214.11"/>
    <s v="CA-2016-135685"/>
    <n v="0"/>
    <n v="3"/>
    <n v="0"/>
    <n v="36.398699999999977"/>
    <n v="0.55975208308209756"/>
  </r>
  <r>
    <x v="551"/>
    <x v="21"/>
    <s v="FUR-FU-10001185"/>
    <x v="1"/>
    <x v="8"/>
    <n v="185.57999999999998"/>
    <s v="CA-2016-135685"/>
    <n v="0"/>
    <n v="6"/>
    <n v="0"/>
    <n v="76.087800000000001"/>
    <n v="0.4595170286641902"/>
  </r>
  <r>
    <x v="551"/>
    <x v="21"/>
    <s v="OFF-PA-10000157"/>
    <x v="0"/>
    <x v="0"/>
    <n v="179.82"/>
    <s v="CA-2016-135685"/>
    <n v="0"/>
    <n v="9"/>
    <n v="0"/>
    <n v="84.5154"/>
    <n v="0.43613829632717294"/>
  </r>
  <r>
    <x v="551"/>
    <x v="21"/>
    <s v="TEC-AC-10004145"/>
    <x v="2"/>
    <x v="9"/>
    <n v="999.96"/>
    <s v="CA-2016-135685"/>
    <n v="0"/>
    <n v="4"/>
    <n v="0"/>
    <n v="229.99080000000004"/>
    <n v="0.52062335344040378"/>
  </r>
  <r>
    <x v="551"/>
    <x v="1"/>
    <s v="FUR-FU-10001215"/>
    <x v="1"/>
    <x v="8"/>
    <n v="34.504000000000005"/>
    <s v="CA-2016-145394"/>
    <n v="0"/>
    <n v="2"/>
    <n v="0.6"/>
    <n v="-15.526799999999994"/>
    <n v="0.4595170286641902"/>
  </r>
  <r>
    <x v="551"/>
    <x v="1"/>
    <s v="OFF-ST-10000344"/>
    <x v="0"/>
    <x v="1"/>
    <n v="21.488"/>
    <s v="CA-2016-145394"/>
    <n v="0"/>
    <n v="2"/>
    <n v="0.2"/>
    <n v="1.6115999999999993"/>
    <n v="0.44610841445725197"/>
  </r>
  <r>
    <x v="551"/>
    <x v="4"/>
    <s v="OFF-LA-10003148"/>
    <x v="0"/>
    <x v="2"/>
    <n v="18.899999999999999"/>
    <s v="CA-2016-120446"/>
    <n v="1"/>
    <n v="3"/>
    <n v="0"/>
    <n v="8.6939999999999991"/>
    <n v="0.4647369236065339"/>
  </r>
  <r>
    <x v="552"/>
    <x v="39"/>
    <s v="FUR-CH-10002073"/>
    <x v="1"/>
    <x v="5"/>
    <n v="1323.8999999999999"/>
    <s v="CA-2016-110863"/>
    <n v="1"/>
    <n v="5"/>
    <n v="0"/>
    <n v="383.93099999999993"/>
    <n v="0.46529189879902266"/>
  </r>
  <r>
    <x v="552"/>
    <x v="4"/>
    <s v="OFF-ST-10000129"/>
    <x v="0"/>
    <x v="1"/>
    <n v="777.21"/>
    <s v="CA-2016-126725"/>
    <n v="1"/>
    <n v="7"/>
    <n v="0"/>
    <n v="54.404699999999963"/>
    <n v="0.44610841445725197"/>
  </r>
  <r>
    <x v="552"/>
    <x v="39"/>
    <s v="OFF-ST-10002756"/>
    <x v="0"/>
    <x v="1"/>
    <n v="541.24"/>
    <s v="CA-2016-110863"/>
    <n v="0"/>
    <n v="4"/>
    <n v="0"/>
    <n v="5.4124000000000478"/>
    <n v="0.44610841445725197"/>
  </r>
  <r>
    <x v="552"/>
    <x v="4"/>
    <s v="TEC-PH-10003174"/>
    <x v="2"/>
    <x v="6"/>
    <n v="415.96800000000007"/>
    <s v="CA-2016-126725"/>
    <n v="0"/>
    <n v="4"/>
    <n v="0.2"/>
    <n v="51.995999999999981"/>
    <n v="0.41105220110552465"/>
  </r>
  <r>
    <x v="552"/>
    <x v="4"/>
    <s v="OFF-ST-10001418"/>
    <x v="0"/>
    <x v="1"/>
    <n v="304.89999999999998"/>
    <s v="CA-2016-126725"/>
    <n v="0"/>
    <n v="5"/>
    <n v="0"/>
    <n v="6.097999999999999"/>
    <n v="0.44610841445725197"/>
  </r>
  <r>
    <x v="552"/>
    <x v="4"/>
    <s v="FUR-CH-10001708"/>
    <x v="1"/>
    <x v="5"/>
    <n v="225.56799999999998"/>
    <s v="CA-2016-126725"/>
    <n v="0"/>
    <n v="2"/>
    <n v="0.2"/>
    <n v="2.8195999999999799"/>
    <n v="0.46529189879902266"/>
  </r>
  <r>
    <x v="552"/>
    <x v="39"/>
    <s v="OFF-PA-10000474"/>
    <x v="0"/>
    <x v="0"/>
    <n v="106.32"/>
    <s v="CA-2016-110863"/>
    <n v="0"/>
    <n v="3"/>
    <n v="0"/>
    <n v="49.970399999999991"/>
    <n v="0.43613829632717294"/>
  </r>
  <r>
    <x v="552"/>
    <x v="4"/>
    <s v="FUR-FU-10002813"/>
    <x v="1"/>
    <x v="8"/>
    <n v="80.959999999999994"/>
    <s v="CA-2016-126725"/>
    <n v="0"/>
    <n v="4"/>
    <n v="0"/>
    <n v="29.145599999999995"/>
    <n v="0.4595170286641902"/>
  </r>
  <r>
    <x v="552"/>
    <x v="1"/>
    <s v="OFF-SU-10002537"/>
    <x v="0"/>
    <x v="14"/>
    <n v="40.92"/>
    <s v="CA-2016-163090"/>
    <n v="1"/>
    <n v="5"/>
    <n v="0.2"/>
    <n v="3.0690000000000026"/>
    <n v="0.53938093436526824"/>
  </r>
  <r>
    <x v="552"/>
    <x v="4"/>
    <s v="FUR-FU-10001591"/>
    <x v="1"/>
    <x v="8"/>
    <n v="36.599999999999994"/>
    <s v="CA-2016-126725"/>
    <n v="0"/>
    <n v="3"/>
    <n v="0"/>
    <n v="15.372000000000002"/>
    <n v="0.4595170286641902"/>
  </r>
  <r>
    <x v="552"/>
    <x v="4"/>
    <s v="OFF-PA-10001639"/>
    <x v="0"/>
    <x v="0"/>
    <n v="32.400000000000006"/>
    <s v="CA-2016-126725"/>
    <n v="0"/>
    <n v="5"/>
    <n v="0"/>
    <n v="15.552000000000001"/>
    <n v="0.43613829632717294"/>
  </r>
  <r>
    <x v="553"/>
    <x v="20"/>
    <s v="TEC-PH-10002200"/>
    <x v="2"/>
    <x v="6"/>
    <n v="861.76"/>
    <s v="CA-2016-145814"/>
    <n v="1"/>
    <n v="4"/>
    <n v="0"/>
    <n v="249.91039999999998"/>
    <n v="0.41105220110552465"/>
  </r>
  <r>
    <x v="553"/>
    <x v="22"/>
    <s v="FUR-FU-10000305"/>
    <x v="1"/>
    <x v="8"/>
    <n v="141.96"/>
    <s v="CA-2016-151680"/>
    <n v="1"/>
    <n v="2"/>
    <n v="0"/>
    <n v="22.7136"/>
    <n v="0.4595170286641902"/>
  </r>
  <r>
    <x v="553"/>
    <x v="17"/>
    <s v="OFF-AP-10004868"/>
    <x v="0"/>
    <x v="12"/>
    <n v="31.08"/>
    <s v="CA-2016-166800"/>
    <n v="1"/>
    <n v="4"/>
    <n v="0"/>
    <n v="8.3916000000000004"/>
    <n v="0.49507917887403441"/>
  </r>
  <r>
    <x v="553"/>
    <x v="20"/>
    <s v="OFF-BI-10003196"/>
    <x v="0"/>
    <x v="3"/>
    <n v="5.9840000000000009"/>
    <s v="CA-2016-145814"/>
    <n v="0"/>
    <n v="2"/>
    <n v="0.2"/>
    <n v="2.2439999999999998"/>
    <n v="0.46881743173671325"/>
  </r>
  <r>
    <x v="554"/>
    <x v="4"/>
    <s v="FUR-CH-10000595"/>
    <x v="1"/>
    <x v="5"/>
    <n v="572.16000000000008"/>
    <s v="CA-2016-124058"/>
    <n v="1"/>
    <n v="3"/>
    <n v="0.2"/>
    <n v="35.759999999999962"/>
    <n v="0.46529189879902266"/>
  </r>
  <r>
    <x v="554"/>
    <x v="0"/>
    <s v="TEC-MA-10002790"/>
    <x v="2"/>
    <x v="15"/>
    <n v="479.988"/>
    <s v="CA-2016-161767"/>
    <n v="1"/>
    <n v="2"/>
    <n v="0.4"/>
    <n v="55.998599999999954"/>
    <n v="0.5183572270896134"/>
  </r>
  <r>
    <x v="554"/>
    <x v="2"/>
    <s v="FUR-CH-10002880"/>
    <x v="1"/>
    <x v="5"/>
    <n v="344.37199999999996"/>
    <s v="CA-2016-110891"/>
    <n v="1"/>
    <n v="4"/>
    <n v="0.3"/>
    <n v="-93.472400000000022"/>
    <n v="0.46529189879902266"/>
  </r>
  <r>
    <x v="554"/>
    <x v="16"/>
    <s v="FUR-BO-10001337"/>
    <x v="1"/>
    <x v="10"/>
    <n v="290.35200000000003"/>
    <s v="CA-2016-163965"/>
    <n v="1"/>
    <n v="3"/>
    <n v="0.2"/>
    <n v="-36.294000000000011"/>
    <n v="0.5176847302647779"/>
  </r>
  <r>
    <x v="554"/>
    <x v="20"/>
    <s v="FUR-BO-10001519"/>
    <x v="1"/>
    <x v="10"/>
    <n v="186.048"/>
    <s v="CA-2016-100454"/>
    <n v="1"/>
    <n v="4"/>
    <n v="0.2"/>
    <n v="9.3024000000000058"/>
    <n v="0.5176847302647779"/>
  </r>
  <r>
    <x v="554"/>
    <x v="22"/>
    <s v="TEC-AC-10002018"/>
    <x v="2"/>
    <x v="9"/>
    <n v="13.98"/>
    <s v="CA-2016-112305"/>
    <n v="1"/>
    <n v="2"/>
    <n v="0"/>
    <n v="6.011400000000001"/>
    <n v="0.52062335344040378"/>
  </r>
  <r>
    <x v="554"/>
    <x v="26"/>
    <s v="FUR-BO-10002268"/>
    <x v="1"/>
    <x v="10"/>
    <n v="145.76400000000001"/>
    <s v="US-2016-165743"/>
    <n v="1"/>
    <n v="6"/>
    <n v="0.7"/>
    <n v="-247.79879999999997"/>
    <n v="0.5176847302647779"/>
  </r>
  <r>
    <x v="554"/>
    <x v="10"/>
    <s v="OFF-ST-10003994"/>
    <x v="0"/>
    <x v="1"/>
    <n v="141.55199999999999"/>
    <s v="CA-2016-116484"/>
    <n v="1"/>
    <n v="3"/>
    <n v="0.2"/>
    <n v="-26.541000000000004"/>
    <n v="0.44610841445725197"/>
  </r>
  <r>
    <x v="554"/>
    <x v="22"/>
    <s v="OFF-AR-10002067"/>
    <x v="0"/>
    <x v="4"/>
    <n v="119.03999999999999"/>
    <s v="CA-2016-112305"/>
    <n v="0"/>
    <n v="6"/>
    <n v="0"/>
    <n v="30.950400000000002"/>
    <n v="0.45632477063632687"/>
  </r>
  <r>
    <x v="554"/>
    <x v="4"/>
    <s v="OFF-BI-10002854"/>
    <x v="0"/>
    <x v="3"/>
    <n v="89.696000000000012"/>
    <s v="CA-2016-136420"/>
    <n v="1"/>
    <n v="4"/>
    <n v="0.2"/>
    <n v="33.635999999999996"/>
    <n v="0.46881743173671325"/>
  </r>
  <r>
    <x v="554"/>
    <x v="4"/>
    <s v="TEC-PH-10004774"/>
    <x v="2"/>
    <x v="6"/>
    <n v="72.744000000000014"/>
    <s v="CA-2016-124058"/>
    <n v="0"/>
    <n v="7"/>
    <n v="0.2"/>
    <n v="-15.458100000000007"/>
    <n v="0.41105220110552465"/>
  </r>
  <r>
    <x v="554"/>
    <x v="10"/>
    <s v="FUR-FU-10002874"/>
    <x v="1"/>
    <x v="8"/>
    <n v="63.824000000000005"/>
    <s v="CA-2016-116484"/>
    <n v="0"/>
    <n v="2"/>
    <n v="0.2"/>
    <n v="9.5735999999999937"/>
    <n v="0.4595170286641902"/>
  </r>
  <r>
    <x v="554"/>
    <x v="16"/>
    <s v="OFF-BI-10004593"/>
    <x v="0"/>
    <x v="3"/>
    <n v="62.88000000000001"/>
    <s v="CA-2016-163965"/>
    <n v="0"/>
    <n v="4"/>
    <n v="0.7"/>
    <n v="-50.304000000000002"/>
    <n v="0.46881743173671325"/>
  </r>
  <r>
    <x v="554"/>
    <x v="20"/>
    <s v="OFF-AR-10004648"/>
    <x v="0"/>
    <x v="4"/>
    <n v="60.449999999999996"/>
    <s v="CA-2016-100454"/>
    <n v="0"/>
    <n v="3"/>
    <n v="0"/>
    <n v="16.3215"/>
    <n v="0.45632477063632687"/>
  </r>
  <r>
    <x v="554"/>
    <x v="4"/>
    <s v="OFF-LA-10002762"/>
    <x v="0"/>
    <x v="2"/>
    <n v="50.12"/>
    <s v="CA-2016-136420"/>
    <n v="0"/>
    <n v="4"/>
    <n v="0"/>
    <n v="23.556399999999996"/>
    <n v="0.4647369236065339"/>
  </r>
  <r>
    <x v="554"/>
    <x v="4"/>
    <s v="FUR-FU-10001546"/>
    <x v="1"/>
    <x v="8"/>
    <n v="32.04"/>
    <s v="US-2016-158589"/>
    <n v="1"/>
    <n v="3"/>
    <n v="0"/>
    <n v="8.01"/>
    <n v="0.4595170286641902"/>
  </r>
  <r>
    <x v="554"/>
    <x v="4"/>
    <s v="OFF-BI-10004528"/>
    <x v="0"/>
    <x v="3"/>
    <n v="24.192"/>
    <s v="CA-2016-146465"/>
    <n v="1"/>
    <n v="9"/>
    <n v="0.2"/>
    <n v="7.5599999999999987"/>
    <n v="0.46881743173671325"/>
  </r>
  <r>
    <x v="554"/>
    <x v="22"/>
    <s v="FUR-FU-10002364"/>
    <x v="1"/>
    <x v="8"/>
    <n v="22.14"/>
    <s v="CA-2016-112305"/>
    <n v="0"/>
    <n v="3"/>
    <n v="0"/>
    <n v="6.4205999999999976"/>
    <n v="0.4595170286641902"/>
  </r>
  <r>
    <x v="554"/>
    <x v="20"/>
    <s v="OFF-PA-10003883"/>
    <x v="0"/>
    <x v="0"/>
    <n v="19.649999999999999"/>
    <s v="CA-2016-156524"/>
    <n v="1"/>
    <n v="3"/>
    <n v="0"/>
    <n v="9.0389999999999997"/>
    <n v="0.43613829632717294"/>
  </r>
  <r>
    <x v="554"/>
    <x v="4"/>
    <s v="OFF-AR-10003732"/>
    <x v="0"/>
    <x v="4"/>
    <n v="19.459999999999997"/>
    <s v="CA-2016-144652"/>
    <n v="1"/>
    <n v="7"/>
    <n v="0"/>
    <n v="5.0595999999999997"/>
    <n v="0.45632477063632687"/>
  </r>
  <r>
    <x v="554"/>
    <x v="16"/>
    <s v="OFF-ST-10000918"/>
    <x v="0"/>
    <x v="1"/>
    <n v="17.440000000000001"/>
    <s v="CA-2016-163965"/>
    <n v="0"/>
    <n v="2"/>
    <n v="0.2"/>
    <n v="1.3079999999999989"/>
    <n v="0.44610841445725197"/>
  </r>
  <r>
    <x v="554"/>
    <x v="20"/>
    <s v="OFF-AR-10002578"/>
    <x v="0"/>
    <x v="4"/>
    <n v="11.52"/>
    <s v="CA-2016-100454"/>
    <n v="0"/>
    <n v="4"/>
    <n v="0"/>
    <n v="3.3407999999999998"/>
    <n v="0.45632477063632687"/>
  </r>
  <r>
    <x v="554"/>
    <x v="26"/>
    <s v="OFF-BI-10001758"/>
    <x v="0"/>
    <x v="3"/>
    <n v="9.6120000000000001"/>
    <s v="US-2016-165743"/>
    <n v="0"/>
    <n v="6"/>
    <n v="0.7"/>
    <n v="-7.3691999999999993"/>
    <n v="0.46881743173671325"/>
  </r>
  <r>
    <x v="554"/>
    <x v="16"/>
    <s v="OFF-BI-10004728"/>
    <x v="0"/>
    <x v="3"/>
    <n v="7.2300000000000022"/>
    <s v="CA-2016-163965"/>
    <n v="0"/>
    <n v="5"/>
    <n v="0.7"/>
    <n v="-5.7840000000000007"/>
    <n v="0.46881743173671325"/>
  </r>
  <r>
    <x v="554"/>
    <x v="26"/>
    <s v="OFF-BI-10001982"/>
    <x v="0"/>
    <x v="3"/>
    <n v="4.8960000000000008"/>
    <s v="US-2016-165743"/>
    <n v="0"/>
    <n v="3"/>
    <n v="0.7"/>
    <n v="-3.4271999999999991"/>
    <n v="0.46881743173671325"/>
  </r>
  <r>
    <x v="555"/>
    <x v="2"/>
    <s v="FUR-TA-10002958"/>
    <x v="1"/>
    <x v="13"/>
    <n v="1252.704"/>
    <s v="CA-2016-119879"/>
    <n v="1"/>
    <n v="8"/>
    <n v="0.4"/>
    <n v="-480.20320000000027"/>
    <n v="0.55975208308209756"/>
  </r>
  <r>
    <x v="555"/>
    <x v="0"/>
    <s v="TEC-CO-10001571"/>
    <x v="2"/>
    <x v="16"/>
    <n v="439.99200000000002"/>
    <s v="CA-2016-105690"/>
    <n v="1"/>
    <n v="1"/>
    <n v="0.2"/>
    <n v="164.99700000000001"/>
    <n v="0.55185675810753509"/>
  </r>
  <r>
    <x v="555"/>
    <x v="10"/>
    <s v="FUR-CH-10004698"/>
    <x v="1"/>
    <x v="5"/>
    <n v="396.80200000000002"/>
    <s v="US-2016-101511"/>
    <n v="1"/>
    <n v="7"/>
    <n v="0.3"/>
    <n v="-11.337199999999939"/>
    <n v="0.46529189879902266"/>
  </r>
  <r>
    <x v="555"/>
    <x v="12"/>
    <s v="OFF-AP-10002867"/>
    <x v="0"/>
    <x v="12"/>
    <n v="325.63200000000006"/>
    <s v="US-2016-159499"/>
    <n v="1"/>
    <n v="6"/>
    <n v="0.2"/>
    <n v="28.492799999999988"/>
    <n v="0.49507917887403441"/>
  </r>
  <r>
    <x v="555"/>
    <x v="0"/>
    <s v="FUR-BO-10003965"/>
    <x v="1"/>
    <x v="10"/>
    <n v="246.13279999999997"/>
    <s v="CA-2016-105690"/>
    <n v="0"/>
    <n v="2"/>
    <n v="0.32"/>
    <n v="-76.011599999999973"/>
    <n v="0.5176847302647779"/>
  </r>
  <r>
    <x v="555"/>
    <x v="18"/>
    <s v="TEC-AC-10000990"/>
    <x v="2"/>
    <x v="9"/>
    <n v="393.54"/>
    <s v="CA-2016-109337"/>
    <n v="1"/>
    <n v="3"/>
    <n v="0"/>
    <n v="165.28680000000003"/>
    <n v="0.52062335344040378"/>
  </r>
  <r>
    <x v="555"/>
    <x v="12"/>
    <s v="TEC-AC-10002718"/>
    <x v="2"/>
    <x v="9"/>
    <n v="23.344000000000001"/>
    <s v="US-2016-159499"/>
    <n v="0"/>
    <n v="2"/>
    <n v="0.2"/>
    <n v="-1.4590000000000014"/>
    <n v="0.52062335344040378"/>
  </r>
  <r>
    <x v="555"/>
    <x v="17"/>
    <s v="FUR-BO-10002598"/>
    <x v="1"/>
    <x v="10"/>
    <n v="141.96"/>
    <s v="CA-2016-115511"/>
    <n v="1"/>
    <n v="2"/>
    <n v="0"/>
    <n v="41.168399999999991"/>
    <n v="0.5176847302647779"/>
  </r>
  <r>
    <x v="555"/>
    <x v="2"/>
    <s v="TEC-PH-10002923"/>
    <x v="2"/>
    <x v="6"/>
    <n v="110.97"/>
    <s v="CA-2016-119879"/>
    <n v="0"/>
    <n v="5"/>
    <n v="0.4"/>
    <n v="-24.043499999999995"/>
    <n v="0.41105220110552465"/>
  </r>
  <r>
    <x v="555"/>
    <x v="18"/>
    <s v="TEC-MA-10002930"/>
    <x v="2"/>
    <x v="15"/>
    <n v="83.9"/>
    <s v="CA-2016-109337"/>
    <n v="0"/>
    <n v="2"/>
    <n v="0"/>
    <n v="22.653000000000006"/>
    <n v="0.5183572270896134"/>
  </r>
  <r>
    <x v="555"/>
    <x v="17"/>
    <s v="OFF-BI-10002225"/>
    <x v="0"/>
    <x v="3"/>
    <n v="66.048000000000002"/>
    <s v="CA-2016-115511"/>
    <n v="0"/>
    <n v="4"/>
    <n v="0.2"/>
    <n v="23.116799999999998"/>
    <n v="0.46881743173671325"/>
  </r>
  <r>
    <x v="555"/>
    <x v="0"/>
    <s v="OFF-AP-10004136"/>
    <x v="0"/>
    <x v="12"/>
    <n v="24.587999999999994"/>
    <s v="CA-2016-107083"/>
    <n v="1"/>
    <n v="3"/>
    <n v="0.8"/>
    <n v="-67.617000000000019"/>
    <n v="0.49507917887403441"/>
  </r>
  <r>
    <x v="555"/>
    <x v="18"/>
    <s v="OFF-AP-10004052"/>
    <x v="0"/>
    <x v="12"/>
    <n v="19.75"/>
    <s v="CA-2016-109337"/>
    <n v="0"/>
    <n v="5"/>
    <n v="0"/>
    <n v="5.1350000000000007"/>
    <n v="0.49507917887403441"/>
  </r>
  <r>
    <x v="555"/>
    <x v="25"/>
    <s v="FUR-FU-10000087"/>
    <x v="1"/>
    <x v="8"/>
    <n v="18.175999999999998"/>
    <s v="CA-2016-102778"/>
    <n v="1"/>
    <n v="1"/>
    <n v="0.2"/>
    <n v="4.7712000000000012"/>
    <n v="0.4595170286641902"/>
  </r>
  <r>
    <x v="555"/>
    <x v="12"/>
    <s v="OFF-LA-10003121"/>
    <x v="0"/>
    <x v="2"/>
    <n v="16.520000000000003"/>
    <s v="US-2016-159499"/>
    <n v="0"/>
    <n v="5"/>
    <n v="0.2"/>
    <n v="5.368999999999998"/>
    <n v="0.4647369236065339"/>
  </r>
  <r>
    <x v="555"/>
    <x v="10"/>
    <s v="OFF-SU-10002189"/>
    <x v="0"/>
    <x v="14"/>
    <n v="15.88"/>
    <s v="US-2016-101511"/>
    <n v="0"/>
    <n v="5"/>
    <n v="0.2"/>
    <n v="-3.771500000000001"/>
    <n v="0.53938093436526824"/>
  </r>
  <r>
    <x v="555"/>
    <x v="0"/>
    <s v="OFF-LA-10000240"/>
    <x v="0"/>
    <x v="2"/>
    <n v="11.696"/>
    <s v="CA-2016-105690"/>
    <n v="0"/>
    <n v="2"/>
    <n v="0.2"/>
    <n v="3.9473999999999996"/>
    <n v="0.4647369236065339"/>
  </r>
  <r>
    <x v="555"/>
    <x v="18"/>
    <s v="OFF-AR-10003759"/>
    <x v="0"/>
    <x v="4"/>
    <n v="10.92"/>
    <s v="CA-2016-109337"/>
    <n v="0"/>
    <n v="6"/>
    <n v="0"/>
    <n v="4.9139999999999997"/>
    <n v="0.45632477063632687"/>
  </r>
  <r>
    <x v="555"/>
    <x v="0"/>
    <s v="OFF-BI-10002194"/>
    <x v="0"/>
    <x v="3"/>
    <n v="7.9799999999999986"/>
    <s v="CA-2016-107083"/>
    <n v="0"/>
    <n v="5"/>
    <n v="0.8"/>
    <n v="-13.167000000000002"/>
    <n v="0.46881743173671325"/>
  </r>
  <r>
    <x v="555"/>
    <x v="0"/>
    <s v="OFF-AR-10002257"/>
    <x v="0"/>
    <x v="4"/>
    <n v="5.3440000000000003"/>
    <s v="CA-2016-107083"/>
    <n v="0"/>
    <n v="2"/>
    <n v="0.2"/>
    <n v="0.73479999999999923"/>
    <n v="0.45632477063632687"/>
  </r>
  <r>
    <x v="555"/>
    <x v="0"/>
    <s v="OFF-BI-10000756"/>
    <x v="0"/>
    <x v="3"/>
    <n v="1.6959999999999997"/>
    <s v="CA-2016-107083"/>
    <n v="0"/>
    <n v="2"/>
    <n v="0.8"/>
    <n v="-2.5440000000000005"/>
    <n v="0.46881743173671325"/>
  </r>
  <r>
    <x v="556"/>
    <x v="0"/>
    <s v="FUR-TA-10004607"/>
    <x v="1"/>
    <x v="13"/>
    <n v="206.96200000000002"/>
    <s v="CA-2016-139094"/>
    <n v="1"/>
    <n v="2"/>
    <n v="0.3"/>
    <n v="-32.522600000000011"/>
    <n v="0.55975208308209756"/>
  </r>
  <r>
    <x v="556"/>
    <x v="0"/>
    <s v="TEC-AC-10004127"/>
    <x v="2"/>
    <x v="9"/>
    <n v="27.168000000000003"/>
    <s v="US-2016-165449"/>
    <n v="1"/>
    <n v="4"/>
    <n v="0.2"/>
    <n v="-1.3583999999999987"/>
    <n v="0.52062335344040378"/>
  </r>
  <r>
    <x v="556"/>
    <x v="0"/>
    <s v="OFF-AP-10002311"/>
    <x v="0"/>
    <x v="12"/>
    <n v="68.809999999999988"/>
    <s v="US-2016-118983"/>
    <n v="1"/>
    <n v="5"/>
    <n v="0.8"/>
    <n v="-123.858"/>
    <n v="0.49507917887403441"/>
  </r>
  <r>
    <x v="556"/>
    <x v="32"/>
    <s v="OFF-PA-10000300"/>
    <x v="0"/>
    <x v="0"/>
    <n v="59.94"/>
    <s v="CA-2016-162376"/>
    <n v="1"/>
    <n v="3"/>
    <n v="0"/>
    <n v="28.171799999999998"/>
    <n v="0.43613829632717294"/>
  </r>
  <r>
    <x v="556"/>
    <x v="15"/>
    <s v="OFF-FA-10004854"/>
    <x v="0"/>
    <x v="7"/>
    <n v="55.104000000000006"/>
    <s v="CA-2016-168459"/>
    <n v="1"/>
    <n v="6"/>
    <n v="0.2"/>
    <n v="18.597599999999993"/>
    <n v="0.51168203684699509"/>
  </r>
  <r>
    <x v="556"/>
    <x v="4"/>
    <s v="OFF-PA-10000327"/>
    <x v="0"/>
    <x v="0"/>
    <n v="42.800000000000004"/>
    <s v="CA-2016-137708"/>
    <n v="1"/>
    <n v="10"/>
    <n v="0"/>
    <n v="19.259999999999998"/>
    <n v="0.43613829632717294"/>
  </r>
  <r>
    <x v="556"/>
    <x v="4"/>
    <s v="OFF-PA-10000176"/>
    <x v="0"/>
    <x v="0"/>
    <n v="37.94"/>
    <s v="CA-2016-137708"/>
    <n v="0"/>
    <n v="2"/>
    <n v="0"/>
    <n v="18.211199999999998"/>
    <n v="0.43613829632717294"/>
  </r>
  <r>
    <x v="556"/>
    <x v="4"/>
    <s v="OFF-ST-10004634"/>
    <x v="0"/>
    <x v="1"/>
    <n v="33.630000000000003"/>
    <s v="CA-2016-137708"/>
    <n v="0"/>
    <n v="3"/>
    <n v="0"/>
    <n v="10.088999999999999"/>
    <n v="0.44610841445725197"/>
  </r>
  <r>
    <x v="556"/>
    <x v="16"/>
    <s v="TEC-MA-10000423"/>
    <x v="2"/>
    <x v="15"/>
    <n v="32.984999999999999"/>
    <s v="CA-2016-149300"/>
    <n v="1"/>
    <n v="3"/>
    <n v="0.5"/>
    <n v="-1.9791000000000025"/>
    <n v="0.5183572270896134"/>
  </r>
  <r>
    <x v="556"/>
    <x v="32"/>
    <s v="OFF-AR-10003056"/>
    <x v="0"/>
    <x v="4"/>
    <n v="17.12"/>
    <s v="CA-2016-162376"/>
    <n v="0"/>
    <n v="4"/>
    <n v="0"/>
    <n v="4.9647999999999985"/>
    <n v="0.45632477063632687"/>
  </r>
  <r>
    <x v="556"/>
    <x v="32"/>
    <s v="OFF-PA-10002586"/>
    <x v="0"/>
    <x v="0"/>
    <n v="14.940000000000001"/>
    <s v="CA-2016-123505"/>
    <n v="1"/>
    <n v="3"/>
    <n v="0"/>
    <n v="7.0218000000000007"/>
    <n v="0.43613829632717294"/>
  </r>
  <r>
    <x v="556"/>
    <x v="2"/>
    <s v="OFF-BI-10003638"/>
    <x v="0"/>
    <x v="3"/>
    <n v="11.610000000000003"/>
    <s v="CA-2016-100545"/>
    <n v="1"/>
    <n v="2"/>
    <n v="0.7"/>
    <n v="-9.2880000000000003"/>
    <n v="0.46881743173671325"/>
  </r>
  <r>
    <x v="556"/>
    <x v="15"/>
    <s v="OFF-BI-10003712"/>
    <x v="0"/>
    <x v="3"/>
    <n v="2.9460000000000006"/>
    <s v="CA-2016-168459"/>
    <n v="0"/>
    <n v="2"/>
    <n v="0.7"/>
    <n v="-2.0621999999999998"/>
    <n v="0.46881743173671325"/>
  </r>
  <r>
    <x v="556"/>
    <x v="0"/>
    <s v="OFF-BI-10000756"/>
    <x v="0"/>
    <x v="3"/>
    <n v="2.5439999999999996"/>
    <s v="US-2016-118983"/>
    <n v="0"/>
    <n v="3"/>
    <n v="0.8"/>
    <n v="-3.8160000000000016"/>
    <n v="0.46881743173671325"/>
  </r>
  <r>
    <x v="557"/>
    <x v="23"/>
    <s v="OFF-AP-10000275"/>
    <x v="0"/>
    <x v="12"/>
    <n v="2625.12"/>
    <s v="CA-2016-123113"/>
    <n v="1"/>
    <n v="8"/>
    <n v="0"/>
    <n v="735.03359999999998"/>
    <n v="0.49507917887403441"/>
  </r>
  <r>
    <x v="557"/>
    <x v="0"/>
    <s v="OFF-PA-10000994"/>
    <x v="0"/>
    <x v="0"/>
    <n v="335.52"/>
    <s v="CA-2016-111395"/>
    <n v="1"/>
    <n v="4"/>
    <n v="0.2"/>
    <n v="117.43199999999999"/>
    <n v="0.43613829632717294"/>
  </r>
  <r>
    <x v="557"/>
    <x v="7"/>
    <s v="TEC-PH-10003012"/>
    <x v="2"/>
    <x v="6"/>
    <n v="307.98"/>
    <s v="CA-2016-144274"/>
    <n v="1"/>
    <n v="2"/>
    <n v="0"/>
    <n v="89.314199999999971"/>
    <n v="0.41105220110552465"/>
  </r>
  <r>
    <x v="557"/>
    <x v="7"/>
    <s v="OFF-PA-10001583"/>
    <x v="0"/>
    <x v="0"/>
    <n v="44.099999999999994"/>
    <s v="CA-2016-144274"/>
    <n v="0"/>
    <n v="6"/>
    <n v="0"/>
    <n v="20.726999999999997"/>
    <n v="0.43613829632717294"/>
  </r>
  <r>
    <x v="557"/>
    <x v="7"/>
    <s v="OFF-PA-10003441"/>
    <x v="0"/>
    <x v="0"/>
    <n v="38.880000000000003"/>
    <s v="CA-2016-144274"/>
    <n v="0"/>
    <n v="6"/>
    <n v="0"/>
    <n v="18.662400000000002"/>
    <n v="0.43613829632717294"/>
  </r>
  <r>
    <x v="557"/>
    <x v="0"/>
    <s v="OFF-ST-10001291"/>
    <x v="0"/>
    <x v="1"/>
    <n v="27.056000000000001"/>
    <s v="CA-2016-111395"/>
    <n v="0"/>
    <n v="2"/>
    <n v="0.2"/>
    <n v="2.3673999999999991"/>
    <n v="0.44610841445725197"/>
  </r>
  <r>
    <x v="557"/>
    <x v="0"/>
    <s v="OFF-BI-10002867"/>
    <x v="0"/>
    <x v="3"/>
    <n v="23.911999999999995"/>
    <s v="CA-2016-111395"/>
    <n v="0"/>
    <n v="2"/>
    <n v="0.8"/>
    <n v="-40.650400000000019"/>
    <n v="0.46881743173671325"/>
  </r>
  <r>
    <x v="557"/>
    <x v="23"/>
    <s v="OFF-AR-10004999"/>
    <x v="0"/>
    <x v="4"/>
    <n v="17.940000000000001"/>
    <s v="CA-2016-123113"/>
    <n v="0"/>
    <n v="3"/>
    <n v="0"/>
    <n v="4.4850000000000003"/>
    <n v="0.45632477063632687"/>
  </r>
  <r>
    <x v="557"/>
    <x v="7"/>
    <s v="OFF-EN-10003286"/>
    <x v="0"/>
    <x v="11"/>
    <n v="16.559999999999999"/>
    <s v="CA-2016-144274"/>
    <n v="0"/>
    <n v="2"/>
    <n v="0"/>
    <n v="7.783199999999999"/>
    <n v="0.44424167803735209"/>
  </r>
  <r>
    <x v="557"/>
    <x v="7"/>
    <s v="OFF-AR-10001940"/>
    <x v="0"/>
    <x v="4"/>
    <n v="13.12"/>
    <s v="CA-2016-144274"/>
    <n v="0"/>
    <n v="4"/>
    <n v="0"/>
    <n v="5.6416000000000004"/>
    <n v="0.45632477063632687"/>
  </r>
  <r>
    <x v="558"/>
    <x v="4"/>
    <s v="OFF-ST-10000060"/>
    <x v="0"/>
    <x v="1"/>
    <n v="454.86"/>
    <s v="CA-2016-153416"/>
    <n v="1"/>
    <n v="7"/>
    <n v="0"/>
    <n v="54.583200000000019"/>
    <n v="0.44610841445725197"/>
  </r>
  <r>
    <x v="558"/>
    <x v="4"/>
    <s v="OFF-PA-10000675"/>
    <x v="0"/>
    <x v="0"/>
    <n v="368.91"/>
    <s v="CA-2016-105347"/>
    <n v="1"/>
    <n v="9"/>
    <n v="0"/>
    <n v="180.76590000000002"/>
    <n v="0.43613829632717294"/>
  </r>
  <r>
    <x v="558"/>
    <x v="4"/>
    <s v="TEC-AC-10004633"/>
    <x v="2"/>
    <x v="9"/>
    <n v="13.98"/>
    <s v="CA-2016-135545"/>
    <n v="1"/>
    <n v="2"/>
    <n v="0"/>
    <n v="6.1512000000000011"/>
    <n v="0.52062335344040378"/>
  </r>
  <r>
    <x v="558"/>
    <x v="4"/>
    <s v="OFF-PA-10003892"/>
    <x v="0"/>
    <x v="0"/>
    <n v="146.72999999999999"/>
    <s v="CA-2016-135545"/>
    <n v="0"/>
    <n v="3"/>
    <n v="0"/>
    <n v="68.963099999999997"/>
    <n v="0.43613829632717294"/>
  </r>
  <r>
    <x v="558"/>
    <x v="4"/>
    <s v="OFF-BI-10002706"/>
    <x v="0"/>
    <x v="3"/>
    <n v="91.391999999999996"/>
    <s v="CA-2016-153416"/>
    <n v="0"/>
    <n v="8"/>
    <n v="0.2"/>
    <n v="29.702399999999997"/>
    <n v="0.46881743173671325"/>
  </r>
  <r>
    <x v="558"/>
    <x v="4"/>
    <s v="FUR-FU-10000397"/>
    <x v="1"/>
    <x v="8"/>
    <n v="79.760000000000005"/>
    <s v="CA-2016-135545"/>
    <n v="0"/>
    <n v="4"/>
    <n v="0"/>
    <n v="22.332800000000006"/>
    <n v="0.4595170286641902"/>
  </r>
  <r>
    <x v="558"/>
    <x v="4"/>
    <s v="OFF-BI-10001078"/>
    <x v="0"/>
    <x v="3"/>
    <n v="25.824000000000002"/>
    <s v="CA-2016-135545"/>
    <n v="0"/>
    <n v="6"/>
    <n v="0.2"/>
    <n v="9.3612000000000002"/>
    <n v="0.46881743173671325"/>
  </r>
  <r>
    <x v="558"/>
    <x v="4"/>
    <s v="OFF-PA-10002005"/>
    <x v="0"/>
    <x v="0"/>
    <n v="19.440000000000001"/>
    <s v="CA-2016-153416"/>
    <n v="0"/>
    <n v="3"/>
    <n v="0"/>
    <n v="9.3312000000000008"/>
    <n v="0.43613829632717294"/>
  </r>
  <r>
    <x v="558"/>
    <x v="4"/>
    <s v="OFF-AR-10003045"/>
    <x v="0"/>
    <x v="4"/>
    <n v="14.7"/>
    <s v="CA-2016-105347"/>
    <n v="0"/>
    <n v="5"/>
    <n v="0"/>
    <n v="6.6150000000000002"/>
    <n v="0.45632477063632687"/>
  </r>
  <r>
    <x v="558"/>
    <x v="4"/>
    <s v="OFF-BI-10002813"/>
    <x v="0"/>
    <x v="3"/>
    <n v="3.1680000000000001"/>
    <s v="CA-2016-153416"/>
    <n v="0"/>
    <n v="2"/>
    <n v="0.2"/>
    <n v="0.99"/>
    <n v="0.46881743173671325"/>
  </r>
  <r>
    <x v="559"/>
    <x v="25"/>
    <s v="OFF-AR-10001177"/>
    <x v="0"/>
    <x v="4"/>
    <n v="13.120000000000001"/>
    <s v="US-2016-164357"/>
    <n v="1"/>
    <n v="5"/>
    <n v="0.2"/>
    <n v="1.4759999999999982"/>
    <n v="0.45632477063632687"/>
  </r>
  <r>
    <x v="560"/>
    <x v="15"/>
    <s v="FUR-FU-10003930"/>
    <x v="1"/>
    <x v="8"/>
    <n v="692.47199999999998"/>
    <s v="CA-2016-166975"/>
    <n v="1"/>
    <n v="11"/>
    <n v="0.2"/>
    <n v="190.42980000000006"/>
    <n v="0.4595170286641902"/>
  </r>
  <r>
    <x v="560"/>
    <x v="24"/>
    <s v="TEC-CO-10002313"/>
    <x v="2"/>
    <x v="16"/>
    <n v="599.99"/>
    <s v="CA-2016-158939"/>
    <n v="1"/>
    <n v="1"/>
    <n v="0"/>
    <n v="233.99610000000001"/>
    <n v="0.55185675810753509"/>
  </r>
  <r>
    <x v="560"/>
    <x v="32"/>
    <s v="OFF-ST-10001172"/>
    <x v="0"/>
    <x v="1"/>
    <n v="104.9"/>
    <s v="CA-2016-117961"/>
    <n v="1"/>
    <n v="5"/>
    <n v="0"/>
    <n v="25.175999999999998"/>
    <n v="0.44610841445725197"/>
  </r>
  <r>
    <x v="560"/>
    <x v="32"/>
    <s v="OFF-BI-10003707"/>
    <x v="0"/>
    <x v="3"/>
    <n v="61.04"/>
    <s v="CA-2016-117961"/>
    <n v="0"/>
    <n v="4"/>
    <n v="0"/>
    <n v="30.52"/>
    <n v="0.46881743173671325"/>
  </r>
  <r>
    <x v="560"/>
    <x v="32"/>
    <s v="OFF-BI-10000343"/>
    <x v="0"/>
    <x v="3"/>
    <n v="14.73"/>
    <s v="CA-2016-117961"/>
    <n v="0"/>
    <n v="3"/>
    <n v="0"/>
    <n v="6.9230999999999998"/>
    <n v="0.46881743173671325"/>
  </r>
  <r>
    <x v="560"/>
    <x v="32"/>
    <s v="OFF-PA-10001274"/>
    <x v="0"/>
    <x v="0"/>
    <n v="10.95"/>
    <s v="CA-2016-117961"/>
    <n v="0"/>
    <n v="3"/>
    <n v="0"/>
    <n v="5.1464999999999996"/>
    <n v="0.43613829632717294"/>
  </r>
  <r>
    <x v="561"/>
    <x v="2"/>
    <s v="TEC-PH-10002789"/>
    <x v="2"/>
    <x v="6"/>
    <n v="748.75200000000007"/>
    <s v="US-2016-154389"/>
    <n v="1"/>
    <n v="8"/>
    <n v="0.4"/>
    <n v="-162.22960000000006"/>
    <n v="0.41105220110552465"/>
  </r>
  <r>
    <x v="561"/>
    <x v="32"/>
    <s v="FUR-TA-10004619"/>
    <x v="1"/>
    <x v="13"/>
    <n v="446.06799999999998"/>
    <s v="CA-2016-130974"/>
    <n v="1"/>
    <n v="4"/>
    <n v="0.3"/>
    <n v="0"/>
    <n v="0.55975208308209756"/>
  </r>
  <r>
    <x v="561"/>
    <x v="16"/>
    <s v="FUR-TA-10000617"/>
    <x v="1"/>
    <x v="13"/>
    <n v="375.45750000000004"/>
    <s v="US-2016-168935"/>
    <n v="1"/>
    <n v="3"/>
    <n v="0.45"/>
    <n v="-157.00949999999997"/>
    <n v="0.55975208308209756"/>
  </r>
  <r>
    <x v="561"/>
    <x v="4"/>
    <s v="FUR-CH-10002647"/>
    <x v="1"/>
    <x v="5"/>
    <n v="283.92"/>
    <s v="CA-2016-101910"/>
    <n v="1"/>
    <n v="5"/>
    <n v="0.2"/>
    <n v="17.745000000000019"/>
    <n v="0.46529189879902266"/>
  </r>
  <r>
    <x v="561"/>
    <x v="32"/>
    <s v="FUR-BO-10002916"/>
    <x v="1"/>
    <x v="10"/>
    <n v="170.98"/>
    <s v="CA-2016-130974"/>
    <n v="0"/>
    <n v="1"/>
    <n v="0"/>
    <n v="32.486199999999997"/>
    <n v="0.5176847302647779"/>
  </r>
  <r>
    <x v="561"/>
    <x v="32"/>
    <s v="TEC-AC-10003095"/>
    <x v="2"/>
    <x v="9"/>
    <n v="259.98"/>
    <s v="CA-2016-130974"/>
    <n v="0"/>
    <n v="2"/>
    <n v="0"/>
    <n v="88.393200000000007"/>
    <n v="0.52062335344040378"/>
  </r>
  <r>
    <x v="561"/>
    <x v="4"/>
    <s v="TEC-AC-10000158"/>
    <x v="2"/>
    <x v="9"/>
    <n v="107.97"/>
    <s v="CA-2016-125234"/>
    <n v="1"/>
    <n v="3"/>
    <n v="0"/>
    <n v="22.6737"/>
    <n v="0.52062335344040378"/>
  </r>
  <r>
    <x v="561"/>
    <x v="7"/>
    <s v="TEC-AC-10000397"/>
    <x v="2"/>
    <x v="9"/>
    <n v="104.97"/>
    <s v="CA-2016-145184"/>
    <n v="1"/>
    <n v="3"/>
    <n v="0"/>
    <n v="7.3479000000000028"/>
    <n v="0.52062335344040378"/>
  </r>
  <r>
    <x v="561"/>
    <x v="16"/>
    <s v="TEC-AC-10002335"/>
    <x v="2"/>
    <x v="9"/>
    <n v="83.976000000000013"/>
    <s v="US-2016-168935"/>
    <n v="0"/>
    <n v="3"/>
    <n v="0.2"/>
    <n v="-1.049700000000005"/>
    <n v="0.52062335344040378"/>
  </r>
  <r>
    <x v="561"/>
    <x v="32"/>
    <s v="OFF-PA-10003823"/>
    <x v="0"/>
    <x v="0"/>
    <n v="154.9"/>
    <s v="CA-2016-130974"/>
    <n v="0"/>
    <n v="5"/>
    <n v="0"/>
    <n v="69.704999999999998"/>
    <n v="0.43613829632717294"/>
  </r>
  <r>
    <x v="561"/>
    <x v="4"/>
    <s v="OFF-PA-10000482"/>
    <x v="0"/>
    <x v="0"/>
    <n v="113.82"/>
    <s v="CA-2016-125234"/>
    <n v="0"/>
    <n v="3"/>
    <n v="0"/>
    <n v="53.495399999999989"/>
    <n v="0.43613829632717294"/>
  </r>
  <r>
    <x v="561"/>
    <x v="7"/>
    <s v="TEC-PH-10002350"/>
    <x v="2"/>
    <x v="6"/>
    <n v="83.97"/>
    <s v="CA-2016-145184"/>
    <n v="0"/>
    <n v="3"/>
    <n v="0"/>
    <n v="23.511599999999998"/>
    <n v="0.41105220110552465"/>
  </r>
  <r>
    <x v="561"/>
    <x v="32"/>
    <s v="OFF-PA-10001019"/>
    <x v="0"/>
    <x v="0"/>
    <n v="59.94"/>
    <s v="CA-2016-130974"/>
    <n v="0"/>
    <n v="3"/>
    <n v="0"/>
    <n v="28.171799999999998"/>
    <n v="0.43613829632717294"/>
  </r>
  <r>
    <x v="561"/>
    <x v="32"/>
    <s v="OFF-PA-10000743"/>
    <x v="0"/>
    <x v="0"/>
    <n v="40.08"/>
    <s v="CA-2016-130974"/>
    <n v="0"/>
    <n v="6"/>
    <n v="0"/>
    <n v="19.238399999999999"/>
    <n v="0.43613829632717294"/>
  </r>
  <r>
    <x v="561"/>
    <x v="32"/>
    <s v="FUR-FU-10002506"/>
    <x v="1"/>
    <x v="8"/>
    <n v="38.97"/>
    <s v="CA-2016-130974"/>
    <n v="0"/>
    <n v="3"/>
    <n v="0"/>
    <n v="4.6763999999999992"/>
    <n v="0.4595170286641902"/>
  </r>
  <r>
    <x v="561"/>
    <x v="20"/>
    <s v="OFF-AR-10001915"/>
    <x v="0"/>
    <x v="4"/>
    <n v="29.79"/>
    <s v="CA-2016-163762"/>
    <n v="1"/>
    <n v="3"/>
    <n v="0"/>
    <n v="12.511800000000001"/>
    <n v="0.45632477063632687"/>
  </r>
  <r>
    <x v="561"/>
    <x v="13"/>
    <s v="OFF-BI-10000145"/>
    <x v="0"/>
    <x v="3"/>
    <n v="6.24"/>
    <s v="CA-2016-160059"/>
    <n v="1"/>
    <n v="2"/>
    <n v="0"/>
    <n v="3.0575999999999999"/>
    <n v="0.46881743173671325"/>
  </r>
  <r>
    <x v="562"/>
    <x v="1"/>
    <s v="TEC-PH-10001580"/>
    <x v="2"/>
    <x v="6"/>
    <n v="647.904"/>
    <s v="US-2016-159982"/>
    <n v="1"/>
    <n v="6"/>
    <n v="0.2"/>
    <n v="56.691599999999966"/>
    <n v="0.41105220110552465"/>
  </r>
  <r>
    <x v="562"/>
    <x v="0"/>
    <s v="OFF-PA-10003395"/>
    <x v="0"/>
    <x v="0"/>
    <n v="335.52"/>
    <s v="CA-2016-142930"/>
    <n v="1"/>
    <n v="4"/>
    <n v="0.2"/>
    <n v="117.43199999999999"/>
    <n v="0.43613829632717294"/>
  </r>
  <r>
    <x v="562"/>
    <x v="20"/>
    <s v="FUR-FU-10004017"/>
    <x v="1"/>
    <x v="8"/>
    <n v="322.59000000000003"/>
    <s v="CA-2016-136196"/>
    <n v="1"/>
    <n v="3"/>
    <n v="0"/>
    <n v="64.518000000000001"/>
    <n v="0.4595170286641902"/>
  </r>
  <r>
    <x v="562"/>
    <x v="1"/>
    <s v="FUR-FU-10004904"/>
    <x v="1"/>
    <x v="8"/>
    <n v="151.96"/>
    <s v="CA-2016-157133"/>
    <n v="1"/>
    <n v="5"/>
    <n v="0.6"/>
    <n v="-182.35200000000003"/>
    <n v="0.4595170286641902"/>
  </r>
  <r>
    <x v="562"/>
    <x v="1"/>
    <s v="OFF-ST-10004804"/>
    <x v="0"/>
    <x v="1"/>
    <n v="82.367999999999995"/>
    <s v="US-2016-159982"/>
    <n v="0"/>
    <n v="2"/>
    <n v="0.2"/>
    <n v="-19.562399999999997"/>
    <n v="0.44610841445725197"/>
  </r>
  <r>
    <x v="562"/>
    <x v="10"/>
    <s v="FUR-FU-10003799"/>
    <x v="1"/>
    <x v="8"/>
    <n v="71.12"/>
    <s v="CA-2016-111612"/>
    <n v="1"/>
    <n v="5"/>
    <n v="0.2"/>
    <n v="9.7789999999999964"/>
    <n v="0.4595170286641902"/>
  </r>
  <r>
    <x v="562"/>
    <x v="20"/>
    <s v="FUR-FU-10000087"/>
    <x v="1"/>
    <x v="8"/>
    <n v="68.16"/>
    <s v="CA-2016-161711"/>
    <n v="1"/>
    <n v="3"/>
    <n v="0"/>
    <n v="27.945600000000002"/>
    <n v="0.4595170286641902"/>
  </r>
  <r>
    <x v="562"/>
    <x v="20"/>
    <s v="OFF-EN-10001539"/>
    <x v="0"/>
    <x v="11"/>
    <n v="62.24"/>
    <s v="CA-2016-161711"/>
    <n v="0"/>
    <n v="8"/>
    <n v="0"/>
    <n v="29.252800000000001"/>
    <n v="0.44424167803735209"/>
  </r>
  <r>
    <x v="562"/>
    <x v="1"/>
    <s v="OFF-ST-10001590"/>
    <x v="0"/>
    <x v="1"/>
    <n v="53.92"/>
    <s v="US-2016-159982"/>
    <n v="0"/>
    <n v="5"/>
    <n v="0.2"/>
    <n v="4.0439999999999969"/>
    <n v="0.44610841445725197"/>
  </r>
  <r>
    <x v="562"/>
    <x v="4"/>
    <s v="OFF-AP-10004655"/>
    <x v="0"/>
    <x v="12"/>
    <n v="45.28"/>
    <s v="CA-2016-164497"/>
    <n v="1"/>
    <n v="4"/>
    <n v="0"/>
    <n v="15.395199999999999"/>
    <n v="0.49507917887403441"/>
  </r>
  <r>
    <x v="562"/>
    <x v="1"/>
    <s v="FUR-FU-10002505"/>
    <x v="1"/>
    <x v="8"/>
    <n v="12.132000000000001"/>
    <s v="US-2016-159982"/>
    <n v="0"/>
    <n v="9"/>
    <n v="0.6"/>
    <n v="-8.4923999999999982"/>
    <n v="0.4595170286641902"/>
  </r>
  <r>
    <x v="562"/>
    <x v="31"/>
    <s v="OFF-AR-10004441"/>
    <x v="0"/>
    <x v="4"/>
    <n v="8.2799999999999994"/>
    <s v="CA-2016-157028"/>
    <n v="1"/>
    <n v="2"/>
    <n v="0"/>
    <n v="3.4775999999999998"/>
    <n v="0.45632477063632687"/>
  </r>
  <r>
    <x v="562"/>
    <x v="10"/>
    <s v="OFF-FA-10003021"/>
    <x v="0"/>
    <x v="7"/>
    <n v="3.008"/>
    <s v="CA-2016-111612"/>
    <n v="0"/>
    <n v="2"/>
    <n v="0.2"/>
    <n v="0.56399999999999983"/>
    <n v="0.51168203684699509"/>
  </r>
  <r>
    <x v="563"/>
    <x v="14"/>
    <s v="FUR-CH-10002880"/>
    <x v="1"/>
    <x v="5"/>
    <n v="1106.9099999999999"/>
    <s v="CA-2016-110016"/>
    <n v="1"/>
    <n v="9"/>
    <n v="0"/>
    <n v="121.76009999999994"/>
    <n v="0.46529189879902266"/>
  </r>
  <r>
    <x v="563"/>
    <x v="14"/>
    <s v="OFF-AP-10000179"/>
    <x v="0"/>
    <x v="12"/>
    <n v="555.21"/>
    <s v="CA-2016-138009"/>
    <n v="1"/>
    <n v="5"/>
    <n v="0.1"/>
    <n v="178.90100000000001"/>
    <n v="0.49507917887403441"/>
  </r>
  <r>
    <x v="563"/>
    <x v="14"/>
    <s v="OFF-ST-10001272"/>
    <x v="0"/>
    <x v="1"/>
    <n v="523.48"/>
    <s v="CA-2016-138009"/>
    <n v="0"/>
    <n v="4"/>
    <n v="0"/>
    <n v="130.87"/>
    <n v="0.44610841445725197"/>
  </r>
  <r>
    <x v="563"/>
    <x v="14"/>
    <s v="FUR-CH-10004853"/>
    <x v="1"/>
    <x v="5"/>
    <n v="301.95999999999998"/>
    <s v="CA-2016-138009"/>
    <n v="0"/>
    <n v="2"/>
    <n v="0"/>
    <n v="87.568399999999968"/>
    <n v="0.46529189879902266"/>
  </r>
  <r>
    <x v="563"/>
    <x v="14"/>
    <s v="OFF-AR-10004042"/>
    <x v="0"/>
    <x v="4"/>
    <n v="161.82"/>
    <s v="CA-2016-138009"/>
    <n v="0"/>
    <n v="9"/>
    <n v="0"/>
    <n v="46.927799999999984"/>
    <n v="0.45632477063632687"/>
  </r>
  <r>
    <x v="563"/>
    <x v="0"/>
    <s v="TEC-AC-10003038"/>
    <x v="2"/>
    <x v="9"/>
    <n v="21.48"/>
    <s v="CA-2016-129112"/>
    <n v="1"/>
    <n v="3"/>
    <n v="0.2"/>
    <n v="-0.26850000000000307"/>
    <n v="0.52062335344040378"/>
  </r>
  <r>
    <x v="563"/>
    <x v="4"/>
    <s v="OFF-AR-10003582"/>
    <x v="0"/>
    <x v="4"/>
    <n v="56.3"/>
    <s v="CA-2016-154340"/>
    <n v="1"/>
    <n v="2"/>
    <n v="0"/>
    <n v="15.764000000000003"/>
    <n v="0.45632477063632687"/>
  </r>
  <r>
    <x v="563"/>
    <x v="14"/>
    <s v="OFF-PA-10000349"/>
    <x v="0"/>
    <x v="0"/>
    <n v="19.920000000000002"/>
    <s v="CA-2016-110016"/>
    <n v="0"/>
    <n v="4"/>
    <n v="0"/>
    <n v="9.3624000000000009"/>
    <n v="0.43613829632717294"/>
  </r>
  <r>
    <x v="563"/>
    <x v="0"/>
    <s v="OFF-BI-10000088"/>
    <x v="0"/>
    <x v="3"/>
    <n v="8.7839999999999989"/>
    <s v="CA-2016-129112"/>
    <n v="0"/>
    <n v="4"/>
    <n v="0.8"/>
    <n v="-13.615200000000002"/>
    <n v="0.46881743173671325"/>
  </r>
  <r>
    <x v="563"/>
    <x v="4"/>
    <s v="OFF-BI-10001078"/>
    <x v="0"/>
    <x v="3"/>
    <n v="4.3040000000000003"/>
    <s v="CA-2016-144099"/>
    <n v="1"/>
    <n v="1"/>
    <n v="0.2"/>
    <n v="1.5602"/>
    <n v="0.46881743173671325"/>
  </r>
  <r>
    <x v="564"/>
    <x v="20"/>
    <s v="FUR-BO-10001608"/>
    <x v="1"/>
    <x v="10"/>
    <n v="681.40800000000013"/>
    <s v="CA-2016-137925"/>
    <n v="1"/>
    <n v="12"/>
    <n v="0.2"/>
    <n v="42.588000000000022"/>
    <n v="0.5176847302647779"/>
  </r>
  <r>
    <x v="564"/>
    <x v="25"/>
    <s v="FUR-FU-10000576"/>
    <x v="1"/>
    <x v="8"/>
    <n v="335.74400000000003"/>
    <s v="CA-2016-141327"/>
    <n v="1"/>
    <n v="2"/>
    <n v="0.2"/>
    <n v="25.180800000000005"/>
    <n v="0.4595170286641902"/>
  </r>
  <r>
    <x v="564"/>
    <x v="25"/>
    <s v="TEC-PH-10001198"/>
    <x v="2"/>
    <x v="6"/>
    <n v="177.48000000000002"/>
    <s v="CA-2016-156328"/>
    <n v="1"/>
    <n v="3"/>
    <n v="0.2"/>
    <n v="19.966499999999982"/>
    <n v="0.41105220110552465"/>
  </r>
  <r>
    <x v="564"/>
    <x v="2"/>
    <s v="OFF-BI-10003656"/>
    <x v="0"/>
    <x v="3"/>
    <n v="152.99100000000001"/>
    <s v="CA-2016-122210"/>
    <n v="1"/>
    <n v="3"/>
    <n v="0.7"/>
    <n v="-122.39280000000002"/>
    <n v="0.46881743173671325"/>
  </r>
  <r>
    <x v="564"/>
    <x v="25"/>
    <s v="OFF-AP-10001293"/>
    <x v="0"/>
    <x v="12"/>
    <n v="98.352000000000004"/>
    <s v="CA-2016-141327"/>
    <n v="0"/>
    <n v="3"/>
    <n v="0.2"/>
    <n v="9.8351999999999933"/>
    <n v="0.49507917887403441"/>
  </r>
  <r>
    <x v="564"/>
    <x v="2"/>
    <s v="TEC-PH-10002807"/>
    <x v="2"/>
    <x v="6"/>
    <n v="94.919999999999987"/>
    <s v="CA-2016-122210"/>
    <n v="0"/>
    <n v="4"/>
    <n v="0.4"/>
    <n v="15.819999999999993"/>
    <n v="0.41105220110552465"/>
  </r>
  <r>
    <x v="564"/>
    <x v="17"/>
    <s v="FUR-FU-10002813"/>
    <x v="1"/>
    <x v="8"/>
    <n v="80.959999999999994"/>
    <s v="CA-2016-107685"/>
    <n v="1"/>
    <n v="4"/>
    <n v="0"/>
    <n v="29.145599999999995"/>
    <n v="0.4595170286641902"/>
  </r>
  <r>
    <x v="564"/>
    <x v="3"/>
    <s v="OFF-EN-10002831"/>
    <x v="0"/>
    <x v="11"/>
    <n v="71.88"/>
    <s v="CA-2016-140830"/>
    <n v="1"/>
    <n v="2"/>
    <n v="0"/>
    <n v="32.345999999999997"/>
    <n v="0.44424167803735209"/>
  </r>
  <r>
    <x v="564"/>
    <x v="17"/>
    <s v="OFF-PA-10003848"/>
    <x v="0"/>
    <x v="0"/>
    <n v="25.92"/>
    <s v="CA-2016-107685"/>
    <n v="0"/>
    <n v="4"/>
    <n v="0"/>
    <n v="12.441600000000001"/>
    <n v="0.43613829632717294"/>
  </r>
  <r>
    <x v="564"/>
    <x v="20"/>
    <s v="OFF-PA-10002659"/>
    <x v="0"/>
    <x v="0"/>
    <n v="23.66"/>
    <s v="CA-2016-137925"/>
    <n v="0"/>
    <n v="7"/>
    <n v="0"/>
    <n v="10.883599999999998"/>
    <n v="0.43613829632717294"/>
  </r>
  <r>
    <x v="564"/>
    <x v="3"/>
    <s v="OFF-EN-10000461"/>
    <x v="0"/>
    <x v="11"/>
    <n v="17.48"/>
    <s v="CA-2016-140830"/>
    <n v="0"/>
    <n v="2"/>
    <n v="0"/>
    <n v="8.2156000000000002"/>
    <n v="0.44424167803735209"/>
  </r>
  <r>
    <x v="564"/>
    <x v="25"/>
    <s v="FUR-FU-10001546"/>
    <x v="1"/>
    <x v="8"/>
    <n v="17.088000000000001"/>
    <s v="CA-2016-158323"/>
    <n v="1"/>
    <n v="2"/>
    <n v="0.2"/>
    <n v="1.0679999999999996"/>
    <n v="0.4595170286641902"/>
  </r>
  <r>
    <x v="564"/>
    <x v="2"/>
    <s v="OFF-FA-10000053"/>
    <x v="0"/>
    <x v="7"/>
    <n v="10.584"/>
    <s v="CA-2016-122210"/>
    <n v="0"/>
    <n v="7"/>
    <n v="0.2"/>
    <n v="-2.3813999999999993"/>
    <n v="0.51168203684699509"/>
  </r>
  <r>
    <x v="564"/>
    <x v="25"/>
    <s v="OFF-BI-10000546"/>
    <x v="0"/>
    <x v="3"/>
    <n v="6.0480000000000009"/>
    <s v="CA-2016-141327"/>
    <n v="0"/>
    <n v="7"/>
    <n v="0.7"/>
    <n v="-4.2336000000000009"/>
    <n v="0.46881743173671325"/>
  </r>
  <r>
    <x v="564"/>
    <x v="0"/>
    <s v="OFF-BI-10000301"/>
    <x v="0"/>
    <x v="3"/>
    <n v="3.8819999999999988"/>
    <s v="US-2016-141453"/>
    <n v="1"/>
    <n v="3"/>
    <n v="0.8"/>
    <n v="-5.8230000000000004"/>
    <n v="0.46881743173671325"/>
  </r>
  <r>
    <x v="565"/>
    <x v="4"/>
    <s v="FUR-CH-10003973"/>
    <x v="1"/>
    <x v="5"/>
    <n v="2676.672"/>
    <s v="CA-2016-111038"/>
    <n v="1"/>
    <n v="9"/>
    <n v="0.2"/>
    <n v="267.66720000000009"/>
    <n v="0.46529189879902266"/>
  </r>
  <r>
    <x v="565"/>
    <x v="22"/>
    <s v="FUR-CH-10001215"/>
    <x v="1"/>
    <x v="5"/>
    <n v="2003.9200000000003"/>
    <s v="CA-2016-137113"/>
    <n v="1"/>
    <n v="5"/>
    <n v="0.2"/>
    <n v="125.24499999999995"/>
    <n v="0.46529189879902266"/>
  </r>
  <r>
    <x v="565"/>
    <x v="22"/>
    <s v="FUR-TA-10001705"/>
    <x v="1"/>
    <x v="13"/>
    <n v="1913.3999999999999"/>
    <s v="CA-2016-137113"/>
    <n v="0"/>
    <n v="9"/>
    <n v="0"/>
    <n v="401.81399999999985"/>
    <n v="0.55975208308209756"/>
  </r>
  <r>
    <x v="565"/>
    <x v="22"/>
    <s v="OFF-ST-10002554"/>
    <x v="0"/>
    <x v="1"/>
    <n v="146.72999999999999"/>
    <s v="CA-2016-137113"/>
    <n v="0"/>
    <n v="3"/>
    <n v="0"/>
    <n v="2.9346000000000032"/>
    <n v="0.44610841445725197"/>
  </r>
  <r>
    <x v="565"/>
    <x v="22"/>
    <s v="OFF-PA-10002222"/>
    <x v="0"/>
    <x v="0"/>
    <n v="114.2"/>
    <s v="CA-2016-137113"/>
    <n v="0"/>
    <n v="5"/>
    <n v="0"/>
    <n v="52.531999999999996"/>
    <n v="0.43613829632717294"/>
  </r>
  <r>
    <x v="565"/>
    <x v="6"/>
    <s v="OFF-BI-10004233"/>
    <x v="0"/>
    <x v="3"/>
    <n v="63.96"/>
    <s v="US-2016-148817"/>
    <n v="1"/>
    <n v="4"/>
    <n v="0"/>
    <n v="30.700800000000001"/>
    <n v="0.46881743173671325"/>
  </r>
  <r>
    <x v="565"/>
    <x v="6"/>
    <s v="OFF-ST-10001321"/>
    <x v="0"/>
    <x v="1"/>
    <n v="61.68"/>
    <s v="US-2016-148817"/>
    <n v="0"/>
    <n v="4"/>
    <n v="0"/>
    <n v="16.653600000000004"/>
    <n v="0.44610841445725197"/>
  </r>
  <r>
    <x v="565"/>
    <x v="22"/>
    <s v="OFF-BI-10001765"/>
    <x v="0"/>
    <x v="3"/>
    <n v="55.424000000000007"/>
    <s v="CA-2016-119907"/>
    <n v="1"/>
    <n v="2"/>
    <n v="0.2"/>
    <n v="19.398399999999995"/>
    <n v="0.46881743173671325"/>
  </r>
  <r>
    <x v="565"/>
    <x v="22"/>
    <s v="OFF-PA-10004255"/>
    <x v="0"/>
    <x v="0"/>
    <n v="32.400000000000006"/>
    <s v="CA-2016-137113"/>
    <n v="0"/>
    <n v="5"/>
    <n v="0"/>
    <n v="15.552000000000001"/>
    <n v="0.43613829632717294"/>
  </r>
  <r>
    <x v="565"/>
    <x v="14"/>
    <s v="OFF-PA-10001826"/>
    <x v="0"/>
    <x v="0"/>
    <n v="19.440000000000001"/>
    <s v="CA-2016-110324"/>
    <n v="1"/>
    <n v="3"/>
    <n v="0"/>
    <n v="9.3312000000000008"/>
    <n v="0.43613829632717294"/>
  </r>
  <r>
    <x v="565"/>
    <x v="14"/>
    <s v="OFF-PA-10001776"/>
    <x v="0"/>
    <x v="0"/>
    <n v="18.54"/>
    <s v="CA-2016-110324"/>
    <n v="0"/>
    <n v="2"/>
    <n v="0"/>
    <n v="8.7137999999999991"/>
    <n v="0.43613829632717294"/>
  </r>
  <r>
    <x v="565"/>
    <x v="22"/>
    <s v="OFF-AR-10003251"/>
    <x v="0"/>
    <x v="4"/>
    <n v="13.899999999999999"/>
    <s v="CA-2016-103723"/>
    <n v="1"/>
    <n v="5"/>
    <n v="0"/>
    <n v="5.56"/>
    <n v="0.45632477063632687"/>
  </r>
  <r>
    <x v="565"/>
    <x v="0"/>
    <s v="FUR-FU-10004270"/>
    <x v="1"/>
    <x v="8"/>
    <n v="6.6879999999999997"/>
    <s v="US-2016-105676"/>
    <n v="1"/>
    <n v="4"/>
    <n v="0.6"/>
    <n v="-4.0127999999999986"/>
    <n v="0.4595170286641902"/>
  </r>
  <r>
    <x v="565"/>
    <x v="14"/>
    <s v="OFF-AR-10000823"/>
    <x v="0"/>
    <x v="4"/>
    <n v="3.64"/>
    <s v="CA-2016-110324"/>
    <n v="0"/>
    <n v="2"/>
    <n v="0"/>
    <n v="1.0192000000000001"/>
    <n v="0.45632477063632687"/>
  </r>
  <r>
    <x v="566"/>
    <x v="20"/>
    <s v="OFF-BI-10003718"/>
    <x v="0"/>
    <x v="3"/>
    <n v="590.35199999999998"/>
    <s v="CA-2016-142475"/>
    <n v="1"/>
    <n v="6"/>
    <n v="0.2"/>
    <n v="206.62319999999997"/>
    <n v="0.46881743173671325"/>
  </r>
  <r>
    <x v="566"/>
    <x v="2"/>
    <s v="TEC-MA-10001681"/>
    <x v="2"/>
    <x v="15"/>
    <n v="482.34000000000003"/>
    <s v="CA-2016-122756"/>
    <n v="1"/>
    <n v="4"/>
    <n v="0.7"/>
    <n v="-337.63799999999981"/>
    <n v="0.5183572270896134"/>
  </r>
  <r>
    <x v="566"/>
    <x v="4"/>
    <s v="FUR-BO-10002213"/>
    <x v="1"/>
    <x v="10"/>
    <n v="359.49899999999997"/>
    <s v="US-2016-145422"/>
    <n v="1"/>
    <n v="3"/>
    <n v="0.15"/>
    <n v="-29.605799999999981"/>
    <n v="0.5176847302647779"/>
  </r>
  <r>
    <x v="566"/>
    <x v="38"/>
    <s v="OFF-PA-10003656"/>
    <x v="0"/>
    <x v="0"/>
    <n v="184.66"/>
    <s v="CA-2016-156853"/>
    <n v="1"/>
    <n v="7"/>
    <n v="0"/>
    <n v="84.943599999999989"/>
    <n v="0.43613829632717294"/>
  </r>
  <r>
    <x v="566"/>
    <x v="2"/>
    <s v="TEC-AC-10000171"/>
    <x v="2"/>
    <x v="9"/>
    <n v="36.783999999999999"/>
    <s v="CA-2016-110093"/>
    <n v="1"/>
    <n v="2"/>
    <n v="0.2"/>
    <n v="10.5754"/>
    <n v="0.52062335344040378"/>
  </r>
  <r>
    <x v="566"/>
    <x v="25"/>
    <s v="TEC-PH-10001700"/>
    <x v="2"/>
    <x v="6"/>
    <n v="105.584"/>
    <s v="CA-2016-123092"/>
    <n v="1"/>
    <n v="2"/>
    <n v="0.2"/>
    <n v="9.2386000000000053"/>
    <n v="0.41105220110552465"/>
  </r>
  <r>
    <x v="566"/>
    <x v="25"/>
    <s v="OFF-BI-10001718"/>
    <x v="0"/>
    <x v="3"/>
    <n v="95.970000000000013"/>
    <s v="CA-2016-123092"/>
    <n v="0"/>
    <n v="5"/>
    <n v="0.7"/>
    <n v="-73.57699999999997"/>
    <n v="0.46881743173671325"/>
  </r>
  <r>
    <x v="566"/>
    <x v="25"/>
    <s v="FUR-FU-10000222"/>
    <x v="1"/>
    <x v="8"/>
    <n v="77.951999999999998"/>
    <s v="CA-2016-123092"/>
    <n v="0"/>
    <n v="3"/>
    <n v="0.2"/>
    <n v="12.667199999999994"/>
    <n v="0.4595170286641902"/>
  </r>
  <r>
    <x v="566"/>
    <x v="2"/>
    <s v="OFF-PA-10000174"/>
    <x v="0"/>
    <x v="0"/>
    <n v="16.448"/>
    <s v="CA-2016-110093"/>
    <n v="0"/>
    <n v="2"/>
    <n v="0.2"/>
    <n v="5.5511999999999979"/>
    <n v="0.43613829632717294"/>
  </r>
  <r>
    <x v="566"/>
    <x v="20"/>
    <s v="OFF-BI-10004528"/>
    <x v="0"/>
    <x v="3"/>
    <n v="10.752000000000001"/>
    <s v="CA-2016-147851"/>
    <n v="1"/>
    <n v="4"/>
    <n v="0.2"/>
    <n v="3.359999999999999"/>
    <n v="0.46881743173671325"/>
  </r>
  <r>
    <x v="566"/>
    <x v="25"/>
    <s v="OFF-AR-10004078"/>
    <x v="0"/>
    <x v="4"/>
    <n v="9.3439999999999994"/>
    <s v="CA-2016-123092"/>
    <n v="0"/>
    <n v="2"/>
    <n v="0.2"/>
    <n v="1.1679999999999997"/>
    <n v="0.45632477063632687"/>
  </r>
  <r>
    <x v="566"/>
    <x v="2"/>
    <s v="FUR-FU-10001935"/>
    <x v="1"/>
    <x v="8"/>
    <n v="2.9600000000000004"/>
    <s v="CA-2016-122756"/>
    <n v="0"/>
    <n v="1"/>
    <n v="0.2"/>
    <n v="0.77700000000000025"/>
    <n v="0.4595170286641902"/>
  </r>
  <r>
    <x v="567"/>
    <x v="20"/>
    <s v="TEC-PH-10004586"/>
    <x v="2"/>
    <x v="6"/>
    <n v="1799.75"/>
    <s v="CA-2016-130659"/>
    <n v="1"/>
    <n v="5"/>
    <n v="0"/>
    <n v="539.92499999999995"/>
    <n v="0.41105220110552465"/>
  </r>
  <r>
    <x v="567"/>
    <x v="15"/>
    <s v="OFF-BI-10000545"/>
    <x v="0"/>
    <x v="3"/>
    <n v="1598.0580000000002"/>
    <s v="CA-2016-155600"/>
    <n v="1"/>
    <n v="7"/>
    <n v="0.7"/>
    <n v="-1065.3719999999998"/>
    <n v="0.46881743173671325"/>
  </r>
  <r>
    <x v="567"/>
    <x v="20"/>
    <s v="FUR-CH-10003535"/>
    <x v="1"/>
    <x v="5"/>
    <n v="384.17399999999998"/>
    <s v="CA-2016-130659"/>
    <n v="0"/>
    <n v="7"/>
    <n v="0.1"/>
    <n v="29.880199999999981"/>
    <n v="0.46529189879902266"/>
  </r>
  <r>
    <x v="567"/>
    <x v="20"/>
    <s v="FUR-CH-10002372"/>
    <x v="1"/>
    <x v="5"/>
    <n v="364.41"/>
    <s v="CA-2016-161718"/>
    <n v="1"/>
    <n v="5"/>
    <n v="0.1"/>
    <n v="8.0980000000000203"/>
    <n v="0.46529189879902266"/>
  </r>
  <r>
    <x v="567"/>
    <x v="20"/>
    <s v="FUR-CH-10002965"/>
    <x v="1"/>
    <x v="5"/>
    <n v="361.76400000000001"/>
    <s v="CA-2016-161718"/>
    <n v="0"/>
    <n v="2"/>
    <n v="0.1"/>
    <n v="68.333200000000005"/>
    <n v="0.46529189879902266"/>
  </r>
  <r>
    <x v="567"/>
    <x v="4"/>
    <s v="OFF-EN-10003296"/>
    <x v="0"/>
    <x v="11"/>
    <n v="271.44"/>
    <s v="CA-2016-118871"/>
    <n v="1"/>
    <n v="3"/>
    <n v="0"/>
    <n v="122.148"/>
    <n v="0.44424167803735209"/>
  </r>
  <r>
    <x v="567"/>
    <x v="4"/>
    <s v="TEC-PH-10000193"/>
    <x v="2"/>
    <x v="6"/>
    <n v="110.352"/>
    <s v="CA-2016-118871"/>
    <n v="0"/>
    <n v="3"/>
    <n v="0.2"/>
    <n v="8.2763999999999953"/>
    <n v="0.41105220110552465"/>
  </r>
  <r>
    <x v="567"/>
    <x v="24"/>
    <s v="OFF-PA-10001970"/>
    <x v="0"/>
    <x v="0"/>
    <n v="85.96"/>
    <s v="CA-2016-142377"/>
    <n v="1"/>
    <n v="7"/>
    <n v="0"/>
    <n v="40.401199999999996"/>
    <n v="0.43613829632717294"/>
  </r>
  <r>
    <x v="567"/>
    <x v="20"/>
    <s v="TEC-PH-10000376"/>
    <x v="2"/>
    <x v="6"/>
    <n v="39.96"/>
    <s v="CA-2016-161718"/>
    <n v="0"/>
    <n v="4"/>
    <n v="0"/>
    <n v="10.389600000000002"/>
    <n v="0.41105220110552465"/>
  </r>
  <r>
    <x v="567"/>
    <x v="15"/>
    <s v="OFF-AR-10003752"/>
    <x v="0"/>
    <x v="4"/>
    <n v="36.96"/>
    <s v="CA-2016-155600"/>
    <n v="0"/>
    <n v="4"/>
    <n v="0.2"/>
    <n v="12.011999999999999"/>
    <n v="0.45632477063632687"/>
  </r>
  <r>
    <x v="567"/>
    <x v="4"/>
    <s v="FUR-FU-10002111"/>
    <x v="1"/>
    <x v="8"/>
    <n v="36.4"/>
    <s v="CA-2016-118871"/>
    <n v="0"/>
    <n v="5"/>
    <n v="0"/>
    <n v="13.832000000000001"/>
    <n v="0.4595170286641902"/>
  </r>
  <r>
    <x v="567"/>
    <x v="20"/>
    <s v="FUR-FU-10002445"/>
    <x v="1"/>
    <x v="8"/>
    <n v="28.44"/>
    <s v="CA-2016-161718"/>
    <n v="0"/>
    <n v="3"/>
    <n v="0"/>
    <n v="11.376000000000001"/>
    <n v="0.4595170286641902"/>
  </r>
  <r>
    <x v="567"/>
    <x v="4"/>
    <s v="FUR-FU-10004270"/>
    <x v="1"/>
    <x v="8"/>
    <n v="25.08"/>
    <s v="CA-2016-119508"/>
    <n v="1"/>
    <n v="6"/>
    <n v="0"/>
    <n v="9.0288000000000004"/>
    <n v="0.4595170286641902"/>
  </r>
  <r>
    <x v="567"/>
    <x v="20"/>
    <s v="OFF-EN-10004147"/>
    <x v="0"/>
    <x v="11"/>
    <n v="17.940000000000001"/>
    <s v="CA-2016-130659"/>
    <n v="0"/>
    <n v="3"/>
    <n v="0"/>
    <n v="8.7906000000000013"/>
    <n v="0.44424167803735209"/>
  </r>
  <r>
    <x v="567"/>
    <x v="4"/>
    <s v="OFF-AR-10003723"/>
    <x v="0"/>
    <x v="4"/>
    <n v="16.899999999999999"/>
    <s v="CA-2016-119508"/>
    <n v="0"/>
    <n v="5"/>
    <n v="0"/>
    <n v="6.2530000000000001"/>
    <n v="0.45632477063632687"/>
  </r>
  <r>
    <x v="567"/>
    <x v="16"/>
    <s v="OFF-BI-10001553"/>
    <x v="0"/>
    <x v="3"/>
    <n v="8.2260000000000009"/>
    <s v="CA-2016-110247"/>
    <n v="1"/>
    <n v="3"/>
    <n v="0.7"/>
    <n v="-6.0323999999999991"/>
    <n v="0.46881743173671325"/>
  </r>
  <r>
    <x v="568"/>
    <x v="20"/>
    <s v="OFF-BI-10002026"/>
    <x v="0"/>
    <x v="3"/>
    <n v="232.40000000000003"/>
    <s v="CA-2016-110814"/>
    <n v="1"/>
    <n v="5"/>
    <n v="0.2"/>
    <n v="78.434999999999988"/>
    <n v="0.46881743173671325"/>
  </r>
  <r>
    <x v="568"/>
    <x v="20"/>
    <s v="FUR-CH-10003535"/>
    <x v="1"/>
    <x v="5"/>
    <n v="164.64599999999999"/>
    <s v="CA-2016-110814"/>
    <n v="0"/>
    <n v="3"/>
    <n v="0.1"/>
    <n v="12.805799999999994"/>
    <n v="0.46529189879902266"/>
  </r>
  <r>
    <x v="568"/>
    <x v="2"/>
    <s v="TEC-AC-10003280"/>
    <x v="2"/>
    <x v="9"/>
    <n v="47.984000000000002"/>
    <s v="CA-2016-101091"/>
    <n v="1"/>
    <n v="2"/>
    <n v="0.2"/>
    <n v="0.59979999999999656"/>
    <n v="0.52062335344040378"/>
  </r>
  <r>
    <x v="568"/>
    <x v="4"/>
    <s v="TEC-AC-10001266"/>
    <x v="2"/>
    <x v="9"/>
    <n v="39"/>
    <s v="CA-2016-149566"/>
    <n v="1"/>
    <n v="3"/>
    <n v="0"/>
    <n v="17.549999999999997"/>
    <n v="0.52062335344040378"/>
  </r>
  <r>
    <x v="568"/>
    <x v="14"/>
    <s v="OFF-BI-10000666"/>
    <x v="0"/>
    <x v="3"/>
    <n v="152.79999999999998"/>
    <s v="CA-2016-134943"/>
    <n v="1"/>
    <n v="5"/>
    <n v="0"/>
    <n v="76.399999999999991"/>
    <n v="0.46881743173671325"/>
  </r>
  <r>
    <x v="568"/>
    <x v="15"/>
    <s v="FUR-CH-10004477"/>
    <x v="1"/>
    <x v="5"/>
    <n v="97.424000000000007"/>
    <s v="US-2016-131842"/>
    <n v="1"/>
    <n v="2"/>
    <n v="0.2"/>
    <n v="10.960199999999993"/>
    <n v="0.46529189879902266"/>
  </r>
  <r>
    <x v="568"/>
    <x v="0"/>
    <s v="OFF-AR-10003582"/>
    <x v="0"/>
    <x v="4"/>
    <n v="45.04"/>
    <s v="CA-2016-142937"/>
    <n v="1"/>
    <n v="2"/>
    <n v="0.2"/>
    <n v="4.5040000000000031"/>
    <n v="0.45632477063632687"/>
  </r>
  <r>
    <x v="568"/>
    <x v="4"/>
    <s v="FUR-FU-10004090"/>
    <x v="1"/>
    <x v="8"/>
    <n v="44.46"/>
    <s v="CA-2016-156440"/>
    <n v="1"/>
    <n v="2"/>
    <n v="0"/>
    <n v="14.671799999999998"/>
    <n v="0.4595170286641902"/>
  </r>
  <r>
    <x v="568"/>
    <x v="2"/>
    <s v="OFF-BI-10001107"/>
    <x v="0"/>
    <x v="3"/>
    <n v="26.064000000000007"/>
    <s v="CA-2016-101091"/>
    <n v="0"/>
    <n v="6"/>
    <n v="0.7"/>
    <n v="-19.982399999999991"/>
    <n v="0.46881743173671325"/>
  </r>
  <r>
    <x v="568"/>
    <x v="20"/>
    <s v="OFF-PA-10004156"/>
    <x v="0"/>
    <x v="0"/>
    <n v="22.68"/>
    <s v="CA-2016-110814"/>
    <n v="0"/>
    <n v="2"/>
    <n v="0"/>
    <n v="11.113199999999999"/>
    <n v="0.43613829632717294"/>
  </r>
  <r>
    <x v="568"/>
    <x v="4"/>
    <s v="OFF-LA-10000452"/>
    <x v="0"/>
    <x v="2"/>
    <n v="12.6"/>
    <s v="CA-2016-149566"/>
    <n v="0"/>
    <n v="4"/>
    <n v="0"/>
    <n v="6.048"/>
    <n v="0.4647369236065339"/>
  </r>
  <r>
    <x v="568"/>
    <x v="1"/>
    <s v="OFF-EN-10004459"/>
    <x v="0"/>
    <x v="11"/>
    <n v="12.224"/>
    <s v="CA-2016-117898"/>
    <n v="1"/>
    <n v="2"/>
    <n v="0.2"/>
    <n v="4.4311999999999996"/>
    <n v="0.44424167803735209"/>
  </r>
  <r>
    <x v="569"/>
    <x v="17"/>
    <s v="OFF-ST-10000078"/>
    <x v="0"/>
    <x v="1"/>
    <n v="1325.8500000000001"/>
    <s v="US-2016-114741"/>
    <n v="1"/>
    <n v="5"/>
    <n v="0"/>
    <n v="238.65299999999991"/>
    <n v="0.44610841445725197"/>
  </r>
  <r>
    <x v="569"/>
    <x v="18"/>
    <s v="TEC-CO-10002095"/>
    <x v="2"/>
    <x v="16"/>
    <n v="999.98"/>
    <s v="CA-2016-156104"/>
    <n v="1"/>
    <n v="2"/>
    <n v="0"/>
    <n v="449.99099999999999"/>
    <n v="0.55185675810753509"/>
  </r>
  <r>
    <x v="569"/>
    <x v="10"/>
    <s v="TEC-PH-10001578"/>
    <x v="2"/>
    <x v="6"/>
    <n v="485.93999999999994"/>
    <s v="CA-2016-131884"/>
    <n v="1"/>
    <n v="2"/>
    <n v="0.4"/>
    <n v="-89.089000000000055"/>
    <n v="0.41105220110552465"/>
  </r>
  <r>
    <x v="569"/>
    <x v="12"/>
    <s v="OFF-ST-10004804"/>
    <x v="0"/>
    <x v="1"/>
    <n v="247.10399999999998"/>
    <s v="CA-2016-144806"/>
    <n v="1"/>
    <n v="6"/>
    <n v="0.2"/>
    <n v="-58.68719999999999"/>
    <n v="0.44610841445725197"/>
  </r>
  <r>
    <x v="569"/>
    <x v="4"/>
    <s v="TEC-PH-10000576"/>
    <x v="2"/>
    <x v="6"/>
    <n v="219.18400000000003"/>
    <s v="CA-2016-143490"/>
    <n v="1"/>
    <n v="2"/>
    <n v="0.2"/>
    <n v="19.178600000000003"/>
    <n v="0.41105220110552465"/>
  </r>
  <r>
    <x v="569"/>
    <x v="12"/>
    <s v="FUR-FU-10002253"/>
    <x v="1"/>
    <x v="8"/>
    <n v="206.11199999999997"/>
    <s v="CA-2016-144806"/>
    <n v="0"/>
    <n v="6"/>
    <n v="0.2"/>
    <n v="48.951600000000013"/>
    <n v="0.4595170286641902"/>
  </r>
  <r>
    <x v="569"/>
    <x v="12"/>
    <s v="OFF-PA-10003039"/>
    <x v="0"/>
    <x v="0"/>
    <n v="198.27200000000002"/>
    <s v="CA-2016-144806"/>
    <n v="0"/>
    <n v="8"/>
    <n v="0.2"/>
    <n v="61.959999999999987"/>
    <n v="0.43613829632717294"/>
  </r>
  <r>
    <x v="569"/>
    <x v="6"/>
    <s v="TEC-PH-10001615"/>
    <x v="2"/>
    <x v="6"/>
    <n v="173.94"/>
    <s v="CA-2016-153752"/>
    <n v="1"/>
    <n v="6"/>
    <n v="0"/>
    <n v="50.442599999999977"/>
    <n v="0.41105220110552465"/>
  </r>
  <r>
    <x v="569"/>
    <x v="20"/>
    <s v="TEC-AC-10002637"/>
    <x v="2"/>
    <x v="9"/>
    <n v="1619.91"/>
    <s v="US-2016-127040"/>
    <n v="1"/>
    <n v="9"/>
    <n v="0"/>
    <n v="97.194599999999923"/>
    <n v="0.52062335344040378"/>
  </r>
  <r>
    <x v="569"/>
    <x v="4"/>
    <s v="OFF-AR-10002952"/>
    <x v="0"/>
    <x v="4"/>
    <n v="120.14999999999999"/>
    <s v="CA-2016-143490"/>
    <n v="0"/>
    <n v="9"/>
    <n v="0"/>
    <n v="33.641999999999996"/>
    <n v="0.45632477063632687"/>
  </r>
  <r>
    <x v="569"/>
    <x v="20"/>
    <s v="FUR-FU-10002878"/>
    <x v="1"/>
    <x v="8"/>
    <n v="113.92"/>
    <s v="US-2016-127040"/>
    <n v="0"/>
    <n v="4"/>
    <n v="0"/>
    <n v="42.150400000000005"/>
    <n v="0.4595170286641902"/>
  </r>
  <r>
    <x v="569"/>
    <x v="12"/>
    <s v="OFF-AR-10004042"/>
    <x v="0"/>
    <x v="4"/>
    <n v="86.304000000000002"/>
    <s v="CA-2016-144806"/>
    <n v="0"/>
    <n v="6"/>
    <n v="0.2"/>
    <n v="9.7091999999999885"/>
    <n v="0.45632477063632687"/>
  </r>
  <r>
    <x v="569"/>
    <x v="10"/>
    <s v="FUR-CH-10004860"/>
    <x v="1"/>
    <x v="5"/>
    <n v="70.685999999999993"/>
    <s v="CA-2016-131884"/>
    <n v="0"/>
    <n v="1"/>
    <n v="0.3"/>
    <n v="-24.23520000000001"/>
    <n v="0.46529189879902266"/>
  </r>
  <r>
    <x v="569"/>
    <x v="20"/>
    <s v="OFF-PA-10001184"/>
    <x v="0"/>
    <x v="0"/>
    <n v="41.86"/>
    <s v="US-2016-127040"/>
    <n v="0"/>
    <n v="7"/>
    <n v="0"/>
    <n v="20.511400000000002"/>
    <n v="0.43613829632717294"/>
  </r>
  <r>
    <x v="569"/>
    <x v="10"/>
    <s v="OFF-AR-10004078"/>
    <x v="0"/>
    <x v="4"/>
    <n v="37.375999999999998"/>
    <s v="CA-2016-131884"/>
    <n v="0"/>
    <n v="8"/>
    <n v="0.2"/>
    <n v="4.6719999999999988"/>
    <n v="0.45632477063632687"/>
  </r>
  <r>
    <x v="569"/>
    <x v="4"/>
    <s v="OFF-PA-10003883"/>
    <x v="0"/>
    <x v="0"/>
    <n v="32.75"/>
    <s v="CA-2016-148628"/>
    <n v="1"/>
    <n v="5"/>
    <n v="0"/>
    <n v="15.065"/>
    <n v="0.43613829632717294"/>
  </r>
  <r>
    <x v="569"/>
    <x v="12"/>
    <s v="OFF-PA-10002586"/>
    <x v="0"/>
    <x v="0"/>
    <n v="19.920000000000002"/>
    <s v="CA-2016-144806"/>
    <n v="0"/>
    <n v="5"/>
    <n v="0.2"/>
    <n v="6.7230000000000008"/>
    <n v="0.43613829632717294"/>
  </r>
  <r>
    <x v="569"/>
    <x v="17"/>
    <s v="OFF-LA-10004853"/>
    <x v="0"/>
    <x v="2"/>
    <n v="14.940000000000001"/>
    <s v="US-2016-114741"/>
    <n v="0"/>
    <n v="3"/>
    <n v="0"/>
    <n v="6.8723999999999998"/>
    <n v="0.4647369236065339"/>
  </r>
  <r>
    <x v="569"/>
    <x v="10"/>
    <s v="OFF-BI-10002852"/>
    <x v="0"/>
    <x v="3"/>
    <n v="14.832000000000003"/>
    <s v="CA-2016-166338"/>
    <n v="1"/>
    <n v="3"/>
    <n v="0.7"/>
    <n v="-10.382399999999997"/>
    <n v="0.46881743173671325"/>
  </r>
  <r>
    <x v="569"/>
    <x v="4"/>
    <s v="OFF-PA-10004519"/>
    <x v="0"/>
    <x v="0"/>
    <n v="8.9600000000000009"/>
    <s v="CA-2016-136700"/>
    <n v="1"/>
    <n v="2"/>
    <n v="0"/>
    <n v="4.3904000000000005"/>
    <n v="0.43613829632717294"/>
  </r>
  <r>
    <x v="569"/>
    <x v="4"/>
    <s v="OFF-AP-10001626"/>
    <x v="0"/>
    <x v="12"/>
    <n v="7.78"/>
    <s v="CA-2016-168634"/>
    <n v="1"/>
    <n v="2"/>
    <n v="0"/>
    <n v="2.0228000000000002"/>
    <n v="0.49507917887403441"/>
  </r>
  <r>
    <x v="569"/>
    <x v="20"/>
    <s v="OFF-PA-10004255"/>
    <x v="0"/>
    <x v="0"/>
    <n v="6.48"/>
    <s v="US-2016-127040"/>
    <n v="0"/>
    <n v="1"/>
    <n v="0"/>
    <n v="3.1104000000000003"/>
    <n v="0.43613829632717294"/>
  </r>
  <r>
    <x v="569"/>
    <x v="17"/>
    <s v="OFF-PA-10000048"/>
    <x v="0"/>
    <x v="0"/>
    <n v="6.48"/>
    <s v="US-2016-114741"/>
    <n v="0"/>
    <n v="1"/>
    <n v="0"/>
    <n v="3.1104000000000003"/>
    <n v="0.43613829632717294"/>
  </r>
  <r>
    <x v="569"/>
    <x v="0"/>
    <s v="OFF-BI-10002813"/>
    <x v="0"/>
    <x v="3"/>
    <n v="2.7719999999999994"/>
    <s v="US-2016-149692"/>
    <n v="1"/>
    <n v="7"/>
    <n v="0.8"/>
    <n v="-4.8510000000000009"/>
    <n v="0.46881743173671325"/>
  </r>
  <r>
    <x v="570"/>
    <x v="20"/>
    <s v="TEC-PH-10001336"/>
    <x v="2"/>
    <x v="6"/>
    <n v="773.94"/>
    <s v="CA-2016-165050"/>
    <n v="1"/>
    <n v="6"/>
    <n v="0"/>
    <n v="224.4426"/>
    <n v="0.41105220110552465"/>
  </r>
  <r>
    <x v="570"/>
    <x v="3"/>
    <s v="FUR-CH-10002647"/>
    <x v="1"/>
    <x v="5"/>
    <n v="283.92"/>
    <s v="CA-2016-134894"/>
    <n v="1"/>
    <n v="4"/>
    <n v="0"/>
    <n v="70.980000000000018"/>
    <n v="0.46529189879902266"/>
  </r>
  <r>
    <x v="570"/>
    <x v="3"/>
    <s v="OFF-AP-10001271"/>
    <x v="0"/>
    <x v="12"/>
    <n v="152.94"/>
    <s v="CA-2016-134894"/>
    <n v="0"/>
    <n v="3"/>
    <n v="0"/>
    <n v="41.293800000000005"/>
    <n v="0.49507917887403441"/>
  </r>
  <r>
    <x v="570"/>
    <x v="4"/>
    <s v="FUR-FU-10002759"/>
    <x v="1"/>
    <x v="8"/>
    <n v="79.92"/>
    <s v="CA-2016-135272"/>
    <n v="1"/>
    <n v="4"/>
    <n v="0"/>
    <n v="28.7712"/>
    <n v="0.4595170286641902"/>
  </r>
  <r>
    <x v="570"/>
    <x v="20"/>
    <s v="OFF-BI-10001031"/>
    <x v="0"/>
    <x v="3"/>
    <n v="21.36"/>
    <s v="CA-2016-165050"/>
    <n v="0"/>
    <n v="5"/>
    <n v="0.2"/>
    <n v="7.2089999999999996"/>
    <n v="0.46881743173671325"/>
  </r>
  <r>
    <x v="570"/>
    <x v="4"/>
    <s v="OFF-PA-10003953"/>
    <x v="0"/>
    <x v="0"/>
    <n v="12.96"/>
    <s v="US-2016-120957"/>
    <n v="1"/>
    <n v="2"/>
    <n v="0"/>
    <n v="6.2208000000000006"/>
    <n v="0.43613829632717294"/>
  </r>
  <r>
    <x v="570"/>
    <x v="20"/>
    <s v="OFF-BI-10003727"/>
    <x v="0"/>
    <x v="3"/>
    <n v="6.6879999999999997"/>
    <s v="CA-2016-165050"/>
    <n v="0"/>
    <n v="2"/>
    <n v="0.2"/>
    <n v="2.3407999999999998"/>
    <n v="0.46881743173671325"/>
  </r>
  <r>
    <x v="570"/>
    <x v="22"/>
    <s v="OFF-FA-10003467"/>
    <x v="0"/>
    <x v="7"/>
    <n v="3.96"/>
    <s v="CA-2016-130736"/>
    <n v="1"/>
    <n v="2"/>
    <n v="0"/>
    <n v="0"/>
    <n v="0.51168203684699509"/>
  </r>
  <r>
    <x v="570"/>
    <x v="22"/>
    <s v="OFF-LA-10000634"/>
    <x v="0"/>
    <x v="2"/>
    <n v="2.61"/>
    <s v="CA-2016-130736"/>
    <n v="0"/>
    <n v="1"/>
    <n v="0"/>
    <n v="1.2005999999999999"/>
    <n v="0.4647369236065339"/>
  </r>
  <r>
    <x v="571"/>
    <x v="0"/>
    <s v="TEC-PH-10001817"/>
    <x v="2"/>
    <x v="6"/>
    <n v="1718.4"/>
    <s v="CA-2016-135622"/>
    <n v="1"/>
    <n v="6"/>
    <n v="0.2"/>
    <n v="150.36000000000013"/>
    <n v="0.41105220110552465"/>
  </r>
  <r>
    <x v="571"/>
    <x v="0"/>
    <s v="OFF-PA-10000100"/>
    <x v="0"/>
    <x v="0"/>
    <n v="360.71199999999999"/>
    <s v="CA-2016-135622"/>
    <n v="0"/>
    <n v="11"/>
    <n v="0.2"/>
    <n v="130.75810000000001"/>
    <n v="0.43613829632717294"/>
  </r>
  <r>
    <x v="571"/>
    <x v="4"/>
    <s v="OFF-ST-10004186"/>
    <x v="0"/>
    <x v="1"/>
    <n v="221.96"/>
    <s v="CA-2016-129532"/>
    <n v="1"/>
    <n v="2"/>
    <n v="0"/>
    <n v="4.4391999999999996"/>
    <n v="0.44610841445725197"/>
  </r>
  <r>
    <x v="571"/>
    <x v="4"/>
    <s v="TEC-AC-10000865"/>
    <x v="2"/>
    <x v="9"/>
    <n v="236"/>
    <s v="CA-2016-129532"/>
    <n v="0"/>
    <n v="4"/>
    <n v="0"/>
    <n v="40.119999999999976"/>
    <n v="0.52062335344040378"/>
  </r>
  <r>
    <x v="571"/>
    <x v="0"/>
    <s v="TEC-PH-10004896"/>
    <x v="2"/>
    <x v="6"/>
    <n v="119.96000000000001"/>
    <s v="CA-2016-103205"/>
    <n v="1"/>
    <n v="5"/>
    <n v="0.2"/>
    <n v="11.996000000000002"/>
    <n v="0.41105220110552465"/>
  </r>
  <r>
    <x v="571"/>
    <x v="26"/>
    <s v="OFF-PA-10000533"/>
    <x v="0"/>
    <x v="0"/>
    <n v="15.696000000000002"/>
    <s v="CA-2016-156118"/>
    <n v="1"/>
    <n v="3"/>
    <n v="0.2"/>
    <n v="5.1011999999999995"/>
    <n v="0.43613829632717294"/>
  </r>
  <r>
    <x v="572"/>
    <x v="18"/>
    <s v="OFF-PA-10004156"/>
    <x v="0"/>
    <x v="0"/>
    <n v="34.019999999999996"/>
    <s v="CA-2016-157035"/>
    <n v="1"/>
    <n v="3"/>
    <n v="0"/>
    <n v="16.669799999999999"/>
    <n v="0.43613829632717294"/>
  </r>
  <r>
    <x v="573"/>
    <x v="14"/>
    <s v="FUR-TA-10003569"/>
    <x v="1"/>
    <x v="13"/>
    <n v="801.96"/>
    <s v="CA-2016-121650"/>
    <n v="1"/>
    <n v="2"/>
    <n v="0"/>
    <n v="200.49"/>
    <n v="0.55975208308209756"/>
  </r>
  <r>
    <x v="573"/>
    <x v="20"/>
    <s v="TEC-CO-10002095"/>
    <x v="2"/>
    <x v="16"/>
    <n v="799.98400000000004"/>
    <s v="CA-2016-143105"/>
    <n v="1"/>
    <n v="2"/>
    <n v="0.2"/>
    <n v="249.99499999999998"/>
    <n v="0.55185675810753509"/>
  </r>
  <r>
    <x v="573"/>
    <x v="36"/>
    <s v="FUR-CH-10000785"/>
    <x v="1"/>
    <x v="5"/>
    <n v="542.93999999999994"/>
    <s v="US-2016-138093"/>
    <n v="1"/>
    <n v="3"/>
    <n v="0"/>
    <n v="141.1644"/>
    <n v="0.46529189879902266"/>
  </r>
  <r>
    <x v="573"/>
    <x v="14"/>
    <s v="FUR-CH-10004289"/>
    <x v="1"/>
    <x v="5"/>
    <n v="191.96"/>
    <s v="CA-2016-121650"/>
    <n v="0"/>
    <n v="2"/>
    <n v="0"/>
    <n v="32.633199999999988"/>
    <n v="0.46529189879902266"/>
  </r>
  <r>
    <x v="573"/>
    <x v="20"/>
    <s v="OFF-PA-10002254"/>
    <x v="0"/>
    <x v="0"/>
    <n v="184.66"/>
    <s v="CA-2016-143105"/>
    <n v="0"/>
    <n v="7"/>
    <n v="0"/>
    <n v="84.943599999999989"/>
    <n v="0.43613829632717294"/>
  </r>
  <r>
    <x v="573"/>
    <x v="5"/>
    <s v="TEC-AC-10001553"/>
    <x v="2"/>
    <x v="9"/>
    <n v="101.94"/>
    <s v="US-2016-168732"/>
    <n v="1"/>
    <n v="6"/>
    <n v="0"/>
    <n v="21.407399999999999"/>
    <n v="0.52062335344040378"/>
  </r>
  <r>
    <x v="573"/>
    <x v="10"/>
    <s v="TEC-AC-10002550"/>
    <x v="2"/>
    <x v="9"/>
    <n v="25.488"/>
    <s v="CA-2016-112823"/>
    <n v="1"/>
    <n v="2"/>
    <n v="0.2"/>
    <n v="4.4603999999999999"/>
    <n v="0.52062335344040378"/>
  </r>
  <r>
    <x v="573"/>
    <x v="36"/>
    <s v="TEC-PH-10004667"/>
    <x v="2"/>
    <x v="6"/>
    <n v="134.99"/>
    <s v="US-2016-138093"/>
    <n v="0"/>
    <n v="1"/>
    <n v="0"/>
    <n v="36.447299999999998"/>
    <n v="0.41105220110552465"/>
  </r>
  <r>
    <x v="573"/>
    <x v="4"/>
    <s v="OFF-AR-10003582"/>
    <x v="0"/>
    <x v="4"/>
    <n v="56.3"/>
    <s v="CA-2016-115693"/>
    <n v="1"/>
    <n v="2"/>
    <n v="0"/>
    <n v="15.764000000000003"/>
    <n v="0.45632477063632687"/>
  </r>
  <r>
    <x v="573"/>
    <x v="1"/>
    <s v="OFF-AP-10004980"/>
    <x v="0"/>
    <x v="12"/>
    <n v="53.087999999999994"/>
    <s v="CA-2016-106208"/>
    <n v="1"/>
    <n v="7"/>
    <n v="0.8"/>
    <n v="-108.8304"/>
    <n v="0.49507917887403441"/>
  </r>
  <r>
    <x v="573"/>
    <x v="36"/>
    <s v="OFF-PA-10001509"/>
    <x v="0"/>
    <x v="0"/>
    <n v="44.75"/>
    <s v="US-2016-138093"/>
    <n v="0"/>
    <n v="5"/>
    <n v="0"/>
    <n v="20.584999999999994"/>
    <n v="0.43613829632717294"/>
  </r>
  <r>
    <x v="573"/>
    <x v="20"/>
    <s v="OFF-PA-10002713"/>
    <x v="0"/>
    <x v="0"/>
    <n v="41.28"/>
    <s v="CA-2016-143105"/>
    <n v="0"/>
    <n v="6"/>
    <n v="0"/>
    <n v="18.988799999999998"/>
    <n v="0.43613829632717294"/>
  </r>
  <r>
    <x v="573"/>
    <x v="36"/>
    <s v="OFF-AR-10000817"/>
    <x v="0"/>
    <x v="4"/>
    <n v="27.36"/>
    <s v="US-2016-138093"/>
    <n v="0"/>
    <n v="9"/>
    <n v="0"/>
    <n v="9.3023999999999987"/>
    <n v="0.45632477063632687"/>
  </r>
  <r>
    <x v="573"/>
    <x v="36"/>
    <s v="OFF-PA-10000143"/>
    <x v="0"/>
    <x v="0"/>
    <n v="26.400000000000002"/>
    <s v="US-2016-138093"/>
    <n v="0"/>
    <n v="5"/>
    <n v="0"/>
    <n v="12.672000000000001"/>
    <n v="0.43613829632717294"/>
  </r>
  <r>
    <x v="573"/>
    <x v="5"/>
    <s v="OFF-PA-10000520"/>
    <x v="0"/>
    <x v="0"/>
    <n v="25.92"/>
    <s v="US-2016-168732"/>
    <n v="0"/>
    <n v="4"/>
    <n v="0"/>
    <n v="12.441600000000001"/>
    <n v="0.43613829632717294"/>
  </r>
  <r>
    <x v="573"/>
    <x v="20"/>
    <s v="OFF-LA-10004093"/>
    <x v="0"/>
    <x v="2"/>
    <n v="7.31"/>
    <s v="CA-2016-143105"/>
    <n v="0"/>
    <n v="1"/>
    <n v="0"/>
    <n v="3.4356999999999998"/>
    <n v="0.4647369236065339"/>
  </r>
  <r>
    <x v="573"/>
    <x v="4"/>
    <s v="OFF-LA-10001613"/>
    <x v="0"/>
    <x v="2"/>
    <n v="5.76"/>
    <s v="CA-2016-127502"/>
    <n v="1"/>
    <n v="2"/>
    <n v="0"/>
    <n v="2.8224"/>
    <n v="0.4647369236065339"/>
  </r>
  <r>
    <x v="573"/>
    <x v="14"/>
    <s v="OFF-AR-10001149"/>
    <x v="0"/>
    <x v="4"/>
    <n v="3.9"/>
    <s v="CA-2016-121650"/>
    <n v="0"/>
    <n v="2"/>
    <n v="0"/>
    <n v="1.5209999999999999"/>
    <n v="0.45632477063632687"/>
  </r>
  <r>
    <x v="573"/>
    <x v="14"/>
    <s v="OFF-LA-10001045"/>
    <x v="0"/>
    <x v="2"/>
    <n v="2.61"/>
    <s v="CA-2016-121650"/>
    <n v="0"/>
    <n v="1"/>
    <n v="0"/>
    <n v="1.2005999999999999"/>
    <n v="0.4647369236065339"/>
  </r>
  <r>
    <x v="573"/>
    <x v="5"/>
    <s v="OFF-AR-10003087"/>
    <x v="0"/>
    <x v="4"/>
    <n v="1.78"/>
    <s v="US-2016-168732"/>
    <n v="0"/>
    <n v="1"/>
    <n v="0"/>
    <n v="0.49839999999999995"/>
    <n v="0.45632477063632687"/>
  </r>
  <r>
    <x v="574"/>
    <x v="26"/>
    <s v="FUR-TA-10000849"/>
    <x v="1"/>
    <x v="13"/>
    <n v="364.95"/>
    <s v="CA-2016-104346"/>
    <n v="1"/>
    <n v="5"/>
    <n v="0.5"/>
    <n v="-248.16599999999994"/>
    <n v="0.55975208308209756"/>
  </r>
  <r>
    <x v="574"/>
    <x v="6"/>
    <s v="OFF-LA-10003930"/>
    <x v="0"/>
    <x v="2"/>
    <n v="196.62"/>
    <s v="CA-2016-150560"/>
    <n v="1"/>
    <n v="2"/>
    <n v="0"/>
    <n v="96.343800000000002"/>
    <n v="0.4647369236065339"/>
  </r>
  <r>
    <x v="574"/>
    <x v="14"/>
    <s v="TEC-AC-10004761"/>
    <x v="2"/>
    <x v="9"/>
    <n v="175.23"/>
    <s v="CA-2016-135853"/>
    <n v="1"/>
    <n v="11"/>
    <n v="0"/>
    <n v="61.330500000000001"/>
    <n v="0.52062335344040378"/>
  </r>
  <r>
    <x v="574"/>
    <x v="0"/>
    <s v="TEC-AC-10001606"/>
    <x v="2"/>
    <x v="9"/>
    <n v="159.98400000000001"/>
    <s v="CA-2016-155761"/>
    <n v="1"/>
    <n v="2"/>
    <n v="0.2"/>
    <n v="35.996400000000001"/>
    <n v="0.52062335344040378"/>
  </r>
  <r>
    <x v="574"/>
    <x v="26"/>
    <s v="TEC-AC-10004396"/>
    <x v="2"/>
    <x v="9"/>
    <n v="58.08"/>
    <s v="CA-2016-104346"/>
    <n v="0"/>
    <n v="4"/>
    <n v="0.2"/>
    <n v="-6.5339999999999954"/>
    <n v="0.52062335344040378"/>
  </r>
  <r>
    <x v="574"/>
    <x v="14"/>
    <s v="TEC-PH-10003691"/>
    <x v="2"/>
    <x v="6"/>
    <n v="125.99"/>
    <s v="CA-2016-135853"/>
    <n v="0"/>
    <n v="1"/>
    <n v="0"/>
    <n v="31.497500000000002"/>
    <n v="0.41105220110552465"/>
  </r>
  <r>
    <x v="574"/>
    <x v="4"/>
    <s v="OFF-BI-10004230"/>
    <x v="0"/>
    <x v="3"/>
    <n v="110.52800000000001"/>
    <s v="CA-2016-134082"/>
    <n v="1"/>
    <n v="4"/>
    <n v="0.2"/>
    <n v="38.684799999999996"/>
    <n v="0.46881743173671325"/>
  </r>
  <r>
    <x v="574"/>
    <x v="26"/>
    <s v="OFF-PA-10001166"/>
    <x v="0"/>
    <x v="0"/>
    <n v="85.055999999999997"/>
    <s v="CA-2016-104346"/>
    <n v="0"/>
    <n v="3"/>
    <n v="0.2"/>
    <n v="28.706399999999991"/>
    <n v="0.43613829632717294"/>
  </r>
  <r>
    <x v="574"/>
    <x v="26"/>
    <s v="FUR-BO-10003450"/>
    <x v="1"/>
    <x v="10"/>
    <n v="69.576000000000008"/>
    <s v="CA-2016-104346"/>
    <n v="0"/>
    <n v="4"/>
    <n v="0.7"/>
    <n v="-143.79040000000001"/>
    <n v="0.5176847302647779"/>
  </r>
  <r>
    <x v="574"/>
    <x v="26"/>
    <s v="FUR-FU-10001473"/>
    <x v="1"/>
    <x v="8"/>
    <n v="54.920000000000009"/>
    <s v="CA-2016-104346"/>
    <n v="0"/>
    <n v="5"/>
    <n v="0.2"/>
    <n v="10.983999999999996"/>
    <n v="0.4595170286641902"/>
  </r>
  <r>
    <x v="574"/>
    <x v="26"/>
    <s v="FUR-FU-10002456"/>
    <x v="1"/>
    <x v="8"/>
    <n v="52.416000000000004"/>
    <s v="CA-2016-104346"/>
    <n v="0"/>
    <n v="9"/>
    <n v="0.2"/>
    <n v="15.069600000000007"/>
    <n v="0.4595170286641902"/>
  </r>
  <r>
    <x v="574"/>
    <x v="0"/>
    <s v="OFF-ST-10000943"/>
    <x v="0"/>
    <x v="1"/>
    <n v="46.344000000000001"/>
    <s v="CA-2016-155761"/>
    <n v="0"/>
    <n v="3"/>
    <n v="0.2"/>
    <n v="4.6344000000000012"/>
    <n v="0.44610841445725197"/>
  </r>
  <r>
    <x v="574"/>
    <x v="26"/>
    <s v="OFF-PA-10003256"/>
    <x v="0"/>
    <x v="0"/>
    <n v="27.695999999999998"/>
    <s v="CA-2016-104346"/>
    <n v="0"/>
    <n v="3"/>
    <n v="0.2"/>
    <n v="9.6935999999999964"/>
    <n v="0.43613829632717294"/>
  </r>
  <r>
    <x v="574"/>
    <x v="14"/>
    <s v="OFF-BI-10004965"/>
    <x v="0"/>
    <x v="3"/>
    <n v="23"/>
    <s v="CA-2016-135853"/>
    <n v="0"/>
    <n v="2"/>
    <n v="0"/>
    <n v="10.35"/>
    <n v="0.46881743173671325"/>
  </r>
  <r>
    <x v="574"/>
    <x v="26"/>
    <s v="OFF-AR-10001473"/>
    <x v="0"/>
    <x v="4"/>
    <n v="13.120000000000001"/>
    <s v="CA-2016-104346"/>
    <n v="0"/>
    <n v="5"/>
    <n v="0.2"/>
    <n v="1.1480000000000006"/>
    <n v="0.45632477063632687"/>
  </r>
  <r>
    <x v="574"/>
    <x v="16"/>
    <s v="OFF-BI-10001098"/>
    <x v="0"/>
    <x v="3"/>
    <n v="12.828000000000001"/>
    <s v="US-2016-120572"/>
    <n v="1"/>
    <n v="2"/>
    <n v="0.7"/>
    <n v="-8.9795999999999978"/>
    <n v="0.46881743173671325"/>
  </r>
  <r>
    <x v="574"/>
    <x v="10"/>
    <s v="OFF-BI-10003166"/>
    <x v="0"/>
    <x v="3"/>
    <n v="10.332000000000003"/>
    <s v="CA-2016-106362"/>
    <n v="1"/>
    <n v="3"/>
    <n v="0.7"/>
    <n v="-7.5767999999999986"/>
    <n v="0.46881743173671325"/>
  </r>
  <r>
    <x v="574"/>
    <x v="26"/>
    <s v="OFF-AR-10001545"/>
    <x v="0"/>
    <x v="4"/>
    <n v="4.2240000000000002"/>
    <s v="CA-2016-104346"/>
    <n v="0"/>
    <n v="3"/>
    <n v="0.2"/>
    <n v="0.47519999999999984"/>
    <n v="0.45632477063632687"/>
  </r>
  <r>
    <x v="575"/>
    <x v="4"/>
    <s v="OFF-ST-10001496"/>
    <x v="0"/>
    <x v="1"/>
    <n v="360.38"/>
    <s v="CA-2016-134075"/>
    <n v="1"/>
    <n v="2"/>
    <n v="0"/>
    <n v="93.698800000000006"/>
    <n v="0.44610841445725197"/>
  </r>
  <r>
    <x v="575"/>
    <x v="4"/>
    <s v="FUR-CH-10004675"/>
    <x v="1"/>
    <x v="5"/>
    <n v="348.92800000000005"/>
    <s v="CA-2016-154620"/>
    <n v="1"/>
    <n v="2"/>
    <n v="0.2"/>
    <n v="34.89279999999998"/>
    <n v="0.46529189879902266"/>
  </r>
  <r>
    <x v="575"/>
    <x v="4"/>
    <s v="FUR-FU-10004597"/>
    <x v="1"/>
    <x v="8"/>
    <n v="166.5"/>
    <s v="CA-2016-134075"/>
    <n v="0"/>
    <n v="3"/>
    <n v="0"/>
    <n v="21.64500000000001"/>
    <n v="0.4595170286641902"/>
  </r>
  <r>
    <x v="575"/>
    <x v="4"/>
    <s v="TEC-AC-10002926"/>
    <x v="2"/>
    <x v="9"/>
    <n v="299.94"/>
    <s v="CA-2016-110870"/>
    <n v="1"/>
    <n v="6"/>
    <n v="0"/>
    <n v="128.97420000000002"/>
    <n v="0.52062335344040378"/>
  </r>
  <r>
    <x v="575"/>
    <x v="0"/>
    <s v="TEC-AC-10002018"/>
    <x v="2"/>
    <x v="9"/>
    <n v="22.368000000000002"/>
    <s v="US-2016-167220"/>
    <n v="1"/>
    <n v="4"/>
    <n v="0.2"/>
    <n v="6.4308000000000014"/>
    <n v="0.52062335344040378"/>
  </r>
  <r>
    <x v="575"/>
    <x v="17"/>
    <s v="OFF-PA-10002377"/>
    <x v="0"/>
    <x v="0"/>
    <n v="97.88"/>
    <s v="CA-2016-127481"/>
    <n v="1"/>
    <n v="2"/>
    <n v="0"/>
    <n v="48.94"/>
    <n v="0.43613829632717294"/>
  </r>
  <r>
    <x v="575"/>
    <x v="4"/>
    <s v="OFF-PA-10000726"/>
    <x v="0"/>
    <x v="0"/>
    <n v="36.44"/>
    <s v="CA-2016-155586"/>
    <n v="1"/>
    <n v="4"/>
    <n v="0"/>
    <n v="16.397999999999996"/>
    <n v="0.43613829632717294"/>
  </r>
  <r>
    <x v="575"/>
    <x v="17"/>
    <s v="OFF-PA-10002036"/>
    <x v="0"/>
    <x v="0"/>
    <n v="32.400000000000006"/>
    <s v="CA-2016-127481"/>
    <n v="0"/>
    <n v="5"/>
    <n v="0"/>
    <n v="15.876000000000001"/>
    <n v="0.43613829632717294"/>
  </r>
  <r>
    <x v="575"/>
    <x v="4"/>
    <s v="OFF-SU-10001225"/>
    <x v="0"/>
    <x v="14"/>
    <n v="25.76"/>
    <s v="CA-2016-110870"/>
    <n v="0"/>
    <n v="7"/>
    <n v="0"/>
    <n v="0.51519999999999921"/>
    <n v="0.53938093436526824"/>
  </r>
  <r>
    <x v="575"/>
    <x v="4"/>
    <s v="OFF-BI-10002437"/>
    <x v="0"/>
    <x v="3"/>
    <n v="24.448"/>
    <s v="CA-2016-145065"/>
    <n v="1"/>
    <n v="2"/>
    <n v="0.2"/>
    <n v="8.8623999999999992"/>
    <n v="0.46881743173671325"/>
  </r>
  <r>
    <x v="575"/>
    <x v="4"/>
    <s v="OFF-EN-10003072"/>
    <x v="0"/>
    <x v="11"/>
    <n v="15.52"/>
    <s v="CA-2016-155586"/>
    <n v="0"/>
    <n v="4"/>
    <n v="0"/>
    <n v="7.4496000000000002"/>
    <n v="0.44424167803735209"/>
  </r>
  <r>
    <x v="575"/>
    <x v="36"/>
    <s v="OFF-AR-10001662"/>
    <x v="0"/>
    <x v="4"/>
    <n v="8.2200000000000006"/>
    <s v="CA-2016-129042"/>
    <n v="1"/>
    <n v="3"/>
    <n v="0"/>
    <n v="2.2194000000000007"/>
    <n v="0.45632477063632687"/>
  </r>
  <r>
    <x v="575"/>
    <x v="4"/>
    <s v="OFF-FA-10001229"/>
    <x v="0"/>
    <x v="7"/>
    <n v="7.86"/>
    <s v="CA-2016-145065"/>
    <n v="0"/>
    <n v="2"/>
    <n v="0"/>
    <n v="3.6155999999999997"/>
    <n v="0.51168203684699509"/>
  </r>
  <r>
    <x v="575"/>
    <x v="4"/>
    <s v="OFF-AR-10001547"/>
    <x v="0"/>
    <x v="4"/>
    <n v="2.21"/>
    <s v="CA-2016-155586"/>
    <n v="0"/>
    <n v="1"/>
    <n v="0"/>
    <n v="0.59670000000000001"/>
    <n v="0.45632477063632687"/>
  </r>
  <r>
    <x v="576"/>
    <x v="4"/>
    <s v="TEC-PH-10001530"/>
    <x v="2"/>
    <x v="6"/>
    <n v="494.37600000000009"/>
    <s v="CA-2016-157770"/>
    <n v="1"/>
    <n v="3"/>
    <n v="0.2"/>
    <n v="49.437599999999975"/>
    <n v="0.41105220110552465"/>
  </r>
  <r>
    <x v="576"/>
    <x v="4"/>
    <s v="TEC-AC-10001552"/>
    <x v="2"/>
    <x v="9"/>
    <n v="248.85000000000002"/>
    <s v="CA-2016-157770"/>
    <n v="0"/>
    <n v="5"/>
    <n v="0"/>
    <n v="27.373499999999993"/>
    <n v="0.52062335344040378"/>
  </r>
  <r>
    <x v="576"/>
    <x v="4"/>
    <s v="TEC-AC-10003399"/>
    <x v="2"/>
    <x v="9"/>
    <n v="36.24"/>
    <s v="CA-2016-157770"/>
    <n v="0"/>
    <n v="1"/>
    <n v="0"/>
    <n v="15.220800000000001"/>
    <n v="0.52062335344040378"/>
  </r>
  <r>
    <x v="576"/>
    <x v="4"/>
    <s v="OFF-AP-10003040"/>
    <x v="0"/>
    <x v="12"/>
    <n v="134.47999999999999"/>
    <s v="CA-2016-148250"/>
    <n v="1"/>
    <n v="4"/>
    <n v="0"/>
    <n v="34.964799999999997"/>
    <n v="0.49507917887403441"/>
  </r>
  <r>
    <x v="576"/>
    <x v="32"/>
    <s v="OFF-BI-10004738"/>
    <x v="0"/>
    <x v="3"/>
    <n v="37.880000000000003"/>
    <s v="CA-2016-139962"/>
    <n v="1"/>
    <n v="2"/>
    <n v="0"/>
    <n v="18.940000000000001"/>
    <n v="0.46881743173671325"/>
  </r>
  <r>
    <x v="576"/>
    <x v="4"/>
    <s v="OFF-BI-10000050"/>
    <x v="0"/>
    <x v="3"/>
    <n v="29.2"/>
    <s v="CA-2016-157770"/>
    <n v="0"/>
    <n v="5"/>
    <n v="0.2"/>
    <n v="9.8549999999999969"/>
    <n v="0.46881743173671325"/>
  </r>
  <r>
    <x v="576"/>
    <x v="32"/>
    <s v="OFF-PA-10004451"/>
    <x v="0"/>
    <x v="0"/>
    <n v="19.440000000000001"/>
    <s v="CA-2016-139962"/>
    <n v="0"/>
    <n v="3"/>
    <n v="0"/>
    <n v="9.3312000000000008"/>
    <n v="0.43613829632717294"/>
  </r>
  <r>
    <x v="576"/>
    <x v="4"/>
    <s v="OFF-PA-10000289"/>
    <x v="0"/>
    <x v="0"/>
    <n v="12.96"/>
    <s v="CA-2016-148250"/>
    <n v="0"/>
    <n v="2"/>
    <n v="0"/>
    <n v="6.2208000000000006"/>
    <n v="0.43613829632717294"/>
  </r>
  <r>
    <x v="576"/>
    <x v="4"/>
    <s v="OFF-LA-10001771"/>
    <x v="0"/>
    <x v="2"/>
    <n v="9.9600000000000009"/>
    <s v="CA-2016-125423"/>
    <n v="1"/>
    <n v="2"/>
    <n v="0"/>
    <n v="4.5815999999999999"/>
    <n v="0.4647369236065339"/>
  </r>
  <r>
    <x v="577"/>
    <x v="11"/>
    <s v="TEC-PH-10001051"/>
    <x v="2"/>
    <x v="6"/>
    <n v="319.96800000000002"/>
    <s v="CA-2016-123232"/>
    <n v="1"/>
    <n v="4"/>
    <n v="0.2"/>
    <n v="35.996399999999952"/>
    <n v="0.41105220110552465"/>
  </r>
  <r>
    <x v="577"/>
    <x v="4"/>
    <s v="FUR-TA-10002622"/>
    <x v="1"/>
    <x v="13"/>
    <n v="273.56799999999998"/>
    <s v="CA-2016-141593"/>
    <n v="1"/>
    <n v="2"/>
    <n v="0.2"/>
    <n v="10.258800000000008"/>
    <n v="0.55975208308209756"/>
  </r>
  <r>
    <x v="577"/>
    <x v="4"/>
    <s v="TEC-AC-10003063"/>
    <x v="2"/>
    <x v="9"/>
    <n v="50"/>
    <s v="CA-2016-126347"/>
    <n v="1"/>
    <n v="2"/>
    <n v="0"/>
    <n v="10.5"/>
    <n v="0.52062335344040378"/>
  </r>
  <r>
    <x v="577"/>
    <x v="29"/>
    <s v="OFF-AR-10003582"/>
    <x v="0"/>
    <x v="4"/>
    <n v="56.3"/>
    <s v="CA-2016-125066"/>
    <n v="1"/>
    <n v="2"/>
    <n v="0"/>
    <n v="15.764000000000003"/>
    <n v="0.45632477063632687"/>
  </r>
  <r>
    <x v="577"/>
    <x v="4"/>
    <s v="OFF-BI-10001153"/>
    <x v="0"/>
    <x v="3"/>
    <n v="55.264000000000003"/>
    <s v="CA-2016-141593"/>
    <n v="0"/>
    <n v="2"/>
    <n v="0.2"/>
    <n v="20.723999999999997"/>
    <n v="0.46881743173671325"/>
  </r>
  <r>
    <x v="577"/>
    <x v="4"/>
    <s v="OFF-BI-10000948"/>
    <x v="0"/>
    <x v="3"/>
    <n v="34.248000000000005"/>
    <s v="CA-2016-141593"/>
    <n v="0"/>
    <n v="3"/>
    <n v="0.2"/>
    <n v="11.558699999999998"/>
    <n v="0.46881743173671325"/>
  </r>
  <r>
    <x v="577"/>
    <x v="4"/>
    <s v="FUR-FU-10004351"/>
    <x v="1"/>
    <x v="8"/>
    <n v="29.22"/>
    <s v="CA-2016-114048"/>
    <n v="1"/>
    <n v="3"/>
    <n v="0"/>
    <n v="12.856800000000002"/>
    <n v="0.4595170286641902"/>
  </r>
  <r>
    <x v="577"/>
    <x v="4"/>
    <s v="FUR-FU-10002963"/>
    <x v="1"/>
    <x v="8"/>
    <n v="15.24"/>
    <s v="CA-2016-130253"/>
    <n v="1"/>
    <n v="3"/>
    <n v="0"/>
    <n v="5.1815999999999995"/>
    <n v="0.4595170286641902"/>
  </r>
  <r>
    <x v="577"/>
    <x v="4"/>
    <s v="OFF-BI-10002432"/>
    <x v="0"/>
    <x v="3"/>
    <n v="8.0960000000000001"/>
    <s v="CA-2016-146696"/>
    <n v="1"/>
    <n v="2"/>
    <n v="0.2"/>
    <n v="2.7323999999999993"/>
    <n v="0.46881743173671325"/>
  </r>
  <r>
    <x v="577"/>
    <x v="4"/>
    <s v="OFF-PA-10004983"/>
    <x v="0"/>
    <x v="0"/>
    <n v="6.48"/>
    <s v="CA-2016-141593"/>
    <n v="0"/>
    <n v="1"/>
    <n v="0"/>
    <n v="3.1104000000000003"/>
    <n v="0.43613829632717294"/>
  </r>
  <r>
    <x v="577"/>
    <x v="29"/>
    <s v="FUR-FU-10003829"/>
    <x v="1"/>
    <x v="8"/>
    <n v="6.16"/>
    <s v="CA-2016-125066"/>
    <n v="0"/>
    <n v="2"/>
    <n v="0"/>
    <n v="1.9711999999999996"/>
    <n v="0.4595170286641902"/>
  </r>
  <r>
    <x v="577"/>
    <x v="5"/>
    <s v="OFF-BI-10004187"/>
    <x v="0"/>
    <x v="3"/>
    <n v="3.76"/>
    <s v="CA-2016-119592"/>
    <n v="1"/>
    <n v="2"/>
    <n v="0"/>
    <n v="1.8047999999999997"/>
    <n v="0.46881743173671325"/>
  </r>
  <r>
    <x v="578"/>
    <x v="10"/>
    <s v="TEC-MA-10000418"/>
    <x v="2"/>
    <x v="15"/>
    <n v="1799.9940000000001"/>
    <s v="CA-2016-147830"/>
    <n v="1"/>
    <n v="2"/>
    <n v="0.7"/>
    <n v="-2639.9912000000004"/>
    <n v="0.5183572270896134"/>
  </r>
  <r>
    <x v="578"/>
    <x v="10"/>
    <s v="FUR-FU-10004091"/>
    <x v="1"/>
    <x v="8"/>
    <n v="262.86399999999998"/>
    <s v="CA-2016-147830"/>
    <n v="0"/>
    <n v="7"/>
    <n v="0.2"/>
    <n v="69.001800000000017"/>
    <n v="0.4595170286641902"/>
  </r>
  <r>
    <x v="578"/>
    <x v="25"/>
    <s v="TEC-PH-10001433"/>
    <x v="2"/>
    <x v="6"/>
    <n v="246.16800000000001"/>
    <s v="CA-2016-150308"/>
    <n v="1"/>
    <n v="3"/>
    <n v="0.2"/>
    <n v="21.539699999999996"/>
    <n v="0.41105220110552465"/>
  </r>
  <r>
    <x v="578"/>
    <x v="10"/>
    <s v="TEC-AC-10002049"/>
    <x v="2"/>
    <x v="9"/>
    <n v="2025.3600000000001"/>
    <s v="CA-2016-147830"/>
    <n v="0"/>
    <n v="6"/>
    <n v="0.2"/>
    <n v="607.60800000000006"/>
    <n v="0.52062335344040378"/>
  </r>
  <r>
    <x v="578"/>
    <x v="22"/>
    <s v="TEC-AC-10004571"/>
    <x v="2"/>
    <x v="9"/>
    <n v="899.91"/>
    <s v="CA-2016-109638"/>
    <n v="1"/>
    <n v="9"/>
    <n v="0"/>
    <n v="377.96220000000005"/>
    <n v="0.52062335344040378"/>
  </r>
  <r>
    <x v="578"/>
    <x v="22"/>
    <s v="OFF-AP-10002472"/>
    <x v="0"/>
    <x v="12"/>
    <n v="103.92"/>
    <s v="CA-2016-109638"/>
    <n v="0"/>
    <n v="4"/>
    <n v="0"/>
    <n v="36.372"/>
    <n v="0.49507917887403441"/>
  </r>
  <r>
    <x v="578"/>
    <x v="10"/>
    <s v="TEC-PH-10004908"/>
    <x v="2"/>
    <x v="6"/>
    <n v="101.98799999999999"/>
    <s v="CA-2016-147830"/>
    <n v="0"/>
    <n v="2"/>
    <n v="0.4"/>
    <n v="-16.998000000000019"/>
    <n v="0.41105220110552465"/>
  </r>
  <r>
    <x v="578"/>
    <x v="22"/>
    <s v="OFF-BI-10001098"/>
    <x v="0"/>
    <x v="3"/>
    <n v="51.311999999999998"/>
    <s v="CA-2016-109638"/>
    <n v="0"/>
    <n v="3"/>
    <n v="0.2"/>
    <n v="18.600599999999996"/>
    <n v="0.46881743173671325"/>
  </r>
  <r>
    <x v="578"/>
    <x v="20"/>
    <s v="OFF-AR-10001940"/>
    <x v="0"/>
    <x v="4"/>
    <n v="3.28"/>
    <s v="CA-2016-137225"/>
    <n v="1"/>
    <n v="1"/>
    <n v="0"/>
    <n v="1.4104000000000001"/>
    <n v="0.45632477063632687"/>
  </r>
  <r>
    <x v="579"/>
    <x v="22"/>
    <s v="OFF-PA-10004948"/>
    <x v="0"/>
    <x v="0"/>
    <n v="4.9800000000000004"/>
    <s v="CA-2016-162544"/>
    <n v="1"/>
    <n v="1"/>
    <n v="0"/>
    <n v="2.3406000000000002"/>
    <n v="0.43613829632717294"/>
  </r>
  <r>
    <x v="580"/>
    <x v="14"/>
    <s v="FUR-CH-10003817"/>
    <x v="1"/>
    <x v="5"/>
    <n v="546.66"/>
    <s v="US-2016-138121"/>
    <n v="1"/>
    <n v="9"/>
    <n v="0"/>
    <n v="136.66500000000002"/>
    <n v="0.46529189879902266"/>
  </r>
  <r>
    <x v="580"/>
    <x v="14"/>
    <s v="FUR-CH-10003846"/>
    <x v="1"/>
    <x v="5"/>
    <n v="302.94"/>
    <s v="US-2016-138121"/>
    <n v="0"/>
    <n v="3"/>
    <n v="0"/>
    <n v="48.470400000000012"/>
    <n v="0.46529189879902266"/>
  </r>
  <r>
    <x v="580"/>
    <x v="14"/>
    <s v="FUR-FU-10002116"/>
    <x v="1"/>
    <x v="8"/>
    <n v="212.13"/>
    <s v="US-2016-138121"/>
    <n v="0"/>
    <n v="3"/>
    <n v="0"/>
    <n v="14.849099999999979"/>
    <n v="0.4595170286641902"/>
  </r>
  <r>
    <x v="580"/>
    <x v="4"/>
    <s v="OFF-AR-10003903"/>
    <x v="0"/>
    <x v="4"/>
    <n v="204.85"/>
    <s v="CA-2016-134117"/>
    <n v="1"/>
    <n v="5"/>
    <n v="0"/>
    <n v="53.261000000000003"/>
    <n v="0.45632477063632687"/>
  </r>
  <r>
    <x v="580"/>
    <x v="1"/>
    <s v="OFF-ST-10003716"/>
    <x v="0"/>
    <x v="1"/>
    <n v="180.01600000000002"/>
    <s v="US-2016-129637"/>
    <n v="1"/>
    <n v="1"/>
    <n v="0.2"/>
    <n v="-15.751400000000004"/>
    <n v="0.44610841445725197"/>
  </r>
  <r>
    <x v="580"/>
    <x v="14"/>
    <s v="FUR-CH-10004875"/>
    <x v="1"/>
    <x v="5"/>
    <n v="142.36000000000001"/>
    <s v="US-2016-138121"/>
    <n v="0"/>
    <n v="2"/>
    <n v="0"/>
    <n v="38.437200000000004"/>
    <n v="0.46529189879902266"/>
  </r>
  <r>
    <x v="580"/>
    <x v="4"/>
    <s v="TEC-PH-10004908"/>
    <x v="2"/>
    <x v="6"/>
    <n v="135.98400000000001"/>
    <s v="CA-2016-134117"/>
    <n v="0"/>
    <n v="2"/>
    <n v="0.2"/>
    <n v="16.997999999999983"/>
    <n v="0.41105220110552465"/>
  </r>
  <r>
    <x v="580"/>
    <x v="4"/>
    <s v="OFF-BI-10002026"/>
    <x v="0"/>
    <x v="3"/>
    <n v="92.960000000000008"/>
    <s v="CA-2016-134117"/>
    <n v="0"/>
    <n v="2"/>
    <n v="0.2"/>
    <n v="31.373999999999995"/>
    <n v="0.46881743173671325"/>
  </r>
  <r>
    <x v="580"/>
    <x v="1"/>
    <s v="FUR-FU-10000965"/>
    <x v="1"/>
    <x v="8"/>
    <n v="41.552"/>
    <s v="US-2016-129637"/>
    <n v="0"/>
    <n v="2"/>
    <n v="0.6"/>
    <n v="-19.737199999999994"/>
    <n v="0.4595170286641902"/>
  </r>
  <r>
    <x v="580"/>
    <x v="14"/>
    <s v="OFF-BI-10000320"/>
    <x v="0"/>
    <x v="3"/>
    <n v="29.52"/>
    <s v="US-2016-138121"/>
    <n v="0"/>
    <n v="4"/>
    <n v="0"/>
    <n v="14.4648"/>
    <n v="0.46881743173671325"/>
  </r>
  <r>
    <x v="580"/>
    <x v="4"/>
    <s v="OFF-AR-10001940"/>
    <x v="0"/>
    <x v="4"/>
    <n v="16.399999999999999"/>
    <s v="CA-2016-134117"/>
    <n v="0"/>
    <n v="5"/>
    <n v="0"/>
    <n v="7.0520000000000005"/>
    <n v="0.45632477063632687"/>
  </r>
  <r>
    <x v="580"/>
    <x v="1"/>
    <s v="OFF-AR-10003829"/>
    <x v="0"/>
    <x v="4"/>
    <n v="13.120000000000001"/>
    <s v="US-2016-129637"/>
    <n v="0"/>
    <n v="5"/>
    <n v="0.2"/>
    <n v="1.4759999999999982"/>
    <n v="0.45632477063632687"/>
  </r>
  <r>
    <x v="581"/>
    <x v="10"/>
    <s v="OFF-ST-10001809"/>
    <x v="0"/>
    <x v="1"/>
    <n v="646.77600000000007"/>
    <s v="US-2016-120161"/>
    <n v="1"/>
    <n v="9"/>
    <n v="0.2"/>
    <n v="-145.52460000000002"/>
    <n v="0.44610841445725197"/>
  </r>
  <r>
    <x v="581"/>
    <x v="20"/>
    <s v="TEC-AC-10002253"/>
    <x v="2"/>
    <x v="9"/>
    <n v="166.24"/>
    <s v="US-2016-137960"/>
    <n v="1"/>
    <n v="1"/>
    <n v="0"/>
    <n v="24.936000000000007"/>
    <n v="0.52062335344040378"/>
  </r>
  <r>
    <x v="581"/>
    <x v="15"/>
    <s v="OFF-EN-10000461"/>
    <x v="0"/>
    <x v="11"/>
    <n v="55.936000000000007"/>
    <s v="CA-2016-153038"/>
    <n v="1"/>
    <n v="8"/>
    <n v="0.2"/>
    <n v="18.878399999999999"/>
    <n v="0.44424167803735209"/>
  </r>
  <r>
    <x v="581"/>
    <x v="10"/>
    <s v="OFF-PA-10003441"/>
    <x v="0"/>
    <x v="0"/>
    <n v="20.736000000000004"/>
    <s v="US-2016-137533"/>
    <n v="1"/>
    <n v="4"/>
    <n v="0.2"/>
    <n v="7.2576000000000001"/>
    <n v="0.43613829632717294"/>
  </r>
  <r>
    <x v="581"/>
    <x v="15"/>
    <s v="FUR-FU-10000221"/>
    <x v="1"/>
    <x v="8"/>
    <n v="20.32"/>
    <s v="CA-2016-153038"/>
    <n v="0"/>
    <n v="5"/>
    <n v="0.2"/>
    <n v="3.5559999999999992"/>
    <n v="0.4595170286641902"/>
  </r>
  <r>
    <x v="581"/>
    <x v="15"/>
    <s v="OFF-LA-10004008"/>
    <x v="0"/>
    <x v="2"/>
    <n v="18.431999999999999"/>
    <s v="CA-2016-153038"/>
    <n v="0"/>
    <n v="8"/>
    <n v="0.2"/>
    <n v="5.9903999999999984"/>
    <n v="0.4647369236065339"/>
  </r>
  <r>
    <x v="581"/>
    <x v="26"/>
    <s v="OFF-AR-10000634"/>
    <x v="0"/>
    <x v="4"/>
    <n v="6.8480000000000008"/>
    <s v="CA-2016-107468"/>
    <n v="1"/>
    <n v="2"/>
    <n v="0.2"/>
    <n v="0.59920000000000018"/>
    <n v="0.45632477063632687"/>
  </r>
  <r>
    <x v="582"/>
    <x v="38"/>
    <s v="FUR-TA-10003473"/>
    <x v="1"/>
    <x v="13"/>
    <n v="1053.164"/>
    <s v="US-2016-134558"/>
    <n v="1"/>
    <n v="4"/>
    <n v="0.3"/>
    <n v="-105.31639999999993"/>
    <n v="0.55975208308209756"/>
  </r>
  <r>
    <x v="582"/>
    <x v="4"/>
    <s v="TEC-PH-10002922"/>
    <x v="2"/>
    <x v="6"/>
    <n v="675.96"/>
    <s v="CA-2016-157084"/>
    <n v="1"/>
    <n v="5"/>
    <n v="0.2"/>
    <n v="84.494999999999948"/>
    <n v="0.41105220110552465"/>
  </r>
  <r>
    <x v="582"/>
    <x v="2"/>
    <s v="OFF-AP-10000828"/>
    <x v="0"/>
    <x v="12"/>
    <n v="434.35199999999998"/>
    <s v="CA-2016-127453"/>
    <n v="1"/>
    <n v="3"/>
    <n v="0.2"/>
    <n v="43.43519999999998"/>
    <n v="0.49507917887403441"/>
  </r>
  <r>
    <x v="582"/>
    <x v="1"/>
    <s v="TEC-PH-10001750"/>
    <x v="2"/>
    <x v="6"/>
    <n v="158.376"/>
    <s v="US-2016-110261"/>
    <n v="1"/>
    <n v="3"/>
    <n v="0.2"/>
    <n v="13.857900000000008"/>
    <n v="0.41105220110552465"/>
  </r>
  <r>
    <x v="582"/>
    <x v="38"/>
    <s v="TEC-AC-10004145"/>
    <x v="2"/>
    <x v="9"/>
    <n v="2249.91"/>
    <s v="US-2016-134558"/>
    <n v="0"/>
    <n v="9"/>
    <n v="0"/>
    <n v="517.47930000000008"/>
    <n v="0.52062335344040378"/>
  </r>
  <r>
    <x v="582"/>
    <x v="4"/>
    <s v="TEC-AC-10002049"/>
    <x v="2"/>
    <x v="9"/>
    <n v="1265.8499999999999"/>
    <s v="CA-2016-157084"/>
    <n v="0"/>
    <n v="3"/>
    <n v="0"/>
    <n v="556.97400000000005"/>
    <n v="0.52062335344040378"/>
  </r>
  <r>
    <x v="582"/>
    <x v="1"/>
    <s v="TEC-AC-10004761"/>
    <x v="2"/>
    <x v="9"/>
    <n v="25.488"/>
    <s v="CA-2016-109113"/>
    <n v="1"/>
    <n v="2"/>
    <n v="0.2"/>
    <n v="4.7789999999999999"/>
    <n v="0.52062335344040378"/>
  </r>
  <r>
    <x v="582"/>
    <x v="40"/>
    <s v="OFF-PA-10001289"/>
    <x v="0"/>
    <x v="0"/>
    <n v="116.28"/>
    <s v="CA-2016-100685"/>
    <n v="1"/>
    <n v="3"/>
    <n v="0"/>
    <n v="56.977199999999996"/>
    <n v="0.43613829632717294"/>
  </r>
  <r>
    <x v="582"/>
    <x v="2"/>
    <s v="OFF-AP-10003860"/>
    <x v="0"/>
    <x v="12"/>
    <n v="88.832000000000008"/>
    <s v="CA-2016-127453"/>
    <n v="0"/>
    <n v="4"/>
    <n v="0.2"/>
    <n v="7.7728000000000002"/>
    <n v="0.49507917887403441"/>
  </r>
  <r>
    <x v="582"/>
    <x v="38"/>
    <s v="OFF-PA-10001184"/>
    <x v="0"/>
    <x v="0"/>
    <n v="29.900000000000002"/>
    <s v="US-2016-134558"/>
    <n v="0"/>
    <n v="5"/>
    <n v="0"/>
    <n v="14.651"/>
    <n v="0.43613829632717294"/>
  </r>
  <r>
    <x v="582"/>
    <x v="40"/>
    <s v="OFF-BI-10003094"/>
    <x v="0"/>
    <x v="3"/>
    <n v="7.04"/>
    <s v="CA-2016-100685"/>
    <n v="0"/>
    <n v="2"/>
    <n v="0"/>
    <n v="3.3087999999999997"/>
    <n v="0.46881743173671325"/>
  </r>
  <r>
    <x v="582"/>
    <x v="2"/>
    <s v="OFF-LA-10003190"/>
    <x v="0"/>
    <x v="2"/>
    <n v="6.911999999999999"/>
    <s v="CA-2016-115399"/>
    <n v="1"/>
    <n v="3"/>
    <n v="0.2"/>
    <n v="2.5056000000000003"/>
    <n v="0.4647369236065339"/>
  </r>
  <r>
    <x v="582"/>
    <x v="40"/>
    <s v="OFF-FA-10003472"/>
    <x v="0"/>
    <x v="7"/>
    <n v="5.04"/>
    <s v="CA-2016-100685"/>
    <n v="0"/>
    <n v="4"/>
    <n v="0"/>
    <n v="0.2016"/>
    <n v="0.51168203684699509"/>
  </r>
  <r>
    <x v="582"/>
    <x v="2"/>
    <s v="OFF-AP-10002906"/>
    <x v="0"/>
    <x v="12"/>
    <n v="3.5520000000000005"/>
    <s v="CA-2016-127453"/>
    <n v="0"/>
    <n v="2"/>
    <n v="0.2"/>
    <n v="0.44399999999999973"/>
    <n v="0.49507917887403441"/>
  </r>
  <r>
    <x v="583"/>
    <x v="1"/>
    <s v="FUR-BO-10003966"/>
    <x v="1"/>
    <x v="10"/>
    <n v="359.05799999999994"/>
    <s v="US-2016-123218"/>
    <n v="1"/>
    <n v="3"/>
    <n v="0.3"/>
    <n v="-71.811600000000027"/>
    <n v="0.5176847302647779"/>
  </r>
  <r>
    <x v="583"/>
    <x v="1"/>
    <s v="TEC-PH-10001061"/>
    <x v="2"/>
    <x v="6"/>
    <n v="159.98400000000001"/>
    <s v="US-2016-123218"/>
    <n v="0"/>
    <n v="2"/>
    <n v="0.2"/>
    <n v="11.998799999999996"/>
    <n v="0.41105220110552465"/>
  </r>
  <r>
    <x v="583"/>
    <x v="1"/>
    <s v="TEC-AC-10000736"/>
    <x v="2"/>
    <x v="9"/>
    <n v="255.96799999999999"/>
    <s v="US-2016-123218"/>
    <n v="0"/>
    <n v="4"/>
    <n v="0.2"/>
    <n v="51.193599999999996"/>
    <n v="0.52062335344040378"/>
  </r>
  <r>
    <x v="583"/>
    <x v="0"/>
    <s v="TEC-AC-10004353"/>
    <x v="2"/>
    <x v="9"/>
    <n v="100.80000000000001"/>
    <s v="CA-2016-137071"/>
    <n v="1"/>
    <n v="2"/>
    <n v="0.2"/>
    <n v="21.42"/>
    <n v="0.52062335344040378"/>
  </r>
  <r>
    <x v="583"/>
    <x v="0"/>
    <s v="OFF-ST-10000107"/>
    <x v="0"/>
    <x v="1"/>
    <n v="88.800000000000011"/>
    <s v="US-2016-120712"/>
    <n v="1"/>
    <n v="4"/>
    <n v="0.2"/>
    <n v="-2.2200000000000131"/>
    <n v="0.44610841445725197"/>
  </r>
  <r>
    <x v="583"/>
    <x v="20"/>
    <s v="OFF-PA-10004071"/>
    <x v="0"/>
    <x v="0"/>
    <n v="55.48"/>
    <s v="CA-2016-154144"/>
    <n v="1"/>
    <n v="1"/>
    <n v="0"/>
    <n v="26.630399999999998"/>
    <n v="0.43613829632717294"/>
  </r>
  <r>
    <x v="583"/>
    <x v="6"/>
    <s v="OFF-AP-10003281"/>
    <x v="0"/>
    <x v="12"/>
    <n v="36.269999999999996"/>
    <s v="CA-2016-158148"/>
    <n v="1"/>
    <n v="3"/>
    <n v="0"/>
    <n v="10.880999999999997"/>
    <n v="0.49507917887403441"/>
  </r>
  <r>
    <x v="583"/>
    <x v="4"/>
    <s v="OFF-PA-10004947"/>
    <x v="0"/>
    <x v="0"/>
    <n v="17.12"/>
    <s v="CA-2016-158918"/>
    <n v="1"/>
    <n v="4"/>
    <n v="0"/>
    <n v="7.7039999999999988"/>
    <n v="0.43613829632717294"/>
  </r>
  <r>
    <x v="583"/>
    <x v="12"/>
    <s v="FUR-FU-10002088"/>
    <x v="1"/>
    <x v="8"/>
    <n v="14.368000000000002"/>
    <s v="CA-2016-154795"/>
    <n v="1"/>
    <n v="2"/>
    <n v="0.2"/>
    <n v="3.9512"/>
    <n v="0.4595170286641902"/>
  </r>
  <r>
    <x v="583"/>
    <x v="16"/>
    <s v="OFF-LA-10004093"/>
    <x v="0"/>
    <x v="2"/>
    <n v="11.696"/>
    <s v="CA-2016-141754"/>
    <n v="1"/>
    <n v="2"/>
    <n v="0.2"/>
    <n v="3.9473999999999996"/>
    <n v="0.4647369236065339"/>
  </r>
  <r>
    <x v="583"/>
    <x v="12"/>
    <s v="OFF-EN-10003068"/>
    <x v="0"/>
    <x v="11"/>
    <n v="7.9200000000000008"/>
    <s v="CA-2016-154795"/>
    <n v="0"/>
    <n v="1"/>
    <n v="0.2"/>
    <n v="2.7719999999999994"/>
    <n v="0.44424167803735209"/>
  </r>
  <r>
    <x v="584"/>
    <x v="22"/>
    <s v="FUR-TA-10003748"/>
    <x v="1"/>
    <x v="13"/>
    <n v="1618.37"/>
    <s v="US-2016-126214"/>
    <n v="1"/>
    <n v="13"/>
    <n v="0"/>
    <n v="356.04139999999995"/>
    <n v="0.55975208308209756"/>
  </r>
  <r>
    <x v="584"/>
    <x v="1"/>
    <s v="TEC-MA-10004241"/>
    <x v="2"/>
    <x v="15"/>
    <n v="600.53"/>
    <s v="CA-2016-154284"/>
    <n v="1"/>
    <n v="2"/>
    <n v="0.3"/>
    <n v="137.26399999999995"/>
    <n v="0.5183572270896134"/>
  </r>
  <r>
    <x v="584"/>
    <x v="1"/>
    <s v="TEC-AC-10003198"/>
    <x v="2"/>
    <x v="9"/>
    <n v="637.44000000000005"/>
    <s v="CA-2016-154284"/>
    <n v="0"/>
    <n v="8"/>
    <n v="0.2"/>
    <n v="135.45599999999996"/>
    <n v="0.52062335344040378"/>
  </r>
  <r>
    <x v="584"/>
    <x v="22"/>
    <s v="TEC-AC-10003198"/>
    <x v="2"/>
    <x v="9"/>
    <n v="99.6"/>
    <s v="US-2016-126214"/>
    <n v="0"/>
    <n v="1"/>
    <n v="0"/>
    <n v="36.851999999999997"/>
    <n v="0.52062335344040378"/>
  </r>
  <r>
    <x v="584"/>
    <x v="16"/>
    <s v="TEC-AC-10003237"/>
    <x v="2"/>
    <x v="9"/>
    <n v="50.88"/>
    <s v="CA-2016-112375"/>
    <n v="1"/>
    <n v="6"/>
    <n v="0.2"/>
    <n v="14.628000000000005"/>
    <n v="0.52062335344040378"/>
  </r>
  <r>
    <x v="584"/>
    <x v="26"/>
    <s v="OFF-AP-10003971"/>
    <x v="0"/>
    <x v="12"/>
    <n v="60.984000000000009"/>
    <s v="CA-2016-127019"/>
    <n v="1"/>
    <n v="7"/>
    <n v="0.2"/>
    <n v="4.5737999999999985"/>
    <n v="0.49507917887403441"/>
  </r>
  <r>
    <x v="584"/>
    <x v="1"/>
    <s v="OFF-AR-10001468"/>
    <x v="0"/>
    <x v="4"/>
    <n v="59.903999999999996"/>
    <s v="CA-2016-154284"/>
    <n v="0"/>
    <n v="2"/>
    <n v="0.2"/>
    <n v="14.227200000000003"/>
    <n v="0.45632477063632687"/>
  </r>
  <r>
    <x v="584"/>
    <x v="1"/>
    <s v="FUR-FU-10003039"/>
    <x v="1"/>
    <x v="8"/>
    <n v="51.756000000000007"/>
    <s v="CA-2016-154284"/>
    <n v="0"/>
    <n v="3"/>
    <n v="0.6"/>
    <n v="-33.641399999999997"/>
    <n v="0.4595170286641902"/>
  </r>
  <r>
    <x v="584"/>
    <x v="25"/>
    <s v="TEC-PH-10002293"/>
    <x v="2"/>
    <x v="6"/>
    <n v="47.975999999999999"/>
    <s v="CA-2016-165414"/>
    <n v="1"/>
    <n v="3"/>
    <n v="0.2"/>
    <n v="4.7976000000000028"/>
    <n v="0.41105220110552465"/>
  </r>
  <r>
    <x v="584"/>
    <x v="16"/>
    <s v="OFF-EN-10003798"/>
    <x v="0"/>
    <x v="11"/>
    <n v="27.312000000000001"/>
    <s v="CA-2016-112375"/>
    <n v="0"/>
    <n v="2"/>
    <n v="0.2"/>
    <n v="9.2178000000000004"/>
    <n v="0.44424167803735209"/>
  </r>
  <r>
    <x v="584"/>
    <x v="10"/>
    <s v="OFF-AR-10001919"/>
    <x v="0"/>
    <x v="4"/>
    <n v="3.008"/>
    <s v="CA-2016-161795"/>
    <n v="1"/>
    <n v="2"/>
    <n v="0.2"/>
    <n v="0.33839999999999981"/>
    <n v="0.45632477063632687"/>
  </r>
  <r>
    <x v="585"/>
    <x v="2"/>
    <s v="FUR-CH-10001270"/>
    <x v="1"/>
    <x v="5"/>
    <n v="422.62499999999994"/>
    <s v="CA-2016-157287"/>
    <n v="1"/>
    <n v="7"/>
    <n v="0.3"/>
    <n v="0"/>
    <n v="0.46529189879902266"/>
  </r>
  <r>
    <x v="585"/>
    <x v="2"/>
    <s v="OFF-ST-10001172"/>
    <x v="0"/>
    <x v="1"/>
    <n v="33.568000000000005"/>
    <s v="CA-2016-157287"/>
    <n v="0"/>
    <n v="2"/>
    <n v="0.2"/>
    <n v="1.6783999999999981"/>
    <n v="0.44610841445725197"/>
  </r>
  <r>
    <x v="585"/>
    <x v="21"/>
    <s v="OFF-AR-10000203"/>
    <x v="0"/>
    <x v="4"/>
    <n v="17.12"/>
    <s v="CA-2016-153612"/>
    <n v="1"/>
    <n v="4"/>
    <n v="0"/>
    <n v="4.9647999999999985"/>
    <n v="0.45632477063632687"/>
  </r>
  <r>
    <x v="586"/>
    <x v="6"/>
    <s v="OFF-AP-10001563"/>
    <x v="0"/>
    <x v="12"/>
    <n v="194.32"/>
    <s v="CA-2016-117828"/>
    <n v="1"/>
    <n v="4"/>
    <n v="0"/>
    <n v="56.352799999999974"/>
    <n v="0.49507917887403441"/>
  </r>
  <r>
    <x v="587"/>
    <x v="24"/>
    <s v="TEC-CO-10003763"/>
    <x v="2"/>
    <x v="16"/>
    <n v="4899.93"/>
    <s v="US-2016-128587"/>
    <n v="1"/>
    <n v="7"/>
    <n v="0"/>
    <n v="2302.9670999999998"/>
    <n v="0.55185675810753509"/>
  </r>
  <r>
    <x v="587"/>
    <x v="12"/>
    <s v="FUR-CH-10004287"/>
    <x v="1"/>
    <x v="5"/>
    <n v="883.84"/>
    <s v="CA-2016-135538"/>
    <n v="1"/>
    <n v="4"/>
    <n v="0.2"/>
    <n v="99.431999999999931"/>
    <n v="0.46529189879902266"/>
  </r>
  <r>
    <x v="587"/>
    <x v="26"/>
    <s v="FUR-BO-10002613"/>
    <x v="1"/>
    <x v="10"/>
    <n v="590.05800000000011"/>
    <s v="US-2016-103471"/>
    <n v="1"/>
    <n v="7"/>
    <n v="0.7"/>
    <n v="-786.74400000000026"/>
    <n v="0.5176847302647779"/>
  </r>
  <r>
    <x v="587"/>
    <x v="10"/>
    <s v="TEC-MA-10001148"/>
    <x v="2"/>
    <x v="15"/>
    <n v="479.98800000000006"/>
    <s v="CA-2016-169397"/>
    <n v="1"/>
    <n v="4"/>
    <n v="0.7"/>
    <n v="-383.99040000000002"/>
    <n v="0.5183572270896134"/>
  </r>
  <r>
    <x v="587"/>
    <x v="20"/>
    <s v="OFF-PA-10000176"/>
    <x v="0"/>
    <x v="0"/>
    <n v="132.79"/>
    <s v="CA-2016-124653"/>
    <n v="1"/>
    <n v="7"/>
    <n v="0"/>
    <n v="63.739199999999997"/>
    <n v="0.43613829632717294"/>
  </r>
  <r>
    <x v="587"/>
    <x v="12"/>
    <s v="TEC-PH-10002170"/>
    <x v="2"/>
    <x v="6"/>
    <n v="111.98399999999999"/>
    <s v="CA-2016-120103"/>
    <n v="1"/>
    <n v="2"/>
    <n v="0.2"/>
    <n v="11.198400000000003"/>
    <n v="0.41105220110552465"/>
  </r>
  <r>
    <x v="587"/>
    <x v="12"/>
    <s v="OFF-PA-10001295"/>
    <x v="0"/>
    <x v="0"/>
    <n v="106.232"/>
    <s v="CA-2016-120103"/>
    <n v="0"/>
    <n v="7"/>
    <n v="0.2"/>
    <n v="37.181199999999997"/>
    <n v="0.43613829632717294"/>
  </r>
  <r>
    <x v="587"/>
    <x v="10"/>
    <s v="FUR-FU-10000087"/>
    <x v="1"/>
    <x v="8"/>
    <n v="72.703999999999994"/>
    <s v="CA-2016-169397"/>
    <n v="0"/>
    <n v="4"/>
    <n v="0.2"/>
    <n v="19.084800000000005"/>
    <n v="0.4595170286641902"/>
  </r>
  <r>
    <x v="587"/>
    <x v="4"/>
    <s v="OFF-FA-10004854"/>
    <x v="0"/>
    <x v="7"/>
    <n v="45.92"/>
    <s v="CA-2016-158456"/>
    <n v="1"/>
    <n v="4"/>
    <n v="0"/>
    <n v="21.5824"/>
    <n v="0.51168203684699509"/>
  </r>
  <r>
    <x v="587"/>
    <x v="10"/>
    <s v="OFF-AR-10001958"/>
    <x v="0"/>
    <x v="4"/>
    <n v="27.168000000000003"/>
    <s v="CA-2016-169397"/>
    <n v="0"/>
    <n v="2"/>
    <n v="0.2"/>
    <n v="2.7168000000000001"/>
    <n v="0.45632477063632687"/>
  </r>
  <r>
    <x v="587"/>
    <x v="10"/>
    <s v="OFF-PA-10004000"/>
    <x v="0"/>
    <x v="0"/>
    <n v="22.704000000000004"/>
    <s v="CA-2016-169397"/>
    <n v="0"/>
    <n v="6"/>
    <n v="0.2"/>
    <n v="8.2302"/>
    <n v="0.43613829632717294"/>
  </r>
  <r>
    <x v="587"/>
    <x v="20"/>
    <s v="OFF-LA-10002271"/>
    <x v="0"/>
    <x v="2"/>
    <n v="21.560000000000002"/>
    <s v="CA-2016-124653"/>
    <n v="0"/>
    <n v="7"/>
    <n v="0"/>
    <n v="10.348799999999999"/>
    <n v="0.4647369236065339"/>
  </r>
  <r>
    <x v="587"/>
    <x v="4"/>
    <s v="OFF-BI-10001097"/>
    <x v="0"/>
    <x v="3"/>
    <n v="19.936000000000003"/>
    <s v="CA-2016-158456"/>
    <n v="0"/>
    <n v="4"/>
    <n v="0.2"/>
    <n v="7.2267999999999999"/>
    <n v="0.46881743173671325"/>
  </r>
  <r>
    <x v="587"/>
    <x v="10"/>
    <s v="OFF-BI-10002852"/>
    <x v="0"/>
    <x v="3"/>
    <n v="19.776000000000003"/>
    <s v="CA-2016-169397"/>
    <n v="0"/>
    <n v="4"/>
    <n v="0.7"/>
    <n v="-13.843199999999996"/>
    <n v="0.46881743173671325"/>
  </r>
  <r>
    <x v="587"/>
    <x v="26"/>
    <s v="OFF-AR-10003405"/>
    <x v="0"/>
    <x v="4"/>
    <n v="14.04"/>
    <s v="US-2016-103471"/>
    <n v="0"/>
    <n v="3"/>
    <n v="0.2"/>
    <n v="1.5794999999999986"/>
    <n v="0.45632477063632687"/>
  </r>
  <r>
    <x v="587"/>
    <x v="20"/>
    <s v="OFF-PA-10002365"/>
    <x v="0"/>
    <x v="0"/>
    <n v="12.96"/>
    <s v="CA-2016-124653"/>
    <n v="0"/>
    <n v="2"/>
    <n v="0"/>
    <n v="6.2208000000000006"/>
    <n v="0.43613829632717294"/>
  </r>
  <r>
    <x v="587"/>
    <x v="24"/>
    <s v="FUR-FU-10003026"/>
    <x v="1"/>
    <x v="8"/>
    <n v="9.68"/>
    <s v="US-2016-128587"/>
    <n v="0"/>
    <n v="2"/>
    <n v="0"/>
    <n v="3.7751999999999999"/>
    <n v="0.4595170286641902"/>
  </r>
  <r>
    <x v="587"/>
    <x v="12"/>
    <s v="FUR-FU-10002885"/>
    <x v="1"/>
    <x v="8"/>
    <n v="7.7120000000000006"/>
    <s v="CA-2016-120103"/>
    <n v="0"/>
    <n v="2"/>
    <n v="0.2"/>
    <n v="1.7352000000000005"/>
    <n v="0.4595170286641902"/>
  </r>
  <r>
    <x v="587"/>
    <x v="10"/>
    <s v="OFF-FA-10000585"/>
    <x v="0"/>
    <x v="7"/>
    <n v="5.5840000000000005"/>
    <s v="CA-2016-169397"/>
    <n v="0"/>
    <n v="2"/>
    <n v="0.2"/>
    <n v="1.8147999999999997"/>
    <n v="0.51168203684699509"/>
  </r>
  <r>
    <x v="588"/>
    <x v="4"/>
    <s v="TEC-CO-10004202"/>
    <x v="2"/>
    <x v="16"/>
    <n v="1199.96"/>
    <s v="CA-2016-111780"/>
    <n v="1"/>
    <n v="5"/>
    <n v="0.2"/>
    <n v="224.99249999999995"/>
    <n v="0.55185675810753509"/>
  </r>
  <r>
    <x v="588"/>
    <x v="2"/>
    <s v="FUR-FU-10001468"/>
    <x v="1"/>
    <x v="8"/>
    <n v="547.13599999999997"/>
    <s v="US-2016-147739"/>
    <n v="1"/>
    <n v="4"/>
    <n v="0.2"/>
    <n v="-68.392000000000053"/>
    <n v="0.4595170286641902"/>
  </r>
  <r>
    <x v="588"/>
    <x v="20"/>
    <s v="FUR-BO-10002613"/>
    <x v="1"/>
    <x v="10"/>
    <n v="449.56800000000004"/>
    <s v="CA-2016-113152"/>
    <n v="1"/>
    <n v="2"/>
    <n v="0.2"/>
    <n v="56.195999999999955"/>
    <n v="0.5176847302647779"/>
  </r>
  <r>
    <x v="588"/>
    <x v="20"/>
    <s v="OFF-AP-10003779"/>
    <x v="0"/>
    <x v="12"/>
    <n v="414.96"/>
    <s v="CA-2016-143980"/>
    <n v="1"/>
    <n v="2"/>
    <n v="0"/>
    <n v="124.48799999999994"/>
    <n v="0.49507917887403441"/>
  </r>
  <r>
    <x v="588"/>
    <x v="5"/>
    <s v="FUR-FU-10000747"/>
    <x v="1"/>
    <x v="8"/>
    <n v="275.88"/>
    <s v="US-2016-136749"/>
    <n v="1"/>
    <n v="6"/>
    <n v="0"/>
    <n v="46.899599999999964"/>
    <n v="0.4595170286641902"/>
  </r>
  <r>
    <x v="588"/>
    <x v="14"/>
    <s v="FUR-BO-10004360"/>
    <x v="1"/>
    <x v="10"/>
    <n v="160.97999999999999"/>
    <s v="CA-2016-153717"/>
    <n v="1"/>
    <n v="1"/>
    <n v="0"/>
    <n v="20.927400000000006"/>
    <n v="0.5176847302647779"/>
  </r>
  <r>
    <x v="588"/>
    <x v="5"/>
    <s v="OFF-BI-10004492"/>
    <x v="0"/>
    <x v="3"/>
    <n v="157.89999999999998"/>
    <s v="US-2016-136749"/>
    <n v="0"/>
    <n v="5"/>
    <n v="0"/>
    <n v="74.212999999999994"/>
    <n v="0.46881743173671325"/>
  </r>
  <r>
    <x v="588"/>
    <x v="20"/>
    <s v="TEC-AC-10002049"/>
    <x v="2"/>
    <x v="9"/>
    <n v="843.9"/>
    <s v="CA-2016-113152"/>
    <n v="0"/>
    <n v="2"/>
    <n v="0"/>
    <n v="371.31600000000003"/>
    <n v="0.52062335344040378"/>
  </r>
  <r>
    <x v="588"/>
    <x v="14"/>
    <s v="TEC-PH-10002923"/>
    <x v="2"/>
    <x v="6"/>
    <n v="73.98"/>
    <s v="CA-2016-153717"/>
    <n v="0"/>
    <n v="2"/>
    <n v="0"/>
    <n v="19.974600000000002"/>
    <n v="0.41105220110552465"/>
  </r>
  <r>
    <x v="588"/>
    <x v="4"/>
    <s v="OFF-PA-10001667"/>
    <x v="0"/>
    <x v="0"/>
    <n v="17.940000000000001"/>
    <s v="CA-2016-111780"/>
    <n v="0"/>
    <n v="3"/>
    <n v="0"/>
    <n v="8.0730000000000004"/>
    <n v="0.43613829632717294"/>
  </r>
  <r>
    <x v="588"/>
    <x v="14"/>
    <s v="OFF-PA-10002160"/>
    <x v="0"/>
    <x v="0"/>
    <n v="17.34"/>
    <s v="CA-2016-153717"/>
    <n v="0"/>
    <n v="3"/>
    <n v="0"/>
    <n v="8.4966000000000008"/>
    <n v="0.43613829632717294"/>
  </r>
  <r>
    <x v="588"/>
    <x v="4"/>
    <s v="OFF-PA-10001307"/>
    <x v="0"/>
    <x v="0"/>
    <n v="12.600000000000001"/>
    <s v="CA-2016-111780"/>
    <n v="0"/>
    <n v="3"/>
    <n v="0"/>
    <n v="6.1739999999999995"/>
    <n v="0.43613829632717294"/>
  </r>
  <r>
    <x v="588"/>
    <x v="15"/>
    <s v="OFF-PA-10002787"/>
    <x v="0"/>
    <x v="0"/>
    <n v="10.368000000000002"/>
    <s v="CA-2016-144288"/>
    <n v="1"/>
    <n v="2"/>
    <n v="0.2"/>
    <n v="3.6288"/>
    <n v="0.43613829632717294"/>
  </r>
  <r>
    <x v="588"/>
    <x v="4"/>
    <s v="OFF-PA-10001526"/>
    <x v="0"/>
    <x v="0"/>
    <n v="9.9600000000000009"/>
    <s v="CA-2016-144890"/>
    <n v="1"/>
    <n v="2"/>
    <n v="0"/>
    <n v="4.8804000000000007"/>
    <n v="0.43613829632717294"/>
  </r>
  <r>
    <x v="588"/>
    <x v="15"/>
    <s v="OFF-LA-10003190"/>
    <x v="0"/>
    <x v="2"/>
    <n v="9.2159999999999993"/>
    <s v="CA-2016-144288"/>
    <n v="0"/>
    <n v="4"/>
    <n v="0.2"/>
    <n v="3.3408000000000002"/>
    <n v="0.4647369236065339"/>
  </r>
  <r>
    <x v="588"/>
    <x v="14"/>
    <s v="OFF-AR-10002375"/>
    <x v="0"/>
    <x v="4"/>
    <n v="3.28"/>
    <s v="CA-2016-153717"/>
    <n v="0"/>
    <n v="1"/>
    <n v="0"/>
    <n v="0.9511999999999996"/>
    <n v="0.45632477063632687"/>
  </r>
  <r>
    <x v="589"/>
    <x v="0"/>
    <s v="FUR-CH-10002044"/>
    <x v="1"/>
    <x v="5"/>
    <n v="275.05799999999999"/>
    <s v="CA-2016-119550"/>
    <n v="1"/>
    <n v="3"/>
    <n v="0.3"/>
    <n v="-90.376199999999997"/>
    <n v="0.46529189879902266"/>
  </r>
  <r>
    <x v="589"/>
    <x v="20"/>
    <s v="OFF-PA-10003302"/>
    <x v="0"/>
    <x v="0"/>
    <n v="212.64"/>
    <s v="CA-2016-124933"/>
    <n v="1"/>
    <n v="6"/>
    <n v="0"/>
    <n v="99.940799999999982"/>
    <n v="0.43613829632717294"/>
  </r>
  <r>
    <x v="589"/>
    <x v="10"/>
    <s v="FUR-TA-10004086"/>
    <x v="1"/>
    <x v="13"/>
    <n v="51.588000000000001"/>
    <s v="CA-2016-111073"/>
    <n v="1"/>
    <n v="1"/>
    <n v="0.4"/>
    <n v="-15.476400000000005"/>
    <n v="0.55975208308209756"/>
  </r>
  <r>
    <x v="589"/>
    <x v="32"/>
    <s v="OFF-FA-10002815"/>
    <x v="0"/>
    <x v="7"/>
    <n v="22.200000000000003"/>
    <s v="CA-2016-158792"/>
    <n v="1"/>
    <n v="5"/>
    <n v="0"/>
    <n v="10.434000000000001"/>
    <n v="0.51168203684699509"/>
  </r>
  <r>
    <x v="590"/>
    <x v="10"/>
    <s v="FUR-TA-10004154"/>
    <x v="1"/>
    <x v="13"/>
    <n v="1548.9900000000002"/>
    <s v="CA-2016-101889"/>
    <n v="1"/>
    <n v="9"/>
    <n v="0.4"/>
    <n v="-464.69700000000012"/>
    <n v="0.55975208308209756"/>
  </r>
  <r>
    <x v="590"/>
    <x v="4"/>
    <s v="TEC-PH-10003505"/>
    <x v="2"/>
    <x v="6"/>
    <n v="668.16"/>
    <s v="CA-2016-130113"/>
    <n v="1"/>
    <n v="9"/>
    <n v="0.2"/>
    <n v="75.167999999999921"/>
    <n v="0.41105220110552465"/>
  </r>
  <r>
    <x v="590"/>
    <x v="0"/>
    <s v="FUR-BO-10002545"/>
    <x v="1"/>
    <x v="10"/>
    <n v="532.39919999999995"/>
    <s v="CA-2016-117415"/>
    <n v="1"/>
    <n v="3"/>
    <n v="0.32"/>
    <n v="-46.976400000000012"/>
    <n v="0.5176847302647779"/>
  </r>
  <r>
    <x v="590"/>
    <x v="0"/>
    <s v="TEC-PH-10000486"/>
    <x v="2"/>
    <x v="6"/>
    <n v="371.16800000000001"/>
    <s v="CA-2016-117415"/>
    <n v="0"/>
    <n v="4"/>
    <n v="0.2"/>
    <n v="41.756399999999957"/>
    <n v="0.41105220110552465"/>
  </r>
  <r>
    <x v="590"/>
    <x v="36"/>
    <s v="OFF-AP-10002518"/>
    <x v="0"/>
    <x v="12"/>
    <n v="355.96"/>
    <s v="CA-2016-165085"/>
    <n v="1"/>
    <n v="2"/>
    <n v="0"/>
    <n v="103.22839999999997"/>
    <n v="0.49507917887403441"/>
  </r>
  <r>
    <x v="590"/>
    <x v="4"/>
    <s v="OFF-ST-10000046"/>
    <x v="0"/>
    <x v="1"/>
    <n v="323.10000000000002"/>
    <s v="CA-2016-130113"/>
    <n v="0"/>
    <n v="2"/>
    <n v="0"/>
    <n v="61.38900000000001"/>
    <n v="0.44610841445725197"/>
  </r>
  <r>
    <x v="590"/>
    <x v="21"/>
    <s v="TEC-PH-10004345"/>
    <x v="2"/>
    <x v="6"/>
    <n v="239.9"/>
    <s v="CA-2016-151589"/>
    <n v="1"/>
    <n v="2"/>
    <n v="0"/>
    <n v="71.97"/>
    <n v="0.41105220110552465"/>
  </r>
  <r>
    <x v="590"/>
    <x v="0"/>
    <s v="FUR-CH-10004218"/>
    <x v="1"/>
    <x v="5"/>
    <n v="212.05799999999999"/>
    <s v="CA-2016-117415"/>
    <n v="0"/>
    <n v="3"/>
    <n v="0.3"/>
    <n v="-15.146999999999991"/>
    <n v="0.46529189879902266"/>
  </r>
  <r>
    <x v="590"/>
    <x v="21"/>
    <s v="OFF-PA-10003228"/>
    <x v="0"/>
    <x v="0"/>
    <n v="195.64"/>
    <s v="CA-2016-151589"/>
    <n v="0"/>
    <n v="4"/>
    <n v="0"/>
    <n v="91.950799999999987"/>
    <n v="0.43613829632717294"/>
  </r>
  <r>
    <x v="590"/>
    <x v="15"/>
    <s v="TEC-AC-10004227"/>
    <x v="2"/>
    <x v="9"/>
    <n v="72.744000000000014"/>
    <s v="CA-2016-103870"/>
    <n v="1"/>
    <n v="7"/>
    <n v="0.2"/>
    <n v="-12.730200000000011"/>
    <n v="0.52062335344040378"/>
  </r>
  <r>
    <x v="590"/>
    <x v="4"/>
    <s v="TEC-AC-10003709"/>
    <x v="2"/>
    <x v="9"/>
    <n v="7.92"/>
    <s v="CA-2016-155145"/>
    <n v="1"/>
    <n v="8"/>
    <n v="0"/>
    <n v="3.4848000000000008"/>
    <n v="0.52062335344040378"/>
  </r>
  <r>
    <x v="590"/>
    <x v="15"/>
    <s v="TEC-AC-10002370"/>
    <x v="2"/>
    <x v="9"/>
    <n v="4.7279999999999998"/>
    <s v="CA-2016-103870"/>
    <n v="0"/>
    <n v="3"/>
    <n v="0.2"/>
    <n v="0.70919999999999961"/>
    <n v="0.52062335344040378"/>
  </r>
  <r>
    <x v="590"/>
    <x v="15"/>
    <s v="FUR-BO-10002853"/>
    <x v="1"/>
    <x v="10"/>
    <n v="131.10400000000001"/>
    <s v="CA-2016-103870"/>
    <n v="0"/>
    <n v="2"/>
    <n v="0.2"/>
    <n v="8.1939999999999955"/>
    <n v="0.5176847302647779"/>
  </r>
  <r>
    <x v="590"/>
    <x v="0"/>
    <s v="OFF-EN-10002986"/>
    <x v="0"/>
    <x v="11"/>
    <n v="113.328"/>
    <s v="CA-2016-117415"/>
    <n v="0"/>
    <n v="9"/>
    <n v="0.2"/>
    <n v="35.414999999999999"/>
    <n v="0.44424167803735209"/>
  </r>
  <r>
    <x v="590"/>
    <x v="4"/>
    <s v="OFF-AP-10000240"/>
    <x v="0"/>
    <x v="12"/>
    <n v="106.96"/>
    <s v="CA-2016-148376"/>
    <n v="1"/>
    <n v="2"/>
    <n v="0"/>
    <n v="31.018399999999986"/>
    <n v="0.49507917887403441"/>
  </r>
  <r>
    <x v="590"/>
    <x v="13"/>
    <s v="OFF-EN-10001434"/>
    <x v="0"/>
    <x v="11"/>
    <n v="105.42"/>
    <s v="CA-2016-134782"/>
    <n v="1"/>
    <n v="2"/>
    <n v="0"/>
    <n v="51.655799999999999"/>
    <n v="0.44424167803735209"/>
  </r>
  <r>
    <x v="590"/>
    <x v="15"/>
    <s v="FUR-FU-10002030"/>
    <x v="1"/>
    <x v="8"/>
    <n v="53.352000000000004"/>
    <s v="CA-2016-103870"/>
    <n v="0"/>
    <n v="3"/>
    <n v="0.2"/>
    <n v="16.005600000000005"/>
    <n v="0.4595170286641902"/>
  </r>
  <r>
    <x v="590"/>
    <x v="36"/>
    <s v="OFF-PA-10000605"/>
    <x v="0"/>
    <x v="0"/>
    <n v="28.900000000000002"/>
    <s v="CA-2016-165085"/>
    <n v="0"/>
    <n v="5"/>
    <n v="0"/>
    <n v="14.161000000000001"/>
    <n v="0.43613829632717294"/>
  </r>
  <r>
    <x v="590"/>
    <x v="15"/>
    <s v="OFF-ST-10002562"/>
    <x v="0"/>
    <x v="1"/>
    <n v="22.512000000000004"/>
    <s v="CA-2016-103870"/>
    <n v="0"/>
    <n v="3"/>
    <n v="0.2"/>
    <n v="2.2511999999999999"/>
    <n v="0.44610841445725197"/>
  </r>
  <r>
    <x v="590"/>
    <x v="4"/>
    <s v="OFF-LA-10002381"/>
    <x v="0"/>
    <x v="2"/>
    <n v="21.560000000000002"/>
    <s v="CA-2016-148376"/>
    <n v="0"/>
    <n v="7"/>
    <n v="0"/>
    <n v="10.348799999999999"/>
    <n v="0.4647369236065339"/>
  </r>
  <r>
    <x v="590"/>
    <x v="10"/>
    <s v="OFF-EN-10003286"/>
    <x v="0"/>
    <x v="11"/>
    <n v="19.872"/>
    <s v="CA-2016-101889"/>
    <n v="0"/>
    <n v="3"/>
    <n v="0.2"/>
    <n v="6.7067999999999977"/>
    <n v="0.44424167803735209"/>
  </r>
  <r>
    <x v="590"/>
    <x v="1"/>
    <s v="OFF-ST-10002957"/>
    <x v="0"/>
    <x v="1"/>
    <n v="12.672000000000001"/>
    <s v="US-2016-163783"/>
    <n v="1"/>
    <n v="3"/>
    <n v="0.2"/>
    <n v="-3.1680000000000001"/>
    <n v="0.44610841445725197"/>
  </r>
  <r>
    <x v="591"/>
    <x v="2"/>
    <s v="TEC-AC-10003657"/>
    <x v="2"/>
    <x v="9"/>
    <n v="54.384000000000007"/>
    <s v="CA-2016-119697"/>
    <n v="1"/>
    <n v="2"/>
    <n v="0.2"/>
    <n v="1.359599999999995"/>
    <n v="0.52062335344040378"/>
  </r>
  <r>
    <x v="591"/>
    <x v="1"/>
    <s v="OFF-ST-10004950"/>
    <x v="0"/>
    <x v="1"/>
    <n v="24.816000000000003"/>
    <s v="CA-2016-148859"/>
    <n v="1"/>
    <n v="2"/>
    <n v="0.2"/>
    <n v="1.5509999999999984"/>
    <n v="0.44610841445725197"/>
  </r>
  <r>
    <x v="592"/>
    <x v="20"/>
    <s v="OFF-SU-10003936"/>
    <x v="0"/>
    <x v="14"/>
    <n v="6.36"/>
    <s v="CA-2016-130855"/>
    <n v="1"/>
    <n v="2"/>
    <n v="0"/>
    <n v="6.3600000000000101E-2"/>
    <n v="0.53938093436526824"/>
  </r>
  <r>
    <x v="593"/>
    <x v="4"/>
    <s v="TEC-MA-10004002"/>
    <x v="2"/>
    <x v="15"/>
    <n v="2548.5600000000004"/>
    <s v="CA-2016-135580"/>
    <n v="1"/>
    <n v="6"/>
    <n v="0.2"/>
    <n v="286.71299999999962"/>
    <n v="0.5183572270896134"/>
  </r>
  <r>
    <x v="593"/>
    <x v="4"/>
    <s v="TEC-PH-10004345"/>
    <x v="2"/>
    <x v="6"/>
    <n v="287.88"/>
    <s v="CA-2016-135580"/>
    <n v="0"/>
    <n v="3"/>
    <n v="0.2"/>
    <n v="35.984999999999999"/>
    <n v="0.41105220110552465"/>
  </r>
  <r>
    <x v="593"/>
    <x v="4"/>
    <s v="OFF-EN-10003296"/>
    <x v="0"/>
    <x v="11"/>
    <n v="271.44"/>
    <s v="CA-2016-135580"/>
    <n v="0"/>
    <n v="3"/>
    <n v="0"/>
    <n v="122.148"/>
    <n v="0.44424167803735209"/>
  </r>
  <r>
    <x v="593"/>
    <x v="4"/>
    <s v="OFF-ST-10000798"/>
    <x v="0"/>
    <x v="1"/>
    <n v="74.94"/>
    <s v="CA-2016-135580"/>
    <n v="0"/>
    <n v="3"/>
    <n v="0"/>
    <n v="14.238599999999995"/>
    <n v="0.44610841445725197"/>
  </r>
  <r>
    <x v="593"/>
    <x v="4"/>
    <s v="OFF-PA-10000595"/>
    <x v="0"/>
    <x v="0"/>
    <n v="68.52"/>
    <s v="CA-2016-135580"/>
    <n v="0"/>
    <n v="3"/>
    <n v="0"/>
    <n v="31.519199999999998"/>
    <n v="0.43613829632717294"/>
  </r>
  <r>
    <x v="594"/>
    <x v="34"/>
    <s v="OFF-BI-10004632"/>
    <x v="0"/>
    <x v="3"/>
    <n v="487.98400000000004"/>
    <s v="CA-2016-109197"/>
    <n v="1"/>
    <n v="2"/>
    <n v="0.2"/>
    <n v="152.49499999999998"/>
    <n v="0.46881743173671325"/>
  </r>
  <r>
    <x v="594"/>
    <x v="3"/>
    <s v="OFF-BI-10000977"/>
    <x v="0"/>
    <x v="3"/>
    <n v="364.79999999999995"/>
    <s v="CA-2016-109470"/>
    <n v="1"/>
    <n v="12"/>
    <n v="0"/>
    <n v="167.80799999999999"/>
    <n v="0.46881743173671325"/>
  </r>
  <r>
    <x v="594"/>
    <x v="0"/>
    <s v="OFF-ST-10000025"/>
    <x v="0"/>
    <x v="1"/>
    <n v="152.68800000000002"/>
    <s v="CA-2016-120901"/>
    <n v="1"/>
    <n v="2"/>
    <n v="0.2"/>
    <n v="-26.720400000000019"/>
    <n v="0.44610841445725197"/>
  </r>
  <r>
    <x v="594"/>
    <x v="14"/>
    <s v="OFF-BI-10004139"/>
    <x v="0"/>
    <x v="3"/>
    <n v="116.4"/>
    <s v="CA-2016-139780"/>
    <n v="1"/>
    <n v="8"/>
    <n v="0"/>
    <n v="52.379999999999995"/>
    <n v="0.46881743173671325"/>
  </r>
  <r>
    <x v="594"/>
    <x v="3"/>
    <s v="OFF-BI-10004492"/>
    <x v="0"/>
    <x v="3"/>
    <n v="94.74"/>
    <s v="CA-2016-109470"/>
    <n v="0"/>
    <n v="3"/>
    <n v="0"/>
    <n v="44.527799999999992"/>
    <n v="0.46881743173671325"/>
  </r>
  <r>
    <x v="594"/>
    <x v="3"/>
    <s v="OFF-BI-10003707"/>
    <x v="0"/>
    <x v="3"/>
    <n v="76.3"/>
    <s v="CA-2016-109470"/>
    <n v="0"/>
    <n v="5"/>
    <n v="0"/>
    <n v="38.15"/>
    <n v="0.46881743173671325"/>
  </r>
  <r>
    <x v="594"/>
    <x v="3"/>
    <s v="OFF-BI-10001072"/>
    <x v="0"/>
    <x v="3"/>
    <n v="60.64"/>
    <s v="CA-2016-109470"/>
    <n v="0"/>
    <n v="4"/>
    <n v="0"/>
    <n v="27.894399999999997"/>
    <n v="0.46881743173671325"/>
  </r>
  <r>
    <x v="594"/>
    <x v="0"/>
    <s v="FUR-FU-10002364"/>
    <x v="1"/>
    <x v="8"/>
    <n v="14.76"/>
    <s v="CA-2016-156377"/>
    <n v="1"/>
    <n v="5"/>
    <n v="0.6"/>
    <n v="-11.439000000000004"/>
    <n v="0.4595170286641902"/>
  </r>
  <r>
    <x v="594"/>
    <x v="0"/>
    <s v="OFF-SU-10001225"/>
    <x v="0"/>
    <x v="14"/>
    <n v="5.8880000000000008"/>
    <s v="CA-2016-120901"/>
    <n v="0"/>
    <n v="2"/>
    <n v="0.2"/>
    <n v="-1.3248000000000004"/>
    <n v="0.53938093436526824"/>
  </r>
  <r>
    <x v="594"/>
    <x v="0"/>
    <s v="OFF-BI-10002954"/>
    <x v="0"/>
    <x v="3"/>
    <n v="3.6559999999999993"/>
    <s v="CA-2016-156377"/>
    <n v="0"/>
    <n v="4"/>
    <n v="0.8"/>
    <n v="-5.8496000000000024"/>
    <n v="0.46881743173671325"/>
  </r>
  <r>
    <x v="594"/>
    <x v="0"/>
    <s v="OFF-FA-10001561"/>
    <x v="0"/>
    <x v="7"/>
    <n v="3.4880000000000004"/>
    <s v="CA-2016-120901"/>
    <n v="0"/>
    <n v="2"/>
    <n v="0.2"/>
    <n v="0.56679999999999997"/>
    <n v="0.51168203684699509"/>
  </r>
  <r>
    <x v="595"/>
    <x v="36"/>
    <s v="TEC-PH-10000455"/>
    <x v="2"/>
    <x v="6"/>
    <n v="231.98"/>
    <s v="CA-2017-160304"/>
    <n v="1"/>
    <n v="2"/>
    <n v="0"/>
    <n v="67.274199999999979"/>
    <n v="0.41105220110552465"/>
  </r>
  <r>
    <x v="595"/>
    <x v="36"/>
    <s v="FUR-BO-10004709"/>
    <x v="1"/>
    <x v="10"/>
    <n v="173.94"/>
    <s v="CA-2017-160304"/>
    <n v="0"/>
    <n v="3"/>
    <n v="0"/>
    <n v="38.266800000000003"/>
    <n v="0.5176847302647779"/>
  </r>
  <r>
    <x v="596"/>
    <x v="39"/>
    <s v="FUR-TA-10000617"/>
    <x v="1"/>
    <x v="13"/>
    <n v="1592.8500000000001"/>
    <s v="CA-2017-105207"/>
    <n v="1"/>
    <n v="7"/>
    <n v="0"/>
    <n v="350.42700000000002"/>
    <n v="0.55975208308209756"/>
  </r>
  <r>
    <x v="596"/>
    <x v="0"/>
    <s v="TEC-PH-10002890"/>
    <x v="2"/>
    <x v="6"/>
    <n v="180.96"/>
    <s v="US-2017-116365"/>
    <n v="1"/>
    <n v="5"/>
    <n v="0.2"/>
    <n v="13.571999999999996"/>
    <n v="0.41105220110552465"/>
  </r>
  <r>
    <x v="596"/>
    <x v="0"/>
    <s v="TEC-AC-10002942"/>
    <x v="2"/>
    <x v="9"/>
    <n v="165.60000000000002"/>
    <s v="US-2017-116365"/>
    <n v="0"/>
    <n v="3"/>
    <n v="0.2"/>
    <n v="-6.2100000000000151"/>
    <n v="0.52062335344040378"/>
  </r>
  <r>
    <x v="596"/>
    <x v="0"/>
    <s v="TEC-AC-10002217"/>
    <x v="2"/>
    <x v="9"/>
    <n v="30.080000000000002"/>
    <s v="US-2017-116365"/>
    <n v="0"/>
    <n v="2"/>
    <n v="0.2"/>
    <n v="-5.2640000000000002"/>
    <n v="0.52062335344040378"/>
  </r>
  <r>
    <x v="596"/>
    <x v="4"/>
    <s v="OFF-ST-10003692"/>
    <x v="0"/>
    <x v="1"/>
    <n v="114.46"/>
    <s v="CA-2017-125206"/>
    <n v="1"/>
    <n v="2"/>
    <n v="0"/>
    <n v="28.614999999999995"/>
    <n v="0.44610841445725197"/>
  </r>
  <r>
    <x v="596"/>
    <x v="39"/>
    <s v="OFF-BI-10004364"/>
    <x v="0"/>
    <x v="3"/>
    <n v="11.88"/>
    <s v="CA-2017-105207"/>
    <n v="0"/>
    <n v="2"/>
    <n v="0"/>
    <n v="5.3460000000000001"/>
    <n v="0.46881743173671325"/>
  </r>
  <r>
    <x v="597"/>
    <x v="25"/>
    <s v="TEC-CO-10000971"/>
    <x v="2"/>
    <x v="16"/>
    <n v="959.96800000000007"/>
    <s v="US-2017-164630"/>
    <n v="1"/>
    <n v="4"/>
    <n v="0.2"/>
    <n v="119.99599999999992"/>
    <n v="0.55185675810753509"/>
  </r>
  <r>
    <x v="597"/>
    <x v="2"/>
    <s v="OFF-BI-10002026"/>
    <x v="0"/>
    <x v="3"/>
    <n v="104.58000000000001"/>
    <s v="CA-2017-158211"/>
    <n v="1"/>
    <n v="6"/>
    <n v="0.7"/>
    <n v="-80.178000000000026"/>
    <n v="0.46881743173671325"/>
  </r>
  <r>
    <x v="597"/>
    <x v="2"/>
    <s v="OFF-AR-10004078"/>
    <x v="0"/>
    <x v="4"/>
    <n v="4.6719999999999997"/>
    <s v="CA-2017-158211"/>
    <n v="0"/>
    <n v="1"/>
    <n v="0.2"/>
    <n v="0.58399999999999985"/>
    <n v="0.45632477063632687"/>
  </r>
  <r>
    <x v="598"/>
    <x v="16"/>
    <s v="TEC-AC-10001714"/>
    <x v="2"/>
    <x v="9"/>
    <n v="191.47200000000001"/>
    <s v="CA-2017-134474"/>
    <n v="1"/>
    <n v="6"/>
    <n v="0.2"/>
    <n v="40.687800000000003"/>
    <n v="0.52062335344040378"/>
  </r>
  <r>
    <x v="598"/>
    <x v="16"/>
    <s v="TEC-PH-10002923"/>
    <x v="2"/>
    <x v="6"/>
    <n v="59.184000000000005"/>
    <s v="CA-2017-134474"/>
    <n v="0"/>
    <n v="2"/>
    <n v="0.2"/>
    <n v="5.1786000000000012"/>
    <n v="0.41105220110552465"/>
  </r>
  <r>
    <x v="598"/>
    <x v="16"/>
    <s v="OFF-AR-10003958"/>
    <x v="0"/>
    <x v="4"/>
    <n v="5.2480000000000002"/>
    <s v="CA-2017-134474"/>
    <n v="0"/>
    <n v="2"/>
    <n v="0.2"/>
    <n v="0.59039999999999915"/>
    <n v="0.45632477063632687"/>
  </r>
  <r>
    <x v="599"/>
    <x v="4"/>
    <s v="OFF-AR-10003696"/>
    <x v="0"/>
    <x v="4"/>
    <n v="34.58"/>
    <s v="CA-2017-101938"/>
    <n v="1"/>
    <n v="1"/>
    <n v="0"/>
    <n v="10.028199999999998"/>
    <n v="0.45632477063632687"/>
  </r>
  <r>
    <x v="599"/>
    <x v="0"/>
    <s v="OFF-PA-10004621"/>
    <x v="0"/>
    <x v="0"/>
    <n v="25.920000000000005"/>
    <s v="CA-2017-158806"/>
    <n v="1"/>
    <n v="5"/>
    <n v="0.2"/>
    <n v="9.0719999999999992"/>
    <n v="0.43613829632717294"/>
  </r>
  <r>
    <x v="599"/>
    <x v="0"/>
    <s v="FUR-FU-10004270"/>
    <x v="1"/>
    <x v="8"/>
    <n v="23.076000000000001"/>
    <s v="CA-2017-158806"/>
    <n v="0"/>
    <n v="3"/>
    <n v="0.6"/>
    <n v="-10.961100000000002"/>
    <n v="0.4595170286641902"/>
  </r>
  <r>
    <x v="600"/>
    <x v="21"/>
    <s v="FUR-BO-10002545"/>
    <x v="1"/>
    <x v="10"/>
    <n v="1565.88"/>
    <s v="US-2017-100461"/>
    <n v="1"/>
    <n v="6"/>
    <n v="0"/>
    <n v="407.12880000000007"/>
    <n v="0.5176847302647779"/>
  </r>
  <r>
    <x v="600"/>
    <x v="25"/>
    <s v="TEC-PH-10004080"/>
    <x v="2"/>
    <x v="6"/>
    <n v="108.78399999999999"/>
    <s v="US-2017-137295"/>
    <n v="1"/>
    <n v="2"/>
    <n v="0.2"/>
    <n v="10.878399999999999"/>
    <n v="0.41105220110552465"/>
  </r>
  <r>
    <x v="600"/>
    <x v="21"/>
    <s v="OFF-BI-10001460"/>
    <x v="0"/>
    <x v="3"/>
    <n v="106.05"/>
    <s v="US-2017-100461"/>
    <n v="0"/>
    <n v="7"/>
    <n v="0"/>
    <n v="49.843499999999999"/>
    <n v="0.46881743173671325"/>
  </r>
  <r>
    <x v="600"/>
    <x v="25"/>
    <s v="OFF-AR-10001955"/>
    <x v="0"/>
    <x v="4"/>
    <n v="47.616"/>
    <s v="US-2017-137295"/>
    <n v="0"/>
    <n v="3"/>
    <n v="0.2"/>
    <n v="5.9519999999999946"/>
    <n v="0.45632477063632687"/>
  </r>
  <r>
    <x v="600"/>
    <x v="25"/>
    <s v="OFF-BI-10004236"/>
    <x v="0"/>
    <x v="3"/>
    <n v="30.828000000000007"/>
    <s v="US-2017-137295"/>
    <n v="0"/>
    <n v="7"/>
    <n v="0.7"/>
    <n v="-24.662400000000005"/>
    <n v="0.46881743173671325"/>
  </r>
  <r>
    <x v="601"/>
    <x v="4"/>
    <s v="TEC-PH-10002726"/>
    <x v="2"/>
    <x v="6"/>
    <n v="377.92800000000005"/>
    <s v="CA-2017-108882"/>
    <n v="1"/>
    <n v="9"/>
    <n v="0.2"/>
    <n v="141.72300000000001"/>
    <n v="0.41105220110552465"/>
  </r>
  <r>
    <x v="601"/>
    <x v="4"/>
    <s v="TEC-AC-10000420"/>
    <x v="2"/>
    <x v="9"/>
    <n v="349.95"/>
    <s v="CA-2017-108882"/>
    <n v="0"/>
    <n v="5"/>
    <n v="0"/>
    <n v="118.98299999999999"/>
    <n v="0.52062335344040378"/>
  </r>
  <r>
    <x v="601"/>
    <x v="10"/>
    <s v="FUR-FU-10002445"/>
    <x v="1"/>
    <x v="8"/>
    <n v="15.168000000000001"/>
    <s v="CA-2017-126543"/>
    <n v="1"/>
    <n v="2"/>
    <n v="0.2"/>
    <n v="3.7920000000000011"/>
    <n v="0.4595170286641902"/>
  </r>
  <r>
    <x v="602"/>
    <x v="22"/>
    <s v="TEC-AC-10002335"/>
    <x v="2"/>
    <x v="9"/>
    <n v="69.98"/>
    <s v="CA-2017-116547"/>
    <n v="1"/>
    <n v="2"/>
    <n v="0"/>
    <n v="13.296199999999999"/>
    <n v="0.52062335344040378"/>
  </r>
  <r>
    <x v="602"/>
    <x v="22"/>
    <s v="FUR-FU-10000076"/>
    <x v="1"/>
    <x v="8"/>
    <n v="79.92"/>
    <s v="CA-2017-116547"/>
    <n v="0"/>
    <n v="4"/>
    <n v="0"/>
    <n v="34.365600000000008"/>
    <n v="0.4595170286641902"/>
  </r>
  <r>
    <x v="602"/>
    <x v="22"/>
    <s v="FUR-FU-10000010"/>
    <x v="1"/>
    <x v="8"/>
    <n v="24.849999999999998"/>
    <s v="CA-2017-163937"/>
    <n v="1"/>
    <n v="5"/>
    <n v="0"/>
    <n v="7.7034999999999982"/>
    <n v="0.4595170286641902"/>
  </r>
  <r>
    <x v="603"/>
    <x v="10"/>
    <s v="OFF-PA-10003656"/>
    <x v="0"/>
    <x v="0"/>
    <n v="63.311999999999998"/>
    <s v="CA-2017-126529"/>
    <n v="1"/>
    <n v="3"/>
    <n v="0.2"/>
    <n v="20.576399999999996"/>
    <n v="0.43613829632717294"/>
  </r>
  <r>
    <x v="603"/>
    <x v="10"/>
    <s v="FUR-FU-10002268"/>
    <x v="1"/>
    <x v="8"/>
    <n v="54.992000000000004"/>
    <s v="CA-2017-141887"/>
    <n v="1"/>
    <n v="14"/>
    <n v="0.2"/>
    <n v="8.9361999999999959"/>
    <n v="0.4595170286641902"/>
  </r>
  <r>
    <x v="603"/>
    <x v="10"/>
    <s v="TEC-PH-10000148"/>
    <x v="2"/>
    <x v="6"/>
    <n v="15.587999999999999"/>
    <s v="CA-2017-126529"/>
    <n v="0"/>
    <n v="2"/>
    <n v="0.4"/>
    <n v="-9.8724000000000007"/>
    <n v="0.41105220110552465"/>
  </r>
  <r>
    <x v="603"/>
    <x v="10"/>
    <s v="OFF-PA-10001166"/>
    <x v="0"/>
    <x v="0"/>
    <n v="15.552000000000003"/>
    <s v="CA-2017-126529"/>
    <n v="0"/>
    <n v="3"/>
    <n v="0.2"/>
    <n v="5.4432"/>
    <n v="0.43613829632717294"/>
  </r>
  <r>
    <x v="604"/>
    <x v="25"/>
    <s v="FUR-FU-10003374"/>
    <x v="1"/>
    <x v="8"/>
    <n v="315.77600000000007"/>
    <s v="CA-2017-133368"/>
    <n v="1"/>
    <n v="8"/>
    <n v="0.2"/>
    <n v="31.577600000000018"/>
    <n v="0.4595170286641902"/>
  </r>
  <r>
    <x v="604"/>
    <x v="25"/>
    <s v="OFF-PA-10004039"/>
    <x v="0"/>
    <x v="0"/>
    <n v="89.567999999999998"/>
    <s v="CA-2017-133368"/>
    <n v="0"/>
    <n v="2"/>
    <n v="0.2"/>
    <n v="32.468400000000003"/>
    <n v="0.43613829632717294"/>
  </r>
  <r>
    <x v="605"/>
    <x v="37"/>
    <s v="FUR-TA-10002903"/>
    <x v="1"/>
    <x v="13"/>
    <n v="181.79699999999997"/>
    <s v="CA-2017-140746"/>
    <n v="1"/>
    <n v="1"/>
    <n v="0.3"/>
    <n v="-15.582599999999999"/>
    <n v="0.55975208308209756"/>
  </r>
  <r>
    <x v="605"/>
    <x v="23"/>
    <s v="TEC-AC-10000844"/>
    <x v="2"/>
    <x v="9"/>
    <n v="254.96999999999997"/>
    <s v="CA-2017-152072"/>
    <n v="1"/>
    <n v="3"/>
    <n v="0"/>
    <n v="91.789199999999994"/>
    <n v="0.52062335344040378"/>
  </r>
  <r>
    <x v="605"/>
    <x v="20"/>
    <s v="OFF-PA-10001033"/>
    <x v="0"/>
    <x v="0"/>
    <n v="81.98"/>
    <s v="CA-2017-166912"/>
    <n v="1"/>
    <n v="2"/>
    <n v="0"/>
    <n v="40.170200000000001"/>
    <n v="0.43613829632717294"/>
  </r>
  <r>
    <x v="605"/>
    <x v="20"/>
    <s v="OFF-PA-10004285"/>
    <x v="0"/>
    <x v="0"/>
    <n v="60.12"/>
    <s v="CA-2017-137848"/>
    <n v="1"/>
    <n v="9"/>
    <n v="0"/>
    <n v="28.857599999999998"/>
    <n v="0.43613829632717294"/>
  </r>
  <r>
    <x v="605"/>
    <x v="23"/>
    <s v="OFF-EN-10003040"/>
    <x v="0"/>
    <x v="11"/>
    <n v="52.34"/>
    <s v="CA-2017-152072"/>
    <n v="0"/>
    <n v="2"/>
    <n v="0"/>
    <n v="24.599800000000002"/>
    <n v="0.44424167803735209"/>
  </r>
  <r>
    <x v="605"/>
    <x v="20"/>
    <s v="OFF-BI-10002225"/>
    <x v="0"/>
    <x v="3"/>
    <n v="49.536000000000001"/>
    <s v="CA-2017-137848"/>
    <n v="0"/>
    <n v="3"/>
    <n v="0.2"/>
    <n v="17.337599999999998"/>
    <n v="0.46881743173671325"/>
  </r>
  <r>
    <x v="605"/>
    <x v="20"/>
    <s v="OFF-EN-10001137"/>
    <x v="0"/>
    <x v="11"/>
    <n v="16.52"/>
    <s v="CA-2017-137848"/>
    <n v="0"/>
    <n v="4"/>
    <n v="0"/>
    <n v="7.5991999999999997"/>
    <n v="0.44424167803735209"/>
  </r>
  <r>
    <x v="605"/>
    <x v="23"/>
    <s v="OFF-AR-10001573"/>
    <x v="0"/>
    <x v="4"/>
    <n v="4.66"/>
    <s v="CA-2017-152072"/>
    <n v="0"/>
    <n v="2"/>
    <n v="0"/>
    <n v="1.3513999999999995"/>
    <n v="0.45632477063632687"/>
  </r>
  <r>
    <x v="606"/>
    <x v="4"/>
    <s v="TEC-AC-10003027"/>
    <x v="2"/>
    <x v="9"/>
    <n v="90.570000000000007"/>
    <s v="CA-2017-121755"/>
    <n v="1"/>
    <n v="3"/>
    <n v="0"/>
    <n v="11.774100000000004"/>
    <n v="0.52062335344040378"/>
  </r>
  <r>
    <x v="606"/>
    <x v="4"/>
    <s v="OFF-BI-10001634"/>
    <x v="0"/>
    <x v="3"/>
    <n v="11.648000000000001"/>
    <s v="CA-2017-121755"/>
    <n v="0"/>
    <n v="2"/>
    <n v="0.2"/>
    <n v="4.2224000000000004"/>
    <n v="0.46881743173671325"/>
  </r>
  <r>
    <x v="607"/>
    <x v="38"/>
    <s v="FUR-FU-10004017"/>
    <x v="1"/>
    <x v="8"/>
    <n v="322.59000000000003"/>
    <s v="CA-2017-116736"/>
    <n v="1"/>
    <n v="3"/>
    <n v="0"/>
    <n v="64.518000000000001"/>
    <n v="0.4595170286641902"/>
  </r>
  <r>
    <x v="607"/>
    <x v="38"/>
    <s v="TEC-AC-10002049"/>
    <x v="2"/>
    <x v="9"/>
    <n v="371.96999999999997"/>
    <s v="CA-2017-116736"/>
    <n v="0"/>
    <n v="3"/>
    <n v="0"/>
    <n v="66.954599999999971"/>
    <n v="0.52062335344040378"/>
  </r>
  <r>
    <x v="607"/>
    <x v="5"/>
    <s v="TEC-AC-10001142"/>
    <x v="2"/>
    <x v="9"/>
    <n v="316"/>
    <s v="CA-2017-106558"/>
    <n v="1"/>
    <n v="4"/>
    <n v="0"/>
    <n v="31.599999999999966"/>
    <n v="0.52062335344040378"/>
  </r>
  <r>
    <x v="607"/>
    <x v="38"/>
    <s v="TEC-AC-10003628"/>
    <x v="2"/>
    <x v="9"/>
    <n v="29.99"/>
    <s v="CA-2017-116736"/>
    <n v="0"/>
    <n v="1"/>
    <n v="0"/>
    <n v="13.195600000000002"/>
    <n v="0.52062335344040378"/>
  </r>
  <r>
    <x v="608"/>
    <x v="4"/>
    <s v="FUR-CH-10000785"/>
    <x v="1"/>
    <x v="5"/>
    <n v="1013.4879999999999"/>
    <s v="US-2017-167339"/>
    <n v="1"/>
    <n v="7"/>
    <n v="0.2"/>
    <n v="76.011600000000016"/>
    <n v="0.46529189879902266"/>
  </r>
  <r>
    <x v="608"/>
    <x v="4"/>
    <s v="FUR-CH-10004289"/>
    <x v="1"/>
    <x v="5"/>
    <n v="153.56800000000001"/>
    <s v="US-2017-167339"/>
    <n v="0"/>
    <n v="2"/>
    <n v="0.2"/>
    <n v="-5.758800000000015"/>
    <n v="0.46529189879902266"/>
  </r>
  <r>
    <x v="609"/>
    <x v="25"/>
    <s v="FUR-BO-10002213"/>
    <x v="1"/>
    <x v="10"/>
    <n v="451.13599999999997"/>
    <s v="US-2017-135923"/>
    <n v="1"/>
    <n v="4"/>
    <n v="0.2"/>
    <n v="-67.670399999999972"/>
    <n v="0.5176847302647779"/>
  </r>
  <r>
    <x v="609"/>
    <x v="10"/>
    <s v="TEC-AC-10000171"/>
    <x v="2"/>
    <x v="9"/>
    <n v="55.176000000000002"/>
    <s v="CA-2017-148208"/>
    <n v="1"/>
    <n v="3"/>
    <n v="0.2"/>
    <n v="15.863099999999999"/>
    <n v="0.52062335344040378"/>
  </r>
  <r>
    <x v="609"/>
    <x v="10"/>
    <s v="TEC-PH-10004093"/>
    <x v="2"/>
    <x v="6"/>
    <n v="110.376"/>
    <s v="CA-2017-148208"/>
    <n v="0"/>
    <n v="4"/>
    <n v="0.4"/>
    <n v="-20.235600000000005"/>
    <n v="0.41105220110552465"/>
  </r>
  <r>
    <x v="609"/>
    <x v="22"/>
    <s v="FUR-FU-10001475"/>
    <x v="1"/>
    <x v="8"/>
    <n v="109.9"/>
    <s v="CA-2017-138079"/>
    <n v="1"/>
    <n v="5"/>
    <n v="0"/>
    <n v="37.366"/>
    <n v="0.4595170286641902"/>
  </r>
  <r>
    <x v="609"/>
    <x v="25"/>
    <s v="OFF-AP-10000692"/>
    <x v="0"/>
    <x v="12"/>
    <n v="64.864000000000004"/>
    <s v="US-2017-135923"/>
    <n v="0"/>
    <n v="4"/>
    <n v="0.2"/>
    <n v="6.4864000000000033"/>
    <n v="0.49507917887403441"/>
  </r>
  <r>
    <x v="609"/>
    <x v="4"/>
    <s v="OFF-LA-10003498"/>
    <x v="0"/>
    <x v="2"/>
    <n v="44.400000000000006"/>
    <s v="CA-2017-125850"/>
    <n v="1"/>
    <n v="3"/>
    <n v="0"/>
    <n v="22.200000000000003"/>
    <n v="0.4647369236065339"/>
  </r>
  <r>
    <x v="609"/>
    <x v="20"/>
    <s v="OFF-BI-10004506"/>
    <x v="0"/>
    <x v="3"/>
    <n v="26.336000000000002"/>
    <s v="US-2017-155180"/>
    <n v="1"/>
    <n v="4"/>
    <n v="0.2"/>
    <n v="9.2176000000000009"/>
    <n v="0.46881743173671325"/>
  </r>
  <r>
    <x v="609"/>
    <x v="4"/>
    <s v="OFF-LA-10004484"/>
    <x v="0"/>
    <x v="2"/>
    <n v="20.65"/>
    <s v="CA-2017-125850"/>
    <n v="0"/>
    <n v="5"/>
    <n v="0"/>
    <n v="9.4989999999999988"/>
    <n v="0.4647369236065339"/>
  </r>
  <r>
    <x v="609"/>
    <x v="25"/>
    <s v="FUR-FU-10002107"/>
    <x v="1"/>
    <x v="8"/>
    <n v="14.272"/>
    <s v="US-2017-135923"/>
    <n v="0"/>
    <n v="8"/>
    <n v="0.2"/>
    <n v="4.281600000000001"/>
    <n v="0.4595170286641902"/>
  </r>
  <r>
    <x v="609"/>
    <x v="22"/>
    <s v="OFF-PA-10003953"/>
    <x v="0"/>
    <x v="0"/>
    <n v="12.96"/>
    <s v="CA-2017-146318"/>
    <n v="1"/>
    <n v="2"/>
    <n v="0"/>
    <n v="6.2208000000000006"/>
    <n v="0.43613829632717294"/>
  </r>
  <r>
    <x v="609"/>
    <x v="23"/>
    <s v="OFF-FA-10003472"/>
    <x v="0"/>
    <x v="7"/>
    <n v="7.5600000000000005"/>
    <s v="CA-2017-111010"/>
    <n v="1"/>
    <n v="6"/>
    <n v="0"/>
    <n v="0.3024"/>
    <n v="0.51168203684699509"/>
  </r>
  <r>
    <x v="610"/>
    <x v="45"/>
    <s v="OFF-ST-10001526"/>
    <x v="0"/>
    <x v="1"/>
    <n v="1564.29"/>
    <s v="US-2017-165505"/>
    <n v="1"/>
    <n v="13"/>
    <n v="0"/>
    <n v="406.71539999999993"/>
    <n v="0.44610841445725197"/>
  </r>
  <r>
    <x v="610"/>
    <x v="45"/>
    <s v="TEC-AC-10002926"/>
    <x v="2"/>
    <x v="9"/>
    <n v="99.98"/>
    <s v="US-2017-165505"/>
    <n v="0"/>
    <n v="2"/>
    <n v="0"/>
    <n v="42.991400000000006"/>
    <n v="0.52062335344040378"/>
  </r>
  <r>
    <x v="610"/>
    <x v="4"/>
    <s v="FUR-FU-10000719"/>
    <x v="1"/>
    <x v="8"/>
    <n v="59.99"/>
    <s v="CA-2017-113656"/>
    <n v="1"/>
    <n v="7"/>
    <n v="0"/>
    <n v="21.596400000000003"/>
    <n v="0.4595170286641902"/>
  </r>
  <r>
    <x v="610"/>
    <x v="45"/>
    <s v="OFF-AR-10003477"/>
    <x v="0"/>
    <x v="4"/>
    <n v="8.0400000000000009"/>
    <s v="US-2017-165505"/>
    <n v="0"/>
    <n v="6"/>
    <n v="0"/>
    <n v="2.7336"/>
    <n v="0.45632477063632687"/>
  </r>
  <r>
    <x v="611"/>
    <x v="29"/>
    <s v="OFF-BI-10000285"/>
    <x v="0"/>
    <x v="3"/>
    <n v="31.36"/>
    <s v="CA-2017-109407"/>
    <n v="1"/>
    <n v="4"/>
    <n v="0"/>
    <n v="15.68"/>
    <n v="0.46881743173671325"/>
  </r>
  <r>
    <x v="612"/>
    <x v="20"/>
    <s v="OFF-ST-10004337"/>
    <x v="0"/>
    <x v="1"/>
    <n v="428.68"/>
    <s v="CA-2017-168046"/>
    <n v="1"/>
    <n v="7"/>
    <n v="0"/>
    <n v="0"/>
    <n v="0.44610841445725197"/>
  </r>
  <r>
    <x v="612"/>
    <x v="20"/>
    <s v="FUR-TA-10001095"/>
    <x v="1"/>
    <x v="13"/>
    <n v="313.72199999999998"/>
    <s v="CA-2017-168046"/>
    <n v="0"/>
    <n v="3"/>
    <n v="0.4"/>
    <n v="-99.34529999999998"/>
    <n v="0.55975208308209756"/>
  </r>
  <r>
    <x v="612"/>
    <x v="20"/>
    <s v="FUR-FU-10000747"/>
    <x v="1"/>
    <x v="8"/>
    <n v="45.98"/>
    <s v="CA-2017-168046"/>
    <n v="0"/>
    <n v="1"/>
    <n v="0"/>
    <n v="7.816599999999994"/>
    <n v="0.4595170286641902"/>
  </r>
  <r>
    <x v="612"/>
    <x v="20"/>
    <s v="OFF-BI-10003676"/>
    <x v="0"/>
    <x v="3"/>
    <n v="43.120000000000005"/>
    <s v="CA-2017-168046"/>
    <n v="0"/>
    <n v="5"/>
    <n v="0.2"/>
    <n v="15.091999999999995"/>
    <n v="0.46881743173671325"/>
  </r>
  <r>
    <x v="612"/>
    <x v="23"/>
    <s v="OFF-PA-10000007"/>
    <x v="0"/>
    <x v="0"/>
    <n v="18"/>
    <s v="CA-2017-153346"/>
    <n v="1"/>
    <n v="5"/>
    <n v="0"/>
    <n v="8.2799999999999994"/>
    <n v="0.43613829632717294"/>
  </r>
  <r>
    <x v="612"/>
    <x v="23"/>
    <s v="OFF-AR-10000315"/>
    <x v="0"/>
    <x v="4"/>
    <n v="9.2099999999999991"/>
    <s v="CA-2017-153346"/>
    <n v="0"/>
    <n v="3"/>
    <n v="0"/>
    <n v="2.3025000000000002"/>
    <n v="0.45632477063632687"/>
  </r>
  <r>
    <x v="613"/>
    <x v="4"/>
    <s v="OFF-AR-10000588"/>
    <x v="0"/>
    <x v="4"/>
    <n v="39.68"/>
    <s v="CA-2017-146437"/>
    <n v="1"/>
    <n v="2"/>
    <n v="0"/>
    <n v="10.316800000000001"/>
    <n v="0.45632477063632687"/>
  </r>
  <r>
    <x v="614"/>
    <x v="1"/>
    <s v="TEC-PH-10004241"/>
    <x v="2"/>
    <x v="6"/>
    <n v="1439.9680000000001"/>
    <s v="CA-2017-168032"/>
    <n v="1"/>
    <n v="4"/>
    <n v="0.2"/>
    <n v="143.99680000000006"/>
    <n v="0.41105220110552465"/>
  </r>
  <r>
    <x v="614"/>
    <x v="1"/>
    <s v="FUR-TA-10004256"/>
    <x v="1"/>
    <x v="13"/>
    <n v="626.09999999999991"/>
    <s v="CA-2017-168032"/>
    <n v="0"/>
    <n v="3"/>
    <n v="0.5"/>
    <n v="-538.44600000000003"/>
    <n v="0.55975208308209756"/>
  </r>
  <r>
    <x v="614"/>
    <x v="22"/>
    <s v="FUR-CH-10001190"/>
    <x v="1"/>
    <x v="5"/>
    <n v="435.16800000000006"/>
    <s v="US-2017-166660"/>
    <n v="1"/>
    <n v="4"/>
    <n v="0.2"/>
    <n v="-59.835600000000042"/>
    <n v="0.46529189879902266"/>
  </r>
  <r>
    <x v="614"/>
    <x v="4"/>
    <s v="OFF-ST-10000675"/>
    <x v="0"/>
    <x v="1"/>
    <n v="305.01"/>
    <s v="CA-2017-153661"/>
    <n v="1"/>
    <n v="9"/>
    <n v="0"/>
    <n v="76.252499999999998"/>
    <n v="0.44610841445725197"/>
  </r>
  <r>
    <x v="614"/>
    <x v="1"/>
    <s v="OFF-PA-10003892"/>
    <x v="0"/>
    <x v="0"/>
    <n v="156.512"/>
    <s v="CA-2017-114944"/>
    <n v="1"/>
    <n v="4"/>
    <n v="0.2"/>
    <n v="52.822799999999987"/>
    <n v="0.43613829632717294"/>
  </r>
  <r>
    <x v="614"/>
    <x v="4"/>
    <s v="OFF-BI-10004781"/>
    <x v="0"/>
    <x v="3"/>
    <n v="50.783999999999999"/>
    <s v="CA-2017-153661"/>
    <n v="0"/>
    <n v="2"/>
    <n v="0.2"/>
    <n v="17.7744"/>
    <n v="0.46881743173671325"/>
  </r>
  <r>
    <x v="614"/>
    <x v="22"/>
    <s v="FUR-BO-10000468"/>
    <x v="1"/>
    <x v="10"/>
    <n v="48.58"/>
    <s v="US-2017-166660"/>
    <n v="0"/>
    <n v="1"/>
    <n v="0"/>
    <n v="7.7728000000000037"/>
    <n v="0.5176847302647779"/>
  </r>
  <r>
    <x v="614"/>
    <x v="4"/>
    <s v="OFF-LA-10004689"/>
    <x v="0"/>
    <x v="2"/>
    <n v="26.01"/>
    <s v="CA-2017-153661"/>
    <n v="0"/>
    <n v="9"/>
    <n v="0"/>
    <n v="12.2247"/>
    <n v="0.4647369236065339"/>
  </r>
  <r>
    <x v="614"/>
    <x v="4"/>
    <s v="OFF-BI-10000014"/>
    <x v="0"/>
    <x v="3"/>
    <n v="17.456"/>
    <s v="CA-2017-164483"/>
    <n v="1"/>
    <n v="2"/>
    <n v="0.2"/>
    <n v="5.8914"/>
    <n v="0.46881743173671325"/>
  </r>
  <r>
    <x v="614"/>
    <x v="1"/>
    <s v="OFF-BI-10000546"/>
    <x v="0"/>
    <x v="3"/>
    <n v="1.7279999999999995"/>
    <s v="CA-2017-168032"/>
    <n v="0"/>
    <n v="3"/>
    <n v="0.8"/>
    <n v="-2.678399999999999"/>
    <n v="0.46881743173671325"/>
  </r>
  <r>
    <x v="615"/>
    <x v="5"/>
    <s v="OFF-BI-10003527"/>
    <x v="0"/>
    <x v="3"/>
    <n v="1270.99"/>
    <s v="CA-2017-159891"/>
    <n v="1"/>
    <n v="1"/>
    <n v="0"/>
    <n v="635.495"/>
    <n v="0.46881743173671325"/>
  </r>
  <r>
    <x v="615"/>
    <x v="5"/>
    <s v="OFF-EN-10004483"/>
    <x v="0"/>
    <x v="11"/>
    <n v="125.36"/>
    <s v="CA-2017-159891"/>
    <n v="0"/>
    <n v="8"/>
    <n v="0"/>
    <n v="58.919199999999989"/>
    <n v="0.44424167803735209"/>
  </r>
  <r>
    <x v="615"/>
    <x v="4"/>
    <s v="TEC-PH-10004120"/>
    <x v="2"/>
    <x v="6"/>
    <n v="109.59200000000001"/>
    <s v="CA-2017-129238"/>
    <n v="1"/>
    <n v="1"/>
    <n v="0.2"/>
    <n v="8.2194000000000003"/>
    <n v="0.41105220110552465"/>
  </r>
  <r>
    <x v="615"/>
    <x v="4"/>
    <s v="OFF-PA-10002764"/>
    <x v="0"/>
    <x v="0"/>
    <n v="56.7"/>
    <s v="CA-2017-129238"/>
    <n v="0"/>
    <n v="5"/>
    <n v="0"/>
    <n v="27.782999999999998"/>
    <n v="0.43613829632717294"/>
  </r>
  <r>
    <x v="615"/>
    <x v="23"/>
    <s v="OFF-EN-10003134"/>
    <x v="0"/>
    <x v="11"/>
    <n v="23.36"/>
    <s v="CA-2017-158043"/>
    <n v="1"/>
    <n v="2"/>
    <n v="0"/>
    <n v="11.68"/>
    <n v="0.44424167803735209"/>
  </r>
  <r>
    <x v="615"/>
    <x v="0"/>
    <s v="OFF-PA-10003936"/>
    <x v="0"/>
    <x v="0"/>
    <n v="15.552000000000003"/>
    <s v="CA-2017-147970"/>
    <n v="1"/>
    <n v="3"/>
    <n v="0.2"/>
    <n v="5.4432"/>
    <n v="0.43613829632717294"/>
  </r>
  <r>
    <x v="616"/>
    <x v="4"/>
    <s v="OFF-PA-10002254"/>
    <x v="0"/>
    <x v="0"/>
    <n v="105.52"/>
    <s v="CA-2017-154067"/>
    <n v="1"/>
    <n v="4"/>
    <n v="0"/>
    <n v="48.539199999999994"/>
    <n v="0.43613829632717294"/>
  </r>
  <r>
    <x v="616"/>
    <x v="6"/>
    <s v="OFF-ST-10002214"/>
    <x v="0"/>
    <x v="1"/>
    <n v="56.449999999999996"/>
    <s v="US-2017-140809"/>
    <n v="1"/>
    <n v="5"/>
    <n v="0"/>
    <n v="14.676999999999998"/>
    <n v="0.44610841445725197"/>
  </r>
  <r>
    <x v="617"/>
    <x v="6"/>
    <s v="TEC-MA-10001127"/>
    <x v="2"/>
    <x v="15"/>
    <n v="8749.9500000000007"/>
    <s v="CA-2017-158841"/>
    <n v="1"/>
    <n v="5"/>
    <n v="0"/>
    <n v="2799.9839999999995"/>
    <n v="0.5183572270896134"/>
  </r>
  <r>
    <x v="617"/>
    <x v="20"/>
    <s v="OFF-ST-10003994"/>
    <x v="0"/>
    <x v="1"/>
    <n v="117.96"/>
    <s v="CA-2017-147431"/>
    <n v="1"/>
    <n v="2"/>
    <n v="0"/>
    <n v="5.8979999999999961"/>
    <n v="0.44610841445725197"/>
  </r>
  <r>
    <x v="617"/>
    <x v="0"/>
    <s v="FUR-FU-10003601"/>
    <x v="1"/>
    <x v="8"/>
    <n v="73.784000000000006"/>
    <s v="CA-2017-144645"/>
    <n v="1"/>
    <n v="2"/>
    <n v="0.6"/>
    <n v="-77.473200000000006"/>
    <n v="0.4595170286641902"/>
  </r>
  <r>
    <x v="617"/>
    <x v="6"/>
    <s v="OFF-BI-10002557"/>
    <x v="0"/>
    <x v="3"/>
    <n v="36.4"/>
    <s v="CA-2017-158841"/>
    <n v="0"/>
    <n v="8"/>
    <n v="0"/>
    <n v="18.2"/>
    <n v="0.46881743173671325"/>
  </r>
  <r>
    <x v="617"/>
    <x v="6"/>
    <s v="FUR-FU-10001731"/>
    <x v="1"/>
    <x v="8"/>
    <n v="18.689999999999998"/>
    <s v="CA-2017-158841"/>
    <n v="0"/>
    <n v="7"/>
    <n v="0"/>
    <n v="7.1021999999999998"/>
    <n v="0.4595170286641902"/>
  </r>
  <r>
    <x v="618"/>
    <x v="3"/>
    <s v="FUR-CH-10000015"/>
    <x v="1"/>
    <x v="5"/>
    <n v="866.4"/>
    <s v="CA-2017-118514"/>
    <n v="1"/>
    <n v="4"/>
    <n v="0"/>
    <n v="225.26400000000001"/>
    <n v="0.46529189879902266"/>
  </r>
  <r>
    <x v="619"/>
    <x v="4"/>
    <s v="OFF-ST-10004180"/>
    <x v="0"/>
    <x v="1"/>
    <n v="93.02"/>
    <s v="CA-2017-101189"/>
    <n v="1"/>
    <n v="2"/>
    <n v="0"/>
    <n v="3.720799999999997"/>
    <n v="0.44610841445725197"/>
  </r>
  <r>
    <x v="619"/>
    <x v="36"/>
    <s v="TEC-PH-10002890"/>
    <x v="2"/>
    <x v="6"/>
    <n v="90.48"/>
    <s v="CA-2017-150077"/>
    <n v="1"/>
    <n v="2"/>
    <n v="0"/>
    <n v="23.524799999999999"/>
    <n v="0.41105220110552465"/>
  </r>
  <r>
    <x v="619"/>
    <x v="12"/>
    <s v="FUR-FU-10002088"/>
    <x v="1"/>
    <x v="8"/>
    <n v="14.368000000000002"/>
    <s v="CA-2017-117912"/>
    <n v="1"/>
    <n v="2"/>
    <n v="0.2"/>
    <n v="3.9512"/>
    <n v="0.4595170286641902"/>
  </r>
  <r>
    <x v="620"/>
    <x v="4"/>
    <s v="FUR-TA-10001095"/>
    <x v="1"/>
    <x v="13"/>
    <n v="557.72799999999995"/>
    <s v="CA-2017-100993"/>
    <n v="1"/>
    <n v="4"/>
    <n v="0.2"/>
    <n v="6.9715999999999951"/>
    <n v="0.55975208308209756"/>
  </r>
  <r>
    <x v="620"/>
    <x v="5"/>
    <s v="TEC-PH-10003645"/>
    <x v="2"/>
    <x v="6"/>
    <n v="484.83000000000004"/>
    <s v="US-2017-108504"/>
    <n v="1"/>
    <n v="3"/>
    <n v="0"/>
    <n v="126.05580000000002"/>
    <n v="0.41105220110552465"/>
  </r>
  <r>
    <x v="620"/>
    <x v="5"/>
    <s v="OFF-PA-10001289"/>
    <x v="0"/>
    <x v="0"/>
    <n v="348.84"/>
    <s v="US-2017-108504"/>
    <n v="0"/>
    <n v="9"/>
    <n v="0"/>
    <n v="170.9316"/>
    <n v="0.43613829632717294"/>
  </r>
  <r>
    <x v="620"/>
    <x v="5"/>
    <s v="OFF-PA-10003892"/>
    <x v="0"/>
    <x v="0"/>
    <n v="342.37"/>
    <s v="US-2017-108504"/>
    <n v="0"/>
    <n v="7"/>
    <n v="0"/>
    <n v="160.91389999999998"/>
    <n v="0.43613829632717294"/>
  </r>
  <r>
    <x v="620"/>
    <x v="5"/>
    <s v="FUR-BO-10004015"/>
    <x v="1"/>
    <x v="10"/>
    <n v="239.98"/>
    <s v="US-2017-108504"/>
    <n v="0"/>
    <n v="2"/>
    <n v="0"/>
    <n v="52.795599999999979"/>
    <n v="0.5176847302647779"/>
  </r>
  <r>
    <x v="620"/>
    <x v="4"/>
    <s v="OFF-ST-10004340"/>
    <x v="0"/>
    <x v="1"/>
    <n v="186.54"/>
    <s v="CA-2017-100993"/>
    <n v="0"/>
    <n v="3"/>
    <n v="0"/>
    <n v="50.365800000000007"/>
    <n v="0.44610841445725197"/>
  </r>
  <r>
    <x v="620"/>
    <x v="5"/>
    <s v="OFF-EN-10003001"/>
    <x v="0"/>
    <x v="11"/>
    <n v="167.96"/>
    <s v="US-2017-108504"/>
    <n v="0"/>
    <n v="2"/>
    <n v="0"/>
    <n v="78.941199999999995"/>
    <n v="0.44424167803735209"/>
  </r>
  <r>
    <x v="620"/>
    <x v="4"/>
    <s v="TEC-PH-10001448"/>
    <x v="2"/>
    <x v="6"/>
    <n v="159.96800000000002"/>
    <s v="CA-2017-100993"/>
    <n v="0"/>
    <n v="4"/>
    <n v="0.2"/>
    <n v="-31.993600000000029"/>
    <n v="0.41105220110552465"/>
  </r>
  <r>
    <x v="620"/>
    <x v="5"/>
    <s v="OFF-ST-10004804"/>
    <x v="0"/>
    <x v="1"/>
    <n v="154.44"/>
    <s v="US-2017-108504"/>
    <n v="0"/>
    <n v="3"/>
    <n v="0"/>
    <n v="1.5444000000000031"/>
    <n v="0.44610841445725197"/>
  </r>
  <r>
    <x v="620"/>
    <x v="5"/>
    <s v="OFF-PA-10000357"/>
    <x v="0"/>
    <x v="0"/>
    <n v="122.97"/>
    <s v="US-2017-108504"/>
    <n v="0"/>
    <n v="3"/>
    <n v="0"/>
    <n v="60.255300000000005"/>
    <n v="0.43613829632717294"/>
  </r>
  <r>
    <x v="620"/>
    <x v="5"/>
    <s v="TEC-PH-10000215"/>
    <x v="2"/>
    <x v="6"/>
    <n v="104.85000000000001"/>
    <s v="US-2017-108504"/>
    <n v="0"/>
    <n v="3"/>
    <n v="0"/>
    <n v="28.309500000000007"/>
    <n v="0.41105220110552465"/>
  </r>
  <r>
    <x v="620"/>
    <x v="5"/>
    <s v="OFF-ST-10002344"/>
    <x v="0"/>
    <x v="1"/>
    <n v="80.98"/>
    <s v="US-2017-108504"/>
    <n v="0"/>
    <n v="1"/>
    <n v="0"/>
    <n v="1.6196000000000055"/>
    <n v="0.44610841445725197"/>
  </r>
  <r>
    <x v="620"/>
    <x v="5"/>
    <s v="FUR-FU-10004091"/>
    <x v="1"/>
    <x v="8"/>
    <n v="18.84"/>
    <s v="US-2017-108504"/>
    <n v="0"/>
    <n v="3"/>
    <n v="0"/>
    <n v="7.1592000000000002"/>
    <n v="0.4595170286641902"/>
  </r>
  <r>
    <x v="620"/>
    <x v="4"/>
    <s v="OFF-LA-10003223"/>
    <x v="0"/>
    <x v="2"/>
    <n v="14.73"/>
    <s v="CA-2017-100993"/>
    <n v="0"/>
    <n v="3"/>
    <n v="0"/>
    <n v="7.2176999999999998"/>
    <n v="0.4647369236065339"/>
  </r>
  <r>
    <x v="620"/>
    <x v="5"/>
    <s v="OFF-FA-10000053"/>
    <x v="0"/>
    <x v="7"/>
    <n v="9.4499999999999993"/>
    <s v="US-2017-108504"/>
    <n v="0"/>
    <n v="5"/>
    <n v="0"/>
    <n v="0.18900000000000028"/>
    <n v="0.51168203684699509"/>
  </r>
  <r>
    <x v="621"/>
    <x v="15"/>
    <s v="FUR-FU-10000723"/>
    <x v="1"/>
    <x v="8"/>
    <n v="132.22400000000002"/>
    <s v="CA-2017-125017"/>
    <n v="1"/>
    <n v="4"/>
    <n v="0.2"/>
    <n v="-18.180799999999998"/>
    <n v="0.4595170286641902"/>
  </r>
  <r>
    <x v="622"/>
    <x v="4"/>
    <s v="TEC-PH-10004094"/>
    <x v="2"/>
    <x v="6"/>
    <n v="623.96"/>
    <s v="CA-2017-135461"/>
    <n v="1"/>
    <n v="5"/>
    <n v="0.2"/>
    <n v="38.997500000000002"/>
    <n v="0.41105220110552465"/>
  </r>
  <r>
    <x v="622"/>
    <x v="6"/>
    <s v="TEC-AC-10003063"/>
    <x v="2"/>
    <x v="9"/>
    <n v="100"/>
    <s v="CA-2017-106894"/>
    <n v="1"/>
    <n v="4"/>
    <n v="0"/>
    <n v="21"/>
    <n v="0.52062335344040378"/>
  </r>
  <r>
    <x v="622"/>
    <x v="10"/>
    <s v="OFF-PA-10003465"/>
    <x v="0"/>
    <x v="0"/>
    <n v="30.352"/>
    <s v="CA-2017-161662"/>
    <n v="1"/>
    <n v="2"/>
    <n v="0.2"/>
    <n v="10.623199999999997"/>
    <n v="0.43613829632717294"/>
  </r>
  <r>
    <x v="622"/>
    <x v="6"/>
    <s v="OFF-LA-10001045"/>
    <x v="0"/>
    <x v="2"/>
    <n v="7.83"/>
    <s v="CA-2017-106894"/>
    <n v="0"/>
    <n v="3"/>
    <n v="0"/>
    <n v="3.6017999999999999"/>
    <n v="0.4647369236065339"/>
  </r>
  <r>
    <x v="623"/>
    <x v="25"/>
    <s v="TEC-PH-10002624"/>
    <x v="2"/>
    <x v="6"/>
    <n v="1127.9760000000001"/>
    <s v="CA-2017-109344"/>
    <n v="1"/>
    <n v="3"/>
    <n v="0.2"/>
    <n v="126.8972999999998"/>
    <n v="0.41105220110552465"/>
  </r>
  <r>
    <x v="623"/>
    <x v="0"/>
    <s v="FUR-CH-10001270"/>
    <x v="1"/>
    <x v="5"/>
    <n v="241.49999999999997"/>
    <s v="CA-2017-163048"/>
    <n v="1"/>
    <n v="4"/>
    <n v="0.3"/>
    <n v="0"/>
    <n v="0.46529189879902266"/>
  </r>
  <r>
    <x v="624"/>
    <x v="4"/>
    <s v="TEC-AC-10003628"/>
    <x v="2"/>
    <x v="9"/>
    <n v="89.97"/>
    <s v="US-2017-112396"/>
    <n v="1"/>
    <n v="3"/>
    <n v="0"/>
    <n v="39.586800000000011"/>
    <n v="0.52062335344040378"/>
  </r>
  <r>
    <x v="624"/>
    <x v="4"/>
    <s v="TEC-AC-10004761"/>
    <x v="2"/>
    <x v="9"/>
    <n v="31.86"/>
    <s v="US-2017-112396"/>
    <n v="0"/>
    <n v="2"/>
    <n v="0"/>
    <n v="11.151"/>
    <n v="0.52062335344040378"/>
  </r>
  <r>
    <x v="625"/>
    <x v="39"/>
    <s v="TEC-PH-10004897"/>
    <x v="2"/>
    <x v="6"/>
    <n v="69.930000000000007"/>
    <s v="CA-2017-164938"/>
    <n v="1"/>
    <n v="7"/>
    <n v="0"/>
    <n v="0.69929999999999914"/>
    <n v="0.41105220110552465"/>
  </r>
  <r>
    <x v="626"/>
    <x v="5"/>
    <s v="OFF-ST-10003716"/>
    <x v="0"/>
    <x v="1"/>
    <n v="1350.1200000000001"/>
    <s v="CA-2017-110492"/>
    <n v="1"/>
    <n v="6"/>
    <n v="0"/>
    <n v="175.51560000000001"/>
    <n v="0.44610841445725197"/>
  </r>
  <r>
    <x v="626"/>
    <x v="5"/>
    <s v="OFF-BI-10003274"/>
    <x v="0"/>
    <x v="3"/>
    <n v="15.92"/>
    <s v="CA-2017-110492"/>
    <n v="0"/>
    <n v="4"/>
    <n v="0"/>
    <n v="7.4824000000000002"/>
    <n v="0.46881743173671325"/>
  </r>
  <r>
    <x v="627"/>
    <x v="4"/>
    <s v="OFF-PA-10004092"/>
    <x v="0"/>
    <x v="0"/>
    <n v="146.82"/>
    <s v="CA-2017-112942"/>
    <n v="1"/>
    <n v="3"/>
    <n v="0"/>
    <n v="73.41"/>
    <n v="0.43613829632717294"/>
  </r>
  <r>
    <x v="628"/>
    <x v="36"/>
    <s v="FUR-TA-10002356"/>
    <x v="1"/>
    <x v="13"/>
    <n v="550.43100000000004"/>
    <s v="CA-2017-134334"/>
    <n v="1"/>
    <n v="3"/>
    <n v="0.3"/>
    <n v="-47.179800000000029"/>
    <n v="0.55975208308209756"/>
  </r>
  <r>
    <x v="628"/>
    <x v="29"/>
    <s v="OFF-AR-10002240"/>
    <x v="0"/>
    <x v="4"/>
    <n v="264.18"/>
    <s v="CA-2017-146150"/>
    <n v="1"/>
    <n v="7"/>
    <n v="0"/>
    <n v="68.686800000000005"/>
    <n v="0.45632477063632687"/>
  </r>
  <r>
    <x v="628"/>
    <x v="36"/>
    <s v="FUR-FU-10003274"/>
    <x v="1"/>
    <x v="8"/>
    <n v="10.56"/>
    <s v="CA-2017-134334"/>
    <n v="0"/>
    <n v="6"/>
    <n v="0"/>
    <n v="4.6464000000000008"/>
    <n v="0.4595170286641902"/>
  </r>
  <r>
    <x v="628"/>
    <x v="36"/>
    <s v="OFF-AR-10001770"/>
    <x v="0"/>
    <x v="4"/>
    <n v="7.98"/>
    <s v="CA-2017-134334"/>
    <n v="0"/>
    <n v="3"/>
    <n v="0"/>
    <n v="2.0747999999999998"/>
    <n v="0.45632477063632687"/>
  </r>
  <r>
    <x v="628"/>
    <x v="36"/>
    <s v="OFF-PA-10000791"/>
    <x v="0"/>
    <x v="0"/>
    <n v="4.7699999999999996"/>
    <s v="CA-2017-134334"/>
    <n v="0"/>
    <n v="1"/>
    <n v="0"/>
    <n v="2.1464999999999996"/>
    <n v="0.43613829632717294"/>
  </r>
  <r>
    <x v="629"/>
    <x v="20"/>
    <s v="OFF-BI-10004519"/>
    <x v="0"/>
    <x v="3"/>
    <n v="398.35199999999998"/>
    <s v="US-2017-162859"/>
    <n v="1"/>
    <n v="3"/>
    <n v="0.2"/>
    <n v="124.48499999999999"/>
    <n v="0.46881743173671325"/>
  </r>
  <r>
    <x v="629"/>
    <x v="20"/>
    <s v="OFF-FA-10000304"/>
    <x v="0"/>
    <x v="7"/>
    <n v="8.7200000000000006"/>
    <s v="US-2017-162859"/>
    <n v="0"/>
    <n v="4"/>
    <n v="0"/>
    <n v="3.5752000000000006"/>
    <n v="0.51168203684699509"/>
  </r>
  <r>
    <x v="630"/>
    <x v="20"/>
    <s v="FUR-CH-10001802"/>
    <x v="1"/>
    <x v="5"/>
    <n v="326.64600000000002"/>
    <s v="CA-2017-105781"/>
    <n v="1"/>
    <n v="3"/>
    <n v="0.1"/>
    <n v="39.923399999999994"/>
    <n v="0.46529189879902266"/>
  </r>
  <r>
    <x v="630"/>
    <x v="3"/>
    <s v="FUR-FU-10003773"/>
    <x v="1"/>
    <x v="8"/>
    <n v="318.08"/>
    <s v="CA-2017-108105"/>
    <n v="1"/>
    <n v="4"/>
    <n v="0"/>
    <n v="34.988799999999969"/>
    <n v="0.4595170286641902"/>
  </r>
  <r>
    <x v="630"/>
    <x v="23"/>
    <s v="FUR-CH-10001545"/>
    <x v="1"/>
    <x v="5"/>
    <n v="227.96"/>
    <s v="CA-2017-134138"/>
    <n v="1"/>
    <n v="2"/>
    <n v="0"/>
    <n v="36.473600000000005"/>
    <n v="0.46529189879902266"/>
  </r>
  <r>
    <x v="630"/>
    <x v="20"/>
    <s v="TEC-AC-10003628"/>
    <x v="2"/>
    <x v="9"/>
    <n v="89.97"/>
    <s v="CA-2017-105781"/>
    <n v="0"/>
    <n v="3"/>
    <n v="0"/>
    <n v="39.586800000000011"/>
    <n v="0.52062335344040378"/>
  </r>
  <r>
    <x v="630"/>
    <x v="1"/>
    <s v="OFF-AP-10004233"/>
    <x v="0"/>
    <x v="12"/>
    <n v="92.063999999999979"/>
    <s v="CA-2017-168956"/>
    <n v="1"/>
    <n v="6"/>
    <n v="0.8"/>
    <n v="-225.55680000000007"/>
    <n v="0.49507917887403441"/>
  </r>
  <r>
    <x v="630"/>
    <x v="1"/>
    <s v="FUR-CH-10004754"/>
    <x v="1"/>
    <x v="5"/>
    <n v="62.957999999999998"/>
    <s v="CA-2017-168956"/>
    <n v="0"/>
    <n v="3"/>
    <n v="0.3"/>
    <n v="-2.6981999999999999"/>
    <n v="0.46529189879902266"/>
  </r>
  <r>
    <x v="630"/>
    <x v="1"/>
    <s v="OFF-FA-10000304"/>
    <x v="0"/>
    <x v="7"/>
    <n v="6.9760000000000009"/>
    <s v="CA-2017-168956"/>
    <n v="0"/>
    <n v="4"/>
    <n v="0.2"/>
    <n v="1.8312000000000004"/>
    <n v="0.51168203684699509"/>
  </r>
  <r>
    <x v="630"/>
    <x v="3"/>
    <s v="OFF-BI-10002412"/>
    <x v="0"/>
    <x v="3"/>
    <n v="5.8"/>
    <s v="CA-2017-108105"/>
    <n v="0"/>
    <n v="1"/>
    <n v="0"/>
    <n v="2.61"/>
    <n v="0.46881743173671325"/>
  </r>
  <r>
    <x v="630"/>
    <x v="1"/>
    <s v="OFF-PA-10000809"/>
    <x v="0"/>
    <x v="0"/>
    <n v="5.1840000000000011"/>
    <s v="CA-2017-168956"/>
    <n v="0"/>
    <n v="1"/>
    <n v="0.2"/>
    <n v="1.8144"/>
    <n v="0.43613829632717294"/>
  </r>
  <r>
    <x v="631"/>
    <x v="20"/>
    <s v="OFF-ST-10000736"/>
    <x v="0"/>
    <x v="1"/>
    <n v="242.94"/>
    <s v="CA-2017-123274"/>
    <n v="1"/>
    <n v="3"/>
    <n v="0"/>
    <n v="9.7175999999999902"/>
    <n v="0.44610841445725197"/>
  </r>
  <r>
    <x v="631"/>
    <x v="4"/>
    <s v="OFF-PA-10001736"/>
    <x v="0"/>
    <x v="0"/>
    <n v="70.88"/>
    <s v="CA-2017-106460"/>
    <n v="1"/>
    <n v="2"/>
    <n v="0"/>
    <n v="33.313599999999994"/>
    <n v="0.43613829632717294"/>
  </r>
  <r>
    <x v="631"/>
    <x v="20"/>
    <s v="FUR-FU-10004090"/>
    <x v="1"/>
    <x v="8"/>
    <n v="44.46"/>
    <s v="CA-2017-123274"/>
    <n v="0"/>
    <n v="2"/>
    <n v="0"/>
    <n v="14.671799999999998"/>
    <n v="0.4595170286641902"/>
  </r>
  <r>
    <x v="631"/>
    <x v="20"/>
    <s v="OFF-SU-10001664"/>
    <x v="0"/>
    <x v="14"/>
    <n v="25.71"/>
    <s v="CA-2017-101630"/>
    <n v="1"/>
    <n v="3"/>
    <n v="0"/>
    <n v="6.6846000000000005"/>
    <n v="0.53938093436526824"/>
  </r>
  <r>
    <x v="631"/>
    <x v="20"/>
    <s v="OFF-LA-10004425"/>
    <x v="0"/>
    <x v="2"/>
    <n v="8.67"/>
    <s v="CA-2017-101630"/>
    <n v="0"/>
    <n v="3"/>
    <n v="0"/>
    <n v="4.0749000000000004"/>
    <n v="0.4647369236065339"/>
  </r>
  <r>
    <x v="632"/>
    <x v="15"/>
    <s v="OFF-PA-10004996"/>
    <x v="0"/>
    <x v="0"/>
    <n v="16.496000000000002"/>
    <s v="CA-2017-166485"/>
    <n v="1"/>
    <n v="2"/>
    <n v="0.2"/>
    <n v="5.5673999999999992"/>
    <n v="0.43613829632717294"/>
  </r>
  <r>
    <x v="633"/>
    <x v="4"/>
    <s v="OFF-ST-10001809"/>
    <x v="0"/>
    <x v="1"/>
    <n v="449.15"/>
    <s v="CA-2017-139010"/>
    <n v="1"/>
    <n v="5"/>
    <n v="0"/>
    <n v="8.9829999999999899"/>
    <n v="0.44610841445725197"/>
  </r>
  <r>
    <x v="633"/>
    <x v="16"/>
    <s v="OFF-ST-10001496"/>
    <x v="0"/>
    <x v="1"/>
    <n v="432.45600000000002"/>
    <s v="US-2017-139262"/>
    <n v="1"/>
    <n v="3"/>
    <n v="0.2"/>
    <n v="32.434200000000004"/>
    <n v="0.44610841445725197"/>
  </r>
  <r>
    <x v="633"/>
    <x v="20"/>
    <s v="OFF-ST-10000036"/>
    <x v="0"/>
    <x v="1"/>
    <n v="296.37"/>
    <s v="US-2017-168410"/>
    <n v="1"/>
    <n v="3"/>
    <n v="0"/>
    <n v="80.019899999999993"/>
    <n v="0.44610841445725197"/>
  </r>
  <r>
    <x v="633"/>
    <x v="20"/>
    <s v="FUR-FU-10001861"/>
    <x v="1"/>
    <x v="8"/>
    <n v="135.79999999999998"/>
    <s v="CA-2017-121447"/>
    <n v="1"/>
    <n v="7"/>
    <n v="0"/>
    <n v="66.541999999999987"/>
    <n v="0.4595170286641902"/>
  </r>
  <r>
    <x v="633"/>
    <x v="4"/>
    <s v="TEC-AC-10004227"/>
    <x v="2"/>
    <x v="9"/>
    <n v="12.99"/>
    <s v="CA-2017-139010"/>
    <n v="0"/>
    <n v="1"/>
    <n v="0"/>
    <n v="0.77939999999999898"/>
    <n v="0.52062335344040378"/>
  </r>
  <r>
    <x v="633"/>
    <x v="20"/>
    <s v="FUR-FU-10000629"/>
    <x v="1"/>
    <x v="8"/>
    <n v="68.949999999999989"/>
    <s v="US-2017-168410"/>
    <n v="0"/>
    <n v="5"/>
    <n v="0"/>
    <n v="28.959000000000003"/>
    <n v="0.4595170286641902"/>
  </r>
  <r>
    <x v="633"/>
    <x v="20"/>
    <s v="TEC-PH-10002583"/>
    <x v="2"/>
    <x v="6"/>
    <n v="39.979999999999997"/>
    <s v="US-2017-168410"/>
    <n v="0"/>
    <n v="2"/>
    <n v="0"/>
    <n v="1.9989999999999952"/>
    <n v="0.41105220110552465"/>
  </r>
  <r>
    <x v="633"/>
    <x v="16"/>
    <s v="OFF-BI-10002026"/>
    <x v="0"/>
    <x v="3"/>
    <n v="34.860000000000007"/>
    <s v="US-2017-139262"/>
    <n v="0"/>
    <n v="2"/>
    <n v="0.7"/>
    <n v="-26.726000000000006"/>
    <n v="0.46881743173671325"/>
  </r>
  <r>
    <x v="633"/>
    <x v="4"/>
    <s v="OFF-BI-10002309"/>
    <x v="0"/>
    <x v="3"/>
    <n v="31.248000000000005"/>
    <s v="CA-2017-139010"/>
    <n v="0"/>
    <n v="7"/>
    <n v="0.2"/>
    <n v="10.936799999999998"/>
    <n v="0.46881743173671325"/>
  </r>
  <r>
    <x v="633"/>
    <x v="4"/>
    <s v="OFF-BI-10000174"/>
    <x v="0"/>
    <x v="3"/>
    <n v="18.559999999999999"/>
    <s v="CA-2017-139010"/>
    <n v="0"/>
    <n v="4"/>
    <n v="0.2"/>
    <n v="6.4959999999999996"/>
    <n v="0.46881743173671325"/>
  </r>
  <r>
    <x v="633"/>
    <x v="16"/>
    <s v="OFF-BI-10003727"/>
    <x v="0"/>
    <x v="3"/>
    <n v="3.762"/>
    <s v="US-2017-139262"/>
    <n v="0"/>
    <n v="3"/>
    <n v="0.7"/>
    <n v="-2.758799999999999"/>
    <n v="0.46881743173671325"/>
  </r>
  <r>
    <x v="634"/>
    <x v="21"/>
    <s v="OFF-AP-10001205"/>
    <x v="0"/>
    <x v="12"/>
    <n v="490.32"/>
    <s v="CA-2017-119025"/>
    <n v="1"/>
    <n v="9"/>
    <n v="0"/>
    <n v="137.28960000000004"/>
    <n v="0.49507917887403441"/>
  </r>
  <r>
    <x v="634"/>
    <x v="4"/>
    <s v="TEC-PH-10002398"/>
    <x v="2"/>
    <x v="6"/>
    <n v="445.96000000000004"/>
    <s v="US-2017-143280"/>
    <n v="1"/>
    <n v="5"/>
    <n v="0.2"/>
    <n v="55.744999999999948"/>
    <n v="0.41105220110552465"/>
  </r>
  <r>
    <x v="634"/>
    <x v="4"/>
    <s v="TEC-AC-10003399"/>
    <x v="2"/>
    <x v="9"/>
    <n v="36.24"/>
    <s v="US-2017-143280"/>
    <n v="0"/>
    <n v="1"/>
    <n v="0"/>
    <n v="15.220800000000001"/>
    <n v="0.52062335344040378"/>
  </r>
  <r>
    <x v="634"/>
    <x v="4"/>
    <s v="OFF-FA-10000992"/>
    <x v="0"/>
    <x v="7"/>
    <n v="10.649999999999999"/>
    <s v="US-2017-143280"/>
    <n v="0"/>
    <n v="3"/>
    <n v="0"/>
    <n v="5.0054999999999996"/>
    <n v="0.51168203684699509"/>
  </r>
  <r>
    <x v="635"/>
    <x v="2"/>
    <s v="OFF-EN-10004386"/>
    <x v="0"/>
    <x v="11"/>
    <n v="57.576000000000001"/>
    <s v="CA-2017-144400"/>
    <n v="1"/>
    <n v="3"/>
    <n v="0.2"/>
    <n v="21.591000000000001"/>
    <n v="0.44424167803735209"/>
  </r>
  <r>
    <x v="636"/>
    <x v="10"/>
    <s v="OFF-EN-10003134"/>
    <x v="0"/>
    <x v="11"/>
    <n v="46.72"/>
    <s v="CA-2017-165015"/>
    <n v="1"/>
    <n v="5"/>
    <n v="0.2"/>
    <n v="17.52"/>
    <n v="0.44424167803735209"/>
  </r>
  <r>
    <x v="637"/>
    <x v="20"/>
    <s v="OFF-AP-10004336"/>
    <x v="0"/>
    <x v="12"/>
    <n v="170.88"/>
    <s v="CA-2017-102456"/>
    <n v="1"/>
    <n v="3"/>
    <n v="0"/>
    <n v="49.555199999999978"/>
    <n v="0.49507917887403441"/>
  </r>
  <r>
    <x v="637"/>
    <x v="21"/>
    <s v="OFF-BI-10004738"/>
    <x v="0"/>
    <x v="3"/>
    <n v="56.820000000000007"/>
    <s v="CA-2017-101448"/>
    <n v="1"/>
    <n v="3"/>
    <n v="0"/>
    <n v="28.410000000000004"/>
    <n v="0.46881743173671325"/>
  </r>
  <r>
    <x v="637"/>
    <x v="0"/>
    <s v="FUR-FU-10004053"/>
    <x v="1"/>
    <x v="8"/>
    <n v="16.192"/>
    <s v="CA-2017-128706"/>
    <n v="1"/>
    <n v="2"/>
    <n v="0.6"/>
    <n v="-6.8815999999999953"/>
    <n v="0.4595170286641902"/>
  </r>
  <r>
    <x v="638"/>
    <x v="10"/>
    <s v="OFF-AR-10001615"/>
    <x v="0"/>
    <x v="4"/>
    <n v="111.104"/>
    <s v="CA-2017-111283"/>
    <n v="1"/>
    <n v="7"/>
    <n v="0.2"/>
    <n v="8.3328000000000024"/>
    <n v="0.45632477063632687"/>
  </r>
  <r>
    <x v="638"/>
    <x v="20"/>
    <s v="OFF-FA-10003495"/>
    <x v="0"/>
    <x v="7"/>
    <n v="36.480000000000004"/>
    <s v="CA-2017-101623"/>
    <n v="1"/>
    <n v="6"/>
    <n v="0"/>
    <n v="18.240000000000002"/>
    <n v="0.51168203684699509"/>
  </r>
  <r>
    <x v="639"/>
    <x v="20"/>
    <s v="TEC-MA-10003979"/>
    <x v="2"/>
    <x v="15"/>
    <n v="4899.93"/>
    <s v="US-2017-143819"/>
    <n v="1"/>
    <n v="7"/>
    <n v="0"/>
    <n v="2400.9656999999997"/>
    <n v="0.5183572270896134"/>
  </r>
  <r>
    <x v="639"/>
    <x v="20"/>
    <s v="FUR-TA-10001095"/>
    <x v="1"/>
    <x v="13"/>
    <n v="836.59199999999998"/>
    <s v="US-2017-143819"/>
    <n v="0"/>
    <n v="8"/>
    <n v="0.4"/>
    <n v="-264.92079999999999"/>
    <n v="0.55975208308209756"/>
  </r>
  <r>
    <x v="639"/>
    <x v="20"/>
    <s v="OFF-ST-10003208"/>
    <x v="0"/>
    <x v="1"/>
    <n v="362.92"/>
    <s v="US-2017-143819"/>
    <n v="0"/>
    <n v="2"/>
    <n v="0"/>
    <n v="105.24679999999995"/>
    <n v="0.44610841445725197"/>
  </r>
  <r>
    <x v="639"/>
    <x v="26"/>
    <s v="TEC-PH-10003535"/>
    <x v="2"/>
    <x v="6"/>
    <n v="159.98400000000001"/>
    <s v="US-2017-151862"/>
    <n v="1"/>
    <n v="2"/>
    <n v="0.2"/>
    <n v="13.998599999999989"/>
    <n v="0.41105220110552465"/>
  </r>
  <r>
    <x v="639"/>
    <x v="20"/>
    <s v="OFF-PA-10003127"/>
    <x v="0"/>
    <x v="0"/>
    <n v="26.38"/>
    <s v="US-2017-143819"/>
    <n v="0"/>
    <n v="1"/>
    <n v="0"/>
    <n v="12.134799999999998"/>
    <n v="0.43613829632717294"/>
  </r>
  <r>
    <x v="640"/>
    <x v="0"/>
    <s v="OFF-SU-10000151"/>
    <x v="0"/>
    <x v="14"/>
    <n v="3930.0720000000001"/>
    <s v="CA-2017-103982"/>
    <n v="1"/>
    <n v="3"/>
    <n v="0.2"/>
    <n v="-786.01440000000025"/>
    <n v="0.53938093436526824"/>
  </r>
  <r>
    <x v="640"/>
    <x v="0"/>
    <s v="FUR-TA-10004915"/>
    <x v="1"/>
    <x v="13"/>
    <n v="637.89599999999996"/>
    <s v="CA-2017-145730"/>
    <n v="1"/>
    <n v="3"/>
    <n v="0.3"/>
    <n v="-127.57919999999996"/>
    <n v="0.55975208308209756"/>
  </r>
  <r>
    <x v="640"/>
    <x v="0"/>
    <s v="FUR-CH-10004983"/>
    <x v="1"/>
    <x v="5"/>
    <n v="563.42999999999984"/>
    <s v="CA-2017-116799"/>
    <n v="1"/>
    <n v="5"/>
    <n v="0.3"/>
    <n v="-56.343000000000018"/>
    <n v="0.46529189879902266"/>
  </r>
  <r>
    <x v="640"/>
    <x v="7"/>
    <s v="TEC-PH-10001557"/>
    <x v="2"/>
    <x v="6"/>
    <n v="479.95"/>
    <s v="CA-2017-112123"/>
    <n v="1"/>
    <n v="5"/>
    <n v="0"/>
    <n v="129.5865"/>
    <n v="0.41105220110552465"/>
  </r>
  <r>
    <x v="640"/>
    <x v="7"/>
    <s v="OFF-BI-10001071"/>
    <x v="0"/>
    <x v="3"/>
    <n v="447.85999999999996"/>
    <s v="CA-2017-112123"/>
    <n v="0"/>
    <n v="7"/>
    <n v="0"/>
    <n v="219.45140000000001"/>
    <n v="0.46881743173671325"/>
  </r>
  <r>
    <x v="640"/>
    <x v="0"/>
    <s v="TEC-PH-10000895"/>
    <x v="2"/>
    <x v="6"/>
    <n v="431.97600000000006"/>
    <s v="CA-2017-103982"/>
    <n v="0"/>
    <n v="3"/>
    <n v="0.2"/>
    <n v="32.398200000000017"/>
    <n v="0.41105220110552465"/>
  </r>
  <r>
    <x v="640"/>
    <x v="0"/>
    <s v="TEC-MA-10001016"/>
    <x v="2"/>
    <x v="15"/>
    <n v="287.90999999999997"/>
    <s v="CA-2017-145730"/>
    <n v="0"/>
    <n v="3"/>
    <n v="0.4"/>
    <n v="33.589499999999987"/>
    <n v="0.5183572270896134"/>
  </r>
  <r>
    <x v="640"/>
    <x v="7"/>
    <s v="OFF-PA-10001977"/>
    <x v="0"/>
    <x v="0"/>
    <n v="166.44"/>
    <s v="CA-2017-112123"/>
    <n v="0"/>
    <n v="3"/>
    <n v="0"/>
    <n v="79.891199999999998"/>
    <n v="0.43613829632717294"/>
  </r>
  <r>
    <x v="640"/>
    <x v="18"/>
    <s v="TEC-PH-10003171"/>
    <x v="2"/>
    <x v="6"/>
    <n v="134.85000000000002"/>
    <s v="CA-2017-167759"/>
    <n v="1"/>
    <n v="3"/>
    <n v="0"/>
    <n v="37.757999999999996"/>
    <n v="0.41105220110552465"/>
  </r>
  <r>
    <x v="640"/>
    <x v="0"/>
    <s v="TEC-AC-10002857"/>
    <x v="2"/>
    <x v="9"/>
    <n v="41.720000000000006"/>
    <s v="CA-2017-103982"/>
    <n v="0"/>
    <n v="7"/>
    <n v="0.2"/>
    <n v="5.7364999999999977"/>
    <n v="0.52062335344040378"/>
  </r>
  <r>
    <x v="640"/>
    <x v="0"/>
    <s v="OFF-PA-10001892"/>
    <x v="0"/>
    <x v="0"/>
    <n v="42.783999999999999"/>
    <s v="CA-2017-116799"/>
    <n v="0"/>
    <n v="7"/>
    <n v="0.2"/>
    <n v="15.509199999999998"/>
    <n v="0.43613829632717294"/>
  </r>
  <r>
    <x v="640"/>
    <x v="0"/>
    <s v="OFF-EN-10000483"/>
    <x v="0"/>
    <x v="11"/>
    <n v="36.6"/>
    <s v="CA-2017-145730"/>
    <n v="0"/>
    <n v="3"/>
    <n v="0.2"/>
    <n v="11.894999999999994"/>
    <n v="0.44424167803735209"/>
  </r>
  <r>
    <x v="640"/>
    <x v="4"/>
    <s v="FUR-FU-10000672"/>
    <x v="1"/>
    <x v="8"/>
    <n v="35.28"/>
    <s v="CA-2017-120005"/>
    <n v="1"/>
    <n v="3"/>
    <n v="0"/>
    <n v="11.995199999999997"/>
    <n v="0.4595170286641902"/>
  </r>
  <r>
    <x v="640"/>
    <x v="4"/>
    <s v="OFF-SU-10004782"/>
    <x v="0"/>
    <x v="14"/>
    <n v="25.349999999999998"/>
    <s v="CA-2017-120005"/>
    <n v="0"/>
    <n v="3"/>
    <n v="0"/>
    <n v="7.6049999999999978"/>
    <n v="0.53938093436526824"/>
  </r>
  <r>
    <x v="640"/>
    <x v="0"/>
    <s v="OFF-FA-10001332"/>
    <x v="0"/>
    <x v="7"/>
    <n v="2.3039999999999998"/>
    <s v="CA-2017-103982"/>
    <n v="0"/>
    <n v="1"/>
    <n v="0.2"/>
    <n v="0.77759999999999996"/>
    <n v="0.51168203684699509"/>
  </r>
  <r>
    <x v="641"/>
    <x v="18"/>
    <s v="OFF-BI-10003876"/>
    <x v="0"/>
    <x v="3"/>
    <n v="128.39999999999998"/>
    <s v="CA-2017-164637"/>
    <n v="1"/>
    <n v="3"/>
    <n v="0"/>
    <n v="64.199999999999989"/>
    <n v="0.46881743173671325"/>
  </r>
  <r>
    <x v="641"/>
    <x v="38"/>
    <s v="TEC-AC-10002567"/>
    <x v="2"/>
    <x v="9"/>
    <n v="159.97999999999999"/>
    <s v="CA-2017-158358"/>
    <n v="1"/>
    <n v="2"/>
    <n v="0"/>
    <n v="57.592799999999997"/>
    <n v="0.52062335344040378"/>
  </r>
  <r>
    <x v="641"/>
    <x v="4"/>
    <s v="OFF-AR-10003727"/>
    <x v="0"/>
    <x v="4"/>
    <n v="16.989999999999998"/>
    <s v="CA-2017-154053"/>
    <n v="1"/>
    <n v="1"/>
    <n v="0"/>
    <n v="4.9270999999999976"/>
    <n v="0.45632477063632687"/>
  </r>
  <r>
    <x v="641"/>
    <x v="16"/>
    <s v="OFF-LA-10001641"/>
    <x v="0"/>
    <x v="2"/>
    <n v="10.08"/>
    <s v="CA-2017-122518"/>
    <n v="1"/>
    <n v="4"/>
    <n v="0.2"/>
    <n v="3.528"/>
    <n v="0.4647369236065339"/>
  </r>
  <r>
    <x v="642"/>
    <x v="0"/>
    <s v="OFF-EN-10000056"/>
    <x v="0"/>
    <x v="11"/>
    <n v="149.352"/>
    <s v="CA-2017-165218"/>
    <n v="1"/>
    <n v="3"/>
    <n v="0.2"/>
    <n v="50.40629999999998"/>
    <n v="0.44424167803735209"/>
  </r>
  <r>
    <x v="642"/>
    <x v="0"/>
    <s v="OFF-ST-10001558"/>
    <x v="0"/>
    <x v="1"/>
    <n v="12.991999999999999"/>
    <s v="CA-2017-165218"/>
    <n v="0"/>
    <n v="1"/>
    <n v="0.2"/>
    <n v="-0.81199999999999983"/>
    <n v="0.44610841445725197"/>
  </r>
  <r>
    <x v="643"/>
    <x v="2"/>
    <s v="TEC-PH-10004586"/>
    <x v="2"/>
    <x v="6"/>
    <n v="431.94"/>
    <s v="US-2017-155173"/>
    <n v="1"/>
    <n v="2"/>
    <n v="0.4"/>
    <n v="-71.990000000000009"/>
    <n v="0.41105220110552465"/>
  </r>
  <r>
    <x v="643"/>
    <x v="1"/>
    <s v="FUR-FU-10003773"/>
    <x v="1"/>
    <x v="8"/>
    <n v="159.04"/>
    <s v="CA-2017-110898"/>
    <n v="1"/>
    <n v="5"/>
    <n v="0.6"/>
    <n v="-194.82400000000001"/>
    <n v="0.4595170286641902"/>
  </r>
  <r>
    <x v="643"/>
    <x v="1"/>
    <s v="FUR-TA-10000849"/>
    <x v="1"/>
    <x v="13"/>
    <n v="145.97999999999999"/>
    <s v="CA-2017-110898"/>
    <n v="0"/>
    <n v="2"/>
    <n v="0.5"/>
    <n v="-99.266399999999976"/>
    <n v="0.55975208308209756"/>
  </r>
  <r>
    <x v="643"/>
    <x v="2"/>
    <s v="TEC-PH-10002538"/>
    <x v="2"/>
    <x v="6"/>
    <n v="68.238"/>
    <s v="US-2017-155173"/>
    <n v="0"/>
    <n v="3"/>
    <n v="0.4"/>
    <n v="-12.510300000000008"/>
    <n v="0.41105220110552465"/>
  </r>
  <r>
    <x v="643"/>
    <x v="1"/>
    <s v="OFF-AP-10001626"/>
    <x v="0"/>
    <x v="12"/>
    <n v="2.3339999999999996"/>
    <s v="CA-2017-110898"/>
    <n v="0"/>
    <n v="3"/>
    <n v="0.8"/>
    <n v="-6.3018000000000001"/>
    <n v="0.49507917887403441"/>
  </r>
  <r>
    <x v="643"/>
    <x v="2"/>
    <s v="OFF-BI-10002982"/>
    <x v="0"/>
    <x v="3"/>
    <n v="2.0430000000000001"/>
    <s v="US-2017-155173"/>
    <n v="0"/>
    <n v="1"/>
    <n v="0.7"/>
    <n v="-1.4981999999999998"/>
    <n v="0.46881743173671325"/>
  </r>
  <r>
    <x v="643"/>
    <x v="1"/>
    <s v="OFF-BI-10004656"/>
    <x v="0"/>
    <x v="3"/>
    <n v="1.7279999999999998"/>
    <s v="CA-2017-110898"/>
    <n v="0"/>
    <n v="4"/>
    <n v="0.8"/>
    <n v="-2.764800000000001"/>
    <n v="0.46881743173671325"/>
  </r>
  <r>
    <x v="644"/>
    <x v="0"/>
    <s v="TEC-PH-10002365"/>
    <x v="2"/>
    <x v="6"/>
    <n v="21.071999999999999"/>
    <s v="US-2017-137547"/>
    <n v="1"/>
    <n v="3"/>
    <n v="0.2"/>
    <n v="1.5804"/>
    <n v="0.41105220110552465"/>
  </r>
  <r>
    <x v="645"/>
    <x v="16"/>
    <s v="TEC-PH-10001530"/>
    <x v="2"/>
    <x v="6"/>
    <n v="1363.96"/>
    <s v="CA-2017-169103"/>
    <n v="1"/>
    <n v="5"/>
    <n v="0.2"/>
    <n v="85.247500000000002"/>
    <n v="0.41105220110552465"/>
  </r>
  <r>
    <x v="645"/>
    <x v="14"/>
    <s v="OFF-AP-10004233"/>
    <x v="0"/>
    <x v="12"/>
    <n v="207.14400000000001"/>
    <s v="US-2017-140172"/>
    <n v="1"/>
    <n v="3"/>
    <n v="0.1"/>
    <n v="48.333599999999976"/>
    <n v="0.49507917887403441"/>
  </r>
  <r>
    <x v="645"/>
    <x v="0"/>
    <s v="OFF-EN-10001453"/>
    <x v="0"/>
    <x v="11"/>
    <n v="146.352"/>
    <s v="CA-2017-130400"/>
    <n v="1"/>
    <n v="3"/>
    <n v="0.2"/>
    <n v="49.393799999999992"/>
    <n v="0.44424167803735209"/>
  </r>
  <r>
    <x v="645"/>
    <x v="0"/>
    <s v="TEC-AC-10004633"/>
    <x v="2"/>
    <x v="9"/>
    <n v="27.96"/>
    <s v="CA-2017-130400"/>
    <n v="0"/>
    <n v="5"/>
    <n v="0.2"/>
    <n v="8.3880000000000035"/>
    <n v="0.52062335344040378"/>
  </r>
  <r>
    <x v="645"/>
    <x v="20"/>
    <s v="FUR-FU-10003347"/>
    <x v="1"/>
    <x v="8"/>
    <n v="113.6"/>
    <s v="CA-2017-137337"/>
    <n v="1"/>
    <n v="8"/>
    <n v="0"/>
    <n v="44.304000000000002"/>
    <n v="0.4595170286641902"/>
  </r>
  <r>
    <x v="645"/>
    <x v="2"/>
    <s v="TEC-PH-10002890"/>
    <x v="2"/>
    <x v="6"/>
    <n v="108.57600000000001"/>
    <s v="CA-2017-111976"/>
    <n v="1"/>
    <n v="4"/>
    <n v="0.4"/>
    <n v="-25.334400000000002"/>
    <n v="0.41105220110552465"/>
  </r>
  <r>
    <x v="645"/>
    <x v="16"/>
    <s v="FUR-FU-10004006"/>
    <x v="1"/>
    <x v="8"/>
    <n v="102.35999999999999"/>
    <s v="CA-2017-169103"/>
    <n v="0"/>
    <n v="3"/>
    <n v="0.2"/>
    <n v="-3.8385000000000105"/>
    <n v="0.4595170286641902"/>
  </r>
  <r>
    <x v="645"/>
    <x v="20"/>
    <s v="OFF-BI-10000632"/>
    <x v="0"/>
    <x v="3"/>
    <n v="69.456000000000003"/>
    <s v="CA-2017-137337"/>
    <n v="0"/>
    <n v="2"/>
    <n v="0.2"/>
    <n v="22.573199999999996"/>
    <n v="0.46881743173671325"/>
  </r>
  <r>
    <x v="645"/>
    <x v="14"/>
    <s v="OFF-AR-10002766"/>
    <x v="0"/>
    <x v="4"/>
    <n v="13.899999999999999"/>
    <s v="US-2017-140172"/>
    <n v="0"/>
    <n v="5"/>
    <n v="0"/>
    <n v="3.7529999999999997"/>
    <n v="0.45632477063632687"/>
  </r>
  <r>
    <x v="645"/>
    <x v="20"/>
    <s v="OFF-PA-10001934"/>
    <x v="0"/>
    <x v="0"/>
    <n v="12.96"/>
    <s v="CA-2017-137337"/>
    <n v="0"/>
    <n v="2"/>
    <n v="0"/>
    <n v="6.3504000000000005"/>
    <n v="0.43613829632717294"/>
  </r>
  <r>
    <x v="645"/>
    <x v="12"/>
    <s v="OFF-BI-10003676"/>
    <x v="0"/>
    <x v="3"/>
    <n v="9.7020000000000017"/>
    <s v="CA-2017-106306"/>
    <n v="1"/>
    <n v="3"/>
    <n v="0.7"/>
    <n v="-7.1147999999999989"/>
    <n v="0.46881743173671325"/>
  </r>
  <r>
    <x v="645"/>
    <x v="0"/>
    <s v="OFF-BI-10001757"/>
    <x v="0"/>
    <x v="3"/>
    <n v="8.8559999999999981"/>
    <s v="CA-2017-130400"/>
    <n v="0"/>
    <n v="9"/>
    <n v="0.8"/>
    <n v="-14.169600000000003"/>
    <n v="0.46881743173671325"/>
  </r>
  <r>
    <x v="645"/>
    <x v="2"/>
    <s v="OFF-FA-10004968"/>
    <x v="0"/>
    <x v="7"/>
    <n v="5.9840000000000009"/>
    <s v="CA-2017-111976"/>
    <n v="0"/>
    <n v="2"/>
    <n v="0.2"/>
    <n v="-1.3463999999999998"/>
    <n v="0.51168203684699509"/>
  </r>
  <r>
    <x v="646"/>
    <x v="32"/>
    <s v="FUR-CH-10002647"/>
    <x v="1"/>
    <x v="5"/>
    <n v="354.90000000000003"/>
    <s v="CA-2017-153269"/>
    <n v="1"/>
    <n v="5"/>
    <n v="0"/>
    <n v="88.725000000000023"/>
    <n v="0.46529189879902266"/>
  </r>
  <r>
    <x v="646"/>
    <x v="37"/>
    <s v="TEC-AC-10004469"/>
    <x v="2"/>
    <x v="9"/>
    <n v="199.75"/>
    <s v="CA-2017-120803"/>
    <n v="1"/>
    <n v="5"/>
    <n v="0"/>
    <n v="87.890000000000015"/>
    <n v="0.52062335344040378"/>
  </r>
  <r>
    <x v="646"/>
    <x v="32"/>
    <s v="OFF-BI-10004632"/>
    <x v="0"/>
    <x v="3"/>
    <n v="51.8"/>
    <s v="CA-2017-153269"/>
    <n v="0"/>
    <n v="4"/>
    <n v="0"/>
    <n v="23.309999999999995"/>
    <n v="0.46881743173671325"/>
  </r>
  <r>
    <x v="646"/>
    <x v="32"/>
    <s v="OFF-PA-10001801"/>
    <x v="0"/>
    <x v="0"/>
    <n v="17.940000000000001"/>
    <s v="CA-2017-153269"/>
    <n v="0"/>
    <n v="3"/>
    <n v="0"/>
    <n v="8.7906000000000013"/>
    <n v="0.43613829632717294"/>
  </r>
  <r>
    <x v="646"/>
    <x v="32"/>
    <s v="OFF-ST-10004634"/>
    <x v="0"/>
    <x v="1"/>
    <n v="11.21"/>
    <s v="CA-2017-153269"/>
    <n v="0"/>
    <n v="1"/>
    <n v="0"/>
    <n v="3.3629999999999995"/>
    <n v="0.44610841445725197"/>
  </r>
  <r>
    <x v="647"/>
    <x v="4"/>
    <s v="TEC-PH-10002885"/>
    <x v="2"/>
    <x v="6"/>
    <n v="4158.9120000000003"/>
    <s v="CA-2017-159016"/>
    <n v="1"/>
    <n v="8"/>
    <n v="0.2"/>
    <n v="363.90480000000025"/>
    <n v="0.41105220110552465"/>
  </r>
  <r>
    <x v="647"/>
    <x v="4"/>
    <s v="TEC-MA-10000984"/>
    <x v="2"/>
    <x v="15"/>
    <n v="3357.6000000000004"/>
    <s v="CA-2017-169663"/>
    <n v="1"/>
    <n v="3"/>
    <n v="0.2"/>
    <n v="377.72999999999956"/>
    <n v="0.5183572270896134"/>
  </r>
  <r>
    <x v="647"/>
    <x v="20"/>
    <s v="FUR-BO-10003272"/>
    <x v="1"/>
    <x v="10"/>
    <n v="176.78399999999999"/>
    <s v="US-2017-112977"/>
    <n v="1"/>
    <n v="1"/>
    <n v="0.2"/>
    <n v="-22.098000000000013"/>
    <n v="0.5176847302647779"/>
  </r>
  <r>
    <x v="647"/>
    <x v="2"/>
    <s v="TEC-AC-10002800"/>
    <x v="2"/>
    <x v="9"/>
    <n v="39.992000000000004"/>
    <s v="US-2017-122182"/>
    <n v="1"/>
    <n v="1"/>
    <n v="0.2"/>
    <n v="7.4984999999999964"/>
    <n v="0.52062335344040378"/>
  </r>
  <r>
    <x v="647"/>
    <x v="4"/>
    <s v="TEC-AC-10003038"/>
    <x v="2"/>
    <x v="9"/>
    <n v="26.849999999999998"/>
    <s v="CA-2017-169663"/>
    <n v="0"/>
    <n v="3"/>
    <n v="0"/>
    <n v="5.101499999999997"/>
    <n v="0.52062335344040378"/>
  </r>
  <r>
    <x v="647"/>
    <x v="12"/>
    <s v="OFF-ST-10001272"/>
    <x v="0"/>
    <x v="1"/>
    <n v="104.69600000000001"/>
    <s v="CA-2017-108959"/>
    <n v="1"/>
    <n v="1"/>
    <n v="0.2"/>
    <n v="6.5434999999999981"/>
    <n v="0.44610841445725197"/>
  </r>
  <r>
    <x v="647"/>
    <x v="4"/>
    <s v="OFF-PA-10004405"/>
    <x v="0"/>
    <x v="0"/>
    <n v="14.9"/>
    <s v="CA-2017-159016"/>
    <n v="0"/>
    <n v="5"/>
    <n v="0"/>
    <n v="7.1519999999999992"/>
    <n v="0.43613829632717294"/>
  </r>
  <r>
    <x v="648"/>
    <x v="5"/>
    <s v="OFF-ST-10001526"/>
    <x v="0"/>
    <x v="1"/>
    <n v="481.32"/>
    <s v="CA-2017-146171"/>
    <n v="1"/>
    <n v="4"/>
    <n v="0"/>
    <n v="125.14319999999998"/>
    <n v="0.44610841445725197"/>
  </r>
  <r>
    <x v="648"/>
    <x v="23"/>
    <s v="FUR-TA-10001095"/>
    <x v="1"/>
    <x v="13"/>
    <n v="244.00599999999997"/>
    <s v="US-2017-128902"/>
    <n v="1"/>
    <n v="2"/>
    <n v="0.3"/>
    <n v="-31.372200000000007"/>
    <n v="0.55975208308209756"/>
  </r>
  <r>
    <x v="648"/>
    <x v="28"/>
    <s v="TEC-AC-10000171"/>
    <x v="2"/>
    <x v="9"/>
    <n v="45.98"/>
    <s v="CA-2017-118255"/>
    <n v="1"/>
    <n v="2"/>
    <n v="0"/>
    <n v="19.7714"/>
    <n v="0.52062335344040378"/>
  </r>
  <r>
    <x v="648"/>
    <x v="5"/>
    <s v="FUR-FU-10004270"/>
    <x v="1"/>
    <x v="8"/>
    <n v="76.92"/>
    <s v="CA-2017-146171"/>
    <n v="0"/>
    <n v="4"/>
    <n v="0"/>
    <n v="31.537200000000006"/>
    <n v="0.4595170286641902"/>
  </r>
  <r>
    <x v="648"/>
    <x v="2"/>
    <s v="FUR-FU-10001037"/>
    <x v="1"/>
    <x v="8"/>
    <n v="30.336000000000002"/>
    <s v="CA-2017-122511"/>
    <n v="1"/>
    <n v="4"/>
    <n v="0.2"/>
    <n v="9.48"/>
    <n v="0.4595170286641902"/>
  </r>
  <r>
    <x v="648"/>
    <x v="28"/>
    <s v="OFF-BI-10003291"/>
    <x v="0"/>
    <x v="3"/>
    <n v="17.46"/>
    <s v="CA-2017-118255"/>
    <n v="0"/>
    <n v="2"/>
    <n v="0"/>
    <n v="8.2061999999999991"/>
    <n v="0.46881743173671325"/>
  </r>
  <r>
    <x v="649"/>
    <x v="4"/>
    <s v="FUR-CH-10003746"/>
    <x v="1"/>
    <x v="5"/>
    <n v="770.35200000000009"/>
    <s v="CA-2017-127138"/>
    <n v="1"/>
    <n v="3"/>
    <n v="0.2"/>
    <n v="77.035199999999975"/>
    <n v="0.46529189879902266"/>
  </r>
  <r>
    <x v="649"/>
    <x v="4"/>
    <s v="OFF-ST-10002756"/>
    <x v="0"/>
    <x v="1"/>
    <n v="676.55"/>
    <s v="CA-2017-127138"/>
    <n v="0"/>
    <n v="5"/>
    <n v="0"/>
    <n v="6.7655000000000598"/>
    <n v="0.44610841445725197"/>
  </r>
  <r>
    <x v="649"/>
    <x v="4"/>
    <s v="OFF-AP-10003842"/>
    <x v="0"/>
    <x v="12"/>
    <n v="154.9"/>
    <s v="CA-2017-127138"/>
    <n v="0"/>
    <n v="5"/>
    <n v="0"/>
    <n v="40.274000000000001"/>
    <n v="0.49507917887403441"/>
  </r>
  <r>
    <x v="649"/>
    <x v="4"/>
    <s v="OFF-EN-10004459"/>
    <x v="0"/>
    <x v="11"/>
    <n v="30.56"/>
    <s v="CA-2017-127138"/>
    <n v="0"/>
    <n v="4"/>
    <n v="0"/>
    <n v="14.974399999999999"/>
    <n v="0.44424167803735209"/>
  </r>
  <r>
    <x v="649"/>
    <x v="20"/>
    <s v="OFF-EN-10001099"/>
    <x v="0"/>
    <x v="11"/>
    <n v="29.339999999999996"/>
    <s v="CA-2017-119683"/>
    <n v="1"/>
    <n v="3"/>
    <n v="0"/>
    <n v="13.496399999999998"/>
    <n v="0.44424167803735209"/>
  </r>
  <r>
    <x v="649"/>
    <x v="4"/>
    <s v="OFF-PA-10004022"/>
    <x v="0"/>
    <x v="0"/>
    <n v="19.98"/>
    <s v="US-2017-119270"/>
    <n v="1"/>
    <n v="2"/>
    <n v="0"/>
    <n v="8.9909999999999997"/>
    <n v="0.43613829632717294"/>
  </r>
  <r>
    <x v="649"/>
    <x v="8"/>
    <s v="OFF-PA-10003953"/>
    <x v="0"/>
    <x v="0"/>
    <n v="12.96"/>
    <s v="CA-2017-115504"/>
    <n v="1"/>
    <n v="2"/>
    <n v="0"/>
    <n v="6.2208000000000006"/>
    <n v="0.43613829632717294"/>
  </r>
  <r>
    <x v="650"/>
    <x v="4"/>
    <s v="OFF-SU-10000151"/>
    <x v="0"/>
    <x v="14"/>
    <n v="4912.59"/>
    <s v="CA-2017-136301"/>
    <n v="1"/>
    <n v="3"/>
    <n v="0"/>
    <n v="196.50359999999978"/>
    <n v="0.53938093436526824"/>
  </r>
  <r>
    <x v="650"/>
    <x v="0"/>
    <s v="FUR-TA-10004619"/>
    <x v="1"/>
    <x v="13"/>
    <n v="557.58500000000004"/>
    <s v="CA-2017-159373"/>
    <n v="1"/>
    <n v="5"/>
    <n v="0.3"/>
    <n v="0"/>
    <n v="0.55975208308209756"/>
  </r>
  <r>
    <x v="650"/>
    <x v="2"/>
    <s v="OFF-ST-10002574"/>
    <x v="0"/>
    <x v="1"/>
    <n v="552.55999999999995"/>
    <s v="US-2017-114013"/>
    <n v="1"/>
    <n v="5"/>
    <n v="0.2"/>
    <n v="-138.13999999999999"/>
    <n v="0.44610841445725197"/>
  </r>
  <r>
    <x v="650"/>
    <x v="2"/>
    <s v="TEC-PH-10001494"/>
    <x v="2"/>
    <x v="6"/>
    <n v="539.91"/>
    <s v="US-2017-114013"/>
    <n v="0"/>
    <n v="3"/>
    <n v="0.4"/>
    <n v="-116.98049999999998"/>
    <n v="0.41105220110552465"/>
  </r>
  <r>
    <x v="650"/>
    <x v="2"/>
    <s v="TEC-MA-10001148"/>
    <x v="2"/>
    <x v="15"/>
    <n v="449.1"/>
    <s v="US-2017-114013"/>
    <n v="0"/>
    <n v="3"/>
    <n v="0.7"/>
    <n v="-643.70999999999981"/>
    <n v="0.5183572270896134"/>
  </r>
  <r>
    <x v="650"/>
    <x v="2"/>
    <s v="FUR-CH-10004287"/>
    <x v="1"/>
    <x v="5"/>
    <n v="386.67999999999995"/>
    <s v="US-2017-114013"/>
    <n v="0"/>
    <n v="2"/>
    <n v="0.3"/>
    <n v="-5.5240000000000293"/>
    <n v="0.46529189879902266"/>
  </r>
  <r>
    <x v="650"/>
    <x v="12"/>
    <s v="TEC-PH-10001254"/>
    <x v="2"/>
    <x v="6"/>
    <n v="203.184"/>
    <s v="CA-2017-158834"/>
    <n v="1"/>
    <n v="2"/>
    <n v="0.2"/>
    <n v="15.238799999999991"/>
    <n v="0.41105220110552465"/>
  </r>
  <r>
    <x v="650"/>
    <x v="6"/>
    <s v="OFF-AP-10004540"/>
    <x v="0"/>
    <x v="12"/>
    <n v="160.32"/>
    <s v="US-2017-108637"/>
    <n v="1"/>
    <n v="2"/>
    <n v="0"/>
    <n v="44.889600000000002"/>
    <n v="0.49507917887403441"/>
  </r>
  <r>
    <x v="650"/>
    <x v="12"/>
    <s v="OFF-AP-10000326"/>
    <x v="0"/>
    <x v="12"/>
    <n v="157.91999999999999"/>
    <s v="CA-2017-158834"/>
    <n v="0"/>
    <n v="5"/>
    <n v="0.2"/>
    <n v="17.765999999999991"/>
    <n v="0.49507917887403441"/>
  </r>
  <r>
    <x v="650"/>
    <x v="6"/>
    <s v="FUR-FU-10004864"/>
    <x v="1"/>
    <x v="8"/>
    <n v="127.88"/>
    <s v="US-2017-108637"/>
    <n v="0"/>
    <n v="2"/>
    <n v="0"/>
    <n v="40.921599999999998"/>
    <n v="0.4595170286641902"/>
  </r>
  <r>
    <x v="650"/>
    <x v="2"/>
    <s v="OFF-ST-10003641"/>
    <x v="0"/>
    <x v="1"/>
    <n v="126.08"/>
    <s v="US-2017-114013"/>
    <n v="0"/>
    <n v="2"/>
    <n v="0.2"/>
    <n v="-28.367999999999984"/>
    <n v="0.44610841445725197"/>
  </r>
  <r>
    <x v="650"/>
    <x v="2"/>
    <s v="TEC-AC-10000474"/>
    <x v="2"/>
    <x v="9"/>
    <n v="379.96000000000004"/>
    <s v="US-2017-114013"/>
    <n v="0"/>
    <n v="5"/>
    <n v="0.2"/>
    <n v="47.494999999999919"/>
    <n v="0.52062335344040378"/>
  </r>
  <r>
    <x v="650"/>
    <x v="0"/>
    <s v="OFF-PA-10000659"/>
    <x v="0"/>
    <x v="0"/>
    <n v="70.08"/>
    <s v="CA-2017-159373"/>
    <n v="0"/>
    <n v="5"/>
    <n v="0.2"/>
    <n v="24.527999999999995"/>
    <n v="0.43613829632717294"/>
  </r>
  <r>
    <x v="650"/>
    <x v="2"/>
    <s v="OFF-BI-10004318"/>
    <x v="0"/>
    <x v="3"/>
    <n v="51.897000000000013"/>
    <s v="US-2017-114013"/>
    <n v="0"/>
    <n v="1"/>
    <n v="0.7"/>
    <n v="-41.517600000000002"/>
    <n v="0.46881743173671325"/>
  </r>
  <r>
    <x v="650"/>
    <x v="4"/>
    <s v="OFF-BI-10001036"/>
    <x v="0"/>
    <x v="3"/>
    <n v="51.184000000000012"/>
    <s v="CA-2017-119123"/>
    <n v="1"/>
    <n v="7"/>
    <n v="0.2"/>
    <n v="19.193999999999999"/>
    <n v="0.46881743173671325"/>
  </r>
  <r>
    <x v="650"/>
    <x v="6"/>
    <s v="OFF-BI-10004965"/>
    <x v="0"/>
    <x v="3"/>
    <n v="46"/>
    <s v="US-2017-108637"/>
    <n v="0"/>
    <n v="4"/>
    <n v="0"/>
    <n v="20.7"/>
    <n v="0.46881743173671325"/>
  </r>
  <r>
    <x v="650"/>
    <x v="2"/>
    <s v="OFF-PA-10004996"/>
    <x v="0"/>
    <x v="0"/>
    <n v="41.240000000000009"/>
    <s v="US-2017-114013"/>
    <n v="0"/>
    <n v="5"/>
    <n v="0.2"/>
    <n v="13.918499999999998"/>
    <n v="0.43613829632717294"/>
  </r>
  <r>
    <x v="650"/>
    <x v="4"/>
    <s v="FUR-FU-10004712"/>
    <x v="1"/>
    <x v="8"/>
    <n v="28.28"/>
    <s v="CA-2017-136301"/>
    <n v="0"/>
    <n v="2"/>
    <n v="0"/>
    <n v="7.352800000000002"/>
    <n v="0.4595170286641902"/>
  </r>
  <r>
    <x v="650"/>
    <x v="2"/>
    <s v="OFF-BI-10002353"/>
    <x v="0"/>
    <x v="3"/>
    <n v="23.160000000000004"/>
    <s v="US-2017-114013"/>
    <n v="0"/>
    <n v="5"/>
    <n v="0.7"/>
    <n v="-15.439999999999998"/>
    <n v="0.46881743173671325"/>
  </r>
  <r>
    <x v="650"/>
    <x v="0"/>
    <s v="OFF-BI-10004141"/>
    <x v="0"/>
    <x v="3"/>
    <n v="1.2719999999999998"/>
    <s v="CA-2017-159373"/>
    <n v="0"/>
    <n v="2"/>
    <n v="0.8"/>
    <n v="-2.1624000000000012"/>
    <n v="0.46881743173671325"/>
  </r>
  <r>
    <x v="651"/>
    <x v="0"/>
    <s v="FUR-BO-10004409"/>
    <x v="1"/>
    <x v="10"/>
    <n v="241.33199999999999"/>
    <s v="CA-2017-162082"/>
    <n v="1"/>
    <n v="5"/>
    <n v="0.32"/>
    <n v="-14.195999999999998"/>
    <n v="0.5176847302647779"/>
  </r>
  <r>
    <x v="651"/>
    <x v="22"/>
    <s v="FUR-CH-10002880"/>
    <x v="1"/>
    <x v="5"/>
    <n v="196.78399999999999"/>
    <s v="CA-2017-124793"/>
    <n v="1"/>
    <n v="2"/>
    <n v="0.2"/>
    <n v="-22.138200000000012"/>
    <n v="0.46529189879902266"/>
  </r>
  <r>
    <x v="651"/>
    <x v="0"/>
    <s v="OFF-AR-10001044"/>
    <x v="0"/>
    <x v="4"/>
    <n v="145.54400000000001"/>
    <s v="CA-2017-162082"/>
    <n v="0"/>
    <n v="7"/>
    <n v="0.2"/>
    <n v="16.373699999999992"/>
    <n v="0.45632477063632687"/>
  </r>
  <r>
    <x v="651"/>
    <x v="4"/>
    <s v="OFF-BI-10003291"/>
    <x v="0"/>
    <x v="3"/>
    <n v="41.904000000000003"/>
    <s v="CA-2017-133802"/>
    <n v="1"/>
    <n v="6"/>
    <n v="0.2"/>
    <n v="14.142599999999996"/>
    <n v="0.46881743173671325"/>
  </r>
  <r>
    <x v="651"/>
    <x v="10"/>
    <s v="FUR-FU-10004020"/>
    <x v="1"/>
    <x v="8"/>
    <n v="21.880000000000003"/>
    <s v="US-2017-154361"/>
    <n v="1"/>
    <n v="5"/>
    <n v="0.2"/>
    <n v="6.2904999999999998"/>
    <n v="0.4595170286641902"/>
  </r>
  <r>
    <x v="651"/>
    <x v="21"/>
    <s v="FUR-FU-10003724"/>
    <x v="1"/>
    <x v="8"/>
    <n v="16.739999999999998"/>
    <s v="CA-2017-102134"/>
    <n v="1"/>
    <n v="2"/>
    <n v="0"/>
    <n v="4.3523999999999994"/>
    <n v="0.4595170286641902"/>
  </r>
  <r>
    <x v="651"/>
    <x v="0"/>
    <s v="OFF-PA-10001934"/>
    <x v="0"/>
    <x v="0"/>
    <n v="5.1840000000000011"/>
    <s v="CA-2017-162082"/>
    <n v="0"/>
    <n v="1"/>
    <n v="0.2"/>
    <n v="1.8792"/>
    <n v="0.43613829632717294"/>
  </r>
  <r>
    <x v="652"/>
    <x v="4"/>
    <s v="FUR-CH-10000309"/>
    <x v="1"/>
    <x v="5"/>
    <n v="1352.0320000000002"/>
    <s v="CA-2017-138968"/>
    <n v="1"/>
    <n v="4"/>
    <n v="0.2"/>
    <n v="84.501999999999953"/>
    <n v="0.46529189879902266"/>
  </r>
  <r>
    <x v="652"/>
    <x v="0"/>
    <s v="FUR-CH-10000863"/>
    <x v="1"/>
    <x v="5"/>
    <n v="528.42999999999995"/>
    <s v="CA-2017-149272"/>
    <n v="1"/>
    <n v="5"/>
    <n v="0.3"/>
    <n v="-143.43099999999998"/>
    <n v="0.46529189879902266"/>
  </r>
  <r>
    <x v="652"/>
    <x v="29"/>
    <s v="OFF-PA-10001954"/>
    <x v="0"/>
    <x v="0"/>
    <n v="319.76"/>
    <s v="CA-2017-140571"/>
    <n v="1"/>
    <n v="14"/>
    <n v="0"/>
    <n v="147.08959999999999"/>
    <n v="0.43613829632717294"/>
  </r>
  <r>
    <x v="652"/>
    <x v="2"/>
    <s v="TEC-AC-10004855"/>
    <x v="2"/>
    <x v="9"/>
    <n v="83.976000000000013"/>
    <s v="US-2017-113509"/>
    <n v="1"/>
    <n v="3"/>
    <n v="0.2"/>
    <n v="-13.646100000000001"/>
    <n v="0.52062335344040378"/>
  </r>
  <r>
    <x v="652"/>
    <x v="29"/>
    <s v="OFF-PA-10001954"/>
    <x v="0"/>
    <x v="0"/>
    <n v="45.68"/>
    <s v="CA-2017-140571"/>
    <n v="0"/>
    <n v="2"/>
    <n v="0"/>
    <n v="21.012799999999999"/>
    <n v="0.43613829632717294"/>
  </r>
  <r>
    <x v="652"/>
    <x v="0"/>
    <s v="OFF-BI-10004233"/>
    <x v="0"/>
    <x v="3"/>
    <n v="22.385999999999996"/>
    <s v="CA-2017-149272"/>
    <n v="0"/>
    <n v="7"/>
    <n v="0.8"/>
    <n v="-35.817600000000013"/>
    <n v="0.46881743173671325"/>
  </r>
  <r>
    <x v="652"/>
    <x v="4"/>
    <s v="OFF-BI-10003529"/>
    <x v="0"/>
    <x v="3"/>
    <n v="4.5439999999999996"/>
    <s v="CA-2017-138968"/>
    <n v="0"/>
    <n v="2"/>
    <n v="0.2"/>
    <n v="1.6472"/>
    <n v="0.46881743173671325"/>
  </r>
  <r>
    <x v="653"/>
    <x v="36"/>
    <s v="FUR-FU-10004306"/>
    <x v="1"/>
    <x v="8"/>
    <n v="971.5"/>
    <s v="CA-2017-131737"/>
    <n v="1"/>
    <n v="5"/>
    <n v="0"/>
    <n v="252.59"/>
    <n v="0.4595170286641902"/>
  </r>
  <r>
    <x v="653"/>
    <x v="36"/>
    <s v="OFF-AP-10002945"/>
    <x v="0"/>
    <x v="12"/>
    <n v="901.94999999999993"/>
    <s v="CA-2017-131737"/>
    <n v="0"/>
    <n v="3"/>
    <n v="0"/>
    <n v="297.64349999999996"/>
    <n v="0.49507917887403441"/>
  </r>
  <r>
    <x v="653"/>
    <x v="36"/>
    <s v="OFF-EN-10003055"/>
    <x v="0"/>
    <x v="11"/>
    <n v="199.89999999999998"/>
    <s v="CA-2017-131737"/>
    <n v="0"/>
    <n v="5"/>
    <n v="0"/>
    <n v="89.954999999999984"/>
    <n v="0.44424167803735209"/>
  </r>
  <r>
    <x v="653"/>
    <x v="7"/>
    <s v="TEC-PH-10000673"/>
    <x v="2"/>
    <x v="6"/>
    <n v="129.97999999999999"/>
    <s v="CA-2017-115476"/>
    <n v="1"/>
    <n v="2"/>
    <n v="0"/>
    <n v="62.3904"/>
    <n v="0.41105220110552465"/>
  </r>
  <r>
    <x v="653"/>
    <x v="4"/>
    <s v="TEC-PH-10003800"/>
    <x v="2"/>
    <x v="6"/>
    <n v="84.784000000000006"/>
    <s v="CA-2017-134544"/>
    <n v="1"/>
    <n v="2"/>
    <n v="0.2"/>
    <n v="-20.136200000000006"/>
    <n v="0.41105220110552465"/>
  </r>
  <r>
    <x v="653"/>
    <x v="32"/>
    <s v="OFF-AR-10000588"/>
    <x v="0"/>
    <x v="4"/>
    <n v="39.68"/>
    <s v="CA-2017-128111"/>
    <n v="1"/>
    <n v="2"/>
    <n v="0"/>
    <n v="10.316800000000001"/>
    <n v="0.45632477063632687"/>
  </r>
  <r>
    <x v="653"/>
    <x v="7"/>
    <s v="OFF-BI-10000962"/>
    <x v="0"/>
    <x v="3"/>
    <n v="32.54"/>
    <s v="CA-2017-115476"/>
    <n v="0"/>
    <n v="2"/>
    <n v="0"/>
    <n v="15.944599999999998"/>
    <n v="0.46881743173671325"/>
  </r>
  <r>
    <x v="654"/>
    <x v="15"/>
    <s v="OFF-AP-10003590"/>
    <x v="0"/>
    <x v="12"/>
    <n v="871.80000000000007"/>
    <s v="CA-2017-113292"/>
    <n v="1"/>
    <n v="3"/>
    <n v="0.2"/>
    <n v="87.180000000000092"/>
    <n v="0.49507917887403441"/>
  </r>
  <r>
    <x v="654"/>
    <x v="15"/>
    <s v="FUR-TA-10001857"/>
    <x v="1"/>
    <x v="13"/>
    <n v="189.88200000000001"/>
    <s v="US-2017-120929"/>
    <n v="1"/>
    <n v="3"/>
    <n v="0.4"/>
    <n v="-94.941000000000017"/>
    <n v="0.55975208308209756"/>
  </r>
  <r>
    <x v="655"/>
    <x v="26"/>
    <s v="FUR-BO-10002202"/>
    <x v="1"/>
    <x v="10"/>
    <n v="72.294000000000011"/>
    <s v="CA-2017-106383"/>
    <n v="1"/>
    <n v="1"/>
    <n v="0.7"/>
    <n v="-98.801799999999986"/>
    <n v="0.5176847302647779"/>
  </r>
  <r>
    <x v="655"/>
    <x v="15"/>
    <s v="OFF-BI-10001153"/>
    <x v="0"/>
    <x v="3"/>
    <n v="31.086000000000006"/>
    <s v="CA-2017-118178"/>
    <n v="1"/>
    <n v="3"/>
    <n v="0.7"/>
    <n v="-20.72399999999999"/>
    <n v="0.46881743173671325"/>
  </r>
  <r>
    <x v="655"/>
    <x v="20"/>
    <s v="FUR-FU-10000221"/>
    <x v="1"/>
    <x v="8"/>
    <n v="20.32"/>
    <s v="CA-2017-136371"/>
    <n v="1"/>
    <n v="4"/>
    <n v="0"/>
    <n v="6.9087999999999994"/>
    <n v="0.4595170286641902"/>
  </r>
  <r>
    <x v="655"/>
    <x v="20"/>
    <s v="FUR-FU-10000409"/>
    <x v="1"/>
    <x v="8"/>
    <n v="14.98"/>
    <s v="CA-2017-136371"/>
    <n v="0"/>
    <n v="1"/>
    <n v="0"/>
    <n v="6.8908000000000005"/>
    <n v="0.4595170286641902"/>
  </r>
  <r>
    <x v="656"/>
    <x v="24"/>
    <s v="FUR-TA-10001095"/>
    <x v="1"/>
    <x v="13"/>
    <n v="697.16"/>
    <s v="CA-2017-127670"/>
    <n v="1"/>
    <n v="4"/>
    <n v="0"/>
    <n v="146.40359999999998"/>
    <n v="0.55975208308209756"/>
  </r>
  <r>
    <x v="656"/>
    <x v="29"/>
    <s v="FUR-FU-10003691"/>
    <x v="1"/>
    <x v="8"/>
    <n v="86.45"/>
    <s v="CA-2017-162747"/>
    <n v="1"/>
    <n v="7"/>
    <n v="0"/>
    <n v="38.038000000000004"/>
    <n v="0.4595170286641902"/>
  </r>
  <r>
    <x v="656"/>
    <x v="11"/>
    <s v="TEC-PH-10003800"/>
    <x v="2"/>
    <x v="6"/>
    <n v="84.784000000000006"/>
    <s v="US-2017-156986"/>
    <n v="1"/>
    <n v="2"/>
    <n v="0.2"/>
    <n v="-20.136200000000006"/>
    <n v="0.41105220110552465"/>
  </r>
  <r>
    <x v="656"/>
    <x v="11"/>
    <s v="OFF-PA-10002005"/>
    <x v="0"/>
    <x v="0"/>
    <n v="20.736000000000004"/>
    <s v="US-2017-156986"/>
    <n v="0"/>
    <n v="4"/>
    <n v="0.2"/>
    <n v="7.2576000000000001"/>
    <n v="0.43613829632717294"/>
  </r>
  <r>
    <x v="656"/>
    <x v="11"/>
    <s v="OFF-BI-10002498"/>
    <x v="0"/>
    <x v="3"/>
    <n v="16.821000000000005"/>
    <s v="US-2017-156986"/>
    <n v="0"/>
    <n v="3"/>
    <n v="0.7"/>
    <n v="-12.896100000000004"/>
    <n v="0.46881743173671325"/>
  </r>
  <r>
    <x v="656"/>
    <x v="1"/>
    <s v="TEC-PH-10000004"/>
    <x v="2"/>
    <x v="6"/>
    <n v="11.992000000000001"/>
    <s v="CA-2017-150889"/>
    <n v="1"/>
    <n v="1"/>
    <n v="0.2"/>
    <n v="0.89939999999999909"/>
    <n v="0.41105220110552465"/>
  </r>
  <r>
    <x v="656"/>
    <x v="11"/>
    <s v="OFF-PA-10004101"/>
    <x v="0"/>
    <x v="0"/>
    <n v="10.368000000000002"/>
    <s v="US-2017-156986"/>
    <n v="0"/>
    <n v="2"/>
    <n v="0.2"/>
    <n v="3.6288"/>
    <n v="0.43613829632717294"/>
  </r>
  <r>
    <x v="657"/>
    <x v="1"/>
    <s v="FUR-CH-10000665"/>
    <x v="1"/>
    <x v="5"/>
    <n v="528.42999999999995"/>
    <s v="US-2017-133879"/>
    <n v="1"/>
    <n v="5"/>
    <n v="0.3"/>
    <n v="0"/>
    <n v="0.46529189879902266"/>
  </r>
  <r>
    <x v="657"/>
    <x v="0"/>
    <s v="FUR-TA-10004767"/>
    <x v="1"/>
    <x v="13"/>
    <n v="99.372"/>
    <s v="CA-2017-163153"/>
    <n v="1"/>
    <n v="2"/>
    <n v="0.3"/>
    <n v="-1.4196000000000097"/>
    <n v="0.55975208308209756"/>
  </r>
  <r>
    <x v="657"/>
    <x v="1"/>
    <s v="OFF-AR-10004956"/>
    <x v="0"/>
    <x v="4"/>
    <n v="13.392000000000001"/>
    <s v="US-2017-133879"/>
    <n v="0"/>
    <n v="3"/>
    <n v="0.2"/>
    <n v="1.5065999999999975"/>
    <n v="0.45632477063632687"/>
  </r>
  <r>
    <x v="657"/>
    <x v="1"/>
    <s v="OFF-BI-10004465"/>
    <x v="0"/>
    <x v="3"/>
    <n v="3.1679999999999993"/>
    <s v="US-2017-133879"/>
    <n v="0"/>
    <n v="2"/>
    <n v="0.8"/>
    <n v="-4.7520000000000007"/>
    <n v="0.46881743173671325"/>
  </r>
  <r>
    <x v="657"/>
    <x v="0"/>
    <s v="OFF-AR-10001868"/>
    <x v="0"/>
    <x v="4"/>
    <n v="1.3440000000000001"/>
    <s v="CA-2017-163153"/>
    <n v="0"/>
    <n v="1"/>
    <n v="0.2"/>
    <n v="0.504"/>
    <n v="0.45632477063632687"/>
  </r>
  <r>
    <x v="658"/>
    <x v="22"/>
    <s v="FUR-CH-10004754"/>
    <x v="1"/>
    <x v="5"/>
    <n v="167.88800000000001"/>
    <s v="CA-2017-118899"/>
    <n v="1"/>
    <n v="7"/>
    <n v="0.2"/>
    <n v="14.690199999999997"/>
    <n v="0.46529189879902266"/>
  </r>
  <r>
    <x v="658"/>
    <x v="17"/>
    <s v="TEC-AC-10001013"/>
    <x v="2"/>
    <x v="9"/>
    <n v="58.58"/>
    <s v="CA-2017-107615"/>
    <n v="1"/>
    <n v="2"/>
    <n v="0"/>
    <n v="19.331399999999995"/>
    <n v="0.52062335344040378"/>
  </r>
  <r>
    <x v="659"/>
    <x v="11"/>
    <s v="TEC-PH-10003691"/>
    <x v="2"/>
    <x v="6"/>
    <n v="403.16800000000001"/>
    <s v="US-2017-164189"/>
    <n v="1"/>
    <n v="4"/>
    <n v="0.2"/>
    <n v="25.198000000000008"/>
    <n v="0.41105220110552465"/>
  </r>
  <r>
    <x v="659"/>
    <x v="10"/>
    <s v="FUR-BO-10004357"/>
    <x v="1"/>
    <x v="10"/>
    <n v="301.46999999999997"/>
    <s v="CA-2017-130911"/>
    <n v="1"/>
    <n v="3"/>
    <n v="0.5"/>
    <n v="-241.17600000000002"/>
    <n v="0.5176847302647779"/>
  </r>
  <r>
    <x v="659"/>
    <x v="18"/>
    <s v="OFF-PA-10001994"/>
    <x v="0"/>
    <x v="0"/>
    <n v="22.48"/>
    <s v="CA-2017-113803"/>
    <n v="1"/>
    <n v="1"/>
    <n v="0"/>
    <n v="10.3408"/>
    <n v="0.43613829632717294"/>
  </r>
  <r>
    <x v="659"/>
    <x v="10"/>
    <s v="OFF-AR-10000475"/>
    <x v="0"/>
    <x v="4"/>
    <n v="18.656000000000002"/>
    <s v="CA-2017-130911"/>
    <n v="0"/>
    <n v="2"/>
    <n v="0.2"/>
    <n v="1.6324000000000014"/>
    <n v="0.45632477063632687"/>
  </r>
  <r>
    <x v="660"/>
    <x v="39"/>
    <s v="TEC-AC-10003832"/>
    <x v="2"/>
    <x v="9"/>
    <n v="1287.45"/>
    <s v="CA-2017-134887"/>
    <n v="1"/>
    <n v="5"/>
    <n v="0"/>
    <n v="244.61549999999988"/>
    <n v="0.52062335344040378"/>
  </r>
  <r>
    <x v="660"/>
    <x v="20"/>
    <s v="OFF-AR-10001955"/>
    <x v="0"/>
    <x v="4"/>
    <n v="59.519999999999996"/>
    <s v="CA-2017-120082"/>
    <n v="1"/>
    <n v="3"/>
    <n v="0"/>
    <n v="17.855999999999995"/>
    <n v="0.45632477063632687"/>
  </r>
  <r>
    <x v="661"/>
    <x v="20"/>
    <s v="OFF-ST-10001522"/>
    <x v="0"/>
    <x v="1"/>
    <n v="459.95"/>
    <s v="CA-2017-123666"/>
    <n v="1"/>
    <n v="5"/>
    <n v="0"/>
    <n v="18.397999999999968"/>
    <n v="0.44610841445725197"/>
  </r>
  <r>
    <x v="661"/>
    <x v="25"/>
    <s v="TEC-AC-10001314"/>
    <x v="2"/>
    <x v="9"/>
    <n v="119.97600000000001"/>
    <s v="US-2017-162677"/>
    <n v="1"/>
    <n v="3"/>
    <n v="0.2"/>
    <n v="-17.996400000000019"/>
    <n v="0.52062335344040378"/>
  </r>
  <r>
    <x v="661"/>
    <x v="25"/>
    <s v="OFF-ST-10001291"/>
    <x v="0"/>
    <x v="1"/>
    <n v="67.64"/>
    <s v="US-2017-162677"/>
    <n v="0"/>
    <n v="5"/>
    <n v="0.2"/>
    <n v="5.9184999999999981"/>
    <n v="0.44610841445725197"/>
  </r>
  <r>
    <x v="661"/>
    <x v="35"/>
    <s v="OFF-PA-10001838"/>
    <x v="0"/>
    <x v="0"/>
    <n v="17.64"/>
    <s v="CA-2017-161361"/>
    <n v="1"/>
    <n v="3"/>
    <n v="0"/>
    <n v="8.6435999999999993"/>
    <n v="0.43613829632717294"/>
  </r>
  <r>
    <x v="661"/>
    <x v="35"/>
    <s v="OFF-BI-10002215"/>
    <x v="0"/>
    <x v="3"/>
    <n v="17.04"/>
    <s v="CA-2017-161361"/>
    <n v="0"/>
    <n v="3"/>
    <n v="0.2"/>
    <n v="5.5379999999999985"/>
    <n v="0.46881743173671325"/>
  </r>
  <r>
    <x v="662"/>
    <x v="5"/>
    <s v="FUR-FU-10003731"/>
    <x v="1"/>
    <x v="8"/>
    <n v="39.92"/>
    <s v="CA-2017-119074"/>
    <n v="1"/>
    <n v="4"/>
    <n v="0"/>
    <n v="11.177600000000002"/>
    <n v="0.4595170286641902"/>
  </r>
  <r>
    <x v="662"/>
    <x v="5"/>
    <s v="OFF-BI-10000962"/>
    <x v="0"/>
    <x v="3"/>
    <n v="32.54"/>
    <s v="CA-2017-119074"/>
    <n v="0"/>
    <n v="2"/>
    <n v="0"/>
    <n v="15.944599999999998"/>
    <n v="0.46881743173671325"/>
  </r>
  <r>
    <x v="662"/>
    <x v="5"/>
    <s v="FUR-FU-10004053"/>
    <x v="1"/>
    <x v="8"/>
    <n v="20.239999999999998"/>
    <s v="CA-2017-119074"/>
    <n v="0"/>
    <n v="1"/>
    <n v="0"/>
    <n v="8.7032000000000007"/>
    <n v="0.4595170286641902"/>
  </r>
  <r>
    <x v="663"/>
    <x v="4"/>
    <s v="OFF-ST-10002485"/>
    <x v="0"/>
    <x v="1"/>
    <n v="87.92"/>
    <s v="CA-2017-131380"/>
    <n v="1"/>
    <n v="4"/>
    <n v="0"/>
    <n v="0.87919999999999732"/>
    <n v="0.44610841445725197"/>
  </r>
  <r>
    <x v="663"/>
    <x v="6"/>
    <s v="OFF-ST-10000649"/>
    <x v="0"/>
    <x v="1"/>
    <n v="31.4"/>
    <s v="CA-2017-162901"/>
    <n v="1"/>
    <n v="2"/>
    <n v="0"/>
    <n v="7.8500000000000014"/>
    <n v="0.44610841445725197"/>
  </r>
  <r>
    <x v="663"/>
    <x v="4"/>
    <s v="OFF-PA-10001243"/>
    <x v="0"/>
    <x v="0"/>
    <n v="5.98"/>
    <s v="CA-2017-131380"/>
    <n v="0"/>
    <n v="1"/>
    <n v="0"/>
    <n v="2.9302000000000001"/>
    <n v="0.43613829632717294"/>
  </r>
  <r>
    <x v="664"/>
    <x v="1"/>
    <s v="FUR-CH-10002965"/>
    <x v="1"/>
    <x v="5"/>
    <n v="844.11599999999987"/>
    <s v="CA-2017-152555"/>
    <n v="1"/>
    <n v="6"/>
    <n v="0.3"/>
    <n v="-36.176400000000001"/>
    <n v="0.46529189879902266"/>
  </r>
  <r>
    <x v="664"/>
    <x v="1"/>
    <s v="TEC-PH-10001254"/>
    <x v="2"/>
    <x v="6"/>
    <n v="812.73599999999999"/>
    <s v="CA-2017-152555"/>
    <n v="0"/>
    <n v="8"/>
    <n v="0.2"/>
    <n v="60.955199999999962"/>
    <n v="0.41105220110552465"/>
  </r>
  <r>
    <x v="664"/>
    <x v="20"/>
    <s v="FUR-FU-10004848"/>
    <x v="1"/>
    <x v="8"/>
    <n v="414"/>
    <s v="CA-2017-167556"/>
    <n v="1"/>
    <n v="8"/>
    <n v="0"/>
    <n v="124.19999999999999"/>
    <n v="0.4595170286641902"/>
  </r>
  <r>
    <x v="664"/>
    <x v="10"/>
    <s v="FUR-BO-10004015"/>
    <x v="1"/>
    <x v="10"/>
    <n v="299.97499999999997"/>
    <s v="CA-2017-127236"/>
    <n v="1"/>
    <n v="5"/>
    <n v="0.5"/>
    <n v="-167.98600000000002"/>
    <n v="0.5176847302647779"/>
  </r>
  <r>
    <x v="664"/>
    <x v="10"/>
    <s v="TEC-PH-10000141"/>
    <x v="2"/>
    <x v="6"/>
    <n v="158.37599999999998"/>
    <s v="CA-2017-127236"/>
    <n v="0"/>
    <n v="4"/>
    <n v="0.4"/>
    <n v="-36.954399999999993"/>
    <n v="0.41105220110552465"/>
  </r>
  <r>
    <x v="664"/>
    <x v="1"/>
    <s v="OFF-PA-10001295"/>
    <x v="0"/>
    <x v="0"/>
    <n v="45.527999999999999"/>
    <s v="CA-2017-152555"/>
    <n v="0"/>
    <n v="3"/>
    <n v="0.2"/>
    <n v="15.934799999999997"/>
    <n v="0.43613829632717294"/>
  </r>
  <r>
    <x v="664"/>
    <x v="20"/>
    <s v="OFF-BI-10000320"/>
    <x v="0"/>
    <x v="3"/>
    <n v="41.328000000000003"/>
    <s v="CA-2017-167556"/>
    <n v="0"/>
    <n v="7"/>
    <n v="0.2"/>
    <n v="14.981400000000001"/>
    <n v="0.46881743173671325"/>
  </r>
  <r>
    <x v="664"/>
    <x v="20"/>
    <s v="OFF-BI-10003708"/>
    <x v="0"/>
    <x v="3"/>
    <n v="29.800000000000004"/>
    <s v="CA-2017-167556"/>
    <n v="0"/>
    <n v="5"/>
    <n v="0.2"/>
    <n v="9.3124999999999982"/>
    <n v="0.46881743173671325"/>
  </r>
  <r>
    <x v="664"/>
    <x v="20"/>
    <s v="OFF-PA-10000466"/>
    <x v="0"/>
    <x v="0"/>
    <n v="13.48"/>
    <s v="CA-2017-167556"/>
    <n v="0"/>
    <n v="2"/>
    <n v="0"/>
    <n v="6.74"/>
    <n v="0.43613829632717294"/>
  </r>
  <r>
    <x v="665"/>
    <x v="37"/>
    <s v="OFF-PA-10004156"/>
    <x v="0"/>
    <x v="0"/>
    <n v="11.34"/>
    <s v="CA-2017-128258"/>
    <n v="1"/>
    <n v="1"/>
    <n v="0"/>
    <n v="5.5565999999999995"/>
    <n v="0.43613829632717294"/>
  </r>
  <r>
    <x v="666"/>
    <x v="20"/>
    <s v="FUR-CH-10003817"/>
    <x v="1"/>
    <x v="5"/>
    <n v="327.99600000000004"/>
    <s v="CA-2017-124100"/>
    <n v="1"/>
    <n v="6"/>
    <n v="0.1"/>
    <n v="54.666000000000011"/>
    <n v="0.46529189879902266"/>
  </r>
  <r>
    <x v="666"/>
    <x v="2"/>
    <s v="TEC-PH-10002789"/>
    <x v="2"/>
    <x v="6"/>
    <n v="280.78200000000004"/>
    <s v="US-2017-151827"/>
    <n v="1"/>
    <n v="3"/>
    <n v="0.4"/>
    <n v="-60.836100000000016"/>
    <n v="0.41105220110552465"/>
  </r>
  <r>
    <x v="666"/>
    <x v="2"/>
    <s v="TEC-AC-10003289"/>
    <x v="2"/>
    <x v="9"/>
    <n v="31.983999999999998"/>
    <s v="US-2017-151827"/>
    <n v="0"/>
    <n v="2"/>
    <n v="0.2"/>
    <n v="1.1993999999999998"/>
    <n v="0.52062335344040378"/>
  </r>
  <r>
    <x v="667"/>
    <x v="20"/>
    <s v="FUR-CH-10000454"/>
    <x v="1"/>
    <x v="5"/>
    <n v="1317.492"/>
    <s v="CA-2017-111213"/>
    <n v="1"/>
    <n v="6"/>
    <n v="0.1"/>
    <n v="292.77599999999995"/>
    <n v="0.46529189879902266"/>
  </r>
  <r>
    <x v="667"/>
    <x v="20"/>
    <s v="OFF-AR-10001953"/>
    <x v="0"/>
    <x v="4"/>
    <n v="263.88"/>
    <s v="CA-2017-166674"/>
    <n v="1"/>
    <n v="6"/>
    <n v="0"/>
    <n v="71.247600000000006"/>
    <n v="0.45632477063632687"/>
  </r>
  <r>
    <x v="667"/>
    <x v="20"/>
    <s v="OFF-ST-10001469"/>
    <x v="0"/>
    <x v="1"/>
    <n v="161.94"/>
    <s v="CA-2017-166674"/>
    <n v="0"/>
    <n v="3"/>
    <n v="0"/>
    <n v="9.716399999999993"/>
    <n v="0.44610841445725197"/>
  </r>
  <r>
    <x v="667"/>
    <x v="20"/>
    <s v="OFF-AR-10002956"/>
    <x v="0"/>
    <x v="4"/>
    <n v="88.04"/>
    <s v="CA-2017-149902"/>
    <n v="1"/>
    <n v="4"/>
    <n v="0"/>
    <n v="22.8904"/>
    <n v="0.45632477063632687"/>
  </r>
  <r>
    <x v="667"/>
    <x v="20"/>
    <s v="OFF-SU-10000946"/>
    <x v="0"/>
    <x v="14"/>
    <n v="63.84"/>
    <s v="CA-2017-111213"/>
    <n v="0"/>
    <n v="8"/>
    <n v="0"/>
    <n v="18.513599999999997"/>
    <n v="0.53938093436526824"/>
  </r>
  <r>
    <x v="667"/>
    <x v="20"/>
    <s v="OFF-AR-10000588"/>
    <x v="0"/>
    <x v="4"/>
    <n v="59.519999999999996"/>
    <s v="CA-2017-166674"/>
    <n v="0"/>
    <n v="3"/>
    <n v="0"/>
    <n v="15.475200000000001"/>
    <n v="0.45632477063632687"/>
  </r>
  <r>
    <x v="667"/>
    <x v="20"/>
    <s v="TEC-PH-10002365"/>
    <x v="2"/>
    <x v="6"/>
    <n v="35.119999999999997"/>
    <s v="CA-2017-166674"/>
    <n v="0"/>
    <n v="4"/>
    <n v="0"/>
    <n v="9.1311999999999998"/>
    <n v="0.41105220110552465"/>
  </r>
  <r>
    <x v="667"/>
    <x v="12"/>
    <s v="OFF-FA-10003112"/>
    <x v="0"/>
    <x v="7"/>
    <n v="31.560000000000002"/>
    <s v="CA-2017-103947"/>
    <n v="1"/>
    <n v="5"/>
    <n v="0.2"/>
    <n v="9.8624999999999972"/>
    <n v="0.51168203684699509"/>
  </r>
  <r>
    <x v="667"/>
    <x v="20"/>
    <s v="OFF-AR-10003156"/>
    <x v="0"/>
    <x v="4"/>
    <n v="30.48"/>
    <s v="CA-2017-166674"/>
    <n v="0"/>
    <n v="3"/>
    <n v="0"/>
    <n v="7.9248000000000012"/>
    <n v="0.45632477063632687"/>
  </r>
  <r>
    <x v="667"/>
    <x v="12"/>
    <s v="OFF-AP-10002350"/>
    <x v="0"/>
    <x v="12"/>
    <n v="30.144000000000002"/>
    <s v="CA-2017-103947"/>
    <n v="0"/>
    <n v="2"/>
    <n v="0.2"/>
    <n v="3.0143999999999993"/>
    <n v="0.49507917887403441"/>
  </r>
  <r>
    <x v="667"/>
    <x v="20"/>
    <s v="OFF-LA-10001297"/>
    <x v="0"/>
    <x v="2"/>
    <n v="20.7"/>
    <s v="CA-2017-161473"/>
    <n v="1"/>
    <n v="2"/>
    <n v="0"/>
    <n v="9.9359999999999999"/>
    <n v="0.4647369236065339"/>
  </r>
  <r>
    <x v="667"/>
    <x v="20"/>
    <s v="OFF-BI-10003305"/>
    <x v="0"/>
    <x v="3"/>
    <n v="14.352000000000002"/>
    <s v="CA-2017-161473"/>
    <n v="0"/>
    <n v="3"/>
    <n v="0.2"/>
    <n v="4.6643999999999988"/>
    <n v="0.46881743173671325"/>
  </r>
  <r>
    <x v="667"/>
    <x v="21"/>
    <s v="TEC-PH-10000148"/>
    <x v="2"/>
    <x v="6"/>
    <n v="12.99"/>
    <s v="US-2017-160206"/>
    <n v="1"/>
    <n v="1"/>
    <n v="0"/>
    <n v="0.25980000000000025"/>
    <n v="0.41105220110552465"/>
  </r>
  <r>
    <x v="667"/>
    <x v="20"/>
    <s v="OFF-SU-10001574"/>
    <x v="0"/>
    <x v="14"/>
    <n v="10.95"/>
    <s v="CA-2017-161473"/>
    <n v="0"/>
    <n v="3"/>
    <n v="0"/>
    <n v="3.2849999999999993"/>
    <n v="0.53938093436526824"/>
  </r>
  <r>
    <x v="667"/>
    <x v="20"/>
    <s v="OFF-AR-10004974"/>
    <x v="0"/>
    <x v="4"/>
    <n v="9.84"/>
    <s v="CA-2017-166674"/>
    <n v="0"/>
    <n v="3"/>
    <n v="0"/>
    <n v="2.8535999999999988"/>
    <n v="0.45632477063632687"/>
  </r>
  <r>
    <x v="667"/>
    <x v="5"/>
    <s v="FUR-FU-10003274"/>
    <x v="1"/>
    <x v="8"/>
    <n v="7.04"/>
    <s v="CA-2017-127985"/>
    <n v="1"/>
    <n v="4"/>
    <n v="0"/>
    <n v="3.0976000000000004"/>
    <n v="0.4595170286641902"/>
  </r>
  <r>
    <x v="667"/>
    <x v="20"/>
    <s v="OFF-BI-10004140"/>
    <x v="0"/>
    <x v="3"/>
    <n v="3.5920000000000005"/>
    <s v="CA-2017-111213"/>
    <n v="0"/>
    <n v="1"/>
    <n v="0.2"/>
    <n v="1.1224999999999996"/>
    <n v="0.46881743173671325"/>
  </r>
  <r>
    <x v="668"/>
    <x v="21"/>
    <s v="FUR-CH-10000847"/>
    <x v="1"/>
    <x v="5"/>
    <n v="1454.9"/>
    <s v="CA-2017-123540"/>
    <n v="1"/>
    <n v="5"/>
    <n v="0"/>
    <n v="378.274"/>
    <n v="0.46529189879902266"/>
  </r>
  <r>
    <x v="669"/>
    <x v="18"/>
    <s v="TEC-PH-10000673"/>
    <x v="2"/>
    <x v="6"/>
    <n v="259.95999999999998"/>
    <s v="CA-2017-167682"/>
    <n v="1"/>
    <n v="4"/>
    <n v="0"/>
    <n v="124.7808"/>
    <n v="0.41105220110552465"/>
  </r>
  <r>
    <x v="669"/>
    <x v="2"/>
    <s v="OFF-BI-10004330"/>
    <x v="0"/>
    <x v="3"/>
    <n v="99.846000000000004"/>
    <s v="CA-2017-120796"/>
    <n v="1"/>
    <n v="9"/>
    <n v="0.7"/>
    <n v="-83.204999999999984"/>
    <n v="0.46881743173671325"/>
  </r>
  <r>
    <x v="669"/>
    <x v="18"/>
    <s v="FUR-FU-10003799"/>
    <x v="1"/>
    <x v="8"/>
    <n v="71.12"/>
    <s v="CA-2017-167682"/>
    <n v="0"/>
    <n v="4"/>
    <n v="0"/>
    <n v="22.047199999999997"/>
    <n v="0.4595170286641902"/>
  </r>
  <r>
    <x v="669"/>
    <x v="0"/>
    <s v="OFF-PA-10003893"/>
    <x v="0"/>
    <x v="0"/>
    <n v="10.272000000000002"/>
    <s v="CA-2017-162222"/>
    <n v="1"/>
    <n v="3"/>
    <n v="0.2"/>
    <n v="3.2099999999999982"/>
    <n v="0.43613829632717294"/>
  </r>
  <r>
    <x v="670"/>
    <x v="20"/>
    <s v="OFF-BI-10004600"/>
    <x v="0"/>
    <x v="3"/>
    <n v="588.78399999999999"/>
    <s v="CA-2017-167115"/>
    <n v="1"/>
    <n v="2"/>
    <n v="0.2"/>
    <n v="183.99499999999998"/>
    <n v="0.46881743173671325"/>
  </r>
  <r>
    <x v="670"/>
    <x v="6"/>
    <s v="TEC-PH-10001448"/>
    <x v="2"/>
    <x v="6"/>
    <n v="149.97"/>
    <s v="CA-2017-159142"/>
    <n v="1"/>
    <n v="3"/>
    <n v="0"/>
    <n v="5.9987999999999815"/>
    <n v="0.41105220110552465"/>
  </r>
  <r>
    <x v="670"/>
    <x v="20"/>
    <s v="TEC-AC-10001109"/>
    <x v="2"/>
    <x v="9"/>
    <n v="89.97"/>
    <s v="CA-2017-123050"/>
    <n v="1"/>
    <n v="3"/>
    <n v="0"/>
    <n v="37.787400000000005"/>
    <n v="0.52062335344040378"/>
  </r>
  <r>
    <x v="670"/>
    <x v="20"/>
    <s v="FUR-FU-10000723"/>
    <x v="1"/>
    <x v="8"/>
    <n v="82.64"/>
    <s v="CA-2017-123050"/>
    <n v="0"/>
    <n v="2"/>
    <n v="0"/>
    <n v="7.4376000000000033"/>
    <n v="0.4595170286641902"/>
  </r>
  <r>
    <x v="670"/>
    <x v="20"/>
    <s v="OFF-ST-10003455"/>
    <x v="0"/>
    <x v="1"/>
    <n v="31.02"/>
    <s v="CA-2017-123050"/>
    <n v="0"/>
    <n v="2"/>
    <n v="0"/>
    <n v="8.0652000000000008"/>
    <n v="0.44610841445725197"/>
  </r>
  <r>
    <x v="670"/>
    <x v="6"/>
    <s v="OFF-PA-10001776"/>
    <x v="0"/>
    <x v="0"/>
    <n v="27.81"/>
    <s v="CA-2017-159142"/>
    <n v="0"/>
    <n v="3"/>
    <n v="0"/>
    <n v="13.070699999999999"/>
    <n v="0.43613829632717294"/>
  </r>
  <r>
    <x v="671"/>
    <x v="2"/>
    <s v="OFF-SU-10000646"/>
    <x v="0"/>
    <x v="14"/>
    <n v="769.18400000000008"/>
    <s v="CA-2017-161907"/>
    <n v="1"/>
    <n v="4"/>
    <n v="0.2"/>
    <n v="-163.45159999999996"/>
    <n v="0.53938093436526824"/>
  </r>
  <r>
    <x v="671"/>
    <x v="0"/>
    <s v="OFF-ST-10003442"/>
    <x v="0"/>
    <x v="1"/>
    <n v="158.36800000000002"/>
    <s v="CA-2017-159695"/>
    <n v="1"/>
    <n v="7"/>
    <n v="0.2"/>
    <n v="13.857199999999999"/>
    <n v="0.44610841445725197"/>
  </r>
  <r>
    <x v="671"/>
    <x v="2"/>
    <s v="TEC-PH-10000141"/>
    <x v="2"/>
    <x v="6"/>
    <n v="118.78199999999998"/>
    <s v="CA-2017-161907"/>
    <n v="0"/>
    <n v="3"/>
    <n v="0.4"/>
    <n v="-27.715799999999994"/>
    <n v="0.41105220110552465"/>
  </r>
  <r>
    <x v="672"/>
    <x v="45"/>
    <s v="TEC-PH-10002555"/>
    <x v="2"/>
    <x v="6"/>
    <n v="1294.75"/>
    <s v="US-2017-150140"/>
    <n v="1"/>
    <n v="5"/>
    <n v="0"/>
    <n v="336.63499999999999"/>
    <n v="0.41105220110552465"/>
  </r>
  <r>
    <x v="673"/>
    <x v="4"/>
    <s v="TEC-CO-10002095"/>
    <x v="2"/>
    <x v="16"/>
    <n v="1199.9760000000001"/>
    <s v="CA-2017-110499"/>
    <n v="1"/>
    <n v="3"/>
    <n v="0.2"/>
    <n v="374.99249999999995"/>
    <n v="0.55185675810753509"/>
  </r>
  <r>
    <x v="673"/>
    <x v="20"/>
    <s v="FUR-CH-10000454"/>
    <x v="1"/>
    <x v="5"/>
    <n v="658.74599999999998"/>
    <s v="CA-2017-120530"/>
    <n v="1"/>
    <n v="3"/>
    <n v="0.1"/>
    <n v="146.38799999999998"/>
    <n v="0.46529189879902266"/>
  </r>
  <r>
    <x v="673"/>
    <x v="23"/>
    <s v="OFF-PA-10004243"/>
    <x v="0"/>
    <x v="0"/>
    <n v="37.94"/>
    <s v="CA-2017-154998"/>
    <n v="1"/>
    <n v="2"/>
    <n v="0"/>
    <n v="18.211199999999998"/>
    <n v="0.43613829632717294"/>
  </r>
  <r>
    <x v="673"/>
    <x v="2"/>
    <s v="OFF-ST-10001627"/>
    <x v="0"/>
    <x v="1"/>
    <n v="36.744"/>
    <s v="CA-2017-114405"/>
    <n v="1"/>
    <n v="3"/>
    <n v="0.2"/>
    <n v="3.6744000000000039"/>
    <n v="0.44610841445725197"/>
  </r>
  <r>
    <x v="673"/>
    <x v="2"/>
    <s v="OFF-AP-10003278"/>
    <x v="0"/>
    <x v="12"/>
    <n v="33.528000000000006"/>
    <s v="CA-2017-114405"/>
    <n v="0"/>
    <n v="3"/>
    <n v="0.2"/>
    <n v="2.5146000000000015"/>
    <n v="0.49507917887403441"/>
  </r>
  <r>
    <x v="673"/>
    <x v="20"/>
    <s v="OFF-AR-10002833"/>
    <x v="0"/>
    <x v="4"/>
    <n v="3.64"/>
    <s v="CA-2017-132899"/>
    <n v="1"/>
    <n v="2"/>
    <n v="0"/>
    <n v="0.98280000000000012"/>
    <n v="0.45632477063632687"/>
  </r>
  <r>
    <x v="674"/>
    <x v="0"/>
    <s v="OFF-BI-10004995"/>
    <x v="0"/>
    <x v="3"/>
    <n v="1088.7919999999997"/>
    <s v="CA-2017-130946"/>
    <n v="1"/>
    <n v="4"/>
    <n v="0.8"/>
    <n v="-1850.9464000000007"/>
    <n v="0.46881743173671325"/>
  </r>
  <r>
    <x v="674"/>
    <x v="20"/>
    <s v="FUR-BO-10002268"/>
    <x v="1"/>
    <x v="10"/>
    <n v="388.70400000000006"/>
    <s v="CA-2017-138520"/>
    <n v="1"/>
    <n v="6"/>
    <n v="0.2"/>
    <n v="-4.8588000000000022"/>
    <n v="0.5176847302647779"/>
  </r>
  <r>
    <x v="674"/>
    <x v="5"/>
    <s v="FUR-BO-10001608"/>
    <x v="1"/>
    <x v="10"/>
    <n v="354.90000000000003"/>
    <s v="US-2017-106600"/>
    <n v="1"/>
    <n v="5"/>
    <n v="0"/>
    <n v="88.725000000000023"/>
    <n v="0.5176847302647779"/>
  </r>
  <r>
    <x v="674"/>
    <x v="13"/>
    <s v="FUR-FU-10003268"/>
    <x v="1"/>
    <x v="8"/>
    <n v="159.91999999999999"/>
    <s v="CA-2017-134789"/>
    <n v="1"/>
    <n v="4"/>
    <n v="0"/>
    <n v="31.983999999999995"/>
    <n v="0.4595170286641902"/>
  </r>
  <r>
    <x v="674"/>
    <x v="10"/>
    <s v="OFF-BI-10004224"/>
    <x v="0"/>
    <x v="3"/>
    <n v="121.10400000000003"/>
    <s v="CA-2017-104969"/>
    <n v="1"/>
    <n v="6"/>
    <n v="0.7"/>
    <n v="-100.91999999999999"/>
    <n v="0.46881743173671325"/>
  </r>
  <r>
    <x v="674"/>
    <x v="0"/>
    <s v="TEC-AC-10001990"/>
    <x v="2"/>
    <x v="9"/>
    <n v="431.92800000000005"/>
    <s v="CA-2017-130946"/>
    <n v="0"/>
    <n v="9"/>
    <n v="0.2"/>
    <n v="64.789199999999951"/>
    <n v="0.52062335344040378"/>
  </r>
  <r>
    <x v="674"/>
    <x v="0"/>
    <s v="FUR-CH-10004540"/>
    <x v="1"/>
    <x v="5"/>
    <n v="95.983999999999995"/>
    <s v="CA-2017-130946"/>
    <n v="0"/>
    <n v="4"/>
    <n v="0.3"/>
    <n v="-4.1135999999999981"/>
    <n v="0.46529189879902266"/>
  </r>
  <r>
    <x v="674"/>
    <x v="4"/>
    <s v="OFF-ST-10002583"/>
    <x v="0"/>
    <x v="1"/>
    <n v="64.959999999999994"/>
    <s v="CA-2017-130477"/>
    <n v="1"/>
    <n v="2"/>
    <n v="0"/>
    <n v="2.598399999999998"/>
    <n v="0.44610841445725197"/>
  </r>
  <r>
    <x v="674"/>
    <x v="20"/>
    <s v="OFF-PA-10002713"/>
    <x v="0"/>
    <x v="0"/>
    <n v="34.4"/>
    <s v="CA-2017-138520"/>
    <n v="0"/>
    <n v="5"/>
    <n v="0"/>
    <n v="15.823999999999998"/>
    <n v="0.43613829632717294"/>
  </r>
  <r>
    <x v="674"/>
    <x v="13"/>
    <s v="OFF-FA-10002280"/>
    <x v="0"/>
    <x v="7"/>
    <n v="30"/>
    <s v="CA-2017-134789"/>
    <n v="0"/>
    <n v="6"/>
    <n v="0"/>
    <n v="14.399999999999999"/>
    <n v="0.51168203684699509"/>
  </r>
  <r>
    <x v="674"/>
    <x v="13"/>
    <s v="OFF-PA-10001934"/>
    <x v="0"/>
    <x v="0"/>
    <n v="25.92"/>
    <s v="CA-2017-134789"/>
    <n v="0"/>
    <n v="4"/>
    <n v="0"/>
    <n v="12.700800000000001"/>
    <n v="0.43613829632717294"/>
  </r>
  <r>
    <x v="674"/>
    <x v="4"/>
    <s v="FUR-FU-10002597"/>
    <x v="1"/>
    <x v="8"/>
    <n v="24.700000000000003"/>
    <s v="CA-2017-124233"/>
    <n v="1"/>
    <n v="5"/>
    <n v="0"/>
    <n v="10.374000000000001"/>
    <n v="0.4595170286641902"/>
  </r>
  <r>
    <x v="674"/>
    <x v="4"/>
    <s v="OFF-PA-10002947"/>
    <x v="0"/>
    <x v="0"/>
    <n v="20.04"/>
    <s v="CA-2017-130477"/>
    <n v="0"/>
    <n v="3"/>
    <n v="0"/>
    <n v="9.6191999999999993"/>
    <n v="0.43613829632717294"/>
  </r>
  <r>
    <x v="674"/>
    <x v="5"/>
    <s v="OFF-EN-10002973"/>
    <x v="0"/>
    <x v="11"/>
    <n v="17.920000000000002"/>
    <s v="CA-2017-150000"/>
    <n v="1"/>
    <n v="4"/>
    <n v="0"/>
    <n v="8.6016000000000012"/>
    <n v="0.44424167803735209"/>
  </r>
  <r>
    <x v="674"/>
    <x v="20"/>
    <s v="OFF-AR-10002399"/>
    <x v="0"/>
    <x v="4"/>
    <n v="17.04"/>
    <s v="CA-2017-138520"/>
    <n v="0"/>
    <n v="4"/>
    <n v="0"/>
    <n v="6.9863999999999997"/>
    <n v="0.45632477063632687"/>
  </r>
  <r>
    <x v="674"/>
    <x v="4"/>
    <s v="OFF-PA-10000019"/>
    <x v="0"/>
    <x v="0"/>
    <n v="12.96"/>
    <s v="CA-2017-130477"/>
    <n v="0"/>
    <n v="2"/>
    <n v="0"/>
    <n v="6.2208000000000006"/>
    <n v="0.43613829632717294"/>
  </r>
  <r>
    <x v="674"/>
    <x v="10"/>
    <s v="OFF-EN-10002312"/>
    <x v="0"/>
    <x v="11"/>
    <n v="8.8719999999999999"/>
    <s v="CA-2017-104969"/>
    <n v="0"/>
    <n v="1"/>
    <n v="0.2"/>
    <n v="3.2161"/>
    <n v="0.44424167803735209"/>
  </r>
  <r>
    <x v="674"/>
    <x v="20"/>
    <s v="OFF-EN-10001137"/>
    <x v="0"/>
    <x v="11"/>
    <n v="8.26"/>
    <s v="CA-2017-138520"/>
    <n v="0"/>
    <n v="2"/>
    <n v="0"/>
    <n v="3.7995999999999999"/>
    <n v="0.44424167803735209"/>
  </r>
  <r>
    <x v="675"/>
    <x v="4"/>
    <s v="FUR-BO-10001798"/>
    <x v="1"/>
    <x v="10"/>
    <n v="556.66499999999996"/>
    <s v="CA-2017-117681"/>
    <n v="1"/>
    <n v="5"/>
    <n v="0.15"/>
    <n v="6.5490000000000208"/>
    <n v="0.5176847302647779"/>
  </r>
  <r>
    <x v="675"/>
    <x v="14"/>
    <s v="TEC-PH-10002555"/>
    <x v="2"/>
    <x v="6"/>
    <n v="517.9"/>
    <s v="CA-2017-128517"/>
    <n v="1"/>
    <n v="2"/>
    <n v="0"/>
    <n v="134.654"/>
    <n v="0.41105220110552465"/>
  </r>
  <r>
    <x v="675"/>
    <x v="22"/>
    <s v="OFF-BI-10003712"/>
    <x v="0"/>
    <x v="3"/>
    <n v="35.352000000000004"/>
    <s v="CA-2017-126809"/>
    <n v="1"/>
    <n v="9"/>
    <n v="0.2"/>
    <n v="12.815099999999997"/>
    <n v="0.46881743173671325"/>
  </r>
  <r>
    <x v="675"/>
    <x v="14"/>
    <s v="OFF-BI-10000831"/>
    <x v="0"/>
    <x v="3"/>
    <n v="5.28"/>
    <s v="CA-2017-128517"/>
    <n v="0"/>
    <n v="2"/>
    <n v="0"/>
    <n v="2.4287999999999998"/>
    <n v="0.46881743173671325"/>
  </r>
  <r>
    <x v="676"/>
    <x v="4"/>
    <s v="OFF-ST-10001932"/>
    <x v="0"/>
    <x v="1"/>
    <n v="579.51"/>
    <s v="CA-2017-123358"/>
    <n v="1"/>
    <n v="3"/>
    <n v="0"/>
    <n v="81.131400000000014"/>
    <n v="0.44610841445725197"/>
  </r>
  <r>
    <x v="676"/>
    <x v="4"/>
    <s v="OFF-ST-10000636"/>
    <x v="0"/>
    <x v="1"/>
    <n v="150.66"/>
    <s v="CA-2017-123358"/>
    <n v="0"/>
    <n v="9"/>
    <n v="0"/>
    <n v="6.0263999999999918"/>
    <n v="0.44610841445725197"/>
  </r>
  <r>
    <x v="676"/>
    <x v="4"/>
    <s v="OFF-AP-10004980"/>
    <x v="0"/>
    <x v="12"/>
    <n v="113.76"/>
    <s v="CA-2017-123358"/>
    <n v="0"/>
    <n v="3"/>
    <n v="0"/>
    <n v="44.366400000000006"/>
    <n v="0.49507917887403441"/>
  </r>
  <r>
    <x v="676"/>
    <x v="4"/>
    <s v="OFF-BI-10000069"/>
    <x v="0"/>
    <x v="3"/>
    <n v="48.032000000000004"/>
    <s v="CA-2017-123358"/>
    <n v="0"/>
    <n v="4"/>
    <n v="0.2"/>
    <n v="15.610399999999993"/>
    <n v="0.46881743173671325"/>
  </r>
  <r>
    <x v="676"/>
    <x v="4"/>
    <s v="OFF-BI-10000174"/>
    <x v="0"/>
    <x v="3"/>
    <n v="23.2"/>
    <s v="CA-2017-124814"/>
    <n v="1"/>
    <n v="5"/>
    <n v="0.2"/>
    <n v="8.1199999999999974"/>
    <n v="0.46881743173671325"/>
  </r>
  <r>
    <x v="676"/>
    <x v="1"/>
    <s v="OFF-AR-10000034"/>
    <x v="0"/>
    <x v="4"/>
    <n v="13.568000000000001"/>
    <s v="CA-2017-109652"/>
    <n v="1"/>
    <n v="4"/>
    <n v="0.2"/>
    <n v="3.2223999999999995"/>
    <n v="0.45632477063632687"/>
  </r>
  <r>
    <x v="676"/>
    <x v="4"/>
    <s v="OFF-PA-10002787"/>
    <x v="0"/>
    <x v="0"/>
    <n v="12.96"/>
    <s v="CA-2017-124814"/>
    <n v="0"/>
    <n v="2"/>
    <n v="0"/>
    <n v="6.2208000000000006"/>
    <n v="0.43613829632717294"/>
  </r>
  <r>
    <x v="676"/>
    <x v="10"/>
    <s v="OFF-BI-10004716"/>
    <x v="0"/>
    <x v="3"/>
    <n v="8.9040000000000017"/>
    <s v="US-2017-114622"/>
    <n v="1"/>
    <n v="2"/>
    <n v="0.7"/>
    <n v="-6.5296000000000003"/>
    <n v="0.46881743173671325"/>
  </r>
  <r>
    <x v="677"/>
    <x v="4"/>
    <s v="FUR-CH-10001545"/>
    <x v="1"/>
    <x v="5"/>
    <n v="638.28800000000012"/>
    <s v="CA-2017-142398"/>
    <n v="1"/>
    <n v="7"/>
    <n v="0.2"/>
    <n v="-31.914400000000015"/>
    <n v="0.46529189879902266"/>
  </r>
  <r>
    <x v="677"/>
    <x v="6"/>
    <s v="FUR-TA-10004086"/>
    <x v="1"/>
    <x v="13"/>
    <n v="343.92"/>
    <s v="CA-2017-112102"/>
    <n v="1"/>
    <n v="4"/>
    <n v="0"/>
    <n v="75.662399999999991"/>
    <n v="0.55975208308209756"/>
  </r>
  <r>
    <x v="677"/>
    <x v="4"/>
    <s v="FUR-CH-10000225"/>
    <x v="1"/>
    <x v="5"/>
    <n v="194.35200000000003"/>
    <s v="CA-2017-163594"/>
    <n v="1"/>
    <n v="3"/>
    <n v="0.2"/>
    <n v="-36.441000000000031"/>
    <n v="0.46529189879902266"/>
  </r>
  <r>
    <x v="677"/>
    <x v="25"/>
    <s v="OFF-ST-10001469"/>
    <x v="0"/>
    <x v="1"/>
    <n v="129.55199999999999"/>
    <s v="CA-2017-124254"/>
    <n v="1"/>
    <n v="3"/>
    <n v="0.2"/>
    <n v="-22.671600000000005"/>
    <n v="0.44610841445725197"/>
  </r>
  <r>
    <x v="677"/>
    <x v="6"/>
    <s v="OFF-EN-10002500"/>
    <x v="0"/>
    <x v="11"/>
    <n v="63.9"/>
    <s v="CA-2017-112102"/>
    <n v="0"/>
    <n v="5"/>
    <n v="0"/>
    <n v="28.754999999999995"/>
    <n v="0.44424167803735209"/>
  </r>
  <r>
    <x v="677"/>
    <x v="25"/>
    <s v="OFF-ST-10000060"/>
    <x v="0"/>
    <x v="1"/>
    <n v="51.984000000000009"/>
    <s v="CA-2017-124254"/>
    <n v="0"/>
    <n v="1"/>
    <n v="0.2"/>
    <n v="-5.1983999999999995"/>
    <n v="0.44610841445725197"/>
  </r>
  <r>
    <x v="677"/>
    <x v="6"/>
    <s v="OFF-PA-10000100"/>
    <x v="0"/>
    <x v="0"/>
    <n v="40.99"/>
    <s v="CA-2017-112102"/>
    <n v="0"/>
    <n v="1"/>
    <n v="0"/>
    <n v="20.085100000000001"/>
    <n v="0.43613829632717294"/>
  </r>
  <r>
    <x v="677"/>
    <x v="4"/>
    <s v="OFF-BI-10003707"/>
    <x v="0"/>
    <x v="3"/>
    <n v="36.624000000000002"/>
    <s v="CA-2017-163594"/>
    <n v="0"/>
    <n v="3"/>
    <n v="0.2"/>
    <n v="13.734"/>
    <n v="0.46881743173671325"/>
  </r>
  <r>
    <x v="677"/>
    <x v="4"/>
    <s v="OFF-PA-10000809"/>
    <x v="0"/>
    <x v="0"/>
    <n v="19.440000000000001"/>
    <s v="CA-2017-163594"/>
    <n v="0"/>
    <n v="3"/>
    <n v="0"/>
    <n v="9.3312000000000008"/>
    <n v="0.43613829632717294"/>
  </r>
  <r>
    <x v="677"/>
    <x v="4"/>
    <s v="OFF-BI-10004826"/>
    <x v="0"/>
    <x v="3"/>
    <n v="13.208000000000002"/>
    <s v="CA-2017-142398"/>
    <n v="0"/>
    <n v="1"/>
    <n v="0.2"/>
    <n v="4.6228000000000007"/>
    <n v="0.46881743173671325"/>
  </r>
  <r>
    <x v="677"/>
    <x v="25"/>
    <s v="OFF-PA-10000807"/>
    <x v="0"/>
    <x v="0"/>
    <n v="10.272000000000002"/>
    <s v="CA-2017-124254"/>
    <n v="0"/>
    <n v="3"/>
    <n v="0.2"/>
    <n v="3.4668000000000001"/>
    <n v="0.43613829632717294"/>
  </r>
  <r>
    <x v="678"/>
    <x v="4"/>
    <s v="OFF-EN-10001509"/>
    <x v="0"/>
    <x v="11"/>
    <n v="6.12"/>
    <s v="CA-2017-152800"/>
    <n v="1"/>
    <n v="3"/>
    <n v="0"/>
    <n v="2.8763999999999994"/>
    <n v="0.44424167803735209"/>
  </r>
  <r>
    <x v="679"/>
    <x v="12"/>
    <s v="FUR-CH-10004086"/>
    <x v="1"/>
    <x v="5"/>
    <n v="933.53600000000006"/>
    <s v="CA-2017-112669"/>
    <n v="1"/>
    <n v="4"/>
    <n v="0.2"/>
    <n v="105.02279999999996"/>
    <n v="0.46529189879902266"/>
  </r>
  <r>
    <x v="679"/>
    <x v="4"/>
    <s v="FUR-CH-10004886"/>
    <x v="1"/>
    <x v="5"/>
    <n v="383.8"/>
    <s v="CA-2017-148796"/>
    <n v="1"/>
    <n v="5"/>
    <n v="0.2"/>
    <n v="38.379999999999981"/>
    <n v="0.46529189879902266"/>
  </r>
  <r>
    <x v="679"/>
    <x v="6"/>
    <s v="OFF-ST-10001558"/>
    <x v="0"/>
    <x v="1"/>
    <n v="81.199999999999989"/>
    <s v="CA-2017-164735"/>
    <n v="1"/>
    <n v="5"/>
    <n v="0"/>
    <n v="12.18"/>
    <n v="0.44610841445725197"/>
  </r>
  <r>
    <x v="679"/>
    <x v="12"/>
    <s v="OFF-ST-10001228"/>
    <x v="0"/>
    <x v="1"/>
    <n v="42.975999999999999"/>
    <s v="CA-2017-112669"/>
    <n v="0"/>
    <n v="4"/>
    <n v="0.2"/>
    <n v="4.2976000000000028"/>
    <n v="0.44610841445725197"/>
  </r>
  <r>
    <x v="679"/>
    <x v="36"/>
    <s v="OFF-BI-10002414"/>
    <x v="0"/>
    <x v="3"/>
    <n v="25.06"/>
    <s v="CA-2017-166625"/>
    <n v="1"/>
    <n v="2"/>
    <n v="0"/>
    <n v="11.778199999999998"/>
    <n v="0.46881743173671325"/>
  </r>
  <r>
    <x v="680"/>
    <x v="4"/>
    <s v="FUR-CH-10002024"/>
    <x v="1"/>
    <x v="5"/>
    <n v="1121.568"/>
    <s v="CA-2017-136406"/>
    <n v="1"/>
    <n v="2"/>
    <n v="0.2"/>
    <n v="0"/>
    <n v="0.46529189879902266"/>
  </r>
  <r>
    <x v="680"/>
    <x v="25"/>
    <s v="OFF-BI-10004584"/>
    <x v="0"/>
    <x v="3"/>
    <n v="189.58800000000005"/>
    <s v="US-2017-123750"/>
    <n v="1"/>
    <n v="2"/>
    <n v="0.7"/>
    <n v="-145.35079999999999"/>
    <n v="0.46881743173671325"/>
  </r>
  <r>
    <x v="680"/>
    <x v="4"/>
    <s v="OFF-PA-10004327"/>
    <x v="0"/>
    <x v="0"/>
    <n v="143.69999999999999"/>
    <s v="CA-2017-117849"/>
    <n v="1"/>
    <n v="3"/>
    <n v="0"/>
    <n v="68.975999999999999"/>
    <n v="0.43613829632717294"/>
  </r>
  <r>
    <x v="680"/>
    <x v="25"/>
    <s v="TEC-AC-10004659"/>
    <x v="2"/>
    <x v="9"/>
    <n v="408.74399999999997"/>
    <s v="US-2017-123750"/>
    <n v="0"/>
    <n v="7"/>
    <n v="0.2"/>
    <n v="76.639499999999984"/>
    <n v="0.52062335344040378"/>
  </r>
  <r>
    <x v="680"/>
    <x v="25"/>
    <s v="TEC-AC-10004659"/>
    <x v="2"/>
    <x v="9"/>
    <n v="291.95999999999998"/>
    <s v="US-2017-123750"/>
    <n v="0"/>
    <n v="5"/>
    <n v="0.2"/>
    <n v="54.742499999999978"/>
    <n v="0.52062335344040378"/>
  </r>
  <r>
    <x v="680"/>
    <x v="0"/>
    <s v="OFF-AR-10001221"/>
    <x v="0"/>
    <x v="4"/>
    <n v="33.488000000000007"/>
    <s v="US-2017-132423"/>
    <n v="1"/>
    <n v="7"/>
    <n v="0.2"/>
    <n v="5.8603999999999967"/>
    <n v="0.45632477063632687"/>
  </r>
  <r>
    <x v="680"/>
    <x v="0"/>
    <s v="OFF-FA-10002988"/>
    <x v="0"/>
    <x v="7"/>
    <n v="8.0399999999999991"/>
    <s v="US-2017-132423"/>
    <n v="0"/>
    <n v="5"/>
    <n v="0.2"/>
    <n v="2.9144999999999994"/>
    <n v="0.51168203684699509"/>
  </r>
  <r>
    <x v="680"/>
    <x v="25"/>
    <s v="OFF-ST-10000617"/>
    <x v="0"/>
    <x v="1"/>
    <n v="4.7679999999999998"/>
    <s v="US-2017-123750"/>
    <n v="0"/>
    <n v="2"/>
    <n v="0.2"/>
    <n v="-0.7748000000000006"/>
    <n v="0.44610841445725197"/>
  </r>
  <r>
    <x v="681"/>
    <x v="23"/>
    <s v="TEC-MA-10001047"/>
    <x v="2"/>
    <x v="15"/>
    <n v="9099.93"/>
    <s v="US-2017-107440"/>
    <n v="1"/>
    <n v="7"/>
    <n v="0"/>
    <n v="2365.9817999999996"/>
    <n v="0.5183572270896134"/>
  </r>
  <r>
    <x v="681"/>
    <x v="15"/>
    <s v="OFF-PA-10003022"/>
    <x v="0"/>
    <x v="0"/>
    <n v="123.08799999999999"/>
    <s v="CA-2017-166282"/>
    <n v="1"/>
    <n v="7"/>
    <n v="0.2"/>
    <n v="40.003599999999999"/>
    <n v="0.43613829632717294"/>
  </r>
  <r>
    <x v="681"/>
    <x v="15"/>
    <s v="TEC-AC-10004209"/>
    <x v="2"/>
    <x v="9"/>
    <n v="35.167999999999999"/>
    <s v="CA-2017-166282"/>
    <n v="0"/>
    <n v="4"/>
    <n v="0.2"/>
    <n v="8.3524000000000012"/>
    <n v="0.52062335344040378"/>
  </r>
  <r>
    <x v="681"/>
    <x v="22"/>
    <s v="OFF-SU-10003567"/>
    <x v="0"/>
    <x v="14"/>
    <n v="28.799999999999997"/>
    <s v="CA-2017-105473"/>
    <n v="1"/>
    <n v="3"/>
    <n v="0"/>
    <n v="0.86400000000000077"/>
    <n v="0.53938093436526824"/>
  </r>
  <r>
    <x v="681"/>
    <x v="23"/>
    <s v="OFF-BI-10002432"/>
    <x v="0"/>
    <x v="3"/>
    <n v="25.299999999999997"/>
    <s v="US-2017-107440"/>
    <n v="0"/>
    <n v="5"/>
    <n v="0"/>
    <n v="11.890999999999998"/>
    <n v="0.46881743173671325"/>
  </r>
  <r>
    <x v="681"/>
    <x v="5"/>
    <s v="OFF-AR-10003056"/>
    <x v="0"/>
    <x v="4"/>
    <n v="12.84"/>
    <s v="US-2017-164588"/>
    <n v="1"/>
    <n v="3"/>
    <n v="0"/>
    <n v="3.7235999999999989"/>
    <n v="0.45632477063632687"/>
  </r>
  <r>
    <x v="681"/>
    <x v="23"/>
    <s v="FUR-FU-10000550"/>
    <x v="1"/>
    <x v="8"/>
    <n v="9.9600000000000009"/>
    <s v="US-2017-107440"/>
    <n v="0"/>
    <n v="2"/>
    <n v="0"/>
    <n v="3.2867999999999995"/>
    <n v="0.4595170286641902"/>
  </r>
  <r>
    <x v="682"/>
    <x v="4"/>
    <s v="FUR-BO-10003441"/>
    <x v="1"/>
    <x v="10"/>
    <n v="257.49900000000002"/>
    <s v="CA-2017-108735"/>
    <n v="1"/>
    <n v="3"/>
    <n v="0.15"/>
    <n v="24.235199999999978"/>
    <n v="0.5176847302647779"/>
  </r>
  <r>
    <x v="682"/>
    <x v="15"/>
    <s v="FUR-FU-10003798"/>
    <x v="1"/>
    <x v="8"/>
    <n v="79.12"/>
    <s v="US-2017-159415"/>
    <n v="1"/>
    <n v="5"/>
    <n v="0.2"/>
    <n v="13.845999999999997"/>
    <n v="0.4595170286641902"/>
  </r>
  <r>
    <x v="682"/>
    <x v="25"/>
    <s v="TEC-PH-10003092"/>
    <x v="2"/>
    <x v="6"/>
    <n v="36.792000000000002"/>
    <s v="CA-2017-149111"/>
    <n v="1"/>
    <n v="1"/>
    <n v="0.2"/>
    <n v="4.1390999999999991"/>
    <n v="0.41105220110552465"/>
  </r>
  <r>
    <x v="682"/>
    <x v="40"/>
    <s v="OFF-FA-10000134"/>
    <x v="0"/>
    <x v="7"/>
    <n v="29.049999999999997"/>
    <s v="US-2017-133508"/>
    <n v="1"/>
    <n v="5"/>
    <n v="0"/>
    <n v="9.0054999999999996"/>
    <n v="0.51168203684699509"/>
  </r>
  <r>
    <x v="682"/>
    <x v="25"/>
    <s v="FUR-FU-10000206"/>
    <x v="1"/>
    <x v="8"/>
    <n v="18.624000000000002"/>
    <s v="CA-2017-149111"/>
    <n v="0"/>
    <n v="8"/>
    <n v="0.2"/>
    <n v="6.2855999999999987"/>
    <n v="0.4595170286641902"/>
  </r>
  <r>
    <x v="683"/>
    <x v="0"/>
    <s v="OFF-ST-10001780"/>
    <x v="0"/>
    <x v="1"/>
    <n v="1554.9360000000001"/>
    <s v="CA-2017-125087"/>
    <n v="1"/>
    <n v="3"/>
    <n v="0.2"/>
    <n v="77.746800000000007"/>
    <n v="0.44610841445725197"/>
  </r>
  <r>
    <x v="683"/>
    <x v="0"/>
    <s v="FUR-CH-10002880"/>
    <x v="1"/>
    <x v="5"/>
    <n v="344.37199999999996"/>
    <s v="CA-2017-125087"/>
    <n v="0"/>
    <n v="4"/>
    <n v="0.3"/>
    <n v="-93.472400000000022"/>
    <n v="0.46529189879902266"/>
  </r>
  <r>
    <x v="683"/>
    <x v="1"/>
    <s v="OFF-ST-10003656"/>
    <x v="0"/>
    <x v="1"/>
    <n v="230.376"/>
    <s v="CA-2017-155551"/>
    <n v="1"/>
    <n v="3"/>
    <n v="0.2"/>
    <n v="-48.954900000000002"/>
    <n v="0.44610841445725197"/>
  </r>
  <r>
    <x v="683"/>
    <x v="6"/>
    <s v="OFF-AP-10001271"/>
    <x v="0"/>
    <x v="12"/>
    <n v="203.92"/>
    <s v="CA-2017-139381"/>
    <n v="1"/>
    <n v="4"/>
    <n v="0"/>
    <n v="55.058400000000006"/>
    <n v="0.49507917887403441"/>
  </r>
  <r>
    <x v="683"/>
    <x v="0"/>
    <s v="FUR-FU-10004748"/>
    <x v="1"/>
    <x v="8"/>
    <n v="127.88"/>
    <s v="CA-2017-125087"/>
    <n v="0"/>
    <n v="5"/>
    <n v="0.6"/>
    <n v="-67.137"/>
    <n v="0.4595170286641902"/>
  </r>
  <r>
    <x v="683"/>
    <x v="6"/>
    <s v="TEC-PH-10004924"/>
    <x v="2"/>
    <x v="6"/>
    <n v="29.56"/>
    <s v="CA-2017-139381"/>
    <n v="0"/>
    <n v="4"/>
    <n v="0"/>
    <n v="7.9812000000000012"/>
    <n v="0.41105220110552465"/>
  </r>
  <r>
    <x v="683"/>
    <x v="1"/>
    <s v="OFF-PA-10001560"/>
    <x v="0"/>
    <x v="0"/>
    <n v="9.6640000000000015"/>
    <s v="CA-2017-155551"/>
    <n v="0"/>
    <n v="2"/>
    <n v="0.2"/>
    <n v="3.2615999999999996"/>
    <n v="0.43613829632717294"/>
  </r>
  <r>
    <x v="683"/>
    <x v="20"/>
    <s v="OFF-AR-10001573"/>
    <x v="0"/>
    <x v="4"/>
    <n v="6.99"/>
    <s v="CA-2017-144785"/>
    <n v="1"/>
    <n v="3"/>
    <n v="0"/>
    <n v="2.027099999999999"/>
    <n v="0.45632477063632687"/>
  </r>
  <r>
    <x v="683"/>
    <x v="20"/>
    <s v="OFF-SU-10004290"/>
    <x v="0"/>
    <x v="14"/>
    <n v="6.84"/>
    <s v="CA-2017-144785"/>
    <n v="0"/>
    <n v="1"/>
    <n v="0"/>
    <n v="1.8468"/>
    <n v="0.53938093436526824"/>
  </r>
  <r>
    <x v="684"/>
    <x v="20"/>
    <s v="OFF-ST-10000991"/>
    <x v="0"/>
    <x v="1"/>
    <n v="459.88"/>
    <s v="CA-2017-109666"/>
    <n v="1"/>
    <n v="4"/>
    <n v="0"/>
    <n v="13.796400000000006"/>
    <n v="0.44610841445725197"/>
  </r>
  <r>
    <x v="684"/>
    <x v="10"/>
    <s v="OFF-PA-10000418"/>
    <x v="0"/>
    <x v="0"/>
    <n v="419.4"/>
    <s v="US-2017-161396"/>
    <n v="1"/>
    <n v="5"/>
    <n v="0.2"/>
    <n v="146.79"/>
    <n v="0.43613829632717294"/>
  </r>
  <r>
    <x v="684"/>
    <x v="10"/>
    <s v="FUR-TA-10002622"/>
    <x v="1"/>
    <x v="13"/>
    <n v="205.17599999999999"/>
    <s v="US-2017-161396"/>
    <n v="0"/>
    <n v="2"/>
    <n v="0.4"/>
    <n v="-58.133199999999988"/>
    <n v="0.55975208308209756"/>
  </r>
  <r>
    <x v="684"/>
    <x v="4"/>
    <s v="OFF-AR-10004456"/>
    <x v="0"/>
    <x v="4"/>
    <n v="73.2"/>
    <s v="US-2017-115819"/>
    <n v="1"/>
    <n v="5"/>
    <n v="0"/>
    <n v="21.227999999999998"/>
    <n v="0.45632477063632687"/>
  </r>
  <r>
    <x v="684"/>
    <x v="20"/>
    <s v="OFF-AR-10004022"/>
    <x v="0"/>
    <x v="4"/>
    <n v="71.959999999999994"/>
    <s v="CA-2017-109666"/>
    <n v="0"/>
    <n v="2"/>
    <n v="0"/>
    <n v="17.989999999999995"/>
    <n v="0.45632477063632687"/>
  </r>
  <r>
    <x v="684"/>
    <x v="20"/>
    <s v="OFF-SU-10001218"/>
    <x v="0"/>
    <x v="14"/>
    <n v="54.900000000000006"/>
    <s v="CA-2017-109666"/>
    <n v="0"/>
    <n v="5"/>
    <n v="0"/>
    <n v="15.372000000000003"/>
    <n v="0.53938093436526824"/>
  </r>
  <r>
    <x v="684"/>
    <x v="4"/>
    <s v="TEC-PH-10004700"/>
    <x v="2"/>
    <x v="6"/>
    <n v="39.960000000000008"/>
    <s v="US-2017-115819"/>
    <n v="0"/>
    <n v="5"/>
    <n v="0.2"/>
    <n v="12.986999999999995"/>
    <n v="0.41105220110552465"/>
  </r>
  <r>
    <x v="684"/>
    <x v="20"/>
    <s v="TEC-PH-10004774"/>
    <x v="2"/>
    <x v="6"/>
    <n v="25.98"/>
    <s v="CA-2017-109666"/>
    <n v="0"/>
    <n v="2"/>
    <n v="0"/>
    <n v="0.77939999999999898"/>
    <n v="0.41105220110552465"/>
  </r>
  <r>
    <x v="684"/>
    <x v="4"/>
    <s v="OFF-PA-10002377"/>
    <x v="0"/>
    <x v="0"/>
    <n v="22.72"/>
    <s v="US-2017-115819"/>
    <n v="0"/>
    <n v="4"/>
    <n v="0"/>
    <n v="10.223999999999998"/>
    <n v="0.43613829632717294"/>
  </r>
  <r>
    <x v="684"/>
    <x v="4"/>
    <s v="OFF-BI-10000591"/>
    <x v="0"/>
    <x v="3"/>
    <n v="9.3360000000000003"/>
    <s v="US-2017-115819"/>
    <n v="0"/>
    <n v="3"/>
    <n v="0.2"/>
    <n v="3.2675999999999994"/>
    <n v="0.46881743173671325"/>
  </r>
  <r>
    <x v="684"/>
    <x v="20"/>
    <s v="OFF-BI-10000174"/>
    <x v="0"/>
    <x v="3"/>
    <n v="9.2799999999999994"/>
    <s v="CA-2017-109666"/>
    <n v="0"/>
    <n v="2"/>
    <n v="0.2"/>
    <n v="3.2479999999999998"/>
    <n v="0.46881743173671325"/>
  </r>
  <r>
    <x v="684"/>
    <x v="20"/>
    <s v="OFF-SU-10002522"/>
    <x v="0"/>
    <x v="14"/>
    <n v="7.76"/>
    <s v="CA-2017-109666"/>
    <n v="0"/>
    <n v="2"/>
    <n v="0"/>
    <n v="2.2503999999999991"/>
    <n v="0.53938093436526824"/>
  </r>
  <r>
    <x v="684"/>
    <x v="4"/>
    <s v="OFF-BI-10000050"/>
    <x v="0"/>
    <x v="3"/>
    <n v="5.84"/>
    <s v="US-2017-115819"/>
    <n v="0"/>
    <n v="1"/>
    <n v="0.2"/>
    <n v="1.9709999999999996"/>
    <n v="0.46881743173671325"/>
  </r>
  <r>
    <x v="684"/>
    <x v="4"/>
    <s v="OFF-AR-10000823"/>
    <x v="0"/>
    <x v="4"/>
    <n v="5.46"/>
    <s v="US-2017-115819"/>
    <n v="0"/>
    <n v="3"/>
    <n v="0"/>
    <n v="1.5288000000000002"/>
    <n v="0.45632477063632687"/>
  </r>
  <r>
    <x v="684"/>
    <x v="20"/>
    <s v="OFF-AR-10004582"/>
    <x v="0"/>
    <x v="4"/>
    <n v="3.28"/>
    <s v="CA-2017-109666"/>
    <n v="0"/>
    <n v="2"/>
    <n v="0"/>
    <n v="1.4759999999999998"/>
    <n v="0.45632477063632687"/>
  </r>
  <r>
    <x v="685"/>
    <x v="1"/>
    <s v="OFF-ST-10000563"/>
    <x v="0"/>
    <x v="1"/>
    <n v="102.33600000000001"/>
    <s v="US-2017-103646"/>
    <n v="1"/>
    <n v="4"/>
    <n v="0.2"/>
    <n v="-12.792000000000002"/>
    <n v="0.44610841445725197"/>
  </r>
  <r>
    <x v="685"/>
    <x v="37"/>
    <s v="OFF-PA-10003797"/>
    <x v="0"/>
    <x v="0"/>
    <n v="51.84"/>
    <s v="CA-2017-146423"/>
    <n v="1"/>
    <n v="8"/>
    <n v="0"/>
    <n v="24.883200000000002"/>
    <n v="0.43613829632717294"/>
  </r>
  <r>
    <x v="685"/>
    <x v="1"/>
    <s v="OFF-AP-10004487"/>
    <x v="0"/>
    <x v="12"/>
    <n v="48.791999999999987"/>
    <s v="US-2017-103646"/>
    <n v="0"/>
    <n v="3"/>
    <n v="0.8"/>
    <n v="-126.85920000000002"/>
    <n v="0.49507917887403441"/>
  </r>
  <r>
    <x v="685"/>
    <x v="1"/>
    <s v="OFF-BI-10002854"/>
    <x v="0"/>
    <x v="3"/>
    <n v="44.847999999999992"/>
    <s v="US-2017-103646"/>
    <n v="0"/>
    <n v="8"/>
    <n v="0.8"/>
    <n v="-67.27200000000002"/>
    <n v="0.46881743173671325"/>
  </r>
  <r>
    <x v="685"/>
    <x v="37"/>
    <s v="OFF-AR-10004817"/>
    <x v="0"/>
    <x v="4"/>
    <n v="15.48"/>
    <s v="CA-2017-146423"/>
    <n v="0"/>
    <n v="3"/>
    <n v="0"/>
    <n v="4.4891999999999985"/>
    <n v="0.45632477063632687"/>
  </r>
  <r>
    <x v="685"/>
    <x v="22"/>
    <s v="OFF-BI-10004967"/>
    <x v="0"/>
    <x v="3"/>
    <n v="8.32"/>
    <s v="CA-2017-151498"/>
    <n v="1"/>
    <n v="5"/>
    <n v="0.2"/>
    <n v="2.8079999999999998"/>
    <n v="0.46881743173671325"/>
  </r>
  <r>
    <x v="686"/>
    <x v="12"/>
    <s v="FUR-TA-10001889"/>
    <x v="1"/>
    <x v="13"/>
    <n v="1272.6299999999999"/>
    <s v="CA-2017-109869"/>
    <n v="1"/>
    <n v="6"/>
    <n v="0.5"/>
    <n v="-814.4831999999999"/>
    <n v="0.55975208308209756"/>
  </r>
  <r>
    <x v="686"/>
    <x v="12"/>
    <s v="OFF-SU-10003505"/>
    <x v="0"/>
    <x v="14"/>
    <n v="185.376"/>
    <s v="CA-2017-109869"/>
    <n v="0"/>
    <n v="2"/>
    <n v="0.2"/>
    <n v="-34.758000000000017"/>
    <n v="0.53938093436526824"/>
  </r>
  <r>
    <x v="686"/>
    <x v="24"/>
    <s v="FUR-FU-10003975"/>
    <x v="1"/>
    <x v="8"/>
    <n v="86.62"/>
    <s v="CA-2017-113061"/>
    <n v="1"/>
    <n v="2"/>
    <n v="0"/>
    <n v="8.6619999999999919"/>
    <n v="0.4595170286641902"/>
  </r>
  <r>
    <x v="686"/>
    <x v="12"/>
    <s v="OFF-AP-10002578"/>
    <x v="0"/>
    <x v="12"/>
    <n v="78.272000000000006"/>
    <s v="CA-2017-109869"/>
    <n v="0"/>
    <n v="2"/>
    <n v="0.2"/>
    <n v="5.8704000000000001"/>
    <n v="0.49507917887403441"/>
  </r>
  <r>
    <x v="686"/>
    <x v="20"/>
    <s v="OFF-AR-10000614"/>
    <x v="0"/>
    <x v="4"/>
    <n v="32.129999999999995"/>
    <s v="CA-2017-101329"/>
    <n v="1"/>
    <n v="9"/>
    <n v="0"/>
    <n v="8.3537999999999997"/>
    <n v="0.45632477063632687"/>
  </r>
  <r>
    <x v="686"/>
    <x v="4"/>
    <s v="FUR-FU-10001889"/>
    <x v="1"/>
    <x v="8"/>
    <n v="31.56"/>
    <s v="CA-2017-147578"/>
    <n v="1"/>
    <n v="3"/>
    <n v="0"/>
    <n v="10.4148"/>
    <n v="0.4595170286641902"/>
  </r>
  <r>
    <x v="686"/>
    <x v="12"/>
    <s v="OFF-BI-10000315"/>
    <x v="0"/>
    <x v="3"/>
    <n v="28.484999999999999"/>
    <s v="CA-2017-109869"/>
    <n v="0"/>
    <n v="5"/>
    <n v="0.7"/>
    <n v="-20.888999999999989"/>
    <n v="0.46881743173671325"/>
  </r>
  <r>
    <x v="686"/>
    <x v="1"/>
    <s v="OFF-ST-10002406"/>
    <x v="0"/>
    <x v="1"/>
    <n v="23.952000000000002"/>
    <s v="CA-2017-109057"/>
    <n v="1"/>
    <n v="2"/>
    <n v="0.2"/>
    <n v="2.3952000000000018"/>
    <n v="0.44610841445725197"/>
  </r>
  <r>
    <x v="686"/>
    <x v="12"/>
    <s v="FUR-FU-10000023"/>
    <x v="1"/>
    <x v="8"/>
    <n v="23.56"/>
    <s v="CA-2017-109869"/>
    <n v="0"/>
    <n v="5"/>
    <n v="0.2"/>
    <n v="7.0680000000000005"/>
    <n v="0.4595170286641902"/>
  </r>
  <r>
    <x v="686"/>
    <x v="20"/>
    <s v="OFF-AR-10003190"/>
    <x v="0"/>
    <x v="4"/>
    <n v="2.88"/>
    <s v="CA-2017-101329"/>
    <n v="0"/>
    <n v="1"/>
    <n v="0"/>
    <n v="0.80640000000000001"/>
    <n v="0.45632477063632687"/>
  </r>
  <r>
    <x v="687"/>
    <x v="4"/>
    <s v="OFF-BI-10004593"/>
    <x v="0"/>
    <x v="3"/>
    <n v="251.52"/>
    <s v="CA-2017-162138"/>
    <n v="1"/>
    <n v="6"/>
    <n v="0.2"/>
    <n v="81.744"/>
    <n v="0.46881743173671325"/>
  </r>
  <r>
    <x v="687"/>
    <x v="4"/>
    <s v="TEC-AC-10001908"/>
    <x v="2"/>
    <x v="9"/>
    <n v="99.99"/>
    <s v="CA-2017-162138"/>
    <n v="0"/>
    <n v="1"/>
    <n v="0"/>
    <n v="34.996499999999997"/>
    <n v="0.52062335344040378"/>
  </r>
  <r>
    <x v="687"/>
    <x v="10"/>
    <s v="OFF-PA-10002421"/>
    <x v="0"/>
    <x v="0"/>
    <n v="108.33600000000001"/>
    <s v="CA-2017-124149"/>
    <n v="1"/>
    <n v="6"/>
    <n v="0.2"/>
    <n v="37.917599999999993"/>
    <n v="0.43613829632717294"/>
  </r>
  <r>
    <x v="687"/>
    <x v="10"/>
    <s v="OFF-PA-10002923"/>
    <x v="0"/>
    <x v="0"/>
    <n v="78.304000000000002"/>
    <s v="CA-2017-124149"/>
    <n v="0"/>
    <n v="2"/>
    <n v="0.2"/>
    <n v="29.363999999999997"/>
    <n v="0.43613829632717294"/>
  </r>
  <r>
    <x v="687"/>
    <x v="4"/>
    <s v="OFF-EN-10004386"/>
    <x v="0"/>
    <x v="11"/>
    <n v="71.97"/>
    <s v="CA-2017-126270"/>
    <n v="1"/>
    <n v="3"/>
    <n v="0"/>
    <n v="35.984999999999999"/>
    <n v="0.44424167803735209"/>
  </r>
  <r>
    <x v="687"/>
    <x v="10"/>
    <s v="OFF-ST-10000760"/>
    <x v="0"/>
    <x v="1"/>
    <n v="55.92"/>
    <s v="CA-2017-124149"/>
    <n v="0"/>
    <n v="5"/>
    <n v="0.2"/>
    <n v="6.2910000000000004"/>
    <n v="0.44610841445725197"/>
  </r>
  <r>
    <x v="687"/>
    <x v="25"/>
    <s v="OFF-PA-10002666"/>
    <x v="0"/>
    <x v="0"/>
    <n v="36.240000000000009"/>
    <s v="CA-2017-130001"/>
    <n v="1"/>
    <n v="5"/>
    <n v="0.2"/>
    <n v="11.324999999999996"/>
    <n v="0.43613829632717294"/>
  </r>
  <r>
    <x v="687"/>
    <x v="4"/>
    <s v="OFF-BI-10002764"/>
    <x v="0"/>
    <x v="3"/>
    <n v="18.088000000000001"/>
    <s v="CA-2017-126270"/>
    <n v="0"/>
    <n v="7"/>
    <n v="0.2"/>
    <n v="6.5569000000000006"/>
    <n v="0.46881743173671325"/>
  </r>
  <r>
    <x v="688"/>
    <x v="26"/>
    <s v="FUR-CH-10004287"/>
    <x v="1"/>
    <x v="5"/>
    <n v="1325.76"/>
    <s v="CA-2017-149279"/>
    <n v="1"/>
    <n v="6"/>
    <n v="0.2"/>
    <n v="149.14799999999991"/>
    <n v="0.46529189879902266"/>
  </r>
  <r>
    <x v="688"/>
    <x v="0"/>
    <s v="TEC-AC-10003174"/>
    <x v="2"/>
    <x v="9"/>
    <n v="258.69600000000003"/>
    <s v="CA-2017-168081"/>
    <n v="1"/>
    <n v="3"/>
    <n v="0.2"/>
    <n v="64.674000000000007"/>
    <n v="0.52062335344040378"/>
  </r>
  <r>
    <x v="688"/>
    <x v="26"/>
    <s v="OFF-PA-10003441"/>
    <x v="0"/>
    <x v="0"/>
    <n v="15.552000000000003"/>
    <s v="CA-2017-149279"/>
    <n v="0"/>
    <n v="3"/>
    <n v="0.2"/>
    <n v="5.4432"/>
    <n v="0.43613829632717294"/>
  </r>
  <r>
    <x v="688"/>
    <x v="4"/>
    <s v="OFF-BI-10003355"/>
    <x v="0"/>
    <x v="3"/>
    <n v="3.9840000000000004"/>
    <s v="CA-2017-138933"/>
    <n v="1"/>
    <n v="1"/>
    <n v="0.2"/>
    <n v="1.3944000000000001"/>
    <n v="0.46881743173671325"/>
  </r>
  <r>
    <x v="688"/>
    <x v="26"/>
    <s v="OFF-BI-10004040"/>
    <x v="0"/>
    <x v="3"/>
    <n v="3.1080000000000001"/>
    <s v="CA-2017-149279"/>
    <n v="0"/>
    <n v="2"/>
    <n v="0.7"/>
    <n v="-2.1755999999999993"/>
    <n v="0.46881743173671325"/>
  </r>
  <r>
    <x v="689"/>
    <x v="2"/>
    <s v="TEC-PH-10004614"/>
    <x v="2"/>
    <x v="6"/>
    <n v="82.8"/>
    <s v="US-2017-150147"/>
    <n v="1"/>
    <n v="2"/>
    <n v="0.4"/>
    <n v="-20.700000000000003"/>
    <n v="0.41105220110552465"/>
  </r>
  <r>
    <x v="689"/>
    <x v="2"/>
    <s v="OFF-BI-10001153"/>
    <x v="0"/>
    <x v="3"/>
    <n v="20.724000000000004"/>
    <s v="US-2017-150147"/>
    <n v="0"/>
    <n v="2"/>
    <n v="0.7"/>
    <n v="-13.815999999999995"/>
    <n v="0.46881743173671325"/>
  </r>
  <r>
    <x v="689"/>
    <x v="2"/>
    <s v="OFF-BI-10001982"/>
    <x v="0"/>
    <x v="3"/>
    <n v="4.8960000000000008"/>
    <s v="US-2017-150147"/>
    <n v="0"/>
    <n v="3"/>
    <n v="0.7"/>
    <n v="-3.4271999999999991"/>
    <n v="0.46881743173671325"/>
  </r>
  <r>
    <x v="690"/>
    <x v="20"/>
    <s v="FUR-CH-10004983"/>
    <x v="1"/>
    <x v="5"/>
    <n v="434.64600000000002"/>
    <s v="CA-2017-139556"/>
    <n v="1"/>
    <n v="3"/>
    <n v="0.1"/>
    <n v="62.782199999999975"/>
    <n v="0.46529189879902266"/>
  </r>
  <r>
    <x v="691"/>
    <x v="0"/>
    <s v="TEC-PH-10003012"/>
    <x v="2"/>
    <x v="6"/>
    <n v="369.57600000000002"/>
    <s v="CA-2017-161816"/>
    <n v="1"/>
    <n v="3"/>
    <n v="0.2"/>
    <n v="41.577299999999951"/>
    <n v="0.41105220110552465"/>
  </r>
  <r>
    <x v="691"/>
    <x v="4"/>
    <s v="FUR-CH-10002304"/>
    <x v="1"/>
    <x v="5"/>
    <n v="41.568000000000005"/>
    <s v="CA-2017-137204"/>
    <n v="1"/>
    <n v="2"/>
    <n v="0.2"/>
    <n v="2.5980000000000008"/>
    <n v="0.46529189879902266"/>
  </r>
  <r>
    <x v="691"/>
    <x v="1"/>
    <s v="FUR-FU-10001602"/>
    <x v="1"/>
    <x v="8"/>
    <n v="30.344000000000001"/>
    <s v="CA-2017-167605"/>
    <n v="1"/>
    <n v="2"/>
    <n v="0.6"/>
    <n v="-31.861200000000004"/>
    <n v="0.4595170286641902"/>
  </r>
  <r>
    <x v="691"/>
    <x v="26"/>
    <s v="OFF-PA-10001970"/>
    <x v="0"/>
    <x v="0"/>
    <n v="29.472000000000001"/>
    <s v="CA-2017-152814"/>
    <n v="1"/>
    <n v="3"/>
    <n v="0.2"/>
    <n v="9.9467999999999979"/>
    <n v="0.43613829632717294"/>
  </r>
  <r>
    <x v="691"/>
    <x v="0"/>
    <s v="OFF-LA-10004345"/>
    <x v="0"/>
    <x v="2"/>
    <n v="15.712000000000002"/>
    <s v="CA-2017-161816"/>
    <n v="0"/>
    <n v="4"/>
    <n v="0.2"/>
    <n v="5.6955999999999989"/>
    <n v="0.4647369236065339"/>
  </r>
  <r>
    <x v="692"/>
    <x v="12"/>
    <s v="FUR-FU-10002759"/>
    <x v="1"/>
    <x v="8"/>
    <n v="111.88800000000001"/>
    <s v="CA-2017-144792"/>
    <n v="1"/>
    <n v="7"/>
    <n v="0.2"/>
    <n v="22.377600000000001"/>
    <n v="0.4595170286641902"/>
  </r>
  <r>
    <x v="692"/>
    <x v="0"/>
    <s v="FUR-FU-10004973"/>
    <x v="1"/>
    <x v="8"/>
    <n v="22.608000000000001"/>
    <s v="US-2017-120460"/>
    <n v="1"/>
    <n v="3"/>
    <n v="0.6"/>
    <n v="-10.173599999999997"/>
    <n v="0.4595170286641902"/>
  </r>
  <r>
    <x v="692"/>
    <x v="20"/>
    <s v="OFF-BI-10003314"/>
    <x v="0"/>
    <x v="3"/>
    <n v="7.7120000000000006"/>
    <s v="CA-2017-154788"/>
    <n v="1"/>
    <n v="2"/>
    <n v="0.2"/>
    <n v="2.7956000000000003"/>
    <n v="0.46881743173671325"/>
  </r>
  <r>
    <x v="693"/>
    <x v="15"/>
    <s v="FUR-TA-10004534"/>
    <x v="1"/>
    <x v="13"/>
    <n v="370.62"/>
    <s v="CA-2017-164784"/>
    <n v="1"/>
    <n v="3"/>
    <n v="0.4"/>
    <n v="-142.07100000000008"/>
    <n v="0.55975208308209756"/>
  </r>
  <r>
    <x v="693"/>
    <x v="13"/>
    <s v="OFF-PA-10001497"/>
    <x v="0"/>
    <x v="0"/>
    <n v="109.92"/>
    <s v="CA-2017-101525"/>
    <n v="1"/>
    <n v="2"/>
    <n v="0"/>
    <n v="53.860799999999998"/>
    <n v="0.43613829632717294"/>
  </r>
  <r>
    <x v="693"/>
    <x v="13"/>
    <s v="OFF-PA-10003936"/>
    <x v="0"/>
    <x v="0"/>
    <n v="19.440000000000001"/>
    <s v="CA-2017-101525"/>
    <n v="0"/>
    <n v="3"/>
    <n v="0"/>
    <n v="9.3312000000000008"/>
    <n v="0.43613829632717294"/>
  </r>
  <r>
    <x v="693"/>
    <x v="13"/>
    <s v="OFF-AR-10000716"/>
    <x v="0"/>
    <x v="4"/>
    <n v="11.16"/>
    <s v="CA-2017-101525"/>
    <n v="0"/>
    <n v="2"/>
    <n v="0"/>
    <n v="4.3524000000000003"/>
    <n v="0.45632477063632687"/>
  </r>
  <r>
    <x v="693"/>
    <x v="15"/>
    <s v="OFF-LA-10001569"/>
    <x v="0"/>
    <x v="2"/>
    <n v="3.9840000000000004"/>
    <s v="CA-2017-164784"/>
    <n v="0"/>
    <n v="1"/>
    <n v="0.2"/>
    <n v="1.2948"/>
    <n v="0.4647369236065339"/>
  </r>
  <r>
    <x v="693"/>
    <x v="15"/>
    <s v="OFF-BI-10002954"/>
    <x v="0"/>
    <x v="3"/>
    <n v="2.7420000000000004"/>
    <s v="CA-2017-164784"/>
    <n v="0"/>
    <n v="2"/>
    <n v="0.7"/>
    <n v="-2.0107999999999997"/>
    <n v="0.46881743173671325"/>
  </r>
  <r>
    <x v="694"/>
    <x v="0"/>
    <s v="FUR-CH-10003298"/>
    <x v="1"/>
    <x v="5"/>
    <n v="366.74399999999997"/>
    <s v="CA-2017-109400"/>
    <n v="1"/>
    <n v="4"/>
    <n v="0.3"/>
    <n v="-110.02320000000003"/>
    <n v="0.46529189879902266"/>
  </r>
  <r>
    <x v="694"/>
    <x v="20"/>
    <s v="FUR-FU-10002253"/>
    <x v="1"/>
    <x v="8"/>
    <n v="214.7"/>
    <s v="CA-2017-158155"/>
    <n v="1"/>
    <n v="5"/>
    <n v="0"/>
    <n v="83.733000000000004"/>
    <n v="0.4595170286641902"/>
  </r>
  <r>
    <x v="694"/>
    <x v="25"/>
    <s v="FUR-CH-10002304"/>
    <x v="1"/>
    <x v="5"/>
    <n v="187.05600000000001"/>
    <s v="CA-2017-154060"/>
    <n v="1"/>
    <n v="9"/>
    <n v="0.2"/>
    <n v="11.69100000000001"/>
    <n v="0.46529189879902266"/>
  </r>
  <r>
    <x v="694"/>
    <x v="20"/>
    <s v="OFF-BI-10001670"/>
    <x v="0"/>
    <x v="3"/>
    <n v="90.480000000000018"/>
    <s v="CA-2017-158155"/>
    <n v="0"/>
    <n v="3"/>
    <n v="0.2"/>
    <n v="33.93"/>
    <n v="0.46881743173671325"/>
  </r>
  <r>
    <x v="694"/>
    <x v="0"/>
    <s v="OFF-AR-10004022"/>
    <x v="0"/>
    <x v="4"/>
    <n v="86.352000000000004"/>
    <s v="CA-2017-148698"/>
    <n v="1"/>
    <n v="3"/>
    <n v="0.2"/>
    <n v="5.3969999999999914"/>
    <n v="0.45632477063632687"/>
  </r>
  <r>
    <x v="694"/>
    <x v="20"/>
    <s v="OFF-BI-10000315"/>
    <x v="0"/>
    <x v="3"/>
    <n v="45.576000000000001"/>
    <s v="CA-2017-146836"/>
    <n v="1"/>
    <n v="3"/>
    <n v="0.2"/>
    <n v="15.951599999999997"/>
    <n v="0.46881743173671325"/>
  </r>
  <r>
    <x v="694"/>
    <x v="20"/>
    <s v="OFF-ST-10001580"/>
    <x v="0"/>
    <x v="1"/>
    <n v="44.94"/>
    <s v="CA-2017-146836"/>
    <n v="0"/>
    <n v="3"/>
    <n v="0"/>
    <n v="12.5832"/>
    <n v="0.44610841445725197"/>
  </r>
  <r>
    <x v="694"/>
    <x v="0"/>
    <s v="OFF-ST-10000321"/>
    <x v="0"/>
    <x v="1"/>
    <n v="18.936"/>
    <s v="CA-2017-104311"/>
    <n v="1"/>
    <n v="3"/>
    <n v="0.2"/>
    <n v="-3.787200000000003"/>
    <n v="0.44610841445725197"/>
  </r>
  <r>
    <x v="694"/>
    <x v="20"/>
    <s v="OFF-PA-10000533"/>
    <x v="0"/>
    <x v="0"/>
    <n v="13.08"/>
    <s v="CA-2017-158155"/>
    <n v="0"/>
    <n v="2"/>
    <n v="0"/>
    <n v="6.0167999999999999"/>
    <n v="0.43613829632717294"/>
  </r>
  <r>
    <x v="694"/>
    <x v="0"/>
    <s v="OFF-ST-10002957"/>
    <x v="0"/>
    <x v="1"/>
    <n v="12.672000000000001"/>
    <s v="CA-2017-104311"/>
    <n v="0"/>
    <n v="3"/>
    <n v="0.2"/>
    <n v="-3.1680000000000001"/>
    <n v="0.44610841445725197"/>
  </r>
  <r>
    <x v="694"/>
    <x v="20"/>
    <s v="FUR-FU-10000732"/>
    <x v="1"/>
    <x v="8"/>
    <n v="12.56"/>
    <s v="CA-2017-158155"/>
    <n v="0"/>
    <n v="2"/>
    <n v="0"/>
    <n v="4.0191999999999997"/>
    <n v="0.4595170286641902"/>
  </r>
  <r>
    <x v="694"/>
    <x v="0"/>
    <s v="OFF-LA-10000973"/>
    <x v="0"/>
    <x v="2"/>
    <n v="5.04"/>
    <s v="CA-2017-104311"/>
    <n v="0"/>
    <n v="2"/>
    <n v="0.2"/>
    <n v="1.764"/>
    <n v="0.4647369236065339"/>
  </r>
  <r>
    <x v="695"/>
    <x v="10"/>
    <s v="TEC-MA-10003589"/>
    <x v="2"/>
    <x v="15"/>
    <n v="224.93700000000004"/>
    <s v="CA-2017-129280"/>
    <n v="1"/>
    <n v="3"/>
    <n v="0.7"/>
    <n v="-164.9538"/>
    <n v="0.5183572270896134"/>
  </r>
  <r>
    <x v="695"/>
    <x v="10"/>
    <s v="OFF-ST-10002554"/>
    <x v="0"/>
    <x v="1"/>
    <n v="195.64"/>
    <s v="CA-2017-129280"/>
    <n v="0"/>
    <n v="5"/>
    <n v="0.2"/>
    <n v="-44.018999999999991"/>
    <n v="0.44610841445725197"/>
  </r>
  <r>
    <x v="695"/>
    <x v="10"/>
    <s v="TEC-AC-10002637"/>
    <x v="2"/>
    <x v="9"/>
    <n v="431.97600000000006"/>
    <s v="CA-2017-129280"/>
    <n v="0"/>
    <n v="3"/>
    <n v="0.2"/>
    <n v="-75.59580000000004"/>
    <n v="0.52062335344040378"/>
  </r>
  <r>
    <x v="695"/>
    <x v="10"/>
    <s v="TEC-AC-10003832"/>
    <x v="2"/>
    <x v="9"/>
    <n v="132.52000000000004"/>
    <s v="CA-2017-129280"/>
    <n v="0"/>
    <n v="5"/>
    <n v="0.2"/>
    <n v="34.786500000000004"/>
    <n v="0.52062335344040378"/>
  </r>
  <r>
    <x v="695"/>
    <x v="10"/>
    <s v="FUR-FU-10001876"/>
    <x v="1"/>
    <x v="8"/>
    <n v="51.967999999999996"/>
    <s v="CA-2017-129280"/>
    <n v="0"/>
    <n v="2"/>
    <n v="0.2"/>
    <n v="10.393599999999998"/>
    <n v="0.4595170286641902"/>
  </r>
  <r>
    <x v="695"/>
    <x v="1"/>
    <s v="OFF-AR-10003217"/>
    <x v="0"/>
    <x v="4"/>
    <n v="27.384"/>
    <s v="CA-2017-163398"/>
    <n v="1"/>
    <n v="7"/>
    <n v="0.2"/>
    <n v="2.7384000000000022"/>
    <n v="0.45632477063632687"/>
  </r>
  <r>
    <x v="695"/>
    <x v="1"/>
    <s v="OFF-AP-10002403"/>
    <x v="0"/>
    <x v="12"/>
    <n v="26.405999999999992"/>
    <s v="CA-2017-163398"/>
    <n v="0"/>
    <n v="3"/>
    <n v="0.8"/>
    <n v="-71.296199999999999"/>
    <n v="0.49507917887403441"/>
  </r>
  <r>
    <x v="695"/>
    <x v="10"/>
    <s v="OFF-LA-10000081"/>
    <x v="0"/>
    <x v="2"/>
    <n v="6"/>
    <s v="CA-2017-129280"/>
    <n v="0"/>
    <n v="2"/>
    <n v="0.2"/>
    <n v="2.0999999999999996"/>
    <n v="0.4647369236065339"/>
  </r>
  <r>
    <x v="695"/>
    <x v="1"/>
    <s v="OFF-BI-10000014"/>
    <x v="0"/>
    <x v="3"/>
    <n v="2.1819999999999995"/>
    <s v="CA-2017-163398"/>
    <n v="0"/>
    <n v="1"/>
    <n v="0.8"/>
    <n v="-3.6002999999999998"/>
    <n v="0.46881743173671325"/>
  </r>
  <r>
    <x v="696"/>
    <x v="17"/>
    <s v="FUR-TA-10003392"/>
    <x v="1"/>
    <x v="13"/>
    <n v="1685.88"/>
    <s v="US-2017-102239"/>
    <n v="1"/>
    <n v="6"/>
    <n v="0"/>
    <n v="320.31720000000001"/>
    <n v="0.55975208308209756"/>
  </r>
  <r>
    <x v="696"/>
    <x v="4"/>
    <s v="FUR-TA-10003748"/>
    <x v="1"/>
    <x v="13"/>
    <n v="298.77600000000001"/>
    <s v="CA-2017-160500"/>
    <n v="1"/>
    <n v="3"/>
    <n v="0.2"/>
    <n v="7.4693999999999932"/>
    <n v="0.55975208308209756"/>
  </r>
  <r>
    <x v="696"/>
    <x v="4"/>
    <s v="TEC-PH-10001433"/>
    <x v="2"/>
    <x v="6"/>
    <n v="246.16800000000001"/>
    <s v="CA-2017-137729"/>
    <n v="1"/>
    <n v="3"/>
    <n v="0.2"/>
    <n v="21.539699999999996"/>
    <n v="0.41105220110552465"/>
  </r>
  <r>
    <x v="696"/>
    <x v="16"/>
    <s v="TEC-PH-10001198"/>
    <x v="2"/>
    <x v="6"/>
    <n v="177.48000000000002"/>
    <s v="CA-2017-105662"/>
    <n v="1"/>
    <n v="3"/>
    <n v="0.2"/>
    <n v="19.966499999999982"/>
    <n v="0.41105220110552465"/>
  </r>
  <r>
    <x v="696"/>
    <x v="16"/>
    <s v="OFF-PA-10001001"/>
    <x v="0"/>
    <x v="0"/>
    <n v="93.248000000000005"/>
    <s v="CA-2017-105662"/>
    <n v="0"/>
    <n v="4"/>
    <n v="0.2"/>
    <n v="31.4712"/>
    <n v="0.43613829632717294"/>
  </r>
  <r>
    <x v="696"/>
    <x v="3"/>
    <s v="OFF-PA-10003641"/>
    <x v="0"/>
    <x v="0"/>
    <n v="79.14"/>
    <s v="CA-2017-145247"/>
    <n v="1"/>
    <n v="3"/>
    <n v="0"/>
    <n v="36.404399999999995"/>
    <n v="0.43613829632717294"/>
  </r>
  <r>
    <x v="696"/>
    <x v="4"/>
    <s v="FUR-TA-10001676"/>
    <x v="1"/>
    <x v="13"/>
    <n v="71.088000000000008"/>
    <s v="CA-2017-126165"/>
    <n v="1"/>
    <n v="2"/>
    <n v="0.2"/>
    <n v="-1.7772000000000041"/>
    <n v="0.55975208308209756"/>
  </r>
  <r>
    <x v="696"/>
    <x v="15"/>
    <s v="FUR-FU-10004270"/>
    <x v="1"/>
    <x v="8"/>
    <n v="16.72"/>
    <s v="US-2017-147991"/>
    <n v="1"/>
    <n v="5"/>
    <n v="0.2"/>
    <n v="3.3439999999999994"/>
    <n v="0.4595170286641902"/>
  </r>
  <r>
    <x v="696"/>
    <x v="15"/>
    <s v="OFF-PA-10003971"/>
    <x v="0"/>
    <x v="0"/>
    <n v="14.352000000000002"/>
    <s v="CA-2017-112676"/>
    <n v="1"/>
    <n v="3"/>
    <n v="0.2"/>
    <n v="5.2026000000000003"/>
    <n v="0.43613829632717294"/>
  </r>
  <r>
    <x v="696"/>
    <x v="4"/>
    <s v="OFF-BI-10003784"/>
    <x v="0"/>
    <x v="3"/>
    <n v="6.7200000000000006"/>
    <s v="CA-2017-160500"/>
    <n v="0"/>
    <n v="5"/>
    <n v="0.2"/>
    <n v="2.351999999999999"/>
    <n v="0.46881743173671325"/>
  </r>
  <r>
    <x v="696"/>
    <x v="4"/>
    <s v="OFF-ST-10001505"/>
    <x v="0"/>
    <x v="1"/>
    <n v="5.98"/>
    <s v="CA-2017-137729"/>
    <n v="0"/>
    <n v="1"/>
    <n v="0"/>
    <n v="1.0165999999999995"/>
    <n v="0.44610841445725197"/>
  </r>
  <r>
    <x v="696"/>
    <x v="17"/>
    <s v="OFF-BI-10001890"/>
    <x v="0"/>
    <x v="3"/>
    <n v="5.7280000000000006"/>
    <s v="US-2017-102239"/>
    <n v="0"/>
    <n v="2"/>
    <n v="0.2"/>
    <n v="2.0047999999999995"/>
    <n v="0.46881743173671325"/>
  </r>
  <r>
    <x v="697"/>
    <x v="1"/>
    <s v="TEC-AC-10004510"/>
    <x v="2"/>
    <x v="9"/>
    <n v="26.176000000000002"/>
    <s v="CA-2017-139234"/>
    <n v="1"/>
    <n v="2"/>
    <n v="0.2"/>
    <n v="-3.272000000000002"/>
    <n v="0.52062335344040378"/>
  </r>
  <r>
    <x v="697"/>
    <x v="10"/>
    <s v="FUR-FU-10004848"/>
    <x v="1"/>
    <x v="8"/>
    <n v="54.711999999999996"/>
    <s v="CA-2017-118052"/>
    <n v="1"/>
    <n v="7"/>
    <n v="0.2"/>
    <n v="11.626299999999999"/>
    <n v="0.4595170286641902"/>
  </r>
  <r>
    <x v="697"/>
    <x v="24"/>
    <s v="OFF-AP-10001205"/>
    <x v="0"/>
    <x v="12"/>
    <n v="54.48"/>
    <s v="US-2017-146857"/>
    <n v="1"/>
    <n v="1"/>
    <n v="0"/>
    <n v="15.254400000000004"/>
    <n v="0.49507917887403441"/>
  </r>
  <r>
    <x v="697"/>
    <x v="10"/>
    <s v="OFF-PA-10002581"/>
    <x v="0"/>
    <x v="0"/>
    <n v="49.568000000000005"/>
    <s v="CA-2017-118052"/>
    <n v="0"/>
    <n v="2"/>
    <n v="0.2"/>
    <n v="15.489999999999997"/>
    <n v="0.43613829632717294"/>
  </r>
  <r>
    <x v="697"/>
    <x v="4"/>
    <s v="FUR-FU-10001617"/>
    <x v="1"/>
    <x v="8"/>
    <n v="41.6"/>
    <s v="CA-2017-137393"/>
    <n v="1"/>
    <n v="4"/>
    <n v="0"/>
    <n v="14.143999999999998"/>
    <n v="0.4595170286641902"/>
  </r>
  <r>
    <x v="697"/>
    <x v="10"/>
    <s v="OFF-FA-10004248"/>
    <x v="0"/>
    <x v="7"/>
    <n v="7.2160000000000002"/>
    <s v="CA-2017-118052"/>
    <n v="0"/>
    <n v="2"/>
    <n v="0.2"/>
    <n v="1.7138000000000002"/>
    <n v="0.51168203684699509"/>
  </r>
  <r>
    <x v="697"/>
    <x v="1"/>
    <s v="OFF-BI-10000773"/>
    <x v="0"/>
    <x v="3"/>
    <n v="3.2079999999999993"/>
    <s v="CA-2017-139234"/>
    <n v="0"/>
    <n v="2"/>
    <n v="0.8"/>
    <n v="-5.2932000000000023"/>
    <n v="0.46881743173671325"/>
  </r>
  <r>
    <x v="698"/>
    <x v="20"/>
    <s v="TEC-MA-10000488"/>
    <x v="2"/>
    <x v="15"/>
    <n v="3999.95"/>
    <s v="CA-2017-128818"/>
    <n v="1"/>
    <n v="5"/>
    <n v="0"/>
    <n v="1159.9854999999998"/>
    <n v="0.5183572270896134"/>
  </r>
  <r>
    <x v="698"/>
    <x v="20"/>
    <s v="FUR-CH-10002084"/>
    <x v="1"/>
    <x v="5"/>
    <n v="442.76400000000001"/>
    <s v="CA-2017-128818"/>
    <n v="0"/>
    <n v="4"/>
    <n v="0.1"/>
    <n v="59.035200000000003"/>
    <n v="0.46529189879902266"/>
  </r>
  <r>
    <x v="698"/>
    <x v="20"/>
    <s v="TEC-AC-10001767"/>
    <x v="2"/>
    <x v="9"/>
    <n v="199.95000000000002"/>
    <s v="CA-2017-128818"/>
    <n v="0"/>
    <n v="5"/>
    <n v="0"/>
    <n v="21.994499999999988"/>
    <n v="0.52062335344040378"/>
  </r>
  <r>
    <x v="698"/>
    <x v="20"/>
    <s v="OFF-BI-10000309"/>
    <x v="0"/>
    <x v="3"/>
    <n v="85.232000000000014"/>
    <s v="CA-2017-128818"/>
    <n v="0"/>
    <n v="7"/>
    <n v="0.2"/>
    <n v="30.896599999999996"/>
    <n v="0.46881743173671325"/>
  </r>
  <r>
    <x v="698"/>
    <x v="20"/>
    <s v="FUR-FU-10001940"/>
    <x v="1"/>
    <x v="8"/>
    <n v="63.68"/>
    <s v="CA-2017-128818"/>
    <n v="0"/>
    <n v="8"/>
    <n v="0"/>
    <n v="28.019200000000005"/>
    <n v="0.4595170286641902"/>
  </r>
  <r>
    <x v="698"/>
    <x v="20"/>
    <s v="OFF-LA-10003923"/>
    <x v="0"/>
    <x v="2"/>
    <n v="44.400000000000006"/>
    <s v="CA-2017-128818"/>
    <n v="0"/>
    <n v="3"/>
    <n v="0"/>
    <n v="22.200000000000003"/>
    <n v="0.4647369236065339"/>
  </r>
  <r>
    <x v="699"/>
    <x v="10"/>
    <s v="OFF-ST-10002011"/>
    <x v="0"/>
    <x v="1"/>
    <n v="1006.056"/>
    <s v="CA-2017-106530"/>
    <n v="1"/>
    <n v="3"/>
    <n v="0.2"/>
    <n v="88.029900000000055"/>
    <n v="0.44610841445725197"/>
  </r>
  <r>
    <x v="699"/>
    <x v="7"/>
    <s v="FUR-FU-10001488"/>
    <x v="1"/>
    <x v="8"/>
    <n v="211.96"/>
    <s v="CA-2017-164672"/>
    <n v="1"/>
    <n v="2"/>
    <n v="0"/>
    <n v="42.391999999999996"/>
    <n v="0.4595170286641902"/>
  </r>
  <r>
    <x v="699"/>
    <x v="10"/>
    <s v="TEC-AC-10001465"/>
    <x v="2"/>
    <x v="9"/>
    <n v="58.112000000000002"/>
    <s v="CA-2017-106530"/>
    <n v="0"/>
    <n v="2"/>
    <n v="0.2"/>
    <n v="7.263999999999994"/>
    <n v="0.52062335344040378"/>
  </r>
  <r>
    <x v="699"/>
    <x v="10"/>
    <s v="OFF-ST-10000649"/>
    <x v="0"/>
    <x v="1"/>
    <n v="25.12"/>
    <s v="CA-2017-106530"/>
    <n v="0"/>
    <n v="2"/>
    <n v="0.2"/>
    <n v="1.5700000000000012"/>
    <n v="0.44610841445725197"/>
  </r>
  <r>
    <x v="699"/>
    <x v="4"/>
    <s v="OFF-PA-10002751"/>
    <x v="0"/>
    <x v="0"/>
    <n v="17.940000000000001"/>
    <s v="CA-2017-111696"/>
    <n v="1"/>
    <n v="3"/>
    <n v="0"/>
    <n v="8.0730000000000004"/>
    <n v="0.43613829632717294"/>
  </r>
  <r>
    <x v="699"/>
    <x v="10"/>
    <s v="OFF-PA-10002986"/>
    <x v="0"/>
    <x v="0"/>
    <n v="10.688000000000001"/>
    <s v="CA-2017-106530"/>
    <n v="0"/>
    <n v="2"/>
    <n v="0.2"/>
    <n v="3.7407999999999997"/>
    <n v="0.43613829632717294"/>
  </r>
  <r>
    <x v="699"/>
    <x v="10"/>
    <s v="OFF-PA-10004451"/>
    <x v="0"/>
    <x v="0"/>
    <n v="10.368000000000002"/>
    <s v="CA-2017-106530"/>
    <n v="0"/>
    <n v="2"/>
    <n v="0.2"/>
    <n v="3.6288"/>
    <n v="0.43613829632717294"/>
  </r>
  <r>
    <x v="700"/>
    <x v="0"/>
    <s v="OFF-ST-10001490"/>
    <x v="0"/>
    <x v="1"/>
    <n v="856.65600000000006"/>
    <s v="US-2017-144057"/>
    <n v="1"/>
    <n v="6"/>
    <n v="0.2"/>
    <n v="107.08199999999985"/>
    <n v="0.44610841445725197"/>
  </r>
  <r>
    <x v="700"/>
    <x v="22"/>
    <s v="TEC-AC-10000991"/>
    <x v="2"/>
    <x v="9"/>
    <n v="93.98"/>
    <s v="CA-2017-169166"/>
    <n v="1"/>
    <n v="2"/>
    <n v="0"/>
    <n v="13.157200000000003"/>
    <n v="0.52062335344040378"/>
  </r>
  <r>
    <x v="700"/>
    <x v="2"/>
    <s v="OFF-AR-10001955"/>
    <x v="0"/>
    <x v="4"/>
    <n v="79.36"/>
    <s v="CA-2017-109176"/>
    <n v="1"/>
    <n v="5"/>
    <n v="0.2"/>
    <n v="9.919999999999991"/>
    <n v="0.45632477063632687"/>
  </r>
  <r>
    <x v="700"/>
    <x v="0"/>
    <s v="OFF-PA-10004327"/>
    <x v="0"/>
    <x v="0"/>
    <n v="76.64"/>
    <s v="US-2017-144057"/>
    <n v="0"/>
    <n v="2"/>
    <n v="0.2"/>
    <n v="26.823999999999995"/>
    <n v="0.43613829632717294"/>
  </r>
  <r>
    <x v="700"/>
    <x v="0"/>
    <s v="OFF-AP-10000390"/>
    <x v="0"/>
    <x v="12"/>
    <n v="48.783999999999985"/>
    <s v="US-2017-144057"/>
    <n v="0"/>
    <n v="4"/>
    <n v="0.8"/>
    <n v="-131.71680000000001"/>
    <n v="0.49507917887403441"/>
  </r>
  <r>
    <x v="700"/>
    <x v="4"/>
    <s v="OFF-PA-10001260"/>
    <x v="0"/>
    <x v="0"/>
    <n v="32.04"/>
    <s v="US-2017-159093"/>
    <n v="1"/>
    <n v="4"/>
    <n v="0"/>
    <n v="14.417999999999999"/>
    <n v="0.43613829632717294"/>
  </r>
  <r>
    <x v="700"/>
    <x v="6"/>
    <s v="OFF-AR-10003514"/>
    <x v="0"/>
    <x v="4"/>
    <n v="27.86"/>
    <s v="CA-2017-159765"/>
    <n v="1"/>
    <n v="7"/>
    <n v="0"/>
    <n v="9.1937999999999978"/>
    <n v="0.45632477063632687"/>
  </r>
  <r>
    <x v="700"/>
    <x v="0"/>
    <s v="TEC-PH-10001552"/>
    <x v="2"/>
    <x v="6"/>
    <n v="19.136000000000003"/>
    <s v="CA-2017-112382"/>
    <n v="1"/>
    <n v="2"/>
    <n v="0.2"/>
    <n v="1.9136000000000006"/>
    <n v="0.41105220110552465"/>
  </r>
  <r>
    <x v="700"/>
    <x v="0"/>
    <s v="OFF-BI-10002353"/>
    <x v="0"/>
    <x v="3"/>
    <n v="18.527999999999995"/>
    <s v="US-2017-144057"/>
    <n v="0"/>
    <n v="6"/>
    <n v="0.8"/>
    <n v="-27.791999999999994"/>
    <n v="0.46881743173671325"/>
  </r>
  <r>
    <x v="700"/>
    <x v="0"/>
    <s v="OFF-BI-10002852"/>
    <x v="0"/>
    <x v="3"/>
    <n v="13.183999999999997"/>
    <s v="US-2017-144057"/>
    <n v="0"/>
    <n v="4"/>
    <n v="0.8"/>
    <n v="-20.435200000000002"/>
    <n v="0.46881743173671325"/>
  </r>
  <r>
    <x v="700"/>
    <x v="2"/>
    <s v="OFF-EN-10003134"/>
    <x v="0"/>
    <x v="11"/>
    <n v="9.3439999999999994"/>
    <s v="CA-2017-109176"/>
    <n v="0"/>
    <n v="1"/>
    <n v="0.2"/>
    <n v="3.504"/>
    <n v="0.44424167803735209"/>
  </r>
  <r>
    <x v="700"/>
    <x v="20"/>
    <s v="OFF-AR-10000462"/>
    <x v="0"/>
    <x v="4"/>
    <n v="8"/>
    <s v="CA-2017-161158"/>
    <n v="1"/>
    <n v="5"/>
    <n v="0"/>
    <n v="3.4400000000000008"/>
    <n v="0.45632477063632687"/>
  </r>
  <r>
    <x v="701"/>
    <x v="2"/>
    <s v="TEC-PH-10001795"/>
    <x v="2"/>
    <x v="6"/>
    <n v="743.98799999999994"/>
    <s v="CA-2017-133816"/>
    <n v="1"/>
    <n v="2"/>
    <n v="0.4"/>
    <n v="-123.9980000000001"/>
    <n v="0.41105220110552465"/>
  </r>
  <r>
    <x v="701"/>
    <x v="22"/>
    <s v="OFF-PA-10003971"/>
    <x v="0"/>
    <x v="0"/>
    <n v="11.96"/>
    <s v="CA-2017-161543"/>
    <n v="1"/>
    <n v="2"/>
    <n v="0"/>
    <n v="5.8604000000000003"/>
    <n v="0.43613829632717294"/>
  </r>
  <r>
    <x v="701"/>
    <x v="1"/>
    <s v="OFF-EN-10001535"/>
    <x v="0"/>
    <x v="11"/>
    <n v="7.0720000000000001"/>
    <s v="CA-2017-117625"/>
    <n v="1"/>
    <n v="2"/>
    <n v="0.2"/>
    <n v="2.3868"/>
    <n v="0.44424167803735209"/>
  </r>
  <r>
    <x v="702"/>
    <x v="4"/>
    <s v="OFF-PA-10002751"/>
    <x v="0"/>
    <x v="0"/>
    <n v="5.98"/>
    <s v="CA-2017-162733"/>
    <n v="1"/>
    <n v="1"/>
    <n v="0"/>
    <n v="2.6909999999999998"/>
    <n v="0.43613829632717294"/>
  </r>
  <r>
    <x v="703"/>
    <x v="20"/>
    <s v="TEC-PH-10001835"/>
    <x v="2"/>
    <x v="6"/>
    <n v="631.96"/>
    <s v="CA-2017-100510"/>
    <n v="1"/>
    <n v="4"/>
    <n v="0"/>
    <n v="303.3408"/>
    <n v="0.41105220110552465"/>
  </r>
  <r>
    <x v="703"/>
    <x v="4"/>
    <s v="TEC-AC-10004518"/>
    <x v="2"/>
    <x v="9"/>
    <n v="120"/>
    <s v="US-2017-123610"/>
    <n v="1"/>
    <n v="6"/>
    <n v="0"/>
    <n v="46.800000000000004"/>
    <n v="0.52062335344040378"/>
  </r>
  <r>
    <x v="703"/>
    <x v="2"/>
    <s v="OFF-ST-10004804"/>
    <x v="0"/>
    <x v="1"/>
    <n v="82.367999999999995"/>
    <s v="US-2017-101196"/>
    <n v="1"/>
    <n v="2"/>
    <n v="0.2"/>
    <n v="-19.562399999999997"/>
    <n v="0.44610841445725197"/>
  </r>
  <r>
    <x v="703"/>
    <x v="22"/>
    <s v="OFF-EN-10001141"/>
    <x v="0"/>
    <x v="11"/>
    <n v="54.900000000000006"/>
    <s v="CA-2017-167416"/>
    <n v="1"/>
    <n v="5"/>
    <n v="0"/>
    <n v="26.901000000000003"/>
    <n v="0.44424167803735209"/>
  </r>
  <r>
    <x v="703"/>
    <x v="6"/>
    <s v="OFF-AR-10001662"/>
    <x v="0"/>
    <x v="4"/>
    <n v="10.96"/>
    <s v="CA-2017-109911"/>
    <n v="1"/>
    <n v="4"/>
    <n v="0"/>
    <n v="2.9592000000000009"/>
    <n v="0.45632477063632687"/>
  </r>
  <r>
    <x v="703"/>
    <x v="20"/>
    <s v="FUR-FU-10000320"/>
    <x v="1"/>
    <x v="8"/>
    <n v="10.02"/>
    <s v="CA-2017-100510"/>
    <n v="0"/>
    <n v="3"/>
    <n v="0"/>
    <n v="4.4088000000000012"/>
    <n v="0.4595170286641902"/>
  </r>
  <r>
    <x v="703"/>
    <x v="4"/>
    <s v="OFF-AP-10002222"/>
    <x v="0"/>
    <x v="12"/>
    <n v="8.67"/>
    <s v="US-2017-123610"/>
    <n v="0"/>
    <n v="1"/>
    <n v="0"/>
    <n v="2.3409000000000004"/>
    <n v="0.49507917887403441"/>
  </r>
  <r>
    <x v="704"/>
    <x v="12"/>
    <s v="TEC-AC-10003832"/>
    <x v="2"/>
    <x v="9"/>
    <n v="185.52800000000002"/>
    <s v="CA-2017-108224"/>
    <n v="1"/>
    <n v="7"/>
    <n v="0.2"/>
    <n v="48.701099999999997"/>
    <n v="0.52062335344040378"/>
  </r>
  <r>
    <x v="704"/>
    <x v="10"/>
    <s v="FUR-FU-10002937"/>
    <x v="1"/>
    <x v="8"/>
    <n v="79.384000000000015"/>
    <s v="CA-2017-141019"/>
    <n v="1"/>
    <n v="1"/>
    <n v="0.2"/>
    <n v="29.768999999999998"/>
    <n v="0.4595170286641902"/>
  </r>
  <r>
    <x v="704"/>
    <x v="16"/>
    <s v="OFF-BI-10001718"/>
    <x v="0"/>
    <x v="3"/>
    <n v="57.582000000000008"/>
    <s v="US-2017-148901"/>
    <n v="1"/>
    <n v="3"/>
    <n v="0.7"/>
    <n v="-44.146199999999979"/>
    <n v="0.46881743173671325"/>
  </r>
  <r>
    <x v="704"/>
    <x v="16"/>
    <s v="TEC-PH-10003988"/>
    <x v="2"/>
    <x v="6"/>
    <n v="43.6"/>
    <s v="US-2017-148901"/>
    <n v="0"/>
    <n v="5"/>
    <n v="0.2"/>
    <n v="4.3600000000000012"/>
    <n v="0.41105220110552465"/>
  </r>
  <r>
    <x v="704"/>
    <x v="16"/>
    <s v="OFF-PA-10004983"/>
    <x v="0"/>
    <x v="0"/>
    <n v="31.104000000000006"/>
    <s v="US-2017-148901"/>
    <n v="0"/>
    <n v="6"/>
    <n v="0.2"/>
    <n v="10.8864"/>
    <n v="0.43613829632717294"/>
  </r>
  <r>
    <x v="704"/>
    <x v="16"/>
    <s v="FUR-FU-10002396"/>
    <x v="1"/>
    <x v="8"/>
    <n v="30.192"/>
    <s v="US-2017-148901"/>
    <n v="0"/>
    <n v="3"/>
    <n v="0.2"/>
    <n v="8.3028000000000031"/>
    <n v="0.4595170286641902"/>
  </r>
  <r>
    <x v="704"/>
    <x v="16"/>
    <s v="OFF-BI-10002309"/>
    <x v="0"/>
    <x v="3"/>
    <n v="13.392000000000003"/>
    <s v="US-2017-148901"/>
    <n v="0"/>
    <n v="8"/>
    <n v="0.7"/>
    <n v="-9.8207999999999984"/>
    <n v="0.46881743173671325"/>
  </r>
  <r>
    <x v="704"/>
    <x v="16"/>
    <s v="OFF-BI-10004002"/>
    <x v="0"/>
    <x v="3"/>
    <n v="10.380000000000003"/>
    <s v="US-2017-148901"/>
    <n v="0"/>
    <n v="2"/>
    <n v="0.7"/>
    <n v="-7.6119999999999983"/>
    <n v="0.46881743173671325"/>
  </r>
  <r>
    <x v="704"/>
    <x v="16"/>
    <s v="OFF-AR-10002467"/>
    <x v="0"/>
    <x v="4"/>
    <n v="4.7679999999999998"/>
    <s v="US-2017-148901"/>
    <n v="0"/>
    <n v="2"/>
    <n v="0.2"/>
    <n v="0.41720000000000046"/>
    <n v="0.45632477063632687"/>
  </r>
  <r>
    <x v="705"/>
    <x v="29"/>
    <s v="OFF-BI-10001718"/>
    <x v="0"/>
    <x v="3"/>
    <n v="511.84"/>
    <s v="US-2017-146570"/>
    <n v="1"/>
    <n v="8"/>
    <n v="0"/>
    <n v="240.56479999999999"/>
    <n v="0.46881743173671325"/>
  </r>
  <r>
    <x v="705"/>
    <x v="29"/>
    <s v="OFF-AR-10004602"/>
    <x v="0"/>
    <x v="4"/>
    <n v="91.96"/>
    <s v="US-2017-146570"/>
    <n v="0"/>
    <n v="4"/>
    <n v="0"/>
    <n v="25.748800000000003"/>
    <n v="0.45632477063632687"/>
  </r>
  <r>
    <x v="705"/>
    <x v="10"/>
    <s v="OFF-PA-10000697"/>
    <x v="0"/>
    <x v="0"/>
    <n v="15.231999999999999"/>
    <s v="CA-2017-165673"/>
    <n v="1"/>
    <n v="4"/>
    <n v="0.2"/>
    <n v="5.5215999999999994"/>
    <n v="0.43613829632717294"/>
  </r>
  <r>
    <x v="705"/>
    <x v="20"/>
    <s v="OFF-BI-10002393"/>
    <x v="0"/>
    <x v="3"/>
    <n v="13.776000000000002"/>
    <s v="CA-2017-152408"/>
    <n v="1"/>
    <n v="3"/>
    <n v="0.2"/>
    <n v="4.4771999999999998"/>
    <n v="0.46881743173671325"/>
  </r>
  <r>
    <x v="705"/>
    <x v="29"/>
    <s v="OFF-AR-10003856"/>
    <x v="0"/>
    <x v="4"/>
    <n v="8.34"/>
    <s v="US-2017-146570"/>
    <n v="0"/>
    <n v="3"/>
    <n v="0"/>
    <n v="2.1683999999999997"/>
    <n v="0.45632477063632687"/>
  </r>
  <r>
    <x v="705"/>
    <x v="16"/>
    <s v="OFF-BI-10000301"/>
    <x v="0"/>
    <x v="3"/>
    <n v="7.7640000000000011"/>
    <s v="CA-2017-141180"/>
    <n v="1"/>
    <n v="4"/>
    <n v="0.7"/>
    <n v="-5.1760000000000002"/>
    <n v="0.46881743173671325"/>
  </r>
  <r>
    <x v="706"/>
    <x v="37"/>
    <s v="OFF-ST-10002574"/>
    <x v="0"/>
    <x v="1"/>
    <n v="552.55999999999995"/>
    <s v="CA-2017-122133"/>
    <n v="1"/>
    <n v="4"/>
    <n v="0"/>
    <n v="0"/>
    <n v="0.44610841445725197"/>
  </r>
  <r>
    <x v="706"/>
    <x v="4"/>
    <s v="FUR-FU-10002116"/>
    <x v="1"/>
    <x v="8"/>
    <n v="282.83999999999997"/>
    <s v="CA-2017-130638"/>
    <n v="1"/>
    <n v="4"/>
    <n v="0"/>
    <n v="19.798799999999972"/>
    <n v="0.4595170286641902"/>
  </r>
  <r>
    <x v="706"/>
    <x v="4"/>
    <s v="OFF-LA-10002195"/>
    <x v="0"/>
    <x v="2"/>
    <n v="27.72"/>
    <s v="CA-2017-130638"/>
    <n v="0"/>
    <n v="9"/>
    <n v="0"/>
    <n v="13.3056"/>
    <n v="0.4647369236065339"/>
  </r>
  <r>
    <x v="706"/>
    <x v="4"/>
    <s v="OFF-PA-10004971"/>
    <x v="0"/>
    <x v="0"/>
    <n v="17.34"/>
    <s v="CA-2017-133144"/>
    <n v="1"/>
    <n v="3"/>
    <n v="0"/>
    <n v="8.4966000000000008"/>
    <n v="0.43613829632717294"/>
  </r>
  <r>
    <x v="707"/>
    <x v="37"/>
    <s v="FUR-FU-10003975"/>
    <x v="1"/>
    <x v="8"/>
    <n v="173.24"/>
    <s v="CA-2017-158435"/>
    <n v="1"/>
    <n v="4"/>
    <n v="0"/>
    <n v="17.323999999999984"/>
    <n v="0.4595170286641902"/>
  </r>
  <r>
    <x v="707"/>
    <x v="37"/>
    <s v="OFF-SU-10000381"/>
    <x v="0"/>
    <x v="14"/>
    <n v="65.17"/>
    <s v="CA-2017-158435"/>
    <n v="0"/>
    <n v="7"/>
    <n v="0"/>
    <n v="18.899299999999997"/>
    <n v="0.53938093436526824"/>
  </r>
  <r>
    <x v="707"/>
    <x v="1"/>
    <s v="OFF-PA-10000791"/>
    <x v="0"/>
    <x v="0"/>
    <n v="30.527999999999999"/>
    <s v="US-2017-117037"/>
    <n v="1"/>
    <n v="8"/>
    <n v="0.2"/>
    <n v="9.5399999999999974"/>
    <n v="0.43613829632717294"/>
  </r>
  <r>
    <x v="707"/>
    <x v="16"/>
    <s v="OFF-BI-10000069"/>
    <x v="0"/>
    <x v="3"/>
    <n v="27.018000000000008"/>
    <s v="US-2017-150567"/>
    <n v="1"/>
    <n v="6"/>
    <n v="0.7"/>
    <n v="-21.61440000000001"/>
    <n v="0.46881743173671325"/>
  </r>
  <r>
    <x v="707"/>
    <x v="1"/>
    <s v="FUR-FU-10004973"/>
    <x v="1"/>
    <x v="8"/>
    <n v="22.608000000000001"/>
    <s v="US-2017-117037"/>
    <n v="0"/>
    <n v="3"/>
    <n v="0.6"/>
    <n v="-10.173599999999997"/>
    <n v="0.4595170286641902"/>
  </r>
  <r>
    <x v="707"/>
    <x v="37"/>
    <s v="OFF-LA-10002475"/>
    <x v="0"/>
    <x v="2"/>
    <n v="14.62"/>
    <s v="CA-2017-158435"/>
    <n v="0"/>
    <n v="2"/>
    <n v="0"/>
    <n v="6.8713999999999995"/>
    <n v="0.4647369236065339"/>
  </r>
  <r>
    <x v="707"/>
    <x v="1"/>
    <s v="OFF-FA-10000936"/>
    <x v="0"/>
    <x v="7"/>
    <n v="7.8960000000000008"/>
    <s v="US-2017-117037"/>
    <n v="0"/>
    <n v="3"/>
    <n v="0.2"/>
    <n v="2.4674999999999994"/>
    <n v="0.51168203684699509"/>
  </r>
  <r>
    <x v="707"/>
    <x v="16"/>
    <s v="OFF-BI-10001757"/>
    <x v="0"/>
    <x v="3"/>
    <n v="2.9520000000000004"/>
    <s v="US-2017-150567"/>
    <n v="0"/>
    <n v="2"/>
    <n v="0.7"/>
    <n v="-2.1648000000000005"/>
    <n v="0.46881743173671325"/>
  </r>
  <r>
    <x v="707"/>
    <x v="1"/>
    <s v="OFF-BI-10000279"/>
    <x v="0"/>
    <x v="3"/>
    <n v="2.8899999999999992"/>
    <s v="US-2017-117037"/>
    <n v="0"/>
    <n v="1"/>
    <n v="0.8"/>
    <n v="-4.7685000000000013"/>
    <n v="0.46881743173671325"/>
  </r>
  <r>
    <x v="708"/>
    <x v="4"/>
    <s v="OFF-ST-10000604"/>
    <x v="0"/>
    <x v="1"/>
    <n v="104.28"/>
    <s v="CA-2017-122728"/>
    <n v="1"/>
    <n v="3"/>
    <n v="0"/>
    <n v="26.069999999999993"/>
    <n v="0.44610841445725197"/>
  </r>
  <r>
    <x v="708"/>
    <x v="4"/>
    <s v="OFF-PA-10004040"/>
    <x v="0"/>
    <x v="0"/>
    <n v="17.940000000000001"/>
    <s v="CA-2017-122728"/>
    <n v="0"/>
    <n v="3"/>
    <n v="0"/>
    <n v="8.7906000000000013"/>
    <n v="0.43613829632717294"/>
  </r>
  <r>
    <x v="709"/>
    <x v="6"/>
    <s v="FUR-CH-10003746"/>
    <x v="1"/>
    <x v="5"/>
    <n v="641.96"/>
    <s v="CA-2017-157245"/>
    <n v="1"/>
    <n v="2"/>
    <n v="0"/>
    <n v="179.74880000000002"/>
    <n v="0.46529189879902266"/>
  </r>
  <r>
    <x v="709"/>
    <x v="20"/>
    <s v="OFF-ST-10004123"/>
    <x v="0"/>
    <x v="1"/>
    <n v="454.90000000000003"/>
    <s v="CA-2017-169943"/>
    <n v="1"/>
    <n v="5"/>
    <n v="0"/>
    <n v="0"/>
    <n v="0.44610841445725197"/>
  </r>
  <r>
    <x v="709"/>
    <x v="20"/>
    <s v="OFF-AP-10001563"/>
    <x v="0"/>
    <x v="12"/>
    <n v="242.89999999999998"/>
    <s v="CA-2017-169943"/>
    <n v="0"/>
    <n v="5"/>
    <n v="0"/>
    <n v="70.440999999999974"/>
    <n v="0.49507917887403441"/>
  </r>
  <r>
    <x v="709"/>
    <x v="4"/>
    <s v="OFF-AP-10001366"/>
    <x v="0"/>
    <x v="12"/>
    <n v="87.84"/>
    <s v="CA-2017-138282"/>
    <n v="1"/>
    <n v="8"/>
    <n v="0"/>
    <n v="23.716800000000006"/>
    <n v="0.49507917887403441"/>
  </r>
  <r>
    <x v="709"/>
    <x v="20"/>
    <s v="OFF-BI-10002824"/>
    <x v="0"/>
    <x v="3"/>
    <n v="47.744"/>
    <s v="CA-2017-169943"/>
    <n v="0"/>
    <n v="4"/>
    <n v="0.2"/>
    <n v="14.919999999999995"/>
    <n v="0.46881743173671325"/>
  </r>
  <r>
    <x v="709"/>
    <x v="20"/>
    <s v="FUR-FU-10000010"/>
    <x v="1"/>
    <x v="8"/>
    <n v="39.76"/>
    <s v="CA-2017-169943"/>
    <n v="0"/>
    <n v="8"/>
    <n v="0"/>
    <n v="12.325599999999998"/>
    <n v="0.4595170286641902"/>
  </r>
  <r>
    <x v="709"/>
    <x v="20"/>
    <s v="FUR-FU-10002088"/>
    <x v="1"/>
    <x v="8"/>
    <n v="35.92"/>
    <s v="CA-2017-169943"/>
    <n v="0"/>
    <n v="4"/>
    <n v="0"/>
    <n v="15.086400000000001"/>
    <n v="0.4595170286641902"/>
  </r>
  <r>
    <x v="709"/>
    <x v="18"/>
    <s v="OFF-AR-10003056"/>
    <x v="0"/>
    <x v="4"/>
    <n v="21.400000000000002"/>
    <s v="US-2017-152835"/>
    <n v="1"/>
    <n v="5"/>
    <n v="0"/>
    <n v="6.2059999999999977"/>
    <n v="0.45632477063632687"/>
  </r>
  <r>
    <x v="709"/>
    <x v="4"/>
    <s v="OFF-BI-10004817"/>
    <x v="0"/>
    <x v="3"/>
    <n v="9.5840000000000014"/>
    <s v="CA-2017-126935"/>
    <n v="1"/>
    <n v="1"/>
    <n v="0.2"/>
    <n v="3.3543999999999996"/>
    <n v="0.46881743173671325"/>
  </r>
  <r>
    <x v="710"/>
    <x v="25"/>
    <s v="TEC-PH-10001530"/>
    <x v="2"/>
    <x v="6"/>
    <n v="1363.96"/>
    <s v="CA-2017-105256"/>
    <n v="1"/>
    <n v="5"/>
    <n v="0.2"/>
    <n v="85.247500000000002"/>
    <n v="0.41105220110552465"/>
  </r>
  <r>
    <x v="710"/>
    <x v="4"/>
    <s v="FUR-FU-10000576"/>
    <x v="1"/>
    <x v="8"/>
    <n v="1049.2"/>
    <s v="CA-2017-115917"/>
    <n v="1"/>
    <n v="5"/>
    <n v="0"/>
    <n v="272.79200000000003"/>
    <n v="0.4595170286641902"/>
  </r>
  <r>
    <x v="710"/>
    <x v="26"/>
    <s v="OFF-BI-10003638"/>
    <x v="0"/>
    <x v="3"/>
    <n v="40.635000000000012"/>
    <s v="CA-2017-146010"/>
    <n v="1"/>
    <n v="7"/>
    <n v="0.7"/>
    <n v="-32.507999999999996"/>
    <n v="0.46881743173671325"/>
  </r>
  <r>
    <x v="710"/>
    <x v="4"/>
    <s v="OFF-BI-10004728"/>
    <x v="0"/>
    <x v="3"/>
    <n v="15.424000000000001"/>
    <s v="CA-2017-115917"/>
    <n v="0"/>
    <n v="4"/>
    <n v="0.2"/>
    <n v="5.0128000000000004"/>
    <n v="0.46881743173671325"/>
  </r>
  <r>
    <x v="710"/>
    <x v="16"/>
    <s v="OFF-BI-10004140"/>
    <x v="0"/>
    <x v="3"/>
    <n v="2.6940000000000004"/>
    <s v="CA-2017-108567"/>
    <n v="1"/>
    <n v="2"/>
    <n v="0.7"/>
    <n v="-2.2450000000000001"/>
    <n v="0.46881743173671325"/>
  </r>
  <r>
    <x v="711"/>
    <x v="17"/>
    <s v="TEC-MA-10000112"/>
    <x v="2"/>
    <x v="15"/>
    <n v="2396.4"/>
    <s v="CA-2017-107202"/>
    <n v="1"/>
    <n v="10"/>
    <n v="0.2"/>
    <n v="179.73000000000013"/>
    <n v="0.5183572270896134"/>
  </r>
  <r>
    <x v="711"/>
    <x v="43"/>
    <s v="OFF-PA-10000565"/>
    <x v="0"/>
    <x v="0"/>
    <n v="111.96"/>
    <s v="CA-2017-127642"/>
    <n v="1"/>
    <n v="2"/>
    <n v="0"/>
    <n v="54.860399999999998"/>
    <n v="0.43613829632717294"/>
  </r>
  <r>
    <x v="711"/>
    <x v="4"/>
    <s v="TEC-AC-10003832"/>
    <x v="2"/>
    <x v="9"/>
    <n v="66.260000000000005"/>
    <s v="US-2017-139486"/>
    <n v="1"/>
    <n v="2"/>
    <n v="0"/>
    <n v="27.166600000000003"/>
    <n v="0.52062335344040378"/>
  </r>
  <r>
    <x v="711"/>
    <x v="0"/>
    <s v="OFF-PA-10003591"/>
    <x v="0"/>
    <x v="0"/>
    <n v="82.656000000000006"/>
    <s v="CA-2017-114209"/>
    <n v="1"/>
    <n v="9"/>
    <n v="0.2"/>
    <n v="30.996000000000002"/>
    <n v="0.43613829632717294"/>
  </r>
  <r>
    <x v="711"/>
    <x v="4"/>
    <s v="TEC-PH-10003555"/>
    <x v="2"/>
    <x v="6"/>
    <n v="55.176000000000002"/>
    <s v="US-2017-139486"/>
    <n v="0"/>
    <n v="3"/>
    <n v="0.2"/>
    <n v="-12.414599999999997"/>
    <n v="0.41105220110552465"/>
  </r>
  <r>
    <x v="711"/>
    <x v="1"/>
    <s v="OFF-BI-10003429"/>
    <x v="0"/>
    <x v="3"/>
    <n v="3.7979999999999992"/>
    <s v="CA-2017-125920"/>
    <n v="1"/>
    <n v="3"/>
    <n v="0.8"/>
    <n v="-5.8869000000000007"/>
    <n v="0.46881743173671325"/>
  </r>
  <r>
    <x v="711"/>
    <x v="0"/>
    <s v="OFF-BI-10000343"/>
    <x v="0"/>
    <x v="3"/>
    <n v="1.9639999999999995"/>
    <s v="CA-2017-114209"/>
    <n v="0"/>
    <n v="2"/>
    <n v="0.8"/>
    <n v="-3.2406000000000006"/>
    <n v="0.46881743173671325"/>
  </r>
  <r>
    <x v="712"/>
    <x v="23"/>
    <s v="OFF-AP-10003217"/>
    <x v="0"/>
    <x v="12"/>
    <n v="662.84"/>
    <s v="CA-2017-146934"/>
    <n v="1"/>
    <n v="4"/>
    <n v="0"/>
    <n v="172.33840000000004"/>
    <n v="0.49507917887403441"/>
  </r>
  <r>
    <x v="712"/>
    <x v="23"/>
    <s v="TEC-PH-10004614"/>
    <x v="2"/>
    <x v="6"/>
    <n v="345"/>
    <s v="CA-2017-146934"/>
    <n v="0"/>
    <n v="5"/>
    <n v="0"/>
    <n v="86.25"/>
    <n v="0.41105220110552465"/>
  </r>
  <r>
    <x v="712"/>
    <x v="23"/>
    <s v="TEC-PH-10001336"/>
    <x v="2"/>
    <x v="6"/>
    <n v="257.98"/>
    <s v="CA-2017-146934"/>
    <n v="0"/>
    <n v="2"/>
    <n v="0"/>
    <n v="74.8142"/>
    <n v="0.41105220110552465"/>
  </r>
  <r>
    <x v="712"/>
    <x v="4"/>
    <s v="TEC-PH-10001918"/>
    <x v="2"/>
    <x v="6"/>
    <n v="222.38400000000001"/>
    <s v="CA-2017-154081"/>
    <n v="1"/>
    <n v="2"/>
    <n v="0.2"/>
    <n v="22.238400000000013"/>
    <n v="0.41105220110552465"/>
  </r>
  <r>
    <x v="712"/>
    <x v="23"/>
    <s v="FUR-TA-10003748"/>
    <x v="1"/>
    <x v="13"/>
    <n v="174.28599999999997"/>
    <s v="CA-2017-146934"/>
    <n v="0"/>
    <n v="2"/>
    <n v="0.3"/>
    <n v="-19.918399999999991"/>
    <n v="0.55975208308209756"/>
  </r>
  <r>
    <x v="712"/>
    <x v="23"/>
    <s v="TEC-AC-10002399"/>
    <x v="2"/>
    <x v="9"/>
    <n v="95.1"/>
    <s v="CA-2017-146934"/>
    <n v="0"/>
    <n v="5"/>
    <n v="0"/>
    <n v="30.431999999999995"/>
    <n v="0.52062335344040378"/>
  </r>
  <r>
    <x v="712"/>
    <x v="23"/>
    <s v="OFF-EN-10002973"/>
    <x v="0"/>
    <x v="11"/>
    <n v="26.880000000000003"/>
    <s v="CA-2017-146934"/>
    <n v="0"/>
    <n v="6"/>
    <n v="0"/>
    <n v="12.902400000000002"/>
    <n v="0.44424167803735209"/>
  </r>
  <r>
    <x v="712"/>
    <x v="5"/>
    <s v="OFF-LA-10004345"/>
    <x v="0"/>
    <x v="2"/>
    <n v="14.73"/>
    <s v="CA-2017-159653"/>
    <n v="1"/>
    <n v="3"/>
    <n v="0"/>
    <n v="7.2176999999999998"/>
    <n v="0.4647369236065339"/>
  </r>
  <r>
    <x v="713"/>
    <x v="2"/>
    <s v="TEC-CO-10004722"/>
    <x v="2"/>
    <x v="16"/>
    <n v="8399.9759999999987"/>
    <s v="CA-2017-143714"/>
    <n v="1"/>
    <n v="4"/>
    <n v="0.4"/>
    <n v="1119.996799999999"/>
    <n v="0.55185675810753509"/>
  </r>
  <r>
    <x v="713"/>
    <x v="1"/>
    <s v="TEC-PH-10004165"/>
    <x v="2"/>
    <x v="6"/>
    <n v="1979.9280000000001"/>
    <s v="CA-2017-133725"/>
    <n v="1"/>
    <n v="9"/>
    <n v="0.2"/>
    <n v="148.49459999999993"/>
    <n v="0.41105220110552465"/>
  </r>
  <r>
    <x v="713"/>
    <x v="2"/>
    <s v="TEC-PH-10004080"/>
    <x v="2"/>
    <x v="6"/>
    <n v="122.38199999999999"/>
    <s v="CA-2017-143714"/>
    <n v="0"/>
    <n v="3"/>
    <n v="0.4"/>
    <n v="-24.476399999999998"/>
    <n v="0.41105220110552465"/>
  </r>
  <r>
    <x v="713"/>
    <x v="4"/>
    <s v="FUR-FU-10003691"/>
    <x v="1"/>
    <x v="8"/>
    <n v="37.049999999999997"/>
    <s v="CA-2017-142762"/>
    <n v="1"/>
    <n v="3"/>
    <n v="0"/>
    <n v="16.302"/>
    <n v="0.4595170286641902"/>
  </r>
  <r>
    <x v="713"/>
    <x v="2"/>
    <s v="OFF-PA-10000029"/>
    <x v="0"/>
    <x v="0"/>
    <n v="10.368000000000002"/>
    <s v="CA-2017-143714"/>
    <n v="0"/>
    <n v="2"/>
    <n v="0.2"/>
    <n v="3.6288"/>
    <n v="0.43613829632717294"/>
  </r>
  <r>
    <x v="713"/>
    <x v="2"/>
    <s v="OFF-BI-10004308"/>
    <x v="0"/>
    <x v="3"/>
    <n v="6.2940000000000014"/>
    <s v="CA-2017-143714"/>
    <n v="0"/>
    <n v="1"/>
    <n v="0.7"/>
    <n v="-4.1959999999999997"/>
    <n v="0.46881743173671325"/>
  </r>
  <r>
    <x v="713"/>
    <x v="33"/>
    <s v="OFF-PA-10001526"/>
    <x v="0"/>
    <x v="0"/>
    <n v="4.9800000000000004"/>
    <s v="CA-2017-154403"/>
    <n v="1"/>
    <n v="1"/>
    <n v="0"/>
    <n v="2.4402000000000004"/>
    <n v="0.43613829632717294"/>
  </r>
  <r>
    <x v="714"/>
    <x v="6"/>
    <s v="OFF-PA-10004327"/>
    <x v="0"/>
    <x v="0"/>
    <n v="191.6"/>
    <s v="CA-2017-136126"/>
    <n v="1"/>
    <n v="4"/>
    <n v="0"/>
    <n v="91.967999999999989"/>
    <n v="0.43613829632717294"/>
  </r>
  <r>
    <x v="714"/>
    <x v="6"/>
    <s v="OFF-SU-10000898"/>
    <x v="0"/>
    <x v="14"/>
    <n v="69.5"/>
    <s v="CA-2017-136126"/>
    <n v="0"/>
    <n v="5"/>
    <n v="0"/>
    <n v="20.154999999999994"/>
    <n v="0.53938093436526824"/>
  </r>
  <r>
    <x v="714"/>
    <x v="2"/>
    <s v="OFF-AR-10001860"/>
    <x v="0"/>
    <x v="4"/>
    <n v="16.656000000000002"/>
    <s v="CA-2017-138583"/>
    <n v="1"/>
    <n v="3"/>
    <n v="0.2"/>
    <n v="3.3311999999999999"/>
    <n v="0.45632477063632687"/>
  </r>
  <r>
    <x v="715"/>
    <x v="5"/>
    <s v="OFF-ST-10000689"/>
    <x v="0"/>
    <x v="1"/>
    <n v="1267.6499999999999"/>
    <s v="CA-2017-139269"/>
    <n v="1"/>
    <n v="9"/>
    <n v="0"/>
    <n v="152.11799999999999"/>
    <n v="0.44610841445725197"/>
  </r>
  <r>
    <x v="715"/>
    <x v="5"/>
    <s v="FUR-FU-10000755"/>
    <x v="1"/>
    <x v="8"/>
    <n v="24.96"/>
    <s v="CA-2017-139269"/>
    <n v="0"/>
    <n v="4"/>
    <n v="0"/>
    <n v="6.240000000000002"/>
    <n v="0.4595170286641902"/>
  </r>
  <r>
    <x v="715"/>
    <x v="5"/>
    <s v="OFF-PA-10002893"/>
    <x v="0"/>
    <x v="0"/>
    <n v="19.36"/>
    <s v="CA-2017-139269"/>
    <n v="0"/>
    <n v="2"/>
    <n v="0"/>
    <n v="9.2927999999999997"/>
    <n v="0.43613829632717294"/>
  </r>
  <r>
    <x v="716"/>
    <x v="4"/>
    <s v="FUR-CH-10004860"/>
    <x v="1"/>
    <x v="5"/>
    <n v="484.70400000000006"/>
    <s v="CA-2017-148852"/>
    <n v="1"/>
    <n v="6"/>
    <n v="0.2"/>
    <n v="-84.823200000000071"/>
    <n v="0.46529189879902266"/>
  </r>
  <r>
    <x v="716"/>
    <x v="0"/>
    <s v="FUR-CH-10001973"/>
    <x v="1"/>
    <x v="5"/>
    <n v="388.42999999999995"/>
    <s v="CA-2017-119186"/>
    <n v="1"/>
    <n v="5"/>
    <n v="0.3"/>
    <n v="-88.783999999999978"/>
    <n v="0.46529189879902266"/>
  </r>
  <r>
    <x v="716"/>
    <x v="4"/>
    <s v="TEC-MA-10002428"/>
    <x v="2"/>
    <x v="15"/>
    <n v="371.97600000000006"/>
    <s v="CA-2017-148852"/>
    <n v="0"/>
    <n v="3"/>
    <n v="0.2"/>
    <n v="116.24249999999996"/>
    <n v="0.5183572270896134"/>
  </r>
  <r>
    <x v="716"/>
    <x v="4"/>
    <s v="TEC-PH-10003885"/>
    <x v="2"/>
    <x v="6"/>
    <n v="211.16800000000001"/>
    <s v="CA-2017-148852"/>
    <n v="0"/>
    <n v="4"/>
    <n v="0.2"/>
    <n v="23.756399999999985"/>
    <n v="0.41105220110552465"/>
  </r>
  <r>
    <x v="716"/>
    <x v="16"/>
    <s v="OFF-ST-10000532"/>
    <x v="0"/>
    <x v="1"/>
    <n v="184.70400000000001"/>
    <s v="CA-2017-113236"/>
    <n v="1"/>
    <n v="6"/>
    <n v="0.2"/>
    <n v="13.852799999999995"/>
    <n v="0.44610841445725197"/>
  </r>
  <r>
    <x v="716"/>
    <x v="0"/>
    <s v="TEC-AC-10000580"/>
    <x v="2"/>
    <x v="9"/>
    <n v="63.991999999999997"/>
    <s v="CA-2017-119186"/>
    <n v="0"/>
    <n v="1"/>
    <n v="0.2"/>
    <n v="-7.1990999999999961"/>
    <n v="0.52062335344040378"/>
  </r>
  <r>
    <x v="716"/>
    <x v="16"/>
    <s v="TEC-AC-10001267"/>
    <x v="2"/>
    <x v="9"/>
    <n v="47.92"/>
    <s v="CA-2017-113236"/>
    <n v="0"/>
    <n v="2"/>
    <n v="0.2"/>
    <n v="11.98"/>
    <n v="0.52062335344040378"/>
  </r>
  <r>
    <x v="716"/>
    <x v="4"/>
    <s v="OFF-PA-10001293"/>
    <x v="0"/>
    <x v="0"/>
    <n v="45.36"/>
    <s v="CA-2017-148852"/>
    <n v="0"/>
    <n v="7"/>
    <n v="0"/>
    <n v="21.772800000000004"/>
    <n v="0.43613829632717294"/>
  </r>
  <r>
    <x v="716"/>
    <x v="44"/>
    <s v="FUR-FU-10000629"/>
    <x v="1"/>
    <x v="8"/>
    <n v="41.37"/>
    <s v="CA-2017-157266"/>
    <n v="1"/>
    <n v="3"/>
    <n v="0"/>
    <n v="17.375399999999999"/>
    <n v="0.4595170286641902"/>
  </r>
  <r>
    <x v="716"/>
    <x v="2"/>
    <s v="OFF-AP-10002082"/>
    <x v="0"/>
    <x v="12"/>
    <n v="34.848000000000006"/>
    <s v="CA-2017-132409"/>
    <n v="1"/>
    <n v="2"/>
    <n v="0.2"/>
    <n v="6.5339999999999971"/>
    <n v="0.49507917887403441"/>
  </r>
  <r>
    <x v="716"/>
    <x v="21"/>
    <s v="FUR-FU-10002088"/>
    <x v="1"/>
    <x v="8"/>
    <n v="26.94"/>
    <s v="CA-2017-149237"/>
    <n v="1"/>
    <n v="3"/>
    <n v="0"/>
    <n v="11.314800000000002"/>
    <n v="0.4595170286641902"/>
  </r>
  <r>
    <x v="716"/>
    <x v="44"/>
    <s v="OFF-PA-10002689"/>
    <x v="0"/>
    <x v="0"/>
    <n v="19.440000000000001"/>
    <s v="CA-2017-157266"/>
    <n v="0"/>
    <n v="3"/>
    <n v="0"/>
    <n v="9.3312000000000008"/>
    <n v="0.43613829632717294"/>
  </r>
  <r>
    <x v="716"/>
    <x v="0"/>
    <s v="OFF-PA-10004040"/>
    <x v="0"/>
    <x v="0"/>
    <n v="14.352000000000002"/>
    <s v="CA-2017-119186"/>
    <n v="0"/>
    <n v="3"/>
    <n v="0.2"/>
    <n v="5.2026000000000003"/>
    <n v="0.43613829632717294"/>
  </r>
  <r>
    <x v="716"/>
    <x v="44"/>
    <s v="OFF-PA-10004675"/>
    <x v="0"/>
    <x v="0"/>
    <n v="12.7"/>
    <s v="CA-2017-157266"/>
    <n v="0"/>
    <n v="2"/>
    <n v="0"/>
    <n v="5.8419999999999996"/>
    <n v="0.43613829632717294"/>
  </r>
  <r>
    <x v="716"/>
    <x v="0"/>
    <s v="OFF-PA-10004621"/>
    <x v="0"/>
    <x v="0"/>
    <n v="10.368000000000002"/>
    <s v="CA-2017-119186"/>
    <n v="0"/>
    <n v="2"/>
    <n v="0.2"/>
    <n v="3.6288"/>
    <n v="0.43613829632717294"/>
  </r>
  <r>
    <x v="716"/>
    <x v="44"/>
    <s v="OFF-BI-10004728"/>
    <x v="0"/>
    <x v="3"/>
    <n v="9.64"/>
    <s v="CA-2017-157266"/>
    <n v="0"/>
    <n v="2"/>
    <n v="0"/>
    <n v="4.4344000000000001"/>
    <n v="0.46881743173671325"/>
  </r>
  <r>
    <x v="716"/>
    <x v="4"/>
    <s v="OFF-FA-10003467"/>
    <x v="0"/>
    <x v="7"/>
    <n v="5.9399999999999995"/>
    <s v="CA-2017-148852"/>
    <n v="0"/>
    <n v="3"/>
    <n v="0"/>
    <n v="0"/>
    <n v="0.51168203684699509"/>
  </r>
  <r>
    <x v="716"/>
    <x v="2"/>
    <s v="OFF-AR-10001919"/>
    <x v="0"/>
    <x v="4"/>
    <n v="1.504"/>
    <s v="CA-2017-132409"/>
    <n v="0"/>
    <n v="1"/>
    <n v="0.2"/>
    <n v="0.16919999999999991"/>
    <n v="0.45632477063632687"/>
  </r>
  <r>
    <x v="717"/>
    <x v="14"/>
    <s v="FUR-CH-10002024"/>
    <x v="1"/>
    <x v="5"/>
    <n v="3504.9"/>
    <s v="CA-2017-122903"/>
    <n v="1"/>
    <n v="5"/>
    <n v="0"/>
    <n v="700.98000000000013"/>
    <n v="0.46529189879902266"/>
  </r>
  <r>
    <x v="717"/>
    <x v="1"/>
    <s v="OFF-ST-10001496"/>
    <x v="0"/>
    <x v="1"/>
    <n v="1297.3680000000002"/>
    <s v="CA-2017-101791"/>
    <n v="1"/>
    <n v="9"/>
    <n v="0.2"/>
    <n v="97.302599999999984"/>
    <n v="0.44610841445725197"/>
  </r>
  <r>
    <x v="717"/>
    <x v="14"/>
    <s v="OFF-PA-10000994"/>
    <x v="0"/>
    <x v="0"/>
    <n v="314.54999999999995"/>
    <s v="CA-2017-122903"/>
    <n v="0"/>
    <n v="3"/>
    <n v="0"/>
    <n v="150.98399999999998"/>
    <n v="0.43613829632717294"/>
  </r>
  <r>
    <x v="717"/>
    <x v="14"/>
    <s v="OFF-PA-10001790"/>
    <x v="0"/>
    <x v="0"/>
    <n v="144.12"/>
    <s v="CA-2017-122903"/>
    <n v="0"/>
    <n v="3"/>
    <n v="0"/>
    <n v="69.177599999999984"/>
    <n v="0.43613829632717294"/>
  </r>
  <r>
    <x v="717"/>
    <x v="1"/>
    <s v="FUR-FU-10003247"/>
    <x v="1"/>
    <x v="8"/>
    <n v="25.176000000000002"/>
    <s v="CA-2017-101791"/>
    <n v="0"/>
    <n v="3"/>
    <n v="0.6"/>
    <n v="-33.358199999999997"/>
    <n v="0.4595170286641902"/>
  </r>
  <r>
    <x v="717"/>
    <x v="4"/>
    <s v="OFF-PA-10000575"/>
    <x v="0"/>
    <x v="0"/>
    <n v="13.38"/>
    <s v="CA-2017-136994"/>
    <n v="1"/>
    <n v="2"/>
    <n v="0"/>
    <n v="6.1547999999999998"/>
    <n v="0.43613829632717294"/>
  </r>
  <r>
    <x v="717"/>
    <x v="1"/>
    <s v="FUR-FU-10002191"/>
    <x v="1"/>
    <x v="8"/>
    <n v="5.5840000000000005"/>
    <s v="CA-2017-101791"/>
    <n v="0"/>
    <n v="2"/>
    <n v="0.6"/>
    <n v="-1.6751999999999994"/>
    <n v="0.4595170286641902"/>
  </r>
  <r>
    <x v="718"/>
    <x v="4"/>
    <s v="TEC-MA-10001972"/>
    <x v="2"/>
    <x v="15"/>
    <n v="558.4"/>
    <s v="CA-2017-134803"/>
    <n v="1"/>
    <n v="2"/>
    <n v="0.2"/>
    <n v="41.880000000000024"/>
    <n v="0.5183572270896134"/>
  </r>
  <r>
    <x v="718"/>
    <x v="16"/>
    <s v="FUR-CH-10003833"/>
    <x v="1"/>
    <x v="5"/>
    <n v="390.27199999999999"/>
    <s v="CA-2017-138695"/>
    <n v="1"/>
    <n v="8"/>
    <n v="0.2"/>
    <n v="-24.39200000000001"/>
    <n v="0.46529189879902266"/>
  </r>
  <r>
    <x v="718"/>
    <x v="1"/>
    <s v="TEC-PH-10001817"/>
    <x v="2"/>
    <x v="6"/>
    <n v="286.40000000000003"/>
    <s v="CA-2017-121377"/>
    <n v="1"/>
    <n v="1"/>
    <n v="0.2"/>
    <n v="25.060000000000016"/>
    <n v="0.41105220110552465"/>
  </r>
  <r>
    <x v="718"/>
    <x v="4"/>
    <s v="OFF-AP-10000891"/>
    <x v="0"/>
    <x v="12"/>
    <n v="262.24"/>
    <s v="CA-2017-134803"/>
    <n v="0"/>
    <n v="2"/>
    <n v="0"/>
    <n v="78.671999999999997"/>
    <n v="0.49507917887403441"/>
  </r>
  <r>
    <x v="718"/>
    <x v="29"/>
    <s v="OFF-AR-10003373"/>
    <x v="0"/>
    <x v="4"/>
    <n v="185.88"/>
    <s v="CA-2017-113747"/>
    <n v="1"/>
    <n v="6"/>
    <n v="0"/>
    <n v="50.187599999999996"/>
    <n v="0.45632477063632687"/>
  </r>
  <r>
    <x v="718"/>
    <x v="4"/>
    <s v="OFF-PA-10003790"/>
    <x v="0"/>
    <x v="0"/>
    <n v="182.72"/>
    <s v="CA-2017-134803"/>
    <n v="0"/>
    <n v="8"/>
    <n v="0"/>
    <n v="84.051199999999994"/>
    <n v="0.43613829632717294"/>
  </r>
  <r>
    <x v="718"/>
    <x v="4"/>
    <s v="TEC-AC-10002217"/>
    <x v="2"/>
    <x v="9"/>
    <n v="131.6"/>
    <s v="CA-2017-134803"/>
    <n v="0"/>
    <n v="7"/>
    <n v="0"/>
    <n v="7.8960000000000008"/>
    <n v="0.52062335344040378"/>
  </r>
  <r>
    <x v="718"/>
    <x v="16"/>
    <s v="OFF-PA-10001667"/>
    <x v="0"/>
    <x v="0"/>
    <n v="62.192000000000007"/>
    <s v="CA-2017-138695"/>
    <n v="0"/>
    <n v="13"/>
    <n v="0.2"/>
    <n v="19.434999999999995"/>
    <n v="0.43613829632717294"/>
  </r>
  <r>
    <x v="718"/>
    <x v="20"/>
    <s v="OFF-SU-10001218"/>
    <x v="0"/>
    <x v="14"/>
    <n v="54.900000000000006"/>
    <s v="CA-2017-155565"/>
    <n v="1"/>
    <n v="5"/>
    <n v="0"/>
    <n v="15.372000000000003"/>
    <n v="0.53938093436526824"/>
  </r>
  <r>
    <x v="718"/>
    <x v="4"/>
    <s v="OFF-BI-10002215"/>
    <x v="0"/>
    <x v="3"/>
    <n v="22.72"/>
    <s v="CA-2017-134803"/>
    <n v="0"/>
    <n v="4"/>
    <n v="0.2"/>
    <n v="7.3839999999999986"/>
    <n v="0.46881743173671325"/>
  </r>
  <r>
    <x v="719"/>
    <x v="33"/>
    <s v="TEC-PH-10000984"/>
    <x v="2"/>
    <x v="6"/>
    <n v="979.95"/>
    <s v="CA-2017-168753"/>
    <n v="1"/>
    <n v="5"/>
    <n v="0"/>
    <n v="274.38600000000008"/>
    <n v="0.41105220110552465"/>
  </r>
  <r>
    <x v="719"/>
    <x v="15"/>
    <s v="FUR-FU-10001085"/>
    <x v="1"/>
    <x v="8"/>
    <n v="44.76"/>
    <s v="CA-2017-156573"/>
    <n v="1"/>
    <n v="3"/>
    <n v="0.2"/>
    <n v="14.546999999999995"/>
    <n v="0.4595170286641902"/>
  </r>
  <r>
    <x v="719"/>
    <x v="33"/>
    <s v="OFF-BI-10002557"/>
    <x v="0"/>
    <x v="3"/>
    <n v="22.75"/>
    <s v="CA-2017-168753"/>
    <n v="0"/>
    <n v="5"/>
    <n v="0"/>
    <n v="11.375"/>
    <n v="0.46881743173671325"/>
  </r>
  <r>
    <x v="719"/>
    <x v="15"/>
    <s v="OFF-BI-10002414"/>
    <x v="0"/>
    <x v="3"/>
    <n v="11.277000000000001"/>
    <s v="CA-2017-156573"/>
    <n v="0"/>
    <n v="3"/>
    <n v="0.7"/>
    <n v="-8.6456999999999979"/>
    <n v="0.46881743173671325"/>
  </r>
  <r>
    <x v="719"/>
    <x v="15"/>
    <s v="OFF-AR-10003732"/>
    <x v="0"/>
    <x v="4"/>
    <n v="4.4479999999999995"/>
    <s v="CA-2017-156573"/>
    <n v="0"/>
    <n v="2"/>
    <n v="0.2"/>
    <n v="0.3335999999999999"/>
    <n v="0.45632477063632687"/>
  </r>
  <r>
    <x v="720"/>
    <x v="6"/>
    <s v="FUR-TA-10002645"/>
    <x v="1"/>
    <x v="13"/>
    <n v="2275.5"/>
    <s v="CA-2017-113831"/>
    <n v="1"/>
    <n v="10"/>
    <n v="0"/>
    <n v="386.83499999999981"/>
    <n v="0.55975208308209756"/>
  </r>
  <r>
    <x v="720"/>
    <x v="10"/>
    <s v="TEC-CO-10001046"/>
    <x v="2"/>
    <x v="16"/>
    <n v="839.98799999999994"/>
    <s v="CA-2017-153682"/>
    <n v="1"/>
    <n v="2"/>
    <n v="0.4"/>
    <n v="69.99899999999991"/>
    <n v="0.55185675810753509"/>
  </r>
  <r>
    <x v="720"/>
    <x v="26"/>
    <s v="FUR-CH-10001215"/>
    <x v="1"/>
    <x v="5"/>
    <n v="801.5680000000001"/>
    <s v="US-2017-105578"/>
    <n v="1"/>
    <n v="2"/>
    <n v="0.2"/>
    <n v="50.097999999999985"/>
    <n v="0.46529189879902266"/>
  </r>
  <r>
    <x v="720"/>
    <x v="21"/>
    <s v="OFF-PA-10000994"/>
    <x v="0"/>
    <x v="0"/>
    <n v="629.09999999999991"/>
    <s v="CA-2017-152730"/>
    <n v="1"/>
    <n v="6"/>
    <n v="0"/>
    <n v="301.96799999999996"/>
    <n v="0.43613829632717294"/>
  </r>
  <r>
    <x v="720"/>
    <x v="21"/>
    <s v="OFF-AP-10002684"/>
    <x v="0"/>
    <x v="12"/>
    <n v="364.74"/>
    <s v="CA-2017-152730"/>
    <n v="0"/>
    <n v="3"/>
    <n v="0"/>
    <n v="109.42199999999997"/>
    <n v="0.49507917887403441"/>
  </r>
  <r>
    <x v="720"/>
    <x v="4"/>
    <s v="FUR-FU-10003247"/>
    <x v="1"/>
    <x v="8"/>
    <n v="167.84"/>
    <s v="CA-2017-129728"/>
    <n v="1"/>
    <n v="8"/>
    <n v="0"/>
    <n v="11.748799999999989"/>
    <n v="0.4595170286641902"/>
  </r>
  <r>
    <x v="720"/>
    <x v="21"/>
    <s v="TEC-PH-10000441"/>
    <x v="2"/>
    <x v="6"/>
    <n v="125.99"/>
    <s v="CA-2017-152730"/>
    <n v="0"/>
    <n v="1"/>
    <n v="0"/>
    <n v="35.277200000000008"/>
    <n v="0.41105220110552465"/>
  </r>
  <r>
    <x v="720"/>
    <x v="10"/>
    <s v="OFF-AP-10003842"/>
    <x v="0"/>
    <x v="12"/>
    <n v="123.92000000000002"/>
    <s v="CA-2017-158547"/>
    <n v="1"/>
    <n v="5"/>
    <n v="0.2"/>
    <n v="9.2939999999999969"/>
    <n v="0.49507917887403441"/>
  </r>
  <r>
    <x v="720"/>
    <x v="6"/>
    <s v="TEC-AC-10003033"/>
    <x v="2"/>
    <x v="9"/>
    <n v="1979.6999999999998"/>
    <s v="CA-2017-113831"/>
    <n v="0"/>
    <n v="6"/>
    <n v="0"/>
    <n v="653.30099999999982"/>
    <n v="0.52062335344040378"/>
  </r>
  <r>
    <x v="720"/>
    <x v="0"/>
    <s v="TEC-AC-10000109"/>
    <x v="2"/>
    <x v="9"/>
    <n v="223.96"/>
    <s v="CA-2017-108210"/>
    <n v="1"/>
    <n v="5"/>
    <n v="0.2"/>
    <n v="11.198000000000015"/>
    <n v="0.52062335344040378"/>
  </r>
  <r>
    <x v="720"/>
    <x v="6"/>
    <s v="TEC-AC-10000109"/>
    <x v="2"/>
    <x v="9"/>
    <n v="111.98"/>
    <s v="CA-2017-166380"/>
    <n v="1"/>
    <n v="2"/>
    <n v="0"/>
    <n v="26.875200000000007"/>
    <n v="0.52062335344040378"/>
  </r>
  <r>
    <x v="720"/>
    <x v="0"/>
    <s v="TEC-PH-10002293"/>
    <x v="2"/>
    <x v="6"/>
    <n v="79.959999999999994"/>
    <s v="CA-2017-108210"/>
    <n v="0"/>
    <n v="5"/>
    <n v="0.2"/>
    <n v="7.9960000000000058"/>
    <n v="0.41105220110552465"/>
  </r>
  <r>
    <x v="720"/>
    <x v="6"/>
    <s v="OFF-LA-10001297"/>
    <x v="0"/>
    <x v="2"/>
    <n v="62.099999999999994"/>
    <s v="CA-2017-113831"/>
    <n v="0"/>
    <n v="6"/>
    <n v="0"/>
    <n v="29.808"/>
    <n v="0.4647369236065339"/>
  </r>
  <r>
    <x v="720"/>
    <x v="21"/>
    <s v="OFF-ST-10000876"/>
    <x v="0"/>
    <x v="1"/>
    <n v="49.76"/>
    <s v="CA-2017-152730"/>
    <n v="0"/>
    <n v="4"/>
    <n v="0"/>
    <n v="13.9328"/>
    <n v="0.44610841445725197"/>
  </r>
  <r>
    <x v="720"/>
    <x v="21"/>
    <s v="FUR-FU-10001037"/>
    <x v="1"/>
    <x v="8"/>
    <n v="47.400000000000006"/>
    <s v="CA-2017-152730"/>
    <n v="0"/>
    <n v="5"/>
    <n v="0"/>
    <n v="21.33"/>
    <n v="0.4595170286641902"/>
  </r>
  <r>
    <x v="720"/>
    <x v="21"/>
    <s v="OFF-PA-10004888"/>
    <x v="0"/>
    <x v="0"/>
    <n v="45.36"/>
    <s v="CA-2017-152730"/>
    <n v="0"/>
    <n v="7"/>
    <n v="0"/>
    <n v="21.772800000000004"/>
    <n v="0.43613829632717294"/>
  </r>
  <r>
    <x v="720"/>
    <x v="4"/>
    <s v="OFF-PA-10004782"/>
    <x v="0"/>
    <x v="0"/>
    <n v="38.880000000000003"/>
    <s v="CA-2017-147473"/>
    <n v="1"/>
    <n v="6"/>
    <n v="0"/>
    <n v="18.662400000000002"/>
    <n v="0.43613829632717294"/>
  </r>
  <r>
    <x v="720"/>
    <x v="26"/>
    <s v="OFF-PA-10000357"/>
    <x v="0"/>
    <x v="0"/>
    <n v="32.792000000000002"/>
    <s v="US-2017-105578"/>
    <n v="0"/>
    <n v="1"/>
    <n v="0.2"/>
    <n v="11.8871"/>
    <n v="0.43613829632717294"/>
  </r>
  <r>
    <x v="720"/>
    <x v="6"/>
    <s v="OFF-EN-10002600"/>
    <x v="0"/>
    <x v="11"/>
    <n v="26.55"/>
    <s v="CA-2017-166380"/>
    <n v="0"/>
    <n v="9"/>
    <n v="0"/>
    <n v="12.744"/>
    <n v="0.44424167803735209"/>
  </r>
  <r>
    <x v="720"/>
    <x v="26"/>
    <s v="OFF-BI-10001670"/>
    <x v="0"/>
    <x v="3"/>
    <n v="22.620000000000005"/>
    <s v="US-2017-105578"/>
    <n v="0"/>
    <n v="2"/>
    <n v="0.7"/>
    <n v="-15.079999999999998"/>
    <n v="0.46881743173671325"/>
  </r>
  <r>
    <x v="720"/>
    <x v="26"/>
    <s v="OFF-BI-10001658"/>
    <x v="0"/>
    <x v="3"/>
    <n v="14.952000000000004"/>
    <s v="US-2017-105578"/>
    <n v="0"/>
    <n v="2"/>
    <n v="0.7"/>
    <n v="-11.961599999999997"/>
    <n v="0.46881743173671325"/>
  </r>
  <r>
    <x v="720"/>
    <x v="21"/>
    <s v="OFF-AR-10000940"/>
    <x v="0"/>
    <x v="4"/>
    <n v="14.7"/>
    <s v="CA-2017-152730"/>
    <n v="0"/>
    <n v="5"/>
    <n v="0"/>
    <n v="3.9690000000000003"/>
    <n v="0.45632477063632687"/>
  </r>
  <r>
    <x v="720"/>
    <x v="21"/>
    <s v="OFF-AR-10003732"/>
    <x v="0"/>
    <x v="4"/>
    <n v="5.56"/>
    <s v="CA-2017-152730"/>
    <n v="0"/>
    <n v="2"/>
    <n v="0"/>
    <n v="1.4455999999999998"/>
    <n v="0.45632477063632687"/>
  </r>
  <r>
    <x v="720"/>
    <x v="25"/>
    <s v="OFF-BI-10000848"/>
    <x v="0"/>
    <x v="3"/>
    <n v="3.2820000000000005"/>
    <s v="CA-2017-145499"/>
    <n v="1"/>
    <n v="2"/>
    <n v="0.7"/>
    <n v="-2.6256000000000004"/>
    <n v="0.46881743173671325"/>
  </r>
  <r>
    <x v="720"/>
    <x v="26"/>
    <s v="OFF-BI-10000831"/>
    <x v="0"/>
    <x v="3"/>
    <n v="2.3760000000000003"/>
    <s v="US-2017-105578"/>
    <n v="0"/>
    <n v="3"/>
    <n v="0.7"/>
    <n v="-1.9007999999999998"/>
    <n v="0.46881743173671325"/>
  </r>
  <r>
    <x v="721"/>
    <x v="1"/>
    <s v="FUR-CH-10000422"/>
    <x v="1"/>
    <x v="5"/>
    <n v="191.07899999999998"/>
    <s v="CA-2017-150483"/>
    <n v="1"/>
    <n v="3"/>
    <n v="0.3"/>
    <n v="-38.215799999999973"/>
    <n v="0.46529189879902266"/>
  </r>
  <r>
    <x v="721"/>
    <x v="20"/>
    <s v="TEC-PH-10003215"/>
    <x v="2"/>
    <x v="6"/>
    <n v="179.7"/>
    <s v="CA-2017-168844"/>
    <n v="1"/>
    <n v="6"/>
    <n v="0"/>
    <n v="88.052999999999997"/>
    <n v="0.41105220110552465"/>
  </r>
  <r>
    <x v="721"/>
    <x v="1"/>
    <s v="FUR-FU-10001379"/>
    <x v="1"/>
    <x v="8"/>
    <n v="32.064"/>
    <s v="CA-2017-150483"/>
    <n v="0"/>
    <n v="3"/>
    <n v="0.6"/>
    <n v="-12.825599999999994"/>
    <n v="0.4595170286641902"/>
  </r>
  <r>
    <x v="721"/>
    <x v="1"/>
    <s v="OFF-PA-10001846"/>
    <x v="0"/>
    <x v="0"/>
    <n v="18.496000000000002"/>
    <s v="CA-2017-150483"/>
    <n v="0"/>
    <n v="4"/>
    <n v="0.2"/>
    <n v="6.7048000000000005"/>
    <n v="0.43613829632717294"/>
  </r>
  <r>
    <x v="721"/>
    <x v="1"/>
    <s v="OFF-PA-10004621"/>
    <x v="0"/>
    <x v="0"/>
    <n v="10.368000000000002"/>
    <s v="CA-2017-150483"/>
    <n v="0"/>
    <n v="2"/>
    <n v="0.2"/>
    <n v="3.6288"/>
    <n v="0.43613829632717294"/>
  </r>
  <r>
    <x v="721"/>
    <x v="20"/>
    <s v="OFF-BI-10002609"/>
    <x v="0"/>
    <x v="3"/>
    <n v="7.1519999999999992"/>
    <s v="CA-2017-168844"/>
    <n v="0"/>
    <n v="3"/>
    <n v="0.2"/>
    <n v="2.3243999999999994"/>
    <n v="0.46881743173671325"/>
  </r>
  <r>
    <x v="722"/>
    <x v="2"/>
    <s v="OFF-ST-10000736"/>
    <x v="0"/>
    <x v="1"/>
    <n v="64.784000000000006"/>
    <s v="US-2017-128293"/>
    <n v="1"/>
    <n v="1"/>
    <n v="0.2"/>
    <n v="-12.956800000000005"/>
    <n v="0.44610841445725197"/>
  </r>
  <r>
    <x v="722"/>
    <x v="22"/>
    <s v="OFF-BI-10001078"/>
    <x v="0"/>
    <x v="3"/>
    <n v="51.648000000000003"/>
    <s v="US-2017-119046"/>
    <n v="1"/>
    <n v="12"/>
    <n v="0.2"/>
    <n v="18.7224"/>
    <n v="0.46881743173671325"/>
  </r>
  <r>
    <x v="722"/>
    <x v="22"/>
    <s v="OFF-PA-10000246"/>
    <x v="0"/>
    <x v="0"/>
    <n v="30.18"/>
    <s v="US-2017-119046"/>
    <n v="0"/>
    <n v="3"/>
    <n v="0"/>
    <n v="13.8828"/>
    <n v="0.43613829632717294"/>
  </r>
  <r>
    <x v="722"/>
    <x v="22"/>
    <s v="OFF-BI-10000138"/>
    <x v="0"/>
    <x v="3"/>
    <n v="11.231999999999999"/>
    <s v="US-2017-119046"/>
    <n v="0"/>
    <n v="3"/>
    <n v="0.2"/>
    <n v="3.9312000000000005"/>
    <n v="0.46881743173671325"/>
  </r>
  <r>
    <x v="723"/>
    <x v="4"/>
    <s v="FUR-TA-10001676"/>
    <x v="1"/>
    <x v="13"/>
    <n v="71.088000000000008"/>
    <s v="CA-2017-164889"/>
    <n v="1"/>
    <n v="2"/>
    <n v="0.2"/>
    <n v="-1.7772000000000041"/>
    <n v="0.55975208308209756"/>
  </r>
  <r>
    <x v="724"/>
    <x v="20"/>
    <s v="TEC-MA-10003356"/>
    <x v="2"/>
    <x v="15"/>
    <n v="1349.85"/>
    <s v="CA-2017-165848"/>
    <n v="1"/>
    <n v="3"/>
    <n v="0"/>
    <n v="364.45949999999993"/>
    <n v="0.5183572270896134"/>
  </r>
  <r>
    <x v="724"/>
    <x v="1"/>
    <s v="FUR-FU-10000576"/>
    <x v="1"/>
    <x v="8"/>
    <n v="419.68000000000006"/>
    <s v="CA-2017-157749"/>
    <n v="1"/>
    <n v="5"/>
    <n v="0.6"/>
    <n v="-356.72799999999995"/>
    <n v="0.4595170286641902"/>
  </r>
  <r>
    <x v="724"/>
    <x v="1"/>
    <s v="FUR-TA-10002607"/>
    <x v="1"/>
    <x v="13"/>
    <n v="177.22499999999999"/>
    <s v="CA-2017-157749"/>
    <n v="0"/>
    <n v="5"/>
    <n v="0.5"/>
    <n v="-120.51299999999998"/>
    <n v="0.55975208308209756"/>
  </r>
  <r>
    <x v="724"/>
    <x v="20"/>
    <s v="FUR-BO-10000362"/>
    <x v="1"/>
    <x v="10"/>
    <n v="136.78399999999999"/>
    <s v="CA-2017-165848"/>
    <n v="0"/>
    <n v="1"/>
    <n v="0.2"/>
    <n v="5.129400000000004"/>
    <n v="0.5176847302647779"/>
  </r>
  <r>
    <x v="724"/>
    <x v="6"/>
    <s v="OFF-PA-10000482"/>
    <x v="0"/>
    <x v="0"/>
    <n v="75.88"/>
    <s v="CA-2017-119823"/>
    <n v="1"/>
    <n v="2"/>
    <n v="0"/>
    <n v="35.663599999999995"/>
    <n v="0.43613829632717294"/>
  </r>
  <r>
    <x v="724"/>
    <x v="20"/>
    <s v="FUR-FU-10003878"/>
    <x v="1"/>
    <x v="8"/>
    <n v="61.12"/>
    <s v="CA-2017-165848"/>
    <n v="0"/>
    <n v="4"/>
    <n v="0"/>
    <n v="20.780799999999999"/>
    <n v="0.4595170286641902"/>
  </r>
  <r>
    <x v="724"/>
    <x v="1"/>
    <s v="TEC-PH-10000011"/>
    <x v="2"/>
    <x v="6"/>
    <n v="31.983999999999998"/>
    <s v="CA-2017-157749"/>
    <n v="0"/>
    <n v="2"/>
    <n v="0.2"/>
    <n v="11.194399999999998"/>
    <n v="0.41105220110552465"/>
  </r>
  <r>
    <x v="724"/>
    <x v="1"/>
    <s v="OFF-PA-10003349"/>
    <x v="0"/>
    <x v="0"/>
    <n v="25.920000000000005"/>
    <s v="CA-2017-157749"/>
    <n v="0"/>
    <n v="5"/>
    <n v="0.2"/>
    <n v="9.3960000000000008"/>
    <n v="0.43613829632717294"/>
  </r>
  <r>
    <x v="724"/>
    <x v="20"/>
    <s v="OFF-PA-10000349"/>
    <x v="0"/>
    <x v="0"/>
    <n v="14.940000000000001"/>
    <s v="CA-2017-165848"/>
    <n v="0"/>
    <n v="3"/>
    <n v="0"/>
    <n v="7.0218000000000007"/>
    <n v="0.43613829632717294"/>
  </r>
  <r>
    <x v="724"/>
    <x v="1"/>
    <s v="FUR-FU-10004351"/>
    <x v="1"/>
    <x v="8"/>
    <n v="11.688000000000001"/>
    <s v="CA-2017-157749"/>
    <n v="0"/>
    <n v="3"/>
    <n v="0.6"/>
    <n v="-4.6751999999999985"/>
    <n v="0.4595170286641902"/>
  </r>
  <r>
    <x v="724"/>
    <x v="1"/>
    <s v="OFF-AR-10004685"/>
    <x v="0"/>
    <x v="4"/>
    <n v="7.4080000000000004"/>
    <s v="CA-2017-157749"/>
    <n v="0"/>
    <n v="2"/>
    <n v="0.2"/>
    <n v="1.2037999999999995"/>
    <n v="0.45632477063632687"/>
  </r>
  <r>
    <x v="724"/>
    <x v="1"/>
    <s v="FUR-FU-10002505"/>
    <x v="1"/>
    <x v="8"/>
    <n v="4.0440000000000005"/>
    <s v="CA-2017-157749"/>
    <n v="0"/>
    <n v="3"/>
    <n v="0.6"/>
    <n v="-2.8307999999999995"/>
    <n v="0.4595170286641902"/>
  </r>
  <r>
    <x v="725"/>
    <x v="7"/>
    <s v="OFF-ST-10001496"/>
    <x v="0"/>
    <x v="1"/>
    <n v="360.38"/>
    <s v="CA-2017-165169"/>
    <n v="1"/>
    <n v="2"/>
    <n v="0"/>
    <n v="93.698800000000006"/>
    <n v="0.44610841445725197"/>
  </r>
  <r>
    <x v="725"/>
    <x v="2"/>
    <s v="OFF-ST-10003479"/>
    <x v="0"/>
    <x v="1"/>
    <n v="124.608"/>
    <s v="US-2017-134908"/>
    <n v="1"/>
    <n v="4"/>
    <n v="0.2"/>
    <n v="-23.364000000000019"/>
    <n v="0.44610841445725197"/>
  </r>
  <r>
    <x v="725"/>
    <x v="22"/>
    <s v="OFF-SU-10002537"/>
    <x v="0"/>
    <x v="14"/>
    <n v="61.38"/>
    <s v="CA-2017-149671"/>
    <n v="1"/>
    <n v="6"/>
    <n v="0"/>
    <n v="15.958800000000004"/>
    <n v="0.53938093436526824"/>
  </r>
  <r>
    <x v="725"/>
    <x v="4"/>
    <s v="OFF-AP-10004859"/>
    <x v="0"/>
    <x v="12"/>
    <n v="58.24"/>
    <s v="CA-2017-110982"/>
    <n v="1"/>
    <n v="4"/>
    <n v="0"/>
    <n v="15.724800000000002"/>
    <n v="0.49507917887403441"/>
  </r>
  <r>
    <x v="725"/>
    <x v="4"/>
    <s v="OFF-BI-10000829"/>
    <x v="0"/>
    <x v="3"/>
    <n v="21.552000000000003"/>
    <s v="CA-2017-110982"/>
    <n v="0"/>
    <n v="6"/>
    <n v="0.2"/>
    <n v="7.0043999999999977"/>
    <n v="0.46881743173671325"/>
  </r>
  <r>
    <x v="725"/>
    <x v="7"/>
    <s v="OFF-LA-10000407"/>
    <x v="0"/>
    <x v="2"/>
    <n v="14.940000000000001"/>
    <s v="CA-2017-165169"/>
    <n v="0"/>
    <n v="3"/>
    <n v="0"/>
    <n v="6.8723999999999998"/>
    <n v="0.4647369236065339"/>
  </r>
  <r>
    <x v="725"/>
    <x v="7"/>
    <s v="OFF-AR-10000122"/>
    <x v="0"/>
    <x v="4"/>
    <n v="11.16"/>
    <s v="CA-2017-165169"/>
    <n v="0"/>
    <n v="2"/>
    <n v="0"/>
    <n v="2.7899999999999991"/>
    <n v="0.45632477063632687"/>
  </r>
  <r>
    <x v="725"/>
    <x v="2"/>
    <s v="OFF-LA-10000973"/>
    <x v="0"/>
    <x v="2"/>
    <n v="7.5600000000000005"/>
    <s v="US-2017-134908"/>
    <n v="0"/>
    <n v="3"/>
    <n v="0.2"/>
    <n v="2.6459999999999995"/>
    <n v="0.4647369236065339"/>
  </r>
  <r>
    <x v="726"/>
    <x v="4"/>
    <s v="TEC-PH-10001459"/>
    <x v="2"/>
    <x v="6"/>
    <n v="3023.9280000000003"/>
    <s v="CA-2017-160717"/>
    <n v="1"/>
    <n v="9"/>
    <n v="0.2"/>
    <n v="226.79460000000006"/>
    <n v="0.41105220110552465"/>
  </r>
  <r>
    <x v="726"/>
    <x v="32"/>
    <s v="OFF-ST-10003306"/>
    <x v="0"/>
    <x v="1"/>
    <n v="714.30000000000007"/>
    <s v="CA-2017-127369"/>
    <n v="1"/>
    <n v="5"/>
    <n v="0"/>
    <n v="207.14699999999993"/>
    <n v="0.44610841445725197"/>
  </r>
  <r>
    <x v="726"/>
    <x v="4"/>
    <s v="TEC-PH-10001760"/>
    <x v="2"/>
    <x v="6"/>
    <n v="477.6"/>
    <s v="CA-2017-160717"/>
    <n v="0"/>
    <n v="3"/>
    <n v="0.2"/>
    <n v="161.19000000000003"/>
    <n v="0.41105220110552465"/>
  </r>
  <r>
    <x v="726"/>
    <x v="10"/>
    <s v="FUR-FU-10004306"/>
    <x v="1"/>
    <x v="8"/>
    <n v="466.32000000000005"/>
    <s v="CA-2017-112830"/>
    <n v="1"/>
    <n v="3"/>
    <n v="0.2"/>
    <n v="34.97399999999999"/>
    <n v="0.4595170286641902"/>
  </r>
  <r>
    <x v="726"/>
    <x v="1"/>
    <s v="TEC-PH-10001433"/>
    <x v="2"/>
    <x v="6"/>
    <n v="328.22399999999999"/>
    <s v="CA-2017-125318"/>
    <n v="1"/>
    <n v="4"/>
    <n v="0.2"/>
    <n v="28.7196"/>
    <n v="0.41105220110552465"/>
  </r>
  <r>
    <x v="726"/>
    <x v="13"/>
    <s v="TEC-AC-10003174"/>
    <x v="2"/>
    <x v="9"/>
    <n v="323.37"/>
    <s v="US-2017-167472"/>
    <n v="1"/>
    <n v="3"/>
    <n v="0"/>
    <n v="129.34800000000001"/>
    <n v="0.52062335344040378"/>
  </r>
  <r>
    <x v="726"/>
    <x v="13"/>
    <s v="TEC-AC-10001109"/>
    <x v="2"/>
    <x v="9"/>
    <n v="179.94"/>
    <s v="US-2017-167472"/>
    <n v="0"/>
    <n v="6"/>
    <n v="0"/>
    <n v="75.57480000000001"/>
    <n v="0.52062335344040378"/>
  </r>
  <r>
    <x v="726"/>
    <x v="4"/>
    <s v="TEC-AC-10002134"/>
    <x v="2"/>
    <x v="9"/>
    <n v="26.96"/>
    <s v="CA-2017-160717"/>
    <n v="0"/>
    <n v="2"/>
    <n v="0"/>
    <n v="3.7744"/>
    <n v="0.52062335344040378"/>
  </r>
  <r>
    <x v="726"/>
    <x v="13"/>
    <s v="TEC-AC-10003038"/>
    <x v="2"/>
    <x v="9"/>
    <n v="26.849999999999998"/>
    <s v="US-2017-167472"/>
    <n v="0"/>
    <n v="3"/>
    <n v="0"/>
    <n v="5.101499999999997"/>
    <n v="0.52062335344040378"/>
  </r>
  <r>
    <x v="726"/>
    <x v="32"/>
    <s v="OFF-PA-10003656"/>
    <x v="0"/>
    <x v="0"/>
    <n v="105.52"/>
    <s v="CA-2017-108350"/>
    <n v="1"/>
    <n v="4"/>
    <n v="0"/>
    <n v="48.539199999999994"/>
    <n v="0.43613829632717294"/>
  </r>
  <r>
    <x v="726"/>
    <x v="4"/>
    <s v="OFF-PA-10000210"/>
    <x v="0"/>
    <x v="0"/>
    <n v="99.9"/>
    <s v="US-2017-155971"/>
    <n v="1"/>
    <n v="5"/>
    <n v="0"/>
    <n v="46.952999999999996"/>
    <n v="0.43613829632717294"/>
  </r>
  <r>
    <x v="726"/>
    <x v="10"/>
    <s v="FUR-FU-10004845"/>
    <x v="1"/>
    <x v="8"/>
    <n v="82.64"/>
    <s v="CA-2017-112830"/>
    <n v="0"/>
    <n v="2"/>
    <n v="0.2"/>
    <n v="0"/>
    <n v="0.4595170286641902"/>
  </r>
  <r>
    <x v="726"/>
    <x v="13"/>
    <s v="OFF-BI-10001721"/>
    <x v="0"/>
    <x v="3"/>
    <n v="64.14"/>
    <s v="US-2017-167472"/>
    <n v="0"/>
    <n v="3"/>
    <n v="0"/>
    <n v="30.787199999999999"/>
    <n v="0.46881743173671325"/>
  </r>
  <r>
    <x v="726"/>
    <x v="13"/>
    <s v="OFF-PA-10000157"/>
    <x v="0"/>
    <x v="0"/>
    <n v="59.94"/>
    <s v="US-2017-167472"/>
    <n v="0"/>
    <n v="3"/>
    <n v="0"/>
    <n v="28.171799999999998"/>
    <n v="0.43613829632717294"/>
  </r>
  <r>
    <x v="726"/>
    <x v="4"/>
    <s v="OFF-LA-10000452"/>
    <x v="0"/>
    <x v="2"/>
    <n v="22.05"/>
    <s v="US-2017-155971"/>
    <n v="0"/>
    <n v="7"/>
    <n v="0"/>
    <n v="10.584"/>
    <n v="0.4647369236065339"/>
  </r>
  <r>
    <x v="726"/>
    <x v="13"/>
    <s v="OFF-PA-10001534"/>
    <x v="0"/>
    <x v="0"/>
    <n v="12.96"/>
    <s v="US-2017-167472"/>
    <n v="0"/>
    <n v="2"/>
    <n v="0"/>
    <n v="6.2208000000000006"/>
    <n v="0.43613829632717294"/>
  </r>
  <r>
    <x v="726"/>
    <x v="13"/>
    <s v="OFF-BI-10000591"/>
    <x v="0"/>
    <x v="3"/>
    <n v="11.67"/>
    <s v="US-2017-167472"/>
    <n v="0"/>
    <n v="3"/>
    <n v="0"/>
    <n v="5.6015999999999995"/>
    <n v="0.46881743173671325"/>
  </r>
  <r>
    <x v="727"/>
    <x v="20"/>
    <s v="OFF-PA-10003441"/>
    <x v="0"/>
    <x v="0"/>
    <n v="32.400000000000006"/>
    <s v="CA-2017-120558"/>
    <n v="1"/>
    <n v="5"/>
    <n v="0"/>
    <n v="15.552000000000001"/>
    <n v="0.43613829632717294"/>
  </r>
  <r>
    <x v="727"/>
    <x v="2"/>
    <s v="OFF-FA-10002988"/>
    <x v="0"/>
    <x v="7"/>
    <n v="9.6479999999999997"/>
    <s v="CA-2017-107475"/>
    <n v="1"/>
    <n v="6"/>
    <n v="0.2"/>
    <n v="3.4973999999999998"/>
    <n v="0.51168203684699509"/>
  </r>
  <r>
    <x v="727"/>
    <x v="4"/>
    <s v="OFF-BI-10003305"/>
    <x v="0"/>
    <x v="3"/>
    <n v="4.7840000000000007"/>
    <s v="CA-2017-103163"/>
    <n v="1"/>
    <n v="1"/>
    <n v="0.2"/>
    <n v="1.5547999999999997"/>
    <n v="0.46881743173671325"/>
  </r>
  <r>
    <x v="727"/>
    <x v="4"/>
    <s v="OFF-PA-10004000"/>
    <x v="0"/>
    <x v="0"/>
    <n v="4.7300000000000004"/>
    <s v="CA-2017-103163"/>
    <n v="0"/>
    <n v="1"/>
    <n v="0"/>
    <n v="2.3177000000000003"/>
    <n v="0.43613829632717294"/>
  </r>
  <r>
    <x v="728"/>
    <x v="16"/>
    <s v="TEC-MA-10002178"/>
    <x v="2"/>
    <x v="15"/>
    <n v="695.7"/>
    <s v="CA-2017-147368"/>
    <n v="1"/>
    <n v="2"/>
    <n v="0.5"/>
    <n v="-27.827999999999975"/>
    <n v="0.5183572270896134"/>
  </r>
  <r>
    <x v="728"/>
    <x v="28"/>
    <s v="FUR-TA-10001771"/>
    <x v="1"/>
    <x v="13"/>
    <n v="692.93999999999994"/>
    <s v="CA-2017-154662"/>
    <n v="1"/>
    <n v="3"/>
    <n v="0"/>
    <n v="173.23500000000001"/>
    <n v="0.55975208308209756"/>
  </r>
  <r>
    <x v="728"/>
    <x v="4"/>
    <s v="TEC-PH-10001198"/>
    <x v="2"/>
    <x v="6"/>
    <n v="177.48000000000002"/>
    <s v="US-2017-139710"/>
    <n v="1"/>
    <n v="3"/>
    <n v="0.2"/>
    <n v="19.966499999999982"/>
    <n v="0.41105220110552465"/>
  </r>
  <r>
    <x v="728"/>
    <x v="4"/>
    <s v="FUR-CH-10002774"/>
    <x v="1"/>
    <x v="5"/>
    <n v="122.352"/>
    <s v="CA-2017-122448"/>
    <n v="1"/>
    <n v="3"/>
    <n v="0.2"/>
    <n v="13.764599999999994"/>
    <n v="0.46529189879902266"/>
  </r>
  <r>
    <x v="729"/>
    <x v="4"/>
    <s v="FUR-TA-10004256"/>
    <x v="1"/>
    <x v="13"/>
    <n v="1335.68"/>
    <s v="CA-2017-113243"/>
    <n v="1"/>
    <n v="4"/>
    <n v="0.2"/>
    <n v="-217.04800000000017"/>
    <n v="0.55975208308209756"/>
  </r>
  <r>
    <x v="729"/>
    <x v="4"/>
    <s v="OFF-PA-10003441"/>
    <x v="0"/>
    <x v="0"/>
    <n v="32.400000000000006"/>
    <s v="CA-2017-113243"/>
    <n v="0"/>
    <n v="5"/>
    <n v="0"/>
    <n v="15.552000000000001"/>
    <n v="0.43613829632717294"/>
  </r>
  <r>
    <x v="729"/>
    <x v="2"/>
    <s v="OFF-LA-10003720"/>
    <x v="0"/>
    <x v="2"/>
    <n v="23.616"/>
    <s v="CA-2017-121993"/>
    <n v="1"/>
    <n v="8"/>
    <n v="0.2"/>
    <n v="7.9703999999999997"/>
    <n v="0.4647369236065339"/>
  </r>
  <r>
    <x v="729"/>
    <x v="4"/>
    <s v="OFF-LA-10001297"/>
    <x v="0"/>
    <x v="2"/>
    <n v="20.7"/>
    <s v="CA-2017-113243"/>
    <n v="0"/>
    <n v="2"/>
    <n v="0"/>
    <n v="9.9359999999999999"/>
    <n v="0.4647369236065339"/>
  </r>
  <r>
    <x v="730"/>
    <x v="4"/>
    <s v="FUR-TA-10003473"/>
    <x v="1"/>
    <x v="13"/>
    <n v="902.71199999999999"/>
    <s v="CA-2017-118745"/>
    <n v="1"/>
    <n v="3"/>
    <n v="0.2"/>
    <n v="33.851700000000051"/>
    <n v="0.55975208308209756"/>
  </r>
  <r>
    <x v="730"/>
    <x v="22"/>
    <s v="TEC-AC-10003095"/>
    <x v="2"/>
    <x v="9"/>
    <n v="389.97"/>
    <s v="CA-2017-142405"/>
    <n v="1"/>
    <n v="3"/>
    <n v="0"/>
    <n v="132.58980000000003"/>
    <n v="0.52062335344040378"/>
  </r>
  <r>
    <x v="730"/>
    <x v="20"/>
    <s v="TEC-AC-10002402"/>
    <x v="2"/>
    <x v="9"/>
    <n v="239.96999999999997"/>
    <s v="CA-2017-127775"/>
    <n v="1"/>
    <n v="3"/>
    <n v="0"/>
    <n v="71.990999999999985"/>
    <n v="0.52062335344040378"/>
  </r>
  <r>
    <x v="730"/>
    <x v="22"/>
    <s v="OFF-BI-10004728"/>
    <x v="0"/>
    <x v="3"/>
    <n v="53.984000000000002"/>
    <s v="CA-2017-142405"/>
    <n v="0"/>
    <n v="14"/>
    <n v="0.2"/>
    <n v="17.544800000000002"/>
    <n v="0.46881743173671325"/>
  </r>
  <r>
    <x v="730"/>
    <x v="22"/>
    <s v="OFF-LA-10004093"/>
    <x v="0"/>
    <x v="2"/>
    <n v="14.62"/>
    <s v="CA-2017-142405"/>
    <n v="0"/>
    <n v="2"/>
    <n v="0"/>
    <n v="6.8713999999999995"/>
    <n v="0.4647369236065339"/>
  </r>
  <r>
    <x v="730"/>
    <x v="0"/>
    <s v="FUR-FU-10004415"/>
    <x v="1"/>
    <x v="8"/>
    <n v="12.544000000000002"/>
    <s v="CA-2017-169922"/>
    <n v="1"/>
    <n v="7"/>
    <n v="0.6"/>
    <n v="-9.0944000000000038"/>
    <n v="0.4595170286641902"/>
  </r>
  <r>
    <x v="730"/>
    <x v="0"/>
    <s v="OFF-BI-10001617"/>
    <x v="0"/>
    <x v="3"/>
    <n v="8.2719999999999985"/>
    <s v="CA-2017-169922"/>
    <n v="0"/>
    <n v="4"/>
    <n v="0.8"/>
    <n v="-13.648800000000001"/>
    <n v="0.46881743173671325"/>
  </r>
  <r>
    <x v="730"/>
    <x v="0"/>
    <s v="OFF-BI-10003784"/>
    <x v="0"/>
    <x v="3"/>
    <n v="1.3439999999999996"/>
    <s v="CA-2017-169922"/>
    <n v="0"/>
    <n v="4"/>
    <n v="0.8"/>
    <n v="-2.1504000000000008"/>
    <n v="0.46881743173671325"/>
  </r>
  <r>
    <x v="731"/>
    <x v="1"/>
    <s v="TEC-MA-10002937"/>
    <x v="2"/>
    <x v="15"/>
    <n v="1007.979"/>
    <s v="CA-2017-147375"/>
    <n v="1"/>
    <n v="3"/>
    <n v="0.3"/>
    <n v="43.199100000000044"/>
    <n v="0.5183572270896134"/>
  </r>
  <r>
    <x v="731"/>
    <x v="0"/>
    <s v="FUR-CH-10000229"/>
    <x v="1"/>
    <x v="5"/>
    <n v="379.37200000000001"/>
    <s v="CA-2017-120824"/>
    <n v="1"/>
    <n v="2"/>
    <n v="0.3"/>
    <n v="-119.23120000000003"/>
    <n v="0.46529189879902266"/>
  </r>
  <r>
    <x v="731"/>
    <x v="1"/>
    <s v="OFF-PA-10001970"/>
    <x v="0"/>
    <x v="0"/>
    <n v="313.488"/>
    <s v="CA-2017-147375"/>
    <n v="0"/>
    <n v="7"/>
    <n v="0.2"/>
    <n v="113.63939999999998"/>
    <n v="0.43613829632717294"/>
  </r>
  <r>
    <x v="731"/>
    <x v="7"/>
    <s v="OFF-ST-10000777"/>
    <x v="0"/>
    <x v="1"/>
    <n v="226.56"/>
    <s v="CA-2017-103730"/>
    <n v="1"/>
    <n v="6"/>
    <n v="0"/>
    <n v="63.436800000000005"/>
    <n v="0.44610841445725197"/>
  </r>
  <r>
    <x v="731"/>
    <x v="33"/>
    <s v="OFF-AP-10002118"/>
    <x v="0"/>
    <x v="12"/>
    <n v="208.16"/>
    <s v="CA-2017-127208"/>
    <n v="1"/>
    <n v="1"/>
    <n v="0"/>
    <n v="56.20320000000001"/>
    <n v="0.49507917887403441"/>
  </r>
  <r>
    <x v="731"/>
    <x v="4"/>
    <s v="OFF-PA-10000241"/>
    <x v="0"/>
    <x v="0"/>
    <n v="185.88"/>
    <s v="CA-2017-104633"/>
    <n v="1"/>
    <n v="6"/>
    <n v="0"/>
    <n v="83.645999999999987"/>
    <n v="0.43613829632717294"/>
  </r>
  <r>
    <x v="731"/>
    <x v="7"/>
    <s v="OFF-EN-10002500"/>
    <x v="0"/>
    <x v="11"/>
    <n v="115.02"/>
    <s v="CA-2017-103730"/>
    <n v="0"/>
    <n v="9"/>
    <n v="0"/>
    <n v="51.758999999999993"/>
    <n v="0.44424167803735209"/>
  </r>
  <r>
    <x v="731"/>
    <x v="20"/>
    <s v="OFF-PA-10000241"/>
    <x v="0"/>
    <x v="0"/>
    <n v="92.94"/>
    <s v="CA-2017-139941"/>
    <n v="1"/>
    <n v="3"/>
    <n v="0"/>
    <n v="41.822999999999993"/>
    <n v="0.43613829632717294"/>
  </r>
  <r>
    <x v="731"/>
    <x v="7"/>
    <s v="TEC-PH-10003875"/>
    <x v="2"/>
    <x v="6"/>
    <n v="68.040000000000006"/>
    <s v="CA-2017-103730"/>
    <n v="0"/>
    <n v="7"/>
    <n v="0"/>
    <n v="19.731599999999997"/>
    <n v="0.41105220110552465"/>
  </r>
  <r>
    <x v="731"/>
    <x v="0"/>
    <s v="OFF-ST-10002562"/>
    <x v="0"/>
    <x v="1"/>
    <n v="67.536000000000016"/>
    <s v="CA-2017-120824"/>
    <n v="0"/>
    <n v="9"/>
    <n v="0.2"/>
    <n v="6.7535999999999987"/>
    <n v="0.44610841445725197"/>
  </r>
  <r>
    <x v="731"/>
    <x v="0"/>
    <s v="OFF-AP-10001242"/>
    <x v="0"/>
    <x v="12"/>
    <n v="64.383999999999986"/>
    <s v="CA-2017-120824"/>
    <n v="0"/>
    <n v="4"/>
    <n v="0.8"/>
    <n v="-160.96"/>
    <n v="0.49507917887403441"/>
  </r>
  <r>
    <x v="731"/>
    <x v="20"/>
    <s v="OFF-AP-10004036"/>
    <x v="0"/>
    <x v="12"/>
    <n v="52.56"/>
    <s v="CA-2017-139941"/>
    <n v="0"/>
    <n v="3"/>
    <n v="0"/>
    <n v="18.396000000000001"/>
    <n v="0.49507917887403441"/>
  </r>
  <r>
    <x v="731"/>
    <x v="7"/>
    <s v="FUR-FU-10002157"/>
    <x v="1"/>
    <x v="8"/>
    <n v="47.04"/>
    <s v="CA-2017-103730"/>
    <n v="0"/>
    <n v="3"/>
    <n v="0"/>
    <n v="18.345599999999997"/>
    <n v="0.4595170286641902"/>
  </r>
  <r>
    <x v="731"/>
    <x v="7"/>
    <s v="OFF-BI-10003910"/>
    <x v="0"/>
    <x v="3"/>
    <n v="30.84"/>
    <s v="CA-2017-103730"/>
    <n v="0"/>
    <n v="4"/>
    <n v="0"/>
    <n v="13.878"/>
    <n v="0.46881743173671325"/>
  </r>
  <r>
    <x v="731"/>
    <x v="1"/>
    <s v="OFF-PA-10002160"/>
    <x v="0"/>
    <x v="0"/>
    <n v="23.120000000000005"/>
    <s v="CA-2017-164035"/>
    <n v="1"/>
    <n v="5"/>
    <n v="0.2"/>
    <n v="8.3810000000000002"/>
    <n v="0.43613829632717294"/>
  </r>
  <r>
    <x v="731"/>
    <x v="33"/>
    <s v="OFF-BI-10002309"/>
    <x v="0"/>
    <x v="3"/>
    <n v="16.740000000000002"/>
    <s v="CA-2017-127208"/>
    <n v="0"/>
    <n v="3"/>
    <n v="0"/>
    <n v="8.0351999999999997"/>
    <n v="0.46881743173671325"/>
  </r>
  <r>
    <x v="731"/>
    <x v="0"/>
    <s v="OFF-PA-10000232"/>
    <x v="0"/>
    <x v="0"/>
    <n v="15.552000000000003"/>
    <s v="CA-2017-120824"/>
    <n v="0"/>
    <n v="3"/>
    <n v="0.2"/>
    <n v="5.6375999999999999"/>
    <n v="0.43613829632717294"/>
  </r>
  <r>
    <x v="731"/>
    <x v="4"/>
    <s v="OFF-LA-10000240"/>
    <x v="0"/>
    <x v="2"/>
    <n v="14.62"/>
    <s v="CA-2017-138688"/>
    <n v="1"/>
    <n v="2"/>
    <n v="0"/>
    <n v="6.8713999999999995"/>
    <n v="0.4647369236065339"/>
  </r>
  <r>
    <x v="731"/>
    <x v="4"/>
    <s v="OFF-PA-10004782"/>
    <x v="0"/>
    <x v="0"/>
    <n v="12.96"/>
    <s v="CA-2017-104633"/>
    <n v="0"/>
    <n v="2"/>
    <n v="0"/>
    <n v="6.2208000000000006"/>
    <n v="0.43613829632717294"/>
  </r>
  <r>
    <x v="731"/>
    <x v="0"/>
    <s v="OFF-AR-10003469"/>
    <x v="0"/>
    <x v="4"/>
    <n v="11.264000000000001"/>
    <s v="CA-2017-120824"/>
    <n v="0"/>
    <n v="8"/>
    <n v="0.2"/>
    <n v="3.9423999999999997"/>
    <n v="0.45632477063632687"/>
  </r>
  <r>
    <x v="731"/>
    <x v="0"/>
    <s v="FUR-FU-10001424"/>
    <x v="1"/>
    <x v="8"/>
    <n v="6.9840000000000009"/>
    <s v="CA-2017-120824"/>
    <n v="0"/>
    <n v="2"/>
    <n v="0.6"/>
    <n v="-4.5396000000000019"/>
    <n v="0.4595170286641902"/>
  </r>
  <r>
    <x v="731"/>
    <x v="0"/>
    <s v="OFF-BI-10001525"/>
    <x v="0"/>
    <x v="3"/>
    <n v="1.5239999999999996"/>
    <s v="CA-2017-120824"/>
    <n v="0"/>
    <n v="2"/>
    <n v="0.8"/>
    <n v="-2.6670000000000007"/>
    <n v="0.46881743173671325"/>
  </r>
  <r>
    <x v="732"/>
    <x v="14"/>
    <s v="TEC-PH-10003484"/>
    <x v="2"/>
    <x v="6"/>
    <n v="377.96999999999997"/>
    <s v="CA-2017-155005"/>
    <n v="1"/>
    <n v="3"/>
    <n v="0"/>
    <n v="94.492500000000007"/>
    <n v="0.41105220110552465"/>
  </r>
  <r>
    <x v="732"/>
    <x v="20"/>
    <s v="OFF-BI-10001989"/>
    <x v="0"/>
    <x v="3"/>
    <n v="33.568000000000005"/>
    <s v="CA-2017-126795"/>
    <n v="1"/>
    <n v="2"/>
    <n v="0.2"/>
    <n v="11.748799999999997"/>
    <n v="0.46881743173671325"/>
  </r>
  <r>
    <x v="732"/>
    <x v="42"/>
    <s v="OFF-LA-10003148"/>
    <x v="0"/>
    <x v="2"/>
    <n v="18.899999999999999"/>
    <s v="CA-2017-136287"/>
    <n v="1"/>
    <n v="3"/>
    <n v="0"/>
    <n v="8.6939999999999991"/>
    <n v="0.4647369236065339"/>
  </r>
  <r>
    <x v="733"/>
    <x v="4"/>
    <s v="FUR-TA-10001771"/>
    <x v="1"/>
    <x v="13"/>
    <n v="1293.4879999999998"/>
    <s v="CA-2017-128223"/>
    <n v="1"/>
    <n v="7"/>
    <n v="0.2"/>
    <n v="80.843000000000075"/>
    <n v="0.55975208308209756"/>
  </r>
  <r>
    <x v="733"/>
    <x v="22"/>
    <s v="FUR-TA-10004619"/>
    <x v="1"/>
    <x v="13"/>
    <n v="1115.17"/>
    <s v="CA-2017-132304"/>
    <n v="1"/>
    <n v="7"/>
    <n v="0"/>
    <n v="334.55099999999993"/>
    <n v="0.55975208308209756"/>
  </r>
  <r>
    <x v="733"/>
    <x v="4"/>
    <s v="FUR-BO-10004218"/>
    <x v="1"/>
    <x v="10"/>
    <n v="599.16499999999996"/>
    <s v="US-2017-108497"/>
    <n v="1"/>
    <n v="5"/>
    <n v="0.15"/>
    <n v="35.245000000000005"/>
    <n v="0.5176847302647779"/>
  </r>
  <r>
    <x v="733"/>
    <x v="2"/>
    <s v="FUR-TA-10003392"/>
    <x v="1"/>
    <x v="13"/>
    <n v="337.17599999999999"/>
    <s v="CA-2017-155747"/>
    <n v="1"/>
    <n v="2"/>
    <n v="0.4"/>
    <n v="-118.01160000000002"/>
    <n v="0.55975208308209756"/>
  </r>
  <r>
    <x v="733"/>
    <x v="4"/>
    <s v="TEC-AC-10001013"/>
    <x v="2"/>
    <x v="9"/>
    <n v="29.29"/>
    <s v="CA-2017-107216"/>
    <n v="1"/>
    <n v="1"/>
    <n v="0"/>
    <n v="9.6656999999999975"/>
    <n v="0.52062335344040378"/>
  </r>
  <r>
    <x v="733"/>
    <x v="16"/>
    <s v="TEC-AC-10000521"/>
    <x v="2"/>
    <x v="9"/>
    <n v="18.463999999999999"/>
    <s v="CA-2017-133872"/>
    <n v="1"/>
    <n v="2"/>
    <n v="0.2"/>
    <n v="2.3079999999999998"/>
    <n v="0.52062335344040378"/>
  </r>
  <r>
    <x v="733"/>
    <x v="16"/>
    <s v="OFF-BI-10002082"/>
    <x v="0"/>
    <x v="3"/>
    <n v="39.936000000000007"/>
    <s v="CA-2017-133872"/>
    <n v="0"/>
    <n v="4"/>
    <n v="0.7"/>
    <n v="-26.623999999999995"/>
    <n v="0.46881743173671325"/>
  </r>
  <r>
    <x v="733"/>
    <x v="4"/>
    <s v="FUR-FU-10000206"/>
    <x v="1"/>
    <x v="8"/>
    <n v="8.73"/>
    <s v="CA-2017-107216"/>
    <n v="0"/>
    <n v="3"/>
    <n v="0"/>
    <n v="4.1030999999999995"/>
    <n v="0.4595170286641902"/>
  </r>
  <r>
    <x v="733"/>
    <x v="4"/>
    <s v="OFF-AR-10002255"/>
    <x v="0"/>
    <x v="4"/>
    <n v="8.64"/>
    <s v="CA-2017-107216"/>
    <n v="0"/>
    <n v="3"/>
    <n v="0"/>
    <n v="2.5055999999999998"/>
    <n v="0.45632477063632687"/>
  </r>
  <r>
    <x v="733"/>
    <x v="4"/>
    <s v="OFF-AR-10001545"/>
    <x v="0"/>
    <x v="4"/>
    <n v="7.04"/>
    <s v="CA-2017-107216"/>
    <n v="0"/>
    <n v="4"/>
    <n v="0"/>
    <n v="2.0415999999999999"/>
    <n v="0.45632477063632687"/>
  </r>
  <r>
    <x v="734"/>
    <x v="0"/>
    <s v="OFF-PA-10000483"/>
    <x v="0"/>
    <x v="0"/>
    <n v="173.48800000000003"/>
    <s v="CA-2017-152765"/>
    <n v="1"/>
    <n v="7"/>
    <n v="0.2"/>
    <n v="54.214999999999982"/>
    <n v="0.43613829632717294"/>
  </r>
  <r>
    <x v="735"/>
    <x v="15"/>
    <s v="TEC-MA-10003493"/>
    <x v="2"/>
    <x v="15"/>
    <n v="91.474999999999994"/>
    <s v="CA-2017-140977"/>
    <n v="1"/>
    <n v="1"/>
    <n v="0.5"/>
    <n v="-1.8294999999999959"/>
    <n v="0.5183572270896134"/>
  </r>
  <r>
    <x v="735"/>
    <x v="4"/>
    <s v="OFF-PA-10001776"/>
    <x v="0"/>
    <x v="0"/>
    <n v="46.349999999999994"/>
    <s v="CA-2017-148593"/>
    <n v="1"/>
    <n v="5"/>
    <n v="0"/>
    <n v="21.784499999999998"/>
    <n v="0.43613829632717294"/>
  </r>
  <r>
    <x v="735"/>
    <x v="7"/>
    <s v="OFF-LA-10001641"/>
    <x v="0"/>
    <x v="2"/>
    <n v="9.4499999999999993"/>
    <s v="CA-2017-137127"/>
    <n v="1"/>
    <n v="3"/>
    <n v="0"/>
    <n v="4.5359999999999996"/>
    <n v="0.4647369236065339"/>
  </r>
  <r>
    <x v="736"/>
    <x v="37"/>
    <s v="TEC-PH-10004539"/>
    <x v="2"/>
    <x v="6"/>
    <n v="566.97"/>
    <s v="CA-2017-133613"/>
    <n v="1"/>
    <n v="3"/>
    <n v="0"/>
    <n v="153.08189999999999"/>
    <n v="0.41105220110552465"/>
  </r>
  <r>
    <x v="736"/>
    <x v="26"/>
    <s v="FUR-CH-10004853"/>
    <x v="1"/>
    <x v="5"/>
    <n v="483.13599999999997"/>
    <s v="CA-2017-107146"/>
    <n v="1"/>
    <n v="4"/>
    <n v="0.2"/>
    <n v="54.352799999999945"/>
    <n v="0.46529189879902266"/>
  </r>
  <r>
    <x v="736"/>
    <x v="20"/>
    <s v="FUR-TA-10003715"/>
    <x v="1"/>
    <x v="13"/>
    <n v="376.86599999999999"/>
    <s v="CA-2017-129861"/>
    <n v="1"/>
    <n v="3"/>
    <n v="0.4"/>
    <n v="-213.55740000000006"/>
    <n v="0.55975208308209756"/>
  </r>
  <r>
    <x v="736"/>
    <x v="20"/>
    <s v="FUR-CH-10003968"/>
    <x v="1"/>
    <x v="5"/>
    <n v="319.41000000000003"/>
    <s v="CA-2017-111682"/>
    <n v="1"/>
    <n v="5"/>
    <n v="0.1"/>
    <n v="7.0980000000000061"/>
    <n v="0.46529189879902266"/>
  </r>
  <r>
    <x v="736"/>
    <x v="26"/>
    <s v="FUR-FU-10002298"/>
    <x v="1"/>
    <x v="8"/>
    <n v="266.35200000000003"/>
    <s v="CA-2017-107146"/>
    <n v="0"/>
    <n v="3"/>
    <n v="0.2"/>
    <n v="-13.317600000000013"/>
    <n v="0.4595170286641902"/>
  </r>
  <r>
    <x v="736"/>
    <x v="4"/>
    <s v="FUR-BO-10004218"/>
    <x v="1"/>
    <x v="10"/>
    <n v="239.66599999999997"/>
    <s v="CA-2017-123512"/>
    <n v="1"/>
    <n v="2"/>
    <n v="0.15"/>
    <n v="14.097999999999999"/>
    <n v="0.5176847302647779"/>
  </r>
  <r>
    <x v="736"/>
    <x v="4"/>
    <s v="OFF-PA-10001497"/>
    <x v="0"/>
    <x v="0"/>
    <n v="219.84"/>
    <s v="CA-2017-123512"/>
    <n v="0"/>
    <n v="4"/>
    <n v="0"/>
    <n v="107.7216"/>
    <n v="0.43613829632717294"/>
  </r>
  <r>
    <x v="736"/>
    <x v="20"/>
    <s v="OFF-ST-10000604"/>
    <x v="0"/>
    <x v="1"/>
    <n v="208.56"/>
    <s v="CA-2017-111682"/>
    <n v="0"/>
    <n v="6"/>
    <n v="0"/>
    <n v="52.139999999999986"/>
    <n v="0.44610841445725197"/>
  </r>
  <r>
    <x v="736"/>
    <x v="4"/>
    <s v="OFF-PA-10000806"/>
    <x v="0"/>
    <x v="0"/>
    <n v="111.96"/>
    <s v="CA-2017-159345"/>
    <n v="1"/>
    <n v="2"/>
    <n v="0"/>
    <n v="54.860399999999998"/>
    <n v="0.43613829632717294"/>
  </r>
  <r>
    <x v="736"/>
    <x v="20"/>
    <s v="TEC-AC-10002167"/>
    <x v="2"/>
    <x v="9"/>
    <n v="30"/>
    <s v="CA-2017-111682"/>
    <n v="0"/>
    <n v="2"/>
    <n v="0"/>
    <n v="3.3000000000000007"/>
    <n v="0.52062335344040378"/>
  </r>
  <r>
    <x v="736"/>
    <x v="20"/>
    <s v="OFF-BI-10001460"/>
    <x v="0"/>
    <x v="3"/>
    <n v="48.480000000000004"/>
    <s v="CA-2017-111682"/>
    <n v="0"/>
    <n v="4"/>
    <n v="0.2"/>
    <n v="16.361999999999998"/>
    <n v="0.46881743173671325"/>
  </r>
  <r>
    <x v="736"/>
    <x v="20"/>
    <s v="OFF-ST-10000419"/>
    <x v="0"/>
    <x v="1"/>
    <n v="40.74"/>
    <s v="CA-2017-145842"/>
    <n v="1"/>
    <n v="3"/>
    <n v="0"/>
    <n v="0.4073999999999991"/>
    <n v="0.44610841445725197"/>
  </r>
  <r>
    <x v="736"/>
    <x v="20"/>
    <s v="OFF-PA-10001569"/>
    <x v="0"/>
    <x v="0"/>
    <n v="32.400000000000006"/>
    <s v="CA-2017-111682"/>
    <n v="0"/>
    <n v="5"/>
    <n v="0"/>
    <n v="15.552000000000001"/>
    <n v="0.43613829632717294"/>
  </r>
  <r>
    <x v="736"/>
    <x v="4"/>
    <s v="OFF-LA-10000081"/>
    <x v="0"/>
    <x v="2"/>
    <n v="22.5"/>
    <s v="CA-2017-123512"/>
    <n v="0"/>
    <n v="6"/>
    <n v="0"/>
    <n v="10.799999999999999"/>
    <n v="0.4647369236065339"/>
  </r>
  <r>
    <x v="736"/>
    <x v="20"/>
    <s v="OFF-PA-10000587"/>
    <x v="0"/>
    <x v="0"/>
    <n v="14.56"/>
    <s v="CA-2017-111682"/>
    <n v="0"/>
    <n v="2"/>
    <n v="0"/>
    <n v="6.9888000000000003"/>
    <n v="0.43613829632717294"/>
  </r>
  <r>
    <x v="736"/>
    <x v="37"/>
    <s v="OFF-AR-10003829"/>
    <x v="0"/>
    <x v="4"/>
    <n v="9.84"/>
    <s v="CA-2017-133613"/>
    <n v="0"/>
    <n v="3"/>
    <n v="0"/>
    <n v="2.8535999999999988"/>
    <n v="0.45632477063632687"/>
  </r>
  <r>
    <x v="736"/>
    <x v="37"/>
    <s v="OFF-BI-10002003"/>
    <x v="0"/>
    <x v="3"/>
    <n v="7.96"/>
    <s v="CA-2017-133613"/>
    <n v="0"/>
    <n v="2"/>
    <n v="0"/>
    <n v="3.7412000000000001"/>
    <n v="0.46881743173671325"/>
  </r>
  <r>
    <x v="736"/>
    <x v="20"/>
    <s v="OFF-AR-10001868"/>
    <x v="0"/>
    <x v="4"/>
    <n v="1.68"/>
    <s v="CA-2017-111682"/>
    <n v="0"/>
    <n v="1"/>
    <n v="0"/>
    <n v="0.84"/>
    <n v="0.45632477063632687"/>
  </r>
  <r>
    <x v="737"/>
    <x v="2"/>
    <s v="OFF-AP-10001394"/>
    <x v="0"/>
    <x v="12"/>
    <n v="453.6"/>
    <s v="CA-2017-131744"/>
    <n v="1"/>
    <n v="3"/>
    <n v="0.2"/>
    <n v="90.71999999999997"/>
    <n v="0.49507917887403441"/>
  </r>
  <r>
    <x v="737"/>
    <x v="1"/>
    <s v="OFF-PA-10003134"/>
    <x v="0"/>
    <x v="0"/>
    <n v="76.864000000000004"/>
    <s v="US-2017-163461"/>
    <n v="1"/>
    <n v="2"/>
    <n v="0.2"/>
    <n v="26.902399999999993"/>
    <n v="0.43613829632717294"/>
  </r>
  <r>
    <x v="737"/>
    <x v="2"/>
    <s v="OFF-PA-10004610"/>
    <x v="0"/>
    <x v="0"/>
    <n v="6.8480000000000008"/>
    <s v="CA-2017-131744"/>
    <n v="0"/>
    <n v="2"/>
    <n v="0.2"/>
    <n v="2.1399999999999992"/>
    <n v="0.43613829632717294"/>
  </r>
  <r>
    <x v="737"/>
    <x v="2"/>
    <s v="OFF-BI-10003910"/>
    <x v="0"/>
    <x v="3"/>
    <n v="4.6260000000000003"/>
    <s v="CA-2017-131744"/>
    <n v="0"/>
    <n v="2"/>
    <n v="0.7"/>
    <n v="-3.8549999999999986"/>
    <n v="0.46881743173671325"/>
  </r>
  <r>
    <x v="738"/>
    <x v="4"/>
    <s v="OFF-PA-10000350"/>
    <x v="0"/>
    <x v="0"/>
    <n v="17.12"/>
    <s v="CA-2017-105760"/>
    <n v="1"/>
    <n v="2"/>
    <n v="0"/>
    <n v="8.0464000000000002"/>
    <n v="0.43613829632717294"/>
  </r>
  <r>
    <x v="739"/>
    <x v="2"/>
    <s v="OFF-AP-10001058"/>
    <x v="0"/>
    <x v="12"/>
    <n v="447.69600000000003"/>
    <s v="CA-2017-140081"/>
    <n v="1"/>
    <n v="2"/>
    <n v="0.2"/>
    <n v="33.577199999999976"/>
    <n v="0.49507917887403441"/>
  </r>
  <r>
    <x v="739"/>
    <x v="4"/>
    <s v="OFF-ST-10001469"/>
    <x v="0"/>
    <x v="1"/>
    <n v="161.94"/>
    <s v="CA-2017-141397"/>
    <n v="1"/>
    <n v="3"/>
    <n v="0"/>
    <n v="9.716399999999993"/>
    <n v="0.44610841445725197"/>
  </r>
  <r>
    <x v="739"/>
    <x v="4"/>
    <s v="FUR-CH-10003846"/>
    <x v="1"/>
    <x v="5"/>
    <n v="161.56800000000001"/>
    <s v="CA-2017-141397"/>
    <n v="0"/>
    <n v="2"/>
    <n v="0.2"/>
    <n v="-8.0783999999999949"/>
    <n v="0.46529189879902266"/>
  </r>
  <r>
    <x v="739"/>
    <x v="0"/>
    <s v="TEC-AC-10001109"/>
    <x v="2"/>
    <x v="9"/>
    <n v="95.968000000000004"/>
    <s v="CA-2017-108581"/>
    <n v="1"/>
    <n v="4"/>
    <n v="0.2"/>
    <n v="26.391200000000001"/>
    <n v="0.52062335344040378"/>
  </r>
  <r>
    <x v="739"/>
    <x v="7"/>
    <s v="TEC-AC-10002167"/>
    <x v="2"/>
    <x v="9"/>
    <n v="45"/>
    <s v="CA-2017-169194"/>
    <n v="1"/>
    <n v="3"/>
    <n v="0"/>
    <n v="4.9500000000000011"/>
    <n v="0.52062335344040378"/>
  </r>
  <r>
    <x v="739"/>
    <x v="39"/>
    <s v="TEC-AC-10004877"/>
    <x v="2"/>
    <x v="9"/>
    <n v="6.9"/>
    <s v="CA-2017-149965"/>
    <n v="1"/>
    <n v="1"/>
    <n v="0"/>
    <n v="0.5519999999999996"/>
    <n v="0.52062335344040378"/>
  </r>
  <r>
    <x v="739"/>
    <x v="39"/>
    <s v="FUR-FU-10004270"/>
    <x v="1"/>
    <x v="8"/>
    <n v="57.69"/>
    <s v="CA-2017-149965"/>
    <n v="0"/>
    <n v="3"/>
    <n v="0"/>
    <n v="23.652900000000002"/>
    <n v="0.4595170286641902"/>
  </r>
  <r>
    <x v="739"/>
    <x v="4"/>
    <s v="OFF-PA-10002986"/>
    <x v="0"/>
    <x v="0"/>
    <n v="46.76"/>
    <s v="CA-2017-141397"/>
    <n v="0"/>
    <n v="7"/>
    <n v="0"/>
    <n v="22.444800000000001"/>
    <n v="0.43613829632717294"/>
  </r>
  <r>
    <x v="739"/>
    <x v="2"/>
    <s v="OFF-PA-10001745"/>
    <x v="0"/>
    <x v="0"/>
    <n v="45.056000000000004"/>
    <s v="CA-2017-140081"/>
    <n v="0"/>
    <n v="8"/>
    <n v="0.2"/>
    <n v="15.206399999999997"/>
    <n v="0.43613829632717294"/>
  </r>
  <r>
    <x v="739"/>
    <x v="4"/>
    <s v="OFF-PA-10001870"/>
    <x v="0"/>
    <x v="0"/>
    <n v="38.880000000000003"/>
    <s v="CA-2017-152534"/>
    <n v="1"/>
    <n v="6"/>
    <n v="0"/>
    <n v="18.662400000000002"/>
    <n v="0.43613829632717294"/>
  </r>
  <r>
    <x v="739"/>
    <x v="2"/>
    <s v="OFF-BI-10004826"/>
    <x v="0"/>
    <x v="3"/>
    <n v="29.718000000000007"/>
    <s v="CA-2017-140081"/>
    <n v="0"/>
    <n v="6"/>
    <n v="0.7"/>
    <n v="-21.793199999999992"/>
    <n v="0.46881743173671325"/>
  </r>
  <r>
    <x v="739"/>
    <x v="7"/>
    <s v="TEC-PH-10003988"/>
    <x v="2"/>
    <x v="6"/>
    <n v="21.8"/>
    <s v="CA-2017-169194"/>
    <n v="0"/>
    <n v="2"/>
    <n v="0"/>
    <n v="6.104000000000001"/>
    <n v="0.41105220110552465"/>
  </r>
  <r>
    <x v="739"/>
    <x v="4"/>
    <s v="OFF-AP-10003971"/>
    <x v="0"/>
    <x v="12"/>
    <n v="21.78"/>
    <s v="CA-2017-141397"/>
    <n v="0"/>
    <n v="2"/>
    <n v="0"/>
    <n v="5.6628000000000007"/>
    <n v="0.49507917887403441"/>
  </r>
  <r>
    <x v="739"/>
    <x v="4"/>
    <s v="OFF-BI-10000320"/>
    <x v="0"/>
    <x v="3"/>
    <n v="17.712"/>
    <s v="CA-2017-141397"/>
    <n v="0"/>
    <n v="3"/>
    <n v="0.2"/>
    <n v="6.4206000000000012"/>
    <n v="0.46881743173671325"/>
  </r>
  <r>
    <x v="739"/>
    <x v="2"/>
    <s v="OFF-PA-10001870"/>
    <x v="0"/>
    <x v="0"/>
    <n v="15.552000000000003"/>
    <s v="CA-2017-140081"/>
    <n v="0"/>
    <n v="3"/>
    <n v="0.2"/>
    <n v="5.4432"/>
    <n v="0.43613829632717294"/>
  </r>
  <r>
    <x v="739"/>
    <x v="0"/>
    <s v="OFF-PA-10000809"/>
    <x v="0"/>
    <x v="0"/>
    <n v="10.368000000000002"/>
    <s v="CA-2017-108581"/>
    <n v="0"/>
    <n v="2"/>
    <n v="0.2"/>
    <n v="3.6288"/>
    <n v="0.43613829632717294"/>
  </r>
  <r>
    <x v="739"/>
    <x v="4"/>
    <s v="OFF-AR-10002335"/>
    <x v="0"/>
    <x v="4"/>
    <n v="5.16"/>
    <s v="CA-2017-152534"/>
    <n v="0"/>
    <n v="2"/>
    <n v="0"/>
    <n v="1.3416000000000001"/>
    <n v="0.45632477063632687"/>
  </r>
  <r>
    <x v="740"/>
    <x v="20"/>
    <s v="FUR-BO-10003272"/>
    <x v="1"/>
    <x v="10"/>
    <n v="353.56799999999998"/>
    <s v="CA-2017-119865"/>
    <n v="1"/>
    <n v="2"/>
    <n v="0.2"/>
    <n v="-44.196000000000026"/>
    <n v="0.5176847302647779"/>
  </r>
  <r>
    <x v="740"/>
    <x v="20"/>
    <s v="OFF-BI-10003007"/>
    <x v="0"/>
    <x v="3"/>
    <n v="186.14400000000001"/>
    <s v="CA-2017-119865"/>
    <n v="0"/>
    <n v="6"/>
    <n v="0.2"/>
    <n v="60.496799999999993"/>
    <n v="0.46881743173671325"/>
  </r>
  <r>
    <x v="740"/>
    <x v="20"/>
    <s v="OFF-BI-10001553"/>
    <x v="0"/>
    <x v="3"/>
    <n v="36.56"/>
    <s v="CA-2017-119865"/>
    <n v="0"/>
    <n v="5"/>
    <n v="0.2"/>
    <n v="12.795999999999999"/>
    <n v="0.46881743173671325"/>
  </r>
  <r>
    <x v="740"/>
    <x v="1"/>
    <s v="OFF-BI-10003727"/>
    <x v="0"/>
    <x v="3"/>
    <n v="0.83599999999999974"/>
    <s v="CA-2017-168361"/>
    <n v="1"/>
    <n v="1"/>
    <n v="0.8"/>
    <n v="-1.3376000000000001"/>
    <n v="0.46881743173671325"/>
  </r>
  <r>
    <x v="741"/>
    <x v="4"/>
    <s v="TEC-PH-10003012"/>
    <x v="2"/>
    <x v="6"/>
    <n v="862.34400000000005"/>
    <s v="CA-2017-140382"/>
    <n v="1"/>
    <n v="7"/>
    <n v="0.2"/>
    <n v="97.013699999999858"/>
    <n v="0.41105220110552465"/>
  </r>
  <r>
    <x v="741"/>
    <x v="20"/>
    <s v="OFF-SU-10000157"/>
    <x v="0"/>
    <x v="14"/>
    <n v="835.17000000000007"/>
    <s v="US-2017-142685"/>
    <n v="1"/>
    <n v="7"/>
    <n v="0"/>
    <n v="16.703400000000016"/>
    <n v="0.53938093436526824"/>
  </r>
  <r>
    <x v="741"/>
    <x v="20"/>
    <s v="OFF-ST-10000060"/>
    <x v="0"/>
    <x v="1"/>
    <n v="324.90000000000003"/>
    <s v="CA-2017-140501"/>
    <n v="1"/>
    <n v="5"/>
    <n v="0"/>
    <n v="38.988000000000014"/>
    <n v="0.44610841445725197"/>
  </r>
  <r>
    <x v="741"/>
    <x v="20"/>
    <s v="OFF-PA-10003129"/>
    <x v="0"/>
    <x v="0"/>
    <n v="146.72999999999999"/>
    <s v="CA-2017-140501"/>
    <n v="0"/>
    <n v="3"/>
    <n v="0"/>
    <n v="68.963099999999997"/>
    <n v="0.43613829632717294"/>
  </r>
  <r>
    <x v="741"/>
    <x v="20"/>
    <s v="OFF-LA-10003510"/>
    <x v="0"/>
    <x v="2"/>
    <n v="122.12"/>
    <s v="CA-2017-140501"/>
    <n v="0"/>
    <n v="4"/>
    <n v="0"/>
    <n v="56.175200000000004"/>
    <n v="0.4647369236065339"/>
  </r>
  <r>
    <x v="741"/>
    <x v="4"/>
    <s v="OFF-ST-10003638"/>
    <x v="0"/>
    <x v="1"/>
    <n v="93.68"/>
    <s v="CA-2017-140382"/>
    <n v="0"/>
    <n v="4"/>
    <n v="0"/>
    <n v="25.293599999999998"/>
    <n v="0.44610841445725197"/>
  </r>
  <r>
    <x v="741"/>
    <x v="20"/>
    <s v="OFF-LA-10003720"/>
    <x v="0"/>
    <x v="2"/>
    <n v="25.83"/>
    <s v="US-2017-154256"/>
    <n v="1"/>
    <n v="7"/>
    <n v="0"/>
    <n v="12.1401"/>
    <n v="0.4647369236065339"/>
  </r>
  <r>
    <x v="741"/>
    <x v="4"/>
    <s v="OFF-LA-10001934"/>
    <x v="0"/>
    <x v="2"/>
    <n v="21.93"/>
    <s v="CA-2017-140382"/>
    <n v="0"/>
    <n v="3"/>
    <n v="0"/>
    <n v="10.307099999999998"/>
    <n v="0.4647369236065339"/>
  </r>
  <r>
    <x v="741"/>
    <x v="4"/>
    <s v="OFF-PA-10001019"/>
    <x v="0"/>
    <x v="0"/>
    <n v="19.98"/>
    <s v="CA-2017-140382"/>
    <n v="0"/>
    <n v="1"/>
    <n v="0"/>
    <n v="9.3905999999999992"/>
    <n v="0.43613829632717294"/>
  </r>
  <r>
    <x v="741"/>
    <x v="20"/>
    <s v="OFF-LA-10000248"/>
    <x v="0"/>
    <x v="2"/>
    <n v="18.45"/>
    <s v="CA-2017-140501"/>
    <n v="0"/>
    <n v="5"/>
    <n v="0"/>
    <n v="8.6715"/>
    <n v="0.4647369236065339"/>
  </r>
  <r>
    <x v="741"/>
    <x v="20"/>
    <s v="OFF-FA-10004076"/>
    <x v="0"/>
    <x v="7"/>
    <n v="3.96"/>
    <s v="CA-2017-140501"/>
    <n v="0"/>
    <n v="2"/>
    <n v="0"/>
    <n v="1.4651999999999998"/>
    <n v="0.51168203684699509"/>
  </r>
  <r>
    <x v="742"/>
    <x v="4"/>
    <s v="TEC-MA-10000984"/>
    <x v="2"/>
    <x v="15"/>
    <n v="4476.8"/>
    <s v="CA-2017-100300"/>
    <n v="1"/>
    <n v="4"/>
    <n v="0.2"/>
    <n v="503.63999999999965"/>
    <n v="0.5183572270896134"/>
  </r>
  <r>
    <x v="742"/>
    <x v="18"/>
    <s v="TEC-PH-10001305"/>
    <x v="2"/>
    <x v="6"/>
    <n v="440.91"/>
    <s v="CA-2017-101987"/>
    <n v="1"/>
    <n v="9"/>
    <n v="0"/>
    <n v="123.45480000000005"/>
    <n v="0.41105220110552465"/>
  </r>
  <r>
    <x v="742"/>
    <x v="4"/>
    <s v="OFF-AP-10001242"/>
    <x v="0"/>
    <x v="12"/>
    <n v="241.44"/>
    <s v="CA-2017-100300"/>
    <n v="0"/>
    <n v="3"/>
    <n v="0"/>
    <n v="72.431999999999988"/>
    <n v="0.49507917887403441"/>
  </r>
  <r>
    <x v="742"/>
    <x v="4"/>
    <s v="OFF-PA-10000418"/>
    <x v="0"/>
    <x v="0"/>
    <n v="104.85"/>
    <s v="CA-2017-100300"/>
    <n v="0"/>
    <n v="1"/>
    <n v="0"/>
    <n v="50.327999999999996"/>
    <n v="0.43613829632717294"/>
  </r>
  <r>
    <x v="742"/>
    <x v="4"/>
    <s v="TEC-PH-10004833"/>
    <x v="2"/>
    <x v="6"/>
    <n v="38.24"/>
    <s v="CA-2017-130680"/>
    <n v="1"/>
    <n v="4"/>
    <n v="0.2"/>
    <n v="-9.56"/>
    <n v="0.41105220110552465"/>
  </r>
  <r>
    <x v="742"/>
    <x v="0"/>
    <s v="OFF-AP-10002082"/>
    <x v="0"/>
    <x v="12"/>
    <n v="8.711999999999998"/>
    <s v="CA-2017-166240"/>
    <n v="1"/>
    <n v="2"/>
    <n v="0.8"/>
    <n v="-19.602000000000007"/>
    <n v="0.49507917887403441"/>
  </r>
  <r>
    <x v="743"/>
    <x v="2"/>
    <s v="FUR-CH-10002965"/>
    <x v="1"/>
    <x v="5"/>
    <n v="422.05799999999994"/>
    <s v="US-2017-152051"/>
    <n v="1"/>
    <n v="3"/>
    <n v="0.3"/>
    <n v="-18.088200000000001"/>
    <n v="0.46529189879902266"/>
  </r>
  <r>
    <x v="743"/>
    <x v="2"/>
    <s v="OFF-ST-10001713"/>
    <x v="0"/>
    <x v="1"/>
    <n v="254.35200000000003"/>
    <s v="US-2017-152051"/>
    <n v="0"/>
    <n v="6"/>
    <n v="0.2"/>
    <n v="-50.870400000000018"/>
    <n v="0.44610841445725197"/>
  </r>
  <r>
    <x v="743"/>
    <x v="0"/>
    <s v="FUR-CH-10001146"/>
    <x v="1"/>
    <x v="5"/>
    <n v="85.245999999999995"/>
    <s v="CA-2017-101693"/>
    <n v="1"/>
    <n v="2"/>
    <n v="0.3"/>
    <n v="-6.0890000000000057"/>
    <n v="0.46529189879902266"/>
  </r>
  <r>
    <x v="743"/>
    <x v="4"/>
    <s v="OFF-AP-10000692"/>
    <x v="0"/>
    <x v="12"/>
    <n v="60.81"/>
    <s v="CA-2017-118913"/>
    <n v="1"/>
    <n v="3"/>
    <n v="0"/>
    <n v="17.026800000000001"/>
    <n v="0.49507917887403441"/>
  </r>
  <r>
    <x v="743"/>
    <x v="2"/>
    <s v="OFF-BI-10004781"/>
    <x v="0"/>
    <x v="3"/>
    <n v="38.088000000000001"/>
    <s v="US-2017-152051"/>
    <n v="0"/>
    <n v="4"/>
    <n v="0.7"/>
    <n v="-27.93119999999999"/>
    <n v="0.46881743173671325"/>
  </r>
  <r>
    <x v="743"/>
    <x v="0"/>
    <s v="FUR-FU-10003919"/>
    <x v="1"/>
    <x v="8"/>
    <n v="32.712000000000003"/>
    <s v="CA-2017-101693"/>
    <n v="0"/>
    <n v="2"/>
    <n v="0.6"/>
    <n v="-26.169599999999996"/>
    <n v="0.4595170286641902"/>
  </r>
  <r>
    <x v="744"/>
    <x v="20"/>
    <s v="OFF-ST-10000689"/>
    <x v="0"/>
    <x v="1"/>
    <n v="704.25"/>
    <s v="CA-2017-100790"/>
    <n v="1"/>
    <n v="5"/>
    <n v="0"/>
    <n v="84.51"/>
    <n v="0.44610841445725197"/>
  </r>
  <r>
    <x v="744"/>
    <x v="14"/>
    <s v="OFF-PA-10000357"/>
    <x v="0"/>
    <x v="0"/>
    <n v="368.91"/>
    <s v="CA-2017-118101"/>
    <n v="1"/>
    <n v="9"/>
    <n v="0"/>
    <n v="180.76590000000002"/>
    <n v="0.43613829632717294"/>
  </r>
  <r>
    <x v="744"/>
    <x v="4"/>
    <s v="OFF-SU-10003505"/>
    <x v="0"/>
    <x v="14"/>
    <n v="231.72"/>
    <s v="CA-2017-144015"/>
    <n v="1"/>
    <n v="2"/>
    <n v="0"/>
    <n v="11.585999999999984"/>
    <n v="0.53938093436526824"/>
  </r>
  <r>
    <x v="744"/>
    <x v="14"/>
    <s v="OFF-ST-10001837"/>
    <x v="0"/>
    <x v="1"/>
    <n v="171.04"/>
    <s v="CA-2017-118101"/>
    <n v="0"/>
    <n v="4"/>
    <n v="0"/>
    <n v="44.470399999999998"/>
    <n v="0.44610841445725197"/>
  </r>
  <r>
    <x v="744"/>
    <x v="5"/>
    <s v="TEC-PH-10004434"/>
    <x v="2"/>
    <x v="6"/>
    <n v="135.94999999999999"/>
    <s v="CA-2017-160234"/>
    <n v="1"/>
    <n v="1"/>
    <n v="0"/>
    <n v="39.425499999999985"/>
    <n v="0.41105220110552465"/>
  </r>
  <r>
    <x v="744"/>
    <x v="20"/>
    <s v="TEC-AC-10000397"/>
    <x v="2"/>
    <x v="9"/>
    <n v="139.96"/>
    <s v="CA-2017-102127"/>
    <n v="1"/>
    <n v="4"/>
    <n v="0"/>
    <n v="9.7972000000000037"/>
    <n v="0.52062335344040378"/>
  </r>
  <r>
    <x v="744"/>
    <x v="20"/>
    <s v="TEC-AC-10002018"/>
    <x v="2"/>
    <x v="9"/>
    <n v="20.97"/>
    <s v="CA-2017-102127"/>
    <n v="0"/>
    <n v="3"/>
    <n v="0"/>
    <n v="9.017100000000001"/>
    <n v="0.52062335344040378"/>
  </r>
  <r>
    <x v="744"/>
    <x v="0"/>
    <s v="TEC-AC-10003133"/>
    <x v="2"/>
    <x v="9"/>
    <n v="13.616"/>
    <s v="US-2017-158708"/>
    <n v="1"/>
    <n v="2"/>
    <n v="0.2"/>
    <n v="3.5742000000000012"/>
    <n v="0.52062335344040378"/>
  </r>
  <r>
    <x v="744"/>
    <x v="20"/>
    <s v="FUR-FU-10003976"/>
    <x v="1"/>
    <x v="8"/>
    <n v="37.74"/>
    <s v="CA-2017-102127"/>
    <n v="0"/>
    <n v="3"/>
    <n v="0"/>
    <n v="12.831599999999996"/>
    <n v="0.4595170286641902"/>
  </r>
  <r>
    <x v="744"/>
    <x v="4"/>
    <s v="FUR-FU-10002364"/>
    <x v="1"/>
    <x v="8"/>
    <n v="22.14"/>
    <s v="CA-2017-114951"/>
    <n v="1"/>
    <n v="3"/>
    <n v="0"/>
    <n v="6.4205999999999976"/>
    <n v="0.4595170286641902"/>
  </r>
  <r>
    <x v="744"/>
    <x v="4"/>
    <s v="OFF-FA-10000624"/>
    <x v="0"/>
    <x v="7"/>
    <n v="17.899999999999999"/>
    <s v="CA-2017-144015"/>
    <n v="0"/>
    <n v="5"/>
    <n v="0"/>
    <n v="8.9499999999999993"/>
    <n v="0.51168203684699509"/>
  </r>
  <r>
    <x v="744"/>
    <x v="43"/>
    <s v="OFF-ST-10000617"/>
    <x v="0"/>
    <x v="1"/>
    <n v="14.9"/>
    <s v="CA-2017-119445"/>
    <n v="1"/>
    <n v="5"/>
    <n v="0"/>
    <n v="1.0429999999999984"/>
    <n v="0.44610841445725197"/>
  </r>
  <r>
    <x v="744"/>
    <x v="20"/>
    <s v="OFF-AR-10003045"/>
    <x v="0"/>
    <x v="4"/>
    <n v="14.7"/>
    <s v="CA-2017-100790"/>
    <n v="0"/>
    <n v="5"/>
    <n v="0"/>
    <n v="6.6150000000000002"/>
    <n v="0.45632477063632687"/>
  </r>
  <r>
    <x v="744"/>
    <x v="4"/>
    <s v="OFF-PA-10002870"/>
    <x v="0"/>
    <x v="0"/>
    <n v="12.48"/>
    <s v="CA-2017-144015"/>
    <n v="0"/>
    <n v="2"/>
    <n v="0"/>
    <n v="5.6159999999999997"/>
    <n v="0.43613829632717294"/>
  </r>
  <r>
    <x v="744"/>
    <x v="14"/>
    <s v="OFF-BI-10000773"/>
    <x v="0"/>
    <x v="3"/>
    <n v="8.02"/>
    <s v="CA-2017-118101"/>
    <n v="0"/>
    <n v="1"/>
    <n v="0"/>
    <n v="3.7693999999999992"/>
    <n v="0.46881743173671325"/>
  </r>
  <r>
    <x v="744"/>
    <x v="1"/>
    <s v="OFF-AR-10001547"/>
    <x v="0"/>
    <x v="4"/>
    <n v="5.3040000000000003"/>
    <s v="CA-2017-152331"/>
    <n v="1"/>
    <n v="3"/>
    <n v="0.2"/>
    <n v="0.46409999999999996"/>
    <n v="0.45632477063632687"/>
  </r>
  <r>
    <x v="745"/>
    <x v="1"/>
    <s v="FUR-CH-10003981"/>
    <x v="1"/>
    <x v="5"/>
    <n v="539.65800000000002"/>
    <s v="CA-2017-153577"/>
    <n v="1"/>
    <n v="3"/>
    <n v="0.3"/>
    <n v="-7.7094000000001017"/>
    <n v="0.46529189879902266"/>
  </r>
  <r>
    <x v="745"/>
    <x v="4"/>
    <s v="TEC-PH-10003484"/>
    <x v="2"/>
    <x v="6"/>
    <n v="201.584"/>
    <s v="CA-2017-161928"/>
    <n v="1"/>
    <n v="2"/>
    <n v="0.2"/>
    <n v="12.599000000000004"/>
    <n v="0.41105220110552465"/>
  </r>
  <r>
    <x v="745"/>
    <x v="1"/>
    <s v="OFF-PA-10000575"/>
    <x v="0"/>
    <x v="0"/>
    <n v="37.463999999999999"/>
    <s v="CA-2017-153577"/>
    <n v="0"/>
    <n v="7"/>
    <n v="0.2"/>
    <n v="12.175799999999999"/>
    <n v="0.43613829632717294"/>
  </r>
  <r>
    <x v="746"/>
    <x v="1"/>
    <s v="TEC-PH-10001299"/>
    <x v="2"/>
    <x v="6"/>
    <n v="359.97600000000006"/>
    <s v="CA-2017-110044"/>
    <n v="1"/>
    <n v="3"/>
    <n v="0.2"/>
    <n v="35.997600000000006"/>
    <n v="0.41105220110552465"/>
  </r>
  <r>
    <x v="746"/>
    <x v="23"/>
    <s v="OFF-AP-10002311"/>
    <x v="0"/>
    <x v="12"/>
    <n v="275.24"/>
    <s v="CA-2017-154767"/>
    <n v="1"/>
    <n v="4"/>
    <n v="0"/>
    <n v="121.10560000000001"/>
    <n v="0.49507917887403441"/>
  </r>
  <r>
    <x v="746"/>
    <x v="23"/>
    <s v="FUR-CH-10003535"/>
    <x v="1"/>
    <x v="5"/>
    <n v="121.96"/>
    <s v="CA-2017-154767"/>
    <n v="0"/>
    <n v="2"/>
    <n v="0"/>
    <n v="20.733199999999997"/>
    <n v="0.46529189879902266"/>
  </r>
  <r>
    <x v="746"/>
    <x v="23"/>
    <s v="OFF-PA-10003039"/>
    <x v="0"/>
    <x v="0"/>
    <n v="61.96"/>
    <s v="CA-2017-154767"/>
    <n v="0"/>
    <n v="2"/>
    <n v="0"/>
    <n v="27.881999999999998"/>
    <n v="0.43613829632717294"/>
  </r>
  <r>
    <x v="746"/>
    <x v="4"/>
    <s v="OFF-BI-10001524"/>
    <x v="0"/>
    <x v="3"/>
    <n v="33.568000000000005"/>
    <s v="CA-2017-161095"/>
    <n v="1"/>
    <n v="2"/>
    <n v="0.2"/>
    <n v="11.748799999999997"/>
    <n v="0.46881743173671325"/>
  </r>
  <r>
    <x v="746"/>
    <x v="23"/>
    <s v="OFF-AP-10000595"/>
    <x v="0"/>
    <x v="12"/>
    <n v="8.74"/>
    <s v="CA-2017-154767"/>
    <n v="0"/>
    <n v="2"/>
    <n v="0"/>
    <n v="2.2724000000000002"/>
    <n v="0.49507917887403441"/>
  </r>
  <r>
    <x v="746"/>
    <x v="23"/>
    <s v="OFF-BI-10002003"/>
    <x v="0"/>
    <x v="3"/>
    <n v="7.96"/>
    <s v="CA-2017-154767"/>
    <n v="0"/>
    <n v="2"/>
    <n v="0"/>
    <n v="3.7412000000000001"/>
    <n v="0.46881743173671325"/>
  </r>
  <r>
    <x v="746"/>
    <x v="4"/>
    <s v="OFF-BI-10002764"/>
    <x v="0"/>
    <x v="3"/>
    <n v="7.7520000000000007"/>
    <s v="CA-2017-161095"/>
    <n v="0"/>
    <n v="3"/>
    <n v="0.2"/>
    <n v="2.8100999999999998"/>
    <n v="0.46881743173671325"/>
  </r>
  <r>
    <x v="747"/>
    <x v="9"/>
    <s v="OFF-ST-10000563"/>
    <x v="0"/>
    <x v="1"/>
    <n v="191.88"/>
    <s v="CA-2017-140543"/>
    <n v="1"/>
    <n v="6"/>
    <n v="0"/>
    <n v="19.188000000000002"/>
    <n v="0.44610841445725197"/>
  </r>
  <r>
    <x v="748"/>
    <x v="5"/>
    <s v="FUR-BO-10004695"/>
    <x v="1"/>
    <x v="10"/>
    <n v="1266.8599999999999"/>
    <s v="CA-2017-162355"/>
    <n v="1"/>
    <n v="7"/>
    <n v="0"/>
    <n v="291.37779999999987"/>
    <n v="0.5176847302647779"/>
  </r>
  <r>
    <x v="748"/>
    <x v="1"/>
    <s v="TEC-AC-10003038"/>
    <x v="2"/>
    <x v="9"/>
    <n v="50.120000000000005"/>
    <s v="CA-2017-135594"/>
    <n v="1"/>
    <n v="7"/>
    <n v="0.2"/>
    <n v="-0.62650000000000716"/>
    <n v="0.52062335344040378"/>
  </r>
  <r>
    <x v="748"/>
    <x v="5"/>
    <s v="OFF-AR-10004344"/>
    <x v="0"/>
    <x v="4"/>
    <n v="35.97"/>
    <s v="CA-2017-162355"/>
    <n v="0"/>
    <n v="3"/>
    <n v="0"/>
    <n v="9.7118999999999982"/>
    <n v="0.45632477063632687"/>
  </r>
  <r>
    <x v="749"/>
    <x v="27"/>
    <s v="TEC-CO-10000971"/>
    <x v="2"/>
    <x v="16"/>
    <n v="1499.95"/>
    <s v="CA-2017-139997"/>
    <n v="1"/>
    <n v="5"/>
    <n v="0"/>
    <n v="449.9849999999999"/>
    <n v="0.55185675810753509"/>
  </r>
  <r>
    <x v="749"/>
    <x v="20"/>
    <s v="TEC-AC-10001635"/>
    <x v="2"/>
    <x v="9"/>
    <n v="30.839999999999996"/>
    <s v="US-2017-126431"/>
    <n v="1"/>
    <n v="3"/>
    <n v="0"/>
    <n v="6.1679999999999975"/>
    <n v="0.52062335344040378"/>
  </r>
  <r>
    <x v="749"/>
    <x v="20"/>
    <s v="OFF-PA-10001950"/>
    <x v="0"/>
    <x v="0"/>
    <n v="75.06"/>
    <s v="US-2017-126431"/>
    <n v="0"/>
    <n v="9"/>
    <n v="0"/>
    <n v="33.776999999999994"/>
    <n v="0.43613829632717294"/>
  </r>
  <r>
    <x v="749"/>
    <x v="9"/>
    <s v="OFF-BI-10003364"/>
    <x v="0"/>
    <x v="3"/>
    <n v="58.34"/>
    <s v="CA-2017-152163"/>
    <n v="1"/>
    <n v="2"/>
    <n v="0"/>
    <n v="28.0032"/>
    <n v="0.46881743173671325"/>
  </r>
  <r>
    <x v="749"/>
    <x v="20"/>
    <s v="OFF-LA-10001474"/>
    <x v="0"/>
    <x v="2"/>
    <n v="30.53"/>
    <s v="US-2017-126431"/>
    <n v="0"/>
    <n v="1"/>
    <n v="0"/>
    <n v="14.043800000000001"/>
    <n v="0.4647369236065339"/>
  </r>
  <r>
    <x v="749"/>
    <x v="9"/>
    <s v="OFF-BI-10002215"/>
    <x v="0"/>
    <x v="3"/>
    <n v="14.2"/>
    <s v="CA-2017-152163"/>
    <n v="0"/>
    <n v="2"/>
    <n v="0"/>
    <n v="6.5319999999999991"/>
    <n v="0.46881743173671325"/>
  </r>
  <r>
    <x v="749"/>
    <x v="9"/>
    <s v="OFF-PA-10000788"/>
    <x v="0"/>
    <x v="0"/>
    <n v="12.96"/>
    <s v="CA-2017-152163"/>
    <n v="0"/>
    <n v="2"/>
    <n v="0"/>
    <n v="6.2208000000000006"/>
    <n v="0.43613829632717294"/>
  </r>
  <r>
    <x v="749"/>
    <x v="22"/>
    <s v="OFF-BI-10000145"/>
    <x v="0"/>
    <x v="3"/>
    <n v="2.4960000000000004"/>
    <s v="US-2017-158680"/>
    <n v="1"/>
    <n v="1"/>
    <n v="0.2"/>
    <n v="0.90479999999999983"/>
    <n v="0.46881743173671325"/>
  </r>
  <r>
    <x v="750"/>
    <x v="0"/>
    <s v="FUR-CH-10000665"/>
    <x v="1"/>
    <x v="5"/>
    <n v="528.42999999999995"/>
    <s v="CA-2017-102813"/>
    <n v="1"/>
    <n v="5"/>
    <n v="0.3"/>
    <n v="0"/>
    <n v="0.46529189879902266"/>
  </r>
  <r>
    <x v="750"/>
    <x v="4"/>
    <s v="FUR-CH-10002126"/>
    <x v="1"/>
    <x v="5"/>
    <n v="195.184"/>
    <s v="CA-2017-149314"/>
    <n v="1"/>
    <n v="1"/>
    <n v="0.2"/>
    <n v="19.518400000000007"/>
    <n v="0.46529189879902266"/>
  </r>
  <r>
    <x v="750"/>
    <x v="0"/>
    <s v="OFF-PA-10000520"/>
    <x v="0"/>
    <x v="0"/>
    <n v="41.472000000000008"/>
    <s v="CA-2017-102813"/>
    <n v="0"/>
    <n v="8"/>
    <n v="0.2"/>
    <n v="14.5152"/>
    <n v="0.43613829632717294"/>
  </r>
  <r>
    <x v="750"/>
    <x v="6"/>
    <s v="OFF-AR-10003986"/>
    <x v="0"/>
    <x v="4"/>
    <n v="7.7"/>
    <s v="CA-2017-101469"/>
    <n v="1"/>
    <n v="2"/>
    <n v="0"/>
    <n v="3.157"/>
    <n v="0.45632477063632687"/>
  </r>
  <r>
    <x v="751"/>
    <x v="20"/>
    <s v="OFF-AP-10000938"/>
    <x v="0"/>
    <x v="12"/>
    <n v="706.86"/>
    <s v="CA-2017-168543"/>
    <n v="1"/>
    <n v="7"/>
    <n v="0"/>
    <n v="197.92079999999999"/>
    <n v="0.49507917887403441"/>
  </r>
  <r>
    <x v="751"/>
    <x v="2"/>
    <s v="OFF-PA-10000167"/>
    <x v="0"/>
    <x v="0"/>
    <n v="123.92000000000002"/>
    <s v="CA-2017-104983"/>
    <n v="1"/>
    <n v="5"/>
    <n v="0.2"/>
    <n v="38.724999999999994"/>
    <n v="0.43613829632717294"/>
  </r>
  <r>
    <x v="751"/>
    <x v="4"/>
    <s v="OFF-PA-10000552"/>
    <x v="0"/>
    <x v="0"/>
    <n v="12.96"/>
    <s v="CA-2017-130029"/>
    <n v="1"/>
    <n v="2"/>
    <n v="0"/>
    <n v="6.2208000000000006"/>
    <n v="0.43613829632717294"/>
  </r>
  <r>
    <x v="751"/>
    <x v="4"/>
    <s v="OFF-FA-10001135"/>
    <x v="0"/>
    <x v="7"/>
    <n v="3.96"/>
    <s v="CA-2017-130029"/>
    <n v="0"/>
    <n v="2"/>
    <n v="0"/>
    <n v="7.9200000000000159E-2"/>
    <n v="0.51168203684699509"/>
  </r>
  <r>
    <x v="752"/>
    <x v="4"/>
    <s v="FUR-BO-10001811"/>
    <x v="1"/>
    <x v="10"/>
    <n v="1279.165"/>
    <s v="CA-2017-147137"/>
    <n v="1"/>
    <n v="5"/>
    <n v="0.15"/>
    <n v="225.73499999999993"/>
    <n v="0.5176847302647779"/>
  </r>
  <r>
    <x v="752"/>
    <x v="22"/>
    <s v="TEC-PH-10001198"/>
    <x v="2"/>
    <x v="6"/>
    <n v="177.48000000000002"/>
    <s v="CA-2017-103107"/>
    <n v="1"/>
    <n v="3"/>
    <n v="0.2"/>
    <n v="19.966499999999982"/>
    <n v="0.41105220110552465"/>
  </r>
  <r>
    <x v="752"/>
    <x v="22"/>
    <s v="TEC-PH-10002564"/>
    <x v="2"/>
    <x v="6"/>
    <n v="71.975999999999999"/>
    <s v="CA-2017-103107"/>
    <n v="0"/>
    <n v="3"/>
    <n v="0.2"/>
    <n v="8.9969999999999892"/>
    <n v="0.41105220110552465"/>
  </r>
  <r>
    <x v="752"/>
    <x v="4"/>
    <s v="OFF-EN-10003567"/>
    <x v="0"/>
    <x v="11"/>
    <n v="43.96"/>
    <s v="CA-2017-147137"/>
    <n v="0"/>
    <n v="2"/>
    <n v="0"/>
    <n v="20.661200000000001"/>
    <n v="0.44424167803735209"/>
  </r>
  <r>
    <x v="752"/>
    <x v="4"/>
    <s v="OFF-ST-10002486"/>
    <x v="0"/>
    <x v="1"/>
    <n v="27.92"/>
    <s v="CA-2017-147137"/>
    <n v="0"/>
    <n v="4"/>
    <n v="0"/>
    <n v="0.5583999999999989"/>
    <n v="0.44610841445725197"/>
  </r>
  <r>
    <x v="752"/>
    <x v="4"/>
    <s v="FUR-FU-10000221"/>
    <x v="1"/>
    <x v="8"/>
    <n v="25.4"/>
    <s v="CA-2017-147137"/>
    <n v="0"/>
    <n v="5"/>
    <n v="0"/>
    <n v="8.6359999999999992"/>
    <n v="0.4595170286641902"/>
  </r>
  <r>
    <x v="752"/>
    <x v="22"/>
    <s v="FUR-FU-10000221"/>
    <x v="1"/>
    <x v="8"/>
    <n v="25.4"/>
    <s v="CA-2017-103107"/>
    <n v="0"/>
    <n v="5"/>
    <n v="0"/>
    <n v="8.6359999999999992"/>
    <n v="0.4595170286641902"/>
  </r>
  <r>
    <x v="753"/>
    <x v="4"/>
    <s v="TEC-CO-10003763"/>
    <x v="2"/>
    <x v="16"/>
    <n v="2799.9600000000005"/>
    <s v="CA-2017-135265"/>
    <n v="1"/>
    <n v="5"/>
    <n v="0.2"/>
    <n v="944.98649999999986"/>
    <n v="0.55185675810753509"/>
  </r>
  <r>
    <x v="753"/>
    <x v="4"/>
    <s v="FUR-CH-10003061"/>
    <x v="1"/>
    <x v="5"/>
    <n v="287.96800000000002"/>
    <s v="CA-2017-135265"/>
    <n v="0"/>
    <n v="4"/>
    <n v="0.2"/>
    <n v="-3.5996000000000521"/>
    <n v="0.46529189879902266"/>
  </r>
  <r>
    <x v="753"/>
    <x v="1"/>
    <s v="FUR-CH-10000785"/>
    <x v="1"/>
    <x v="5"/>
    <n v="253.37199999999996"/>
    <s v="CA-2017-159940"/>
    <n v="1"/>
    <n v="2"/>
    <n v="0.3"/>
    <n v="-14.478399999999993"/>
    <n v="0.46529189879902266"/>
  </r>
  <r>
    <x v="753"/>
    <x v="4"/>
    <s v="FUR-FU-10003039"/>
    <x v="1"/>
    <x v="8"/>
    <n v="215.65"/>
    <s v="CA-2017-100965"/>
    <n v="1"/>
    <n v="5"/>
    <n v="0"/>
    <n v="73.320999999999998"/>
    <n v="0.4595170286641902"/>
  </r>
  <r>
    <x v="753"/>
    <x v="1"/>
    <s v="FUR-FU-10004973"/>
    <x v="1"/>
    <x v="8"/>
    <n v="60.288000000000004"/>
    <s v="CA-2017-159940"/>
    <n v="0"/>
    <n v="8"/>
    <n v="0.6"/>
    <n v="-27.129599999999996"/>
    <n v="0.4595170286641902"/>
  </r>
  <r>
    <x v="753"/>
    <x v="2"/>
    <s v="TEC-PH-10002310"/>
    <x v="2"/>
    <x v="6"/>
    <n v="59.993999999999993"/>
    <s v="CA-2017-129308"/>
    <n v="1"/>
    <n v="1"/>
    <n v="0.4"/>
    <n v="-12.998700000000007"/>
    <n v="0.41105220110552465"/>
  </r>
  <r>
    <x v="753"/>
    <x v="4"/>
    <s v="OFF-PA-10002923"/>
    <x v="0"/>
    <x v="0"/>
    <n v="48.94"/>
    <s v="CA-2017-135265"/>
    <n v="0"/>
    <n v="1"/>
    <n v="0"/>
    <n v="24.47"/>
    <n v="0.43613829632717294"/>
  </r>
  <r>
    <x v="753"/>
    <x v="27"/>
    <s v="OFF-AR-10004602"/>
    <x v="0"/>
    <x v="4"/>
    <n v="45.98"/>
    <s v="CA-2017-106397"/>
    <n v="1"/>
    <n v="2"/>
    <n v="0"/>
    <n v="12.874400000000001"/>
    <n v="0.45632477063632687"/>
  </r>
  <r>
    <x v="753"/>
    <x v="16"/>
    <s v="OFF-SU-10004664"/>
    <x v="0"/>
    <x v="14"/>
    <n v="45.584000000000003"/>
    <s v="CA-2017-114713"/>
    <n v="1"/>
    <n v="7"/>
    <n v="0.2"/>
    <n v="5.1281999999999996"/>
    <n v="0.53938093436526824"/>
  </r>
  <r>
    <x v="753"/>
    <x v="1"/>
    <s v="OFF-PA-10001609"/>
    <x v="0"/>
    <x v="0"/>
    <n v="23.688000000000002"/>
    <s v="CA-2017-159940"/>
    <n v="0"/>
    <n v="9"/>
    <n v="0.2"/>
    <n v="7.698599999999999"/>
    <n v="0.43613829632717294"/>
  </r>
  <r>
    <x v="753"/>
    <x v="27"/>
    <s v="OFF-PA-10003441"/>
    <x v="0"/>
    <x v="0"/>
    <n v="12.96"/>
    <s v="CA-2017-106397"/>
    <n v="0"/>
    <n v="2"/>
    <n v="0"/>
    <n v="6.2208000000000006"/>
    <n v="0.43613829632717294"/>
  </r>
  <r>
    <x v="753"/>
    <x v="2"/>
    <s v="OFF-LA-10002945"/>
    <x v="0"/>
    <x v="2"/>
    <n v="10.08"/>
    <s v="CA-2017-129308"/>
    <n v="0"/>
    <n v="2"/>
    <n v="0.2"/>
    <n v="3.2759999999999994"/>
    <n v="0.4647369236065339"/>
  </r>
  <r>
    <x v="753"/>
    <x v="2"/>
    <s v="OFF-BI-10001308"/>
    <x v="0"/>
    <x v="3"/>
    <n v="9.4200000000000017"/>
    <s v="CA-2017-129308"/>
    <n v="0"/>
    <n v="5"/>
    <n v="0.7"/>
    <n v="-7.8500000000000014"/>
    <n v="0.46881743173671325"/>
  </r>
  <r>
    <x v="753"/>
    <x v="2"/>
    <s v="OFF-BI-10001525"/>
    <x v="0"/>
    <x v="3"/>
    <n v="5.7150000000000016"/>
    <s v="CA-2017-129308"/>
    <n v="0"/>
    <n v="5"/>
    <n v="0.7"/>
    <n v="-4.7625000000000011"/>
    <n v="0.46881743173671325"/>
  </r>
  <r>
    <x v="753"/>
    <x v="1"/>
    <s v="OFF-FA-10000936"/>
    <x v="0"/>
    <x v="7"/>
    <n v="2.6320000000000001"/>
    <s v="CA-2017-159940"/>
    <n v="0"/>
    <n v="1"/>
    <n v="0.2"/>
    <n v="0.8224999999999999"/>
    <n v="0.51168203684699509"/>
  </r>
  <r>
    <x v="754"/>
    <x v="0"/>
    <s v="TEC-PH-10004345"/>
    <x v="2"/>
    <x v="6"/>
    <n v="863.6400000000001"/>
    <s v="CA-2017-156685"/>
    <n v="1"/>
    <n v="9"/>
    <n v="0.2"/>
    <n v="107.95499999999998"/>
    <n v="0.41105220110552465"/>
  </r>
  <r>
    <x v="754"/>
    <x v="16"/>
    <s v="TEC-PH-10002824"/>
    <x v="2"/>
    <x v="6"/>
    <n v="823.96000000000015"/>
    <s v="CA-2017-152471"/>
    <n v="1"/>
    <n v="5"/>
    <n v="0.2"/>
    <n v="51.497499999999974"/>
    <n v="0.41105220110552465"/>
  </r>
  <r>
    <x v="754"/>
    <x v="26"/>
    <s v="FUR-CH-10004287"/>
    <x v="1"/>
    <x v="5"/>
    <n v="662.88"/>
    <s v="CA-2017-112109"/>
    <n v="1"/>
    <n v="3"/>
    <n v="0.2"/>
    <n v="74.573999999999955"/>
    <n v="0.46529189879902266"/>
  </r>
  <r>
    <x v="754"/>
    <x v="22"/>
    <s v="TEC-PH-10001580"/>
    <x v="2"/>
    <x v="6"/>
    <n v="107.98399999999999"/>
    <s v="CA-2017-155474"/>
    <n v="1"/>
    <n v="1"/>
    <n v="0.2"/>
    <n v="9.4485999999999954"/>
    <n v="0.41105220110552465"/>
  </r>
  <r>
    <x v="754"/>
    <x v="0"/>
    <s v="OFF-AR-10000588"/>
    <x v="0"/>
    <x v="4"/>
    <n v="47.616"/>
    <s v="CA-2017-156685"/>
    <n v="0"/>
    <n v="3"/>
    <n v="0.2"/>
    <n v="3.571200000000001"/>
    <n v="0.45632477063632687"/>
  </r>
  <r>
    <x v="754"/>
    <x v="26"/>
    <s v="OFF-ST-10001505"/>
    <x v="0"/>
    <x v="1"/>
    <n v="33.488000000000007"/>
    <s v="CA-2017-112109"/>
    <n v="0"/>
    <n v="7"/>
    <n v="0.2"/>
    <n v="-1.2558000000000051"/>
    <n v="0.44610841445725197"/>
  </r>
  <r>
    <x v="754"/>
    <x v="26"/>
    <s v="OFF-BI-10002082"/>
    <x v="0"/>
    <x v="3"/>
    <n v="19.968000000000004"/>
    <s v="CA-2017-112109"/>
    <n v="0"/>
    <n v="2"/>
    <n v="0.7"/>
    <n v="-13.311999999999998"/>
    <n v="0.46881743173671325"/>
  </r>
  <r>
    <x v="754"/>
    <x v="22"/>
    <s v="OFF-BI-10004209"/>
    <x v="0"/>
    <x v="3"/>
    <n v="19.295999999999999"/>
    <s v="CA-2017-155474"/>
    <n v="0"/>
    <n v="3"/>
    <n v="0.2"/>
    <n v="6.0299999999999994"/>
    <n v="0.46881743173671325"/>
  </r>
  <r>
    <x v="754"/>
    <x v="16"/>
    <s v="OFF-PA-10004965"/>
    <x v="0"/>
    <x v="0"/>
    <n v="15.984000000000002"/>
    <s v="CA-2017-152471"/>
    <n v="0"/>
    <n v="2"/>
    <n v="0.2"/>
    <n v="4.9949999999999992"/>
    <n v="0.43613829632717294"/>
  </r>
  <r>
    <x v="754"/>
    <x v="43"/>
    <s v="OFF-PA-10000289"/>
    <x v="0"/>
    <x v="0"/>
    <n v="12.96"/>
    <s v="CA-2017-152520"/>
    <n v="1"/>
    <n v="2"/>
    <n v="0"/>
    <n v="6.2208000000000006"/>
    <n v="0.43613829632717294"/>
  </r>
  <r>
    <x v="754"/>
    <x v="26"/>
    <s v="OFF-BI-10001634"/>
    <x v="0"/>
    <x v="3"/>
    <n v="8.7360000000000024"/>
    <s v="CA-2017-112109"/>
    <n v="0"/>
    <n v="4"/>
    <n v="0.7"/>
    <n v="-6.1151999999999997"/>
    <n v="0.46881743173671325"/>
  </r>
  <r>
    <x v="755"/>
    <x v="20"/>
    <s v="FUR-CH-10002335"/>
    <x v="1"/>
    <x v="5"/>
    <n v="408.00599999999997"/>
    <s v="CA-2017-136329"/>
    <n v="1"/>
    <n v="2"/>
    <n v="0.1"/>
    <n v="72.534400000000005"/>
    <n v="0.46529189879902266"/>
  </r>
  <r>
    <x v="755"/>
    <x v="20"/>
    <s v="FUR-FU-10000723"/>
    <x v="1"/>
    <x v="8"/>
    <n v="165.28"/>
    <s v="CA-2017-136329"/>
    <n v="0"/>
    <n v="4"/>
    <n v="0"/>
    <n v="14.875200000000007"/>
    <n v="0.4595170286641902"/>
  </r>
  <r>
    <x v="756"/>
    <x v="2"/>
    <s v="TEC-MA-10000904"/>
    <x v="2"/>
    <x v="15"/>
    <n v="341.99100000000004"/>
    <s v="CA-2017-164924"/>
    <n v="1"/>
    <n v="3"/>
    <n v="0.7"/>
    <n v="-319.19159999999999"/>
    <n v="0.5183572270896134"/>
  </r>
  <r>
    <x v="756"/>
    <x v="0"/>
    <s v="OFF-ST-10000689"/>
    <x v="0"/>
    <x v="1"/>
    <n v="338.04"/>
    <s v="US-2017-131149"/>
    <n v="1"/>
    <n v="3"/>
    <n v="0.2"/>
    <n v="-33.804000000000002"/>
    <n v="0.44610841445725197"/>
  </r>
  <r>
    <x v="756"/>
    <x v="0"/>
    <s v="OFF-AR-10002135"/>
    <x v="0"/>
    <x v="4"/>
    <n v="154.24"/>
    <s v="US-2017-131149"/>
    <n v="0"/>
    <n v="4"/>
    <n v="0.2"/>
    <n v="17.351999999999975"/>
    <n v="0.45632477063632687"/>
  </r>
  <r>
    <x v="756"/>
    <x v="12"/>
    <s v="OFF-BI-10001658"/>
    <x v="0"/>
    <x v="3"/>
    <n v="44.856000000000009"/>
    <s v="CA-2017-134222"/>
    <n v="1"/>
    <n v="6"/>
    <n v="0.7"/>
    <n v="-35.884799999999984"/>
    <n v="0.46881743173671325"/>
  </r>
  <r>
    <x v="756"/>
    <x v="12"/>
    <s v="OFF-ST-10001325"/>
    <x v="0"/>
    <x v="1"/>
    <n v="16.768000000000001"/>
    <s v="CA-2017-126613"/>
    <n v="1"/>
    <n v="2"/>
    <n v="0.2"/>
    <n v="1.4672000000000001"/>
    <n v="0.44610841445725197"/>
  </r>
  <r>
    <x v="757"/>
    <x v="4"/>
    <s v="TEC-PH-10000149"/>
    <x v="2"/>
    <x v="6"/>
    <n v="95.76"/>
    <s v="CA-2017-103891"/>
    <n v="1"/>
    <n v="6"/>
    <n v="0.2"/>
    <n v="7.1819999999999951"/>
    <n v="0.41105220110552465"/>
  </r>
  <r>
    <x v="758"/>
    <x v="20"/>
    <s v="FUR-BO-10004695"/>
    <x v="1"/>
    <x v="10"/>
    <n v="579.13599999999997"/>
    <s v="CA-2017-137050"/>
    <n v="1"/>
    <n v="4"/>
    <n v="0.2"/>
    <n v="21.717599999999948"/>
    <n v="0.5176847302647779"/>
  </r>
  <r>
    <x v="758"/>
    <x v="0"/>
    <s v="TEC-PH-10003437"/>
    <x v="2"/>
    <x v="6"/>
    <n v="419.94399999999996"/>
    <s v="CA-2017-101966"/>
    <n v="1"/>
    <n v="7"/>
    <n v="0.2"/>
    <n v="52.492999999999967"/>
    <n v="0.41105220110552465"/>
  </r>
  <r>
    <x v="758"/>
    <x v="12"/>
    <s v="TEC-PH-10002262"/>
    <x v="2"/>
    <x v="6"/>
    <n v="380.86400000000003"/>
    <s v="CA-2017-136924"/>
    <n v="1"/>
    <n v="8"/>
    <n v="0.2"/>
    <n v="38.086400000000026"/>
    <n v="0.41105220110552465"/>
  </r>
  <r>
    <x v="758"/>
    <x v="0"/>
    <s v="OFF-PA-10001497"/>
    <x v="0"/>
    <x v="0"/>
    <n v="219.84000000000003"/>
    <s v="CA-2017-115483"/>
    <n v="1"/>
    <n v="5"/>
    <n v="0.2"/>
    <n v="79.691999999999979"/>
    <n v="0.43613829632717294"/>
  </r>
  <r>
    <x v="758"/>
    <x v="4"/>
    <s v="OFF-AP-10002998"/>
    <x v="0"/>
    <x v="12"/>
    <n v="151.62"/>
    <s v="CA-2017-109953"/>
    <n v="1"/>
    <n v="7"/>
    <n v="0"/>
    <n v="50.03459999999999"/>
    <n v="0.49507917887403441"/>
  </r>
  <r>
    <x v="758"/>
    <x v="4"/>
    <s v="TEC-PH-10004093"/>
    <x v="2"/>
    <x v="6"/>
    <n v="110.376"/>
    <s v="CA-2017-109953"/>
    <n v="0"/>
    <n v="3"/>
    <n v="0.2"/>
    <n v="12.417299999999997"/>
    <n v="0.41105220110552465"/>
  </r>
  <r>
    <x v="758"/>
    <x v="33"/>
    <s v="TEC-AC-10002345"/>
    <x v="2"/>
    <x v="9"/>
    <n v="29"/>
    <s v="CA-2017-101378"/>
    <n v="1"/>
    <n v="2"/>
    <n v="0"/>
    <n v="7.25"/>
    <n v="0.52062335344040378"/>
  </r>
  <r>
    <x v="758"/>
    <x v="5"/>
    <s v="FUR-FU-10004848"/>
    <x v="1"/>
    <x v="8"/>
    <n v="51.75"/>
    <s v="CA-2017-157588"/>
    <n v="1"/>
    <n v="1"/>
    <n v="0"/>
    <n v="15.524999999999999"/>
    <n v="0.4595170286641902"/>
  </r>
  <r>
    <x v="758"/>
    <x v="20"/>
    <s v="OFF-AR-10004999"/>
    <x v="0"/>
    <x v="4"/>
    <n v="41.86"/>
    <s v="CA-2017-137050"/>
    <n v="0"/>
    <n v="7"/>
    <n v="0"/>
    <n v="10.465"/>
    <n v="0.45632477063632687"/>
  </r>
  <r>
    <x v="758"/>
    <x v="5"/>
    <s v="OFF-BI-10003963"/>
    <x v="0"/>
    <x v="3"/>
    <n v="36.4"/>
    <s v="CA-2017-157588"/>
    <n v="0"/>
    <n v="5"/>
    <n v="0"/>
    <n v="17.107999999999997"/>
    <n v="0.46881743173671325"/>
  </r>
  <r>
    <x v="758"/>
    <x v="4"/>
    <s v="FUR-FU-10000073"/>
    <x v="1"/>
    <x v="8"/>
    <n v="30.8"/>
    <s v="CA-2017-109953"/>
    <n v="0"/>
    <n v="4"/>
    <n v="0"/>
    <n v="10.163999999999998"/>
    <n v="0.4595170286641902"/>
  </r>
  <r>
    <x v="758"/>
    <x v="20"/>
    <s v="OFF-FA-10000936"/>
    <x v="0"/>
    <x v="7"/>
    <n v="29.61"/>
    <s v="CA-2017-169215"/>
    <n v="1"/>
    <n v="9"/>
    <n v="0"/>
    <n v="13.324499999999999"/>
    <n v="0.51168203684699509"/>
  </r>
  <r>
    <x v="758"/>
    <x v="20"/>
    <s v="OFF-BI-10004094"/>
    <x v="0"/>
    <x v="3"/>
    <n v="14.16"/>
    <s v="CA-2017-117282"/>
    <n v="1"/>
    <n v="2"/>
    <n v="0.2"/>
    <n v="5.133"/>
    <n v="0.46881743173671325"/>
  </r>
  <r>
    <x v="758"/>
    <x v="20"/>
    <s v="OFF-FA-10002988"/>
    <x v="0"/>
    <x v="7"/>
    <n v="14.069999999999999"/>
    <s v="CA-2017-137050"/>
    <n v="0"/>
    <n v="7"/>
    <n v="0"/>
    <n v="6.8942999999999994"/>
    <n v="0.51168203684699509"/>
  </r>
  <r>
    <x v="758"/>
    <x v="2"/>
    <s v="OFF-SU-10004115"/>
    <x v="0"/>
    <x v="14"/>
    <n v="11.632"/>
    <s v="CA-2017-120180"/>
    <n v="1"/>
    <n v="2"/>
    <n v="0.2"/>
    <n v="1.0178000000000007"/>
    <n v="0.53938093436526824"/>
  </r>
  <r>
    <x v="758"/>
    <x v="20"/>
    <s v="OFF-ST-10004634"/>
    <x v="0"/>
    <x v="1"/>
    <n v="11.21"/>
    <s v="CA-2017-137050"/>
    <n v="0"/>
    <n v="1"/>
    <n v="0"/>
    <n v="3.3629999999999995"/>
    <n v="0.44610841445725197"/>
  </r>
  <r>
    <x v="758"/>
    <x v="20"/>
    <s v="OFF-BI-10002160"/>
    <x v="0"/>
    <x v="3"/>
    <n v="9.1440000000000001"/>
    <s v="CA-2017-137050"/>
    <n v="0"/>
    <n v="3"/>
    <n v="0.2"/>
    <n v="3.2003999999999997"/>
    <n v="0.46881743173671325"/>
  </r>
  <r>
    <x v="758"/>
    <x v="20"/>
    <s v="OFF-BI-10001031"/>
    <x v="0"/>
    <x v="3"/>
    <n v="8.5440000000000005"/>
    <s v="CA-2017-137050"/>
    <n v="0"/>
    <n v="2"/>
    <n v="0.2"/>
    <n v="2.8835999999999995"/>
    <n v="0.46881743173671325"/>
  </r>
  <r>
    <x v="759"/>
    <x v="11"/>
    <s v="FUR-CH-10004886"/>
    <x v="1"/>
    <x v="5"/>
    <n v="230.28000000000003"/>
    <s v="US-2017-168095"/>
    <n v="1"/>
    <n v="3"/>
    <n v="0.2"/>
    <n v="23.027999999999992"/>
    <n v="0.46529189879902266"/>
  </r>
  <r>
    <x v="759"/>
    <x v="11"/>
    <s v="OFF-PA-10003641"/>
    <x v="0"/>
    <x v="0"/>
    <n v="105.52"/>
    <s v="US-2017-168095"/>
    <n v="0"/>
    <n v="5"/>
    <n v="0.2"/>
    <n v="34.293999999999997"/>
    <n v="0.43613829632717294"/>
  </r>
  <r>
    <x v="759"/>
    <x v="27"/>
    <s v="OFF-SU-10000952"/>
    <x v="0"/>
    <x v="14"/>
    <n v="44.400000000000006"/>
    <s v="CA-2017-122322"/>
    <n v="1"/>
    <n v="5"/>
    <n v="0"/>
    <n v="12.432000000000002"/>
    <n v="0.53938093436526824"/>
  </r>
  <r>
    <x v="760"/>
    <x v="2"/>
    <s v="TEC-PH-10003963"/>
    <x v="2"/>
    <x v="6"/>
    <n v="494.37599999999998"/>
    <s v="US-2017-100720"/>
    <n v="1"/>
    <n v="4"/>
    <n v="0.4"/>
    <n v="-115.35440000000006"/>
    <n v="0.41105220110552465"/>
  </r>
  <r>
    <x v="760"/>
    <x v="2"/>
    <s v="TEC-PH-10001425"/>
    <x v="2"/>
    <x v="6"/>
    <n v="143.98199999999997"/>
    <s v="US-2017-100720"/>
    <n v="0"/>
    <n v="3"/>
    <n v="0.4"/>
    <n v="-28.796400000000006"/>
    <n v="0.41105220110552465"/>
  </r>
  <r>
    <x v="760"/>
    <x v="9"/>
    <s v="TEC-AC-10000358"/>
    <x v="2"/>
    <x v="9"/>
    <n v="75.98"/>
    <s v="CA-2017-157161"/>
    <n v="1"/>
    <n v="2"/>
    <n v="0"/>
    <n v="18.235199999999999"/>
    <n v="0.52062335344040378"/>
  </r>
  <r>
    <x v="760"/>
    <x v="9"/>
    <s v="OFF-PA-10001461"/>
    <x v="0"/>
    <x v="0"/>
    <n v="60.12"/>
    <s v="CA-2017-157161"/>
    <n v="0"/>
    <n v="9"/>
    <n v="0"/>
    <n v="28.857599999999998"/>
    <n v="0.43613829632717294"/>
  </r>
  <r>
    <x v="760"/>
    <x v="0"/>
    <s v="OFF-ST-10001328"/>
    <x v="0"/>
    <x v="1"/>
    <n v="37.224000000000004"/>
    <s v="CA-2017-157000"/>
    <n v="1"/>
    <n v="3"/>
    <n v="0.2"/>
    <n v="3.7224000000000004"/>
    <n v="0.44610841445725197"/>
  </r>
  <r>
    <x v="760"/>
    <x v="9"/>
    <s v="OFF-BI-10004728"/>
    <x v="0"/>
    <x v="3"/>
    <n v="24.1"/>
    <s v="CA-2017-157161"/>
    <n v="0"/>
    <n v="5"/>
    <n v="0"/>
    <n v="11.086"/>
    <n v="0.46881743173671325"/>
  </r>
  <r>
    <x v="760"/>
    <x v="9"/>
    <s v="OFF-AR-10003338"/>
    <x v="0"/>
    <x v="4"/>
    <n v="22.32"/>
    <s v="CA-2017-157161"/>
    <n v="0"/>
    <n v="3"/>
    <n v="0"/>
    <n v="5.580000000000001"/>
    <n v="0.45632477063632687"/>
  </r>
  <r>
    <x v="760"/>
    <x v="0"/>
    <s v="OFF-PA-10001950"/>
    <x v="0"/>
    <x v="0"/>
    <n v="20.016000000000002"/>
    <s v="CA-2017-157000"/>
    <n v="0"/>
    <n v="3"/>
    <n v="0.2"/>
    <n v="6.2549999999999963"/>
    <n v="0.43613829632717294"/>
  </r>
  <r>
    <x v="760"/>
    <x v="9"/>
    <s v="OFF-EN-10001509"/>
    <x v="0"/>
    <x v="11"/>
    <n v="10.199999999999999"/>
    <s v="CA-2017-157161"/>
    <n v="0"/>
    <n v="5"/>
    <n v="0"/>
    <n v="4.7939999999999996"/>
    <n v="0.44424167803735209"/>
  </r>
  <r>
    <x v="760"/>
    <x v="0"/>
    <s v="FUR-FU-10001940"/>
    <x v="1"/>
    <x v="8"/>
    <n v="9.5519999999999996"/>
    <s v="CA-2017-130050"/>
    <n v="1"/>
    <n v="3"/>
    <n v="0.6"/>
    <n v="-3.8207999999999984"/>
    <n v="0.4595170286641902"/>
  </r>
  <r>
    <x v="760"/>
    <x v="9"/>
    <s v="OFF-BI-10002764"/>
    <x v="0"/>
    <x v="3"/>
    <n v="6.46"/>
    <s v="CA-2017-157161"/>
    <n v="0"/>
    <n v="2"/>
    <n v="0"/>
    <n v="3.1654"/>
    <n v="0.46881743173671325"/>
  </r>
  <r>
    <x v="760"/>
    <x v="2"/>
    <s v="OFF-SU-10001574"/>
    <x v="0"/>
    <x v="14"/>
    <n v="5.84"/>
    <s v="US-2017-100720"/>
    <n v="0"/>
    <n v="2"/>
    <n v="0.2"/>
    <n v="0.72999999999999954"/>
    <n v="0.53938093436526824"/>
  </r>
  <r>
    <x v="761"/>
    <x v="23"/>
    <s v="TEC-PH-10001760"/>
    <x v="2"/>
    <x v="6"/>
    <n v="597"/>
    <s v="CA-2017-131835"/>
    <n v="1"/>
    <n v="3"/>
    <n v="0"/>
    <n v="280.59000000000003"/>
    <n v="0.41105220110552465"/>
  </r>
  <r>
    <x v="761"/>
    <x v="24"/>
    <s v="OFF-ST-10000078"/>
    <x v="0"/>
    <x v="1"/>
    <n v="265.17"/>
    <s v="CA-2017-121671"/>
    <n v="1"/>
    <n v="1"/>
    <n v="0"/>
    <n v="47.730599999999981"/>
    <n v="0.44610841445725197"/>
  </r>
  <r>
    <x v="761"/>
    <x v="24"/>
    <s v="OFF-ST-10002344"/>
    <x v="0"/>
    <x v="1"/>
    <n v="242.94"/>
    <s v="CA-2017-121671"/>
    <n v="0"/>
    <n v="3"/>
    <n v="0"/>
    <n v="4.8588000000000164"/>
    <n v="0.44610841445725197"/>
  </r>
  <r>
    <x v="761"/>
    <x v="23"/>
    <s v="OFF-AP-10004487"/>
    <x v="0"/>
    <x v="12"/>
    <n v="162.63999999999999"/>
    <s v="CA-2017-131835"/>
    <n v="0"/>
    <n v="2"/>
    <n v="0"/>
    <n v="45.539199999999994"/>
    <n v="0.49507917887403441"/>
  </r>
  <r>
    <x v="761"/>
    <x v="22"/>
    <s v="TEC-AC-10004595"/>
    <x v="2"/>
    <x v="9"/>
    <n v="428.40000000000003"/>
    <s v="US-2017-139087"/>
    <n v="1"/>
    <n v="3"/>
    <n v="0"/>
    <n v="89.963999999999999"/>
    <n v="0.52062335344040378"/>
  </r>
  <r>
    <x v="761"/>
    <x v="22"/>
    <s v="OFF-LA-10001074"/>
    <x v="0"/>
    <x v="2"/>
    <n v="87.71"/>
    <s v="US-2017-139087"/>
    <n v="0"/>
    <n v="7"/>
    <n v="0"/>
    <n v="41.223699999999994"/>
    <n v="0.4647369236065339"/>
  </r>
  <r>
    <x v="761"/>
    <x v="4"/>
    <s v="OFF-ST-10003479"/>
    <x v="0"/>
    <x v="1"/>
    <n v="77.88"/>
    <s v="CA-2017-101343"/>
    <n v="1"/>
    <n v="2"/>
    <n v="0"/>
    <n v="3.8939999999999912"/>
    <n v="0.44610841445725197"/>
  </r>
  <r>
    <x v="761"/>
    <x v="22"/>
    <s v="OFF-ST-10000604"/>
    <x v="0"/>
    <x v="1"/>
    <n v="69.52"/>
    <s v="US-2017-139087"/>
    <n v="0"/>
    <n v="2"/>
    <n v="0"/>
    <n v="17.379999999999995"/>
    <n v="0.44610841445725197"/>
  </r>
  <r>
    <x v="761"/>
    <x v="23"/>
    <s v="OFF-PA-10004071"/>
    <x v="0"/>
    <x v="0"/>
    <n v="55.48"/>
    <s v="CA-2017-131835"/>
    <n v="0"/>
    <n v="1"/>
    <n v="0"/>
    <n v="26.630399999999998"/>
    <n v="0.43613829632717294"/>
  </r>
  <r>
    <x v="761"/>
    <x v="24"/>
    <s v="OFF-PA-10001934"/>
    <x v="0"/>
    <x v="0"/>
    <n v="51.84"/>
    <s v="CA-2017-121671"/>
    <n v="0"/>
    <n v="8"/>
    <n v="0"/>
    <n v="25.401600000000002"/>
    <n v="0.43613829632717294"/>
  </r>
  <r>
    <x v="761"/>
    <x v="20"/>
    <s v="OFF-AP-10002892"/>
    <x v="0"/>
    <x v="12"/>
    <n v="45.96"/>
    <s v="CA-2017-116603"/>
    <n v="1"/>
    <n v="2"/>
    <n v="0"/>
    <n v="13.787999999999997"/>
    <n v="0.49507917887403441"/>
  </r>
  <r>
    <x v="761"/>
    <x v="22"/>
    <s v="FUR-FU-10004164"/>
    <x v="1"/>
    <x v="8"/>
    <n v="24.75"/>
    <s v="US-2017-139087"/>
    <n v="0"/>
    <n v="5"/>
    <n v="0"/>
    <n v="10.890000000000002"/>
    <n v="0.4595170286641902"/>
  </r>
  <r>
    <x v="761"/>
    <x v="24"/>
    <s v="OFF-PA-10001471"/>
    <x v="0"/>
    <x v="0"/>
    <n v="21.93"/>
    <s v="CA-2017-121671"/>
    <n v="0"/>
    <n v="3"/>
    <n v="0"/>
    <n v="10.087799999999998"/>
    <n v="0.43613829632717294"/>
  </r>
  <r>
    <x v="761"/>
    <x v="22"/>
    <s v="TEC-PH-10000148"/>
    <x v="2"/>
    <x v="6"/>
    <n v="20.784000000000002"/>
    <s v="US-2017-139087"/>
    <n v="0"/>
    <n v="2"/>
    <n v="0.2"/>
    <n v="-4.6764000000000001"/>
    <n v="0.41105220110552465"/>
  </r>
  <r>
    <x v="761"/>
    <x v="22"/>
    <s v="OFF-BI-10000042"/>
    <x v="0"/>
    <x v="3"/>
    <n v="12.816000000000001"/>
    <s v="US-2017-139087"/>
    <n v="0"/>
    <n v="3"/>
    <n v="0.2"/>
    <n v="4.1651999999999987"/>
    <n v="0.46881743173671325"/>
  </r>
  <r>
    <x v="761"/>
    <x v="22"/>
    <s v="FUR-FU-10001847"/>
    <x v="1"/>
    <x v="8"/>
    <n v="12.419999999999998"/>
    <s v="US-2017-139087"/>
    <n v="0"/>
    <n v="3"/>
    <n v="0"/>
    <n v="4.4711999999999996"/>
    <n v="0.4595170286641902"/>
  </r>
  <r>
    <x v="761"/>
    <x v="24"/>
    <s v="OFF-PA-10001892"/>
    <x v="0"/>
    <x v="0"/>
    <n v="7.64"/>
    <s v="CA-2017-121671"/>
    <n v="0"/>
    <n v="1"/>
    <n v="0"/>
    <n v="3.7435999999999998"/>
    <n v="0.43613829632717294"/>
  </r>
  <r>
    <x v="762"/>
    <x v="26"/>
    <s v="FUR-CH-10002331"/>
    <x v="1"/>
    <x v="5"/>
    <n v="854.35200000000009"/>
    <s v="CA-2017-114727"/>
    <n v="1"/>
    <n v="3"/>
    <n v="0.2"/>
    <n v="10.679399999999873"/>
    <n v="0.46529189879902266"/>
  </r>
  <r>
    <x v="762"/>
    <x v="26"/>
    <s v="OFF-ST-10002292"/>
    <x v="0"/>
    <x v="1"/>
    <n v="593.5680000000001"/>
    <s v="CA-2017-114727"/>
    <n v="0"/>
    <n v="2"/>
    <n v="0.2"/>
    <n v="0"/>
    <n v="0.44610841445725197"/>
  </r>
  <r>
    <x v="762"/>
    <x v="26"/>
    <s v="FUR-CH-10002335"/>
    <x v="1"/>
    <x v="5"/>
    <n v="544.00800000000004"/>
    <s v="CA-2017-114727"/>
    <n v="0"/>
    <n v="3"/>
    <n v="0.2"/>
    <n v="40.800600000000003"/>
    <n v="0.46529189879902266"/>
  </r>
  <r>
    <x v="762"/>
    <x v="26"/>
    <s v="OFF-ST-10000689"/>
    <x v="0"/>
    <x v="1"/>
    <n v="338.04"/>
    <s v="CA-2017-114727"/>
    <n v="0"/>
    <n v="3"/>
    <n v="0.2"/>
    <n v="-33.804000000000002"/>
    <n v="0.44610841445725197"/>
  </r>
  <r>
    <x v="762"/>
    <x v="2"/>
    <s v="OFF-ST-10001476"/>
    <x v="0"/>
    <x v="1"/>
    <n v="284.08000000000004"/>
    <s v="CA-2017-102561"/>
    <n v="1"/>
    <n v="10"/>
    <n v="0.2"/>
    <n v="24.856999999999999"/>
    <n v="0.44610841445725197"/>
  </r>
  <r>
    <x v="762"/>
    <x v="3"/>
    <s v="FUR-CH-10000988"/>
    <x v="1"/>
    <x v="5"/>
    <n v="140.81"/>
    <s v="CA-2017-157763"/>
    <n v="1"/>
    <n v="1"/>
    <n v="0"/>
    <n v="39.4268"/>
    <n v="0.46529189879902266"/>
  </r>
  <r>
    <x v="762"/>
    <x v="0"/>
    <s v="TEC-AC-10000487"/>
    <x v="2"/>
    <x v="9"/>
    <n v="15.576000000000001"/>
    <s v="CA-2017-124681"/>
    <n v="1"/>
    <n v="3"/>
    <n v="0.2"/>
    <n v="3.3098999999999998"/>
    <n v="0.52062335344040378"/>
  </r>
  <r>
    <x v="762"/>
    <x v="12"/>
    <s v="TEC-PH-10001924"/>
    <x v="2"/>
    <x v="6"/>
    <n v="55.991999999999997"/>
    <s v="CA-2017-162110"/>
    <n v="1"/>
    <n v="1"/>
    <n v="0.2"/>
    <n v="3.4995000000000029"/>
    <n v="0.41105220110552465"/>
  </r>
  <r>
    <x v="762"/>
    <x v="12"/>
    <s v="OFF-SU-10004782"/>
    <x v="0"/>
    <x v="14"/>
    <n v="33.799999999999997"/>
    <s v="CA-2017-161676"/>
    <n v="1"/>
    <n v="5"/>
    <n v="0.2"/>
    <n v="4.2249999999999979"/>
    <n v="0.53938093436526824"/>
  </r>
  <r>
    <x v="762"/>
    <x v="2"/>
    <s v="OFF-PA-10004971"/>
    <x v="0"/>
    <x v="0"/>
    <n v="18.496000000000002"/>
    <s v="CA-2017-102561"/>
    <n v="0"/>
    <n v="4"/>
    <n v="0.2"/>
    <n v="6.7048000000000005"/>
    <n v="0.43613829632717294"/>
  </r>
  <r>
    <x v="762"/>
    <x v="2"/>
    <s v="OFF-AR-10001545"/>
    <x v="0"/>
    <x v="4"/>
    <n v="11.264000000000001"/>
    <s v="CA-2017-102561"/>
    <n v="0"/>
    <n v="8"/>
    <n v="0.2"/>
    <n v="1.2671999999999994"/>
    <n v="0.45632477063632687"/>
  </r>
  <r>
    <x v="762"/>
    <x v="26"/>
    <s v="OFF-BI-10004967"/>
    <x v="0"/>
    <x v="3"/>
    <n v="1.8720000000000003"/>
    <s v="CA-2017-114727"/>
    <n v="0"/>
    <n v="3"/>
    <n v="0.7"/>
    <n v="-1.4352"/>
    <n v="0.46881743173671325"/>
  </r>
  <r>
    <x v="763"/>
    <x v="29"/>
    <s v="FUR-BO-10003546"/>
    <x v="1"/>
    <x v="10"/>
    <n v="504.90000000000003"/>
    <s v="CA-2017-163776"/>
    <n v="1"/>
    <n v="5"/>
    <n v="0"/>
    <n v="126.22500000000002"/>
    <n v="0.5176847302647779"/>
  </r>
  <r>
    <x v="763"/>
    <x v="29"/>
    <s v="OFF-PA-10001033"/>
    <x v="0"/>
    <x v="0"/>
    <n v="245.94"/>
    <s v="CA-2017-163776"/>
    <n v="0"/>
    <n v="6"/>
    <n v="0"/>
    <n v="120.51060000000001"/>
    <n v="0.43613829632717294"/>
  </r>
  <r>
    <x v="763"/>
    <x v="29"/>
    <s v="FUR-FU-10001185"/>
    <x v="1"/>
    <x v="8"/>
    <n v="185.57999999999998"/>
    <s v="CA-2017-163776"/>
    <n v="0"/>
    <n v="6"/>
    <n v="0"/>
    <n v="76.087800000000001"/>
    <n v="0.4595170286641902"/>
  </r>
  <r>
    <x v="763"/>
    <x v="4"/>
    <s v="TEC-AC-10003095"/>
    <x v="2"/>
    <x v="9"/>
    <n v="389.97"/>
    <s v="CA-2017-157217"/>
    <n v="1"/>
    <n v="3"/>
    <n v="0"/>
    <n v="132.58980000000003"/>
    <n v="0.52062335344040378"/>
  </r>
  <r>
    <x v="763"/>
    <x v="29"/>
    <s v="OFF-ST-10002485"/>
    <x v="0"/>
    <x v="1"/>
    <n v="87.92"/>
    <s v="CA-2017-163776"/>
    <n v="0"/>
    <n v="4"/>
    <n v="0"/>
    <n v="0.87919999999999732"/>
    <n v="0.44610841445725197"/>
  </r>
  <r>
    <x v="763"/>
    <x v="29"/>
    <s v="OFF-BI-10003007"/>
    <x v="0"/>
    <x v="3"/>
    <n v="77.56"/>
    <s v="CA-2017-163776"/>
    <n v="0"/>
    <n v="2"/>
    <n v="0"/>
    <n v="35.677599999999998"/>
    <n v="0.46881743173671325"/>
  </r>
  <r>
    <x v="763"/>
    <x v="4"/>
    <s v="TEC-PH-10002070"/>
    <x v="2"/>
    <x v="6"/>
    <n v="35.984000000000002"/>
    <s v="CA-2017-157217"/>
    <n v="0"/>
    <n v="2"/>
    <n v="0.2"/>
    <n v="4.4979999999999958"/>
    <n v="0.41105220110552465"/>
  </r>
  <r>
    <x v="763"/>
    <x v="29"/>
    <s v="OFF-BI-10000404"/>
    <x v="0"/>
    <x v="3"/>
    <n v="8.6"/>
    <s v="CA-2017-163776"/>
    <n v="0"/>
    <n v="1"/>
    <n v="0"/>
    <n v="4.0419999999999998"/>
    <n v="0.46881743173671325"/>
  </r>
  <r>
    <x v="764"/>
    <x v="20"/>
    <s v="TEC-PH-10003589"/>
    <x v="2"/>
    <x v="6"/>
    <n v="89.949999999999989"/>
    <s v="CA-2017-137939"/>
    <n v="1"/>
    <n v="5"/>
    <n v="0"/>
    <n v="43.175999999999995"/>
    <n v="0.41105220110552465"/>
  </r>
  <r>
    <x v="765"/>
    <x v="4"/>
    <s v="OFF-EN-10003001"/>
    <x v="0"/>
    <x v="11"/>
    <n v="419.90000000000003"/>
    <s v="CA-2017-160941"/>
    <n v="1"/>
    <n v="5"/>
    <n v="0"/>
    <n v="197.35299999999998"/>
    <n v="0.44424167803735209"/>
  </r>
  <r>
    <x v="765"/>
    <x v="25"/>
    <s v="FUR-CH-10002961"/>
    <x v="1"/>
    <x v="5"/>
    <n v="363.92"/>
    <s v="CA-2017-142895"/>
    <n v="1"/>
    <n v="5"/>
    <n v="0.2"/>
    <n v="0"/>
    <n v="0.46529189879902266"/>
  </r>
  <r>
    <x v="765"/>
    <x v="10"/>
    <s v="OFF-ST-10004340"/>
    <x v="0"/>
    <x v="1"/>
    <n v="99.488"/>
    <s v="CA-2017-141957"/>
    <n v="1"/>
    <n v="2"/>
    <n v="0.2"/>
    <n v="8.7052000000000049"/>
    <n v="0.44610841445725197"/>
  </r>
  <r>
    <x v="765"/>
    <x v="10"/>
    <s v="OFF-ST-10002276"/>
    <x v="0"/>
    <x v="1"/>
    <n v="66.688000000000002"/>
    <s v="CA-2017-141957"/>
    <n v="0"/>
    <n v="1"/>
    <n v="0.2"/>
    <n v="4.1680000000000028"/>
    <n v="0.44610841445725197"/>
  </r>
  <r>
    <x v="765"/>
    <x v="10"/>
    <s v="OFF-AR-10000914"/>
    <x v="0"/>
    <x v="4"/>
    <n v="18.656000000000002"/>
    <s v="CA-2017-141957"/>
    <n v="0"/>
    <n v="2"/>
    <n v="0.2"/>
    <n v="1.3992000000000013"/>
    <n v="0.45632477063632687"/>
  </r>
  <r>
    <x v="765"/>
    <x v="10"/>
    <s v="OFF-BI-10001116"/>
    <x v="0"/>
    <x v="3"/>
    <n v="11.088000000000003"/>
    <s v="CA-2017-141957"/>
    <n v="0"/>
    <n v="7"/>
    <n v="0.7"/>
    <n v="-8.1311999999999998"/>
    <n v="0.46881743173671325"/>
  </r>
  <r>
    <x v="765"/>
    <x v="25"/>
    <s v="OFF-LA-10000262"/>
    <x v="0"/>
    <x v="2"/>
    <n v="6.2640000000000002"/>
    <s v="CA-2017-142895"/>
    <n v="0"/>
    <n v="3"/>
    <n v="0.2"/>
    <n v="2.0358000000000001"/>
    <n v="0.4647369236065339"/>
  </r>
  <r>
    <x v="765"/>
    <x v="4"/>
    <s v="OFF-LA-10003766"/>
    <x v="0"/>
    <x v="2"/>
    <n v="3.15"/>
    <s v="CA-2017-160941"/>
    <n v="0"/>
    <n v="1"/>
    <n v="0"/>
    <n v="1.512"/>
    <n v="0.4647369236065339"/>
  </r>
  <r>
    <x v="765"/>
    <x v="2"/>
    <s v="OFF-BI-10000301"/>
    <x v="0"/>
    <x v="3"/>
    <n v="1.9410000000000003"/>
    <s v="CA-2017-146521"/>
    <n v="1"/>
    <n v="1"/>
    <n v="0.7"/>
    <n v="-1.294"/>
    <n v="0.46881743173671325"/>
  </r>
  <r>
    <x v="766"/>
    <x v="14"/>
    <s v="OFF-ST-10001932"/>
    <x v="0"/>
    <x v="1"/>
    <n v="965.84999999999991"/>
    <s v="US-2017-111290"/>
    <n v="1"/>
    <n v="5"/>
    <n v="0"/>
    <n v="135.21900000000002"/>
    <n v="0.44610841445725197"/>
  </r>
  <r>
    <x v="766"/>
    <x v="14"/>
    <s v="TEC-AC-10004975"/>
    <x v="2"/>
    <x v="9"/>
    <n v="109.95"/>
    <s v="US-2017-111290"/>
    <n v="0"/>
    <n v="1"/>
    <n v="0"/>
    <n v="36.283500000000004"/>
    <n v="0.52062335344040378"/>
  </r>
  <r>
    <x v="766"/>
    <x v="17"/>
    <s v="OFF-SU-10004261"/>
    <x v="0"/>
    <x v="14"/>
    <n v="86.199999999999989"/>
    <s v="CA-2017-140613"/>
    <n v="1"/>
    <n v="5"/>
    <n v="0"/>
    <n v="24.997999999999987"/>
    <n v="0.53938093436526824"/>
  </r>
  <r>
    <x v="766"/>
    <x v="36"/>
    <s v="OFF-PA-10004100"/>
    <x v="0"/>
    <x v="0"/>
    <n v="51.84"/>
    <s v="CA-2017-114307"/>
    <n v="1"/>
    <n v="8"/>
    <n v="0"/>
    <n v="24.883200000000002"/>
    <n v="0.43613829632717294"/>
  </r>
  <r>
    <x v="766"/>
    <x v="36"/>
    <s v="OFF-AP-10002350"/>
    <x v="0"/>
    <x v="12"/>
    <n v="37.68"/>
    <s v="CA-2017-114307"/>
    <n v="0"/>
    <n v="2"/>
    <n v="0"/>
    <n v="10.5504"/>
    <n v="0.49507917887403441"/>
  </r>
  <r>
    <x v="766"/>
    <x v="14"/>
    <s v="OFF-PA-10002262"/>
    <x v="0"/>
    <x v="0"/>
    <n v="32.400000000000006"/>
    <s v="US-2017-111290"/>
    <n v="0"/>
    <n v="5"/>
    <n v="0"/>
    <n v="15.552000000000001"/>
    <n v="0.43613829632717294"/>
  </r>
  <r>
    <x v="766"/>
    <x v="14"/>
    <s v="OFF-AR-10001761"/>
    <x v="0"/>
    <x v="4"/>
    <n v="29.2"/>
    <s v="US-2017-111290"/>
    <n v="0"/>
    <n v="5"/>
    <n v="0"/>
    <n v="10.511999999999999"/>
    <n v="0.45632477063632687"/>
  </r>
  <r>
    <x v="766"/>
    <x v="36"/>
    <s v="FUR-FU-10000794"/>
    <x v="1"/>
    <x v="8"/>
    <n v="27.42"/>
    <s v="CA-2017-114307"/>
    <n v="0"/>
    <n v="3"/>
    <n v="0"/>
    <n v="9.3227999999999991"/>
    <n v="0.4595170286641902"/>
  </r>
  <r>
    <x v="766"/>
    <x v="2"/>
    <s v="FUR-FU-10002456"/>
    <x v="1"/>
    <x v="8"/>
    <n v="11.648000000000001"/>
    <s v="CA-2017-122392"/>
    <n v="1"/>
    <n v="2"/>
    <n v="0.2"/>
    <n v="3.3488000000000011"/>
    <n v="0.4595170286641902"/>
  </r>
  <r>
    <x v="766"/>
    <x v="4"/>
    <s v="OFF-LA-10003766"/>
    <x v="0"/>
    <x v="2"/>
    <n v="6.3"/>
    <s v="CA-2017-144855"/>
    <n v="1"/>
    <n v="2"/>
    <n v="0"/>
    <n v="3.024"/>
    <n v="0.4647369236065339"/>
  </r>
  <r>
    <x v="766"/>
    <x v="36"/>
    <s v="OFF-BI-10002012"/>
    <x v="0"/>
    <x v="3"/>
    <n v="5.4"/>
    <s v="CA-2017-114307"/>
    <n v="0"/>
    <n v="3"/>
    <n v="0"/>
    <n v="2.5920000000000001"/>
    <n v="0.46881743173671325"/>
  </r>
  <r>
    <x v="766"/>
    <x v="2"/>
    <s v="OFF-AR-10002221"/>
    <x v="0"/>
    <x v="4"/>
    <n v="4.16"/>
    <s v="CA-2017-122392"/>
    <n v="0"/>
    <n v="2"/>
    <n v="0.2"/>
    <n v="0.36400000000000032"/>
    <n v="0.45632477063632687"/>
  </r>
  <r>
    <x v="767"/>
    <x v="16"/>
    <s v="TEC-MA-10004002"/>
    <x v="2"/>
    <x v="15"/>
    <n v="265.47500000000002"/>
    <s v="CA-2017-165316"/>
    <n v="1"/>
    <n v="1"/>
    <n v="0.5"/>
    <n v="-111.49950000000007"/>
    <n v="0.5183572270896134"/>
  </r>
  <r>
    <x v="767"/>
    <x v="0"/>
    <s v="OFF-AR-10001953"/>
    <x v="0"/>
    <x v="4"/>
    <n v="175.92"/>
    <s v="CA-2017-112256"/>
    <n v="1"/>
    <n v="5"/>
    <n v="0.2"/>
    <n v="15.393000000000008"/>
    <n v="0.45632477063632687"/>
  </r>
  <r>
    <x v="767"/>
    <x v="0"/>
    <s v="TEC-PH-10004100"/>
    <x v="2"/>
    <x v="6"/>
    <n v="115.136"/>
    <s v="CA-2017-111318"/>
    <n v="1"/>
    <n v="8"/>
    <n v="0.2"/>
    <n v="11.513600000000004"/>
    <n v="0.41105220110552465"/>
  </r>
  <r>
    <x v="767"/>
    <x v="16"/>
    <s v="OFF-AR-10002956"/>
    <x v="0"/>
    <x v="4"/>
    <n v="35.216000000000001"/>
    <s v="CA-2017-165316"/>
    <n v="0"/>
    <n v="2"/>
    <n v="0.2"/>
    <n v="2.6411999999999995"/>
    <n v="0.45632477063632687"/>
  </r>
  <r>
    <x v="767"/>
    <x v="16"/>
    <s v="OFF-AP-10003266"/>
    <x v="0"/>
    <x v="12"/>
    <n v="23.696000000000002"/>
    <s v="CA-2017-165316"/>
    <n v="0"/>
    <n v="2"/>
    <n v="0.2"/>
    <n v="6.5164"/>
    <n v="0.49507917887403441"/>
  </r>
  <r>
    <x v="767"/>
    <x v="0"/>
    <s v="OFF-SU-10001165"/>
    <x v="0"/>
    <x v="14"/>
    <n v="13.344000000000001"/>
    <s v="CA-2017-112256"/>
    <n v="0"/>
    <n v="2"/>
    <n v="0.2"/>
    <n v="1.0007999999999999"/>
    <n v="0.53938093436526824"/>
  </r>
  <r>
    <x v="767"/>
    <x v="1"/>
    <s v="OFF-BI-10000948"/>
    <x v="0"/>
    <x v="3"/>
    <n v="11.415999999999997"/>
    <s v="CA-2017-162404"/>
    <n v="1"/>
    <n v="4"/>
    <n v="0.8"/>
    <n v="-18.836400000000005"/>
    <n v="0.46881743173671325"/>
  </r>
  <r>
    <x v="767"/>
    <x v="0"/>
    <s v="OFF-PA-10004355"/>
    <x v="0"/>
    <x v="0"/>
    <n v="5.1840000000000011"/>
    <s v="CA-2017-112256"/>
    <n v="0"/>
    <n v="1"/>
    <n v="0.2"/>
    <n v="1.8144"/>
    <n v="0.43613829632717294"/>
  </r>
  <r>
    <x v="767"/>
    <x v="0"/>
    <s v="OFF-BI-10004364"/>
    <x v="0"/>
    <x v="3"/>
    <n v="4.7519999999999989"/>
    <s v="CA-2017-112256"/>
    <n v="0"/>
    <n v="4"/>
    <n v="0.8"/>
    <n v="-8.3160000000000025"/>
    <n v="0.46881743173671325"/>
  </r>
  <r>
    <x v="767"/>
    <x v="0"/>
    <s v="OFF-AR-10001216"/>
    <x v="0"/>
    <x v="4"/>
    <n v="4.4479999999999995"/>
    <s v="CA-2017-112256"/>
    <n v="0"/>
    <n v="2"/>
    <n v="0.2"/>
    <n v="0.3335999999999999"/>
    <n v="0.45632477063632687"/>
  </r>
  <r>
    <x v="768"/>
    <x v="20"/>
    <s v="FUR-CH-10001708"/>
    <x v="1"/>
    <x v="5"/>
    <n v="253.76399999999998"/>
    <s v="CA-2017-162943"/>
    <n v="1"/>
    <n v="2"/>
    <n v="0.1"/>
    <n v="31.015599999999978"/>
    <n v="0.46529189879902266"/>
  </r>
  <r>
    <x v="768"/>
    <x v="8"/>
    <s v="OFF-AR-10004456"/>
    <x v="0"/>
    <x v="4"/>
    <n v="73.2"/>
    <s v="CA-2017-102498"/>
    <n v="1"/>
    <n v="5"/>
    <n v="0"/>
    <n v="21.227999999999998"/>
    <n v="0.45632477063632687"/>
  </r>
  <r>
    <x v="769"/>
    <x v="29"/>
    <s v="FUR-TA-10004915"/>
    <x v="1"/>
    <x v="13"/>
    <n v="2430.08"/>
    <s v="CA-2017-104157"/>
    <n v="1"/>
    <n v="8"/>
    <n v="0"/>
    <n v="388.81280000000015"/>
    <n v="0.55975208308209756"/>
  </r>
  <r>
    <x v="769"/>
    <x v="10"/>
    <s v="TEC-CO-10001449"/>
    <x v="2"/>
    <x v="16"/>
    <n v="1439.9759999999999"/>
    <s v="CA-2017-147417"/>
    <n v="1"/>
    <n v="4"/>
    <n v="0.4"/>
    <n v="191.99680000000001"/>
    <n v="0.55185675810753509"/>
  </r>
  <r>
    <x v="769"/>
    <x v="21"/>
    <s v="FUR-CH-10004626"/>
    <x v="1"/>
    <x v="5"/>
    <n v="403.56"/>
    <s v="US-2017-115441"/>
    <n v="1"/>
    <n v="4"/>
    <n v="0"/>
    <n v="96.854399999999998"/>
    <n v="0.46529189879902266"/>
  </r>
  <r>
    <x v="769"/>
    <x v="21"/>
    <s v="TEC-PH-10002262"/>
    <x v="2"/>
    <x v="6"/>
    <n v="297.55"/>
    <s v="US-2017-115441"/>
    <n v="0"/>
    <n v="5"/>
    <n v="0"/>
    <n v="83.314000000000021"/>
    <n v="0.41105220110552465"/>
  </r>
  <r>
    <x v="769"/>
    <x v="4"/>
    <s v="FUR-FU-10004864"/>
    <x v="1"/>
    <x v="8"/>
    <n v="255.76"/>
    <s v="CA-2017-126158"/>
    <n v="1"/>
    <n v="4"/>
    <n v="0"/>
    <n v="81.843199999999996"/>
    <n v="0.4595170286641902"/>
  </r>
  <r>
    <x v="769"/>
    <x v="10"/>
    <s v="OFF-AP-10000026"/>
    <x v="0"/>
    <x v="12"/>
    <n v="243.88000000000002"/>
    <s v="CA-2017-115525"/>
    <n v="1"/>
    <n v="5"/>
    <n v="0.2"/>
    <n v="27.43649999999996"/>
    <n v="0.49507917887403441"/>
  </r>
  <r>
    <x v="769"/>
    <x v="4"/>
    <s v="FUR-CH-10002602"/>
    <x v="1"/>
    <x v="5"/>
    <n v="241.56799999999998"/>
    <s v="CA-2017-126158"/>
    <n v="0"/>
    <n v="2"/>
    <n v="0.2"/>
    <n v="18.11760000000001"/>
    <n v="0.46529189879902266"/>
  </r>
  <r>
    <x v="769"/>
    <x v="4"/>
    <s v="OFF-BI-10002498"/>
    <x v="0"/>
    <x v="3"/>
    <n v="119.61600000000001"/>
    <s v="CA-2017-126158"/>
    <n v="0"/>
    <n v="8"/>
    <n v="0.2"/>
    <n v="40.370399999999997"/>
    <n v="0.46881743173671325"/>
  </r>
  <r>
    <x v="769"/>
    <x v="21"/>
    <s v="TEC-AC-10003116"/>
    <x v="2"/>
    <x v="9"/>
    <n v="124.25"/>
    <s v="US-2017-115441"/>
    <n v="0"/>
    <n v="7"/>
    <n v="0"/>
    <n v="48.457499999999996"/>
    <n v="0.52062335344040378"/>
  </r>
  <r>
    <x v="769"/>
    <x v="21"/>
    <s v="FUR-FU-10001756"/>
    <x v="1"/>
    <x v="8"/>
    <n v="95.199999999999989"/>
    <s v="US-2017-115441"/>
    <n v="0"/>
    <n v="5"/>
    <n v="0"/>
    <n v="27.60799999999999"/>
    <n v="0.4595170286641902"/>
  </r>
  <r>
    <x v="769"/>
    <x v="4"/>
    <s v="FUR-FU-10000073"/>
    <x v="1"/>
    <x v="8"/>
    <n v="69.3"/>
    <s v="CA-2017-126158"/>
    <n v="0"/>
    <n v="9"/>
    <n v="0"/>
    <n v="22.868999999999996"/>
    <n v="0.4595170286641902"/>
  </r>
  <r>
    <x v="769"/>
    <x v="29"/>
    <s v="OFF-PA-10004665"/>
    <x v="0"/>
    <x v="0"/>
    <n v="65.5"/>
    <s v="CA-2017-104157"/>
    <n v="0"/>
    <n v="5"/>
    <n v="0"/>
    <n v="32.094999999999999"/>
    <n v="0.43613829632717294"/>
  </r>
  <r>
    <x v="769"/>
    <x v="4"/>
    <s v="OFF-AR-10001419"/>
    <x v="0"/>
    <x v="4"/>
    <n v="37.17"/>
    <s v="CA-2017-149335"/>
    <n v="1"/>
    <n v="9"/>
    <n v="0"/>
    <n v="11.151"/>
    <n v="0.45632477063632687"/>
  </r>
  <r>
    <x v="769"/>
    <x v="4"/>
    <s v="OFF-FA-10000624"/>
    <x v="0"/>
    <x v="7"/>
    <n v="21.48"/>
    <s v="CA-2017-111115"/>
    <n v="1"/>
    <n v="6"/>
    <n v="0"/>
    <n v="10.74"/>
    <n v="0.51168203684699509"/>
  </r>
  <r>
    <x v="769"/>
    <x v="0"/>
    <s v="OFF-EN-10003040"/>
    <x v="0"/>
    <x v="11"/>
    <n v="20.936000000000003"/>
    <s v="CA-2017-128307"/>
    <n v="1"/>
    <n v="1"/>
    <n v="0.2"/>
    <n v="7.0659000000000001"/>
    <n v="0.44424167803735209"/>
  </r>
  <r>
    <x v="769"/>
    <x v="21"/>
    <s v="OFF-PA-10004996"/>
    <x v="0"/>
    <x v="0"/>
    <n v="20.62"/>
    <s v="US-2017-115441"/>
    <n v="0"/>
    <n v="2"/>
    <n v="0"/>
    <n v="9.6913999999999998"/>
    <n v="0.43613829632717294"/>
  </r>
  <r>
    <x v="769"/>
    <x v="0"/>
    <s v="OFF-LA-10004345"/>
    <x v="0"/>
    <x v="2"/>
    <n v="15.712000000000002"/>
    <s v="CA-2017-103037"/>
    <n v="1"/>
    <n v="4"/>
    <n v="0.2"/>
    <n v="5.6955999999999989"/>
    <n v="0.4647369236065339"/>
  </r>
  <r>
    <x v="769"/>
    <x v="6"/>
    <s v="OFF-BI-10003694"/>
    <x v="0"/>
    <x v="3"/>
    <n v="10.44"/>
    <s v="CA-2017-149454"/>
    <n v="1"/>
    <n v="1"/>
    <n v="0"/>
    <n v="4.8023999999999996"/>
    <n v="0.46881743173671325"/>
  </r>
  <r>
    <x v="769"/>
    <x v="29"/>
    <s v="OFF-ST-10000321"/>
    <x v="0"/>
    <x v="1"/>
    <n v="7.89"/>
    <s v="CA-2017-104157"/>
    <n v="0"/>
    <n v="1"/>
    <n v="0"/>
    <n v="0.31559999999999899"/>
    <n v="0.44610841445725197"/>
  </r>
  <r>
    <x v="770"/>
    <x v="2"/>
    <s v="OFF-BI-10000545"/>
    <x v="0"/>
    <x v="3"/>
    <n v="1369.7640000000001"/>
    <s v="CA-2017-107783"/>
    <n v="1"/>
    <n v="6"/>
    <n v="0.7"/>
    <n v="-913.17599999999993"/>
    <n v="0.46881743173671325"/>
  </r>
  <r>
    <x v="770"/>
    <x v="0"/>
    <s v="FUR-FU-10003806"/>
    <x v="1"/>
    <x v="8"/>
    <n v="302.72000000000003"/>
    <s v="US-2017-105452"/>
    <n v="1"/>
    <n v="5"/>
    <n v="0.6"/>
    <n v="-378.40000000000009"/>
    <n v="0.4595170286641902"/>
  </r>
  <r>
    <x v="770"/>
    <x v="2"/>
    <s v="FUR-BO-10004409"/>
    <x v="1"/>
    <x v="10"/>
    <n v="177.45000000000002"/>
    <s v="CA-2017-107783"/>
    <n v="0"/>
    <n v="5"/>
    <n v="0.5"/>
    <n v="-78.078000000000003"/>
    <n v="0.5176847302647779"/>
  </r>
  <r>
    <x v="770"/>
    <x v="14"/>
    <s v="OFF-PA-10002120"/>
    <x v="0"/>
    <x v="0"/>
    <n v="109.92"/>
    <s v="CA-2017-143924"/>
    <n v="1"/>
    <n v="2"/>
    <n v="0"/>
    <n v="53.860799999999998"/>
    <n v="0.43613829632717294"/>
  </r>
  <r>
    <x v="770"/>
    <x v="0"/>
    <s v="FUR-FU-10003691"/>
    <x v="1"/>
    <x v="8"/>
    <n v="24.700000000000003"/>
    <s v="US-2017-105452"/>
    <n v="0"/>
    <n v="5"/>
    <n v="0.6"/>
    <n v="-9.8799999999999955"/>
    <n v="0.4595170286641902"/>
  </r>
  <r>
    <x v="770"/>
    <x v="14"/>
    <s v="OFF-FA-10000735"/>
    <x v="0"/>
    <x v="7"/>
    <n v="20.439999999999998"/>
    <s v="CA-2017-143924"/>
    <n v="0"/>
    <n v="7"/>
    <n v="0"/>
    <n v="9.1979999999999986"/>
    <n v="0.51168203684699509"/>
  </r>
  <r>
    <x v="770"/>
    <x v="4"/>
    <s v="OFF-LA-10000305"/>
    <x v="0"/>
    <x v="2"/>
    <n v="18.899999999999999"/>
    <s v="CA-2017-140046"/>
    <n v="1"/>
    <n v="3"/>
    <n v="0"/>
    <n v="8.6939999999999991"/>
    <n v="0.4647369236065339"/>
  </r>
  <r>
    <x v="770"/>
    <x v="2"/>
    <s v="OFF-AP-10004052"/>
    <x v="0"/>
    <x v="12"/>
    <n v="9.48"/>
    <s v="CA-2017-107783"/>
    <n v="0"/>
    <n v="3"/>
    <n v="0.2"/>
    <n v="0.7110000000000003"/>
    <n v="0.49507917887403441"/>
  </r>
  <r>
    <x v="771"/>
    <x v="25"/>
    <s v="OFF-ST-10003816"/>
    <x v="0"/>
    <x v="1"/>
    <n v="704.76"/>
    <s v="CA-2017-164574"/>
    <n v="1"/>
    <n v="5"/>
    <n v="0.2"/>
    <n v="26.428499999999957"/>
    <n v="0.44610841445725197"/>
  </r>
  <r>
    <x v="771"/>
    <x v="2"/>
    <s v="OFF-ST-10001713"/>
    <x v="0"/>
    <x v="1"/>
    <n v="84.784000000000006"/>
    <s v="CA-2017-116344"/>
    <n v="1"/>
    <n v="2"/>
    <n v="0.2"/>
    <n v="-16.956800000000005"/>
    <n v="0.44610841445725197"/>
  </r>
  <r>
    <x v="771"/>
    <x v="25"/>
    <s v="OFF-BI-10002429"/>
    <x v="0"/>
    <x v="3"/>
    <n v="27.396000000000004"/>
    <s v="CA-2017-164574"/>
    <n v="0"/>
    <n v="3"/>
    <n v="0.7"/>
    <n v="-20.090399999999995"/>
    <n v="0.46881743173671325"/>
  </r>
  <r>
    <x v="771"/>
    <x v="16"/>
    <s v="OFF-BI-10000201"/>
    <x v="0"/>
    <x v="3"/>
    <n v="2.2140000000000004"/>
    <s v="US-2017-131891"/>
    <n v="1"/>
    <n v="3"/>
    <n v="0.7"/>
    <n v="-1.4760000000000004"/>
    <n v="0.46881743173671325"/>
  </r>
  <r>
    <x v="772"/>
    <x v="1"/>
    <s v="OFF-ST-10001780"/>
    <x v="0"/>
    <x v="1"/>
    <n v="1036.624"/>
    <s v="CA-2017-137743"/>
    <n v="1"/>
    <n v="2"/>
    <n v="0.2"/>
    <n v="51.831200000000024"/>
    <n v="0.44610841445725197"/>
  </r>
  <r>
    <x v="772"/>
    <x v="4"/>
    <s v="OFF-AP-10003849"/>
    <x v="0"/>
    <x v="12"/>
    <n v="715.64"/>
    <s v="CA-2017-112585"/>
    <n v="1"/>
    <n v="2"/>
    <n v="0"/>
    <n v="178.90999999999997"/>
    <n v="0.49507917887403441"/>
  </r>
  <r>
    <x v="772"/>
    <x v="0"/>
    <s v="OFF-BI-10002353"/>
    <x v="0"/>
    <x v="3"/>
    <n v="9.2639999999999976"/>
    <s v="CA-2017-112025"/>
    <n v="1"/>
    <n v="3"/>
    <n v="0.8"/>
    <n v="-13.895999999999997"/>
    <n v="0.46881743173671325"/>
  </r>
  <r>
    <x v="772"/>
    <x v="1"/>
    <s v="OFF-LA-10003663"/>
    <x v="0"/>
    <x v="2"/>
    <n v="9.2480000000000011"/>
    <s v="CA-2017-137743"/>
    <n v="0"/>
    <n v="4"/>
    <n v="0.2"/>
    <n v="3.1212"/>
    <n v="0.4647369236065339"/>
  </r>
  <r>
    <x v="773"/>
    <x v="4"/>
    <s v="FUR-TA-10002774"/>
    <x v="1"/>
    <x v="13"/>
    <n v="863.12800000000004"/>
    <s v="CA-2017-144148"/>
    <n v="1"/>
    <n v="7"/>
    <n v="0.2"/>
    <n v="-32.367300000000085"/>
    <n v="0.55975208308209756"/>
  </r>
  <r>
    <x v="773"/>
    <x v="14"/>
    <s v="TEC-PH-10004042"/>
    <x v="2"/>
    <x v="6"/>
    <n v="635.96"/>
    <s v="CA-2017-133550"/>
    <n v="1"/>
    <n v="4"/>
    <n v="0"/>
    <n v="165.34960000000001"/>
    <n v="0.41105220110552465"/>
  </r>
  <r>
    <x v="773"/>
    <x v="14"/>
    <s v="OFF-AP-10001005"/>
    <x v="0"/>
    <x v="12"/>
    <n v="283.14000000000004"/>
    <s v="CA-2017-133550"/>
    <n v="0"/>
    <n v="4"/>
    <n v="0.1"/>
    <n v="72.357999999999976"/>
    <n v="0.49507917887403441"/>
  </r>
  <r>
    <x v="773"/>
    <x v="14"/>
    <s v="FUR-FU-10002918"/>
    <x v="1"/>
    <x v="8"/>
    <n v="272.94"/>
    <s v="CA-2017-133550"/>
    <n v="0"/>
    <n v="3"/>
    <n v="0"/>
    <n v="30.023400000000009"/>
    <n v="0.4595170286641902"/>
  </r>
  <r>
    <x v="773"/>
    <x v="14"/>
    <s v="TEC-PH-10001079"/>
    <x v="2"/>
    <x v="6"/>
    <n v="118.99"/>
    <s v="CA-2017-133550"/>
    <n v="0"/>
    <n v="1"/>
    <n v="0"/>
    <n v="33.3172"/>
    <n v="0.41105220110552465"/>
  </r>
  <r>
    <x v="774"/>
    <x v="4"/>
    <s v="TEC-PH-10002885"/>
    <x v="2"/>
    <x v="6"/>
    <n v="1039.7280000000001"/>
    <s v="CA-2017-155978"/>
    <n v="1"/>
    <n v="2"/>
    <n v="0.2"/>
    <n v="90.976200000000063"/>
    <n v="0.41105220110552465"/>
  </r>
  <r>
    <x v="774"/>
    <x v="4"/>
    <s v="OFF-AP-10002892"/>
    <x v="0"/>
    <x v="12"/>
    <n v="45.96"/>
    <s v="CA-2017-155978"/>
    <n v="0"/>
    <n v="2"/>
    <n v="0"/>
    <n v="13.787999999999997"/>
    <n v="0.49507917887403441"/>
  </r>
  <r>
    <x v="774"/>
    <x v="0"/>
    <s v="OFF-PA-10000249"/>
    <x v="0"/>
    <x v="0"/>
    <n v="19.648"/>
    <s v="CA-2017-144337"/>
    <n v="1"/>
    <n v="2"/>
    <n v="0.2"/>
    <n v="6.6311999999999989"/>
    <n v="0.43613829632717294"/>
  </r>
  <r>
    <x v="774"/>
    <x v="2"/>
    <s v="FUR-FU-10004864"/>
    <x v="1"/>
    <x v="8"/>
    <n v="19.312000000000001"/>
    <s v="CA-2017-132990"/>
    <n v="1"/>
    <n v="2"/>
    <n v="0.2"/>
    <n v="3.1382000000000003"/>
    <n v="0.4595170286641902"/>
  </r>
  <r>
    <x v="775"/>
    <x v="4"/>
    <s v="TEC-PH-10001918"/>
    <x v="2"/>
    <x v="6"/>
    <n v="333.57600000000002"/>
    <s v="CA-2017-156265"/>
    <n v="1"/>
    <n v="3"/>
    <n v="0.2"/>
    <n v="33.357600000000019"/>
    <n v="0.41105220110552465"/>
  </r>
  <r>
    <x v="775"/>
    <x v="4"/>
    <s v="FUR-TA-10001691"/>
    <x v="1"/>
    <x v="13"/>
    <n v="136.46400000000003"/>
    <s v="CA-2017-156265"/>
    <n v="0"/>
    <n v="2"/>
    <n v="0.2"/>
    <n v="15.352199999999989"/>
    <n v="0.55975208308209756"/>
  </r>
  <r>
    <x v="775"/>
    <x v="4"/>
    <s v="OFF-BI-10000285"/>
    <x v="0"/>
    <x v="3"/>
    <n v="12.544"/>
    <s v="CA-2017-156265"/>
    <n v="0"/>
    <n v="2"/>
    <n v="0.2"/>
    <n v="4.7039999999999997"/>
    <n v="0.46881743173671325"/>
  </r>
  <r>
    <x v="776"/>
    <x v="39"/>
    <s v="TEC-AC-10004803"/>
    <x v="2"/>
    <x v="9"/>
    <n v="167.28"/>
    <s v="CA-2017-104150"/>
    <n v="1"/>
    <n v="12"/>
    <n v="0"/>
    <n v="23.419200000000011"/>
    <n v="0.52062335344040378"/>
  </r>
  <r>
    <x v="776"/>
    <x v="39"/>
    <s v="OFF-EN-10002504"/>
    <x v="0"/>
    <x v="11"/>
    <n v="81.539999999999992"/>
    <s v="CA-2017-104150"/>
    <n v="0"/>
    <n v="3"/>
    <n v="0"/>
    <n v="38.323799999999999"/>
    <n v="0.44424167803735209"/>
  </r>
  <r>
    <x v="777"/>
    <x v="4"/>
    <s v="TEC-PH-10002275"/>
    <x v="2"/>
    <x v="6"/>
    <n v="302.38400000000001"/>
    <s v="CA-2017-111913"/>
    <n v="1"/>
    <n v="2"/>
    <n v="0.2"/>
    <n v="30.238400000000013"/>
    <n v="0.41105220110552465"/>
  </r>
  <r>
    <x v="777"/>
    <x v="6"/>
    <s v="FUR-FU-10001591"/>
    <x v="1"/>
    <x v="8"/>
    <n v="109.8"/>
    <s v="CA-2017-110254"/>
    <n v="1"/>
    <n v="9"/>
    <n v="0"/>
    <n v="46.116000000000007"/>
    <n v="0.4595170286641902"/>
  </r>
  <r>
    <x v="777"/>
    <x v="6"/>
    <s v="OFF-SU-10002573"/>
    <x v="0"/>
    <x v="14"/>
    <n v="35.06"/>
    <s v="CA-2017-110254"/>
    <n v="0"/>
    <n v="2"/>
    <n v="0"/>
    <n v="10.517999999999997"/>
    <n v="0.53938093436526824"/>
  </r>
  <r>
    <x v="777"/>
    <x v="4"/>
    <s v="OFF-BI-10003291"/>
    <x v="0"/>
    <x v="3"/>
    <n v="20.952000000000002"/>
    <s v="CA-2017-111913"/>
    <n v="0"/>
    <n v="3"/>
    <n v="0.2"/>
    <n v="7.0712999999999981"/>
    <n v="0.46881743173671325"/>
  </r>
  <r>
    <x v="777"/>
    <x v="4"/>
    <s v="OFF-BI-10000343"/>
    <x v="0"/>
    <x v="3"/>
    <n v="11.784000000000001"/>
    <s v="CA-2017-111913"/>
    <n v="0"/>
    <n v="3"/>
    <n v="0.2"/>
    <n v="3.9770999999999996"/>
    <n v="0.46881743173671325"/>
  </r>
  <r>
    <x v="777"/>
    <x v="6"/>
    <s v="OFF-LA-10002034"/>
    <x v="0"/>
    <x v="2"/>
    <n v="9.82"/>
    <s v="CA-2017-110254"/>
    <n v="0"/>
    <n v="2"/>
    <n v="0"/>
    <n v="4.8117999999999999"/>
    <n v="0.4647369236065339"/>
  </r>
  <r>
    <x v="777"/>
    <x v="6"/>
    <s v="OFF-LA-10004484"/>
    <x v="0"/>
    <x v="2"/>
    <n v="4.13"/>
    <s v="CA-2017-110254"/>
    <n v="0"/>
    <n v="1"/>
    <n v="0"/>
    <n v="1.8997999999999999"/>
    <n v="0.4647369236065339"/>
  </r>
  <r>
    <x v="777"/>
    <x v="1"/>
    <s v="OFF-BI-10002003"/>
    <x v="0"/>
    <x v="3"/>
    <n v="3.9799999999999991"/>
    <s v="US-2017-128195"/>
    <n v="1"/>
    <n v="5"/>
    <n v="0.8"/>
    <n v="-6.5670000000000019"/>
    <n v="0.46881743173671325"/>
  </r>
  <r>
    <x v="778"/>
    <x v="33"/>
    <s v="OFF-AR-10000538"/>
    <x v="0"/>
    <x v="4"/>
    <n v="197.04999999999998"/>
    <s v="US-2017-102232"/>
    <n v="1"/>
    <n v="7"/>
    <n v="0"/>
    <n v="59.114999999999981"/>
    <n v="0.45632477063632687"/>
  </r>
  <r>
    <x v="779"/>
    <x v="4"/>
    <s v="TEC-PH-10001700"/>
    <x v="2"/>
    <x v="6"/>
    <n v="211.16800000000001"/>
    <s v="CA-2017-151092"/>
    <n v="1"/>
    <n v="4"/>
    <n v="0.2"/>
    <n v="18.477200000000011"/>
    <n v="0.41105220110552465"/>
  </r>
  <r>
    <x v="779"/>
    <x v="20"/>
    <s v="OFF-PA-10000474"/>
    <x v="0"/>
    <x v="0"/>
    <n v="70.88"/>
    <s v="CA-2017-158869"/>
    <n v="1"/>
    <n v="2"/>
    <n v="0"/>
    <n v="33.313599999999994"/>
    <n v="0.43613829632717294"/>
  </r>
  <r>
    <x v="779"/>
    <x v="20"/>
    <s v="OFF-AR-10002399"/>
    <x v="0"/>
    <x v="4"/>
    <n v="38.339999999999996"/>
    <s v="CA-2017-105263"/>
    <n v="1"/>
    <n v="9"/>
    <n v="0"/>
    <n v="15.7194"/>
    <n v="0.45632477063632687"/>
  </r>
  <r>
    <x v="780"/>
    <x v="22"/>
    <s v="TEC-AC-10003610"/>
    <x v="2"/>
    <x v="9"/>
    <n v="179.97"/>
    <s v="CA-2017-148516"/>
    <n v="1"/>
    <n v="3"/>
    <n v="0"/>
    <n v="86.385600000000011"/>
    <n v="0.52062335344040378"/>
  </r>
  <r>
    <x v="781"/>
    <x v="4"/>
    <s v="FUR-TA-10001932"/>
    <x v="1"/>
    <x v="13"/>
    <n v="513.024"/>
    <s v="CA-2017-107328"/>
    <n v="1"/>
    <n v="2"/>
    <n v="0.2"/>
    <n v="12.82559999999998"/>
    <n v="0.55975208308209756"/>
  </r>
  <r>
    <x v="781"/>
    <x v="4"/>
    <s v="OFF-AP-10004487"/>
    <x v="0"/>
    <x v="12"/>
    <n v="487.91999999999996"/>
    <s v="CA-2017-107328"/>
    <n v="0"/>
    <n v="6"/>
    <n v="0"/>
    <n v="136.61759999999998"/>
    <n v="0.49507917887403441"/>
  </r>
  <r>
    <x v="781"/>
    <x v="0"/>
    <s v="OFF-PA-10001994"/>
    <x v="0"/>
    <x v="0"/>
    <n v="53.952000000000005"/>
    <s v="CA-2017-121034"/>
    <n v="1"/>
    <n v="3"/>
    <n v="0.2"/>
    <n v="17.534399999999998"/>
    <n v="0.43613829632717294"/>
  </r>
  <r>
    <x v="781"/>
    <x v="29"/>
    <s v="OFF-FA-10001883"/>
    <x v="0"/>
    <x v="7"/>
    <n v="23.34"/>
    <s v="CA-2017-169026"/>
    <n v="1"/>
    <n v="3"/>
    <n v="0"/>
    <n v="0.23339999999999961"/>
    <n v="0.51168203684699509"/>
  </r>
  <r>
    <x v="781"/>
    <x v="4"/>
    <s v="OFF-BI-10002160"/>
    <x v="0"/>
    <x v="3"/>
    <n v="15.24"/>
    <s v="CA-2017-107328"/>
    <n v="0"/>
    <n v="5"/>
    <n v="0.2"/>
    <n v="5.3339999999999996"/>
    <n v="0.46881743173671325"/>
  </r>
  <r>
    <x v="781"/>
    <x v="0"/>
    <s v="OFF-FA-10000585"/>
    <x v="0"/>
    <x v="7"/>
    <n v="11.168000000000001"/>
    <s v="CA-2017-121034"/>
    <n v="0"/>
    <n v="4"/>
    <n v="0.2"/>
    <n v="3.6295999999999995"/>
    <n v="0.51168203684699509"/>
  </r>
  <r>
    <x v="781"/>
    <x v="39"/>
    <s v="OFF-PA-10003270"/>
    <x v="0"/>
    <x v="0"/>
    <n v="10.56"/>
    <s v="CA-2017-130078"/>
    <n v="1"/>
    <n v="2"/>
    <n v="0"/>
    <n v="4.7519999999999998"/>
    <n v="0.43613829632717294"/>
  </r>
  <r>
    <x v="782"/>
    <x v="25"/>
    <s v="OFF-AP-10002518"/>
    <x v="0"/>
    <x v="12"/>
    <n v="569.53599999999994"/>
    <s v="US-2017-113649"/>
    <n v="1"/>
    <n v="4"/>
    <n v="0.2"/>
    <n v="64.072799999999944"/>
    <n v="0.49507917887403441"/>
  </r>
  <r>
    <x v="782"/>
    <x v="25"/>
    <s v="TEC-PH-10002350"/>
    <x v="2"/>
    <x v="6"/>
    <n v="44.783999999999999"/>
    <s v="US-2017-113649"/>
    <n v="0"/>
    <n v="2"/>
    <n v="0.2"/>
    <n v="4.4783999999999988"/>
    <n v="0.41105220110552465"/>
  </r>
  <r>
    <x v="782"/>
    <x v="25"/>
    <s v="OFF-PA-10000130"/>
    <x v="0"/>
    <x v="0"/>
    <n v="30.816000000000003"/>
    <s v="US-2017-113649"/>
    <n v="0"/>
    <n v="9"/>
    <n v="0.2"/>
    <n v="9.6299999999999955"/>
    <n v="0.43613829632717294"/>
  </r>
  <r>
    <x v="782"/>
    <x v="15"/>
    <s v="OFF-BI-10004465"/>
    <x v="0"/>
    <x v="3"/>
    <n v="11.880000000000003"/>
    <s v="CA-2017-118934"/>
    <n v="1"/>
    <n v="5"/>
    <n v="0.7"/>
    <n v="-7.9199999999999982"/>
    <n v="0.46881743173671325"/>
  </r>
  <r>
    <x v="782"/>
    <x v="15"/>
    <s v="OFF-BI-10003314"/>
    <x v="0"/>
    <x v="3"/>
    <n v="4.338000000000001"/>
    <s v="CA-2017-118934"/>
    <n v="0"/>
    <n v="3"/>
    <n v="0.7"/>
    <n v="-3.0366"/>
    <n v="0.46881743173671325"/>
  </r>
  <r>
    <x v="783"/>
    <x v="39"/>
    <s v="OFF-BI-10003007"/>
    <x v="0"/>
    <x v="3"/>
    <n v="77.56"/>
    <s v="CA-2017-128671"/>
    <n v="1"/>
    <n v="2"/>
    <n v="0"/>
    <n v="35.677599999999998"/>
    <n v="0.46881743173671325"/>
  </r>
  <r>
    <x v="783"/>
    <x v="39"/>
    <s v="OFF-BI-10003305"/>
    <x v="0"/>
    <x v="3"/>
    <n v="41.86"/>
    <s v="CA-2017-128671"/>
    <n v="0"/>
    <n v="7"/>
    <n v="0"/>
    <n v="19.255600000000001"/>
    <n v="0.46881743173671325"/>
  </r>
  <r>
    <x v="783"/>
    <x v="39"/>
    <s v="OFF-PA-10001870"/>
    <x v="0"/>
    <x v="0"/>
    <n v="32.400000000000006"/>
    <s v="CA-2017-128671"/>
    <n v="0"/>
    <n v="5"/>
    <n v="0"/>
    <n v="15.552000000000001"/>
    <n v="0.43613829632717294"/>
  </r>
  <r>
    <x v="784"/>
    <x v="20"/>
    <s v="OFF-ST-10000078"/>
    <x v="0"/>
    <x v="1"/>
    <n v="1591.02"/>
    <s v="CA-2017-105459"/>
    <n v="1"/>
    <n v="6"/>
    <n v="0"/>
    <n v="286.38359999999989"/>
    <n v="0.44610841445725197"/>
  </r>
  <r>
    <x v="784"/>
    <x v="16"/>
    <s v="FUR-TA-10002533"/>
    <x v="1"/>
    <x v="13"/>
    <n v="562.29250000000013"/>
    <s v="CA-2017-118073"/>
    <n v="1"/>
    <n v="7"/>
    <n v="0.45"/>
    <n v="-255.58750000000009"/>
    <n v="0.55975208308209756"/>
  </r>
  <r>
    <x v="784"/>
    <x v="20"/>
    <s v="FUR-TA-10001095"/>
    <x v="1"/>
    <x v="13"/>
    <n v="209.148"/>
    <s v="CA-2017-105459"/>
    <n v="0"/>
    <n v="2"/>
    <n v="0.4"/>
    <n v="-66.230199999999996"/>
    <n v="0.55975208308209756"/>
  </r>
  <r>
    <x v="784"/>
    <x v="20"/>
    <s v="FUR-CH-10000225"/>
    <x v="1"/>
    <x v="5"/>
    <n v="145.76400000000001"/>
    <s v="CA-2017-143910"/>
    <n v="1"/>
    <n v="2"/>
    <n v="0.1"/>
    <n v="-8.0980000000000167"/>
    <n v="0.46529189879902266"/>
  </r>
  <r>
    <x v="784"/>
    <x v="0"/>
    <s v="TEC-AC-10004145"/>
    <x v="2"/>
    <x v="9"/>
    <n v="1399.9440000000002"/>
    <s v="CA-2017-155845"/>
    <n v="1"/>
    <n v="7"/>
    <n v="0.2"/>
    <n v="52.497900000000016"/>
    <n v="0.52062335344040378"/>
  </r>
  <r>
    <x v="784"/>
    <x v="2"/>
    <s v="OFF-AR-10000914"/>
    <x v="0"/>
    <x v="4"/>
    <n v="37.312000000000005"/>
    <s v="US-2017-144477"/>
    <n v="1"/>
    <n v="4"/>
    <n v="0.2"/>
    <n v="2.7984000000000027"/>
    <n v="0.45632477063632687"/>
  </r>
  <r>
    <x v="784"/>
    <x v="30"/>
    <s v="OFF-PA-10000029"/>
    <x v="0"/>
    <x v="0"/>
    <n v="6.48"/>
    <s v="CA-2017-167584"/>
    <n v="1"/>
    <n v="1"/>
    <n v="0"/>
    <n v="3.1104000000000003"/>
    <n v="0.43613829632717294"/>
  </r>
  <r>
    <x v="785"/>
    <x v="21"/>
    <s v="FUR-BO-10001337"/>
    <x v="1"/>
    <x v="10"/>
    <n v="241.96"/>
    <s v="CA-2017-156251"/>
    <n v="1"/>
    <n v="2"/>
    <n v="0"/>
    <n v="24.195999999999998"/>
    <n v="0.5176847302647779"/>
  </r>
  <r>
    <x v="785"/>
    <x v="0"/>
    <s v="OFF-SU-10003505"/>
    <x v="0"/>
    <x v="14"/>
    <n v="185.376"/>
    <s v="US-2017-141264"/>
    <n v="1"/>
    <n v="2"/>
    <n v="0.2"/>
    <n v="-34.758000000000017"/>
    <n v="0.53938093436526824"/>
  </r>
  <r>
    <x v="785"/>
    <x v="6"/>
    <s v="OFF-LA-10003923"/>
    <x v="0"/>
    <x v="2"/>
    <n v="103.60000000000001"/>
    <s v="CA-2017-125843"/>
    <n v="1"/>
    <n v="7"/>
    <n v="0"/>
    <n v="51.800000000000004"/>
    <n v="0.4647369236065339"/>
  </r>
  <r>
    <x v="785"/>
    <x v="8"/>
    <s v="TEC-AC-10000158"/>
    <x v="2"/>
    <x v="9"/>
    <n v="71.98"/>
    <s v="US-2017-156692"/>
    <n v="1"/>
    <n v="2"/>
    <n v="0"/>
    <n v="15.1158"/>
    <n v="0.52062335344040378"/>
  </r>
  <r>
    <x v="785"/>
    <x v="0"/>
    <s v="OFF-AP-10002534"/>
    <x v="0"/>
    <x v="12"/>
    <n v="58.923999999999985"/>
    <s v="US-2017-141264"/>
    <n v="0"/>
    <n v="1"/>
    <n v="0.8"/>
    <n v="-153.20240000000001"/>
    <n v="0.49507917887403441"/>
  </r>
  <r>
    <x v="785"/>
    <x v="6"/>
    <s v="OFF-BI-10002309"/>
    <x v="0"/>
    <x v="3"/>
    <n v="22.32"/>
    <s v="CA-2017-125843"/>
    <n v="0"/>
    <n v="4"/>
    <n v="0"/>
    <n v="10.7136"/>
    <n v="0.46881743173671325"/>
  </r>
  <r>
    <x v="785"/>
    <x v="8"/>
    <s v="OFF-AP-10002222"/>
    <x v="0"/>
    <x v="12"/>
    <n v="17.34"/>
    <s v="US-2017-156692"/>
    <n v="0"/>
    <n v="2"/>
    <n v="0"/>
    <n v="4.6818000000000008"/>
    <n v="0.49507917887403441"/>
  </r>
  <r>
    <x v="785"/>
    <x v="25"/>
    <s v="OFF-BI-10000138"/>
    <x v="0"/>
    <x v="3"/>
    <n v="11.232000000000001"/>
    <s v="CA-2017-155670"/>
    <n v="1"/>
    <n v="8"/>
    <n v="0.7"/>
    <n v="-8.2367999999999988"/>
    <n v="0.46881743173671325"/>
  </r>
  <r>
    <x v="785"/>
    <x v="25"/>
    <s v="OFF-PA-10004947"/>
    <x v="0"/>
    <x v="0"/>
    <n v="10.272000000000002"/>
    <s v="CA-2017-155670"/>
    <n v="0"/>
    <n v="3"/>
    <n v="0.2"/>
    <n v="3.2099999999999982"/>
    <n v="0.43613829632717294"/>
  </r>
  <r>
    <x v="785"/>
    <x v="21"/>
    <s v="OFF-BI-10003529"/>
    <x v="0"/>
    <x v="3"/>
    <n v="8.52"/>
    <s v="CA-2017-156251"/>
    <n v="0"/>
    <n v="3"/>
    <n v="0"/>
    <n v="4.1747999999999994"/>
    <n v="0.46881743173671325"/>
  </r>
  <r>
    <x v="786"/>
    <x v="10"/>
    <s v="TEC-PH-10003580"/>
    <x v="2"/>
    <x v="6"/>
    <n v="259.89600000000002"/>
    <s v="CA-2017-136770"/>
    <n v="1"/>
    <n v="2"/>
    <n v="0.4"/>
    <n v="-56.310799999999972"/>
    <n v="0.41105220110552465"/>
  </r>
  <r>
    <x v="786"/>
    <x v="10"/>
    <s v="TEC-PH-10001530"/>
    <x v="2"/>
    <x v="6"/>
    <n v="247.18799999999999"/>
    <s v="CA-2017-136770"/>
    <n v="0"/>
    <n v="2"/>
    <n v="0.4"/>
    <n v="-49.437600000000032"/>
    <n v="0.41105220110552465"/>
  </r>
  <r>
    <x v="786"/>
    <x v="4"/>
    <s v="TEC-MA-10000423"/>
    <x v="2"/>
    <x v="15"/>
    <n v="105.55199999999999"/>
    <s v="CA-2017-136021"/>
    <n v="1"/>
    <n v="6"/>
    <n v="0.2"/>
    <n v="35.623799999999996"/>
    <n v="0.5183572270896134"/>
  </r>
  <r>
    <x v="786"/>
    <x v="10"/>
    <s v="TEC-AC-10000420"/>
    <x v="2"/>
    <x v="9"/>
    <n v="279.95999999999998"/>
    <s v="CA-2017-136770"/>
    <n v="0"/>
    <n v="5"/>
    <n v="0.2"/>
    <n v="48.992999999999995"/>
    <n v="0.52062335344040378"/>
  </r>
  <r>
    <x v="786"/>
    <x v="15"/>
    <s v="OFF-PA-10000552"/>
    <x v="0"/>
    <x v="0"/>
    <n v="15.552000000000003"/>
    <s v="CA-2017-119515"/>
    <n v="1"/>
    <n v="3"/>
    <n v="0.2"/>
    <n v="5.4432"/>
    <n v="0.43613829632717294"/>
  </r>
  <r>
    <x v="786"/>
    <x v="4"/>
    <s v="OFF-PA-10000551"/>
    <x v="0"/>
    <x v="0"/>
    <n v="15.54"/>
    <s v="CA-2017-136021"/>
    <n v="0"/>
    <n v="3"/>
    <n v="0"/>
    <n v="7.6145999999999994"/>
    <n v="0.43613829632717294"/>
  </r>
  <r>
    <x v="787"/>
    <x v="16"/>
    <s v="TEC-PH-10000369"/>
    <x v="2"/>
    <x v="6"/>
    <n v="705.54399999999998"/>
    <s v="CA-2017-118626"/>
    <n v="1"/>
    <n v="7"/>
    <n v="0.2"/>
    <n v="70.554400000000072"/>
    <n v="0.41105220110552465"/>
  </r>
  <r>
    <x v="787"/>
    <x v="4"/>
    <s v="FUR-FU-10004071"/>
    <x v="1"/>
    <x v="8"/>
    <n v="312.03000000000003"/>
    <s v="CA-2017-167241"/>
    <n v="1"/>
    <n v="3"/>
    <n v="0"/>
    <n v="43.684200000000018"/>
    <n v="0.4595170286641902"/>
  </r>
  <r>
    <x v="787"/>
    <x v="25"/>
    <s v="FUR-CH-10000988"/>
    <x v="1"/>
    <x v="5"/>
    <n v="225.29600000000002"/>
    <s v="CA-2017-154690"/>
    <n v="1"/>
    <n v="2"/>
    <n v="0.2"/>
    <n v="22.529599999999995"/>
    <n v="0.46529189879902266"/>
  </r>
  <r>
    <x v="787"/>
    <x v="4"/>
    <s v="TEC-PH-10004614"/>
    <x v="2"/>
    <x v="6"/>
    <n v="165.60000000000002"/>
    <s v="CA-2017-167241"/>
    <n v="0"/>
    <n v="3"/>
    <n v="0.2"/>
    <n v="10.349999999999994"/>
    <n v="0.41105220110552465"/>
  </r>
  <r>
    <x v="787"/>
    <x v="26"/>
    <s v="OFF-AP-10003287"/>
    <x v="0"/>
    <x v="12"/>
    <n v="122.328"/>
    <s v="US-2017-123470"/>
    <n v="1"/>
    <n v="3"/>
    <n v="0.2"/>
    <n v="12.232799999999997"/>
    <n v="0.49507917887403441"/>
  </r>
  <r>
    <x v="787"/>
    <x v="4"/>
    <s v="TEC-PH-10004896"/>
    <x v="2"/>
    <x v="6"/>
    <n v="71.975999999999999"/>
    <s v="CA-2017-166163"/>
    <n v="1"/>
    <n v="3"/>
    <n v="0.2"/>
    <n v="7.1976000000000049"/>
    <n v="0.41105220110552465"/>
  </r>
  <r>
    <x v="787"/>
    <x v="4"/>
    <s v="OFF-PA-10004911"/>
    <x v="0"/>
    <x v="0"/>
    <n v="37.520000000000003"/>
    <s v="CA-2017-167241"/>
    <n v="0"/>
    <n v="4"/>
    <n v="0"/>
    <n v="18.009600000000002"/>
    <n v="0.43613829632717294"/>
  </r>
  <r>
    <x v="787"/>
    <x v="26"/>
    <s v="OFF-BI-10001989"/>
    <x v="0"/>
    <x v="3"/>
    <n v="18.882000000000005"/>
    <s v="US-2017-123470"/>
    <n v="0"/>
    <n v="3"/>
    <n v="0.7"/>
    <n v="-13.846800000000002"/>
    <n v="0.46881743173671325"/>
  </r>
  <r>
    <x v="787"/>
    <x v="4"/>
    <s v="OFF-ST-10001505"/>
    <x v="0"/>
    <x v="1"/>
    <n v="17.940000000000001"/>
    <s v="CA-2017-167241"/>
    <n v="0"/>
    <n v="3"/>
    <n v="0"/>
    <n v="3.0497999999999985"/>
    <n v="0.44610841445725197"/>
  </r>
  <r>
    <x v="787"/>
    <x v="4"/>
    <s v="OFF-LA-10000452"/>
    <x v="0"/>
    <x v="2"/>
    <n v="3.15"/>
    <s v="CA-2017-166163"/>
    <n v="0"/>
    <n v="1"/>
    <n v="0"/>
    <n v="1.512"/>
    <n v="0.4647369236065339"/>
  </r>
  <r>
    <x v="788"/>
    <x v="4"/>
    <s v="FUR-TA-10004152"/>
    <x v="1"/>
    <x v="13"/>
    <n v="161.28"/>
    <s v="CA-2017-148096"/>
    <n v="1"/>
    <n v="2"/>
    <n v="0.2"/>
    <n v="12.095999999999997"/>
    <n v="0.55975208308209756"/>
  </r>
  <r>
    <x v="788"/>
    <x v="4"/>
    <s v="OFF-PA-10000019"/>
    <x v="0"/>
    <x v="0"/>
    <n v="32.400000000000006"/>
    <s v="CA-2017-113117"/>
    <n v="1"/>
    <n v="5"/>
    <n v="0"/>
    <n v="15.552000000000001"/>
    <n v="0.43613829632717294"/>
  </r>
  <r>
    <x v="788"/>
    <x v="4"/>
    <s v="OFF-EN-10004030"/>
    <x v="0"/>
    <x v="11"/>
    <n v="10.86"/>
    <s v="CA-2017-150343"/>
    <n v="1"/>
    <n v="3"/>
    <n v="0"/>
    <n v="5.1042000000000005"/>
    <n v="0.44424167803735209"/>
  </r>
  <r>
    <x v="789"/>
    <x v="22"/>
    <s v="OFF-BI-10003712"/>
    <x v="0"/>
    <x v="3"/>
    <n v="15.712000000000002"/>
    <s v="US-2017-157308"/>
    <n v="1"/>
    <n v="4"/>
    <n v="0.2"/>
    <n v="5.6955999999999989"/>
    <n v="0.46881743173671325"/>
  </r>
  <r>
    <x v="790"/>
    <x v="20"/>
    <s v="OFF-AP-10000576"/>
    <x v="0"/>
    <x v="12"/>
    <n v="355.32"/>
    <s v="CA-2017-136133"/>
    <n v="1"/>
    <n v="9"/>
    <n v="0"/>
    <n v="99.48960000000001"/>
    <n v="0.49507917887403441"/>
  </r>
  <r>
    <x v="790"/>
    <x v="0"/>
    <s v="OFF-PA-10004665"/>
    <x v="0"/>
    <x v="0"/>
    <n v="83.84"/>
    <s v="CA-2017-113551"/>
    <n v="1"/>
    <n v="8"/>
    <n v="0.2"/>
    <n v="30.391999999999996"/>
    <n v="0.43613829632717294"/>
  </r>
  <r>
    <x v="790"/>
    <x v="20"/>
    <s v="TEC-PH-10000439"/>
    <x v="2"/>
    <x v="6"/>
    <n v="39.99"/>
    <s v="CA-2017-153353"/>
    <n v="1"/>
    <n v="1"/>
    <n v="0"/>
    <n v="11.597099999999998"/>
    <n v="0.41105220110552465"/>
  </r>
  <r>
    <x v="790"/>
    <x v="0"/>
    <s v="FUR-FU-10001940"/>
    <x v="1"/>
    <x v="8"/>
    <n v="9.5519999999999996"/>
    <s v="CA-2017-128916"/>
    <n v="1"/>
    <n v="3"/>
    <n v="0.6"/>
    <n v="-3.8207999999999984"/>
    <n v="0.4595170286641902"/>
  </r>
  <r>
    <x v="790"/>
    <x v="0"/>
    <s v="FUR-FU-10000320"/>
    <x v="1"/>
    <x v="8"/>
    <n v="5.3440000000000003"/>
    <s v="CA-2017-128916"/>
    <n v="0"/>
    <n v="4"/>
    <n v="0.6"/>
    <n v="-2.1375999999999991"/>
    <n v="0.4595170286641902"/>
  </r>
  <r>
    <x v="790"/>
    <x v="0"/>
    <s v="OFF-BI-10001617"/>
    <x v="0"/>
    <x v="3"/>
    <n v="2.0679999999999996"/>
    <s v="CA-2017-113551"/>
    <n v="0"/>
    <n v="1"/>
    <n v="0.8"/>
    <n v="-3.4122000000000003"/>
    <n v="0.46881743173671325"/>
  </r>
  <r>
    <x v="791"/>
    <x v="20"/>
    <s v="OFF-BI-10004318"/>
    <x v="0"/>
    <x v="3"/>
    <n v="276.78400000000005"/>
    <s v="CA-2017-101980"/>
    <n v="1"/>
    <n v="2"/>
    <n v="0.2"/>
    <n v="89.954799999999992"/>
    <n v="0.46881743173671325"/>
  </r>
  <r>
    <x v="791"/>
    <x v="20"/>
    <s v="OFF-BI-10000666"/>
    <x v="0"/>
    <x v="3"/>
    <n v="146.68799999999999"/>
    <s v="CA-2017-101980"/>
    <n v="0"/>
    <n v="6"/>
    <n v="0.2"/>
    <n v="55.007999999999996"/>
    <n v="0.46881743173671325"/>
  </r>
  <r>
    <x v="791"/>
    <x v="20"/>
    <s v="OFF-BI-10003429"/>
    <x v="0"/>
    <x v="3"/>
    <n v="25.32"/>
    <s v="CA-2017-101980"/>
    <n v="0"/>
    <n v="5"/>
    <n v="0.2"/>
    <n v="9.1785000000000014"/>
    <n v="0.46881743173671325"/>
  </r>
  <r>
    <x v="792"/>
    <x v="14"/>
    <s v="TEC-PH-10004924"/>
    <x v="2"/>
    <x v="6"/>
    <n v="14.78"/>
    <s v="CA-2017-151141"/>
    <n v="1"/>
    <n v="2"/>
    <n v="0"/>
    <n v="3.9906000000000006"/>
    <n v="0.41105220110552465"/>
  </r>
  <r>
    <x v="793"/>
    <x v="4"/>
    <s v="FUR-TA-10003569"/>
    <x v="1"/>
    <x v="13"/>
    <n v="2887.0560000000005"/>
    <s v="US-2017-126452"/>
    <n v="1"/>
    <n v="9"/>
    <n v="0.2"/>
    <n v="180.44099999999992"/>
    <n v="0.55975208308209756"/>
  </r>
  <r>
    <x v="793"/>
    <x v="2"/>
    <s v="FUR-TA-10002530"/>
    <x v="1"/>
    <x v="13"/>
    <n v="815.29199999999992"/>
    <s v="US-2017-146066"/>
    <n v="1"/>
    <n v="9"/>
    <n v="0.4"/>
    <n v="-339.7050000000001"/>
    <n v="0.55975208308209756"/>
  </r>
  <r>
    <x v="793"/>
    <x v="20"/>
    <s v="FUR-CH-10002961"/>
    <x v="1"/>
    <x v="5"/>
    <n v="573.17399999999998"/>
    <s v="CA-2017-122581"/>
    <n v="1"/>
    <n v="7"/>
    <n v="0.1"/>
    <n v="63.685999999999979"/>
    <n v="0.46529189879902266"/>
  </r>
  <r>
    <x v="793"/>
    <x v="4"/>
    <s v="TEC-AC-10000844"/>
    <x v="2"/>
    <x v="9"/>
    <n v="254.96999999999997"/>
    <s v="US-2017-126452"/>
    <n v="0"/>
    <n v="3"/>
    <n v="0"/>
    <n v="91.789199999999994"/>
    <n v="0.52062335344040378"/>
  </r>
  <r>
    <x v="793"/>
    <x v="4"/>
    <s v="TEC-PH-10003555"/>
    <x v="2"/>
    <x v="6"/>
    <n v="91.96"/>
    <s v="US-2017-126452"/>
    <n v="0"/>
    <n v="5"/>
    <n v="0.2"/>
    <n v="-20.690999999999992"/>
    <n v="0.41105220110552465"/>
  </r>
  <r>
    <x v="793"/>
    <x v="4"/>
    <s v="OFF-PA-10002606"/>
    <x v="0"/>
    <x v="0"/>
    <n v="47.52"/>
    <s v="US-2017-126452"/>
    <n v="0"/>
    <n v="9"/>
    <n v="0"/>
    <n v="21.384"/>
    <n v="0.43613829632717294"/>
  </r>
  <r>
    <x v="793"/>
    <x v="22"/>
    <s v="OFF-BI-10003727"/>
    <x v="0"/>
    <x v="3"/>
    <n v="33.44"/>
    <s v="CA-2017-167983"/>
    <n v="1"/>
    <n v="10"/>
    <n v="0.2"/>
    <n v="11.703999999999997"/>
    <n v="0.46881743173671325"/>
  </r>
  <r>
    <x v="793"/>
    <x v="4"/>
    <s v="TEC-PH-10003187"/>
    <x v="2"/>
    <x v="6"/>
    <n v="31.983999999999998"/>
    <s v="US-2017-126452"/>
    <n v="0"/>
    <n v="2"/>
    <n v="0.2"/>
    <n v="-7.9959999999999996"/>
    <n v="0.41105220110552465"/>
  </r>
  <r>
    <x v="793"/>
    <x v="25"/>
    <s v="OFF-SU-10002573"/>
    <x v="0"/>
    <x v="14"/>
    <n v="28.048000000000002"/>
    <s v="CA-2017-123414"/>
    <n v="1"/>
    <n v="2"/>
    <n v="0.2"/>
    <n v="3.5059999999999967"/>
    <n v="0.53938093436526824"/>
  </r>
  <r>
    <x v="793"/>
    <x v="4"/>
    <s v="OFF-PA-10003848"/>
    <x v="0"/>
    <x v="0"/>
    <n v="12.96"/>
    <s v="US-2017-126452"/>
    <n v="0"/>
    <n v="2"/>
    <n v="0"/>
    <n v="6.2208000000000006"/>
    <n v="0.43613829632717294"/>
  </r>
  <r>
    <x v="793"/>
    <x v="4"/>
    <s v="OFF-BI-10004465"/>
    <x v="0"/>
    <x v="3"/>
    <n v="12.672000000000001"/>
    <s v="US-2017-126452"/>
    <n v="0"/>
    <n v="2"/>
    <n v="0.2"/>
    <n v="4.7519999999999998"/>
    <n v="0.46881743173671325"/>
  </r>
  <r>
    <x v="793"/>
    <x v="25"/>
    <s v="OFF-LA-10004559"/>
    <x v="0"/>
    <x v="2"/>
    <n v="9.2159999999999993"/>
    <s v="CA-2017-123414"/>
    <n v="0"/>
    <n v="4"/>
    <n v="0.2"/>
    <n v="3.3408000000000002"/>
    <n v="0.4647369236065339"/>
  </r>
  <r>
    <x v="794"/>
    <x v="10"/>
    <s v="OFF-EN-10002230"/>
    <x v="0"/>
    <x v="11"/>
    <n v="134.28800000000001"/>
    <s v="CA-2017-137239"/>
    <n v="1"/>
    <n v="2"/>
    <n v="0.2"/>
    <n v="45.322199999999995"/>
    <n v="0.44424167803735209"/>
  </r>
  <r>
    <x v="794"/>
    <x v="10"/>
    <s v="OFF-AP-10002439"/>
    <x v="0"/>
    <x v="12"/>
    <n v="113.55200000000001"/>
    <s v="CA-2017-137239"/>
    <n v="0"/>
    <n v="2"/>
    <n v="0.2"/>
    <n v="8.5163999999999938"/>
    <n v="0.49507917887403441"/>
  </r>
  <r>
    <x v="794"/>
    <x v="26"/>
    <s v="FUR-FU-10001979"/>
    <x v="1"/>
    <x v="8"/>
    <n v="98.328000000000003"/>
    <s v="US-2017-141880"/>
    <n v="1"/>
    <n v="3"/>
    <n v="0.2"/>
    <n v="9.832800000000006"/>
    <n v="0.4595170286641902"/>
  </r>
  <r>
    <x v="794"/>
    <x v="11"/>
    <s v="OFF-BI-10000088"/>
    <x v="0"/>
    <x v="3"/>
    <n v="26.352000000000004"/>
    <s v="CA-2017-130484"/>
    <n v="1"/>
    <n v="8"/>
    <n v="0.7"/>
    <n v="-18.446399999999997"/>
    <n v="0.46881743173671325"/>
  </r>
  <r>
    <x v="794"/>
    <x v="22"/>
    <s v="OFF-PA-10001870"/>
    <x v="0"/>
    <x v="0"/>
    <n v="19.440000000000001"/>
    <s v="US-2017-106313"/>
    <n v="1"/>
    <n v="3"/>
    <n v="0"/>
    <n v="9.3312000000000008"/>
    <n v="0.43613829632717294"/>
  </r>
  <r>
    <x v="794"/>
    <x v="4"/>
    <s v="OFF-AR-10002255"/>
    <x v="0"/>
    <x v="4"/>
    <n v="5.76"/>
    <s v="CA-2017-140256"/>
    <n v="1"/>
    <n v="2"/>
    <n v="0"/>
    <n v="1.6703999999999999"/>
    <n v="0.45632477063632687"/>
  </r>
  <r>
    <x v="794"/>
    <x v="0"/>
    <s v="OFF-BI-10003676"/>
    <x v="0"/>
    <x v="3"/>
    <n v="4.3119999999999985"/>
    <s v="US-2017-148334"/>
    <n v="1"/>
    <n v="2"/>
    <n v="0.8"/>
    <n v="-6.8992000000000022"/>
    <n v="0.46881743173671325"/>
  </r>
  <r>
    <x v="794"/>
    <x v="10"/>
    <s v="OFF-BI-10002827"/>
    <x v="0"/>
    <x v="3"/>
    <n v="3.3180000000000005"/>
    <s v="CA-2017-137239"/>
    <n v="0"/>
    <n v="2"/>
    <n v="0.7"/>
    <n v="-2.6543999999999999"/>
    <n v="0.46881743173671325"/>
  </r>
  <r>
    <x v="795"/>
    <x v="20"/>
    <s v="OFF-AP-10002118"/>
    <x v="0"/>
    <x v="12"/>
    <n v="1040.8"/>
    <s v="CA-2017-158001"/>
    <n v="1"/>
    <n v="5"/>
    <n v="0"/>
    <n v="281.01600000000008"/>
    <n v="0.49507917887403441"/>
  </r>
  <r>
    <x v="795"/>
    <x v="22"/>
    <s v="TEC-MA-10001972"/>
    <x v="2"/>
    <x v="15"/>
    <n v="837.59999999999991"/>
    <s v="CA-2017-150350"/>
    <n v="1"/>
    <n v="3"/>
    <n v="0.2"/>
    <n v="62.82000000000005"/>
    <n v="0.5183572270896134"/>
  </r>
  <r>
    <x v="795"/>
    <x v="0"/>
    <s v="OFF-ST-10002743"/>
    <x v="0"/>
    <x v="1"/>
    <n v="727.29600000000005"/>
    <s v="US-2017-160528"/>
    <n v="1"/>
    <n v="8"/>
    <n v="0.2"/>
    <n v="-172.73280000000005"/>
    <n v="0.44610841445725197"/>
  </r>
  <r>
    <x v="795"/>
    <x v="22"/>
    <s v="FUR-CH-10001973"/>
    <x v="1"/>
    <x v="5"/>
    <n v="532.70400000000006"/>
    <s v="CA-2017-150350"/>
    <n v="0"/>
    <n v="6"/>
    <n v="0.2"/>
    <n v="-39.952800000000025"/>
    <n v="0.46529189879902266"/>
  </r>
  <r>
    <x v="795"/>
    <x v="22"/>
    <s v="OFF-EN-10002504"/>
    <x v="0"/>
    <x v="11"/>
    <n v="135.9"/>
    <s v="CA-2017-150350"/>
    <n v="0"/>
    <n v="5"/>
    <n v="0"/>
    <n v="63.872999999999998"/>
    <n v="0.44424167803735209"/>
  </r>
  <r>
    <x v="795"/>
    <x v="0"/>
    <s v="TEC-AC-10002842"/>
    <x v="2"/>
    <x v="9"/>
    <n v="666.4"/>
    <s v="US-2017-160528"/>
    <n v="0"/>
    <n v="7"/>
    <n v="0.2"/>
    <n v="-33.319999999999965"/>
    <n v="0.52062335344040378"/>
  </r>
  <r>
    <x v="795"/>
    <x v="21"/>
    <s v="TEC-AC-10003433"/>
    <x v="2"/>
    <x v="9"/>
    <n v="1.98"/>
    <s v="US-2017-117793"/>
    <n v="1"/>
    <n v="2"/>
    <n v="0"/>
    <n v="0.89100000000000001"/>
    <n v="0.52062335344040378"/>
  </r>
  <r>
    <x v="795"/>
    <x v="22"/>
    <s v="OFF-AP-10001492"/>
    <x v="0"/>
    <x v="12"/>
    <n v="43.099999999999994"/>
    <s v="CA-2017-150350"/>
    <n v="0"/>
    <n v="5"/>
    <n v="0"/>
    <n v="11.206"/>
    <n v="0.49507917887403441"/>
  </r>
  <r>
    <x v="795"/>
    <x v="21"/>
    <s v="OFF-LA-10003537"/>
    <x v="0"/>
    <x v="2"/>
    <n v="37.589999999999996"/>
    <s v="US-2017-117793"/>
    <n v="0"/>
    <n v="3"/>
    <n v="0"/>
    <n v="17.667299999999997"/>
    <n v="0.4647369236065339"/>
  </r>
  <r>
    <x v="795"/>
    <x v="22"/>
    <s v="OFF-PA-10002160"/>
    <x v="0"/>
    <x v="0"/>
    <n v="34.68"/>
    <s v="CA-2017-150350"/>
    <n v="0"/>
    <n v="6"/>
    <n v="0"/>
    <n v="16.993200000000002"/>
    <n v="0.43613829632717294"/>
  </r>
  <r>
    <x v="795"/>
    <x v="20"/>
    <s v="OFF-AR-10001954"/>
    <x v="0"/>
    <x v="4"/>
    <n v="29.339999999999996"/>
    <s v="CA-2017-158001"/>
    <n v="0"/>
    <n v="6"/>
    <n v="0"/>
    <n v="7.9218000000000002"/>
    <n v="0.45632477063632687"/>
  </r>
  <r>
    <x v="795"/>
    <x v="21"/>
    <s v="OFF-LA-10002945"/>
    <x v="0"/>
    <x v="2"/>
    <n v="25.2"/>
    <s v="US-2017-117793"/>
    <n v="0"/>
    <n v="4"/>
    <n v="0"/>
    <n v="11.591999999999999"/>
    <n v="0.4647369236065339"/>
  </r>
  <r>
    <x v="795"/>
    <x v="0"/>
    <s v="FUR-FU-10004973"/>
    <x v="1"/>
    <x v="8"/>
    <n v="22.608000000000001"/>
    <s v="US-2017-160528"/>
    <n v="0"/>
    <n v="3"/>
    <n v="0.6"/>
    <n v="-10.173599999999997"/>
    <n v="0.4595170286641902"/>
  </r>
  <r>
    <x v="795"/>
    <x v="20"/>
    <s v="OFF-AR-10002399"/>
    <x v="0"/>
    <x v="4"/>
    <n v="21.299999999999997"/>
    <s v="CA-2017-158001"/>
    <n v="0"/>
    <n v="5"/>
    <n v="0"/>
    <n v="8.7330000000000005"/>
    <n v="0.45632477063632687"/>
  </r>
  <r>
    <x v="795"/>
    <x v="22"/>
    <s v="OFF-SU-10002189"/>
    <x v="0"/>
    <x v="14"/>
    <n v="15.88"/>
    <s v="CA-2017-150350"/>
    <n v="0"/>
    <n v="4"/>
    <n v="0"/>
    <n v="0.15879999999999939"/>
    <n v="0.53938093436526824"/>
  </r>
  <r>
    <x v="795"/>
    <x v="21"/>
    <s v="OFF-ST-10002406"/>
    <x v="0"/>
    <x v="1"/>
    <n v="14.97"/>
    <s v="US-2017-117793"/>
    <n v="0"/>
    <n v="1"/>
    <n v="0"/>
    <n v="4.1916000000000011"/>
    <n v="0.44610841445725197"/>
  </r>
  <r>
    <x v="796"/>
    <x v="4"/>
    <s v="FUR-CH-10001215"/>
    <x v="1"/>
    <x v="5"/>
    <n v="1603.1360000000002"/>
    <s v="CA-2017-128594"/>
    <n v="1"/>
    <n v="4"/>
    <n v="0.2"/>
    <n v="100.19599999999997"/>
    <n v="0.46529189879902266"/>
  </r>
  <r>
    <x v="796"/>
    <x v="0"/>
    <s v="FUR-CH-10002126"/>
    <x v="1"/>
    <x v="5"/>
    <n v="1024.7159999999999"/>
    <s v="CA-2017-152289"/>
    <n v="1"/>
    <n v="6"/>
    <n v="0.3"/>
    <n v="-29.277599999999893"/>
    <n v="0.46529189879902266"/>
  </r>
  <r>
    <x v="796"/>
    <x v="14"/>
    <s v="FUR-TA-10004147"/>
    <x v="1"/>
    <x v="13"/>
    <n v="447.84"/>
    <s v="CA-2017-114601"/>
    <n v="1"/>
    <n v="4"/>
    <n v="0"/>
    <n v="98.524799999999971"/>
    <n v="0.55975208308209756"/>
  </r>
  <r>
    <x v="796"/>
    <x v="14"/>
    <s v="TEC-PH-10002170"/>
    <x v="2"/>
    <x v="6"/>
    <n v="209.96999999999997"/>
    <s v="CA-2017-114601"/>
    <n v="0"/>
    <n v="3"/>
    <n v="0"/>
    <n v="58.791600000000003"/>
    <n v="0.41105220110552465"/>
  </r>
  <r>
    <x v="796"/>
    <x v="5"/>
    <s v="FUR-FU-10000308"/>
    <x v="1"/>
    <x v="8"/>
    <n v="186.54"/>
    <s v="CA-2017-163174"/>
    <n v="1"/>
    <n v="3"/>
    <n v="0"/>
    <n v="41.038800000000002"/>
    <n v="0.4595170286641902"/>
  </r>
  <r>
    <x v="796"/>
    <x v="4"/>
    <s v="OFF-PA-10003625"/>
    <x v="0"/>
    <x v="0"/>
    <n v="154.9"/>
    <s v="CA-2017-105585"/>
    <n v="1"/>
    <n v="5"/>
    <n v="0"/>
    <n v="69.704999999999998"/>
    <n v="0.43613829632717294"/>
  </r>
  <r>
    <x v="796"/>
    <x v="20"/>
    <s v="OFF-BI-10001510"/>
    <x v="0"/>
    <x v="3"/>
    <n v="146.68800000000002"/>
    <s v="US-2017-102141"/>
    <n v="1"/>
    <n v="8"/>
    <n v="0.2"/>
    <n v="45.839999999999996"/>
    <n v="0.46881743173671325"/>
  </r>
  <r>
    <x v="796"/>
    <x v="14"/>
    <s v="TEC-AC-10003911"/>
    <x v="2"/>
    <x v="9"/>
    <n v="479.97"/>
    <s v="CA-2017-114601"/>
    <n v="0"/>
    <n v="3"/>
    <n v="0"/>
    <n v="163.18979999999999"/>
    <n v="0.52062335344040378"/>
  </r>
  <r>
    <x v="796"/>
    <x v="20"/>
    <s v="TEC-AC-10002800"/>
    <x v="2"/>
    <x v="9"/>
    <n v="249.95000000000002"/>
    <s v="US-2017-127425"/>
    <n v="1"/>
    <n v="5"/>
    <n v="0"/>
    <n v="87.482499999999987"/>
    <n v="0.52062335344040378"/>
  </r>
  <r>
    <x v="796"/>
    <x v="0"/>
    <s v="TEC-AC-10004571"/>
    <x v="2"/>
    <x v="9"/>
    <n v="159.98400000000001"/>
    <s v="CA-2017-152289"/>
    <n v="0"/>
    <n v="2"/>
    <n v="0.2"/>
    <n v="43.995600000000003"/>
    <n v="0.52062335344040378"/>
  </r>
  <r>
    <x v="796"/>
    <x v="2"/>
    <s v="TEC-AC-10001109"/>
    <x v="2"/>
    <x v="9"/>
    <n v="47.984000000000002"/>
    <s v="CA-2017-132094"/>
    <n v="1"/>
    <n v="2"/>
    <n v="0.2"/>
    <n v="13.195600000000001"/>
    <n v="0.52062335344040378"/>
  </r>
  <r>
    <x v="796"/>
    <x v="21"/>
    <s v="TEC-AC-10002006"/>
    <x v="2"/>
    <x v="9"/>
    <n v="47.97"/>
    <s v="US-2017-163538"/>
    <n v="1"/>
    <n v="3"/>
    <n v="0"/>
    <n v="14.870699999999998"/>
    <n v="0.52062335344040378"/>
  </r>
  <r>
    <x v="796"/>
    <x v="20"/>
    <s v="TEC-PH-10003442"/>
    <x v="2"/>
    <x v="6"/>
    <n v="33"/>
    <s v="US-2017-127425"/>
    <n v="0"/>
    <n v="6"/>
    <n v="0"/>
    <n v="8.25"/>
    <n v="0.41105220110552465"/>
  </r>
  <r>
    <x v="796"/>
    <x v="16"/>
    <s v="OFF-PA-10002319"/>
    <x v="0"/>
    <x v="0"/>
    <n v="31.007999999999999"/>
    <s v="CA-2017-160598"/>
    <n v="1"/>
    <n v="1"/>
    <n v="0.2"/>
    <n v="11.240400000000001"/>
    <n v="0.43613829632717294"/>
  </r>
  <r>
    <x v="796"/>
    <x v="14"/>
    <s v="OFF-PA-10000605"/>
    <x v="0"/>
    <x v="0"/>
    <n v="11.56"/>
    <s v="CA-2017-114601"/>
    <n v="0"/>
    <n v="2"/>
    <n v="0"/>
    <n v="5.6644000000000005"/>
    <n v="0.43613829632717294"/>
  </r>
  <r>
    <x v="796"/>
    <x v="4"/>
    <s v="OFF-FA-10002983"/>
    <x v="0"/>
    <x v="7"/>
    <n v="10.23"/>
    <s v="CA-2017-105585"/>
    <n v="0"/>
    <n v="3"/>
    <n v="0"/>
    <n v="4.9104000000000001"/>
    <n v="0.51168203684699509"/>
  </r>
  <r>
    <x v="796"/>
    <x v="14"/>
    <s v="OFF-AR-10002578"/>
    <x v="0"/>
    <x v="4"/>
    <n v="8.64"/>
    <s v="CA-2017-114601"/>
    <n v="0"/>
    <n v="3"/>
    <n v="0"/>
    <n v="2.5055999999999998"/>
    <n v="0.45632477063632687"/>
  </r>
  <r>
    <x v="796"/>
    <x v="4"/>
    <s v="OFF-AR-10000390"/>
    <x v="0"/>
    <x v="4"/>
    <n v="8.26"/>
    <s v="US-2017-100405"/>
    <n v="1"/>
    <n v="2"/>
    <n v="0"/>
    <n v="3.7995999999999999"/>
    <n v="0.45632477063632687"/>
  </r>
  <r>
    <x v="796"/>
    <x v="22"/>
    <s v="OFF-PA-10000019"/>
    <x v="0"/>
    <x v="0"/>
    <n v="6.48"/>
    <s v="CA-2017-148201"/>
    <n v="1"/>
    <n v="1"/>
    <n v="0"/>
    <n v="3.1104000000000003"/>
    <n v="0.43613829632717294"/>
  </r>
  <r>
    <x v="796"/>
    <x v="2"/>
    <s v="OFF-AR-10004165"/>
    <x v="0"/>
    <x v="4"/>
    <n v="5.4719999999999995"/>
    <s v="CA-2017-132094"/>
    <n v="0"/>
    <n v="3"/>
    <n v="0.2"/>
    <n v="1.6416000000000004"/>
    <n v="0.45632477063632687"/>
  </r>
  <r>
    <x v="797"/>
    <x v="32"/>
    <s v="FUR-TA-10001307"/>
    <x v="1"/>
    <x v="13"/>
    <n v="244.61499999999998"/>
    <s v="CA-2017-145982"/>
    <n v="1"/>
    <n v="1"/>
    <n v="0.3"/>
    <n v="20.966999999999999"/>
    <n v="0.55975208308209756"/>
  </r>
  <r>
    <x v="797"/>
    <x v="32"/>
    <s v="OFF-PA-10000675"/>
    <x v="0"/>
    <x v="0"/>
    <n v="122.97"/>
    <s v="CA-2017-145982"/>
    <n v="0"/>
    <n v="3"/>
    <n v="0"/>
    <n v="60.255300000000005"/>
    <n v="0.43613829632717294"/>
  </r>
  <r>
    <x v="797"/>
    <x v="32"/>
    <s v="OFF-PA-10002666"/>
    <x v="0"/>
    <x v="0"/>
    <n v="81.540000000000006"/>
    <s v="CA-2017-145982"/>
    <n v="0"/>
    <n v="9"/>
    <n v="0"/>
    <n v="36.692999999999998"/>
    <n v="0.43613829632717294"/>
  </r>
  <r>
    <x v="797"/>
    <x v="0"/>
    <s v="OFF-PA-10004353"/>
    <x v="0"/>
    <x v="0"/>
    <n v="79.920000000000016"/>
    <s v="CA-2017-117919"/>
    <n v="1"/>
    <n v="5"/>
    <n v="0.2"/>
    <n v="27.972000000000001"/>
    <n v="0.43613829632717294"/>
  </r>
  <r>
    <x v="797"/>
    <x v="32"/>
    <s v="TEC-PH-10000011"/>
    <x v="2"/>
    <x v="6"/>
    <n v="59.97"/>
    <s v="CA-2017-145982"/>
    <n v="0"/>
    <n v="3"/>
    <n v="0"/>
    <n v="28.785599999999995"/>
    <n v="0.41105220110552465"/>
  </r>
  <r>
    <x v="797"/>
    <x v="0"/>
    <s v="OFF-SU-10004261"/>
    <x v="0"/>
    <x v="14"/>
    <n v="55.167999999999999"/>
    <s v="US-2017-146710"/>
    <n v="1"/>
    <n v="4"/>
    <n v="0.2"/>
    <n v="6.2063999999999897"/>
    <n v="0.53938093436526824"/>
  </r>
  <r>
    <x v="797"/>
    <x v="0"/>
    <s v="OFF-SU-10004498"/>
    <x v="0"/>
    <x v="14"/>
    <n v="51.52000000000001"/>
    <s v="US-2017-146710"/>
    <n v="0"/>
    <n v="5"/>
    <n v="0.2"/>
    <n v="-10.948000000000002"/>
    <n v="0.53938093436526824"/>
  </r>
  <r>
    <x v="797"/>
    <x v="32"/>
    <s v="OFF-BI-10000174"/>
    <x v="0"/>
    <x v="3"/>
    <n v="29"/>
    <s v="CA-2017-145982"/>
    <n v="0"/>
    <n v="5"/>
    <n v="0"/>
    <n v="13.919999999999998"/>
    <n v="0.46881743173671325"/>
  </r>
  <r>
    <x v="797"/>
    <x v="0"/>
    <s v="OFF-ST-10003572"/>
    <x v="0"/>
    <x v="1"/>
    <n v="14.16"/>
    <s v="CA-2017-117919"/>
    <n v="0"/>
    <n v="1"/>
    <n v="0.2"/>
    <n v="1.0620000000000003"/>
    <n v="0.44610841445725197"/>
  </r>
  <r>
    <x v="797"/>
    <x v="32"/>
    <s v="OFF-FA-10000735"/>
    <x v="0"/>
    <x v="7"/>
    <n v="11.68"/>
    <s v="CA-2017-145982"/>
    <n v="0"/>
    <n v="4"/>
    <n v="0"/>
    <n v="5.2559999999999993"/>
    <n v="0.51168203684699509"/>
  </r>
  <r>
    <x v="797"/>
    <x v="16"/>
    <s v="OFF-LA-10002473"/>
    <x v="0"/>
    <x v="2"/>
    <n v="9.2159999999999993"/>
    <s v="CA-2017-116764"/>
    <n v="1"/>
    <n v="4"/>
    <n v="0.2"/>
    <n v="3.3408000000000002"/>
    <n v="0.4647369236065339"/>
  </r>
  <r>
    <x v="797"/>
    <x v="0"/>
    <s v="OFF-PA-10004971"/>
    <x v="0"/>
    <x v="0"/>
    <n v="4.6240000000000006"/>
    <s v="US-2017-146710"/>
    <n v="0"/>
    <n v="1"/>
    <n v="0.2"/>
    <n v="1.6762000000000001"/>
    <n v="0.43613829632717294"/>
  </r>
  <r>
    <x v="797"/>
    <x v="0"/>
    <s v="OFF-PA-10002615"/>
    <x v="0"/>
    <x v="0"/>
    <n v="3.5280000000000005"/>
    <s v="US-2017-146710"/>
    <n v="0"/>
    <n v="1"/>
    <n v="0.2"/>
    <n v="1.1465999999999998"/>
    <n v="0.43613829632717294"/>
  </r>
  <r>
    <x v="798"/>
    <x v="0"/>
    <s v="FUR-BO-10003159"/>
    <x v="1"/>
    <x v="10"/>
    <n v="156.37279999999998"/>
    <s v="CA-2017-145303"/>
    <n v="1"/>
    <n v="2"/>
    <n v="0.32"/>
    <n v="-52.890800000000027"/>
    <n v="0.5176847302647779"/>
  </r>
  <r>
    <x v="798"/>
    <x v="26"/>
    <s v="TEC-PH-10002890"/>
    <x v="2"/>
    <x v="6"/>
    <n v="108.57599999999999"/>
    <s v="US-2017-144211"/>
    <n v="1"/>
    <n v="3"/>
    <n v="0.2"/>
    <n v="8.1432000000000002"/>
    <n v="0.41105220110552465"/>
  </r>
  <r>
    <x v="798"/>
    <x v="10"/>
    <s v="OFF-BI-10004099"/>
    <x v="0"/>
    <x v="3"/>
    <n v="18.432000000000002"/>
    <s v="CA-2017-137652"/>
    <n v="1"/>
    <n v="8"/>
    <n v="0.7"/>
    <n v="-12.287999999999997"/>
    <n v="0.46881743173671325"/>
  </r>
  <r>
    <x v="798"/>
    <x v="26"/>
    <s v="OFF-PA-10002246"/>
    <x v="0"/>
    <x v="0"/>
    <n v="15.48"/>
    <s v="US-2017-144211"/>
    <n v="0"/>
    <n v="3"/>
    <n v="0.2"/>
    <n v="5.6115000000000004"/>
    <n v="0.43613829632717294"/>
  </r>
  <r>
    <x v="798"/>
    <x v="0"/>
    <s v="OFF-BI-10000050"/>
    <x v="0"/>
    <x v="3"/>
    <n v="13.139999999999997"/>
    <s v="CA-2017-145303"/>
    <n v="0"/>
    <n v="9"/>
    <n v="0.8"/>
    <n v="-21.681000000000004"/>
    <n v="0.46881743173671325"/>
  </r>
  <r>
    <x v="798"/>
    <x v="0"/>
    <s v="OFF-BI-10002414"/>
    <x v="0"/>
    <x v="3"/>
    <n v="10.023999999999997"/>
    <s v="CA-2017-145303"/>
    <n v="0"/>
    <n v="4"/>
    <n v="0.8"/>
    <n v="-16.539600000000007"/>
    <n v="0.46881743173671325"/>
  </r>
  <r>
    <x v="799"/>
    <x v="2"/>
    <s v="FUR-TA-10004152"/>
    <x v="1"/>
    <x v="13"/>
    <n v="241.92"/>
    <s v="CA-2017-159912"/>
    <n v="1"/>
    <n v="4"/>
    <n v="0.4"/>
    <n v="-56.448000000000008"/>
    <n v="0.55975208308209756"/>
  </r>
  <r>
    <x v="799"/>
    <x v="2"/>
    <s v="FUR-BO-10002853"/>
    <x v="1"/>
    <x v="10"/>
    <n v="163.88"/>
    <s v="CA-2017-159912"/>
    <n v="0"/>
    <n v="4"/>
    <n v="0.5"/>
    <n v="-81.94"/>
    <n v="0.5176847302647779"/>
  </r>
  <r>
    <x v="799"/>
    <x v="1"/>
    <s v="TEC-AC-10001767"/>
    <x v="2"/>
    <x v="9"/>
    <n v="95.976000000000013"/>
    <s v="CA-2017-158568"/>
    <n v="1"/>
    <n v="3"/>
    <n v="0.2"/>
    <n v="-10.797300000000011"/>
    <n v="0.52062335344040378"/>
  </r>
  <r>
    <x v="799"/>
    <x v="1"/>
    <s v="OFF-PA-10003256"/>
    <x v="0"/>
    <x v="0"/>
    <n v="64.623999999999995"/>
    <s v="CA-2017-158568"/>
    <n v="0"/>
    <n v="7"/>
    <n v="0.2"/>
    <n v="22.618399999999994"/>
    <n v="0.43613829632717294"/>
  </r>
  <r>
    <x v="799"/>
    <x v="38"/>
    <s v="OFF-SU-10000381"/>
    <x v="0"/>
    <x v="14"/>
    <n v="27.93"/>
    <s v="CA-2017-161207"/>
    <n v="1"/>
    <n v="3"/>
    <n v="0"/>
    <n v="8.0996999999999986"/>
    <n v="0.53938093436526824"/>
  </r>
  <r>
    <x v="799"/>
    <x v="20"/>
    <s v="TEC-PH-10003442"/>
    <x v="2"/>
    <x v="6"/>
    <n v="22"/>
    <s v="CA-2017-128727"/>
    <n v="1"/>
    <n v="4"/>
    <n v="0"/>
    <n v="5.5"/>
    <n v="0.41105220110552465"/>
  </r>
  <r>
    <x v="799"/>
    <x v="2"/>
    <s v="OFF-FA-10000053"/>
    <x v="0"/>
    <x v="7"/>
    <n v="10.584"/>
    <s v="CA-2017-159912"/>
    <n v="0"/>
    <n v="7"/>
    <n v="0.2"/>
    <n v="-2.3813999999999993"/>
    <n v="0.51168203684699509"/>
  </r>
  <r>
    <x v="799"/>
    <x v="2"/>
    <s v="OFF-BI-10002071"/>
    <x v="0"/>
    <x v="3"/>
    <n v="3.4860000000000002"/>
    <s v="CA-2017-159912"/>
    <n v="0"/>
    <n v="2"/>
    <n v="0.7"/>
    <n v="-2.7887999999999993"/>
    <n v="0.46881743173671325"/>
  </r>
  <r>
    <x v="799"/>
    <x v="1"/>
    <s v="OFF-BI-10002609"/>
    <x v="0"/>
    <x v="3"/>
    <n v="1.7879999999999996"/>
    <s v="CA-2017-158568"/>
    <n v="0"/>
    <n v="3"/>
    <n v="0.8"/>
    <n v="-3.0396000000000001"/>
    <n v="0.46881743173671325"/>
  </r>
  <r>
    <x v="800"/>
    <x v="2"/>
    <s v="FUR-CH-10003312"/>
    <x v="1"/>
    <x v="5"/>
    <n v="786.74400000000003"/>
    <s v="US-2017-141544"/>
    <n v="1"/>
    <n v="4"/>
    <n v="0.3"/>
    <n v="-258.50160000000011"/>
    <n v="0.46529189879902266"/>
  </r>
  <r>
    <x v="800"/>
    <x v="4"/>
    <s v="TEC-PH-10004908"/>
    <x v="2"/>
    <x v="6"/>
    <n v="339.96000000000004"/>
    <s v="CA-2017-165995"/>
    <n v="1"/>
    <n v="5"/>
    <n v="0.2"/>
    <n v="42.494999999999948"/>
    <n v="0.41105220110552465"/>
  </r>
  <r>
    <x v="800"/>
    <x v="2"/>
    <s v="TEC-PH-10003645"/>
    <x v="2"/>
    <x v="6"/>
    <n v="290.89800000000002"/>
    <s v="US-2017-141544"/>
    <n v="0"/>
    <n v="3"/>
    <n v="0.4"/>
    <n v="-67.876199999999997"/>
    <n v="0.41105220110552465"/>
  </r>
  <r>
    <x v="800"/>
    <x v="2"/>
    <s v="OFF-LA-10001074"/>
    <x v="0"/>
    <x v="2"/>
    <n v="100.24000000000001"/>
    <s v="US-2017-141544"/>
    <n v="0"/>
    <n v="10"/>
    <n v="0.2"/>
    <n v="33.830999999999989"/>
    <n v="0.4647369236065339"/>
  </r>
  <r>
    <x v="800"/>
    <x v="2"/>
    <s v="OFF-ST-10000675"/>
    <x v="0"/>
    <x v="1"/>
    <n v="54.224000000000004"/>
    <s v="US-2017-141544"/>
    <n v="0"/>
    <n v="2"/>
    <n v="0.2"/>
    <n v="3.3889999999999993"/>
    <n v="0.44610841445725197"/>
  </r>
  <r>
    <x v="800"/>
    <x v="4"/>
    <s v="FUR-FU-10000672"/>
    <x v="1"/>
    <x v="8"/>
    <n v="47.04"/>
    <s v="CA-2017-165995"/>
    <n v="0"/>
    <n v="4"/>
    <n v="0"/>
    <n v="15.993599999999997"/>
    <n v="0.4595170286641902"/>
  </r>
  <r>
    <x v="800"/>
    <x v="2"/>
    <s v="OFF-BI-10001524"/>
    <x v="0"/>
    <x v="3"/>
    <n v="37.76400000000001"/>
    <s v="US-2017-141544"/>
    <n v="0"/>
    <n v="6"/>
    <n v="0.7"/>
    <n v="-27.693600000000004"/>
    <n v="0.46881743173671325"/>
  </r>
  <r>
    <x v="801"/>
    <x v="0"/>
    <s v="OFF-ST-10001580"/>
    <x v="0"/>
    <x v="1"/>
    <n v="23.968000000000004"/>
    <s v="CA-2017-117408"/>
    <n v="1"/>
    <n v="2"/>
    <n v="0.2"/>
    <n v="2.3967999999999989"/>
    <n v="0.44610841445725197"/>
  </r>
  <r>
    <x v="802"/>
    <x v="20"/>
    <s v="OFF-BI-10004995"/>
    <x v="0"/>
    <x v="3"/>
    <n v="4355.1680000000006"/>
    <s v="CA-2017-129714"/>
    <n v="1"/>
    <n v="4"/>
    <n v="0.2"/>
    <n v="1415.4295999999997"/>
    <n v="0.46881743173671325"/>
  </r>
  <r>
    <x v="802"/>
    <x v="14"/>
    <s v="OFF-AP-10002457"/>
    <x v="0"/>
    <x v="12"/>
    <n v="376.74"/>
    <s v="CA-2017-116526"/>
    <n v="1"/>
    <n v="4"/>
    <n v="0.1"/>
    <n v="71.161999999999978"/>
    <n v="0.49507917887403441"/>
  </r>
  <r>
    <x v="802"/>
    <x v="20"/>
    <s v="FUR-FU-10004864"/>
    <x v="1"/>
    <x v="8"/>
    <n v="191.82"/>
    <s v="CA-2017-151561"/>
    <n v="1"/>
    <n v="3"/>
    <n v="0"/>
    <n v="61.382399999999997"/>
    <n v="0.4595170286641902"/>
  </r>
  <r>
    <x v="802"/>
    <x v="20"/>
    <s v="TEC-AC-10001432"/>
    <x v="2"/>
    <x v="9"/>
    <n v="468.90000000000003"/>
    <s v="CA-2017-151561"/>
    <n v="0"/>
    <n v="6"/>
    <n v="0"/>
    <n v="206.31600000000006"/>
    <n v="0.52062335344040378"/>
  </r>
  <r>
    <x v="802"/>
    <x v="20"/>
    <s v="TEC-AC-10003399"/>
    <x v="2"/>
    <x v="9"/>
    <n v="72.48"/>
    <s v="CA-2017-151561"/>
    <n v="0"/>
    <n v="2"/>
    <n v="0"/>
    <n v="30.441600000000001"/>
    <n v="0.52062335344040378"/>
  </r>
  <r>
    <x v="802"/>
    <x v="20"/>
    <s v="TEC-AC-10000290"/>
    <x v="2"/>
    <x v="9"/>
    <n v="6.79"/>
    <s v="CA-2017-129714"/>
    <n v="0"/>
    <n v="1"/>
    <n v="0"/>
    <n v="2.3086000000000002"/>
    <n v="0.52062335344040378"/>
  </r>
  <r>
    <x v="802"/>
    <x v="20"/>
    <s v="OFF-PA-10001970"/>
    <x v="0"/>
    <x v="0"/>
    <n v="49.12"/>
    <s v="CA-2017-129714"/>
    <n v="0"/>
    <n v="4"/>
    <n v="0"/>
    <n v="23.086399999999998"/>
    <n v="0.43613829632717294"/>
  </r>
  <r>
    <x v="802"/>
    <x v="2"/>
    <s v="OFF-PA-10004675"/>
    <x v="0"/>
    <x v="0"/>
    <n v="30.48"/>
    <s v="CA-2017-155481"/>
    <n v="1"/>
    <n v="6"/>
    <n v="0.2"/>
    <n v="9.9059999999999988"/>
    <n v="0.43613829632717294"/>
  </r>
  <r>
    <x v="802"/>
    <x v="14"/>
    <s v="OFF-BI-10000320"/>
    <x v="0"/>
    <x v="3"/>
    <n v="29.52"/>
    <s v="CA-2017-116526"/>
    <n v="0"/>
    <n v="4"/>
    <n v="0"/>
    <n v="14.4648"/>
    <n v="0.46881743173671325"/>
  </r>
  <r>
    <x v="802"/>
    <x v="14"/>
    <s v="OFF-BI-10001116"/>
    <x v="0"/>
    <x v="3"/>
    <n v="26.400000000000002"/>
    <s v="CA-2017-116526"/>
    <n v="0"/>
    <n v="5"/>
    <n v="0"/>
    <n v="12.672000000000001"/>
    <n v="0.46881743173671325"/>
  </r>
  <r>
    <x v="802"/>
    <x v="20"/>
    <s v="OFF-PA-10001970"/>
    <x v="0"/>
    <x v="0"/>
    <n v="24.56"/>
    <s v="CA-2017-129714"/>
    <n v="0"/>
    <n v="2"/>
    <n v="0"/>
    <n v="11.543199999999999"/>
    <n v="0.43613829632717294"/>
  </r>
  <r>
    <x v="802"/>
    <x v="14"/>
    <s v="OFF-BI-10004728"/>
    <x v="0"/>
    <x v="3"/>
    <n v="24.1"/>
    <s v="CA-2017-116526"/>
    <n v="0"/>
    <n v="5"/>
    <n v="0"/>
    <n v="11.086"/>
    <n v="0.46881743173671325"/>
  </r>
  <r>
    <x v="802"/>
    <x v="2"/>
    <s v="TEC-PH-10002293"/>
    <x v="2"/>
    <x v="6"/>
    <n v="23.987999999999996"/>
    <s v="CA-2017-155481"/>
    <n v="0"/>
    <n v="2"/>
    <n v="0.4"/>
    <n v="-4.7975999999999974"/>
    <n v="0.41105220110552465"/>
  </r>
  <r>
    <x v="802"/>
    <x v="4"/>
    <s v="OFF-EN-10001335"/>
    <x v="0"/>
    <x v="11"/>
    <n v="21.88"/>
    <s v="CA-2017-120859"/>
    <n v="1"/>
    <n v="2"/>
    <n v="0"/>
    <n v="10.94"/>
    <n v="0.44424167803735209"/>
  </r>
  <r>
    <x v="802"/>
    <x v="2"/>
    <s v="OFF-FA-10002780"/>
    <x v="0"/>
    <x v="7"/>
    <n v="16.687999999999999"/>
    <s v="CA-2017-155481"/>
    <n v="0"/>
    <n v="7"/>
    <n v="0.2"/>
    <n v="5.4235999999999995"/>
    <n v="0.51168203684699509"/>
  </r>
  <r>
    <x v="802"/>
    <x v="4"/>
    <s v="OFF-EN-10002500"/>
    <x v="0"/>
    <x v="11"/>
    <n v="12.78"/>
    <s v="CA-2017-124583"/>
    <n v="1"/>
    <n v="1"/>
    <n v="0"/>
    <n v="5.7509999999999994"/>
    <n v="0.44424167803735209"/>
  </r>
  <r>
    <x v="802"/>
    <x v="14"/>
    <s v="OFF-AR-10004999"/>
    <x v="0"/>
    <x v="4"/>
    <n v="11.96"/>
    <s v="CA-2017-116526"/>
    <n v="0"/>
    <n v="2"/>
    <n v="0"/>
    <n v="2.99"/>
    <n v="0.45632477063632687"/>
  </r>
  <r>
    <x v="802"/>
    <x v="20"/>
    <s v="OFF-SU-10001574"/>
    <x v="0"/>
    <x v="14"/>
    <n v="10.95"/>
    <s v="CA-2017-151561"/>
    <n v="0"/>
    <n v="3"/>
    <n v="0"/>
    <n v="3.2849999999999993"/>
    <n v="0.53938093436526824"/>
  </r>
  <r>
    <x v="802"/>
    <x v="14"/>
    <s v="TEC-PH-10002365"/>
    <x v="2"/>
    <x v="6"/>
    <n v="8.7799999999999994"/>
    <s v="CA-2017-116526"/>
    <n v="0"/>
    <n v="1"/>
    <n v="0"/>
    <n v="2.2827999999999999"/>
    <n v="0.41105220110552465"/>
  </r>
  <r>
    <x v="802"/>
    <x v="20"/>
    <s v="OFF-BI-10002160"/>
    <x v="0"/>
    <x v="3"/>
    <n v="3.048"/>
    <s v="CA-2017-129714"/>
    <n v="0"/>
    <n v="1"/>
    <n v="0.2"/>
    <n v="1.0668"/>
    <n v="0.46881743173671325"/>
  </r>
  <r>
    <x v="803"/>
    <x v="1"/>
    <s v="TEC-MA-10003230"/>
    <x v="2"/>
    <x v="15"/>
    <n v="1362.8999999999999"/>
    <s v="CA-2017-144764"/>
    <n v="1"/>
    <n v="3"/>
    <n v="0.3"/>
    <n v="-19.470000000000141"/>
    <n v="0.5183572270896134"/>
  </r>
  <r>
    <x v="803"/>
    <x v="4"/>
    <s v="TEC-PH-10001530"/>
    <x v="2"/>
    <x v="6"/>
    <n v="1091.1680000000001"/>
    <s v="CA-2017-126732"/>
    <n v="1"/>
    <n v="4"/>
    <n v="0.2"/>
    <n v="68.197999999999979"/>
    <n v="0.41105220110552465"/>
  </r>
  <r>
    <x v="803"/>
    <x v="22"/>
    <s v="TEC-CO-10002095"/>
    <x v="2"/>
    <x v="16"/>
    <n v="999.98"/>
    <s v="CA-2017-166429"/>
    <n v="1"/>
    <n v="2"/>
    <n v="0"/>
    <n v="449.99099999999999"/>
    <n v="0.55185675810753509"/>
  </r>
  <r>
    <x v="803"/>
    <x v="4"/>
    <s v="FUR-TA-10001539"/>
    <x v="1"/>
    <x v="13"/>
    <n v="568.72800000000007"/>
    <s v="CA-2017-126732"/>
    <n v="0"/>
    <n v="3"/>
    <n v="0.2"/>
    <n v="28.436399999999935"/>
    <n v="0.55975208308209756"/>
  </r>
  <r>
    <x v="803"/>
    <x v="25"/>
    <s v="FUR-TA-10001768"/>
    <x v="1"/>
    <x v="13"/>
    <n v="472.51800000000003"/>
    <s v="CA-2017-106950"/>
    <n v="1"/>
    <n v="3"/>
    <n v="0.4"/>
    <n v="-149.63070000000005"/>
    <n v="0.55975208308209756"/>
  </r>
  <r>
    <x v="803"/>
    <x v="25"/>
    <s v="OFF-AP-10000159"/>
    <x v="0"/>
    <x v="12"/>
    <n v="309.45600000000002"/>
    <s v="CA-2017-106950"/>
    <n v="0"/>
    <n v="9"/>
    <n v="0.2"/>
    <n v="34.813799999999944"/>
    <n v="0.49507917887403441"/>
  </r>
  <r>
    <x v="803"/>
    <x v="22"/>
    <s v="FUR-CH-10003061"/>
    <x v="1"/>
    <x v="5"/>
    <n v="215.976"/>
    <s v="CA-2017-106278"/>
    <n v="1"/>
    <n v="3"/>
    <n v="0.2"/>
    <n v="-2.6997000000000355"/>
    <n v="0.46529189879902266"/>
  </r>
  <r>
    <x v="803"/>
    <x v="25"/>
    <s v="TEC-AC-10002049"/>
    <x v="2"/>
    <x v="9"/>
    <n v="1012.6800000000001"/>
    <s v="CA-2017-106950"/>
    <n v="0"/>
    <n v="3"/>
    <n v="0.2"/>
    <n v="303.80400000000003"/>
    <n v="0.52062335344040378"/>
  </r>
  <r>
    <x v="803"/>
    <x v="0"/>
    <s v="TEC-AC-10001714"/>
    <x v="2"/>
    <x v="9"/>
    <n v="159.56"/>
    <s v="CA-2017-112739"/>
    <n v="1"/>
    <n v="5"/>
    <n v="0.2"/>
    <n v="33.906499999999994"/>
    <n v="0.52062335344040378"/>
  </r>
  <r>
    <x v="803"/>
    <x v="4"/>
    <s v="FUR-FU-10001889"/>
    <x v="1"/>
    <x v="8"/>
    <n v="94.679999999999993"/>
    <s v="CA-2017-126732"/>
    <n v="0"/>
    <n v="9"/>
    <n v="0"/>
    <n v="31.244399999999995"/>
    <n v="0.4595170286641902"/>
  </r>
  <r>
    <x v="803"/>
    <x v="1"/>
    <s v="FUR-FU-10000277"/>
    <x v="1"/>
    <x v="8"/>
    <n v="84.272000000000006"/>
    <s v="CA-2017-129847"/>
    <n v="1"/>
    <n v="2"/>
    <n v="0.6"/>
    <n v="-75.844800000000006"/>
    <n v="0.4595170286641902"/>
  </r>
  <r>
    <x v="803"/>
    <x v="20"/>
    <s v="OFF-AR-10002240"/>
    <x v="0"/>
    <x v="4"/>
    <n v="75.48"/>
    <s v="CA-2017-130407"/>
    <n v="1"/>
    <n v="2"/>
    <n v="0"/>
    <n v="19.6248"/>
    <n v="0.45632477063632687"/>
  </r>
  <r>
    <x v="803"/>
    <x v="22"/>
    <s v="OFF-EN-10003567"/>
    <x v="0"/>
    <x v="11"/>
    <n v="65.94"/>
    <s v="CA-2017-106278"/>
    <n v="0"/>
    <n v="3"/>
    <n v="0"/>
    <n v="30.991800000000001"/>
    <n v="0.44424167803735209"/>
  </r>
  <r>
    <x v="803"/>
    <x v="4"/>
    <s v="OFF-ST-10003455"/>
    <x v="0"/>
    <x v="1"/>
    <n v="46.53"/>
    <s v="CA-2017-113096"/>
    <n v="1"/>
    <n v="3"/>
    <n v="0"/>
    <n v="12.097800000000001"/>
    <n v="0.44610841445725197"/>
  </r>
  <r>
    <x v="803"/>
    <x v="20"/>
    <s v="FUR-FU-10001967"/>
    <x v="1"/>
    <x v="8"/>
    <n v="39.979999999999997"/>
    <s v="CA-2017-130407"/>
    <n v="0"/>
    <n v="2"/>
    <n v="0"/>
    <n v="9.9949999999999974"/>
    <n v="0.4595170286641902"/>
  </r>
  <r>
    <x v="803"/>
    <x v="1"/>
    <s v="OFF-ST-10002485"/>
    <x v="0"/>
    <x v="1"/>
    <n v="35.167999999999999"/>
    <s v="CA-2017-144764"/>
    <n v="0"/>
    <n v="2"/>
    <n v="0.2"/>
    <n v="-8.3524000000000012"/>
    <n v="0.44610841445725197"/>
  </r>
  <r>
    <x v="803"/>
    <x v="1"/>
    <s v="OFF-LA-10000240"/>
    <x v="0"/>
    <x v="2"/>
    <n v="29.24"/>
    <s v="CA-2017-144764"/>
    <n v="0"/>
    <n v="5"/>
    <n v="0.2"/>
    <n v="9.8685000000000009"/>
    <n v="0.4647369236065339"/>
  </r>
  <r>
    <x v="803"/>
    <x v="4"/>
    <s v="OFF-ST-10000321"/>
    <x v="0"/>
    <x v="1"/>
    <n v="23.669999999999998"/>
    <s v="CA-2017-126732"/>
    <n v="0"/>
    <n v="3"/>
    <n v="0"/>
    <n v="0.94679999999999698"/>
    <n v="0.44610841445725197"/>
  </r>
  <r>
    <x v="803"/>
    <x v="25"/>
    <s v="OFF-BI-10000014"/>
    <x v="0"/>
    <x v="3"/>
    <n v="22.911000000000005"/>
    <s v="CA-2017-106950"/>
    <n v="0"/>
    <n v="7"/>
    <n v="0.7"/>
    <n v="-17.565099999999994"/>
    <n v="0.46881743173671325"/>
  </r>
  <r>
    <x v="803"/>
    <x v="25"/>
    <s v="OFF-AR-10003560"/>
    <x v="0"/>
    <x v="4"/>
    <n v="19.456000000000003"/>
    <s v="CA-2017-106950"/>
    <n v="0"/>
    <n v="4"/>
    <n v="0.2"/>
    <n v="3.4047999999999981"/>
    <n v="0.45632477063632687"/>
  </r>
  <r>
    <x v="803"/>
    <x v="4"/>
    <s v="OFF-AR-10004752"/>
    <x v="0"/>
    <x v="4"/>
    <n v="18.689999999999998"/>
    <s v="CA-2017-126732"/>
    <n v="0"/>
    <n v="7"/>
    <n v="0"/>
    <n v="5.2332000000000001"/>
    <n v="0.45632477063632687"/>
  </r>
  <r>
    <x v="803"/>
    <x v="25"/>
    <s v="OFF-BI-10003166"/>
    <x v="0"/>
    <x v="3"/>
    <n v="17.220000000000006"/>
    <s v="CA-2017-106950"/>
    <n v="0"/>
    <n v="5"/>
    <n v="0.7"/>
    <n v="-12.628"/>
    <n v="0.46881743173671325"/>
  </r>
  <r>
    <x v="803"/>
    <x v="0"/>
    <s v="OFF-BI-10001132"/>
    <x v="0"/>
    <x v="3"/>
    <n v="8.6079999999999988"/>
    <s v="CA-2017-112739"/>
    <n v="0"/>
    <n v="8"/>
    <n v="0.8"/>
    <n v="-13.342400000000001"/>
    <n v="0.46881743173671325"/>
  </r>
  <r>
    <x v="803"/>
    <x v="21"/>
    <s v="OFF-BI-10004970"/>
    <x v="0"/>
    <x v="3"/>
    <n v="8.26"/>
    <s v="CA-2017-116540"/>
    <n v="1"/>
    <n v="2"/>
    <n v="0"/>
    <n v="3.8822000000000001"/>
    <n v="0.46881743173671325"/>
  </r>
  <r>
    <x v="803"/>
    <x v="4"/>
    <s v="OFF-BI-10001553"/>
    <x v="0"/>
    <x v="3"/>
    <n v="7.3120000000000012"/>
    <s v="CA-2017-126732"/>
    <n v="0"/>
    <n v="1"/>
    <n v="0.2"/>
    <n v="2.5591999999999997"/>
    <n v="0.46881743173671325"/>
  </r>
  <r>
    <x v="803"/>
    <x v="21"/>
    <s v="OFF-FA-10002676"/>
    <x v="0"/>
    <x v="7"/>
    <n v="1.81"/>
    <s v="CA-2017-116540"/>
    <n v="0"/>
    <n v="1"/>
    <n v="0"/>
    <n v="0.65159999999999996"/>
    <n v="0.51168203684699509"/>
  </r>
  <r>
    <x v="804"/>
    <x v="2"/>
    <s v="OFF-BI-10000545"/>
    <x v="0"/>
    <x v="3"/>
    <n v="1141.4700000000003"/>
    <s v="CA-2017-158099"/>
    <n v="1"/>
    <n v="5"/>
    <n v="0.7"/>
    <n v="-760.98000000000025"/>
    <n v="0.46881743173671325"/>
  </r>
  <r>
    <x v="804"/>
    <x v="36"/>
    <s v="FUR-BO-10003159"/>
    <x v="1"/>
    <x v="10"/>
    <n v="344.94"/>
    <s v="US-2017-147711"/>
    <n v="1"/>
    <n v="3"/>
    <n v="0"/>
    <n v="31.044599999999974"/>
    <n v="0.5176847302647779"/>
  </r>
  <r>
    <x v="804"/>
    <x v="2"/>
    <s v="TEC-PH-10002496"/>
    <x v="2"/>
    <x v="6"/>
    <n v="280.78200000000004"/>
    <s v="CA-2017-158099"/>
    <n v="0"/>
    <n v="3"/>
    <n v="0.4"/>
    <n v="-46.797000000000025"/>
    <n v="0.41105220110552465"/>
  </r>
  <r>
    <x v="804"/>
    <x v="1"/>
    <s v="FUR-BO-10003894"/>
    <x v="1"/>
    <x v="10"/>
    <n v="198.744"/>
    <s v="US-2017-104815"/>
    <n v="1"/>
    <n v="4"/>
    <n v="0.3"/>
    <n v="0"/>
    <n v="0.5176847302647779"/>
  </r>
  <r>
    <x v="804"/>
    <x v="8"/>
    <s v="OFF-BI-10000014"/>
    <x v="0"/>
    <x v="3"/>
    <n v="87.28"/>
    <s v="US-2017-101616"/>
    <n v="1"/>
    <n v="8"/>
    <n v="0"/>
    <n v="41.021599999999999"/>
    <n v="0.46881743173671325"/>
  </r>
  <r>
    <x v="804"/>
    <x v="1"/>
    <s v="FUR-FU-10003394"/>
    <x v="1"/>
    <x v="8"/>
    <n v="83.951999999999998"/>
    <s v="US-2017-100566"/>
    <n v="1"/>
    <n v="3"/>
    <n v="0.6"/>
    <n v="-90.24839999999999"/>
    <n v="0.4595170286641902"/>
  </r>
  <r>
    <x v="804"/>
    <x v="36"/>
    <s v="OFF-LA-10004093"/>
    <x v="0"/>
    <x v="2"/>
    <n v="58.48"/>
    <s v="US-2017-147711"/>
    <n v="0"/>
    <n v="8"/>
    <n v="0"/>
    <n v="27.485599999999998"/>
    <n v="0.4647369236065339"/>
  </r>
  <r>
    <x v="804"/>
    <x v="21"/>
    <s v="OFF-ST-10000918"/>
    <x v="0"/>
    <x v="1"/>
    <n v="54.5"/>
    <s v="CA-2017-163986"/>
    <n v="1"/>
    <n v="5"/>
    <n v="0"/>
    <n v="14.169999999999998"/>
    <n v="0.44610841445725197"/>
  </r>
  <r>
    <x v="804"/>
    <x v="37"/>
    <s v="OFF-PA-10002713"/>
    <x v="0"/>
    <x v="0"/>
    <n v="48.16"/>
    <s v="CA-2017-132143"/>
    <n v="1"/>
    <n v="7"/>
    <n v="0"/>
    <n v="22.153599999999997"/>
    <n v="0.43613829632717294"/>
  </r>
  <r>
    <x v="804"/>
    <x v="10"/>
    <s v="OFF-PA-10002246"/>
    <x v="0"/>
    <x v="0"/>
    <n v="30.96"/>
    <s v="CA-2017-153185"/>
    <n v="1"/>
    <n v="6"/>
    <n v="0.2"/>
    <n v="11.223000000000001"/>
    <n v="0.43613829632717294"/>
  </r>
  <r>
    <x v="804"/>
    <x v="36"/>
    <s v="FUR-FU-10002364"/>
    <x v="1"/>
    <x v="8"/>
    <n v="14.76"/>
    <s v="US-2017-147711"/>
    <n v="0"/>
    <n v="2"/>
    <n v="0"/>
    <n v="4.2803999999999984"/>
    <n v="0.4595170286641902"/>
  </r>
  <r>
    <x v="804"/>
    <x v="36"/>
    <s v="OFF-BI-10003350"/>
    <x v="0"/>
    <x v="3"/>
    <n v="12.76"/>
    <s v="US-2017-147711"/>
    <n v="0"/>
    <n v="2"/>
    <n v="0"/>
    <n v="5.8695999999999993"/>
    <n v="0.46881743173671325"/>
  </r>
  <r>
    <x v="804"/>
    <x v="1"/>
    <s v="OFF-BI-10004236"/>
    <x v="0"/>
    <x v="3"/>
    <n v="8.8079999999999981"/>
    <s v="CA-2017-159737"/>
    <n v="1"/>
    <n v="3"/>
    <n v="0.8"/>
    <n v="-14.973600000000001"/>
    <n v="0.46881743173671325"/>
  </r>
  <r>
    <x v="805"/>
    <x v="4"/>
    <s v="TEC-CO-10003763"/>
    <x v="2"/>
    <x v="16"/>
    <n v="2799.9600000000005"/>
    <s v="CA-2017-129630"/>
    <n v="1"/>
    <n v="5"/>
    <n v="0.2"/>
    <n v="944.98649999999986"/>
    <n v="0.55185675810753509"/>
  </r>
  <r>
    <x v="805"/>
    <x v="28"/>
    <s v="OFF-ST-10001490"/>
    <x v="0"/>
    <x v="1"/>
    <n v="535.41"/>
    <s v="CA-2017-168774"/>
    <n v="1"/>
    <n v="3"/>
    <n v="0"/>
    <n v="160.62299999999993"/>
    <n v="0.44610841445725197"/>
  </r>
  <r>
    <x v="805"/>
    <x v="13"/>
    <s v="OFF-PA-10001357"/>
    <x v="0"/>
    <x v="0"/>
    <n v="239.5"/>
    <s v="CA-2017-117604"/>
    <n v="1"/>
    <n v="5"/>
    <n v="0"/>
    <n v="114.95999999999998"/>
    <n v="0.43613829632717294"/>
  </r>
  <r>
    <x v="805"/>
    <x v="3"/>
    <s v="OFF-ST-10002583"/>
    <x v="0"/>
    <x v="1"/>
    <n v="129.91999999999999"/>
    <s v="CA-2017-131205"/>
    <n v="1"/>
    <n v="4"/>
    <n v="0"/>
    <n v="5.1967999999999961"/>
    <n v="0.44610841445725197"/>
  </r>
  <r>
    <x v="805"/>
    <x v="3"/>
    <s v="OFF-BI-10000315"/>
    <x v="0"/>
    <x v="3"/>
    <n v="113.94"/>
    <s v="CA-2017-131205"/>
    <n v="0"/>
    <n v="6"/>
    <n v="0"/>
    <n v="54.691199999999995"/>
    <n v="0.46881743173671325"/>
  </r>
  <r>
    <x v="805"/>
    <x v="24"/>
    <s v="TEC-AC-10000109"/>
    <x v="2"/>
    <x v="9"/>
    <n v="279.95"/>
    <s v="CA-2017-142524"/>
    <n v="1"/>
    <n v="5"/>
    <n v="0"/>
    <n v="67.188000000000017"/>
    <n v="0.52062335344040378"/>
  </r>
  <r>
    <x v="805"/>
    <x v="15"/>
    <s v="OFF-AP-10001205"/>
    <x v="0"/>
    <x v="12"/>
    <n v="87.168000000000006"/>
    <s v="CA-2017-149783"/>
    <n v="1"/>
    <n v="2"/>
    <n v="0.2"/>
    <n v="8.7168000000000063"/>
    <n v="0.49507917887403441"/>
  </r>
  <r>
    <x v="805"/>
    <x v="20"/>
    <s v="FUR-FU-10004748"/>
    <x v="1"/>
    <x v="8"/>
    <n v="63.94"/>
    <s v="CA-2017-123120"/>
    <n v="1"/>
    <n v="1"/>
    <n v="0"/>
    <n v="24.936599999999999"/>
    <n v="0.4595170286641902"/>
  </r>
  <r>
    <x v="805"/>
    <x v="0"/>
    <s v="OFF-AR-10001044"/>
    <x v="0"/>
    <x v="4"/>
    <n v="62.376000000000005"/>
    <s v="CA-2017-169971"/>
    <n v="1"/>
    <n v="3"/>
    <n v="0.2"/>
    <n v="7.0172999999999952"/>
    <n v="0.45632477063632687"/>
  </r>
  <r>
    <x v="805"/>
    <x v="20"/>
    <s v="OFF-BI-10001460"/>
    <x v="0"/>
    <x v="3"/>
    <n v="60.600000000000009"/>
    <s v="CA-2017-123120"/>
    <n v="0"/>
    <n v="5"/>
    <n v="0.2"/>
    <n v="20.452499999999997"/>
    <n v="0.46881743173671325"/>
  </r>
  <r>
    <x v="805"/>
    <x v="3"/>
    <s v="FUR-FU-10003347"/>
    <x v="1"/>
    <x v="8"/>
    <n v="42.599999999999994"/>
    <s v="CA-2017-131205"/>
    <n v="0"/>
    <n v="3"/>
    <n v="0"/>
    <n v="16.614000000000001"/>
    <n v="0.4595170286641902"/>
  </r>
  <r>
    <x v="805"/>
    <x v="15"/>
    <s v="OFF-AR-10002987"/>
    <x v="0"/>
    <x v="4"/>
    <n v="31.744"/>
    <s v="CA-2017-149783"/>
    <n v="0"/>
    <n v="2"/>
    <n v="0.2"/>
    <n v="8.3328000000000024"/>
    <n v="0.45632477063632687"/>
  </r>
  <r>
    <x v="805"/>
    <x v="4"/>
    <s v="FUR-FU-10000260"/>
    <x v="1"/>
    <x v="8"/>
    <n v="24.27"/>
    <s v="CA-2017-129630"/>
    <n v="0"/>
    <n v="3"/>
    <n v="0"/>
    <n v="8.7371999999999996"/>
    <n v="0.4595170286641902"/>
  </r>
  <r>
    <x v="805"/>
    <x v="20"/>
    <s v="OFF-SU-10002503"/>
    <x v="0"/>
    <x v="14"/>
    <n v="22.72"/>
    <s v="CA-2017-123120"/>
    <n v="0"/>
    <n v="4"/>
    <n v="0"/>
    <n v="6.5887999999999991"/>
    <n v="0.53938093436526824"/>
  </r>
  <r>
    <x v="805"/>
    <x v="24"/>
    <s v="OFF-EN-10003286"/>
    <x v="0"/>
    <x v="11"/>
    <n v="16.559999999999999"/>
    <s v="CA-2017-142524"/>
    <n v="0"/>
    <n v="2"/>
    <n v="0"/>
    <n v="7.783199999999999"/>
    <n v="0.44424167803735209"/>
  </r>
  <r>
    <x v="805"/>
    <x v="15"/>
    <s v="OFF-PA-10002195"/>
    <x v="0"/>
    <x v="0"/>
    <n v="12.192"/>
    <s v="CA-2017-149783"/>
    <n v="0"/>
    <n v="3"/>
    <n v="0.2"/>
    <n v="4.1147999999999998"/>
    <n v="0.43613829632717294"/>
  </r>
  <r>
    <x v="805"/>
    <x v="3"/>
    <s v="OFF-AR-10003469"/>
    <x v="0"/>
    <x v="4"/>
    <n v="5.28"/>
    <s v="CA-2017-131205"/>
    <n v="0"/>
    <n v="3"/>
    <n v="0"/>
    <n v="2.5343999999999998"/>
    <n v="0.45632477063632687"/>
  </r>
  <r>
    <x v="805"/>
    <x v="0"/>
    <s v="OFF-AR-10002804"/>
    <x v="0"/>
    <x v="4"/>
    <n v="3.9119999999999999"/>
    <s v="CA-2017-169971"/>
    <n v="0"/>
    <n v="1"/>
    <n v="0.2"/>
    <n v="1.0269000000000001"/>
    <n v="0.45632477063632687"/>
  </r>
  <r>
    <x v="806"/>
    <x v="6"/>
    <s v="FUR-TA-10003238"/>
    <x v="1"/>
    <x v="13"/>
    <n v="1652.94"/>
    <s v="US-2017-121013"/>
    <n v="1"/>
    <n v="3"/>
    <n v="0"/>
    <n v="314.05859999999996"/>
    <n v="0.55975208308209756"/>
  </r>
  <r>
    <x v="806"/>
    <x v="2"/>
    <s v="FUR-CH-10000309"/>
    <x v="1"/>
    <x v="5"/>
    <n v="887.27099999999984"/>
    <s v="CA-2017-158778"/>
    <n v="1"/>
    <n v="3"/>
    <n v="0.3"/>
    <n v="-63.376499999999965"/>
    <n v="0.46529189879902266"/>
  </r>
  <r>
    <x v="806"/>
    <x v="0"/>
    <s v="FUR-CH-10002647"/>
    <x v="1"/>
    <x v="5"/>
    <n v="347.80200000000002"/>
    <s v="US-2017-148110"/>
    <n v="1"/>
    <n v="7"/>
    <n v="0.3"/>
    <n v="-24.842999999999961"/>
    <n v="0.46529189879902266"/>
  </r>
  <r>
    <x v="806"/>
    <x v="30"/>
    <s v="TEC-PH-10003505"/>
    <x v="2"/>
    <x v="6"/>
    <n v="278.39999999999998"/>
    <s v="CA-2017-160815"/>
    <n v="1"/>
    <n v="3"/>
    <n v="0"/>
    <n v="80.735999999999976"/>
    <n v="0.41105220110552465"/>
  </r>
  <r>
    <x v="806"/>
    <x v="14"/>
    <s v="FUR-CH-10002372"/>
    <x v="1"/>
    <x v="5"/>
    <n v="242.94"/>
    <s v="CA-2017-115756"/>
    <n v="1"/>
    <n v="3"/>
    <n v="0"/>
    <n v="29.152800000000013"/>
    <n v="0.46529189879902266"/>
  </r>
  <r>
    <x v="806"/>
    <x v="14"/>
    <s v="OFF-ST-10000060"/>
    <x v="0"/>
    <x v="1"/>
    <n v="194.94"/>
    <s v="CA-2017-115756"/>
    <n v="0"/>
    <n v="3"/>
    <n v="0"/>
    <n v="23.392800000000008"/>
    <n v="0.44610841445725197"/>
  </r>
  <r>
    <x v="806"/>
    <x v="20"/>
    <s v="OFF-PA-10001815"/>
    <x v="0"/>
    <x v="0"/>
    <n v="192.16"/>
    <s v="CA-2017-133319"/>
    <n v="1"/>
    <n v="4"/>
    <n v="0"/>
    <n v="92.236799999999988"/>
    <n v="0.43613829632717294"/>
  </r>
  <r>
    <x v="806"/>
    <x v="15"/>
    <s v="TEC-PH-10002660"/>
    <x v="2"/>
    <x v="6"/>
    <n v="108.78399999999999"/>
    <s v="CA-2017-136231"/>
    <n v="1"/>
    <n v="2"/>
    <n v="0.2"/>
    <n v="6.7990000000000066"/>
    <n v="0.41105220110552465"/>
  </r>
  <r>
    <x v="806"/>
    <x v="42"/>
    <s v="OFF-AR-10004022"/>
    <x v="0"/>
    <x v="4"/>
    <n v="107.94"/>
    <s v="CA-2017-140774"/>
    <n v="1"/>
    <n v="3"/>
    <n v="0"/>
    <n v="26.984999999999992"/>
    <n v="0.45632477063632687"/>
  </r>
  <r>
    <x v="806"/>
    <x v="4"/>
    <s v="OFF-PA-10004381"/>
    <x v="0"/>
    <x v="0"/>
    <n v="96.08"/>
    <s v="CA-2017-151372"/>
    <n v="1"/>
    <n v="2"/>
    <n v="0"/>
    <n v="46.118399999999994"/>
    <n v="0.43613829632717294"/>
  </r>
  <r>
    <x v="806"/>
    <x v="4"/>
    <s v="TEC-AC-10002345"/>
    <x v="2"/>
    <x v="9"/>
    <n v="116"/>
    <s v="CA-2017-137673"/>
    <n v="1"/>
    <n v="8"/>
    <n v="0"/>
    <n v="29"/>
    <n v="0.52062335344040378"/>
  </r>
  <r>
    <x v="806"/>
    <x v="0"/>
    <s v="OFF-ST-10003479"/>
    <x v="0"/>
    <x v="1"/>
    <n v="93.456000000000003"/>
    <s v="US-2017-152373"/>
    <n v="1"/>
    <n v="3"/>
    <n v="0.2"/>
    <n v="-17.523000000000014"/>
    <n v="0.44610841445725197"/>
  </r>
  <r>
    <x v="806"/>
    <x v="14"/>
    <s v="OFF-PA-10002222"/>
    <x v="0"/>
    <x v="0"/>
    <n v="91.36"/>
    <s v="CA-2017-115756"/>
    <n v="0"/>
    <n v="4"/>
    <n v="0"/>
    <n v="42.025599999999997"/>
    <n v="0.43613829632717294"/>
  </r>
  <r>
    <x v="806"/>
    <x v="15"/>
    <s v="OFF-BI-10001597"/>
    <x v="0"/>
    <x v="3"/>
    <n v="86.058000000000007"/>
    <s v="CA-2017-136231"/>
    <n v="0"/>
    <n v="7"/>
    <n v="0.7"/>
    <n v="-63.109199999999987"/>
    <n v="0.46881743173671325"/>
  </r>
  <r>
    <x v="806"/>
    <x v="10"/>
    <s v="FUR-CH-10004477"/>
    <x v="1"/>
    <x v="5"/>
    <n v="85.245999999999995"/>
    <s v="CA-2017-162383"/>
    <n v="1"/>
    <n v="2"/>
    <n v="0.3"/>
    <n v="-1.217800000000004"/>
    <n v="0.46529189879902266"/>
  </r>
  <r>
    <x v="806"/>
    <x v="2"/>
    <s v="FUR-FU-10004848"/>
    <x v="1"/>
    <x v="8"/>
    <n v="82.800000000000011"/>
    <s v="CA-2017-110366"/>
    <n v="1"/>
    <n v="2"/>
    <n v="0.2"/>
    <n v="10.349999999999994"/>
    <n v="0.4595170286641902"/>
  </r>
  <r>
    <x v="806"/>
    <x v="2"/>
    <s v="FUR-CH-10001146"/>
    <x v="1"/>
    <x v="5"/>
    <n v="71.245999999999995"/>
    <s v="CA-2017-158778"/>
    <n v="0"/>
    <n v="2"/>
    <n v="0.3"/>
    <n v="-19.338199999999993"/>
    <n v="0.46529189879902266"/>
  </r>
  <r>
    <x v="806"/>
    <x v="14"/>
    <s v="OFF-ST-10003058"/>
    <x v="0"/>
    <x v="1"/>
    <n v="70.949999999999989"/>
    <s v="CA-2017-115756"/>
    <n v="0"/>
    <n v="3"/>
    <n v="0"/>
    <n v="20.575499999999998"/>
    <n v="0.44610841445725197"/>
  </r>
  <r>
    <x v="806"/>
    <x v="0"/>
    <s v="OFF-AP-10002457"/>
    <x v="0"/>
    <x v="12"/>
    <n v="62.789999999999992"/>
    <s v="CA-2017-144540"/>
    <n v="1"/>
    <n v="3"/>
    <n v="0.8"/>
    <n v="-166.39350000000002"/>
    <n v="0.49507917887403441"/>
  </r>
  <r>
    <x v="806"/>
    <x v="2"/>
    <s v="FUR-FU-10000260"/>
    <x v="1"/>
    <x v="8"/>
    <n v="58.248000000000005"/>
    <s v="CA-2017-158778"/>
    <n v="0"/>
    <n v="9"/>
    <n v="0.2"/>
    <n v="11.649599999999996"/>
    <n v="0.4595170286641902"/>
  </r>
  <r>
    <x v="806"/>
    <x v="20"/>
    <s v="TEC-PH-10003988"/>
    <x v="2"/>
    <x v="6"/>
    <n v="43.6"/>
    <s v="CA-2017-139409"/>
    <n v="1"/>
    <n v="4"/>
    <n v="0"/>
    <n v="12.208000000000002"/>
    <n v="0.41105220110552465"/>
  </r>
  <r>
    <x v="806"/>
    <x v="0"/>
    <s v="OFF-FA-10002763"/>
    <x v="0"/>
    <x v="7"/>
    <n v="28.44"/>
    <s v="CA-2017-144540"/>
    <n v="0"/>
    <n v="9"/>
    <n v="0.2"/>
    <n v="4.2659999999999973"/>
    <n v="0.51168203684699509"/>
  </r>
  <r>
    <x v="806"/>
    <x v="0"/>
    <s v="OFF-PA-10001870"/>
    <x v="0"/>
    <x v="0"/>
    <n v="25.920000000000005"/>
    <s v="CA-2017-149195"/>
    <n v="1"/>
    <n v="5"/>
    <n v="0.2"/>
    <n v="9.0719999999999992"/>
    <n v="0.43613829632717294"/>
  </r>
  <r>
    <x v="806"/>
    <x v="6"/>
    <s v="OFF-LA-10004545"/>
    <x v="0"/>
    <x v="2"/>
    <n v="25.06"/>
    <s v="US-2017-121013"/>
    <n v="0"/>
    <n v="2"/>
    <n v="0"/>
    <n v="11.778199999999998"/>
    <n v="0.4647369236065339"/>
  </r>
  <r>
    <x v="806"/>
    <x v="15"/>
    <s v="OFF-EN-10001099"/>
    <x v="0"/>
    <x v="11"/>
    <n v="23.472000000000001"/>
    <s v="CA-2017-136231"/>
    <n v="0"/>
    <n v="3"/>
    <n v="0.2"/>
    <n v="7.6283999999999974"/>
    <n v="0.44424167803735209"/>
  </r>
  <r>
    <x v="806"/>
    <x v="14"/>
    <s v="OFF-LA-10001317"/>
    <x v="0"/>
    <x v="2"/>
    <n v="22.05"/>
    <s v="CA-2017-115756"/>
    <n v="0"/>
    <n v="7"/>
    <n v="0"/>
    <n v="10.584"/>
    <n v="0.4647369236065339"/>
  </r>
  <r>
    <x v="806"/>
    <x v="0"/>
    <s v="FUR-FU-10004671"/>
    <x v="1"/>
    <x v="8"/>
    <n v="21.204000000000004"/>
    <s v="CA-2017-136595"/>
    <n v="1"/>
    <n v="3"/>
    <n v="0.6"/>
    <n v="-11.662199999999999"/>
    <n v="0.4595170286641902"/>
  </r>
  <r>
    <x v="806"/>
    <x v="0"/>
    <s v="OFF-FA-10001843"/>
    <x v="0"/>
    <x v="7"/>
    <n v="15.808000000000002"/>
    <s v="CA-2017-149195"/>
    <n v="0"/>
    <n v="8"/>
    <n v="0.2"/>
    <n v="5.3352000000000004"/>
    <n v="0.51168203684699509"/>
  </r>
  <r>
    <x v="806"/>
    <x v="14"/>
    <s v="FUR-FU-10000246"/>
    <x v="1"/>
    <x v="8"/>
    <n v="12.22"/>
    <s v="CA-2017-115756"/>
    <n v="0"/>
    <n v="1"/>
    <n v="0"/>
    <n v="3.6659999999999986"/>
    <n v="0.4595170286641902"/>
  </r>
  <r>
    <x v="806"/>
    <x v="4"/>
    <s v="OFF-BI-10000050"/>
    <x v="0"/>
    <x v="3"/>
    <n v="11.68"/>
    <s v="CA-2017-151372"/>
    <n v="0"/>
    <n v="2"/>
    <n v="0.2"/>
    <n v="3.9419999999999993"/>
    <n v="0.46881743173671325"/>
  </r>
  <r>
    <x v="806"/>
    <x v="0"/>
    <s v="OFF-PA-10002036"/>
    <x v="0"/>
    <x v="0"/>
    <n v="10.368000000000002"/>
    <s v="CA-2017-149195"/>
    <n v="0"/>
    <n v="2"/>
    <n v="0.2"/>
    <n v="3.7584"/>
    <n v="0.43613829632717294"/>
  </r>
  <r>
    <x v="806"/>
    <x v="15"/>
    <s v="OFF-PA-10000327"/>
    <x v="0"/>
    <x v="0"/>
    <n v="10.272000000000002"/>
    <s v="CA-2017-136231"/>
    <n v="0"/>
    <n v="3"/>
    <n v="0.2"/>
    <n v="3.2099999999999982"/>
    <n v="0.43613829632717294"/>
  </r>
  <r>
    <x v="806"/>
    <x v="2"/>
    <s v="OFF-BI-10004410"/>
    <x v="0"/>
    <x v="3"/>
    <n v="9.5550000000000015"/>
    <s v="CA-2017-154536"/>
    <n v="1"/>
    <n v="5"/>
    <n v="0.7"/>
    <n v="-7.3254999999999981"/>
    <n v="0.46881743173671325"/>
  </r>
  <r>
    <x v="806"/>
    <x v="1"/>
    <s v="OFF-PA-10004971"/>
    <x v="0"/>
    <x v="0"/>
    <n v="9.2480000000000011"/>
    <s v="CA-2017-164490"/>
    <n v="1"/>
    <n v="2"/>
    <n v="0.2"/>
    <n v="3.3524000000000003"/>
    <n v="0.43613829632717294"/>
  </r>
  <r>
    <x v="806"/>
    <x v="10"/>
    <s v="OFF-BI-10002824"/>
    <x v="0"/>
    <x v="3"/>
    <n v="8.9520000000000017"/>
    <s v="CA-2017-162383"/>
    <n v="0"/>
    <n v="2"/>
    <n v="0.7"/>
    <n v="-7.4600000000000009"/>
    <n v="0.46881743173671325"/>
  </r>
  <r>
    <x v="806"/>
    <x v="10"/>
    <s v="OFF-BI-10001757"/>
    <x v="0"/>
    <x v="3"/>
    <n v="8.8560000000000016"/>
    <s v="CA-2017-162383"/>
    <n v="0"/>
    <n v="6"/>
    <n v="0.7"/>
    <n v="-6.4944000000000024"/>
    <n v="0.46881743173671325"/>
  </r>
  <r>
    <x v="806"/>
    <x v="2"/>
    <s v="OFF-AR-10000896"/>
    <x v="0"/>
    <x v="4"/>
    <n v="7.8719999999999999"/>
    <s v="CA-2017-158778"/>
    <n v="0"/>
    <n v="3"/>
    <n v="0.2"/>
    <n v="0.59039999999999937"/>
    <n v="0.45632477063632687"/>
  </r>
  <r>
    <x v="806"/>
    <x v="4"/>
    <s v="OFF-FA-10000304"/>
    <x v="0"/>
    <x v="7"/>
    <n v="4.3600000000000003"/>
    <s v="CA-2017-151372"/>
    <n v="0"/>
    <n v="2"/>
    <n v="0"/>
    <n v="1.7876000000000003"/>
    <n v="0.51168203684699509"/>
  </r>
  <r>
    <x v="807"/>
    <x v="20"/>
    <s v="FUR-BO-10001811"/>
    <x v="1"/>
    <x v="10"/>
    <n v="722.35200000000009"/>
    <s v="CA-2017-102981"/>
    <n v="1"/>
    <n v="3"/>
    <n v="0.2"/>
    <n v="90.293999999999926"/>
    <n v="0.5176847302647779"/>
  </r>
  <r>
    <x v="807"/>
    <x v="0"/>
    <s v="TEC-PH-10002447"/>
    <x v="2"/>
    <x v="6"/>
    <n v="329.58400000000006"/>
    <s v="CA-2017-123932"/>
    <n v="1"/>
    <n v="2"/>
    <n v="0.2"/>
    <n v="37.078199999999981"/>
    <n v="0.41105220110552465"/>
  </r>
  <r>
    <x v="807"/>
    <x v="20"/>
    <s v="TEC-AC-10004761"/>
    <x v="2"/>
    <x v="9"/>
    <n v="31.86"/>
    <s v="CA-2017-102981"/>
    <n v="0"/>
    <n v="2"/>
    <n v="0"/>
    <n v="11.151"/>
    <n v="0.52062335344040378"/>
  </r>
  <r>
    <x v="807"/>
    <x v="25"/>
    <s v="OFF-EN-10003055"/>
    <x v="0"/>
    <x v="11"/>
    <n v="95.951999999999998"/>
    <s v="CA-2017-133123"/>
    <n v="1"/>
    <n v="3"/>
    <n v="0.2"/>
    <n v="29.984999999999985"/>
    <n v="0.44424167803735209"/>
  </r>
  <r>
    <x v="807"/>
    <x v="28"/>
    <s v="OFF-AP-10000358"/>
    <x v="0"/>
    <x v="12"/>
    <n v="77.88"/>
    <s v="CA-2017-149223"/>
    <n v="1"/>
    <n v="6"/>
    <n v="0"/>
    <n v="22.585199999999993"/>
    <n v="0.49507917887403441"/>
  </r>
  <r>
    <x v="807"/>
    <x v="0"/>
    <s v="OFF-PA-10004665"/>
    <x v="0"/>
    <x v="0"/>
    <n v="41.92"/>
    <s v="CA-2017-123932"/>
    <n v="0"/>
    <n v="4"/>
    <n v="0.2"/>
    <n v="15.195999999999998"/>
    <n v="0.43613829632717294"/>
  </r>
  <r>
    <x v="807"/>
    <x v="0"/>
    <s v="OFF-ST-10001590"/>
    <x v="0"/>
    <x v="1"/>
    <n v="10.784000000000001"/>
    <s v="CA-2017-145240"/>
    <n v="1"/>
    <n v="1"/>
    <n v="0.2"/>
    <n v="0.8087999999999993"/>
    <n v="0.44610841445725197"/>
  </r>
  <r>
    <x v="807"/>
    <x v="25"/>
    <s v="OFF-BI-10001031"/>
    <x v="0"/>
    <x v="3"/>
    <n v="3.2040000000000002"/>
    <s v="CA-2017-133123"/>
    <n v="0"/>
    <n v="2"/>
    <n v="0.7"/>
    <n v="-2.4563999999999995"/>
    <n v="0.46881743173671325"/>
  </r>
  <r>
    <x v="808"/>
    <x v="0"/>
    <s v="FUR-BO-10004834"/>
    <x v="1"/>
    <x v="10"/>
    <n v="2396.2655999999997"/>
    <s v="CA-2017-108987"/>
    <n v="1"/>
    <n v="4"/>
    <n v="0.32"/>
    <n v="-317.15280000000007"/>
    <n v="0.5176847302647779"/>
  </r>
  <r>
    <x v="808"/>
    <x v="1"/>
    <s v="FUR-TA-10003569"/>
    <x v="1"/>
    <x v="13"/>
    <n v="601.47"/>
    <s v="US-2017-115455"/>
    <n v="1"/>
    <n v="3"/>
    <n v="0.5"/>
    <n v="-300.73500000000001"/>
    <n v="0.55975208308209756"/>
  </r>
  <r>
    <x v="808"/>
    <x v="4"/>
    <s v="OFF-ST-10001272"/>
    <x v="0"/>
    <x v="1"/>
    <n v="261.74"/>
    <s v="CA-2017-103709"/>
    <n v="1"/>
    <n v="2"/>
    <n v="0"/>
    <n v="65.435000000000002"/>
    <n v="0.44610841445725197"/>
  </r>
  <r>
    <x v="808"/>
    <x v="20"/>
    <s v="OFF-AP-10003779"/>
    <x v="0"/>
    <x v="12"/>
    <n v="207.48"/>
    <s v="CA-2017-131499"/>
    <n v="1"/>
    <n v="1"/>
    <n v="0"/>
    <n v="62.243999999999971"/>
    <n v="0.49507917887403441"/>
  </r>
  <r>
    <x v="808"/>
    <x v="32"/>
    <s v="FUR-BO-10003450"/>
    <x v="1"/>
    <x v="10"/>
    <n v="173.94"/>
    <s v="US-2017-114174"/>
    <n v="1"/>
    <n v="3"/>
    <n v="0"/>
    <n v="13.915199999999992"/>
    <n v="0.5176847302647779"/>
  </r>
  <r>
    <x v="808"/>
    <x v="4"/>
    <s v="FUR-TA-10003008"/>
    <x v="1"/>
    <x v="13"/>
    <n v="146.04000000000002"/>
    <s v="CA-2017-153101"/>
    <n v="1"/>
    <n v="1"/>
    <n v="0.2"/>
    <n v="-12.778499999999994"/>
    <n v="0.55975208308209756"/>
  </r>
  <r>
    <x v="808"/>
    <x v="0"/>
    <s v="OFF-ST-10000934"/>
    <x v="0"/>
    <x v="1"/>
    <n v="131.136"/>
    <s v="CA-2017-108987"/>
    <n v="0"/>
    <n v="4"/>
    <n v="0.2"/>
    <n v="-32.783999999999999"/>
    <n v="0.44610841445725197"/>
  </r>
  <r>
    <x v="808"/>
    <x v="0"/>
    <s v="TEC-AC-10000158"/>
    <x v="2"/>
    <x v="9"/>
    <n v="57.584000000000003"/>
    <s v="CA-2017-108987"/>
    <n v="0"/>
    <n v="2"/>
    <n v="0.2"/>
    <n v="0.71979999999999933"/>
    <n v="0.52062335344040378"/>
  </r>
  <r>
    <x v="808"/>
    <x v="25"/>
    <s v="TEC-AC-10004209"/>
    <x v="2"/>
    <x v="9"/>
    <n v="35.167999999999999"/>
    <s v="CA-2017-155138"/>
    <n v="1"/>
    <n v="4"/>
    <n v="0.2"/>
    <n v="8.3524000000000012"/>
    <n v="0.52062335344040378"/>
  </r>
  <r>
    <x v="808"/>
    <x v="0"/>
    <s v="OFF-AR-10001953"/>
    <x v="0"/>
    <x v="4"/>
    <n v="70.367999999999995"/>
    <s v="CA-2017-108868"/>
    <n v="1"/>
    <n v="2"/>
    <n v="0.2"/>
    <n v="6.1572000000000031"/>
    <n v="0.45632477063632687"/>
  </r>
  <r>
    <x v="808"/>
    <x v="4"/>
    <s v="OFF-BI-10001989"/>
    <x v="0"/>
    <x v="3"/>
    <n v="67.13600000000001"/>
    <s v="CA-2017-113516"/>
    <n v="1"/>
    <n v="4"/>
    <n v="0.2"/>
    <n v="23.497599999999995"/>
    <n v="0.46881743173671325"/>
  </r>
  <r>
    <x v="808"/>
    <x v="25"/>
    <s v="OFF-PA-10000501"/>
    <x v="0"/>
    <x v="0"/>
    <n v="64.704000000000008"/>
    <s v="CA-2017-155138"/>
    <n v="0"/>
    <n v="3"/>
    <n v="0.2"/>
    <n v="23.455199999999998"/>
    <n v="0.43613829632717294"/>
  </r>
  <r>
    <x v="808"/>
    <x v="0"/>
    <s v="TEC-PH-10000923"/>
    <x v="2"/>
    <x v="6"/>
    <n v="59.960000000000008"/>
    <s v="CA-2017-108868"/>
    <n v="0"/>
    <n v="5"/>
    <n v="0.2"/>
    <n v="21.735500000000002"/>
    <n v="0.41105220110552465"/>
  </r>
  <r>
    <x v="808"/>
    <x v="22"/>
    <s v="FUR-FU-10003039"/>
    <x v="1"/>
    <x v="8"/>
    <n v="43.13"/>
    <s v="CA-2017-110009"/>
    <n v="1"/>
    <n v="1"/>
    <n v="0"/>
    <n v="14.664200000000001"/>
    <n v="0.4595170286641902"/>
  </r>
  <r>
    <x v="808"/>
    <x v="0"/>
    <s v="OFF-ST-10001580"/>
    <x v="0"/>
    <x v="1"/>
    <n v="35.952000000000005"/>
    <s v="CA-2017-108987"/>
    <n v="0"/>
    <n v="3"/>
    <n v="0.2"/>
    <n v="3.5951999999999984"/>
    <n v="0.44610841445725197"/>
  </r>
  <r>
    <x v="808"/>
    <x v="4"/>
    <s v="OFF-PA-10004610"/>
    <x v="0"/>
    <x v="0"/>
    <n v="34.24"/>
    <s v="CA-2017-103709"/>
    <n v="0"/>
    <n v="8"/>
    <n v="0"/>
    <n v="15.407999999999998"/>
    <n v="0.43613829632717294"/>
  </r>
  <r>
    <x v="808"/>
    <x v="4"/>
    <s v="OFF-BI-10002225"/>
    <x v="0"/>
    <x v="3"/>
    <n v="33.024000000000001"/>
    <s v="CA-2017-113516"/>
    <n v="0"/>
    <n v="2"/>
    <n v="0.2"/>
    <n v="11.558399999999999"/>
    <n v="0.46881743173671325"/>
  </r>
  <r>
    <x v="808"/>
    <x v="22"/>
    <s v="OFF-PA-10002615"/>
    <x v="0"/>
    <x v="0"/>
    <n v="30.87"/>
    <s v="CA-2017-110009"/>
    <n v="0"/>
    <n v="7"/>
    <n v="0"/>
    <n v="14.200199999999999"/>
    <n v="0.43613829632717294"/>
  </r>
  <r>
    <x v="808"/>
    <x v="4"/>
    <s v="OFF-AR-10003338"/>
    <x v="0"/>
    <x v="4"/>
    <n v="14.88"/>
    <s v="CA-2017-103709"/>
    <n v="0"/>
    <n v="2"/>
    <n v="0"/>
    <n v="3.7200000000000006"/>
    <n v="0.45632477063632687"/>
  </r>
  <r>
    <x v="808"/>
    <x v="32"/>
    <s v="OFF-LA-10000248"/>
    <x v="0"/>
    <x v="2"/>
    <n v="14.76"/>
    <s v="US-2017-114174"/>
    <n v="0"/>
    <n v="4"/>
    <n v="0"/>
    <n v="6.9371999999999998"/>
    <n v="0.4647369236065339"/>
  </r>
  <r>
    <x v="808"/>
    <x v="1"/>
    <s v="FUR-FU-10004671"/>
    <x v="1"/>
    <x v="8"/>
    <n v="14.136000000000003"/>
    <s v="US-2017-115455"/>
    <n v="0"/>
    <n v="2"/>
    <n v="0.6"/>
    <n v="-7.774799999999999"/>
    <n v="0.4595170286641902"/>
  </r>
  <r>
    <x v="809"/>
    <x v="4"/>
    <s v="OFF-BI-10004654"/>
    <x v="0"/>
    <x v="3"/>
    <n v="55.360000000000007"/>
    <s v="CA-2017-112893"/>
    <n v="1"/>
    <n v="4"/>
    <n v="0.2"/>
    <n v="18.683999999999997"/>
    <n v="0.46881743173671325"/>
  </r>
  <r>
    <x v="809"/>
    <x v="0"/>
    <s v="FUR-FU-10003832"/>
    <x v="1"/>
    <x v="8"/>
    <n v="15.008000000000003"/>
    <s v="CA-2017-137176"/>
    <n v="1"/>
    <n v="4"/>
    <n v="0.6"/>
    <n v="-12.006399999999999"/>
    <n v="0.4595170286641902"/>
  </r>
  <r>
    <x v="809"/>
    <x v="20"/>
    <s v="OFF-BI-10001036"/>
    <x v="0"/>
    <x v="3"/>
    <n v="14.624000000000002"/>
    <s v="CA-2017-110023"/>
    <n v="1"/>
    <n v="2"/>
    <n v="0.2"/>
    <n v="5.484"/>
    <n v="0.46881743173671325"/>
  </r>
  <r>
    <x v="810"/>
    <x v="0"/>
    <s v="TEC-PH-10000895"/>
    <x v="2"/>
    <x v="6"/>
    <n v="719.96"/>
    <s v="CA-2017-146206"/>
    <n v="1"/>
    <n v="5"/>
    <n v="0.2"/>
    <n v="53.997000000000043"/>
    <n v="0.41105220110552465"/>
  </r>
  <r>
    <x v="810"/>
    <x v="16"/>
    <s v="TEC-PH-10003505"/>
    <x v="2"/>
    <x v="6"/>
    <n v="519.67999999999995"/>
    <s v="CA-2017-112277"/>
    <n v="1"/>
    <n v="7"/>
    <n v="0.2"/>
    <n v="58.46399999999997"/>
    <n v="0.41105220110552465"/>
  </r>
  <r>
    <x v="810"/>
    <x v="0"/>
    <s v="FUR-TA-10004086"/>
    <x v="1"/>
    <x v="13"/>
    <n v="300.93"/>
    <s v="CA-2017-146206"/>
    <n v="0"/>
    <n v="5"/>
    <n v="0.3"/>
    <n v="-34.39200000000001"/>
    <n v="0.55975208308209756"/>
  </r>
  <r>
    <x v="810"/>
    <x v="4"/>
    <s v="OFF-BI-10004318"/>
    <x v="0"/>
    <x v="3"/>
    <n v="276.78400000000005"/>
    <s v="CA-2017-126102"/>
    <n v="1"/>
    <n v="2"/>
    <n v="0.2"/>
    <n v="89.954799999999992"/>
    <n v="0.46881743173671325"/>
  </r>
  <r>
    <x v="810"/>
    <x v="22"/>
    <s v="OFF-PA-10000100"/>
    <x v="0"/>
    <x v="0"/>
    <n v="81.98"/>
    <s v="CA-2017-165918"/>
    <n v="1"/>
    <n v="2"/>
    <n v="0"/>
    <n v="40.170200000000001"/>
    <n v="0.43613829632717294"/>
  </r>
  <r>
    <x v="810"/>
    <x v="15"/>
    <s v="OFF-AR-10000538"/>
    <x v="0"/>
    <x v="4"/>
    <n v="67.56"/>
    <s v="CA-2017-164350"/>
    <n v="1"/>
    <n v="3"/>
    <n v="0.2"/>
    <n v="8.4449999999999896"/>
    <n v="0.45632477063632687"/>
  </r>
  <r>
    <x v="810"/>
    <x v="20"/>
    <s v="OFF-ST-10000352"/>
    <x v="0"/>
    <x v="1"/>
    <n v="59.48"/>
    <s v="US-2017-118780"/>
    <n v="1"/>
    <n v="2"/>
    <n v="0"/>
    <n v="8.9220000000000041"/>
    <n v="0.44610841445725197"/>
  </r>
  <r>
    <x v="810"/>
    <x v="22"/>
    <s v="OFF-BI-10004826"/>
    <x v="0"/>
    <x v="3"/>
    <n v="39.624000000000009"/>
    <s v="CA-2017-165918"/>
    <n v="0"/>
    <n v="3"/>
    <n v="0.2"/>
    <n v="13.868400000000001"/>
    <n v="0.46881743173671325"/>
  </r>
  <r>
    <x v="810"/>
    <x v="22"/>
    <s v="OFF-BI-10004364"/>
    <x v="0"/>
    <x v="3"/>
    <n v="14.256000000000002"/>
    <s v="CA-2017-165918"/>
    <n v="0"/>
    <n v="3"/>
    <n v="0.2"/>
    <n v="4.4550000000000001"/>
    <n v="0.46881743173671325"/>
  </r>
  <r>
    <x v="810"/>
    <x v="22"/>
    <s v="OFF-LA-10003720"/>
    <x v="0"/>
    <x v="2"/>
    <n v="7.38"/>
    <s v="CA-2017-165918"/>
    <n v="0"/>
    <n v="2"/>
    <n v="0"/>
    <n v="3.4685999999999999"/>
    <n v="0.4647369236065339"/>
  </r>
  <r>
    <x v="810"/>
    <x v="20"/>
    <s v="OFF-PA-10000575"/>
    <x v="0"/>
    <x v="0"/>
    <n v="6.69"/>
    <s v="US-2017-118780"/>
    <n v="0"/>
    <n v="1"/>
    <n v="0"/>
    <n v="3.0773999999999999"/>
    <n v="0.43613829632717294"/>
  </r>
  <r>
    <x v="811"/>
    <x v="6"/>
    <s v="TEC-CO-10001943"/>
    <x v="2"/>
    <x v="16"/>
    <n v="1599.92"/>
    <s v="CA-2017-102162"/>
    <n v="1"/>
    <n v="8"/>
    <n v="0"/>
    <n v="751.9624"/>
    <n v="0.55185675810753509"/>
  </r>
  <r>
    <x v="811"/>
    <x v="2"/>
    <s v="TEC-PH-10004667"/>
    <x v="2"/>
    <x v="6"/>
    <n v="728.94600000000003"/>
    <s v="CA-2017-121223"/>
    <n v="1"/>
    <n v="9"/>
    <n v="0.4"/>
    <n v="-157.93830000000008"/>
    <n v="0.41105220110552465"/>
  </r>
  <r>
    <x v="811"/>
    <x v="4"/>
    <s v="OFF-ST-10004186"/>
    <x v="0"/>
    <x v="1"/>
    <n v="332.94"/>
    <s v="CA-2017-116561"/>
    <n v="1"/>
    <n v="3"/>
    <n v="0"/>
    <n v="6.6587999999999994"/>
    <n v="0.44610841445725197"/>
  </r>
  <r>
    <x v="811"/>
    <x v="42"/>
    <s v="TEC-PH-10003171"/>
    <x v="2"/>
    <x v="6"/>
    <n v="224.75"/>
    <s v="CA-2017-153157"/>
    <n v="1"/>
    <n v="5"/>
    <n v="0"/>
    <n v="62.929999999999993"/>
    <n v="0.41105220110552465"/>
  </r>
  <r>
    <x v="811"/>
    <x v="0"/>
    <s v="OFF-EN-10000056"/>
    <x v="0"/>
    <x v="11"/>
    <n v="99.567999999999998"/>
    <s v="CA-2017-130225"/>
    <n v="1"/>
    <n v="2"/>
    <n v="0.2"/>
    <n v="33.604199999999992"/>
    <n v="0.44424167803735209"/>
  </r>
  <r>
    <x v="811"/>
    <x v="4"/>
    <s v="TEC-AC-10003832"/>
    <x v="2"/>
    <x v="9"/>
    <n v="3347.37"/>
    <s v="CA-2017-145625"/>
    <n v="1"/>
    <n v="13"/>
    <n v="0"/>
    <n v="636.0002999999997"/>
    <n v="0.52062335344040378"/>
  </r>
  <r>
    <x v="811"/>
    <x v="4"/>
    <s v="OFF-BI-10001658"/>
    <x v="0"/>
    <x v="3"/>
    <n v="39.872000000000007"/>
    <s v="CA-2017-116561"/>
    <n v="0"/>
    <n v="2"/>
    <n v="0.2"/>
    <n v="12.958399999999999"/>
    <n v="0.46881743173671325"/>
  </r>
  <r>
    <x v="811"/>
    <x v="10"/>
    <s v="OFF-ST-10002562"/>
    <x v="0"/>
    <x v="1"/>
    <n v="37.52000000000001"/>
    <s v="CA-2017-164154"/>
    <n v="1"/>
    <n v="5"/>
    <n v="0.2"/>
    <n v="3.7519999999999989"/>
    <n v="0.44610841445725197"/>
  </r>
  <r>
    <x v="811"/>
    <x v="10"/>
    <s v="OFF-BI-10001658"/>
    <x v="0"/>
    <x v="3"/>
    <n v="22.428000000000004"/>
    <s v="CA-2017-164154"/>
    <n v="0"/>
    <n v="3"/>
    <n v="0.7"/>
    <n v="-17.942399999999992"/>
    <n v="0.46881743173671325"/>
  </r>
  <r>
    <x v="811"/>
    <x v="12"/>
    <s v="OFF-PA-10001837"/>
    <x v="0"/>
    <x v="0"/>
    <n v="20.736000000000004"/>
    <s v="CA-2017-143476"/>
    <n v="1"/>
    <n v="4"/>
    <n v="0.2"/>
    <n v="7.2576000000000001"/>
    <n v="0.43613829632717294"/>
  </r>
  <r>
    <x v="811"/>
    <x v="6"/>
    <s v="OFF-EN-10002312"/>
    <x v="0"/>
    <x v="11"/>
    <n v="11.09"/>
    <s v="CA-2017-102162"/>
    <n v="0"/>
    <n v="1"/>
    <n v="0"/>
    <n v="5.4340999999999999"/>
    <n v="0.44424167803735209"/>
  </r>
  <r>
    <x v="811"/>
    <x v="12"/>
    <s v="OFF-PA-10001667"/>
    <x v="0"/>
    <x v="0"/>
    <n v="9.5680000000000014"/>
    <s v="CA-2017-143476"/>
    <n v="0"/>
    <n v="2"/>
    <n v="0.2"/>
    <n v="2.9899999999999993"/>
    <n v="0.43613829632717294"/>
  </r>
  <r>
    <x v="811"/>
    <x v="2"/>
    <s v="OFF-PA-10001204"/>
    <x v="0"/>
    <x v="0"/>
    <n v="8.4480000000000004"/>
    <s v="CA-2017-121223"/>
    <n v="0"/>
    <n v="2"/>
    <n v="0.2"/>
    <n v="2.6399999999999997"/>
    <n v="0.43613829632717294"/>
  </r>
  <r>
    <x v="811"/>
    <x v="4"/>
    <s v="OFF-PA-10004569"/>
    <x v="0"/>
    <x v="0"/>
    <n v="7.61"/>
    <s v="CA-2017-145625"/>
    <n v="0"/>
    <n v="1"/>
    <n v="0"/>
    <n v="3.5766999999999998"/>
    <n v="0.43613829632717294"/>
  </r>
  <r>
    <x v="811"/>
    <x v="1"/>
    <s v="OFF-LA-10001982"/>
    <x v="0"/>
    <x v="2"/>
    <n v="6"/>
    <s v="CA-2017-150007"/>
    <n v="1"/>
    <n v="2"/>
    <n v="0.2"/>
    <n v="2.0999999999999996"/>
    <n v="0.4647369236065339"/>
  </r>
  <r>
    <x v="811"/>
    <x v="12"/>
    <s v="OFF-AR-10003759"/>
    <x v="0"/>
    <x v="4"/>
    <n v="2.9120000000000004"/>
    <s v="CA-2017-143476"/>
    <n v="0"/>
    <n v="2"/>
    <n v="0.2"/>
    <n v="0.90999999999999981"/>
    <n v="0.45632477063632687"/>
  </r>
  <r>
    <x v="811"/>
    <x v="1"/>
    <s v="OFF-BI-10004141"/>
    <x v="0"/>
    <x v="3"/>
    <n v="1.9079999999999997"/>
    <s v="CA-2017-150007"/>
    <n v="0"/>
    <n v="3"/>
    <n v="0.8"/>
    <n v="-3.2436000000000016"/>
    <n v="0.46881743173671325"/>
  </r>
  <r>
    <x v="812"/>
    <x v="6"/>
    <s v="FUR-CH-10002073"/>
    <x v="1"/>
    <x v="5"/>
    <n v="1059.1199999999999"/>
    <s v="CA-2017-123946"/>
    <n v="1"/>
    <n v="4"/>
    <n v="0"/>
    <n v="307.14479999999992"/>
    <n v="0.46529189879902266"/>
  </r>
  <r>
    <x v="812"/>
    <x v="26"/>
    <s v="FUR-CH-10004086"/>
    <x v="1"/>
    <x v="5"/>
    <n v="466.76800000000003"/>
    <s v="CA-2017-142902"/>
    <n v="1"/>
    <n v="2"/>
    <n v="0.2"/>
    <n v="52.511399999999981"/>
    <n v="0.46529189879902266"/>
  </r>
  <r>
    <x v="812"/>
    <x v="26"/>
    <s v="TEC-PH-10001870"/>
    <x v="2"/>
    <x v="6"/>
    <n v="146.952"/>
    <s v="CA-2017-151148"/>
    <n v="1"/>
    <n v="3"/>
    <n v="0.2"/>
    <n v="9.1844999999999928"/>
    <n v="0.41105220110552465"/>
  </r>
  <r>
    <x v="812"/>
    <x v="6"/>
    <s v="TEC-AC-10004877"/>
    <x v="2"/>
    <x v="9"/>
    <n v="20.700000000000003"/>
    <s v="CA-2017-123946"/>
    <n v="0"/>
    <n v="3"/>
    <n v="0"/>
    <n v="1.6559999999999988"/>
    <n v="0.52062335344040378"/>
  </r>
  <r>
    <x v="812"/>
    <x v="26"/>
    <s v="FUR-CH-10002304"/>
    <x v="1"/>
    <x v="5"/>
    <n v="83.13600000000001"/>
    <s v="CA-2017-151148"/>
    <n v="0"/>
    <n v="4"/>
    <n v="0.2"/>
    <n v="5.1960000000000015"/>
    <n v="0.46529189879902266"/>
  </r>
  <r>
    <x v="812"/>
    <x v="14"/>
    <s v="OFF-PA-10003790"/>
    <x v="0"/>
    <x v="0"/>
    <n v="68.52"/>
    <s v="CA-2017-152457"/>
    <n v="1"/>
    <n v="3"/>
    <n v="0"/>
    <n v="31.519199999999998"/>
    <n v="0.43613829632717294"/>
  </r>
  <r>
    <x v="812"/>
    <x v="6"/>
    <s v="OFF-ST-10000419"/>
    <x v="0"/>
    <x v="1"/>
    <n v="67.900000000000006"/>
    <s v="CA-2017-123946"/>
    <n v="0"/>
    <n v="5"/>
    <n v="0"/>
    <n v="0.67899999999999849"/>
    <n v="0.44610841445725197"/>
  </r>
  <r>
    <x v="812"/>
    <x v="20"/>
    <s v="FUR-FU-10002813"/>
    <x v="1"/>
    <x v="8"/>
    <n v="40.479999999999997"/>
    <s v="CA-2017-113082"/>
    <n v="1"/>
    <n v="2"/>
    <n v="0"/>
    <n v="14.572799999999997"/>
    <n v="0.4595170286641902"/>
  </r>
  <r>
    <x v="812"/>
    <x v="22"/>
    <s v="OFF-BI-10000301"/>
    <x v="0"/>
    <x v="3"/>
    <n v="20.704000000000001"/>
    <s v="CA-2017-128811"/>
    <n v="1"/>
    <n v="4"/>
    <n v="0.2"/>
    <n v="7.7639999999999993"/>
    <n v="0.46881743173671325"/>
  </r>
  <r>
    <x v="812"/>
    <x v="26"/>
    <s v="FUR-FU-10001756"/>
    <x v="1"/>
    <x v="8"/>
    <n v="15.231999999999999"/>
    <s v="CA-2017-142902"/>
    <n v="0"/>
    <n v="1"/>
    <n v="0.2"/>
    <n v="1.7135999999999978"/>
    <n v="0.4595170286641902"/>
  </r>
  <r>
    <x v="812"/>
    <x v="26"/>
    <s v="FUR-FU-10001918"/>
    <x v="1"/>
    <x v="8"/>
    <n v="15.136000000000003"/>
    <s v="CA-2017-142902"/>
    <n v="0"/>
    <n v="4"/>
    <n v="0.2"/>
    <n v="3.5948000000000011"/>
    <n v="0.4595170286641902"/>
  </r>
  <r>
    <x v="812"/>
    <x v="6"/>
    <s v="OFF-FA-10002975"/>
    <x v="0"/>
    <x v="7"/>
    <n v="11.34"/>
    <s v="CA-2017-123946"/>
    <n v="0"/>
    <n v="3"/>
    <n v="0"/>
    <n v="5.2164000000000001"/>
    <n v="0.51168203684699509"/>
  </r>
  <r>
    <x v="812"/>
    <x v="22"/>
    <s v="OFF-LA-10003720"/>
    <x v="0"/>
    <x v="2"/>
    <n v="11.07"/>
    <s v="CA-2017-128811"/>
    <n v="0"/>
    <n v="3"/>
    <n v="0"/>
    <n v="5.2028999999999996"/>
    <n v="0.4647369236065339"/>
  </r>
  <r>
    <x v="812"/>
    <x v="22"/>
    <s v="OFF-FA-10000585"/>
    <x v="0"/>
    <x v="7"/>
    <n v="10.47"/>
    <s v="CA-2017-128811"/>
    <n v="0"/>
    <n v="3"/>
    <n v="0"/>
    <n v="4.8162000000000003"/>
    <n v="0.51168203684699509"/>
  </r>
  <r>
    <x v="812"/>
    <x v="26"/>
    <s v="OFF-LA-10000634"/>
    <x v="0"/>
    <x v="2"/>
    <n v="6.2640000000000002"/>
    <s v="CA-2017-142902"/>
    <n v="0"/>
    <n v="3"/>
    <n v="0.2"/>
    <n v="2.0358000000000001"/>
    <n v="0.4647369236065339"/>
  </r>
  <r>
    <x v="813"/>
    <x v="40"/>
    <s v="FUR-FU-10003664"/>
    <x v="1"/>
    <x v="8"/>
    <n v="1336.4399999999998"/>
    <s v="CA-2017-105732"/>
    <n v="1"/>
    <n v="14"/>
    <n v="0"/>
    <n v="387.56759999999986"/>
    <n v="0.4595170286641902"/>
  </r>
  <r>
    <x v="813"/>
    <x v="40"/>
    <s v="OFF-AP-10001394"/>
    <x v="0"/>
    <x v="12"/>
    <n v="378"/>
    <s v="CA-2017-105732"/>
    <n v="0"/>
    <n v="2"/>
    <n v="0"/>
    <n v="136.07999999999998"/>
    <n v="0.49507917887403441"/>
  </r>
  <r>
    <x v="813"/>
    <x v="40"/>
    <s v="OFF-ST-10004340"/>
    <x v="0"/>
    <x v="1"/>
    <n v="373.08"/>
    <s v="CA-2017-105732"/>
    <n v="0"/>
    <n v="6"/>
    <n v="0"/>
    <n v="100.73160000000001"/>
    <n v="0.44610841445725197"/>
  </r>
  <r>
    <x v="813"/>
    <x v="40"/>
    <s v="TEC-PH-10001644"/>
    <x v="2"/>
    <x v="6"/>
    <n v="149.94999999999999"/>
    <s v="CA-2017-105732"/>
    <n v="0"/>
    <n v="5"/>
    <n v="0"/>
    <n v="41.986000000000004"/>
    <n v="0.41105220110552465"/>
  </r>
  <r>
    <x v="813"/>
    <x v="40"/>
    <s v="OFF-ST-10000419"/>
    <x v="0"/>
    <x v="1"/>
    <n v="40.74"/>
    <s v="CA-2017-105732"/>
    <n v="0"/>
    <n v="3"/>
    <n v="0"/>
    <n v="0.4073999999999991"/>
    <n v="0.44610841445725197"/>
  </r>
  <r>
    <x v="813"/>
    <x v="40"/>
    <s v="TEC-PH-10004897"/>
    <x v="2"/>
    <x v="6"/>
    <n v="29.97"/>
    <s v="CA-2017-105732"/>
    <n v="0"/>
    <n v="3"/>
    <n v="0"/>
    <n v="0.29969999999999963"/>
    <n v="0.41105220110552465"/>
  </r>
  <r>
    <x v="813"/>
    <x v="40"/>
    <s v="OFF-PA-10001838"/>
    <x v="0"/>
    <x v="0"/>
    <n v="17.64"/>
    <s v="CA-2017-105732"/>
    <n v="0"/>
    <n v="3"/>
    <n v="0"/>
    <n v="8.6435999999999993"/>
    <n v="0.43613829632717294"/>
  </r>
  <r>
    <x v="813"/>
    <x v="40"/>
    <s v="OFF-PA-10002250"/>
    <x v="0"/>
    <x v="0"/>
    <n v="17.61"/>
    <s v="CA-2017-105732"/>
    <n v="0"/>
    <n v="3"/>
    <n v="0"/>
    <n v="8.4527999999999999"/>
    <n v="0.43613829632717294"/>
  </r>
  <r>
    <x v="813"/>
    <x v="40"/>
    <s v="OFF-SU-10004782"/>
    <x v="0"/>
    <x v="14"/>
    <n v="16.899999999999999"/>
    <s v="CA-2017-105732"/>
    <n v="0"/>
    <n v="2"/>
    <n v="0"/>
    <n v="5.0699999999999985"/>
    <n v="0.53938093436526824"/>
  </r>
  <r>
    <x v="813"/>
    <x v="40"/>
    <s v="OFF-LA-10004559"/>
    <x v="0"/>
    <x v="2"/>
    <n v="14.399999999999999"/>
    <s v="CA-2017-105732"/>
    <n v="0"/>
    <n v="5"/>
    <n v="0"/>
    <n v="7.056"/>
    <n v="0.4647369236065339"/>
  </r>
  <r>
    <x v="814"/>
    <x v="20"/>
    <s v="OFF-BI-10004390"/>
    <x v="0"/>
    <x v="3"/>
    <n v="673.5680000000001"/>
    <s v="CA-2017-153178"/>
    <n v="1"/>
    <n v="2"/>
    <n v="0.2"/>
    <n v="252.58799999999999"/>
    <n v="0.46881743173671325"/>
  </r>
  <r>
    <x v="814"/>
    <x v="20"/>
    <s v="TEC-PH-10001944"/>
    <x v="2"/>
    <x v="6"/>
    <n v="437.84999999999997"/>
    <s v="CA-2017-153178"/>
    <n v="0"/>
    <n v="3"/>
    <n v="0"/>
    <n v="131.35499999999996"/>
    <n v="0.41105220110552465"/>
  </r>
  <r>
    <x v="814"/>
    <x v="9"/>
    <s v="OFF-PA-10000029"/>
    <x v="0"/>
    <x v="0"/>
    <n v="25.92"/>
    <s v="CA-2017-155439"/>
    <n v="1"/>
    <n v="4"/>
    <n v="0"/>
    <n v="12.441600000000001"/>
    <n v="0.43613829632717294"/>
  </r>
  <r>
    <x v="815"/>
    <x v="35"/>
    <s v="FUR-TA-10003473"/>
    <x v="1"/>
    <x v="13"/>
    <n v="1128.3899999999999"/>
    <s v="CA-2017-116911"/>
    <n v="1"/>
    <n v="3"/>
    <n v="0"/>
    <n v="259.52970000000005"/>
    <n v="0.55975208308209756"/>
  </r>
  <r>
    <x v="815"/>
    <x v="20"/>
    <s v="OFF-BI-10003650"/>
    <x v="0"/>
    <x v="3"/>
    <n v="841.5680000000001"/>
    <s v="CA-2017-149797"/>
    <n v="1"/>
    <n v="2"/>
    <n v="0.2"/>
    <n v="294.54879999999991"/>
    <n v="0.46881743173671325"/>
  </r>
  <r>
    <x v="815"/>
    <x v="22"/>
    <s v="OFF-BI-10002103"/>
    <x v="0"/>
    <x v="3"/>
    <n v="48.664000000000001"/>
    <s v="US-2017-128678"/>
    <n v="1"/>
    <n v="7"/>
    <n v="0.2"/>
    <n v="15.815799999999999"/>
    <n v="0.46881743173671325"/>
  </r>
  <r>
    <x v="815"/>
    <x v="22"/>
    <s v="OFF-AR-10002445"/>
    <x v="0"/>
    <x v="4"/>
    <n v="35.4"/>
    <s v="CA-2017-160479"/>
    <n v="1"/>
    <n v="5"/>
    <n v="0"/>
    <n v="13.452000000000002"/>
    <n v="0.45632477063632687"/>
  </r>
  <r>
    <x v="815"/>
    <x v="22"/>
    <s v="OFF-PA-10000807"/>
    <x v="0"/>
    <x v="0"/>
    <n v="21.400000000000002"/>
    <s v="US-2017-128678"/>
    <n v="0"/>
    <n v="5"/>
    <n v="0"/>
    <n v="10.058"/>
    <n v="0.43613829632717294"/>
  </r>
  <r>
    <x v="815"/>
    <x v="35"/>
    <s v="OFF-BI-10001249"/>
    <x v="0"/>
    <x v="3"/>
    <n v="20.416"/>
    <s v="CA-2017-116911"/>
    <n v="0"/>
    <n v="4"/>
    <n v="0.2"/>
    <n v="6.6351999999999984"/>
    <n v="0.46881743173671325"/>
  </r>
  <r>
    <x v="815"/>
    <x v="2"/>
    <s v="OFF-PA-10003651"/>
    <x v="0"/>
    <x v="0"/>
    <n v="5.3440000000000003"/>
    <s v="CA-2017-149370"/>
    <n v="1"/>
    <n v="1"/>
    <n v="0.2"/>
    <n v="1.8703999999999998"/>
    <n v="0.43613829632717294"/>
  </r>
  <r>
    <x v="816"/>
    <x v="4"/>
    <s v="FUR-BO-10001918"/>
    <x v="1"/>
    <x v="10"/>
    <n v="273.666"/>
    <s v="CA-2017-123337"/>
    <n v="1"/>
    <n v="2"/>
    <n v="0.15"/>
    <n v="-12.878400000000013"/>
    <n v="0.5176847302647779"/>
  </r>
  <r>
    <x v="816"/>
    <x v="5"/>
    <s v="FUR-CH-10001146"/>
    <x v="1"/>
    <x v="5"/>
    <n v="121.78"/>
    <s v="CA-2017-162159"/>
    <n v="1"/>
    <n v="2"/>
    <n v="0"/>
    <n v="30.444999999999993"/>
    <n v="0.46529189879902266"/>
  </r>
  <r>
    <x v="816"/>
    <x v="4"/>
    <s v="OFF-AP-10002287"/>
    <x v="0"/>
    <x v="12"/>
    <n v="17.48"/>
    <s v="CA-2017-123337"/>
    <n v="0"/>
    <n v="4"/>
    <n v="0"/>
    <n v="4.5448000000000004"/>
    <n v="0.49507917887403441"/>
  </r>
  <r>
    <x v="816"/>
    <x v="4"/>
    <s v="OFF-PA-10002195"/>
    <x v="0"/>
    <x v="0"/>
    <n v="12.96"/>
    <s v="US-2017-134369"/>
    <n v="1"/>
    <n v="2"/>
    <n v="0"/>
    <n v="6.3504000000000005"/>
    <n v="0.43613829632717294"/>
  </r>
  <r>
    <x v="817"/>
    <x v="41"/>
    <s v="TEC-PH-10001944"/>
    <x v="2"/>
    <x v="6"/>
    <n v="437.84999999999997"/>
    <s v="CA-2017-164091"/>
    <n v="1"/>
    <n v="3"/>
    <n v="0"/>
    <n v="131.35499999999996"/>
    <n v="0.41105220110552465"/>
  </r>
  <r>
    <x v="817"/>
    <x v="5"/>
    <s v="TEC-MA-10004458"/>
    <x v="2"/>
    <x v="15"/>
    <n v="396"/>
    <s v="CA-2017-134208"/>
    <n v="1"/>
    <n v="4"/>
    <n v="0"/>
    <n v="190.07999999999998"/>
    <n v="0.5183572270896134"/>
  </r>
  <r>
    <x v="817"/>
    <x v="10"/>
    <s v="OFF-ST-10002790"/>
    <x v="0"/>
    <x v="1"/>
    <n v="295.39999999999998"/>
    <s v="CA-2017-131093"/>
    <n v="1"/>
    <n v="5"/>
    <n v="0.2"/>
    <n v="-62.772499999999965"/>
    <n v="0.44610841445725197"/>
  </r>
  <r>
    <x v="817"/>
    <x v="20"/>
    <s v="OFF-BI-10002026"/>
    <x v="0"/>
    <x v="3"/>
    <n v="232.40000000000003"/>
    <s v="CA-2017-111416"/>
    <n v="1"/>
    <n v="5"/>
    <n v="0.2"/>
    <n v="78.434999999999988"/>
    <n v="0.46881743173671325"/>
  </r>
  <r>
    <x v="817"/>
    <x v="32"/>
    <s v="FUR-FU-10004864"/>
    <x v="1"/>
    <x v="8"/>
    <n v="191.82"/>
    <s v="US-2017-152415"/>
    <n v="1"/>
    <n v="3"/>
    <n v="0"/>
    <n v="61.382399999999997"/>
    <n v="0.4595170286641902"/>
  </r>
  <r>
    <x v="817"/>
    <x v="22"/>
    <s v="FUR-CH-10004875"/>
    <x v="1"/>
    <x v="5"/>
    <n v="113.88800000000002"/>
    <s v="CA-2017-159730"/>
    <n v="1"/>
    <n v="2"/>
    <n v="0.2"/>
    <n v="9.9651999999999994"/>
    <n v="0.46529189879902266"/>
  </r>
  <r>
    <x v="817"/>
    <x v="41"/>
    <s v="FUR-FU-10004952"/>
    <x v="1"/>
    <x v="8"/>
    <n v="109.48"/>
    <s v="CA-2017-164091"/>
    <n v="0"/>
    <n v="2"/>
    <n v="0"/>
    <n v="33.938800000000001"/>
    <n v="0.4595170286641902"/>
  </r>
  <r>
    <x v="817"/>
    <x v="22"/>
    <s v="TEC-PH-10002085"/>
    <x v="2"/>
    <x v="6"/>
    <n v="105.584"/>
    <s v="CA-2017-159730"/>
    <n v="0"/>
    <n v="2"/>
    <n v="0.2"/>
    <n v="7.9188000000000045"/>
    <n v="0.41105220110552465"/>
  </r>
  <r>
    <x v="817"/>
    <x v="4"/>
    <s v="TEC-PH-10004093"/>
    <x v="2"/>
    <x v="6"/>
    <n v="73.584000000000003"/>
    <s v="CA-2017-109806"/>
    <n v="1"/>
    <n v="2"/>
    <n v="0.2"/>
    <n v="8.2781999999999982"/>
    <n v="0.41105220110552465"/>
  </r>
  <r>
    <x v="817"/>
    <x v="18"/>
    <s v="OFF-AR-10002656"/>
    <x v="0"/>
    <x v="4"/>
    <n v="33.4"/>
    <s v="CA-2017-105900"/>
    <n v="1"/>
    <n v="5"/>
    <n v="0"/>
    <n v="12.357999999999997"/>
    <n v="0.45632477063632687"/>
  </r>
  <r>
    <x v="817"/>
    <x v="4"/>
    <s v="OFF-AR-10004930"/>
    <x v="0"/>
    <x v="4"/>
    <n v="20.100000000000001"/>
    <s v="CA-2017-109806"/>
    <n v="0"/>
    <n v="3"/>
    <n v="0"/>
    <n v="6.6329999999999982"/>
    <n v="0.45632477063632687"/>
  </r>
  <r>
    <x v="817"/>
    <x v="32"/>
    <s v="FUR-FU-10002597"/>
    <x v="1"/>
    <x v="8"/>
    <n v="14.82"/>
    <s v="US-2017-152415"/>
    <n v="0"/>
    <n v="3"/>
    <n v="0"/>
    <n v="6.224400000000001"/>
    <n v="0.4595170286641902"/>
  </r>
  <r>
    <x v="817"/>
    <x v="22"/>
    <s v="OFF-LA-10002195"/>
    <x v="0"/>
    <x v="2"/>
    <n v="12.32"/>
    <s v="US-2017-148957"/>
    <n v="1"/>
    <n v="4"/>
    <n v="0"/>
    <n v="5.9135999999999997"/>
    <n v="0.4647369236065339"/>
  </r>
  <r>
    <x v="817"/>
    <x v="4"/>
    <s v="OFF-PA-10000304"/>
    <x v="0"/>
    <x v="0"/>
    <n v="6.48"/>
    <s v="CA-2017-109806"/>
    <n v="0"/>
    <n v="1"/>
    <n v="0"/>
    <n v="3.1104000000000003"/>
    <n v="0.43613829632717294"/>
  </r>
  <r>
    <x v="818"/>
    <x v="33"/>
    <s v="OFF-ST-10003716"/>
    <x v="0"/>
    <x v="1"/>
    <n v="900.08"/>
    <s v="CA-2017-145905"/>
    <n v="1"/>
    <n v="4"/>
    <n v="0"/>
    <n v="117.0104"/>
    <n v="0.44610841445725197"/>
  </r>
  <r>
    <x v="818"/>
    <x v="4"/>
    <s v="FUR-CH-10002880"/>
    <x v="1"/>
    <x v="5"/>
    <n v="885.52800000000002"/>
    <s v="CA-2017-133935"/>
    <n v="1"/>
    <n v="9"/>
    <n v="0.2"/>
    <n v="-99.621900000000068"/>
    <n v="0.46529189879902266"/>
  </r>
  <r>
    <x v="818"/>
    <x v="4"/>
    <s v="FUR-CH-10001215"/>
    <x v="1"/>
    <x v="5"/>
    <n v="801.5680000000001"/>
    <s v="CA-2017-133935"/>
    <n v="0"/>
    <n v="2"/>
    <n v="0.2"/>
    <n v="50.097999999999985"/>
    <n v="0.46529189879902266"/>
  </r>
  <r>
    <x v="818"/>
    <x v="20"/>
    <s v="FUR-CH-10001394"/>
    <x v="1"/>
    <x v="5"/>
    <n v="631.78200000000004"/>
    <s v="CA-2017-120355"/>
    <n v="1"/>
    <n v="2"/>
    <n v="0.1"/>
    <n v="140.39599999999993"/>
    <n v="0.46529189879902266"/>
  </r>
  <r>
    <x v="818"/>
    <x v="16"/>
    <s v="FUR-TA-10001095"/>
    <x v="1"/>
    <x v="13"/>
    <n v="383.43799999999999"/>
    <s v="CA-2017-140928"/>
    <n v="1"/>
    <n v="4"/>
    <n v="0.45"/>
    <n v="-167.3184"/>
    <n v="0.55975208308209756"/>
  </r>
  <r>
    <x v="818"/>
    <x v="4"/>
    <s v="OFF-PA-10000100"/>
    <x v="0"/>
    <x v="0"/>
    <n v="368.91"/>
    <s v="CA-2017-133935"/>
    <n v="0"/>
    <n v="9"/>
    <n v="0"/>
    <n v="180.76590000000002"/>
    <n v="0.43613829632717294"/>
  </r>
  <r>
    <x v="818"/>
    <x v="33"/>
    <s v="FUR-CH-10001854"/>
    <x v="1"/>
    <x v="5"/>
    <n v="350.98"/>
    <s v="CA-2017-145905"/>
    <n v="0"/>
    <n v="1"/>
    <n v="0"/>
    <n v="84.23520000000002"/>
    <n v="0.46529189879902266"/>
  </r>
  <r>
    <x v="818"/>
    <x v="4"/>
    <s v="TEC-PH-10001299"/>
    <x v="2"/>
    <x v="6"/>
    <n v="239.98400000000004"/>
    <s v="CA-2017-110086"/>
    <n v="1"/>
    <n v="2"/>
    <n v="0.2"/>
    <n v="23.998400000000004"/>
    <n v="0.41105220110552465"/>
  </r>
  <r>
    <x v="818"/>
    <x v="10"/>
    <s v="FUR-CH-10002647"/>
    <x v="1"/>
    <x v="5"/>
    <n v="99.372"/>
    <s v="CA-2017-157511"/>
    <n v="1"/>
    <n v="2"/>
    <n v="0.3"/>
    <n v="-7.0979999999999919"/>
    <n v="0.46529189879902266"/>
  </r>
  <r>
    <x v="818"/>
    <x v="20"/>
    <s v="FUR-FU-10004053"/>
    <x v="1"/>
    <x v="8"/>
    <n v="60.72"/>
    <s v="CA-2017-120355"/>
    <n v="0"/>
    <n v="3"/>
    <n v="0"/>
    <n v="26.1096"/>
    <n v="0.4595170286641902"/>
  </r>
  <r>
    <x v="818"/>
    <x v="33"/>
    <s v="OFF-PA-10000533"/>
    <x v="0"/>
    <x v="0"/>
    <n v="13.08"/>
    <s v="CA-2017-145905"/>
    <n v="0"/>
    <n v="2"/>
    <n v="0"/>
    <n v="6.0167999999999999"/>
    <n v="0.43613829632717294"/>
  </r>
  <r>
    <x v="818"/>
    <x v="10"/>
    <s v="FUR-FU-10002107"/>
    <x v="1"/>
    <x v="8"/>
    <n v="5.3520000000000003"/>
    <s v="CA-2017-157511"/>
    <n v="0"/>
    <n v="3"/>
    <n v="0.2"/>
    <n v="1.6055999999999999"/>
    <n v="0.4595170286641902"/>
  </r>
  <r>
    <x v="818"/>
    <x v="20"/>
    <s v="OFF-BI-10004654"/>
    <x v="0"/>
    <x v="3"/>
    <n v="4.6159999999999997"/>
    <s v="CA-2017-106075"/>
    <n v="1"/>
    <n v="1"/>
    <n v="0.2"/>
    <n v="1.7309999999999999"/>
    <n v="0.46881743173671325"/>
  </r>
  <r>
    <x v="818"/>
    <x v="16"/>
    <s v="OFF-LA-10002787"/>
    <x v="0"/>
    <x v="2"/>
    <n v="3"/>
    <s v="CA-2017-111409"/>
    <n v="1"/>
    <n v="1"/>
    <n v="0.2"/>
    <n v="1.0499999999999998"/>
    <n v="0.4647369236065339"/>
  </r>
  <r>
    <x v="818"/>
    <x v="10"/>
    <s v="OFF-AR-10002257"/>
    <x v="0"/>
    <x v="4"/>
    <n v="2.6720000000000002"/>
    <s v="CA-2017-157511"/>
    <n v="0"/>
    <n v="1"/>
    <n v="0.2"/>
    <n v="0.36739999999999962"/>
    <n v="0.45632477063632687"/>
  </r>
  <r>
    <x v="819"/>
    <x v="43"/>
    <s v="OFF-ST-10001490"/>
    <x v="0"/>
    <x v="1"/>
    <n v="1606.23"/>
    <s v="CA-2017-168354"/>
    <n v="1"/>
    <n v="9"/>
    <n v="0"/>
    <n v="481.86899999999986"/>
    <n v="0.44610841445725197"/>
  </r>
  <r>
    <x v="819"/>
    <x v="43"/>
    <s v="FUR-CH-10004675"/>
    <x v="1"/>
    <x v="5"/>
    <n v="872.32"/>
    <s v="CA-2017-168354"/>
    <n v="0"/>
    <n v="4"/>
    <n v="0"/>
    <n v="244.24959999999999"/>
    <n v="0.46529189879902266"/>
  </r>
  <r>
    <x v="819"/>
    <x v="1"/>
    <s v="FUR-CH-10001215"/>
    <x v="1"/>
    <x v="5"/>
    <n v="701.37199999999996"/>
    <s v="US-2017-156097"/>
    <n v="1"/>
    <n v="2"/>
    <n v="0.3"/>
    <n v="-50.098000000000013"/>
    <n v="0.46529189879902266"/>
  </r>
  <r>
    <x v="819"/>
    <x v="4"/>
    <s v="OFF-PA-10002222"/>
    <x v="0"/>
    <x v="0"/>
    <n v="159.88"/>
    <s v="CA-2017-130267"/>
    <n v="1"/>
    <n v="7"/>
    <n v="0"/>
    <n v="73.544799999999995"/>
    <n v="0.43613829632717294"/>
  </r>
  <r>
    <x v="819"/>
    <x v="5"/>
    <s v="TEC-AC-10002926"/>
    <x v="2"/>
    <x v="9"/>
    <n v="249.95000000000002"/>
    <s v="CA-2017-142370"/>
    <n v="1"/>
    <n v="5"/>
    <n v="0"/>
    <n v="107.47850000000001"/>
    <n v="0.52062335344040378"/>
  </r>
  <r>
    <x v="819"/>
    <x v="43"/>
    <s v="OFF-ST-10000604"/>
    <x v="0"/>
    <x v="1"/>
    <n v="69.52"/>
    <s v="CA-2017-158610"/>
    <n v="1"/>
    <n v="2"/>
    <n v="0"/>
    <n v="17.379999999999995"/>
    <n v="0.44610841445725197"/>
  </r>
  <r>
    <x v="819"/>
    <x v="43"/>
    <s v="OFF-BI-10004826"/>
    <x v="0"/>
    <x v="3"/>
    <n v="49.53"/>
    <s v="CA-2017-168354"/>
    <n v="0"/>
    <n v="3"/>
    <n v="0"/>
    <n v="23.774400000000004"/>
    <n v="0.46881743173671325"/>
  </r>
  <r>
    <x v="819"/>
    <x v="23"/>
    <s v="OFF-SU-10000381"/>
    <x v="0"/>
    <x v="14"/>
    <n v="27.93"/>
    <s v="CA-2017-102932"/>
    <n v="1"/>
    <n v="3"/>
    <n v="0"/>
    <n v="8.0996999999999986"/>
    <n v="0.53938093436526824"/>
  </r>
  <r>
    <x v="819"/>
    <x v="2"/>
    <s v="FUR-FU-10003424"/>
    <x v="1"/>
    <x v="8"/>
    <n v="25.632000000000001"/>
    <s v="CA-2017-120250"/>
    <n v="1"/>
    <n v="3"/>
    <n v="0.2"/>
    <n v="3.8447999999999967"/>
    <n v="0.4595170286641902"/>
  </r>
  <r>
    <x v="819"/>
    <x v="23"/>
    <s v="OFF-BI-10000756"/>
    <x v="0"/>
    <x v="3"/>
    <n v="25.44"/>
    <s v="CA-2017-102932"/>
    <n v="0"/>
    <n v="6"/>
    <n v="0"/>
    <n v="12.72"/>
    <n v="0.46881743173671325"/>
  </r>
  <r>
    <x v="819"/>
    <x v="43"/>
    <s v="OFF-PA-10002377"/>
    <x v="0"/>
    <x v="0"/>
    <n v="17.04"/>
    <s v="CA-2017-168354"/>
    <n v="0"/>
    <n v="3"/>
    <n v="0"/>
    <n v="7.6679999999999993"/>
    <n v="0.43613829632717294"/>
  </r>
  <r>
    <x v="819"/>
    <x v="4"/>
    <s v="OFF-BI-10003355"/>
    <x v="0"/>
    <x v="3"/>
    <n v="11.952000000000002"/>
    <s v="US-2017-114888"/>
    <n v="1"/>
    <n v="3"/>
    <n v="0.2"/>
    <n v="4.1832000000000003"/>
    <n v="0.46881743173671325"/>
  </r>
  <r>
    <x v="819"/>
    <x v="4"/>
    <s v="OFF-BI-10002309"/>
    <x v="0"/>
    <x v="3"/>
    <n v="8.9280000000000008"/>
    <s v="CA-2017-168557"/>
    <n v="1"/>
    <n v="2"/>
    <n v="0.2"/>
    <n v="3.1247999999999996"/>
    <n v="0.46881743173671325"/>
  </r>
  <r>
    <x v="819"/>
    <x v="4"/>
    <s v="OFF-SU-10001212"/>
    <x v="0"/>
    <x v="14"/>
    <n v="6.24"/>
    <s v="US-2017-114888"/>
    <n v="0"/>
    <n v="3"/>
    <n v="0"/>
    <n v="1.8719999999999997"/>
    <n v="0.53938093436526824"/>
  </r>
  <r>
    <x v="819"/>
    <x v="5"/>
    <s v="OFF-SU-10003002"/>
    <x v="0"/>
    <x v="14"/>
    <n v="5.04"/>
    <s v="CA-2017-142370"/>
    <n v="0"/>
    <n v="2"/>
    <n v="0"/>
    <n v="0.15120000000000022"/>
    <n v="0.53938093436526824"/>
  </r>
  <r>
    <x v="819"/>
    <x v="1"/>
    <s v="OFF-BI-10004654"/>
    <x v="0"/>
    <x v="3"/>
    <n v="2.3079999999999994"/>
    <s v="US-2017-156097"/>
    <n v="0"/>
    <n v="2"/>
    <n v="0.8"/>
    <n v="-3.4619999999999997"/>
    <n v="0.46881743173671325"/>
  </r>
  <r>
    <x v="820"/>
    <x v="20"/>
    <s v="OFF-AP-10001005"/>
    <x v="0"/>
    <x v="12"/>
    <n v="393.25"/>
    <s v="CA-2017-145611"/>
    <n v="1"/>
    <n v="5"/>
    <n v="0"/>
    <n v="129.77249999999998"/>
    <n v="0.49507917887403441"/>
  </r>
  <r>
    <x v="820"/>
    <x v="4"/>
    <s v="OFF-BI-10003656"/>
    <x v="0"/>
    <x v="3"/>
    <n v="271.98400000000004"/>
    <s v="CA-2017-100244"/>
    <n v="1"/>
    <n v="2"/>
    <n v="0.2"/>
    <n v="88.394799999999975"/>
    <n v="0.46881743173671325"/>
  </r>
  <r>
    <x v="820"/>
    <x v="22"/>
    <s v="FUR-BO-10002853"/>
    <x v="1"/>
    <x v="10"/>
    <n v="163.88"/>
    <s v="CA-2017-166772"/>
    <n v="1"/>
    <n v="2"/>
    <n v="0"/>
    <n v="40.97"/>
    <n v="0.5176847302647779"/>
  </r>
  <r>
    <x v="820"/>
    <x v="25"/>
    <s v="FUR-CH-10002880"/>
    <x v="1"/>
    <x v="5"/>
    <n v="98.391999999999996"/>
    <s v="CA-2017-134516"/>
    <n v="1"/>
    <n v="1"/>
    <n v="0.2"/>
    <n v="-11.069100000000006"/>
    <n v="0.46529189879902266"/>
  </r>
  <r>
    <x v="820"/>
    <x v="14"/>
    <s v="OFF-BI-10004828"/>
    <x v="0"/>
    <x v="3"/>
    <n v="83.699999999999989"/>
    <s v="CA-2017-126284"/>
    <n v="1"/>
    <n v="5"/>
    <n v="0"/>
    <n v="41.012999999999991"/>
    <n v="0.46881743173671325"/>
  </r>
  <r>
    <x v="820"/>
    <x v="4"/>
    <s v="OFF-PA-10002319"/>
    <x v="0"/>
    <x v="0"/>
    <n v="77.52"/>
    <s v="CA-2017-100244"/>
    <n v="0"/>
    <n v="2"/>
    <n v="0"/>
    <n v="37.9848"/>
    <n v="0.43613829632717294"/>
  </r>
  <r>
    <x v="820"/>
    <x v="4"/>
    <s v="OFF-PA-10001471"/>
    <x v="0"/>
    <x v="0"/>
    <n v="65.789999999999992"/>
    <s v="CA-2017-100244"/>
    <n v="0"/>
    <n v="9"/>
    <n v="0"/>
    <n v="30.263399999999997"/>
    <n v="0.43613829632717294"/>
  </r>
  <r>
    <x v="820"/>
    <x v="4"/>
    <s v="OFF-BI-10000977"/>
    <x v="0"/>
    <x v="3"/>
    <n v="48.64"/>
    <s v="CA-2017-100244"/>
    <n v="0"/>
    <n v="2"/>
    <n v="0.2"/>
    <n v="15.807999999999996"/>
    <n v="0.46881743173671325"/>
  </r>
  <r>
    <x v="820"/>
    <x v="25"/>
    <s v="FUR-FU-10001546"/>
    <x v="1"/>
    <x v="8"/>
    <n v="17.088000000000001"/>
    <s v="CA-2017-134516"/>
    <n v="0"/>
    <n v="2"/>
    <n v="0.2"/>
    <n v="1.0679999999999996"/>
    <n v="0.4595170286641902"/>
  </r>
  <r>
    <x v="820"/>
    <x v="4"/>
    <s v="OFF-AR-10000940"/>
    <x v="0"/>
    <x v="4"/>
    <n v="11.76"/>
    <s v="CA-2017-100244"/>
    <n v="0"/>
    <n v="4"/>
    <n v="0"/>
    <n v="3.1752000000000002"/>
    <n v="0.45632477063632687"/>
  </r>
  <r>
    <x v="821"/>
    <x v="20"/>
    <s v="OFF-ST-10002370"/>
    <x v="0"/>
    <x v="1"/>
    <n v="128.34"/>
    <s v="CA-2017-135965"/>
    <n v="1"/>
    <n v="6"/>
    <n v="0"/>
    <n v="37.218599999999995"/>
    <n v="0.44610841445725197"/>
  </r>
  <r>
    <x v="821"/>
    <x v="14"/>
    <s v="TEC-PH-10001305"/>
    <x v="2"/>
    <x v="6"/>
    <n v="97.98"/>
    <s v="US-2017-157728"/>
    <n v="1"/>
    <n v="2"/>
    <n v="0"/>
    <n v="27.434400000000011"/>
    <n v="0.41105220110552465"/>
  </r>
  <r>
    <x v="821"/>
    <x v="26"/>
    <s v="FUR-FU-10000246"/>
    <x v="1"/>
    <x v="8"/>
    <n v="68.432000000000016"/>
    <s v="CA-2017-125724"/>
    <n v="1"/>
    <n v="7"/>
    <n v="0.2"/>
    <n v="8.5539999999999878"/>
    <n v="0.4595170286641902"/>
  </r>
  <r>
    <x v="821"/>
    <x v="10"/>
    <s v="OFF-EN-10003055"/>
    <x v="0"/>
    <x v="11"/>
    <n v="63.967999999999996"/>
    <s v="CA-2017-166653"/>
    <n v="1"/>
    <n v="2"/>
    <n v="0.2"/>
    <n v="19.989999999999995"/>
    <n v="0.44424167803735209"/>
  </r>
  <r>
    <x v="821"/>
    <x v="15"/>
    <s v="TEC-PH-10004071"/>
    <x v="2"/>
    <x v="6"/>
    <n v="63.936000000000007"/>
    <s v="CA-2017-109743"/>
    <n v="1"/>
    <n v="8"/>
    <n v="0.2"/>
    <n v="5.5944000000000003"/>
    <n v="0.41105220110552465"/>
  </r>
  <r>
    <x v="821"/>
    <x v="15"/>
    <s v="OFF-AR-10003727"/>
    <x v="0"/>
    <x v="4"/>
    <n v="40.775999999999996"/>
    <s v="CA-2017-109743"/>
    <n v="0"/>
    <n v="3"/>
    <n v="0.2"/>
    <n v="4.5872999999999937"/>
    <n v="0.45632477063632687"/>
  </r>
  <r>
    <x v="821"/>
    <x v="18"/>
    <s v="OFF-PA-10002245"/>
    <x v="0"/>
    <x v="0"/>
    <n v="35.880000000000003"/>
    <s v="CA-2017-158617"/>
    <n v="1"/>
    <n v="6"/>
    <n v="0"/>
    <n v="16.146000000000001"/>
    <n v="0.43613829632717294"/>
  </r>
  <r>
    <x v="821"/>
    <x v="14"/>
    <s v="OFF-PA-10002195"/>
    <x v="0"/>
    <x v="0"/>
    <n v="35.56"/>
    <s v="US-2017-157728"/>
    <n v="0"/>
    <n v="7"/>
    <n v="0"/>
    <n v="16.713200000000001"/>
    <n v="0.43613829632717294"/>
  </r>
  <r>
    <x v="821"/>
    <x v="21"/>
    <s v="FUR-FU-10002445"/>
    <x v="1"/>
    <x v="8"/>
    <n v="18.96"/>
    <s v="CA-2017-119641"/>
    <n v="1"/>
    <n v="2"/>
    <n v="0"/>
    <n v="7.5840000000000014"/>
    <n v="0.4595170286641902"/>
  </r>
  <r>
    <x v="821"/>
    <x v="16"/>
    <s v="OFF-LA-10001158"/>
    <x v="0"/>
    <x v="2"/>
    <n v="16.559999999999999"/>
    <s v="CA-2017-116232"/>
    <n v="1"/>
    <n v="2"/>
    <n v="0.2"/>
    <n v="5.7960000000000003"/>
    <n v="0.4647369236065339"/>
  </r>
  <r>
    <x v="821"/>
    <x v="2"/>
    <s v="OFF-LA-10004484"/>
    <x v="0"/>
    <x v="2"/>
    <n v="16.520000000000003"/>
    <s v="CA-2017-151974"/>
    <n v="1"/>
    <n v="5"/>
    <n v="0.2"/>
    <n v="5.368999999999998"/>
    <n v="0.4647369236065339"/>
  </r>
  <r>
    <x v="821"/>
    <x v="3"/>
    <s v="FUR-FU-10004586"/>
    <x v="1"/>
    <x v="8"/>
    <n v="13.28"/>
    <s v="US-2017-155404"/>
    <n v="1"/>
    <n v="2"/>
    <n v="0"/>
    <n v="6.3743999999999996"/>
    <n v="0.4595170286641902"/>
  </r>
  <r>
    <x v="821"/>
    <x v="2"/>
    <s v="OFF-AR-10003481"/>
    <x v="0"/>
    <x v="4"/>
    <n v="7.8719999999999999"/>
    <s v="CA-2017-120257"/>
    <n v="1"/>
    <n v="3"/>
    <n v="0.2"/>
    <n v="0.88559999999999883"/>
    <n v="0.45632477063632687"/>
  </r>
  <r>
    <x v="821"/>
    <x v="16"/>
    <s v="OFF-BI-10004022"/>
    <x v="0"/>
    <x v="3"/>
    <n v="7.5060000000000002"/>
    <s v="CA-2017-116232"/>
    <n v="0"/>
    <n v="9"/>
    <n v="0.7"/>
    <n v="-6.0047999999999977"/>
    <n v="0.46881743173671325"/>
  </r>
  <r>
    <x v="822"/>
    <x v="10"/>
    <s v="FUR-FU-10002298"/>
    <x v="1"/>
    <x v="8"/>
    <n v="532.70400000000006"/>
    <s v="US-2017-129469"/>
    <n v="1"/>
    <n v="6"/>
    <n v="0.2"/>
    <n v="-26.635200000000026"/>
    <n v="0.4595170286641902"/>
  </r>
  <r>
    <x v="822"/>
    <x v="5"/>
    <s v="FUR-CH-10002084"/>
    <x v="1"/>
    <x v="5"/>
    <n v="368.96999999999997"/>
    <s v="CA-2017-149979"/>
    <n v="1"/>
    <n v="3"/>
    <n v="0"/>
    <n v="81.173400000000001"/>
    <n v="0.46529189879902266"/>
  </r>
  <r>
    <x v="822"/>
    <x v="22"/>
    <s v="FUR-CH-10003396"/>
    <x v="1"/>
    <x v="5"/>
    <n v="184.75200000000001"/>
    <s v="CA-2017-159009"/>
    <n v="1"/>
    <n v="3"/>
    <n v="0.2"/>
    <n v="-20.784600000000012"/>
    <n v="0.46529189879902266"/>
  </r>
  <r>
    <x v="822"/>
    <x v="5"/>
    <s v="OFF-ST-10003058"/>
    <x v="0"/>
    <x v="1"/>
    <n v="118.25"/>
    <s v="CA-2017-149979"/>
    <n v="0"/>
    <n v="5"/>
    <n v="0"/>
    <n v="34.292499999999997"/>
    <n v="0.44610841445725197"/>
  </r>
  <r>
    <x v="822"/>
    <x v="10"/>
    <s v="FUR-FU-10004963"/>
    <x v="1"/>
    <x v="8"/>
    <n v="28"/>
    <s v="CA-2017-124016"/>
    <n v="1"/>
    <n v="4"/>
    <n v="0.2"/>
    <n v="7.7000000000000028"/>
    <n v="0.4595170286641902"/>
  </r>
  <r>
    <x v="822"/>
    <x v="4"/>
    <s v="OFF-LA-10003148"/>
    <x v="0"/>
    <x v="2"/>
    <n v="18.899999999999999"/>
    <s v="CA-2017-106656"/>
    <n v="1"/>
    <n v="3"/>
    <n v="0"/>
    <n v="8.6939999999999991"/>
    <n v="0.4647369236065339"/>
  </r>
  <r>
    <x v="822"/>
    <x v="22"/>
    <s v="OFF-SU-10004737"/>
    <x v="0"/>
    <x v="14"/>
    <n v="13.68"/>
    <s v="CA-2017-110730"/>
    <n v="1"/>
    <n v="2"/>
    <n v="0"/>
    <n v="3.6936"/>
    <n v="0.53938093436526824"/>
  </r>
  <r>
    <x v="822"/>
    <x v="22"/>
    <s v="OFF-BI-10004970"/>
    <x v="0"/>
    <x v="3"/>
    <n v="13.216000000000001"/>
    <s v="CA-2017-159009"/>
    <n v="0"/>
    <n v="4"/>
    <n v="0.2"/>
    <n v="4.4603999999999999"/>
    <n v="0.46881743173671325"/>
  </r>
  <r>
    <x v="822"/>
    <x v="10"/>
    <s v="OFF-BI-10002071"/>
    <x v="0"/>
    <x v="3"/>
    <n v="12.201000000000001"/>
    <s v="CA-2017-124016"/>
    <n v="0"/>
    <n v="7"/>
    <n v="0.7"/>
    <n v="-9.7607999999999961"/>
    <n v="0.46881743173671325"/>
  </r>
  <r>
    <x v="822"/>
    <x v="10"/>
    <s v="OFF-PA-10002586"/>
    <x v="0"/>
    <x v="0"/>
    <n v="11.952000000000002"/>
    <s v="CA-2017-124016"/>
    <n v="0"/>
    <n v="3"/>
    <n v="0.2"/>
    <n v="4.0338000000000003"/>
    <n v="0.43613829632717294"/>
  </r>
  <r>
    <x v="822"/>
    <x v="20"/>
    <s v="OFF-BI-10004187"/>
    <x v="0"/>
    <x v="3"/>
    <n v="10.528"/>
    <s v="CA-2017-101742"/>
    <n v="1"/>
    <n v="7"/>
    <n v="0.2"/>
    <n v="3.6847999999999987"/>
    <n v="0.46881743173671325"/>
  </r>
  <r>
    <x v="822"/>
    <x v="10"/>
    <s v="OFF-AR-10000315"/>
    <x v="0"/>
    <x v="4"/>
    <n v="4.9119999999999999"/>
    <s v="US-2017-129469"/>
    <n v="0"/>
    <n v="2"/>
    <n v="0.2"/>
    <n v="0.30700000000000016"/>
    <n v="0.45632477063632687"/>
  </r>
  <r>
    <x v="822"/>
    <x v="4"/>
    <s v="OFF-EN-10001509"/>
    <x v="0"/>
    <x v="11"/>
    <n v="4.08"/>
    <s v="CA-2017-106656"/>
    <n v="0"/>
    <n v="2"/>
    <n v="0"/>
    <n v="1.9175999999999997"/>
    <n v="0.44424167803735209"/>
  </r>
  <r>
    <x v="823"/>
    <x v="4"/>
    <s v="FUR-CH-10000988"/>
    <x v="1"/>
    <x v="5"/>
    <n v="563.24"/>
    <s v="CA-2017-100944"/>
    <n v="1"/>
    <n v="5"/>
    <n v="0.2"/>
    <n v="56.324000000000012"/>
    <n v="0.46529189879902266"/>
  </r>
  <r>
    <x v="823"/>
    <x v="26"/>
    <s v="OFF-ST-10001370"/>
    <x v="0"/>
    <x v="1"/>
    <n v="511.05600000000004"/>
    <s v="CA-2017-108875"/>
    <n v="1"/>
    <n v="9"/>
    <n v="0.2"/>
    <n v="-95.823000000000079"/>
    <n v="0.44610841445725197"/>
  </r>
  <r>
    <x v="823"/>
    <x v="1"/>
    <s v="OFF-BI-10004584"/>
    <x v="0"/>
    <x v="3"/>
    <n v="442.37199999999996"/>
    <s v="CA-2017-132479"/>
    <n v="1"/>
    <n v="7"/>
    <n v="0.8"/>
    <n v="-729.91380000000004"/>
    <n v="0.46881743173671325"/>
  </r>
  <r>
    <x v="823"/>
    <x v="4"/>
    <s v="OFF-EN-10001453"/>
    <x v="0"/>
    <x v="11"/>
    <n v="304.89999999999998"/>
    <s v="CA-2017-100944"/>
    <n v="0"/>
    <n v="5"/>
    <n v="0"/>
    <n v="143.30299999999997"/>
    <n v="0.44424167803735209"/>
  </r>
  <r>
    <x v="823"/>
    <x v="10"/>
    <s v="FUR-CH-10003199"/>
    <x v="1"/>
    <x v="5"/>
    <n v="155.37199999999999"/>
    <s v="US-2017-134488"/>
    <n v="1"/>
    <n v="2"/>
    <n v="0.3"/>
    <n v="-13.317599999999999"/>
    <n v="0.46529189879902266"/>
  </r>
  <r>
    <x v="823"/>
    <x v="18"/>
    <s v="FUR-FU-10004006"/>
    <x v="1"/>
    <x v="8"/>
    <n v="127.94999999999999"/>
    <s v="CA-2017-154235"/>
    <n v="1"/>
    <n v="3"/>
    <n v="0"/>
    <n v="21.751499999999986"/>
    <n v="0.4595170286641902"/>
  </r>
  <r>
    <x v="823"/>
    <x v="4"/>
    <s v="FUR-FU-10002501"/>
    <x v="1"/>
    <x v="8"/>
    <n v="63.2"/>
    <s v="US-2017-147340"/>
    <n v="1"/>
    <n v="5"/>
    <n v="0"/>
    <n v="23.384"/>
    <n v="0.4595170286641902"/>
  </r>
  <r>
    <x v="823"/>
    <x v="4"/>
    <s v="OFF-ST-10000642"/>
    <x v="0"/>
    <x v="1"/>
    <n v="41.96"/>
    <s v="CA-2017-155187"/>
    <n v="1"/>
    <n v="2"/>
    <n v="0"/>
    <n v="2.9371999999999971"/>
    <n v="0.44610841445725197"/>
  </r>
  <r>
    <x v="823"/>
    <x v="4"/>
    <s v="OFF-PA-10000380"/>
    <x v="0"/>
    <x v="0"/>
    <n v="41.7"/>
    <s v="CA-2017-155187"/>
    <n v="0"/>
    <n v="5"/>
    <n v="0"/>
    <n v="20.85"/>
    <n v="0.43613829632717294"/>
  </r>
  <r>
    <x v="823"/>
    <x v="26"/>
    <s v="FUR-FU-10002671"/>
    <x v="1"/>
    <x v="8"/>
    <n v="21.44"/>
    <s v="CA-2017-108875"/>
    <n v="0"/>
    <n v="2"/>
    <n v="0.2"/>
    <n v="7.5039999999999987"/>
    <n v="0.4595170286641902"/>
  </r>
  <r>
    <x v="823"/>
    <x v="39"/>
    <s v="OFF-PA-10001569"/>
    <x v="0"/>
    <x v="0"/>
    <n v="6.48"/>
    <s v="CA-2017-141551"/>
    <n v="1"/>
    <n v="1"/>
    <n v="0"/>
    <n v="3.1104000000000003"/>
    <n v="0.43613829632717294"/>
  </r>
  <r>
    <x v="823"/>
    <x v="39"/>
    <s v="OFF-BI-10001249"/>
    <x v="0"/>
    <x v="3"/>
    <n v="6.38"/>
    <s v="CA-2017-141551"/>
    <n v="0"/>
    <n v="1"/>
    <n v="0"/>
    <n v="2.9347999999999996"/>
    <n v="0.46881743173671325"/>
  </r>
  <r>
    <x v="824"/>
    <x v="4"/>
    <s v="FUR-CH-10000665"/>
    <x v="1"/>
    <x v="5"/>
    <n v="483.13599999999997"/>
    <s v="US-2017-125402"/>
    <n v="1"/>
    <n v="4"/>
    <n v="0.2"/>
    <n v="60.391999999999939"/>
    <n v="0.46529189879902266"/>
  </r>
  <r>
    <x v="824"/>
    <x v="4"/>
    <s v="TEC-CO-10001943"/>
    <x v="2"/>
    <x v="16"/>
    <n v="479.97600000000006"/>
    <s v="US-2017-125402"/>
    <n v="0"/>
    <n v="3"/>
    <n v="0.2"/>
    <n v="161.99189999999999"/>
    <n v="0.55185675810753509"/>
  </r>
  <r>
    <x v="824"/>
    <x v="4"/>
    <s v="FUR-BO-10002613"/>
    <x v="1"/>
    <x v="10"/>
    <n v="477.666"/>
    <s v="CA-2017-148747"/>
    <n v="1"/>
    <n v="2"/>
    <n v="0.15"/>
    <n v="84.293999999999969"/>
    <n v="0.5176847302647779"/>
  </r>
  <r>
    <x v="824"/>
    <x v="12"/>
    <s v="FUR-TA-10002356"/>
    <x v="1"/>
    <x v="13"/>
    <n v="393.16500000000002"/>
    <s v="US-2017-122245"/>
    <n v="1"/>
    <n v="3"/>
    <n v="0.5"/>
    <n v="-204.44580000000005"/>
    <n v="0.55975208308209756"/>
  </r>
  <r>
    <x v="824"/>
    <x v="10"/>
    <s v="OFF-ST-10002574"/>
    <x v="0"/>
    <x v="1"/>
    <n v="331.536"/>
    <s v="CA-2017-113978"/>
    <n v="1"/>
    <n v="3"/>
    <n v="0.2"/>
    <n v="-82.884"/>
    <n v="0.44610841445725197"/>
  </r>
  <r>
    <x v="824"/>
    <x v="10"/>
    <s v="OFF-AP-10003849"/>
    <x v="0"/>
    <x v="12"/>
    <n v="286.25600000000003"/>
    <s v="CA-2017-113978"/>
    <n v="0"/>
    <n v="1"/>
    <n v="0.2"/>
    <n v="17.890999999999977"/>
    <n v="0.49507917887403441"/>
  </r>
  <r>
    <x v="824"/>
    <x v="21"/>
    <s v="FUR-CH-10004218"/>
    <x v="1"/>
    <x v="5"/>
    <n v="201.96"/>
    <s v="US-2017-124163"/>
    <n v="1"/>
    <n v="2"/>
    <n v="0"/>
    <n v="50.490000000000009"/>
    <n v="0.46529189879902266"/>
  </r>
  <r>
    <x v="824"/>
    <x v="21"/>
    <s v="TEC-AC-10001908"/>
    <x v="2"/>
    <x v="9"/>
    <n v="499.95"/>
    <s v="US-2017-124163"/>
    <n v="0"/>
    <n v="5"/>
    <n v="0"/>
    <n v="174.98249999999999"/>
    <n v="0.52062335344040378"/>
  </r>
  <r>
    <x v="824"/>
    <x v="21"/>
    <s v="FUR-FU-10000755"/>
    <x v="1"/>
    <x v="8"/>
    <n v="68.64"/>
    <s v="US-2017-124163"/>
    <n v="0"/>
    <n v="11"/>
    <n v="0"/>
    <n v="17.160000000000004"/>
    <n v="0.4595170286641902"/>
  </r>
  <r>
    <x v="824"/>
    <x v="11"/>
    <s v="OFF-PA-10000380"/>
    <x v="0"/>
    <x v="0"/>
    <n v="60.048000000000002"/>
    <s v="CA-2017-140417"/>
    <n v="1"/>
    <n v="9"/>
    <n v="0.2"/>
    <n v="22.518000000000001"/>
    <n v="0.43613829632717294"/>
  </r>
  <r>
    <x v="824"/>
    <x v="4"/>
    <s v="TEC-PH-10003356"/>
    <x v="2"/>
    <x v="6"/>
    <n v="44.736000000000004"/>
    <s v="US-2017-125402"/>
    <n v="0"/>
    <n v="8"/>
    <n v="0.2"/>
    <n v="4.4736000000000011"/>
    <n v="0.41105220110552465"/>
  </r>
  <r>
    <x v="824"/>
    <x v="4"/>
    <s v="OFF-LA-10003923"/>
    <x v="0"/>
    <x v="2"/>
    <n v="29.6"/>
    <s v="US-2017-125402"/>
    <n v="0"/>
    <n v="2"/>
    <n v="0"/>
    <n v="14.8"/>
    <n v="0.4647369236065339"/>
  </r>
  <r>
    <x v="824"/>
    <x v="10"/>
    <s v="OFF-ST-10004963"/>
    <x v="0"/>
    <x v="1"/>
    <n v="24.224000000000004"/>
    <s v="CA-2017-113978"/>
    <n v="0"/>
    <n v="2"/>
    <n v="0.2"/>
    <n v="-4.8448000000000029"/>
    <n v="0.44610841445725197"/>
  </r>
  <r>
    <x v="824"/>
    <x v="4"/>
    <s v="OFF-AR-10004441"/>
    <x v="0"/>
    <x v="4"/>
    <n v="16.559999999999999"/>
    <s v="CA-2017-101385"/>
    <n v="1"/>
    <n v="4"/>
    <n v="0"/>
    <n v="6.9551999999999996"/>
    <n v="0.45632477063632687"/>
  </r>
  <r>
    <x v="824"/>
    <x v="0"/>
    <s v="OFF-LA-10001569"/>
    <x v="0"/>
    <x v="2"/>
    <n v="15.936000000000002"/>
    <s v="CA-2017-123722"/>
    <n v="1"/>
    <n v="4"/>
    <n v="0.2"/>
    <n v="5.1791999999999998"/>
    <n v="0.4647369236065339"/>
  </r>
  <r>
    <x v="824"/>
    <x v="4"/>
    <s v="OFF-PA-10000141"/>
    <x v="0"/>
    <x v="0"/>
    <n v="10.9"/>
    <s v="US-2017-125402"/>
    <n v="0"/>
    <n v="5"/>
    <n v="0"/>
    <n v="5.1229999999999993"/>
    <n v="0.43613829632717294"/>
  </r>
  <r>
    <x v="824"/>
    <x v="4"/>
    <s v="OFF-AR-10002255"/>
    <x v="0"/>
    <x v="4"/>
    <n v="5.76"/>
    <s v="US-2017-125402"/>
    <n v="0"/>
    <n v="2"/>
    <n v="0"/>
    <n v="1.6703999999999999"/>
    <n v="0.45632477063632687"/>
  </r>
  <r>
    <x v="824"/>
    <x v="11"/>
    <s v="OFF-BI-10004828"/>
    <x v="0"/>
    <x v="3"/>
    <n v="5.0220000000000002"/>
    <s v="CA-2017-140417"/>
    <n v="0"/>
    <n v="1"/>
    <n v="0.7"/>
    <n v="-3.5153999999999996"/>
    <n v="0.46881743173671325"/>
  </r>
  <r>
    <x v="824"/>
    <x v="4"/>
    <s v="OFF-LA-10001771"/>
    <x v="0"/>
    <x v="2"/>
    <n v="4.9800000000000004"/>
    <s v="US-2017-125402"/>
    <n v="0"/>
    <n v="1"/>
    <n v="0"/>
    <n v="2.2907999999999999"/>
    <n v="0.4647369236065339"/>
  </r>
  <r>
    <x v="824"/>
    <x v="21"/>
    <s v="OFF-AR-10000817"/>
    <x v="0"/>
    <x v="4"/>
    <n v="3.04"/>
    <s v="US-2017-124163"/>
    <n v="0"/>
    <n v="1"/>
    <n v="0"/>
    <n v="1.0335999999999999"/>
    <n v="0.45632477063632687"/>
  </r>
  <r>
    <x v="825"/>
    <x v="1"/>
    <s v="FUR-CH-10002331"/>
    <x v="1"/>
    <x v="5"/>
    <n v="747.55799999999999"/>
    <s v="US-2017-157945"/>
    <n v="1"/>
    <n v="3"/>
    <n v="0.3"/>
    <n v="-96.11460000000011"/>
    <n v="0.46529189879902266"/>
  </r>
  <r>
    <x v="825"/>
    <x v="0"/>
    <s v="FUR-CH-10000513"/>
    <x v="1"/>
    <x v="5"/>
    <n v="454.96499999999997"/>
    <s v="CA-2017-143406"/>
    <n v="1"/>
    <n v="5"/>
    <n v="0.3"/>
    <n v="-136.48950000000002"/>
    <n v="0.46529189879902266"/>
  </r>
  <r>
    <x v="825"/>
    <x v="4"/>
    <s v="FUR-BO-10004467"/>
    <x v="1"/>
    <x v="10"/>
    <n v="424.95749999999992"/>
    <s v="US-2017-146794"/>
    <n v="1"/>
    <n v="5"/>
    <n v="0.15"/>
    <n v="19.997999999999976"/>
    <n v="0.5176847302647779"/>
  </r>
  <r>
    <x v="825"/>
    <x v="22"/>
    <s v="OFF-AP-10000576"/>
    <x v="0"/>
    <x v="12"/>
    <n v="236.88"/>
    <s v="CA-2017-169957"/>
    <n v="1"/>
    <n v="6"/>
    <n v="0"/>
    <n v="66.326400000000007"/>
    <n v="0.49507917887403441"/>
  </r>
  <r>
    <x v="825"/>
    <x v="16"/>
    <s v="TEC-AC-10002637"/>
    <x v="2"/>
    <x v="9"/>
    <n v="431.97600000000006"/>
    <s v="US-2017-109260"/>
    <n v="1"/>
    <n v="3"/>
    <n v="0.2"/>
    <n v="-75.59580000000004"/>
    <n v="0.52062335344040378"/>
  </r>
  <r>
    <x v="825"/>
    <x v="22"/>
    <s v="TEC-AC-10003063"/>
    <x v="2"/>
    <x v="9"/>
    <n v="100"/>
    <s v="CA-2017-169957"/>
    <n v="0"/>
    <n v="4"/>
    <n v="0"/>
    <n v="21"/>
    <n v="0.52062335344040378"/>
  </r>
  <r>
    <x v="825"/>
    <x v="0"/>
    <s v="OFF-AP-10001564"/>
    <x v="0"/>
    <x v="12"/>
    <n v="93.031999999999982"/>
    <s v="CA-2017-143406"/>
    <n v="0"/>
    <n v="2"/>
    <n v="0.8"/>
    <n v="-251.18640000000005"/>
    <n v="0.49507917887403441"/>
  </r>
  <r>
    <x v="825"/>
    <x v="4"/>
    <s v="OFF-ST-10004507"/>
    <x v="0"/>
    <x v="1"/>
    <n v="51.449999999999996"/>
    <s v="CA-2017-145898"/>
    <n v="1"/>
    <n v="3"/>
    <n v="0"/>
    <n v="13.891499999999999"/>
    <n v="0.44610841445725197"/>
  </r>
  <r>
    <x v="825"/>
    <x v="4"/>
    <s v="OFF-AR-10002445"/>
    <x v="0"/>
    <x v="4"/>
    <n v="35.4"/>
    <s v="CA-2017-145898"/>
    <n v="0"/>
    <n v="5"/>
    <n v="0"/>
    <n v="13.452000000000002"/>
    <n v="0.45632477063632687"/>
  </r>
  <r>
    <x v="825"/>
    <x v="22"/>
    <s v="OFF-PA-10004040"/>
    <x v="0"/>
    <x v="0"/>
    <n v="29.900000000000002"/>
    <s v="CA-2017-169957"/>
    <n v="0"/>
    <n v="5"/>
    <n v="0"/>
    <n v="14.651"/>
    <n v="0.43613829632717294"/>
  </r>
  <r>
    <x v="825"/>
    <x v="4"/>
    <s v="OFF-PA-10001667"/>
    <x v="0"/>
    <x v="0"/>
    <n v="29.900000000000002"/>
    <s v="CA-2017-145898"/>
    <n v="0"/>
    <n v="5"/>
    <n v="0"/>
    <n v="13.454999999999998"/>
    <n v="0.43613829632717294"/>
  </r>
  <r>
    <x v="825"/>
    <x v="0"/>
    <s v="OFF-BI-10002026"/>
    <x v="0"/>
    <x v="3"/>
    <n v="15.623999999999997"/>
    <s v="US-2017-149790"/>
    <n v="1"/>
    <n v="2"/>
    <n v="0.8"/>
    <n v="-24.998400000000011"/>
    <n v="0.46881743173671325"/>
  </r>
  <r>
    <x v="825"/>
    <x v="4"/>
    <s v="OFF-PA-10004735"/>
    <x v="0"/>
    <x v="0"/>
    <n v="12.96"/>
    <s v="CA-2017-165820"/>
    <n v="1"/>
    <n v="2"/>
    <n v="0"/>
    <n v="6.2208000000000006"/>
    <n v="0.43613829632717294"/>
  </r>
  <r>
    <x v="825"/>
    <x v="30"/>
    <s v="OFF-PA-10004022"/>
    <x v="0"/>
    <x v="0"/>
    <n v="9.99"/>
    <s v="CA-2017-157714"/>
    <n v="1"/>
    <n v="1"/>
    <n v="0"/>
    <n v="4.4954999999999998"/>
    <n v="0.43613829632717294"/>
  </r>
  <r>
    <x v="825"/>
    <x v="1"/>
    <s v="OFF-EN-10001415"/>
    <x v="0"/>
    <x v="11"/>
    <n v="8.9280000000000008"/>
    <s v="US-2017-157945"/>
    <n v="0"/>
    <n v="2"/>
    <n v="0.2"/>
    <n v="3.3479999999999999"/>
    <n v="0.44424167803735209"/>
  </r>
  <r>
    <x v="825"/>
    <x v="4"/>
    <s v="OFF-LA-10000262"/>
    <x v="0"/>
    <x v="2"/>
    <n v="7.83"/>
    <s v="CA-2017-145898"/>
    <n v="0"/>
    <n v="3"/>
    <n v="0"/>
    <n v="3.6017999999999999"/>
    <n v="0.4647369236065339"/>
  </r>
  <r>
    <x v="825"/>
    <x v="0"/>
    <s v="OFF-BI-10004001"/>
    <x v="0"/>
    <x v="3"/>
    <n v="6.8159999999999981"/>
    <s v="CA-2017-132017"/>
    <n v="1"/>
    <n v="2"/>
    <n v="0.8"/>
    <n v="-11.587200000000003"/>
    <n v="0.46881743173671325"/>
  </r>
  <r>
    <x v="826"/>
    <x v="22"/>
    <s v="TEC-PH-10002584"/>
    <x v="2"/>
    <x v="6"/>
    <n v="1001.5840000000001"/>
    <s v="CA-2017-140249"/>
    <n v="1"/>
    <n v="2"/>
    <n v="0.2"/>
    <n v="125.19799999999992"/>
    <n v="0.41105220110552465"/>
  </r>
  <r>
    <x v="826"/>
    <x v="0"/>
    <s v="FUR-BO-10000780"/>
    <x v="1"/>
    <x v="10"/>
    <n v="956.6647999999999"/>
    <s v="US-2017-110170"/>
    <n v="1"/>
    <n v="7"/>
    <n v="0.32"/>
    <n v="-225.09759999999991"/>
    <n v="0.5176847302647779"/>
  </r>
  <r>
    <x v="826"/>
    <x v="5"/>
    <s v="OFF-PA-10003971"/>
    <x v="0"/>
    <x v="0"/>
    <n v="17.940000000000001"/>
    <s v="CA-2017-123176"/>
    <n v="1"/>
    <n v="3"/>
    <n v="0"/>
    <n v="8.7906000000000013"/>
    <n v="0.43613829632717294"/>
  </r>
  <r>
    <x v="826"/>
    <x v="5"/>
    <s v="OFF-AR-10004685"/>
    <x v="0"/>
    <x v="4"/>
    <n v="13.89"/>
    <s v="CA-2017-123176"/>
    <n v="0"/>
    <n v="3"/>
    <n v="0"/>
    <n v="4.5836999999999994"/>
    <n v="0.45632477063632687"/>
  </r>
  <r>
    <x v="826"/>
    <x v="10"/>
    <s v="OFF-BI-10002764"/>
    <x v="0"/>
    <x v="3"/>
    <n v="2.907"/>
    <s v="CA-2017-163202"/>
    <n v="1"/>
    <n v="3"/>
    <n v="0.7"/>
    <n v="-2.0348999999999995"/>
    <n v="0.46881743173671325"/>
  </r>
  <r>
    <x v="827"/>
    <x v="1"/>
    <s v="OFF-PA-10003039"/>
    <x v="0"/>
    <x v="0"/>
    <n v="99.13600000000001"/>
    <s v="US-2017-134656"/>
    <n v="1"/>
    <n v="4"/>
    <n v="0.2"/>
    <n v="30.979999999999993"/>
    <n v="0.43613829632717294"/>
  </r>
  <r>
    <x v="828"/>
    <x v="11"/>
    <s v="TEC-PH-10001817"/>
    <x v="2"/>
    <x v="6"/>
    <n v="859.2"/>
    <s v="CA-2017-108056"/>
    <n v="1"/>
    <n v="3"/>
    <n v="0.2"/>
    <n v="75.180000000000064"/>
    <n v="0.41105220110552465"/>
  </r>
  <r>
    <x v="828"/>
    <x v="33"/>
    <s v="TEC-AC-10000420"/>
    <x v="2"/>
    <x v="9"/>
    <n v="209.96999999999997"/>
    <s v="CA-2017-108616"/>
    <n v="1"/>
    <n v="3"/>
    <n v="0"/>
    <n v="71.389799999999994"/>
    <n v="0.52062335344040378"/>
  </r>
  <r>
    <x v="828"/>
    <x v="4"/>
    <s v="TEC-AC-10003399"/>
    <x v="2"/>
    <x v="9"/>
    <n v="36.24"/>
    <s v="CA-2017-125794"/>
    <n v="1"/>
    <n v="1"/>
    <n v="0"/>
    <n v="15.220800000000001"/>
    <n v="0.52062335344040378"/>
  </r>
  <r>
    <x v="828"/>
    <x v="33"/>
    <s v="OFF-BI-10001989"/>
    <x v="0"/>
    <x v="3"/>
    <n v="62.94"/>
    <s v="CA-2017-108616"/>
    <n v="0"/>
    <n v="3"/>
    <n v="0"/>
    <n v="30.211199999999998"/>
    <n v="0.46881743173671325"/>
  </r>
  <r>
    <x v="828"/>
    <x v="18"/>
    <s v="OFF-AR-10000255"/>
    <x v="0"/>
    <x v="4"/>
    <n v="40.879999999999995"/>
    <s v="CA-2017-161781"/>
    <n v="1"/>
    <n v="7"/>
    <n v="0"/>
    <n v="10.628799999999998"/>
    <n v="0.45632477063632687"/>
  </r>
  <r>
    <x v="828"/>
    <x v="4"/>
    <s v="OFF-BI-10002982"/>
    <x v="0"/>
    <x v="3"/>
    <n v="27.240000000000002"/>
    <s v="CA-2017-138037"/>
    <n v="1"/>
    <n v="5"/>
    <n v="0.2"/>
    <n v="9.5339999999999971"/>
    <n v="0.46881743173671325"/>
  </r>
  <r>
    <x v="828"/>
    <x v="33"/>
    <s v="OFF-AR-10001149"/>
    <x v="0"/>
    <x v="4"/>
    <n v="25.919999999999998"/>
    <s v="CA-2017-108616"/>
    <n v="0"/>
    <n v="9"/>
    <n v="0"/>
    <n v="7.7759999999999989"/>
    <n v="0.45632477063632687"/>
  </r>
  <r>
    <x v="828"/>
    <x v="4"/>
    <s v="OFF-PA-10000176"/>
    <x v="0"/>
    <x v="0"/>
    <n v="18.97"/>
    <s v="US-2017-101497"/>
    <n v="1"/>
    <n v="1"/>
    <n v="0"/>
    <n v="9.105599999999999"/>
    <n v="0.43613829632717294"/>
  </r>
  <r>
    <x v="828"/>
    <x v="2"/>
    <s v="OFF-LA-10004853"/>
    <x v="0"/>
    <x v="2"/>
    <n v="15.936000000000002"/>
    <s v="CA-2017-134362"/>
    <n v="1"/>
    <n v="4"/>
    <n v="0.2"/>
    <n v="5.1791999999999998"/>
    <n v="0.4647369236065339"/>
  </r>
  <r>
    <x v="828"/>
    <x v="12"/>
    <s v="OFF-AR-10002375"/>
    <x v="0"/>
    <x v="4"/>
    <n v="10.496"/>
    <s v="CA-2017-106621"/>
    <n v="1"/>
    <n v="4"/>
    <n v="0.2"/>
    <n v="1.1807999999999983"/>
    <n v="0.45632477063632687"/>
  </r>
  <r>
    <x v="829"/>
    <x v="20"/>
    <s v="FUR-BO-10003034"/>
    <x v="1"/>
    <x v="10"/>
    <n v="523.91999999999996"/>
    <s v="CA-2017-106243"/>
    <n v="1"/>
    <n v="5"/>
    <n v="0.2"/>
    <n v="-26.195999999999984"/>
    <n v="0.5176847302647779"/>
  </r>
  <r>
    <x v="829"/>
    <x v="1"/>
    <s v="OFF-BI-10000343"/>
    <x v="0"/>
    <x v="3"/>
    <n v="1.9639999999999995"/>
    <s v="CA-2017-108644"/>
    <n v="1"/>
    <n v="2"/>
    <n v="0.8"/>
    <n v="-3.2406000000000006"/>
    <n v="0.46881743173671325"/>
  </r>
  <r>
    <x v="830"/>
    <x v="20"/>
    <s v="FUR-TA-10003238"/>
    <x v="1"/>
    <x v="13"/>
    <n v="330.58800000000002"/>
    <s v="CA-2017-139157"/>
    <n v="1"/>
    <n v="1"/>
    <n v="0.4"/>
    <n v="-115.70580000000004"/>
    <n v="0.55975208308209756"/>
  </r>
  <r>
    <x v="830"/>
    <x v="4"/>
    <s v="FUR-CH-10001146"/>
    <x v="1"/>
    <x v="5"/>
    <n v="194.84800000000001"/>
    <s v="CA-2017-157686"/>
    <n v="1"/>
    <n v="4"/>
    <n v="0.2"/>
    <n v="12.177999999999983"/>
    <n v="0.46529189879902266"/>
  </r>
  <r>
    <x v="830"/>
    <x v="0"/>
    <s v="TEC-AC-10003832"/>
    <x v="2"/>
    <x v="9"/>
    <n v="79.512000000000015"/>
    <s v="CA-2017-111794"/>
    <n v="1"/>
    <n v="3"/>
    <n v="0.2"/>
    <n v="20.8719"/>
    <n v="0.52062335344040378"/>
  </r>
  <r>
    <x v="830"/>
    <x v="18"/>
    <s v="TEC-PH-10000215"/>
    <x v="2"/>
    <x v="6"/>
    <n v="69.900000000000006"/>
    <s v="CA-2017-155992"/>
    <n v="1"/>
    <n v="2"/>
    <n v="0"/>
    <n v="18.873000000000005"/>
    <n v="0.41105220110552465"/>
  </r>
  <r>
    <x v="830"/>
    <x v="18"/>
    <s v="FUR-FU-10003724"/>
    <x v="1"/>
    <x v="8"/>
    <n v="41.849999999999994"/>
    <s v="CA-2017-155992"/>
    <n v="0"/>
    <n v="5"/>
    <n v="0"/>
    <n v="10.880999999999998"/>
    <n v="0.4595170286641902"/>
  </r>
  <r>
    <x v="830"/>
    <x v="16"/>
    <s v="OFF-AR-10003631"/>
    <x v="0"/>
    <x v="4"/>
    <n v="30.975999999999999"/>
    <s v="CA-2017-116918"/>
    <n v="1"/>
    <n v="8"/>
    <n v="0.2"/>
    <n v="5.0335999999999999"/>
    <n v="0.45632477063632687"/>
  </r>
  <r>
    <x v="830"/>
    <x v="0"/>
    <s v="OFF-PA-10000474"/>
    <x v="0"/>
    <x v="0"/>
    <n v="28.352"/>
    <s v="CA-2017-111794"/>
    <n v="0"/>
    <n v="1"/>
    <n v="0.2"/>
    <n v="9.568799999999996"/>
    <n v="0.43613829632717294"/>
  </r>
  <r>
    <x v="830"/>
    <x v="16"/>
    <s v="OFF-BI-10004140"/>
    <x v="0"/>
    <x v="3"/>
    <n v="5.3880000000000008"/>
    <s v="CA-2017-116918"/>
    <n v="0"/>
    <n v="4"/>
    <n v="0.7"/>
    <n v="-4.49"/>
    <n v="0.46881743173671325"/>
  </r>
  <r>
    <x v="831"/>
    <x v="18"/>
    <s v="TEC-CO-10004722"/>
    <x v="2"/>
    <x v="16"/>
    <n v="17499.949999999997"/>
    <s v="CA-2017-118689"/>
    <n v="1"/>
    <n v="5"/>
    <n v="0"/>
    <n v="8399.9759999999987"/>
    <n v="0.55185675810753509"/>
  </r>
  <r>
    <x v="831"/>
    <x v="18"/>
    <s v="OFF-BI-10004600"/>
    <x v="0"/>
    <x v="3"/>
    <n v="735.98"/>
    <s v="CA-2017-118689"/>
    <n v="0"/>
    <n v="2"/>
    <n v="0"/>
    <n v="331.19099999999997"/>
    <n v="0.46881743173671325"/>
  </r>
  <r>
    <x v="831"/>
    <x v="20"/>
    <s v="OFF-AP-10004532"/>
    <x v="0"/>
    <x v="12"/>
    <n v="61.44"/>
    <s v="CA-2017-134376"/>
    <n v="1"/>
    <n v="3"/>
    <n v="0"/>
    <n v="16.588799999999999"/>
    <n v="0.49507917887403441"/>
  </r>
  <r>
    <x v="831"/>
    <x v="12"/>
    <s v="OFF-BI-10002429"/>
    <x v="0"/>
    <x v="3"/>
    <n v="54.792000000000009"/>
    <s v="CA-2017-118969"/>
    <n v="1"/>
    <n v="6"/>
    <n v="0.7"/>
    <n v="-40.180799999999991"/>
    <n v="0.46881743173671325"/>
  </r>
  <r>
    <x v="831"/>
    <x v="18"/>
    <s v="OFF-BI-10003712"/>
    <x v="0"/>
    <x v="3"/>
    <n v="34.370000000000005"/>
    <s v="CA-2017-118689"/>
    <n v="0"/>
    <n v="7"/>
    <n v="0"/>
    <n v="16.8413"/>
    <n v="0.46881743173671325"/>
  </r>
  <r>
    <x v="831"/>
    <x v="18"/>
    <s v="OFF-AR-10001958"/>
    <x v="0"/>
    <x v="4"/>
    <n v="33.96"/>
    <s v="CA-2017-118689"/>
    <n v="0"/>
    <n v="2"/>
    <n v="0"/>
    <n v="9.5088000000000008"/>
    <n v="0.45632477063632687"/>
  </r>
  <r>
    <x v="831"/>
    <x v="18"/>
    <s v="OFF-ST-10001558"/>
    <x v="0"/>
    <x v="1"/>
    <n v="32.479999999999997"/>
    <s v="CA-2017-118689"/>
    <n v="0"/>
    <n v="2"/>
    <n v="0"/>
    <n v="4.8719999999999999"/>
    <n v="0.44610841445725197"/>
  </r>
  <r>
    <x v="832"/>
    <x v="4"/>
    <s v="FUR-CH-10004063"/>
    <x v="1"/>
    <x v="5"/>
    <n v="915.13600000000008"/>
    <s v="CA-2017-101672"/>
    <n v="1"/>
    <n v="4"/>
    <n v="0.2"/>
    <n v="102.95279999999988"/>
    <n v="0.46529189879902266"/>
  </r>
  <r>
    <x v="832"/>
    <x v="20"/>
    <s v="FUR-CH-10003199"/>
    <x v="1"/>
    <x v="5"/>
    <n v="599.29200000000003"/>
    <s v="CA-2017-144939"/>
    <n v="1"/>
    <n v="6"/>
    <n v="0.1"/>
    <n v="93.223199999999977"/>
    <n v="0.46529189879902266"/>
  </r>
  <r>
    <x v="832"/>
    <x v="4"/>
    <s v="OFF-PA-10001878"/>
    <x v="0"/>
    <x v="0"/>
    <n v="97.82"/>
    <s v="CA-2017-101672"/>
    <n v="0"/>
    <n v="2"/>
    <n v="0"/>
    <n v="45.975399999999993"/>
    <n v="0.43613829632717294"/>
  </r>
  <r>
    <x v="832"/>
    <x v="0"/>
    <s v="FUR-FU-10001756"/>
    <x v="1"/>
    <x v="8"/>
    <n v="38.08"/>
    <s v="CA-2017-103919"/>
    <n v="1"/>
    <n v="5"/>
    <n v="0.6"/>
    <n v="-29.512000000000008"/>
    <n v="0.4595170286641902"/>
  </r>
  <r>
    <x v="832"/>
    <x v="0"/>
    <s v="OFF-EN-10001099"/>
    <x v="0"/>
    <x v="11"/>
    <n v="15.648"/>
    <s v="CA-2017-140634"/>
    <n v="1"/>
    <n v="2"/>
    <n v="0.2"/>
    <n v="5.0855999999999986"/>
    <n v="0.44424167803735209"/>
  </r>
  <r>
    <x v="832"/>
    <x v="4"/>
    <s v="OFF-PA-10004610"/>
    <x v="0"/>
    <x v="0"/>
    <n v="8.56"/>
    <s v="CA-2017-101672"/>
    <n v="0"/>
    <n v="2"/>
    <n v="0"/>
    <n v="3.8519999999999994"/>
    <n v="0.43613829632717294"/>
  </r>
  <r>
    <x v="832"/>
    <x v="4"/>
    <s v="OFF-LA-10002271"/>
    <x v="0"/>
    <x v="2"/>
    <n v="6.16"/>
    <s v="CA-2017-101672"/>
    <n v="0"/>
    <n v="2"/>
    <n v="0"/>
    <n v="2.9567999999999999"/>
    <n v="0.4647369236065339"/>
  </r>
  <r>
    <x v="833"/>
    <x v="43"/>
    <s v="TEC-CO-10001449"/>
    <x v="2"/>
    <x v="16"/>
    <n v="5399.91"/>
    <s v="US-2017-140158"/>
    <n v="1"/>
    <n v="9"/>
    <n v="0"/>
    <n v="2591.9567999999999"/>
    <n v="0.55185675810753509"/>
  </r>
  <r>
    <x v="833"/>
    <x v="36"/>
    <s v="FUR-TA-10002622"/>
    <x v="1"/>
    <x v="13"/>
    <n v="239.37199999999996"/>
    <s v="CA-2017-131296"/>
    <n v="1"/>
    <n v="2"/>
    <n v="0.3"/>
    <n v="-23.93719999999999"/>
    <n v="0.55975208308209756"/>
  </r>
  <r>
    <x v="833"/>
    <x v="43"/>
    <s v="OFF-ST-10000136"/>
    <x v="0"/>
    <x v="1"/>
    <n v="119.10000000000001"/>
    <s v="US-2017-140158"/>
    <n v="0"/>
    <n v="3"/>
    <n v="0"/>
    <n v="34.538999999999994"/>
    <n v="0.44610841445725197"/>
  </r>
  <r>
    <x v="833"/>
    <x v="0"/>
    <s v="OFF-EN-10003862"/>
    <x v="0"/>
    <x v="11"/>
    <n v="59.751999999999995"/>
    <s v="CA-2017-121601"/>
    <n v="1"/>
    <n v="7"/>
    <n v="0.2"/>
    <n v="19.4194"/>
    <n v="0.44424167803735209"/>
  </r>
  <r>
    <x v="833"/>
    <x v="16"/>
    <s v="TEC-PH-10003095"/>
    <x v="2"/>
    <x v="6"/>
    <n v="52.679999999999993"/>
    <s v="CA-2017-145709"/>
    <n v="1"/>
    <n v="3"/>
    <n v="0.2"/>
    <n v="19.754999999999999"/>
    <n v="0.41105220110552465"/>
  </r>
  <r>
    <x v="833"/>
    <x v="43"/>
    <s v="OFF-BI-10000977"/>
    <x v="0"/>
    <x v="3"/>
    <n v="30.4"/>
    <s v="US-2017-140158"/>
    <n v="0"/>
    <n v="1"/>
    <n v="0"/>
    <n v="13.983999999999998"/>
    <n v="0.46881743173671325"/>
  </r>
  <r>
    <x v="833"/>
    <x v="16"/>
    <s v="FUR-FU-10002885"/>
    <x v="1"/>
    <x v="8"/>
    <n v="11.568000000000001"/>
    <s v="CA-2017-145709"/>
    <n v="0"/>
    <n v="3"/>
    <n v="0.2"/>
    <n v="2.6028000000000011"/>
    <n v="0.4595170286641902"/>
  </r>
  <r>
    <x v="834"/>
    <x v="26"/>
    <s v="TEC-MA-10001695"/>
    <x v="2"/>
    <x v="15"/>
    <n v="703.71"/>
    <s v="US-2017-157490"/>
    <n v="1"/>
    <n v="6"/>
    <n v="0.7"/>
    <n v="-938.28"/>
    <n v="0.5183572270896134"/>
  </r>
  <r>
    <x v="834"/>
    <x v="26"/>
    <s v="TEC-AC-10001553"/>
    <x v="2"/>
    <x v="9"/>
    <n v="67.959999999999994"/>
    <s v="US-2017-157490"/>
    <n v="0"/>
    <n v="5"/>
    <n v="0.2"/>
    <n v="0.84950000000000259"/>
    <n v="0.52062335344040378"/>
  </r>
  <r>
    <x v="834"/>
    <x v="39"/>
    <s v="OFF-BI-10004654"/>
    <x v="0"/>
    <x v="3"/>
    <n v="28.849999999999998"/>
    <s v="US-2017-115952"/>
    <n v="1"/>
    <n v="5"/>
    <n v="0"/>
    <n v="14.424999999999999"/>
    <n v="0.46881743173671325"/>
  </r>
  <r>
    <x v="834"/>
    <x v="26"/>
    <s v="OFF-BI-10002824"/>
    <x v="0"/>
    <x v="3"/>
    <n v="17.904000000000003"/>
    <s v="US-2017-157490"/>
    <n v="0"/>
    <n v="4"/>
    <n v="0.7"/>
    <n v="-14.920000000000002"/>
    <n v="0.46881743173671325"/>
  </r>
  <r>
    <x v="834"/>
    <x v="26"/>
    <s v="OFF-BI-10002571"/>
    <x v="0"/>
    <x v="3"/>
    <n v="11.976000000000003"/>
    <s v="US-2017-157490"/>
    <n v="0"/>
    <n v="4"/>
    <n v="0.7"/>
    <n v="-9.1815999999999995"/>
    <n v="0.46881743173671325"/>
  </r>
  <r>
    <x v="835"/>
    <x v="22"/>
    <s v="TEC-MA-10001972"/>
    <x v="2"/>
    <x v="15"/>
    <n v="837.59999999999991"/>
    <s v="CA-2017-127649"/>
    <n v="1"/>
    <n v="3"/>
    <n v="0.2"/>
    <n v="62.82000000000005"/>
    <n v="0.5183572270896134"/>
  </r>
  <r>
    <x v="835"/>
    <x v="22"/>
    <s v="OFF-FA-10001883"/>
    <x v="0"/>
    <x v="7"/>
    <n v="93.36"/>
    <s v="CA-2017-139808"/>
    <n v="1"/>
    <n v="12"/>
    <n v="0"/>
    <n v="0.93359999999999843"/>
    <n v="0.51168203684699509"/>
  </r>
  <r>
    <x v="835"/>
    <x v="4"/>
    <s v="OFF-BI-10004001"/>
    <x v="0"/>
    <x v="3"/>
    <n v="27.263999999999999"/>
    <s v="CA-2017-162614"/>
    <n v="1"/>
    <n v="2"/>
    <n v="0.2"/>
    <n v="8.8607999999999976"/>
    <n v="0.46881743173671325"/>
  </r>
  <r>
    <x v="835"/>
    <x v="4"/>
    <s v="OFF-PA-10000143"/>
    <x v="0"/>
    <x v="0"/>
    <n v="10.56"/>
    <s v="CA-2017-155033"/>
    <n v="1"/>
    <n v="2"/>
    <n v="0"/>
    <n v="5.0688000000000004"/>
    <n v="0.43613829632717294"/>
  </r>
  <r>
    <x v="835"/>
    <x v="2"/>
    <s v="OFF-LA-10000134"/>
    <x v="0"/>
    <x v="2"/>
    <n v="4.9280000000000008"/>
    <s v="CA-2017-163216"/>
    <n v="1"/>
    <n v="2"/>
    <n v="0.2"/>
    <n v="1.7247999999999997"/>
    <n v="0.4647369236065339"/>
  </r>
  <r>
    <x v="836"/>
    <x v="25"/>
    <s v="OFF-ST-10000676"/>
    <x v="0"/>
    <x v="1"/>
    <n v="387.72"/>
    <s v="CA-2017-135636"/>
    <n v="1"/>
    <n v="5"/>
    <n v="0.2"/>
    <n v="-67.851000000000028"/>
    <n v="0.44610841445725197"/>
  </r>
  <r>
    <x v="836"/>
    <x v="4"/>
    <s v="OFF-PA-10000167"/>
    <x v="0"/>
    <x v="0"/>
    <n v="61.96"/>
    <s v="US-2017-162026"/>
    <n v="1"/>
    <n v="2"/>
    <n v="0"/>
    <n v="27.881999999999998"/>
    <n v="0.43613829632717294"/>
  </r>
  <r>
    <x v="836"/>
    <x v="0"/>
    <s v="OFF-LA-10004545"/>
    <x v="0"/>
    <x v="2"/>
    <n v="60.144000000000005"/>
    <s v="CA-2017-149685"/>
    <n v="1"/>
    <n v="6"/>
    <n v="0.2"/>
    <n v="20.298599999999993"/>
    <n v="0.4647369236065339"/>
  </r>
  <r>
    <x v="836"/>
    <x v="0"/>
    <s v="FUR-FU-10004909"/>
    <x v="1"/>
    <x v="8"/>
    <n v="51.712000000000003"/>
    <s v="US-2017-126844"/>
    <n v="1"/>
    <n v="8"/>
    <n v="0.6"/>
    <n v="-32.320000000000007"/>
    <n v="0.4595170286641902"/>
  </r>
  <r>
    <x v="837"/>
    <x v="2"/>
    <s v="FUR-FU-10004071"/>
    <x v="1"/>
    <x v="8"/>
    <n v="332.83200000000005"/>
    <s v="US-2017-128909"/>
    <n v="1"/>
    <n v="4"/>
    <n v="0.2"/>
    <n v="-24.962399999999988"/>
    <n v="0.4595170286641902"/>
  </r>
  <r>
    <x v="837"/>
    <x v="12"/>
    <s v="FUR-FU-10001488"/>
    <x v="1"/>
    <x v="8"/>
    <n v="169.56800000000001"/>
    <s v="CA-2017-114748"/>
    <n v="1"/>
    <n v="2"/>
    <n v="0.2"/>
    <n v="0"/>
    <n v="0.4595170286641902"/>
  </r>
  <r>
    <x v="837"/>
    <x v="10"/>
    <s v="TEC-PH-10004897"/>
    <x v="2"/>
    <x v="6"/>
    <n v="23.975999999999999"/>
    <s v="CA-2017-116974"/>
    <n v="1"/>
    <n v="4"/>
    <n v="0.4"/>
    <n v="-15.584400000000002"/>
    <n v="0.41105220110552465"/>
  </r>
  <r>
    <x v="837"/>
    <x v="2"/>
    <s v="OFF-PA-10001593"/>
    <x v="0"/>
    <x v="0"/>
    <n v="19.136000000000003"/>
    <s v="US-2017-128909"/>
    <n v="0"/>
    <n v="4"/>
    <n v="0.2"/>
    <n v="5.9799999999999986"/>
    <n v="0.43613829632717294"/>
  </r>
  <r>
    <x v="837"/>
    <x v="12"/>
    <s v="OFF-AR-10001315"/>
    <x v="0"/>
    <x v="4"/>
    <n v="1.4080000000000001"/>
    <s v="CA-2017-114748"/>
    <n v="0"/>
    <n v="1"/>
    <n v="0.2"/>
    <n v="0.15839999999999993"/>
    <n v="0.45632477063632687"/>
  </r>
  <r>
    <x v="838"/>
    <x v="26"/>
    <s v="FUR-CH-10004853"/>
    <x v="1"/>
    <x v="5"/>
    <n v="120.78399999999999"/>
    <s v="CA-2017-157707"/>
    <n v="1"/>
    <n v="1"/>
    <n v="0.2"/>
    <n v="13.588199999999986"/>
    <n v="0.46529189879902266"/>
  </r>
  <r>
    <x v="838"/>
    <x v="26"/>
    <s v="FUR-BO-10001567"/>
    <x v="1"/>
    <x v="10"/>
    <n v="90.882000000000005"/>
    <s v="CA-2017-157707"/>
    <n v="0"/>
    <n v="3"/>
    <n v="0.7"/>
    <n v="-190.85220000000004"/>
    <n v="0.5176847302647779"/>
  </r>
  <r>
    <x v="838"/>
    <x v="25"/>
    <s v="OFF-SU-10004498"/>
    <x v="0"/>
    <x v="14"/>
    <n v="20.608000000000004"/>
    <s v="US-2017-150357"/>
    <n v="1"/>
    <n v="2"/>
    <n v="0.2"/>
    <n v="-4.3792000000000009"/>
    <n v="0.53938093436526824"/>
  </r>
  <r>
    <x v="838"/>
    <x v="0"/>
    <s v="OFF-BI-10001597"/>
    <x v="0"/>
    <x v="3"/>
    <n v="16.391999999999996"/>
    <s v="CA-2017-126627"/>
    <n v="1"/>
    <n v="2"/>
    <n v="0.8"/>
    <n v="-26.227200000000003"/>
    <n v="0.46881743173671325"/>
  </r>
  <r>
    <x v="838"/>
    <x v="26"/>
    <s v="TEC-PH-10002583"/>
    <x v="2"/>
    <x v="6"/>
    <n v="15.991999999999999"/>
    <s v="CA-2017-157707"/>
    <n v="0"/>
    <n v="1"/>
    <n v="0.2"/>
    <n v="-2.9985000000000022"/>
    <n v="0.41105220110552465"/>
  </r>
  <r>
    <x v="838"/>
    <x v="0"/>
    <s v="FUR-FU-10004963"/>
    <x v="1"/>
    <x v="8"/>
    <n v="14"/>
    <s v="CA-2017-126627"/>
    <n v="0"/>
    <n v="4"/>
    <n v="0.6"/>
    <n v="-6.2999999999999972"/>
    <n v="0.4595170286641902"/>
  </r>
  <r>
    <x v="838"/>
    <x v="25"/>
    <s v="OFF-BI-10002557"/>
    <x v="0"/>
    <x v="3"/>
    <n v="4.0950000000000006"/>
    <s v="US-2017-150357"/>
    <n v="0"/>
    <n v="3"/>
    <n v="0.7"/>
    <n v="-2.7300000000000004"/>
    <n v="0.46881743173671325"/>
  </r>
  <r>
    <x v="839"/>
    <x v="1"/>
    <s v="OFF-AR-10001446"/>
    <x v="0"/>
    <x v="4"/>
    <n v="27.72"/>
    <s v="CA-2017-113390"/>
    <n v="1"/>
    <n v="3"/>
    <n v="0.2"/>
    <n v="3.4649999999999999"/>
    <n v="0.45632477063632687"/>
  </r>
  <r>
    <x v="839"/>
    <x v="1"/>
    <s v="OFF-AR-10003183"/>
    <x v="0"/>
    <x v="4"/>
    <n v="5.3440000000000003"/>
    <s v="CA-2017-113390"/>
    <n v="0"/>
    <n v="2"/>
    <n v="0.2"/>
    <n v="0.66799999999999948"/>
    <n v="0.45632477063632687"/>
  </r>
  <r>
    <x v="840"/>
    <x v="26"/>
    <s v="FUR-TA-10004575"/>
    <x v="1"/>
    <x v="13"/>
    <n v="727.45"/>
    <s v="US-2017-100839"/>
    <n v="1"/>
    <n v="5"/>
    <n v="0.5"/>
    <n v="-465.5680000000001"/>
    <n v="0.55975208308209756"/>
  </r>
  <r>
    <x v="840"/>
    <x v="0"/>
    <s v="FUR-FU-10003394"/>
    <x v="1"/>
    <x v="8"/>
    <n v="139.91999999999999"/>
    <s v="CA-2017-154018"/>
    <n v="1"/>
    <n v="5"/>
    <n v="0.6"/>
    <n v="-150.41399999999999"/>
    <n v="0.4595170286641902"/>
  </r>
  <r>
    <x v="840"/>
    <x v="20"/>
    <s v="OFF-ST-10003123"/>
    <x v="0"/>
    <x v="1"/>
    <n v="99.87"/>
    <s v="CA-2017-101161"/>
    <n v="1"/>
    <n v="3"/>
    <n v="0"/>
    <n v="23.968799999999998"/>
    <n v="0.44610841445725197"/>
  </r>
  <r>
    <x v="840"/>
    <x v="0"/>
    <s v="TEC-AC-10002402"/>
    <x v="2"/>
    <x v="9"/>
    <n v="191.976"/>
    <s v="CA-2017-154018"/>
    <n v="0"/>
    <n v="3"/>
    <n v="0.2"/>
    <n v="23.996999999999986"/>
    <n v="0.52062335344040378"/>
  </r>
  <r>
    <x v="840"/>
    <x v="20"/>
    <s v="FUR-FU-10003535"/>
    <x v="1"/>
    <x v="8"/>
    <n v="82.26"/>
    <s v="CA-2017-101161"/>
    <n v="0"/>
    <n v="3"/>
    <n v="0"/>
    <n v="33.726600000000005"/>
    <n v="0.4595170286641902"/>
  </r>
  <r>
    <x v="840"/>
    <x v="4"/>
    <s v="OFF-BI-10004781"/>
    <x v="0"/>
    <x v="3"/>
    <n v="76.176000000000002"/>
    <s v="CA-2017-145583"/>
    <n v="1"/>
    <n v="3"/>
    <n v="0.2"/>
    <n v="26.661599999999996"/>
    <n v="0.46881743173671325"/>
  </r>
  <r>
    <x v="840"/>
    <x v="4"/>
    <s v="OFF-SU-10001218"/>
    <x v="0"/>
    <x v="14"/>
    <n v="65.88"/>
    <s v="CA-2017-145583"/>
    <n v="0"/>
    <n v="6"/>
    <n v="0"/>
    <n v="18.446400000000004"/>
    <n v="0.53938093436526824"/>
  </r>
  <r>
    <x v="840"/>
    <x v="4"/>
    <s v="FUR-FU-10001706"/>
    <x v="1"/>
    <x v="8"/>
    <n v="43.120000000000005"/>
    <s v="CA-2017-145583"/>
    <n v="0"/>
    <n v="14"/>
    <n v="0"/>
    <n v="20.697599999999998"/>
    <n v="0.4595170286641902"/>
  </r>
  <r>
    <x v="840"/>
    <x v="20"/>
    <s v="OFF-PA-10001295"/>
    <x v="0"/>
    <x v="0"/>
    <n v="37.94"/>
    <s v="CA-2017-101161"/>
    <n v="0"/>
    <n v="2"/>
    <n v="0"/>
    <n v="18.211199999999998"/>
    <n v="0.43613829632717294"/>
  </r>
  <r>
    <x v="840"/>
    <x v="4"/>
    <s v="OFF-PA-10001736"/>
    <x v="0"/>
    <x v="0"/>
    <n v="35.44"/>
    <s v="CA-2017-145583"/>
    <n v="0"/>
    <n v="1"/>
    <n v="0"/>
    <n v="16.656799999999997"/>
    <n v="0.43613829632717294"/>
  </r>
  <r>
    <x v="840"/>
    <x v="20"/>
    <s v="OFF-AR-10001860"/>
    <x v="0"/>
    <x v="4"/>
    <n v="34.700000000000003"/>
    <s v="CA-2017-101161"/>
    <n v="0"/>
    <n v="5"/>
    <n v="0"/>
    <n v="12.492000000000001"/>
    <n v="0.45632477063632687"/>
  </r>
  <r>
    <x v="840"/>
    <x v="26"/>
    <s v="FUR-FU-10001617"/>
    <x v="1"/>
    <x v="8"/>
    <n v="24.96"/>
    <s v="US-2017-100839"/>
    <n v="0"/>
    <n v="3"/>
    <n v="0.2"/>
    <n v="4.3679999999999986"/>
    <n v="0.4595170286641902"/>
  </r>
  <r>
    <x v="840"/>
    <x v="20"/>
    <s v="OFF-LA-10000407"/>
    <x v="0"/>
    <x v="2"/>
    <n v="24.900000000000002"/>
    <s v="CA-2017-101161"/>
    <n v="0"/>
    <n v="5"/>
    <n v="0"/>
    <n v="11.454000000000001"/>
    <n v="0.4647369236065339"/>
  </r>
  <r>
    <x v="840"/>
    <x v="4"/>
    <s v="OFF-PA-10001804"/>
    <x v="0"/>
    <x v="0"/>
    <n v="20.04"/>
    <s v="CA-2017-145583"/>
    <n v="0"/>
    <n v="3"/>
    <n v="0"/>
    <n v="9.6191999999999993"/>
    <n v="0.43613829632717294"/>
  </r>
  <r>
    <x v="840"/>
    <x v="0"/>
    <s v="OFF-AR-10002067"/>
    <x v="0"/>
    <x v="4"/>
    <n v="15.872"/>
    <s v="CA-2017-154018"/>
    <n v="0"/>
    <n v="1"/>
    <n v="0.2"/>
    <n v="1.1904000000000003"/>
    <n v="0.45632477063632687"/>
  </r>
  <r>
    <x v="840"/>
    <x v="4"/>
    <s v="OFF-AR-10001149"/>
    <x v="0"/>
    <x v="4"/>
    <n v="11.52"/>
    <s v="CA-2017-145583"/>
    <n v="0"/>
    <n v="4"/>
    <n v="0"/>
    <n v="3.4559999999999995"/>
    <n v="0.45632477063632687"/>
  </r>
  <r>
    <x v="840"/>
    <x v="0"/>
    <s v="OFF-PA-10000551"/>
    <x v="0"/>
    <x v="0"/>
    <n v="8.2880000000000003"/>
    <s v="CA-2017-154018"/>
    <n v="0"/>
    <n v="2"/>
    <n v="0.2"/>
    <n v="3.0043999999999995"/>
    <n v="0.43613829632717294"/>
  </r>
  <r>
    <x v="840"/>
    <x v="0"/>
    <s v="OFF-BI-10004140"/>
    <x v="0"/>
    <x v="3"/>
    <n v="6.2859999999999987"/>
    <s v="CA-2017-154018"/>
    <n v="0"/>
    <n v="7"/>
    <n v="0.8"/>
    <n v="-11.000500000000008"/>
    <n v="0.46881743173671325"/>
  </r>
  <r>
    <x v="840"/>
    <x v="4"/>
    <s v="OFF-FA-10002988"/>
    <x v="0"/>
    <x v="7"/>
    <n v="4.0199999999999996"/>
    <s v="CA-2017-145583"/>
    <n v="0"/>
    <n v="2"/>
    <n v="0"/>
    <n v="1.9697999999999998"/>
    <n v="0.51168203684699509"/>
  </r>
  <r>
    <x v="841"/>
    <x v="20"/>
    <s v="TEC-PH-10004094"/>
    <x v="2"/>
    <x v="6"/>
    <n v="1091.93"/>
    <s v="CA-2017-113607"/>
    <n v="1"/>
    <n v="7"/>
    <n v="0"/>
    <n v="272.98250000000002"/>
    <n v="0.41105220110552465"/>
  </r>
  <r>
    <x v="841"/>
    <x v="20"/>
    <s v="OFF-PA-10001970"/>
    <x v="0"/>
    <x v="0"/>
    <n v="111.96"/>
    <s v="CA-2017-113607"/>
    <n v="0"/>
    <n v="2"/>
    <n v="0"/>
    <n v="54.860399999999998"/>
    <n v="0.43613829632717294"/>
  </r>
  <r>
    <x v="841"/>
    <x v="25"/>
    <s v="FUR-CH-10003606"/>
    <x v="1"/>
    <x v="5"/>
    <n v="102.59200000000001"/>
    <s v="CA-2017-156503"/>
    <n v="1"/>
    <n v="1"/>
    <n v="0.2"/>
    <n v="10.2592"/>
    <n v="0.46529189879902266"/>
  </r>
  <r>
    <x v="841"/>
    <x v="25"/>
    <s v="OFF-PA-10002319"/>
    <x v="0"/>
    <x v="0"/>
    <n v="93.024000000000001"/>
    <s v="CA-2017-156503"/>
    <n v="0"/>
    <n v="3"/>
    <n v="0.2"/>
    <n v="33.721199999999996"/>
    <n v="0.43613829632717294"/>
  </r>
  <r>
    <x v="841"/>
    <x v="21"/>
    <s v="TEC-AC-10003033"/>
    <x v="2"/>
    <x v="9"/>
    <n v="1649.75"/>
    <s v="CA-2017-125220"/>
    <n v="1"/>
    <n v="5"/>
    <n v="0"/>
    <n v="544.41749999999979"/>
    <n v="0.52062335344040378"/>
  </r>
  <r>
    <x v="841"/>
    <x v="22"/>
    <s v="TEC-AC-10000865"/>
    <x v="2"/>
    <x v="9"/>
    <n v="177"/>
    <s v="US-2017-108098"/>
    <n v="1"/>
    <n v="3"/>
    <n v="0"/>
    <n v="30.089999999999982"/>
    <n v="0.52062335344040378"/>
  </r>
  <r>
    <x v="841"/>
    <x v="25"/>
    <s v="TEC-AC-10002473"/>
    <x v="2"/>
    <x v="9"/>
    <n v="22.704000000000001"/>
    <s v="CA-2017-156503"/>
    <n v="0"/>
    <n v="1"/>
    <n v="0.2"/>
    <n v="5.9597999999999995"/>
    <n v="0.52062335344040378"/>
  </r>
  <r>
    <x v="841"/>
    <x v="25"/>
    <s v="OFF-PA-10002377"/>
    <x v="0"/>
    <x v="0"/>
    <n v="39.152000000000001"/>
    <s v="CA-2017-156503"/>
    <n v="0"/>
    <n v="1"/>
    <n v="0.2"/>
    <n v="14.681999999999999"/>
    <n v="0.43613829632717294"/>
  </r>
  <r>
    <x v="841"/>
    <x v="25"/>
    <s v="OFF-EN-10001335"/>
    <x v="0"/>
    <x v="11"/>
    <n v="35.008000000000003"/>
    <s v="CA-2017-156503"/>
    <n v="0"/>
    <n v="4"/>
    <n v="0.2"/>
    <n v="13.127999999999998"/>
    <n v="0.44424167803735209"/>
  </r>
  <r>
    <x v="841"/>
    <x v="25"/>
    <s v="OFF-SU-10000946"/>
    <x v="0"/>
    <x v="14"/>
    <n v="12.768000000000001"/>
    <s v="CA-2017-156503"/>
    <n v="0"/>
    <n v="2"/>
    <n v="0.2"/>
    <n v="1.436399999999999"/>
    <n v="0.53938093436526824"/>
  </r>
  <r>
    <x v="842"/>
    <x v="39"/>
    <s v="OFF-AP-10002651"/>
    <x v="0"/>
    <x v="12"/>
    <n v="868.58999999999992"/>
    <s v="CA-2017-124352"/>
    <n v="1"/>
    <n v="3"/>
    <n v="0"/>
    <n v="251.89109999999988"/>
    <n v="0.49507917887403441"/>
  </r>
  <r>
    <x v="842"/>
    <x v="6"/>
    <s v="OFF-BI-10002082"/>
    <x v="0"/>
    <x v="3"/>
    <n v="232.96"/>
    <s v="CA-2017-142097"/>
    <n v="1"/>
    <n v="7"/>
    <n v="0"/>
    <n v="116.48"/>
    <n v="0.46881743173671325"/>
  </r>
  <r>
    <x v="842"/>
    <x v="39"/>
    <s v="OFF-BI-10000977"/>
    <x v="0"/>
    <x v="3"/>
    <n v="121.6"/>
    <s v="CA-2017-124352"/>
    <n v="0"/>
    <n v="4"/>
    <n v="0"/>
    <n v="55.935999999999993"/>
    <n v="0.46881743173671325"/>
  </r>
  <r>
    <x v="842"/>
    <x v="27"/>
    <s v="OFF-PA-10001509"/>
    <x v="0"/>
    <x v="0"/>
    <n v="71.599999999999994"/>
    <s v="CA-2017-125738"/>
    <n v="1"/>
    <n v="8"/>
    <n v="0"/>
    <n v="32.935999999999993"/>
    <n v="0.43613829632717294"/>
  </r>
  <r>
    <x v="842"/>
    <x v="6"/>
    <s v="OFF-EN-10002312"/>
    <x v="0"/>
    <x v="11"/>
    <n v="66.539999999999992"/>
    <s v="CA-2017-142097"/>
    <n v="0"/>
    <n v="6"/>
    <n v="0"/>
    <n v="32.604599999999998"/>
    <n v="0.44424167803735209"/>
  </r>
  <r>
    <x v="842"/>
    <x v="27"/>
    <s v="OFF-PA-10003001"/>
    <x v="0"/>
    <x v="0"/>
    <n v="60.12"/>
    <s v="CA-2017-125738"/>
    <n v="0"/>
    <n v="9"/>
    <n v="0"/>
    <n v="28.857599999999998"/>
    <n v="0.43613829632717294"/>
  </r>
  <r>
    <x v="842"/>
    <x v="27"/>
    <s v="OFF-PA-10000740"/>
    <x v="0"/>
    <x v="0"/>
    <n v="45.68"/>
    <s v="CA-2017-125738"/>
    <n v="0"/>
    <n v="2"/>
    <n v="0"/>
    <n v="21.012799999999999"/>
    <n v="0.43613829632717294"/>
  </r>
  <r>
    <x v="842"/>
    <x v="6"/>
    <s v="OFF-AP-10000696"/>
    <x v="0"/>
    <x v="12"/>
    <n v="43.26"/>
    <s v="CA-2017-142097"/>
    <n v="0"/>
    <n v="3"/>
    <n v="0"/>
    <n v="14.275799999999998"/>
    <n v="0.49507917887403441"/>
  </r>
  <r>
    <x v="842"/>
    <x v="27"/>
    <s v="OFF-BI-10001628"/>
    <x v="0"/>
    <x v="3"/>
    <n v="41.72"/>
    <s v="CA-2017-125738"/>
    <n v="0"/>
    <n v="5"/>
    <n v="0.2"/>
    <n v="13.037499999999998"/>
    <n v="0.46881743173671325"/>
  </r>
  <r>
    <x v="842"/>
    <x v="39"/>
    <s v="OFF-LA-10003223"/>
    <x v="0"/>
    <x v="2"/>
    <n v="29.46"/>
    <s v="CA-2017-124352"/>
    <n v="0"/>
    <n v="6"/>
    <n v="0"/>
    <n v="14.4354"/>
    <n v="0.4647369236065339"/>
  </r>
  <r>
    <x v="842"/>
    <x v="39"/>
    <s v="OFF-LA-10004559"/>
    <x v="0"/>
    <x v="2"/>
    <n v="20.16"/>
    <s v="CA-2017-124352"/>
    <n v="0"/>
    <n v="7"/>
    <n v="0"/>
    <n v="9.8783999999999992"/>
    <n v="0.4647369236065339"/>
  </r>
  <r>
    <x v="842"/>
    <x v="39"/>
    <s v="OFF-PA-10003177"/>
    <x v="0"/>
    <x v="0"/>
    <n v="12.96"/>
    <s v="CA-2017-124352"/>
    <n v="0"/>
    <n v="2"/>
    <n v="0"/>
    <n v="6.2208000000000006"/>
    <n v="0.43613829632717294"/>
  </r>
  <r>
    <x v="842"/>
    <x v="39"/>
    <s v="TEC-PH-10003442"/>
    <x v="2"/>
    <x v="6"/>
    <n v="5.5"/>
    <s v="CA-2017-124352"/>
    <n v="0"/>
    <n v="1"/>
    <n v="0"/>
    <n v="1.375"/>
    <n v="0.41105220110552465"/>
  </r>
  <r>
    <x v="843"/>
    <x v="20"/>
    <s v="FUR-TA-10001539"/>
    <x v="1"/>
    <x v="13"/>
    <n v="142.18199999999999"/>
    <s v="CA-2017-132066"/>
    <n v="1"/>
    <n v="1"/>
    <n v="0.4"/>
    <n v="-37.915200000000027"/>
    <n v="0.55975208308209756"/>
  </r>
  <r>
    <x v="844"/>
    <x v="24"/>
    <s v="OFF-AP-10003057"/>
    <x v="0"/>
    <x v="12"/>
    <n v="1927.5900000000001"/>
    <s v="CA-2017-147256"/>
    <n v="1"/>
    <n v="7"/>
    <n v="0"/>
    <n v="751.76010000000008"/>
    <n v="0.49507917887403441"/>
  </r>
  <r>
    <x v="844"/>
    <x v="24"/>
    <s v="TEC-PH-10003072"/>
    <x v="2"/>
    <x v="6"/>
    <n v="449.97"/>
    <s v="CA-2017-147256"/>
    <n v="0"/>
    <n v="3"/>
    <n v="0"/>
    <n v="220.48530000000002"/>
    <n v="0.41105220110552465"/>
  </r>
  <r>
    <x v="844"/>
    <x v="23"/>
    <s v="OFF-BI-10004584"/>
    <x v="0"/>
    <x v="3"/>
    <n v="315.98"/>
    <s v="CA-2017-152688"/>
    <n v="1"/>
    <n v="1"/>
    <n v="0"/>
    <n v="148.51060000000001"/>
    <n v="0.46881743173671325"/>
  </r>
  <r>
    <x v="844"/>
    <x v="23"/>
    <s v="FUR-BO-10001337"/>
    <x v="1"/>
    <x v="10"/>
    <n v="120.98"/>
    <s v="CA-2017-152688"/>
    <n v="0"/>
    <n v="1"/>
    <n v="0"/>
    <n v="12.097999999999999"/>
    <n v="0.5176847302647779"/>
  </r>
  <r>
    <x v="844"/>
    <x v="4"/>
    <s v="FUR-BO-10003894"/>
    <x v="1"/>
    <x v="10"/>
    <n v="120.666"/>
    <s v="CA-2017-163972"/>
    <n v="1"/>
    <n v="2"/>
    <n v="0.15"/>
    <n v="21.293999999999993"/>
    <n v="0.5176847302647779"/>
  </r>
  <r>
    <x v="844"/>
    <x v="4"/>
    <s v="OFF-BI-10003981"/>
    <x v="0"/>
    <x v="3"/>
    <n v="18.16"/>
    <s v="CA-2017-141586"/>
    <n v="1"/>
    <n v="5"/>
    <n v="0.2"/>
    <n v="6.5830000000000011"/>
    <n v="0.46881743173671325"/>
  </r>
  <r>
    <x v="845"/>
    <x v="12"/>
    <s v="FUR-CH-10003396"/>
    <x v="1"/>
    <x v="5"/>
    <n v="307.92"/>
    <s v="US-2017-159856"/>
    <n v="1"/>
    <n v="5"/>
    <n v="0.2"/>
    <n v="-34.64100000000002"/>
    <n v="0.46529189879902266"/>
  </r>
  <r>
    <x v="846"/>
    <x v="4"/>
    <s v="FUR-CH-10001802"/>
    <x v="1"/>
    <x v="5"/>
    <n v="387.13600000000002"/>
    <s v="CA-2017-139549"/>
    <n v="1"/>
    <n v="4"/>
    <n v="0.2"/>
    <n v="4.8391999999999911"/>
    <n v="0.46529189879902266"/>
  </r>
  <r>
    <x v="846"/>
    <x v="14"/>
    <s v="TEC-PH-10001557"/>
    <x v="2"/>
    <x v="6"/>
    <n v="191.98"/>
    <s v="CA-2017-160220"/>
    <n v="1"/>
    <n v="2"/>
    <n v="0"/>
    <n v="51.834599999999995"/>
    <n v="0.41105220110552465"/>
  </r>
  <r>
    <x v="846"/>
    <x v="14"/>
    <s v="TEC-PH-10001300"/>
    <x v="2"/>
    <x v="6"/>
    <n v="125.69999999999999"/>
    <s v="CA-2017-160220"/>
    <n v="0"/>
    <n v="6"/>
    <n v="0"/>
    <n v="35.195999999999998"/>
    <n v="0.41105220110552465"/>
  </r>
  <r>
    <x v="846"/>
    <x v="6"/>
    <s v="FUR-FU-10000246"/>
    <x v="1"/>
    <x v="8"/>
    <n v="61.1"/>
    <s v="CA-2017-105753"/>
    <n v="1"/>
    <n v="5"/>
    <n v="0"/>
    <n v="18.329999999999991"/>
    <n v="0.4595170286641902"/>
  </r>
  <r>
    <x v="846"/>
    <x v="0"/>
    <s v="FUR-CH-10002372"/>
    <x v="1"/>
    <x v="5"/>
    <n v="56.686"/>
    <s v="CA-2017-133697"/>
    <n v="1"/>
    <n v="1"/>
    <n v="0.3"/>
    <n v="-14.576399999999996"/>
    <n v="0.46529189879902266"/>
  </r>
  <r>
    <x v="846"/>
    <x v="0"/>
    <s v="OFF-PA-10000726"/>
    <x v="0"/>
    <x v="0"/>
    <n v="51.016000000000005"/>
    <s v="CA-2017-133697"/>
    <n v="0"/>
    <n v="7"/>
    <n v="0.2"/>
    <n v="15.942499999999992"/>
    <n v="0.43613829632717294"/>
  </r>
  <r>
    <x v="846"/>
    <x v="0"/>
    <s v="OFF-FA-10003112"/>
    <x v="0"/>
    <x v="7"/>
    <n v="25.248000000000001"/>
    <s v="CA-2017-133697"/>
    <n v="0"/>
    <n v="4"/>
    <n v="0.2"/>
    <n v="7.8899999999999979"/>
    <n v="0.51168203684699509"/>
  </r>
  <r>
    <x v="846"/>
    <x v="14"/>
    <s v="OFF-ST-10000617"/>
    <x v="0"/>
    <x v="1"/>
    <n v="20.86"/>
    <s v="CA-2017-160220"/>
    <n v="0"/>
    <n v="7"/>
    <n v="0"/>
    <n v="1.4601999999999977"/>
    <n v="0.44610841445725197"/>
  </r>
  <r>
    <x v="846"/>
    <x v="4"/>
    <s v="OFF-BI-10004209"/>
    <x v="0"/>
    <x v="3"/>
    <n v="19.295999999999999"/>
    <s v="CA-2017-168921"/>
    <n v="1"/>
    <n v="3"/>
    <n v="0.2"/>
    <n v="6.0299999999999994"/>
    <n v="0.46881743173671325"/>
  </r>
  <r>
    <x v="846"/>
    <x v="10"/>
    <s v="OFF-AR-10002053"/>
    <x v="0"/>
    <x v="4"/>
    <n v="7.1519999999999992"/>
    <s v="CA-2017-106341"/>
    <n v="1"/>
    <n v="3"/>
    <n v="0.2"/>
    <n v="0.71520000000000028"/>
    <n v="0.45632477063632687"/>
  </r>
  <r>
    <x v="847"/>
    <x v="17"/>
    <s v="OFF-BI-10001120"/>
    <x v="0"/>
    <x v="3"/>
    <n v="4535.9760000000006"/>
    <s v="CA-2017-138478"/>
    <n v="1"/>
    <n v="3"/>
    <n v="0.2"/>
    <n v="1644.2912999999999"/>
    <n v="0.46881743173671325"/>
  </r>
  <r>
    <x v="847"/>
    <x v="37"/>
    <s v="FUR-BO-10002545"/>
    <x v="1"/>
    <x v="10"/>
    <n v="1043.92"/>
    <s v="CA-2017-155516"/>
    <n v="1"/>
    <n v="4"/>
    <n v="0"/>
    <n v="271.41920000000005"/>
    <n v="0.5176847302647779"/>
  </r>
  <r>
    <x v="847"/>
    <x v="10"/>
    <s v="FUR-TA-10003238"/>
    <x v="1"/>
    <x v="13"/>
    <n v="661.17600000000004"/>
    <s v="CA-2017-125080"/>
    <n v="1"/>
    <n v="2"/>
    <n v="0.4"/>
    <n v="-231.41160000000008"/>
    <n v="0.55975208308209756"/>
  </r>
  <r>
    <x v="847"/>
    <x v="4"/>
    <s v="OFF-ST-10002743"/>
    <x v="0"/>
    <x v="1"/>
    <n v="340.92"/>
    <s v="CA-2017-161746"/>
    <n v="1"/>
    <n v="3"/>
    <n v="0"/>
    <n v="3.4091999999999842"/>
    <n v="0.44610841445725197"/>
  </r>
  <r>
    <x v="847"/>
    <x v="4"/>
    <s v="FUR-CH-10004626"/>
    <x v="1"/>
    <x v="5"/>
    <n v="242.13600000000002"/>
    <s v="CA-2017-161746"/>
    <n v="0"/>
    <n v="3"/>
    <n v="0.2"/>
    <n v="12.106799999999993"/>
    <n v="0.46529189879902266"/>
  </r>
  <r>
    <x v="847"/>
    <x v="10"/>
    <s v="TEC-PH-10001305"/>
    <x v="2"/>
    <x v="6"/>
    <n v="235.15199999999999"/>
    <s v="CA-2017-133669"/>
    <n v="1"/>
    <n v="8"/>
    <n v="0.4"/>
    <n v="-47.030399999999986"/>
    <n v="0.41105220110552465"/>
  </r>
  <r>
    <x v="847"/>
    <x v="4"/>
    <s v="OFF-ST-10004804"/>
    <x v="0"/>
    <x v="1"/>
    <n v="154.44"/>
    <s v="CA-2017-144729"/>
    <n v="1"/>
    <n v="3"/>
    <n v="0"/>
    <n v="1.5444000000000031"/>
    <n v="0.44610841445725197"/>
  </r>
  <r>
    <x v="847"/>
    <x v="17"/>
    <s v="OFF-AR-10002240"/>
    <x v="0"/>
    <x v="4"/>
    <n v="113.22"/>
    <s v="CA-2017-138478"/>
    <n v="0"/>
    <n v="3"/>
    <n v="0"/>
    <n v="29.437200000000001"/>
    <n v="0.45632477063632687"/>
  </r>
  <r>
    <x v="847"/>
    <x v="15"/>
    <s v="OFF-ST-10004950"/>
    <x v="0"/>
    <x v="1"/>
    <n v="111.67200000000001"/>
    <s v="CA-2017-169334"/>
    <n v="1"/>
    <n v="9"/>
    <n v="0.2"/>
    <n v="6.9794999999999909"/>
    <n v="0.44610841445725197"/>
  </r>
  <r>
    <x v="847"/>
    <x v="37"/>
    <s v="OFF-ST-10002406"/>
    <x v="0"/>
    <x v="1"/>
    <n v="104.79"/>
    <s v="CA-2017-155516"/>
    <n v="0"/>
    <n v="7"/>
    <n v="0"/>
    <n v="29.341200000000008"/>
    <n v="0.44610841445725197"/>
  </r>
  <r>
    <x v="847"/>
    <x v="0"/>
    <s v="TEC-AC-10002323"/>
    <x v="2"/>
    <x v="9"/>
    <n v="106.08000000000001"/>
    <s v="CA-2017-166373"/>
    <n v="1"/>
    <n v="6"/>
    <n v="0.2"/>
    <n v="-9.2819999999999965"/>
    <n v="0.52062335344040378"/>
  </r>
  <r>
    <x v="847"/>
    <x v="36"/>
    <s v="TEC-AC-10004510"/>
    <x v="2"/>
    <x v="9"/>
    <n v="98.16"/>
    <s v="CA-2017-111493"/>
    <n v="1"/>
    <n v="6"/>
    <n v="0"/>
    <n v="9.8159999999999954"/>
    <n v="0.52062335344040378"/>
  </r>
  <r>
    <x v="847"/>
    <x v="16"/>
    <s v="FUR-FU-10002878"/>
    <x v="1"/>
    <x v="8"/>
    <n v="45.568000000000005"/>
    <s v="CA-2017-136322"/>
    <n v="1"/>
    <n v="2"/>
    <n v="0.2"/>
    <n v="9.6832000000000011"/>
    <n v="0.4595170286641902"/>
  </r>
  <r>
    <x v="847"/>
    <x v="17"/>
    <s v="OFF-PA-10001801"/>
    <x v="0"/>
    <x v="0"/>
    <n v="35.880000000000003"/>
    <s v="CA-2017-138478"/>
    <n v="0"/>
    <n v="6"/>
    <n v="0"/>
    <n v="17.581200000000003"/>
    <n v="0.43613829632717294"/>
  </r>
  <r>
    <x v="847"/>
    <x v="16"/>
    <s v="OFF-BI-10004817"/>
    <x v="0"/>
    <x v="3"/>
    <n v="28.752000000000006"/>
    <s v="CA-2017-136322"/>
    <n v="0"/>
    <n v="8"/>
    <n v="0.7"/>
    <n v="-21.084799999999994"/>
    <n v="0.46881743173671325"/>
  </r>
  <r>
    <x v="847"/>
    <x v="37"/>
    <s v="OFF-BI-10002412"/>
    <x v="0"/>
    <x v="3"/>
    <n v="23.2"/>
    <s v="CA-2017-155516"/>
    <n v="0"/>
    <n v="4"/>
    <n v="0"/>
    <n v="10.44"/>
    <n v="0.46881743173671325"/>
  </r>
  <r>
    <x v="847"/>
    <x v="4"/>
    <s v="OFF-PA-10001892"/>
    <x v="0"/>
    <x v="0"/>
    <n v="22.919999999999998"/>
    <s v="CA-2017-112340"/>
    <n v="1"/>
    <n v="3"/>
    <n v="0"/>
    <n v="11.230799999999999"/>
    <n v="0.43613829632717294"/>
  </r>
  <r>
    <x v="847"/>
    <x v="4"/>
    <s v="FUR-FU-10003731"/>
    <x v="1"/>
    <x v="8"/>
    <n v="19.96"/>
    <s v="CA-2017-161746"/>
    <n v="0"/>
    <n v="2"/>
    <n v="0"/>
    <n v="5.5888000000000009"/>
    <n v="0.4595170286641902"/>
  </r>
  <r>
    <x v="847"/>
    <x v="4"/>
    <s v="OFF-AR-10000390"/>
    <x v="0"/>
    <x v="4"/>
    <n v="12.39"/>
    <s v="CA-2017-161746"/>
    <n v="0"/>
    <n v="3"/>
    <n v="0"/>
    <n v="5.6993999999999998"/>
    <n v="0.45632477063632687"/>
  </r>
  <r>
    <x v="847"/>
    <x v="7"/>
    <s v="OFF-BI-10002813"/>
    <x v="0"/>
    <x v="3"/>
    <n v="7.92"/>
    <s v="CA-2017-151169"/>
    <n v="1"/>
    <n v="4"/>
    <n v="0"/>
    <n v="3.5640000000000001"/>
    <n v="0.46881743173671325"/>
  </r>
  <r>
    <x v="847"/>
    <x v="37"/>
    <s v="OFF-SU-10001225"/>
    <x v="0"/>
    <x v="14"/>
    <n v="7.36"/>
    <s v="CA-2017-155516"/>
    <n v="0"/>
    <n v="2"/>
    <n v="0"/>
    <n v="0.14719999999999978"/>
    <n v="0.53938093436526824"/>
  </r>
  <r>
    <x v="848"/>
    <x v="22"/>
    <s v="FUR-FU-10003095"/>
    <x v="1"/>
    <x v="8"/>
    <n v="101.94"/>
    <s v="CA-2017-169887"/>
    <n v="1"/>
    <n v="3"/>
    <n v="0"/>
    <n v="30.581999999999987"/>
    <n v="0.4595170286641902"/>
  </r>
  <r>
    <x v="848"/>
    <x v="6"/>
    <s v="FUR-FU-10003731"/>
    <x v="1"/>
    <x v="8"/>
    <n v="39.92"/>
    <s v="US-2017-116400"/>
    <n v="1"/>
    <n v="4"/>
    <n v="0"/>
    <n v="11.177600000000002"/>
    <n v="0.4595170286641902"/>
  </r>
  <r>
    <x v="848"/>
    <x v="14"/>
    <s v="FUR-FU-10000732"/>
    <x v="1"/>
    <x v="8"/>
    <n v="31.400000000000002"/>
    <s v="CA-2017-165148"/>
    <n v="1"/>
    <n v="5"/>
    <n v="0"/>
    <n v="10.047999999999998"/>
    <n v="0.4595170286641902"/>
  </r>
  <r>
    <x v="848"/>
    <x v="22"/>
    <s v="OFF-AR-10002766"/>
    <x v="0"/>
    <x v="4"/>
    <n v="8.34"/>
    <s v="CA-2017-169887"/>
    <n v="0"/>
    <n v="3"/>
    <n v="0"/>
    <n v="2.2517999999999998"/>
    <n v="0.45632477063632687"/>
  </r>
  <r>
    <x v="848"/>
    <x v="22"/>
    <s v="OFF-PA-10003001"/>
    <x v="0"/>
    <x v="0"/>
    <n v="6.68"/>
    <s v="CA-2017-169887"/>
    <n v="0"/>
    <n v="1"/>
    <n v="0"/>
    <n v="3.2063999999999999"/>
    <n v="0.43613829632717294"/>
  </r>
  <r>
    <x v="849"/>
    <x v="20"/>
    <s v="OFF-PA-10000482"/>
    <x v="0"/>
    <x v="0"/>
    <n v="379.4"/>
    <s v="CA-2017-132661"/>
    <n v="1"/>
    <n v="10"/>
    <n v="0"/>
    <n v="178.31799999999998"/>
    <n v="0.43613829632717294"/>
  </r>
  <r>
    <x v="849"/>
    <x v="1"/>
    <s v="OFF-PA-10000595"/>
    <x v="0"/>
    <x v="0"/>
    <n v="54.816000000000003"/>
    <s v="CA-2017-165484"/>
    <n v="1"/>
    <n v="3"/>
    <n v="0.2"/>
    <n v="17.815199999999997"/>
    <n v="0.43613829632717294"/>
  </r>
  <r>
    <x v="849"/>
    <x v="22"/>
    <s v="OFF-FA-10002983"/>
    <x v="0"/>
    <x v="7"/>
    <n v="17.05"/>
    <s v="CA-2017-151323"/>
    <n v="1"/>
    <n v="5"/>
    <n v="0"/>
    <n v="8.1840000000000011"/>
    <n v="0.51168203684699509"/>
  </r>
  <r>
    <x v="849"/>
    <x v="1"/>
    <s v="FUR-FU-10001196"/>
    <x v="1"/>
    <x v="8"/>
    <n v="16.155999999999999"/>
    <s v="CA-2017-165484"/>
    <n v="0"/>
    <n v="7"/>
    <n v="0.6"/>
    <n v="-12.116999999999999"/>
    <n v="0.4595170286641902"/>
  </r>
  <r>
    <x v="850"/>
    <x v="15"/>
    <s v="TEC-PH-10001061"/>
    <x v="2"/>
    <x v="6"/>
    <n v="239.976"/>
    <s v="CA-2017-121020"/>
    <n v="1"/>
    <n v="3"/>
    <n v="0.2"/>
    <n v="17.998199999999997"/>
    <n v="0.41105220110552465"/>
  </r>
  <r>
    <x v="850"/>
    <x v="4"/>
    <s v="TEC-AC-10000892"/>
    <x v="2"/>
    <x v="9"/>
    <n v="450"/>
    <s v="CA-2017-118311"/>
    <n v="1"/>
    <n v="5"/>
    <n v="0"/>
    <n v="162"/>
    <n v="0.52062335344040378"/>
  </r>
  <r>
    <x v="850"/>
    <x v="4"/>
    <s v="TEC-AC-10002637"/>
    <x v="2"/>
    <x v="9"/>
    <n v="359.98"/>
    <s v="CA-2017-121748"/>
    <n v="1"/>
    <n v="2"/>
    <n v="0"/>
    <n v="21.598799999999983"/>
    <n v="0.52062335344040378"/>
  </r>
  <r>
    <x v="850"/>
    <x v="4"/>
    <s v="TEC-AC-10001838"/>
    <x v="2"/>
    <x v="9"/>
    <n v="199.99"/>
    <s v="CA-2017-166275"/>
    <n v="1"/>
    <n v="1"/>
    <n v="0"/>
    <n v="85.995700000000014"/>
    <n v="0.52062335344040378"/>
  </r>
  <r>
    <x v="850"/>
    <x v="4"/>
    <s v="TEC-AC-10003063"/>
    <x v="2"/>
    <x v="9"/>
    <n v="100"/>
    <s v="CA-2017-121748"/>
    <n v="0"/>
    <n v="4"/>
    <n v="0"/>
    <n v="21"/>
    <n v="0.52062335344040378"/>
  </r>
  <r>
    <x v="850"/>
    <x v="0"/>
    <s v="OFF-PA-10003072"/>
    <x v="0"/>
    <x v="0"/>
    <n v="15.552000000000003"/>
    <s v="CA-2017-158925"/>
    <n v="1"/>
    <n v="3"/>
    <n v="0.2"/>
    <n v="5.4432"/>
    <n v="0.43613829632717294"/>
  </r>
  <r>
    <x v="851"/>
    <x v="16"/>
    <s v="TEC-PH-10000984"/>
    <x v="2"/>
    <x v="6"/>
    <n v="783.96000000000015"/>
    <s v="CA-2017-153318"/>
    <n v="1"/>
    <n v="5"/>
    <n v="0.2"/>
    <n v="78.396000000000043"/>
    <n v="0.41105220110552465"/>
  </r>
  <r>
    <x v="852"/>
    <x v="20"/>
    <s v="FUR-CH-10000553"/>
    <x v="1"/>
    <x v="5"/>
    <n v="427.64400000000001"/>
    <s v="CA-2017-116596"/>
    <n v="1"/>
    <n v="14"/>
    <n v="0.1"/>
    <n v="80.777199999999979"/>
    <n v="0.46529189879902266"/>
  </r>
  <r>
    <x v="852"/>
    <x v="6"/>
    <s v="FUR-CH-10000847"/>
    <x v="1"/>
    <x v="5"/>
    <n v="290.98"/>
    <s v="CA-2017-120873"/>
    <n v="1"/>
    <n v="1"/>
    <n v="0"/>
    <n v="75.654799999999994"/>
    <n v="0.46529189879902266"/>
  </r>
  <r>
    <x v="852"/>
    <x v="4"/>
    <s v="OFF-BI-10004308"/>
    <x v="0"/>
    <x v="3"/>
    <n v="67.13600000000001"/>
    <s v="US-2017-117387"/>
    <n v="1"/>
    <n v="4"/>
    <n v="0.2"/>
    <n v="25.175999999999998"/>
    <n v="0.46881743173671325"/>
  </r>
  <r>
    <x v="852"/>
    <x v="4"/>
    <s v="OFF-AP-10001366"/>
    <x v="0"/>
    <x v="12"/>
    <n v="43.92"/>
    <s v="CA-2017-156811"/>
    <n v="1"/>
    <n v="4"/>
    <n v="0"/>
    <n v="11.858400000000003"/>
    <n v="0.49507917887403441"/>
  </r>
  <r>
    <x v="852"/>
    <x v="20"/>
    <s v="OFF-FA-10000134"/>
    <x v="0"/>
    <x v="7"/>
    <n v="40.669999999999995"/>
    <s v="CA-2017-116596"/>
    <n v="0"/>
    <n v="7"/>
    <n v="0"/>
    <n v="12.607699999999999"/>
    <n v="0.51168203684699509"/>
  </r>
  <r>
    <x v="852"/>
    <x v="20"/>
    <s v="FUR-FU-10002671"/>
    <x v="1"/>
    <x v="8"/>
    <n v="40.200000000000003"/>
    <s v="CA-2017-152632"/>
    <n v="1"/>
    <n v="3"/>
    <n v="0"/>
    <n v="19.295999999999999"/>
    <n v="0.4595170286641902"/>
  </r>
  <r>
    <x v="852"/>
    <x v="20"/>
    <s v="OFF-ST-10000636"/>
    <x v="0"/>
    <x v="1"/>
    <n v="33.479999999999997"/>
    <s v="CA-2017-116596"/>
    <n v="0"/>
    <n v="2"/>
    <n v="0"/>
    <n v="1.3391999999999982"/>
    <n v="0.44610841445725197"/>
  </r>
  <r>
    <x v="852"/>
    <x v="4"/>
    <s v="OFF-BI-10001628"/>
    <x v="0"/>
    <x v="3"/>
    <n v="25.031999999999996"/>
    <s v="CA-2017-156811"/>
    <n v="0"/>
    <n v="3"/>
    <n v="0.2"/>
    <n v="7.822499999999998"/>
    <n v="0.46881743173671325"/>
  </r>
  <r>
    <x v="852"/>
    <x v="20"/>
    <s v="OFF-BI-10002949"/>
    <x v="0"/>
    <x v="3"/>
    <n v="9.7280000000000015"/>
    <s v="CA-2017-116596"/>
    <n v="0"/>
    <n v="2"/>
    <n v="0.2"/>
    <n v="3.283199999999999"/>
    <n v="0.46881743173671325"/>
  </r>
  <r>
    <x v="853"/>
    <x v="23"/>
    <s v="OFF-ST-10002756"/>
    <x v="0"/>
    <x v="1"/>
    <n v="1082.48"/>
    <s v="CA-2017-142545"/>
    <n v="1"/>
    <n v="8"/>
    <n v="0"/>
    <n v="10.824800000000096"/>
    <n v="0.44610841445725197"/>
  </r>
  <r>
    <x v="853"/>
    <x v="20"/>
    <s v="FUR-FU-10003806"/>
    <x v="1"/>
    <x v="8"/>
    <n v="756.80000000000007"/>
    <s v="CA-2017-120369"/>
    <n v="1"/>
    <n v="5"/>
    <n v="0"/>
    <n v="75.679999999999978"/>
    <n v="0.4595170286641902"/>
  </r>
  <r>
    <x v="853"/>
    <x v="4"/>
    <s v="TEC-PH-10002563"/>
    <x v="2"/>
    <x v="6"/>
    <n v="302.37599999999998"/>
    <s v="CA-2017-130162"/>
    <n v="1"/>
    <n v="3"/>
    <n v="0.2"/>
    <n v="22.678200000000018"/>
    <n v="0.41105220110552465"/>
  </r>
  <r>
    <x v="853"/>
    <x v="16"/>
    <s v="FUR-FU-10003553"/>
    <x v="1"/>
    <x v="8"/>
    <n v="165.048"/>
    <s v="CA-2017-144344"/>
    <n v="1"/>
    <n v="3"/>
    <n v="0.2"/>
    <n v="41.262"/>
    <n v="0.4595170286641902"/>
  </r>
  <r>
    <x v="853"/>
    <x v="4"/>
    <s v="OFF-ST-10001328"/>
    <x v="0"/>
    <x v="1"/>
    <n v="93.06"/>
    <s v="CA-2017-130162"/>
    <n v="0"/>
    <n v="6"/>
    <n v="0"/>
    <n v="26.056800000000003"/>
    <n v="0.44610841445725197"/>
  </r>
  <r>
    <x v="853"/>
    <x v="23"/>
    <s v="FUR-FU-10001861"/>
    <x v="1"/>
    <x v="8"/>
    <n v="77.599999999999994"/>
    <s v="CA-2017-142545"/>
    <n v="0"/>
    <n v="4"/>
    <n v="0"/>
    <n v="38.023999999999994"/>
    <n v="0.4595170286641902"/>
  </r>
  <r>
    <x v="853"/>
    <x v="16"/>
    <s v="FUR-FU-10003268"/>
    <x v="1"/>
    <x v="8"/>
    <n v="63.967999999999996"/>
    <s v="CA-2017-144344"/>
    <n v="0"/>
    <n v="2"/>
    <n v="0.2"/>
    <n v="0"/>
    <n v="0.4595170286641902"/>
  </r>
  <r>
    <x v="853"/>
    <x v="23"/>
    <s v="OFF-PA-10004243"/>
    <x v="0"/>
    <x v="0"/>
    <n v="56.91"/>
    <s v="CA-2017-142545"/>
    <n v="0"/>
    <n v="3"/>
    <n v="0"/>
    <n v="27.316799999999997"/>
    <n v="0.43613829632717294"/>
  </r>
  <r>
    <x v="853"/>
    <x v="4"/>
    <s v="OFF-PA-10004734"/>
    <x v="0"/>
    <x v="0"/>
    <n v="50.96"/>
    <s v="CA-2017-134775"/>
    <n v="1"/>
    <n v="7"/>
    <n v="0"/>
    <n v="25.48"/>
    <n v="0.43613829632717294"/>
  </r>
  <r>
    <x v="853"/>
    <x v="4"/>
    <s v="OFF-BI-10002225"/>
    <x v="0"/>
    <x v="3"/>
    <n v="49.536000000000001"/>
    <s v="CA-2017-134775"/>
    <n v="0"/>
    <n v="3"/>
    <n v="0.2"/>
    <n v="17.337599999999998"/>
    <n v="0.46881743173671325"/>
  </r>
  <r>
    <x v="853"/>
    <x v="16"/>
    <s v="FUR-FU-10000076"/>
    <x v="1"/>
    <x v="8"/>
    <n v="47.952000000000005"/>
    <s v="CA-2017-144344"/>
    <n v="0"/>
    <n v="3"/>
    <n v="0.2"/>
    <n v="13.786200000000006"/>
    <n v="0.4595170286641902"/>
  </r>
  <r>
    <x v="853"/>
    <x v="16"/>
    <s v="OFF-BI-10001191"/>
    <x v="0"/>
    <x v="3"/>
    <n v="38.190000000000012"/>
    <s v="CA-2017-140641"/>
    <n v="1"/>
    <n v="5"/>
    <n v="0.7"/>
    <n v="-26.732999999999997"/>
    <n v="0.46881743173671325"/>
  </r>
  <r>
    <x v="853"/>
    <x v="16"/>
    <s v="OFF-BI-10003719"/>
    <x v="0"/>
    <x v="3"/>
    <n v="37.425000000000004"/>
    <s v="CA-2017-144344"/>
    <n v="0"/>
    <n v="5"/>
    <n v="0.7"/>
    <n v="-29.940000000000012"/>
    <n v="0.46881743173671325"/>
  </r>
  <r>
    <x v="853"/>
    <x v="23"/>
    <s v="OFF-PA-10002105"/>
    <x v="0"/>
    <x v="0"/>
    <n v="32.400000000000006"/>
    <s v="CA-2017-142545"/>
    <n v="0"/>
    <n v="5"/>
    <n v="0"/>
    <n v="15.552000000000001"/>
    <n v="0.43613829632717294"/>
  </r>
  <r>
    <x v="853"/>
    <x v="25"/>
    <s v="OFF-BI-10004236"/>
    <x v="0"/>
    <x v="3"/>
    <n v="17.616000000000003"/>
    <s v="US-2017-144393"/>
    <n v="1"/>
    <n v="4"/>
    <n v="0.7"/>
    <n v="-14.0928"/>
    <n v="0.46881743173671325"/>
  </r>
  <r>
    <x v="853"/>
    <x v="23"/>
    <s v="OFF-BI-10002706"/>
    <x v="0"/>
    <x v="3"/>
    <n v="14.28"/>
    <s v="CA-2017-142545"/>
    <n v="0"/>
    <n v="1"/>
    <n v="0"/>
    <n v="6.5687999999999995"/>
    <n v="0.46881743173671325"/>
  </r>
  <r>
    <x v="853"/>
    <x v="20"/>
    <s v="OFF-AR-10004441"/>
    <x v="0"/>
    <x v="4"/>
    <n v="12.419999999999998"/>
    <s v="CA-2017-125815"/>
    <n v="1"/>
    <n v="3"/>
    <n v="0"/>
    <n v="5.2164000000000001"/>
    <n v="0.45632477063632687"/>
  </r>
  <r>
    <x v="854"/>
    <x v="14"/>
    <s v="FUR-FU-10002671"/>
    <x v="1"/>
    <x v="8"/>
    <n v="67"/>
    <s v="CA-2017-146682"/>
    <n v="1"/>
    <n v="5"/>
    <n v="0"/>
    <n v="32.159999999999997"/>
    <n v="0.4595170286641902"/>
  </r>
  <r>
    <x v="854"/>
    <x v="23"/>
    <s v="OFF-ST-10000419"/>
    <x v="0"/>
    <x v="1"/>
    <n v="40.74"/>
    <s v="CA-2017-112389"/>
    <n v="1"/>
    <n v="3"/>
    <n v="0"/>
    <n v="0.4073999999999991"/>
    <n v="0.44610841445725197"/>
  </r>
  <r>
    <x v="854"/>
    <x v="4"/>
    <s v="OFF-BI-10004236"/>
    <x v="0"/>
    <x v="3"/>
    <n v="11.744"/>
    <s v="US-2017-131912"/>
    <n v="1"/>
    <n v="1"/>
    <n v="0.2"/>
    <n v="3.8167999999999997"/>
    <n v="0.46881743173671325"/>
  </r>
  <r>
    <x v="854"/>
    <x v="23"/>
    <s v="OFF-AP-10001626"/>
    <x v="0"/>
    <x v="12"/>
    <n v="11.67"/>
    <s v="CA-2017-112389"/>
    <n v="0"/>
    <n v="3"/>
    <n v="0"/>
    <n v="3.0342000000000002"/>
    <n v="0.49507917887403441"/>
  </r>
  <r>
    <x v="855"/>
    <x v="20"/>
    <s v="OFF-AR-10004602"/>
    <x v="0"/>
    <x v="4"/>
    <n v="114.94999999999999"/>
    <s v="CA-2017-153836"/>
    <n v="1"/>
    <n v="5"/>
    <n v="0"/>
    <n v="32.186000000000007"/>
    <n v="0.45632477063632687"/>
  </r>
  <r>
    <x v="855"/>
    <x v="20"/>
    <s v="OFF-BI-10004817"/>
    <x v="0"/>
    <x v="3"/>
    <n v="28.752000000000002"/>
    <s v="CA-2017-153836"/>
    <n v="0"/>
    <n v="3"/>
    <n v="0.2"/>
    <n v="10.0632"/>
    <n v="0.46881743173671325"/>
  </r>
  <r>
    <x v="855"/>
    <x v="14"/>
    <s v="OFF-AR-10004078"/>
    <x v="0"/>
    <x v="4"/>
    <n v="11.68"/>
    <s v="CA-2017-167290"/>
    <n v="1"/>
    <n v="2"/>
    <n v="0"/>
    <n v="3.5039999999999996"/>
    <n v="0.45632477063632687"/>
  </r>
  <r>
    <x v="855"/>
    <x v="4"/>
    <s v="OFF-FA-10003059"/>
    <x v="0"/>
    <x v="7"/>
    <n v="3.62"/>
    <s v="CA-2017-105291"/>
    <n v="1"/>
    <n v="2"/>
    <n v="0"/>
    <n v="1.1945999999999999"/>
    <n v="0.51168203684699509"/>
  </r>
  <r>
    <x v="856"/>
    <x v="4"/>
    <s v="FUR-CH-10001854"/>
    <x v="1"/>
    <x v="5"/>
    <n v="1403.9200000000003"/>
    <s v="CA-2017-146913"/>
    <n v="1"/>
    <n v="5"/>
    <n v="0.2"/>
    <n v="70.196000000000026"/>
    <n v="0.46529189879902266"/>
  </r>
  <r>
    <x v="856"/>
    <x v="4"/>
    <s v="OFF-ST-10002615"/>
    <x v="0"/>
    <x v="1"/>
    <n v="1085.42"/>
    <s v="CA-2017-144218"/>
    <n v="1"/>
    <n v="7"/>
    <n v="0"/>
    <n v="282.20920000000001"/>
    <n v="0.44610841445725197"/>
  </r>
  <r>
    <x v="856"/>
    <x v="2"/>
    <s v="FUR-CH-10000988"/>
    <x v="1"/>
    <x v="5"/>
    <n v="492.83499999999998"/>
    <s v="CA-2017-119165"/>
    <n v="1"/>
    <n v="5"/>
    <n v="0.3"/>
    <n v="-14.080999999999989"/>
    <n v="0.46529189879902266"/>
  </r>
  <r>
    <x v="856"/>
    <x v="39"/>
    <s v="FUR-CH-10002084"/>
    <x v="1"/>
    <x v="5"/>
    <n v="368.96999999999997"/>
    <s v="CA-2017-140130"/>
    <n v="1"/>
    <n v="3"/>
    <n v="0"/>
    <n v="81.173400000000001"/>
    <n v="0.46529189879902266"/>
  </r>
  <r>
    <x v="856"/>
    <x v="39"/>
    <s v="OFF-ST-10001128"/>
    <x v="0"/>
    <x v="1"/>
    <n v="332.94"/>
    <s v="CA-2017-140130"/>
    <n v="0"/>
    <n v="3"/>
    <n v="0"/>
    <n v="9.9882000000000204"/>
    <n v="0.44610841445725197"/>
  </r>
  <r>
    <x v="856"/>
    <x v="16"/>
    <s v="OFF-PA-10002986"/>
    <x v="0"/>
    <x v="0"/>
    <n v="32.064"/>
    <s v="US-2017-142251"/>
    <n v="1"/>
    <n v="6"/>
    <n v="0.2"/>
    <n v="11.222399999999999"/>
    <n v="0.43613829632717294"/>
  </r>
  <r>
    <x v="856"/>
    <x v="39"/>
    <s v="OFF-SU-10001218"/>
    <x v="0"/>
    <x v="14"/>
    <n v="21.96"/>
    <s v="CA-2017-140130"/>
    <n v="0"/>
    <n v="2"/>
    <n v="0"/>
    <n v="6.1488000000000014"/>
    <n v="0.53938093436526824"/>
  </r>
  <r>
    <x v="856"/>
    <x v="39"/>
    <s v="OFF-AR-10004269"/>
    <x v="0"/>
    <x v="4"/>
    <n v="12.39"/>
    <s v="CA-2017-140130"/>
    <n v="0"/>
    <n v="3"/>
    <n v="0"/>
    <n v="3.4692000000000003"/>
    <n v="0.45632477063632687"/>
  </r>
  <r>
    <x v="857"/>
    <x v="6"/>
    <s v="OFF-EN-10002230"/>
    <x v="0"/>
    <x v="11"/>
    <n v="251.79000000000002"/>
    <s v="CA-2017-159212"/>
    <n v="1"/>
    <n v="3"/>
    <n v="0"/>
    <n v="118.34129999999999"/>
    <n v="0.44424167803735209"/>
  </r>
  <r>
    <x v="857"/>
    <x v="0"/>
    <s v="OFF-ST-10004950"/>
    <x v="0"/>
    <x v="1"/>
    <n v="111.67200000000001"/>
    <s v="CA-2017-100671"/>
    <n v="1"/>
    <n v="9"/>
    <n v="0.2"/>
    <n v="6.9794999999999909"/>
    <n v="0.44610841445725197"/>
  </r>
  <r>
    <x v="857"/>
    <x v="1"/>
    <s v="TEC-AC-10002473"/>
    <x v="2"/>
    <x v="9"/>
    <n v="68.111999999999995"/>
    <s v="CA-2017-129196"/>
    <n v="1"/>
    <n v="3"/>
    <n v="0.2"/>
    <n v="17.879399999999997"/>
    <n v="0.52062335344040378"/>
  </r>
  <r>
    <x v="857"/>
    <x v="6"/>
    <s v="TEC-PH-10003988"/>
    <x v="2"/>
    <x v="6"/>
    <n v="21.8"/>
    <s v="CA-2017-159212"/>
    <n v="0"/>
    <n v="2"/>
    <n v="0"/>
    <n v="6.104000000000001"/>
    <n v="0.41105220110552465"/>
  </r>
  <r>
    <x v="858"/>
    <x v="4"/>
    <s v="OFF-AP-10003057"/>
    <x v="0"/>
    <x v="12"/>
    <n v="1101.48"/>
    <s v="CA-2017-114972"/>
    <n v="1"/>
    <n v="4"/>
    <n v="0"/>
    <n v="429.57720000000006"/>
    <n v="0.49507917887403441"/>
  </r>
  <r>
    <x v="858"/>
    <x v="3"/>
    <s v="FUR-TA-10003392"/>
    <x v="1"/>
    <x v="13"/>
    <n v="842.94"/>
    <s v="CA-2017-168893"/>
    <n v="1"/>
    <n v="3"/>
    <n v="0"/>
    <n v="160.15860000000001"/>
    <n v="0.55975208308209756"/>
  </r>
  <r>
    <x v="858"/>
    <x v="2"/>
    <s v="FUR-CH-10004886"/>
    <x v="1"/>
    <x v="5"/>
    <n v="470.15499999999997"/>
    <s v="CA-2017-134180"/>
    <n v="1"/>
    <n v="7"/>
    <n v="0.3"/>
    <n v="-13.432999999999993"/>
    <n v="0.46529189879902266"/>
  </r>
  <r>
    <x v="858"/>
    <x v="4"/>
    <s v="OFF-PA-10004359"/>
    <x v="0"/>
    <x v="0"/>
    <n v="314.54999999999995"/>
    <s v="CA-2017-109365"/>
    <n v="1"/>
    <n v="3"/>
    <n v="0"/>
    <n v="150.98399999999998"/>
    <n v="0.43613829632717294"/>
  </r>
  <r>
    <x v="858"/>
    <x v="4"/>
    <s v="FUR-CH-10001190"/>
    <x v="1"/>
    <x v="5"/>
    <n v="217.58400000000003"/>
    <s v="CA-2017-114972"/>
    <n v="0"/>
    <n v="2"/>
    <n v="0.2"/>
    <n v="-29.917800000000021"/>
    <n v="0.46529189879902266"/>
  </r>
  <r>
    <x v="858"/>
    <x v="11"/>
    <s v="TEC-MA-10003337"/>
    <x v="2"/>
    <x v="15"/>
    <n v="179.99100000000004"/>
    <s v="CA-2017-159023"/>
    <n v="1"/>
    <n v="3"/>
    <n v="0.7"/>
    <n v="-251.98739999999992"/>
    <n v="0.5183572270896134"/>
  </r>
  <r>
    <x v="858"/>
    <x v="4"/>
    <s v="OFF-PA-10001725"/>
    <x v="0"/>
    <x v="0"/>
    <n v="116.28"/>
    <s v="CA-2017-109365"/>
    <n v="0"/>
    <n v="3"/>
    <n v="0"/>
    <n v="56.977199999999996"/>
    <n v="0.43613829632717294"/>
  </r>
  <r>
    <x v="858"/>
    <x v="4"/>
    <s v="TEC-AC-10000682"/>
    <x v="2"/>
    <x v="9"/>
    <n v="82.95"/>
    <s v="CA-2017-114972"/>
    <n v="0"/>
    <n v="5"/>
    <n v="0"/>
    <n v="29.032499999999999"/>
    <n v="0.52062335344040378"/>
  </r>
  <r>
    <x v="858"/>
    <x v="2"/>
    <s v="TEC-AC-10000892"/>
    <x v="2"/>
    <x v="9"/>
    <n v="72"/>
    <s v="CA-2017-134180"/>
    <n v="0"/>
    <n v="1"/>
    <n v="0.2"/>
    <n v="14.399999999999999"/>
    <n v="0.52062335344040378"/>
  </r>
  <r>
    <x v="858"/>
    <x v="4"/>
    <s v="OFF-LA-10004545"/>
    <x v="0"/>
    <x v="2"/>
    <n v="87.71"/>
    <s v="CA-2017-114972"/>
    <n v="0"/>
    <n v="7"/>
    <n v="0"/>
    <n v="41.223699999999994"/>
    <n v="0.4647369236065339"/>
  </r>
  <r>
    <x v="858"/>
    <x v="30"/>
    <s v="OFF-AR-10000380"/>
    <x v="0"/>
    <x v="4"/>
    <n v="75.959999999999994"/>
    <s v="CA-2017-128867"/>
    <n v="1"/>
    <n v="2"/>
    <n v="0"/>
    <n v="22.78799999999999"/>
    <n v="0.45632477063632687"/>
  </r>
  <r>
    <x v="858"/>
    <x v="4"/>
    <s v="OFF-BI-10003981"/>
    <x v="0"/>
    <x v="3"/>
    <n v="43.584000000000003"/>
    <s v="CA-2017-109365"/>
    <n v="0"/>
    <n v="12"/>
    <n v="0.2"/>
    <n v="15.799199999999999"/>
    <n v="0.46881743173671325"/>
  </r>
  <r>
    <x v="858"/>
    <x v="4"/>
    <s v="OFF-AP-10002998"/>
    <x v="0"/>
    <x v="12"/>
    <n v="43.32"/>
    <s v="CA-2017-109365"/>
    <n v="0"/>
    <n v="2"/>
    <n v="0"/>
    <n v="14.295599999999997"/>
    <n v="0.49507917887403441"/>
  </r>
  <r>
    <x v="858"/>
    <x v="30"/>
    <s v="OFF-BI-10003981"/>
    <x v="0"/>
    <x v="3"/>
    <n v="27.240000000000002"/>
    <s v="CA-2017-128867"/>
    <n v="0"/>
    <n v="6"/>
    <n v="0"/>
    <n v="13.3476"/>
    <n v="0.46881743173671325"/>
  </r>
  <r>
    <x v="858"/>
    <x v="3"/>
    <s v="FUR-FU-10002885"/>
    <x v="1"/>
    <x v="8"/>
    <n v="24.1"/>
    <s v="CA-2017-168893"/>
    <n v="0"/>
    <n v="5"/>
    <n v="0"/>
    <n v="9.1580000000000013"/>
    <n v="0.4595170286641902"/>
  </r>
  <r>
    <x v="858"/>
    <x v="3"/>
    <s v="OFF-FA-10002280"/>
    <x v="0"/>
    <x v="7"/>
    <n v="20"/>
    <s v="CA-2017-168893"/>
    <n v="0"/>
    <n v="4"/>
    <n v="0"/>
    <n v="9.6"/>
    <n v="0.51168203684699509"/>
  </r>
  <r>
    <x v="858"/>
    <x v="4"/>
    <s v="OFF-PA-10000477"/>
    <x v="0"/>
    <x v="0"/>
    <n v="19.440000000000001"/>
    <s v="CA-2017-109365"/>
    <n v="0"/>
    <n v="3"/>
    <n v="0"/>
    <n v="9.3312000000000008"/>
    <n v="0.43613829632717294"/>
  </r>
  <r>
    <x v="858"/>
    <x v="4"/>
    <s v="OFF-FA-10001561"/>
    <x v="0"/>
    <x v="7"/>
    <n v="15.260000000000002"/>
    <s v="CA-2017-109365"/>
    <n v="0"/>
    <n v="7"/>
    <n v="0"/>
    <n v="5.0358000000000001"/>
    <n v="0.51168203684699509"/>
  </r>
  <r>
    <x v="858"/>
    <x v="4"/>
    <s v="OFF-BI-10002071"/>
    <x v="0"/>
    <x v="3"/>
    <n v="9.2959999999999994"/>
    <s v="CA-2017-109365"/>
    <n v="0"/>
    <n v="2"/>
    <n v="0.2"/>
    <n v="3.0211999999999994"/>
    <n v="0.46881743173671325"/>
  </r>
  <r>
    <x v="858"/>
    <x v="0"/>
    <s v="OFF-PA-10002160"/>
    <x v="0"/>
    <x v="0"/>
    <n v="9.2480000000000011"/>
    <s v="CA-2017-160136"/>
    <n v="1"/>
    <n v="2"/>
    <n v="0.2"/>
    <n v="3.3524000000000003"/>
    <n v="0.43613829632717294"/>
  </r>
  <r>
    <x v="858"/>
    <x v="22"/>
    <s v="OFF-AR-10003394"/>
    <x v="0"/>
    <x v="4"/>
    <n v="8.82"/>
    <s v="CA-2017-127250"/>
    <n v="1"/>
    <n v="3"/>
    <n v="0"/>
    <n v="2.3814000000000002"/>
    <n v="0.45632477063632687"/>
  </r>
  <r>
    <x v="858"/>
    <x v="3"/>
    <s v="OFF-AR-10003772"/>
    <x v="0"/>
    <x v="4"/>
    <n v="8.75"/>
    <s v="CA-2017-168893"/>
    <n v="0"/>
    <n v="1"/>
    <n v="0"/>
    <n v="2.6249999999999991"/>
    <n v="0.45632477063632687"/>
  </r>
  <r>
    <x v="858"/>
    <x v="3"/>
    <s v="OFF-AR-10001770"/>
    <x v="0"/>
    <x v="4"/>
    <n v="7.98"/>
    <s v="CA-2017-168893"/>
    <n v="0"/>
    <n v="3"/>
    <n v="0"/>
    <n v="2.0747999999999998"/>
    <n v="0.45632477063632687"/>
  </r>
  <r>
    <x v="858"/>
    <x v="11"/>
    <s v="OFF-BI-10002813"/>
    <x v="0"/>
    <x v="3"/>
    <n v="4.1580000000000004"/>
    <s v="CA-2017-159023"/>
    <n v="0"/>
    <n v="7"/>
    <n v="0.7"/>
    <n v="-3.4649999999999999"/>
    <n v="0.46881743173671325"/>
  </r>
  <r>
    <x v="859"/>
    <x v="25"/>
    <s v="FUR-TA-10002533"/>
    <x v="1"/>
    <x v="13"/>
    <n v="876.30000000000007"/>
    <s v="CA-2017-162236"/>
    <n v="1"/>
    <n v="10"/>
    <n v="0.4"/>
    <n v="-292.10000000000014"/>
    <n v="0.55975208308209756"/>
  </r>
  <r>
    <x v="859"/>
    <x v="4"/>
    <s v="TEC-MA-10003176"/>
    <x v="2"/>
    <x v="15"/>
    <n v="686.40000000000009"/>
    <s v="CA-2017-158260"/>
    <n v="1"/>
    <n v="2"/>
    <n v="0.2"/>
    <n v="77.219999999999914"/>
    <n v="0.5183572270896134"/>
  </r>
  <r>
    <x v="859"/>
    <x v="11"/>
    <s v="FUR-CH-10000229"/>
    <x v="1"/>
    <x v="5"/>
    <n v="650.35200000000009"/>
    <s v="CA-2017-163328"/>
    <n v="1"/>
    <n v="3"/>
    <n v="0.2"/>
    <n v="-97.552800000000076"/>
    <n v="0.46529189879902266"/>
  </r>
  <r>
    <x v="859"/>
    <x v="11"/>
    <s v="OFF-LA-10003930"/>
    <x v="0"/>
    <x v="2"/>
    <n v="629.18400000000008"/>
    <s v="CA-2017-163328"/>
    <n v="0"/>
    <n v="8"/>
    <n v="0.2"/>
    <n v="228.07919999999999"/>
    <n v="0.4647369236065339"/>
  </r>
  <r>
    <x v="859"/>
    <x v="22"/>
    <s v="FUR-FU-10003394"/>
    <x v="1"/>
    <x v="8"/>
    <n v="209.88"/>
    <s v="CA-2017-163755"/>
    <n v="1"/>
    <n v="3"/>
    <n v="0"/>
    <n v="35.679599999999979"/>
    <n v="0.4595170286641902"/>
  </r>
  <r>
    <x v="859"/>
    <x v="4"/>
    <s v="OFF-AR-10002135"/>
    <x v="0"/>
    <x v="4"/>
    <n v="192.8"/>
    <s v="CA-2017-146766"/>
    <n v="1"/>
    <n v="4"/>
    <n v="0"/>
    <n v="55.911999999999978"/>
    <n v="0.45632477063632687"/>
  </r>
  <r>
    <x v="859"/>
    <x v="25"/>
    <s v="OFF-SU-10003505"/>
    <x v="0"/>
    <x v="14"/>
    <n v="185.376"/>
    <s v="CA-2017-162236"/>
    <n v="0"/>
    <n v="2"/>
    <n v="0.2"/>
    <n v="-34.758000000000017"/>
    <n v="0.53938093436526824"/>
  </r>
  <r>
    <x v="859"/>
    <x v="11"/>
    <s v="FUR-CH-10003298"/>
    <x v="1"/>
    <x v="5"/>
    <n v="104.78399999999999"/>
    <s v="CA-2017-163328"/>
    <n v="0"/>
    <n v="1"/>
    <n v="0.2"/>
    <n v="-14.407800000000009"/>
    <n v="0.46529189879902266"/>
  </r>
  <r>
    <x v="859"/>
    <x v="0"/>
    <s v="FUR-FU-10000723"/>
    <x v="1"/>
    <x v="8"/>
    <n v="66.112000000000009"/>
    <s v="US-2017-111563"/>
    <n v="1"/>
    <n v="4"/>
    <n v="0.6"/>
    <n v="-84.292799999999986"/>
    <n v="0.4595170286641902"/>
  </r>
  <r>
    <x v="859"/>
    <x v="16"/>
    <s v="FUR-FU-10001889"/>
    <x v="1"/>
    <x v="8"/>
    <n v="50.496000000000002"/>
    <s v="CA-2017-165827"/>
    <n v="1"/>
    <n v="6"/>
    <n v="0.2"/>
    <n v="8.2055999999999987"/>
    <n v="0.4595170286641902"/>
  </r>
  <r>
    <x v="859"/>
    <x v="11"/>
    <s v="OFF-PA-10004353"/>
    <x v="0"/>
    <x v="0"/>
    <n v="47.952000000000005"/>
    <s v="CA-2017-163328"/>
    <n v="0"/>
    <n v="3"/>
    <n v="0.2"/>
    <n v="16.783200000000001"/>
    <n v="0.43613829632717294"/>
  </r>
  <r>
    <x v="859"/>
    <x v="25"/>
    <s v="OFF-ST-10003442"/>
    <x v="0"/>
    <x v="1"/>
    <n v="45.248000000000005"/>
    <s v="CA-2017-162236"/>
    <n v="0"/>
    <n v="2"/>
    <n v="0.2"/>
    <n v="3.9591999999999992"/>
    <n v="0.44610841445725197"/>
  </r>
  <r>
    <x v="859"/>
    <x v="4"/>
    <s v="OFF-PA-10000295"/>
    <x v="0"/>
    <x v="0"/>
    <n v="38.880000000000003"/>
    <s v="CA-2017-119018"/>
    <n v="1"/>
    <n v="6"/>
    <n v="0"/>
    <n v="18.662400000000002"/>
    <n v="0.43613829632717294"/>
  </r>
  <r>
    <x v="859"/>
    <x v="4"/>
    <s v="FUR-FU-10004020"/>
    <x v="1"/>
    <x v="8"/>
    <n v="38.29"/>
    <s v="CA-2017-166443"/>
    <n v="1"/>
    <n v="7"/>
    <n v="0"/>
    <n v="16.464700000000001"/>
    <n v="0.4595170286641902"/>
  </r>
  <r>
    <x v="859"/>
    <x v="11"/>
    <s v="OFF-SU-10002301"/>
    <x v="0"/>
    <x v="14"/>
    <n v="17.584000000000003"/>
    <s v="CA-2017-163328"/>
    <n v="0"/>
    <n v="7"/>
    <n v="0.2"/>
    <n v="-4.1761999999999997"/>
    <n v="0.53938093436526824"/>
  </r>
  <r>
    <x v="859"/>
    <x v="11"/>
    <s v="OFF-PA-10000176"/>
    <x v="0"/>
    <x v="0"/>
    <n v="15.176"/>
    <s v="CA-2017-163328"/>
    <n v="0"/>
    <n v="1"/>
    <n v="0.2"/>
    <n v="5.3115999999999985"/>
    <n v="0.43613829632717294"/>
  </r>
  <r>
    <x v="859"/>
    <x v="0"/>
    <s v="FUR-FU-10002445"/>
    <x v="1"/>
    <x v="8"/>
    <n v="11.376000000000001"/>
    <s v="US-2017-111563"/>
    <n v="0"/>
    <n v="3"/>
    <n v="0.6"/>
    <n v="-5.6879999999999988"/>
    <n v="0.4595170286641902"/>
  </r>
  <r>
    <x v="859"/>
    <x v="3"/>
    <s v="OFF-FA-10000621"/>
    <x v="0"/>
    <x v="7"/>
    <n v="10.74"/>
    <s v="CA-2017-143308"/>
    <n v="1"/>
    <n v="3"/>
    <n v="0"/>
    <n v="5.2625999999999999"/>
    <n v="0.51168203684699509"/>
  </r>
  <r>
    <x v="859"/>
    <x v="4"/>
    <s v="OFF-BI-10003314"/>
    <x v="0"/>
    <x v="3"/>
    <n v="7.7120000000000006"/>
    <s v="CA-2017-119018"/>
    <n v="0"/>
    <n v="2"/>
    <n v="0.2"/>
    <n v="2.7956000000000003"/>
    <n v="0.46881743173671325"/>
  </r>
  <r>
    <x v="859"/>
    <x v="4"/>
    <s v="OFF-BI-10000494"/>
    <x v="0"/>
    <x v="3"/>
    <n v="4.1760000000000002"/>
    <s v="CA-2017-119018"/>
    <n v="0"/>
    <n v="1"/>
    <n v="0.2"/>
    <n v="1.3049999999999997"/>
    <n v="0.46881743173671325"/>
  </r>
  <r>
    <x v="860"/>
    <x v="0"/>
    <s v="FUR-BO-10000780"/>
    <x v="1"/>
    <x v="10"/>
    <n v="956.6647999999999"/>
    <s v="US-2017-131611"/>
    <n v="1"/>
    <n v="7"/>
    <n v="0.32"/>
    <n v="-225.09759999999991"/>
    <n v="0.5176847302647779"/>
  </r>
  <r>
    <x v="860"/>
    <x v="0"/>
    <s v="FUR-TA-10002774"/>
    <x v="1"/>
    <x v="13"/>
    <n v="863.12799999999993"/>
    <s v="US-2017-131611"/>
    <n v="0"/>
    <n v="8"/>
    <n v="0.3"/>
    <n v="-160.29520000000008"/>
    <n v="0.55975208308209756"/>
  </r>
  <r>
    <x v="860"/>
    <x v="6"/>
    <s v="FUR-FU-10003806"/>
    <x v="1"/>
    <x v="8"/>
    <n v="756.80000000000007"/>
    <s v="CA-2017-157280"/>
    <n v="1"/>
    <n v="5"/>
    <n v="0"/>
    <n v="75.679999999999978"/>
    <n v="0.4595170286641902"/>
  </r>
  <r>
    <x v="860"/>
    <x v="6"/>
    <s v="FUR-FU-10004665"/>
    <x v="1"/>
    <x v="8"/>
    <n v="273.95999999999998"/>
    <s v="CA-2017-157280"/>
    <n v="0"/>
    <n v="2"/>
    <n v="0"/>
    <n v="71.229600000000005"/>
    <n v="0.4595170286641902"/>
  </r>
  <r>
    <x v="860"/>
    <x v="4"/>
    <s v="OFF-EN-10001434"/>
    <x v="0"/>
    <x v="11"/>
    <n v="158.13"/>
    <s v="CA-2017-144092"/>
    <n v="1"/>
    <n v="3"/>
    <n v="0"/>
    <n v="77.483699999999999"/>
    <n v="0.44424167803735209"/>
  </r>
  <r>
    <x v="860"/>
    <x v="4"/>
    <s v="FUR-CH-10004875"/>
    <x v="1"/>
    <x v="5"/>
    <n v="113.88800000000002"/>
    <s v="CA-2017-144092"/>
    <n v="0"/>
    <n v="2"/>
    <n v="0.2"/>
    <n v="9.9651999999999994"/>
    <n v="0.46529189879902266"/>
  </r>
  <r>
    <x v="860"/>
    <x v="18"/>
    <s v="OFF-BI-10001989"/>
    <x v="0"/>
    <x v="3"/>
    <n v="104.9"/>
    <s v="US-2017-165078"/>
    <n v="1"/>
    <n v="5"/>
    <n v="0"/>
    <n v="50.351999999999997"/>
    <n v="0.46881743173671325"/>
  </r>
  <r>
    <x v="860"/>
    <x v="22"/>
    <s v="TEC-AC-10004420"/>
    <x v="2"/>
    <x v="9"/>
    <n v="479.72"/>
    <s v="CA-2017-125094"/>
    <n v="1"/>
    <n v="4"/>
    <n v="0"/>
    <n v="52.769200000000012"/>
    <n v="0.52062335344040378"/>
  </r>
  <r>
    <x v="860"/>
    <x v="0"/>
    <s v="TEC-AC-10004001"/>
    <x v="2"/>
    <x v="9"/>
    <n v="171.96"/>
    <s v="US-2017-131611"/>
    <n v="0"/>
    <n v="5"/>
    <n v="0.2"/>
    <n v="45.139500000000005"/>
    <n v="0.52062335344040378"/>
  </r>
  <r>
    <x v="860"/>
    <x v="6"/>
    <s v="TEC-AC-10000057"/>
    <x v="2"/>
    <x v="9"/>
    <n v="89.97"/>
    <s v="CA-2017-157280"/>
    <n v="0"/>
    <n v="3"/>
    <n v="0"/>
    <n v="18.893699999999995"/>
    <n v="0.52062335344040378"/>
  </r>
  <r>
    <x v="860"/>
    <x v="4"/>
    <s v="TEC-AC-10002305"/>
    <x v="2"/>
    <x v="9"/>
    <n v="72"/>
    <s v="CA-2017-144092"/>
    <n v="0"/>
    <n v="4"/>
    <n v="0"/>
    <n v="12.959999999999994"/>
    <n v="0.52062335344040378"/>
  </r>
  <r>
    <x v="860"/>
    <x v="4"/>
    <s v="OFF-BI-10002082"/>
    <x v="0"/>
    <x v="3"/>
    <n v="53.248000000000005"/>
    <s v="CA-2017-148908"/>
    <n v="1"/>
    <n v="2"/>
    <n v="0.2"/>
    <n v="19.968"/>
    <n v="0.46881743173671325"/>
  </r>
  <r>
    <x v="860"/>
    <x v="18"/>
    <s v="OFF-LA-10000414"/>
    <x v="0"/>
    <x v="2"/>
    <n v="51.75"/>
    <s v="US-2017-165078"/>
    <n v="0"/>
    <n v="5"/>
    <n v="0"/>
    <n v="24.84"/>
    <n v="0.4647369236065339"/>
  </r>
  <r>
    <x v="860"/>
    <x v="18"/>
    <s v="OFF-AR-10002987"/>
    <x v="0"/>
    <x v="4"/>
    <n v="39.68"/>
    <s v="US-2017-165078"/>
    <n v="0"/>
    <n v="2"/>
    <n v="0"/>
    <n v="16.268800000000002"/>
    <n v="0.45632477063632687"/>
  </r>
  <r>
    <x v="860"/>
    <x v="4"/>
    <s v="OFF-BI-10003963"/>
    <x v="0"/>
    <x v="3"/>
    <n v="29.120000000000005"/>
    <s v="CA-2017-140207"/>
    <n v="1"/>
    <n v="5"/>
    <n v="0.2"/>
    <n v="9.8279999999999959"/>
    <n v="0.46881743173671325"/>
  </r>
  <r>
    <x v="860"/>
    <x v="2"/>
    <s v="TEC-PH-10003187"/>
    <x v="2"/>
    <x v="6"/>
    <n v="23.987999999999996"/>
    <s v="US-2017-106677"/>
    <n v="1"/>
    <n v="2"/>
    <n v="0.4"/>
    <n v="-15.991999999999999"/>
    <n v="0.41105220110552465"/>
  </r>
  <r>
    <x v="860"/>
    <x v="0"/>
    <s v="OFF-BI-10001989"/>
    <x v="0"/>
    <x v="3"/>
    <n v="12.587999999999997"/>
    <s v="US-2017-131611"/>
    <n v="0"/>
    <n v="3"/>
    <n v="0.8"/>
    <n v="-20.140800000000006"/>
    <n v="0.46881743173671325"/>
  </r>
  <r>
    <x v="860"/>
    <x v="0"/>
    <s v="OFF-LA-10002312"/>
    <x v="0"/>
    <x v="2"/>
    <n v="11.840000000000002"/>
    <s v="CA-2017-143441"/>
    <n v="1"/>
    <n v="1"/>
    <n v="0.2"/>
    <n v="4.4399999999999995"/>
    <n v="0.4647369236065339"/>
  </r>
  <r>
    <x v="860"/>
    <x v="0"/>
    <s v="OFF-BI-10004364"/>
    <x v="0"/>
    <x v="3"/>
    <n v="3.5639999999999992"/>
    <s v="US-2017-131611"/>
    <n v="0"/>
    <n v="3"/>
    <n v="0.8"/>
    <n v="-6.2370000000000019"/>
    <n v="0.46881743173671325"/>
  </r>
  <r>
    <x v="861"/>
    <x v="4"/>
    <s v="FUR-FU-10003773"/>
    <x v="1"/>
    <x v="8"/>
    <n v="238.56"/>
    <s v="US-2017-125969"/>
    <n v="1"/>
    <n v="3"/>
    <n v="0"/>
    <n v="26.241599999999977"/>
    <n v="0.4595170286641902"/>
  </r>
  <r>
    <x v="861"/>
    <x v="16"/>
    <s v="FUR-CH-10000513"/>
    <x v="1"/>
    <x v="5"/>
    <n v="207.98400000000004"/>
    <s v="US-2017-153815"/>
    <n v="1"/>
    <n v="2"/>
    <n v="0.2"/>
    <n v="-28.597800000000007"/>
    <n v="0.46529189879902266"/>
  </r>
  <r>
    <x v="861"/>
    <x v="16"/>
    <s v="OFF-PA-10004071"/>
    <x v="0"/>
    <x v="0"/>
    <n v="88.768000000000001"/>
    <s v="US-2017-153815"/>
    <n v="0"/>
    <n v="2"/>
    <n v="0.2"/>
    <n v="31.068799999999996"/>
    <n v="0.43613829632717294"/>
  </r>
  <r>
    <x v="861"/>
    <x v="4"/>
    <s v="OFF-ST-10003442"/>
    <x v="0"/>
    <x v="1"/>
    <n v="84.84"/>
    <s v="CA-2017-109925"/>
    <n v="1"/>
    <n v="3"/>
    <n v="0"/>
    <n v="22.9068"/>
    <n v="0.44610841445725197"/>
  </r>
  <r>
    <x v="861"/>
    <x v="4"/>
    <s v="FUR-CH-10001146"/>
    <x v="1"/>
    <x v="5"/>
    <n v="81.424000000000007"/>
    <s v="US-2017-125969"/>
    <n v="0"/>
    <n v="2"/>
    <n v="0.2"/>
    <n v="-9.1601999999999961"/>
    <n v="0.46529189879902266"/>
  </r>
  <r>
    <x v="861"/>
    <x v="16"/>
    <s v="OFF-PA-10002421"/>
    <x v="0"/>
    <x v="0"/>
    <n v="36.112000000000002"/>
    <s v="US-2017-153815"/>
    <n v="0"/>
    <n v="2"/>
    <n v="0.2"/>
    <n v="12.639200000000001"/>
    <n v="0.43613829632717294"/>
  </r>
  <r>
    <x v="861"/>
    <x v="16"/>
    <s v="FUR-FU-10004090"/>
    <x v="1"/>
    <x v="8"/>
    <n v="35.568000000000005"/>
    <s v="US-2017-153815"/>
    <n v="0"/>
    <n v="2"/>
    <n v="0.2"/>
    <n v="5.7797999999999963"/>
    <n v="0.4595170286641902"/>
  </r>
  <r>
    <x v="862"/>
    <x v="46"/>
    <s v="FUR-CH-10001215"/>
    <x v="1"/>
    <x v="5"/>
    <n v="1603.1360000000002"/>
    <s v="CA-2017-152247"/>
    <n v="1"/>
    <n v="4"/>
    <n v="0.2"/>
    <n v="100.19599999999997"/>
    <n v="0.46529189879902266"/>
  </r>
  <r>
    <x v="862"/>
    <x v="20"/>
    <s v="TEC-PH-10003811"/>
    <x v="2"/>
    <x v="6"/>
    <n v="359.96999999999997"/>
    <s v="CA-2017-132997"/>
    <n v="1"/>
    <n v="3"/>
    <n v="0"/>
    <n v="100.7916"/>
    <n v="0.41105220110552465"/>
  </r>
  <r>
    <x v="862"/>
    <x v="0"/>
    <s v="OFF-ST-10001272"/>
    <x v="0"/>
    <x v="1"/>
    <n v="314.08800000000002"/>
    <s v="CA-2017-116337"/>
    <n v="1"/>
    <n v="3"/>
    <n v="0.2"/>
    <n v="19.630499999999998"/>
    <n v="0.44610841445725197"/>
  </r>
  <r>
    <x v="862"/>
    <x v="20"/>
    <s v="OFF-BI-10004318"/>
    <x v="0"/>
    <x v="3"/>
    <n v="276.78400000000005"/>
    <s v="CA-2017-132997"/>
    <n v="0"/>
    <n v="2"/>
    <n v="0.2"/>
    <n v="89.954799999999992"/>
    <n v="0.46881743173671325"/>
  </r>
  <r>
    <x v="862"/>
    <x v="20"/>
    <s v="TEC-PH-10000586"/>
    <x v="2"/>
    <x v="6"/>
    <n v="263.95999999999998"/>
    <s v="CA-2017-132997"/>
    <n v="0"/>
    <n v="4"/>
    <n v="0"/>
    <n v="71.269200000000012"/>
    <n v="0.41105220110552465"/>
  </r>
  <r>
    <x v="862"/>
    <x v="20"/>
    <s v="OFF-ST-10003479"/>
    <x v="0"/>
    <x v="1"/>
    <n v="116.82"/>
    <s v="CA-2017-132997"/>
    <n v="0"/>
    <n v="3"/>
    <n v="0"/>
    <n v="5.8409999999999869"/>
    <n v="0.44610841445725197"/>
  </r>
  <r>
    <x v="862"/>
    <x v="4"/>
    <s v="TEC-AC-10003911"/>
    <x v="2"/>
    <x v="9"/>
    <n v="479.97"/>
    <s v="CA-2017-168830"/>
    <n v="1"/>
    <n v="3"/>
    <n v="0"/>
    <n v="163.18979999999999"/>
    <n v="0.52062335344040378"/>
  </r>
  <r>
    <x v="862"/>
    <x v="10"/>
    <s v="TEC-AC-10002800"/>
    <x v="2"/>
    <x v="9"/>
    <n v="119.97600000000001"/>
    <s v="CA-2017-144554"/>
    <n v="1"/>
    <n v="3"/>
    <n v="0.2"/>
    <n v="22.495499999999989"/>
    <n v="0.52062335344040378"/>
  </r>
  <r>
    <x v="862"/>
    <x v="4"/>
    <s v="OFF-BI-10001543"/>
    <x v="0"/>
    <x v="3"/>
    <n v="57.584000000000003"/>
    <s v="CA-2017-116379"/>
    <n v="1"/>
    <n v="2"/>
    <n v="0.2"/>
    <n v="20.154400000000003"/>
    <n v="0.46881743173671325"/>
  </r>
  <r>
    <x v="862"/>
    <x v="0"/>
    <s v="FUR-FU-10002030"/>
    <x v="1"/>
    <x v="8"/>
    <n v="44.460000000000008"/>
    <s v="CA-2017-116337"/>
    <n v="0"/>
    <n v="5"/>
    <n v="0.6"/>
    <n v="-17.783999999999992"/>
    <n v="0.4595170286641902"/>
  </r>
  <r>
    <x v="862"/>
    <x v="4"/>
    <s v="OFF-BI-10001294"/>
    <x v="0"/>
    <x v="3"/>
    <n v="37.44"/>
    <s v="CA-2017-161669"/>
    <n v="1"/>
    <n v="4"/>
    <n v="0.2"/>
    <n v="11.699999999999996"/>
    <n v="0.46881743173671325"/>
  </r>
  <r>
    <x v="862"/>
    <x v="22"/>
    <s v="OFF-BI-10004002"/>
    <x v="0"/>
    <x v="3"/>
    <n v="27.680000000000003"/>
    <s v="CA-2017-113817"/>
    <n v="1"/>
    <n v="2"/>
    <n v="0.2"/>
    <n v="9.6879999999999988"/>
    <n v="0.46881743173671325"/>
  </r>
  <r>
    <x v="862"/>
    <x v="4"/>
    <s v="OFF-BI-10001636"/>
    <x v="0"/>
    <x v="3"/>
    <n v="26.975999999999999"/>
    <s v="CA-2017-161669"/>
    <n v="0"/>
    <n v="4"/>
    <n v="0.2"/>
    <n v="8.767199999999999"/>
    <n v="0.46881743173671325"/>
  </r>
  <r>
    <x v="862"/>
    <x v="23"/>
    <s v="OFF-FA-10004968"/>
    <x v="0"/>
    <x v="7"/>
    <n v="14.96"/>
    <s v="US-2017-139388"/>
    <n v="1"/>
    <n v="4"/>
    <n v="0"/>
    <n v="0.2992000000000008"/>
    <n v="0.51168203684699509"/>
  </r>
  <r>
    <x v="862"/>
    <x v="4"/>
    <s v="FUR-FU-10002597"/>
    <x v="1"/>
    <x v="8"/>
    <n v="14.82"/>
    <s v="CA-2017-147585"/>
    <n v="1"/>
    <n v="3"/>
    <n v="0"/>
    <n v="6.224400000000001"/>
    <n v="0.4595170286641902"/>
  </r>
  <r>
    <x v="862"/>
    <x v="4"/>
    <s v="OFF-LA-10004093"/>
    <x v="0"/>
    <x v="2"/>
    <n v="14.62"/>
    <s v="CA-2017-161669"/>
    <n v="0"/>
    <n v="2"/>
    <n v="0"/>
    <n v="6.8713999999999995"/>
    <n v="0.4647369236065339"/>
  </r>
  <r>
    <x v="862"/>
    <x v="20"/>
    <s v="OFF-PA-10004983"/>
    <x v="0"/>
    <x v="0"/>
    <n v="12.96"/>
    <s v="CA-2017-132997"/>
    <n v="0"/>
    <n v="2"/>
    <n v="0"/>
    <n v="6.2208000000000006"/>
    <n v="0.43613829632717294"/>
  </r>
  <r>
    <x v="862"/>
    <x v="4"/>
    <s v="OFF-PA-10002246"/>
    <x v="0"/>
    <x v="0"/>
    <n v="12.9"/>
    <s v="CA-2017-164896"/>
    <n v="1"/>
    <n v="2"/>
    <n v="0"/>
    <n v="6.3209999999999997"/>
    <n v="0.43613829632717294"/>
  </r>
  <r>
    <x v="862"/>
    <x v="4"/>
    <s v="OFF-SU-10002503"/>
    <x v="0"/>
    <x v="14"/>
    <n v="11.36"/>
    <s v="CA-2017-161669"/>
    <n v="0"/>
    <n v="2"/>
    <n v="0"/>
    <n v="3.2943999999999996"/>
    <n v="0.53938093436526824"/>
  </r>
  <r>
    <x v="863"/>
    <x v="3"/>
    <s v="FUR-CH-10000454"/>
    <x v="1"/>
    <x v="5"/>
    <n v="731.93999999999994"/>
    <s v="CA-2017-152156"/>
    <n v="1"/>
    <n v="3"/>
    <n v="0"/>
    <n v="219.58199999999997"/>
    <n v="0.46529189879902266"/>
  </r>
  <r>
    <x v="863"/>
    <x v="3"/>
    <s v="FUR-BO-10001798"/>
    <x v="1"/>
    <x v="10"/>
    <n v="261.95999999999998"/>
    <s v="CA-2017-152156"/>
    <n v="0"/>
    <n v="2"/>
    <n v="0"/>
    <n v="41.913600000000002"/>
    <n v="0.5176847302647779"/>
  </r>
  <r>
    <x v="864"/>
    <x v="4"/>
    <s v="TEC-AC-10002001"/>
    <x v="2"/>
    <x v="9"/>
    <n v="479.97"/>
    <s v="CA-2017-138233"/>
    <n v="1"/>
    <n v="3"/>
    <n v="0"/>
    <n v="177.58890000000002"/>
    <n v="0.52062335344040378"/>
  </r>
  <r>
    <x v="865"/>
    <x v="20"/>
    <s v="TEC-PH-10003691"/>
    <x v="2"/>
    <x v="6"/>
    <n v="881.93"/>
    <s v="CA-2017-127761"/>
    <n v="1"/>
    <n v="7"/>
    <n v="0"/>
    <n v="220.48250000000002"/>
    <n v="0.41105220110552465"/>
  </r>
  <r>
    <x v="865"/>
    <x v="4"/>
    <s v="OFF-ST-10001496"/>
    <x v="0"/>
    <x v="1"/>
    <n v="720.76"/>
    <s v="CA-2017-158694"/>
    <n v="1"/>
    <n v="4"/>
    <n v="0"/>
    <n v="187.39760000000001"/>
    <n v="0.44610841445725197"/>
  </r>
  <r>
    <x v="865"/>
    <x v="4"/>
    <s v="FUR-FU-10000965"/>
    <x v="1"/>
    <x v="8"/>
    <n v="467.46"/>
    <s v="CA-2017-158694"/>
    <n v="0"/>
    <n v="9"/>
    <n v="0"/>
    <n v="191.65860000000001"/>
    <n v="0.4595170286641902"/>
  </r>
  <r>
    <x v="865"/>
    <x v="39"/>
    <s v="FUR-BO-10003966"/>
    <x v="1"/>
    <x v="10"/>
    <n v="341.96"/>
    <s v="CA-2017-140935"/>
    <n v="1"/>
    <n v="2"/>
    <n v="0"/>
    <n v="54.713599999999985"/>
    <n v="0.5176847302647779"/>
  </r>
  <r>
    <x v="865"/>
    <x v="10"/>
    <s v="OFF-AP-10002457"/>
    <x v="0"/>
    <x v="12"/>
    <n v="334.88000000000005"/>
    <s v="CA-2017-145177"/>
    <n v="1"/>
    <n v="4"/>
    <n v="0.2"/>
    <n v="29.301999999999978"/>
    <n v="0.49507917887403441"/>
  </r>
  <r>
    <x v="865"/>
    <x v="39"/>
    <s v="TEC-PH-10000562"/>
    <x v="2"/>
    <x v="6"/>
    <n v="221.98"/>
    <s v="CA-2017-140935"/>
    <n v="0"/>
    <n v="2"/>
    <n v="0"/>
    <n v="62.15440000000001"/>
    <n v="0.41105220110552465"/>
  </r>
  <r>
    <x v="865"/>
    <x v="4"/>
    <s v="OFF-ST-10002205"/>
    <x v="0"/>
    <x v="1"/>
    <n v="155.82000000000002"/>
    <s v="CA-2017-105494"/>
    <n v="1"/>
    <n v="7"/>
    <n v="0"/>
    <n v="42.071400000000011"/>
    <n v="0.44610841445725197"/>
  </r>
  <r>
    <x v="865"/>
    <x v="10"/>
    <s v="FUR-FU-10000758"/>
    <x v="1"/>
    <x v="8"/>
    <n v="148.28800000000001"/>
    <s v="CA-2017-145177"/>
    <n v="0"/>
    <n v="7"/>
    <n v="0.2"/>
    <n v="29.657599999999988"/>
    <n v="0.4595170286641902"/>
  </r>
  <r>
    <x v="865"/>
    <x v="4"/>
    <s v="OFF-AP-10000055"/>
    <x v="0"/>
    <x v="12"/>
    <n v="129.91999999999999"/>
    <s v="CA-2017-158694"/>
    <n v="0"/>
    <n v="4"/>
    <n v="0"/>
    <n v="38.975999999999985"/>
    <n v="0.49507917887403441"/>
  </r>
  <r>
    <x v="865"/>
    <x v="10"/>
    <s v="OFF-PA-10004039"/>
    <x v="0"/>
    <x v="0"/>
    <n v="89.567999999999998"/>
    <s v="CA-2017-145177"/>
    <n v="0"/>
    <n v="2"/>
    <n v="0.2"/>
    <n v="32.468400000000003"/>
    <n v="0.43613829632717294"/>
  </r>
  <r>
    <x v="865"/>
    <x v="0"/>
    <s v="TEC-AC-10004901"/>
    <x v="2"/>
    <x v="9"/>
    <n v="279.94400000000002"/>
    <s v="US-2017-144547"/>
    <n v="1"/>
    <n v="7"/>
    <n v="0.2"/>
    <n v="48.990200000000002"/>
    <n v="0.52062335344040378"/>
  </r>
  <r>
    <x v="865"/>
    <x v="10"/>
    <s v="TEC-AC-10002550"/>
    <x v="2"/>
    <x v="9"/>
    <n v="178.92000000000002"/>
    <s v="CA-2017-145177"/>
    <n v="0"/>
    <n v="7"/>
    <n v="0.2"/>
    <n v="-29.074500000000008"/>
    <n v="0.52062335344040378"/>
  </r>
  <r>
    <x v="865"/>
    <x v="24"/>
    <s v="OFF-BI-10001597"/>
    <x v="0"/>
    <x v="3"/>
    <n v="81.96"/>
    <s v="CA-2017-119935"/>
    <n v="1"/>
    <n v="2"/>
    <n v="0"/>
    <n v="39.340799999999994"/>
    <n v="0.46881743173671325"/>
  </r>
  <r>
    <x v="865"/>
    <x v="4"/>
    <s v="OFF-BI-10003364"/>
    <x v="0"/>
    <x v="3"/>
    <n v="70.00800000000001"/>
    <s v="CA-2017-105494"/>
    <n v="0"/>
    <n v="3"/>
    <n v="0.2"/>
    <n v="24.502800000000001"/>
    <n v="0.46881743173671325"/>
  </r>
  <r>
    <x v="865"/>
    <x v="10"/>
    <s v="OFF-BI-10002082"/>
    <x v="0"/>
    <x v="3"/>
    <n v="69.888000000000005"/>
    <s v="CA-2017-145177"/>
    <n v="0"/>
    <n v="7"/>
    <n v="0.7"/>
    <n v="-46.591999999999999"/>
    <n v="0.46881743173671325"/>
  </r>
  <r>
    <x v="865"/>
    <x v="4"/>
    <s v="OFF-PA-10002421"/>
    <x v="0"/>
    <x v="0"/>
    <n v="67.710000000000008"/>
    <s v="CA-2017-158694"/>
    <n v="0"/>
    <n v="3"/>
    <n v="0"/>
    <n v="32.500799999999998"/>
    <n v="0.43613829632717294"/>
  </r>
  <r>
    <x v="865"/>
    <x v="4"/>
    <s v="OFF-PA-10001363"/>
    <x v="0"/>
    <x v="0"/>
    <n v="61.4"/>
    <s v="CA-2017-158694"/>
    <n v="0"/>
    <n v="5"/>
    <n v="0"/>
    <n v="28.857999999999997"/>
    <n v="0.43613829632717294"/>
  </r>
  <r>
    <x v="865"/>
    <x v="20"/>
    <s v="OFF-BI-10003982"/>
    <x v="0"/>
    <x v="3"/>
    <n v="49.847999999999999"/>
    <s v="CA-2017-125164"/>
    <n v="1"/>
    <n v="3"/>
    <n v="0.2"/>
    <n v="16.823699999999999"/>
    <n v="0.46881743173671325"/>
  </r>
  <r>
    <x v="865"/>
    <x v="10"/>
    <s v="TEC-PH-10000376"/>
    <x v="2"/>
    <x v="6"/>
    <n v="41.957999999999998"/>
    <s v="CA-2017-145177"/>
    <n v="0"/>
    <n v="7"/>
    <n v="0.4"/>
    <n v="-9.7901999999999987"/>
    <n v="0.41105220110552465"/>
  </r>
  <r>
    <x v="865"/>
    <x v="5"/>
    <s v="OFF-AR-10004999"/>
    <x v="0"/>
    <x v="4"/>
    <n v="41.86"/>
    <s v="CA-2017-137736"/>
    <n v="1"/>
    <n v="7"/>
    <n v="0"/>
    <n v="10.465"/>
    <n v="0.45632477063632687"/>
  </r>
  <r>
    <x v="865"/>
    <x v="10"/>
    <s v="OFF-ST-10001558"/>
    <x v="0"/>
    <x v="1"/>
    <n v="38.975999999999999"/>
    <s v="CA-2017-115588"/>
    <n v="1"/>
    <n v="3"/>
    <n v="0.2"/>
    <n v="-2.4359999999999999"/>
    <n v="0.44610841445725197"/>
  </r>
  <r>
    <x v="865"/>
    <x v="24"/>
    <s v="FUR-FU-10001085"/>
    <x v="1"/>
    <x v="8"/>
    <n v="37.299999999999997"/>
    <s v="CA-2017-119935"/>
    <n v="0"/>
    <n v="2"/>
    <n v="0"/>
    <n v="17.157999999999998"/>
    <n v="0.4595170286641902"/>
  </r>
  <r>
    <x v="865"/>
    <x v="4"/>
    <s v="OFF-PA-10003172"/>
    <x v="0"/>
    <x v="0"/>
    <n v="32.400000000000006"/>
    <s v="CA-2017-163384"/>
    <n v="1"/>
    <n v="5"/>
    <n v="0"/>
    <n v="15.552000000000001"/>
    <n v="0.43613829632717294"/>
  </r>
  <r>
    <x v="865"/>
    <x v="10"/>
    <s v="OFF-PA-10002787"/>
    <x v="0"/>
    <x v="0"/>
    <n v="31.104000000000006"/>
    <s v="US-2017-136581"/>
    <n v="1"/>
    <n v="6"/>
    <n v="0.2"/>
    <n v="10.8864"/>
    <n v="0.43613829632717294"/>
  </r>
  <r>
    <x v="865"/>
    <x v="4"/>
    <s v="OFF-ST-10000352"/>
    <x v="0"/>
    <x v="1"/>
    <n v="29.74"/>
    <s v="CA-2017-152940"/>
    <n v="1"/>
    <n v="1"/>
    <n v="0"/>
    <n v="4.4610000000000021"/>
    <n v="0.44610841445725197"/>
  </r>
  <r>
    <x v="865"/>
    <x v="10"/>
    <s v="OFF-PA-10001776"/>
    <x v="0"/>
    <x v="0"/>
    <n v="22.248000000000001"/>
    <s v="CA-2017-145177"/>
    <n v="0"/>
    <n v="3"/>
    <n v="0.2"/>
    <n v="7.5086999999999984"/>
    <n v="0.43613829632717294"/>
  </r>
  <r>
    <x v="865"/>
    <x v="20"/>
    <s v="OFF-BI-10001191"/>
    <x v="0"/>
    <x v="3"/>
    <n v="20.368000000000002"/>
    <s v="CA-2017-125164"/>
    <n v="0"/>
    <n v="1"/>
    <n v="0.2"/>
    <n v="7.3834"/>
    <n v="0.46881743173671325"/>
  </r>
  <r>
    <x v="865"/>
    <x v="10"/>
    <s v="OFF-SU-10001225"/>
    <x v="0"/>
    <x v="14"/>
    <n v="14.720000000000002"/>
    <s v="CA-2017-115588"/>
    <n v="0"/>
    <n v="5"/>
    <n v="0.2"/>
    <n v="-3.3120000000000012"/>
    <n v="0.53938093436526824"/>
  </r>
  <r>
    <x v="865"/>
    <x v="4"/>
    <s v="OFF-AR-10001227"/>
    <x v="0"/>
    <x v="4"/>
    <n v="14.7"/>
    <s v="CA-2017-158694"/>
    <n v="0"/>
    <n v="5"/>
    <n v="0"/>
    <n v="3.9690000000000003"/>
    <n v="0.45632477063632687"/>
  </r>
  <r>
    <x v="865"/>
    <x v="4"/>
    <s v="OFF-BI-10004970"/>
    <x v="0"/>
    <x v="3"/>
    <n v="13.216000000000001"/>
    <s v="CA-2017-163384"/>
    <n v="0"/>
    <n v="4"/>
    <n v="0.2"/>
    <n v="4.4603999999999999"/>
    <n v="0.46881743173671325"/>
  </r>
  <r>
    <x v="865"/>
    <x v="4"/>
    <s v="FUR-FU-10003731"/>
    <x v="1"/>
    <x v="8"/>
    <n v="9.98"/>
    <s v="CA-2017-162348"/>
    <n v="1"/>
    <n v="1"/>
    <n v="0"/>
    <n v="2.7944000000000004"/>
    <n v="0.4595170286641902"/>
  </r>
  <r>
    <x v="865"/>
    <x v="10"/>
    <s v="OFF-LA-10001613"/>
    <x v="0"/>
    <x v="2"/>
    <n v="9.2159999999999993"/>
    <s v="CA-2017-145177"/>
    <n v="0"/>
    <n v="4"/>
    <n v="0.2"/>
    <n v="3.3408000000000002"/>
    <n v="0.4647369236065339"/>
  </r>
  <r>
    <x v="865"/>
    <x v="4"/>
    <s v="OFF-BI-10004656"/>
    <x v="0"/>
    <x v="3"/>
    <n v="5.1840000000000011"/>
    <s v="CA-2017-158694"/>
    <n v="0"/>
    <n v="3"/>
    <n v="0.2"/>
    <n v="1.8143999999999996"/>
    <n v="0.46881743173671325"/>
  </r>
  <r>
    <x v="865"/>
    <x v="10"/>
    <s v="OFF-PA-10000682"/>
    <x v="0"/>
    <x v="0"/>
    <n v="4.6240000000000006"/>
    <s v="CA-2017-145177"/>
    <n v="0"/>
    <n v="1"/>
    <n v="0.2"/>
    <n v="1.6762000000000001"/>
    <n v="0.43613829632717294"/>
  </r>
  <r>
    <x v="865"/>
    <x v="20"/>
    <s v="OFF-BI-10002557"/>
    <x v="0"/>
    <x v="3"/>
    <n v="3.64"/>
    <s v="CA-2017-127761"/>
    <n v="0"/>
    <n v="1"/>
    <n v="0.2"/>
    <n v="1.3649999999999998"/>
    <n v="0.46881743173671325"/>
  </r>
  <r>
    <x v="866"/>
    <x v="18"/>
    <s v="FUR-TA-10001950"/>
    <x v="1"/>
    <x v="13"/>
    <n v="2678.94"/>
    <s v="US-2017-164196"/>
    <n v="1"/>
    <n v="6"/>
    <n v="0"/>
    <n v="241.1046"/>
    <n v="0.55975208308209756"/>
  </r>
  <r>
    <x v="866"/>
    <x v="16"/>
    <s v="OFF-AP-10001058"/>
    <x v="0"/>
    <x v="12"/>
    <n v="671.5440000000001"/>
    <s v="CA-2017-131968"/>
    <n v="1"/>
    <n v="3"/>
    <n v="0.2"/>
    <n v="50.36579999999995"/>
    <n v="0.49507917887403441"/>
  </r>
  <r>
    <x v="866"/>
    <x v="4"/>
    <s v="FUR-CH-10004997"/>
    <x v="1"/>
    <x v="5"/>
    <n v="451.15199999999993"/>
    <s v="CA-2017-116722"/>
    <n v="1"/>
    <n v="3"/>
    <n v="0.2"/>
    <n v="0"/>
    <n v="0.46529189879902266"/>
  </r>
  <r>
    <x v="866"/>
    <x v="14"/>
    <s v="TEC-PH-10001336"/>
    <x v="2"/>
    <x v="6"/>
    <n v="257.98"/>
    <s v="CA-2017-139878"/>
    <n v="1"/>
    <n v="2"/>
    <n v="0"/>
    <n v="74.8142"/>
    <n v="0.41105220110552465"/>
  </r>
  <r>
    <x v="866"/>
    <x v="20"/>
    <s v="FUR-CH-10003774"/>
    <x v="1"/>
    <x v="5"/>
    <n v="245.64600000000002"/>
    <s v="CA-2017-145548"/>
    <n v="1"/>
    <n v="3"/>
    <n v="0.1"/>
    <n v="8.1881999999999877"/>
    <n v="0.46529189879902266"/>
  </r>
  <r>
    <x v="866"/>
    <x v="20"/>
    <s v="OFF-AR-10003373"/>
    <x v="0"/>
    <x v="4"/>
    <n v="92.94"/>
    <s v="CA-2017-145548"/>
    <n v="0"/>
    <n v="3"/>
    <n v="0"/>
    <n v="25.093799999999998"/>
    <n v="0.45632477063632687"/>
  </r>
  <r>
    <x v="866"/>
    <x v="1"/>
    <s v="TEC-AC-10003280"/>
    <x v="2"/>
    <x v="9"/>
    <n v="95.968000000000004"/>
    <s v="CA-2017-124506"/>
    <n v="1"/>
    <n v="4"/>
    <n v="0.2"/>
    <n v="1.1995999999999931"/>
    <n v="0.52062335344040378"/>
  </r>
  <r>
    <x v="866"/>
    <x v="20"/>
    <s v="TEC-AC-10003447"/>
    <x v="2"/>
    <x v="9"/>
    <n v="59.97"/>
    <s v="CA-2017-124667"/>
    <n v="1"/>
    <n v="3"/>
    <n v="0"/>
    <n v="14.992499999999996"/>
    <n v="0.52062335344040378"/>
  </r>
  <r>
    <x v="866"/>
    <x v="20"/>
    <s v="TEC-AC-10002305"/>
    <x v="2"/>
    <x v="9"/>
    <n v="36"/>
    <s v="CA-2017-145548"/>
    <n v="0"/>
    <n v="2"/>
    <n v="0"/>
    <n v="6.4799999999999969"/>
    <n v="0.52062335344040378"/>
  </r>
  <r>
    <x v="866"/>
    <x v="20"/>
    <s v="OFF-ST-10002276"/>
    <x v="0"/>
    <x v="1"/>
    <n v="83.36"/>
    <s v="CA-2017-124667"/>
    <n v="0"/>
    <n v="1"/>
    <n v="0"/>
    <n v="20.840000000000003"/>
    <n v="0.44610841445725197"/>
  </r>
  <r>
    <x v="866"/>
    <x v="20"/>
    <s v="OFF-BI-10001510"/>
    <x v="0"/>
    <x v="3"/>
    <n v="55.00800000000001"/>
    <s v="CA-2017-145548"/>
    <n v="0"/>
    <n v="3"/>
    <n v="0.2"/>
    <n v="17.189999999999998"/>
    <n v="0.46881743173671325"/>
  </r>
  <r>
    <x v="866"/>
    <x v="1"/>
    <s v="FUR-CH-10004540"/>
    <x v="1"/>
    <x v="5"/>
    <n v="47.991999999999997"/>
    <s v="CA-2017-124506"/>
    <n v="0"/>
    <n v="2"/>
    <n v="0.3"/>
    <n v="-2.0567999999999991"/>
    <n v="0.46529189879902266"/>
  </r>
  <r>
    <x v="866"/>
    <x v="4"/>
    <s v="FUR-FU-10001934"/>
    <x v="1"/>
    <x v="8"/>
    <n v="41.96"/>
    <s v="CA-2017-116722"/>
    <n v="0"/>
    <n v="2"/>
    <n v="0"/>
    <n v="10.909600000000001"/>
    <n v="0.4595170286641902"/>
  </r>
  <r>
    <x v="866"/>
    <x v="20"/>
    <s v="OFF-BI-10004236"/>
    <x v="0"/>
    <x v="3"/>
    <n v="35.231999999999999"/>
    <s v="CA-2017-145548"/>
    <n v="0"/>
    <n v="3"/>
    <n v="0.2"/>
    <n v="11.450399999999998"/>
    <n v="0.46881743173671325"/>
  </r>
  <r>
    <x v="866"/>
    <x v="4"/>
    <s v="OFF-BI-10001890"/>
    <x v="0"/>
    <x v="3"/>
    <n v="31.504000000000005"/>
    <s v="CA-2017-116722"/>
    <n v="0"/>
    <n v="11"/>
    <n v="0.2"/>
    <n v="11.026399999999999"/>
    <n v="0.46881743173671325"/>
  </r>
  <r>
    <x v="866"/>
    <x v="20"/>
    <s v="OFF-ST-10002562"/>
    <x v="0"/>
    <x v="1"/>
    <n v="28.14"/>
    <s v="CA-2017-145548"/>
    <n v="0"/>
    <n v="3"/>
    <n v="0"/>
    <n v="7.8792000000000009"/>
    <n v="0.44610841445725197"/>
  </r>
  <r>
    <x v="866"/>
    <x v="1"/>
    <s v="OFF-AR-10003394"/>
    <x v="0"/>
    <x v="4"/>
    <n v="14.111999999999998"/>
    <s v="CA-2017-103128"/>
    <n v="1"/>
    <n v="6"/>
    <n v="0.2"/>
    <n v="1.2348000000000008"/>
    <n v="0.45632477063632687"/>
  </r>
  <r>
    <x v="866"/>
    <x v="16"/>
    <s v="OFF-BI-10002852"/>
    <x v="0"/>
    <x v="3"/>
    <n v="9.8880000000000017"/>
    <s v="CA-2017-131968"/>
    <n v="0"/>
    <n v="2"/>
    <n v="0.7"/>
    <n v="-6.921599999999998"/>
    <n v="0.46881743173671325"/>
  </r>
  <r>
    <x v="866"/>
    <x v="4"/>
    <s v="FUR-FU-10001852"/>
    <x v="1"/>
    <x v="8"/>
    <n v="6.96"/>
    <s v="CA-2017-130799"/>
    <n v="1"/>
    <n v="4"/>
    <n v="0"/>
    <n v="2.2271999999999998"/>
    <n v="0.4595170286641902"/>
  </r>
  <r>
    <x v="867"/>
    <x v="10"/>
    <s v="FUR-CH-10000454"/>
    <x v="1"/>
    <x v="5"/>
    <n v="1537.0739999999998"/>
    <s v="CA-2017-124590"/>
    <n v="1"/>
    <n v="9"/>
    <n v="0.3"/>
    <n v="0"/>
    <n v="0.46529189879902266"/>
  </r>
  <r>
    <x v="867"/>
    <x v="10"/>
    <s v="FUR-CH-10004495"/>
    <x v="1"/>
    <x v="5"/>
    <n v="1474.8020000000001"/>
    <s v="CA-2017-124590"/>
    <n v="0"/>
    <n v="7"/>
    <n v="0.3"/>
    <n v="-21.068600000000174"/>
    <n v="0.46529189879902266"/>
  </r>
  <r>
    <x v="867"/>
    <x v="4"/>
    <s v="FUR-TA-10003392"/>
    <x v="1"/>
    <x v="13"/>
    <n v="674.35200000000009"/>
    <s v="CA-2017-164399"/>
    <n v="1"/>
    <n v="3"/>
    <n v="0.2"/>
    <n v="-8.4294000000000153"/>
    <n v="0.55975208308209756"/>
  </r>
  <r>
    <x v="867"/>
    <x v="10"/>
    <s v="FUR-CH-10003746"/>
    <x v="1"/>
    <x v="5"/>
    <n v="449.37200000000001"/>
    <s v="CA-2017-124590"/>
    <n v="0"/>
    <n v="2"/>
    <n v="0.3"/>
    <n v="-12.839199999999977"/>
    <n v="0.46529189879902266"/>
  </r>
  <r>
    <x v="867"/>
    <x v="18"/>
    <s v="OFF-EN-10002831"/>
    <x v="0"/>
    <x v="11"/>
    <n v="287.52"/>
    <s v="CA-2017-152170"/>
    <n v="1"/>
    <n v="8"/>
    <n v="0"/>
    <n v="129.38399999999999"/>
    <n v="0.44424167803735209"/>
  </r>
  <r>
    <x v="867"/>
    <x v="4"/>
    <s v="TEC-PH-10004908"/>
    <x v="2"/>
    <x v="6"/>
    <n v="203.976"/>
    <s v="CA-2017-164399"/>
    <n v="0"/>
    <n v="3"/>
    <n v="0.2"/>
    <n v="25.496999999999986"/>
    <n v="0.41105220110552465"/>
  </r>
  <r>
    <x v="867"/>
    <x v="10"/>
    <s v="OFF-AP-10002311"/>
    <x v="0"/>
    <x v="12"/>
    <n v="110.096"/>
    <s v="CA-2017-124590"/>
    <n v="0"/>
    <n v="2"/>
    <n v="0.2"/>
    <n v="33.028800000000004"/>
    <n v="0.49507917887403441"/>
  </r>
  <r>
    <x v="867"/>
    <x v="12"/>
    <s v="TEC-AC-10003447"/>
    <x v="2"/>
    <x v="9"/>
    <n v="31.983999999999998"/>
    <s v="CA-2017-134348"/>
    <n v="1"/>
    <n v="2"/>
    <n v="0.2"/>
    <n v="1.9989999999999979"/>
    <n v="0.52062335344040378"/>
  </r>
  <r>
    <x v="867"/>
    <x v="18"/>
    <s v="OFF-AP-10002350"/>
    <x v="0"/>
    <x v="12"/>
    <n v="37.68"/>
    <s v="CA-2017-152170"/>
    <n v="0"/>
    <n v="2"/>
    <n v="0"/>
    <n v="10.5504"/>
    <n v="0.49507917887403441"/>
  </r>
  <r>
    <x v="867"/>
    <x v="1"/>
    <s v="FUR-FU-10001037"/>
    <x v="1"/>
    <x v="8"/>
    <n v="22.752000000000002"/>
    <s v="CA-2017-149349"/>
    <n v="1"/>
    <n v="6"/>
    <n v="0.6"/>
    <n v="-8.532"/>
    <n v="0.4595170286641902"/>
  </r>
  <r>
    <x v="867"/>
    <x v="18"/>
    <s v="OFF-AR-10003394"/>
    <x v="0"/>
    <x v="4"/>
    <n v="20.58"/>
    <s v="CA-2017-152170"/>
    <n v="0"/>
    <n v="7"/>
    <n v="0"/>
    <n v="5.5566000000000004"/>
    <n v="0.45632477063632687"/>
  </r>
  <r>
    <x v="867"/>
    <x v="18"/>
    <s v="OFF-PA-10001763"/>
    <x v="0"/>
    <x v="0"/>
    <n v="19.98"/>
    <s v="CA-2017-152170"/>
    <n v="0"/>
    <n v="2"/>
    <n v="0"/>
    <n v="8.9909999999999997"/>
    <n v="0.43613829632717294"/>
  </r>
  <r>
    <x v="867"/>
    <x v="18"/>
    <s v="OFF-BI-10002072"/>
    <x v="0"/>
    <x v="3"/>
    <n v="17.38"/>
    <s v="CA-2017-152170"/>
    <n v="0"/>
    <n v="2"/>
    <n v="0"/>
    <n v="8.69"/>
    <n v="0.46881743173671325"/>
  </r>
  <r>
    <x v="867"/>
    <x v="10"/>
    <s v="OFF-FA-10000585"/>
    <x v="0"/>
    <x v="7"/>
    <n v="16.752000000000002"/>
    <s v="CA-2017-124590"/>
    <n v="0"/>
    <n v="6"/>
    <n v="0.2"/>
    <n v="5.4443999999999999"/>
    <n v="0.51168203684699509"/>
  </r>
  <r>
    <x v="867"/>
    <x v="12"/>
    <s v="OFF-BI-10003727"/>
    <x v="0"/>
    <x v="3"/>
    <n v="6.27"/>
    <s v="CA-2017-134348"/>
    <n v="0"/>
    <n v="5"/>
    <n v="0.7"/>
    <n v="-4.5980000000000008"/>
    <n v="0.46881743173671325"/>
  </r>
  <r>
    <x v="867"/>
    <x v="12"/>
    <s v="OFF-BI-10004967"/>
    <x v="0"/>
    <x v="3"/>
    <n v="4.3680000000000003"/>
    <s v="CA-2017-134348"/>
    <n v="0"/>
    <n v="7"/>
    <n v="0.7"/>
    <n v="-3.3487999999999998"/>
    <n v="0.46881743173671325"/>
  </r>
  <r>
    <x v="868"/>
    <x v="20"/>
    <s v="TEC-PH-10002114"/>
    <x v="2"/>
    <x v="6"/>
    <n v="2279.96"/>
    <s v="US-2017-113677"/>
    <n v="1"/>
    <n v="4"/>
    <n v="0"/>
    <n v="592.78960000000006"/>
    <n v="0.41105220110552465"/>
  </r>
  <r>
    <x v="868"/>
    <x v="2"/>
    <s v="OFF-PA-10001289"/>
    <x v="0"/>
    <x v="0"/>
    <n v="217.05599999999998"/>
    <s v="CA-2017-118570"/>
    <n v="1"/>
    <n v="7"/>
    <n v="0.2"/>
    <n v="78.6828"/>
    <n v="0.43613829632717294"/>
  </r>
  <r>
    <x v="868"/>
    <x v="20"/>
    <s v="OFF-AR-10003582"/>
    <x v="0"/>
    <x v="4"/>
    <n v="140.75"/>
    <s v="CA-2017-101336"/>
    <n v="1"/>
    <n v="5"/>
    <n v="0"/>
    <n v="39.410000000000011"/>
    <n v="0.45632477063632687"/>
  </r>
  <r>
    <x v="868"/>
    <x v="20"/>
    <s v="OFF-ST-10003455"/>
    <x v="0"/>
    <x v="1"/>
    <n v="77.55"/>
    <s v="CA-2017-101336"/>
    <n v="0"/>
    <n v="5"/>
    <n v="0"/>
    <n v="20.163000000000004"/>
    <n v="0.44610841445725197"/>
  </r>
  <r>
    <x v="868"/>
    <x v="25"/>
    <s v="OFF-SU-10000381"/>
    <x v="0"/>
    <x v="14"/>
    <n v="52.136000000000003"/>
    <s v="CA-2017-121958"/>
    <n v="1"/>
    <n v="7"/>
    <n v="0.2"/>
    <n v="5.865299999999996"/>
    <n v="0.53938093436526824"/>
  </r>
  <r>
    <x v="868"/>
    <x v="22"/>
    <s v="OFF-AR-10002956"/>
    <x v="0"/>
    <x v="4"/>
    <n v="44.02"/>
    <s v="CA-2017-155488"/>
    <n v="1"/>
    <n v="2"/>
    <n v="0"/>
    <n v="11.4452"/>
    <n v="0.45632477063632687"/>
  </r>
  <r>
    <x v="868"/>
    <x v="20"/>
    <s v="OFF-ST-10004258"/>
    <x v="0"/>
    <x v="1"/>
    <n v="36.630000000000003"/>
    <s v="CA-2017-101336"/>
    <n v="0"/>
    <n v="3"/>
    <n v="0"/>
    <n v="9.8901000000000039"/>
    <n v="0.44610841445725197"/>
  </r>
  <r>
    <x v="868"/>
    <x v="39"/>
    <s v="FUR-FU-10003096"/>
    <x v="1"/>
    <x v="8"/>
    <n v="30.36"/>
    <s v="CA-2017-128972"/>
    <n v="1"/>
    <n v="4"/>
    <n v="0"/>
    <n v="13.0548"/>
    <n v="0.4595170286641902"/>
  </r>
  <r>
    <x v="868"/>
    <x v="20"/>
    <s v="OFF-ST-10000876"/>
    <x v="0"/>
    <x v="1"/>
    <n v="24.88"/>
    <s v="CA-2017-101336"/>
    <n v="0"/>
    <n v="2"/>
    <n v="0"/>
    <n v="6.9664000000000001"/>
    <n v="0.44610841445725197"/>
  </r>
  <r>
    <x v="868"/>
    <x v="22"/>
    <s v="FUR-FU-10004848"/>
    <x v="1"/>
    <x v="8"/>
    <n v="19.54"/>
    <s v="CA-2017-147683"/>
    <n v="1"/>
    <n v="2"/>
    <n v="0"/>
    <n v="7.2297999999999991"/>
    <n v="0.4595170286641902"/>
  </r>
  <r>
    <x v="868"/>
    <x v="20"/>
    <s v="OFF-LA-10001569"/>
    <x v="0"/>
    <x v="2"/>
    <n v="14.940000000000001"/>
    <s v="US-2017-113677"/>
    <n v="0"/>
    <n v="3"/>
    <n v="0"/>
    <n v="6.8723999999999998"/>
    <n v="0.4647369236065339"/>
  </r>
  <r>
    <x v="868"/>
    <x v="22"/>
    <s v="FUR-FU-10004270"/>
    <x v="1"/>
    <x v="8"/>
    <n v="4.18"/>
    <s v="CA-2017-149461"/>
    <n v="1"/>
    <n v="1"/>
    <n v="0"/>
    <n v="1.5047999999999999"/>
    <n v="0.4595170286641902"/>
  </r>
  <r>
    <x v="868"/>
    <x v="1"/>
    <s v="OFF-BI-10000285"/>
    <x v="0"/>
    <x v="3"/>
    <n v="3.1359999999999992"/>
    <s v="US-2017-162103"/>
    <n v="1"/>
    <n v="2"/>
    <n v="0.8"/>
    <n v="-4.7040000000000006"/>
    <n v="0.46881743173671325"/>
  </r>
  <r>
    <x v="869"/>
    <x v="2"/>
    <s v="TEC-CO-10004115"/>
    <x v="2"/>
    <x v="16"/>
    <n v="1199.9759999999999"/>
    <s v="CA-2017-121370"/>
    <n v="1"/>
    <n v="4"/>
    <n v="0.4"/>
    <n v="179.99639999999999"/>
    <n v="0.55185675810753509"/>
  </r>
  <r>
    <x v="869"/>
    <x v="20"/>
    <s v="FUR-CH-10002335"/>
    <x v="1"/>
    <x v="5"/>
    <n v="408.00599999999997"/>
    <s v="CA-2017-118759"/>
    <n v="1"/>
    <n v="2"/>
    <n v="0.1"/>
    <n v="72.534400000000005"/>
    <n v="0.46529189879902266"/>
  </r>
  <r>
    <x v="869"/>
    <x v="2"/>
    <s v="FUR-CH-10000785"/>
    <x v="1"/>
    <x v="5"/>
    <n v="380.05799999999994"/>
    <s v="CA-2017-121370"/>
    <n v="0"/>
    <n v="3"/>
    <n v="0.3"/>
    <n v="-21.717600000000004"/>
    <n v="0.46529189879902266"/>
  </r>
  <r>
    <x v="869"/>
    <x v="36"/>
    <s v="TEC-PH-10001644"/>
    <x v="2"/>
    <x v="6"/>
    <n v="89.97"/>
    <s v="US-2017-144351"/>
    <n v="1"/>
    <n v="3"/>
    <n v="0"/>
    <n v="25.191600000000005"/>
    <n v="0.41105220110552465"/>
  </r>
  <r>
    <x v="869"/>
    <x v="5"/>
    <s v="TEC-AC-10004145"/>
    <x v="2"/>
    <x v="9"/>
    <n v="499.98"/>
    <s v="CA-2017-131065"/>
    <n v="1"/>
    <n v="2"/>
    <n v="0"/>
    <n v="114.99540000000002"/>
    <n v="0.52062335344040378"/>
  </r>
  <r>
    <x v="869"/>
    <x v="2"/>
    <s v="FUR-FU-10002813"/>
    <x v="1"/>
    <x v="8"/>
    <n v="48.576000000000001"/>
    <s v="CA-2017-121370"/>
    <n v="0"/>
    <n v="3"/>
    <n v="0.2"/>
    <n v="9.7151999999999941"/>
    <n v="0.4595170286641902"/>
  </r>
  <r>
    <x v="869"/>
    <x v="20"/>
    <s v="OFF-ST-10001590"/>
    <x v="0"/>
    <x v="1"/>
    <n v="40.44"/>
    <s v="CA-2017-118759"/>
    <n v="0"/>
    <n v="3"/>
    <n v="0"/>
    <n v="10.514399999999998"/>
    <n v="0.44610841445725197"/>
  </r>
  <r>
    <x v="869"/>
    <x v="20"/>
    <s v="OFF-AR-10001725"/>
    <x v="0"/>
    <x v="4"/>
    <n v="23.65"/>
    <s v="CA-2017-166618"/>
    <n v="1"/>
    <n v="1"/>
    <n v="0"/>
    <n v="6.1490000000000009"/>
    <n v="0.45632477063632687"/>
  </r>
  <r>
    <x v="869"/>
    <x v="7"/>
    <s v="FUR-FU-10000550"/>
    <x v="1"/>
    <x v="8"/>
    <n v="19.920000000000002"/>
    <s v="US-2017-117541"/>
    <n v="1"/>
    <n v="4"/>
    <n v="0"/>
    <n v="6.573599999999999"/>
    <n v="0.4595170286641902"/>
  </r>
  <r>
    <x v="869"/>
    <x v="7"/>
    <s v="OFF-PA-10001609"/>
    <x v="0"/>
    <x v="0"/>
    <n v="16.45"/>
    <s v="US-2017-117541"/>
    <n v="0"/>
    <n v="5"/>
    <n v="0"/>
    <n v="7.5669999999999993"/>
    <n v="0.43613829632717294"/>
  </r>
  <r>
    <x v="869"/>
    <x v="20"/>
    <s v="TEC-PH-10003356"/>
    <x v="2"/>
    <x v="6"/>
    <n v="13.98"/>
    <s v="CA-2017-166618"/>
    <n v="0"/>
    <n v="2"/>
    <n v="0"/>
    <n v="3.9144000000000005"/>
    <n v="0.41105220110552465"/>
  </r>
  <r>
    <x v="869"/>
    <x v="4"/>
    <s v="OFF-AR-10003829"/>
    <x v="0"/>
    <x v="4"/>
    <n v="9.84"/>
    <s v="US-2017-112970"/>
    <n v="1"/>
    <n v="3"/>
    <n v="0"/>
    <n v="2.8535999999999988"/>
    <n v="0.45632477063632687"/>
  </r>
  <r>
    <x v="869"/>
    <x v="5"/>
    <s v="OFF-BI-10004970"/>
    <x v="0"/>
    <x v="3"/>
    <n v="8.26"/>
    <s v="CA-2017-131065"/>
    <n v="0"/>
    <n v="2"/>
    <n v="0"/>
    <n v="3.8822000000000001"/>
    <n v="0.46881743173671325"/>
  </r>
  <r>
    <x v="869"/>
    <x v="4"/>
    <s v="OFF-LA-10000248"/>
    <x v="0"/>
    <x v="2"/>
    <n v="7.38"/>
    <s v="CA-2017-149482"/>
    <n v="1"/>
    <n v="2"/>
    <n v="0"/>
    <n v="3.4685999999999999"/>
    <n v="0.4647369236065339"/>
  </r>
  <r>
    <x v="869"/>
    <x v="5"/>
    <s v="OFF-PA-10002479"/>
    <x v="0"/>
    <x v="0"/>
    <n v="5.28"/>
    <s v="CA-2017-131065"/>
    <n v="0"/>
    <n v="1"/>
    <n v="0"/>
    <n v="2.3759999999999999"/>
    <n v="0.43613829632717294"/>
  </r>
  <r>
    <x v="869"/>
    <x v="0"/>
    <s v="OFF-BI-10002393"/>
    <x v="0"/>
    <x v="3"/>
    <n v="2.2959999999999994"/>
    <s v="CA-2017-134691"/>
    <n v="1"/>
    <n v="2"/>
    <n v="0.8"/>
    <n v="-3.9032000000000009"/>
    <n v="0.46881743173671325"/>
  </r>
  <r>
    <x v="870"/>
    <x v="4"/>
    <s v="OFF-BI-10003527"/>
    <x v="0"/>
    <x v="3"/>
    <n v="1016.792"/>
    <s v="CA-2017-146633"/>
    <n v="1"/>
    <n v="1"/>
    <n v="0.2"/>
    <n v="381.29700000000003"/>
    <n v="0.46881743173671325"/>
  </r>
  <r>
    <x v="870"/>
    <x v="25"/>
    <s v="FUR-TA-10001768"/>
    <x v="1"/>
    <x v="13"/>
    <n v="630.024"/>
    <s v="CA-2017-130820"/>
    <n v="1"/>
    <n v="4"/>
    <n v="0.4"/>
    <n v="-199.50760000000008"/>
    <n v="0.55975208308209756"/>
  </r>
  <r>
    <x v="870"/>
    <x v="4"/>
    <s v="TEC-PH-10002549"/>
    <x v="2"/>
    <x v="6"/>
    <n v="361.37600000000003"/>
    <s v="CA-2017-148740"/>
    <n v="1"/>
    <n v="2"/>
    <n v="0.2"/>
    <n v="27.103200000000001"/>
    <n v="0.41105220110552465"/>
  </r>
  <r>
    <x v="870"/>
    <x v="4"/>
    <s v="TEC-AC-10003832"/>
    <x v="2"/>
    <x v="9"/>
    <n v="99.390000000000015"/>
    <s v="CA-2017-105963"/>
    <n v="1"/>
    <n v="3"/>
    <n v="0"/>
    <n v="40.749900000000004"/>
    <n v="0.52062335344040378"/>
  </r>
  <r>
    <x v="870"/>
    <x v="4"/>
    <s v="OFF-BI-10002982"/>
    <x v="0"/>
    <x v="3"/>
    <n v="38.136000000000003"/>
    <s v="CA-2017-146633"/>
    <n v="0"/>
    <n v="7"/>
    <n v="0.2"/>
    <n v="13.347599999999998"/>
    <n v="0.46881743173671325"/>
  </r>
  <r>
    <x v="871"/>
    <x v="31"/>
    <s v="OFF-EN-10001990"/>
    <x v="0"/>
    <x v="11"/>
    <n v="28.4"/>
    <s v="CA-2017-154508"/>
    <n v="1"/>
    <n v="5"/>
    <n v="0"/>
    <n v="13.347999999999997"/>
    <n v="0.44424167803735209"/>
  </r>
  <r>
    <x v="871"/>
    <x v="4"/>
    <s v="OFF-BI-10004967"/>
    <x v="0"/>
    <x v="3"/>
    <n v="8.32"/>
    <s v="CA-2017-124527"/>
    <n v="1"/>
    <n v="5"/>
    <n v="0.2"/>
    <n v="2.8079999999999998"/>
    <n v="0.46881743173671325"/>
  </r>
  <r>
    <x v="872"/>
    <x v="0"/>
    <s v="TEC-PH-10002350"/>
    <x v="2"/>
    <x v="6"/>
    <n v="67.176000000000002"/>
    <s v="CA-2017-134110"/>
    <n v="1"/>
    <n v="3"/>
    <n v="0.2"/>
    <n v="6.7175999999999974"/>
    <n v="0.41105220110552465"/>
  </r>
  <r>
    <x v="872"/>
    <x v="4"/>
    <s v="OFF-SU-10004231"/>
    <x v="0"/>
    <x v="14"/>
    <n v="49.5"/>
    <s v="CA-2017-118500"/>
    <n v="1"/>
    <n v="5"/>
    <n v="0"/>
    <n v="13.365"/>
    <n v="0.53938093436526824"/>
  </r>
  <r>
    <x v="872"/>
    <x v="0"/>
    <s v="OFF-PA-10000697"/>
    <x v="0"/>
    <x v="0"/>
    <n v="15.231999999999999"/>
    <s v="CA-2017-134110"/>
    <n v="0"/>
    <n v="4"/>
    <n v="0.2"/>
    <n v="5.5215999999999994"/>
    <n v="0.43613829632717294"/>
  </r>
  <r>
    <x v="872"/>
    <x v="31"/>
    <s v="OFF-BI-10004140"/>
    <x v="0"/>
    <x v="3"/>
    <n v="10.776000000000002"/>
    <s v="CA-2017-150658"/>
    <n v="1"/>
    <n v="3"/>
    <n v="0.2"/>
    <n v="3.3674999999999984"/>
    <n v="0.46881743173671325"/>
  </r>
  <r>
    <x v="873"/>
    <x v="39"/>
    <s v="OFF-ST-10003470"/>
    <x v="0"/>
    <x v="1"/>
    <n v="1117.92"/>
    <s v="CA-2017-136812"/>
    <n v="1"/>
    <n v="4"/>
    <n v="0"/>
    <n v="55.895999999999958"/>
    <n v="0.44610841445725197"/>
  </r>
  <r>
    <x v="873"/>
    <x v="14"/>
    <s v="FUR-CH-10000863"/>
    <x v="1"/>
    <x v="5"/>
    <n v="301.95999999999998"/>
    <s v="CA-2017-115378"/>
    <n v="1"/>
    <n v="2"/>
    <n v="0"/>
    <n v="33.215599999999995"/>
    <n v="0.46529189879902266"/>
  </r>
  <r>
    <x v="873"/>
    <x v="0"/>
    <s v="FUR-CH-10003817"/>
    <x v="1"/>
    <x v="5"/>
    <n v="255.108"/>
    <s v="CA-2017-119963"/>
    <n v="1"/>
    <n v="6"/>
    <n v="0.3"/>
    <n v="-18.221999999999994"/>
    <n v="0.46529189879902266"/>
  </r>
  <r>
    <x v="873"/>
    <x v="10"/>
    <s v="OFF-AP-10002998"/>
    <x v="0"/>
    <x v="12"/>
    <n v="103.96799999999999"/>
    <s v="CA-2017-158575"/>
    <n v="1"/>
    <n v="6"/>
    <n v="0.2"/>
    <n v="16.894799999999996"/>
    <n v="0.49507917887403441"/>
  </r>
  <r>
    <x v="873"/>
    <x v="33"/>
    <s v="TEC-AC-10003870"/>
    <x v="2"/>
    <x v="9"/>
    <n v="1319.96"/>
    <s v="US-2017-138408"/>
    <n v="1"/>
    <n v="4"/>
    <n v="0"/>
    <n v="527.98400000000004"/>
    <n v="0.52062335344040378"/>
  </r>
  <r>
    <x v="873"/>
    <x v="4"/>
    <s v="TEC-AC-10002842"/>
    <x v="2"/>
    <x v="9"/>
    <n v="595"/>
    <s v="CA-2017-103464"/>
    <n v="1"/>
    <n v="5"/>
    <n v="0"/>
    <n v="95.200000000000031"/>
    <n v="0.52062335344040378"/>
  </r>
  <r>
    <x v="873"/>
    <x v="4"/>
    <s v="OFF-AP-10002867"/>
    <x v="0"/>
    <x v="12"/>
    <n v="67.84"/>
    <s v="CA-2017-166226"/>
    <n v="1"/>
    <n v="1"/>
    <n v="0"/>
    <n v="18.316800000000001"/>
    <n v="0.49507917887403441"/>
  </r>
  <r>
    <x v="873"/>
    <x v="4"/>
    <s v="TEC-PH-10003357"/>
    <x v="2"/>
    <x v="6"/>
    <n v="61.192"/>
    <s v="CA-2017-166226"/>
    <n v="0"/>
    <n v="1"/>
    <n v="0.2"/>
    <n v="6.1192000000000011"/>
    <n v="0.41105220110552465"/>
  </r>
  <r>
    <x v="873"/>
    <x v="4"/>
    <s v="OFF-BI-10002437"/>
    <x v="0"/>
    <x v="3"/>
    <n v="61.120000000000005"/>
    <s v="CA-2017-108630"/>
    <n v="1"/>
    <n v="5"/>
    <n v="0.2"/>
    <n v="22.155999999999999"/>
    <n v="0.46881743173671325"/>
  </r>
  <r>
    <x v="873"/>
    <x v="0"/>
    <s v="OFF-LA-10003510"/>
    <x v="0"/>
    <x v="2"/>
    <n v="48.848000000000006"/>
    <s v="CA-2017-119963"/>
    <n v="0"/>
    <n v="2"/>
    <n v="0.2"/>
    <n v="15.8756"/>
    <n v="0.4647369236065339"/>
  </r>
  <r>
    <x v="873"/>
    <x v="0"/>
    <s v="OFF-PA-10001970"/>
    <x v="0"/>
    <x v="0"/>
    <n v="19.648"/>
    <s v="CA-2017-119963"/>
    <n v="0"/>
    <n v="2"/>
    <n v="0.2"/>
    <n v="6.6311999999999989"/>
    <n v="0.43613829632717294"/>
  </r>
  <r>
    <x v="873"/>
    <x v="0"/>
    <s v="OFF-AR-10003514"/>
    <x v="0"/>
    <x v="4"/>
    <n v="6.3680000000000003"/>
    <s v="CA-2017-119963"/>
    <n v="0"/>
    <n v="2"/>
    <n v="0.2"/>
    <n v="1.0347999999999993"/>
    <n v="0.45632477063632687"/>
  </r>
  <r>
    <x v="874"/>
    <x v="0"/>
    <s v="OFF-ST-10000642"/>
    <x v="0"/>
    <x v="1"/>
    <n v="100.70400000000001"/>
    <s v="US-2017-110156"/>
    <n v="1"/>
    <n v="6"/>
    <n v="0.2"/>
    <n v="-16.36440000000001"/>
    <n v="0.44610841445725197"/>
  </r>
  <r>
    <x v="874"/>
    <x v="0"/>
    <s v="TEC-PH-10003589"/>
    <x v="2"/>
    <x v="6"/>
    <n v="71.959999999999994"/>
    <s v="US-2017-110156"/>
    <n v="0"/>
    <n v="5"/>
    <n v="0.2"/>
    <n v="25.185999999999996"/>
    <n v="0.41105220110552465"/>
  </r>
  <r>
    <x v="874"/>
    <x v="20"/>
    <s v="OFF-ST-10004507"/>
    <x v="0"/>
    <x v="1"/>
    <n v="68.599999999999994"/>
    <s v="CA-2017-164511"/>
    <n v="1"/>
    <n v="4"/>
    <n v="0"/>
    <n v="18.521999999999998"/>
    <n v="0.44610841445725197"/>
  </r>
  <r>
    <x v="874"/>
    <x v="20"/>
    <s v="OFF-ST-10002583"/>
    <x v="0"/>
    <x v="1"/>
    <n v="64.959999999999994"/>
    <s v="CA-2017-164511"/>
    <n v="0"/>
    <n v="2"/>
    <n v="0"/>
    <n v="2.598399999999998"/>
    <n v="0.44610841445725197"/>
  </r>
  <r>
    <x v="874"/>
    <x v="0"/>
    <s v="OFF-FA-10003495"/>
    <x v="0"/>
    <x v="7"/>
    <n v="58.368000000000009"/>
    <s v="US-2017-110156"/>
    <n v="0"/>
    <n v="12"/>
    <n v="0.2"/>
    <n v="21.888000000000002"/>
    <n v="0.51168203684699509"/>
  </r>
  <r>
    <x v="874"/>
    <x v="18"/>
    <s v="OFF-AP-10001947"/>
    <x v="0"/>
    <x v="12"/>
    <n v="54.96"/>
    <s v="CA-2017-111143"/>
    <n v="1"/>
    <n v="3"/>
    <n v="0"/>
    <n v="15.938399999999998"/>
    <n v="0.49507917887403441"/>
  </r>
  <r>
    <x v="874"/>
    <x v="20"/>
    <s v="OFF-PA-10001509"/>
    <x v="0"/>
    <x v="0"/>
    <n v="44.75"/>
    <s v="CA-2017-130778"/>
    <n v="1"/>
    <n v="5"/>
    <n v="0"/>
    <n v="20.584999999999994"/>
    <n v="0.43613829632717294"/>
  </r>
  <r>
    <x v="874"/>
    <x v="0"/>
    <s v="OFF-EN-10003798"/>
    <x v="0"/>
    <x v="11"/>
    <n v="40.968000000000004"/>
    <s v="US-2017-110156"/>
    <n v="0"/>
    <n v="3"/>
    <n v="0.2"/>
    <n v="13.826699999999999"/>
    <n v="0.44424167803735209"/>
  </r>
  <r>
    <x v="874"/>
    <x v="22"/>
    <s v="FUR-FU-10000448"/>
    <x v="1"/>
    <x v="8"/>
    <n v="31.96"/>
    <s v="CA-2017-126858"/>
    <n v="1"/>
    <n v="2"/>
    <n v="0"/>
    <n v="1.597999999999999"/>
    <n v="0.4595170286641902"/>
  </r>
  <r>
    <x v="874"/>
    <x v="25"/>
    <s v="OFF-AR-10003752"/>
    <x v="0"/>
    <x v="4"/>
    <n v="18.48"/>
    <s v="CA-2017-157364"/>
    <n v="1"/>
    <n v="2"/>
    <n v="0.2"/>
    <n v="6.0059999999999993"/>
    <n v="0.45632477063632687"/>
  </r>
  <r>
    <x v="874"/>
    <x v="20"/>
    <s v="OFF-BI-10000320"/>
    <x v="0"/>
    <x v="3"/>
    <n v="17.712"/>
    <s v="CA-2017-113138"/>
    <n v="1"/>
    <n v="3"/>
    <n v="0.2"/>
    <n v="6.4206000000000012"/>
    <n v="0.46881743173671325"/>
  </r>
  <r>
    <x v="874"/>
    <x v="20"/>
    <s v="OFF-AR-10003770"/>
    <x v="0"/>
    <x v="4"/>
    <n v="17.28"/>
    <s v="CA-2017-113138"/>
    <n v="0"/>
    <n v="6"/>
    <n v="0"/>
    <n v="5.0111999999999997"/>
    <n v="0.45632477063632687"/>
  </r>
  <r>
    <x v="874"/>
    <x v="20"/>
    <s v="OFF-BI-10003305"/>
    <x v="0"/>
    <x v="3"/>
    <n v="14.352000000000002"/>
    <s v="CA-2017-164511"/>
    <n v="0"/>
    <n v="3"/>
    <n v="0.2"/>
    <n v="4.6643999999999988"/>
    <n v="0.46881743173671325"/>
  </r>
  <r>
    <x v="874"/>
    <x v="0"/>
    <s v="OFF-BI-10003676"/>
    <x v="0"/>
    <x v="3"/>
    <n v="10.779999999999996"/>
    <s v="US-2017-110156"/>
    <n v="0"/>
    <n v="5"/>
    <n v="0.8"/>
    <n v="-17.248000000000008"/>
    <n v="0.46881743173671325"/>
  </r>
  <r>
    <x v="874"/>
    <x v="0"/>
    <s v="OFF-PA-10004735"/>
    <x v="0"/>
    <x v="0"/>
    <n v="10.368000000000002"/>
    <s v="US-2017-110156"/>
    <n v="0"/>
    <n v="2"/>
    <n v="0.2"/>
    <n v="3.6288"/>
    <n v="0.43613829632717294"/>
  </r>
  <r>
    <x v="874"/>
    <x v="20"/>
    <s v="OFF-AP-10000595"/>
    <x v="0"/>
    <x v="12"/>
    <n v="8.74"/>
    <s v="CA-2017-130778"/>
    <n v="0"/>
    <n v="2"/>
    <n v="0"/>
    <n v="2.2724000000000002"/>
    <n v="0.49507917887403441"/>
  </r>
  <r>
    <x v="874"/>
    <x v="0"/>
    <s v="FUR-FU-10000206"/>
    <x v="1"/>
    <x v="8"/>
    <n v="2.3280000000000003"/>
    <s v="US-2017-110156"/>
    <n v="0"/>
    <n v="2"/>
    <n v="0.6"/>
    <n v="-0.75660000000000016"/>
    <n v="0.4595170286641902"/>
  </r>
  <r>
    <x v="874"/>
    <x v="0"/>
    <s v="OFF-BI-10002609"/>
    <x v="0"/>
    <x v="3"/>
    <n v="1.1919999999999997"/>
    <s v="US-2017-110156"/>
    <n v="0"/>
    <n v="2"/>
    <n v="0.8"/>
    <n v="-2.0264000000000002"/>
    <n v="0.46881743173671325"/>
  </r>
  <r>
    <x v="875"/>
    <x v="39"/>
    <s v="TEC-PH-10004536"/>
    <x v="2"/>
    <x v="6"/>
    <n v="944.93000000000006"/>
    <s v="CA-2017-114104"/>
    <n v="1"/>
    <n v="7"/>
    <n v="0"/>
    <n v="236.23250000000002"/>
    <n v="0.41105220110552465"/>
  </r>
  <r>
    <x v="875"/>
    <x v="0"/>
    <s v="FUR-CH-10003774"/>
    <x v="1"/>
    <x v="5"/>
    <n v="318.43"/>
    <s v="US-2017-127971"/>
    <n v="1"/>
    <n v="5"/>
    <n v="0.3"/>
    <n v="-77.333000000000013"/>
    <n v="0.46529189879902266"/>
  </r>
  <r>
    <x v="875"/>
    <x v="18"/>
    <s v="OFF-PA-10000418"/>
    <x v="0"/>
    <x v="0"/>
    <n v="314.54999999999995"/>
    <s v="CA-2017-100041"/>
    <n v="1"/>
    <n v="3"/>
    <n v="0"/>
    <n v="150.98399999999998"/>
    <n v="0.43613829632717294"/>
  </r>
  <r>
    <x v="875"/>
    <x v="16"/>
    <s v="FUR-BO-10004695"/>
    <x v="1"/>
    <x v="10"/>
    <n v="289.56799999999998"/>
    <s v="CA-2017-113845"/>
    <n v="1"/>
    <n v="2"/>
    <n v="0.2"/>
    <n v="10.858799999999974"/>
    <n v="0.5176847302647779"/>
  </r>
  <r>
    <x v="875"/>
    <x v="16"/>
    <s v="TEC-PH-10003357"/>
    <x v="2"/>
    <x v="6"/>
    <n v="244.768"/>
    <s v="CA-2017-113845"/>
    <n v="0"/>
    <n v="4"/>
    <n v="0.2"/>
    <n v="24.476800000000004"/>
    <n v="0.41105220110552465"/>
  </r>
  <r>
    <x v="875"/>
    <x v="0"/>
    <s v="TEC-PH-10004539"/>
    <x v="2"/>
    <x v="6"/>
    <n v="151.19200000000001"/>
    <s v="CA-2017-107790"/>
    <n v="1"/>
    <n v="1"/>
    <n v="0.2"/>
    <n v="13.229299999999995"/>
    <n v="0.41105220110552465"/>
  </r>
  <r>
    <x v="875"/>
    <x v="7"/>
    <s v="OFF-BI-10002133"/>
    <x v="0"/>
    <x v="3"/>
    <n v="128.39999999999998"/>
    <s v="CA-2017-121356"/>
    <n v="1"/>
    <n v="3"/>
    <n v="0"/>
    <n v="62.915999999999997"/>
    <n v="0.46881743173671325"/>
  </r>
  <r>
    <x v="875"/>
    <x v="0"/>
    <s v="TEC-PH-10003095"/>
    <x v="2"/>
    <x v="6"/>
    <n v="122.91999999999999"/>
    <s v="US-2017-127971"/>
    <n v="0"/>
    <n v="7"/>
    <n v="0.2"/>
    <n v="46.095000000000006"/>
    <n v="0.41105220110552465"/>
  </r>
  <r>
    <x v="875"/>
    <x v="10"/>
    <s v="FUR-BO-10004709"/>
    <x v="1"/>
    <x v="10"/>
    <n v="86.97"/>
    <s v="CA-2017-110772"/>
    <n v="1"/>
    <n v="3"/>
    <n v="0.5"/>
    <n v="-48.703199999999995"/>
    <n v="0.5176847302647779"/>
  </r>
  <r>
    <x v="875"/>
    <x v="10"/>
    <s v="TEC-AC-10002001"/>
    <x v="2"/>
    <x v="9"/>
    <n v="255.98400000000004"/>
    <s v="CA-2017-110772"/>
    <n v="0"/>
    <n v="2"/>
    <n v="0.2"/>
    <n v="54.396600000000007"/>
    <n v="0.52062335344040378"/>
  </r>
  <r>
    <x v="875"/>
    <x v="4"/>
    <s v="TEC-AC-10004803"/>
    <x v="2"/>
    <x v="9"/>
    <n v="27.88"/>
    <s v="CA-2017-142615"/>
    <n v="1"/>
    <n v="2"/>
    <n v="0"/>
    <n v="3.9032000000000018"/>
    <n v="0.52062335344040378"/>
  </r>
  <r>
    <x v="875"/>
    <x v="16"/>
    <s v="OFF-ST-10003327"/>
    <x v="0"/>
    <x v="1"/>
    <n v="39.72"/>
    <s v="CA-2017-113845"/>
    <n v="0"/>
    <n v="5"/>
    <n v="0.2"/>
    <n v="4.4684999999999953"/>
    <n v="0.44610841445725197"/>
  </r>
  <r>
    <x v="875"/>
    <x v="4"/>
    <s v="OFF-AP-10003622"/>
    <x v="0"/>
    <x v="12"/>
    <n v="39"/>
    <s v="CA-2017-145492"/>
    <n v="1"/>
    <n v="12"/>
    <n v="0"/>
    <n v="11.309999999999999"/>
    <n v="0.49507917887403441"/>
  </r>
  <r>
    <x v="875"/>
    <x v="10"/>
    <s v="OFF-FA-10002983"/>
    <x v="0"/>
    <x v="7"/>
    <n v="19.096"/>
    <s v="CA-2017-110772"/>
    <n v="0"/>
    <n v="7"/>
    <n v="0.2"/>
    <n v="6.6835999999999993"/>
    <n v="0.51168203684699509"/>
  </r>
  <r>
    <x v="875"/>
    <x v="10"/>
    <s v="OFF-LA-10004689"/>
    <x v="0"/>
    <x v="2"/>
    <n v="18.496000000000002"/>
    <s v="CA-2017-110772"/>
    <n v="0"/>
    <n v="8"/>
    <n v="0.2"/>
    <n v="6.2423999999999999"/>
    <n v="0.4647369236065339"/>
  </r>
  <r>
    <x v="875"/>
    <x v="10"/>
    <s v="OFF-PA-10000955"/>
    <x v="0"/>
    <x v="0"/>
    <n v="15.696000000000002"/>
    <s v="CA-2017-109820"/>
    <n v="1"/>
    <n v="3"/>
    <n v="0.2"/>
    <n v="5.1011999999999995"/>
    <n v="0.43613829632717294"/>
  </r>
  <r>
    <x v="875"/>
    <x v="39"/>
    <s v="OFF-LA-10002475"/>
    <x v="0"/>
    <x v="2"/>
    <n v="14.62"/>
    <s v="CA-2017-114104"/>
    <n v="0"/>
    <n v="2"/>
    <n v="0"/>
    <n v="6.8713999999999995"/>
    <n v="0.4647369236065339"/>
  </r>
  <r>
    <x v="875"/>
    <x v="10"/>
    <s v="OFF-BI-10000474"/>
    <x v="0"/>
    <x v="3"/>
    <n v="14.427000000000003"/>
    <s v="CA-2017-109820"/>
    <n v="0"/>
    <n v="3"/>
    <n v="0.7"/>
    <n v="-10.579799999999999"/>
    <n v="0.46881743173671325"/>
  </r>
  <r>
    <x v="875"/>
    <x v="18"/>
    <s v="OFF-PA-10001622"/>
    <x v="0"/>
    <x v="0"/>
    <n v="9.08"/>
    <s v="CA-2017-100041"/>
    <n v="0"/>
    <n v="2"/>
    <n v="0"/>
    <n v="4.0859999999999994"/>
    <n v="0.43613829632717294"/>
  </r>
  <r>
    <x v="875"/>
    <x v="0"/>
    <s v="FUR-FU-10000023"/>
    <x v="1"/>
    <x v="8"/>
    <n v="7.0679999999999996"/>
    <s v="US-2017-127971"/>
    <n v="0"/>
    <n v="3"/>
    <n v="0.6"/>
    <n v="-2.8271999999999995"/>
    <n v="0.4595170286641902"/>
  </r>
  <r>
    <x v="875"/>
    <x v="18"/>
    <s v="OFF-BI-10000343"/>
    <x v="0"/>
    <x v="3"/>
    <n v="4.91"/>
    <s v="CA-2017-100041"/>
    <n v="0"/>
    <n v="1"/>
    <n v="0"/>
    <n v="2.3077000000000001"/>
    <n v="0.46881743173671325"/>
  </r>
  <r>
    <x v="875"/>
    <x v="10"/>
    <s v="OFF-BI-10003460"/>
    <x v="0"/>
    <x v="3"/>
    <n v="2.6280000000000001"/>
    <s v="CA-2017-109820"/>
    <n v="0"/>
    <n v="2"/>
    <n v="0.7"/>
    <n v="-1.9272"/>
    <n v="0.46881743173671325"/>
  </r>
  <r>
    <x v="876"/>
    <x v="30"/>
    <s v="TEC-PH-10001580"/>
    <x v="2"/>
    <x v="6"/>
    <n v="404.93999999999994"/>
    <s v="CA-2017-114482"/>
    <n v="1"/>
    <n v="3"/>
    <n v="0"/>
    <n v="109.33379999999998"/>
    <n v="0.41105220110552465"/>
  </r>
  <r>
    <x v="876"/>
    <x v="11"/>
    <s v="FUR-CH-10003833"/>
    <x v="1"/>
    <x v="5"/>
    <n v="195.136"/>
    <s v="US-2017-114293"/>
    <n v="1"/>
    <n v="4"/>
    <n v="0.2"/>
    <n v="-12.196000000000005"/>
    <n v="0.46529189879902266"/>
  </r>
  <r>
    <x v="876"/>
    <x v="10"/>
    <s v="FUR-CH-10003817"/>
    <x v="1"/>
    <x v="5"/>
    <n v="127.554"/>
    <s v="CA-2017-140018"/>
    <n v="1"/>
    <n v="3"/>
    <n v="0.3"/>
    <n v="-9.1109999999999971"/>
    <n v="0.46529189879902266"/>
  </r>
  <r>
    <x v="876"/>
    <x v="20"/>
    <s v="FUR-BO-10002598"/>
    <x v="1"/>
    <x v="10"/>
    <n v="113.56800000000001"/>
    <s v="CA-2017-113425"/>
    <n v="1"/>
    <n v="2"/>
    <n v="0.2"/>
    <n v="12.776399999999988"/>
    <n v="0.5176847302647779"/>
  </r>
  <r>
    <x v="876"/>
    <x v="1"/>
    <s v="TEC-AC-10003657"/>
    <x v="2"/>
    <x v="9"/>
    <n v="81.576000000000008"/>
    <s v="CA-2017-146157"/>
    <n v="1"/>
    <n v="3"/>
    <n v="0.2"/>
    <n v="2.0393999999999934"/>
    <n v="0.52062335344040378"/>
  </r>
  <r>
    <x v="876"/>
    <x v="10"/>
    <s v="FUR-FU-10001876"/>
    <x v="1"/>
    <x v="8"/>
    <n v="77.951999999999998"/>
    <s v="CA-2017-140018"/>
    <n v="0"/>
    <n v="3"/>
    <n v="0.2"/>
    <n v="15.590399999999995"/>
    <n v="0.4595170286641902"/>
  </r>
  <r>
    <x v="876"/>
    <x v="30"/>
    <s v="OFF-PA-10003845"/>
    <x v="0"/>
    <x v="0"/>
    <n v="40.46"/>
    <s v="CA-2017-114482"/>
    <n v="0"/>
    <n v="7"/>
    <n v="0"/>
    <n v="19.825400000000002"/>
    <n v="0.43613829632717294"/>
  </r>
  <r>
    <x v="876"/>
    <x v="1"/>
    <s v="OFF-PA-10001790"/>
    <x v="0"/>
    <x v="0"/>
    <n v="38.432000000000002"/>
    <s v="CA-2017-146157"/>
    <n v="0"/>
    <n v="1"/>
    <n v="0.2"/>
    <n v="13.451199999999996"/>
    <n v="0.43613829632717294"/>
  </r>
  <r>
    <x v="876"/>
    <x v="4"/>
    <s v="OFF-PA-10004451"/>
    <x v="0"/>
    <x v="0"/>
    <n v="32.400000000000006"/>
    <s v="CA-2017-152646"/>
    <n v="1"/>
    <n v="5"/>
    <n v="0"/>
    <n v="15.552000000000001"/>
    <n v="0.43613829632717294"/>
  </r>
  <r>
    <x v="876"/>
    <x v="10"/>
    <s v="TEC-MA-10000752"/>
    <x v="2"/>
    <x v="15"/>
    <n v="30.345000000000006"/>
    <s v="CA-2017-140018"/>
    <n v="0"/>
    <n v="7"/>
    <n v="0.7"/>
    <n v="-24.275999999999996"/>
    <n v="0.5183572270896134"/>
  </r>
  <r>
    <x v="876"/>
    <x v="1"/>
    <s v="OFF-ST-10001590"/>
    <x v="0"/>
    <x v="1"/>
    <n v="21.568000000000001"/>
    <s v="CA-2017-146157"/>
    <n v="0"/>
    <n v="2"/>
    <n v="0.2"/>
    <n v="1.6175999999999986"/>
    <n v="0.44610841445725197"/>
  </r>
  <r>
    <x v="876"/>
    <x v="20"/>
    <s v="OFF-PA-10000232"/>
    <x v="0"/>
    <x v="0"/>
    <n v="12.96"/>
    <s v="CA-2017-114895"/>
    <n v="1"/>
    <n v="2"/>
    <n v="0"/>
    <n v="6.3504000000000005"/>
    <n v="0.43613829632717294"/>
  </r>
  <r>
    <x v="877"/>
    <x v="20"/>
    <s v="OFF-BI-10001524"/>
    <x v="0"/>
    <x v="3"/>
    <n v="134.27200000000002"/>
    <s v="US-2017-164945"/>
    <n v="1"/>
    <n v="8"/>
    <n v="0.2"/>
    <n v="46.99519999999999"/>
    <n v="0.46881743173671325"/>
  </r>
  <r>
    <x v="877"/>
    <x v="0"/>
    <s v="TEC-AC-10000387"/>
    <x v="2"/>
    <x v="9"/>
    <n v="24.032"/>
    <s v="US-2017-132577"/>
    <n v="1"/>
    <n v="2"/>
    <n v="0.2"/>
    <n v="-0.60080000000000044"/>
    <n v="0.52062335344040378"/>
  </r>
  <r>
    <x v="877"/>
    <x v="14"/>
    <s v="OFF-BI-10002852"/>
    <x v="0"/>
    <x v="3"/>
    <n v="49.44"/>
    <s v="CA-2017-131576"/>
    <n v="1"/>
    <n v="3"/>
    <n v="0"/>
    <n v="24.2256"/>
    <n v="0.46881743173671325"/>
  </r>
  <r>
    <x v="877"/>
    <x v="20"/>
    <s v="FUR-FU-10000397"/>
    <x v="1"/>
    <x v="8"/>
    <n v="39.880000000000003"/>
    <s v="CA-2017-154711"/>
    <n v="1"/>
    <n v="2"/>
    <n v="0"/>
    <n v="11.166400000000003"/>
    <n v="0.4595170286641902"/>
  </r>
  <r>
    <x v="877"/>
    <x v="0"/>
    <s v="OFF-AR-10003481"/>
    <x v="0"/>
    <x v="4"/>
    <n v="23.616"/>
    <s v="US-2017-132577"/>
    <n v="0"/>
    <n v="9"/>
    <n v="0.2"/>
    <n v="2.6567999999999969"/>
    <n v="0.45632477063632687"/>
  </r>
  <r>
    <x v="877"/>
    <x v="20"/>
    <s v="OFF-AR-10001860"/>
    <x v="0"/>
    <x v="4"/>
    <n v="20.82"/>
    <s v="CA-2017-154711"/>
    <n v="0"/>
    <n v="3"/>
    <n v="0"/>
    <n v="7.4952000000000005"/>
    <n v="0.45632477063632687"/>
  </r>
  <r>
    <x v="877"/>
    <x v="20"/>
    <s v="OFF-BI-10000605"/>
    <x v="0"/>
    <x v="3"/>
    <n v="12.192"/>
    <s v="CA-2017-154711"/>
    <n v="0"/>
    <n v="4"/>
    <n v="0.2"/>
    <n v="4.1147999999999989"/>
    <n v="0.46881743173671325"/>
  </r>
  <r>
    <x v="877"/>
    <x v="0"/>
    <s v="OFF-BI-10004040"/>
    <x v="0"/>
    <x v="3"/>
    <n v="6.2159999999999993"/>
    <s v="US-2017-132577"/>
    <n v="0"/>
    <n v="6"/>
    <n v="0.8"/>
    <n v="-9.634800000000002"/>
    <n v="0.46881743173671325"/>
  </r>
  <r>
    <x v="877"/>
    <x v="0"/>
    <s v="OFF-BI-10003196"/>
    <x v="0"/>
    <x v="3"/>
    <n v="4.4879999999999995"/>
    <s v="US-2017-132577"/>
    <n v="0"/>
    <n v="6"/>
    <n v="0.8"/>
    <n v="-6.7320000000000011"/>
    <n v="0.46881743173671325"/>
  </r>
  <r>
    <x v="877"/>
    <x v="0"/>
    <s v="OFF-LA-10000262"/>
    <x v="0"/>
    <x v="2"/>
    <n v="2.0880000000000001"/>
    <s v="US-2017-132577"/>
    <n v="0"/>
    <n v="1"/>
    <n v="0.2"/>
    <n v="0.67859999999999987"/>
    <n v="0.4647369236065339"/>
  </r>
  <r>
    <x v="878"/>
    <x v="2"/>
    <s v="FUR-FU-10003976"/>
    <x v="1"/>
    <x v="8"/>
    <n v="70.448000000000008"/>
    <s v="CA-2017-160129"/>
    <n v="1"/>
    <n v="7"/>
    <n v="0.2"/>
    <n v="12.328399999999988"/>
    <n v="0.4595170286641902"/>
  </r>
  <r>
    <x v="878"/>
    <x v="2"/>
    <s v="OFF-FA-10002763"/>
    <x v="0"/>
    <x v="7"/>
    <n v="15.8"/>
    <s v="CA-2017-160129"/>
    <n v="0"/>
    <n v="5"/>
    <n v="0.2"/>
    <n v="2.3699999999999983"/>
    <n v="0.51168203684699509"/>
  </r>
  <r>
    <x v="878"/>
    <x v="2"/>
    <s v="FUR-FU-10002088"/>
    <x v="1"/>
    <x v="8"/>
    <n v="14.368000000000002"/>
    <s v="CA-2017-160129"/>
    <n v="0"/>
    <n v="2"/>
    <n v="0.2"/>
    <n v="3.9512"/>
    <n v="0.4595170286641902"/>
  </r>
  <r>
    <x v="879"/>
    <x v="4"/>
    <s v="FUR-CH-10001394"/>
    <x v="1"/>
    <x v="5"/>
    <n v="1684.7520000000002"/>
    <s v="US-2017-163881"/>
    <n v="1"/>
    <n v="6"/>
    <n v="0.2"/>
    <n v="210.59399999999977"/>
    <n v="0.46529189879902266"/>
  </r>
  <r>
    <x v="879"/>
    <x v="22"/>
    <s v="OFF-BI-10004632"/>
    <x v="0"/>
    <x v="3"/>
    <n v="1219.96"/>
    <s v="CA-2017-163573"/>
    <n v="1"/>
    <n v="5"/>
    <n v="0.2"/>
    <n v="381.23749999999995"/>
    <n v="0.46881743173671325"/>
  </r>
  <r>
    <x v="879"/>
    <x v="0"/>
    <s v="TEC-PH-10004120"/>
    <x v="2"/>
    <x v="6"/>
    <n v="657.55200000000013"/>
    <s v="CA-2017-132731"/>
    <n v="1"/>
    <n v="6"/>
    <n v="0.2"/>
    <n v="49.316399999999987"/>
    <n v="0.41105220110552465"/>
  </r>
  <r>
    <x v="879"/>
    <x v="16"/>
    <s v="FUR-BO-10001619"/>
    <x v="1"/>
    <x v="10"/>
    <n v="339.92000000000007"/>
    <s v="CA-2017-123533"/>
    <n v="1"/>
    <n v="5"/>
    <n v="0.2"/>
    <n v="8.4979999999999762"/>
    <n v="0.5176847302647779"/>
  </r>
  <r>
    <x v="879"/>
    <x v="36"/>
    <s v="FUR-FU-10000965"/>
    <x v="1"/>
    <x v="8"/>
    <n v="207.76"/>
    <s v="CA-2017-123806"/>
    <n v="1"/>
    <n v="4"/>
    <n v="0"/>
    <n v="85.181600000000003"/>
    <n v="0.4595170286641902"/>
  </r>
  <r>
    <x v="879"/>
    <x v="22"/>
    <s v="FUR-FU-10003535"/>
    <x v="1"/>
    <x v="8"/>
    <n v="82.26"/>
    <s v="CA-2017-113726"/>
    <n v="1"/>
    <n v="3"/>
    <n v="0"/>
    <n v="33.726600000000005"/>
    <n v="0.4595170286641902"/>
  </r>
  <r>
    <x v="879"/>
    <x v="4"/>
    <s v="TEC-AC-10003033"/>
    <x v="2"/>
    <x v="9"/>
    <n v="659.9"/>
    <s v="US-2017-163881"/>
    <n v="0"/>
    <n v="2"/>
    <n v="0"/>
    <n v="217.76699999999994"/>
    <n v="0.52062335344040378"/>
  </r>
  <r>
    <x v="879"/>
    <x v="4"/>
    <s v="TEC-AC-10000420"/>
    <x v="2"/>
    <x v="9"/>
    <n v="559.91999999999996"/>
    <s v="US-2017-163881"/>
    <n v="0"/>
    <n v="8"/>
    <n v="0"/>
    <n v="190.37279999999998"/>
    <n v="0.52062335344040378"/>
  </r>
  <r>
    <x v="879"/>
    <x v="0"/>
    <s v="TEC-AC-10002049"/>
    <x v="2"/>
    <x v="9"/>
    <n v="297.57600000000002"/>
    <s v="CA-2017-128531"/>
    <n v="1"/>
    <n v="3"/>
    <n v="0.2"/>
    <n v="-7.4394000000000347"/>
    <n v="0.52062335344040378"/>
  </r>
  <r>
    <x v="879"/>
    <x v="10"/>
    <s v="TEC-AC-10004855"/>
    <x v="2"/>
    <x v="9"/>
    <n v="139.96000000000004"/>
    <s v="CA-2017-125661"/>
    <n v="1"/>
    <n v="5"/>
    <n v="0.2"/>
    <n v="-22.743500000000004"/>
    <n v="0.52062335344040378"/>
  </r>
  <r>
    <x v="879"/>
    <x v="0"/>
    <s v="TEC-AC-10003023"/>
    <x v="2"/>
    <x v="9"/>
    <n v="94.992000000000004"/>
    <s v="CA-2017-128531"/>
    <n v="0"/>
    <n v="2"/>
    <n v="0.2"/>
    <n v="-2.374800000000004"/>
    <n v="0.52062335344040378"/>
  </r>
  <r>
    <x v="879"/>
    <x v="20"/>
    <s v="TEC-AC-10002323"/>
    <x v="2"/>
    <x v="9"/>
    <n v="88.4"/>
    <s v="CA-2017-124485"/>
    <n v="1"/>
    <n v="4"/>
    <n v="0"/>
    <n v="11.492000000000004"/>
    <n v="0.52062335344040378"/>
  </r>
  <r>
    <x v="879"/>
    <x v="0"/>
    <s v="OFF-PA-10000167"/>
    <x v="0"/>
    <x v="0"/>
    <n v="74.352000000000004"/>
    <s v="CA-2017-128531"/>
    <n v="0"/>
    <n v="3"/>
    <n v="0.2"/>
    <n v="23.234999999999992"/>
    <n v="0.43613829632717294"/>
  </r>
  <r>
    <x v="879"/>
    <x v="16"/>
    <s v="OFF-AP-10002765"/>
    <x v="0"/>
    <x v="12"/>
    <n v="42.384"/>
    <s v="CA-2017-123533"/>
    <n v="0"/>
    <n v="2"/>
    <n v="0.2"/>
    <n v="4.2384000000000022"/>
    <n v="0.49507917887403441"/>
  </r>
  <r>
    <x v="879"/>
    <x v="0"/>
    <s v="OFF-ST-10001325"/>
    <x v="0"/>
    <x v="1"/>
    <n v="41.92"/>
    <s v="CA-2017-128531"/>
    <n v="0"/>
    <n v="5"/>
    <n v="0.2"/>
    <n v="3.6679999999999993"/>
    <n v="0.44610841445725197"/>
  </r>
  <r>
    <x v="879"/>
    <x v="10"/>
    <s v="OFF-EN-10001532"/>
    <x v="0"/>
    <x v="11"/>
    <n v="40.752000000000002"/>
    <s v="CA-2017-125661"/>
    <n v="0"/>
    <n v="3"/>
    <n v="0.2"/>
    <n v="15.281999999999998"/>
    <n v="0.44424167803735209"/>
  </r>
  <r>
    <x v="879"/>
    <x v="4"/>
    <s v="TEC-PH-10001300"/>
    <x v="2"/>
    <x v="6"/>
    <n v="33.520000000000003"/>
    <s v="CA-2017-100468"/>
    <n v="1"/>
    <n v="2"/>
    <n v="0.2"/>
    <n v="3.3519999999999985"/>
    <n v="0.41105220110552465"/>
  </r>
  <r>
    <x v="879"/>
    <x v="22"/>
    <s v="OFF-SU-10004782"/>
    <x v="0"/>
    <x v="14"/>
    <n v="25.349999999999998"/>
    <s v="CA-2017-165561"/>
    <n v="1"/>
    <n v="3"/>
    <n v="0"/>
    <n v="7.6049999999999978"/>
    <n v="0.53938093436526824"/>
  </r>
  <r>
    <x v="879"/>
    <x v="11"/>
    <s v="OFF-PA-10000241"/>
    <x v="0"/>
    <x v="0"/>
    <n v="24.784000000000002"/>
    <s v="CA-2017-100083"/>
    <n v="1"/>
    <n v="1"/>
    <n v="0.2"/>
    <n v="7.7449999999999983"/>
    <n v="0.43613829632717294"/>
  </r>
  <r>
    <x v="879"/>
    <x v="20"/>
    <s v="OFF-BI-10000822"/>
    <x v="0"/>
    <x v="3"/>
    <n v="17.216000000000001"/>
    <s v="CA-2017-124485"/>
    <n v="0"/>
    <n v="4"/>
    <n v="0.2"/>
    <n v="6.025599999999999"/>
    <n v="0.46881743173671325"/>
  </r>
  <r>
    <x v="879"/>
    <x v="0"/>
    <s v="OFF-AR-10003405"/>
    <x v="0"/>
    <x v="4"/>
    <n v="14.04"/>
    <s v="CA-2017-128531"/>
    <n v="0"/>
    <n v="3"/>
    <n v="0.2"/>
    <n v="1.5794999999999986"/>
    <n v="0.45632477063632687"/>
  </r>
  <r>
    <x v="879"/>
    <x v="20"/>
    <s v="OFF-PA-10004971"/>
    <x v="0"/>
    <x v="0"/>
    <n v="11.56"/>
    <s v="CA-2017-124485"/>
    <n v="0"/>
    <n v="2"/>
    <n v="0"/>
    <n v="5.6644000000000005"/>
    <n v="0.43613829632717294"/>
  </r>
  <r>
    <x v="879"/>
    <x v="16"/>
    <s v="OFF-PA-10001609"/>
    <x v="0"/>
    <x v="0"/>
    <n v="10.528"/>
    <s v="CA-2017-123533"/>
    <n v="0"/>
    <n v="4"/>
    <n v="0.2"/>
    <n v="3.4215999999999993"/>
    <n v="0.43613829632717294"/>
  </r>
  <r>
    <x v="879"/>
    <x v="4"/>
    <s v="FUR-FU-10000010"/>
    <x v="1"/>
    <x v="8"/>
    <n v="9.94"/>
    <s v="CA-2017-100468"/>
    <n v="0"/>
    <n v="2"/>
    <n v="0"/>
    <n v="3.0813999999999995"/>
    <n v="0.4595170286641902"/>
  </r>
  <r>
    <x v="879"/>
    <x v="20"/>
    <s v="OFF-PA-10004888"/>
    <x v="0"/>
    <x v="0"/>
    <n v="6.48"/>
    <s v="CA-2017-124485"/>
    <n v="0"/>
    <n v="1"/>
    <n v="0"/>
    <n v="3.1104000000000003"/>
    <n v="0.43613829632717294"/>
  </r>
  <r>
    <x v="879"/>
    <x v="2"/>
    <s v="OFF-FA-10001754"/>
    <x v="0"/>
    <x v="7"/>
    <n v="4.4160000000000004"/>
    <s v="CA-2017-105284"/>
    <n v="1"/>
    <n v="3"/>
    <n v="0.2"/>
    <n v="1.6008"/>
    <n v="0.51168203684699509"/>
  </r>
  <r>
    <x v="879"/>
    <x v="0"/>
    <s v="OFF-FA-10002676"/>
    <x v="0"/>
    <x v="7"/>
    <n v="4.3440000000000003"/>
    <s v="CA-2017-128531"/>
    <n v="0"/>
    <n v="3"/>
    <n v="0.2"/>
    <n v="0.86879999999999979"/>
    <n v="0.51168203684699509"/>
  </r>
  <r>
    <x v="880"/>
    <x v="10"/>
    <s v="TEC-MA-10000418"/>
    <x v="2"/>
    <x v="15"/>
    <n v="4499.9850000000006"/>
    <s v="CA-2017-108196"/>
    <n v="1"/>
    <n v="5"/>
    <n v="0.7"/>
    <n v="-6599.978000000001"/>
    <n v="0.5183572270896134"/>
  </r>
  <r>
    <x v="880"/>
    <x v="14"/>
    <s v="FUR-TA-10001095"/>
    <x v="1"/>
    <x v="13"/>
    <n v="1568.61"/>
    <s v="CA-2017-169838"/>
    <n v="1"/>
    <n v="9"/>
    <n v="0"/>
    <n v="329.40809999999999"/>
    <n v="0.55975208308209756"/>
  </r>
  <r>
    <x v="880"/>
    <x v="23"/>
    <s v="OFF-ST-10000689"/>
    <x v="0"/>
    <x v="1"/>
    <n v="563.4"/>
    <s v="CA-2017-160535"/>
    <n v="1"/>
    <n v="4"/>
    <n v="0"/>
    <n v="67.608000000000004"/>
    <n v="0.44610841445725197"/>
  </r>
  <r>
    <x v="880"/>
    <x v="10"/>
    <s v="OFF-BI-10000545"/>
    <x v="0"/>
    <x v="3"/>
    <n v="456.58800000000008"/>
    <s v="CA-2017-108196"/>
    <n v="0"/>
    <n v="2"/>
    <n v="0.7"/>
    <n v="-304.39200000000005"/>
    <n v="0.46881743173671325"/>
  </r>
  <r>
    <x v="880"/>
    <x v="23"/>
    <s v="TEC-MA-10004255"/>
    <x v="2"/>
    <x v="15"/>
    <n v="319.92"/>
    <s v="CA-2017-160535"/>
    <n v="0"/>
    <n v="8"/>
    <n v="0"/>
    <n v="118.37040000000002"/>
    <n v="0.5183572270896134"/>
  </r>
  <r>
    <x v="880"/>
    <x v="4"/>
    <s v="FUR-CH-10004698"/>
    <x v="1"/>
    <x v="5"/>
    <n v="194.35200000000003"/>
    <s v="CA-2017-113341"/>
    <n v="1"/>
    <n v="3"/>
    <n v="0.2"/>
    <n v="19.435200000000009"/>
    <n v="0.46529189879902266"/>
  </r>
  <r>
    <x v="880"/>
    <x v="14"/>
    <s v="TEC-AC-10004518"/>
    <x v="2"/>
    <x v="9"/>
    <n v="160"/>
    <s v="CA-2017-169838"/>
    <n v="0"/>
    <n v="8"/>
    <n v="0"/>
    <n v="62.400000000000006"/>
    <n v="0.52062335344040378"/>
  </r>
  <r>
    <x v="880"/>
    <x v="10"/>
    <s v="TEC-AC-10000926"/>
    <x v="2"/>
    <x v="9"/>
    <n v="59.975999999999999"/>
    <s v="CA-2017-108196"/>
    <n v="0"/>
    <n v="3"/>
    <n v="0.2"/>
    <n v="11.995199999999997"/>
    <n v="0.52062335344040378"/>
  </r>
  <r>
    <x v="880"/>
    <x v="33"/>
    <s v="OFF-ST-10001325"/>
    <x v="0"/>
    <x v="1"/>
    <n v="73.36"/>
    <s v="CA-2017-132549"/>
    <n v="1"/>
    <n v="7"/>
    <n v="0"/>
    <n v="19.807200000000002"/>
    <n v="0.44610841445725197"/>
  </r>
  <r>
    <x v="880"/>
    <x v="13"/>
    <s v="TEC-PH-10002564"/>
    <x v="2"/>
    <x v="6"/>
    <n v="59.98"/>
    <s v="US-2017-119298"/>
    <n v="1"/>
    <n v="2"/>
    <n v="0"/>
    <n v="17.993999999999993"/>
    <n v="0.41105220110552465"/>
  </r>
  <r>
    <x v="880"/>
    <x v="14"/>
    <s v="OFF-BI-10004002"/>
    <x v="0"/>
    <x v="3"/>
    <n v="17.3"/>
    <s v="CA-2017-169838"/>
    <n v="0"/>
    <n v="1"/>
    <n v="0"/>
    <n v="8.3040000000000003"/>
    <n v="0.46881743173671325"/>
  </r>
  <r>
    <x v="880"/>
    <x v="16"/>
    <s v="OFF-PA-10004675"/>
    <x v="0"/>
    <x v="0"/>
    <n v="5.08"/>
    <s v="CA-2017-165470"/>
    <n v="1"/>
    <n v="1"/>
    <n v="0.2"/>
    <n v="1.6509999999999998"/>
    <n v="0.43613829632717294"/>
  </r>
  <r>
    <x v="881"/>
    <x v="4"/>
    <s v="FUR-BO-10002213"/>
    <x v="1"/>
    <x v="10"/>
    <n v="3406.6640000000002"/>
    <s v="CA-2017-107104"/>
    <n v="1"/>
    <n v="8"/>
    <n v="0.15"/>
    <n v="160.31359999999984"/>
    <n v="0.5176847302647779"/>
  </r>
  <r>
    <x v="881"/>
    <x v="33"/>
    <s v="TEC-MA-10000010"/>
    <x v="2"/>
    <x v="15"/>
    <n v="3040"/>
    <s v="CA-2017-133711"/>
    <n v="1"/>
    <n v="8"/>
    <n v="0"/>
    <n v="1459.2"/>
    <n v="0.5183572270896134"/>
  </r>
  <r>
    <x v="881"/>
    <x v="4"/>
    <s v="FUR-FU-10002937"/>
    <x v="1"/>
    <x v="8"/>
    <n v="595.38"/>
    <s v="CA-2017-107104"/>
    <n v="0"/>
    <n v="6"/>
    <n v="0"/>
    <n v="297.69"/>
    <n v="0.4595170286641902"/>
  </r>
  <r>
    <x v="881"/>
    <x v="2"/>
    <s v="TEC-PH-10004165"/>
    <x v="2"/>
    <x v="6"/>
    <n v="494.98199999999997"/>
    <s v="US-2017-126893"/>
    <n v="1"/>
    <n v="3"/>
    <n v="0.4"/>
    <n v="-115.49580000000006"/>
    <n v="0.41105220110552465"/>
  </r>
  <r>
    <x v="881"/>
    <x v="20"/>
    <s v="FUR-TA-10002958"/>
    <x v="1"/>
    <x v="13"/>
    <n v="313.17599999999999"/>
    <s v="CA-2017-130288"/>
    <n v="1"/>
    <n v="2"/>
    <n v="0.4"/>
    <n v="-120.05080000000007"/>
    <n v="0.55975208308209756"/>
  </r>
  <r>
    <x v="881"/>
    <x v="33"/>
    <s v="OFF-BI-10000666"/>
    <x v="0"/>
    <x v="3"/>
    <n v="91.679999999999993"/>
    <s v="CA-2017-133711"/>
    <n v="0"/>
    <n v="3"/>
    <n v="0"/>
    <n v="45.839999999999996"/>
    <n v="0.46881743173671325"/>
  </r>
  <r>
    <x v="881"/>
    <x v="37"/>
    <s v="TEC-AC-10003447"/>
    <x v="2"/>
    <x v="9"/>
    <n v="59.97"/>
    <s v="CA-2017-145135"/>
    <n v="1"/>
    <n v="3"/>
    <n v="0"/>
    <n v="14.992499999999996"/>
    <n v="0.52062335344040378"/>
  </r>
  <r>
    <x v="881"/>
    <x v="2"/>
    <s v="OFF-BI-10003364"/>
    <x v="0"/>
    <x v="3"/>
    <n v="78.759000000000015"/>
    <s v="US-2017-158288"/>
    <n v="1"/>
    <n v="9"/>
    <n v="0.7"/>
    <n v="-57.75660000000002"/>
    <n v="0.46881743173671325"/>
  </r>
  <r>
    <x v="881"/>
    <x v="33"/>
    <s v="OFF-PA-10001685"/>
    <x v="0"/>
    <x v="0"/>
    <n v="70.98"/>
    <s v="CA-2017-133711"/>
    <n v="0"/>
    <n v="7"/>
    <n v="0"/>
    <n v="34.780200000000001"/>
    <n v="0.43613829632717294"/>
  </r>
  <r>
    <x v="881"/>
    <x v="4"/>
    <s v="OFF-AP-10000055"/>
    <x v="0"/>
    <x v="12"/>
    <n v="64.959999999999994"/>
    <s v="CA-2017-107104"/>
    <n v="0"/>
    <n v="2"/>
    <n v="0"/>
    <n v="19.487999999999992"/>
    <n v="0.49507917887403441"/>
  </r>
  <r>
    <x v="881"/>
    <x v="4"/>
    <s v="OFF-AR-10004269"/>
    <x v="0"/>
    <x v="4"/>
    <n v="37.17"/>
    <s v="CA-2017-107104"/>
    <n v="0"/>
    <n v="9"/>
    <n v="0"/>
    <n v="10.4076"/>
    <n v="0.45632477063632687"/>
  </r>
  <r>
    <x v="881"/>
    <x v="33"/>
    <s v="OFF-BI-10004352"/>
    <x v="0"/>
    <x v="3"/>
    <n v="33.75"/>
    <s v="CA-2017-133711"/>
    <n v="0"/>
    <n v="5"/>
    <n v="0"/>
    <n v="16.875"/>
    <n v="0.46881743173671325"/>
  </r>
  <r>
    <x v="881"/>
    <x v="0"/>
    <s v="OFF-AR-10000716"/>
    <x v="0"/>
    <x v="4"/>
    <n v="17.856000000000002"/>
    <s v="CA-2017-106915"/>
    <n v="1"/>
    <n v="4"/>
    <n v="0.2"/>
    <n v="4.2408000000000001"/>
    <n v="0.45632477063632687"/>
  </r>
  <r>
    <x v="881"/>
    <x v="37"/>
    <s v="OFF-PA-10004285"/>
    <x v="0"/>
    <x v="0"/>
    <n v="13.36"/>
    <s v="CA-2017-145135"/>
    <n v="0"/>
    <n v="2"/>
    <n v="0"/>
    <n v="6.4127999999999998"/>
    <n v="0.43613829632717294"/>
  </r>
  <r>
    <x v="881"/>
    <x v="22"/>
    <s v="OFF-BI-10002954"/>
    <x v="0"/>
    <x v="3"/>
    <n v="7.3120000000000012"/>
    <s v="CA-2017-129693"/>
    <n v="1"/>
    <n v="2"/>
    <n v="0.2"/>
    <n v="2.5591999999999997"/>
    <n v="0.46881743173671325"/>
  </r>
  <r>
    <x v="881"/>
    <x v="16"/>
    <s v="OFF-BI-10000145"/>
    <x v="0"/>
    <x v="3"/>
    <n v="3.7440000000000007"/>
    <s v="US-2017-158309"/>
    <n v="1"/>
    <n v="4"/>
    <n v="0.7"/>
    <n v="-2.6207999999999991"/>
    <n v="0.46881743173671325"/>
  </r>
  <r>
    <x v="882"/>
    <x v="16"/>
    <s v="FUR-TA-10001039"/>
    <x v="1"/>
    <x v="13"/>
    <n v="331.02300000000008"/>
    <s v="CA-2017-104276"/>
    <n v="1"/>
    <n v="7"/>
    <n v="0.45"/>
    <n v="-114.35339999999997"/>
    <n v="0.55975208308209756"/>
  </r>
  <r>
    <x v="882"/>
    <x v="12"/>
    <s v="TEC-PH-10002483"/>
    <x v="2"/>
    <x v="6"/>
    <n v="271.99200000000002"/>
    <s v="CA-2017-152121"/>
    <n v="1"/>
    <n v="1"/>
    <n v="0.2"/>
    <n v="23.799300000000002"/>
    <n v="0.41105220110552465"/>
  </r>
  <r>
    <x v="882"/>
    <x v="23"/>
    <s v="OFF-PA-10000100"/>
    <x v="0"/>
    <x v="0"/>
    <n v="204.95000000000002"/>
    <s v="CA-2017-117583"/>
    <n v="1"/>
    <n v="5"/>
    <n v="0"/>
    <n v="100.4255"/>
    <n v="0.43613829632717294"/>
  </r>
  <r>
    <x v="882"/>
    <x v="14"/>
    <s v="OFF-AP-10003842"/>
    <x v="0"/>
    <x v="12"/>
    <n v="167.292"/>
    <s v="CA-2017-162313"/>
    <n v="1"/>
    <n v="6"/>
    <n v="0.1"/>
    <n v="29.7408"/>
    <n v="0.49507917887403441"/>
  </r>
  <r>
    <x v="882"/>
    <x v="42"/>
    <s v="OFF-BI-10000977"/>
    <x v="0"/>
    <x v="3"/>
    <n v="152"/>
    <s v="CA-2017-144911"/>
    <n v="1"/>
    <n v="5"/>
    <n v="0"/>
    <n v="69.919999999999987"/>
    <n v="0.46881743173671325"/>
  </r>
  <r>
    <x v="882"/>
    <x v="16"/>
    <s v="TEC-PH-10001944"/>
    <x v="2"/>
    <x v="6"/>
    <n v="116.75999999999999"/>
    <s v="CA-2017-104276"/>
    <n v="0"/>
    <n v="1"/>
    <n v="0.2"/>
    <n v="14.594999999999985"/>
    <n v="0.41105220110552465"/>
  </r>
  <r>
    <x v="882"/>
    <x v="1"/>
    <s v="OFF-ST-10004337"/>
    <x v="0"/>
    <x v="1"/>
    <n v="97.984000000000009"/>
    <s v="CA-2017-129686"/>
    <n v="1"/>
    <n v="2"/>
    <n v="0.2"/>
    <n v="-24.496000000000002"/>
    <n v="0.44610841445725197"/>
  </r>
  <r>
    <x v="882"/>
    <x v="23"/>
    <s v="OFF-BI-10004233"/>
    <x v="0"/>
    <x v="3"/>
    <n v="79.95"/>
    <s v="CA-2017-117583"/>
    <n v="0"/>
    <n v="5"/>
    <n v="0"/>
    <n v="38.376000000000005"/>
    <n v="0.46881743173671325"/>
  </r>
  <r>
    <x v="882"/>
    <x v="1"/>
    <s v="TEC-AC-10001266"/>
    <x v="2"/>
    <x v="9"/>
    <n v="62.400000000000006"/>
    <s v="CA-2017-129686"/>
    <n v="0"/>
    <n v="6"/>
    <n v="0.2"/>
    <n v="19.499999999999993"/>
    <n v="0.52062335344040378"/>
  </r>
  <r>
    <x v="882"/>
    <x v="42"/>
    <s v="TEC-AC-10004633"/>
    <x v="2"/>
    <x v="9"/>
    <n v="34.950000000000003"/>
    <s v="CA-2017-144911"/>
    <n v="0"/>
    <n v="5"/>
    <n v="0"/>
    <n v="15.378000000000004"/>
    <n v="0.52062335344040378"/>
  </r>
  <r>
    <x v="882"/>
    <x v="12"/>
    <s v="OFF-ST-10000876"/>
    <x v="0"/>
    <x v="1"/>
    <n v="39.808"/>
    <s v="US-2017-114230"/>
    <n v="1"/>
    <n v="4"/>
    <n v="0.2"/>
    <n v="3.9808000000000003"/>
    <n v="0.44610841445725197"/>
  </r>
  <r>
    <x v="882"/>
    <x v="23"/>
    <s v="OFF-AR-10000658"/>
    <x v="0"/>
    <x v="4"/>
    <n v="34.650000000000006"/>
    <s v="CA-2017-117583"/>
    <n v="0"/>
    <n v="3"/>
    <n v="0"/>
    <n v="9.702"/>
    <n v="0.45632477063632687"/>
  </r>
  <r>
    <x v="882"/>
    <x v="23"/>
    <s v="FUR-FU-10001889"/>
    <x v="1"/>
    <x v="8"/>
    <n v="31.56"/>
    <s v="CA-2017-159639"/>
    <n v="1"/>
    <n v="3"/>
    <n v="0"/>
    <n v="10.4148"/>
    <n v="0.4595170286641902"/>
  </r>
  <r>
    <x v="882"/>
    <x v="23"/>
    <s v="OFF-PA-10001246"/>
    <x v="0"/>
    <x v="0"/>
    <n v="25.92"/>
    <s v="CA-2017-117583"/>
    <n v="0"/>
    <n v="4"/>
    <n v="0"/>
    <n v="12.441600000000001"/>
    <n v="0.43613829632717294"/>
  </r>
  <r>
    <x v="883"/>
    <x v="5"/>
    <s v="OFF-ST-10003805"/>
    <x v="0"/>
    <x v="1"/>
    <n v="1263.3000000000002"/>
    <s v="CA-2017-163167"/>
    <n v="1"/>
    <n v="6"/>
    <n v="0"/>
    <n v="315.82499999999993"/>
    <n v="0.44610841445725197"/>
  </r>
  <r>
    <x v="883"/>
    <x v="5"/>
    <s v="OFF-ST-10004459"/>
    <x v="0"/>
    <x v="1"/>
    <n v="1126.02"/>
    <s v="CA-2017-163167"/>
    <n v="0"/>
    <n v="3"/>
    <n v="0"/>
    <n v="56.300999999999988"/>
    <n v="0.44610841445725197"/>
  </r>
  <r>
    <x v="883"/>
    <x v="2"/>
    <s v="FUR-CH-10002647"/>
    <x v="1"/>
    <x v="5"/>
    <n v="347.80200000000002"/>
    <s v="CA-2017-127243"/>
    <n v="1"/>
    <n v="7"/>
    <n v="0.3"/>
    <n v="-24.842999999999961"/>
    <n v="0.46529189879902266"/>
  </r>
  <r>
    <x v="883"/>
    <x v="2"/>
    <s v="TEC-PH-10004539"/>
    <x v="2"/>
    <x v="6"/>
    <n v="340.18200000000002"/>
    <s v="CA-2017-127243"/>
    <n v="0"/>
    <n v="3"/>
    <n v="0.4"/>
    <n v="-73.706100000000021"/>
    <n v="0.41105220110552465"/>
  </r>
  <r>
    <x v="883"/>
    <x v="5"/>
    <s v="FUR-CH-10004477"/>
    <x v="1"/>
    <x v="5"/>
    <n v="182.67000000000002"/>
    <s v="CA-2017-163167"/>
    <n v="0"/>
    <n v="3"/>
    <n v="0"/>
    <n v="52.974299999999992"/>
    <n v="0.46529189879902266"/>
  </r>
  <r>
    <x v="883"/>
    <x v="5"/>
    <s v="TEC-AC-10003441"/>
    <x v="2"/>
    <x v="9"/>
    <n v="101.69999999999999"/>
    <s v="CA-2017-163167"/>
    <n v="0"/>
    <n v="6"/>
    <n v="0"/>
    <n v="6.1019999999999968"/>
    <n v="0.52062335344040378"/>
  </r>
  <r>
    <x v="883"/>
    <x v="2"/>
    <s v="OFF-ST-10002301"/>
    <x v="0"/>
    <x v="1"/>
    <n v="32.544000000000004"/>
    <s v="CA-2017-127243"/>
    <n v="0"/>
    <n v="2"/>
    <n v="0.2"/>
    <n v="-7.7292000000000041"/>
    <n v="0.44610841445725197"/>
  </r>
  <r>
    <x v="883"/>
    <x v="2"/>
    <s v="OFF-FA-10004076"/>
    <x v="0"/>
    <x v="7"/>
    <n v="12.672000000000001"/>
    <s v="CA-2017-127243"/>
    <n v="0"/>
    <n v="8"/>
    <n v="0.2"/>
    <n v="2.6927999999999992"/>
    <n v="0.51168203684699509"/>
  </r>
  <r>
    <x v="883"/>
    <x v="16"/>
    <s v="OFF-BI-10002976"/>
    <x v="0"/>
    <x v="3"/>
    <n v="7.4340000000000011"/>
    <s v="CA-2017-123617"/>
    <n v="1"/>
    <n v="6"/>
    <n v="0.7"/>
    <n v="-5.6993999999999971"/>
    <n v="0.46881743173671325"/>
  </r>
  <r>
    <x v="883"/>
    <x v="37"/>
    <s v="OFF-BI-10001890"/>
    <x v="0"/>
    <x v="3"/>
    <n v="7.16"/>
    <s v="CA-2017-105018"/>
    <n v="1"/>
    <n v="2"/>
    <n v="0"/>
    <n v="3.4367999999999999"/>
    <n v="0.46881743173671325"/>
  </r>
  <r>
    <x v="883"/>
    <x v="2"/>
    <s v="OFF-BI-10003166"/>
    <x v="0"/>
    <x v="3"/>
    <n v="6.8880000000000017"/>
    <s v="CA-2017-127243"/>
    <n v="0"/>
    <n v="2"/>
    <n v="0.7"/>
    <n v="-5.0511999999999997"/>
    <n v="0.46881743173671325"/>
  </r>
  <r>
    <x v="884"/>
    <x v="1"/>
    <s v="FUR-FU-10003806"/>
    <x v="1"/>
    <x v="8"/>
    <n v="242.17600000000004"/>
    <s v="CA-2017-160241"/>
    <n v="1"/>
    <n v="4"/>
    <n v="0.6"/>
    <n v="-302.72000000000003"/>
    <n v="0.4595170286641902"/>
  </r>
  <r>
    <x v="884"/>
    <x v="0"/>
    <s v="TEC-AC-10004864"/>
    <x v="2"/>
    <x v="9"/>
    <n v="58.415999999999997"/>
    <s v="US-2017-131674"/>
    <n v="1"/>
    <n v="2"/>
    <n v="0.2"/>
    <n v="16.794600000000003"/>
    <n v="0.52062335344040378"/>
  </r>
  <r>
    <x v="885"/>
    <x v="14"/>
    <s v="OFF-ST-10001370"/>
    <x v="0"/>
    <x v="1"/>
    <n v="496.86"/>
    <s v="CA-2017-156748"/>
    <n v="1"/>
    <n v="7"/>
    <n v="0"/>
    <n v="24.842999999999947"/>
    <n v="0.44610841445725197"/>
  </r>
  <r>
    <x v="885"/>
    <x v="14"/>
    <s v="FUR-CH-10000513"/>
    <x v="1"/>
    <x v="5"/>
    <n v="389.97"/>
    <s v="CA-2017-156748"/>
    <n v="0"/>
    <n v="3"/>
    <n v="0"/>
    <n v="35.097300000000004"/>
    <n v="0.46529189879902266"/>
  </r>
  <r>
    <x v="885"/>
    <x v="25"/>
    <s v="TEC-PH-10002890"/>
    <x v="2"/>
    <x v="6"/>
    <n v="36.192"/>
    <s v="US-2017-134761"/>
    <n v="1"/>
    <n v="1"/>
    <n v="0.2"/>
    <n v="2.7143999999999995"/>
    <n v="0.41105220110552465"/>
  </r>
  <r>
    <x v="885"/>
    <x v="14"/>
    <s v="OFF-PA-10000380"/>
    <x v="0"/>
    <x v="0"/>
    <n v="33.36"/>
    <s v="CA-2017-156748"/>
    <n v="0"/>
    <n v="4"/>
    <n v="0"/>
    <n v="16.68"/>
    <n v="0.43613829632717294"/>
  </r>
  <r>
    <x v="885"/>
    <x v="14"/>
    <s v="OFF-PA-10002713"/>
    <x v="0"/>
    <x v="0"/>
    <n v="13.76"/>
    <s v="CA-2017-156748"/>
    <n v="0"/>
    <n v="2"/>
    <n v="0"/>
    <n v="6.3295999999999992"/>
    <n v="0.43613829632717294"/>
  </r>
  <r>
    <x v="886"/>
    <x v="6"/>
    <s v="OFF-AP-10002945"/>
    <x v="0"/>
    <x v="12"/>
    <n v="2104.5499999999997"/>
    <s v="CA-2017-143805"/>
    <n v="1"/>
    <n v="7"/>
    <n v="0"/>
    <n v="694.50149999999985"/>
    <n v="0.49507917887403441"/>
  </r>
  <r>
    <x v="886"/>
    <x v="4"/>
    <s v="OFF-ST-10002292"/>
    <x v="0"/>
    <x v="1"/>
    <n v="1112.94"/>
    <s v="US-2017-155768"/>
    <n v="1"/>
    <n v="3"/>
    <n v="0"/>
    <n v="222.58799999999991"/>
    <n v="0.44610841445725197"/>
  </r>
  <r>
    <x v="886"/>
    <x v="32"/>
    <s v="OFF-AP-10002945"/>
    <x v="0"/>
    <x v="12"/>
    <n v="901.94999999999993"/>
    <s v="CA-2017-142594"/>
    <n v="1"/>
    <n v="3"/>
    <n v="0"/>
    <n v="297.64349999999996"/>
    <n v="0.49507917887403441"/>
  </r>
  <r>
    <x v="886"/>
    <x v="25"/>
    <s v="TEC-PH-10003811"/>
    <x v="2"/>
    <x v="6"/>
    <n v="863.928"/>
    <s v="CA-2017-127698"/>
    <n v="1"/>
    <n v="9"/>
    <n v="0.2"/>
    <n v="86.392799999999994"/>
    <n v="0.41105220110552465"/>
  </r>
  <r>
    <x v="886"/>
    <x v="37"/>
    <s v="FUR-CH-10004997"/>
    <x v="1"/>
    <x v="5"/>
    <n v="751.92"/>
    <s v="CA-2017-157336"/>
    <n v="1"/>
    <n v="4"/>
    <n v="0"/>
    <n v="150.38400000000001"/>
    <n v="0.46529189879902266"/>
  </r>
  <r>
    <x v="886"/>
    <x v="32"/>
    <s v="FUR-TA-10001095"/>
    <x v="1"/>
    <x v="13"/>
    <n v="366.00899999999996"/>
    <s v="CA-2017-142594"/>
    <n v="0"/>
    <n v="3"/>
    <n v="0.3"/>
    <n v="-47.058300000000003"/>
    <n v="0.55975208308209756"/>
  </r>
  <r>
    <x v="886"/>
    <x v="0"/>
    <s v="FUR-CH-10002647"/>
    <x v="1"/>
    <x v="5"/>
    <n v="248.43"/>
    <s v="CA-2017-130393"/>
    <n v="1"/>
    <n v="5"/>
    <n v="0.3"/>
    <n v="-17.744999999999976"/>
    <n v="0.46529189879902266"/>
  </r>
  <r>
    <x v="886"/>
    <x v="36"/>
    <s v="TEC-PH-10003931"/>
    <x v="2"/>
    <x v="6"/>
    <n v="179.97"/>
    <s v="CA-2017-113621"/>
    <n v="1"/>
    <n v="3"/>
    <n v="0"/>
    <n v="44.992500000000007"/>
    <n v="0.41105220110552465"/>
  </r>
  <r>
    <x v="886"/>
    <x v="36"/>
    <s v="FUR-CH-10001270"/>
    <x v="1"/>
    <x v="5"/>
    <n v="172.5"/>
    <s v="CA-2017-113621"/>
    <n v="0"/>
    <n v="2"/>
    <n v="0"/>
    <n v="51.749999999999986"/>
    <n v="0.46529189879902266"/>
  </r>
  <r>
    <x v="886"/>
    <x v="32"/>
    <s v="TEC-PH-10000193"/>
    <x v="2"/>
    <x v="6"/>
    <n v="137.94"/>
    <s v="CA-2017-142594"/>
    <n v="0"/>
    <n v="3"/>
    <n v="0"/>
    <n v="35.864399999999996"/>
    <n v="0.41105220110552465"/>
  </r>
  <r>
    <x v="886"/>
    <x v="32"/>
    <s v="FUR-FU-10002045"/>
    <x v="1"/>
    <x v="8"/>
    <n v="111.15"/>
    <s v="CA-2017-142594"/>
    <n v="0"/>
    <n v="5"/>
    <n v="0"/>
    <n v="48.906000000000006"/>
    <n v="0.4595170286641902"/>
  </r>
  <r>
    <x v="886"/>
    <x v="37"/>
    <s v="OFF-BI-10004236"/>
    <x v="0"/>
    <x v="3"/>
    <n v="88.08"/>
    <s v="CA-2017-157336"/>
    <n v="0"/>
    <n v="6"/>
    <n v="0"/>
    <n v="40.516799999999996"/>
    <n v="0.46881743173671325"/>
  </r>
  <r>
    <x v="886"/>
    <x v="0"/>
    <s v="FUR-CH-10004477"/>
    <x v="1"/>
    <x v="5"/>
    <n v="85.245999999999995"/>
    <s v="CA-2017-130393"/>
    <n v="0"/>
    <n v="2"/>
    <n v="0.3"/>
    <n v="-1.217800000000004"/>
    <n v="0.46529189879902266"/>
  </r>
  <r>
    <x v="886"/>
    <x v="4"/>
    <s v="OFF-PA-10001357"/>
    <x v="0"/>
    <x v="0"/>
    <n v="47.9"/>
    <s v="US-2017-155768"/>
    <n v="0"/>
    <n v="1"/>
    <n v="0"/>
    <n v="22.991999999999997"/>
    <n v="0.43613829632717294"/>
  </r>
  <r>
    <x v="886"/>
    <x v="6"/>
    <s v="OFF-SU-10004664"/>
    <x v="0"/>
    <x v="14"/>
    <n v="40.700000000000003"/>
    <s v="CA-2017-143805"/>
    <n v="0"/>
    <n v="5"/>
    <n v="0"/>
    <n v="11.802999999999999"/>
    <n v="0.53938093436526824"/>
  </r>
  <r>
    <x v="886"/>
    <x v="4"/>
    <s v="FUR-FU-10000448"/>
    <x v="1"/>
    <x v="8"/>
    <n v="31.96"/>
    <s v="US-2017-155768"/>
    <n v="0"/>
    <n v="2"/>
    <n v="0"/>
    <n v="1.597999999999999"/>
    <n v="0.4595170286641902"/>
  </r>
  <r>
    <x v="886"/>
    <x v="28"/>
    <s v="OFF-PA-10004040"/>
    <x v="0"/>
    <x v="0"/>
    <n v="23.92"/>
    <s v="CA-2017-129903"/>
    <n v="1"/>
    <n v="4"/>
    <n v="0"/>
    <n v="11.720800000000001"/>
    <n v="0.43613829632717294"/>
  </r>
  <r>
    <x v="886"/>
    <x v="4"/>
    <s v="OFF-AR-10001149"/>
    <x v="0"/>
    <x v="4"/>
    <n v="23.04"/>
    <s v="CA-2017-104689"/>
    <n v="1"/>
    <n v="8"/>
    <n v="0"/>
    <n v="6.911999999999999"/>
    <n v="0.45632477063632687"/>
  </r>
  <r>
    <x v="886"/>
    <x v="4"/>
    <s v="OFF-EN-10001219"/>
    <x v="0"/>
    <x v="11"/>
    <n v="22.919999999999998"/>
    <s v="US-2017-155768"/>
    <n v="0"/>
    <n v="3"/>
    <n v="0"/>
    <n v="11.230799999999999"/>
    <n v="0.44424167803735209"/>
  </r>
  <r>
    <x v="886"/>
    <x v="18"/>
    <s v="FUR-FU-10001196"/>
    <x v="1"/>
    <x v="8"/>
    <n v="17.309999999999999"/>
    <s v="CA-2017-136434"/>
    <n v="1"/>
    <n v="3"/>
    <n v="0"/>
    <n v="5.1929999999999996"/>
    <n v="0.4595170286641902"/>
  </r>
  <r>
    <x v="886"/>
    <x v="4"/>
    <s v="FUR-FU-10003724"/>
    <x v="1"/>
    <x v="8"/>
    <n v="16.739999999999998"/>
    <s v="US-2017-150035"/>
    <n v="1"/>
    <n v="2"/>
    <n v="0"/>
    <n v="4.3523999999999994"/>
    <n v="0.4595170286641902"/>
  </r>
  <r>
    <x v="886"/>
    <x v="0"/>
    <s v="OFF-AP-10004859"/>
    <x v="0"/>
    <x v="12"/>
    <n v="11.647999999999998"/>
    <s v="CA-2017-130393"/>
    <n v="0"/>
    <n v="4"/>
    <n v="0.8"/>
    <n v="-30.867200000000004"/>
    <n v="0.49507917887403441"/>
  </r>
  <r>
    <x v="886"/>
    <x v="15"/>
    <s v="OFF-AR-10000940"/>
    <x v="0"/>
    <x v="4"/>
    <n v="4.7039999999999997"/>
    <s v="CA-2017-136483"/>
    <n v="1"/>
    <n v="2"/>
    <n v="0.2"/>
    <n v="0.41160000000000019"/>
    <n v="0.45632477063632687"/>
  </r>
  <r>
    <x v="887"/>
    <x v="43"/>
    <s v="OFF-ST-10000142"/>
    <x v="0"/>
    <x v="1"/>
    <n v="2079.4"/>
    <s v="CA-2017-163804"/>
    <n v="1"/>
    <n v="5"/>
    <n v="0"/>
    <n v="582.23199999999997"/>
    <n v="0.44610841445725197"/>
  </r>
  <r>
    <x v="887"/>
    <x v="0"/>
    <s v="FUR-BO-10003893"/>
    <x v="1"/>
    <x v="10"/>
    <n v="781.86399999999992"/>
    <s v="CA-2017-164770"/>
    <n v="1"/>
    <n v="10"/>
    <n v="0.32"/>
    <n v="-137.97600000000008"/>
    <n v="0.5176847302647779"/>
  </r>
  <r>
    <x v="887"/>
    <x v="43"/>
    <s v="TEC-PH-10000441"/>
    <x v="2"/>
    <x v="6"/>
    <n v="629.94999999999993"/>
    <s v="CA-2017-163804"/>
    <n v="0"/>
    <n v="5"/>
    <n v="0"/>
    <n v="176.38600000000002"/>
    <n v="0.41105220110552465"/>
  </r>
  <r>
    <x v="887"/>
    <x v="20"/>
    <s v="OFF-BI-10004318"/>
    <x v="0"/>
    <x v="3"/>
    <n v="415.17600000000004"/>
    <s v="US-2017-155103"/>
    <n v="1"/>
    <n v="3"/>
    <n v="0.2"/>
    <n v="134.93219999999999"/>
    <n v="0.46881743173671325"/>
  </r>
  <r>
    <x v="887"/>
    <x v="30"/>
    <s v="OFF-BI-10001107"/>
    <x v="0"/>
    <x v="3"/>
    <n v="115.84"/>
    <s v="CA-2017-105354"/>
    <n v="1"/>
    <n v="8"/>
    <n v="0"/>
    <n v="54.444800000000001"/>
    <n v="0.46881743173671325"/>
  </r>
  <r>
    <x v="887"/>
    <x v="4"/>
    <s v="OFF-BI-10000632"/>
    <x v="0"/>
    <x v="3"/>
    <n v="104.184"/>
    <s v="US-2017-113985"/>
    <n v="1"/>
    <n v="3"/>
    <n v="0.2"/>
    <n v="33.8598"/>
    <n v="0.46881743173671325"/>
  </r>
  <r>
    <x v="887"/>
    <x v="26"/>
    <s v="TEC-AC-10002942"/>
    <x v="2"/>
    <x v="9"/>
    <n v="165.60000000000002"/>
    <s v="CA-2017-143154"/>
    <n v="1"/>
    <n v="3"/>
    <n v="0.2"/>
    <n v="-6.2100000000000151"/>
    <n v="0.52062335344040378"/>
  </r>
  <r>
    <x v="887"/>
    <x v="43"/>
    <s v="FUR-FU-10004864"/>
    <x v="1"/>
    <x v="8"/>
    <n v="72.42"/>
    <s v="CA-2017-163804"/>
    <n v="0"/>
    <n v="6"/>
    <n v="0"/>
    <n v="23.898600000000002"/>
    <n v="0.4595170286641902"/>
  </r>
  <r>
    <x v="887"/>
    <x v="4"/>
    <s v="OFF-AP-10001303"/>
    <x v="0"/>
    <x v="12"/>
    <n v="59.699999999999996"/>
    <s v="US-2017-113985"/>
    <n v="0"/>
    <n v="3"/>
    <n v="0"/>
    <n v="26.864999999999995"/>
    <n v="0.49507917887403441"/>
  </r>
  <r>
    <x v="887"/>
    <x v="20"/>
    <s v="OFF-PA-10000062"/>
    <x v="0"/>
    <x v="0"/>
    <n v="54.96"/>
    <s v="US-2017-155103"/>
    <n v="0"/>
    <n v="1"/>
    <n v="0"/>
    <n v="26.930399999999999"/>
    <n v="0.43613829632717294"/>
  </r>
  <r>
    <x v="887"/>
    <x v="4"/>
    <s v="OFF-PA-10002464"/>
    <x v="0"/>
    <x v="0"/>
    <n v="40.46"/>
    <s v="US-2017-108455"/>
    <n v="1"/>
    <n v="7"/>
    <n v="0"/>
    <n v="19.825400000000002"/>
    <n v="0.43613829632717294"/>
  </r>
  <r>
    <x v="887"/>
    <x v="20"/>
    <s v="OFF-BI-10004236"/>
    <x v="0"/>
    <x v="3"/>
    <n v="35.231999999999999"/>
    <s v="US-2017-155103"/>
    <n v="0"/>
    <n v="3"/>
    <n v="0.2"/>
    <n v="11.450399999999998"/>
    <n v="0.46881743173671325"/>
  </r>
  <r>
    <x v="887"/>
    <x v="4"/>
    <s v="OFF-ST-10002214"/>
    <x v="0"/>
    <x v="1"/>
    <n v="33.869999999999997"/>
    <s v="US-2017-108455"/>
    <n v="0"/>
    <n v="3"/>
    <n v="0"/>
    <n v="8.8061999999999987"/>
    <n v="0.44610841445725197"/>
  </r>
  <r>
    <x v="887"/>
    <x v="0"/>
    <s v="OFF-PA-10003893"/>
    <x v="0"/>
    <x v="0"/>
    <n v="30.816000000000003"/>
    <s v="CA-2017-164770"/>
    <n v="0"/>
    <n v="9"/>
    <n v="0.2"/>
    <n v="9.6299999999999955"/>
    <n v="0.43613829632717294"/>
  </r>
  <r>
    <x v="887"/>
    <x v="4"/>
    <s v="OFF-PA-10002262"/>
    <x v="0"/>
    <x v="0"/>
    <n v="25.92"/>
    <s v="US-2017-108455"/>
    <n v="0"/>
    <n v="4"/>
    <n v="0"/>
    <n v="12.441600000000001"/>
    <n v="0.43613829632717294"/>
  </r>
  <r>
    <x v="887"/>
    <x v="4"/>
    <s v="OFF-BI-10002353"/>
    <x v="0"/>
    <x v="3"/>
    <n v="24.704000000000001"/>
    <s v="US-2017-113985"/>
    <n v="0"/>
    <n v="2"/>
    <n v="0.2"/>
    <n v="9.2639999999999993"/>
    <n v="0.46881743173671325"/>
  </r>
  <r>
    <x v="887"/>
    <x v="4"/>
    <s v="FUR-FU-10003026"/>
    <x v="1"/>
    <x v="8"/>
    <n v="14.52"/>
    <s v="US-2017-113985"/>
    <n v="0"/>
    <n v="3"/>
    <n v="0"/>
    <n v="5.6627999999999998"/>
    <n v="0.4595170286641902"/>
  </r>
  <r>
    <x v="888"/>
    <x v="4"/>
    <s v="OFF-ST-10001932"/>
    <x v="0"/>
    <x v="1"/>
    <n v="772.68"/>
    <s v="CA-2017-161025"/>
    <n v="1"/>
    <n v="4"/>
    <n v="0"/>
    <n v="108.17520000000002"/>
    <n v="0.44610841445725197"/>
  </r>
  <r>
    <x v="888"/>
    <x v="18"/>
    <s v="FUR-TA-10004575"/>
    <x v="1"/>
    <x v="13"/>
    <n v="581.96"/>
    <s v="CA-2017-122063"/>
    <n v="1"/>
    <n v="2"/>
    <n v="0"/>
    <n v="104.75279999999998"/>
    <n v="0.55975208308209756"/>
  </r>
  <r>
    <x v="888"/>
    <x v="20"/>
    <s v="FUR-CH-10002965"/>
    <x v="1"/>
    <x v="5"/>
    <n v="542.64599999999996"/>
    <s v="US-2017-150861"/>
    <n v="1"/>
    <n v="3"/>
    <n v="0.1"/>
    <n v="102.49980000000001"/>
    <n v="0.46529189879902266"/>
  </r>
  <r>
    <x v="888"/>
    <x v="20"/>
    <s v="FUR-TA-10002228"/>
    <x v="1"/>
    <x v="13"/>
    <n v="400.03199999999998"/>
    <s v="US-2017-150861"/>
    <n v="0"/>
    <n v="2"/>
    <n v="0.4"/>
    <n v="-153.34560000000005"/>
    <n v="0.55975208308209756"/>
  </r>
  <r>
    <x v="888"/>
    <x v="2"/>
    <s v="OFF-AP-10000179"/>
    <x v="0"/>
    <x v="12"/>
    <n v="394.81600000000003"/>
    <s v="US-2017-161683"/>
    <n v="1"/>
    <n v="4"/>
    <n v="0.2"/>
    <n v="93.768799999999999"/>
    <n v="0.49507917887403441"/>
  </r>
  <r>
    <x v="888"/>
    <x v="4"/>
    <s v="FUR-TA-10004147"/>
    <x v="1"/>
    <x v="13"/>
    <n v="268.70400000000001"/>
    <s v="CA-2017-149762"/>
    <n v="1"/>
    <n v="3"/>
    <n v="0.2"/>
    <n v="6.717599999999976"/>
    <n v="0.55975208308209756"/>
  </r>
  <r>
    <x v="888"/>
    <x v="4"/>
    <s v="FUR-BO-10001337"/>
    <x v="1"/>
    <x v="10"/>
    <n v="205.666"/>
    <s v="CA-2017-149762"/>
    <n v="0"/>
    <n v="2"/>
    <n v="0.15"/>
    <n v="-12.097999999999999"/>
    <n v="0.5176847302647779"/>
  </r>
  <r>
    <x v="888"/>
    <x v="20"/>
    <s v="OFF-PA-10001954"/>
    <x v="0"/>
    <x v="0"/>
    <n v="182.72"/>
    <s v="US-2017-150861"/>
    <n v="0"/>
    <n v="8"/>
    <n v="0"/>
    <n v="84.051199999999994"/>
    <n v="0.43613829632717294"/>
  </r>
  <r>
    <x v="888"/>
    <x v="4"/>
    <s v="FUR-FU-10001085"/>
    <x v="1"/>
    <x v="8"/>
    <n v="111.89999999999999"/>
    <s v="CA-2017-153598"/>
    <n v="1"/>
    <n v="6"/>
    <n v="0"/>
    <n v="51.47399999999999"/>
    <n v="0.4595170286641902"/>
  </r>
  <r>
    <x v="888"/>
    <x v="4"/>
    <s v="TEC-AC-10003870"/>
    <x v="2"/>
    <x v="9"/>
    <n v="1649.95"/>
    <s v="CA-2017-153598"/>
    <n v="0"/>
    <n v="5"/>
    <n v="0"/>
    <n v="659.98"/>
    <n v="0.52062335344040378"/>
  </r>
  <r>
    <x v="888"/>
    <x v="4"/>
    <s v="OFF-ST-10001558"/>
    <x v="0"/>
    <x v="1"/>
    <n v="48.72"/>
    <s v="CA-2017-149762"/>
    <n v="0"/>
    <n v="3"/>
    <n v="0"/>
    <n v="7.3079999999999998"/>
    <n v="0.44610841445725197"/>
  </r>
  <r>
    <x v="888"/>
    <x v="20"/>
    <s v="OFF-ST-10004634"/>
    <x v="0"/>
    <x v="1"/>
    <n v="33.630000000000003"/>
    <s v="US-2017-150861"/>
    <n v="0"/>
    <n v="3"/>
    <n v="0"/>
    <n v="10.088999999999999"/>
    <n v="0.44610841445725197"/>
  </r>
  <r>
    <x v="888"/>
    <x v="18"/>
    <s v="FUR-CH-10004754"/>
    <x v="1"/>
    <x v="5"/>
    <n v="29.98"/>
    <s v="CA-2017-122063"/>
    <n v="0"/>
    <n v="1"/>
    <n v="0"/>
    <n v="8.0945999999999998"/>
    <n v="0.46529189879902266"/>
  </r>
  <r>
    <x v="888"/>
    <x v="4"/>
    <s v="OFF-AR-10001662"/>
    <x v="0"/>
    <x v="4"/>
    <n v="21.92"/>
    <s v="CA-2017-149762"/>
    <n v="0"/>
    <n v="8"/>
    <n v="0"/>
    <n v="5.9184000000000019"/>
    <n v="0.45632477063632687"/>
  </r>
  <r>
    <x v="888"/>
    <x v="2"/>
    <s v="OFF-BI-10001072"/>
    <x v="0"/>
    <x v="3"/>
    <n v="18.192000000000004"/>
    <s v="US-2017-161683"/>
    <n v="0"/>
    <n v="4"/>
    <n v="0.7"/>
    <n v="-14.553600000000003"/>
    <n v="0.46881743173671325"/>
  </r>
  <r>
    <x v="888"/>
    <x v="20"/>
    <s v="OFF-LA-10001317"/>
    <x v="0"/>
    <x v="2"/>
    <n v="6.3"/>
    <s v="US-2017-150861"/>
    <n v="0"/>
    <n v="2"/>
    <n v="0"/>
    <n v="3.024"/>
    <n v="0.4647369236065339"/>
  </r>
  <r>
    <x v="889"/>
    <x v="20"/>
    <s v="OFF-ST-10003324"/>
    <x v="0"/>
    <x v="1"/>
    <n v="212.88"/>
    <s v="CA-2017-139885"/>
    <n v="1"/>
    <n v="6"/>
    <n v="0"/>
    <n v="0"/>
    <n v="0.44610841445725197"/>
  </r>
  <r>
    <x v="889"/>
    <x v="20"/>
    <s v="OFF-ST-10000676"/>
    <x v="0"/>
    <x v="1"/>
    <n v="193.86"/>
    <s v="CA-2017-126004"/>
    <n v="1"/>
    <n v="2"/>
    <n v="0"/>
    <n v="11.631599999999992"/>
    <n v="0.44610841445725197"/>
  </r>
  <r>
    <x v="889"/>
    <x v="20"/>
    <s v="OFF-ST-10001418"/>
    <x v="0"/>
    <x v="1"/>
    <n v="182.94"/>
    <s v="CA-2017-126004"/>
    <n v="0"/>
    <n v="3"/>
    <n v="0"/>
    <n v="3.6587999999999994"/>
    <n v="0.44610841445725197"/>
  </r>
  <r>
    <x v="889"/>
    <x v="20"/>
    <s v="FUR-FU-10001602"/>
    <x v="1"/>
    <x v="8"/>
    <n v="113.78999999999999"/>
    <s v="CA-2017-126004"/>
    <n v="0"/>
    <n v="3"/>
    <n v="0"/>
    <n v="20.482199999999992"/>
    <n v="0.4595170286641902"/>
  </r>
  <r>
    <x v="889"/>
    <x v="4"/>
    <s v="OFF-PA-10000994"/>
    <x v="0"/>
    <x v="0"/>
    <n v="104.85"/>
    <s v="CA-2017-112060"/>
    <n v="1"/>
    <n v="1"/>
    <n v="0"/>
    <n v="50.327999999999996"/>
    <n v="0.43613829632717294"/>
  </r>
  <r>
    <x v="889"/>
    <x v="20"/>
    <s v="TEC-AC-10001432"/>
    <x v="2"/>
    <x v="9"/>
    <n v="78.150000000000006"/>
    <s v="CA-2017-126004"/>
    <n v="0"/>
    <n v="1"/>
    <n v="0"/>
    <n v="34.38600000000001"/>
    <n v="0.52062335344040378"/>
  </r>
  <r>
    <x v="889"/>
    <x v="20"/>
    <s v="OFF-PA-10001685"/>
    <x v="0"/>
    <x v="0"/>
    <n v="40.56"/>
    <s v="CA-2017-126004"/>
    <n v="0"/>
    <n v="4"/>
    <n v="0"/>
    <n v="19.874400000000001"/>
    <n v="0.43613829632717294"/>
  </r>
  <r>
    <x v="889"/>
    <x v="20"/>
    <s v="OFF-BI-10000301"/>
    <x v="0"/>
    <x v="3"/>
    <n v="15.528"/>
    <s v="CA-2017-105277"/>
    <n v="1"/>
    <n v="3"/>
    <n v="0.2"/>
    <n v="5.8230000000000004"/>
    <n v="0.46881743173671325"/>
  </r>
  <r>
    <x v="889"/>
    <x v="20"/>
    <s v="OFF-BI-10004656"/>
    <x v="0"/>
    <x v="3"/>
    <n v="1.7280000000000002"/>
    <s v="CA-2017-126004"/>
    <n v="0"/>
    <n v="1"/>
    <n v="0.2"/>
    <n v="0.60479999999999989"/>
    <n v="0.46881743173671325"/>
  </r>
  <r>
    <x v="890"/>
    <x v="21"/>
    <s v="FUR-CH-10000454"/>
    <x v="1"/>
    <x v="5"/>
    <n v="1951.84"/>
    <s v="CA-2017-114489"/>
    <n v="1"/>
    <n v="8"/>
    <n v="0"/>
    <n v="585.55199999999991"/>
    <n v="0.46529189879902266"/>
  </r>
  <r>
    <x v="890"/>
    <x v="3"/>
    <s v="TEC-PH-10000560"/>
    <x v="2"/>
    <x v="6"/>
    <n v="699.98"/>
    <s v="CA-2017-109722"/>
    <n v="1"/>
    <n v="2"/>
    <n v="0"/>
    <n v="195.99440000000004"/>
    <n v="0.41105220110552465"/>
  </r>
  <r>
    <x v="890"/>
    <x v="3"/>
    <s v="OFF-ST-10000060"/>
    <x v="0"/>
    <x v="1"/>
    <n v="584.82000000000005"/>
    <s v="CA-2017-109722"/>
    <n v="0"/>
    <n v="9"/>
    <n v="0"/>
    <n v="70.178400000000025"/>
    <n v="0.44610841445725197"/>
  </r>
  <r>
    <x v="890"/>
    <x v="20"/>
    <s v="OFF-ST-10002615"/>
    <x v="0"/>
    <x v="1"/>
    <n v="465.18"/>
    <s v="CA-2017-108434"/>
    <n v="1"/>
    <n v="3"/>
    <n v="0"/>
    <n v="120.94680000000001"/>
    <n v="0.44610841445725197"/>
  </r>
  <r>
    <x v="890"/>
    <x v="22"/>
    <s v="OFF-BI-10003656"/>
    <x v="0"/>
    <x v="3"/>
    <n v="407.97600000000006"/>
    <s v="CA-2017-161389"/>
    <n v="1"/>
    <n v="3"/>
    <n v="0.2"/>
    <n v="132.59219999999993"/>
    <n v="0.46881743173671325"/>
  </r>
  <r>
    <x v="890"/>
    <x v="21"/>
    <s v="TEC-PH-10000215"/>
    <x v="2"/>
    <x v="6"/>
    <n v="384.45000000000005"/>
    <s v="CA-2017-114489"/>
    <n v="0"/>
    <n v="11"/>
    <n v="0"/>
    <n v="103.80150000000003"/>
    <n v="0.41105220110552465"/>
  </r>
  <r>
    <x v="890"/>
    <x v="3"/>
    <s v="FUR-FU-10004748"/>
    <x v="1"/>
    <x v="8"/>
    <n v="191.82"/>
    <s v="CA-2017-124772"/>
    <n v="1"/>
    <n v="3"/>
    <n v="0"/>
    <n v="74.809799999999996"/>
    <n v="0.4595170286641902"/>
  </r>
  <r>
    <x v="890"/>
    <x v="21"/>
    <s v="OFF-BI-10002735"/>
    <x v="0"/>
    <x v="3"/>
    <n v="171.55"/>
    <s v="CA-2017-114489"/>
    <n v="0"/>
    <n v="5"/>
    <n v="0"/>
    <n v="80.628500000000003"/>
    <n v="0.46881743173671325"/>
  </r>
  <r>
    <x v="890"/>
    <x v="21"/>
    <s v="TEC-PH-10001448"/>
    <x v="2"/>
    <x v="6"/>
    <n v="149.97"/>
    <s v="CA-2017-114489"/>
    <n v="0"/>
    <n v="3"/>
    <n v="0"/>
    <n v="5.9987999999999815"/>
    <n v="0.41105220110552465"/>
  </r>
  <r>
    <x v="890"/>
    <x v="7"/>
    <s v="OFF-EN-10004483"/>
    <x v="0"/>
    <x v="11"/>
    <n v="109.69"/>
    <s v="CA-2017-146374"/>
    <n v="1"/>
    <n v="7"/>
    <n v="0"/>
    <n v="51.554299999999991"/>
    <n v="0.44424167803735209"/>
  </r>
  <r>
    <x v="890"/>
    <x v="32"/>
    <s v="FUR-BO-10002853"/>
    <x v="1"/>
    <x v="10"/>
    <n v="81.94"/>
    <s v="CA-2017-143749"/>
    <n v="1"/>
    <n v="1"/>
    <n v="0"/>
    <n v="20.484999999999999"/>
    <n v="0.5176847302647779"/>
  </r>
  <r>
    <x v="890"/>
    <x v="44"/>
    <s v="OFF-AR-10000034"/>
    <x v="0"/>
    <x v="4"/>
    <n v="33.92"/>
    <s v="CA-2017-140564"/>
    <n v="1"/>
    <n v="8"/>
    <n v="0"/>
    <n v="13.2288"/>
    <n v="0.45632477063632687"/>
  </r>
  <r>
    <x v="890"/>
    <x v="7"/>
    <s v="FUR-FU-10002671"/>
    <x v="1"/>
    <x v="8"/>
    <n v="13.4"/>
    <s v="CA-2017-146374"/>
    <n v="0"/>
    <n v="1"/>
    <n v="0"/>
    <n v="6.4319999999999995"/>
    <n v="0.4595170286641902"/>
  </r>
  <r>
    <x v="890"/>
    <x v="1"/>
    <s v="OFF-LA-10004853"/>
    <x v="0"/>
    <x v="2"/>
    <n v="11.952000000000002"/>
    <s v="CA-2017-145009"/>
    <n v="1"/>
    <n v="3"/>
    <n v="0.2"/>
    <n v="3.8843999999999994"/>
    <n v="0.4647369236065339"/>
  </r>
  <r>
    <x v="890"/>
    <x v="7"/>
    <s v="OFF-PA-10000349"/>
    <x v="0"/>
    <x v="0"/>
    <n v="4.9800000000000004"/>
    <s v="CA-2017-146374"/>
    <n v="0"/>
    <n v="1"/>
    <n v="0"/>
    <n v="2.3406000000000002"/>
    <n v="0.43613829632717294"/>
  </r>
  <r>
    <x v="890"/>
    <x v="1"/>
    <s v="OFF-AR-10001547"/>
    <x v="0"/>
    <x v="4"/>
    <n v="3.536"/>
    <s v="CA-2017-163636"/>
    <n v="1"/>
    <n v="2"/>
    <n v="0.2"/>
    <n v="0.30940000000000001"/>
    <n v="0.45632477063632687"/>
  </r>
  <r>
    <x v="891"/>
    <x v="20"/>
    <s v="OFF-BI-10004318"/>
    <x v="0"/>
    <x v="3"/>
    <n v="968.74400000000014"/>
    <s v="CA-2017-162390"/>
    <n v="1"/>
    <n v="7"/>
    <n v="0.2"/>
    <n v="314.84180000000003"/>
    <n v="0.46881743173671325"/>
  </r>
  <r>
    <x v="891"/>
    <x v="20"/>
    <s v="TEC-CO-10004202"/>
    <x v="2"/>
    <x v="16"/>
    <n v="479.98400000000004"/>
    <s v="CA-2017-162390"/>
    <n v="0"/>
    <n v="2"/>
    <n v="0.2"/>
    <n v="89.996999999999986"/>
    <n v="0.55185675810753509"/>
  </r>
  <r>
    <x v="891"/>
    <x v="4"/>
    <s v="OFF-BI-10002026"/>
    <x v="0"/>
    <x v="3"/>
    <n v="437.47200000000009"/>
    <s v="US-2017-103674"/>
    <n v="1"/>
    <n v="14"/>
    <n v="0.2"/>
    <n v="153.11519999999999"/>
    <n v="0.46881743173671325"/>
  </r>
  <r>
    <x v="891"/>
    <x v="22"/>
    <s v="TEC-PH-10002834"/>
    <x v="2"/>
    <x v="6"/>
    <n v="431.97600000000006"/>
    <s v="US-2017-169040"/>
    <n v="1"/>
    <n v="3"/>
    <n v="0.2"/>
    <n v="26.998499999999993"/>
    <n v="0.41105220110552465"/>
  </r>
  <r>
    <x v="891"/>
    <x v="4"/>
    <s v="TEC-PH-10004080"/>
    <x v="2"/>
    <x v="6"/>
    <n v="271.95999999999998"/>
    <s v="US-2017-103674"/>
    <n v="0"/>
    <n v="5"/>
    <n v="0.2"/>
    <n v="27.195999999999998"/>
    <n v="0.41105220110552465"/>
  </r>
  <r>
    <x v="891"/>
    <x v="4"/>
    <s v="TEC-PH-10002496"/>
    <x v="2"/>
    <x v="6"/>
    <n v="249.58400000000003"/>
    <s v="US-2017-103674"/>
    <n v="0"/>
    <n v="2"/>
    <n v="0.2"/>
    <n v="31.197999999999986"/>
    <n v="0.41105220110552465"/>
  </r>
  <r>
    <x v="891"/>
    <x v="22"/>
    <s v="OFF-PA-10001736"/>
    <x v="0"/>
    <x v="0"/>
    <n v="248.07999999999998"/>
    <s v="US-2017-169040"/>
    <n v="0"/>
    <n v="7"/>
    <n v="0"/>
    <n v="116.59759999999997"/>
    <n v="0.43613829632717294"/>
  </r>
  <r>
    <x v="891"/>
    <x v="20"/>
    <s v="OFF-BI-10001721"/>
    <x v="0"/>
    <x v="3"/>
    <n v="222.35199999999998"/>
    <s v="CA-2017-162390"/>
    <n v="0"/>
    <n v="13"/>
    <n v="0.2"/>
    <n v="77.823200000000014"/>
    <n v="0.46881743173671325"/>
  </r>
  <r>
    <x v="891"/>
    <x v="22"/>
    <s v="OFF-PA-10000482"/>
    <x v="0"/>
    <x v="0"/>
    <n v="189.7"/>
    <s v="US-2017-169040"/>
    <n v="0"/>
    <n v="5"/>
    <n v="0"/>
    <n v="89.158999999999992"/>
    <n v="0.43613829632717294"/>
  </r>
  <r>
    <x v="891"/>
    <x v="22"/>
    <s v="TEC-PH-10002310"/>
    <x v="2"/>
    <x v="6"/>
    <n v="156.79200000000003"/>
    <s v="US-2017-169040"/>
    <n v="0"/>
    <n v="1"/>
    <n v="0.2"/>
    <n v="13.719300000000004"/>
    <n v="0.41105220110552465"/>
  </r>
  <r>
    <x v="891"/>
    <x v="22"/>
    <s v="OFF-BI-10001658"/>
    <x v="0"/>
    <x v="3"/>
    <n v="59.808000000000007"/>
    <s v="US-2017-169040"/>
    <n v="0"/>
    <n v="3"/>
    <n v="0.2"/>
    <n v="19.4376"/>
    <n v="0.46881743173671325"/>
  </r>
  <r>
    <x v="891"/>
    <x v="22"/>
    <s v="OFF-BI-10001636"/>
    <x v="0"/>
    <x v="3"/>
    <n v="47.207999999999998"/>
    <s v="US-2017-169040"/>
    <n v="0"/>
    <n v="7"/>
    <n v="0.2"/>
    <n v="15.342599999999997"/>
    <n v="0.46881743173671325"/>
  </r>
  <r>
    <x v="891"/>
    <x v="22"/>
    <s v="OFF-EN-10000927"/>
    <x v="0"/>
    <x v="11"/>
    <n v="35.89"/>
    <s v="US-2017-169040"/>
    <n v="0"/>
    <n v="1"/>
    <n v="0"/>
    <n v="16.150499999999997"/>
    <n v="0.44424167803735209"/>
  </r>
  <r>
    <x v="891"/>
    <x v="4"/>
    <s v="OFF-PA-10004100"/>
    <x v="0"/>
    <x v="0"/>
    <n v="19.440000000000001"/>
    <s v="US-2017-114776"/>
    <n v="1"/>
    <n v="3"/>
    <n v="0"/>
    <n v="9.3312000000000008"/>
    <n v="0.43613829632717294"/>
  </r>
  <r>
    <x v="891"/>
    <x v="4"/>
    <s v="OFF-AR-10004752"/>
    <x v="0"/>
    <x v="4"/>
    <n v="18.689999999999998"/>
    <s v="US-2017-103674"/>
    <n v="0"/>
    <n v="7"/>
    <n v="0"/>
    <n v="5.2332000000000001"/>
    <n v="0.45632477063632687"/>
  </r>
  <r>
    <x v="891"/>
    <x v="4"/>
    <s v="OFF-FA-10003467"/>
    <x v="0"/>
    <x v="7"/>
    <n v="13.86"/>
    <s v="US-2017-103674"/>
    <n v="0"/>
    <n v="7"/>
    <n v="0"/>
    <n v="0"/>
    <n v="0.51168203684699509"/>
  </r>
  <r>
    <x v="891"/>
    <x v="4"/>
    <s v="OFF-BI-10003727"/>
    <x v="0"/>
    <x v="3"/>
    <n v="13.375999999999999"/>
    <s v="US-2017-103674"/>
    <n v="0"/>
    <n v="4"/>
    <n v="0.2"/>
    <n v="4.6815999999999995"/>
    <n v="0.46881743173671325"/>
  </r>
  <r>
    <x v="891"/>
    <x v="4"/>
    <s v="OFF-PA-10000743"/>
    <x v="0"/>
    <x v="0"/>
    <n v="13.36"/>
    <s v="US-2017-103674"/>
    <n v="0"/>
    <n v="2"/>
    <n v="0"/>
    <n v="6.4127999999999998"/>
    <n v="0.43613829632717294"/>
  </r>
  <r>
    <x v="892"/>
    <x v="4"/>
    <s v="FUR-TA-10003954"/>
    <x v="1"/>
    <x v="13"/>
    <n v="1421.6640000000002"/>
    <s v="CA-2017-131289"/>
    <n v="1"/>
    <n v="6"/>
    <n v="0.2"/>
    <n v="-195.47879999999998"/>
    <n v="0.55975208308209756"/>
  </r>
  <r>
    <x v="892"/>
    <x v="0"/>
    <s v="TEC-PH-10004977"/>
    <x v="2"/>
    <x v="6"/>
    <n v="1097.5440000000003"/>
    <s v="CA-2017-117590"/>
    <n v="1"/>
    <n v="7"/>
    <n v="0.2"/>
    <n v="123.47369999999989"/>
    <n v="0.41105220110552465"/>
  </r>
  <r>
    <x v="892"/>
    <x v="21"/>
    <s v="FUR-CH-10002335"/>
    <x v="1"/>
    <x v="5"/>
    <n v="680.01"/>
    <s v="CA-2017-160108"/>
    <n v="1"/>
    <n v="3"/>
    <n v="0"/>
    <n v="176.80260000000001"/>
    <n v="0.46529189879902266"/>
  </r>
  <r>
    <x v="892"/>
    <x v="21"/>
    <s v="FUR-BO-10003450"/>
    <x v="1"/>
    <x v="10"/>
    <n v="405.85999999999996"/>
    <s v="CA-2017-160108"/>
    <n v="0"/>
    <n v="7"/>
    <n v="0"/>
    <n v="32.46879999999998"/>
    <n v="0.5176847302647779"/>
  </r>
  <r>
    <x v="892"/>
    <x v="4"/>
    <s v="OFF-ST-10003816"/>
    <x v="0"/>
    <x v="1"/>
    <n v="352.38"/>
    <s v="CA-2017-115224"/>
    <n v="1"/>
    <n v="2"/>
    <n v="0"/>
    <n v="81.047399999999982"/>
    <n v="0.44610841445725197"/>
  </r>
  <r>
    <x v="892"/>
    <x v="25"/>
    <s v="TEC-PH-10002496"/>
    <x v="2"/>
    <x v="6"/>
    <n v="249.58400000000003"/>
    <s v="CA-2017-113733"/>
    <n v="1"/>
    <n v="2"/>
    <n v="0.2"/>
    <n v="31.197999999999986"/>
    <n v="0.41105220110552465"/>
  </r>
  <r>
    <x v="892"/>
    <x v="0"/>
    <s v="FUR-FU-10003664"/>
    <x v="1"/>
    <x v="8"/>
    <n v="190.92"/>
    <s v="CA-2017-117590"/>
    <n v="0"/>
    <n v="5"/>
    <n v="0.6"/>
    <n v="-147.96300000000002"/>
    <n v="0.4595170286641902"/>
  </r>
  <r>
    <x v="892"/>
    <x v="28"/>
    <s v="TEC-PH-10003555"/>
    <x v="2"/>
    <x v="6"/>
    <n v="114.94999999999999"/>
    <s v="CA-2017-134425"/>
    <n v="1"/>
    <n v="5"/>
    <n v="0"/>
    <n v="2.2990000000000066"/>
    <n v="0.41105220110552465"/>
  </r>
  <r>
    <x v="892"/>
    <x v="25"/>
    <s v="TEC-AC-10002473"/>
    <x v="2"/>
    <x v="9"/>
    <n v="68.111999999999995"/>
    <s v="CA-2017-113733"/>
    <n v="0"/>
    <n v="3"/>
    <n v="0.2"/>
    <n v="17.879399999999997"/>
    <n v="0.52062335344040378"/>
  </r>
  <r>
    <x v="892"/>
    <x v="25"/>
    <s v="TEC-AC-10004877"/>
    <x v="2"/>
    <x v="9"/>
    <n v="16.560000000000002"/>
    <s v="CA-2017-113733"/>
    <n v="0"/>
    <n v="3"/>
    <n v="0.2"/>
    <n v="-2.4840000000000018"/>
    <n v="0.52062335344040378"/>
  </r>
  <r>
    <x v="892"/>
    <x v="4"/>
    <s v="OFF-PA-10003363"/>
    <x v="0"/>
    <x v="0"/>
    <n v="45.36"/>
    <s v="CA-2017-131289"/>
    <n v="0"/>
    <n v="7"/>
    <n v="0"/>
    <n v="21.772800000000004"/>
    <n v="0.43613829632717294"/>
  </r>
  <r>
    <x v="892"/>
    <x v="4"/>
    <s v="OFF-ST-10000615"/>
    <x v="0"/>
    <x v="1"/>
    <n v="34.049999999999997"/>
    <s v="CA-2017-115224"/>
    <n v="0"/>
    <n v="3"/>
    <n v="0"/>
    <n v="9.5340000000000025"/>
    <n v="0.44610841445725197"/>
  </r>
  <r>
    <x v="892"/>
    <x v="10"/>
    <s v="OFF-BI-10001267"/>
    <x v="0"/>
    <x v="3"/>
    <n v="12.957000000000001"/>
    <s v="CA-2017-124562"/>
    <n v="1"/>
    <n v="7"/>
    <n v="0.7"/>
    <n v="-9.5018000000000029"/>
    <n v="0.46881743173671325"/>
  </r>
  <r>
    <x v="892"/>
    <x v="10"/>
    <s v="OFF-PA-10002615"/>
    <x v="0"/>
    <x v="0"/>
    <n v="10.584000000000001"/>
    <s v="CA-2017-158302"/>
    <n v="1"/>
    <n v="3"/>
    <n v="0.2"/>
    <n v="3.4397999999999995"/>
    <n v="0.43613829632717294"/>
  </r>
  <r>
    <x v="892"/>
    <x v="4"/>
    <s v="OFF-AR-10003056"/>
    <x v="0"/>
    <x v="4"/>
    <n v="8.56"/>
    <s v="CA-2017-131289"/>
    <n v="0"/>
    <n v="2"/>
    <n v="0"/>
    <n v="2.4823999999999993"/>
    <n v="0.45632477063632687"/>
  </r>
  <r>
    <x v="893"/>
    <x v="6"/>
    <s v="FUR-TA-10002530"/>
    <x v="1"/>
    <x v="13"/>
    <n v="1056.8599999999999"/>
    <s v="CA-2017-102092"/>
    <n v="1"/>
    <n v="7"/>
    <n v="0"/>
    <n v="158.52899999999994"/>
    <n v="0.55975208308209756"/>
  </r>
  <r>
    <x v="893"/>
    <x v="4"/>
    <s v="OFF-BI-10002133"/>
    <x v="0"/>
    <x v="3"/>
    <n v="273.92"/>
    <s v="CA-2017-149503"/>
    <n v="1"/>
    <n v="8"/>
    <n v="0.2"/>
    <n v="99.295999999999978"/>
    <n v="0.46881743173671325"/>
  </r>
  <r>
    <x v="893"/>
    <x v="32"/>
    <s v="OFF-LA-10001474"/>
    <x v="0"/>
    <x v="2"/>
    <n v="122.12"/>
    <s v="CA-2017-141082"/>
    <n v="1"/>
    <n v="4"/>
    <n v="0"/>
    <n v="56.175200000000004"/>
    <n v="0.4647369236065339"/>
  </r>
  <r>
    <x v="893"/>
    <x v="15"/>
    <s v="FUR-TA-10001676"/>
    <x v="1"/>
    <x v="13"/>
    <n v="79.97399999999999"/>
    <s v="US-2017-161844"/>
    <n v="1"/>
    <n v="3"/>
    <n v="0.4"/>
    <n v="-29.323800000000006"/>
    <n v="0.55975208308209756"/>
  </r>
  <r>
    <x v="893"/>
    <x v="14"/>
    <s v="TEC-AC-10001109"/>
    <x v="2"/>
    <x v="9"/>
    <n v="59.98"/>
    <s v="CA-2017-133340"/>
    <n v="1"/>
    <n v="2"/>
    <n v="0"/>
    <n v="25.191600000000001"/>
    <n v="0.52062335344040378"/>
  </r>
  <r>
    <x v="893"/>
    <x v="1"/>
    <s v="TEC-AC-10000199"/>
    <x v="2"/>
    <x v="9"/>
    <n v="19.040000000000003"/>
    <s v="US-2017-131114"/>
    <n v="1"/>
    <n v="4"/>
    <n v="0.2"/>
    <n v="-1.4279999999999999"/>
    <n v="0.52062335344040378"/>
  </r>
  <r>
    <x v="893"/>
    <x v="14"/>
    <s v="OFF-AP-10002311"/>
    <x v="0"/>
    <x v="12"/>
    <n v="61.929000000000002"/>
    <s v="CA-2017-133340"/>
    <n v="0"/>
    <n v="1"/>
    <n v="0.1"/>
    <n v="23.395400000000002"/>
    <n v="0.49507917887403441"/>
  </r>
  <r>
    <x v="893"/>
    <x v="40"/>
    <s v="OFF-AP-10001492"/>
    <x v="0"/>
    <x v="12"/>
    <n v="60.339999999999996"/>
    <s v="CA-2017-137330"/>
    <n v="1"/>
    <n v="7"/>
    <n v="0"/>
    <n v="15.688400000000001"/>
    <n v="0.49507917887403441"/>
  </r>
  <r>
    <x v="893"/>
    <x v="15"/>
    <s v="TEC-PH-10000169"/>
    <x v="2"/>
    <x v="6"/>
    <n v="40.68"/>
    <s v="CA-2017-159989"/>
    <n v="1"/>
    <n v="3"/>
    <n v="0.2"/>
    <n v="-9.153000000000004"/>
    <n v="0.41105220110552465"/>
  </r>
  <r>
    <x v="893"/>
    <x v="1"/>
    <s v="OFF-SU-10001664"/>
    <x v="0"/>
    <x v="14"/>
    <n v="20.568000000000001"/>
    <s v="US-2017-131114"/>
    <n v="0"/>
    <n v="3"/>
    <n v="0.2"/>
    <n v="1.5426000000000002"/>
    <n v="0.53938093436526824"/>
  </r>
  <r>
    <x v="893"/>
    <x v="40"/>
    <s v="OFF-AR-10000246"/>
    <x v="0"/>
    <x v="4"/>
    <n v="19.459999999999997"/>
    <s v="CA-2017-137330"/>
    <n v="0"/>
    <n v="7"/>
    <n v="0"/>
    <n v="5.0595999999999997"/>
    <n v="0.45632477063632687"/>
  </r>
  <r>
    <x v="893"/>
    <x v="14"/>
    <s v="TEC-PH-10003988"/>
    <x v="2"/>
    <x v="6"/>
    <n v="10.9"/>
    <s v="CA-2017-133340"/>
    <n v="0"/>
    <n v="1"/>
    <n v="0"/>
    <n v="3.0520000000000005"/>
    <n v="0.41105220110552465"/>
  </r>
  <r>
    <x v="893"/>
    <x v="0"/>
    <s v="OFF-PA-10002250"/>
    <x v="0"/>
    <x v="0"/>
    <n v="9.3920000000000012"/>
    <s v="CA-2017-128923"/>
    <n v="1"/>
    <n v="2"/>
    <n v="0.2"/>
    <n v="3.2871999999999999"/>
    <n v="0.43613829632717294"/>
  </r>
  <r>
    <x v="893"/>
    <x v="0"/>
    <s v="OFF-AR-10000475"/>
    <x v="0"/>
    <x v="4"/>
    <n v="9.3280000000000012"/>
    <s v="CA-2017-128923"/>
    <n v="0"/>
    <n v="1"/>
    <n v="0.2"/>
    <n v="0.8162000000000007"/>
    <n v="0.45632477063632687"/>
  </r>
  <r>
    <x v="893"/>
    <x v="1"/>
    <s v="OFF-AP-10003971"/>
    <x v="0"/>
    <x v="12"/>
    <n v="4.355999999999999"/>
    <s v="US-2017-131114"/>
    <n v="0"/>
    <n v="2"/>
    <n v="0.8"/>
    <n v="-11.761200000000002"/>
    <n v="0.49507917887403441"/>
  </r>
  <r>
    <x v="893"/>
    <x v="32"/>
    <s v="OFF-LA-10001404"/>
    <x v="0"/>
    <x v="2"/>
    <n v="3.69"/>
    <s v="CA-2017-141082"/>
    <n v="0"/>
    <n v="1"/>
    <n v="0"/>
    <n v="1.7343"/>
    <n v="0.4647369236065339"/>
  </r>
  <r>
    <x v="893"/>
    <x v="15"/>
    <s v="OFF-BI-10003712"/>
    <x v="0"/>
    <x v="3"/>
    <n v="2.9460000000000006"/>
    <s v="US-2017-161844"/>
    <n v="0"/>
    <n v="2"/>
    <n v="0.7"/>
    <n v="-2.0621999999999998"/>
    <n v="0.46881743173671325"/>
  </r>
  <r>
    <x v="894"/>
    <x v="18"/>
    <s v="FUR-CH-10003379"/>
    <x v="1"/>
    <x v="5"/>
    <n v="1424.9"/>
    <s v="US-2017-143448"/>
    <n v="1"/>
    <n v="5"/>
    <n v="0"/>
    <n v="356.22500000000002"/>
    <n v="0.46529189879902266"/>
  </r>
  <r>
    <x v="894"/>
    <x v="20"/>
    <s v="OFF-BI-10003656"/>
    <x v="0"/>
    <x v="3"/>
    <n v="679.96"/>
    <s v="CA-2017-144309"/>
    <n v="1"/>
    <n v="5"/>
    <n v="0.2"/>
    <n v="220.98699999999997"/>
    <n v="0.46881743173671325"/>
  </r>
  <r>
    <x v="894"/>
    <x v="20"/>
    <s v="OFF-EN-10003296"/>
    <x v="0"/>
    <x v="11"/>
    <n v="361.92"/>
    <s v="CA-2017-146941"/>
    <n v="1"/>
    <n v="4"/>
    <n v="0"/>
    <n v="162.864"/>
    <n v="0.44424167803735209"/>
  </r>
  <r>
    <x v="894"/>
    <x v="4"/>
    <s v="FUR-CH-10002965"/>
    <x v="1"/>
    <x v="5"/>
    <n v="321.56799999999998"/>
    <s v="CA-2017-154739"/>
    <n v="1"/>
    <n v="2"/>
    <n v="0.2"/>
    <n v="28.137200000000007"/>
    <n v="0.46529189879902266"/>
  </r>
  <r>
    <x v="894"/>
    <x v="22"/>
    <s v="OFF-BI-10001718"/>
    <x v="0"/>
    <x v="3"/>
    <n v="153.55199999999999"/>
    <s v="CA-2017-128412"/>
    <n v="1"/>
    <n v="3"/>
    <n v="0.2"/>
    <n v="51.823799999999999"/>
    <n v="0.46881743173671325"/>
  </r>
  <r>
    <x v="894"/>
    <x v="22"/>
    <s v="OFF-PA-10001125"/>
    <x v="0"/>
    <x v="0"/>
    <n v="123.92"/>
    <s v="CA-2017-128412"/>
    <n v="0"/>
    <n v="4"/>
    <n v="0"/>
    <n v="55.763999999999996"/>
    <n v="0.43613829632717294"/>
  </r>
  <r>
    <x v="894"/>
    <x v="20"/>
    <s v="OFF-ST-10001228"/>
    <x v="0"/>
    <x v="1"/>
    <n v="80.58"/>
    <s v="CA-2017-146941"/>
    <n v="0"/>
    <n v="6"/>
    <n v="0"/>
    <n v="22.562400000000004"/>
    <n v="0.44610841445725197"/>
  </r>
  <r>
    <x v="894"/>
    <x v="4"/>
    <s v="OFF-PA-10000575"/>
    <x v="0"/>
    <x v="0"/>
    <n v="80.28"/>
    <s v="CA-2017-147123"/>
    <n v="1"/>
    <n v="12"/>
    <n v="0"/>
    <n v="36.928799999999995"/>
    <n v="0.43613829632717294"/>
  </r>
  <r>
    <x v="894"/>
    <x v="22"/>
    <s v="TEC-AC-10003038"/>
    <x v="2"/>
    <x v="9"/>
    <n v="44.75"/>
    <s v="CA-2017-128412"/>
    <n v="0"/>
    <n v="5"/>
    <n v="0"/>
    <n v="8.5024999999999942"/>
    <n v="0.52062335344040378"/>
  </r>
  <r>
    <x v="894"/>
    <x v="22"/>
    <s v="OFF-AP-10002082"/>
    <x v="0"/>
    <x v="12"/>
    <n v="65.34"/>
    <s v="CA-2017-128412"/>
    <n v="0"/>
    <n v="3"/>
    <n v="0"/>
    <n v="22.869"/>
    <n v="0.49507917887403441"/>
  </r>
  <r>
    <x v="894"/>
    <x v="20"/>
    <s v="OFF-PA-10000659"/>
    <x v="0"/>
    <x v="0"/>
    <n v="62.820000000000007"/>
    <s v="CA-2017-127194"/>
    <n v="1"/>
    <n v="9"/>
    <n v="0"/>
    <n v="29.525400000000001"/>
    <n v="0.43613829632717294"/>
  </r>
  <r>
    <x v="894"/>
    <x v="22"/>
    <s v="OFF-AP-10000252"/>
    <x v="0"/>
    <x v="12"/>
    <n v="35.099999999999994"/>
    <s v="CA-2017-128412"/>
    <n v="0"/>
    <n v="3"/>
    <n v="0"/>
    <n v="12.285"/>
    <n v="0.49507917887403441"/>
  </r>
  <r>
    <x v="894"/>
    <x v="20"/>
    <s v="OFF-PA-10001776"/>
    <x v="0"/>
    <x v="0"/>
    <n v="18.54"/>
    <s v="CA-2017-144309"/>
    <n v="0"/>
    <n v="2"/>
    <n v="0"/>
    <n v="8.7137999999999991"/>
    <n v="0.43613829632717294"/>
  </r>
  <r>
    <x v="894"/>
    <x v="20"/>
    <s v="OFF-PA-10004609"/>
    <x v="0"/>
    <x v="0"/>
    <n v="6.48"/>
    <s v="CA-2017-100587"/>
    <n v="1"/>
    <n v="1"/>
    <n v="0"/>
    <n v="3.1104000000000003"/>
    <n v="0.43613829632717294"/>
  </r>
  <r>
    <x v="895"/>
    <x v="20"/>
    <s v="TEC-PH-10002447"/>
    <x v="2"/>
    <x v="6"/>
    <n v="1029.95"/>
    <s v="CA-2017-105816"/>
    <n v="1"/>
    <n v="5"/>
    <n v="0"/>
    <n v="298.68549999999999"/>
    <n v="0.41105220110552465"/>
  </r>
  <r>
    <x v="895"/>
    <x v="4"/>
    <s v="FUR-TA-10004619"/>
    <x v="1"/>
    <x v="13"/>
    <n v="892.13600000000008"/>
    <s v="CA-2017-165330"/>
    <n v="1"/>
    <n v="7"/>
    <n v="0.2"/>
    <n v="111.51699999999991"/>
    <n v="0.55975208308209756"/>
  </r>
  <r>
    <x v="895"/>
    <x v="10"/>
    <s v="FUR-CH-10003298"/>
    <x v="1"/>
    <x v="5"/>
    <n v="458.42999999999995"/>
    <s v="CA-2017-162187"/>
    <n v="1"/>
    <n v="5"/>
    <n v="0.3"/>
    <n v="-137.52900000000002"/>
    <n v="0.46529189879902266"/>
  </r>
  <r>
    <x v="895"/>
    <x v="11"/>
    <s v="FUR-CH-10004218"/>
    <x v="1"/>
    <x v="5"/>
    <n v="403.92"/>
    <s v="CA-2017-143609"/>
    <n v="1"/>
    <n v="5"/>
    <n v="0.2"/>
    <n v="25.245000000000019"/>
    <n v="0.46529189879902266"/>
  </r>
  <r>
    <x v="895"/>
    <x v="10"/>
    <s v="OFF-AP-10000576"/>
    <x v="0"/>
    <x v="12"/>
    <n v="387.13600000000002"/>
    <s v="CA-2017-162187"/>
    <n v="0"/>
    <n v="4"/>
    <n v="0.2"/>
    <n v="24.196000000000012"/>
    <n v="0.49507917887403441"/>
  </r>
  <r>
    <x v="895"/>
    <x v="4"/>
    <s v="FUR-CH-10003774"/>
    <x v="1"/>
    <x v="5"/>
    <n v="363.92"/>
    <s v="CA-2017-165330"/>
    <n v="0"/>
    <n v="5"/>
    <n v="0.2"/>
    <n v="-31.843000000000018"/>
    <n v="0.46529189879902266"/>
  </r>
  <r>
    <x v="895"/>
    <x v="10"/>
    <s v="FUR-TA-10003008"/>
    <x v="1"/>
    <x v="13"/>
    <n v="328.59000000000003"/>
    <s v="CA-2017-162187"/>
    <n v="0"/>
    <n v="3"/>
    <n v="0.4"/>
    <n v="-147.8655"/>
    <n v="0.55975208308209756"/>
  </r>
  <r>
    <x v="895"/>
    <x v="22"/>
    <s v="TEC-PH-10003273"/>
    <x v="2"/>
    <x v="6"/>
    <n v="302.37599999999998"/>
    <s v="CA-2017-160745"/>
    <n v="1"/>
    <n v="3"/>
    <n v="0.2"/>
    <n v="22.678200000000018"/>
    <n v="0.41105220110552465"/>
  </r>
  <r>
    <x v="895"/>
    <x v="26"/>
    <s v="TEC-PH-10002103"/>
    <x v="2"/>
    <x v="6"/>
    <n v="300.76799999999997"/>
    <s v="US-2017-135720"/>
    <n v="1"/>
    <n v="4"/>
    <n v="0.2"/>
    <n v="30.076800000000006"/>
    <n v="0.41105220110552465"/>
  </r>
  <r>
    <x v="895"/>
    <x v="26"/>
    <s v="OFF-ST-10001963"/>
    <x v="0"/>
    <x v="1"/>
    <n v="243.38400000000001"/>
    <s v="US-2017-135720"/>
    <n v="0"/>
    <n v="3"/>
    <n v="0.2"/>
    <n v="-51.719100000000012"/>
    <n v="0.44610841445725197"/>
  </r>
  <r>
    <x v="895"/>
    <x v="4"/>
    <s v="OFF-BI-10004593"/>
    <x v="0"/>
    <x v="3"/>
    <n v="209.60000000000002"/>
    <s v="CA-2017-165330"/>
    <n v="0"/>
    <n v="5"/>
    <n v="0.2"/>
    <n v="68.11999999999999"/>
    <n v="0.46881743173671325"/>
  </r>
  <r>
    <x v="895"/>
    <x v="4"/>
    <s v="OFF-BI-10004001"/>
    <x v="0"/>
    <x v="3"/>
    <n v="122.688"/>
    <s v="CA-2017-165330"/>
    <n v="0"/>
    <n v="9"/>
    <n v="0.2"/>
    <n v="39.873599999999982"/>
    <n v="0.46881743173671325"/>
  </r>
  <r>
    <x v="895"/>
    <x v="16"/>
    <s v="OFF-ST-10001476"/>
    <x v="0"/>
    <x v="1"/>
    <n v="85.224000000000004"/>
    <s v="US-2017-148803"/>
    <n v="1"/>
    <n v="3"/>
    <n v="0.2"/>
    <n v="7.4571000000000041"/>
    <n v="0.44610841445725197"/>
  </r>
  <r>
    <x v="895"/>
    <x v="4"/>
    <s v="OFF-AP-10001469"/>
    <x v="0"/>
    <x v="12"/>
    <n v="83.42"/>
    <s v="CA-2017-165330"/>
    <n v="0"/>
    <n v="2"/>
    <n v="0"/>
    <n v="24.191799999999994"/>
    <n v="0.49507917887403441"/>
  </r>
  <r>
    <x v="895"/>
    <x v="10"/>
    <s v="OFF-AP-10002892"/>
    <x v="0"/>
    <x v="12"/>
    <n v="73.536000000000001"/>
    <s v="US-2017-151260"/>
    <n v="1"/>
    <n v="4"/>
    <n v="0.2"/>
    <n v="9.1919999999999931"/>
    <n v="0.49507917887403441"/>
  </r>
  <r>
    <x v="895"/>
    <x v="22"/>
    <s v="TEC-AC-10001142"/>
    <x v="2"/>
    <x v="9"/>
    <n v="316"/>
    <s v="CA-2017-160745"/>
    <n v="0"/>
    <n v="4"/>
    <n v="0"/>
    <n v="31.599999999999966"/>
    <n v="0.52062335344040378"/>
  </r>
  <r>
    <x v="895"/>
    <x v="4"/>
    <s v="TEC-AC-10000057"/>
    <x v="2"/>
    <x v="9"/>
    <n v="119.96"/>
    <s v="CA-2017-165330"/>
    <n v="0"/>
    <n v="4"/>
    <n v="0"/>
    <n v="25.191599999999994"/>
    <n v="0.52062335344040378"/>
  </r>
  <r>
    <x v="895"/>
    <x v="26"/>
    <s v="TEC-AC-10001267"/>
    <x v="2"/>
    <x v="9"/>
    <n v="119.80000000000001"/>
    <s v="US-2017-135720"/>
    <n v="0"/>
    <n v="5"/>
    <n v="0.2"/>
    <n v="29.950000000000003"/>
    <n v="0.52062335344040378"/>
  </r>
  <r>
    <x v="895"/>
    <x v="10"/>
    <s v="OFF-ST-10001558"/>
    <x v="0"/>
    <x v="1"/>
    <n v="64.959999999999994"/>
    <s v="CA-2017-162187"/>
    <n v="0"/>
    <n v="5"/>
    <n v="0.2"/>
    <n v="-4.0599999999999987"/>
    <n v="0.44610841445725197"/>
  </r>
  <r>
    <x v="895"/>
    <x v="4"/>
    <s v="OFF-ST-10000636"/>
    <x v="0"/>
    <x v="1"/>
    <n v="50.22"/>
    <s v="CA-2017-165330"/>
    <n v="0"/>
    <n v="3"/>
    <n v="0"/>
    <n v="2.0087999999999973"/>
    <n v="0.44610841445725197"/>
  </r>
  <r>
    <x v="895"/>
    <x v="4"/>
    <s v="OFF-BI-10002824"/>
    <x v="0"/>
    <x v="3"/>
    <n v="35.808"/>
    <s v="CA-2017-165330"/>
    <n v="0"/>
    <n v="3"/>
    <n v="0.2"/>
    <n v="11.189999999999996"/>
    <n v="0.46881743173671325"/>
  </r>
  <r>
    <x v="895"/>
    <x v="4"/>
    <s v="OFF-PA-10000241"/>
    <x v="0"/>
    <x v="0"/>
    <n v="30.98"/>
    <s v="CA-2017-165330"/>
    <n v="0"/>
    <n v="1"/>
    <n v="0"/>
    <n v="13.940999999999999"/>
    <n v="0.43613829632717294"/>
  </r>
  <r>
    <x v="895"/>
    <x v="4"/>
    <s v="OFF-AR-10000914"/>
    <x v="0"/>
    <x v="4"/>
    <n v="23.32"/>
    <s v="CA-2017-165330"/>
    <n v="0"/>
    <n v="2"/>
    <n v="0"/>
    <n v="6.0632000000000019"/>
    <n v="0.45632477063632687"/>
  </r>
  <r>
    <x v="895"/>
    <x v="20"/>
    <s v="OFF-FA-10000304"/>
    <x v="0"/>
    <x v="7"/>
    <n v="15.260000000000002"/>
    <s v="CA-2017-105816"/>
    <n v="0"/>
    <n v="7"/>
    <n v="0"/>
    <n v="6.2566000000000006"/>
    <n v="0.51168203684699509"/>
  </r>
  <r>
    <x v="895"/>
    <x v="22"/>
    <s v="FUR-FU-10001935"/>
    <x v="1"/>
    <x v="8"/>
    <n v="14.8"/>
    <s v="CA-2017-160745"/>
    <n v="0"/>
    <n v="4"/>
    <n v="0"/>
    <n v="6.0680000000000014"/>
    <n v="0.4595170286641902"/>
  </r>
  <r>
    <x v="895"/>
    <x v="10"/>
    <s v="OFF-SU-10004782"/>
    <x v="0"/>
    <x v="14"/>
    <n v="13.52"/>
    <s v="CA-2017-162187"/>
    <n v="0"/>
    <n v="2"/>
    <n v="0.2"/>
    <n v="1.6899999999999986"/>
    <n v="0.53938093436526824"/>
  </r>
  <r>
    <x v="895"/>
    <x v="15"/>
    <s v="OFF-AR-10003251"/>
    <x v="0"/>
    <x v="4"/>
    <n v="6.6719999999999988"/>
    <s v="US-2017-132857"/>
    <n v="1"/>
    <n v="3"/>
    <n v="0.2"/>
    <n v="1.6679999999999997"/>
    <n v="0.45632477063632687"/>
  </r>
  <r>
    <x v="895"/>
    <x v="4"/>
    <s v="OFF-BI-10002897"/>
    <x v="0"/>
    <x v="3"/>
    <n v="5.8719999999999999"/>
    <s v="CA-2017-165330"/>
    <n v="0"/>
    <n v="2"/>
    <n v="0.2"/>
    <n v="2.1286"/>
    <n v="0.46881743173671325"/>
  </r>
  <r>
    <x v="896"/>
    <x v="14"/>
    <s v="TEC-PH-10002103"/>
    <x v="2"/>
    <x v="6"/>
    <n v="657.93"/>
    <s v="CA-2017-139395"/>
    <n v="1"/>
    <n v="7"/>
    <n v="0"/>
    <n v="184.22039999999998"/>
    <n v="0.41105220110552465"/>
  </r>
  <r>
    <x v="896"/>
    <x v="4"/>
    <s v="FUR-FU-10004864"/>
    <x v="1"/>
    <x v="8"/>
    <n v="383.64"/>
    <s v="CA-2017-136686"/>
    <n v="1"/>
    <n v="6"/>
    <n v="0"/>
    <n v="122.76479999999999"/>
    <n v="0.4595170286641902"/>
  </r>
  <r>
    <x v="896"/>
    <x v="10"/>
    <s v="TEC-AC-10002567"/>
    <x v="2"/>
    <x v="9"/>
    <n v="383.952"/>
    <s v="US-2017-108777"/>
    <n v="1"/>
    <n v="6"/>
    <n v="0.2"/>
    <n v="76.790399999999977"/>
    <n v="0.52062335344040378"/>
  </r>
  <r>
    <x v="896"/>
    <x v="5"/>
    <s v="TEC-AC-10001314"/>
    <x v="2"/>
    <x v="9"/>
    <n v="249.95000000000002"/>
    <s v="US-2017-169369"/>
    <n v="1"/>
    <n v="5"/>
    <n v="0"/>
    <n v="19.995999999999974"/>
    <n v="0.52062335344040378"/>
  </r>
  <r>
    <x v="896"/>
    <x v="20"/>
    <s v="FUR-FU-10004864"/>
    <x v="1"/>
    <x v="8"/>
    <n v="60.35"/>
    <s v="CA-2017-169824"/>
    <n v="1"/>
    <n v="5"/>
    <n v="0"/>
    <n v="19.915500000000002"/>
    <n v="0.4595170286641902"/>
  </r>
  <r>
    <x v="896"/>
    <x v="4"/>
    <s v="OFF-AP-10002350"/>
    <x v="0"/>
    <x v="12"/>
    <n v="56.519999999999996"/>
    <s v="CA-2017-136686"/>
    <n v="0"/>
    <n v="3"/>
    <n v="0"/>
    <n v="15.8256"/>
    <n v="0.49507917887403441"/>
  </r>
  <r>
    <x v="896"/>
    <x v="5"/>
    <s v="OFF-PA-10004438"/>
    <x v="0"/>
    <x v="0"/>
    <n v="49.12"/>
    <s v="US-2017-169369"/>
    <n v="0"/>
    <n v="4"/>
    <n v="0"/>
    <n v="23.086399999999998"/>
    <n v="0.43613829632717294"/>
  </r>
  <r>
    <x v="896"/>
    <x v="20"/>
    <s v="OFF-SU-10000952"/>
    <x v="0"/>
    <x v="14"/>
    <n v="35.520000000000003"/>
    <s v="CA-2017-169824"/>
    <n v="0"/>
    <n v="4"/>
    <n v="0"/>
    <n v="9.9456000000000024"/>
    <n v="0.53938093436526824"/>
  </r>
  <r>
    <x v="896"/>
    <x v="14"/>
    <s v="FUR-FU-10003724"/>
    <x v="1"/>
    <x v="8"/>
    <n v="33.479999999999997"/>
    <s v="CA-2017-139395"/>
    <n v="0"/>
    <n v="4"/>
    <n v="0"/>
    <n v="8.7047999999999988"/>
    <n v="0.4595170286641902"/>
  </r>
  <r>
    <x v="896"/>
    <x v="14"/>
    <s v="OFF-ST-10000885"/>
    <x v="0"/>
    <x v="1"/>
    <n v="26.86"/>
    <s v="CA-2017-139395"/>
    <n v="0"/>
    <n v="2"/>
    <n v="0"/>
    <n v="6.7149999999999999"/>
    <n v="0.44610841445725197"/>
  </r>
  <r>
    <x v="896"/>
    <x v="10"/>
    <s v="OFF-BI-10003982"/>
    <x v="0"/>
    <x v="3"/>
    <n v="18.693000000000001"/>
    <s v="US-2017-108777"/>
    <n v="0"/>
    <n v="3"/>
    <n v="0.7"/>
    <n v="-14.331299999999992"/>
    <n v="0.46881743173671325"/>
  </r>
  <r>
    <x v="896"/>
    <x v="14"/>
    <s v="OFF-AR-10003732"/>
    <x v="0"/>
    <x v="4"/>
    <n v="13.899999999999999"/>
    <s v="CA-2017-139395"/>
    <n v="0"/>
    <n v="5"/>
    <n v="0"/>
    <n v="3.6139999999999994"/>
    <n v="0.45632477063632687"/>
  </r>
  <r>
    <x v="896"/>
    <x v="20"/>
    <s v="OFF-AR-10000462"/>
    <x v="0"/>
    <x v="4"/>
    <n v="11.200000000000001"/>
    <s v="CA-2017-169824"/>
    <n v="0"/>
    <n v="7"/>
    <n v="0"/>
    <n v="4.8160000000000007"/>
    <n v="0.45632477063632687"/>
  </r>
  <r>
    <x v="897"/>
    <x v="4"/>
    <s v="FUR-TA-10000577"/>
    <x v="1"/>
    <x v="13"/>
    <n v="1114.2719999999999"/>
    <s v="CA-2017-142958"/>
    <n v="1"/>
    <n v="4"/>
    <n v="0.2"/>
    <n v="41.785200000000032"/>
    <n v="0.55975208308209756"/>
  </r>
  <r>
    <x v="897"/>
    <x v="39"/>
    <s v="TEC-AC-10001772"/>
    <x v="2"/>
    <x v="9"/>
    <n v="63.88"/>
    <s v="CA-2017-100153"/>
    <n v="1"/>
    <n v="4"/>
    <n v="0"/>
    <n v="24.913200000000003"/>
    <n v="0.52062335344040378"/>
  </r>
  <r>
    <x v="897"/>
    <x v="4"/>
    <s v="OFF-AR-10004757"/>
    <x v="0"/>
    <x v="4"/>
    <n v="9.84"/>
    <s v="CA-2017-102792"/>
    <n v="1"/>
    <n v="3"/>
    <n v="0"/>
    <n v="3.2471999999999994"/>
    <n v="0.45632477063632687"/>
  </r>
  <r>
    <x v="897"/>
    <x v="4"/>
    <s v="OFF-BI-10001759"/>
    <x v="0"/>
    <x v="3"/>
    <n v="6.0960000000000001"/>
    <s v="CA-2017-142958"/>
    <n v="0"/>
    <n v="2"/>
    <n v="0.2"/>
    <n v="2.2098"/>
    <n v="0.46881743173671325"/>
  </r>
  <r>
    <x v="898"/>
    <x v="20"/>
    <s v="FUR-FU-10002937"/>
    <x v="1"/>
    <x v="8"/>
    <n v="396.92"/>
    <s v="CA-2017-129126"/>
    <n v="1"/>
    <n v="4"/>
    <n v="0"/>
    <n v="198.46"/>
    <n v="0.4595170286641902"/>
  </r>
  <r>
    <x v="898"/>
    <x v="4"/>
    <s v="OFF-ST-10001590"/>
    <x v="0"/>
    <x v="1"/>
    <n v="134.80000000000001"/>
    <s v="CA-2017-146325"/>
    <n v="1"/>
    <n v="10"/>
    <n v="0"/>
    <n v="35.047999999999995"/>
    <n v="0.44610841445725197"/>
  </r>
  <r>
    <x v="898"/>
    <x v="29"/>
    <s v="FUR-FU-10002045"/>
    <x v="1"/>
    <x v="8"/>
    <n v="133.38"/>
    <s v="CA-2017-146143"/>
    <n v="1"/>
    <n v="6"/>
    <n v="0"/>
    <n v="58.687200000000011"/>
    <n v="0.4595170286641902"/>
  </r>
  <r>
    <x v="898"/>
    <x v="4"/>
    <s v="FUR-CH-10001146"/>
    <x v="1"/>
    <x v="5"/>
    <n v="81.424000000000007"/>
    <s v="CA-2017-146325"/>
    <n v="0"/>
    <n v="2"/>
    <n v="0.2"/>
    <n v="-9.1601999999999961"/>
    <n v="0.46529189879902266"/>
  </r>
  <r>
    <x v="898"/>
    <x v="20"/>
    <s v="OFF-BI-10000279"/>
    <x v="0"/>
    <x v="3"/>
    <n v="23.12"/>
    <s v="CA-2017-129126"/>
    <n v="0"/>
    <n v="2"/>
    <n v="0.2"/>
    <n v="7.8029999999999982"/>
    <n v="0.46881743173671325"/>
  </r>
  <r>
    <x v="898"/>
    <x v="20"/>
    <s v="OFF-FA-10000621"/>
    <x v="0"/>
    <x v="7"/>
    <n v="21.48"/>
    <s v="CA-2017-129126"/>
    <n v="0"/>
    <n v="6"/>
    <n v="0"/>
    <n v="10.5252"/>
    <n v="0.51168203684699509"/>
  </r>
  <r>
    <x v="898"/>
    <x v="20"/>
    <s v="OFF-ST-10004507"/>
    <x v="0"/>
    <x v="1"/>
    <n v="17.149999999999999"/>
    <s v="CA-2017-129126"/>
    <n v="0"/>
    <n v="1"/>
    <n v="0"/>
    <n v="4.6304999999999996"/>
    <n v="0.44610841445725197"/>
  </r>
  <r>
    <x v="898"/>
    <x v="20"/>
    <s v="OFF-PA-10001471"/>
    <x v="0"/>
    <x v="0"/>
    <n v="14.62"/>
    <s v="CA-2017-129126"/>
    <n v="0"/>
    <n v="2"/>
    <n v="0"/>
    <n v="6.7251999999999992"/>
    <n v="0.43613829632717294"/>
  </r>
  <r>
    <x v="898"/>
    <x v="20"/>
    <s v="OFF-LA-10003190"/>
    <x v="0"/>
    <x v="2"/>
    <n v="5.76"/>
    <s v="CA-2017-129126"/>
    <n v="0"/>
    <n v="2"/>
    <n v="0"/>
    <n v="2.8224"/>
    <n v="0.4647369236065339"/>
  </r>
  <r>
    <x v="899"/>
    <x v="14"/>
    <s v="FUR-TA-10000198"/>
    <x v="1"/>
    <x v="13"/>
    <n v="1652.94"/>
    <s v="CA-2017-142335"/>
    <n v="1"/>
    <n v="3"/>
    <n v="0"/>
    <n v="231.41160000000002"/>
    <n v="0.55975208308209756"/>
  </r>
  <r>
    <x v="899"/>
    <x v="11"/>
    <s v="FUR-TA-10003473"/>
    <x v="1"/>
    <x v="13"/>
    <n v="564.19499999999994"/>
    <s v="US-2017-127334"/>
    <n v="1"/>
    <n v="3"/>
    <n v="0.5"/>
    <n v="-304.66529999999989"/>
    <n v="0.55975208308209756"/>
  </r>
  <r>
    <x v="899"/>
    <x v="14"/>
    <s v="OFF-ST-10000036"/>
    <x v="0"/>
    <x v="1"/>
    <n v="296.37"/>
    <s v="CA-2017-142335"/>
    <n v="0"/>
    <n v="3"/>
    <n v="0"/>
    <n v="80.019899999999993"/>
    <n v="0.44610841445725197"/>
  </r>
  <r>
    <x v="899"/>
    <x v="11"/>
    <s v="OFF-AP-10001205"/>
    <x v="0"/>
    <x v="12"/>
    <n v="87.168000000000006"/>
    <s v="US-2017-127334"/>
    <n v="0"/>
    <n v="2"/>
    <n v="0.2"/>
    <n v="8.7168000000000063"/>
    <n v="0.49507917887403441"/>
  </r>
  <r>
    <x v="899"/>
    <x v="13"/>
    <s v="OFF-PA-10002552"/>
    <x v="0"/>
    <x v="0"/>
    <n v="19.440000000000001"/>
    <s v="CA-2017-100307"/>
    <n v="1"/>
    <n v="3"/>
    <n v="0"/>
    <n v="9.3312000000000008"/>
    <n v="0.43613829632717294"/>
  </r>
  <r>
    <x v="899"/>
    <x v="4"/>
    <s v="FUR-FU-10002364"/>
    <x v="1"/>
    <x v="8"/>
    <n v="14.76"/>
    <s v="US-2017-116442"/>
    <n v="1"/>
    <n v="2"/>
    <n v="0"/>
    <n v="4.2803999999999984"/>
    <n v="0.4595170286641902"/>
  </r>
  <r>
    <x v="899"/>
    <x v="10"/>
    <s v="OFF-BI-10000201"/>
    <x v="0"/>
    <x v="3"/>
    <n v="2.2140000000000004"/>
    <s v="CA-2017-113600"/>
    <n v="1"/>
    <n v="3"/>
    <n v="0.7"/>
    <n v="-1.4760000000000004"/>
    <n v="0.46881743173671325"/>
  </r>
  <r>
    <x v="900"/>
    <x v="4"/>
    <s v="FUR-CH-10001708"/>
    <x v="1"/>
    <x v="5"/>
    <n v="563.91999999999996"/>
    <s v="CA-2017-118332"/>
    <n v="1"/>
    <n v="5"/>
    <n v="0.2"/>
    <n v="7.0489999999999498"/>
    <n v="0.46529189879902266"/>
  </r>
  <r>
    <x v="900"/>
    <x v="4"/>
    <s v="TEC-AC-10001445"/>
    <x v="2"/>
    <x v="9"/>
    <n v="21.209999999999997"/>
    <s v="CA-2017-155446"/>
    <n v="1"/>
    <n v="7"/>
    <n v="0"/>
    <n v="4.4540999999999986"/>
    <n v="0.52062335344040378"/>
  </r>
  <r>
    <x v="900"/>
    <x v="25"/>
    <s v="OFF-AP-10004859"/>
    <x v="0"/>
    <x v="12"/>
    <n v="34.944000000000003"/>
    <s v="CA-2017-130442"/>
    <n v="1"/>
    <n v="3"/>
    <n v="0.2"/>
    <n v="3.0576000000000008"/>
    <n v="0.49507917887403441"/>
  </r>
  <r>
    <x v="900"/>
    <x v="1"/>
    <s v="OFF-BI-10002194"/>
    <x v="0"/>
    <x v="3"/>
    <n v="4.7879999999999985"/>
    <s v="US-2017-100419"/>
    <n v="1"/>
    <n v="3"/>
    <n v="0.8"/>
    <n v="-7.9001999999999999"/>
    <n v="0.46881743173671325"/>
  </r>
  <r>
    <x v="900"/>
    <x v="20"/>
    <s v="OFF-FA-10001754"/>
    <x v="0"/>
    <x v="7"/>
    <n v="3.68"/>
    <s v="US-2017-104794"/>
    <n v="1"/>
    <n v="2"/>
    <n v="0"/>
    <n v="1.8032000000000001"/>
    <n v="0.51168203684699509"/>
  </r>
  <r>
    <x v="901"/>
    <x v="14"/>
    <s v="OFF-BI-10000545"/>
    <x v="0"/>
    <x v="3"/>
    <n v="9892.74"/>
    <s v="CA-2017-117121"/>
    <n v="1"/>
    <n v="13"/>
    <n v="0"/>
    <n v="4946.37"/>
    <n v="0.46881743173671325"/>
  </r>
  <r>
    <x v="901"/>
    <x v="4"/>
    <s v="FUR-TA-10004256"/>
    <x v="1"/>
    <x v="13"/>
    <n v="2003.52"/>
    <s v="CA-2017-155530"/>
    <n v="1"/>
    <n v="6"/>
    <n v="0.2"/>
    <n v="-325.57200000000023"/>
    <n v="0.55975208308209756"/>
  </r>
  <r>
    <x v="901"/>
    <x v="0"/>
    <s v="TEC-AC-10002942"/>
    <x v="2"/>
    <x v="9"/>
    <n v="165.60000000000002"/>
    <s v="CA-2017-147109"/>
    <n v="1"/>
    <n v="3"/>
    <n v="0.2"/>
    <n v="-6.2100000000000151"/>
    <n v="0.52062335344040378"/>
  </r>
  <r>
    <x v="901"/>
    <x v="0"/>
    <s v="OFF-PA-10001972"/>
    <x v="0"/>
    <x v="0"/>
    <n v="51.840000000000011"/>
    <s v="CA-2017-147109"/>
    <n v="0"/>
    <n v="10"/>
    <n v="0.2"/>
    <n v="18.143999999999998"/>
    <n v="0.43613829632717294"/>
  </r>
  <r>
    <x v="901"/>
    <x v="22"/>
    <s v="OFF-ST-10001328"/>
    <x v="0"/>
    <x v="1"/>
    <n v="46.53"/>
    <s v="CA-2017-155383"/>
    <n v="1"/>
    <n v="3"/>
    <n v="0"/>
    <n v="13.028400000000001"/>
    <n v="0.44610841445725197"/>
  </r>
  <r>
    <x v="901"/>
    <x v="31"/>
    <s v="OFF-BI-10001636"/>
    <x v="0"/>
    <x v="3"/>
    <n v="13.488"/>
    <s v="CA-2017-131639"/>
    <n v="1"/>
    <n v="2"/>
    <n v="0.2"/>
    <n v="4.3835999999999995"/>
    <n v="0.46881743173671325"/>
  </r>
  <r>
    <x v="901"/>
    <x v="31"/>
    <s v="OFF-BI-10000948"/>
    <x v="0"/>
    <x v="3"/>
    <n v="11.416"/>
    <s v="CA-2017-131639"/>
    <n v="0"/>
    <n v="1"/>
    <n v="0.2"/>
    <n v="3.8528999999999991"/>
    <n v="0.46881743173671325"/>
  </r>
  <r>
    <x v="902"/>
    <x v="23"/>
    <s v="OFF-BI-10001359"/>
    <x v="0"/>
    <x v="3"/>
    <n v="1793.98"/>
    <s v="CA-2017-101546"/>
    <n v="1"/>
    <n v="2"/>
    <n v="0"/>
    <n v="843.17059999999992"/>
    <n v="0.46881743173671325"/>
  </r>
  <r>
    <x v="902"/>
    <x v="16"/>
    <s v="OFF-SU-10000646"/>
    <x v="0"/>
    <x v="14"/>
    <n v="961.48000000000013"/>
    <s v="CA-2017-112697"/>
    <n v="1"/>
    <n v="5"/>
    <n v="0.2"/>
    <n v="-204.31449999999995"/>
    <n v="0.53938093436526824"/>
  </r>
  <r>
    <x v="902"/>
    <x v="20"/>
    <s v="OFF-ST-10003716"/>
    <x v="0"/>
    <x v="1"/>
    <n v="900.08"/>
    <s v="CA-2017-150945"/>
    <n v="1"/>
    <n v="4"/>
    <n v="0"/>
    <n v="117.0104"/>
    <n v="0.44610841445725197"/>
  </r>
  <r>
    <x v="902"/>
    <x v="4"/>
    <s v="OFF-SU-10003505"/>
    <x v="0"/>
    <x v="14"/>
    <n v="579.29999999999995"/>
    <s v="CA-2017-145919"/>
    <n v="1"/>
    <n v="5"/>
    <n v="0"/>
    <n v="28.964999999999961"/>
    <n v="0.53938093436526824"/>
  </r>
  <r>
    <x v="902"/>
    <x v="40"/>
    <s v="FUR-CH-10004997"/>
    <x v="1"/>
    <x v="5"/>
    <n v="563.93999999999994"/>
    <s v="CA-2017-138597"/>
    <n v="1"/>
    <n v="3"/>
    <n v="0"/>
    <n v="112.78800000000001"/>
    <n v="0.46529189879902266"/>
  </r>
  <r>
    <x v="902"/>
    <x v="11"/>
    <s v="FUR-TA-10002530"/>
    <x v="1"/>
    <x v="13"/>
    <n v="377.45"/>
    <s v="CA-2017-145261"/>
    <n v="1"/>
    <n v="5"/>
    <n v="0.5"/>
    <n v="-264.21500000000003"/>
    <n v="0.55975208308209756"/>
  </r>
  <r>
    <x v="902"/>
    <x v="16"/>
    <s v="OFF-BI-10000778"/>
    <x v="0"/>
    <x v="3"/>
    <n v="254.05800000000002"/>
    <s v="CA-2017-112697"/>
    <n v="0"/>
    <n v="7"/>
    <n v="0.7"/>
    <n v="-169.3719999999999"/>
    <n v="0.46881743173671325"/>
  </r>
  <r>
    <x v="902"/>
    <x v="16"/>
    <s v="OFF-AP-10002684"/>
    <x v="0"/>
    <x v="12"/>
    <n v="194.52800000000002"/>
    <s v="CA-2017-112697"/>
    <n v="0"/>
    <n v="2"/>
    <n v="0.2"/>
    <n v="24.315999999999974"/>
    <n v="0.49507917887403441"/>
  </r>
  <r>
    <x v="902"/>
    <x v="4"/>
    <s v="FUR-FU-10004960"/>
    <x v="1"/>
    <x v="8"/>
    <n v="183.84"/>
    <s v="CA-2017-145919"/>
    <n v="0"/>
    <n v="8"/>
    <n v="0"/>
    <n v="62.505600000000001"/>
    <n v="0.4595170286641902"/>
  </r>
  <r>
    <x v="902"/>
    <x v="4"/>
    <s v="TEC-AC-10003832"/>
    <x v="2"/>
    <x v="9"/>
    <n v="772.47"/>
    <s v="CA-2017-133795"/>
    <n v="1"/>
    <n v="3"/>
    <n v="0"/>
    <n v="146.76929999999993"/>
    <n v="0.52062335344040378"/>
  </r>
  <r>
    <x v="902"/>
    <x v="11"/>
    <s v="TEC-AC-10000991"/>
    <x v="2"/>
    <x v="9"/>
    <n v="112.77600000000001"/>
    <s v="CA-2017-145261"/>
    <n v="0"/>
    <n v="3"/>
    <n v="0.2"/>
    <n v="-8.4581999999999979"/>
    <n v="0.52062335344040378"/>
  </r>
  <r>
    <x v="902"/>
    <x v="4"/>
    <s v="TEC-AC-10001465"/>
    <x v="2"/>
    <x v="9"/>
    <n v="72.64"/>
    <s v="CA-2017-133795"/>
    <n v="0"/>
    <n v="2"/>
    <n v="0"/>
    <n v="21.791999999999994"/>
    <n v="0.52062335344040378"/>
  </r>
  <r>
    <x v="902"/>
    <x v="4"/>
    <s v="TEC-PH-10001552"/>
    <x v="2"/>
    <x v="6"/>
    <n v="66.976000000000013"/>
    <s v="CA-2017-139934"/>
    <n v="1"/>
    <n v="7"/>
    <n v="0.2"/>
    <n v="6.6976000000000013"/>
    <n v="0.41105220110552465"/>
  </r>
  <r>
    <x v="902"/>
    <x v="11"/>
    <s v="OFF-BI-10001670"/>
    <x v="0"/>
    <x v="3"/>
    <n v="45.240000000000009"/>
    <s v="CA-2017-145261"/>
    <n v="0"/>
    <n v="4"/>
    <n v="0.7"/>
    <n v="-30.159999999999997"/>
    <n v="0.46881743173671325"/>
  </r>
  <r>
    <x v="902"/>
    <x v="4"/>
    <s v="FUR-FU-10003731"/>
    <x v="1"/>
    <x v="8"/>
    <n v="39.92"/>
    <s v="CA-2017-133795"/>
    <n v="0"/>
    <n v="4"/>
    <n v="0"/>
    <n v="11.177600000000002"/>
    <n v="0.4595170286641902"/>
  </r>
  <r>
    <x v="902"/>
    <x v="4"/>
    <s v="OFF-PA-10003072"/>
    <x v="0"/>
    <x v="0"/>
    <n v="38.880000000000003"/>
    <s v="CA-2017-145919"/>
    <n v="0"/>
    <n v="6"/>
    <n v="0"/>
    <n v="18.662400000000002"/>
    <n v="0.43613829632717294"/>
  </r>
  <r>
    <x v="902"/>
    <x v="11"/>
    <s v="TEC-PH-10004833"/>
    <x v="2"/>
    <x v="6"/>
    <n v="28.68"/>
    <s v="CA-2017-145261"/>
    <n v="0"/>
    <n v="3"/>
    <n v="0.2"/>
    <n v="-7.17"/>
    <n v="0.41105220110552465"/>
  </r>
  <r>
    <x v="902"/>
    <x v="28"/>
    <s v="FUR-FU-10000732"/>
    <x v="1"/>
    <x v="8"/>
    <n v="18.84"/>
    <s v="CA-2017-147067"/>
    <n v="1"/>
    <n v="3"/>
    <n v="0"/>
    <n v="6.0287999999999995"/>
    <n v="0.4595170286641902"/>
  </r>
  <r>
    <x v="902"/>
    <x v="11"/>
    <s v="OFF-AR-10004078"/>
    <x v="0"/>
    <x v="4"/>
    <n v="18.687999999999999"/>
    <s v="CA-2017-145261"/>
    <n v="0"/>
    <n v="4"/>
    <n v="0.2"/>
    <n v="2.3359999999999994"/>
    <n v="0.45632477063632687"/>
  </r>
  <r>
    <x v="902"/>
    <x v="11"/>
    <s v="OFF-LA-10000407"/>
    <x v="0"/>
    <x v="2"/>
    <n v="15.936000000000002"/>
    <s v="CA-2017-145261"/>
    <n v="0"/>
    <n v="4"/>
    <n v="0.2"/>
    <n v="5.1791999999999998"/>
    <n v="0.4647369236065339"/>
  </r>
  <r>
    <x v="902"/>
    <x v="11"/>
    <s v="OFF-PA-10003036"/>
    <x v="0"/>
    <x v="0"/>
    <n v="11.648000000000001"/>
    <s v="CA-2017-145261"/>
    <n v="0"/>
    <n v="2"/>
    <n v="0.2"/>
    <n v="3.7855999999999992"/>
    <n v="0.43613829632717294"/>
  </r>
  <r>
    <x v="903"/>
    <x v="12"/>
    <s v="FUR-TA-10001086"/>
    <x v="1"/>
    <x v="13"/>
    <n v="455.97"/>
    <s v="CA-2017-134936"/>
    <n v="1"/>
    <n v="6"/>
    <n v="0.5"/>
    <n v="-218.86559999999997"/>
    <n v="0.55975208308209756"/>
  </r>
  <r>
    <x v="903"/>
    <x v="2"/>
    <s v="FUR-FU-10004904"/>
    <x v="1"/>
    <x v="8"/>
    <n v="303.92"/>
    <s v="CA-2017-118129"/>
    <n v="1"/>
    <n v="5"/>
    <n v="0.2"/>
    <n v="-30.392000000000024"/>
    <n v="0.4595170286641902"/>
  </r>
  <r>
    <x v="903"/>
    <x v="20"/>
    <s v="OFF-BI-10000948"/>
    <x v="0"/>
    <x v="3"/>
    <n v="34.248000000000005"/>
    <s v="CA-2017-141523"/>
    <n v="1"/>
    <n v="3"/>
    <n v="0.2"/>
    <n v="11.558699999999998"/>
    <n v="0.46881743173671325"/>
  </r>
  <r>
    <x v="903"/>
    <x v="12"/>
    <s v="OFF-BI-10000174"/>
    <x v="0"/>
    <x v="3"/>
    <n v="10.440000000000001"/>
    <s v="CA-2017-134936"/>
    <n v="0"/>
    <n v="6"/>
    <n v="0.7"/>
    <n v="-7.6559999999999988"/>
    <n v="0.46881743173671325"/>
  </r>
  <r>
    <x v="903"/>
    <x v="12"/>
    <s v="OFF-BI-10002103"/>
    <x v="0"/>
    <x v="3"/>
    <n v="5.2140000000000004"/>
    <s v="CA-2017-134936"/>
    <n v="0"/>
    <n v="2"/>
    <n v="0.7"/>
    <n v="-4.1711999999999989"/>
    <n v="0.46881743173671325"/>
  </r>
  <r>
    <x v="903"/>
    <x v="20"/>
    <s v="OFF-AR-10001545"/>
    <x v="0"/>
    <x v="4"/>
    <n v="3.52"/>
    <s v="CA-2017-141523"/>
    <n v="0"/>
    <n v="2"/>
    <n v="0"/>
    <n v="1.0207999999999999"/>
    <n v="0.45632477063632687"/>
  </r>
  <r>
    <x v="903"/>
    <x v="1"/>
    <s v="OFF-BI-10002012"/>
    <x v="0"/>
    <x v="3"/>
    <n v="1.7999999999999996"/>
    <s v="CA-2017-108364"/>
    <n v="1"/>
    <n v="5"/>
    <n v="0.8"/>
    <n v="-2.8800000000000008"/>
    <n v="0.46881743173671325"/>
  </r>
  <r>
    <x v="904"/>
    <x v="29"/>
    <s v="TEC-AC-10002323"/>
    <x v="2"/>
    <x v="9"/>
    <n v="66.300000000000011"/>
    <s v="CA-2017-168536"/>
    <n v="1"/>
    <n v="3"/>
    <n v="0"/>
    <n v="8.6190000000000033"/>
    <n v="0.52062335344040378"/>
  </r>
  <r>
    <x v="904"/>
    <x v="40"/>
    <s v="OFF-PA-10003673"/>
    <x v="0"/>
    <x v="0"/>
    <n v="33.9"/>
    <s v="US-2017-157840"/>
    <n v="1"/>
    <n v="5"/>
    <n v="0"/>
    <n v="15.593999999999999"/>
    <n v="0.43613829632717294"/>
  </r>
  <r>
    <x v="904"/>
    <x v="29"/>
    <s v="FUR-FU-10001918"/>
    <x v="1"/>
    <x v="8"/>
    <n v="18.920000000000002"/>
    <s v="CA-2017-151155"/>
    <n v="1"/>
    <n v="4"/>
    <n v="0"/>
    <n v="7.3788000000000018"/>
    <n v="0.4595170286641902"/>
  </r>
  <r>
    <x v="904"/>
    <x v="29"/>
    <s v="OFF-BI-10003910"/>
    <x v="0"/>
    <x v="3"/>
    <n v="15.42"/>
    <s v="CA-2017-151155"/>
    <n v="0"/>
    <n v="2"/>
    <n v="0"/>
    <n v="6.9390000000000001"/>
    <n v="0.46881743173671325"/>
  </r>
  <r>
    <x v="905"/>
    <x v="4"/>
    <s v="FUR-FU-10000277"/>
    <x v="1"/>
    <x v="8"/>
    <n v="842.72"/>
    <s v="CA-2017-114860"/>
    <n v="1"/>
    <n v="8"/>
    <n v="0"/>
    <n v="202.25279999999998"/>
    <n v="0.4595170286641902"/>
  </r>
  <r>
    <x v="905"/>
    <x v="22"/>
    <s v="OFF-BI-10004002"/>
    <x v="0"/>
    <x v="3"/>
    <n v="55.360000000000007"/>
    <s v="CA-2017-149916"/>
    <n v="1"/>
    <n v="4"/>
    <n v="0.2"/>
    <n v="19.375999999999998"/>
    <n v="0.46881743173671325"/>
  </r>
  <r>
    <x v="905"/>
    <x v="4"/>
    <s v="FUR-FU-10001934"/>
    <x v="1"/>
    <x v="8"/>
    <n v="41.96"/>
    <s v="CA-2017-114860"/>
    <n v="0"/>
    <n v="2"/>
    <n v="0"/>
    <n v="10.909600000000001"/>
    <n v="0.4595170286641902"/>
  </r>
  <r>
    <x v="905"/>
    <x v="11"/>
    <s v="OFF-BI-10003694"/>
    <x v="0"/>
    <x v="3"/>
    <n v="31.32"/>
    <s v="CA-2017-167507"/>
    <n v="1"/>
    <n v="10"/>
    <n v="0.7"/>
    <n v="-25.05599999999999"/>
    <n v="0.46881743173671325"/>
  </r>
  <r>
    <x v="905"/>
    <x v="20"/>
    <s v="OFF-BI-10004233"/>
    <x v="0"/>
    <x v="3"/>
    <n v="25.584000000000003"/>
    <s v="CA-2017-103359"/>
    <n v="1"/>
    <n v="2"/>
    <n v="0.2"/>
    <n v="8.9543999999999997"/>
    <n v="0.46881743173671325"/>
  </r>
  <r>
    <x v="905"/>
    <x v="11"/>
    <s v="FUR-FU-10002878"/>
    <x v="1"/>
    <x v="8"/>
    <n v="22.784000000000002"/>
    <s v="CA-2017-167507"/>
    <n v="0"/>
    <n v="1"/>
    <n v="0.2"/>
    <n v="4.8416000000000006"/>
    <n v="0.4595170286641902"/>
  </r>
  <r>
    <x v="905"/>
    <x v="11"/>
    <s v="FUR-FU-10001935"/>
    <x v="1"/>
    <x v="8"/>
    <n v="11.840000000000002"/>
    <s v="CA-2017-167507"/>
    <n v="0"/>
    <n v="4"/>
    <n v="0.2"/>
    <n v="3.108000000000001"/>
    <n v="0.4595170286641902"/>
  </r>
  <r>
    <x v="905"/>
    <x v="22"/>
    <s v="TEC-MA-10000752"/>
    <x v="2"/>
    <x v="15"/>
    <n v="11.56"/>
    <s v="CA-2017-149916"/>
    <n v="0"/>
    <n v="1"/>
    <n v="0.2"/>
    <n v="3.7569999999999992"/>
    <n v="0.5183572270896134"/>
  </r>
  <r>
    <x v="906"/>
    <x v="43"/>
    <s v="TEC-CO-10002095"/>
    <x v="2"/>
    <x v="16"/>
    <n v="1999.96"/>
    <s v="CA-2017-157791"/>
    <n v="1"/>
    <n v="4"/>
    <n v="0"/>
    <n v="899.98199999999997"/>
    <n v="0.55185675810753509"/>
  </r>
  <r>
    <x v="906"/>
    <x v="2"/>
    <s v="TEC-PH-10002645"/>
    <x v="2"/>
    <x v="6"/>
    <n v="1499.9699999999998"/>
    <s v="CA-2017-114867"/>
    <n v="1"/>
    <n v="5"/>
    <n v="0.4"/>
    <n v="-374.99250000000006"/>
    <n v="0.41105220110552465"/>
  </r>
  <r>
    <x v="906"/>
    <x v="22"/>
    <s v="OFF-ST-10003470"/>
    <x v="0"/>
    <x v="1"/>
    <n v="1117.92"/>
    <s v="CA-2017-135776"/>
    <n v="1"/>
    <n v="4"/>
    <n v="0"/>
    <n v="55.895999999999958"/>
    <n v="0.44610841445725197"/>
  </r>
  <r>
    <x v="906"/>
    <x v="6"/>
    <s v="FUR-FU-10003664"/>
    <x v="1"/>
    <x v="8"/>
    <n v="572.76"/>
    <s v="CA-2017-137043"/>
    <n v="1"/>
    <n v="6"/>
    <n v="0"/>
    <n v="166.10039999999995"/>
    <n v="0.4595170286641902"/>
  </r>
  <r>
    <x v="906"/>
    <x v="0"/>
    <s v="TEC-PH-10004539"/>
    <x v="2"/>
    <x v="6"/>
    <n v="453.57600000000002"/>
    <s v="CA-2017-132829"/>
    <n v="1"/>
    <n v="3"/>
    <n v="0.2"/>
    <n v="39.687899999999985"/>
    <n v="0.41105220110552465"/>
  </r>
  <r>
    <x v="906"/>
    <x v="0"/>
    <s v="TEC-PH-10004345"/>
    <x v="2"/>
    <x v="6"/>
    <n v="287.88"/>
    <s v="CA-2017-132829"/>
    <n v="0"/>
    <n v="3"/>
    <n v="0.2"/>
    <n v="35.984999999999999"/>
    <n v="0.41105220110552465"/>
  </r>
  <r>
    <x v="906"/>
    <x v="6"/>
    <s v="FUR-FU-10003664"/>
    <x v="1"/>
    <x v="8"/>
    <n v="286.38"/>
    <s v="CA-2017-137043"/>
    <n v="0"/>
    <n v="3"/>
    <n v="0"/>
    <n v="83.050199999999975"/>
    <n v="0.4595170286641902"/>
  </r>
  <r>
    <x v="906"/>
    <x v="22"/>
    <s v="OFF-ST-10002743"/>
    <x v="0"/>
    <x v="1"/>
    <n v="227.28"/>
    <s v="CA-2017-135776"/>
    <n v="0"/>
    <n v="2"/>
    <n v="0"/>
    <n v="2.2727999999999895"/>
    <n v="0.44610841445725197"/>
  </r>
  <r>
    <x v="906"/>
    <x v="1"/>
    <s v="FUR-BO-10003441"/>
    <x v="1"/>
    <x v="10"/>
    <n v="141.37199999999999"/>
    <s v="CA-2017-115574"/>
    <n v="1"/>
    <n v="2"/>
    <n v="0.3"/>
    <n v="-14.137200000000014"/>
    <n v="0.5176847302647779"/>
  </r>
  <r>
    <x v="906"/>
    <x v="0"/>
    <s v="TEC-PH-10004912"/>
    <x v="2"/>
    <x v="6"/>
    <n v="131.88000000000002"/>
    <s v="CA-2017-132829"/>
    <n v="0"/>
    <n v="3"/>
    <n v="0.2"/>
    <n v="14.836499999999987"/>
    <n v="0.41105220110552465"/>
  </r>
  <r>
    <x v="906"/>
    <x v="22"/>
    <s v="OFF-EN-10004773"/>
    <x v="0"/>
    <x v="11"/>
    <n v="61.96"/>
    <s v="CA-2017-135776"/>
    <n v="0"/>
    <n v="2"/>
    <n v="0"/>
    <n v="30.360399999999998"/>
    <n v="0.44424167803735209"/>
  </r>
  <r>
    <x v="906"/>
    <x v="22"/>
    <s v="OFF-PA-10004327"/>
    <x v="0"/>
    <x v="0"/>
    <n v="47.9"/>
    <s v="CA-2017-135776"/>
    <n v="0"/>
    <n v="1"/>
    <n v="0"/>
    <n v="22.991999999999997"/>
    <n v="0.43613829632717294"/>
  </r>
  <r>
    <x v="906"/>
    <x v="0"/>
    <s v="OFF-LA-10002945"/>
    <x v="0"/>
    <x v="2"/>
    <n v="45.36"/>
    <s v="CA-2017-132829"/>
    <n v="0"/>
    <n v="9"/>
    <n v="0.2"/>
    <n v="14.741999999999997"/>
    <n v="0.4647369236065339"/>
  </r>
  <r>
    <x v="906"/>
    <x v="22"/>
    <s v="OFF-PA-10001295"/>
    <x v="0"/>
    <x v="0"/>
    <n v="37.94"/>
    <s v="CA-2017-135776"/>
    <n v="0"/>
    <n v="2"/>
    <n v="0"/>
    <n v="18.211199999999998"/>
    <n v="0.43613829632717294"/>
  </r>
  <r>
    <x v="906"/>
    <x v="14"/>
    <s v="OFF-FA-10000992"/>
    <x v="0"/>
    <x v="7"/>
    <n v="24.849999999999998"/>
    <s v="CA-2017-157868"/>
    <n v="1"/>
    <n v="7"/>
    <n v="0"/>
    <n v="11.679499999999999"/>
    <n v="0.51168203684699509"/>
  </r>
  <r>
    <x v="906"/>
    <x v="22"/>
    <s v="OFF-AR-10001246"/>
    <x v="0"/>
    <x v="4"/>
    <n v="8.82"/>
    <s v="CA-2017-135776"/>
    <n v="0"/>
    <n v="3"/>
    <n v="0"/>
    <n v="2.5577999999999994"/>
    <n v="0.45632477063632687"/>
  </r>
  <r>
    <x v="906"/>
    <x v="2"/>
    <s v="OFF-PA-10000477"/>
    <x v="0"/>
    <x v="0"/>
    <n v="7.9680000000000009"/>
    <s v="CA-2017-114867"/>
    <n v="0"/>
    <n v="2"/>
    <n v="0.2"/>
    <n v="2.6892000000000005"/>
    <n v="0.43613829632717294"/>
  </r>
  <r>
    <x v="906"/>
    <x v="10"/>
    <s v="OFF-BI-10001267"/>
    <x v="0"/>
    <x v="3"/>
    <n v="5.5530000000000008"/>
    <s v="CA-2017-136049"/>
    <n v="1"/>
    <n v="3"/>
    <n v="0.7"/>
    <n v="-4.0722000000000023"/>
    <n v="0.46881743173671325"/>
  </r>
  <r>
    <x v="906"/>
    <x v="22"/>
    <s v="OFF-AR-10001231"/>
    <x v="0"/>
    <x v="4"/>
    <n v="4.2"/>
    <s v="CA-2017-135776"/>
    <n v="0"/>
    <n v="2"/>
    <n v="0"/>
    <n v="1.1760000000000002"/>
    <n v="0.45632477063632687"/>
  </r>
  <r>
    <x v="906"/>
    <x v="0"/>
    <s v="FUR-FU-10000206"/>
    <x v="1"/>
    <x v="8"/>
    <n v="2.3280000000000003"/>
    <s v="CA-2017-132829"/>
    <n v="0"/>
    <n v="2"/>
    <n v="0.6"/>
    <n v="-0.75660000000000016"/>
    <n v="0.4595170286641902"/>
  </r>
  <r>
    <x v="907"/>
    <x v="20"/>
    <s v="FUR-FU-10003192"/>
    <x v="1"/>
    <x v="8"/>
    <n v="799.56000000000006"/>
    <s v="CA-2017-157259"/>
    <n v="1"/>
    <n v="9"/>
    <n v="0"/>
    <n v="207.88559999999998"/>
    <n v="0.4595170286641902"/>
  </r>
  <r>
    <x v="907"/>
    <x v="25"/>
    <s v="OFF-ST-10003716"/>
    <x v="0"/>
    <x v="1"/>
    <n v="540.048"/>
    <s v="US-2017-168620"/>
    <n v="1"/>
    <n v="3"/>
    <n v="0.2"/>
    <n v="-47.254199999999997"/>
    <n v="0.44610841445725197"/>
  </r>
  <r>
    <x v="907"/>
    <x v="20"/>
    <s v="TEC-PH-10001750"/>
    <x v="2"/>
    <x v="6"/>
    <n v="197.96999999999997"/>
    <s v="CA-2017-140438"/>
    <n v="1"/>
    <n v="3"/>
    <n v="0"/>
    <n v="53.451900000000009"/>
    <n v="0.41105220110552465"/>
  </r>
  <r>
    <x v="907"/>
    <x v="25"/>
    <s v="TEC-AC-10004469"/>
    <x v="2"/>
    <x v="9"/>
    <n v="255.68000000000004"/>
    <s v="US-2017-168620"/>
    <n v="0"/>
    <n v="8"/>
    <n v="0.2"/>
    <n v="76.704000000000008"/>
    <n v="0.52062335344040378"/>
  </r>
  <r>
    <x v="907"/>
    <x v="4"/>
    <s v="FUR-FU-10000771"/>
    <x v="1"/>
    <x v="8"/>
    <n v="43.96"/>
    <s v="CA-2017-101651"/>
    <n v="1"/>
    <n v="7"/>
    <n v="0"/>
    <n v="18.463200000000004"/>
    <n v="0.4595170286641902"/>
  </r>
  <r>
    <x v="907"/>
    <x v="4"/>
    <s v="OFF-EN-10001990"/>
    <x v="0"/>
    <x v="11"/>
    <n v="39.76"/>
    <s v="CA-2017-101651"/>
    <n v="0"/>
    <n v="7"/>
    <n v="0"/>
    <n v="18.687199999999997"/>
    <n v="0.44424167803735209"/>
  </r>
  <r>
    <x v="907"/>
    <x v="22"/>
    <s v="OFF-PA-10002986"/>
    <x v="0"/>
    <x v="0"/>
    <n v="33.4"/>
    <s v="CA-2017-123526"/>
    <n v="1"/>
    <n v="5"/>
    <n v="0"/>
    <n v="16.032"/>
    <n v="0.43613829632717294"/>
  </r>
  <r>
    <x v="907"/>
    <x v="25"/>
    <s v="OFF-BI-10001575"/>
    <x v="0"/>
    <x v="3"/>
    <n v="27.882000000000005"/>
    <s v="US-2017-168620"/>
    <n v="0"/>
    <n v="3"/>
    <n v="0.7"/>
    <n v="-20.446799999999996"/>
    <n v="0.46881743173671325"/>
  </r>
  <r>
    <x v="908"/>
    <x v="4"/>
    <s v="TEC-PH-10002200"/>
    <x v="2"/>
    <x v="6"/>
    <n v="2575.944"/>
    <s v="US-2017-116729"/>
    <n v="1"/>
    <n v="7"/>
    <n v="0.2"/>
    <n v="257.59440000000029"/>
    <n v="0.41105220110552465"/>
  </r>
  <r>
    <x v="908"/>
    <x v="20"/>
    <s v="FUR-CH-10002331"/>
    <x v="1"/>
    <x v="5"/>
    <n v="2563.056"/>
    <s v="CA-2017-169670"/>
    <n v="1"/>
    <n v="8"/>
    <n v="0.1"/>
    <n v="313.26239999999967"/>
    <n v="0.46529189879902266"/>
  </r>
  <r>
    <x v="908"/>
    <x v="22"/>
    <s v="FUR-TA-10001307"/>
    <x v="1"/>
    <x v="13"/>
    <n v="1747.25"/>
    <s v="CA-2017-105081"/>
    <n v="1"/>
    <n v="5"/>
    <n v="0"/>
    <n v="629.01"/>
    <n v="0.55975208308209756"/>
  </r>
  <r>
    <x v="908"/>
    <x v="20"/>
    <s v="FUR-CH-10003746"/>
    <x v="1"/>
    <x v="5"/>
    <n v="866.64599999999996"/>
    <s v="CA-2017-110975"/>
    <n v="1"/>
    <n v="3"/>
    <n v="0.1"/>
    <n v="173.32919999999999"/>
    <n v="0.46529189879902266"/>
  </r>
  <r>
    <x v="908"/>
    <x v="22"/>
    <s v="FUR-CH-10000847"/>
    <x v="1"/>
    <x v="5"/>
    <n v="698.35200000000009"/>
    <s v="CA-2017-105081"/>
    <n v="0"/>
    <n v="3"/>
    <n v="0.2"/>
    <n v="52.376399999999961"/>
    <n v="0.46529189879902266"/>
  </r>
  <r>
    <x v="908"/>
    <x v="13"/>
    <s v="FUR-FU-10003553"/>
    <x v="1"/>
    <x v="8"/>
    <n v="343.84999999999997"/>
    <s v="CA-2017-148684"/>
    <n v="1"/>
    <n v="5"/>
    <n v="0"/>
    <n v="137.54000000000002"/>
    <n v="0.4595170286641902"/>
  </r>
  <r>
    <x v="908"/>
    <x v="20"/>
    <s v="FUR-TA-10002958"/>
    <x v="1"/>
    <x v="13"/>
    <n v="313.17599999999999"/>
    <s v="CA-2017-110975"/>
    <n v="0"/>
    <n v="2"/>
    <n v="0.4"/>
    <n v="-120.05080000000007"/>
    <n v="0.55975208308209756"/>
  </r>
  <r>
    <x v="908"/>
    <x v="12"/>
    <s v="TEC-MA-10003356"/>
    <x v="2"/>
    <x v="15"/>
    <n v="269.97000000000003"/>
    <s v="CA-2017-109827"/>
    <n v="1"/>
    <n v="2"/>
    <n v="0.7"/>
    <n v="-386.95699999999999"/>
    <n v="0.5183572270896134"/>
  </r>
  <r>
    <x v="908"/>
    <x v="13"/>
    <s v="OFF-PA-10003302"/>
    <x v="0"/>
    <x v="0"/>
    <n v="106.32"/>
    <s v="CA-2017-148684"/>
    <n v="0"/>
    <n v="3"/>
    <n v="0"/>
    <n v="49.970399999999991"/>
    <n v="0.43613829632717294"/>
  </r>
  <r>
    <x v="908"/>
    <x v="13"/>
    <s v="TEC-AC-10001838"/>
    <x v="2"/>
    <x v="9"/>
    <n v="399.98"/>
    <s v="CA-2017-148684"/>
    <n v="0"/>
    <n v="2"/>
    <n v="0"/>
    <n v="171.99140000000003"/>
    <n v="0.52062335344040378"/>
  </r>
  <r>
    <x v="908"/>
    <x v="4"/>
    <s v="TEC-AC-10001465"/>
    <x v="2"/>
    <x v="9"/>
    <n v="254.24"/>
    <s v="US-2017-116729"/>
    <n v="0"/>
    <n v="7"/>
    <n v="0"/>
    <n v="76.271999999999977"/>
    <n v="0.52062335344040378"/>
  </r>
  <r>
    <x v="908"/>
    <x v="12"/>
    <s v="TEC-AC-10004353"/>
    <x v="2"/>
    <x v="9"/>
    <n v="100.80000000000001"/>
    <s v="CA-2017-109827"/>
    <n v="0"/>
    <n v="2"/>
    <n v="0.2"/>
    <n v="21.42"/>
    <n v="0.52062335344040378"/>
  </r>
  <r>
    <x v="908"/>
    <x v="12"/>
    <s v="TEC-AC-10002217"/>
    <x v="2"/>
    <x v="9"/>
    <n v="45.120000000000005"/>
    <s v="CA-2017-109827"/>
    <n v="0"/>
    <n v="3"/>
    <n v="0.2"/>
    <n v="-7.8960000000000008"/>
    <n v="0.52062335344040378"/>
  </r>
  <r>
    <x v="908"/>
    <x v="12"/>
    <s v="FUR-CH-10004754"/>
    <x v="1"/>
    <x v="5"/>
    <n v="47.968000000000004"/>
    <s v="CA-2017-109827"/>
    <n v="0"/>
    <n v="2"/>
    <n v="0.2"/>
    <n v="4.1971999999999987"/>
    <n v="0.46529189879902266"/>
  </r>
  <r>
    <x v="908"/>
    <x v="4"/>
    <s v="OFF-PA-10002005"/>
    <x v="0"/>
    <x v="0"/>
    <n v="45.36"/>
    <s v="US-2017-116729"/>
    <n v="0"/>
    <n v="7"/>
    <n v="0"/>
    <n v="21.772800000000004"/>
    <n v="0.43613829632717294"/>
  </r>
  <r>
    <x v="908"/>
    <x v="12"/>
    <s v="FUR-TA-10002607"/>
    <x v="1"/>
    <x v="13"/>
    <n v="35.445"/>
    <s v="CA-2017-109827"/>
    <n v="0"/>
    <n v="1"/>
    <n v="0.5"/>
    <n v="-24.102599999999995"/>
    <n v="0.55975208308209756"/>
  </r>
  <r>
    <x v="908"/>
    <x v="20"/>
    <s v="OFF-BI-10001524"/>
    <x v="0"/>
    <x v="3"/>
    <n v="33.568000000000005"/>
    <s v="CA-2017-111941"/>
    <n v="1"/>
    <n v="2"/>
    <n v="0.2"/>
    <n v="11.748799999999997"/>
    <n v="0.46881743173671325"/>
  </r>
  <r>
    <x v="908"/>
    <x v="38"/>
    <s v="FUR-FU-10003142"/>
    <x v="1"/>
    <x v="8"/>
    <n v="21.12"/>
    <s v="CA-2017-101168"/>
    <n v="1"/>
    <n v="4"/>
    <n v="0"/>
    <n v="6.5471999999999984"/>
    <n v="0.4595170286641902"/>
  </r>
  <r>
    <x v="908"/>
    <x v="13"/>
    <s v="OFF-AR-10003811"/>
    <x v="0"/>
    <x v="4"/>
    <n v="19.89"/>
    <s v="CA-2017-148684"/>
    <n v="0"/>
    <n v="9"/>
    <n v="0"/>
    <n v="5.3703000000000003"/>
    <n v="0.45632477063632687"/>
  </r>
  <r>
    <x v="909"/>
    <x v="4"/>
    <s v="FUR-TA-10003473"/>
    <x v="1"/>
    <x v="13"/>
    <n v="902.71199999999999"/>
    <s v="CA-2017-129868"/>
    <n v="1"/>
    <n v="3"/>
    <n v="0.2"/>
    <n v="33.851700000000051"/>
    <n v="0.55975208308209756"/>
  </r>
  <r>
    <x v="909"/>
    <x v="4"/>
    <s v="TEC-PH-10002275"/>
    <x v="2"/>
    <x v="6"/>
    <n v="302.38400000000001"/>
    <s v="CA-2017-129868"/>
    <n v="0"/>
    <n v="2"/>
    <n v="0.2"/>
    <n v="30.238400000000013"/>
    <n v="0.41105220110552465"/>
  </r>
  <r>
    <x v="909"/>
    <x v="23"/>
    <s v="FUR-CH-10003968"/>
    <x v="1"/>
    <x v="5"/>
    <n v="212.94"/>
    <s v="CA-2017-155166"/>
    <n v="1"/>
    <n v="3"/>
    <n v="0"/>
    <n v="25.552800000000005"/>
    <n v="0.46529189879902266"/>
  </r>
  <r>
    <x v="909"/>
    <x v="4"/>
    <s v="FUR-CH-10003535"/>
    <x v="1"/>
    <x v="5"/>
    <n v="146.352"/>
    <s v="CA-2017-129868"/>
    <n v="0"/>
    <n v="3"/>
    <n v="0.2"/>
    <n v="-5.4882000000000062"/>
    <n v="0.46529189879902266"/>
  </r>
  <r>
    <x v="909"/>
    <x v="20"/>
    <s v="TEC-AC-10003280"/>
    <x v="2"/>
    <x v="9"/>
    <n v="89.97"/>
    <s v="CA-2017-147536"/>
    <n v="1"/>
    <n v="3"/>
    <n v="0"/>
    <n v="18.893699999999995"/>
    <n v="0.52062335344040378"/>
  </r>
  <r>
    <x v="909"/>
    <x v="4"/>
    <s v="OFF-AR-10001897"/>
    <x v="0"/>
    <x v="4"/>
    <n v="53.97"/>
    <s v="CA-2017-129868"/>
    <n v="0"/>
    <n v="3"/>
    <n v="0"/>
    <n v="15.111600000000001"/>
    <n v="0.45632477063632687"/>
  </r>
  <r>
    <x v="909"/>
    <x v="22"/>
    <s v="OFF-PA-10003673"/>
    <x v="0"/>
    <x v="0"/>
    <n v="33.9"/>
    <s v="US-2017-153129"/>
    <n v="1"/>
    <n v="5"/>
    <n v="0"/>
    <n v="15.593999999999999"/>
    <n v="0.43613829632717294"/>
  </r>
  <r>
    <x v="909"/>
    <x v="23"/>
    <s v="OFF-AP-10002765"/>
    <x v="0"/>
    <x v="12"/>
    <n v="26.49"/>
    <s v="CA-2017-155166"/>
    <n v="0"/>
    <n v="1"/>
    <n v="0"/>
    <n v="7.4172000000000011"/>
    <n v="0.49507917887403441"/>
  </r>
  <r>
    <x v="909"/>
    <x v="26"/>
    <s v="OFF-AP-10000252"/>
    <x v="0"/>
    <x v="12"/>
    <n v="18.72"/>
    <s v="CA-2017-151512"/>
    <n v="1"/>
    <n v="2"/>
    <n v="0.2"/>
    <n v="3.51"/>
    <n v="0.49507917887403441"/>
  </r>
  <r>
    <x v="909"/>
    <x v="4"/>
    <s v="OFF-SU-10000952"/>
    <x v="0"/>
    <x v="14"/>
    <n v="17.760000000000002"/>
    <s v="CA-2017-129868"/>
    <n v="0"/>
    <n v="2"/>
    <n v="0"/>
    <n v="4.9728000000000012"/>
    <n v="0.53938093436526824"/>
  </r>
  <r>
    <x v="909"/>
    <x v="26"/>
    <s v="OFF-AR-10002445"/>
    <x v="0"/>
    <x v="4"/>
    <n v="11.328000000000001"/>
    <s v="CA-2017-114538"/>
    <n v="1"/>
    <n v="2"/>
    <n v="0.2"/>
    <n v="2.5488000000000004"/>
    <n v="0.45632477063632687"/>
  </r>
  <r>
    <x v="909"/>
    <x v="4"/>
    <s v="OFF-AP-10004052"/>
    <x v="0"/>
    <x v="12"/>
    <n v="7.9"/>
    <s v="CA-2017-129868"/>
    <n v="0"/>
    <n v="2"/>
    <n v="0"/>
    <n v="2.0540000000000003"/>
    <n v="0.49507917887403441"/>
  </r>
  <r>
    <x v="909"/>
    <x v="20"/>
    <s v="OFF-BI-10004967"/>
    <x v="0"/>
    <x v="3"/>
    <n v="4.9920000000000009"/>
    <s v="CA-2017-123015"/>
    <n v="1"/>
    <n v="3"/>
    <n v="0.2"/>
    <n v="1.6848000000000001"/>
    <n v="0.46881743173671325"/>
  </r>
  <r>
    <x v="910"/>
    <x v="1"/>
    <s v="FUR-CH-10004853"/>
    <x v="1"/>
    <x v="5"/>
    <n v="845.48799999999994"/>
    <s v="US-2017-162852"/>
    <n v="1"/>
    <n v="8"/>
    <n v="0.3"/>
    <n v="-12.078400000000101"/>
    <n v="0.46529189879902266"/>
  </r>
  <r>
    <x v="910"/>
    <x v="10"/>
    <s v="TEC-AC-10003063"/>
    <x v="2"/>
    <x v="9"/>
    <n v="40"/>
    <s v="CA-2017-138667"/>
    <n v="1"/>
    <n v="2"/>
    <n v="0.2"/>
    <n v="0.5"/>
    <n v="0.52062335344040378"/>
  </r>
  <r>
    <x v="910"/>
    <x v="0"/>
    <s v="OFF-PA-10004041"/>
    <x v="0"/>
    <x v="0"/>
    <n v="23.680000000000003"/>
    <s v="CA-2017-162726"/>
    <n v="1"/>
    <n v="4"/>
    <n v="0.2"/>
    <n v="7.3999999999999995"/>
    <n v="0.43613829632717294"/>
  </r>
  <r>
    <x v="910"/>
    <x v="4"/>
    <s v="OFF-LA-10001613"/>
    <x v="0"/>
    <x v="2"/>
    <n v="20.16"/>
    <s v="US-2017-131058"/>
    <n v="1"/>
    <n v="7"/>
    <n v="0"/>
    <n v="9.8783999999999992"/>
    <n v="0.4647369236065339"/>
  </r>
  <r>
    <x v="910"/>
    <x v="10"/>
    <s v="OFF-FA-10000621"/>
    <x v="0"/>
    <x v="7"/>
    <n v="17.184000000000001"/>
    <s v="CA-2017-102596"/>
    <n v="1"/>
    <n v="6"/>
    <n v="0.2"/>
    <n v="6.2291999999999996"/>
    <n v="0.51168203684699509"/>
  </r>
  <r>
    <x v="910"/>
    <x v="0"/>
    <s v="OFF-PA-10001972"/>
    <x v="0"/>
    <x v="0"/>
    <n v="10.368000000000002"/>
    <s v="CA-2017-162726"/>
    <n v="0"/>
    <n v="2"/>
    <n v="0.2"/>
    <n v="3.6288"/>
    <n v="0.43613829632717294"/>
  </r>
  <r>
    <x v="910"/>
    <x v="3"/>
    <s v="OFF-LA-10002368"/>
    <x v="0"/>
    <x v="2"/>
    <n v="2.61"/>
    <s v="CA-2017-111605"/>
    <n v="1"/>
    <n v="1"/>
    <n v="0"/>
    <n v="1.2005999999999999"/>
    <n v="0.4647369236065339"/>
  </r>
  <r>
    <x v="911"/>
    <x v="21"/>
    <s v="FUR-CH-10001714"/>
    <x v="1"/>
    <x v="5"/>
    <n v="754.44999999999993"/>
    <s v="CA-2017-156300"/>
    <n v="1"/>
    <n v="5"/>
    <n v="0"/>
    <n v="60.356000000000023"/>
    <n v="0.46529189879902266"/>
  </r>
  <r>
    <x v="911"/>
    <x v="1"/>
    <s v="OFF-PA-10001289"/>
    <x v="0"/>
    <x v="0"/>
    <n v="186.048"/>
    <s v="CA-2017-124051"/>
    <n v="1"/>
    <n v="6"/>
    <n v="0.2"/>
    <n v="67.442399999999992"/>
    <n v="0.43613829632717294"/>
  </r>
  <r>
    <x v="911"/>
    <x v="42"/>
    <s v="OFF-AP-10001293"/>
    <x v="0"/>
    <x v="12"/>
    <n v="81.96"/>
    <s v="CA-2017-122017"/>
    <n v="1"/>
    <n v="2"/>
    <n v="0"/>
    <n v="22.948799999999999"/>
    <n v="0.49507917887403441"/>
  </r>
  <r>
    <x v="911"/>
    <x v="42"/>
    <s v="FUR-FU-10000672"/>
    <x v="1"/>
    <x v="8"/>
    <n v="70.56"/>
    <s v="CA-2017-122017"/>
    <n v="0"/>
    <n v="6"/>
    <n v="0"/>
    <n v="23.990399999999994"/>
    <n v="0.4595170286641902"/>
  </r>
  <r>
    <x v="911"/>
    <x v="15"/>
    <s v="OFF-BI-10004781"/>
    <x v="0"/>
    <x v="3"/>
    <n v="38.088000000000001"/>
    <s v="CA-2017-139689"/>
    <n v="1"/>
    <n v="4"/>
    <n v="0.7"/>
    <n v="-27.93119999999999"/>
    <n v="0.46881743173671325"/>
  </r>
  <r>
    <x v="911"/>
    <x v="16"/>
    <s v="OFF-PA-10002986"/>
    <x v="0"/>
    <x v="0"/>
    <n v="37.408000000000001"/>
    <s v="US-2017-135209"/>
    <n v="1"/>
    <n v="7"/>
    <n v="0.2"/>
    <n v="13.0928"/>
    <n v="0.43613829632717294"/>
  </r>
  <r>
    <x v="911"/>
    <x v="4"/>
    <s v="OFF-SU-10002557"/>
    <x v="0"/>
    <x v="14"/>
    <n v="27.96"/>
    <s v="CA-2017-112578"/>
    <n v="1"/>
    <n v="2"/>
    <n v="0"/>
    <n v="7.2696000000000005"/>
    <n v="0.53938093436526824"/>
  </r>
  <r>
    <x v="911"/>
    <x v="11"/>
    <s v="OFF-EN-10002592"/>
    <x v="0"/>
    <x v="11"/>
    <n v="27.792000000000002"/>
    <s v="CA-2017-157742"/>
    <n v="1"/>
    <n v="3"/>
    <n v="0.2"/>
    <n v="10.422000000000001"/>
    <n v="0.44424167803735209"/>
  </r>
  <r>
    <x v="911"/>
    <x v="16"/>
    <s v="OFF-PA-10000143"/>
    <x v="0"/>
    <x v="0"/>
    <n v="25.344000000000001"/>
    <s v="US-2017-135209"/>
    <n v="0"/>
    <n v="6"/>
    <n v="0.2"/>
    <n v="8.8704000000000018"/>
    <n v="0.43613829632717294"/>
  </r>
  <r>
    <x v="911"/>
    <x v="4"/>
    <s v="OFF-ST-10003722"/>
    <x v="0"/>
    <x v="1"/>
    <n v="14.03"/>
    <s v="CA-2017-112578"/>
    <n v="0"/>
    <n v="1"/>
    <n v="0"/>
    <n v="4.068699999999998"/>
    <n v="0.44610841445725197"/>
  </r>
  <r>
    <x v="911"/>
    <x v="4"/>
    <s v="OFF-BI-10000138"/>
    <x v="0"/>
    <x v="3"/>
    <n v="11.231999999999999"/>
    <s v="US-2017-163258"/>
    <n v="1"/>
    <n v="3"/>
    <n v="0.2"/>
    <n v="3.9312000000000005"/>
    <n v="0.46881743173671325"/>
  </r>
  <r>
    <x v="911"/>
    <x v="15"/>
    <s v="OFF-BI-10000145"/>
    <x v="0"/>
    <x v="3"/>
    <n v="2.8080000000000007"/>
    <s v="CA-2017-139689"/>
    <n v="0"/>
    <n v="3"/>
    <n v="0.7"/>
    <n v="-1.9656000000000002"/>
    <n v="0.46881743173671325"/>
  </r>
  <r>
    <x v="912"/>
    <x v="4"/>
    <s v="OFF-ST-10001526"/>
    <x v="0"/>
    <x v="1"/>
    <n v="481.32"/>
    <s v="US-2017-111528"/>
    <n v="1"/>
    <n v="4"/>
    <n v="0"/>
    <n v="125.14319999999998"/>
    <n v="0.44610841445725197"/>
  </r>
  <r>
    <x v="912"/>
    <x v="2"/>
    <s v="FUR-CH-10000454"/>
    <x v="1"/>
    <x v="5"/>
    <n v="170.78599999999997"/>
    <s v="CA-2017-105746"/>
    <n v="1"/>
    <n v="1"/>
    <n v="0.3"/>
    <n v="0"/>
    <n v="0.46529189879902266"/>
  </r>
  <r>
    <x v="912"/>
    <x v="16"/>
    <s v="OFF-PA-10002421"/>
    <x v="0"/>
    <x v="0"/>
    <n v="72.224000000000004"/>
    <s v="CA-2017-160486"/>
    <n v="1"/>
    <n v="4"/>
    <n v="0.2"/>
    <n v="25.278400000000001"/>
    <n v="0.43613829632717294"/>
  </r>
  <r>
    <x v="912"/>
    <x v="2"/>
    <s v="OFF-AR-10004269"/>
    <x v="0"/>
    <x v="4"/>
    <n v="16.520000000000003"/>
    <s v="CA-2017-163951"/>
    <n v="1"/>
    <n v="5"/>
    <n v="0.2"/>
    <n v="1.6519999999999992"/>
    <n v="0.45632477063632687"/>
  </r>
  <r>
    <x v="912"/>
    <x v="10"/>
    <s v="OFF-SU-10001664"/>
    <x v="0"/>
    <x v="14"/>
    <n v="13.712000000000002"/>
    <s v="CA-2017-117660"/>
    <n v="1"/>
    <n v="2"/>
    <n v="0.2"/>
    <n v="1.0284"/>
    <n v="0.53938093436526824"/>
  </r>
  <r>
    <x v="912"/>
    <x v="0"/>
    <s v="OFF-BI-10004654"/>
    <x v="0"/>
    <x v="3"/>
    <n v="6.9239999999999977"/>
    <s v="CA-2017-117226"/>
    <n v="1"/>
    <n v="6"/>
    <n v="0.8"/>
    <n v="-10.385999999999999"/>
    <n v="0.46881743173671325"/>
  </r>
  <r>
    <x v="912"/>
    <x v="4"/>
    <s v="OFF-BI-10002194"/>
    <x v="0"/>
    <x v="3"/>
    <n v="6.3840000000000003"/>
    <s v="US-2017-111528"/>
    <n v="0"/>
    <n v="1"/>
    <n v="0.2"/>
    <n v="2.1546000000000003"/>
    <n v="0.46881743173671325"/>
  </r>
  <r>
    <x v="912"/>
    <x v="10"/>
    <s v="OFF-LA-10003720"/>
    <x v="0"/>
    <x v="2"/>
    <n v="5.9039999999999999"/>
    <s v="CA-2017-117660"/>
    <n v="0"/>
    <n v="2"/>
    <n v="0.2"/>
    <n v="1.9925999999999999"/>
    <n v="0.4647369236065339"/>
  </r>
  <r>
    <x v="913"/>
    <x v="4"/>
    <s v="TEC-PH-10002563"/>
    <x v="2"/>
    <x v="6"/>
    <n v="302.37599999999998"/>
    <s v="CA-2017-100202"/>
    <n v="1"/>
    <n v="3"/>
    <n v="0.2"/>
    <n v="22.678200000000018"/>
    <n v="0.41105220110552465"/>
  </r>
  <r>
    <x v="913"/>
    <x v="17"/>
    <s v="OFF-BI-10003984"/>
    <x v="0"/>
    <x v="3"/>
    <n v="159.768"/>
    <s v="CA-2017-160395"/>
    <n v="1"/>
    <n v="7"/>
    <n v="0.2"/>
    <n v="53.921700000000008"/>
    <n v="0.46881743173671325"/>
  </r>
  <r>
    <x v="913"/>
    <x v="10"/>
    <s v="OFF-ST-10002554"/>
    <x v="0"/>
    <x v="1"/>
    <n v="156.512"/>
    <s v="US-2017-105830"/>
    <n v="1"/>
    <n v="4"/>
    <n v="0.2"/>
    <n v="-35.215199999999996"/>
    <n v="0.44610841445725197"/>
  </r>
  <r>
    <x v="913"/>
    <x v="16"/>
    <s v="OFF-AR-10000588"/>
    <x v="0"/>
    <x v="4"/>
    <n v="47.616"/>
    <s v="US-2017-165953"/>
    <n v="1"/>
    <n v="3"/>
    <n v="0.2"/>
    <n v="3.571200000000001"/>
    <n v="0.45632477063632687"/>
  </r>
  <r>
    <x v="913"/>
    <x v="4"/>
    <s v="OFF-BI-10004233"/>
    <x v="0"/>
    <x v="3"/>
    <n v="38.376000000000005"/>
    <s v="CA-2017-156139"/>
    <n v="1"/>
    <n v="3"/>
    <n v="0.2"/>
    <n v="13.4316"/>
    <n v="0.46881743173671325"/>
  </r>
  <r>
    <x v="913"/>
    <x v="16"/>
    <s v="OFF-PA-10002250"/>
    <x v="0"/>
    <x v="0"/>
    <n v="23.480000000000004"/>
    <s v="US-2017-165953"/>
    <n v="0"/>
    <n v="5"/>
    <n v="0.2"/>
    <n v="8.218"/>
    <n v="0.43613829632717294"/>
  </r>
  <r>
    <x v="913"/>
    <x v="17"/>
    <s v="OFF-AR-10003759"/>
    <x v="0"/>
    <x v="4"/>
    <n v="3.64"/>
    <s v="CA-2017-160395"/>
    <n v="0"/>
    <n v="2"/>
    <n v="0"/>
    <n v="1.6379999999999999"/>
    <n v="0.45632477063632687"/>
  </r>
  <r>
    <x v="914"/>
    <x v="4"/>
    <s v="FUR-FU-10001215"/>
    <x v="1"/>
    <x v="8"/>
    <n v="474.43"/>
    <s v="CA-2018-144463"/>
    <n v="1"/>
    <n v="11"/>
    <n v="0"/>
    <n v="199.26060000000004"/>
    <n v="0.4595170286641902"/>
  </r>
  <r>
    <x v="914"/>
    <x v="0"/>
    <s v="OFF-ST-10002743"/>
    <x v="0"/>
    <x v="1"/>
    <n v="454.56000000000006"/>
    <s v="CA-2018-151750"/>
    <n v="1"/>
    <n v="5"/>
    <n v="0.2"/>
    <n v="-107.95800000000004"/>
    <n v="0.44610841445725197"/>
  </r>
  <r>
    <x v="914"/>
    <x v="0"/>
    <s v="FUR-CH-10003199"/>
    <x v="1"/>
    <x v="5"/>
    <n v="310.74399999999997"/>
    <s v="CA-2018-151750"/>
    <n v="0"/>
    <n v="4"/>
    <n v="0.3"/>
    <n v="-26.635199999999998"/>
    <n v="0.46529189879902266"/>
  </r>
  <r>
    <x v="914"/>
    <x v="0"/>
    <s v="FUR-FU-10002116"/>
    <x v="1"/>
    <x v="8"/>
    <n v="141.41999999999999"/>
    <s v="CA-2018-151750"/>
    <n v="0"/>
    <n v="5"/>
    <n v="0.6"/>
    <n v="-187.38150000000002"/>
    <n v="0.4595170286641902"/>
  </r>
  <r>
    <x v="914"/>
    <x v="10"/>
    <s v="FUR-FU-10003878"/>
    <x v="1"/>
    <x v="8"/>
    <n v="48.896000000000001"/>
    <s v="CA-2018-107503"/>
    <n v="1"/>
    <n v="4"/>
    <n v="0.2"/>
    <n v="8.5567999999999991"/>
    <n v="0.4595170286641902"/>
  </r>
  <r>
    <x v="914"/>
    <x v="0"/>
    <s v="OFF-AP-10004708"/>
    <x v="0"/>
    <x v="12"/>
    <n v="15.223999999999997"/>
    <s v="CA-2018-151750"/>
    <n v="0"/>
    <n v="2"/>
    <n v="0.8"/>
    <n v="-38.821200000000012"/>
    <n v="0.49507917887403441"/>
  </r>
  <r>
    <x v="914"/>
    <x v="0"/>
    <s v="OFF-BI-10000343"/>
    <x v="0"/>
    <x v="3"/>
    <n v="13.747999999999998"/>
    <s v="CA-2018-151750"/>
    <n v="0"/>
    <n v="14"/>
    <n v="0.8"/>
    <n v="-22.684200000000004"/>
    <n v="0.46881743173671325"/>
  </r>
  <r>
    <x v="914"/>
    <x v="0"/>
    <s v="OFF-AR-10003158"/>
    <x v="0"/>
    <x v="4"/>
    <n v="12.736000000000001"/>
    <s v="CA-2018-151750"/>
    <n v="0"/>
    <n v="4"/>
    <n v="0.2"/>
    <n v="2.2287999999999988"/>
    <n v="0.45632477063632687"/>
  </r>
  <r>
    <x v="914"/>
    <x v="0"/>
    <s v="OFF-BI-10000301"/>
    <x v="0"/>
    <x v="3"/>
    <n v="6.469999999999998"/>
    <s v="CA-2018-151750"/>
    <n v="0"/>
    <n v="5"/>
    <n v="0.8"/>
    <n v="-9.7050000000000018"/>
    <n v="0.46881743173671325"/>
  </r>
  <r>
    <x v="914"/>
    <x v="21"/>
    <s v="OFF-BI-10002012"/>
    <x v="0"/>
    <x v="3"/>
    <n v="3.6"/>
    <s v="CA-2018-154466"/>
    <n v="1"/>
    <n v="2"/>
    <n v="0"/>
    <n v="1.728"/>
    <n v="0.46881743173671325"/>
  </r>
  <r>
    <x v="915"/>
    <x v="0"/>
    <s v="FUR-TA-10002958"/>
    <x v="1"/>
    <x v="13"/>
    <n v="913.43000000000006"/>
    <s v="CA-2018-147207"/>
    <n v="1"/>
    <n v="5"/>
    <n v="0.3"/>
    <n v="-169.63700000000009"/>
    <n v="0.55975208308209756"/>
  </r>
  <r>
    <x v="915"/>
    <x v="25"/>
    <s v="TEC-MA-10002178"/>
    <x v="2"/>
    <x v="15"/>
    <n v="695.7"/>
    <s v="CA-2018-113481"/>
    <n v="1"/>
    <n v="2"/>
    <n v="0.5"/>
    <n v="-27.827999999999975"/>
    <n v="0.5183572270896134"/>
  </r>
  <r>
    <x v="915"/>
    <x v="0"/>
    <s v="OFF-ST-10002615"/>
    <x v="0"/>
    <x v="1"/>
    <n v="372.14400000000001"/>
    <s v="CA-2018-147207"/>
    <n v="0"/>
    <n v="3"/>
    <n v="0.2"/>
    <n v="27.910800000000009"/>
    <n v="0.44610841445725197"/>
  </r>
  <r>
    <x v="915"/>
    <x v="4"/>
    <s v="TEC-AC-10000682"/>
    <x v="2"/>
    <x v="9"/>
    <n v="16.59"/>
    <s v="CA-2018-118668"/>
    <n v="1"/>
    <n v="1"/>
    <n v="0"/>
    <n v="5.8064999999999998"/>
    <n v="0.52062335344040378"/>
  </r>
  <r>
    <x v="915"/>
    <x v="0"/>
    <s v="OFF-AR-10001955"/>
    <x v="0"/>
    <x v="4"/>
    <n v="31.744"/>
    <s v="CA-2018-147207"/>
    <n v="0"/>
    <n v="2"/>
    <n v="0.2"/>
    <n v="3.9679999999999964"/>
    <n v="0.45632477063632687"/>
  </r>
  <r>
    <x v="915"/>
    <x v="25"/>
    <s v="OFF-BI-10000474"/>
    <x v="0"/>
    <x v="3"/>
    <n v="28.854000000000006"/>
    <s v="CA-2018-113481"/>
    <n v="0"/>
    <n v="6"/>
    <n v="0.7"/>
    <n v="-21.159599999999998"/>
    <n v="0.46881743173671325"/>
  </r>
  <r>
    <x v="915"/>
    <x v="25"/>
    <s v="OFF-BI-10003694"/>
    <x v="0"/>
    <x v="3"/>
    <n v="15.66"/>
    <s v="CA-2018-113481"/>
    <n v="0"/>
    <n v="5"/>
    <n v="0.7"/>
    <n v="-12.527999999999995"/>
    <n v="0.46881743173671325"/>
  </r>
  <r>
    <x v="915"/>
    <x v="0"/>
    <s v="OFF-AP-10000027"/>
    <x v="0"/>
    <x v="12"/>
    <n v="5.4319999999999986"/>
    <s v="CA-2018-147207"/>
    <n v="0"/>
    <n v="2"/>
    <n v="0.8"/>
    <n v="-13.580000000000002"/>
    <n v="0.49507917887403441"/>
  </r>
  <r>
    <x v="916"/>
    <x v="4"/>
    <s v="OFF-BI-10004584"/>
    <x v="0"/>
    <x v="3"/>
    <n v="2022.2720000000002"/>
    <s v="CA-2018-111738"/>
    <n v="1"/>
    <n v="8"/>
    <n v="0.2"/>
    <n v="682.5168000000001"/>
    <n v="0.46881743173671325"/>
  </r>
  <r>
    <x v="916"/>
    <x v="4"/>
    <s v="OFF-PA-10004735"/>
    <x v="0"/>
    <x v="0"/>
    <n v="38.880000000000003"/>
    <s v="US-2018-114034"/>
    <n v="1"/>
    <n v="6"/>
    <n v="0"/>
    <n v="18.662400000000002"/>
    <n v="0.43613829632717294"/>
  </r>
  <r>
    <x v="916"/>
    <x v="4"/>
    <s v="OFF-AR-10000817"/>
    <x v="0"/>
    <x v="4"/>
    <n v="9.120000000000001"/>
    <s v="CA-2018-111738"/>
    <n v="0"/>
    <n v="3"/>
    <n v="0"/>
    <n v="3.1007999999999996"/>
    <n v="0.45632477063632687"/>
  </r>
  <r>
    <x v="917"/>
    <x v="33"/>
    <s v="OFF-BI-10004728"/>
    <x v="0"/>
    <x v="3"/>
    <n v="33.74"/>
    <s v="CA-2018-150931"/>
    <n v="1"/>
    <n v="7"/>
    <n v="0"/>
    <n v="15.5204"/>
    <n v="0.46881743173671325"/>
  </r>
  <r>
    <x v="918"/>
    <x v="14"/>
    <s v="TEC-MA-10000822"/>
    <x v="2"/>
    <x v="15"/>
    <n v="3059.982"/>
    <s v="CA-2018-159366"/>
    <n v="1"/>
    <n v="2"/>
    <n v="0.1"/>
    <n v="679.99599999999964"/>
    <n v="0.5183572270896134"/>
  </r>
  <r>
    <x v="918"/>
    <x v="4"/>
    <s v="OFF-ST-10000760"/>
    <x v="0"/>
    <x v="1"/>
    <n v="153.78"/>
    <s v="US-2018-123862"/>
    <n v="1"/>
    <n v="11"/>
    <n v="0"/>
    <n v="44.596199999999996"/>
    <n v="0.44610841445725197"/>
  </r>
  <r>
    <x v="918"/>
    <x v="4"/>
    <s v="OFF-SU-10004884"/>
    <x v="0"/>
    <x v="14"/>
    <n v="110.11"/>
    <s v="US-2018-123862"/>
    <n v="0"/>
    <n v="7"/>
    <n v="0"/>
    <n v="31.931899999999988"/>
    <n v="0.53938093436526824"/>
  </r>
  <r>
    <x v="918"/>
    <x v="4"/>
    <s v="OFF-ST-10002301"/>
    <x v="0"/>
    <x v="1"/>
    <n v="61.019999999999996"/>
    <s v="US-2018-123862"/>
    <n v="0"/>
    <n v="3"/>
    <n v="0"/>
    <n v="0.61019999999999541"/>
    <n v="0.44610841445725197"/>
  </r>
  <r>
    <x v="918"/>
    <x v="4"/>
    <s v="OFF-FA-10003112"/>
    <x v="0"/>
    <x v="7"/>
    <n v="7.89"/>
    <s v="US-2018-123862"/>
    <n v="0"/>
    <n v="1"/>
    <n v="0"/>
    <n v="3.5504999999999995"/>
    <n v="0.51168203684699509"/>
  </r>
  <r>
    <x v="918"/>
    <x v="16"/>
    <s v="OFF-BI-10000145"/>
    <x v="0"/>
    <x v="3"/>
    <n v="2.8080000000000007"/>
    <s v="US-2018-168690"/>
    <n v="1"/>
    <n v="3"/>
    <n v="0.7"/>
    <n v="-1.9656000000000002"/>
    <n v="0.46881743173671325"/>
  </r>
  <r>
    <x v="919"/>
    <x v="22"/>
    <s v="FUR-TA-10001950"/>
    <x v="1"/>
    <x v="13"/>
    <n v="892.98"/>
    <s v="CA-2018-115154"/>
    <n v="1"/>
    <n v="2"/>
    <n v="0"/>
    <n v="80.368200000000002"/>
    <n v="0.55975208308209756"/>
  </r>
  <r>
    <x v="920"/>
    <x v="2"/>
    <s v="OFF-BI-10004632"/>
    <x v="0"/>
    <x v="3"/>
    <n v="274.49100000000004"/>
    <s v="CA-2018-154760"/>
    <n v="1"/>
    <n v="3"/>
    <n v="0.7"/>
    <n v="-228.74250000000006"/>
    <n v="0.46881743173671325"/>
  </r>
  <r>
    <x v="921"/>
    <x v="0"/>
    <s v="OFF-BI-10000545"/>
    <x v="0"/>
    <x v="3"/>
    <n v="760.97999999999979"/>
    <s v="US-2018-148551"/>
    <n v="1"/>
    <n v="5"/>
    <n v="0.8"/>
    <n v="-1141.47"/>
    <n v="0.46881743173671325"/>
  </r>
  <r>
    <x v="921"/>
    <x v="44"/>
    <s v="OFF-PA-10001804"/>
    <x v="0"/>
    <x v="0"/>
    <n v="40.08"/>
    <s v="US-2018-158512"/>
    <n v="1"/>
    <n v="6"/>
    <n v="0"/>
    <n v="19.238399999999999"/>
    <n v="0.43613829632717294"/>
  </r>
  <r>
    <x v="921"/>
    <x v="44"/>
    <s v="FUR-FU-10004973"/>
    <x v="1"/>
    <x v="8"/>
    <n v="37.68"/>
    <s v="US-2018-158512"/>
    <n v="0"/>
    <n v="2"/>
    <n v="0"/>
    <n v="15.825600000000001"/>
    <n v="0.4595170286641902"/>
  </r>
  <r>
    <x v="921"/>
    <x v="4"/>
    <s v="OFF-EN-10002621"/>
    <x v="0"/>
    <x v="11"/>
    <n v="9.7799999999999994"/>
    <s v="CA-2018-108000"/>
    <n v="1"/>
    <n v="1"/>
    <n v="0"/>
    <n v="4.8899999999999997"/>
    <n v="0.44424167803735209"/>
  </r>
  <r>
    <x v="922"/>
    <x v="24"/>
    <s v="OFF-SU-10002881"/>
    <x v="0"/>
    <x v="14"/>
    <n v="4164.0499999999993"/>
    <s v="US-2018-167402"/>
    <n v="1"/>
    <n v="5"/>
    <n v="0"/>
    <n v="83.281000000000063"/>
    <n v="0.53938093436526824"/>
  </r>
  <r>
    <x v="922"/>
    <x v="24"/>
    <s v="FUR-BO-10001608"/>
    <x v="1"/>
    <x v="10"/>
    <n v="212.94"/>
    <s v="US-2018-167402"/>
    <n v="0"/>
    <n v="3"/>
    <n v="0"/>
    <n v="53.235000000000014"/>
    <n v="0.5176847302647779"/>
  </r>
  <r>
    <x v="922"/>
    <x v="24"/>
    <s v="OFF-AR-10004010"/>
    <x v="0"/>
    <x v="4"/>
    <n v="209.94"/>
    <s v="US-2018-167402"/>
    <n v="0"/>
    <n v="6"/>
    <n v="0"/>
    <n v="54.584400000000002"/>
    <n v="0.45632477063632687"/>
  </r>
  <r>
    <x v="922"/>
    <x v="24"/>
    <s v="OFF-PA-10004983"/>
    <x v="0"/>
    <x v="0"/>
    <n v="32.400000000000006"/>
    <s v="US-2018-167402"/>
    <n v="0"/>
    <n v="5"/>
    <n v="0"/>
    <n v="15.552000000000001"/>
    <n v="0.43613829632717294"/>
  </r>
  <r>
    <x v="923"/>
    <x v="26"/>
    <s v="OFF-ST-10003638"/>
    <x v="0"/>
    <x v="1"/>
    <n v="168.624"/>
    <s v="US-2018-106131"/>
    <n v="1"/>
    <n v="9"/>
    <n v="0.2"/>
    <n v="14.754599999999996"/>
    <n v="0.44610841445725197"/>
  </r>
  <r>
    <x v="923"/>
    <x v="4"/>
    <s v="OFF-PA-10000483"/>
    <x v="0"/>
    <x v="0"/>
    <n v="154.9"/>
    <s v="CA-2018-149076"/>
    <n v="1"/>
    <n v="5"/>
    <n v="0"/>
    <n v="69.704999999999998"/>
    <n v="0.43613829632717294"/>
  </r>
  <r>
    <x v="923"/>
    <x v="15"/>
    <s v="TEC-PH-10001924"/>
    <x v="2"/>
    <x v="6"/>
    <n v="111.98399999999999"/>
    <s v="CA-2018-127306"/>
    <n v="1"/>
    <n v="2"/>
    <n v="0.2"/>
    <n v="6.9990000000000059"/>
    <n v="0.41105220110552465"/>
  </r>
  <r>
    <x v="923"/>
    <x v="26"/>
    <s v="TEC-AC-10003027"/>
    <x v="2"/>
    <x v="9"/>
    <n v="169.06400000000002"/>
    <s v="US-2018-106131"/>
    <n v="0"/>
    <n v="7"/>
    <n v="0.2"/>
    <n v="-14.793099999999995"/>
    <n v="0.52062335344040378"/>
  </r>
  <r>
    <x v="923"/>
    <x v="18"/>
    <s v="TEC-AC-10004469"/>
    <x v="2"/>
    <x v="9"/>
    <n v="159.80000000000001"/>
    <s v="CA-2018-113278"/>
    <n v="1"/>
    <n v="4"/>
    <n v="0"/>
    <n v="70.312000000000012"/>
    <n v="0.52062335344040378"/>
  </r>
  <r>
    <x v="923"/>
    <x v="18"/>
    <s v="TEC-PH-10000169"/>
    <x v="2"/>
    <x v="6"/>
    <n v="67.8"/>
    <s v="CA-2018-113278"/>
    <n v="0"/>
    <n v="4"/>
    <n v="0"/>
    <n v="1.3559999999999945"/>
    <n v="0.41105220110552465"/>
  </r>
  <r>
    <x v="923"/>
    <x v="18"/>
    <s v="TEC-AC-10001445"/>
    <x v="2"/>
    <x v="9"/>
    <n v="12.12"/>
    <s v="CA-2018-113278"/>
    <n v="0"/>
    <n v="4"/>
    <n v="0"/>
    <n v="2.5451999999999995"/>
    <n v="0.52062335344040378"/>
  </r>
  <r>
    <x v="923"/>
    <x v="18"/>
    <s v="OFF-ST-10001590"/>
    <x v="0"/>
    <x v="1"/>
    <n v="67.400000000000006"/>
    <s v="CA-2018-113278"/>
    <n v="0"/>
    <n v="5"/>
    <n v="0"/>
    <n v="17.523999999999997"/>
    <n v="0.44610841445725197"/>
  </r>
  <r>
    <x v="923"/>
    <x v="15"/>
    <s v="OFF-PA-10000019"/>
    <x v="0"/>
    <x v="0"/>
    <n v="36.288000000000011"/>
    <s v="CA-2018-127306"/>
    <n v="0"/>
    <n v="7"/>
    <n v="0.2"/>
    <n v="12.700800000000001"/>
    <n v="0.43613829632717294"/>
  </r>
  <r>
    <x v="923"/>
    <x v="25"/>
    <s v="OFF-EN-10002504"/>
    <x v="0"/>
    <x v="11"/>
    <n v="21.744"/>
    <s v="CA-2018-138779"/>
    <n v="1"/>
    <n v="1"/>
    <n v="0.2"/>
    <n v="7.3385999999999996"/>
    <n v="0.44424167803735209"/>
  </r>
  <r>
    <x v="923"/>
    <x v="18"/>
    <s v="FUR-FU-10001037"/>
    <x v="1"/>
    <x v="8"/>
    <n v="18.96"/>
    <s v="CA-2018-113278"/>
    <n v="0"/>
    <n v="2"/>
    <n v="0"/>
    <n v="8.532"/>
    <n v="0.4595170286641902"/>
  </r>
  <r>
    <x v="923"/>
    <x v="18"/>
    <s v="OFF-ST-10002562"/>
    <x v="0"/>
    <x v="1"/>
    <n v="18.760000000000002"/>
    <s v="CA-2018-113278"/>
    <n v="0"/>
    <n v="2"/>
    <n v="0"/>
    <n v="5.2528000000000006"/>
    <n v="0.44610841445725197"/>
  </r>
  <r>
    <x v="923"/>
    <x v="15"/>
    <s v="OFF-EN-10001219"/>
    <x v="0"/>
    <x v="11"/>
    <n v="18.335999999999999"/>
    <s v="CA-2018-127306"/>
    <n v="0"/>
    <n v="3"/>
    <n v="0.2"/>
    <n v="6.6467999999999989"/>
    <n v="0.44424167803735209"/>
  </r>
  <r>
    <x v="923"/>
    <x v="18"/>
    <s v="OFF-PA-10004156"/>
    <x v="0"/>
    <x v="0"/>
    <n v="11.34"/>
    <s v="CA-2018-113278"/>
    <n v="0"/>
    <n v="1"/>
    <n v="0"/>
    <n v="5.5565999999999995"/>
    <n v="0.43613829632717294"/>
  </r>
  <r>
    <x v="923"/>
    <x v="25"/>
    <s v="TEC-PH-10003655"/>
    <x v="2"/>
    <x v="6"/>
    <n v="7.92"/>
    <s v="CA-2018-138779"/>
    <n v="0"/>
    <n v="5"/>
    <n v="0.2"/>
    <n v="0.69300000000000006"/>
    <n v="0.41105220110552465"/>
  </r>
  <r>
    <x v="923"/>
    <x v="15"/>
    <s v="OFF-BI-10002003"/>
    <x v="0"/>
    <x v="3"/>
    <n v="5.9700000000000006"/>
    <s v="CA-2018-127306"/>
    <n v="0"/>
    <n v="5"/>
    <n v="0.7"/>
    <n v="-4.577"/>
    <n v="0.46881743173671325"/>
  </r>
  <r>
    <x v="923"/>
    <x v="18"/>
    <s v="OFF-FA-10003472"/>
    <x v="0"/>
    <x v="7"/>
    <n v="2.52"/>
    <s v="CA-2018-113278"/>
    <n v="0"/>
    <n v="2"/>
    <n v="0"/>
    <n v="0.1008"/>
    <n v="0.51168203684699509"/>
  </r>
  <r>
    <x v="923"/>
    <x v="15"/>
    <s v="OFF-BI-10003727"/>
    <x v="0"/>
    <x v="3"/>
    <n v="2.508"/>
    <s v="CA-2018-127306"/>
    <n v="0"/>
    <n v="2"/>
    <n v="0.7"/>
    <n v="-1.8391999999999999"/>
    <n v="0.46881743173671325"/>
  </r>
  <r>
    <x v="924"/>
    <x v="2"/>
    <s v="OFF-AP-10002945"/>
    <x v="0"/>
    <x v="12"/>
    <n v="1924.1599999999999"/>
    <s v="CA-2018-167752"/>
    <n v="1"/>
    <n v="8"/>
    <n v="0.2"/>
    <n v="312.67599999999993"/>
    <n v="0.49507917887403441"/>
  </r>
  <r>
    <x v="924"/>
    <x v="0"/>
    <s v="TEC-AC-10002331"/>
    <x v="2"/>
    <x v="9"/>
    <n v="62.591999999999999"/>
    <s v="US-2018-104661"/>
    <n v="1"/>
    <n v="8"/>
    <n v="0.2"/>
    <n v="13.300799999999999"/>
    <n v="0.52062335344040378"/>
  </r>
  <r>
    <x v="924"/>
    <x v="0"/>
    <s v="TEC-AC-10003628"/>
    <x v="2"/>
    <x v="9"/>
    <n v="47.984000000000002"/>
    <s v="US-2018-104661"/>
    <n v="0"/>
    <n v="2"/>
    <n v="0.2"/>
    <n v="14.395200000000004"/>
    <n v="0.52062335344040378"/>
  </r>
  <r>
    <x v="924"/>
    <x v="2"/>
    <s v="OFF-AP-10000159"/>
    <x v="0"/>
    <x v="12"/>
    <n v="34.384"/>
    <s v="CA-2018-167752"/>
    <n v="0"/>
    <n v="1"/>
    <n v="0.2"/>
    <n v="3.8681999999999945"/>
    <n v="0.49507917887403441"/>
  </r>
  <r>
    <x v="924"/>
    <x v="0"/>
    <s v="OFF-BI-10001597"/>
    <x v="0"/>
    <x v="3"/>
    <n v="32.783999999999992"/>
    <s v="US-2018-104661"/>
    <n v="0"/>
    <n v="4"/>
    <n v="0.8"/>
    <n v="-52.454400000000007"/>
    <n v="0.46881743173671325"/>
  </r>
  <r>
    <x v="924"/>
    <x v="4"/>
    <s v="OFF-AR-10003504"/>
    <x v="0"/>
    <x v="4"/>
    <n v="21.400000000000002"/>
    <s v="CA-2018-160934"/>
    <n v="1"/>
    <n v="5"/>
    <n v="0"/>
    <n v="6.2059999999999977"/>
    <n v="0.45632477063632687"/>
  </r>
  <r>
    <x v="924"/>
    <x v="32"/>
    <s v="OFF-PA-10004675"/>
    <x v="0"/>
    <x v="0"/>
    <n v="12.7"/>
    <s v="CA-2018-152961"/>
    <n v="1"/>
    <n v="2"/>
    <n v="0"/>
    <n v="5.8419999999999996"/>
    <n v="0.43613829632717294"/>
  </r>
  <r>
    <x v="924"/>
    <x v="0"/>
    <s v="OFF-BI-10001098"/>
    <x v="0"/>
    <x v="3"/>
    <n v="4.2759999999999989"/>
    <s v="US-2018-104661"/>
    <n v="0"/>
    <n v="1"/>
    <n v="0.8"/>
    <n v="-6.6278000000000006"/>
    <n v="0.46881743173671325"/>
  </r>
  <r>
    <x v="925"/>
    <x v="14"/>
    <s v="OFF-BI-10004995"/>
    <x v="0"/>
    <x v="3"/>
    <n v="5443.96"/>
    <s v="CA-2018-138289"/>
    <n v="1"/>
    <n v="4"/>
    <n v="0"/>
    <n v="2504.2215999999999"/>
    <n v="0.46881743173671325"/>
  </r>
  <r>
    <x v="925"/>
    <x v="4"/>
    <s v="FUR-TA-10001520"/>
    <x v="1"/>
    <x v="13"/>
    <n v="399.67200000000003"/>
    <s v="CA-2018-125913"/>
    <n v="1"/>
    <n v="7"/>
    <n v="0.2"/>
    <n v="-14.987700000000061"/>
    <n v="0.55975208308209756"/>
  </r>
  <r>
    <x v="925"/>
    <x v="14"/>
    <s v="FUR-CH-10004626"/>
    <x v="1"/>
    <x v="5"/>
    <n v="302.67"/>
    <s v="CA-2018-138289"/>
    <n v="0"/>
    <n v="3"/>
    <n v="0"/>
    <n v="72.640799999999999"/>
    <n v="0.46529189879902266"/>
  </r>
  <r>
    <x v="925"/>
    <x v="14"/>
    <s v="OFF-PA-10001260"/>
    <x v="0"/>
    <x v="0"/>
    <n v="56.07"/>
    <s v="CA-2018-138289"/>
    <n v="0"/>
    <n v="7"/>
    <n v="0"/>
    <n v="25.231499999999997"/>
    <n v="0.43613829632717294"/>
  </r>
  <r>
    <x v="925"/>
    <x v="4"/>
    <s v="FUR-FU-10001487"/>
    <x v="1"/>
    <x v="8"/>
    <n v="27.92"/>
    <s v="CA-2018-125913"/>
    <n v="0"/>
    <n v="4"/>
    <n v="0"/>
    <n v="8.0967999999999982"/>
    <n v="0.4595170286641902"/>
  </r>
  <r>
    <x v="926"/>
    <x v="2"/>
    <s v="FUR-CH-10000309"/>
    <x v="1"/>
    <x v="5"/>
    <n v="887.27099999999984"/>
    <s v="CA-2018-153045"/>
    <n v="1"/>
    <n v="3"/>
    <n v="0.3"/>
    <n v="-63.376499999999965"/>
    <n v="0.46529189879902266"/>
  </r>
  <r>
    <x v="926"/>
    <x v="45"/>
    <s v="OFF-AP-10000828"/>
    <x v="0"/>
    <x v="12"/>
    <n v="542.93999999999994"/>
    <s v="US-2018-127292"/>
    <n v="1"/>
    <n v="3"/>
    <n v="0"/>
    <n v="152.02319999999997"/>
    <n v="0.49507917887403441"/>
  </r>
  <r>
    <x v="926"/>
    <x v="2"/>
    <s v="TEC-PH-10001817"/>
    <x v="2"/>
    <x v="6"/>
    <n v="429.59999999999997"/>
    <s v="CA-2018-153045"/>
    <n v="0"/>
    <n v="2"/>
    <n v="0.4"/>
    <n v="-93.079999999999984"/>
    <n v="0.41105220110552465"/>
  </r>
  <r>
    <x v="926"/>
    <x v="45"/>
    <s v="OFF-PA-10000157"/>
    <x v="0"/>
    <x v="0"/>
    <n v="79.92"/>
    <s v="US-2018-127292"/>
    <n v="0"/>
    <n v="4"/>
    <n v="0"/>
    <n v="37.562399999999997"/>
    <n v="0.43613829632717294"/>
  </r>
  <r>
    <x v="926"/>
    <x v="2"/>
    <s v="FUR-FU-10002759"/>
    <x v="1"/>
    <x v="8"/>
    <n v="31.968000000000004"/>
    <s v="CA-2018-153045"/>
    <n v="0"/>
    <n v="2"/>
    <n v="0.2"/>
    <n v="6.3935999999999993"/>
    <n v="0.4595170286641902"/>
  </r>
  <r>
    <x v="926"/>
    <x v="2"/>
    <s v="OFF-PA-10003673"/>
    <x v="0"/>
    <x v="0"/>
    <n v="21.696000000000002"/>
    <s v="CA-2018-153045"/>
    <n v="0"/>
    <n v="4"/>
    <n v="0.2"/>
    <n v="7.0511999999999988"/>
    <n v="0.43613829632717294"/>
  </r>
  <r>
    <x v="926"/>
    <x v="45"/>
    <s v="OFF-PA-10001970"/>
    <x v="0"/>
    <x v="0"/>
    <n v="12.28"/>
    <s v="US-2018-127292"/>
    <n v="0"/>
    <n v="1"/>
    <n v="0"/>
    <n v="5.7715999999999994"/>
    <n v="0.43613829632717294"/>
  </r>
  <r>
    <x v="926"/>
    <x v="0"/>
    <s v="OFF-LA-10003714"/>
    <x v="0"/>
    <x v="2"/>
    <n v="6"/>
    <s v="CA-2018-154718"/>
    <n v="1"/>
    <n v="2"/>
    <n v="0.2"/>
    <n v="2.0999999999999996"/>
    <n v="0.4647369236065339"/>
  </r>
  <r>
    <x v="926"/>
    <x v="45"/>
    <s v="OFF-EN-10001509"/>
    <x v="0"/>
    <x v="11"/>
    <n v="2.04"/>
    <s v="US-2018-127292"/>
    <n v="0"/>
    <n v="1"/>
    <n v="0"/>
    <n v="0.95879999999999987"/>
    <n v="0.44424167803735209"/>
  </r>
  <r>
    <x v="927"/>
    <x v="4"/>
    <s v="TEC-PH-10003072"/>
    <x v="2"/>
    <x v="6"/>
    <n v="359.97600000000006"/>
    <s v="CA-2018-144589"/>
    <n v="1"/>
    <n v="3"/>
    <n v="0.2"/>
    <n v="130.49130000000002"/>
    <n v="0.41105220110552465"/>
  </r>
  <r>
    <x v="927"/>
    <x v="20"/>
    <s v="FUR-CH-10003396"/>
    <x v="1"/>
    <x v="5"/>
    <n v="207.84600000000003"/>
    <s v="CA-2018-157252"/>
    <n v="1"/>
    <n v="3"/>
    <n v="0.1"/>
    <n v="2.3093999999999895"/>
    <n v="0.46529189879902266"/>
  </r>
  <r>
    <x v="927"/>
    <x v="4"/>
    <s v="TEC-PH-10004922"/>
    <x v="2"/>
    <x v="6"/>
    <n v="160.77600000000001"/>
    <s v="CA-2018-161809"/>
    <n v="1"/>
    <n v="3"/>
    <n v="0.2"/>
    <n v="10.048500000000004"/>
    <n v="0.41105220110552465"/>
  </r>
  <r>
    <x v="927"/>
    <x v="4"/>
    <s v="OFF-AR-10003631"/>
    <x v="0"/>
    <x v="4"/>
    <n v="24.2"/>
    <s v="CA-2018-144589"/>
    <n v="0"/>
    <n v="5"/>
    <n v="0"/>
    <n v="7.9859999999999998"/>
    <n v="0.45632477063632687"/>
  </r>
  <r>
    <x v="927"/>
    <x v="1"/>
    <s v="OFF-LA-10001613"/>
    <x v="0"/>
    <x v="2"/>
    <n v="11.52"/>
    <s v="CA-2018-152079"/>
    <n v="1"/>
    <n v="5"/>
    <n v="0.2"/>
    <n v="4.1760000000000002"/>
    <n v="0.4647369236065339"/>
  </r>
  <r>
    <x v="927"/>
    <x v="37"/>
    <s v="OFF-AR-10001545"/>
    <x v="0"/>
    <x v="4"/>
    <n v="3.52"/>
    <s v="US-2018-120649"/>
    <n v="1"/>
    <n v="2"/>
    <n v="0"/>
    <n v="1.0207999999999999"/>
    <n v="0.45632477063632687"/>
  </r>
  <r>
    <x v="928"/>
    <x v="14"/>
    <s v="TEC-MA-10002981"/>
    <x v="2"/>
    <x v="15"/>
    <n v="350.97300000000007"/>
    <s v="CA-2018-127026"/>
    <n v="1"/>
    <n v="3"/>
    <n v="0.1"/>
    <n v="152.08829999999998"/>
    <n v="0.5183572270896134"/>
  </r>
  <r>
    <x v="928"/>
    <x v="25"/>
    <s v="OFF-ST-10004340"/>
    <x v="0"/>
    <x v="1"/>
    <n v="348.20799999999997"/>
    <s v="CA-2018-160423"/>
    <n v="1"/>
    <n v="7"/>
    <n v="0.2"/>
    <n v="30.468200000000024"/>
    <n v="0.44610841445725197"/>
  </r>
  <r>
    <x v="928"/>
    <x v="1"/>
    <s v="OFF-EN-10002230"/>
    <x v="0"/>
    <x v="11"/>
    <n v="268.57600000000002"/>
    <s v="CA-2018-141782"/>
    <n v="1"/>
    <n v="4"/>
    <n v="0.2"/>
    <n v="90.64439999999999"/>
    <n v="0.44424167803735209"/>
  </r>
  <r>
    <x v="928"/>
    <x v="22"/>
    <s v="OFF-ST-10000736"/>
    <x v="0"/>
    <x v="1"/>
    <n v="242.94"/>
    <s v="CA-2018-131954"/>
    <n v="1"/>
    <n v="3"/>
    <n v="0"/>
    <n v="9.7175999999999902"/>
    <n v="0.44610841445725197"/>
  </r>
  <r>
    <x v="928"/>
    <x v="14"/>
    <s v="TEC-PH-10003601"/>
    <x v="2"/>
    <x v="6"/>
    <n v="164.99"/>
    <s v="CA-2018-127026"/>
    <n v="0"/>
    <n v="1"/>
    <n v="0"/>
    <n v="49.496999999999986"/>
    <n v="0.41105220110552465"/>
  </r>
  <r>
    <x v="928"/>
    <x v="22"/>
    <s v="OFF-BI-10003982"/>
    <x v="0"/>
    <x v="3"/>
    <n v="99.695999999999998"/>
    <s v="CA-2018-131954"/>
    <n v="0"/>
    <n v="6"/>
    <n v="0.2"/>
    <n v="33.647399999999998"/>
    <n v="0.46881743173671325"/>
  </r>
  <r>
    <x v="928"/>
    <x v="14"/>
    <s v="OFF-BI-10001196"/>
    <x v="0"/>
    <x v="3"/>
    <n v="89.52"/>
    <s v="CA-2018-127026"/>
    <n v="0"/>
    <n v="4"/>
    <n v="0"/>
    <n v="42.074399999999997"/>
    <n v="0.46881743173671325"/>
  </r>
  <r>
    <x v="928"/>
    <x v="22"/>
    <s v="FUR-BO-10001619"/>
    <x v="1"/>
    <x v="10"/>
    <n v="84.98"/>
    <s v="CA-2018-131954"/>
    <n v="0"/>
    <n v="1"/>
    <n v="0"/>
    <n v="18.695599999999999"/>
    <n v="0.5176847302647779"/>
  </r>
  <r>
    <x v="928"/>
    <x v="14"/>
    <s v="TEC-AC-10002049"/>
    <x v="2"/>
    <x v="9"/>
    <n v="619.94999999999993"/>
    <s v="CA-2018-127026"/>
    <n v="0"/>
    <n v="5"/>
    <n v="0"/>
    <n v="111.59099999999995"/>
    <n v="0.52062335344040378"/>
  </r>
  <r>
    <x v="928"/>
    <x v="22"/>
    <s v="TEC-AC-10003610"/>
    <x v="2"/>
    <x v="9"/>
    <n v="179.97"/>
    <s v="CA-2018-131954"/>
    <n v="0"/>
    <n v="3"/>
    <n v="0"/>
    <n v="86.385600000000011"/>
    <n v="0.52062335344040378"/>
  </r>
  <r>
    <x v="928"/>
    <x v="25"/>
    <s v="OFF-BI-10004001"/>
    <x v="0"/>
    <x v="3"/>
    <n v="35.783999999999999"/>
    <s v="CA-2018-160423"/>
    <n v="0"/>
    <n v="7"/>
    <n v="0.7"/>
    <n v="-28.627200000000009"/>
    <n v="0.46881743173671325"/>
  </r>
  <r>
    <x v="928"/>
    <x v="22"/>
    <s v="OFF-BI-10003291"/>
    <x v="0"/>
    <x v="3"/>
    <n v="27.936000000000003"/>
    <s v="CA-2018-131954"/>
    <n v="0"/>
    <n v="4"/>
    <n v="0.2"/>
    <n v="9.4283999999999963"/>
    <n v="0.46881743173671325"/>
  </r>
  <r>
    <x v="928"/>
    <x v="22"/>
    <s v="OFF-BI-10000138"/>
    <x v="0"/>
    <x v="3"/>
    <n v="18.72"/>
    <s v="CA-2018-131954"/>
    <n v="0"/>
    <n v="5"/>
    <n v="0.2"/>
    <n v="6.5519999999999996"/>
    <n v="0.46881743173671325"/>
  </r>
  <r>
    <x v="928"/>
    <x v="14"/>
    <s v="OFF-BI-10000546"/>
    <x v="0"/>
    <x v="3"/>
    <n v="14.399999999999999"/>
    <s v="CA-2018-127026"/>
    <n v="0"/>
    <n v="5"/>
    <n v="0"/>
    <n v="7.056"/>
    <n v="0.46881743173671325"/>
  </r>
  <r>
    <x v="929"/>
    <x v="34"/>
    <s v="TEC-CO-10003236"/>
    <x v="2"/>
    <x v="16"/>
    <n v="2999.95"/>
    <s v="CA-2018-127432"/>
    <n v="1"/>
    <n v="5"/>
    <n v="0"/>
    <n v="1379.9769999999999"/>
    <n v="0.55185675810753509"/>
  </r>
  <r>
    <x v="929"/>
    <x v="34"/>
    <s v="OFF-ST-10004459"/>
    <x v="0"/>
    <x v="1"/>
    <n v="1126.02"/>
    <s v="CA-2018-127432"/>
    <n v="0"/>
    <n v="3"/>
    <n v="0"/>
    <n v="56.300999999999988"/>
    <n v="0.44610841445725197"/>
  </r>
  <r>
    <x v="929"/>
    <x v="34"/>
    <s v="OFF-ST-10004507"/>
    <x v="0"/>
    <x v="1"/>
    <n v="51.449999999999996"/>
    <s v="CA-2018-127432"/>
    <n v="0"/>
    <n v="3"/>
    <n v="0"/>
    <n v="13.891499999999999"/>
    <n v="0.44610841445725197"/>
  </r>
  <r>
    <x v="929"/>
    <x v="1"/>
    <s v="OFF-FA-10002975"/>
    <x v="0"/>
    <x v="7"/>
    <n v="15.120000000000001"/>
    <s v="CA-2018-152499"/>
    <n v="1"/>
    <n v="5"/>
    <n v="0.2"/>
    <n v="4.9139999999999988"/>
    <n v="0.51168203684699509"/>
  </r>
  <r>
    <x v="929"/>
    <x v="34"/>
    <s v="OFF-PA-10001667"/>
    <x v="0"/>
    <x v="0"/>
    <n v="11.96"/>
    <s v="CA-2018-127432"/>
    <n v="0"/>
    <n v="2"/>
    <n v="0"/>
    <n v="5.3819999999999997"/>
    <n v="0.43613829632717294"/>
  </r>
  <r>
    <x v="929"/>
    <x v="1"/>
    <s v="OFF-AR-10003481"/>
    <x v="0"/>
    <x v="4"/>
    <n v="7.8719999999999999"/>
    <s v="CA-2018-152499"/>
    <n v="0"/>
    <n v="3"/>
    <n v="0.2"/>
    <n v="0.88559999999999883"/>
    <n v="0.45632477063632687"/>
  </r>
  <r>
    <x v="930"/>
    <x v="14"/>
    <s v="FUR-TA-10001857"/>
    <x v="1"/>
    <x v="13"/>
    <n v="210.98"/>
    <s v="CA-2018-145142"/>
    <n v="1"/>
    <n v="2"/>
    <n v="0"/>
    <n v="21.097999999999985"/>
    <n v="0.55975208308209756"/>
  </r>
  <r>
    <x v="930"/>
    <x v="22"/>
    <s v="TEC-PH-10004100"/>
    <x v="2"/>
    <x v="6"/>
    <n v="86.352000000000004"/>
    <s v="CA-2018-139080"/>
    <n v="1"/>
    <n v="6"/>
    <n v="0.2"/>
    <n v="8.6352000000000011"/>
    <n v="0.41105220110552465"/>
  </r>
  <r>
    <x v="930"/>
    <x v="12"/>
    <s v="TEC-AC-10001874"/>
    <x v="2"/>
    <x v="9"/>
    <n v="95.984000000000009"/>
    <s v="CA-2018-161893"/>
    <n v="1"/>
    <n v="2"/>
    <n v="0.2"/>
    <n v="11.997999999999998"/>
    <n v="0.52062335344040378"/>
  </r>
  <r>
    <x v="930"/>
    <x v="22"/>
    <s v="OFF-PA-10004621"/>
    <x v="0"/>
    <x v="0"/>
    <n v="25.92"/>
    <s v="CA-2018-139080"/>
    <n v="0"/>
    <n v="4"/>
    <n v="0"/>
    <n v="12.441600000000001"/>
    <n v="0.43613829632717294"/>
  </r>
  <r>
    <x v="930"/>
    <x v="22"/>
    <s v="OFF-BI-10001757"/>
    <x v="0"/>
    <x v="3"/>
    <n v="19.68"/>
    <s v="CA-2018-139080"/>
    <n v="0"/>
    <n v="5"/>
    <n v="0.2"/>
    <n v="6.8879999999999981"/>
    <n v="0.46881743173671325"/>
  </r>
  <r>
    <x v="930"/>
    <x v="22"/>
    <s v="OFF-PA-10002262"/>
    <x v="0"/>
    <x v="0"/>
    <n v="6.48"/>
    <s v="CA-2018-139080"/>
    <n v="0"/>
    <n v="1"/>
    <n v="0"/>
    <n v="3.1104000000000003"/>
    <n v="0.43613829632717294"/>
  </r>
  <r>
    <x v="930"/>
    <x v="12"/>
    <s v="OFF-BI-10004506"/>
    <x v="0"/>
    <x v="3"/>
    <n v="4.9380000000000006"/>
    <s v="CA-2018-161893"/>
    <n v="0"/>
    <n v="2"/>
    <n v="0.7"/>
    <n v="-3.6212"/>
    <n v="0.46881743173671325"/>
  </r>
  <r>
    <x v="931"/>
    <x v="4"/>
    <s v="OFF-BI-10004318"/>
    <x v="0"/>
    <x v="3"/>
    <n v="276.78400000000005"/>
    <s v="CA-2018-104619"/>
    <n v="1"/>
    <n v="2"/>
    <n v="0.2"/>
    <n v="89.954799999999992"/>
    <n v="0.46881743173671325"/>
  </r>
  <r>
    <x v="931"/>
    <x v="4"/>
    <s v="TEC-PH-10000193"/>
    <x v="2"/>
    <x v="6"/>
    <n v="110.352"/>
    <s v="CA-2018-104619"/>
    <n v="0"/>
    <n v="3"/>
    <n v="0.2"/>
    <n v="8.2763999999999953"/>
    <n v="0.41105220110552465"/>
  </r>
  <r>
    <x v="931"/>
    <x v="4"/>
    <s v="OFF-AP-10001492"/>
    <x v="0"/>
    <x v="12"/>
    <n v="25.86"/>
    <s v="CA-2018-104619"/>
    <n v="0"/>
    <n v="3"/>
    <n v="0"/>
    <n v="6.7236000000000002"/>
    <n v="0.49507917887403441"/>
  </r>
  <r>
    <x v="931"/>
    <x v="5"/>
    <s v="OFF-FA-10000053"/>
    <x v="0"/>
    <x v="7"/>
    <n v="5.67"/>
    <s v="CA-2018-119669"/>
    <n v="1"/>
    <n v="3"/>
    <n v="0"/>
    <n v="0.11340000000000017"/>
    <n v="0.51168203684699509"/>
  </r>
  <r>
    <x v="932"/>
    <x v="5"/>
    <s v="TEC-PH-10001459"/>
    <x v="2"/>
    <x v="6"/>
    <n v="2939.9300000000003"/>
    <s v="US-2018-105935"/>
    <n v="1"/>
    <n v="7"/>
    <n v="0"/>
    <n v="764.38180000000011"/>
    <n v="0.41105220110552465"/>
  </r>
  <r>
    <x v="932"/>
    <x v="5"/>
    <s v="FUR-FU-10002157"/>
    <x v="1"/>
    <x v="8"/>
    <n v="62.72"/>
    <s v="US-2018-105935"/>
    <n v="0"/>
    <n v="4"/>
    <n v="0"/>
    <n v="24.460799999999999"/>
    <n v="0.4595170286641902"/>
  </r>
  <r>
    <x v="932"/>
    <x v="0"/>
    <s v="OFF-ST-10000615"/>
    <x v="0"/>
    <x v="1"/>
    <n v="18.16"/>
    <s v="CA-2018-164098"/>
    <n v="1"/>
    <n v="2"/>
    <n v="0.2"/>
    <n v="1.8160000000000016"/>
    <n v="0.44610841445725197"/>
  </r>
  <r>
    <x v="932"/>
    <x v="33"/>
    <s v="OFF-AR-10001547"/>
    <x v="0"/>
    <x v="4"/>
    <n v="15.469999999999999"/>
    <s v="CA-2018-134649"/>
    <n v="1"/>
    <n v="7"/>
    <n v="0"/>
    <n v="4.1768999999999998"/>
    <n v="0.45632477063632687"/>
  </r>
  <r>
    <x v="932"/>
    <x v="4"/>
    <s v="OFF-FA-10000611"/>
    <x v="0"/>
    <x v="7"/>
    <n v="11.84"/>
    <s v="CA-2018-150469"/>
    <n v="1"/>
    <n v="8"/>
    <n v="0"/>
    <n v="5.6831999999999994"/>
    <n v="0.51168203684699509"/>
  </r>
  <r>
    <x v="932"/>
    <x v="33"/>
    <s v="OFF-BI-10001890"/>
    <x v="0"/>
    <x v="3"/>
    <n v="7.16"/>
    <s v="CA-2018-134649"/>
    <n v="0"/>
    <n v="2"/>
    <n v="0"/>
    <n v="3.4367999999999999"/>
    <n v="0.46881743173671325"/>
  </r>
  <r>
    <x v="933"/>
    <x v="20"/>
    <s v="TEC-PH-10000193"/>
    <x v="2"/>
    <x v="6"/>
    <n v="137.94"/>
    <s v="US-2018-104437"/>
    <n v="1"/>
    <n v="3"/>
    <n v="0"/>
    <n v="35.864399999999996"/>
    <n v="0.41105220110552465"/>
  </r>
  <r>
    <x v="933"/>
    <x v="10"/>
    <s v="TEC-PH-10003931"/>
    <x v="2"/>
    <x v="6"/>
    <n v="107.982"/>
    <s v="CA-2018-117870"/>
    <n v="1"/>
    <n v="3"/>
    <n v="0.4"/>
    <n v="-26.995499999999993"/>
    <n v="0.41105220110552465"/>
  </r>
  <r>
    <x v="933"/>
    <x v="10"/>
    <s v="TEC-AC-10000927"/>
    <x v="2"/>
    <x v="9"/>
    <n v="71.975999999999999"/>
    <s v="CA-2018-117870"/>
    <n v="0"/>
    <n v="3"/>
    <n v="0.2"/>
    <n v="-8.9970000000000034"/>
    <n v="0.52062335344040378"/>
  </r>
  <r>
    <x v="933"/>
    <x v="10"/>
    <s v="OFF-AR-10004078"/>
    <x v="0"/>
    <x v="4"/>
    <n v="14.015999999999998"/>
    <s v="CA-2018-117870"/>
    <n v="0"/>
    <n v="3"/>
    <n v="0.2"/>
    <n v="1.7519999999999998"/>
    <n v="0.45632477063632687"/>
  </r>
  <r>
    <x v="934"/>
    <x v="42"/>
    <s v="OFF-PA-10000806"/>
    <x v="0"/>
    <x v="0"/>
    <n v="279.89999999999998"/>
    <s v="US-2018-147984"/>
    <n v="1"/>
    <n v="5"/>
    <n v="0"/>
    <n v="137.15100000000001"/>
    <n v="0.43613829632717294"/>
  </r>
  <r>
    <x v="934"/>
    <x v="20"/>
    <s v="TEC-AC-10002800"/>
    <x v="2"/>
    <x v="9"/>
    <n v="449.91"/>
    <s v="US-2018-166037"/>
    <n v="1"/>
    <n v="9"/>
    <n v="0"/>
    <n v="157.46849999999998"/>
    <n v="0.52062335344040378"/>
  </r>
  <r>
    <x v="934"/>
    <x v="4"/>
    <s v="TEC-AC-10000580"/>
    <x v="2"/>
    <x v="9"/>
    <n v="239.96999999999997"/>
    <s v="CA-2018-115994"/>
    <n v="1"/>
    <n v="3"/>
    <n v="0"/>
    <n v="26.39670000000001"/>
    <n v="0.52062335344040378"/>
  </r>
  <r>
    <x v="934"/>
    <x v="4"/>
    <s v="FUR-FU-10003976"/>
    <x v="1"/>
    <x v="8"/>
    <n v="37.74"/>
    <s v="CA-2018-115994"/>
    <n v="0"/>
    <n v="3"/>
    <n v="0"/>
    <n v="12.831599999999996"/>
    <n v="0.4595170286641902"/>
  </r>
  <r>
    <x v="935"/>
    <x v="4"/>
    <s v="OFF-BI-10002498"/>
    <x v="0"/>
    <x v="3"/>
    <n v="119.61600000000001"/>
    <s v="CA-2018-139304"/>
    <n v="1"/>
    <n v="8"/>
    <n v="0.2"/>
    <n v="40.370399999999997"/>
    <n v="0.46881743173671325"/>
  </r>
  <r>
    <x v="935"/>
    <x v="30"/>
    <s v="OFF-PA-10000176"/>
    <x v="0"/>
    <x v="0"/>
    <n v="94.85"/>
    <s v="CA-2018-160927"/>
    <n v="1"/>
    <n v="5"/>
    <n v="0"/>
    <n v="45.527999999999992"/>
    <n v="0.43613829632717294"/>
  </r>
  <r>
    <x v="935"/>
    <x v="30"/>
    <s v="FUR-FU-10000010"/>
    <x v="1"/>
    <x v="8"/>
    <n v="14.91"/>
    <s v="CA-2018-160927"/>
    <n v="0"/>
    <n v="3"/>
    <n v="0"/>
    <n v="4.6220999999999997"/>
    <n v="0.4595170286641902"/>
  </r>
  <r>
    <x v="935"/>
    <x v="30"/>
    <s v="OFF-ST-10001590"/>
    <x v="0"/>
    <x v="1"/>
    <n v="13.48"/>
    <s v="CA-2018-160927"/>
    <n v="0"/>
    <n v="1"/>
    <n v="0"/>
    <n v="3.5047999999999995"/>
    <n v="0.44610841445725197"/>
  </r>
  <r>
    <x v="935"/>
    <x v="30"/>
    <s v="OFF-PA-10003848"/>
    <x v="0"/>
    <x v="0"/>
    <n v="12.96"/>
    <s v="CA-2018-160927"/>
    <n v="0"/>
    <n v="2"/>
    <n v="0"/>
    <n v="6.2208000000000006"/>
    <n v="0.43613829632717294"/>
  </r>
  <r>
    <x v="935"/>
    <x v="1"/>
    <s v="OFF-BI-10001072"/>
    <x v="0"/>
    <x v="3"/>
    <n v="12.127999999999997"/>
    <s v="US-2018-127341"/>
    <n v="1"/>
    <n v="4"/>
    <n v="0.8"/>
    <n v="-20.617600000000003"/>
    <n v="0.46881743173671325"/>
  </r>
  <r>
    <x v="935"/>
    <x v="4"/>
    <s v="OFF-SU-10001664"/>
    <x v="0"/>
    <x v="14"/>
    <n v="8.57"/>
    <s v="CA-2018-139304"/>
    <n v="0"/>
    <n v="1"/>
    <n v="0"/>
    <n v="2.2282000000000002"/>
    <n v="0.53938093436526824"/>
  </r>
  <r>
    <x v="935"/>
    <x v="4"/>
    <s v="OFF-AR-10001216"/>
    <x v="0"/>
    <x v="4"/>
    <n v="8.34"/>
    <s v="CA-2018-139304"/>
    <n v="0"/>
    <n v="3"/>
    <n v="0"/>
    <n v="2.1683999999999997"/>
    <n v="0.45632477063632687"/>
  </r>
  <r>
    <x v="935"/>
    <x v="20"/>
    <s v="OFF-LA-10001045"/>
    <x v="0"/>
    <x v="2"/>
    <n v="5.22"/>
    <s v="CA-2018-131653"/>
    <n v="1"/>
    <n v="2"/>
    <n v="0"/>
    <n v="2.4011999999999998"/>
    <n v="0.4647369236065339"/>
  </r>
  <r>
    <x v="935"/>
    <x v="2"/>
    <s v="OFF-AR-10002053"/>
    <x v="0"/>
    <x v="4"/>
    <n v="4.7679999999999998"/>
    <s v="CA-2018-145338"/>
    <n v="1"/>
    <n v="2"/>
    <n v="0.2"/>
    <n v="0.47680000000000011"/>
    <n v="0.45632477063632687"/>
  </r>
  <r>
    <x v="936"/>
    <x v="1"/>
    <s v="TEC-PH-10002584"/>
    <x v="2"/>
    <x v="6"/>
    <n v="2003.1680000000001"/>
    <s v="CA-2018-121790"/>
    <n v="1"/>
    <n v="4"/>
    <n v="0.2"/>
    <n v="250.39599999999984"/>
    <n v="0.41105220110552465"/>
  </r>
  <r>
    <x v="936"/>
    <x v="22"/>
    <s v="TEC-PH-10002275"/>
    <x v="2"/>
    <x v="6"/>
    <n v="604.76800000000003"/>
    <s v="CA-2018-157273"/>
    <n v="1"/>
    <n v="4"/>
    <n v="0.2"/>
    <n v="60.476800000000026"/>
    <n v="0.41105220110552465"/>
  </r>
  <r>
    <x v="936"/>
    <x v="16"/>
    <s v="FUR-CH-10002044"/>
    <x v="1"/>
    <x v="5"/>
    <n v="419.13599999999997"/>
    <s v="CA-2018-148999"/>
    <n v="1"/>
    <n v="4"/>
    <n v="0.2"/>
    <n v="-68.1096"/>
    <n v="0.46529189879902266"/>
  </r>
  <r>
    <x v="936"/>
    <x v="30"/>
    <s v="TEC-PH-10004614"/>
    <x v="2"/>
    <x v="6"/>
    <n v="207"/>
    <s v="CA-2018-104220"/>
    <n v="1"/>
    <n v="3"/>
    <n v="0"/>
    <n v="51.75"/>
    <n v="0.41105220110552465"/>
  </r>
  <r>
    <x v="936"/>
    <x v="4"/>
    <s v="OFF-ST-10001511"/>
    <x v="0"/>
    <x v="1"/>
    <n v="129.30000000000001"/>
    <s v="CA-2018-164329"/>
    <n v="1"/>
    <n v="2"/>
    <n v="0"/>
    <n v="6.4649999999999892"/>
    <n v="0.44610841445725197"/>
  </r>
  <r>
    <x v="936"/>
    <x v="4"/>
    <s v="FUR-CH-10000863"/>
    <x v="1"/>
    <x v="5"/>
    <n v="120.78399999999999"/>
    <s v="CA-2018-112725"/>
    <n v="1"/>
    <n v="1"/>
    <n v="0.2"/>
    <n v="-13.588200000000001"/>
    <n v="0.46529189879902266"/>
  </r>
  <r>
    <x v="936"/>
    <x v="1"/>
    <s v="FUR-TA-10003469"/>
    <x v="1"/>
    <x v="13"/>
    <n v="69.375"/>
    <s v="CA-2018-121790"/>
    <n v="0"/>
    <n v="1"/>
    <n v="0.5"/>
    <n v="-47.174999999999997"/>
    <n v="0.55975208308209756"/>
  </r>
  <r>
    <x v="936"/>
    <x v="30"/>
    <s v="OFF-AR-10004648"/>
    <x v="0"/>
    <x v="4"/>
    <n v="40.299999999999997"/>
    <s v="CA-2018-104220"/>
    <n v="0"/>
    <n v="2"/>
    <n v="0"/>
    <n v="10.881"/>
    <n v="0.45632477063632687"/>
  </r>
  <r>
    <x v="936"/>
    <x v="30"/>
    <s v="FUR-FU-10002597"/>
    <x v="1"/>
    <x v="8"/>
    <n v="34.580000000000005"/>
    <s v="CA-2018-104220"/>
    <n v="0"/>
    <n v="7"/>
    <n v="0"/>
    <n v="14.523600000000002"/>
    <n v="0.4595170286641902"/>
  </r>
  <r>
    <x v="936"/>
    <x v="30"/>
    <s v="OFF-BI-10000301"/>
    <x v="0"/>
    <x v="3"/>
    <n v="32.35"/>
    <s v="CA-2018-104220"/>
    <n v="0"/>
    <n v="5"/>
    <n v="0"/>
    <n v="16.175000000000001"/>
    <n v="0.46881743173671325"/>
  </r>
  <r>
    <x v="936"/>
    <x v="1"/>
    <s v="OFF-SU-10004231"/>
    <x v="0"/>
    <x v="14"/>
    <n v="31.680000000000003"/>
    <s v="CA-2018-121790"/>
    <n v="0"/>
    <n v="4"/>
    <n v="0.2"/>
    <n v="2.7719999999999994"/>
    <n v="0.53938093436526824"/>
  </r>
  <r>
    <x v="936"/>
    <x v="30"/>
    <s v="OFF-BI-10001036"/>
    <x v="0"/>
    <x v="3"/>
    <n v="18.28"/>
    <s v="CA-2018-104220"/>
    <n v="0"/>
    <n v="2"/>
    <n v="0"/>
    <n v="9.14"/>
    <n v="0.46881743173671325"/>
  </r>
  <r>
    <x v="936"/>
    <x v="4"/>
    <s v="OFF-AR-10003759"/>
    <x v="0"/>
    <x v="4"/>
    <n v="12.74"/>
    <s v="CA-2018-112725"/>
    <n v="0"/>
    <n v="7"/>
    <n v="0"/>
    <n v="5.7329999999999997"/>
    <n v="0.45632477063632687"/>
  </r>
  <r>
    <x v="936"/>
    <x v="1"/>
    <s v="OFF-AR-10003602"/>
    <x v="0"/>
    <x v="4"/>
    <n v="9.3439999999999994"/>
    <s v="CA-2018-121790"/>
    <n v="0"/>
    <n v="2"/>
    <n v="0.2"/>
    <n v="3.1535999999999995"/>
    <n v="0.45632477063632687"/>
  </r>
  <r>
    <x v="936"/>
    <x v="4"/>
    <s v="OFF-AR-10001227"/>
    <x v="0"/>
    <x v="4"/>
    <n v="8.82"/>
    <s v="CA-2018-112725"/>
    <n v="0"/>
    <n v="3"/>
    <n v="0"/>
    <n v="2.3814000000000002"/>
    <n v="0.45632477063632687"/>
  </r>
  <r>
    <x v="936"/>
    <x v="30"/>
    <s v="OFF-BI-10003910"/>
    <x v="0"/>
    <x v="3"/>
    <n v="7.71"/>
    <s v="CA-2018-104220"/>
    <n v="0"/>
    <n v="1"/>
    <n v="0"/>
    <n v="3.4695"/>
    <n v="0.46881743173671325"/>
  </r>
  <r>
    <x v="937"/>
    <x v="4"/>
    <s v="TEC-MA-10002109"/>
    <x v="2"/>
    <x v="15"/>
    <n v="239.98400000000004"/>
    <s v="CA-2018-128076"/>
    <n v="1"/>
    <n v="2"/>
    <n v="0.2"/>
    <n v="38.997399999999971"/>
    <n v="0.5183572270896134"/>
  </r>
  <r>
    <x v="937"/>
    <x v="4"/>
    <s v="FUR-FU-10000293"/>
    <x v="1"/>
    <x v="8"/>
    <n v="210.58"/>
    <s v="CA-2018-128076"/>
    <n v="0"/>
    <n v="2"/>
    <n v="0"/>
    <n v="12.634799999999984"/>
    <n v="0.4595170286641902"/>
  </r>
  <r>
    <x v="937"/>
    <x v="4"/>
    <s v="OFF-ST-10000464"/>
    <x v="0"/>
    <x v="1"/>
    <n v="139.04"/>
    <s v="CA-2018-161333"/>
    <n v="1"/>
    <n v="4"/>
    <n v="0"/>
    <n v="38.931200000000004"/>
    <n v="0.44610841445725197"/>
  </r>
  <r>
    <x v="937"/>
    <x v="4"/>
    <s v="FUR-FU-10003039"/>
    <x v="1"/>
    <x v="8"/>
    <n v="86.26"/>
    <s v="CA-2018-161333"/>
    <n v="0"/>
    <n v="2"/>
    <n v="0"/>
    <n v="29.328400000000002"/>
    <n v="0.4595170286641902"/>
  </r>
  <r>
    <x v="937"/>
    <x v="10"/>
    <s v="OFF-PA-10002377"/>
    <x v="0"/>
    <x v="0"/>
    <n v="78.304000000000002"/>
    <s v="US-2018-164147"/>
    <n v="1"/>
    <n v="2"/>
    <n v="0.2"/>
    <n v="29.363999999999997"/>
    <n v="0.43613829632717294"/>
  </r>
  <r>
    <x v="937"/>
    <x v="10"/>
    <s v="TEC-PH-10002293"/>
    <x v="2"/>
    <x v="6"/>
    <n v="59.969999999999992"/>
    <s v="US-2018-164147"/>
    <n v="0"/>
    <n v="5"/>
    <n v="0.4"/>
    <n v="-11.993999999999993"/>
    <n v="0.41105220110552465"/>
  </r>
  <r>
    <x v="937"/>
    <x v="4"/>
    <s v="OFF-AP-10000252"/>
    <x v="0"/>
    <x v="12"/>
    <n v="46.8"/>
    <s v="CA-2018-161333"/>
    <n v="0"/>
    <n v="4"/>
    <n v="0"/>
    <n v="16.38"/>
    <n v="0.49507917887403441"/>
  </r>
  <r>
    <x v="937"/>
    <x v="4"/>
    <s v="OFF-BI-10003638"/>
    <x v="0"/>
    <x v="3"/>
    <n v="30.960000000000004"/>
    <s v="CA-2018-128076"/>
    <n v="0"/>
    <n v="2"/>
    <n v="0.2"/>
    <n v="10.061999999999998"/>
    <n v="0.46881743173671325"/>
  </r>
  <r>
    <x v="937"/>
    <x v="10"/>
    <s v="OFF-FA-10002780"/>
    <x v="0"/>
    <x v="7"/>
    <n v="21.456"/>
    <s v="US-2018-164147"/>
    <n v="0"/>
    <n v="9"/>
    <n v="0.2"/>
    <n v="6.9731999999999976"/>
    <n v="0.51168203684699509"/>
  </r>
  <r>
    <x v="938"/>
    <x v="1"/>
    <s v="OFF-PA-10000418"/>
    <x v="0"/>
    <x v="0"/>
    <n v="419.4"/>
    <s v="CA-2018-127474"/>
    <n v="1"/>
    <n v="5"/>
    <n v="0.2"/>
    <n v="146.79"/>
    <n v="0.43613829632717294"/>
  </r>
  <r>
    <x v="938"/>
    <x v="10"/>
    <s v="OFF-ST-10001490"/>
    <x v="0"/>
    <x v="1"/>
    <n v="285.55200000000002"/>
    <s v="CA-2018-167703"/>
    <n v="1"/>
    <n v="2"/>
    <n v="0.2"/>
    <n v="35.69399999999996"/>
    <n v="0.44610841445725197"/>
  </r>
  <r>
    <x v="938"/>
    <x v="16"/>
    <s v="OFF-PA-10004381"/>
    <x v="0"/>
    <x v="0"/>
    <n v="115.29600000000001"/>
    <s v="CA-2018-126354"/>
    <n v="1"/>
    <n v="3"/>
    <n v="0.2"/>
    <n v="40.353599999999986"/>
    <n v="0.43613829632717294"/>
  </r>
  <r>
    <x v="938"/>
    <x v="1"/>
    <s v="OFF-PA-10001033"/>
    <x v="0"/>
    <x v="0"/>
    <n v="65.584000000000003"/>
    <s v="CA-2018-127474"/>
    <n v="0"/>
    <n v="2"/>
    <n v="0.2"/>
    <n v="23.7742"/>
    <n v="0.43613829632717294"/>
  </r>
  <r>
    <x v="938"/>
    <x v="1"/>
    <s v="FUR-FU-10004597"/>
    <x v="1"/>
    <x v="8"/>
    <n v="22.200000000000003"/>
    <s v="CA-2018-127474"/>
    <n v="0"/>
    <n v="1"/>
    <n v="0.6"/>
    <n v="-26.084999999999994"/>
    <n v="0.4595170286641902"/>
  </r>
  <r>
    <x v="938"/>
    <x v="10"/>
    <s v="OFF-BI-10002071"/>
    <x v="0"/>
    <x v="3"/>
    <n v="5.2290000000000001"/>
    <s v="CA-2018-167703"/>
    <n v="0"/>
    <n v="3"/>
    <n v="0.7"/>
    <n v="-4.1831999999999976"/>
    <n v="0.46881743173671325"/>
  </r>
  <r>
    <x v="938"/>
    <x v="1"/>
    <s v="OFF-PA-10001166"/>
    <x v="0"/>
    <x v="0"/>
    <n v="5.1840000000000011"/>
    <s v="CA-2018-127474"/>
    <n v="0"/>
    <n v="1"/>
    <n v="0.2"/>
    <n v="1.8144"/>
    <n v="0.43613829632717294"/>
  </r>
  <r>
    <x v="938"/>
    <x v="16"/>
    <s v="OFF-BI-10000301"/>
    <x v="0"/>
    <x v="3"/>
    <n v="3.8820000000000006"/>
    <s v="CA-2018-126354"/>
    <n v="0"/>
    <n v="2"/>
    <n v="0.7"/>
    <n v="-2.5880000000000001"/>
    <n v="0.46881743173671325"/>
  </r>
  <r>
    <x v="939"/>
    <x v="20"/>
    <s v="OFF-AP-10003971"/>
    <x v="0"/>
    <x v="12"/>
    <n v="32.67"/>
    <s v="CA-2018-169474"/>
    <n v="1"/>
    <n v="3"/>
    <n v="0"/>
    <n v="8.4942000000000011"/>
    <n v="0.49507917887403441"/>
  </r>
  <r>
    <x v="940"/>
    <x v="4"/>
    <s v="OFF-AP-10000275"/>
    <x v="0"/>
    <x v="12"/>
    <n v="1640.6999999999998"/>
    <s v="CA-2018-107517"/>
    <n v="1"/>
    <n v="5"/>
    <n v="0"/>
    <n v="459.39599999999996"/>
    <n v="0.49507917887403441"/>
  </r>
  <r>
    <x v="940"/>
    <x v="4"/>
    <s v="TEC-PH-10003505"/>
    <x v="2"/>
    <x v="6"/>
    <n v="371.2"/>
    <s v="CA-2018-107517"/>
    <n v="0"/>
    <n v="5"/>
    <n v="0.2"/>
    <n v="41.759999999999948"/>
    <n v="0.41105220110552465"/>
  </r>
  <r>
    <x v="940"/>
    <x v="0"/>
    <s v="OFF-BI-10004632"/>
    <x v="0"/>
    <x v="3"/>
    <n v="243.99199999999996"/>
    <s v="CA-2018-131282"/>
    <n v="1"/>
    <n v="4"/>
    <n v="0.8"/>
    <n v="-426.9860000000001"/>
    <n v="0.46881743173671325"/>
  </r>
  <r>
    <x v="940"/>
    <x v="0"/>
    <s v="OFF-AR-10003087"/>
    <x v="0"/>
    <x v="4"/>
    <n v="7.120000000000001"/>
    <s v="CA-2018-131282"/>
    <n v="0"/>
    <n v="5"/>
    <n v="0.2"/>
    <n v="0.71199999999999974"/>
    <n v="0.45632477063632687"/>
  </r>
  <r>
    <x v="941"/>
    <x v="6"/>
    <s v="FUR-BO-10004015"/>
    <x v="1"/>
    <x v="10"/>
    <n v="359.96999999999997"/>
    <s v="CA-2018-122994"/>
    <n v="1"/>
    <n v="3"/>
    <n v="0"/>
    <n v="79.193399999999968"/>
    <n v="0.5176847302647779"/>
  </r>
  <r>
    <x v="941"/>
    <x v="20"/>
    <s v="FUR-BO-10001811"/>
    <x v="1"/>
    <x v="10"/>
    <n v="240.78400000000002"/>
    <s v="CA-2018-115105"/>
    <n v="1"/>
    <n v="1"/>
    <n v="0.2"/>
    <n v="30.097999999999978"/>
    <n v="0.5176847302647779"/>
  </r>
  <r>
    <x v="941"/>
    <x v="20"/>
    <s v="TEC-PH-10002538"/>
    <x v="2"/>
    <x v="6"/>
    <n v="227.45999999999998"/>
    <s v="US-2018-101840"/>
    <n v="1"/>
    <n v="6"/>
    <n v="0"/>
    <n v="65.963399999999979"/>
    <n v="0.41105220110552465"/>
  </r>
  <r>
    <x v="941"/>
    <x v="20"/>
    <s v="OFF-BI-10000279"/>
    <x v="0"/>
    <x v="3"/>
    <n v="46.24"/>
    <s v="US-2018-101840"/>
    <n v="0"/>
    <n v="4"/>
    <n v="0.2"/>
    <n v="15.605999999999996"/>
    <n v="0.46881743173671325"/>
  </r>
  <r>
    <x v="941"/>
    <x v="4"/>
    <s v="OFF-PA-10001593"/>
    <x v="0"/>
    <x v="0"/>
    <n v="29.900000000000002"/>
    <s v="CA-2018-154102"/>
    <n v="1"/>
    <n v="5"/>
    <n v="0"/>
    <n v="13.454999999999998"/>
    <n v="0.43613829632717294"/>
  </r>
  <r>
    <x v="942"/>
    <x v="4"/>
    <s v="OFF-ST-10001370"/>
    <x v="0"/>
    <x v="1"/>
    <n v="354.90000000000003"/>
    <s v="CA-2018-145807"/>
    <n v="1"/>
    <n v="5"/>
    <n v="0"/>
    <n v="17.744999999999962"/>
    <n v="0.44610841445725197"/>
  </r>
  <r>
    <x v="942"/>
    <x v="0"/>
    <s v="OFF-BI-10004584"/>
    <x v="0"/>
    <x v="3"/>
    <n v="252.78399999999996"/>
    <s v="CA-2018-118773"/>
    <n v="1"/>
    <n v="4"/>
    <n v="0.8"/>
    <n v="-417.09360000000004"/>
    <n v="0.46881743173671325"/>
  </r>
  <r>
    <x v="942"/>
    <x v="0"/>
    <s v="TEC-AC-10002402"/>
    <x v="2"/>
    <x v="9"/>
    <n v="127.98399999999999"/>
    <s v="CA-2018-118773"/>
    <n v="0"/>
    <n v="2"/>
    <n v="0.2"/>
    <n v="15.997999999999987"/>
    <n v="0.52062335344040378"/>
  </r>
  <r>
    <x v="942"/>
    <x v="4"/>
    <s v="FUR-FU-10003142"/>
    <x v="1"/>
    <x v="8"/>
    <n v="21.12"/>
    <s v="CA-2018-150602"/>
    <n v="1"/>
    <n v="4"/>
    <n v="0"/>
    <n v="6.5471999999999984"/>
    <n v="0.4595170286641902"/>
  </r>
  <r>
    <x v="942"/>
    <x v="0"/>
    <s v="OFF-AP-10000055"/>
    <x v="0"/>
    <x v="12"/>
    <n v="12.991999999999996"/>
    <s v="CA-2018-118773"/>
    <n v="0"/>
    <n v="2"/>
    <n v="0.8"/>
    <n v="-32.480000000000004"/>
    <n v="0.49507917887403441"/>
  </r>
  <r>
    <x v="942"/>
    <x v="0"/>
    <s v="FUR-FU-10000550"/>
    <x v="1"/>
    <x v="8"/>
    <n v="3.9840000000000004"/>
    <s v="CA-2018-118773"/>
    <n v="0"/>
    <n v="2"/>
    <n v="0.6"/>
    <n v="-2.6892000000000005"/>
    <n v="0.4595170286641902"/>
  </r>
  <r>
    <x v="943"/>
    <x v="4"/>
    <s v="FUR-BO-10004015"/>
    <x v="1"/>
    <x v="10"/>
    <n v="203.98299999999998"/>
    <s v="CA-2018-124086"/>
    <n v="1"/>
    <n v="2"/>
    <n v="0.15"/>
    <n v="16.798599999999979"/>
    <n v="0.5176847302647779"/>
  </r>
  <r>
    <x v="943"/>
    <x v="36"/>
    <s v="OFF-PA-10002464"/>
    <x v="0"/>
    <x v="0"/>
    <n v="23.12"/>
    <s v="CA-2018-123659"/>
    <n v="1"/>
    <n v="4"/>
    <n v="0"/>
    <n v="11.328800000000001"/>
    <n v="0.43613829632717294"/>
  </r>
  <r>
    <x v="944"/>
    <x v="22"/>
    <s v="FUR-CH-10004495"/>
    <x v="1"/>
    <x v="5"/>
    <n v="963.13600000000008"/>
    <s v="CA-2018-131828"/>
    <n v="1"/>
    <n v="4"/>
    <n v="0.2"/>
    <n v="108.35279999999986"/>
    <n v="0.46529189879902266"/>
  </r>
  <r>
    <x v="944"/>
    <x v="10"/>
    <s v="FUR-FU-10003601"/>
    <x v="1"/>
    <x v="8"/>
    <n v="147.56800000000001"/>
    <s v="CA-2018-138156"/>
    <n v="1"/>
    <n v="2"/>
    <n v="0.2"/>
    <n v="-3.6892000000000067"/>
    <n v="0.4595170286641902"/>
  </r>
  <r>
    <x v="944"/>
    <x v="22"/>
    <s v="TEC-PH-10002923"/>
    <x v="2"/>
    <x v="6"/>
    <n v="88.77600000000001"/>
    <s v="CA-2018-131828"/>
    <n v="0"/>
    <n v="3"/>
    <n v="0.2"/>
    <n v="7.7679000000000009"/>
    <n v="0.41105220110552465"/>
  </r>
  <r>
    <x v="944"/>
    <x v="4"/>
    <s v="OFF-BI-10001759"/>
    <x v="0"/>
    <x v="3"/>
    <n v="21.335999999999999"/>
    <s v="CA-2018-116204"/>
    <n v="1"/>
    <n v="7"/>
    <n v="0.2"/>
    <n v="7.7343000000000011"/>
    <n v="0.46881743173671325"/>
  </r>
  <r>
    <x v="944"/>
    <x v="20"/>
    <s v="OFF-LA-10001297"/>
    <x v="0"/>
    <x v="2"/>
    <n v="20.7"/>
    <s v="US-2018-118535"/>
    <n v="1"/>
    <n v="2"/>
    <n v="0"/>
    <n v="9.9359999999999999"/>
    <n v="0.4647369236065339"/>
  </r>
  <r>
    <x v="945"/>
    <x v="22"/>
    <s v="FUR-FU-10004017"/>
    <x v="1"/>
    <x v="8"/>
    <n v="107.53"/>
    <s v="CA-2018-104801"/>
    <n v="1"/>
    <n v="1"/>
    <n v="0"/>
    <n v="21.506"/>
    <n v="0.4595170286641902"/>
  </r>
  <r>
    <x v="945"/>
    <x v="28"/>
    <s v="OFF-AP-10004785"/>
    <x v="0"/>
    <x v="12"/>
    <n v="90.64"/>
    <s v="CA-2018-154809"/>
    <n v="1"/>
    <n v="8"/>
    <n v="0"/>
    <n v="38.975200000000008"/>
    <n v="0.49507917887403441"/>
  </r>
  <r>
    <x v="945"/>
    <x v="22"/>
    <s v="TEC-AC-10001838"/>
    <x v="2"/>
    <x v="9"/>
    <n v="799.96"/>
    <s v="CA-2018-104801"/>
    <n v="0"/>
    <n v="4"/>
    <n v="0"/>
    <n v="343.98280000000005"/>
    <n v="0.52062335344040378"/>
  </r>
  <r>
    <x v="945"/>
    <x v="36"/>
    <s v="OFF-SU-10001165"/>
    <x v="0"/>
    <x v="14"/>
    <n v="25.02"/>
    <s v="CA-2018-151176"/>
    <n v="1"/>
    <n v="3"/>
    <n v="0"/>
    <n v="6.5052000000000003"/>
    <n v="0.53938093436526824"/>
  </r>
  <r>
    <x v="945"/>
    <x v="20"/>
    <s v="OFF-PA-10001184"/>
    <x v="0"/>
    <x v="0"/>
    <n v="17.940000000000001"/>
    <s v="CA-2018-104906"/>
    <n v="1"/>
    <n v="3"/>
    <n v="0"/>
    <n v="8.7906000000000013"/>
    <n v="0.43613829632717294"/>
  </r>
  <r>
    <x v="945"/>
    <x v="36"/>
    <s v="OFF-AR-10000614"/>
    <x v="0"/>
    <x v="4"/>
    <n v="10.709999999999999"/>
    <s v="CA-2018-151176"/>
    <n v="0"/>
    <n v="3"/>
    <n v="0"/>
    <n v="2.7845999999999997"/>
    <n v="0.45632477063632687"/>
  </r>
  <r>
    <x v="945"/>
    <x v="22"/>
    <s v="OFF-AR-10001547"/>
    <x v="0"/>
    <x v="4"/>
    <n v="6.63"/>
    <s v="CA-2018-104801"/>
    <n v="0"/>
    <n v="3"/>
    <n v="0"/>
    <n v="1.7901"/>
    <n v="0.45632477063632687"/>
  </r>
  <r>
    <x v="946"/>
    <x v="1"/>
    <s v="FUR-CH-10004063"/>
    <x v="1"/>
    <x v="5"/>
    <n v="600.55799999999999"/>
    <s v="CA-2018-163265"/>
    <n v="1"/>
    <n v="3"/>
    <n v="0.3"/>
    <n v="-8.5794000000000779"/>
    <n v="0.46529189879902266"/>
  </r>
  <r>
    <x v="946"/>
    <x v="37"/>
    <s v="OFF-ST-10001932"/>
    <x v="0"/>
    <x v="1"/>
    <n v="579.51"/>
    <s v="CA-2018-120019"/>
    <n v="1"/>
    <n v="3"/>
    <n v="0"/>
    <n v="81.131400000000014"/>
    <n v="0.44610841445725197"/>
  </r>
  <r>
    <x v="946"/>
    <x v="1"/>
    <s v="OFF-ST-10000642"/>
    <x v="0"/>
    <x v="1"/>
    <n v="50.352000000000004"/>
    <s v="CA-2018-163265"/>
    <n v="0"/>
    <n v="3"/>
    <n v="0.2"/>
    <n v="-8.1822000000000052"/>
    <n v="0.44610841445725197"/>
  </r>
  <r>
    <x v="946"/>
    <x v="20"/>
    <s v="OFF-PA-10003465"/>
    <x v="0"/>
    <x v="0"/>
    <n v="37.94"/>
    <s v="CA-2018-118521"/>
    <n v="1"/>
    <n v="2"/>
    <n v="0"/>
    <n v="18.211199999999998"/>
    <n v="0.43613829632717294"/>
  </r>
  <r>
    <x v="946"/>
    <x v="1"/>
    <s v="OFF-AR-10004078"/>
    <x v="0"/>
    <x v="4"/>
    <n v="28.031999999999996"/>
    <s v="CA-2018-163265"/>
    <n v="0"/>
    <n v="6"/>
    <n v="0.2"/>
    <n v="3.5039999999999996"/>
    <n v="0.45632477063632687"/>
  </r>
  <r>
    <x v="946"/>
    <x v="1"/>
    <s v="OFF-FA-10004854"/>
    <x v="0"/>
    <x v="7"/>
    <n v="18.368000000000002"/>
    <s v="CA-2018-163265"/>
    <n v="0"/>
    <n v="2"/>
    <n v="0.2"/>
    <n v="6.1991999999999994"/>
    <n v="0.51168203684699509"/>
  </r>
  <r>
    <x v="946"/>
    <x v="37"/>
    <s v="TEC-PH-10000923"/>
    <x v="2"/>
    <x v="6"/>
    <n v="14.99"/>
    <s v="CA-2018-120019"/>
    <n v="0"/>
    <n v="1"/>
    <n v="0"/>
    <n v="7.3451000000000004"/>
    <n v="0.41105220110552465"/>
  </r>
  <r>
    <x v="946"/>
    <x v="1"/>
    <s v="FUR-FU-10004270"/>
    <x v="1"/>
    <x v="8"/>
    <n v="7.6920000000000002"/>
    <s v="CA-2018-163265"/>
    <n v="0"/>
    <n v="1"/>
    <n v="0.6"/>
    <n v="-3.6536999999999988"/>
    <n v="0.4595170286641902"/>
  </r>
  <r>
    <x v="947"/>
    <x v="10"/>
    <s v="FUR-CH-10003981"/>
    <x v="1"/>
    <x v="5"/>
    <n v="899.43"/>
    <s v="CA-2018-109085"/>
    <n v="1"/>
    <n v="5"/>
    <n v="0.3"/>
    <n v="-12.84900000000016"/>
    <n v="0.46529189879902266"/>
  </r>
  <r>
    <x v="947"/>
    <x v="1"/>
    <s v="FUR-TA-10001932"/>
    <x v="1"/>
    <x v="13"/>
    <n v="480.96"/>
    <s v="CA-2018-154039"/>
    <n v="1"/>
    <n v="3"/>
    <n v="0.5"/>
    <n v="-269.33760000000001"/>
    <n v="0.55975208308209756"/>
  </r>
  <r>
    <x v="947"/>
    <x v="10"/>
    <s v="FUR-TA-10001086"/>
    <x v="1"/>
    <x v="13"/>
    <n v="455.97"/>
    <s v="CA-2018-109085"/>
    <n v="0"/>
    <n v="5"/>
    <n v="0.4"/>
    <n v="-106.39299999999997"/>
    <n v="0.55975208308209756"/>
  </r>
  <r>
    <x v="947"/>
    <x v="0"/>
    <s v="TEC-PH-10000038"/>
    <x v="2"/>
    <x v="6"/>
    <n v="438.33600000000001"/>
    <s v="CA-2018-159149"/>
    <n v="1"/>
    <n v="4"/>
    <n v="0.2"/>
    <n v="-87.667200000000037"/>
    <n v="0.41105220110552465"/>
  </r>
  <r>
    <x v="947"/>
    <x v="0"/>
    <s v="OFF-AR-10000937"/>
    <x v="0"/>
    <x v="4"/>
    <n v="175.44"/>
    <s v="CA-2018-159149"/>
    <n v="0"/>
    <n v="6"/>
    <n v="0.2"/>
    <n v="52.632000000000005"/>
    <n v="0.45632477063632687"/>
  </r>
  <r>
    <x v="947"/>
    <x v="23"/>
    <s v="OFF-ST-10003123"/>
    <x v="0"/>
    <x v="1"/>
    <n v="166.45"/>
    <s v="CA-2018-132647"/>
    <n v="1"/>
    <n v="5"/>
    <n v="0"/>
    <n v="39.947999999999993"/>
    <n v="0.44610841445725197"/>
  </r>
  <r>
    <x v="947"/>
    <x v="1"/>
    <s v="TEC-PH-10002789"/>
    <x v="2"/>
    <x v="6"/>
    <n v="124.79200000000002"/>
    <s v="CA-2018-154039"/>
    <n v="0"/>
    <n v="1"/>
    <n v="0.2"/>
    <n v="10.919299999999996"/>
    <n v="0.41105220110552465"/>
  </r>
  <r>
    <x v="947"/>
    <x v="0"/>
    <s v="FUR-BO-10001601"/>
    <x v="1"/>
    <x v="10"/>
    <n v="89.066399999999987"/>
    <s v="CA-2018-159149"/>
    <n v="0"/>
    <n v="1"/>
    <n v="0.32"/>
    <n v="-17.027400000000007"/>
    <n v="0.5176847302647779"/>
  </r>
  <r>
    <x v="947"/>
    <x v="10"/>
    <s v="TEC-PH-10000526"/>
    <x v="2"/>
    <x v="6"/>
    <n v="57.593999999999994"/>
    <s v="CA-2018-109085"/>
    <n v="0"/>
    <n v="1"/>
    <n v="0.4"/>
    <n v="-11.518799999999999"/>
    <n v="0.41105220110552465"/>
  </r>
  <r>
    <x v="947"/>
    <x v="10"/>
    <s v="FUR-FU-10004973"/>
    <x v="1"/>
    <x v="8"/>
    <n v="30.144000000000002"/>
    <s v="CA-2018-109085"/>
    <n v="0"/>
    <n v="2"/>
    <n v="0.2"/>
    <n v="8.2896000000000001"/>
    <n v="0.4595170286641902"/>
  </r>
  <r>
    <x v="947"/>
    <x v="8"/>
    <s v="TEC-PH-10003875"/>
    <x v="2"/>
    <x v="6"/>
    <n v="29.160000000000004"/>
    <s v="US-2018-163195"/>
    <n v="1"/>
    <n v="3"/>
    <n v="0"/>
    <n v="8.4563999999999986"/>
    <n v="0.41105220110552465"/>
  </r>
  <r>
    <x v="947"/>
    <x v="23"/>
    <s v="OFF-PA-10001838"/>
    <x v="0"/>
    <x v="0"/>
    <n v="11.76"/>
    <s v="CA-2018-132647"/>
    <n v="0"/>
    <n v="2"/>
    <n v="0"/>
    <n v="5.7623999999999995"/>
    <n v="0.43613829632717294"/>
  </r>
  <r>
    <x v="947"/>
    <x v="10"/>
    <s v="OFF-BI-10001525"/>
    <x v="0"/>
    <x v="3"/>
    <n v="5.7150000000000016"/>
    <s v="CA-2018-109085"/>
    <n v="0"/>
    <n v="5"/>
    <n v="0.7"/>
    <n v="-4.7625000000000011"/>
    <n v="0.46881743173671325"/>
  </r>
  <r>
    <x v="948"/>
    <x v="4"/>
    <s v="TEC-PH-10001924"/>
    <x v="2"/>
    <x v="6"/>
    <n v="167.976"/>
    <s v="CA-2018-164707"/>
    <n v="1"/>
    <n v="3"/>
    <n v="0.2"/>
    <n v="10.498500000000007"/>
    <n v="0.41105220110552465"/>
  </r>
  <r>
    <x v="948"/>
    <x v="4"/>
    <s v="TEC-AC-10004864"/>
    <x v="2"/>
    <x v="9"/>
    <n v="109.53"/>
    <s v="CA-2018-164707"/>
    <n v="0"/>
    <n v="3"/>
    <n v="0"/>
    <n v="47.097900000000003"/>
    <n v="0.52062335344040378"/>
  </r>
  <r>
    <x v="948"/>
    <x v="4"/>
    <s v="OFF-LA-10004345"/>
    <x v="0"/>
    <x v="2"/>
    <n v="9.82"/>
    <s v="CA-2018-164707"/>
    <n v="0"/>
    <n v="2"/>
    <n v="0"/>
    <n v="4.8117999999999999"/>
    <n v="0.4647369236065339"/>
  </r>
  <r>
    <x v="949"/>
    <x v="5"/>
    <s v="OFF-AP-10002518"/>
    <x v="0"/>
    <x v="12"/>
    <n v="1245.8599999999999"/>
    <s v="CA-2018-122693"/>
    <n v="1"/>
    <n v="7"/>
    <n v="0"/>
    <n v="361.29939999999988"/>
    <n v="0.49507917887403441"/>
  </r>
  <r>
    <x v="949"/>
    <x v="4"/>
    <s v="FUR-FU-10004018"/>
    <x v="1"/>
    <x v="8"/>
    <n v="44.67"/>
    <s v="CA-2018-134838"/>
    <n v="1"/>
    <n v="3"/>
    <n v="0"/>
    <n v="12.060900000000002"/>
    <n v="0.4595170286641902"/>
  </r>
  <r>
    <x v="949"/>
    <x v="4"/>
    <s v="OFF-AR-10000634"/>
    <x v="0"/>
    <x v="4"/>
    <n v="12.84"/>
    <s v="CA-2018-134838"/>
    <n v="0"/>
    <n v="3"/>
    <n v="0"/>
    <n v="3.4668000000000005"/>
    <n v="0.45632477063632687"/>
  </r>
  <r>
    <x v="949"/>
    <x v="22"/>
    <s v="OFF-FA-10004968"/>
    <x v="0"/>
    <x v="7"/>
    <n v="11.22"/>
    <s v="CA-2018-166415"/>
    <n v="1"/>
    <n v="3"/>
    <n v="0"/>
    <n v="0.2244000000000006"/>
    <n v="0.51168203684699509"/>
  </r>
  <r>
    <x v="950"/>
    <x v="12"/>
    <s v="FUR-TA-10001039"/>
    <x v="1"/>
    <x v="13"/>
    <n v="386.91"/>
    <s v="CA-2018-135937"/>
    <n v="1"/>
    <n v="9"/>
    <n v="0.5"/>
    <n v="-185.71679999999998"/>
    <n v="0.55975208308209756"/>
  </r>
  <r>
    <x v="950"/>
    <x v="12"/>
    <s v="TEC-PH-10004447"/>
    <x v="2"/>
    <x v="6"/>
    <n v="333.57600000000002"/>
    <s v="CA-2018-135937"/>
    <n v="0"/>
    <n v="3"/>
    <n v="0.2"/>
    <n v="25.018199999999993"/>
    <n v="0.41105220110552465"/>
  </r>
  <r>
    <x v="950"/>
    <x v="4"/>
    <s v="TEC-PH-10001580"/>
    <x v="2"/>
    <x v="6"/>
    <n v="215.96799999999999"/>
    <s v="CA-2018-105809"/>
    <n v="1"/>
    <n v="2"/>
    <n v="0.2"/>
    <n v="18.897199999999991"/>
    <n v="0.41105220110552465"/>
  </r>
  <r>
    <x v="950"/>
    <x v="12"/>
    <s v="FUR-FU-10002253"/>
    <x v="1"/>
    <x v="8"/>
    <n v="68.703999999999994"/>
    <s v="CA-2018-135937"/>
    <n v="0"/>
    <n v="2"/>
    <n v="0.2"/>
    <n v="16.317200000000003"/>
    <n v="0.4595170286641902"/>
  </r>
  <r>
    <x v="950"/>
    <x v="12"/>
    <s v="TEC-AC-10001114"/>
    <x v="2"/>
    <x v="9"/>
    <n v="31.992000000000004"/>
    <s v="CA-2018-135937"/>
    <n v="0"/>
    <n v="1"/>
    <n v="0.2"/>
    <n v="4.7987999999999964"/>
    <n v="0.52062335344040378"/>
  </r>
  <r>
    <x v="950"/>
    <x v="12"/>
    <s v="OFF-ST-10000563"/>
    <x v="0"/>
    <x v="1"/>
    <n v="51.168000000000006"/>
    <s v="CA-2018-135937"/>
    <n v="0"/>
    <n v="2"/>
    <n v="0.2"/>
    <n v="-6.3960000000000008"/>
    <n v="0.44610841445725197"/>
  </r>
  <r>
    <x v="950"/>
    <x v="4"/>
    <s v="FUR-FU-10004090"/>
    <x v="1"/>
    <x v="8"/>
    <n v="22.23"/>
    <s v="CA-2018-105809"/>
    <n v="0"/>
    <n v="1"/>
    <n v="0"/>
    <n v="7.3358999999999988"/>
    <n v="0.4595170286641902"/>
  </r>
  <r>
    <x v="950"/>
    <x v="39"/>
    <s v="OFF-AP-10000595"/>
    <x v="0"/>
    <x v="12"/>
    <n v="13.11"/>
    <s v="CA-2018-150525"/>
    <n v="1"/>
    <n v="3"/>
    <n v="0"/>
    <n v="3.4086000000000003"/>
    <n v="0.49507917887403441"/>
  </r>
  <r>
    <x v="950"/>
    <x v="12"/>
    <s v="OFF-EN-10004846"/>
    <x v="0"/>
    <x v="11"/>
    <n v="10.64"/>
    <s v="CA-2018-135937"/>
    <n v="0"/>
    <n v="5"/>
    <n v="0.2"/>
    <n v="3.8570000000000002"/>
    <n v="0.44424167803735209"/>
  </r>
  <r>
    <x v="950"/>
    <x v="26"/>
    <s v="OFF-FA-10001229"/>
    <x v="0"/>
    <x v="7"/>
    <n v="9.4320000000000004"/>
    <s v="CA-2018-105445"/>
    <n v="1"/>
    <n v="3"/>
    <n v="0.2"/>
    <n v="3.065399999999999"/>
    <n v="0.51168203684699509"/>
  </r>
  <r>
    <x v="950"/>
    <x v="39"/>
    <s v="OFF-AR-10002375"/>
    <x v="0"/>
    <x v="4"/>
    <n v="6.56"/>
    <s v="CA-2018-150525"/>
    <n v="0"/>
    <n v="2"/>
    <n v="0"/>
    <n v="1.9023999999999992"/>
    <n v="0.45632477063632687"/>
  </r>
  <r>
    <x v="951"/>
    <x v="0"/>
    <s v="TEC-AC-10002076"/>
    <x v="2"/>
    <x v="9"/>
    <n v="47.904000000000003"/>
    <s v="CA-2018-124940"/>
    <n v="1"/>
    <n v="1"/>
    <n v="0.2"/>
    <n v="-2.9940000000000015"/>
    <n v="0.52062335344040378"/>
  </r>
  <r>
    <x v="952"/>
    <x v="22"/>
    <s v="TEC-PH-10003589"/>
    <x v="2"/>
    <x v="6"/>
    <n v="71.959999999999994"/>
    <s v="CA-2018-136007"/>
    <n v="1"/>
    <n v="5"/>
    <n v="0.2"/>
    <n v="25.185999999999996"/>
    <n v="0.41105220110552465"/>
  </r>
  <r>
    <x v="952"/>
    <x v="4"/>
    <s v="OFF-PA-10002870"/>
    <x v="0"/>
    <x v="0"/>
    <n v="37.44"/>
    <s v="CA-2018-104647"/>
    <n v="1"/>
    <n v="6"/>
    <n v="0"/>
    <n v="16.847999999999999"/>
    <n v="0.43613829632717294"/>
  </r>
  <r>
    <x v="952"/>
    <x v="22"/>
    <s v="OFF-FA-10002701"/>
    <x v="0"/>
    <x v="7"/>
    <n v="8.4"/>
    <s v="CA-2018-136007"/>
    <n v="0"/>
    <n v="5"/>
    <n v="0"/>
    <n v="0.33599999999999963"/>
    <n v="0.51168203684699509"/>
  </r>
  <r>
    <x v="953"/>
    <x v="2"/>
    <s v="OFF-PA-10001125"/>
    <x v="0"/>
    <x v="0"/>
    <n v="123.92000000000002"/>
    <s v="CA-2018-127397"/>
    <n v="1"/>
    <n v="5"/>
    <n v="0.2"/>
    <n v="38.724999999999994"/>
    <n v="0.43613829632717294"/>
  </r>
  <r>
    <x v="953"/>
    <x v="2"/>
    <s v="TEC-AC-10003033"/>
    <x v="2"/>
    <x v="9"/>
    <n v="1319.8"/>
    <s v="CA-2018-127397"/>
    <n v="0"/>
    <n v="5"/>
    <n v="0.2"/>
    <n v="214.4674999999998"/>
    <n v="0.52062335344040378"/>
  </r>
  <r>
    <x v="953"/>
    <x v="2"/>
    <s v="OFF-BI-10004970"/>
    <x v="0"/>
    <x v="3"/>
    <n v="4.9560000000000004"/>
    <s v="CA-2018-111374"/>
    <n v="1"/>
    <n v="4"/>
    <n v="0.7"/>
    <n v="-3.7995999999999981"/>
    <n v="0.46881743173671325"/>
  </r>
  <r>
    <x v="954"/>
    <x v="25"/>
    <s v="FUR-BO-10004709"/>
    <x v="1"/>
    <x v="10"/>
    <n v="231.92000000000002"/>
    <s v="US-2018-134642"/>
    <n v="1"/>
    <n v="5"/>
    <n v="0.2"/>
    <n v="5.7980000000000018"/>
    <n v="0.5176847302647779"/>
  </r>
  <r>
    <x v="954"/>
    <x v="25"/>
    <s v="FUR-CH-10002880"/>
    <x v="1"/>
    <x v="5"/>
    <n v="196.78399999999999"/>
    <s v="US-2018-134642"/>
    <n v="0"/>
    <n v="2"/>
    <n v="0.2"/>
    <n v="-22.138200000000012"/>
    <n v="0.46529189879902266"/>
  </r>
  <r>
    <x v="954"/>
    <x v="1"/>
    <s v="OFF-BI-10002609"/>
    <x v="0"/>
    <x v="3"/>
    <n v="1.7879999999999996"/>
    <s v="CA-2018-125878"/>
    <n v="1"/>
    <n v="3"/>
    <n v="0.8"/>
    <n v="-3.0396000000000001"/>
    <n v="0.46881743173671325"/>
  </r>
  <r>
    <x v="955"/>
    <x v="4"/>
    <s v="FUR-CH-10003973"/>
    <x v="1"/>
    <x v="5"/>
    <n v="892.22400000000005"/>
    <s v="CA-2018-117212"/>
    <n v="1"/>
    <n v="3"/>
    <n v="0.2"/>
    <n v="89.222400000000022"/>
    <n v="0.46529189879902266"/>
  </r>
  <r>
    <x v="955"/>
    <x v="4"/>
    <s v="TEC-PH-10004447"/>
    <x v="2"/>
    <x v="6"/>
    <n v="889.53600000000006"/>
    <s v="CA-2018-117212"/>
    <n v="0"/>
    <n v="8"/>
    <n v="0.2"/>
    <n v="66.715199999999982"/>
    <n v="0.41105220110552465"/>
  </r>
  <r>
    <x v="955"/>
    <x v="4"/>
    <s v="OFF-AP-10003287"/>
    <x v="0"/>
    <x v="12"/>
    <n v="356.78999999999996"/>
    <s v="CA-2018-121706"/>
    <n v="1"/>
    <n v="7"/>
    <n v="0"/>
    <n v="99.901199999999989"/>
    <n v="0.49507917887403441"/>
  </r>
  <r>
    <x v="955"/>
    <x v="4"/>
    <s v="TEC-PH-10003645"/>
    <x v="2"/>
    <x v="6"/>
    <n v="258.57600000000002"/>
    <s v="CA-2018-121258"/>
    <n v="1"/>
    <n v="2"/>
    <n v="0.2"/>
    <n v="19.393200000000007"/>
    <n v="0.41105220110552465"/>
  </r>
  <r>
    <x v="955"/>
    <x v="4"/>
    <s v="OFF-PA-10001970"/>
    <x v="0"/>
    <x v="0"/>
    <n v="223.92"/>
    <s v="CA-2018-117212"/>
    <n v="0"/>
    <n v="4"/>
    <n v="0"/>
    <n v="109.7208"/>
    <n v="0.43613829632717294"/>
  </r>
  <r>
    <x v="955"/>
    <x v="4"/>
    <s v="FUR-FU-10000747"/>
    <x v="1"/>
    <x v="8"/>
    <n v="91.96"/>
    <s v="CA-2018-121258"/>
    <n v="0"/>
    <n v="2"/>
    <n v="0"/>
    <n v="15.633199999999988"/>
    <n v="0.4595170286641902"/>
  </r>
  <r>
    <x v="955"/>
    <x v="4"/>
    <s v="OFF-AP-10004532"/>
    <x v="0"/>
    <x v="12"/>
    <n v="81.92"/>
    <s v="CA-2018-117212"/>
    <n v="0"/>
    <n v="4"/>
    <n v="0"/>
    <n v="22.118400000000001"/>
    <n v="0.49507917887403441"/>
  </r>
  <r>
    <x v="955"/>
    <x v="4"/>
    <s v="OFF-PA-10004041"/>
    <x v="0"/>
    <x v="0"/>
    <n v="29.6"/>
    <s v="CA-2018-121258"/>
    <n v="0"/>
    <n v="4"/>
    <n v="0"/>
    <n v="13.32"/>
    <n v="0.43613829632717294"/>
  </r>
  <r>
    <x v="955"/>
    <x v="4"/>
    <s v="OFF-PA-10000682"/>
    <x v="0"/>
    <x v="0"/>
    <n v="23.12"/>
    <s v="CA-2018-117212"/>
    <n v="0"/>
    <n v="4"/>
    <n v="0"/>
    <n v="11.328800000000001"/>
    <n v="0.43613829632717294"/>
  </r>
  <r>
    <x v="956"/>
    <x v="37"/>
    <s v="OFF-BI-10001757"/>
    <x v="0"/>
    <x v="3"/>
    <n v="9.84"/>
    <s v="CA-2018-101959"/>
    <n v="1"/>
    <n v="2"/>
    <n v="0"/>
    <n v="4.7231999999999994"/>
    <n v="0.46881743173671325"/>
  </r>
  <r>
    <x v="956"/>
    <x v="37"/>
    <s v="OFF-PA-10002137"/>
    <x v="0"/>
    <x v="0"/>
    <n v="7.78"/>
    <s v="CA-2018-101959"/>
    <n v="0"/>
    <n v="1"/>
    <n v="0"/>
    <n v="3.5009999999999994"/>
    <n v="0.43613829632717294"/>
  </r>
  <r>
    <x v="957"/>
    <x v="7"/>
    <s v="FUR-BO-10003660"/>
    <x v="1"/>
    <x v="10"/>
    <n v="441.96"/>
    <s v="CA-2018-104885"/>
    <n v="1"/>
    <n v="2"/>
    <n v="0"/>
    <n v="101.6508"/>
    <n v="0.5176847302647779"/>
  </r>
  <r>
    <x v="957"/>
    <x v="4"/>
    <s v="TEC-PH-10000675"/>
    <x v="2"/>
    <x v="6"/>
    <n v="196.77600000000001"/>
    <s v="CA-2018-163902"/>
    <n v="1"/>
    <n v="3"/>
    <n v="0.2"/>
    <n v="14.758199999999995"/>
    <n v="0.41105220110552465"/>
  </r>
  <r>
    <x v="957"/>
    <x v="4"/>
    <s v="OFF-BI-10004224"/>
    <x v="0"/>
    <x v="3"/>
    <n v="107.64800000000001"/>
    <s v="CA-2018-155712"/>
    <n v="1"/>
    <n v="2"/>
    <n v="0.2"/>
    <n v="33.639999999999986"/>
    <n v="0.46881743173671325"/>
  </r>
  <r>
    <x v="957"/>
    <x v="7"/>
    <s v="OFF-PA-10002764"/>
    <x v="0"/>
    <x v="0"/>
    <n v="68.039999999999992"/>
    <s v="CA-2018-104885"/>
    <n v="0"/>
    <n v="6"/>
    <n v="0"/>
    <n v="33.339599999999997"/>
    <n v="0.43613829632717294"/>
  </r>
  <r>
    <x v="957"/>
    <x v="4"/>
    <s v="TEC-AC-10000580"/>
    <x v="2"/>
    <x v="9"/>
    <n v="479.93999999999994"/>
    <s v="CA-2018-163902"/>
    <n v="0"/>
    <n v="6"/>
    <n v="0"/>
    <n v="52.79340000000002"/>
    <n v="0.52062335344040378"/>
  </r>
  <r>
    <x v="957"/>
    <x v="7"/>
    <s v="OFF-AR-10001615"/>
    <x v="0"/>
    <x v="4"/>
    <n v="59.519999999999996"/>
    <s v="CA-2018-104885"/>
    <n v="0"/>
    <n v="3"/>
    <n v="0"/>
    <n v="15.475200000000001"/>
    <n v="0.45632477063632687"/>
  </r>
  <r>
    <x v="957"/>
    <x v="7"/>
    <s v="OFF-EN-10003286"/>
    <x v="0"/>
    <x v="11"/>
    <n v="57.959999999999994"/>
    <s v="CA-2018-104885"/>
    <n v="0"/>
    <n v="7"/>
    <n v="0"/>
    <n v="27.241199999999996"/>
    <n v="0.44424167803735209"/>
  </r>
  <r>
    <x v="957"/>
    <x v="10"/>
    <s v="OFF-BI-10002353"/>
    <x v="0"/>
    <x v="3"/>
    <n v="18.528000000000002"/>
    <s v="CA-2018-152261"/>
    <n v="1"/>
    <n v="4"/>
    <n v="0.7"/>
    <n v="-12.352"/>
    <n v="0.46881743173671325"/>
  </r>
  <r>
    <x v="957"/>
    <x v="0"/>
    <s v="OFF-BI-10003291"/>
    <x v="0"/>
    <x v="3"/>
    <n v="12.221999999999998"/>
    <s v="CA-2018-146024"/>
    <n v="1"/>
    <n v="7"/>
    <n v="0.8"/>
    <n v="-20.166300000000007"/>
    <n v="0.46881743173671325"/>
  </r>
  <r>
    <x v="957"/>
    <x v="0"/>
    <s v="OFF-SU-10001935"/>
    <x v="0"/>
    <x v="14"/>
    <n v="6.9760000000000009"/>
    <s v="CA-2018-146024"/>
    <n v="0"/>
    <n v="4"/>
    <n v="0.2"/>
    <n v="-1.3952000000000013"/>
    <n v="0.53938093436526824"/>
  </r>
  <r>
    <x v="957"/>
    <x v="0"/>
    <s v="OFF-BI-10004022"/>
    <x v="0"/>
    <x v="3"/>
    <n v="0.55599999999999983"/>
    <s v="CA-2018-124114"/>
    <n v="1"/>
    <n v="1"/>
    <n v="0.8"/>
    <n v="-0.94520000000000004"/>
    <n v="0.46881743173671325"/>
  </r>
  <r>
    <x v="958"/>
    <x v="4"/>
    <s v="FUR-TA-10001520"/>
    <x v="1"/>
    <x v="13"/>
    <n v="399.67200000000003"/>
    <s v="CA-2018-117513"/>
    <n v="1"/>
    <n v="7"/>
    <n v="0.2"/>
    <n v="-14.987700000000061"/>
    <n v="0.55975208308209756"/>
  </r>
  <r>
    <x v="958"/>
    <x v="14"/>
    <s v="FUR-CH-10000785"/>
    <x v="1"/>
    <x v="5"/>
    <n v="180.98"/>
    <s v="CA-2018-111815"/>
    <n v="1"/>
    <n v="1"/>
    <n v="0"/>
    <n v="47.0548"/>
    <n v="0.46529189879902266"/>
  </r>
  <r>
    <x v="958"/>
    <x v="4"/>
    <s v="FUR-CH-10003968"/>
    <x v="1"/>
    <x v="5"/>
    <n v="170.35200000000003"/>
    <s v="CA-2018-123085"/>
    <n v="1"/>
    <n v="3"/>
    <n v="0.2"/>
    <n v="-17.035200000000003"/>
    <n v="0.46529189879902266"/>
  </r>
  <r>
    <x v="958"/>
    <x v="3"/>
    <s v="OFF-AP-10004859"/>
    <x v="0"/>
    <x v="12"/>
    <n v="72.8"/>
    <s v="CA-2018-121804"/>
    <n v="1"/>
    <n v="5"/>
    <n v="0"/>
    <n v="19.656000000000002"/>
    <n v="0.49507917887403441"/>
  </r>
  <r>
    <x v="958"/>
    <x v="4"/>
    <s v="TEC-AC-10000990"/>
    <x v="2"/>
    <x v="9"/>
    <n v="1049.44"/>
    <s v="CA-2018-123085"/>
    <n v="0"/>
    <n v="8"/>
    <n v="0"/>
    <n v="440.76480000000004"/>
    <n v="0.52062335344040378"/>
  </r>
  <r>
    <x v="958"/>
    <x v="14"/>
    <s v="TEC-AC-10002926"/>
    <x v="2"/>
    <x v="9"/>
    <n v="99.98"/>
    <s v="CA-2018-111815"/>
    <n v="0"/>
    <n v="2"/>
    <n v="0"/>
    <n v="42.991400000000006"/>
    <n v="0.52062335344040378"/>
  </r>
  <r>
    <x v="958"/>
    <x v="0"/>
    <s v="OFF-PA-10001307"/>
    <x v="0"/>
    <x v="0"/>
    <n v="26.880000000000003"/>
    <s v="CA-2018-127621"/>
    <n v="1"/>
    <n v="8"/>
    <n v="0.2"/>
    <n v="9.743999999999998"/>
    <n v="0.43613829632717294"/>
  </r>
  <r>
    <x v="959"/>
    <x v="0"/>
    <s v="FUR-FU-10004848"/>
    <x v="1"/>
    <x v="8"/>
    <n v="103.50000000000001"/>
    <s v="US-2018-119816"/>
    <n v="1"/>
    <n v="5"/>
    <n v="0.6"/>
    <n v="-77.625"/>
    <n v="0.4595170286641902"/>
  </r>
  <r>
    <x v="959"/>
    <x v="0"/>
    <s v="OFF-PA-10000806"/>
    <x v="0"/>
    <x v="0"/>
    <n v="89.567999999999998"/>
    <s v="CA-2018-142174"/>
    <n v="1"/>
    <n v="2"/>
    <n v="0.2"/>
    <n v="32.468400000000003"/>
    <n v="0.43613829632717294"/>
  </r>
  <r>
    <x v="959"/>
    <x v="4"/>
    <s v="OFF-EN-10000483"/>
    <x v="0"/>
    <x v="11"/>
    <n v="15.25"/>
    <s v="CA-2018-110478"/>
    <n v="1"/>
    <n v="1"/>
    <n v="0"/>
    <n v="7.0149999999999988"/>
    <n v="0.44424167803735209"/>
  </r>
  <r>
    <x v="959"/>
    <x v="4"/>
    <s v="OFF-AR-10001573"/>
    <x v="0"/>
    <x v="4"/>
    <n v="9.32"/>
    <s v="CA-2018-110478"/>
    <n v="0"/>
    <n v="4"/>
    <n v="0"/>
    <n v="2.702799999999999"/>
    <n v="0.45632477063632687"/>
  </r>
  <r>
    <x v="959"/>
    <x v="0"/>
    <s v="OFF-ST-10000918"/>
    <x v="0"/>
    <x v="1"/>
    <n v="8.7200000000000006"/>
    <s v="US-2018-119816"/>
    <n v="0"/>
    <n v="1"/>
    <n v="0.2"/>
    <n v="0.65399999999999947"/>
    <n v="0.44610841445725197"/>
  </r>
  <r>
    <x v="959"/>
    <x v="0"/>
    <s v="OFF-LA-10002381"/>
    <x v="0"/>
    <x v="2"/>
    <n v="2.4640000000000004"/>
    <s v="US-2018-119816"/>
    <n v="0"/>
    <n v="1"/>
    <n v="0.2"/>
    <n v="0.86239999999999983"/>
    <n v="0.4647369236065339"/>
  </r>
  <r>
    <x v="960"/>
    <x v="29"/>
    <s v="OFF-AP-10000891"/>
    <x v="0"/>
    <x v="12"/>
    <n v="262.24"/>
    <s v="CA-2018-161046"/>
    <n v="1"/>
    <n v="2"/>
    <n v="0"/>
    <n v="78.671999999999997"/>
    <n v="0.49507917887403441"/>
  </r>
  <r>
    <x v="960"/>
    <x v="29"/>
    <s v="OFF-BI-10002026"/>
    <x v="0"/>
    <x v="3"/>
    <n v="234.36"/>
    <s v="CA-2018-161046"/>
    <n v="0"/>
    <n v="6"/>
    <n v="0"/>
    <n v="112.49279999999999"/>
    <n v="0.46881743173671325"/>
  </r>
  <r>
    <x v="960"/>
    <x v="28"/>
    <s v="OFF-ST-10000877"/>
    <x v="0"/>
    <x v="1"/>
    <n v="221.16"/>
    <s v="CA-2018-168123"/>
    <n v="1"/>
    <n v="4"/>
    <n v="0"/>
    <n v="57.501599999999996"/>
    <n v="0.44610841445725197"/>
  </r>
  <r>
    <x v="960"/>
    <x v="28"/>
    <s v="OFF-BI-10001071"/>
    <x v="0"/>
    <x v="3"/>
    <n v="127.96"/>
    <s v="CA-2018-168123"/>
    <n v="0"/>
    <n v="2"/>
    <n v="0"/>
    <n v="62.700400000000002"/>
    <n v="0.46881743173671325"/>
  </r>
  <r>
    <x v="960"/>
    <x v="29"/>
    <s v="TEC-AC-10004571"/>
    <x v="2"/>
    <x v="9"/>
    <n v="299.96999999999997"/>
    <s v="CA-2018-161046"/>
    <n v="0"/>
    <n v="3"/>
    <n v="0"/>
    <n v="125.98740000000001"/>
    <n v="0.52062335344040378"/>
  </r>
  <r>
    <x v="960"/>
    <x v="29"/>
    <s v="OFF-EN-10003862"/>
    <x v="0"/>
    <x v="11"/>
    <n v="42.68"/>
    <s v="CA-2018-161046"/>
    <n v="0"/>
    <n v="4"/>
    <n v="0"/>
    <n v="19.6328"/>
    <n v="0.44424167803735209"/>
  </r>
  <r>
    <x v="960"/>
    <x v="21"/>
    <s v="OFF-LA-10003537"/>
    <x v="0"/>
    <x v="2"/>
    <n v="25.06"/>
    <s v="CA-2018-147753"/>
    <n v="1"/>
    <n v="2"/>
    <n v="0"/>
    <n v="11.778199999999998"/>
    <n v="0.4647369236065339"/>
  </r>
  <r>
    <x v="960"/>
    <x v="28"/>
    <s v="OFF-BI-10001097"/>
    <x v="0"/>
    <x v="3"/>
    <n v="18.690000000000001"/>
    <s v="CA-2018-168123"/>
    <n v="0"/>
    <n v="3"/>
    <n v="0"/>
    <n v="9.158100000000001"/>
    <n v="0.46881743173671325"/>
  </r>
  <r>
    <x v="960"/>
    <x v="28"/>
    <s v="OFF-FA-10002763"/>
    <x v="0"/>
    <x v="7"/>
    <n v="7.9"/>
    <s v="CA-2018-168123"/>
    <n v="0"/>
    <n v="2"/>
    <n v="0"/>
    <n v="2.5279999999999996"/>
    <n v="0.51168203684699509"/>
  </r>
  <r>
    <x v="961"/>
    <x v="4"/>
    <s v="OFF-PA-10001033"/>
    <x v="0"/>
    <x v="0"/>
    <n v="286.93"/>
    <s v="CA-2018-167640"/>
    <n v="1"/>
    <n v="7"/>
    <n v="0"/>
    <n v="140.59569999999999"/>
    <n v="0.43613829632717294"/>
  </r>
  <r>
    <x v="961"/>
    <x v="4"/>
    <s v="TEC-PH-10001336"/>
    <x v="2"/>
    <x v="6"/>
    <n v="206.38400000000001"/>
    <s v="CA-2018-167640"/>
    <n v="0"/>
    <n v="2"/>
    <n v="0.2"/>
    <n v="23.218199999999996"/>
    <n v="0.41105220110552465"/>
  </r>
  <r>
    <x v="961"/>
    <x v="20"/>
    <s v="FUR-FU-10002554"/>
    <x v="1"/>
    <x v="8"/>
    <n v="71.97"/>
    <s v="CA-2018-168193"/>
    <n v="1"/>
    <n v="3"/>
    <n v="0"/>
    <n v="16.553099999999993"/>
    <n v="0.4595170286641902"/>
  </r>
  <r>
    <x v="961"/>
    <x v="4"/>
    <s v="OFF-ST-10000675"/>
    <x v="0"/>
    <x v="1"/>
    <n v="67.78"/>
    <s v="CA-2018-125101"/>
    <n v="1"/>
    <n v="2"/>
    <n v="0"/>
    <n v="16.945"/>
    <n v="0.44610841445725197"/>
  </r>
  <r>
    <x v="961"/>
    <x v="0"/>
    <s v="OFF-AR-10000588"/>
    <x v="0"/>
    <x v="4"/>
    <n v="63.488"/>
    <s v="CA-2018-148642"/>
    <n v="1"/>
    <n v="4"/>
    <n v="0.2"/>
    <n v="4.7616000000000014"/>
    <n v="0.45632477063632687"/>
  </r>
  <r>
    <x v="961"/>
    <x v="20"/>
    <s v="OFF-PA-10002254"/>
    <x v="0"/>
    <x v="0"/>
    <n v="26.38"/>
    <s v="CA-2018-168193"/>
    <n v="0"/>
    <n v="1"/>
    <n v="0"/>
    <n v="12.134799999999998"/>
    <n v="0.43613829632717294"/>
  </r>
  <r>
    <x v="961"/>
    <x v="4"/>
    <s v="OFF-AR-10003158"/>
    <x v="0"/>
    <x v="4"/>
    <n v="23.88"/>
    <s v="CA-2018-167640"/>
    <n v="0"/>
    <n v="6"/>
    <n v="0"/>
    <n v="8.1191999999999993"/>
    <n v="0.45632477063632687"/>
  </r>
  <r>
    <x v="961"/>
    <x v="4"/>
    <s v="OFF-BI-10004182"/>
    <x v="0"/>
    <x v="3"/>
    <n v="14.976000000000001"/>
    <s v="US-2018-119039"/>
    <n v="1"/>
    <n v="9"/>
    <n v="0.2"/>
    <n v="5.4288000000000007"/>
    <n v="0.46881743173671325"/>
  </r>
  <r>
    <x v="961"/>
    <x v="4"/>
    <s v="OFF-LA-10004559"/>
    <x v="0"/>
    <x v="2"/>
    <n v="11.52"/>
    <s v="CA-2018-167640"/>
    <n v="0"/>
    <n v="4"/>
    <n v="0"/>
    <n v="5.6448"/>
    <n v="0.4647369236065339"/>
  </r>
  <r>
    <x v="961"/>
    <x v="0"/>
    <s v="OFF-LA-10000134"/>
    <x v="0"/>
    <x v="2"/>
    <n v="4.9280000000000008"/>
    <s v="CA-2018-148642"/>
    <n v="0"/>
    <n v="2"/>
    <n v="0.2"/>
    <n v="1.7247999999999997"/>
    <n v="0.4647369236065339"/>
  </r>
  <r>
    <x v="962"/>
    <x v="20"/>
    <s v="OFF-LA-10003510"/>
    <x v="0"/>
    <x v="2"/>
    <n v="91.59"/>
    <s v="CA-2018-110884"/>
    <n v="1"/>
    <n v="3"/>
    <n v="0"/>
    <n v="42.131399999999999"/>
    <n v="0.4647369236065339"/>
  </r>
  <r>
    <x v="962"/>
    <x v="36"/>
    <s v="TEC-AC-10004510"/>
    <x v="2"/>
    <x v="9"/>
    <n v="49.08"/>
    <s v="CA-2018-136672"/>
    <n v="1"/>
    <n v="3"/>
    <n v="0"/>
    <n v="4.9079999999999977"/>
    <n v="0.52062335344040378"/>
  </r>
  <r>
    <x v="962"/>
    <x v="20"/>
    <s v="OFF-BI-10003669"/>
    <x v="0"/>
    <x v="3"/>
    <n v="25.92"/>
    <s v="CA-2018-110884"/>
    <n v="0"/>
    <n v="6"/>
    <n v="0.2"/>
    <n v="9.0719999999999992"/>
    <n v="0.46881743173671325"/>
  </r>
  <r>
    <x v="963"/>
    <x v="5"/>
    <s v="OFF-AP-10001124"/>
    <x v="0"/>
    <x v="12"/>
    <n v="647.84"/>
    <s v="CA-2018-155698"/>
    <n v="1"/>
    <n v="8"/>
    <n v="0"/>
    <n v="168.4384"/>
    <n v="0.49507917887403441"/>
  </r>
  <r>
    <x v="963"/>
    <x v="4"/>
    <s v="OFF-BI-10003876"/>
    <x v="0"/>
    <x v="3"/>
    <n v="171.20000000000002"/>
    <s v="CA-2018-104080"/>
    <n v="1"/>
    <n v="5"/>
    <n v="0.2"/>
    <n v="64.199999999999989"/>
    <n v="0.46881743173671325"/>
  </r>
  <r>
    <x v="963"/>
    <x v="5"/>
    <s v="OFF-LA-10001158"/>
    <x v="0"/>
    <x v="2"/>
    <n v="20.7"/>
    <s v="CA-2018-155698"/>
    <n v="0"/>
    <n v="2"/>
    <n v="0"/>
    <n v="9.9359999999999999"/>
    <n v="0.4647369236065339"/>
  </r>
  <r>
    <x v="963"/>
    <x v="4"/>
    <s v="OFF-AR-10001972"/>
    <x v="0"/>
    <x v="4"/>
    <n v="3.36"/>
    <s v="CA-2018-104080"/>
    <n v="0"/>
    <n v="2"/>
    <n v="0"/>
    <n v="0.87360000000000015"/>
    <n v="0.45632477063632687"/>
  </r>
  <r>
    <x v="964"/>
    <x v="4"/>
    <s v="TEC-CO-10000971"/>
    <x v="2"/>
    <x v="16"/>
    <n v="479.98400000000004"/>
    <s v="CA-2018-147354"/>
    <n v="1"/>
    <n v="2"/>
    <n v="0.2"/>
    <n v="59.997999999999962"/>
    <n v="0.55185675810753509"/>
  </r>
  <r>
    <x v="964"/>
    <x v="4"/>
    <s v="TEC-AC-10001908"/>
    <x v="2"/>
    <x v="9"/>
    <n v="199.98"/>
    <s v="CA-2018-102834"/>
    <n v="1"/>
    <n v="2"/>
    <n v="0"/>
    <n v="69.992999999999995"/>
    <n v="0.52062335344040378"/>
  </r>
  <r>
    <x v="964"/>
    <x v="4"/>
    <s v="OFF-BI-10003910"/>
    <x v="0"/>
    <x v="3"/>
    <n v="30.84"/>
    <s v="CA-2018-147354"/>
    <n v="0"/>
    <n v="5"/>
    <n v="0.2"/>
    <n v="9.6374999999999993"/>
    <n v="0.46881743173671325"/>
  </r>
  <r>
    <x v="965"/>
    <x v="0"/>
    <s v="FUR-TA-10002228"/>
    <x v="1"/>
    <x v="13"/>
    <n v="933.40800000000002"/>
    <s v="CA-2018-132290"/>
    <n v="1"/>
    <n v="4"/>
    <n v="0.3"/>
    <n v="-173.34719999999999"/>
    <n v="0.55975208308209756"/>
  </r>
  <r>
    <x v="965"/>
    <x v="4"/>
    <s v="TEC-AC-10004568"/>
    <x v="2"/>
    <x v="9"/>
    <n v="111.96"/>
    <s v="CA-2018-140494"/>
    <n v="1"/>
    <n v="4"/>
    <n v="0"/>
    <n v="21.27239999999999"/>
    <n v="0.52062335344040378"/>
  </r>
  <r>
    <x v="965"/>
    <x v="2"/>
    <s v="TEC-PH-10004896"/>
    <x v="2"/>
    <x v="6"/>
    <n v="53.981999999999999"/>
    <s v="CA-2018-130967"/>
    <n v="1"/>
    <n v="3"/>
    <n v="0.4"/>
    <n v="-10.796399999999995"/>
    <n v="0.41105220110552465"/>
  </r>
  <r>
    <x v="965"/>
    <x v="25"/>
    <s v="OFF-AP-10000390"/>
    <x v="0"/>
    <x v="12"/>
    <n v="48.783999999999999"/>
    <s v="CA-2018-155824"/>
    <n v="1"/>
    <n v="1"/>
    <n v="0.2"/>
    <n v="3.6587999999999976"/>
    <n v="0.49507917887403441"/>
  </r>
  <r>
    <x v="965"/>
    <x v="2"/>
    <s v="FUR-FU-10003535"/>
    <x v="1"/>
    <x v="8"/>
    <n v="43.872000000000007"/>
    <s v="CA-2018-144638"/>
    <n v="1"/>
    <n v="2"/>
    <n v="0.2"/>
    <n v="11.516399999999999"/>
    <n v="0.4595170286641902"/>
  </r>
  <r>
    <x v="965"/>
    <x v="2"/>
    <s v="TEC-PH-10000149"/>
    <x v="2"/>
    <x v="6"/>
    <n v="35.909999999999997"/>
    <s v="CA-2018-144638"/>
    <n v="0"/>
    <n v="3"/>
    <n v="0.4"/>
    <n v="-8.3790000000000031"/>
    <n v="0.41105220110552465"/>
  </r>
  <r>
    <x v="965"/>
    <x v="25"/>
    <s v="OFF-BI-10000014"/>
    <x v="0"/>
    <x v="3"/>
    <n v="13.092000000000002"/>
    <s v="CA-2018-155824"/>
    <n v="0"/>
    <n v="4"/>
    <n v="0.7"/>
    <n v="-10.037199999999999"/>
    <n v="0.46881743173671325"/>
  </r>
  <r>
    <x v="965"/>
    <x v="2"/>
    <s v="FUR-FU-10003724"/>
    <x v="1"/>
    <x v="8"/>
    <n v="6.6959999999999997"/>
    <s v="CA-2018-144638"/>
    <n v="0"/>
    <n v="1"/>
    <n v="0.2"/>
    <n v="0.50219999999999976"/>
    <n v="0.4595170286641902"/>
  </r>
  <r>
    <x v="965"/>
    <x v="2"/>
    <s v="OFF-AR-10003958"/>
    <x v="0"/>
    <x v="4"/>
    <n v="5.2480000000000002"/>
    <s v="CA-2018-144638"/>
    <n v="0"/>
    <n v="2"/>
    <n v="0.2"/>
    <n v="0.59039999999999915"/>
    <n v="0.45632477063632687"/>
  </r>
  <r>
    <x v="966"/>
    <x v="14"/>
    <s v="OFF-BI-10003091"/>
    <x v="0"/>
    <x v="3"/>
    <n v="895.92"/>
    <s v="CA-2018-147291"/>
    <n v="1"/>
    <n v="4"/>
    <n v="0"/>
    <n v="421.08239999999995"/>
    <n v="0.46881743173671325"/>
  </r>
  <r>
    <x v="966"/>
    <x v="2"/>
    <s v="TEC-PH-10002555"/>
    <x v="2"/>
    <x v="6"/>
    <n v="776.84999999999991"/>
    <s v="US-2018-141558"/>
    <n v="1"/>
    <n v="5"/>
    <n v="0.4"/>
    <n v="-181.26499999999999"/>
    <n v="0.41105220110552465"/>
  </r>
  <r>
    <x v="966"/>
    <x v="2"/>
    <s v="FUR-TA-10004086"/>
    <x v="1"/>
    <x v="13"/>
    <n v="154.76400000000001"/>
    <s v="US-2018-141558"/>
    <n v="0"/>
    <n v="3"/>
    <n v="0.4"/>
    <n v="-46.429200000000023"/>
    <n v="0.55975208308209756"/>
  </r>
  <r>
    <x v="966"/>
    <x v="32"/>
    <s v="TEC-AC-10001772"/>
    <x v="2"/>
    <x v="9"/>
    <n v="63.88"/>
    <s v="US-2018-133081"/>
    <n v="1"/>
    <n v="4"/>
    <n v="0"/>
    <n v="24.913200000000003"/>
    <n v="0.52062335344040378"/>
  </r>
  <r>
    <x v="966"/>
    <x v="2"/>
    <s v="OFF-ST-10004946"/>
    <x v="0"/>
    <x v="1"/>
    <n v="43.28"/>
    <s v="US-2018-141558"/>
    <n v="0"/>
    <n v="1"/>
    <n v="0.2"/>
    <n v="3.2460000000000022"/>
    <n v="0.44610841445725197"/>
  </r>
  <r>
    <x v="966"/>
    <x v="32"/>
    <s v="FUR-FU-10001379"/>
    <x v="1"/>
    <x v="8"/>
    <n v="26.72"/>
    <s v="US-2018-133081"/>
    <n v="0"/>
    <n v="1"/>
    <n v="0"/>
    <n v="11.756800000000002"/>
    <n v="0.4595170286641902"/>
  </r>
  <r>
    <x v="966"/>
    <x v="2"/>
    <s v="OFF-BI-10002794"/>
    <x v="0"/>
    <x v="3"/>
    <n v="12.294"/>
    <s v="US-2018-141558"/>
    <n v="0"/>
    <n v="1"/>
    <n v="0.7"/>
    <n v="-8.6057999999999986"/>
    <n v="0.46881743173671325"/>
  </r>
  <r>
    <x v="967"/>
    <x v="4"/>
    <s v="OFF-ST-10000736"/>
    <x v="0"/>
    <x v="1"/>
    <n v="242.94"/>
    <s v="CA-2018-116288"/>
    <n v="1"/>
    <n v="3"/>
    <n v="0"/>
    <n v="9.7175999999999902"/>
    <n v="0.44610841445725197"/>
  </r>
  <r>
    <x v="967"/>
    <x v="32"/>
    <s v="TEC-PH-10004700"/>
    <x v="2"/>
    <x v="6"/>
    <n v="69.930000000000007"/>
    <s v="CA-2018-159352"/>
    <n v="1"/>
    <n v="7"/>
    <n v="0"/>
    <n v="32.1678"/>
    <n v="0.41105220110552465"/>
  </r>
  <r>
    <x v="967"/>
    <x v="13"/>
    <s v="OFF-BI-10000829"/>
    <x v="0"/>
    <x v="3"/>
    <n v="40.410000000000004"/>
    <s v="CA-2018-152786"/>
    <n v="1"/>
    <n v="9"/>
    <n v="0"/>
    <n v="18.5886"/>
    <n v="0.46881743173671325"/>
  </r>
  <r>
    <x v="968"/>
    <x v="26"/>
    <s v="OFF-SU-10002881"/>
    <x v="0"/>
    <x v="14"/>
    <n v="1332.4960000000001"/>
    <s v="CA-2018-105851"/>
    <n v="1"/>
    <n v="2"/>
    <n v="0.2"/>
    <n v="-299.8116"/>
    <n v="0.53938093436526824"/>
  </r>
  <r>
    <x v="968"/>
    <x v="1"/>
    <s v="TEC-CO-10001449"/>
    <x v="2"/>
    <x v="16"/>
    <n v="959.98400000000004"/>
    <s v="CA-2018-157966"/>
    <n v="1"/>
    <n v="2"/>
    <n v="0.2"/>
    <n v="335.99440000000004"/>
    <n v="0.55185675810753509"/>
  </r>
  <r>
    <x v="968"/>
    <x v="37"/>
    <s v="OFF-AP-10001564"/>
    <x v="0"/>
    <x v="12"/>
    <n v="465.16"/>
    <s v="CA-2018-153843"/>
    <n v="1"/>
    <n v="2"/>
    <n v="0"/>
    <n v="120.94159999999999"/>
    <n v="0.49507917887403441"/>
  </r>
  <r>
    <x v="968"/>
    <x v="4"/>
    <s v="OFF-PA-10004359"/>
    <x v="0"/>
    <x v="0"/>
    <n v="314.54999999999995"/>
    <s v="CA-2018-166296"/>
    <n v="1"/>
    <n v="3"/>
    <n v="0"/>
    <n v="150.98399999999998"/>
    <n v="0.43613829632717294"/>
  </r>
  <r>
    <x v="968"/>
    <x v="20"/>
    <s v="TEC-PH-10001809"/>
    <x v="2"/>
    <x v="6"/>
    <n v="299.89999999999998"/>
    <s v="US-2018-146906"/>
    <n v="1"/>
    <n v="2"/>
    <n v="0"/>
    <n v="74.974999999999994"/>
    <n v="0.41105220110552465"/>
  </r>
  <r>
    <x v="968"/>
    <x v="31"/>
    <s v="OFF-PA-10001815"/>
    <x v="0"/>
    <x v="0"/>
    <n v="288.24"/>
    <s v="CA-2018-106859"/>
    <n v="1"/>
    <n v="6"/>
    <n v="0"/>
    <n v="138.35519999999997"/>
    <n v="0.43613829632717294"/>
  </r>
  <r>
    <x v="968"/>
    <x v="1"/>
    <s v="TEC-MA-10002109"/>
    <x v="2"/>
    <x v="15"/>
    <n v="209.98599999999999"/>
    <s v="CA-2018-157966"/>
    <n v="0"/>
    <n v="2"/>
    <n v="0.3"/>
    <n v="8.9993999999999801"/>
    <n v="0.5183572270896134"/>
  </r>
  <r>
    <x v="968"/>
    <x v="36"/>
    <s v="OFF-BI-10002026"/>
    <x v="0"/>
    <x v="3"/>
    <n v="174.3"/>
    <s v="CA-2018-107713"/>
    <n v="1"/>
    <n v="3"/>
    <n v="0"/>
    <n v="81.920999999999992"/>
    <n v="0.46881743173671325"/>
  </r>
  <r>
    <x v="968"/>
    <x v="31"/>
    <s v="TEC-PH-10004531"/>
    <x v="2"/>
    <x v="6"/>
    <n v="140.73599999999999"/>
    <s v="CA-2018-106859"/>
    <n v="0"/>
    <n v="8"/>
    <n v="0.2"/>
    <n v="49.257599999999996"/>
    <n v="0.41105220110552465"/>
  </r>
  <r>
    <x v="968"/>
    <x v="31"/>
    <s v="OFF-ST-10000615"/>
    <x v="0"/>
    <x v="1"/>
    <n v="90.8"/>
    <s v="CA-2018-106859"/>
    <n v="0"/>
    <n v="8"/>
    <n v="0"/>
    <n v="25.424000000000007"/>
    <n v="0.44610841445725197"/>
  </r>
  <r>
    <x v="968"/>
    <x v="1"/>
    <s v="FUR-CH-10003606"/>
    <x v="1"/>
    <x v="5"/>
    <n v="89.768000000000001"/>
    <s v="CA-2018-157966"/>
    <n v="0"/>
    <n v="1"/>
    <n v="0.3"/>
    <n v="-2.5647999999999982"/>
    <n v="0.46529189879902266"/>
  </r>
  <r>
    <x v="968"/>
    <x v="31"/>
    <s v="TEC-AC-10004001"/>
    <x v="2"/>
    <x v="9"/>
    <n v="214.95000000000002"/>
    <s v="CA-2018-106859"/>
    <n v="0"/>
    <n v="5"/>
    <n v="0"/>
    <n v="88.129500000000007"/>
    <n v="0.52062335344040378"/>
  </r>
  <r>
    <x v="968"/>
    <x v="31"/>
    <s v="OFF-PA-10001534"/>
    <x v="0"/>
    <x v="0"/>
    <n v="45.36"/>
    <s v="CA-2018-106859"/>
    <n v="0"/>
    <n v="7"/>
    <n v="0"/>
    <n v="21.772800000000004"/>
    <n v="0.43613829632717294"/>
  </r>
  <r>
    <x v="968"/>
    <x v="1"/>
    <s v="TEC-PH-10001527"/>
    <x v="2"/>
    <x v="6"/>
    <n v="34.360000000000007"/>
    <s v="CA-2018-157966"/>
    <n v="0"/>
    <n v="1"/>
    <n v="0.2"/>
    <n v="-7.3015000000000025"/>
    <n v="0.41105220110552465"/>
  </r>
  <r>
    <x v="968"/>
    <x v="37"/>
    <s v="OFF-BI-10002353"/>
    <x v="0"/>
    <x v="3"/>
    <n v="30.88"/>
    <s v="CA-2018-153843"/>
    <n v="0"/>
    <n v="2"/>
    <n v="0"/>
    <n v="15.44"/>
    <n v="0.46881743173671325"/>
  </r>
  <r>
    <x v="968"/>
    <x v="1"/>
    <s v="OFF-AR-10003338"/>
    <x v="0"/>
    <x v="4"/>
    <n v="29.760000000000005"/>
    <s v="CA-2018-157966"/>
    <n v="0"/>
    <n v="5"/>
    <n v="0.2"/>
    <n v="1.8599999999999994"/>
    <n v="0.45632477063632687"/>
  </r>
  <r>
    <x v="968"/>
    <x v="37"/>
    <s v="OFF-PA-10003673"/>
    <x v="0"/>
    <x v="0"/>
    <n v="27.12"/>
    <s v="CA-2018-153843"/>
    <n v="0"/>
    <n v="4"/>
    <n v="0"/>
    <n v="12.475199999999999"/>
    <n v="0.43613829632717294"/>
  </r>
  <r>
    <x v="968"/>
    <x v="1"/>
    <s v="OFF-AR-10000799"/>
    <x v="0"/>
    <x v="4"/>
    <n v="19.456000000000003"/>
    <s v="CA-2018-157966"/>
    <n v="0"/>
    <n v="4"/>
    <n v="0.2"/>
    <n v="2.188799999999997"/>
    <n v="0.45632477063632687"/>
  </r>
  <r>
    <x v="968"/>
    <x v="1"/>
    <s v="OFF-PA-10001934"/>
    <x v="0"/>
    <x v="0"/>
    <n v="15.552000000000003"/>
    <s v="CA-2018-157966"/>
    <n v="0"/>
    <n v="3"/>
    <n v="0.2"/>
    <n v="5.6375999999999999"/>
    <n v="0.43613829632717294"/>
  </r>
  <r>
    <x v="968"/>
    <x v="1"/>
    <s v="TEC-PH-10004700"/>
    <x v="2"/>
    <x v="6"/>
    <n v="7.9920000000000009"/>
    <s v="CA-2018-162474"/>
    <n v="1"/>
    <n v="1"/>
    <n v="0.2"/>
    <n v="2.5973999999999995"/>
    <n v="0.41105220110552465"/>
  </r>
  <r>
    <x v="969"/>
    <x v="1"/>
    <s v="TEC-PH-10000213"/>
    <x v="2"/>
    <x v="6"/>
    <n v="49.616000000000007"/>
    <s v="CA-2018-114370"/>
    <n v="1"/>
    <n v="2"/>
    <n v="0.2"/>
    <n v="4.9615999999999989"/>
    <n v="0.41105220110552465"/>
  </r>
  <r>
    <x v="970"/>
    <x v="22"/>
    <s v="TEC-PH-10004165"/>
    <x v="2"/>
    <x v="6"/>
    <n v="659.97600000000011"/>
    <s v="US-2018-101539"/>
    <n v="1"/>
    <n v="3"/>
    <n v="0.2"/>
    <n v="49.498199999999969"/>
    <n v="0.41105220110552465"/>
  </r>
  <r>
    <x v="970"/>
    <x v="10"/>
    <s v="TEC-PH-10003505"/>
    <x v="2"/>
    <x v="6"/>
    <n v="445.44"/>
    <s v="CA-2018-152135"/>
    <n v="1"/>
    <n v="8"/>
    <n v="0.4"/>
    <n v="-81.664000000000044"/>
    <n v="0.41105220110552465"/>
  </r>
  <r>
    <x v="970"/>
    <x v="4"/>
    <s v="OFF-ST-10002615"/>
    <x v="0"/>
    <x v="1"/>
    <n v="310.12"/>
    <s v="CA-2018-129294"/>
    <n v="1"/>
    <n v="2"/>
    <n v="0"/>
    <n v="80.631200000000007"/>
    <n v="0.44610841445725197"/>
  </r>
  <r>
    <x v="970"/>
    <x v="4"/>
    <s v="OFF-AP-10001154"/>
    <x v="0"/>
    <x v="12"/>
    <n v="140.67000000000002"/>
    <s v="CA-2018-129294"/>
    <n v="0"/>
    <n v="3"/>
    <n v="0"/>
    <n v="54.861300000000007"/>
    <n v="0.49507917887403441"/>
  </r>
  <r>
    <x v="970"/>
    <x v="4"/>
    <s v="OFF-BI-10004236"/>
    <x v="0"/>
    <x v="3"/>
    <n v="70.463999999999999"/>
    <s v="CA-2018-129294"/>
    <n v="0"/>
    <n v="6"/>
    <n v="0.2"/>
    <n v="22.900799999999997"/>
    <n v="0.46881743173671325"/>
  </r>
  <r>
    <x v="970"/>
    <x v="10"/>
    <s v="TEC-AC-10004571"/>
    <x v="2"/>
    <x v="9"/>
    <n v="159.98400000000001"/>
    <s v="CA-2018-161172"/>
    <n v="1"/>
    <n v="2"/>
    <n v="0.2"/>
    <n v="43.995600000000003"/>
    <n v="0.52062335344040378"/>
  </r>
  <r>
    <x v="970"/>
    <x v="10"/>
    <s v="OFF-ST-10000675"/>
    <x v="0"/>
    <x v="1"/>
    <n v="54.224000000000004"/>
    <s v="CA-2018-161172"/>
    <n v="0"/>
    <n v="2"/>
    <n v="0.2"/>
    <n v="3.3889999999999993"/>
    <n v="0.44610841445725197"/>
  </r>
  <r>
    <x v="970"/>
    <x v="10"/>
    <s v="FUR-FU-10003424"/>
    <x v="1"/>
    <x v="8"/>
    <n v="51.264000000000003"/>
    <s v="CA-2018-161172"/>
    <n v="0"/>
    <n v="6"/>
    <n v="0.2"/>
    <n v="7.6895999999999933"/>
    <n v="0.4595170286641902"/>
  </r>
  <r>
    <x v="970"/>
    <x v="22"/>
    <s v="OFF-ST-10004180"/>
    <x v="0"/>
    <x v="1"/>
    <n v="46.51"/>
    <s v="US-2018-101539"/>
    <n v="0"/>
    <n v="1"/>
    <n v="0"/>
    <n v="1.8603999999999985"/>
    <n v="0.44610841445725197"/>
  </r>
  <r>
    <x v="970"/>
    <x v="10"/>
    <s v="TEC-PH-10004348"/>
    <x v="2"/>
    <x v="6"/>
    <n v="44.375999999999998"/>
    <s v="CA-2018-161172"/>
    <n v="0"/>
    <n v="2"/>
    <n v="0.4"/>
    <n v="-7.3960000000000043"/>
    <n v="0.41105220110552465"/>
  </r>
  <r>
    <x v="970"/>
    <x v="4"/>
    <s v="OFF-BI-10001757"/>
    <x v="0"/>
    <x v="3"/>
    <n v="19.68"/>
    <s v="CA-2018-129294"/>
    <n v="0"/>
    <n v="5"/>
    <n v="0.2"/>
    <n v="6.8879999999999981"/>
    <n v="0.46881743173671325"/>
  </r>
  <r>
    <x v="970"/>
    <x v="22"/>
    <s v="OFF-PA-10001972"/>
    <x v="0"/>
    <x v="0"/>
    <n v="6.48"/>
    <s v="US-2018-101539"/>
    <n v="0"/>
    <n v="1"/>
    <n v="0"/>
    <n v="3.1104000000000003"/>
    <n v="0.43613829632717294"/>
  </r>
  <r>
    <x v="970"/>
    <x v="10"/>
    <s v="OFF-BI-10004654"/>
    <x v="0"/>
    <x v="3"/>
    <n v="5.1930000000000005"/>
    <s v="CA-2018-161172"/>
    <n v="0"/>
    <n v="3"/>
    <n v="0.7"/>
    <n v="-3.4619999999999997"/>
    <n v="0.46881743173671325"/>
  </r>
  <r>
    <x v="971"/>
    <x v="20"/>
    <s v="TEC-PH-10000149"/>
    <x v="2"/>
    <x v="6"/>
    <n v="119.69999999999999"/>
    <s v="CA-2018-140949"/>
    <n v="1"/>
    <n v="6"/>
    <n v="0"/>
    <n v="31.121999999999996"/>
    <n v="0.41105220110552465"/>
  </r>
  <r>
    <x v="971"/>
    <x v="20"/>
    <s v="OFF-ST-10000344"/>
    <x v="0"/>
    <x v="1"/>
    <n v="107.44"/>
    <s v="CA-2018-140949"/>
    <n v="0"/>
    <n v="8"/>
    <n v="0"/>
    <n v="27.934399999999997"/>
    <n v="0.44610841445725197"/>
  </r>
  <r>
    <x v="971"/>
    <x v="20"/>
    <s v="TEC-AC-10003038"/>
    <x v="2"/>
    <x v="9"/>
    <n v="71.599999999999994"/>
    <s v="CA-2018-140949"/>
    <n v="0"/>
    <n v="8"/>
    <n v="0"/>
    <n v="13.603999999999992"/>
    <n v="0.52062335344040378"/>
  </r>
  <r>
    <x v="971"/>
    <x v="20"/>
    <s v="TEC-AC-10002399"/>
    <x v="2"/>
    <x v="9"/>
    <n v="57.06"/>
    <s v="CA-2018-140949"/>
    <n v="0"/>
    <n v="3"/>
    <n v="0"/>
    <n v="18.2592"/>
    <n v="0.52062335344040378"/>
  </r>
  <r>
    <x v="971"/>
    <x v="20"/>
    <s v="OFF-AR-10001683"/>
    <x v="0"/>
    <x v="4"/>
    <n v="59.099999999999994"/>
    <s v="CA-2018-140949"/>
    <n v="0"/>
    <n v="6"/>
    <n v="0"/>
    <n v="22.458000000000002"/>
    <n v="0.45632477063632687"/>
  </r>
  <r>
    <x v="971"/>
    <x v="20"/>
    <s v="OFF-ST-10003455"/>
    <x v="0"/>
    <x v="1"/>
    <n v="46.53"/>
    <s v="CA-2018-140949"/>
    <n v="0"/>
    <n v="3"/>
    <n v="0"/>
    <n v="12.097800000000001"/>
    <n v="0.44610841445725197"/>
  </r>
  <r>
    <x v="971"/>
    <x v="20"/>
    <s v="OFF-LA-10000081"/>
    <x v="0"/>
    <x v="2"/>
    <n v="18.75"/>
    <s v="CA-2018-140949"/>
    <n v="0"/>
    <n v="5"/>
    <n v="0"/>
    <n v="9"/>
    <n v="0.4647369236065339"/>
  </r>
  <r>
    <x v="971"/>
    <x v="4"/>
    <s v="OFF-BI-10000014"/>
    <x v="0"/>
    <x v="3"/>
    <n v="17.456"/>
    <s v="CA-2018-129567"/>
    <n v="1"/>
    <n v="2"/>
    <n v="0.2"/>
    <n v="5.8914"/>
    <n v="0.46881743173671325"/>
  </r>
  <r>
    <x v="971"/>
    <x v="0"/>
    <s v="OFF-BI-10003166"/>
    <x v="0"/>
    <x v="3"/>
    <n v="13.775999999999996"/>
    <s v="CA-2018-142867"/>
    <n v="1"/>
    <n v="6"/>
    <n v="0.8"/>
    <n v="-22.04160000000001"/>
    <n v="0.46881743173671325"/>
  </r>
  <r>
    <x v="971"/>
    <x v="0"/>
    <s v="OFF-PA-10004610"/>
    <x v="0"/>
    <x v="0"/>
    <n v="10.272000000000002"/>
    <s v="CA-2018-142867"/>
    <n v="0"/>
    <n v="3"/>
    <n v="0.2"/>
    <n v="3.2099999999999982"/>
    <n v="0.43613829632717294"/>
  </r>
  <r>
    <x v="971"/>
    <x v="20"/>
    <s v="OFF-BI-10000605"/>
    <x v="0"/>
    <x v="3"/>
    <n v="9.1440000000000001"/>
    <s v="CA-2018-140949"/>
    <n v="0"/>
    <n v="3"/>
    <n v="0.2"/>
    <n v="3.0860999999999996"/>
    <n v="0.46881743173671325"/>
  </r>
  <r>
    <x v="971"/>
    <x v="20"/>
    <s v="OFF-LA-10004093"/>
    <x v="0"/>
    <x v="2"/>
    <n v="7.31"/>
    <s v="CA-2018-140949"/>
    <n v="0"/>
    <n v="1"/>
    <n v="0"/>
    <n v="3.4356999999999998"/>
    <n v="0.4647369236065339"/>
  </r>
  <r>
    <x v="971"/>
    <x v="15"/>
    <s v="OFF-LA-10003190"/>
    <x v="0"/>
    <x v="2"/>
    <n v="4.6079999999999997"/>
    <s v="US-2018-129224"/>
    <n v="1"/>
    <n v="2"/>
    <n v="0.2"/>
    <n v="1.6704000000000001"/>
    <n v="0.4647369236065339"/>
  </r>
  <r>
    <x v="972"/>
    <x v="0"/>
    <s v="TEC-PH-10001557"/>
    <x v="2"/>
    <x v="6"/>
    <n v="537.54399999999998"/>
    <s v="CA-2018-162075"/>
    <n v="1"/>
    <n v="7"/>
    <n v="0.2"/>
    <n v="47.035099999999971"/>
    <n v="0.41105220110552465"/>
  </r>
  <r>
    <x v="972"/>
    <x v="0"/>
    <s v="OFF-BI-10004632"/>
    <x v="0"/>
    <x v="3"/>
    <n v="182.99399999999997"/>
    <s v="US-2018-119438"/>
    <n v="1"/>
    <n v="3"/>
    <n v="0.8"/>
    <n v="-320.23950000000013"/>
    <n v="0.46881743173671325"/>
  </r>
  <r>
    <x v="972"/>
    <x v="4"/>
    <s v="OFF-AP-10000358"/>
    <x v="0"/>
    <x v="12"/>
    <n v="90.86"/>
    <s v="CA-2018-122007"/>
    <n v="1"/>
    <n v="7"/>
    <n v="0"/>
    <n v="26.349399999999992"/>
    <n v="0.49507917887403441"/>
  </r>
  <r>
    <x v="972"/>
    <x v="0"/>
    <s v="FUR-FU-10003553"/>
    <x v="1"/>
    <x v="8"/>
    <n v="82.524000000000001"/>
    <s v="US-2018-119438"/>
    <n v="0"/>
    <n v="3"/>
    <n v="0.6"/>
    <n v="-41.261999999999972"/>
    <n v="0.4595170286641902"/>
  </r>
  <r>
    <x v="972"/>
    <x v="0"/>
    <s v="TEC-AC-10003614"/>
    <x v="2"/>
    <x v="9"/>
    <n v="27.816000000000003"/>
    <s v="US-2018-119438"/>
    <n v="0"/>
    <n v="3"/>
    <n v="0.2"/>
    <n v="4.5200999999999958"/>
    <n v="0.52062335344040378"/>
  </r>
  <r>
    <x v="972"/>
    <x v="22"/>
    <s v="OFF-AR-10003752"/>
    <x v="0"/>
    <x v="4"/>
    <n v="46.2"/>
    <s v="CA-2018-148145"/>
    <n v="1"/>
    <n v="4"/>
    <n v="0"/>
    <n v="21.251999999999999"/>
    <n v="0.45632477063632687"/>
  </r>
  <r>
    <x v="972"/>
    <x v="0"/>
    <s v="OFF-AR-10001915"/>
    <x v="0"/>
    <x v="4"/>
    <n v="23.832000000000001"/>
    <s v="CA-2018-160087"/>
    <n v="1"/>
    <n v="3"/>
    <n v="0.2"/>
    <n v="6.5538000000000007"/>
    <n v="0.45632477063632687"/>
  </r>
  <r>
    <x v="972"/>
    <x v="4"/>
    <s v="OFF-EN-10003072"/>
    <x v="0"/>
    <x v="11"/>
    <n v="19.399999999999999"/>
    <s v="CA-2018-143084"/>
    <n v="1"/>
    <n v="5"/>
    <n v="0"/>
    <n v="9.3120000000000012"/>
    <n v="0.44424167803735209"/>
  </r>
  <r>
    <x v="972"/>
    <x v="4"/>
    <s v="OFF-AR-10002766"/>
    <x v="0"/>
    <x v="4"/>
    <n v="13.899999999999999"/>
    <s v="CA-2018-143084"/>
    <n v="0"/>
    <n v="5"/>
    <n v="0"/>
    <n v="3.7529999999999997"/>
    <n v="0.45632477063632687"/>
  </r>
  <r>
    <x v="972"/>
    <x v="0"/>
    <s v="OFF-AP-10000804"/>
    <x v="0"/>
    <x v="12"/>
    <n v="2.6879999999999997"/>
    <s v="US-2018-119438"/>
    <n v="0"/>
    <n v="3"/>
    <n v="0.8"/>
    <n v="-7.3920000000000021"/>
    <n v="0.49507917887403441"/>
  </r>
  <r>
    <x v="973"/>
    <x v="4"/>
    <s v="FUR-TA-10001095"/>
    <x v="1"/>
    <x v="13"/>
    <n v="697.16"/>
    <s v="CA-2018-124436"/>
    <n v="1"/>
    <n v="5"/>
    <n v="0.2"/>
    <n v="8.7144999999999868"/>
    <n v="0.55975208308209756"/>
  </r>
  <r>
    <x v="973"/>
    <x v="4"/>
    <s v="TEC-PH-10000038"/>
    <x v="2"/>
    <x v="6"/>
    <n v="657.50400000000002"/>
    <s v="CA-2018-105410"/>
    <n v="1"/>
    <n v="6"/>
    <n v="0.2"/>
    <n v="-131.50080000000005"/>
    <n v="0.41105220110552465"/>
  </r>
  <r>
    <x v="973"/>
    <x v="4"/>
    <s v="OFF-AP-10001205"/>
    <x v="0"/>
    <x v="12"/>
    <n v="381.35999999999996"/>
    <s v="CA-2018-140515"/>
    <n v="1"/>
    <n v="7"/>
    <n v="0"/>
    <n v="106.78080000000003"/>
    <n v="0.49507917887403441"/>
  </r>
  <r>
    <x v="973"/>
    <x v="4"/>
    <s v="TEC-AC-10002926"/>
    <x v="2"/>
    <x v="9"/>
    <n v="199.96"/>
    <s v="CA-2018-105410"/>
    <n v="0"/>
    <n v="4"/>
    <n v="0"/>
    <n v="85.982800000000012"/>
    <n v="0.52062335344040378"/>
  </r>
  <r>
    <x v="973"/>
    <x v="4"/>
    <s v="TEC-AC-10001552"/>
    <x v="2"/>
    <x v="9"/>
    <n v="99.54"/>
    <s v="CA-2018-105410"/>
    <n v="0"/>
    <n v="2"/>
    <n v="0"/>
    <n v="10.949399999999997"/>
    <n v="0.52062335344040378"/>
  </r>
  <r>
    <x v="973"/>
    <x v="4"/>
    <s v="FUR-FU-10001185"/>
    <x v="1"/>
    <x v="8"/>
    <n v="30.93"/>
    <s v="CA-2018-124436"/>
    <n v="0"/>
    <n v="1"/>
    <n v="0"/>
    <n v="12.6813"/>
    <n v="0.4595170286641902"/>
  </r>
  <r>
    <x v="973"/>
    <x v="20"/>
    <s v="OFF-LA-10003121"/>
    <x v="0"/>
    <x v="2"/>
    <n v="28.91"/>
    <s v="US-2018-104955"/>
    <n v="1"/>
    <n v="7"/>
    <n v="0"/>
    <n v="13.2986"/>
    <n v="0.4647369236065339"/>
  </r>
  <r>
    <x v="973"/>
    <x v="4"/>
    <s v="OFF-BI-10000343"/>
    <x v="0"/>
    <x v="3"/>
    <n v="27.496000000000002"/>
    <s v="CA-2018-124436"/>
    <n v="0"/>
    <n v="7"/>
    <n v="0.2"/>
    <n v="9.2798999999999996"/>
    <n v="0.46881743173671325"/>
  </r>
  <r>
    <x v="973"/>
    <x v="4"/>
    <s v="OFF-BI-10004970"/>
    <x v="0"/>
    <x v="3"/>
    <n v="19.824000000000002"/>
    <s v="CA-2018-105410"/>
    <n v="0"/>
    <n v="6"/>
    <n v="0.2"/>
    <n v="6.690599999999999"/>
    <n v="0.46881743173671325"/>
  </r>
  <r>
    <x v="973"/>
    <x v="4"/>
    <s v="OFF-BI-10001553"/>
    <x v="0"/>
    <x v="3"/>
    <n v="14.624000000000002"/>
    <s v="CA-2018-124436"/>
    <n v="0"/>
    <n v="2"/>
    <n v="0.2"/>
    <n v="5.1183999999999994"/>
    <n v="0.46881743173671325"/>
  </r>
  <r>
    <x v="973"/>
    <x v="23"/>
    <s v="OFF-AR-10002467"/>
    <x v="0"/>
    <x v="4"/>
    <n v="8.94"/>
    <s v="CA-2018-166499"/>
    <n v="1"/>
    <n v="3"/>
    <n v="0"/>
    <n v="2.4138000000000006"/>
    <n v="0.45632477063632687"/>
  </r>
  <r>
    <x v="974"/>
    <x v="0"/>
    <s v="OFF-PA-10002377"/>
    <x v="0"/>
    <x v="0"/>
    <n v="274.06400000000002"/>
    <s v="CA-2018-122763"/>
    <n v="1"/>
    <n v="7"/>
    <n v="0.2"/>
    <n v="102.77399999999999"/>
    <n v="0.43613829632717294"/>
  </r>
  <r>
    <x v="974"/>
    <x v="37"/>
    <s v="OFF-PA-10001125"/>
    <x v="0"/>
    <x v="0"/>
    <n v="61.96"/>
    <s v="US-2018-143770"/>
    <n v="1"/>
    <n v="2"/>
    <n v="0"/>
    <n v="27.881999999999998"/>
    <n v="0.43613829632717294"/>
  </r>
  <r>
    <x v="974"/>
    <x v="22"/>
    <s v="TEC-AC-10000358"/>
    <x v="2"/>
    <x v="9"/>
    <n v="265.93"/>
    <s v="CA-2018-165491"/>
    <n v="1"/>
    <n v="7"/>
    <n v="0"/>
    <n v="63.8232"/>
    <n v="0.52062335344040378"/>
  </r>
  <r>
    <x v="974"/>
    <x v="37"/>
    <s v="TEC-AC-10002842"/>
    <x v="2"/>
    <x v="9"/>
    <n v="238"/>
    <s v="US-2018-143770"/>
    <n v="0"/>
    <n v="2"/>
    <n v="0"/>
    <n v="38.080000000000013"/>
    <n v="0.52062335344040378"/>
  </r>
  <r>
    <x v="974"/>
    <x v="0"/>
    <s v="OFF-PA-10000474"/>
    <x v="0"/>
    <x v="0"/>
    <n v="56.704000000000001"/>
    <s v="CA-2018-122763"/>
    <n v="0"/>
    <n v="2"/>
    <n v="0.2"/>
    <n v="19.137599999999992"/>
    <n v="0.43613829632717294"/>
  </r>
  <r>
    <x v="974"/>
    <x v="18"/>
    <s v="FUR-FU-10000206"/>
    <x v="1"/>
    <x v="8"/>
    <n v="2.91"/>
    <s v="CA-2018-154214"/>
    <n v="1"/>
    <n v="1"/>
    <n v="0"/>
    <n v="1.3676999999999999"/>
    <n v="0.4595170286641902"/>
  </r>
  <r>
    <x v="975"/>
    <x v="39"/>
    <s v="FUR-CH-10004495"/>
    <x v="1"/>
    <x v="5"/>
    <n v="1805.88"/>
    <s v="CA-2018-119452"/>
    <n v="1"/>
    <n v="6"/>
    <n v="0"/>
    <n v="523.70519999999988"/>
    <n v="0.46529189879902266"/>
  </r>
  <r>
    <x v="975"/>
    <x v="4"/>
    <s v="OFF-ST-10003208"/>
    <x v="0"/>
    <x v="1"/>
    <n v="725.84"/>
    <s v="CA-2018-108539"/>
    <n v="1"/>
    <n v="4"/>
    <n v="0"/>
    <n v="210.4935999999999"/>
    <n v="0.44610841445725197"/>
  </r>
  <r>
    <x v="975"/>
    <x v="22"/>
    <s v="OFF-ST-10001809"/>
    <x v="0"/>
    <x v="1"/>
    <n v="359.32"/>
    <s v="CA-2018-111591"/>
    <n v="1"/>
    <n v="4"/>
    <n v="0"/>
    <n v="7.1863999999999919"/>
    <n v="0.44610841445725197"/>
  </r>
  <r>
    <x v="975"/>
    <x v="18"/>
    <s v="OFF-PA-10004071"/>
    <x v="0"/>
    <x v="0"/>
    <n v="277.39999999999998"/>
    <s v="CA-2018-169285"/>
    <n v="1"/>
    <n v="5"/>
    <n v="0"/>
    <n v="133.15199999999999"/>
    <n v="0.43613829632717294"/>
  </r>
  <r>
    <x v="975"/>
    <x v="16"/>
    <s v="OFF-AP-10001242"/>
    <x v="0"/>
    <x v="12"/>
    <n v="64.384"/>
    <s v="CA-2018-156272"/>
    <n v="1"/>
    <n v="1"/>
    <n v="0.2"/>
    <n v="8.0479999999999983"/>
    <n v="0.49507917887403441"/>
  </r>
  <r>
    <x v="975"/>
    <x v="22"/>
    <s v="OFF-BI-10004410"/>
    <x v="0"/>
    <x v="3"/>
    <n v="30.576000000000001"/>
    <s v="CA-2018-111591"/>
    <n v="0"/>
    <n v="6"/>
    <n v="0.2"/>
    <n v="10.3194"/>
    <n v="0.46881743173671325"/>
  </r>
  <r>
    <x v="975"/>
    <x v="22"/>
    <s v="FUR-FU-10002364"/>
    <x v="1"/>
    <x v="8"/>
    <n v="22.14"/>
    <s v="CA-2018-111591"/>
    <n v="0"/>
    <n v="3"/>
    <n v="0"/>
    <n v="6.4205999999999976"/>
    <n v="0.4595170286641902"/>
  </r>
  <r>
    <x v="975"/>
    <x v="22"/>
    <s v="OFF-FA-10004838"/>
    <x v="0"/>
    <x v="7"/>
    <n v="13.020000000000001"/>
    <s v="CA-2018-111591"/>
    <n v="0"/>
    <n v="7"/>
    <n v="0"/>
    <n v="0.3906000000000005"/>
    <n v="0.51168203684699509"/>
  </r>
  <r>
    <x v="975"/>
    <x v="4"/>
    <s v="OFF-BI-10003981"/>
    <x v="0"/>
    <x v="3"/>
    <n v="10.896000000000001"/>
    <s v="CA-2018-108539"/>
    <n v="0"/>
    <n v="3"/>
    <n v="0.2"/>
    <n v="3.9497999999999998"/>
    <n v="0.46881743173671325"/>
  </r>
  <r>
    <x v="975"/>
    <x v="2"/>
    <s v="OFF-EN-10003845"/>
    <x v="0"/>
    <x v="11"/>
    <n v="8.8559999999999999"/>
    <s v="CA-2018-117156"/>
    <n v="1"/>
    <n v="3"/>
    <n v="0.2"/>
    <n v="2.8781999999999992"/>
    <n v="0.44424167803735209"/>
  </r>
  <r>
    <x v="975"/>
    <x v="4"/>
    <s v="OFF-BI-10001031"/>
    <x v="0"/>
    <x v="3"/>
    <n v="8.5440000000000005"/>
    <s v="CA-2018-108539"/>
    <n v="0"/>
    <n v="2"/>
    <n v="0.2"/>
    <n v="2.8835999999999995"/>
    <n v="0.46881743173671325"/>
  </r>
  <r>
    <x v="975"/>
    <x v="18"/>
    <s v="OFF-PA-10004971"/>
    <x v="0"/>
    <x v="0"/>
    <n v="5.78"/>
    <s v="CA-2018-169285"/>
    <n v="0"/>
    <n v="1"/>
    <n v="0"/>
    <n v="2.8322000000000003"/>
    <n v="0.43613829632717294"/>
  </r>
  <r>
    <x v="976"/>
    <x v="22"/>
    <s v="TEC-CO-10004722"/>
    <x v="2"/>
    <x v="16"/>
    <n v="13999.96"/>
    <s v="CA-2018-140151"/>
    <n v="1"/>
    <n v="4"/>
    <n v="0"/>
    <n v="6719.9807999999994"/>
    <n v="0.55185675810753509"/>
  </r>
  <r>
    <x v="976"/>
    <x v="20"/>
    <s v="OFF-SU-10003505"/>
    <x v="0"/>
    <x v="14"/>
    <n v="347.58"/>
    <s v="CA-2018-136511"/>
    <n v="1"/>
    <n v="3"/>
    <n v="0"/>
    <n v="17.378999999999976"/>
    <n v="0.53938093436526824"/>
  </r>
  <r>
    <x v="976"/>
    <x v="4"/>
    <s v="FUR-FU-10000758"/>
    <x v="1"/>
    <x v="8"/>
    <n v="211.84"/>
    <s v="CA-2018-155985"/>
    <n v="1"/>
    <n v="8"/>
    <n v="0"/>
    <n v="76.262399999999985"/>
    <n v="0.4595170286641902"/>
  </r>
  <r>
    <x v="976"/>
    <x v="0"/>
    <s v="OFF-ST-10001809"/>
    <x v="0"/>
    <x v="1"/>
    <n v="143.72800000000001"/>
    <s v="CA-2018-135650"/>
    <n v="1"/>
    <n v="2"/>
    <n v="0.2"/>
    <n v="-32.338800000000006"/>
    <n v="0.44610841445725197"/>
  </r>
  <r>
    <x v="976"/>
    <x v="22"/>
    <s v="OFF-BI-10002103"/>
    <x v="0"/>
    <x v="3"/>
    <n v="34.76"/>
    <s v="CA-2018-120719"/>
    <n v="1"/>
    <n v="5"/>
    <n v="0.2"/>
    <n v="11.296999999999999"/>
    <n v="0.46881743173671325"/>
  </r>
  <r>
    <x v="976"/>
    <x v="22"/>
    <s v="OFF-ST-10001558"/>
    <x v="0"/>
    <x v="1"/>
    <n v="32.479999999999997"/>
    <s v="CA-2018-140151"/>
    <n v="0"/>
    <n v="2"/>
    <n v="0"/>
    <n v="4.8719999999999999"/>
    <n v="0.44610841445725197"/>
  </r>
  <r>
    <x v="976"/>
    <x v="20"/>
    <s v="OFF-PA-10002741"/>
    <x v="0"/>
    <x v="0"/>
    <n v="25.68"/>
    <s v="US-2018-140074"/>
    <n v="1"/>
    <n v="6"/>
    <n v="0"/>
    <n v="11.555999999999997"/>
    <n v="0.43613829632717294"/>
  </r>
  <r>
    <x v="976"/>
    <x v="22"/>
    <s v="OFF-PA-10002986"/>
    <x v="0"/>
    <x v="0"/>
    <n v="20.04"/>
    <s v="CA-2018-140151"/>
    <n v="0"/>
    <n v="3"/>
    <n v="0"/>
    <n v="9.6191999999999993"/>
    <n v="0.43613829632717294"/>
  </r>
  <r>
    <x v="977"/>
    <x v="20"/>
    <s v="TEC-PH-10002624"/>
    <x v="2"/>
    <x v="6"/>
    <n v="469.99"/>
    <s v="CA-2018-166184"/>
    <n v="1"/>
    <n v="1"/>
    <n v="0"/>
    <n v="136.29709999999994"/>
    <n v="0.41105220110552465"/>
  </r>
  <r>
    <x v="977"/>
    <x v="20"/>
    <s v="FUR-CH-10000665"/>
    <x v="1"/>
    <x v="5"/>
    <n v="271.76400000000001"/>
    <s v="CA-2018-122308"/>
    <n v="1"/>
    <n v="2"/>
    <n v="0.1"/>
    <n v="60.391999999999967"/>
    <n v="0.46529189879902266"/>
  </r>
  <r>
    <x v="977"/>
    <x v="20"/>
    <s v="OFF-PA-10000357"/>
    <x v="0"/>
    <x v="0"/>
    <n v="221.92"/>
    <s v="CA-2018-167101"/>
    <n v="1"/>
    <n v="4"/>
    <n v="0"/>
    <n v="106.52159999999999"/>
    <n v="0.43613829632717294"/>
  </r>
  <r>
    <x v="977"/>
    <x v="20"/>
    <s v="FUR-CH-10003396"/>
    <x v="1"/>
    <x v="5"/>
    <n v="207.84600000000003"/>
    <s v="CA-2018-166184"/>
    <n v="0"/>
    <n v="3"/>
    <n v="0.1"/>
    <n v="2.3093999999999895"/>
    <n v="0.46529189879902266"/>
  </r>
  <r>
    <x v="977"/>
    <x v="20"/>
    <s v="TEC-AC-10001266"/>
    <x v="2"/>
    <x v="9"/>
    <n v="26"/>
    <s v="CA-2018-167101"/>
    <n v="0"/>
    <n v="2"/>
    <n v="0"/>
    <n v="11.7"/>
    <n v="0.52062335344040378"/>
  </r>
  <r>
    <x v="977"/>
    <x v="20"/>
    <s v="OFF-EN-10004483"/>
    <x v="0"/>
    <x v="11"/>
    <n v="47.01"/>
    <s v="CA-2018-166184"/>
    <n v="0"/>
    <n v="3"/>
    <n v="0"/>
    <n v="22.094699999999996"/>
    <n v="0.44424167803735209"/>
  </r>
  <r>
    <x v="977"/>
    <x v="0"/>
    <s v="OFF-ST-10002352"/>
    <x v="0"/>
    <x v="1"/>
    <n v="12.768000000000001"/>
    <s v="CA-2018-101637"/>
    <n v="1"/>
    <n v="2"/>
    <n v="0.2"/>
    <n v="0.95759999999999934"/>
    <n v="0.44610841445725197"/>
  </r>
  <r>
    <x v="978"/>
    <x v="21"/>
    <s v="FUR-CH-10004675"/>
    <x v="1"/>
    <x v="5"/>
    <n v="1526.5600000000002"/>
    <s v="CA-2018-155880"/>
    <n v="1"/>
    <n v="7"/>
    <n v="0"/>
    <n v="427.43679999999995"/>
    <n v="0.46529189879902266"/>
  </r>
  <r>
    <x v="978"/>
    <x v="4"/>
    <s v="TEC-CO-10000971"/>
    <x v="2"/>
    <x v="16"/>
    <n v="479.98400000000004"/>
    <s v="US-2018-117534"/>
    <n v="1"/>
    <n v="2"/>
    <n v="0.2"/>
    <n v="59.997999999999962"/>
    <n v="0.55185675810753509"/>
  </r>
  <r>
    <x v="978"/>
    <x v="0"/>
    <s v="TEC-PH-10000984"/>
    <x v="2"/>
    <x v="6"/>
    <n v="470.37600000000009"/>
    <s v="CA-2018-112039"/>
    <n v="1"/>
    <n v="3"/>
    <n v="0.2"/>
    <n v="47.037600000000026"/>
    <n v="0.41105220110552465"/>
  </r>
  <r>
    <x v="978"/>
    <x v="21"/>
    <s v="FUR-CH-10002880"/>
    <x v="1"/>
    <x v="5"/>
    <n v="368.96999999999997"/>
    <s v="CA-2018-155880"/>
    <n v="0"/>
    <n v="3"/>
    <n v="0"/>
    <n v="40.586699999999979"/>
    <n v="0.46529189879902266"/>
  </r>
  <r>
    <x v="978"/>
    <x v="4"/>
    <s v="TEC-PH-10000141"/>
    <x v="2"/>
    <x v="6"/>
    <n v="211.16800000000001"/>
    <s v="US-2018-117534"/>
    <n v="0"/>
    <n v="4"/>
    <n v="0.2"/>
    <n v="15.837600000000009"/>
    <n v="0.41105220110552465"/>
  </r>
  <r>
    <x v="978"/>
    <x v="4"/>
    <s v="OFF-BI-10002026"/>
    <x v="0"/>
    <x v="3"/>
    <n v="185.92000000000002"/>
    <s v="US-2018-117534"/>
    <n v="0"/>
    <n v="4"/>
    <n v="0.2"/>
    <n v="62.74799999999999"/>
    <n v="0.46881743173671325"/>
  </r>
  <r>
    <x v="978"/>
    <x v="4"/>
    <s v="OFF-AP-10002403"/>
    <x v="0"/>
    <x v="12"/>
    <n v="176.04"/>
    <s v="US-2018-117534"/>
    <n v="0"/>
    <n v="4"/>
    <n v="0"/>
    <n v="45.770399999999995"/>
    <n v="0.49507917887403441"/>
  </r>
  <r>
    <x v="978"/>
    <x v="21"/>
    <s v="FUR-CH-10000422"/>
    <x v="1"/>
    <x v="5"/>
    <n v="90.99"/>
    <s v="CA-2018-155880"/>
    <n v="0"/>
    <n v="1"/>
    <n v="0"/>
    <n v="14.558400000000006"/>
    <n v="0.46529189879902266"/>
  </r>
  <r>
    <x v="978"/>
    <x v="22"/>
    <s v="OFF-AR-10001446"/>
    <x v="0"/>
    <x v="4"/>
    <n v="23.1"/>
    <s v="CA-2018-143651"/>
    <n v="1"/>
    <n v="2"/>
    <n v="0"/>
    <n v="6.93"/>
    <n v="0.45632477063632687"/>
  </r>
  <r>
    <x v="978"/>
    <x v="4"/>
    <s v="OFF-AR-10003087"/>
    <x v="0"/>
    <x v="4"/>
    <n v="16.02"/>
    <s v="US-2018-117534"/>
    <n v="0"/>
    <n v="9"/>
    <n v="0"/>
    <n v="4.4855999999999998"/>
    <n v="0.45632477063632687"/>
  </r>
  <r>
    <x v="978"/>
    <x v="20"/>
    <s v="OFF-AR-10001547"/>
    <x v="0"/>
    <x v="4"/>
    <n v="11.05"/>
    <s v="CA-2018-105193"/>
    <n v="1"/>
    <n v="5"/>
    <n v="0"/>
    <n v="2.9835000000000003"/>
    <n v="0.45632477063632687"/>
  </r>
  <r>
    <x v="978"/>
    <x v="0"/>
    <s v="OFF-PA-10004239"/>
    <x v="0"/>
    <x v="0"/>
    <n v="6.8480000000000008"/>
    <s v="CA-2018-101077"/>
    <n v="1"/>
    <n v="2"/>
    <n v="0.2"/>
    <n v="2.1399999999999992"/>
    <n v="0.43613829632717294"/>
  </r>
  <r>
    <x v="979"/>
    <x v="0"/>
    <s v="TEC-CO-10002313"/>
    <x v="2"/>
    <x v="16"/>
    <n v="2399.96"/>
    <s v="US-2018-141677"/>
    <n v="1"/>
    <n v="5"/>
    <n v="0.2"/>
    <n v="569.99050000000011"/>
    <n v="0.55185675810753509"/>
  </r>
  <r>
    <x v="979"/>
    <x v="20"/>
    <s v="FUR-BO-10001918"/>
    <x v="1"/>
    <x v="10"/>
    <n v="257.56799999999998"/>
    <s v="US-2018-121251"/>
    <n v="1"/>
    <n v="2"/>
    <n v="0.2"/>
    <n v="-28.976400000000012"/>
    <n v="0.5176847302647779"/>
  </r>
  <r>
    <x v="979"/>
    <x v="20"/>
    <s v="TEC-PH-10004896"/>
    <x v="2"/>
    <x v="6"/>
    <n v="119.96"/>
    <s v="US-2018-121251"/>
    <n v="0"/>
    <n v="4"/>
    <n v="0"/>
    <n v="33.588800000000006"/>
    <n v="0.41105220110552465"/>
  </r>
  <r>
    <x v="979"/>
    <x v="0"/>
    <s v="OFF-AP-10001205"/>
    <x v="0"/>
    <x v="12"/>
    <n v="87.167999999999978"/>
    <s v="US-2018-141677"/>
    <n v="0"/>
    <n v="8"/>
    <n v="0.8"/>
    <n v="-226.63679999999999"/>
    <n v="0.49507917887403441"/>
  </r>
  <r>
    <x v="979"/>
    <x v="0"/>
    <s v="OFF-PA-10002581"/>
    <x v="0"/>
    <x v="0"/>
    <n v="74.352000000000004"/>
    <s v="US-2018-141677"/>
    <n v="0"/>
    <n v="3"/>
    <n v="0.2"/>
    <n v="23.234999999999992"/>
    <n v="0.43613829632717294"/>
  </r>
  <r>
    <x v="979"/>
    <x v="14"/>
    <s v="FUR-FU-10004245"/>
    <x v="1"/>
    <x v="8"/>
    <n v="60.84"/>
    <s v="CA-2018-113208"/>
    <n v="1"/>
    <n v="3"/>
    <n v="0"/>
    <n v="23.119199999999999"/>
    <n v="0.4595170286641902"/>
  </r>
  <r>
    <x v="979"/>
    <x v="0"/>
    <s v="TEC-AC-10000158"/>
    <x v="2"/>
    <x v="9"/>
    <n v="143.96"/>
    <s v="US-2018-141677"/>
    <n v="0"/>
    <n v="5"/>
    <n v="0.2"/>
    <n v="1.7995000000000019"/>
    <n v="0.52062335344040378"/>
  </r>
  <r>
    <x v="979"/>
    <x v="6"/>
    <s v="TEC-AC-10003116"/>
    <x v="2"/>
    <x v="9"/>
    <n v="53.25"/>
    <s v="CA-2018-162033"/>
    <n v="1"/>
    <n v="3"/>
    <n v="0"/>
    <n v="20.767499999999998"/>
    <n v="0.52062335344040378"/>
  </r>
  <r>
    <x v="979"/>
    <x v="0"/>
    <s v="OFF-ST-10000344"/>
    <x v="0"/>
    <x v="1"/>
    <n v="32.231999999999999"/>
    <s v="US-2018-141677"/>
    <n v="0"/>
    <n v="3"/>
    <n v="0.2"/>
    <n v="2.4173999999999989"/>
    <n v="0.44610841445725197"/>
  </r>
  <r>
    <x v="979"/>
    <x v="22"/>
    <s v="OFF-AR-10004587"/>
    <x v="0"/>
    <x v="4"/>
    <n v="19.829999999999998"/>
    <s v="CA-2018-147144"/>
    <n v="1"/>
    <n v="1"/>
    <n v="0"/>
    <n v="5.9489999999999981"/>
    <n v="0.45632477063632687"/>
  </r>
  <r>
    <x v="979"/>
    <x v="6"/>
    <s v="OFF-FA-10003021"/>
    <x v="0"/>
    <x v="7"/>
    <n v="3.76"/>
    <s v="CA-2018-162033"/>
    <n v="0"/>
    <n v="2"/>
    <n v="0"/>
    <n v="1.3159999999999998"/>
    <n v="0.51168203684699509"/>
  </r>
  <r>
    <x v="980"/>
    <x v="0"/>
    <s v="FUR-BO-10001811"/>
    <x v="1"/>
    <x v="10"/>
    <n v="1023.3319999999999"/>
    <s v="CA-2018-144491"/>
    <n v="1"/>
    <n v="5"/>
    <n v="0.32"/>
    <n v="-30.098000000000127"/>
    <n v="0.5176847302647779"/>
  </r>
  <r>
    <x v="980"/>
    <x v="0"/>
    <s v="FUR-CH-10004063"/>
    <x v="1"/>
    <x v="5"/>
    <n v="600.55799999999999"/>
    <s v="CA-2018-144491"/>
    <n v="0"/>
    <n v="3"/>
    <n v="0.3"/>
    <n v="-8.5794000000000779"/>
    <n v="0.46529189879902266"/>
  </r>
  <r>
    <x v="980"/>
    <x v="6"/>
    <s v="OFF-ST-10001128"/>
    <x v="0"/>
    <x v="1"/>
    <n v="332.94"/>
    <s v="CA-2018-113705"/>
    <n v="1"/>
    <n v="3"/>
    <n v="0"/>
    <n v="9.9882000000000204"/>
    <n v="0.44610841445725197"/>
  </r>
  <r>
    <x v="980"/>
    <x v="6"/>
    <s v="FUR-TA-10002533"/>
    <x v="1"/>
    <x v="13"/>
    <n v="292.10000000000002"/>
    <s v="CA-2018-113705"/>
    <n v="0"/>
    <n v="2"/>
    <n v="0"/>
    <n v="58.419999999999987"/>
    <n v="0.55975208308209756"/>
  </r>
  <r>
    <x v="980"/>
    <x v="0"/>
    <s v="FUR-CH-10001714"/>
    <x v="1"/>
    <x v="5"/>
    <n v="211.24599999999998"/>
    <s v="CA-2018-144491"/>
    <n v="0"/>
    <n v="2"/>
    <n v="0.3"/>
    <n v="-66.391599999999983"/>
    <n v="0.46529189879902266"/>
  </r>
  <r>
    <x v="980"/>
    <x v="6"/>
    <s v="TEC-PH-10004006"/>
    <x v="2"/>
    <x v="6"/>
    <n v="206.1"/>
    <s v="CA-2018-113705"/>
    <n v="0"/>
    <n v="5"/>
    <n v="0"/>
    <n v="55.647000000000006"/>
    <n v="0.41105220110552465"/>
  </r>
  <r>
    <x v="980"/>
    <x v="4"/>
    <s v="OFF-PA-10001144"/>
    <x v="0"/>
    <x v="0"/>
    <n v="110.96"/>
    <s v="CA-2018-124716"/>
    <n v="1"/>
    <n v="2"/>
    <n v="0"/>
    <n v="53.260799999999996"/>
    <n v="0.43613829632717294"/>
  </r>
  <r>
    <x v="980"/>
    <x v="0"/>
    <s v="TEC-AC-10004901"/>
    <x v="2"/>
    <x v="9"/>
    <n v="39.992000000000004"/>
    <s v="CA-2018-144491"/>
    <n v="0"/>
    <n v="1"/>
    <n v="0.2"/>
    <n v="6.9985999999999997"/>
    <n v="0.52062335344040378"/>
  </r>
  <r>
    <x v="980"/>
    <x v="4"/>
    <s v="OFF-PA-10000740"/>
    <x v="0"/>
    <x v="0"/>
    <n v="45.68"/>
    <s v="CA-2018-124716"/>
    <n v="0"/>
    <n v="2"/>
    <n v="0"/>
    <n v="21.012799999999999"/>
    <n v="0.43613829632717294"/>
  </r>
  <r>
    <x v="980"/>
    <x v="6"/>
    <s v="OFF-BI-10001679"/>
    <x v="0"/>
    <x v="3"/>
    <n v="17.760000000000002"/>
    <s v="CA-2018-113705"/>
    <n v="0"/>
    <n v="2"/>
    <n v="0"/>
    <n v="8.8800000000000008"/>
    <n v="0.46881743173671325"/>
  </r>
  <r>
    <x v="980"/>
    <x v="6"/>
    <s v="OFF-PA-10002615"/>
    <x v="0"/>
    <x v="0"/>
    <n v="17.64"/>
    <s v="CA-2018-113705"/>
    <n v="0"/>
    <n v="4"/>
    <n v="0"/>
    <n v="8.1143999999999998"/>
    <n v="0.43613829632717294"/>
  </r>
  <r>
    <x v="980"/>
    <x v="2"/>
    <s v="FUR-FU-10003832"/>
    <x v="1"/>
    <x v="8"/>
    <n v="15.008000000000003"/>
    <s v="CA-2018-139416"/>
    <n v="1"/>
    <n v="2"/>
    <n v="0.2"/>
    <n v="1.5007999999999999"/>
    <n v="0.4595170286641902"/>
  </r>
  <r>
    <x v="980"/>
    <x v="4"/>
    <s v="OFF-PA-10000859"/>
    <x v="0"/>
    <x v="0"/>
    <n v="11.94"/>
    <s v="CA-2018-124716"/>
    <n v="0"/>
    <n v="3"/>
    <n v="0"/>
    <n v="5.97"/>
    <n v="0.43613829632717294"/>
  </r>
  <r>
    <x v="980"/>
    <x v="6"/>
    <s v="OFF-LA-10000476"/>
    <x v="0"/>
    <x v="2"/>
    <n v="8.26"/>
    <s v="CA-2018-113705"/>
    <n v="0"/>
    <n v="2"/>
    <n v="0"/>
    <n v="3.7995999999999999"/>
    <n v="0.4647369236065339"/>
  </r>
  <r>
    <x v="981"/>
    <x v="4"/>
    <s v="OFF-ST-10002743"/>
    <x v="0"/>
    <x v="1"/>
    <n v="795.48"/>
    <s v="US-2018-147886"/>
    <n v="1"/>
    <n v="7"/>
    <n v="0"/>
    <n v="7.9547999999999632"/>
    <n v="0.44610841445725197"/>
  </r>
  <r>
    <x v="981"/>
    <x v="4"/>
    <s v="TEC-MA-10004679"/>
    <x v="2"/>
    <x v="15"/>
    <n v="532.72"/>
    <s v="US-2018-147886"/>
    <n v="0"/>
    <n v="2"/>
    <n v="0.2"/>
    <n v="53.271999999999991"/>
    <n v="0.5183572270896134"/>
  </r>
  <r>
    <x v="981"/>
    <x v="16"/>
    <s v="OFF-BI-10001191"/>
    <x v="0"/>
    <x v="3"/>
    <n v="68.742000000000019"/>
    <s v="US-2018-166611"/>
    <n v="1"/>
    <n v="9"/>
    <n v="0.7"/>
    <n v="-48.119399999999985"/>
    <n v="0.46881743173671325"/>
  </r>
  <r>
    <x v="981"/>
    <x v="4"/>
    <s v="OFF-PA-10003651"/>
    <x v="0"/>
    <x v="0"/>
    <n v="26.72"/>
    <s v="US-2018-147886"/>
    <n v="0"/>
    <n v="4"/>
    <n v="0"/>
    <n v="12.8256"/>
    <n v="0.43613829632717294"/>
  </r>
  <r>
    <x v="981"/>
    <x v="4"/>
    <s v="FUR-FU-10001095"/>
    <x v="1"/>
    <x v="8"/>
    <n v="26.48"/>
    <s v="US-2018-147886"/>
    <n v="0"/>
    <n v="1"/>
    <n v="0"/>
    <n v="10.0624"/>
    <n v="0.4595170286641902"/>
  </r>
  <r>
    <x v="981"/>
    <x v="4"/>
    <s v="FUR-FU-10003829"/>
    <x v="1"/>
    <x v="8"/>
    <n v="21.560000000000002"/>
    <s v="US-2018-147886"/>
    <n v="0"/>
    <n v="7"/>
    <n v="0"/>
    <n v="6.8991999999999987"/>
    <n v="0.4595170286641902"/>
  </r>
  <r>
    <x v="981"/>
    <x v="4"/>
    <s v="OFF-PA-10000743"/>
    <x v="0"/>
    <x v="0"/>
    <n v="20.04"/>
    <s v="US-2018-147886"/>
    <n v="0"/>
    <n v="3"/>
    <n v="0"/>
    <n v="9.6191999999999993"/>
    <n v="0.43613829632717294"/>
  </r>
  <r>
    <x v="981"/>
    <x v="4"/>
    <s v="OFF-PA-10000232"/>
    <x v="0"/>
    <x v="0"/>
    <n v="12.96"/>
    <s v="US-2018-147886"/>
    <n v="0"/>
    <n v="2"/>
    <n v="0"/>
    <n v="6.3504000000000005"/>
    <n v="0.43613829632717294"/>
  </r>
  <r>
    <x v="982"/>
    <x v="18"/>
    <s v="OFF-ST-10001031"/>
    <x v="0"/>
    <x v="1"/>
    <n v="81.400000000000006"/>
    <s v="CA-2018-126550"/>
    <n v="1"/>
    <n v="5"/>
    <n v="0"/>
    <n v="21.164000000000005"/>
    <n v="0.44610841445725197"/>
  </r>
  <r>
    <x v="983"/>
    <x v="39"/>
    <s v="OFF-EN-10004206"/>
    <x v="0"/>
    <x v="11"/>
    <n v="325.86"/>
    <s v="CA-2018-113474"/>
    <n v="1"/>
    <n v="2"/>
    <n v="0"/>
    <n v="149.8956"/>
    <n v="0.44424167803735209"/>
  </r>
  <r>
    <x v="983"/>
    <x v="4"/>
    <s v="TEC-PH-10002447"/>
    <x v="2"/>
    <x v="6"/>
    <n v="164.79200000000003"/>
    <s v="US-2018-120147"/>
    <n v="1"/>
    <n v="1"/>
    <n v="0.2"/>
    <n v="18.539099999999991"/>
    <n v="0.41105220110552465"/>
  </r>
  <r>
    <x v="983"/>
    <x v="4"/>
    <s v="FUR-FU-10004973"/>
    <x v="1"/>
    <x v="8"/>
    <n v="94.2"/>
    <s v="CA-2018-126634"/>
    <n v="1"/>
    <n v="5"/>
    <n v="0"/>
    <n v="39.564000000000007"/>
    <n v="0.4595170286641902"/>
  </r>
  <r>
    <x v="983"/>
    <x v="5"/>
    <s v="OFF-ST-10003282"/>
    <x v="0"/>
    <x v="1"/>
    <n v="59.76"/>
    <s v="CA-2018-129910"/>
    <n v="1"/>
    <n v="1"/>
    <n v="0"/>
    <n v="16.732800000000005"/>
    <n v="0.44610841445725197"/>
  </r>
  <r>
    <x v="983"/>
    <x v="4"/>
    <s v="OFF-AR-10000817"/>
    <x v="0"/>
    <x v="4"/>
    <n v="6.08"/>
    <s v="US-2018-120147"/>
    <n v="0"/>
    <n v="2"/>
    <n v="0"/>
    <n v="2.0671999999999997"/>
    <n v="0.45632477063632687"/>
  </r>
  <r>
    <x v="983"/>
    <x v="2"/>
    <s v="OFF-BI-10001525"/>
    <x v="0"/>
    <x v="3"/>
    <n v="5.7150000000000016"/>
    <s v="US-2018-154851"/>
    <n v="1"/>
    <n v="5"/>
    <n v="0.7"/>
    <n v="-4.7625000000000011"/>
    <n v="0.46881743173671325"/>
  </r>
  <r>
    <x v="984"/>
    <x v="5"/>
    <s v="TEC-CO-10001449"/>
    <x v="2"/>
    <x v="16"/>
    <n v="2999.95"/>
    <s v="CA-2018-133263"/>
    <n v="1"/>
    <n v="5"/>
    <n v="0"/>
    <n v="1439.9760000000001"/>
    <n v="0.55185675810753509"/>
  </r>
  <r>
    <x v="984"/>
    <x v="20"/>
    <s v="TEC-PH-10002549"/>
    <x v="2"/>
    <x v="6"/>
    <n v="677.58"/>
    <s v="CA-2018-100524"/>
    <n v="1"/>
    <n v="3"/>
    <n v="0"/>
    <n v="176.17080000000001"/>
    <n v="0.41105220110552465"/>
  </r>
  <r>
    <x v="984"/>
    <x v="3"/>
    <s v="TEC-PH-10000526"/>
    <x v="2"/>
    <x v="6"/>
    <n v="671.93"/>
    <s v="US-2018-159205"/>
    <n v="1"/>
    <n v="7"/>
    <n v="0"/>
    <n v="188.1404"/>
    <n v="0.41105220110552465"/>
  </r>
  <r>
    <x v="984"/>
    <x v="0"/>
    <s v="FUR-BO-10002824"/>
    <x v="1"/>
    <x v="10"/>
    <n v="205.33279999999996"/>
    <s v="CA-2018-154907"/>
    <n v="1"/>
    <n v="2"/>
    <n v="0.32"/>
    <n v="-36.235200000000006"/>
    <n v="0.5176847302647779"/>
  </r>
  <r>
    <x v="984"/>
    <x v="20"/>
    <s v="TEC-PH-10001536"/>
    <x v="2"/>
    <x v="6"/>
    <n v="84.949999999999989"/>
    <s v="CA-2018-102771"/>
    <n v="1"/>
    <n v="5"/>
    <n v="0"/>
    <n v="22.086999999999996"/>
    <n v="0.41105220110552465"/>
  </r>
  <r>
    <x v="984"/>
    <x v="20"/>
    <s v="OFF-PA-10004911"/>
    <x v="0"/>
    <x v="0"/>
    <n v="75.040000000000006"/>
    <s v="CA-2018-100524"/>
    <n v="0"/>
    <n v="8"/>
    <n v="0"/>
    <n v="36.019200000000005"/>
    <n v="0.43613829632717294"/>
  </r>
  <r>
    <x v="984"/>
    <x v="5"/>
    <s v="OFF-BI-10000474"/>
    <x v="0"/>
    <x v="3"/>
    <n v="64.12"/>
    <s v="CA-2018-133263"/>
    <n v="0"/>
    <n v="4"/>
    <n v="0"/>
    <n v="30.7776"/>
    <n v="0.46881743173671325"/>
  </r>
  <r>
    <x v="984"/>
    <x v="3"/>
    <s v="FUR-FU-10001591"/>
    <x v="1"/>
    <x v="8"/>
    <n v="61"/>
    <s v="US-2018-159205"/>
    <n v="0"/>
    <n v="5"/>
    <n v="0"/>
    <n v="25.620000000000005"/>
    <n v="0.4595170286641902"/>
  </r>
  <r>
    <x v="984"/>
    <x v="5"/>
    <s v="OFF-BI-10001153"/>
    <x v="0"/>
    <x v="3"/>
    <n v="34.54"/>
    <s v="CA-2018-133263"/>
    <n v="0"/>
    <n v="1"/>
    <n v="0"/>
    <n v="17.27"/>
    <n v="0.46881743173671325"/>
  </r>
  <r>
    <x v="984"/>
    <x v="0"/>
    <s v="OFF-AP-10003040"/>
    <x v="0"/>
    <x v="12"/>
    <n v="33.61999999999999"/>
    <s v="CA-2018-144680"/>
    <n v="1"/>
    <n v="5"/>
    <n v="0.8"/>
    <n v="-90.774000000000029"/>
    <n v="0.49507917887403441"/>
  </r>
  <r>
    <x v="984"/>
    <x v="20"/>
    <s v="FUR-FU-10004018"/>
    <x v="1"/>
    <x v="8"/>
    <n v="29.78"/>
    <s v="CA-2018-100524"/>
    <n v="0"/>
    <n v="2"/>
    <n v="0"/>
    <n v="8.0406000000000013"/>
    <n v="0.4595170286641902"/>
  </r>
  <r>
    <x v="984"/>
    <x v="4"/>
    <s v="OFF-SU-10004231"/>
    <x v="0"/>
    <x v="14"/>
    <n v="29.700000000000003"/>
    <s v="US-2018-160143"/>
    <n v="1"/>
    <n v="3"/>
    <n v="0"/>
    <n v="8.0190000000000001"/>
    <n v="0.53938093436526824"/>
  </r>
  <r>
    <x v="984"/>
    <x v="1"/>
    <s v="OFF-BI-10002799"/>
    <x v="0"/>
    <x v="3"/>
    <n v="13.467999999999998"/>
    <s v="CA-2018-114524"/>
    <n v="1"/>
    <n v="13"/>
    <n v="0.8"/>
    <n v="-22.895600000000005"/>
    <n v="0.46881743173671325"/>
  </r>
  <r>
    <x v="985"/>
    <x v="4"/>
    <s v="TEC-MA-10000418"/>
    <x v="2"/>
    <x v="15"/>
    <n v="4799.9839999999995"/>
    <s v="CA-2018-149881"/>
    <n v="1"/>
    <n v="2"/>
    <n v="0.2"/>
    <n v="359.99879999999962"/>
    <n v="0.5183572270896134"/>
  </r>
  <r>
    <x v="985"/>
    <x v="4"/>
    <s v="FUR-BO-10003894"/>
    <x v="1"/>
    <x v="10"/>
    <n v="482.66399999999999"/>
    <s v="CA-2018-149881"/>
    <n v="0"/>
    <n v="8"/>
    <n v="0.15"/>
    <n v="85.175999999999974"/>
    <n v="0.5176847302647779"/>
  </r>
  <r>
    <x v="985"/>
    <x v="16"/>
    <s v="FUR-CH-10003774"/>
    <x v="1"/>
    <x v="5"/>
    <n v="218.35200000000003"/>
    <s v="CA-2018-134495"/>
    <n v="1"/>
    <n v="3"/>
    <n v="0.2"/>
    <n v="-19.105800000000016"/>
    <n v="0.46529189879902266"/>
  </r>
  <r>
    <x v="985"/>
    <x v="9"/>
    <s v="FUR-FU-10004006"/>
    <x v="1"/>
    <x v="8"/>
    <n v="127.94999999999999"/>
    <s v="CA-2018-129028"/>
    <n v="1"/>
    <n v="3"/>
    <n v="0"/>
    <n v="21.751499999999986"/>
    <n v="0.4595170286641902"/>
  </r>
  <r>
    <x v="985"/>
    <x v="4"/>
    <s v="OFF-BI-10001294"/>
    <x v="0"/>
    <x v="3"/>
    <n v="121.67999999999999"/>
    <s v="CA-2018-147942"/>
    <n v="1"/>
    <n v="13"/>
    <n v="0.2"/>
    <n v="38.024999999999977"/>
    <n v="0.46881743173671325"/>
  </r>
  <r>
    <x v="985"/>
    <x v="24"/>
    <s v="OFF-ST-10000649"/>
    <x v="0"/>
    <x v="1"/>
    <n v="94.199999999999989"/>
    <s v="CA-2018-145877"/>
    <n v="1"/>
    <n v="6"/>
    <n v="0"/>
    <n v="23.550000000000004"/>
    <n v="0.44610841445725197"/>
  </r>
  <r>
    <x v="985"/>
    <x v="20"/>
    <s v="OFF-PA-10000791"/>
    <x v="0"/>
    <x v="0"/>
    <n v="42.929999999999993"/>
    <s v="CA-2018-118360"/>
    <n v="1"/>
    <n v="9"/>
    <n v="0"/>
    <n v="19.318499999999997"/>
    <n v="0.43613829632717294"/>
  </r>
  <r>
    <x v="985"/>
    <x v="24"/>
    <s v="OFF-EN-10001990"/>
    <x v="0"/>
    <x v="11"/>
    <n v="28.4"/>
    <s v="CA-2018-145877"/>
    <n v="0"/>
    <n v="5"/>
    <n v="0"/>
    <n v="13.347999999999997"/>
    <n v="0.44424167803735209"/>
  </r>
  <r>
    <x v="985"/>
    <x v="16"/>
    <s v="TEC-PH-10004897"/>
    <x v="2"/>
    <x v="6"/>
    <n v="23.976000000000003"/>
    <s v="CA-2018-134495"/>
    <n v="0"/>
    <n v="3"/>
    <n v="0.2"/>
    <n v="-5.694300000000001"/>
    <n v="0.41105220110552465"/>
  </r>
  <r>
    <x v="985"/>
    <x v="16"/>
    <s v="OFF-AP-10002222"/>
    <x v="0"/>
    <x v="12"/>
    <n v="20.808"/>
    <s v="CA-2018-134495"/>
    <n v="0"/>
    <n v="3"/>
    <n v="0.2"/>
    <n v="1.8207000000000013"/>
    <n v="0.49507917887403441"/>
  </r>
  <r>
    <x v="985"/>
    <x v="16"/>
    <s v="OFF-LA-10000262"/>
    <x v="0"/>
    <x v="2"/>
    <n v="6.2640000000000002"/>
    <s v="CA-2018-134495"/>
    <n v="0"/>
    <n v="3"/>
    <n v="0.2"/>
    <n v="2.0358000000000001"/>
    <n v="0.4647369236065339"/>
  </r>
  <r>
    <x v="985"/>
    <x v="4"/>
    <s v="OFF-LA-10003663"/>
    <x v="0"/>
    <x v="2"/>
    <n v="5.78"/>
    <s v="CA-2018-147942"/>
    <n v="0"/>
    <n v="2"/>
    <n v="0"/>
    <n v="2.7166000000000001"/>
    <n v="0.4647369236065339"/>
  </r>
  <r>
    <x v="986"/>
    <x v="5"/>
    <s v="FUR-TA-10004534"/>
    <x v="1"/>
    <x v="13"/>
    <n v="411.8"/>
    <s v="CA-2018-121419"/>
    <n v="1"/>
    <n v="2"/>
    <n v="0"/>
    <n v="70.005999999999972"/>
    <n v="0.55975208308209756"/>
  </r>
  <r>
    <x v="986"/>
    <x v="5"/>
    <s v="TEC-AC-10000892"/>
    <x v="2"/>
    <x v="9"/>
    <n v="360"/>
    <s v="CA-2018-121419"/>
    <n v="0"/>
    <n v="4"/>
    <n v="0"/>
    <n v="129.6"/>
    <n v="0.52062335344040378"/>
  </r>
  <r>
    <x v="986"/>
    <x v="4"/>
    <s v="FUR-FU-10003724"/>
    <x v="1"/>
    <x v="8"/>
    <n v="25.11"/>
    <s v="US-2018-123281"/>
    <n v="1"/>
    <n v="3"/>
    <n v="0"/>
    <n v="6.5285999999999991"/>
    <n v="0.4595170286641902"/>
  </r>
  <r>
    <x v="986"/>
    <x v="33"/>
    <s v="OFF-LA-10001569"/>
    <x v="0"/>
    <x v="2"/>
    <n v="14.940000000000001"/>
    <s v="CA-2018-145275"/>
    <n v="1"/>
    <n v="3"/>
    <n v="0"/>
    <n v="6.8723999999999998"/>
    <n v="0.4647369236065339"/>
  </r>
  <r>
    <x v="986"/>
    <x v="37"/>
    <s v="OFF-AR-10000246"/>
    <x v="0"/>
    <x v="4"/>
    <n v="11.12"/>
    <s v="CA-2018-106355"/>
    <n v="1"/>
    <n v="4"/>
    <n v="0"/>
    <n v="2.8911999999999995"/>
    <n v="0.45632477063632687"/>
  </r>
  <r>
    <x v="987"/>
    <x v="2"/>
    <s v="FUR-FU-10001940"/>
    <x v="1"/>
    <x v="8"/>
    <n v="25.472000000000001"/>
    <s v="CA-2018-131156"/>
    <n v="1"/>
    <n v="4"/>
    <n v="0.2"/>
    <n v="7.6416000000000022"/>
    <n v="0.4595170286641902"/>
  </r>
  <r>
    <x v="987"/>
    <x v="1"/>
    <s v="OFF-AR-10003045"/>
    <x v="0"/>
    <x v="4"/>
    <n v="7.0559999999999992"/>
    <s v="CA-2018-127264"/>
    <n v="1"/>
    <n v="3"/>
    <n v="0.2"/>
    <n v="2.2050000000000001"/>
    <n v="0.45632477063632687"/>
  </r>
  <r>
    <x v="988"/>
    <x v="1"/>
    <s v="TEC-PH-10004345"/>
    <x v="2"/>
    <x v="6"/>
    <n v="383.84000000000003"/>
    <s v="CA-2018-157903"/>
    <n v="1"/>
    <n v="4"/>
    <n v="0.2"/>
    <n v="47.97999999999999"/>
    <n v="0.41105220110552465"/>
  </r>
  <r>
    <x v="988"/>
    <x v="20"/>
    <s v="OFF-SU-10000646"/>
    <x v="0"/>
    <x v="14"/>
    <n v="240.37"/>
    <s v="CA-2018-144848"/>
    <n v="1"/>
    <n v="1"/>
    <n v="0"/>
    <n v="7.2111000000000161"/>
    <n v="0.53938093436526824"/>
  </r>
  <r>
    <x v="988"/>
    <x v="20"/>
    <s v="TEC-PH-10002262"/>
    <x v="2"/>
    <x v="6"/>
    <n v="119.02"/>
    <s v="CA-2018-144848"/>
    <n v="0"/>
    <n v="2"/>
    <n v="0"/>
    <n v="33.325600000000009"/>
    <n v="0.41105220110552465"/>
  </r>
  <r>
    <x v="988"/>
    <x v="20"/>
    <s v="TEC-PH-10004006"/>
    <x v="2"/>
    <x v="6"/>
    <n v="41.22"/>
    <s v="CA-2018-144848"/>
    <n v="0"/>
    <n v="1"/>
    <n v="0"/>
    <n v="11.1294"/>
    <n v="0.41105220110552465"/>
  </r>
  <r>
    <x v="988"/>
    <x v="20"/>
    <s v="OFF-EN-10001532"/>
    <x v="0"/>
    <x v="11"/>
    <n v="16.98"/>
    <s v="CA-2018-109211"/>
    <n v="1"/>
    <n v="1"/>
    <n v="0"/>
    <n v="8.49"/>
    <n v="0.44424167803735209"/>
  </r>
  <r>
    <x v="988"/>
    <x v="20"/>
    <s v="OFF-AR-10001545"/>
    <x v="0"/>
    <x v="4"/>
    <n v="7.04"/>
    <s v="CA-2018-140536"/>
    <n v="1"/>
    <n v="4"/>
    <n v="0"/>
    <n v="2.0415999999999999"/>
    <n v="0.45632477063632687"/>
  </r>
  <r>
    <x v="989"/>
    <x v="30"/>
    <s v="OFF-PA-10000474"/>
    <x v="0"/>
    <x v="0"/>
    <n v="106.32"/>
    <s v="CA-2018-107265"/>
    <n v="1"/>
    <n v="3"/>
    <n v="0"/>
    <n v="49.970399999999991"/>
    <n v="0.43613829632717294"/>
  </r>
  <r>
    <x v="989"/>
    <x v="15"/>
    <s v="OFF-BI-10003669"/>
    <x v="0"/>
    <x v="3"/>
    <n v="8.1000000000000014"/>
    <s v="CA-2018-161592"/>
    <n v="1"/>
    <n v="5"/>
    <n v="0.7"/>
    <n v="-5.9399999999999977"/>
    <n v="0.46881743173671325"/>
  </r>
  <r>
    <x v="990"/>
    <x v="16"/>
    <s v="FUR-TA-10003473"/>
    <x v="1"/>
    <x v="13"/>
    <n v="620.61450000000013"/>
    <s v="US-2018-100930"/>
    <n v="1"/>
    <n v="3"/>
    <n v="0.45"/>
    <n v="-248.24579999999992"/>
    <n v="0.55975208308209756"/>
  </r>
  <r>
    <x v="990"/>
    <x v="16"/>
    <s v="FUR-FU-10004017"/>
    <x v="1"/>
    <x v="8"/>
    <n v="258.072"/>
    <s v="US-2018-100930"/>
    <n v="0"/>
    <n v="3"/>
    <n v="0.2"/>
    <n v="0"/>
    <n v="0.4595170286641902"/>
  </r>
  <r>
    <x v="990"/>
    <x v="16"/>
    <s v="FUR-TA-10001705"/>
    <x v="1"/>
    <x v="13"/>
    <n v="233.86"/>
    <s v="US-2018-100930"/>
    <n v="0"/>
    <n v="2"/>
    <n v="0.45"/>
    <n v="-102.04800000000003"/>
    <n v="0.55975208308209756"/>
  </r>
  <r>
    <x v="990"/>
    <x v="16"/>
    <s v="TEC-PH-10000576"/>
    <x v="2"/>
    <x v="6"/>
    <n v="219.18400000000003"/>
    <s v="CA-2018-165904"/>
    <n v="1"/>
    <n v="2"/>
    <n v="0.2"/>
    <n v="19.178600000000003"/>
    <n v="0.41105220110552465"/>
  </r>
  <r>
    <x v="990"/>
    <x v="16"/>
    <s v="TEC-AC-10003832"/>
    <x v="2"/>
    <x v="9"/>
    <n v="617.97600000000011"/>
    <s v="US-2018-100930"/>
    <n v="0"/>
    <n v="3"/>
    <n v="0.2"/>
    <n v="-7.724700000000098"/>
    <n v="0.52062335344040378"/>
  </r>
  <r>
    <x v="990"/>
    <x v="16"/>
    <s v="OFF-AR-10003156"/>
    <x v="0"/>
    <x v="4"/>
    <n v="16.256"/>
    <s v="CA-2018-165904"/>
    <n v="0"/>
    <n v="2"/>
    <n v="0.2"/>
    <n v="1.2192000000000007"/>
    <n v="0.45632477063632687"/>
  </r>
  <r>
    <x v="990"/>
    <x v="16"/>
    <s v="OFF-BI-10001679"/>
    <x v="0"/>
    <x v="3"/>
    <n v="5.3280000000000012"/>
    <s v="US-2018-100930"/>
    <n v="0"/>
    <n v="2"/>
    <n v="0.7"/>
    <n v="-3.5519999999999996"/>
    <n v="0.46881743173671325"/>
  </r>
  <r>
    <x v="991"/>
    <x v="5"/>
    <s v="OFF-BI-10001359"/>
    <x v="0"/>
    <x v="3"/>
    <n v="2690.9700000000003"/>
    <s v="CA-2018-157854"/>
    <n v="1"/>
    <n v="3"/>
    <n v="0"/>
    <n v="1264.7558999999999"/>
    <n v="0.46881743173671325"/>
  </r>
  <r>
    <x v="991"/>
    <x v="23"/>
    <s v="OFF-ST-10001780"/>
    <x v="0"/>
    <x v="1"/>
    <n v="2591.56"/>
    <s v="CA-2018-112333"/>
    <n v="1"/>
    <n v="4"/>
    <n v="0"/>
    <n v="621.97440000000006"/>
    <n v="0.44610841445725197"/>
  </r>
  <r>
    <x v="991"/>
    <x v="14"/>
    <s v="FUR-FU-10004188"/>
    <x v="1"/>
    <x v="8"/>
    <n v="306.89999999999998"/>
    <s v="US-2018-136721"/>
    <n v="1"/>
    <n v="3"/>
    <n v="0"/>
    <n v="79.793999999999997"/>
    <n v="0.4595170286641902"/>
  </r>
  <r>
    <x v="991"/>
    <x v="14"/>
    <s v="FUR-FU-10004665"/>
    <x v="1"/>
    <x v="8"/>
    <n v="273.95999999999998"/>
    <s v="US-2018-136721"/>
    <n v="0"/>
    <n v="2"/>
    <n v="0"/>
    <n v="71.229600000000005"/>
    <n v="0.4595170286641902"/>
  </r>
  <r>
    <x v="991"/>
    <x v="4"/>
    <s v="OFF-PA-10001878"/>
    <x v="0"/>
    <x v="0"/>
    <n v="244.54999999999998"/>
    <s v="CA-2018-150987"/>
    <n v="1"/>
    <n v="5"/>
    <n v="0"/>
    <n v="114.93849999999998"/>
    <n v="0.43613829632717294"/>
  </r>
  <r>
    <x v="991"/>
    <x v="4"/>
    <s v="OFF-PA-10002923"/>
    <x v="0"/>
    <x v="0"/>
    <n v="195.76"/>
    <s v="CA-2018-150987"/>
    <n v="0"/>
    <n v="4"/>
    <n v="0"/>
    <n v="97.88"/>
    <n v="0.43613829632717294"/>
  </r>
  <r>
    <x v="991"/>
    <x v="5"/>
    <s v="FUR-FU-10003832"/>
    <x v="1"/>
    <x v="8"/>
    <n v="56.28"/>
    <s v="CA-2018-157854"/>
    <n v="0"/>
    <n v="6"/>
    <n v="0"/>
    <n v="15.758400000000002"/>
    <n v="0.4595170286641902"/>
  </r>
  <r>
    <x v="991"/>
    <x v="23"/>
    <s v="OFF-AP-10001962"/>
    <x v="0"/>
    <x v="12"/>
    <n v="41.95"/>
    <s v="CA-2018-112333"/>
    <n v="0"/>
    <n v="5"/>
    <n v="0"/>
    <n v="10.487500000000001"/>
    <n v="0.49507917887403441"/>
  </r>
  <r>
    <x v="992"/>
    <x v="20"/>
    <s v="OFF-ST-10001097"/>
    <x v="0"/>
    <x v="1"/>
    <n v="501.81000000000006"/>
    <s v="CA-2018-135279"/>
    <n v="1"/>
    <n v="3"/>
    <n v="0"/>
    <n v="0"/>
    <n v="0.44610841445725197"/>
  </r>
  <r>
    <x v="992"/>
    <x v="14"/>
    <s v="OFF-BI-10002867"/>
    <x v="0"/>
    <x v="3"/>
    <n v="478.24"/>
    <s v="CA-2018-112900"/>
    <n v="1"/>
    <n v="8"/>
    <n v="0"/>
    <n v="219.99039999999997"/>
    <n v="0.46881743173671325"/>
  </r>
  <r>
    <x v="992"/>
    <x v="16"/>
    <s v="OFF-PA-10000994"/>
    <x v="0"/>
    <x v="0"/>
    <n v="251.64"/>
    <s v="CA-2018-122154"/>
    <n v="1"/>
    <n v="3"/>
    <n v="0.2"/>
    <n v="88.073999999999984"/>
    <n v="0.43613829632717294"/>
  </r>
  <r>
    <x v="992"/>
    <x v="20"/>
    <s v="OFF-PA-10001281"/>
    <x v="0"/>
    <x v="0"/>
    <n v="191.6"/>
    <s v="CA-2018-135279"/>
    <n v="0"/>
    <n v="4"/>
    <n v="0"/>
    <n v="91.967999999999989"/>
    <n v="0.43613829632717294"/>
  </r>
  <r>
    <x v="992"/>
    <x v="2"/>
    <s v="OFF-PA-10001033"/>
    <x v="0"/>
    <x v="0"/>
    <n v="65.584000000000003"/>
    <s v="CA-2018-169404"/>
    <n v="1"/>
    <n v="2"/>
    <n v="0.2"/>
    <n v="23.7742"/>
    <n v="0.43613829632717294"/>
  </r>
  <r>
    <x v="992"/>
    <x v="2"/>
    <s v="OFF-BI-10004492"/>
    <x v="0"/>
    <x v="3"/>
    <n v="37.896000000000001"/>
    <s v="CA-2018-169404"/>
    <n v="0"/>
    <n v="4"/>
    <n v="0.7"/>
    <n v="-29.053600000000003"/>
    <n v="0.46881743173671325"/>
  </r>
  <r>
    <x v="992"/>
    <x v="20"/>
    <s v="OFF-AR-10004344"/>
    <x v="0"/>
    <x v="4"/>
    <n v="35.97"/>
    <s v="CA-2018-135279"/>
    <n v="0"/>
    <n v="3"/>
    <n v="0"/>
    <n v="9.7118999999999982"/>
    <n v="0.45632477063632687"/>
  </r>
  <r>
    <x v="992"/>
    <x v="16"/>
    <s v="OFF-BI-10002026"/>
    <x v="0"/>
    <x v="3"/>
    <n v="17.430000000000003"/>
    <s v="CA-2018-122154"/>
    <n v="0"/>
    <n v="1"/>
    <n v="0.7"/>
    <n v="-13.363000000000003"/>
    <n v="0.46881743173671325"/>
  </r>
  <r>
    <x v="992"/>
    <x v="16"/>
    <s v="OFF-LA-10000121"/>
    <x v="0"/>
    <x v="2"/>
    <n v="15.120000000000001"/>
    <s v="CA-2018-122154"/>
    <n v="0"/>
    <n v="3"/>
    <n v="0.2"/>
    <n v="4.9139999999999988"/>
    <n v="0.4647369236065339"/>
  </r>
  <r>
    <x v="992"/>
    <x v="20"/>
    <s v="OFF-PA-10004621"/>
    <x v="0"/>
    <x v="0"/>
    <n v="12.96"/>
    <s v="CA-2018-135279"/>
    <n v="0"/>
    <n v="2"/>
    <n v="0"/>
    <n v="6.2208000000000006"/>
    <n v="0.43613829632717294"/>
  </r>
  <r>
    <x v="992"/>
    <x v="20"/>
    <s v="OFF-LA-10004055"/>
    <x v="0"/>
    <x v="2"/>
    <n v="9.82"/>
    <s v="CA-2018-135279"/>
    <n v="0"/>
    <n v="2"/>
    <n v="0"/>
    <n v="4.8117999999999999"/>
    <n v="0.4647369236065339"/>
  </r>
  <r>
    <x v="992"/>
    <x v="20"/>
    <s v="OFF-LA-10001613"/>
    <x v="0"/>
    <x v="2"/>
    <n v="8.64"/>
    <s v="CA-2018-135279"/>
    <n v="0"/>
    <n v="3"/>
    <n v="0"/>
    <n v="4.2336"/>
    <n v="0.4647369236065339"/>
  </r>
  <r>
    <x v="993"/>
    <x v="37"/>
    <s v="OFF-ST-10003692"/>
    <x v="0"/>
    <x v="1"/>
    <n v="286.14999999999998"/>
    <s v="CA-2018-150623"/>
    <n v="1"/>
    <n v="5"/>
    <n v="0"/>
    <n v="71.537499999999994"/>
    <n v="0.44610841445725197"/>
  </r>
  <r>
    <x v="993"/>
    <x v="2"/>
    <s v="OFF-AP-10000026"/>
    <x v="0"/>
    <x v="12"/>
    <n v="195.10400000000001"/>
    <s v="CA-2018-135069"/>
    <n v="1"/>
    <n v="4"/>
    <n v="0.2"/>
    <n v="21.949199999999969"/>
    <n v="0.49507917887403441"/>
  </r>
  <r>
    <x v="993"/>
    <x v="37"/>
    <s v="TEC-AC-10004571"/>
    <x v="2"/>
    <x v="9"/>
    <n v="99.99"/>
    <s v="CA-2018-150623"/>
    <n v="0"/>
    <n v="1"/>
    <n v="0"/>
    <n v="41.995800000000003"/>
    <n v="0.52062335344040378"/>
  </r>
  <r>
    <x v="993"/>
    <x v="0"/>
    <s v="TEC-AC-10001714"/>
    <x v="2"/>
    <x v="9"/>
    <n v="95.736000000000004"/>
    <s v="CA-2018-125115"/>
    <n v="1"/>
    <n v="3"/>
    <n v="0.2"/>
    <n v="20.343900000000001"/>
    <n v="0.52062335344040378"/>
  </r>
  <r>
    <x v="993"/>
    <x v="2"/>
    <s v="FUR-FU-10003878"/>
    <x v="1"/>
    <x v="8"/>
    <n v="36.671999999999997"/>
    <s v="CA-2018-135069"/>
    <n v="0"/>
    <n v="3"/>
    <n v="0.2"/>
    <n v="6.4176000000000002"/>
    <n v="0.4595170286641902"/>
  </r>
  <r>
    <x v="993"/>
    <x v="16"/>
    <s v="FUR-FU-10003829"/>
    <x v="1"/>
    <x v="8"/>
    <n v="12.320000000000002"/>
    <s v="CA-2018-115070"/>
    <n v="1"/>
    <n v="5"/>
    <n v="0.2"/>
    <n v="1.8479999999999985"/>
    <n v="0.4595170286641902"/>
  </r>
  <r>
    <x v="993"/>
    <x v="0"/>
    <s v="OFF-PA-10004101"/>
    <x v="0"/>
    <x v="0"/>
    <n v="10.368000000000002"/>
    <s v="CA-2018-125115"/>
    <n v="0"/>
    <n v="2"/>
    <n v="0.2"/>
    <n v="3.6288"/>
    <n v="0.43613829632717294"/>
  </r>
  <r>
    <x v="993"/>
    <x v="23"/>
    <s v="OFF-PA-10004569"/>
    <x v="0"/>
    <x v="0"/>
    <n v="7.61"/>
    <s v="CA-2018-161984"/>
    <n v="1"/>
    <n v="1"/>
    <n v="0"/>
    <n v="3.5766999999999998"/>
    <n v="0.43613829632717294"/>
  </r>
  <r>
    <x v="993"/>
    <x v="23"/>
    <s v="OFF-FA-10000624"/>
    <x v="0"/>
    <x v="7"/>
    <n v="7.16"/>
    <s v="CA-2018-161984"/>
    <n v="0"/>
    <n v="2"/>
    <n v="0"/>
    <n v="3.58"/>
    <n v="0.51168203684699509"/>
  </r>
  <r>
    <x v="993"/>
    <x v="16"/>
    <s v="OFF-BI-10003712"/>
    <x v="0"/>
    <x v="3"/>
    <n v="4.4190000000000005"/>
    <s v="CA-2018-115070"/>
    <n v="0"/>
    <n v="3"/>
    <n v="0.7"/>
    <n v="-3.0933000000000002"/>
    <n v="0.46881743173671325"/>
  </r>
  <r>
    <x v="994"/>
    <x v="4"/>
    <s v="TEC-AC-10001767"/>
    <x v="2"/>
    <x v="9"/>
    <n v="199.95000000000002"/>
    <s v="CA-2018-166128"/>
    <n v="1"/>
    <n v="5"/>
    <n v="0"/>
    <n v="21.994499999999988"/>
    <n v="0.52062335344040378"/>
  </r>
  <r>
    <x v="994"/>
    <x v="10"/>
    <s v="TEC-AC-10003441"/>
    <x v="2"/>
    <x v="9"/>
    <n v="27.12"/>
    <s v="US-2018-100482"/>
    <n v="1"/>
    <n v="2"/>
    <n v="0.2"/>
    <n v="-4.7460000000000013"/>
    <n v="0.52062335344040378"/>
  </r>
  <r>
    <x v="994"/>
    <x v="4"/>
    <s v="OFF-AR-10001221"/>
    <x v="0"/>
    <x v="4"/>
    <n v="41.86"/>
    <s v="CA-2018-166128"/>
    <n v="0"/>
    <n v="7"/>
    <n v="0"/>
    <n v="14.232399999999998"/>
    <n v="0.45632477063632687"/>
  </r>
  <r>
    <x v="994"/>
    <x v="25"/>
    <s v="OFF-AR-10000127"/>
    <x v="0"/>
    <x v="4"/>
    <n v="20.992000000000001"/>
    <s v="CA-2018-130904"/>
    <n v="1"/>
    <n v="8"/>
    <n v="0.2"/>
    <n v="2.3615999999999966"/>
    <n v="0.45632477063632687"/>
  </r>
  <r>
    <x v="994"/>
    <x v="10"/>
    <s v="OFF-ST-10001325"/>
    <x v="0"/>
    <x v="1"/>
    <n v="16.768000000000001"/>
    <s v="US-2018-100482"/>
    <n v="0"/>
    <n v="2"/>
    <n v="0.2"/>
    <n v="1.4672000000000001"/>
    <n v="0.44610841445725197"/>
  </r>
  <r>
    <x v="994"/>
    <x v="0"/>
    <s v="OFF-BI-10004738"/>
    <x v="0"/>
    <x v="3"/>
    <n v="11.363999999999997"/>
    <s v="US-2018-143028"/>
    <n v="1"/>
    <n v="3"/>
    <n v="0.8"/>
    <n v="-17.045999999999999"/>
    <n v="0.46881743173671325"/>
  </r>
  <r>
    <x v="994"/>
    <x v="25"/>
    <s v="OFF-AR-10000422"/>
    <x v="0"/>
    <x v="4"/>
    <n v="1.752"/>
    <s v="CA-2018-130904"/>
    <n v="0"/>
    <n v="1"/>
    <n v="0.2"/>
    <n v="0.15329999999999994"/>
    <n v="0.45632477063632687"/>
  </r>
  <r>
    <x v="995"/>
    <x v="43"/>
    <s v="OFF-PA-10001712"/>
    <x v="0"/>
    <x v="0"/>
    <n v="39.96"/>
    <s v="CA-2018-122735"/>
    <n v="1"/>
    <n v="4"/>
    <n v="0"/>
    <n v="17.981999999999999"/>
    <n v="0.43613829632717294"/>
  </r>
  <r>
    <x v="995"/>
    <x v="43"/>
    <s v="OFF-BI-10004364"/>
    <x v="0"/>
    <x v="3"/>
    <n v="29.700000000000003"/>
    <s v="CA-2018-122735"/>
    <n v="0"/>
    <n v="5"/>
    <n v="0"/>
    <n v="13.365"/>
    <n v="0.46881743173671325"/>
  </r>
  <r>
    <x v="996"/>
    <x v="22"/>
    <s v="OFF-BI-10003091"/>
    <x v="0"/>
    <x v="3"/>
    <n v="895.92"/>
    <s v="CA-2018-155460"/>
    <n v="1"/>
    <n v="5"/>
    <n v="0.2"/>
    <n v="302.37299999999993"/>
    <n v="0.46881743173671325"/>
  </r>
  <r>
    <x v="996"/>
    <x v="4"/>
    <s v="FUR-CH-10003774"/>
    <x v="1"/>
    <x v="5"/>
    <n v="436.70400000000006"/>
    <s v="CA-2018-135076"/>
    <n v="1"/>
    <n v="6"/>
    <n v="0.2"/>
    <n v="-38.211600000000033"/>
    <n v="0.46529189879902266"/>
  </r>
  <r>
    <x v="996"/>
    <x v="2"/>
    <s v="OFF-FA-10004076"/>
    <x v="0"/>
    <x v="7"/>
    <n v="7.92"/>
    <s v="CA-2018-141663"/>
    <n v="1"/>
    <n v="5"/>
    <n v="0.2"/>
    <n v="1.6829999999999994"/>
    <n v="0.51168203684699509"/>
  </r>
  <r>
    <x v="996"/>
    <x v="22"/>
    <s v="OFF-PA-10002479"/>
    <x v="0"/>
    <x v="0"/>
    <n v="5.28"/>
    <s v="CA-2018-155460"/>
    <n v="0"/>
    <n v="1"/>
    <n v="0"/>
    <n v="2.3759999999999999"/>
    <n v="0.43613829632717294"/>
  </r>
  <r>
    <x v="997"/>
    <x v="20"/>
    <s v="FUR-BO-10003441"/>
    <x v="1"/>
    <x v="10"/>
    <n v="242.35200000000003"/>
    <s v="CA-2018-131233"/>
    <n v="1"/>
    <n v="3"/>
    <n v="0.2"/>
    <n v="9.0881999999999721"/>
    <n v="0.5176847302647779"/>
  </r>
  <r>
    <x v="997"/>
    <x v="25"/>
    <s v="FUR-BO-10003433"/>
    <x v="1"/>
    <x v="10"/>
    <n v="198.27200000000002"/>
    <s v="US-2018-126060"/>
    <n v="1"/>
    <n v="8"/>
    <n v="0.2"/>
    <n v="-32.219200000000022"/>
    <n v="0.5176847302647779"/>
  </r>
  <r>
    <x v="997"/>
    <x v="10"/>
    <s v="OFF-AR-10001468"/>
    <x v="0"/>
    <x v="4"/>
    <n v="89.855999999999995"/>
    <s v="CA-2018-144932"/>
    <n v="1"/>
    <n v="3"/>
    <n v="0.2"/>
    <n v="21.340800000000002"/>
    <n v="0.45632477063632687"/>
  </r>
  <r>
    <x v="997"/>
    <x v="23"/>
    <s v="FUR-FU-10004018"/>
    <x v="1"/>
    <x v="8"/>
    <n v="74.45"/>
    <s v="CA-2018-127117"/>
    <n v="1"/>
    <n v="5"/>
    <n v="0"/>
    <n v="20.101500000000001"/>
    <n v="0.4595170286641902"/>
  </r>
  <r>
    <x v="997"/>
    <x v="10"/>
    <s v="OFF-AR-10003560"/>
    <x v="0"/>
    <x v="4"/>
    <n v="14.592000000000002"/>
    <s v="CA-2018-144932"/>
    <n v="0"/>
    <n v="3"/>
    <n v="0.2"/>
    <n v="2.5535999999999985"/>
    <n v="0.45632477063632687"/>
  </r>
  <r>
    <x v="997"/>
    <x v="10"/>
    <s v="OFF-PA-10004971"/>
    <x v="0"/>
    <x v="0"/>
    <n v="13.872000000000002"/>
    <s v="CA-2018-144932"/>
    <n v="0"/>
    <n v="3"/>
    <n v="0.2"/>
    <n v="5.0286000000000008"/>
    <n v="0.43613829632717294"/>
  </r>
  <r>
    <x v="997"/>
    <x v="20"/>
    <s v="OFF-BI-10000829"/>
    <x v="0"/>
    <x v="3"/>
    <n v="10.776000000000002"/>
    <s v="CA-2018-131233"/>
    <n v="0"/>
    <n v="3"/>
    <n v="0.2"/>
    <n v="3.5021999999999989"/>
    <n v="0.46881743173671325"/>
  </r>
  <r>
    <x v="997"/>
    <x v="24"/>
    <s v="OFF-BI-10003460"/>
    <x v="0"/>
    <x v="3"/>
    <n v="8.76"/>
    <s v="CA-2018-159604"/>
    <n v="1"/>
    <n v="2"/>
    <n v="0"/>
    <n v="4.2047999999999996"/>
    <n v="0.46881743173671325"/>
  </r>
  <r>
    <x v="998"/>
    <x v="17"/>
    <s v="FUR-FU-10004460"/>
    <x v="1"/>
    <x v="8"/>
    <n v="196.45"/>
    <s v="CA-2018-118857"/>
    <n v="1"/>
    <n v="5"/>
    <n v="0"/>
    <n v="70.72199999999998"/>
    <n v="0.4595170286641902"/>
  </r>
  <r>
    <x v="998"/>
    <x v="4"/>
    <s v="OFF-PA-10002254"/>
    <x v="0"/>
    <x v="0"/>
    <n v="79.14"/>
    <s v="CA-2018-134635"/>
    <n v="1"/>
    <n v="3"/>
    <n v="0"/>
    <n v="36.404399999999995"/>
    <n v="0.43613829632717294"/>
  </r>
  <r>
    <x v="998"/>
    <x v="0"/>
    <s v="OFF-PA-10001826"/>
    <x v="0"/>
    <x v="0"/>
    <n v="20.736000000000004"/>
    <s v="US-2018-141698"/>
    <n v="1"/>
    <n v="4"/>
    <n v="0.2"/>
    <n v="7.2576000000000001"/>
    <n v="0.43613829632717294"/>
  </r>
  <r>
    <x v="998"/>
    <x v="16"/>
    <s v="OFF-BI-10004654"/>
    <x v="0"/>
    <x v="3"/>
    <n v="15.570000000000004"/>
    <s v="CA-2018-161851"/>
    <n v="1"/>
    <n v="3"/>
    <n v="0.7"/>
    <n v="-11.936999999999998"/>
    <n v="0.46881743173671325"/>
  </r>
  <r>
    <x v="998"/>
    <x v="25"/>
    <s v="OFF-PA-10002365"/>
    <x v="0"/>
    <x v="0"/>
    <n v="15.552000000000003"/>
    <s v="CA-2018-114412"/>
    <n v="1"/>
    <n v="3"/>
    <n v="0.2"/>
    <n v="5.4432"/>
    <n v="0.43613829632717294"/>
  </r>
  <r>
    <x v="998"/>
    <x v="6"/>
    <s v="OFF-AR-10002804"/>
    <x v="0"/>
    <x v="4"/>
    <n v="4.8899999999999997"/>
    <s v="CA-2018-126774"/>
    <n v="1"/>
    <n v="1"/>
    <n v="0"/>
    <n v="2.0049000000000001"/>
    <n v="0.45632477063632687"/>
  </r>
  <r>
    <x v="999"/>
    <x v="33"/>
    <s v="OFF-SU-10000157"/>
    <x v="0"/>
    <x v="14"/>
    <n v="477.24"/>
    <s v="CA-2018-122707"/>
    <n v="1"/>
    <n v="4"/>
    <n v="0"/>
    <n v="9.5448000000000093"/>
    <n v="0.53938093436526824"/>
  </r>
  <r>
    <x v="999"/>
    <x v="4"/>
    <s v="OFF-ST-10004804"/>
    <x v="0"/>
    <x v="1"/>
    <n v="205.92"/>
    <s v="CA-2018-108070"/>
    <n v="1"/>
    <n v="4"/>
    <n v="0"/>
    <n v="2.0592000000000041"/>
    <n v="0.44610841445725197"/>
  </r>
  <r>
    <x v="999"/>
    <x v="4"/>
    <s v="FUR-BO-10001337"/>
    <x v="1"/>
    <x v="10"/>
    <n v="102.833"/>
    <s v="CA-2018-108070"/>
    <n v="0"/>
    <n v="1"/>
    <n v="0.15"/>
    <n v="-6.0489999999999995"/>
    <n v="0.5176847302647779"/>
  </r>
  <r>
    <x v="999"/>
    <x v="33"/>
    <s v="TEC-AC-10004227"/>
    <x v="2"/>
    <x v="9"/>
    <n v="25.98"/>
    <s v="CA-2018-122707"/>
    <n v="0"/>
    <n v="2"/>
    <n v="0"/>
    <n v="1.558799999999998"/>
    <n v="0.52062335344040378"/>
  </r>
  <r>
    <x v="999"/>
    <x v="4"/>
    <s v="OFF-AP-10000027"/>
    <x v="0"/>
    <x v="12"/>
    <n v="40.74"/>
    <s v="US-2018-138086"/>
    <n v="1"/>
    <n v="3"/>
    <n v="0"/>
    <n v="12.222"/>
    <n v="0.49507917887403441"/>
  </r>
  <r>
    <x v="999"/>
    <x v="0"/>
    <s v="OFF-ST-10002301"/>
    <x v="0"/>
    <x v="1"/>
    <n v="32.544000000000004"/>
    <s v="US-2018-156356"/>
    <n v="1"/>
    <n v="2"/>
    <n v="0.2"/>
    <n v="-7.7292000000000041"/>
    <n v="0.44610841445725197"/>
  </r>
  <r>
    <x v="999"/>
    <x v="0"/>
    <s v="OFF-BI-10000632"/>
    <x v="0"/>
    <x v="3"/>
    <n v="26.045999999999992"/>
    <s v="US-2018-156356"/>
    <n v="0"/>
    <n v="3"/>
    <n v="0.8"/>
    <n v="-44.278199999999998"/>
    <n v="0.46881743173671325"/>
  </r>
  <r>
    <x v="999"/>
    <x v="1"/>
    <s v="OFF-AR-10001419"/>
    <x v="0"/>
    <x v="4"/>
    <n v="16.520000000000003"/>
    <s v="CA-2018-109946"/>
    <n v="1"/>
    <n v="5"/>
    <n v="0.2"/>
    <n v="2.0649999999999986"/>
    <n v="0.45632477063632687"/>
  </r>
  <r>
    <x v="999"/>
    <x v="10"/>
    <s v="OFF-BI-10001553"/>
    <x v="0"/>
    <x v="3"/>
    <n v="13.710000000000003"/>
    <s v="CA-2018-136497"/>
    <n v="1"/>
    <n v="5"/>
    <n v="0.7"/>
    <n v="-10.053999999999998"/>
    <n v="0.46881743173671325"/>
  </r>
  <r>
    <x v="999"/>
    <x v="0"/>
    <s v="OFF-BI-10001107"/>
    <x v="0"/>
    <x v="3"/>
    <n v="2.8959999999999995"/>
    <s v="US-2018-156356"/>
    <n v="0"/>
    <n v="1"/>
    <n v="0.8"/>
    <n v="-4.7784000000000013"/>
    <n v="0.46881743173671325"/>
  </r>
  <r>
    <x v="1000"/>
    <x v="26"/>
    <s v="TEC-MA-10000822"/>
    <x v="2"/>
    <x v="15"/>
    <n v="2549.9850000000006"/>
    <s v="CA-2018-134845"/>
    <n v="1"/>
    <n v="5"/>
    <n v="0.7"/>
    <n v="-3399.9800000000009"/>
    <n v="0.5183572270896134"/>
  </r>
  <r>
    <x v="1000"/>
    <x v="4"/>
    <s v="FUR-CH-10003774"/>
    <x v="1"/>
    <x v="5"/>
    <n v="218.35200000000003"/>
    <s v="CA-2018-128965"/>
    <n v="1"/>
    <n v="3"/>
    <n v="0.2"/>
    <n v="-19.105800000000016"/>
    <n v="0.46529189879902266"/>
  </r>
  <r>
    <x v="1000"/>
    <x v="1"/>
    <s v="OFF-ST-10001418"/>
    <x v="0"/>
    <x v="1"/>
    <n v="195.136"/>
    <s v="US-2018-129203"/>
    <n v="1"/>
    <n v="4"/>
    <n v="0.2"/>
    <n v="-43.9056"/>
    <n v="0.44610841445725197"/>
  </r>
  <r>
    <x v="1000"/>
    <x v="2"/>
    <s v="FUR-FU-10001473"/>
    <x v="1"/>
    <x v="8"/>
    <n v="60.311999999999998"/>
    <s v="CA-2018-119389"/>
    <n v="1"/>
    <n v="3"/>
    <n v="0.2"/>
    <n v="5.2773000000000003"/>
    <n v="0.4595170286641902"/>
  </r>
  <r>
    <x v="1000"/>
    <x v="4"/>
    <s v="TEC-AC-10001383"/>
    <x v="2"/>
    <x v="9"/>
    <n v="274.89"/>
    <s v="CA-2018-128965"/>
    <n v="0"/>
    <n v="11"/>
    <n v="0"/>
    <n v="46.731299999999962"/>
    <n v="0.52062335344040378"/>
  </r>
  <r>
    <x v="1000"/>
    <x v="4"/>
    <s v="OFF-PA-10004911"/>
    <x v="0"/>
    <x v="0"/>
    <n v="28.14"/>
    <s v="CA-2018-128965"/>
    <n v="0"/>
    <n v="3"/>
    <n v="0"/>
    <n v="13.507200000000001"/>
    <n v="0.43613829632717294"/>
  </r>
  <r>
    <x v="1000"/>
    <x v="4"/>
    <s v="OFF-LA-10003190"/>
    <x v="0"/>
    <x v="2"/>
    <n v="23.04"/>
    <s v="CA-2018-128965"/>
    <n v="0"/>
    <n v="8"/>
    <n v="0"/>
    <n v="11.2896"/>
    <n v="0.4647369236065339"/>
  </r>
  <r>
    <x v="1000"/>
    <x v="26"/>
    <s v="OFF-BI-10001543"/>
    <x v="0"/>
    <x v="3"/>
    <n v="21.594000000000005"/>
    <s v="CA-2018-134845"/>
    <n v="0"/>
    <n v="2"/>
    <n v="0.7"/>
    <n v="-15.835599999999999"/>
    <n v="0.46881743173671325"/>
  </r>
  <r>
    <x v="1000"/>
    <x v="26"/>
    <s v="OFF-PA-10002005"/>
    <x v="0"/>
    <x v="0"/>
    <n v="20.736000000000004"/>
    <s v="CA-2018-134845"/>
    <n v="0"/>
    <n v="4"/>
    <n v="0.2"/>
    <n v="7.2576000000000001"/>
    <n v="0.43613829632717294"/>
  </r>
  <r>
    <x v="1000"/>
    <x v="26"/>
    <s v="OFF-BI-10000773"/>
    <x v="0"/>
    <x v="3"/>
    <n v="12.030000000000001"/>
    <s v="CA-2018-134845"/>
    <n v="0"/>
    <n v="5"/>
    <n v="0.7"/>
    <n v="-9.222999999999999"/>
    <n v="0.46881743173671325"/>
  </r>
  <r>
    <x v="1000"/>
    <x v="4"/>
    <s v="OFF-FA-10001561"/>
    <x v="0"/>
    <x v="7"/>
    <n v="10.9"/>
    <s v="CA-2018-128965"/>
    <n v="0"/>
    <n v="5"/>
    <n v="0"/>
    <n v="3.5970000000000004"/>
    <n v="0.51168203684699509"/>
  </r>
  <r>
    <x v="1000"/>
    <x v="26"/>
    <s v="OFF-BI-10003355"/>
    <x v="0"/>
    <x v="3"/>
    <n v="8.9640000000000022"/>
    <s v="CA-2018-134845"/>
    <n v="0"/>
    <n v="6"/>
    <n v="0.7"/>
    <n v="-6.573599999999999"/>
    <n v="0.46881743173671325"/>
  </r>
  <r>
    <x v="1000"/>
    <x v="4"/>
    <s v="OFF-LA-10001404"/>
    <x v="0"/>
    <x v="2"/>
    <n v="7.38"/>
    <s v="CA-2018-128965"/>
    <n v="0"/>
    <n v="2"/>
    <n v="0"/>
    <n v="3.4685999999999999"/>
    <n v="0.4647369236065339"/>
  </r>
  <r>
    <x v="1001"/>
    <x v="10"/>
    <s v="OFF-ST-10000078"/>
    <x v="0"/>
    <x v="1"/>
    <n v="848.5440000000001"/>
    <s v="US-2018-166324"/>
    <n v="1"/>
    <n v="4"/>
    <n v="0.2"/>
    <n v="-21.213600000000099"/>
    <n v="0.44610841445725197"/>
  </r>
  <r>
    <x v="1001"/>
    <x v="2"/>
    <s v="OFF-ST-10000142"/>
    <x v="0"/>
    <x v="1"/>
    <n v="332.70400000000001"/>
    <s v="CA-2018-151484"/>
    <n v="1"/>
    <n v="1"/>
    <n v="0.2"/>
    <n v="33.270399999999981"/>
    <n v="0.44610841445725197"/>
  </r>
  <r>
    <x v="1001"/>
    <x v="1"/>
    <s v="FUR-CH-10002602"/>
    <x v="1"/>
    <x v="5"/>
    <n v="317.05799999999999"/>
    <s v="CA-2018-100615"/>
    <n v="1"/>
    <n v="3"/>
    <n v="0.3"/>
    <n v="-18.117599999999996"/>
    <n v="0.46529189879902266"/>
  </r>
  <r>
    <x v="1001"/>
    <x v="14"/>
    <s v="OFF-BI-10001989"/>
    <x v="0"/>
    <x v="3"/>
    <n v="146.86000000000001"/>
    <s v="CA-2018-119655"/>
    <n v="1"/>
    <n v="7"/>
    <n v="0"/>
    <n v="70.492799999999988"/>
    <n v="0.46881743173671325"/>
  </r>
  <r>
    <x v="1001"/>
    <x v="10"/>
    <s v="TEC-PH-10004080"/>
    <x v="2"/>
    <x v="6"/>
    <n v="122.38199999999999"/>
    <s v="US-2018-166324"/>
    <n v="0"/>
    <n v="3"/>
    <n v="0.4"/>
    <n v="-24.476399999999998"/>
    <n v="0.41105220110552465"/>
  </r>
  <r>
    <x v="1001"/>
    <x v="2"/>
    <s v="FUR-FU-10001876"/>
    <x v="1"/>
    <x v="8"/>
    <n v="51.967999999999996"/>
    <s v="CA-2018-151484"/>
    <n v="0"/>
    <n v="2"/>
    <n v="0.2"/>
    <n v="10.393599999999998"/>
    <n v="0.4595170286641902"/>
  </r>
  <r>
    <x v="1001"/>
    <x v="2"/>
    <s v="OFF-ST-10002370"/>
    <x v="0"/>
    <x v="1"/>
    <n v="51.336000000000006"/>
    <s v="CA-2018-151484"/>
    <n v="0"/>
    <n v="3"/>
    <n v="0.2"/>
    <n v="5.7752999999999961"/>
    <n v="0.44610841445725197"/>
  </r>
  <r>
    <x v="1001"/>
    <x v="1"/>
    <s v="FUR-FU-10004597"/>
    <x v="1"/>
    <x v="8"/>
    <n v="44.400000000000006"/>
    <s v="CA-2018-166849"/>
    <n v="1"/>
    <n v="2"/>
    <n v="0.6"/>
    <n v="-52.169999999999987"/>
    <n v="0.4595170286641902"/>
  </r>
  <r>
    <x v="1001"/>
    <x v="2"/>
    <s v="FUR-FU-10004671"/>
    <x v="1"/>
    <x v="8"/>
    <n v="42.408000000000008"/>
    <s v="CA-2018-151484"/>
    <n v="0"/>
    <n v="3"/>
    <n v="0.2"/>
    <n v="9.5418000000000003"/>
    <n v="0.4595170286641902"/>
  </r>
  <r>
    <x v="1001"/>
    <x v="14"/>
    <s v="OFF-BI-10001036"/>
    <x v="0"/>
    <x v="3"/>
    <n v="36.56"/>
    <s v="CA-2018-119655"/>
    <n v="0"/>
    <n v="4"/>
    <n v="0"/>
    <n v="18.28"/>
    <n v="0.46881743173671325"/>
  </r>
  <r>
    <x v="1001"/>
    <x v="1"/>
    <s v="OFF-AR-10001683"/>
    <x v="0"/>
    <x v="4"/>
    <n v="15.76"/>
    <s v="CA-2018-100615"/>
    <n v="0"/>
    <n v="2"/>
    <n v="0.2"/>
    <n v="3.5460000000000007"/>
    <n v="0.45632477063632687"/>
  </r>
  <r>
    <x v="1001"/>
    <x v="1"/>
    <s v="FUR-FU-10002456"/>
    <x v="1"/>
    <x v="8"/>
    <n v="14.560000000000002"/>
    <s v="CA-2018-100615"/>
    <n v="0"/>
    <n v="5"/>
    <n v="0.6"/>
    <n v="-6.1879999999999988"/>
    <n v="0.4595170286641902"/>
  </r>
  <r>
    <x v="1001"/>
    <x v="10"/>
    <s v="OFF-BI-10000174"/>
    <x v="0"/>
    <x v="3"/>
    <n v="8.7000000000000011"/>
    <s v="US-2018-166324"/>
    <n v="0"/>
    <n v="5"/>
    <n v="0.7"/>
    <n v="-6.379999999999999"/>
    <n v="0.46881743173671325"/>
  </r>
  <r>
    <x v="1002"/>
    <x v="36"/>
    <s v="FUR-CH-10004218"/>
    <x v="1"/>
    <x v="5"/>
    <n v="908.82"/>
    <s v="CA-2018-128853"/>
    <n v="1"/>
    <n v="9"/>
    <n v="0"/>
    <n v="227.20500000000004"/>
    <n v="0.46529189879902266"/>
  </r>
  <r>
    <x v="1002"/>
    <x v="22"/>
    <s v="FUR-FU-10004622"/>
    <x v="1"/>
    <x v="8"/>
    <n v="162.60000000000002"/>
    <s v="CA-2018-166198"/>
    <n v="1"/>
    <n v="3"/>
    <n v="0"/>
    <n v="34.145999999999994"/>
    <n v="0.4595170286641902"/>
  </r>
  <r>
    <x v="1002"/>
    <x v="0"/>
    <s v="OFF-AP-10002684"/>
    <x v="0"/>
    <x v="12"/>
    <n v="97.263999999999982"/>
    <s v="US-2018-152366"/>
    <n v="1"/>
    <n v="4"/>
    <n v="0.8"/>
    <n v="-243.16000000000008"/>
    <n v="0.49507917887403441"/>
  </r>
  <r>
    <x v="1002"/>
    <x v="0"/>
    <s v="TEC-AC-10001998"/>
    <x v="2"/>
    <x v="9"/>
    <n v="47.975999999999999"/>
    <s v="CA-2018-140802"/>
    <n v="1"/>
    <n v="3"/>
    <n v="0.2"/>
    <n v="8.3957999999999942"/>
    <n v="0.52062335344040378"/>
  </r>
  <r>
    <x v="1002"/>
    <x v="22"/>
    <s v="TEC-AC-10000521"/>
    <x v="2"/>
    <x v="9"/>
    <n v="11.54"/>
    <s v="CA-2018-166198"/>
    <n v="0"/>
    <n v="1"/>
    <n v="0"/>
    <n v="3.4619999999999997"/>
    <n v="0.52062335344040378"/>
  </r>
  <r>
    <x v="1002"/>
    <x v="0"/>
    <s v="OFF-PA-10001534"/>
    <x v="0"/>
    <x v="0"/>
    <n v="20.736000000000004"/>
    <s v="CA-2018-140802"/>
    <n v="0"/>
    <n v="4"/>
    <n v="0.2"/>
    <n v="7.2576000000000001"/>
    <n v="0.43613829632717294"/>
  </r>
  <r>
    <x v="1002"/>
    <x v="0"/>
    <s v="OFF-BI-10002049"/>
    <x v="0"/>
    <x v="3"/>
    <n v="2.9339999999999993"/>
    <s v="US-2018-145863"/>
    <n v="1"/>
    <n v="3"/>
    <n v="0.8"/>
    <n v="-4.9878000000000018"/>
    <n v="0.46881743173671325"/>
  </r>
  <r>
    <x v="1002"/>
    <x v="0"/>
    <s v="OFF-BI-10004140"/>
    <x v="0"/>
    <x v="3"/>
    <n v="2.6939999999999995"/>
    <s v="US-2018-145863"/>
    <n v="0"/>
    <n v="3"/>
    <n v="0.8"/>
    <n v="-4.7145000000000028"/>
    <n v="0.46881743173671325"/>
  </r>
  <r>
    <x v="1003"/>
    <x v="5"/>
    <s v="OFF-ST-10003716"/>
    <x v="0"/>
    <x v="1"/>
    <n v="675.06000000000006"/>
    <s v="CA-2018-146192"/>
    <n v="1"/>
    <n v="3"/>
    <n v="0"/>
    <n v="87.757800000000003"/>
    <n v="0.44610841445725197"/>
  </r>
  <r>
    <x v="1003"/>
    <x v="2"/>
    <s v="FUR-FU-10001488"/>
    <x v="1"/>
    <x v="8"/>
    <n v="254.35200000000003"/>
    <s v="CA-2018-169054"/>
    <n v="1"/>
    <n v="3"/>
    <n v="0.2"/>
    <n v="0"/>
    <n v="0.4595170286641902"/>
  </r>
  <r>
    <x v="1003"/>
    <x v="4"/>
    <s v="FUR-FU-10000794"/>
    <x v="1"/>
    <x v="8"/>
    <n v="18.28"/>
    <s v="CA-2018-135783"/>
    <n v="1"/>
    <n v="2"/>
    <n v="0"/>
    <n v="6.2151999999999994"/>
    <n v="0.4595170286641902"/>
  </r>
  <r>
    <x v="1004"/>
    <x v="15"/>
    <s v="FUR-BO-10001972"/>
    <x v="1"/>
    <x v="10"/>
    <n v="387.13600000000002"/>
    <s v="US-2018-132031"/>
    <n v="1"/>
    <n v="4"/>
    <n v="0.2"/>
    <n v="-14.51760000000003"/>
    <n v="0.5176847302647779"/>
  </r>
  <r>
    <x v="1004"/>
    <x v="20"/>
    <s v="OFF-SU-10002573"/>
    <x v="0"/>
    <x v="14"/>
    <n v="122.71000000000001"/>
    <s v="CA-2018-108553"/>
    <n v="1"/>
    <n v="7"/>
    <n v="0"/>
    <n v="36.812999999999988"/>
    <n v="0.53938093436526824"/>
  </r>
  <r>
    <x v="1004"/>
    <x v="20"/>
    <s v="OFF-AP-10000026"/>
    <x v="0"/>
    <x v="12"/>
    <n v="121.94"/>
    <s v="CA-2018-108553"/>
    <n v="0"/>
    <n v="2"/>
    <n v="0"/>
    <n v="35.362599999999986"/>
    <n v="0.49507917887403441"/>
  </r>
  <r>
    <x v="1004"/>
    <x v="4"/>
    <s v="OFF-BI-10003638"/>
    <x v="0"/>
    <x v="3"/>
    <n v="92.88000000000001"/>
    <s v="CA-2018-136651"/>
    <n v="1"/>
    <n v="6"/>
    <n v="0.2"/>
    <n v="30.185999999999996"/>
    <n v="0.46881743173671325"/>
  </r>
  <r>
    <x v="1004"/>
    <x v="15"/>
    <s v="FUR-FU-10000193"/>
    <x v="1"/>
    <x v="8"/>
    <n v="77.951999999999998"/>
    <s v="US-2018-132031"/>
    <n v="0"/>
    <n v="3"/>
    <n v="0.2"/>
    <n v="-11.692800000000005"/>
    <n v="0.4595170286641902"/>
  </r>
  <r>
    <x v="1004"/>
    <x v="4"/>
    <s v="FUR-FU-10002445"/>
    <x v="1"/>
    <x v="8"/>
    <n v="66.36"/>
    <s v="CA-2018-136651"/>
    <n v="0"/>
    <n v="7"/>
    <n v="0"/>
    <n v="26.544000000000004"/>
    <n v="0.4595170286641902"/>
  </r>
  <r>
    <x v="1004"/>
    <x v="18"/>
    <s v="TEC-AC-10003590"/>
    <x v="2"/>
    <x v="9"/>
    <n v="155.34"/>
    <s v="CA-2018-146360"/>
    <n v="1"/>
    <n v="6"/>
    <n v="0"/>
    <n v="55.922399999999996"/>
    <n v="0.52062335344040378"/>
  </r>
  <r>
    <x v="1004"/>
    <x v="15"/>
    <s v="TEC-AC-10002473"/>
    <x v="2"/>
    <x v="9"/>
    <n v="45.408000000000001"/>
    <s v="US-2018-132031"/>
    <n v="0"/>
    <n v="2"/>
    <n v="0.2"/>
    <n v="11.919599999999999"/>
    <n v="0.52062335344040378"/>
  </r>
  <r>
    <x v="1004"/>
    <x v="20"/>
    <s v="OFF-SU-10001218"/>
    <x v="0"/>
    <x v="14"/>
    <n v="54.900000000000006"/>
    <s v="CA-2018-104010"/>
    <n v="1"/>
    <n v="5"/>
    <n v="0"/>
    <n v="15.372000000000003"/>
    <n v="0.53938093436526824"/>
  </r>
  <r>
    <x v="1004"/>
    <x v="4"/>
    <s v="FUR-FU-10004864"/>
    <x v="1"/>
    <x v="8"/>
    <n v="24.14"/>
    <s v="CA-2018-136651"/>
    <n v="0"/>
    <n v="2"/>
    <n v="0"/>
    <n v="7.9662000000000006"/>
    <n v="0.4595170286641902"/>
  </r>
  <r>
    <x v="1004"/>
    <x v="26"/>
    <s v="OFF-EN-10003134"/>
    <x v="0"/>
    <x v="11"/>
    <n v="18.687999999999999"/>
    <s v="CA-2018-101700"/>
    <n v="1"/>
    <n v="2"/>
    <n v="0.2"/>
    <n v="7.008"/>
    <n v="0.44424167803735209"/>
  </r>
  <r>
    <x v="1004"/>
    <x v="10"/>
    <s v="OFF-BI-10000285"/>
    <x v="0"/>
    <x v="3"/>
    <n v="11.760000000000002"/>
    <s v="CA-2018-157112"/>
    <n v="1"/>
    <n v="5"/>
    <n v="0.7"/>
    <n v="-7.8399999999999963"/>
    <n v="0.46881743173671325"/>
  </r>
  <r>
    <x v="1004"/>
    <x v="26"/>
    <s v="FUR-FU-10001025"/>
    <x v="1"/>
    <x v="8"/>
    <n v="11.664000000000001"/>
    <s v="CA-2018-101700"/>
    <n v="0"/>
    <n v="3"/>
    <n v="0.2"/>
    <n v="3.3534000000000006"/>
    <n v="0.4595170286641902"/>
  </r>
  <r>
    <x v="1004"/>
    <x v="10"/>
    <s v="OFF-PA-10001804"/>
    <x v="0"/>
    <x v="0"/>
    <n v="5.3440000000000003"/>
    <s v="CA-2018-157112"/>
    <n v="0"/>
    <n v="1"/>
    <n v="0.2"/>
    <n v="1.8703999999999998"/>
    <n v="0.43613829632717294"/>
  </r>
  <r>
    <x v="1004"/>
    <x v="15"/>
    <s v="OFF-LA-10000081"/>
    <x v="0"/>
    <x v="2"/>
    <n v="3"/>
    <s v="US-2018-132031"/>
    <n v="0"/>
    <n v="1"/>
    <n v="0.2"/>
    <n v="1.0499999999999998"/>
    <n v="0.4647369236065339"/>
  </r>
  <r>
    <x v="1005"/>
    <x v="12"/>
    <s v="TEC-PH-10004614"/>
    <x v="2"/>
    <x v="6"/>
    <n v="552"/>
    <s v="CA-2018-116953"/>
    <n v="1"/>
    <n v="10"/>
    <n v="0.2"/>
    <n v="34.5"/>
    <n v="0.41105220110552465"/>
  </r>
  <r>
    <x v="1005"/>
    <x v="16"/>
    <s v="OFF-ST-10001370"/>
    <x v="0"/>
    <x v="1"/>
    <n v="113.56800000000001"/>
    <s v="CA-2018-168102"/>
    <n v="1"/>
    <n v="2"/>
    <n v="0.2"/>
    <n v="-21.294000000000018"/>
    <n v="0.44610841445725197"/>
  </r>
  <r>
    <x v="1005"/>
    <x v="2"/>
    <s v="OFF-AP-10002495"/>
    <x v="0"/>
    <x v="12"/>
    <n v="99.28"/>
    <s v="CA-2018-149489"/>
    <n v="1"/>
    <n v="2"/>
    <n v="0.2"/>
    <n v="12.409999999999989"/>
    <n v="0.49507917887403441"/>
  </r>
  <r>
    <x v="1005"/>
    <x v="1"/>
    <s v="OFF-ST-10004123"/>
    <x v="0"/>
    <x v="1"/>
    <n v="72.784000000000006"/>
    <s v="CA-2018-125269"/>
    <n v="1"/>
    <n v="1"/>
    <n v="0.2"/>
    <n v="-18.196000000000002"/>
    <n v="0.44610841445725197"/>
  </r>
  <r>
    <x v="1005"/>
    <x v="43"/>
    <s v="TEC-AC-10004855"/>
    <x v="2"/>
    <x v="9"/>
    <n v="69.98"/>
    <s v="US-2018-128832"/>
    <n v="1"/>
    <n v="2"/>
    <n v="0"/>
    <n v="4.8986000000000018"/>
    <n v="0.52062335344040378"/>
  </r>
  <r>
    <x v="1005"/>
    <x v="1"/>
    <s v="OFF-BI-10001628"/>
    <x v="0"/>
    <x v="3"/>
    <n v="10.429999999999996"/>
    <s v="CA-2018-125269"/>
    <n v="0"/>
    <n v="5"/>
    <n v="0.8"/>
    <n v="-18.252500000000001"/>
    <n v="0.46881743173671325"/>
  </r>
  <r>
    <x v="1005"/>
    <x v="2"/>
    <s v="OFF-BI-10002414"/>
    <x v="0"/>
    <x v="3"/>
    <n v="7.5180000000000007"/>
    <s v="CA-2018-149489"/>
    <n v="0"/>
    <n v="2"/>
    <n v="0.7"/>
    <n v="-5.7637999999999998"/>
    <n v="0.46881743173671325"/>
  </r>
  <r>
    <x v="1005"/>
    <x v="4"/>
    <s v="OFF-FA-10002676"/>
    <x v="0"/>
    <x v="7"/>
    <n v="1.81"/>
    <s v="CA-2018-166933"/>
    <n v="1"/>
    <n v="1"/>
    <n v="0"/>
    <n v="0.65159999999999996"/>
    <n v="0.51168203684699509"/>
  </r>
  <r>
    <x v="1005"/>
    <x v="2"/>
    <s v="OFF-BI-10002813"/>
    <x v="0"/>
    <x v="3"/>
    <n v="1.1880000000000002"/>
    <s v="CA-2018-149489"/>
    <n v="0"/>
    <n v="2"/>
    <n v="0.7"/>
    <n v="-0.98999999999999977"/>
    <n v="0.46881743173671325"/>
  </r>
  <r>
    <x v="1006"/>
    <x v="4"/>
    <s v="FUR-BO-10004709"/>
    <x v="1"/>
    <x v="10"/>
    <n v="344.98099999999994"/>
    <s v="CA-2018-159226"/>
    <n v="1"/>
    <n v="7"/>
    <n v="0.15"/>
    <n v="28.410200000000017"/>
    <n v="0.5176847302647779"/>
  </r>
  <r>
    <x v="1006"/>
    <x v="4"/>
    <s v="OFF-BI-10000666"/>
    <x v="0"/>
    <x v="3"/>
    <n v="73.343999999999994"/>
    <s v="CA-2018-120222"/>
    <n v="1"/>
    <n v="3"/>
    <n v="0.2"/>
    <n v="27.503999999999998"/>
    <n v="0.46881743173671325"/>
  </r>
  <r>
    <x v="1006"/>
    <x v="15"/>
    <s v="OFF-AR-10001958"/>
    <x v="0"/>
    <x v="4"/>
    <n v="67.92"/>
    <s v="CA-2018-132213"/>
    <n v="1"/>
    <n v="5"/>
    <n v="0.2"/>
    <n v="6.7920000000000016"/>
    <n v="0.45632477063632687"/>
  </r>
  <r>
    <x v="1006"/>
    <x v="4"/>
    <s v="TEC-AC-10000158"/>
    <x v="2"/>
    <x v="9"/>
    <n v="107.97"/>
    <s v="CA-2018-125381"/>
    <n v="1"/>
    <n v="3"/>
    <n v="0"/>
    <n v="22.6737"/>
    <n v="0.52062335344040378"/>
  </r>
  <r>
    <x v="1006"/>
    <x v="15"/>
    <s v="OFF-AR-10004078"/>
    <x v="0"/>
    <x v="4"/>
    <n v="42.047999999999995"/>
    <s v="CA-2018-132213"/>
    <n v="0"/>
    <n v="9"/>
    <n v="0.2"/>
    <n v="5.2559999999999985"/>
    <n v="0.45632477063632687"/>
  </r>
  <r>
    <x v="1006"/>
    <x v="4"/>
    <s v="OFF-PA-10004675"/>
    <x v="0"/>
    <x v="0"/>
    <n v="19.049999999999997"/>
    <s v="CA-2018-120222"/>
    <n v="0"/>
    <n v="3"/>
    <n v="0"/>
    <n v="8.7629999999999999"/>
    <n v="0.43613829632717294"/>
  </r>
  <r>
    <x v="1006"/>
    <x v="4"/>
    <s v="OFF-BI-10002103"/>
    <x v="0"/>
    <x v="3"/>
    <n v="13.904"/>
    <s v="CA-2018-151071"/>
    <n v="1"/>
    <n v="2"/>
    <n v="0.2"/>
    <n v="4.5187999999999997"/>
    <n v="0.46881743173671325"/>
  </r>
  <r>
    <x v="1006"/>
    <x v="12"/>
    <s v="OFF-AR-10000246"/>
    <x v="0"/>
    <x v="4"/>
    <n v="8.895999999999999"/>
    <s v="CA-2018-129707"/>
    <n v="1"/>
    <n v="4"/>
    <n v="0.2"/>
    <n v="0.66719999999999979"/>
    <n v="0.45632477063632687"/>
  </r>
  <r>
    <x v="1007"/>
    <x v="22"/>
    <s v="OFF-LA-10002034"/>
    <x v="0"/>
    <x v="2"/>
    <n v="39.28"/>
    <s v="CA-2018-143665"/>
    <n v="1"/>
    <n v="8"/>
    <n v="0"/>
    <n v="19.247199999999999"/>
    <n v="0.4647369236065339"/>
  </r>
  <r>
    <x v="1007"/>
    <x v="22"/>
    <s v="OFF-PA-10003673"/>
    <x v="0"/>
    <x v="0"/>
    <n v="20.34"/>
    <s v="CA-2018-143665"/>
    <n v="0"/>
    <n v="3"/>
    <n v="0"/>
    <n v="9.3563999999999989"/>
    <n v="0.43613829632717294"/>
  </r>
  <r>
    <x v="1007"/>
    <x v="0"/>
    <s v="FUR-FU-10000010"/>
    <x v="1"/>
    <x v="8"/>
    <n v="1.988"/>
    <s v="CA-2018-160045"/>
    <n v="1"/>
    <n v="1"/>
    <n v="0.6"/>
    <n v="-1.4413"/>
    <n v="0.4595170286641902"/>
  </r>
  <r>
    <x v="1008"/>
    <x v="0"/>
    <s v="FUR-BO-10002268"/>
    <x v="1"/>
    <x v="10"/>
    <n v="220.26559999999998"/>
    <s v="CA-2018-135692"/>
    <n v="1"/>
    <n v="4"/>
    <n v="0.32"/>
    <n v="-42.1096"/>
    <n v="0.5176847302647779"/>
  </r>
  <r>
    <x v="1008"/>
    <x v="22"/>
    <s v="FUR-FU-10000397"/>
    <x v="1"/>
    <x v="8"/>
    <n v="139.58000000000001"/>
    <s v="CA-2018-151281"/>
    <n v="1"/>
    <n v="7"/>
    <n v="0"/>
    <n v="39.082400000000007"/>
    <n v="0.4595170286641902"/>
  </r>
  <r>
    <x v="1008"/>
    <x v="4"/>
    <s v="OFF-AR-10003373"/>
    <x v="0"/>
    <x v="4"/>
    <n v="123.92"/>
    <s v="CA-2018-168228"/>
    <n v="1"/>
    <n v="4"/>
    <n v="0"/>
    <n v="33.458399999999997"/>
    <n v="0.45632477063632687"/>
  </r>
  <r>
    <x v="1008"/>
    <x v="4"/>
    <s v="OFF-AR-10001725"/>
    <x v="0"/>
    <x v="4"/>
    <n v="47.3"/>
    <s v="CA-2018-168228"/>
    <n v="0"/>
    <n v="2"/>
    <n v="0"/>
    <n v="12.298000000000002"/>
    <n v="0.45632477063632687"/>
  </r>
  <r>
    <x v="1008"/>
    <x v="0"/>
    <s v="OFF-LA-10001158"/>
    <x v="0"/>
    <x v="2"/>
    <n v="33.119999999999997"/>
    <s v="CA-2018-135692"/>
    <n v="0"/>
    <n v="4"/>
    <n v="0.2"/>
    <n v="11.592000000000001"/>
    <n v="0.4647369236065339"/>
  </r>
  <r>
    <x v="1008"/>
    <x v="4"/>
    <s v="OFF-AR-10000390"/>
    <x v="0"/>
    <x v="4"/>
    <n v="12.39"/>
    <s v="CA-2018-168228"/>
    <n v="0"/>
    <n v="3"/>
    <n v="0"/>
    <n v="5.6993999999999998"/>
    <n v="0.45632477063632687"/>
  </r>
  <r>
    <x v="1009"/>
    <x v="16"/>
    <s v="TEC-PH-10002624"/>
    <x v="2"/>
    <x v="6"/>
    <n v="751.98400000000004"/>
    <s v="CA-2018-137631"/>
    <n v="1"/>
    <n v="2"/>
    <n v="0.2"/>
    <n v="84.598199999999878"/>
    <n v="0.41105220110552465"/>
  </r>
  <r>
    <x v="1009"/>
    <x v="25"/>
    <s v="OFF-AP-10000252"/>
    <x v="0"/>
    <x v="12"/>
    <n v="28.08"/>
    <s v="CA-2018-120894"/>
    <n v="1"/>
    <n v="3"/>
    <n v="0.2"/>
    <n v="5.2650000000000006"/>
    <n v="0.49507917887403441"/>
  </r>
  <r>
    <x v="1009"/>
    <x v="2"/>
    <s v="OFF-ST-10001325"/>
    <x v="0"/>
    <x v="1"/>
    <n v="8.3840000000000003"/>
    <s v="CA-2018-160962"/>
    <n v="1"/>
    <n v="1"/>
    <n v="0.2"/>
    <n v="0.73360000000000003"/>
    <n v="0.44610841445725197"/>
  </r>
  <r>
    <x v="1009"/>
    <x v="2"/>
    <s v="OFF-AR-10003056"/>
    <x v="0"/>
    <x v="4"/>
    <n v="6.8480000000000008"/>
    <s v="CA-2018-160962"/>
    <n v="0"/>
    <n v="2"/>
    <n v="0.2"/>
    <n v="0.77039999999999909"/>
    <n v="0.45632477063632687"/>
  </r>
  <r>
    <x v="1010"/>
    <x v="10"/>
    <s v="FUR-TA-10001307"/>
    <x v="1"/>
    <x v="13"/>
    <n v="1048.3499999999999"/>
    <s v="US-2018-164056"/>
    <n v="1"/>
    <n v="5"/>
    <n v="0.4"/>
    <n v="-69.889999999999986"/>
    <n v="0.55975208308209756"/>
  </r>
  <r>
    <x v="1010"/>
    <x v="23"/>
    <s v="OFF-LA-10004055"/>
    <x v="0"/>
    <x v="2"/>
    <n v="4.91"/>
    <s v="CA-2018-126718"/>
    <n v="1"/>
    <n v="1"/>
    <n v="0"/>
    <n v="2.4058999999999999"/>
    <n v="0.4647369236065339"/>
  </r>
  <r>
    <x v="1011"/>
    <x v="2"/>
    <s v="TEC-PH-10002549"/>
    <x v="2"/>
    <x v="6"/>
    <n v="677.57999999999993"/>
    <s v="CA-2018-144526"/>
    <n v="1"/>
    <n v="5"/>
    <n v="0.4"/>
    <n v="-158.10199999999998"/>
    <n v="0.41105220110552465"/>
  </r>
  <r>
    <x v="1011"/>
    <x v="16"/>
    <s v="FUR-FU-10000747"/>
    <x v="1"/>
    <x v="8"/>
    <n v="220.70400000000001"/>
    <s v="US-2018-108315"/>
    <n v="1"/>
    <n v="6"/>
    <n v="0.2"/>
    <n v="-8.2764000000000379"/>
    <n v="0.4595170286641902"/>
  </r>
  <r>
    <x v="1011"/>
    <x v="4"/>
    <s v="OFF-PA-10000675"/>
    <x v="0"/>
    <x v="0"/>
    <n v="163.96"/>
    <s v="US-2018-136784"/>
    <n v="1"/>
    <n v="4"/>
    <n v="0"/>
    <n v="80.340400000000002"/>
    <n v="0.43613829632717294"/>
  </r>
  <r>
    <x v="1011"/>
    <x v="4"/>
    <s v="FUR-FU-10000222"/>
    <x v="1"/>
    <x v="8"/>
    <n v="64.959999999999994"/>
    <s v="CA-2018-137876"/>
    <n v="1"/>
    <n v="2"/>
    <n v="0"/>
    <n v="21.436799999999998"/>
    <n v="0.4595170286641902"/>
  </r>
  <r>
    <x v="1011"/>
    <x v="20"/>
    <s v="OFF-EN-10002986"/>
    <x v="0"/>
    <x v="11"/>
    <n v="62.96"/>
    <s v="CA-2018-151911"/>
    <n v="1"/>
    <n v="4"/>
    <n v="0"/>
    <n v="28.332000000000001"/>
    <n v="0.44424167803735209"/>
  </r>
  <r>
    <x v="1011"/>
    <x v="16"/>
    <s v="TEC-AC-10003433"/>
    <x v="2"/>
    <x v="9"/>
    <n v="2.3760000000000003"/>
    <s v="CA-2018-108322"/>
    <n v="1"/>
    <n v="3"/>
    <n v="0.2"/>
    <n v="0.74249999999999994"/>
    <n v="0.52062335344040378"/>
  </r>
  <r>
    <x v="1011"/>
    <x v="1"/>
    <s v="OFF-BI-10001575"/>
    <x v="0"/>
    <x v="3"/>
    <n v="43.371999999999993"/>
    <s v="US-2018-144582"/>
    <n v="1"/>
    <n v="7"/>
    <n v="0.8"/>
    <n v="-69.395200000000031"/>
    <n v="0.46881743173671325"/>
  </r>
  <r>
    <x v="1011"/>
    <x v="4"/>
    <s v="OFF-EN-10001219"/>
    <x v="0"/>
    <x v="11"/>
    <n v="30.56"/>
    <s v="CA-2018-137876"/>
    <n v="0"/>
    <n v="4"/>
    <n v="0"/>
    <n v="14.974399999999999"/>
    <n v="0.44424167803735209"/>
  </r>
  <r>
    <x v="1011"/>
    <x v="16"/>
    <s v="FUR-FU-10001935"/>
    <x v="1"/>
    <x v="8"/>
    <n v="23.680000000000003"/>
    <s v="CA-2018-108322"/>
    <n v="0"/>
    <n v="8"/>
    <n v="0.2"/>
    <n v="6.216000000000002"/>
    <n v="0.4595170286641902"/>
  </r>
  <r>
    <x v="1011"/>
    <x v="4"/>
    <s v="OFF-BI-10002071"/>
    <x v="0"/>
    <x v="3"/>
    <n v="23.24"/>
    <s v="CA-2018-150609"/>
    <n v="1"/>
    <n v="5"/>
    <n v="0.2"/>
    <n v="7.5529999999999982"/>
    <n v="0.46881743173671325"/>
  </r>
  <r>
    <x v="1011"/>
    <x v="16"/>
    <s v="OFF-AR-10002280"/>
    <x v="0"/>
    <x v="4"/>
    <n v="15.528"/>
    <s v="CA-2018-124597"/>
    <n v="1"/>
    <n v="3"/>
    <n v="0.2"/>
    <n v="4.8524999999999991"/>
    <n v="0.45632477063632687"/>
  </r>
  <r>
    <x v="1011"/>
    <x v="2"/>
    <s v="OFF-BI-10002353"/>
    <x v="0"/>
    <x v="3"/>
    <n v="13.896000000000001"/>
    <s v="CA-2018-144526"/>
    <n v="0"/>
    <n v="3"/>
    <n v="0.7"/>
    <n v="-9.2639999999999993"/>
    <n v="0.46881743173671325"/>
  </r>
  <r>
    <x v="1011"/>
    <x v="16"/>
    <s v="OFF-LA-10001569"/>
    <x v="0"/>
    <x v="2"/>
    <n v="11.952000000000002"/>
    <s v="CA-2018-124597"/>
    <n v="0"/>
    <n v="3"/>
    <n v="0.2"/>
    <n v="3.8843999999999994"/>
    <n v="0.4647369236065339"/>
  </r>
  <r>
    <x v="1011"/>
    <x v="10"/>
    <s v="OFF-PA-10004451"/>
    <x v="0"/>
    <x v="0"/>
    <n v="10.368000000000002"/>
    <s v="US-2018-150847"/>
    <n v="1"/>
    <n v="2"/>
    <n v="0.2"/>
    <n v="3.6288"/>
    <n v="0.43613829632717294"/>
  </r>
  <r>
    <x v="1011"/>
    <x v="4"/>
    <s v="OFF-AR-10002804"/>
    <x v="0"/>
    <x v="4"/>
    <n v="9.7799999999999994"/>
    <s v="CA-2018-154501"/>
    <n v="1"/>
    <n v="2"/>
    <n v="0"/>
    <n v="4.0098000000000003"/>
    <n v="0.45632477063632687"/>
  </r>
  <r>
    <x v="1011"/>
    <x v="37"/>
    <s v="OFF-LA-10003388"/>
    <x v="0"/>
    <x v="2"/>
    <n v="5.76"/>
    <s v="US-2018-107636"/>
    <n v="1"/>
    <n v="2"/>
    <n v="0"/>
    <n v="2.8224"/>
    <n v="0.4647369236065339"/>
  </r>
  <r>
    <x v="1011"/>
    <x v="16"/>
    <s v="OFF-BI-10000822"/>
    <x v="0"/>
    <x v="3"/>
    <n v="4.8420000000000005"/>
    <s v="US-2018-108315"/>
    <n v="0"/>
    <n v="3"/>
    <n v="0.7"/>
    <n v="-3.5507999999999988"/>
    <n v="0.46881743173671325"/>
  </r>
  <r>
    <x v="1011"/>
    <x v="16"/>
    <s v="OFF-LA-10003190"/>
    <x v="0"/>
    <x v="2"/>
    <n v="4.6079999999999997"/>
    <s v="CA-2018-124597"/>
    <n v="0"/>
    <n v="2"/>
    <n v="0.2"/>
    <n v="1.6704000000000001"/>
    <n v="0.4647369236065339"/>
  </r>
  <r>
    <x v="1012"/>
    <x v="16"/>
    <s v="FUR-CH-10002024"/>
    <x v="1"/>
    <x v="5"/>
    <n v="2803.92"/>
    <s v="CA-2018-102204"/>
    <n v="1"/>
    <n v="5"/>
    <n v="0.2"/>
    <n v="0"/>
    <n v="0.46529189879902266"/>
  </r>
  <r>
    <x v="1012"/>
    <x v="16"/>
    <s v="FUR-TA-10001889"/>
    <x v="1"/>
    <x v="13"/>
    <n v="933.26200000000006"/>
    <s v="CA-2018-102204"/>
    <n v="0"/>
    <n v="4"/>
    <n v="0.45"/>
    <n v="-458.14679999999998"/>
    <n v="0.55975208308209756"/>
  </r>
  <r>
    <x v="1012"/>
    <x v="16"/>
    <s v="FUR-BO-10001798"/>
    <x v="1"/>
    <x v="10"/>
    <n v="314.35199999999998"/>
    <s v="CA-2018-110198"/>
    <n v="1"/>
    <n v="3"/>
    <n v="0.2"/>
    <n v="-15.71759999999999"/>
    <n v="0.5176847302647779"/>
  </r>
  <r>
    <x v="1012"/>
    <x v="13"/>
    <s v="TEC-AC-10002331"/>
    <x v="2"/>
    <x v="9"/>
    <n v="48.9"/>
    <s v="CA-2018-110212"/>
    <n v="1"/>
    <n v="5"/>
    <n v="0"/>
    <n v="18.093"/>
    <n v="0.52062335344040378"/>
  </r>
  <r>
    <x v="1012"/>
    <x v="16"/>
    <s v="OFF-LA-10004409"/>
    <x v="0"/>
    <x v="2"/>
    <n v="4.6079999999999997"/>
    <s v="CA-2018-110198"/>
    <n v="0"/>
    <n v="2"/>
    <n v="0.2"/>
    <n v="1.4975999999999996"/>
    <n v="0.4647369236065339"/>
  </r>
  <r>
    <x v="1012"/>
    <x v="16"/>
    <s v="OFF-SU-10001212"/>
    <x v="0"/>
    <x v="14"/>
    <n v="3.3280000000000003"/>
    <s v="CA-2018-102204"/>
    <n v="0"/>
    <n v="2"/>
    <n v="0.2"/>
    <n v="0.4159999999999997"/>
    <n v="0.53938093436526824"/>
  </r>
  <r>
    <x v="1013"/>
    <x v="23"/>
    <s v="FUR-FU-10003975"/>
    <x v="1"/>
    <x v="8"/>
    <n v="129.93"/>
    <s v="CA-2018-123134"/>
    <n v="1"/>
    <n v="3"/>
    <n v="0"/>
    <n v="12.992999999999988"/>
    <n v="0.4595170286641902"/>
  </r>
  <r>
    <x v="1013"/>
    <x v="4"/>
    <s v="OFF-AR-10001615"/>
    <x v="0"/>
    <x v="4"/>
    <n v="59.519999999999996"/>
    <s v="CA-2018-147844"/>
    <n v="1"/>
    <n v="3"/>
    <n v="0"/>
    <n v="15.475200000000001"/>
    <n v="0.45632477063632687"/>
  </r>
  <r>
    <x v="1013"/>
    <x v="4"/>
    <s v="TEC-AC-10001714"/>
    <x v="2"/>
    <x v="9"/>
    <n v="159.56"/>
    <s v="US-2018-128398"/>
    <n v="1"/>
    <n v="4"/>
    <n v="0"/>
    <n v="59.037199999999999"/>
    <n v="0.52062335344040378"/>
  </r>
  <r>
    <x v="1013"/>
    <x v="4"/>
    <s v="OFF-PA-10002713"/>
    <x v="0"/>
    <x v="0"/>
    <n v="34.4"/>
    <s v="CA-2018-147844"/>
    <n v="0"/>
    <n v="5"/>
    <n v="0"/>
    <n v="15.823999999999998"/>
    <n v="0.43613829632717294"/>
  </r>
  <r>
    <x v="1013"/>
    <x v="4"/>
    <s v="OFF-PA-10003016"/>
    <x v="0"/>
    <x v="0"/>
    <n v="15.700000000000001"/>
    <s v="CA-2018-147844"/>
    <n v="0"/>
    <n v="5"/>
    <n v="0"/>
    <n v="7.0649999999999995"/>
    <n v="0.43613829632717294"/>
  </r>
  <r>
    <x v="1014"/>
    <x v="4"/>
    <s v="OFF-ST-10000025"/>
    <x v="0"/>
    <x v="1"/>
    <n v="763.44"/>
    <s v="CA-2018-132178"/>
    <n v="1"/>
    <n v="8"/>
    <n v="0"/>
    <n v="45.80639999999994"/>
    <n v="0.44610841445725197"/>
  </r>
  <r>
    <x v="1014"/>
    <x v="2"/>
    <s v="FUR-TA-10003748"/>
    <x v="1"/>
    <x v="13"/>
    <n v="373.46999999999991"/>
    <s v="CA-2018-132199"/>
    <n v="1"/>
    <n v="5"/>
    <n v="0.4"/>
    <n v="-112.041"/>
    <n v="0.55975208308209756"/>
  </r>
  <r>
    <x v="1014"/>
    <x v="4"/>
    <s v="OFF-ST-10000464"/>
    <x v="0"/>
    <x v="1"/>
    <n v="69.52"/>
    <s v="CA-2018-132178"/>
    <n v="0"/>
    <n v="2"/>
    <n v="0"/>
    <n v="19.465600000000002"/>
    <n v="0.44610841445725197"/>
  </r>
  <r>
    <x v="1014"/>
    <x v="2"/>
    <s v="OFF-BI-10002133"/>
    <x v="0"/>
    <x v="3"/>
    <n v="64.2"/>
    <s v="CA-2018-132199"/>
    <n v="0"/>
    <n v="5"/>
    <n v="0.7"/>
    <n v="-44.94"/>
    <n v="0.46881743173671325"/>
  </r>
  <r>
    <x v="1014"/>
    <x v="2"/>
    <s v="FUR-FU-10004245"/>
    <x v="1"/>
    <x v="8"/>
    <n v="32.448"/>
    <s v="CA-2018-132199"/>
    <n v="0"/>
    <n v="2"/>
    <n v="0.2"/>
    <n v="7.3008000000000006"/>
    <n v="0.4595170286641902"/>
  </r>
  <r>
    <x v="1014"/>
    <x v="2"/>
    <s v="OFF-BI-10003684"/>
    <x v="0"/>
    <x v="3"/>
    <n v="26.388000000000002"/>
    <s v="CA-2018-132199"/>
    <n v="0"/>
    <n v="4"/>
    <n v="0.7"/>
    <n v="-17.591999999999992"/>
    <n v="0.46881743173671325"/>
  </r>
  <r>
    <x v="1014"/>
    <x v="4"/>
    <s v="OFF-PA-10001166"/>
    <x v="0"/>
    <x v="0"/>
    <n v="25.92"/>
    <s v="CA-2018-163209"/>
    <n v="1"/>
    <n v="4"/>
    <n v="0"/>
    <n v="12.441600000000001"/>
    <n v="0.43613829632717294"/>
  </r>
  <r>
    <x v="1014"/>
    <x v="4"/>
    <s v="OFF-AR-10003651"/>
    <x v="0"/>
    <x v="4"/>
    <n v="22.959999999999997"/>
    <s v="CA-2018-163209"/>
    <n v="0"/>
    <n v="7"/>
    <n v="0"/>
    <n v="6.6583999999999968"/>
    <n v="0.45632477063632687"/>
  </r>
  <r>
    <x v="1014"/>
    <x v="2"/>
    <s v="OFF-FA-10002280"/>
    <x v="0"/>
    <x v="7"/>
    <n v="8"/>
    <s v="CA-2018-132199"/>
    <n v="0"/>
    <n v="2"/>
    <n v="0.2"/>
    <n v="2.8"/>
    <n v="0.51168203684699509"/>
  </r>
  <r>
    <x v="1015"/>
    <x v="6"/>
    <s v="OFF-ST-10003306"/>
    <x v="0"/>
    <x v="1"/>
    <n v="571.44000000000005"/>
    <s v="CA-2018-128755"/>
    <n v="1"/>
    <n v="4"/>
    <n v="0"/>
    <n v="165.71759999999995"/>
    <n v="0.44610841445725197"/>
  </r>
  <r>
    <x v="1015"/>
    <x v="4"/>
    <s v="FUR-TA-10003473"/>
    <x v="1"/>
    <x v="13"/>
    <n v="300.904"/>
    <s v="CA-2018-162978"/>
    <n v="1"/>
    <n v="1"/>
    <n v="0.2"/>
    <n v="11.283900000000017"/>
    <n v="0.55975208308209756"/>
  </r>
  <r>
    <x v="1015"/>
    <x v="4"/>
    <s v="OFF-AP-10002684"/>
    <x v="0"/>
    <x v="12"/>
    <n v="243.16"/>
    <s v="CA-2018-119914"/>
    <n v="1"/>
    <n v="2"/>
    <n v="0"/>
    <n v="72.947999999999979"/>
    <n v="0.49507917887403441"/>
  </r>
  <r>
    <x v="1015"/>
    <x v="4"/>
    <s v="TEC-PH-10003092"/>
    <x v="2"/>
    <x v="6"/>
    <n v="183.96"/>
    <s v="CA-2018-162978"/>
    <n v="0"/>
    <n v="5"/>
    <n v="0.2"/>
    <n v="20.695499999999988"/>
    <n v="0.41105220110552465"/>
  </r>
  <r>
    <x v="1015"/>
    <x v="6"/>
    <s v="OFF-PA-10004983"/>
    <x v="0"/>
    <x v="0"/>
    <n v="32.400000000000006"/>
    <s v="CA-2018-128755"/>
    <n v="0"/>
    <n v="5"/>
    <n v="0"/>
    <n v="15.552000000000001"/>
    <n v="0.43613829632717294"/>
  </r>
  <r>
    <x v="1015"/>
    <x v="4"/>
    <s v="OFF-PA-10002250"/>
    <x v="0"/>
    <x v="0"/>
    <n v="17.61"/>
    <s v="CA-2018-162978"/>
    <n v="0"/>
    <n v="3"/>
    <n v="0"/>
    <n v="8.4527999999999999"/>
    <n v="0.43613829632717294"/>
  </r>
  <r>
    <x v="1015"/>
    <x v="6"/>
    <s v="OFF-ST-10001291"/>
    <x v="0"/>
    <x v="1"/>
    <n v="16.91"/>
    <s v="CA-2018-128755"/>
    <n v="0"/>
    <n v="1"/>
    <n v="0"/>
    <n v="4.5656999999999996"/>
    <n v="0.44610841445725197"/>
  </r>
  <r>
    <x v="1015"/>
    <x v="2"/>
    <s v="OFF-BI-10003694"/>
    <x v="0"/>
    <x v="3"/>
    <n v="9.3960000000000008"/>
    <s v="CA-2018-133067"/>
    <n v="1"/>
    <n v="3"/>
    <n v="0.7"/>
    <n v="-7.5167999999999964"/>
    <n v="0.46881743173671325"/>
  </r>
  <r>
    <x v="1015"/>
    <x v="6"/>
    <s v="OFF-PA-10000726"/>
    <x v="0"/>
    <x v="0"/>
    <n v="9.11"/>
    <s v="CA-2018-128755"/>
    <n v="0"/>
    <n v="1"/>
    <n v="0"/>
    <n v="4.099499999999999"/>
    <n v="0.43613829632717294"/>
  </r>
  <r>
    <x v="1015"/>
    <x v="10"/>
    <s v="OFF-BI-10003910"/>
    <x v="0"/>
    <x v="3"/>
    <n v="2.3130000000000002"/>
    <s v="CA-2018-168900"/>
    <n v="1"/>
    <n v="1"/>
    <n v="0.7"/>
    <n v="-1.9274999999999993"/>
    <n v="0.46881743173671325"/>
  </r>
  <r>
    <x v="1015"/>
    <x v="2"/>
    <s v="OFF-BI-10002897"/>
    <x v="0"/>
    <x v="3"/>
    <n v="2.2020000000000004"/>
    <s v="CA-2018-133067"/>
    <n v="0"/>
    <n v="2"/>
    <n v="0.7"/>
    <n v="-1.5413999999999999"/>
    <n v="0.46881743173671325"/>
  </r>
  <r>
    <x v="1016"/>
    <x v="26"/>
    <s v="FUR-BO-10004467"/>
    <x v="1"/>
    <x v="10"/>
    <n v="89.991000000000014"/>
    <s v="CA-2018-105991"/>
    <n v="1"/>
    <n v="3"/>
    <n v="0.7"/>
    <n v="-152.9847"/>
    <n v="0.5176847302647779"/>
  </r>
  <r>
    <x v="1016"/>
    <x v="5"/>
    <s v="OFF-BI-10004965"/>
    <x v="0"/>
    <x v="3"/>
    <n v="34.5"/>
    <s v="CA-2018-160724"/>
    <n v="1"/>
    <n v="3"/>
    <n v="0"/>
    <n v="15.524999999999999"/>
    <n v="0.46881743173671325"/>
  </r>
  <r>
    <x v="1016"/>
    <x v="4"/>
    <s v="OFF-EN-10003448"/>
    <x v="0"/>
    <x v="11"/>
    <n v="23.16"/>
    <s v="US-2018-141943"/>
    <n v="1"/>
    <n v="2"/>
    <n v="0"/>
    <n v="11.58"/>
    <n v="0.44424167803735209"/>
  </r>
  <r>
    <x v="1016"/>
    <x v="26"/>
    <s v="OFF-EN-10002600"/>
    <x v="0"/>
    <x v="11"/>
    <n v="21.240000000000002"/>
    <s v="CA-2018-105991"/>
    <n v="0"/>
    <n v="9"/>
    <n v="0.2"/>
    <n v="7.4339999999999993"/>
    <n v="0.44424167803735209"/>
  </r>
  <r>
    <x v="1016"/>
    <x v="26"/>
    <s v="OFF-BI-10003274"/>
    <x v="0"/>
    <x v="3"/>
    <n v="9.5520000000000014"/>
    <s v="CA-2018-105991"/>
    <n v="0"/>
    <n v="8"/>
    <n v="0.7"/>
    <n v="-7.3231999999999999"/>
    <n v="0.46881743173671325"/>
  </r>
  <r>
    <x v="1016"/>
    <x v="20"/>
    <s v="OFF-PA-10002947"/>
    <x v="0"/>
    <x v="0"/>
    <n v="6.68"/>
    <s v="CA-2018-107552"/>
    <n v="1"/>
    <n v="1"/>
    <n v="0"/>
    <n v="3.2063999999999999"/>
    <n v="0.43613829632717294"/>
  </r>
  <r>
    <x v="1017"/>
    <x v="0"/>
    <s v="OFF-ST-10001932"/>
    <x v="0"/>
    <x v="1"/>
    <n v="772.68000000000006"/>
    <s v="US-2018-133200"/>
    <n v="1"/>
    <n v="5"/>
    <n v="0.2"/>
    <n v="-57.950999999999993"/>
    <n v="0.44610841445725197"/>
  </r>
  <r>
    <x v="1017"/>
    <x v="25"/>
    <s v="TEC-PH-10004977"/>
    <x v="2"/>
    <x v="6"/>
    <n v="627.16800000000012"/>
    <s v="CA-2018-144498"/>
    <n v="1"/>
    <n v="4"/>
    <n v="0.2"/>
    <n v="70.55639999999994"/>
    <n v="0.41105220110552465"/>
  </r>
  <r>
    <x v="1017"/>
    <x v="0"/>
    <s v="FUR-BO-10001601"/>
    <x v="1"/>
    <x v="10"/>
    <n v="623.46479999999997"/>
    <s v="US-2018-133200"/>
    <n v="0"/>
    <n v="7"/>
    <n v="0.32"/>
    <n v="-119.19180000000006"/>
    <n v="0.5176847302647779"/>
  </r>
  <r>
    <x v="1017"/>
    <x v="4"/>
    <s v="OFF-AP-10001271"/>
    <x v="0"/>
    <x v="12"/>
    <n v="152.94"/>
    <s v="CA-2018-133487"/>
    <n v="1"/>
    <n v="3"/>
    <n v="0"/>
    <n v="41.293800000000005"/>
    <n v="0.49507917887403441"/>
  </r>
  <r>
    <x v="1017"/>
    <x v="25"/>
    <s v="OFF-LA-10003510"/>
    <x v="0"/>
    <x v="2"/>
    <n v="122.12000000000002"/>
    <s v="CA-2018-144498"/>
    <n v="0"/>
    <n v="5"/>
    <n v="0.2"/>
    <n v="39.689000000000007"/>
    <n v="0.4647369236065339"/>
  </r>
  <r>
    <x v="1017"/>
    <x v="12"/>
    <s v="OFF-PA-10002254"/>
    <x v="0"/>
    <x v="0"/>
    <n v="84.415999999999997"/>
    <s v="CA-2018-145779"/>
    <n v="1"/>
    <n v="4"/>
    <n v="0.2"/>
    <n v="27.435199999999995"/>
    <n v="0.43613829632717294"/>
  </r>
  <r>
    <x v="1017"/>
    <x v="25"/>
    <s v="OFF-BI-10003982"/>
    <x v="0"/>
    <x v="3"/>
    <n v="68.541000000000011"/>
    <s v="CA-2018-144498"/>
    <n v="0"/>
    <n v="11"/>
    <n v="0.7"/>
    <n v="-52.548099999999991"/>
    <n v="0.46881743173671325"/>
  </r>
  <r>
    <x v="1017"/>
    <x v="20"/>
    <s v="OFF-LA-10004544"/>
    <x v="0"/>
    <x v="2"/>
    <n v="59.2"/>
    <s v="CA-2018-167668"/>
    <n v="1"/>
    <n v="4"/>
    <n v="0"/>
    <n v="29.6"/>
    <n v="0.4647369236065339"/>
  </r>
  <r>
    <x v="1017"/>
    <x v="6"/>
    <s v="OFF-AR-10003179"/>
    <x v="0"/>
    <x v="4"/>
    <n v="54.66"/>
    <s v="CA-2018-156769"/>
    <n v="1"/>
    <n v="6"/>
    <n v="0"/>
    <n v="18.037799999999997"/>
    <n v="0.45632477063632687"/>
  </r>
  <r>
    <x v="1017"/>
    <x v="1"/>
    <s v="TEC-AC-10004659"/>
    <x v="2"/>
    <x v="9"/>
    <n v="408.74399999999997"/>
    <s v="CA-2018-140242"/>
    <n v="1"/>
    <n v="7"/>
    <n v="0.2"/>
    <n v="76.639499999999984"/>
    <n v="0.52062335344040378"/>
  </r>
  <r>
    <x v="1017"/>
    <x v="1"/>
    <s v="TEC-AC-10001990"/>
    <x v="2"/>
    <x v="9"/>
    <n v="191.96800000000002"/>
    <s v="US-2018-162124"/>
    <n v="1"/>
    <n v="4"/>
    <n v="0.2"/>
    <n v="28.79519999999998"/>
    <n v="0.52062335344040378"/>
  </r>
  <r>
    <x v="1017"/>
    <x v="0"/>
    <s v="OFF-BI-10002827"/>
    <x v="0"/>
    <x v="3"/>
    <n v="11.059999999999999"/>
    <s v="US-2018-133200"/>
    <n v="0"/>
    <n v="10"/>
    <n v="0.8"/>
    <n v="-18.802"/>
    <n v="0.46881743173671325"/>
  </r>
  <r>
    <x v="1017"/>
    <x v="1"/>
    <s v="OFF-AR-10004752"/>
    <x v="0"/>
    <x v="4"/>
    <n v="6.4080000000000004"/>
    <s v="CA-2018-140242"/>
    <n v="0"/>
    <n v="3"/>
    <n v="0.2"/>
    <n v="0.64079999999999981"/>
    <n v="0.45632477063632687"/>
  </r>
  <r>
    <x v="1018"/>
    <x v="14"/>
    <s v="FUR-CH-10004086"/>
    <x v="1"/>
    <x v="5"/>
    <n v="1458.65"/>
    <s v="CA-2018-141733"/>
    <n v="1"/>
    <n v="5"/>
    <n v="0"/>
    <n v="423.00849999999997"/>
    <n v="0.46529189879902266"/>
  </r>
  <r>
    <x v="1018"/>
    <x v="14"/>
    <s v="FUR-CH-10000595"/>
    <x v="1"/>
    <x v="5"/>
    <n v="476.8"/>
    <s v="CA-2018-141733"/>
    <n v="0"/>
    <n v="2"/>
    <n v="0"/>
    <n v="119.19999999999999"/>
    <n v="0.46529189879902266"/>
  </r>
  <r>
    <x v="1018"/>
    <x v="4"/>
    <s v="TEC-PH-10003437"/>
    <x v="2"/>
    <x v="6"/>
    <n v="419.94399999999996"/>
    <s v="CA-2018-102820"/>
    <n v="1"/>
    <n v="7"/>
    <n v="0.2"/>
    <n v="52.492999999999967"/>
    <n v="0.41105220110552465"/>
  </r>
  <r>
    <x v="1018"/>
    <x v="14"/>
    <s v="OFF-AP-10001563"/>
    <x v="0"/>
    <x v="12"/>
    <n v="87.444000000000003"/>
    <s v="CA-2018-141733"/>
    <n v="0"/>
    <n v="2"/>
    <n v="0.1"/>
    <n v="18.460399999999986"/>
    <n v="0.49507917887403441"/>
  </r>
  <r>
    <x v="1018"/>
    <x v="4"/>
    <s v="TEC-AC-10000736"/>
    <x v="2"/>
    <x v="9"/>
    <n v="79.989999999999995"/>
    <s v="CA-2018-159688"/>
    <n v="1"/>
    <n v="1"/>
    <n v="0"/>
    <n v="28.796399999999998"/>
    <n v="0.52062335344040378"/>
  </r>
  <r>
    <x v="1018"/>
    <x v="14"/>
    <s v="FUR-CH-10002017"/>
    <x v="1"/>
    <x v="5"/>
    <n v="26.64"/>
    <s v="CA-2018-141733"/>
    <n v="0"/>
    <n v="1"/>
    <n v="0"/>
    <n v="7.4591999999999992"/>
    <n v="0.46529189879902266"/>
  </r>
  <r>
    <x v="1019"/>
    <x v="4"/>
    <s v="TEC-CO-10001046"/>
    <x v="2"/>
    <x v="16"/>
    <n v="3359.9520000000002"/>
    <s v="CA-2018-133865"/>
    <n v="1"/>
    <n v="6"/>
    <n v="0.2"/>
    <n v="1049.9849999999999"/>
    <n v="0.55185675810753509"/>
  </r>
  <r>
    <x v="1019"/>
    <x v="2"/>
    <s v="FUR-CH-10003535"/>
    <x v="1"/>
    <x v="5"/>
    <n v="128.05799999999999"/>
    <s v="CA-2018-156895"/>
    <n v="1"/>
    <n v="3"/>
    <n v="0.3"/>
    <n v="-23.782199999999996"/>
    <n v="0.46529189879902266"/>
  </r>
  <r>
    <x v="1019"/>
    <x v="4"/>
    <s v="OFF-AP-10000692"/>
    <x v="0"/>
    <x v="12"/>
    <n v="81.08"/>
    <s v="US-2018-104451"/>
    <n v="1"/>
    <n v="4"/>
    <n v="0"/>
    <n v="22.702400000000004"/>
    <n v="0.49507917887403441"/>
  </r>
  <r>
    <x v="1019"/>
    <x v="10"/>
    <s v="FUR-CH-10004540"/>
    <x v="1"/>
    <x v="5"/>
    <n v="47.991999999999997"/>
    <s v="CA-2018-149181"/>
    <n v="1"/>
    <n v="2"/>
    <n v="0.3"/>
    <n v="-2.0567999999999991"/>
    <n v="0.46529189879902266"/>
  </r>
  <r>
    <x v="1019"/>
    <x v="0"/>
    <s v="OFF-PA-10003848"/>
    <x v="0"/>
    <x v="0"/>
    <n v="41.472000000000008"/>
    <s v="CA-2018-107797"/>
    <n v="1"/>
    <n v="8"/>
    <n v="0.2"/>
    <n v="14.5152"/>
    <n v="0.43613829632717294"/>
  </r>
  <r>
    <x v="1020"/>
    <x v="22"/>
    <s v="FUR-TA-10004154"/>
    <x v="1"/>
    <x v="13"/>
    <n v="286.85000000000002"/>
    <s v="CA-2018-118199"/>
    <n v="1"/>
    <n v="1"/>
    <n v="0"/>
    <n v="63.106999999999999"/>
    <n v="0.55975208308209756"/>
  </r>
  <r>
    <x v="1020"/>
    <x v="25"/>
    <s v="FUR-CH-10001270"/>
    <x v="1"/>
    <x v="5"/>
    <n v="207"/>
    <s v="CA-2018-134810"/>
    <n v="1"/>
    <n v="3"/>
    <n v="0.2"/>
    <n v="25.874999999999972"/>
    <n v="0.46529189879902266"/>
  </r>
  <r>
    <x v="1020"/>
    <x v="22"/>
    <s v="OFF-BI-10004330"/>
    <x v="0"/>
    <x v="3"/>
    <n v="147.91999999999999"/>
    <s v="CA-2018-118199"/>
    <n v="0"/>
    <n v="5"/>
    <n v="0.2"/>
    <n v="46.224999999999987"/>
    <n v="0.46881743173671325"/>
  </r>
  <r>
    <x v="1020"/>
    <x v="22"/>
    <s v="OFF-ST-10000604"/>
    <x v="0"/>
    <x v="1"/>
    <n v="104.28"/>
    <s v="CA-2018-118199"/>
    <n v="0"/>
    <n v="3"/>
    <n v="0"/>
    <n v="26.069999999999993"/>
    <n v="0.44610841445725197"/>
  </r>
  <r>
    <x v="1020"/>
    <x v="22"/>
    <s v="OFF-ST-10000636"/>
    <x v="0"/>
    <x v="1"/>
    <n v="66.959999999999994"/>
    <s v="CA-2018-118199"/>
    <n v="0"/>
    <n v="4"/>
    <n v="0"/>
    <n v="2.6783999999999963"/>
    <n v="0.44610841445725197"/>
  </r>
  <r>
    <x v="1020"/>
    <x v="25"/>
    <s v="OFF-EN-10002504"/>
    <x v="0"/>
    <x v="11"/>
    <n v="65.231999999999999"/>
    <s v="CA-2018-134810"/>
    <n v="0"/>
    <n v="3"/>
    <n v="0.2"/>
    <n v="22.015799999999999"/>
    <n v="0.44424167803735209"/>
  </r>
  <r>
    <x v="1020"/>
    <x v="22"/>
    <s v="TEC-AC-10004171"/>
    <x v="2"/>
    <x v="9"/>
    <n v="199.98"/>
    <s v="CA-2018-118199"/>
    <n v="0"/>
    <n v="2"/>
    <n v="0"/>
    <n v="87.991200000000006"/>
    <n v="0.52062335344040378"/>
  </r>
  <r>
    <x v="1021"/>
    <x v="12"/>
    <s v="FUR-BO-10004467"/>
    <x v="1"/>
    <x v="10"/>
    <n v="209.97900000000001"/>
    <s v="US-2018-139647"/>
    <n v="1"/>
    <n v="7"/>
    <n v="0.7"/>
    <n v="-356.96429999999998"/>
    <n v="0.5176847302647779"/>
  </r>
  <r>
    <x v="1021"/>
    <x v="0"/>
    <s v="OFF-ST-10004180"/>
    <x v="0"/>
    <x v="1"/>
    <n v="74.415999999999997"/>
    <s v="CA-2018-140298"/>
    <n v="1"/>
    <n v="2"/>
    <n v="0.2"/>
    <n v="-14.883200000000002"/>
    <n v="0.44610841445725197"/>
  </r>
  <r>
    <x v="1021"/>
    <x v="20"/>
    <s v="OFF-AR-10004456"/>
    <x v="0"/>
    <x v="4"/>
    <n v="43.92"/>
    <s v="CA-2018-115322"/>
    <n v="1"/>
    <n v="3"/>
    <n v="0"/>
    <n v="12.736799999999999"/>
    <n v="0.45632477063632687"/>
  </r>
  <r>
    <x v="1021"/>
    <x v="22"/>
    <s v="OFF-LA-10004545"/>
    <x v="0"/>
    <x v="2"/>
    <n v="37.589999999999996"/>
    <s v="CA-2018-133823"/>
    <n v="1"/>
    <n v="3"/>
    <n v="0"/>
    <n v="17.667299999999997"/>
    <n v="0.4647369236065339"/>
  </r>
  <r>
    <x v="1021"/>
    <x v="22"/>
    <s v="OFF-PA-10002870"/>
    <x v="0"/>
    <x v="0"/>
    <n v="37.44"/>
    <s v="CA-2018-133823"/>
    <n v="0"/>
    <n v="6"/>
    <n v="0"/>
    <n v="16.847999999999999"/>
    <n v="0.43613829632717294"/>
  </r>
  <r>
    <x v="1021"/>
    <x v="22"/>
    <s v="OFF-BI-10000962"/>
    <x v="0"/>
    <x v="3"/>
    <n v="26.032"/>
    <s v="CA-2018-133823"/>
    <n v="0"/>
    <n v="2"/>
    <n v="0.2"/>
    <n v="9.4365999999999985"/>
    <n v="0.46881743173671325"/>
  </r>
  <r>
    <x v="1021"/>
    <x v="0"/>
    <s v="FUR-FU-10001967"/>
    <x v="1"/>
    <x v="8"/>
    <n v="7.9959999999999996"/>
    <s v="CA-2018-140298"/>
    <n v="0"/>
    <n v="1"/>
    <n v="0.6"/>
    <n v="-6.9964999999999993"/>
    <n v="0.4595170286641902"/>
  </r>
  <r>
    <x v="1021"/>
    <x v="0"/>
    <s v="OFF-PA-10003657"/>
    <x v="0"/>
    <x v="0"/>
    <n v="6.8480000000000008"/>
    <s v="CA-2018-140298"/>
    <n v="0"/>
    <n v="2"/>
    <n v="0.2"/>
    <n v="2.1399999999999992"/>
    <n v="0.43613829632717294"/>
  </r>
  <r>
    <x v="1021"/>
    <x v="0"/>
    <s v="OFF-AR-10003481"/>
    <x v="0"/>
    <x v="4"/>
    <n v="5.2480000000000002"/>
    <s v="CA-2018-140298"/>
    <n v="0"/>
    <n v="2"/>
    <n v="0.2"/>
    <n v="0.59039999999999915"/>
    <n v="0.45632477063632687"/>
  </r>
  <r>
    <x v="1022"/>
    <x v="4"/>
    <s v="FUR-TA-10001520"/>
    <x v="1"/>
    <x v="13"/>
    <n v="285.48"/>
    <s v="CA-2018-117632"/>
    <n v="1"/>
    <n v="5"/>
    <n v="0.2"/>
    <n v="-10.705500000000043"/>
    <n v="0.55975208308209756"/>
  </r>
  <r>
    <x v="1022"/>
    <x v="4"/>
    <s v="OFF-SU-10000157"/>
    <x v="0"/>
    <x v="14"/>
    <n v="238.62"/>
    <s v="CA-2018-117632"/>
    <n v="0"/>
    <n v="2"/>
    <n v="0"/>
    <n v="4.7724000000000046"/>
    <n v="0.53938093436526824"/>
  </r>
  <r>
    <x v="1022"/>
    <x v="0"/>
    <s v="OFF-ST-10000563"/>
    <x v="0"/>
    <x v="1"/>
    <n v="127.92000000000002"/>
    <s v="US-2018-158218"/>
    <n v="1"/>
    <n v="5"/>
    <n v="0.2"/>
    <n v="-15.990000000000002"/>
    <n v="0.44610841445725197"/>
  </r>
  <r>
    <x v="1022"/>
    <x v="32"/>
    <s v="OFF-PA-10000659"/>
    <x v="0"/>
    <x v="0"/>
    <n v="87.6"/>
    <s v="CA-2018-104577"/>
    <n v="1"/>
    <n v="5"/>
    <n v="0"/>
    <n v="42.047999999999995"/>
    <n v="0.43613829632717294"/>
  </r>
  <r>
    <x v="1022"/>
    <x v="23"/>
    <s v="TEC-AC-10004859"/>
    <x v="2"/>
    <x v="9"/>
    <n v="87.4"/>
    <s v="CA-2018-122175"/>
    <n v="1"/>
    <n v="5"/>
    <n v="0"/>
    <n v="34.960000000000008"/>
    <n v="0.52062335344040378"/>
  </r>
  <r>
    <x v="1022"/>
    <x v="23"/>
    <s v="FUR-FU-10000719"/>
    <x v="1"/>
    <x v="8"/>
    <n v="42.85"/>
    <s v="CA-2018-122175"/>
    <n v="0"/>
    <n v="5"/>
    <n v="0"/>
    <n v="15.426000000000002"/>
    <n v="0.4595170286641902"/>
  </r>
  <r>
    <x v="1022"/>
    <x v="0"/>
    <s v="OFF-BI-10002133"/>
    <x v="0"/>
    <x v="3"/>
    <n v="34.239999999999988"/>
    <s v="US-2018-158218"/>
    <n v="0"/>
    <n v="4"/>
    <n v="0.8"/>
    <n v="-53.072000000000017"/>
    <n v="0.46881743173671325"/>
  </r>
  <r>
    <x v="1022"/>
    <x v="4"/>
    <s v="OFF-BI-10001900"/>
    <x v="0"/>
    <x v="3"/>
    <n v="19.168000000000003"/>
    <s v="CA-2018-117632"/>
    <n v="0"/>
    <n v="4"/>
    <n v="0.2"/>
    <n v="6.4691999999999998"/>
    <n v="0.46881743173671325"/>
  </r>
  <r>
    <x v="1022"/>
    <x v="23"/>
    <s v="OFF-SU-10004661"/>
    <x v="0"/>
    <x v="14"/>
    <n v="17"/>
    <s v="CA-2018-122175"/>
    <n v="0"/>
    <n v="2"/>
    <n v="0"/>
    <n v="4.42"/>
    <n v="0.53938093436526824"/>
  </r>
  <r>
    <x v="1022"/>
    <x v="10"/>
    <s v="OFF-AR-10003504"/>
    <x v="0"/>
    <x v="4"/>
    <n v="10.272000000000002"/>
    <s v="US-2018-106796"/>
    <n v="1"/>
    <n v="3"/>
    <n v="0.2"/>
    <n v="1.1555999999999984"/>
    <n v="0.45632477063632687"/>
  </r>
  <r>
    <x v="1022"/>
    <x v="4"/>
    <s v="OFF-AP-10004868"/>
    <x v="0"/>
    <x v="12"/>
    <n v="7.77"/>
    <s v="CA-2018-117632"/>
    <n v="0"/>
    <n v="1"/>
    <n v="0"/>
    <n v="2.0979000000000001"/>
    <n v="0.49507917887403441"/>
  </r>
  <r>
    <x v="1022"/>
    <x v="23"/>
    <s v="OFF-LA-10002271"/>
    <x v="0"/>
    <x v="2"/>
    <n v="6.16"/>
    <s v="CA-2018-122175"/>
    <n v="0"/>
    <n v="2"/>
    <n v="0"/>
    <n v="2.9567999999999999"/>
    <n v="0.4647369236065339"/>
  </r>
  <r>
    <x v="1022"/>
    <x v="10"/>
    <s v="OFF-LA-10000443"/>
    <x v="0"/>
    <x v="2"/>
    <n v="5.9039999999999999"/>
    <s v="CA-2018-152226"/>
    <n v="1"/>
    <n v="2"/>
    <n v="0.2"/>
    <n v="1.9925999999999999"/>
    <n v="0.4647369236065339"/>
  </r>
  <r>
    <x v="1023"/>
    <x v="18"/>
    <s v="OFF-BI-10004632"/>
    <x v="0"/>
    <x v="3"/>
    <n v="914.97"/>
    <s v="CA-2018-149048"/>
    <n v="1"/>
    <n v="3"/>
    <n v="0"/>
    <n v="411.73649999999998"/>
    <n v="0.46881743173671325"/>
  </r>
  <r>
    <x v="1023"/>
    <x v="18"/>
    <s v="TEC-PH-10002310"/>
    <x v="2"/>
    <x v="6"/>
    <n v="587.97"/>
    <s v="CA-2018-149048"/>
    <n v="0"/>
    <n v="3"/>
    <n v="0"/>
    <n v="158.75190000000003"/>
    <n v="0.41105220110552465"/>
  </r>
  <r>
    <x v="1023"/>
    <x v="18"/>
    <s v="OFF-ST-10000078"/>
    <x v="0"/>
    <x v="1"/>
    <n v="530.34"/>
    <s v="CA-2018-149048"/>
    <n v="0"/>
    <n v="2"/>
    <n v="0"/>
    <n v="95.461199999999963"/>
    <n v="0.44610841445725197"/>
  </r>
  <r>
    <x v="1023"/>
    <x v="2"/>
    <s v="FUR-CH-10001482"/>
    <x v="1"/>
    <x v="5"/>
    <n v="458.42999999999995"/>
    <s v="CA-2018-137785"/>
    <n v="1"/>
    <n v="5"/>
    <n v="0.3"/>
    <n v="-124.431"/>
    <n v="0.46529189879902266"/>
  </r>
  <r>
    <x v="1023"/>
    <x v="7"/>
    <s v="OFF-BI-10002082"/>
    <x v="0"/>
    <x v="3"/>
    <n v="299.52"/>
    <s v="CA-2018-161655"/>
    <n v="1"/>
    <n v="9"/>
    <n v="0"/>
    <n v="149.76"/>
    <n v="0.46881743173671325"/>
  </r>
  <r>
    <x v="1023"/>
    <x v="18"/>
    <s v="OFF-EN-10003296"/>
    <x v="0"/>
    <x v="11"/>
    <n v="180.96"/>
    <s v="CA-2018-149048"/>
    <n v="0"/>
    <n v="2"/>
    <n v="0"/>
    <n v="81.432000000000002"/>
    <n v="0.44424167803735209"/>
  </r>
  <r>
    <x v="1023"/>
    <x v="4"/>
    <s v="OFF-LA-10000240"/>
    <x v="0"/>
    <x v="2"/>
    <n v="58.48"/>
    <s v="CA-2018-100748"/>
    <n v="1"/>
    <n v="8"/>
    <n v="0"/>
    <n v="27.485599999999998"/>
    <n v="0.4647369236065339"/>
  </r>
  <r>
    <x v="1023"/>
    <x v="15"/>
    <s v="OFF-AP-10000358"/>
    <x v="0"/>
    <x v="12"/>
    <n v="20.768000000000001"/>
    <s v="CA-2018-104318"/>
    <n v="1"/>
    <n v="2"/>
    <n v="0.2"/>
    <n v="2.3363999999999976"/>
    <n v="0.49507917887403441"/>
  </r>
  <r>
    <x v="1023"/>
    <x v="18"/>
    <s v="OFF-PA-10001752"/>
    <x v="0"/>
    <x v="0"/>
    <n v="14.940000000000001"/>
    <s v="CA-2018-149048"/>
    <n v="0"/>
    <n v="3"/>
    <n v="0"/>
    <n v="7.3206000000000007"/>
    <n v="0.43613829632717294"/>
  </r>
  <r>
    <x v="1024"/>
    <x v="0"/>
    <s v="FUR-CH-10003981"/>
    <x v="1"/>
    <x v="5"/>
    <n v="899.43"/>
    <s v="CA-2018-161774"/>
    <n v="1"/>
    <n v="5"/>
    <n v="0.3"/>
    <n v="-12.84900000000016"/>
    <n v="0.46529189879902266"/>
  </r>
  <r>
    <x v="1024"/>
    <x v="20"/>
    <s v="TEC-PH-10002834"/>
    <x v="2"/>
    <x v="6"/>
    <n v="539.97"/>
    <s v="CA-2018-115546"/>
    <n v="1"/>
    <n v="3"/>
    <n v="0"/>
    <n v="134.99250000000001"/>
    <n v="0.41105220110552465"/>
  </r>
  <r>
    <x v="1024"/>
    <x v="22"/>
    <s v="OFF-PA-10003228"/>
    <x v="0"/>
    <x v="0"/>
    <n v="440.18999999999994"/>
    <s v="CA-2018-129357"/>
    <n v="1"/>
    <n v="9"/>
    <n v="0"/>
    <n v="206.88929999999996"/>
    <n v="0.43613829632717294"/>
  </r>
  <r>
    <x v="1024"/>
    <x v="36"/>
    <s v="FUR-CH-10003298"/>
    <x v="1"/>
    <x v="5"/>
    <n v="261.95999999999998"/>
    <s v="US-2018-133361"/>
    <n v="1"/>
    <n v="2"/>
    <n v="0"/>
    <n v="23.576399999999978"/>
    <n v="0.46529189879902266"/>
  </r>
  <r>
    <x v="1024"/>
    <x v="0"/>
    <s v="OFF-PA-10003134"/>
    <x v="0"/>
    <x v="0"/>
    <n v="76.864000000000004"/>
    <s v="CA-2018-161774"/>
    <n v="0"/>
    <n v="2"/>
    <n v="0.2"/>
    <n v="26.902399999999993"/>
    <n v="0.43613829632717294"/>
  </r>
  <r>
    <x v="1024"/>
    <x v="36"/>
    <s v="OFF-LA-10004544"/>
    <x v="0"/>
    <x v="2"/>
    <n v="74"/>
    <s v="US-2018-133361"/>
    <n v="0"/>
    <n v="5"/>
    <n v="0"/>
    <n v="37"/>
    <n v="0.4647369236065339"/>
  </r>
  <r>
    <x v="1024"/>
    <x v="22"/>
    <s v="OFF-SU-10004498"/>
    <x v="0"/>
    <x v="14"/>
    <n v="64.400000000000006"/>
    <s v="CA-2018-129357"/>
    <n v="0"/>
    <n v="5"/>
    <n v="0"/>
    <n v="1.9320000000000004"/>
    <n v="0.53938093436526824"/>
  </r>
  <r>
    <x v="1024"/>
    <x v="10"/>
    <s v="OFF-BI-10003007"/>
    <x v="0"/>
    <x v="3"/>
    <n v="58.170000000000009"/>
    <s v="US-2018-154872"/>
    <n v="1"/>
    <n v="5"/>
    <n v="0.7"/>
    <n v="-46.53600000000003"/>
    <n v="0.46881743173671325"/>
  </r>
  <r>
    <x v="1024"/>
    <x v="4"/>
    <s v="TEC-AC-10001838"/>
    <x v="2"/>
    <x v="9"/>
    <n v="1399.93"/>
    <s v="CA-2018-143686"/>
    <n v="1"/>
    <n v="7"/>
    <n v="0"/>
    <n v="601.96990000000005"/>
    <n v="0.52062335344040378"/>
  </r>
  <r>
    <x v="1024"/>
    <x v="36"/>
    <s v="TEC-AC-10003280"/>
    <x v="2"/>
    <x v="9"/>
    <n v="89.97"/>
    <s v="US-2018-133361"/>
    <n v="0"/>
    <n v="3"/>
    <n v="0"/>
    <n v="18.893699999999995"/>
    <n v="0.52062335344040378"/>
  </r>
  <r>
    <x v="1024"/>
    <x v="29"/>
    <s v="OFF-EN-10004955"/>
    <x v="0"/>
    <x v="11"/>
    <n v="48.69"/>
    <s v="CA-2018-133641"/>
    <n v="1"/>
    <n v="9"/>
    <n v="0"/>
    <n v="23.8581"/>
    <n v="0.44424167803735209"/>
  </r>
  <r>
    <x v="1024"/>
    <x v="0"/>
    <s v="OFF-PA-10000300"/>
    <x v="0"/>
    <x v="0"/>
    <n v="47.952000000000005"/>
    <s v="CA-2018-161774"/>
    <n v="0"/>
    <n v="3"/>
    <n v="0.2"/>
    <n v="16.183799999999998"/>
    <n v="0.43613829632717294"/>
  </r>
  <r>
    <x v="1024"/>
    <x v="0"/>
    <s v="OFF-AR-10001446"/>
    <x v="0"/>
    <x v="4"/>
    <n v="46.2"/>
    <s v="CA-2018-161774"/>
    <n v="0"/>
    <n v="5"/>
    <n v="0.2"/>
    <n v="5.7749999999999986"/>
    <n v="0.45632477063632687"/>
  </r>
  <r>
    <x v="1024"/>
    <x v="36"/>
    <s v="OFF-AR-10003338"/>
    <x v="0"/>
    <x v="4"/>
    <n v="37.200000000000003"/>
    <s v="US-2018-133361"/>
    <n v="0"/>
    <n v="5"/>
    <n v="0"/>
    <n v="9.3000000000000007"/>
    <n v="0.45632477063632687"/>
  </r>
  <r>
    <x v="1024"/>
    <x v="10"/>
    <s v="OFF-PA-10000483"/>
    <x v="0"/>
    <x v="0"/>
    <n v="24.784000000000002"/>
    <s v="US-2018-154872"/>
    <n v="0"/>
    <n v="1"/>
    <n v="0.2"/>
    <n v="7.7449999999999983"/>
    <n v="0.43613829632717294"/>
  </r>
  <r>
    <x v="1024"/>
    <x v="20"/>
    <s v="OFF-ST-10002214"/>
    <x v="0"/>
    <x v="1"/>
    <n v="22.58"/>
    <s v="CA-2018-115546"/>
    <n v="0"/>
    <n v="2"/>
    <n v="0"/>
    <n v="5.8707999999999991"/>
    <n v="0.44610841445725197"/>
  </r>
  <r>
    <x v="1024"/>
    <x v="4"/>
    <s v="FUR-FU-10000794"/>
    <x v="1"/>
    <x v="8"/>
    <n v="18.28"/>
    <s v="CA-2018-143686"/>
    <n v="0"/>
    <n v="2"/>
    <n v="0"/>
    <n v="6.2151999999999994"/>
    <n v="0.4595170286641902"/>
  </r>
  <r>
    <x v="1024"/>
    <x v="36"/>
    <s v="OFF-AR-10003045"/>
    <x v="0"/>
    <x v="4"/>
    <n v="14.7"/>
    <s v="US-2018-133361"/>
    <n v="0"/>
    <n v="5"/>
    <n v="0"/>
    <n v="6.6150000000000002"/>
    <n v="0.45632477063632687"/>
  </r>
  <r>
    <x v="1024"/>
    <x v="0"/>
    <s v="TEC-PH-10004071"/>
    <x v="2"/>
    <x v="6"/>
    <n v="7.9920000000000009"/>
    <s v="CA-2018-161774"/>
    <n v="0"/>
    <n v="1"/>
    <n v="0.2"/>
    <n v="0.69930000000000003"/>
    <n v="0.41105220110552465"/>
  </r>
  <r>
    <x v="1024"/>
    <x v="10"/>
    <s v="OFF-LA-10000973"/>
    <x v="0"/>
    <x v="2"/>
    <n v="5.04"/>
    <s v="US-2018-154872"/>
    <n v="0"/>
    <n v="2"/>
    <n v="0.2"/>
    <n v="1.764"/>
    <n v="0.4647369236065339"/>
  </r>
  <r>
    <x v="1024"/>
    <x v="36"/>
    <s v="OFF-AR-10001919"/>
    <x v="0"/>
    <x v="4"/>
    <n v="3.76"/>
    <s v="US-2018-133361"/>
    <n v="0"/>
    <n v="2"/>
    <n v="0"/>
    <n v="1.0903999999999998"/>
    <n v="0.45632477063632687"/>
  </r>
  <r>
    <x v="1025"/>
    <x v="22"/>
    <s v="FUR-CH-10004287"/>
    <x v="1"/>
    <x v="5"/>
    <n v="220.96"/>
    <s v="US-2018-110604"/>
    <n v="1"/>
    <n v="1"/>
    <n v="0.2"/>
    <n v="24.857999999999983"/>
    <n v="0.46529189879902266"/>
  </r>
  <r>
    <x v="1025"/>
    <x v="1"/>
    <s v="OFF-PA-10001736"/>
    <x v="0"/>
    <x v="0"/>
    <n v="56.704000000000001"/>
    <s v="US-2018-152569"/>
    <n v="1"/>
    <n v="2"/>
    <n v="0.2"/>
    <n v="19.137599999999992"/>
    <n v="0.43613829632717294"/>
  </r>
  <r>
    <x v="1025"/>
    <x v="22"/>
    <s v="FUR-CH-10002017"/>
    <x v="1"/>
    <x v="5"/>
    <n v="42.624000000000002"/>
    <s v="US-2018-110604"/>
    <n v="0"/>
    <n v="2"/>
    <n v="0.2"/>
    <n v="4.2623999999999977"/>
    <n v="0.46529189879902266"/>
  </r>
  <r>
    <x v="1025"/>
    <x v="22"/>
    <s v="FUR-FU-10000076"/>
    <x v="1"/>
    <x v="8"/>
    <n v="39.96"/>
    <s v="US-2018-110604"/>
    <n v="0"/>
    <n v="2"/>
    <n v="0"/>
    <n v="17.182800000000004"/>
    <n v="0.4595170286641902"/>
  </r>
  <r>
    <x v="1025"/>
    <x v="12"/>
    <s v="TEC-PH-10002923"/>
    <x v="2"/>
    <x v="6"/>
    <n v="29.592000000000002"/>
    <s v="CA-2018-102414"/>
    <n v="1"/>
    <n v="1"/>
    <n v="0.2"/>
    <n v="2.5893000000000006"/>
    <n v="0.41105220110552465"/>
  </r>
  <r>
    <x v="1025"/>
    <x v="12"/>
    <s v="OFF-PA-10002333"/>
    <x v="0"/>
    <x v="0"/>
    <n v="15.552000000000003"/>
    <s v="CA-2018-102414"/>
    <n v="0"/>
    <n v="3"/>
    <n v="0.2"/>
    <n v="5.6375999999999999"/>
    <n v="0.43613829632717294"/>
  </r>
  <r>
    <x v="1025"/>
    <x v="1"/>
    <s v="TEC-PH-10002185"/>
    <x v="2"/>
    <x v="6"/>
    <n v="11.120000000000001"/>
    <s v="US-2018-152569"/>
    <n v="0"/>
    <n v="2"/>
    <n v="0.2"/>
    <n v="3.4749999999999996"/>
    <n v="0.41105220110552465"/>
  </r>
  <r>
    <x v="1025"/>
    <x v="12"/>
    <s v="OFF-BI-10004465"/>
    <x v="0"/>
    <x v="3"/>
    <n v="4.7520000000000007"/>
    <s v="CA-2018-102414"/>
    <n v="0"/>
    <n v="2"/>
    <n v="0.7"/>
    <n v="-3.1679999999999993"/>
    <n v="0.46881743173671325"/>
  </r>
  <r>
    <x v="1026"/>
    <x v="10"/>
    <s v="OFF-ST-10002574"/>
    <x v="0"/>
    <x v="1"/>
    <n v="221.024"/>
    <s v="CA-2018-166576"/>
    <n v="1"/>
    <n v="2"/>
    <n v="0.2"/>
    <n v="-55.256"/>
    <n v="0.44610841445725197"/>
  </r>
  <r>
    <x v="1027"/>
    <x v="24"/>
    <s v="OFF-AP-10000938"/>
    <x v="0"/>
    <x v="12"/>
    <n v="706.86"/>
    <s v="CA-2018-117401"/>
    <n v="1"/>
    <n v="7"/>
    <n v="0"/>
    <n v="197.92079999999999"/>
    <n v="0.49507917887403441"/>
  </r>
  <r>
    <x v="1027"/>
    <x v="11"/>
    <s v="TEC-PH-10002200"/>
    <x v="2"/>
    <x v="6"/>
    <n v="344.70400000000001"/>
    <s v="CA-2018-121643"/>
    <n v="1"/>
    <n v="2"/>
    <n v="0.2"/>
    <n v="38.779199999999989"/>
    <n v="0.41105220110552465"/>
  </r>
  <r>
    <x v="1027"/>
    <x v="5"/>
    <s v="FUR-BO-10003546"/>
    <x v="1"/>
    <x v="10"/>
    <n v="302.94"/>
    <s v="CA-2018-159464"/>
    <n v="1"/>
    <n v="3"/>
    <n v="0"/>
    <n v="75.735000000000014"/>
    <n v="0.5176847302647779"/>
  </r>
  <r>
    <x v="1027"/>
    <x v="24"/>
    <s v="TEC-PH-10003555"/>
    <x v="2"/>
    <x v="6"/>
    <n v="114.94999999999999"/>
    <s v="CA-2018-117401"/>
    <n v="0"/>
    <n v="5"/>
    <n v="0"/>
    <n v="2.2990000000000066"/>
    <n v="0.41105220110552465"/>
  </r>
  <r>
    <x v="1027"/>
    <x v="5"/>
    <s v="OFF-BI-10000315"/>
    <x v="0"/>
    <x v="3"/>
    <n v="113.94"/>
    <s v="CA-2018-159464"/>
    <n v="0"/>
    <n v="6"/>
    <n v="0"/>
    <n v="54.691199999999995"/>
    <n v="0.46881743173671325"/>
  </r>
  <r>
    <x v="1027"/>
    <x v="5"/>
    <s v="TEC-PH-10002350"/>
    <x v="2"/>
    <x v="6"/>
    <n v="55.98"/>
    <s v="CA-2018-159464"/>
    <n v="0"/>
    <n v="2"/>
    <n v="0"/>
    <n v="15.674399999999999"/>
    <n v="0.41105220110552465"/>
  </r>
  <r>
    <x v="1027"/>
    <x v="2"/>
    <s v="TEC-AC-10000387"/>
    <x v="2"/>
    <x v="9"/>
    <n v="36.048000000000002"/>
    <s v="CA-2018-112865"/>
    <n v="1"/>
    <n v="3"/>
    <n v="0.2"/>
    <n v="-0.90120000000000111"/>
    <n v="0.52062335344040378"/>
  </r>
  <r>
    <x v="1027"/>
    <x v="24"/>
    <s v="OFF-BI-10001267"/>
    <x v="0"/>
    <x v="3"/>
    <n v="43.19"/>
    <s v="CA-2018-117401"/>
    <n v="0"/>
    <n v="7"/>
    <n v="0"/>
    <n v="20.731199999999998"/>
    <n v="0.46881743173671325"/>
  </r>
  <r>
    <x v="1027"/>
    <x v="5"/>
    <s v="TEC-PH-10002185"/>
    <x v="2"/>
    <x v="6"/>
    <n v="34.75"/>
    <s v="CA-2018-159464"/>
    <n v="0"/>
    <n v="5"/>
    <n v="0"/>
    <n v="15.637499999999999"/>
    <n v="0.41105220110552465"/>
  </r>
  <r>
    <x v="1027"/>
    <x v="1"/>
    <s v="FUR-FU-10004973"/>
    <x v="1"/>
    <x v="8"/>
    <n v="22.608000000000001"/>
    <s v="CA-2018-155642"/>
    <n v="1"/>
    <n v="3"/>
    <n v="0.6"/>
    <n v="-10.173599999999997"/>
    <n v="0.4595170286641902"/>
  </r>
  <r>
    <x v="1027"/>
    <x v="5"/>
    <s v="OFF-AP-10001492"/>
    <x v="0"/>
    <x v="12"/>
    <n v="17.239999999999998"/>
    <s v="CA-2018-159464"/>
    <n v="0"/>
    <n v="2"/>
    <n v="0"/>
    <n v="4.4824000000000002"/>
    <n v="0.49507917887403441"/>
  </r>
  <r>
    <x v="1027"/>
    <x v="20"/>
    <s v="FUR-FU-10002456"/>
    <x v="1"/>
    <x v="8"/>
    <n v="14.56"/>
    <s v="CA-2018-117863"/>
    <n v="1"/>
    <n v="2"/>
    <n v="0"/>
    <n v="6.2608000000000015"/>
    <n v="0.4595170286641902"/>
  </r>
  <r>
    <x v="1027"/>
    <x v="0"/>
    <s v="OFF-ST-10004835"/>
    <x v="0"/>
    <x v="1"/>
    <n v="8.9280000000000008"/>
    <s v="CA-2018-112536"/>
    <n v="1"/>
    <n v="2"/>
    <n v="0.2"/>
    <n v="0.66959999999999997"/>
    <n v="0.44610841445725197"/>
  </r>
  <r>
    <x v="1027"/>
    <x v="0"/>
    <s v="OFF-BI-10003712"/>
    <x v="0"/>
    <x v="3"/>
    <n v="6.8739999999999988"/>
    <s v="CA-2018-112536"/>
    <n v="0"/>
    <n v="7"/>
    <n v="0.8"/>
    <n v="-10.654700000000002"/>
    <n v="0.46881743173671325"/>
  </r>
  <r>
    <x v="1027"/>
    <x v="20"/>
    <s v="OFF-BI-10000605"/>
    <x v="0"/>
    <x v="3"/>
    <n v="3.048"/>
    <s v="CA-2018-117863"/>
    <n v="0"/>
    <n v="1"/>
    <n v="0.2"/>
    <n v="1.0286999999999997"/>
    <n v="0.46881743173671325"/>
  </r>
  <r>
    <x v="1027"/>
    <x v="0"/>
    <s v="OFF-BI-10002571"/>
    <x v="0"/>
    <x v="3"/>
    <n v="1.9959999999999996"/>
    <s v="CA-2018-112536"/>
    <n v="0"/>
    <n v="1"/>
    <n v="0.8"/>
    <n v="-3.293400000000001"/>
    <n v="0.46881743173671325"/>
  </r>
  <r>
    <x v="1027"/>
    <x v="1"/>
    <s v="FUR-FU-10001918"/>
    <x v="1"/>
    <x v="8"/>
    <n v="1.8920000000000003"/>
    <s v="CA-2018-155642"/>
    <n v="0"/>
    <n v="1"/>
    <n v="0.6"/>
    <n v="-0.99329999999999963"/>
    <n v="0.4595170286641902"/>
  </r>
  <r>
    <x v="1028"/>
    <x v="5"/>
    <s v="FUR-BO-10004695"/>
    <x v="1"/>
    <x v="10"/>
    <n v="1628.82"/>
    <s v="CA-2018-138975"/>
    <n v="1"/>
    <n v="9"/>
    <n v="0"/>
    <n v="374.62859999999989"/>
    <n v="0.5176847302647779"/>
  </r>
  <r>
    <x v="1028"/>
    <x v="4"/>
    <s v="FUR-CH-10002647"/>
    <x v="1"/>
    <x v="5"/>
    <n v="681.40800000000013"/>
    <s v="CA-2018-113530"/>
    <n v="1"/>
    <n v="12"/>
    <n v="0.2"/>
    <n v="42.588000000000022"/>
    <n v="0.46529189879902266"/>
  </r>
  <r>
    <x v="1028"/>
    <x v="5"/>
    <s v="TEC-PH-10004389"/>
    <x v="2"/>
    <x v="6"/>
    <n v="377.96999999999997"/>
    <s v="CA-2018-138975"/>
    <n v="0"/>
    <n v="3"/>
    <n v="0"/>
    <n v="98.272200000000012"/>
    <n v="0.41105220110552465"/>
  </r>
  <r>
    <x v="1028"/>
    <x v="15"/>
    <s v="FUR-CH-10001482"/>
    <x v="1"/>
    <x v="5"/>
    <n v="314.35199999999998"/>
    <s v="CA-2018-145702"/>
    <n v="1"/>
    <n v="3"/>
    <n v="0.2"/>
    <n v="-35.36460000000001"/>
    <n v="0.46529189879902266"/>
  </r>
  <r>
    <x v="1028"/>
    <x v="20"/>
    <s v="TEC-PH-10003012"/>
    <x v="2"/>
    <x v="6"/>
    <n v="307.98"/>
    <s v="US-2018-100048"/>
    <n v="1"/>
    <n v="2"/>
    <n v="0"/>
    <n v="89.314199999999971"/>
    <n v="0.41105220110552465"/>
  </r>
  <r>
    <x v="1028"/>
    <x v="5"/>
    <s v="OFF-PA-10000100"/>
    <x v="0"/>
    <x v="0"/>
    <n v="286.93"/>
    <s v="CA-2018-138975"/>
    <n v="0"/>
    <n v="7"/>
    <n v="0"/>
    <n v="140.59569999999999"/>
    <n v="0.43613829632717294"/>
  </r>
  <r>
    <x v="1028"/>
    <x v="20"/>
    <s v="OFF-AP-10001154"/>
    <x v="0"/>
    <x v="12"/>
    <n v="281.34000000000003"/>
    <s v="US-2018-100048"/>
    <n v="0"/>
    <n v="6"/>
    <n v="0"/>
    <n v="109.72260000000001"/>
    <n v="0.49507917887403441"/>
  </r>
  <r>
    <x v="1028"/>
    <x v="5"/>
    <s v="OFF-PA-10003129"/>
    <x v="0"/>
    <x v="0"/>
    <n v="195.64"/>
    <s v="US-2018-120607"/>
    <n v="1"/>
    <n v="4"/>
    <n v="0"/>
    <n v="91.950799999999987"/>
    <n v="0.43613829632717294"/>
  </r>
  <r>
    <x v="1028"/>
    <x v="4"/>
    <s v="OFF-BI-10002082"/>
    <x v="0"/>
    <x v="3"/>
    <n v="133.12"/>
    <s v="US-2018-147998"/>
    <n v="1"/>
    <n v="5"/>
    <n v="0.2"/>
    <n v="49.92"/>
    <n v="0.46881743173671325"/>
  </r>
  <r>
    <x v="1028"/>
    <x v="22"/>
    <s v="OFF-AP-10001563"/>
    <x v="0"/>
    <x v="12"/>
    <n v="97.16"/>
    <s v="CA-2018-153787"/>
    <n v="1"/>
    <n v="2"/>
    <n v="0"/>
    <n v="28.176399999999987"/>
    <n v="0.49507917887403441"/>
  </r>
  <r>
    <x v="1028"/>
    <x v="0"/>
    <s v="TEC-PH-10003811"/>
    <x v="2"/>
    <x v="6"/>
    <n v="95.992000000000004"/>
    <s v="CA-2018-122077"/>
    <n v="1"/>
    <n v="1"/>
    <n v="0.2"/>
    <n v="9.5991999999999997"/>
    <n v="0.41105220110552465"/>
  </r>
  <r>
    <x v="1028"/>
    <x v="20"/>
    <s v="TEC-AC-10001606"/>
    <x v="2"/>
    <x v="9"/>
    <n v="299.96999999999997"/>
    <s v="US-2018-100048"/>
    <n v="0"/>
    <n v="3"/>
    <n v="0"/>
    <n v="113.98860000000001"/>
    <n v="0.52062335344040378"/>
  </r>
  <r>
    <x v="1028"/>
    <x v="5"/>
    <s v="TEC-AC-10003441"/>
    <x v="2"/>
    <x v="9"/>
    <n v="67.8"/>
    <s v="CA-2018-138975"/>
    <n v="0"/>
    <n v="4"/>
    <n v="0"/>
    <n v="4.0679999999999978"/>
    <n v="0.52062335344040378"/>
  </r>
  <r>
    <x v="1028"/>
    <x v="4"/>
    <s v="TEC-AC-10001465"/>
    <x v="2"/>
    <x v="9"/>
    <n v="36.32"/>
    <s v="CA-2018-113530"/>
    <n v="0"/>
    <n v="1"/>
    <n v="0"/>
    <n v="10.895999999999997"/>
    <n v="0.52062335344040378"/>
  </r>
  <r>
    <x v="1028"/>
    <x v="1"/>
    <s v="OFF-PA-10004733"/>
    <x v="0"/>
    <x v="0"/>
    <n v="38.016000000000005"/>
    <s v="US-2018-108700"/>
    <n v="1"/>
    <n v="6"/>
    <n v="0.2"/>
    <n v="13.780799999999996"/>
    <n v="0.43613829632717294"/>
  </r>
  <r>
    <x v="1028"/>
    <x v="15"/>
    <s v="OFF-PA-10001526"/>
    <x v="0"/>
    <x v="0"/>
    <n v="27.888000000000002"/>
    <s v="CA-2018-145702"/>
    <n v="0"/>
    <n v="7"/>
    <n v="0.2"/>
    <n v="10.109400000000001"/>
    <n v="0.43613829632717294"/>
  </r>
  <r>
    <x v="1028"/>
    <x v="33"/>
    <s v="OFF-BI-10001787"/>
    <x v="0"/>
    <x v="3"/>
    <n v="26.16"/>
    <s v="CA-2018-127803"/>
    <n v="1"/>
    <n v="4"/>
    <n v="0"/>
    <n v="12.8184"/>
    <n v="0.46881743173671325"/>
  </r>
  <r>
    <x v="1028"/>
    <x v="0"/>
    <s v="OFF-LA-10004178"/>
    <x v="0"/>
    <x v="2"/>
    <n v="13.216000000000001"/>
    <s v="CA-2018-122077"/>
    <n v="0"/>
    <n v="4"/>
    <n v="0.2"/>
    <n v="4.2951999999999995"/>
    <n v="0.4647369236065339"/>
  </r>
  <r>
    <x v="1028"/>
    <x v="4"/>
    <s v="OFF-AR-10000122"/>
    <x v="0"/>
    <x v="4"/>
    <n v="5.58"/>
    <s v="CA-2018-113530"/>
    <n v="0"/>
    <n v="1"/>
    <n v="0"/>
    <n v="1.3949999999999996"/>
    <n v="0.45632477063632687"/>
  </r>
  <r>
    <x v="1028"/>
    <x v="4"/>
    <s v="OFF-AR-10001315"/>
    <x v="0"/>
    <x v="4"/>
    <n v="3.52"/>
    <s v="CA-2018-113530"/>
    <n v="0"/>
    <n v="2"/>
    <n v="0"/>
    <n v="1.0207999999999999"/>
    <n v="0.45632477063632687"/>
  </r>
  <r>
    <x v="1029"/>
    <x v="17"/>
    <s v="TEC-PH-10004094"/>
    <x v="2"/>
    <x v="6"/>
    <n v="1123.1280000000002"/>
    <s v="US-2018-166688"/>
    <n v="1"/>
    <n v="9"/>
    <n v="0.2"/>
    <n v="70.195499999999981"/>
    <n v="0.41105220110552465"/>
  </r>
  <r>
    <x v="1029"/>
    <x v="47"/>
    <s v="OFF-ST-10003816"/>
    <x v="0"/>
    <x v="1"/>
    <n v="704.76"/>
    <s v="CA-2018-111332"/>
    <n v="1"/>
    <n v="4"/>
    <n v="0"/>
    <n v="162.09479999999996"/>
    <n v="0.44610841445725197"/>
  </r>
  <r>
    <x v="1029"/>
    <x v="4"/>
    <s v="FUR-CH-10000225"/>
    <x v="1"/>
    <x v="5"/>
    <n v="518.27200000000005"/>
    <s v="CA-2018-166695"/>
    <n v="1"/>
    <n v="8"/>
    <n v="0.2"/>
    <n v="-97.176000000000073"/>
    <n v="0.46529189879902266"/>
  </r>
  <r>
    <x v="1029"/>
    <x v="4"/>
    <s v="TEC-MA-10003176"/>
    <x v="2"/>
    <x v="15"/>
    <n v="343.20000000000005"/>
    <s v="CA-2018-166695"/>
    <n v="0"/>
    <n v="1"/>
    <n v="0.2"/>
    <n v="38.609999999999957"/>
    <n v="0.5183572270896134"/>
  </r>
  <r>
    <x v="1029"/>
    <x v="47"/>
    <s v="OFF-AR-10001953"/>
    <x v="0"/>
    <x v="4"/>
    <n v="131.94"/>
    <s v="CA-2018-111332"/>
    <n v="0"/>
    <n v="3"/>
    <n v="0"/>
    <n v="35.623800000000003"/>
    <n v="0.45632477063632687"/>
  </r>
  <r>
    <x v="1029"/>
    <x v="17"/>
    <s v="OFF-AP-10000358"/>
    <x v="0"/>
    <x v="12"/>
    <n v="64.900000000000006"/>
    <s v="US-2018-166688"/>
    <n v="0"/>
    <n v="5"/>
    <n v="0"/>
    <n v="18.820999999999994"/>
    <n v="0.49507917887403441"/>
  </r>
  <r>
    <x v="1029"/>
    <x v="14"/>
    <s v="OFF-BI-10002225"/>
    <x v="0"/>
    <x v="3"/>
    <n v="41.28"/>
    <s v="CA-2018-149468"/>
    <n v="1"/>
    <n v="2"/>
    <n v="0"/>
    <n v="19.814399999999999"/>
    <n v="0.46881743173671325"/>
  </r>
  <r>
    <x v="1029"/>
    <x v="47"/>
    <s v="OFF-AR-10001374"/>
    <x v="0"/>
    <x v="4"/>
    <n v="25.92"/>
    <s v="CA-2018-111332"/>
    <n v="0"/>
    <n v="4"/>
    <n v="0"/>
    <n v="8.2943999999999996"/>
    <n v="0.45632477063632687"/>
  </r>
  <r>
    <x v="1029"/>
    <x v="47"/>
    <s v="OFF-AR-10000657"/>
    <x v="0"/>
    <x v="4"/>
    <n v="21.5"/>
    <s v="CA-2018-111332"/>
    <n v="0"/>
    <n v="10"/>
    <n v="0"/>
    <n v="7.094999999999998"/>
    <n v="0.45632477063632687"/>
  </r>
  <r>
    <x v="1029"/>
    <x v="17"/>
    <s v="OFF-BI-10004040"/>
    <x v="0"/>
    <x v="3"/>
    <n v="8.2880000000000003"/>
    <s v="US-2018-166688"/>
    <n v="0"/>
    <n v="2"/>
    <n v="0.2"/>
    <n v="3.0043999999999995"/>
    <n v="0.46881743173671325"/>
  </r>
  <r>
    <x v="1029"/>
    <x v="47"/>
    <s v="OFF-FA-10001843"/>
    <x v="0"/>
    <x v="7"/>
    <n v="7.41"/>
    <s v="CA-2018-111332"/>
    <n v="0"/>
    <n v="3"/>
    <n v="0"/>
    <n v="3.4827000000000004"/>
    <n v="0.51168203684699509"/>
  </r>
  <r>
    <x v="1029"/>
    <x v="4"/>
    <s v="FUR-FU-10002191"/>
    <x v="1"/>
    <x v="8"/>
    <n v="6.98"/>
    <s v="CA-2018-166695"/>
    <n v="0"/>
    <n v="1"/>
    <n v="0"/>
    <n v="3.3504"/>
    <n v="0.4595170286641902"/>
  </r>
  <r>
    <x v="1030"/>
    <x v="20"/>
    <s v="FUR-FU-10004071"/>
    <x v="1"/>
    <x v="8"/>
    <n v="520.05000000000007"/>
    <s v="CA-2018-167899"/>
    <n v="1"/>
    <n v="5"/>
    <n v="0"/>
    <n v="72.807000000000031"/>
    <n v="0.4595170286641902"/>
  </r>
  <r>
    <x v="1030"/>
    <x v="20"/>
    <s v="OFF-AR-10001988"/>
    <x v="0"/>
    <x v="4"/>
    <n v="17.97"/>
    <s v="CA-2018-167899"/>
    <n v="0"/>
    <n v="3"/>
    <n v="0"/>
    <n v="5.2112999999999996"/>
    <n v="0.45632477063632687"/>
  </r>
  <r>
    <x v="1031"/>
    <x v="1"/>
    <s v="FUR-CH-10000513"/>
    <x v="1"/>
    <x v="5"/>
    <n v="181.98599999999999"/>
    <s v="US-2018-150595"/>
    <n v="1"/>
    <n v="2"/>
    <n v="0.3"/>
    <n v="-54.595799999999997"/>
    <n v="0.46529189879902266"/>
  </r>
  <r>
    <x v="1031"/>
    <x v="4"/>
    <s v="OFF-AR-10002445"/>
    <x v="0"/>
    <x v="4"/>
    <n v="49.56"/>
    <s v="US-2018-151127"/>
    <n v="1"/>
    <n v="7"/>
    <n v="0"/>
    <n v="18.832800000000002"/>
    <n v="0.45632477063632687"/>
  </r>
  <r>
    <x v="1031"/>
    <x v="4"/>
    <s v="TEC-AC-10002331"/>
    <x v="2"/>
    <x v="9"/>
    <n v="68.459999999999994"/>
    <s v="CA-2018-153080"/>
    <n v="1"/>
    <n v="7"/>
    <n v="0"/>
    <n v="25.330199999999998"/>
    <n v="0.52062335344040378"/>
  </r>
  <r>
    <x v="1031"/>
    <x v="1"/>
    <s v="OFF-SU-10000381"/>
    <x v="0"/>
    <x v="14"/>
    <n v="22.344000000000001"/>
    <s v="US-2018-150595"/>
    <n v="0"/>
    <n v="3"/>
    <n v="0.2"/>
    <n v="2.5136999999999983"/>
    <n v="0.53938093436526824"/>
  </r>
  <r>
    <x v="1031"/>
    <x v="4"/>
    <s v="OFF-AR-10003651"/>
    <x v="0"/>
    <x v="4"/>
    <n v="9.84"/>
    <s v="CA-2018-130106"/>
    <n v="1"/>
    <n v="3"/>
    <n v="0"/>
    <n v="2.8535999999999988"/>
    <n v="0.45632477063632687"/>
  </r>
  <r>
    <x v="1031"/>
    <x v="4"/>
    <s v="OFF-AR-10003732"/>
    <x v="0"/>
    <x v="4"/>
    <n v="2.78"/>
    <s v="CA-2018-130106"/>
    <n v="0"/>
    <n v="1"/>
    <n v="0"/>
    <n v="0.72279999999999989"/>
    <n v="0.45632477063632687"/>
  </r>
  <r>
    <x v="1031"/>
    <x v="1"/>
    <s v="OFF-BI-10003274"/>
    <x v="0"/>
    <x v="3"/>
    <n v="1.5919999999999996"/>
    <s v="US-2018-150595"/>
    <n v="0"/>
    <n v="2"/>
    <n v="0.8"/>
    <n v="-2.6268000000000002"/>
    <n v="0.46881743173671325"/>
  </r>
  <r>
    <x v="1032"/>
    <x v="4"/>
    <s v="FUR-TA-10001520"/>
    <x v="1"/>
    <x v="13"/>
    <n v="171.28800000000001"/>
    <s v="CA-2018-167003"/>
    <n v="1"/>
    <n v="3"/>
    <n v="0.2"/>
    <n v="-6.423300000000026"/>
    <n v="0.55975208308209756"/>
  </r>
  <r>
    <x v="1032"/>
    <x v="0"/>
    <s v="OFF-ST-10002301"/>
    <x v="0"/>
    <x v="1"/>
    <n v="48.816000000000003"/>
    <s v="CA-2018-164042"/>
    <n v="1"/>
    <n v="3"/>
    <n v="0.2"/>
    <n v="-11.593800000000005"/>
    <n v="0.44610841445725197"/>
  </r>
  <r>
    <x v="1032"/>
    <x v="0"/>
    <s v="OFF-AP-10001947"/>
    <x v="0"/>
    <x v="12"/>
    <n v="18.319999999999997"/>
    <s v="CA-2018-164042"/>
    <n v="0"/>
    <n v="5"/>
    <n v="0.8"/>
    <n v="-46.716000000000008"/>
    <n v="0.49507917887403441"/>
  </r>
  <r>
    <x v="1032"/>
    <x v="0"/>
    <s v="OFF-FA-10000840"/>
    <x v="0"/>
    <x v="7"/>
    <n v="1.8239999999999998"/>
    <s v="CA-2018-164042"/>
    <n v="0"/>
    <n v="2"/>
    <n v="0.2"/>
    <n v="0.61559999999999993"/>
    <n v="0.51168203684699509"/>
  </r>
  <r>
    <x v="1032"/>
    <x v="0"/>
    <s v="OFF-BI-10001922"/>
    <x v="0"/>
    <x v="3"/>
    <n v="1.1879999999999997"/>
    <s v="CA-2018-164042"/>
    <n v="0"/>
    <n v="1"/>
    <n v="0.8"/>
    <n v="-1.9602000000000008"/>
    <n v="0.46881743173671325"/>
  </r>
  <r>
    <x v="1033"/>
    <x v="20"/>
    <s v="OFF-BI-10004519"/>
    <x v="0"/>
    <x v="3"/>
    <n v="663.92"/>
    <s v="CA-2018-120168"/>
    <n v="1"/>
    <n v="5"/>
    <n v="0.2"/>
    <n v="207.47499999999994"/>
    <n v="0.46881743173671325"/>
  </r>
  <r>
    <x v="1033"/>
    <x v="0"/>
    <s v="OFF-ST-10002182"/>
    <x v="0"/>
    <x v="1"/>
    <n v="50.135999999999996"/>
    <s v="CA-2018-112473"/>
    <n v="1"/>
    <n v="3"/>
    <n v="0.2"/>
    <n v="-11.2806"/>
    <n v="0.44610841445725197"/>
  </r>
  <r>
    <x v="1033"/>
    <x v="20"/>
    <s v="TEC-AC-10002167"/>
    <x v="2"/>
    <x v="9"/>
    <n v="120"/>
    <s v="CA-2018-120168"/>
    <n v="0"/>
    <n v="8"/>
    <n v="0"/>
    <n v="13.200000000000003"/>
    <n v="0.52062335344040378"/>
  </r>
  <r>
    <x v="1033"/>
    <x v="5"/>
    <s v="OFF-BI-10002824"/>
    <x v="0"/>
    <x v="3"/>
    <n v="29.84"/>
    <s v="CA-2018-161088"/>
    <n v="1"/>
    <n v="2"/>
    <n v="0"/>
    <n v="13.427999999999997"/>
    <n v="0.46881743173671325"/>
  </r>
  <r>
    <x v="1033"/>
    <x v="20"/>
    <s v="FUR-FU-10000732"/>
    <x v="1"/>
    <x v="8"/>
    <n v="18.84"/>
    <s v="CA-2018-120168"/>
    <n v="0"/>
    <n v="3"/>
    <n v="0"/>
    <n v="6.0287999999999995"/>
    <n v="0.4595170286641902"/>
  </r>
  <r>
    <x v="1033"/>
    <x v="20"/>
    <s v="OFF-FA-10000936"/>
    <x v="0"/>
    <x v="7"/>
    <n v="3.29"/>
    <s v="CA-2018-120168"/>
    <n v="0"/>
    <n v="1"/>
    <n v="0"/>
    <n v="1.4804999999999999"/>
    <n v="0.51168203684699509"/>
  </r>
  <r>
    <x v="1034"/>
    <x v="3"/>
    <s v="OFF-AP-10002670"/>
    <x v="0"/>
    <x v="12"/>
    <n v="208.44"/>
    <s v="CA-2018-123687"/>
    <n v="1"/>
    <n v="3"/>
    <n v="0"/>
    <n v="62.531999999999982"/>
    <n v="0.49507917887403441"/>
  </r>
  <r>
    <x v="1034"/>
    <x v="6"/>
    <s v="TEC-AC-10000521"/>
    <x v="2"/>
    <x v="9"/>
    <n v="23.08"/>
    <s v="CA-2018-152968"/>
    <n v="1"/>
    <n v="2"/>
    <n v="0"/>
    <n v="6.9239999999999995"/>
    <n v="0.52062335344040378"/>
  </r>
  <r>
    <x v="1034"/>
    <x v="3"/>
    <s v="OFF-SU-10004498"/>
    <x v="0"/>
    <x v="14"/>
    <n v="25.76"/>
    <s v="CA-2018-123687"/>
    <n v="0"/>
    <n v="2"/>
    <n v="0"/>
    <n v="0.77280000000000015"/>
    <n v="0.53938093436526824"/>
  </r>
  <r>
    <x v="1034"/>
    <x v="4"/>
    <s v="OFF-PA-10000520"/>
    <x v="0"/>
    <x v="0"/>
    <n v="12.96"/>
    <s v="CA-2018-107853"/>
    <n v="1"/>
    <n v="2"/>
    <n v="0"/>
    <n v="6.2208000000000006"/>
    <n v="0.43613829632717294"/>
  </r>
  <r>
    <x v="1035"/>
    <x v="3"/>
    <s v="TEC-PH-10002834"/>
    <x v="2"/>
    <x v="6"/>
    <n v="539.97"/>
    <s v="US-2018-132297"/>
    <n v="1"/>
    <n v="3"/>
    <n v="0"/>
    <n v="134.99250000000001"/>
    <n v="0.41105220110552465"/>
  </r>
  <r>
    <x v="1035"/>
    <x v="39"/>
    <s v="FUR-FU-10003664"/>
    <x v="1"/>
    <x v="8"/>
    <n v="477.29999999999995"/>
    <s v="CA-2018-136882"/>
    <n v="1"/>
    <n v="5"/>
    <n v="0"/>
    <n v="138.41699999999997"/>
    <n v="0.4595170286641902"/>
  </r>
  <r>
    <x v="1035"/>
    <x v="35"/>
    <s v="OFF-ST-10000025"/>
    <x v="0"/>
    <x v="1"/>
    <n v="477.15000000000003"/>
    <s v="US-2018-116897"/>
    <n v="1"/>
    <n v="5"/>
    <n v="0"/>
    <n v="28.628999999999962"/>
    <n v="0.44610841445725197"/>
  </r>
  <r>
    <x v="1035"/>
    <x v="35"/>
    <s v="TEC-PH-10004389"/>
    <x v="2"/>
    <x v="6"/>
    <n v="302.37599999999998"/>
    <s v="US-2018-116897"/>
    <n v="0"/>
    <n v="3"/>
    <n v="0.2"/>
    <n v="22.678200000000018"/>
    <n v="0.41105220110552465"/>
  </r>
  <r>
    <x v="1035"/>
    <x v="3"/>
    <s v="OFF-BI-10003364"/>
    <x v="0"/>
    <x v="3"/>
    <n v="58.34"/>
    <s v="US-2018-132297"/>
    <n v="0"/>
    <n v="2"/>
    <n v="0"/>
    <n v="28.0032"/>
    <n v="0.46881743173671325"/>
  </r>
  <r>
    <x v="1035"/>
    <x v="22"/>
    <s v="TEC-AC-10004510"/>
    <x v="2"/>
    <x v="9"/>
    <n v="98.16"/>
    <s v="CA-2018-134152"/>
    <n v="1"/>
    <n v="6"/>
    <n v="0"/>
    <n v="9.8159999999999954"/>
    <n v="0.52062335344040378"/>
  </r>
  <r>
    <x v="1035"/>
    <x v="25"/>
    <s v="TEC-AC-10002380"/>
    <x v="2"/>
    <x v="9"/>
    <n v="27.192"/>
    <s v="CA-2018-151855"/>
    <n v="1"/>
    <n v="3"/>
    <n v="0.2"/>
    <n v="0.33989999999999654"/>
    <n v="0.52062335344040378"/>
  </r>
  <r>
    <x v="1035"/>
    <x v="35"/>
    <s v="FUR-FU-10004963"/>
    <x v="1"/>
    <x v="8"/>
    <n v="35"/>
    <s v="US-2018-116897"/>
    <n v="0"/>
    <n v="4"/>
    <n v="0"/>
    <n v="14.700000000000003"/>
    <n v="0.4595170286641902"/>
  </r>
  <r>
    <x v="1035"/>
    <x v="22"/>
    <s v="OFF-AR-10004062"/>
    <x v="0"/>
    <x v="4"/>
    <n v="31.44"/>
    <s v="CA-2018-134152"/>
    <n v="0"/>
    <n v="3"/>
    <n v="0"/>
    <n v="7.86"/>
    <n v="0.45632477063632687"/>
  </r>
  <r>
    <x v="1035"/>
    <x v="15"/>
    <s v="OFF-PA-10001166"/>
    <x v="0"/>
    <x v="0"/>
    <n v="25.920000000000005"/>
    <s v="CA-2018-160458"/>
    <n v="1"/>
    <n v="5"/>
    <n v="0.2"/>
    <n v="9.0719999999999992"/>
    <n v="0.43613829632717294"/>
  </r>
  <r>
    <x v="1035"/>
    <x v="25"/>
    <s v="OFF-BI-10004209"/>
    <x v="0"/>
    <x v="3"/>
    <n v="12.059999999999999"/>
    <s v="CA-2018-151855"/>
    <n v="0"/>
    <n v="5"/>
    <n v="0.7"/>
    <n v="-10.050000000000001"/>
    <n v="0.46881743173671325"/>
  </r>
  <r>
    <x v="1036"/>
    <x v="9"/>
    <s v="FUR-CH-10000863"/>
    <x v="1"/>
    <x v="5"/>
    <n v="301.95999999999998"/>
    <s v="CA-2018-140088"/>
    <n v="1"/>
    <n v="2"/>
    <n v="0"/>
    <n v="33.215599999999995"/>
    <n v="0.46529189879902266"/>
  </r>
  <r>
    <x v="1036"/>
    <x v="38"/>
    <s v="FUR-FU-10001185"/>
    <x v="1"/>
    <x v="8"/>
    <n v="247.44"/>
    <s v="CA-2018-141572"/>
    <n v="1"/>
    <n v="8"/>
    <n v="0"/>
    <n v="101.4504"/>
    <n v="0.4595170286641902"/>
  </r>
  <r>
    <x v="1036"/>
    <x v="12"/>
    <s v="TEC-PH-10001305"/>
    <x v="2"/>
    <x v="6"/>
    <n v="195.96000000000004"/>
    <s v="CA-2018-145765"/>
    <n v="1"/>
    <n v="5"/>
    <n v="0.2"/>
    <n v="19.596000000000018"/>
    <n v="0.41105220110552465"/>
  </r>
  <r>
    <x v="1036"/>
    <x v="36"/>
    <s v="OFF-AP-10001469"/>
    <x v="0"/>
    <x v="12"/>
    <n v="125.13"/>
    <s v="CA-2018-100055"/>
    <n v="1"/>
    <n v="3"/>
    <n v="0"/>
    <n v="36.287699999999987"/>
    <n v="0.49507917887403441"/>
  </r>
  <r>
    <x v="1036"/>
    <x v="10"/>
    <s v="FUR-BO-10004709"/>
    <x v="1"/>
    <x v="10"/>
    <n v="115.96"/>
    <s v="CA-2018-161340"/>
    <n v="1"/>
    <n v="4"/>
    <n v="0.5"/>
    <n v="-64.937599999999989"/>
    <n v="0.5176847302647779"/>
  </r>
  <r>
    <x v="1036"/>
    <x v="1"/>
    <s v="FUR-CH-10001146"/>
    <x v="1"/>
    <x v="5"/>
    <n v="106.869"/>
    <s v="US-2018-118556"/>
    <n v="1"/>
    <n v="3"/>
    <n v="0.3"/>
    <n v="-29.007299999999994"/>
    <n v="0.46529189879902266"/>
  </r>
  <r>
    <x v="1036"/>
    <x v="0"/>
    <s v="TEC-PH-10001536"/>
    <x v="2"/>
    <x v="6"/>
    <n v="54.367999999999995"/>
    <s v="US-2018-112613"/>
    <n v="1"/>
    <n v="4"/>
    <n v="0.2"/>
    <n v="4.0775999999999968"/>
    <n v="0.41105220110552465"/>
  </r>
  <r>
    <x v="1036"/>
    <x v="12"/>
    <s v="TEC-AC-10000844"/>
    <x v="2"/>
    <x v="9"/>
    <n v="271.96800000000002"/>
    <s v="CA-2018-145765"/>
    <n v="0"/>
    <n v="4"/>
    <n v="0.2"/>
    <n v="54.393599999999978"/>
    <n v="0.52062335344040378"/>
  </r>
  <r>
    <x v="1036"/>
    <x v="36"/>
    <s v="FUR-FU-10001473"/>
    <x v="1"/>
    <x v="8"/>
    <n v="27.46"/>
    <s v="CA-2018-100055"/>
    <n v="0"/>
    <n v="2"/>
    <n v="0"/>
    <n v="9.8856000000000002"/>
    <n v="0.4595170286641902"/>
  </r>
  <r>
    <x v="1036"/>
    <x v="12"/>
    <s v="OFF-PA-10001534"/>
    <x v="0"/>
    <x v="0"/>
    <n v="15.552000000000003"/>
    <s v="CA-2018-145765"/>
    <n v="0"/>
    <n v="3"/>
    <n v="0.2"/>
    <n v="5.4432"/>
    <n v="0.43613829632717294"/>
  </r>
  <r>
    <x v="1036"/>
    <x v="10"/>
    <s v="OFF-PA-10002464"/>
    <x v="0"/>
    <x v="0"/>
    <n v="13.872000000000002"/>
    <s v="CA-2018-161340"/>
    <n v="0"/>
    <n v="3"/>
    <n v="0.2"/>
    <n v="5.0286000000000008"/>
    <n v="0.43613829632717294"/>
  </r>
  <r>
    <x v="1036"/>
    <x v="1"/>
    <s v="OFF-BI-10004364"/>
    <x v="0"/>
    <x v="3"/>
    <n v="3.5639999999999992"/>
    <s v="US-2018-118556"/>
    <n v="0"/>
    <n v="3"/>
    <n v="0.8"/>
    <n v="-6.2370000000000019"/>
    <n v="0.46881743173671325"/>
  </r>
  <r>
    <x v="1037"/>
    <x v="18"/>
    <s v="OFF-AP-10001564"/>
    <x v="0"/>
    <x v="12"/>
    <n v="465.16"/>
    <s v="CA-2018-121580"/>
    <n v="1"/>
    <n v="2"/>
    <n v="0"/>
    <n v="120.94159999999999"/>
    <n v="0.49507917887403441"/>
  </r>
  <r>
    <x v="1037"/>
    <x v="0"/>
    <s v="FUR-FU-10003919"/>
    <x v="1"/>
    <x v="8"/>
    <n v="65.424000000000007"/>
    <s v="CA-2018-168739"/>
    <n v="1"/>
    <n v="4"/>
    <n v="0.6"/>
    <n v="-52.339199999999991"/>
    <n v="0.4595170286641902"/>
  </r>
  <r>
    <x v="1037"/>
    <x v="0"/>
    <s v="OFF-ST-10002205"/>
    <x v="0"/>
    <x v="1"/>
    <n v="53.424000000000007"/>
    <s v="CA-2018-104745"/>
    <n v="1"/>
    <n v="3"/>
    <n v="0.2"/>
    <n v="4.6746000000000016"/>
    <n v="0.44610841445725197"/>
  </r>
  <r>
    <x v="1037"/>
    <x v="18"/>
    <s v="OFF-BI-10000632"/>
    <x v="0"/>
    <x v="3"/>
    <n v="43.41"/>
    <s v="CA-2018-121580"/>
    <n v="0"/>
    <n v="1"/>
    <n v="0"/>
    <n v="19.968599999999999"/>
    <n v="0.46881743173671325"/>
  </r>
  <r>
    <x v="1037"/>
    <x v="0"/>
    <s v="OFF-PA-10002036"/>
    <x v="0"/>
    <x v="0"/>
    <n v="25.920000000000005"/>
    <s v="CA-2018-104745"/>
    <n v="0"/>
    <n v="5"/>
    <n v="0.2"/>
    <n v="9.3960000000000008"/>
    <n v="0.43613829632717294"/>
  </r>
  <r>
    <x v="1037"/>
    <x v="40"/>
    <s v="OFF-FA-10004395"/>
    <x v="0"/>
    <x v="7"/>
    <n v="23.55"/>
    <s v="CA-2018-144568"/>
    <n v="1"/>
    <n v="5"/>
    <n v="0"/>
    <n v="1.1775000000000002"/>
    <n v="0.51168203684699509"/>
  </r>
  <r>
    <x v="1037"/>
    <x v="18"/>
    <s v="OFF-PA-10004082"/>
    <x v="0"/>
    <x v="0"/>
    <n v="7.98"/>
    <s v="CA-2018-121580"/>
    <n v="0"/>
    <n v="1"/>
    <n v="0"/>
    <n v="3.99"/>
    <n v="0.43613829632717294"/>
  </r>
  <r>
    <x v="1037"/>
    <x v="18"/>
    <s v="FUR-FU-10003981"/>
    <x v="1"/>
    <x v="8"/>
    <n v="6.24"/>
    <s v="CA-2018-121580"/>
    <n v="0"/>
    <n v="3"/>
    <n v="0"/>
    <n v="2.6208000000000005"/>
    <n v="0.4595170286641902"/>
  </r>
  <r>
    <x v="1038"/>
    <x v="8"/>
    <s v="FUR-BO-10000330"/>
    <x v="1"/>
    <x v="10"/>
    <n v="241.96"/>
    <s v="CA-2018-125472"/>
    <n v="1"/>
    <n v="2"/>
    <n v="0"/>
    <n v="33.874400000000009"/>
    <n v="0.5176847302647779"/>
  </r>
  <r>
    <x v="1038"/>
    <x v="0"/>
    <s v="FUR-BO-10001811"/>
    <x v="1"/>
    <x v="10"/>
    <n v="204.66639999999998"/>
    <s v="CA-2018-142461"/>
    <n v="1"/>
    <n v="1"/>
    <n v="0.32"/>
    <n v="-6.0196000000000254"/>
    <n v="0.5176847302647779"/>
  </r>
  <r>
    <x v="1038"/>
    <x v="11"/>
    <s v="TEC-PH-10001619"/>
    <x v="2"/>
    <x v="6"/>
    <n v="156.79200000000003"/>
    <s v="CA-2018-121125"/>
    <n v="1"/>
    <n v="1"/>
    <n v="0.2"/>
    <n v="17.639099999999985"/>
    <n v="0.41105220110552465"/>
  </r>
  <r>
    <x v="1038"/>
    <x v="11"/>
    <s v="TEC-AC-10002323"/>
    <x v="2"/>
    <x v="9"/>
    <n v="35.360000000000007"/>
    <s v="CA-2018-121125"/>
    <n v="0"/>
    <n v="2"/>
    <n v="0.2"/>
    <n v="-3.0939999999999994"/>
    <n v="0.52062335344040378"/>
  </r>
  <r>
    <x v="1038"/>
    <x v="4"/>
    <s v="OFF-PA-10004911"/>
    <x v="0"/>
    <x v="0"/>
    <n v="37.520000000000003"/>
    <s v="CA-2018-120614"/>
    <n v="1"/>
    <n v="4"/>
    <n v="0"/>
    <n v="18.009600000000002"/>
    <n v="0.43613829632717294"/>
  </r>
  <r>
    <x v="1038"/>
    <x v="4"/>
    <s v="OFF-AR-10003405"/>
    <x v="0"/>
    <x v="4"/>
    <n v="35.099999999999994"/>
    <s v="CA-2018-116498"/>
    <n v="1"/>
    <n v="6"/>
    <n v="0"/>
    <n v="10.178999999999997"/>
    <n v="0.45632477063632687"/>
  </r>
  <r>
    <x v="1038"/>
    <x v="11"/>
    <s v="FUR-FU-10000820"/>
    <x v="1"/>
    <x v="8"/>
    <n v="13.591999999999999"/>
    <s v="CA-2018-121125"/>
    <n v="0"/>
    <n v="1"/>
    <n v="0.2"/>
    <n v="-0.33980000000000032"/>
    <n v="0.4595170286641902"/>
  </r>
  <r>
    <x v="1038"/>
    <x v="8"/>
    <s v="FUR-FU-10001731"/>
    <x v="1"/>
    <x v="8"/>
    <n v="8.01"/>
    <s v="CA-2018-125472"/>
    <n v="0"/>
    <n v="3"/>
    <n v="0"/>
    <n v="3.0438000000000001"/>
    <n v="0.4595170286641902"/>
  </r>
  <r>
    <x v="1038"/>
    <x v="8"/>
    <s v="OFF-BI-10000591"/>
    <x v="0"/>
    <x v="3"/>
    <n v="3.89"/>
    <s v="CA-2018-125472"/>
    <n v="0"/>
    <n v="1"/>
    <n v="0"/>
    <n v="1.8672"/>
    <n v="0.46881743173671325"/>
  </r>
  <r>
    <x v="1039"/>
    <x v="18"/>
    <s v="OFF-AP-10002945"/>
    <x v="0"/>
    <x v="12"/>
    <n v="2405.1999999999998"/>
    <s v="CA-2018-121559"/>
    <n v="1"/>
    <n v="8"/>
    <n v="0"/>
    <n v="793.71599999999989"/>
    <n v="0.49507917887403441"/>
  </r>
  <r>
    <x v="1039"/>
    <x v="18"/>
    <s v="FUR-CH-10003746"/>
    <x v="1"/>
    <x v="5"/>
    <n v="1925.88"/>
    <s v="CA-2018-121559"/>
    <n v="0"/>
    <n v="6"/>
    <n v="0"/>
    <n v="539.24639999999999"/>
    <n v="0.46529189879902266"/>
  </r>
  <r>
    <x v="1039"/>
    <x v="2"/>
    <s v="OFF-ST-10002756"/>
    <x v="0"/>
    <x v="1"/>
    <n v="324.74400000000003"/>
    <s v="CA-2018-157413"/>
    <n v="1"/>
    <n v="3"/>
    <n v="0.2"/>
    <n v="-77.126699999999971"/>
    <n v="0.44610841445725197"/>
  </r>
  <r>
    <x v="1039"/>
    <x v="10"/>
    <s v="TEC-PH-10001700"/>
    <x v="2"/>
    <x v="6"/>
    <n v="158.37599999999998"/>
    <s v="CA-2018-106831"/>
    <n v="1"/>
    <n v="4"/>
    <n v="0.4"/>
    <n v="-34.314799999999991"/>
    <n v="0.41105220110552465"/>
  </r>
  <r>
    <x v="1039"/>
    <x v="40"/>
    <s v="OFF-BI-10003676"/>
    <x v="0"/>
    <x v="3"/>
    <n v="53.9"/>
    <s v="CA-2018-146493"/>
    <n v="1"/>
    <n v="5"/>
    <n v="0"/>
    <n v="25.871999999999996"/>
    <n v="0.46881743173671325"/>
  </r>
  <r>
    <x v="1039"/>
    <x v="18"/>
    <s v="TEC-AC-10004568"/>
    <x v="2"/>
    <x v="9"/>
    <n v="83.97"/>
    <s v="CA-2018-121559"/>
    <n v="0"/>
    <n v="3"/>
    <n v="0"/>
    <n v="15.954299999999993"/>
    <n v="0.52062335344040378"/>
  </r>
  <r>
    <x v="1039"/>
    <x v="18"/>
    <s v="TEC-AC-10001714"/>
    <x v="2"/>
    <x v="9"/>
    <n v="39.89"/>
    <s v="CA-2018-121559"/>
    <n v="0"/>
    <n v="1"/>
    <n v="0"/>
    <n v="14.7593"/>
    <n v="0.52062335344040378"/>
  </r>
  <r>
    <x v="1039"/>
    <x v="10"/>
    <s v="OFF-PA-10000682"/>
    <x v="0"/>
    <x v="0"/>
    <n v="27.744000000000003"/>
    <s v="CA-2018-106831"/>
    <n v="0"/>
    <n v="6"/>
    <n v="0.2"/>
    <n v="10.057200000000002"/>
    <n v="0.43613829632717294"/>
  </r>
  <r>
    <x v="1039"/>
    <x v="10"/>
    <s v="OFF-AP-10002287"/>
    <x v="0"/>
    <x v="12"/>
    <n v="17.480000000000004"/>
    <s v="US-2018-112928"/>
    <n v="1"/>
    <n v="5"/>
    <n v="0.2"/>
    <n v="1.3109999999999999"/>
    <n v="0.49507917887403441"/>
  </r>
  <r>
    <x v="1039"/>
    <x v="18"/>
    <s v="OFF-BI-10002072"/>
    <x v="0"/>
    <x v="3"/>
    <n v="17.38"/>
    <s v="CA-2018-121559"/>
    <n v="0"/>
    <n v="2"/>
    <n v="0"/>
    <n v="8.69"/>
    <n v="0.46881743173671325"/>
  </r>
  <r>
    <x v="1039"/>
    <x v="10"/>
    <s v="OFF-BI-10003429"/>
    <x v="0"/>
    <x v="3"/>
    <n v="3.7980000000000005"/>
    <s v="CA-2018-106831"/>
    <n v="0"/>
    <n v="2"/>
    <n v="0.7"/>
    <n v="-2.6585999999999999"/>
    <n v="0.46881743173671325"/>
  </r>
  <r>
    <x v="1040"/>
    <x v="12"/>
    <s v="OFF-EN-10001141"/>
    <x v="0"/>
    <x v="11"/>
    <n v="43.92"/>
    <s v="CA-2018-140760"/>
    <n v="1"/>
    <n v="5"/>
    <n v="0.2"/>
    <n v="15.921000000000003"/>
    <n v="0.44424167803735209"/>
  </r>
  <r>
    <x v="1040"/>
    <x v="10"/>
    <s v="OFF-ST-10004507"/>
    <x v="0"/>
    <x v="1"/>
    <n v="27.439999999999998"/>
    <s v="CA-2018-127705"/>
    <n v="1"/>
    <n v="2"/>
    <n v="0.2"/>
    <n v="2.4009999999999998"/>
    <n v="0.44610841445725197"/>
  </r>
  <r>
    <x v="1040"/>
    <x v="12"/>
    <s v="OFF-PA-10002479"/>
    <x v="0"/>
    <x v="0"/>
    <n v="25.344000000000001"/>
    <s v="CA-2018-140760"/>
    <n v="0"/>
    <n v="6"/>
    <n v="0.2"/>
    <n v="7.92"/>
    <n v="0.43613829632717294"/>
  </r>
  <r>
    <x v="1040"/>
    <x v="25"/>
    <s v="OFF-PA-10004733"/>
    <x v="0"/>
    <x v="0"/>
    <n v="25.344000000000001"/>
    <s v="CA-2018-158883"/>
    <n v="1"/>
    <n v="4"/>
    <n v="0.2"/>
    <n v="9.1871999999999989"/>
    <n v="0.43613829632717294"/>
  </r>
  <r>
    <x v="1040"/>
    <x v="0"/>
    <s v="OFF-PA-10000743"/>
    <x v="0"/>
    <x v="0"/>
    <n v="10.688000000000001"/>
    <s v="CA-2018-143294"/>
    <n v="1"/>
    <n v="2"/>
    <n v="0.2"/>
    <n v="3.7407999999999997"/>
    <n v="0.43613829632717294"/>
  </r>
  <r>
    <x v="1040"/>
    <x v="10"/>
    <s v="TEC-PH-10000347"/>
    <x v="2"/>
    <x v="6"/>
    <n v="2.97"/>
    <s v="CA-2018-127705"/>
    <n v="0"/>
    <n v="1"/>
    <n v="0.4"/>
    <n v="-0.64350000000000018"/>
    <n v="0.41105220110552465"/>
  </r>
  <r>
    <x v="1041"/>
    <x v="16"/>
    <s v="TEC-PH-10000441"/>
    <x v="2"/>
    <x v="6"/>
    <n v="503.96000000000004"/>
    <s v="CA-2018-140872"/>
    <n v="1"/>
    <n v="5"/>
    <n v="0.2"/>
    <n v="50.396000000000015"/>
    <n v="0.41105220110552465"/>
  </r>
  <r>
    <x v="1041"/>
    <x v="20"/>
    <s v="FUR-TA-10001932"/>
    <x v="1"/>
    <x v="13"/>
    <n v="384.76799999999997"/>
    <s v="CA-2018-113908"/>
    <n v="1"/>
    <n v="2"/>
    <n v="0.4"/>
    <n v="-115.43040000000002"/>
    <n v="0.55975208308209756"/>
  </r>
  <r>
    <x v="1041"/>
    <x v="16"/>
    <s v="FUR-BO-10002824"/>
    <x v="1"/>
    <x v="10"/>
    <n v="241.56799999999998"/>
    <s v="CA-2018-140872"/>
    <n v="0"/>
    <n v="2"/>
    <n v="0.2"/>
    <n v="0"/>
    <n v="0.5176847302647779"/>
  </r>
  <r>
    <x v="1041"/>
    <x v="22"/>
    <s v="OFF-ST-10004963"/>
    <x v="0"/>
    <x v="1"/>
    <n v="136.26"/>
    <s v="CA-2018-145506"/>
    <n v="1"/>
    <n v="9"/>
    <n v="0"/>
    <n v="5.4503999999999913"/>
    <n v="0.44610841445725197"/>
  </r>
  <r>
    <x v="1041"/>
    <x v="20"/>
    <s v="TEC-MA-10003173"/>
    <x v="2"/>
    <x v="15"/>
    <n v="78.66"/>
    <s v="CA-2018-113908"/>
    <n v="0"/>
    <n v="6"/>
    <n v="0"/>
    <n v="36.183599999999991"/>
    <n v="0.5183572270896134"/>
  </r>
  <r>
    <x v="1041"/>
    <x v="22"/>
    <s v="TEC-AC-10004975"/>
    <x v="2"/>
    <x v="9"/>
    <n v="1099.5"/>
    <s v="CA-2018-150420"/>
    <n v="1"/>
    <n v="10"/>
    <n v="0"/>
    <n v="362.83500000000004"/>
    <n v="0.52062335344040378"/>
  </r>
  <r>
    <x v="1041"/>
    <x v="16"/>
    <s v="TEC-AC-10003832"/>
    <x v="2"/>
    <x v="9"/>
    <n v="205.99200000000002"/>
    <s v="CA-2018-140872"/>
    <n v="0"/>
    <n v="1"/>
    <n v="0.2"/>
    <n v="-2.5749000000000279"/>
    <n v="0.52062335344040378"/>
  </r>
  <r>
    <x v="1041"/>
    <x v="16"/>
    <s v="TEC-AC-10002942"/>
    <x v="2"/>
    <x v="9"/>
    <n v="110.4"/>
    <s v="CA-2018-140872"/>
    <n v="0"/>
    <n v="2"/>
    <n v="0.2"/>
    <n v="-4.1400000000000077"/>
    <n v="0.52062335344040378"/>
  </r>
  <r>
    <x v="1041"/>
    <x v="4"/>
    <s v="TEC-AC-10003038"/>
    <x v="2"/>
    <x v="9"/>
    <n v="44.75"/>
    <s v="CA-2018-145772"/>
    <n v="1"/>
    <n v="5"/>
    <n v="0"/>
    <n v="8.5024999999999942"/>
    <n v="0.52062335344040378"/>
  </r>
  <r>
    <x v="1041"/>
    <x v="20"/>
    <s v="OFF-PA-10004156"/>
    <x v="0"/>
    <x v="0"/>
    <n v="45.36"/>
    <s v="CA-2018-113908"/>
    <n v="0"/>
    <n v="4"/>
    <n v="0"/>
    <n v="22.226399999999998"/>
    <n v="0.43613829632717294"/>
  </r>
  <r>
    <x v="1041"/>
    <x v="15"/>
    <s v="FUR-FU-10002960"/>
    <x v="1"/>
    <x v="8"/>
    <n v="35.168000000000006"/>
    <s v="CA-2018-126382"/>
    <n v="1"/>
    <n v="7"/>
    <n v="0.2"/>
    <n v="9.6712000000000025"/>
    <n v="0.4595170286641902"/>
  </r>
  <r>
    <x v="1041"/>
    <x v="16"/>
    <s v="OFF-AP-10002287"/>
    <x v="0"/>
    <x v="12"/>
    <n v="24.472000000000001"/>
    <s v="CA-2018-140872"/>
    <n v="0"/>
    <n v="7"/>
    <n v="0.2"/>
    <n v="1.8353999999999999"/>
    <n v="0.49507917887403441"/>
  </r>
  <r>
    <x v="1041"/>
    <x v="16"/>
    <s v="OFF-PA-10000809"/>
    <x v="0"/>
    <x v="0"/>
    <n v="15.552000000000003"/>
    <s v="CA-2018-140872"/>
    <n v="0"/>
    <n v="3"/>
    <n v="0.2"/>
    <n v="5.4432"/>
    <n v="0.43613829632717294"/>
  </r>
  <r>
    <x v="1041"/>
    <x v="4"/>
    <s v="OFF-PA-10001593"/>
    <x v="0"/>
    <x v="0"/>
    <n v="11.96"/>
    <s v="CA-2018-145772"/>
    <n v="0"/>
    <n v="2"/>
    <n v="0"/>
    <n v="5.3819999999999997"/>
    <n v="0.43613829632717294"/>
  </r>
  <r>
    <x v="1041"/>
    <x v="16"/>
    <s v="OFF-AP-10003622"/>
    <x v="0"/>
    <x v="12"/>
    <n v="5.2"/>
    <s v="CA-2018-140872"/>
    <n v="0"/>
    <n v="2"/>
    <n v="0.2"/>
    <n v="0.58499999999999974"/>
    <n v="0.49507917887403441"/>
  </r>
  <r>
    <x v="1041"/>
    <x v="16"/>
    <s v="OFF-BI-10002432"/>
    <x v="0"/>
    <x v="3"/>
    <n v="4.5540000000000003"/>
    <s v="CA-2018-140872"/>
    <n v="0"/>
    <n v="3"/>
    <n v="0.7"/>
    <n v="-3.4913999999999987"/>
    <n v="0.46881743173671325"/>
  </r>
  <r>
    <x v="1041"/>
    <x v="4"/>
    <s v="OFF-BI-10002049"/>
    <x v="0"/>
    <x v="3"/>
    <n v="3.9119999999999999"/>
    <s v="CA-2018-145772"/>
    <n v="0"/>
    <n v="1"/>
    <n v="0.2"/>
    <n v="1.2713999999999996"/>
    <n v="0.46881743173671325"/>
  </r>
  <r>
    <x v="1042"/>
    <x v="13"/>
    <s v="OFF-BI-10002353"/>
    <x v="0"/>
    <x v="3"/>
    <n v="108.08"/>
    <s v="CA-2018-133095"/>
    <n v="1"/>
    <n v="7"/>
    <n v="0"/>
    <n v="54.04"/>
    <n v="0.46881743173671325"/>
  </r>
  <r>
    <x v="1042"/>
    <x v="25"/>
    <s v="TEC-PH-10001819"/>
    <x v="2"/>
    <x v="6"/>
    <n v="71.984000000000009"/>
    <s v="CA-2018-158407"/>
    <n v="1"/>
    <n v="2"/>
    <n v="0.2"/>
    <n v="25.194399999999995"/>
    <n v="0.41105220110552465"/>
  </r>
  <r>
    <x v="1042"/>
    <x v="25"/>
    <s v="FUR-FU-10001967"/>
    <x v="1"/>
    <x v="8"/>
    <n v="31.983999999999998"/>
    <s v="CA-2018-158407"/>
    <n v="0"/>
    <n v="2"/>
    <n v="0.2"/>
    <n v="1.9989999999999979"/>
    <n v="0.4595170286641902"/>
  </r>
  <r>
    <x v="1042"/>
    <x v="0"/>
    <s v="FUR-FU-10002501"/>
    <x v="1"/>
    <x v="8"/>
    <n v="30.336000000000006"/>
    <s v="CA-2018-149720"/>
    <n v="1"/>
    <n v="6"/>
    <n v="0.6"/>
    <n v="-17.443199999999997"/>
    <n v="0.4595170286641902"/>
  </r>
  <r>
    <x v="1042"/>
    <x v="33"/>
    <s v="OFF-PA-10002870"/>
    <x v="0"/>
    <x v="0"/>
    <n v="12.48"/>
    <s v="CA-2018-100426"/>
    <n v="1"/>
    <n v="2"/>
    <n v="0"/>
    <n v="5.6159999999999997"/>
    <n v="0.43613829632717294"/>
  </r>
  <r>
    <x v="1042"/>
    <x v="13"/>
    <s v="OFF-BI-10004141"/>
    <x v="0"/>
    <x v="3"/>
    <n v="9.5400000000000009"/>
    <s v="CA-2018-133095"/>
    <n v="0"/>
    <n v="3"/>
    <n v="0"/>
    <n v="4.3883999999999999"/>
    <n v="0.46881743173671325"/>
  </r>
  <r>
    <x v="1042"/>
    <x v="28"/>
    <s v="OFF-AR-10002255"/>
    <x v="0"/>
    <x v="4"/>
    <n v="8.64"/>
    <s v="CA-2018-158106"/>
    <n v="1"/>
    <n v="3"/>
    <n v="0"/>
    <n v="2.5055999999999998"/>
    <n v="0.45632477063632687"/>
  </r>
  <r>
    <x v="1042"/>
    <x v="0"/>
    <s v="OFF-BI-10002557"/>
    <x v="0"/>
    <x v="3"/>
    <n v="6.3699999999999983"/>
    <s v="CA-2018-158953"/>
    <n v="1"/>
    <n v="7"/>
    <n v="0.8"/>
    <n v="-9.5550000000000015"/>
    <n v="0.46881743173671325"/>
  </r>
  <r>
    <x v="1043"/>
    <x v="0"/>
    <s v="TEC-PH-10001619"/>
    <x v="2"/>
    <x v="6"/>
    <n v="470.37600000000009"/>
    <s v="CA-2018-126788"/>
    <n v="1"/>
    <n v="3"/>
    <n v="0.2"/>
    <n v="52.917299999999955"/>
    <n v="0.41105220110552465"/>
  </r>
  <r>
    <x v="1043"/>
    <x v="16"/>
    <s v="OFF-PA-10002787"/>
    <x v="0"/>
    <x v="0"/>
    <n v="20.736000000000004"/>
    <s v="CA-2018-141614"/>
    <n v="1"/>
    <n v="4"/>
    <n v="0.2"/>
    <n v="7.2576000000000001"/>
    <n v="0.43613829632717294"/>
  </r>
  <r>
    <x v="1044"/>
    <x v="4"/>
    <s v="OFF-ST-10002957"/>
    <x v="0"/>
    <x v="1"/>
    <n v="26.400000000000002"/>
    <s v="US-2018-131849"/>
    <n v="1"/>
    <n v="5"/>
    <n v="0"/>
    <n v="0"/>
    <n v="0.44610841445725197"/>
  </r>
  <r>
    <x v="1044"/>
    <x v="4"/>
    <s v="FUR-FU-10004164"/>
    <x v="1"/>
    <x v="8"/>
    <n v="4.95"/>
    <s v="US-2018-131849"/>
    <n v="0"/>
    <n v="1"/>
    <n v="0"/>
    <n v="2.1780000000000004"/>
    <n v="0.4595170286641902"/>
  </r>
  <r>
    <x v="1045"/>
    <x v="4"/>
    <s v="FUR-BO-10004834"/>
    <x v="1"/>
    <x v="10"/>
    <n v="1497.6659999999999"/>
    <s v="US-2018-109316"/>
    <n v="1"/>
    <n v="2"/>
    <n v="0.15"/>
    <n v="140.95680000000004"/>
    <n v="0.5176847302647779"/>
  </r>
  <r>
    <x v="1045"/>
    <x v="0"/>
    <s v="TEC-PH-10004042"/>
    <x v="2"/>
    <x v="6"/>
    <n v="381.57600000000002"/>
    <s v="CA-2018-132682"/>
    <n v="1"/>
    <n v="3"/>
    <n v="0.2"/>
    <n v="28.618200000000002"/>
    <n v="0.41105220110552465"/>
  </r>
  <r>
    <x v="1045"/>
    <x v="0"/>
    <s v="OFF-PA-10000474"/>
    <x v="0"/>
    <x v="0"/>
    <n v="85.055999999999997"/>
    <s v="CA-2018-132682"/>
    <n v="0"/>
    <n v="3"/>
    <n v="0.2"/>
    <n v="28.706399999999991"/>
    <n v="0.43613829632717294"/>
  </r>
  <r>
    <x v="1045"/>
    <x v="12"/>
    <s v="OFF-BI-10000778"/>
    <x v="0"/>
    <x v="3"/>
    <n v="72.588000000000008"/>
    <s v="US-2018-107979"/>
    <n v="1"/>
    <n v="2"/>
    <n v="0.7"/>
    <n v="-48.391999999999982"/>
    <n v="0.46881743173671325"/>
  </r>
  <r>
    <x v="1045"/>
    <x v="12"/>
    <s v="TEC-AC-10002006"/>
    <x v="2"/>
    <x v="9"/>
    <n v="89.544000000000011"/>
    <s v="US-2018-107979"/>
    <n v="0"/>
    <n v="7"/>
    <n v="0.2"/>
    <n v="12.312299999999993"/>
    <n v="0.52062335344040378"/>
  </r>
  <r>
    <x v="1045"/>
    <x v="12"/>
    <s v="OFF-ST-10002485"/>
    <x v="0"/>
    <x v="1"/>
    <n v="35.167999999999999"/>
    <s v="US-2018-107979"/>
    <n v="0"/>
    <n v="2"/>
    <n v="0.2"/>
    <n v="-8.3524000000000012"/>
    <n v="0.44610841445725197"/>
  </r>
  <r>
    <x v="1045"/>
    <x v="0"/>
    <s v="OFF-SU-10004231"/>
    <x v="0"/>
    <x v="14"/>
    <n v="23.76"/>
    <s v="CA-2018-132682"/>
    <n v="0"/>
    <n v="3"/>
    <n v="0.2"/>
    <n v="2.0789999999999997"/>
    <n v="0.53938093436526824"/>
  </r>
  <r>
    <x v="1045"/>
    <x v="4"/>
    <s v="TEC-PH-10000307"/>
    <x v="2"/>
    <x v="6"/>
    <n v="17.52"/>
    <s v="US-2018-109316"/>
    <n v="0"/>
    <n v="2"/>
    <n v="0.2"/>
    <n v="-3.5040000000000022"/>
    <n v="0.41105220110552465"/>
  </r>
  <r>
    <x v="1045"/>
    <x v="1"/>
    <s v="OFF-BI-10000309"/>
    <x v="0"/>
    <x v="3"/>
    <n v="12.175999999999998"/>
    <s v="US-2018-106579"/>
    <n v="1"/>
    <n v="4"/>
    <n v="0.8"/>
    <n v="-18.872800000000009"/>
    <n v="0.46881743173671325"/>
  </r>
  <r>
    <x v="1045"/>
    <x v="37"/>
    <s v="OFF-BI-10004040"/>
    <x v="0"/>
    <x v="3"/>
    <n v="10.36"/>
    <s v="CA-2018-117436"/>
    <n v="1"/>
    <n v="2"/>
    <n v="0"/>
    <n v="5.0763999999999996"/>
    <n v="0.46881743173671325"/>
  </r>
  <r>
    <x v="1045"/>
    <x v="0"/>
    <s v="OFF-AP-10002203"/>
    <x v="0"/>
    <x v="12"/>
    <n v="1.6239999999999994"/>
    <s v="US-2018-155299"/>
    <n v="1"/>
    <n v="2"/>
    <n v="0.8"/>
    <n v="-4.4660000000000002"/>
    <n v="0.49507917887403441"/>
  </r>
  <r>
    <x v="1046"/>
    <x v="0"/>
    <s v="OFF-ST-10001496"/>
    <x v="0"/>
    <x v="1"/>
    <n v="720.7600000000001"/>
    <s v="CA-2018-100951"/>
    <n v="1"/>
    <n v="5"/>
    <n v="0.2"/>
    <n v="54.056999999999988"/>
    <n v="0.44610841445725197"/>
  </r>
  <r>
    <x v="1046"/>
    <x v="1"/>
    <s v="FUR-TA-10000688"/>
    <x v="1"/>
    <x v="13"/>
    <n v="108.925"/>
    <s v="US-2018-106663"/>
    <n v="1"/>
    <n v="1"/>
    <n v="0.5"/>
    <n v="-71.890500000000017"/>
    <n v="0.55975208308209756"/>
  </r>
  <r>
    <x v="1046"/>
    <x v="6"/>
    <s v="OFF-PA-10000249"/>
    <x v="0"/>
    <x v="0"/>
    <n v="49.12"/>
    <s v="US-2018-146822"/>
    <n v="1"/>
    <n v="4"/>
    <n v="0"/>
    <n v="23.086399999999998"/>
    <n v="0.43613829632717294"/>
  </r>
  <r>
    <x v="1046"/>
    <x v="1"/>
    <s v="OFF-PA-10002377"/>
    <x v="0"/>
    <x v="0"/>
    <n v="36.351999999999997"/>
    <s v="US-2018-106663"/>
    <n v="0"/>
    <n v="8"/>
    <n v="0.2"/>
    <n v="11.359999999999998"/>
    <n v="0.43613829632717294"/>
  </r>
  <r>
    <x v="1046"/>
    <x v="1"/>
    <s v="FUR-FU-10002759"/>
    <x v="1"/>
    <x v="8"/>
    <n v="23.976000000000003"/>
    <s v="US-2018-106663"/>
    <n v="0"/>
    <n v="3"/>
    <n v="0.6"/>
    <n v="-14.385599999999997"/>
    <n v="0.4595170286641902"/>
  </r>
  <r>
    <x v="1047"/>
    <x v="16"/>
    <s v="OFF-ST-10003805"/>
    <x v="0"/>
    <x v="1"/>
    <n v="1347.5200000000002"/>
    <s v="CA-2018-107167"/>
    <n v="1"/>
    <n v="8"/>
    <n v="0.2"/>
    <n v="84.219999999999857"/>
    <n v="0.44610841445725197"/>
  </r>
  <r>
    <x v="1047"/>
    <x v="4"/>
    <s v="FUR-BO-10001337"/>
    <x v="1"/>
    <x v="10"/>
    <n v="514.16499999999996"/>
    <s v="CA-2018-140963"/>
    <n v="1"/>
    <n v="5"/>
    <n v="0.15"/>
    <n v="-30.24499999999999"/>
    <n v="0.5176847302647779"/>
  </r>
  <r>
    <x v="1047"/>
    <x v="4"/>
    <s v="TEC-PH-10001924"/>
    <x v="2"/>
    <x v="6"/>
    <n v="279.95999999999998"/>
    <s v="CA-2018-140963"/>
    <n v="0"/>
    <n v="5"/>
    <n v="0.2"/>
    <n v="17.497500000000016"/>
    <n v="0.41105220110552465"/>
  </r>
  <r>
    <x v="1047"/>
    <x v="22"/>
    <s v="TEC-PH-10002923"/>
    <x v="2"/>
    <x v="6"/>
    <n v="88.77600000000001"/>
    <s v="CA-2018-158071"/>
    <n v="1"/>
    <n v="3"/>
    <n v="0.2"/>
    <n v="7.7679000000000009"/>
    <n v="0.41105220110552465"/>
  </r>
  <r>
    <x v="1047"/>
    <x v="14"/>
    <s v="TEC-AC-10003832"/>
    <x v="2"/>
    <x v="9"/>
    <n v="132.52000000000001"/>
    <s v="CA-2018-106103"/>
    <n v="1"/>
    <n v="4"/>
    <n v="0"/>
    <n v="54.333200000000005"/>
    <n v="0.52062335344040378"/>
  </r>
  <r>
    <x v="1047"/>
    <x v="2"/>
    <s v="OFF-PA-10000380"/>
    <x v="0"/>
    <x v="0"/>
    <n v="40.032000000000004"/>
    <s v="US-2018-131583"/>
    <n v="1"/>
    <n v="6"/>
    <n v="0.2"/>
    <n v="15.011999999999999"/>
    <n v="0.43613829632717294"/>
  </r>
  <r>
    <x v="1047"/>
    <x v="4"/>
    <s v="OFF-LA-10003923"/>
    <x v="0"/>
    <x v="2"/>
    <n v="29.6"/>
    <s v="CA-2018-140963"/>
    <n v="0"/>
    <n v="2"/>
    <n v="0"/>
    <n v="14.8"/>
    <n v="0.4647369236065339"/>
  </r>
  <r>
    <x v="1047"/>
    <x v="4"/>
    <s v="OFF-AR-10002375"/>
    <x v="0"/>
    <x v="4"/>
    <n v="16.399999999999999"/>
    <s v="CA-2018-143343"/>
    <n v="1"/>
    <n v="5"/>
    <n v="0"/>
    <n v="4.7559999999999985"/>
    <n v="0.45632477063632687"/>
  </r>
  <r>
    <x v="1047"/>
    <x v="22"/>
    <s v="OFF-ST-10001228"/>
    <x v="0"/>
    <x v="1"/>
    <n v="15.58"/>
    <s v="CA-2018-158071"/>
    <n v="0"/>
    <n v="1"/>
    <n v="0"/>
    <n v="3.8949999999999996"/>
    <n v="0.44610841445725197"/>
  </r>
  <r>
    <x v="1047"/>
    <x v="4"/>
    <s v="OFF-AR-10001231"/>
    <x v="0"/>
    <x v="4"/>
    <n v="14.700000000000001"/>
    <s v="CA-2018-137001"/>
    <n v="1"/>
    <n v="7"/>
    <n v="0"/>
    <n v="4.1160000000000005"/>
    <n v="0.45632477063632687"/>
  </r>
  <r>
    <x v="1047"/>
    <x v="20"/>
    <s v="OFF-FA-10004395"/>
    <x v="0"/>
    <x v="7"/>
    <n v="14.129999999999999"/>
    <s v="CA-2018-112172"/>
    <n v="1"/>
    <n v="3"/>
    <n v="0"/>
    <n v="0.70650000000000013"/>
    <n v="0.51168203684699509"/>
  </r>
  <r>
    <x v="1047"/>
    <x v="22"/>
    <s v="OFF-LA-10004689"/>
    <x v="0"/>
    <x v="2"/>
    <n v="11.56"/>
    <s v="CA-2018-158071"/>
    <n v="0"/>
    <n v="4"/>
    <n v="0"/>
    <n v="5.4332000000000003"/>
    <n v="0.4647369236065339"/>
  </r>
  <r>
    <x v="1047"/>
    <x v="20"/>
    <s v="OFF-AR-10001868"/>
    <x v="0"/>
    <x v="4"/>
    <n v="8.4"/>
    <s v="CA-2018-167080"/>
    <n v="1"/>
    <n v="5"/>
    <n v="0"/>
    <n v="4.2"/>
    <n v="0.45632477063632687"/>
  </r>
  <r>
    <x v="1048"/>
    <x v="22"/>
    <s v="TEC-MA-10001570"/>
    <x v="2"/>
    <x v="15"/>
    <n v="385.80000000000007"/>
    <s v="CA-2018-134565"/>
    <n v="1"/>
    <n v="5"/>
    <n v="0.2"/>
    <n v="130.20749999999998"/>
    <n v="0.5183572270896134"/>
  </r>
  <r>
    <x v="1048"/>
    <x v="12"/>
    <s v="FUR-CH-10001394"/>
    <x v="1"/>
    <x v="5"/>
    <n v="280.79200000000003"/>
    <s v="US-2018-120418"/>
    <n v="1"/>
    <n v="1"/>
    <n v="0.2"/>
    <n v="35.098999999999961"/>
    <n v="0.46529189879902266"/>
  </r>
  <r>
    <x v="1048"/>
    <x v="12"/>
    <s v="OFF-ST-10001809"/>
    <x v="0"/>
    <x v="1"/>
    <n v="215.59200000000001"/>
    <s v="US-2018-120418"/>
    <n v="0"/>
    <n v="3"/>
    <n v="0.2"/>
    <n v="-48.508200000000009"/>
    <n v="0.44610841445725197"/>
  </r>
  <r>
    <x v="1048"/>
    <x v="22"/>
    <s v="FUR-BO-10001519"/>
    <x v="1"/>
    <x v="10"/>
    <n v="174.42000000000002"/>
    <s v="CA-2018-134565"/>
    <n v="0"/>
    <n v="3"/>
    <n v="0"/>
    <n v="41.860800000000005"/>
    <n v="0.5176847302647779"/>
  </r>
  <r>
    <x v="1048"/>
    <x v="4"/>
    <s v="OFF-PA-10000357"/>
    <x v="0"/>
    <x v="0"/>
    <n v="122.97"/>
    <s v="US-2018-152002"/>
    <n v="1"/>
    <n v="3"/>
    <n v="0"/>
    <n v="60.255300000000005"/>
    <n v="0.43613829632717294"/>
  </r>
  <r>
    <x v="1048"/>
    <x v="22"/>
    <s v="OFF-ST-10004804"/>
    <x v="0"/>
    <x v="1"/>
    <n v="102.96"/>
    <s v="CA-2018-134565"/>
    <n v="0"/>
    <n v="2"/>
    <n v="0"/>
    <n v="1.0296000000000021"/>
    <n v="0.44610841445725197"/>
  </r>
  <r>
    <x v="1048"/>
    <x v="12"/>
    <s v="OFF-AR-10002956"/>
    <x v="0"/>
    <x v="4"/>
    <n v="88.04"/>
    <s v="US-2018-120418"/>
    <n v="0"/>
    <n v="5"/>
    <n v="0.2"/>
    <n v="6.602999999999998"/>
    <n v="0.45632477063632687"/>
  </r>
  <r>
    <x v="1048"/>
    <x v="12"/>
    <s v="OFF-ST-10002370"/>
    <x v="0"/>
    <x v="1"/>
    <n v="68.448000000000008"/>
    <s v="US-2018-120418"/>
    <n v="0"/>
    <n v="4"/>
    <n v="0.2"/>
    <n v="7.7003999999999948"/>
    <n v="0.44610841445725197"/>
  </r>
  <r>
    <x v="1048"/>
    <x v="4"/>
    <s v="OFF-AP-10004532"/>
    <x v="0"/>
    <x v="12"/>
    <n v="61.44"/>
    <s v="CA-2018-141481"/>
    <n v="1"/>
    <n v="3"/>
    <n v="0"/>
    <n v="16.588799999999999"/>
    <n v="0.49507917887403441"/>
  </r>
  <r>
    <x v="1048"/>
    <x v="22"/>
    <s v="OFF-PA-10004243"/>
    <x v="0"/>
    <x v="0"/>
    <n v="37.94"/>
    <s v="CA-2018-134565"/>
    <n v="0"/>
    <n v="2"/>
    <n v="0"/>
    <n v="18.211199999999998"/>
    <n v="0.43613829632717294"/>
  </r>
  <r>
    <x v="1048"/>
    <x v="22"/>
    <s v="OFF-BI-10001759"/>
    <x v="0"/>
    <x v="3"/>
    <n v="18.288"/>
    <s v="CA-2018-134565"/>
    <n v="0"/>
    <n v="6"/>
    <n v="0.2"/>
    <n v="6.6293999999999995"/>
    <n v="0.46881743173671325"/>
  </r>
  <r>
    <x v="1048"/>
    <x v="12"/>
    <s v="OFF-AR-10001955"/>
    <x v="0"/>
    <x v="4"/>
    <n v="15.872"/>
    <s v="US-2018-120418"/>
    <n v="0"/>
    <n v="1"/>
    <n v="0.2"/>
    <n v="1.9839999999999982"/>
    <n v="0.45632477063632687"/>
  </r>
  <r>
    <x v="1048"/>
    <x v="25"/>
    <s v="OFF-BI-10001525"/>
    <x v="0"/>
    <x v="3"/>
    <n v="4.572000000000001"/>
    <s v="CA-2018-133928"/>
    <n v="1"/>
    <n v="4"/>
    <n v="0.7"/>
    <n v="-3.8100000000000005"/>
    <n v="0.46881743173671325"/>
  </r>
  <r>
    <x v="1048"/>
    <x v="33"/>
    <s v="OFF-AR-10001919"/>
    <x v="0"/>
    <x v="4"/>
    <n v="3.76"/>
    <s v="CA-2018-102554"/>
    <n v="1"/>
    <n v="2"/>
    <n v="0"/>
    <n v="1.0903999999999998"/>
    <n v="0.45632477063632687"/>
  </r>
  <r>
    <x v="1049"/>
    <x v="20"/>
    <s v="FUR-CH-10000595"/>
    <x v="1"/>
    <x v="5"/>
    <n v="858.24"/>
    <s v="CA-2018-108441"/>
    <n v="1"/>
    <n v="4"/>
    <n v="0.1"/>
    <n v="143.03999999999996"/>
    <n v="0.46529189879902266"/>
  </r>
  <r>
    <x v="1049"/>
    <x v="5"/>
    <s v="FUR-TA-10002530"/>
    <x v="1"/>
    <x v="13"/>
    <n v="452.93999999999994"/>
    <s v="CA-2018-148474"/>
    <n v="1"/>
    <n v="3"/>
    <n v="0"/>
    <n v="67.940999999999974"/>
    <n v="0.55975208308209756"/>
  </r>
  <r>
    <x v="1049"/>
    <x v="5"/>
    <s v="OFF-BI-10000977"/>
    <x v="0"/>
    <x v="3"/>
    <n v="91.199999999999989"/>
    <s v="CA-2018-148474"/>
    <n v="0"/>
    <n v="3"/>
    <n v="0"/>
    <n v="41.951999999999998"/>
    <n v="0.46881743173671325"/>
  </r>
  <r>
    <x v="1049"/>
    <x v="22"/>
    <s v="TEC-PH-10002564"/>
    <x v="2"/>
    <x v="6"/>
    <n v="71.975999999999999"/>
    <s v="CA-2018-119424"/>
    <n v="1"/>
    <n v="3"/>
    <n v="0.2"/>
    <n v="8.9969999999999892"/>
    <n v="0.41105220110552465"/>
  </r>
  <r>
    <x v="1049"/>
    <x v="20"/>
    <s v="OFF-AR-10004691"/>
    <x v="0"/>
    <x v="4"/>
    <n v="64.14"/>
    <s v="CA-2018-108441"/>
    <n v="0"/>
    <n v="3"/>
    <n v="0"/>
    <n v="16.676400000000001"/>
    <n v="0.45632477063632687"/>
  </r>
  <r>
    <x v="1049"/>
    <x v="10"/>
    <s v="TEC-AC-10004469"/>
    <x v="2"/>
    <x v="9"/>
    <n v="63.920000000000009"/>
    <s v="CA-2018-117821"/>
    <n v="1"/>
    <n v="2"/>
    <n v="0.2"/>
    <n v="19.176000000000002"/>
    <n v="0.52062335344040378"/>
  </r>
  <r>
    <x v="1049"/>
    <x v="22"/>
    <s v="OFF-PA-10001639"/>
    <x v="0"/>
    <x v="0"/>
    <n v="19.440000000000001"/>
    <s v="CA-2018-119424"/>
    <n v="0"/>
    <n v="3"/>
    <n v="0"/>
    <n v="9.3312000000000008"/>
    <n v="0.43613829632717294"/>
  </r>
  <r>
    <x v="1049"/>
    <x v="20"/>
    <s v="OFF-PA-10000697"/>
    <x v="0"/>
    <x v="0"/>
    <n v="19.04"/>
    <s v="CA-2018-108441"/>
    <n v="0"/>
    <n v="4"/>
    <n v="0"/>
    <n v="9.3295999999999992"/>
    <n v="0.43613829632717294"/>
  </r>
  <r>
    <x v="1049"/>
    <x v="16"/>
    <s v="FUR-FU-10001546"/>
    <x v="1"/>
    <x v="8"/>
    <n v="17.088000000000001"/>
    <s v="CA-2018-143861"/>
    <n v="1"/>
    <n v="2"/>
    <n v="0.2"/>
    <n v="1.0679999999999996"/>
    <n v="0.4595170286641902"/>
  </r>
  <r>
    <x v="1049"/>
    <x v="20"/>
    <s v="OFF-BI-10000848"/>
    <x v="0"/>
    <x v="3"/>
    <n v="13.128"/>
    <s v="CA-2018-108441"/>
    <n v="0"/>
    <n v="3"/>
    <n v="0.2"/>
    <n v="4.2665999999999986"/>
    <n v="0.46881743173671325"/>
  </r>
  <r>
    <x v="1049"/>
    <x v="1"/>
    <s v="FUR-FU-10002364"/>
    <x v="1"/>
    <x v="8"/>
    <n v="8.8559999999999999"/>
    <s v="CA-2018-124191"/>
    <n v="1"/>
    <n v="3"/>
    <n v="0.6"/>
    <n v="-6.8634000000000013"/>
    <n v="0.4595170286641902"/>
  </r>
  <r>
    <x v="1050"/>
    <x v="1"/>
    <s v="FUR-CH-10004289"/>
    <x v="1"/>
    <x v="5"/>
    <n v="470.30199999999996"/>
    <s v="CA-2018-102337"/>
    <n v="1"/>
    <n v="7"/>
    <n v="0.3"/>
    <n v="-87.341800000000035"/>
    <n v="0.46529189879902266"/>
  </r>
  <r>
    <x v="1050"/>
    <x v="22"/>
    <s v="FUR-CH-10003774"/>
    <x v="1"/>
    <x v="5"/>
    <n v="291.13600000000002"/>
    <s v="CA-2018-104850"/>
    <n v="1"/>
    <n v="4"/>
    <n v="0.2"/>
    <n v="-25.474400000000017"/>
    <n v="0.46529189879902266"/>
  </r>
  <r>
    <x v="1050"/>
    <x v="6"/>
    <s v="OFF-AR-10004260"/>
    <x v="0"/>
    <x v="4"/>
    <n v="181.86"/>
    <s v="CA-2018-122056"/>
    <n v="1"/>
    <n v="7"/>
    <n v="0"/>
    <n v="50.9208"/>
    <n v="0.45632477063632687"/>
  </r>
  <r>
    <x v="1050"/>
    <x v="1"/>
    <s v="OFF-ST-10004804"/>
    <x v="0"/>
    <x v="1"/>
    <n v="164.73599999999999"/>
    <s v="CA-2018-102337"/>
    <n v="0"/>
    <n v="4"/>
    <n v="0.2"/>
    <n v="-39.124799999999993"/>
    <n v="0.44610841445725197"/>
  </r>
  <r>
    <x v="1050"/>
    <x v="1"/>
    <s v="TEC-PH-10002564"/>
    <x v="2"/>
    <x v="6"/>
    <n v="47.984000000000002"/>
    <s v="CA-2018-102337"/>
    <n v="0"/>
    <n v="2"/>
    <n v="0.2"/>
    <n v="5.9979999999999922"/>
    <n v="0.41105220110552465"/>
  </r>
  <r>
    <x v="1051"/>
    <x v="15"/>
    <s v="TEC-PH-10000560"/>
    <x v="2"/>
    <x v="6"/>
    <n v="2239.9360000000001"/>
    <s v="CA-2018-119284"/>
    <n v="1"/>
    <n v="8"/>
    <n v="0.2"/>
    <n v="223.99360000000013"/>
    <n v="0.41105220110552465"/>
  </r>
  <r>
    <x v="1051"/>
    <x v="25"/>
    <s v="FUR-CH-10000847"/>
    <x v="1"/>
    <x v="5"/>
    <n v="698.35200000000009"/>
    <s v="CA-2018-126914"/>
    <n v="1"/>
    <n v="3"/>
    <n v="0.2"/>
    <n v="52.376399999999961"/>
    <n v="0.46529189879902266"/>
  </r>
  <r>
    <x v="1051"/>
    <x v="15"/>
    <s v="TEC-PH-10001051"/>
    <x v="2"/>
    <x v="6"/>
    <n v="239.976"/>
    <s v="CA-2018-119284"/>
    <n v="0"/>
    <n v="3"/>
    <n v="0.2"/>
    <n v="26.997299999999967"/>
    <n v="0.41105220110552465"/>
  </r>
  <r>
    <x v="1051"/>
    <x v="15"/>
    <s v="OFF-ST-10001490"/>
    <x v="0"/>
    <x v="1"/>
    <n v="142.77600000000001"/>
    <s v="CA-2018-119284"/>
    <n v="0"/>
    <n v="1"/>
    <n v="0.2"/>
    <n v="17.84699999999998"/>
    <n v="0.44610841445725197"/>
  </r>
  <r>
    <x v="1051"/>
    <x v="15"/>
    <s v="FUR-TA-10004152"/>
    <x v="1"/>
    <x v="13"/>
    <n v="120.96"/>
    <s v="CA-2018-119284"/>
    <n v="0"/>
    <n v="2"/>
    <n v="0.4"/>
    <n v="-28.224000000000004"/>
    <n v="0.55975208308209756"/>
  </r>
  <r>
    <x v="1051"/>
    <x v="4"/>
    <s v="TEC-PH-10001809"/>
    <x v="2"/>
    <x v="6"/>
    <n v="119.96"/>
    <s v="CA-2018-118864"/>
    <n v="1"/>
    <n v="1"/>
    <n v="0.2"/>
    <n v="7.4974999999999987"/>
    <n v="0.41105220110552465"/>
  </r>
  <r>
    <x v="1051"/>
    <x v="15"/>
    <s v="OFF-PA-10000312"/>
    <x v="0"/>
    <x v="0"/>
    <n v="91.360000000000014"/>
    <s v="CA-2018-119284"/>
    <n v="0"/>
    <n v="5"/>
    <n v="0.2"/>
    <n v="29.691999999999993"/>
    <n v="0.43613829632717294"/>
  </r>
  <r>
    <x v="1051"/>
    <x v="28"/>
    <s v="OFF-ST-10001291"/>
    <x v="0"/>
    <x v="1"/>
    <n v="84.55"/>
    <s v="CA-2018-169691"/>
    <n v="1"/>
    <n v="5"/>
    <n v="0"/>
    <n v="22.828499999999998"/>
    <n v="0.44610841445725197"/>
  </r>
  <r>
    <x v="1051"/>
    <x v="25"/>
    <s v="FUR-BO-10000468"/>
    <x v="1"/>
    <x v="10"/>
    <n v="77.728000000000009"/>
    <s v="CA-2018-126914"/>
    <n v="0"/>
    <n v="2"/>
    <n v="0.2"/>
    <n v="-3.8863999999999947"/>
    <n v="0.5176847302647779"/>
  </r>
  <r>
    <x v="1051"/>
    <x v="15"/>
    <s v="OFF-AP-10004249"/>
    <x v="0"/>
    <x v="12"/>
    <n v="76.608000000000004"/>
    <s v="CA-2018-119284"/>
    <n v="0"/>
    <n v="8"/>
    <n v="0.2"/>
    <n v="6.7031999999999954"/>
    <n v="0.49507917887403441"/>
  </r>
  <r>
    <x v="1051"/>
    <x v="4"/>
    <s v="TEC-PH-10002293"/>
    <x v="2"/>
    <x v="6"/>
    <n v="47.975999999999999"/>
    <s v="CA-2018-169901"/>
    <n v="1"/>
    <n v="3"/>
    <n v="0.2"/>
    <n v="4.7976000000000028"/>
    <n v="0.41105220110552465"/>
  </r>
  <r>
    <x v="1051"/>
    <x v="28"/>
    <s v="OFF-LA-10002312"/>
    <x v="0"/>
    <x v="2"/>
    <n v="44.400000000000006"/>
    <s v="CA-2018-169691"/>
    <n v="0"/>
    <n v="3"/>
    <n v="0"/>
    <n v="22.200000000000003"/>
    <n v="0.4647369236065339"/>
  </r>
  <r>
    <x v="1051"/>
    <x v="15"/>
    <s v="FUR-FU-10004351"/>
    <x v="1"/>
    <x v="8"/>
    <n v="31.168000000000003"/>
    <s v="CA-2018-119284"/>
    <n v="0"/>
    <n v="4"/>
    <n v="0.2"/>
    <n v="9.3504000000000005"/>
    <n v="0.4595170286641902"/>
  </r>
  <r>
    <x v="1051"/>
    <x v="1"/>
    <s v="OFF-AR-10001954"/>
    <x v="0"/>
    <x v="4"/>
    <n v="19.559999999999999"/>
    <s v="CA-2018-111178"/>
    <n v="1"/>
    <n v="5"/>
    <n v="0.2"/>
    <n v="1.7115"/>
    <n v="0.45632477063632687"/>
  </r>
  <r>
    <x v="1051"/>
    <x v="28"/>
    <s v="OFF-PA-10003022"/>
    <x v="0"/>
    <x v="0"/>
    <n v="17.940000000000001"/>
    <s v="CA-2018-169691"/>
    <n v="0"/>
    <n v="3"/>
    <n v="0"/>
    <n v="8.7906000000000013"/>
    <n v="0.43613829632717294"/>
  </r>
  <r>
    <x v="1051"/>
    <x v="4"/>
    <s v="OFF-AR-10002399"/>
    <x v="0"/>
    <x v="4"/>
    <n v="4.26"/>
    <s v="CA-2018-135167"/>
    <n v="1"/>
    <n v="1"/>
    <n v="0"/>
    <n v="1.7465999999999999"/>
    <n v="0.45632477063632687"/>
  </r>
  <r>
    <x v="1052"/>
    <x v="4"/>
    <s v="FUR-CH-10000015"/>
    <x v="1"/>
    <x v="5"/>
    <n v="1212.96"/>
    <s v="CA-2018-105214"/>
    <n v="1"/>
    <n v="7"/>
    <n v="0.2"/>
    <n v="90.97199999999998"/>
    <n v="0.46529189879902266"/>
  </r>
  <r>
    <x v="1052"/>
    <x v="3"/>
    <s v="FUR-CH-10000665"/>
    <x v="1"/>
    <x v="5"/>
    <n v="301.95999999999998"/>
    <s v="CA-2018-129462"/>
    <n v="1"/>
    <n v="2"/>
    <n v="0"/>
    <n v="90.587999999999965"/>
    <n v="0.46529189879902266"/>
  </r>
  <r>
    <x v="1052"/>
    <x v="31"/>
    <s v="OFF-PA-10001815"/>
    <x v="0"/>
    <x v="0"/>
    <n v="192.16"/>
    <s v="CA-2018-155873"/>
    <n v="1"/>
    <n v="4"/>
    <n v="0"/>
    <n v="92.236799999999988"/>
    <n v="0.43613829632717294"/>
  </r>
  <r>
    <x v="1052"/>
    <x v="3"/>
    <s v="TEC-PH-10001557"/>
    <x v="2"/>
    <x v="6"/>
    <n v="191.98"/>
    <s v="CA-2018-129462"/>
    <n v="0"/>
    <n v="2"/>
    <n v="0"/>
    <n v="51.834599999999995"/>
    <n v="0.41105220110552465"/>
  </r>
  <r>
    <x v="1052"/>
    <x v="3"/>
    <s v="OFF-AP-10003884"/>
    <x v="0"/>
    <x v="12"/>
    <n v="180.66"/>
    <s v="CA-2018-129462"/>
    <n v="0"/>
    <n v="3"/>
    <n v="0"/>
    <n v="50.584800000000008"/>
    <n v="0.49507917887403441"/>
  </r>
  <r>
    <x v="1052"/>
    <x v="3"/>
    <s v="TEC-PH-10002085"/>
    <x v="2"/>
    <x v="6"/>
    <n v="65.989999999999995"/>
    <s v="CA-2018-129462"/>
    <n v="0"/>
    <n v="1"/>
    <n v="0"/>
    <n v="17.157400000000003"/>
    <n v="0.41105220110552465"/>
  </r>
  <r>
    <x v="1052"/>
    <x v="10"/>
    <s v="TEC-AC-10001606"/>
    <x v="2"/>
    <x v="9"/>
    <n v="479.952"/>
    <s v="CA-2018-111269"/>
    <n v="1"/>
    <n v="6"/>
    <n v="0.2"/>
    <n v="107.98920000000001"/>
    <n v="0.52062335344040378"/>
  </r>
  <r>
    <x v="1052"/>
    <x v="10"/>
    <s v="OFF-AR-10001427"/>
    <x v="0"/>
    <x v="4"/>
    <n v="23.92"/>
    <s v="CA-2018-111269"/>
    <n v="0"/>
    <n v="5"/>
    <n v="0.2"/>
    <n v="1.7940000000000005"/>
    <n v="0.45632477063632687"/>
  </r>
  <r>
    <x v="1052"/>
    <x v="31"/>
    <s v="OFF-PA-10001246"/>
    <x v="0"/>
    <x v="0"/>
    <n v="19.440000000000001"/>
    <s v="CA-2018-155873"/>
    <n v="0"/>
    <n v="3"/>
    <n v="0"/>
    <n v="9.3312000000000008"/>
    <n v="0.43613829632717294"/>
  </r>
  <r>
    <x v="1052"/>
    <x v="4"/>
    <s v="OFF-PA-10001776"/>
    <x v="0"/>
    <x v="0"/>
    <n v="18.54"/>
    <s v="CA-2018-105214"/>
    <n v="0"/>
    <n v="2"/>
    <n v="0"/>
    <n v="8.7137999999999991"/>
    <n v="0.43613829632717294"/>
  </r>
  <r>
    <x v="1052"/>
    <x v="31"/>
    <s v="OFF-SU-10001165"/>
    <x v="0"/>
    <x v="14"/>
    <n v="16.68"/>
    <s v="CA-2018-155873"/>
    <n v="0"/>
    <n v="2"/>
    <n v="0"/>
    <n v="4.3368000000000002"/>
    <n v="0.53938093436526824"/>
  </r>
  <r>
    <x v="1052"/>
    <x v="25"/>
    <s v="OFF-AR-10003602"/>
    <x v="0"/>
    <x v="4"/>
    <n v="14.015999999999998"/>
    <s v="CA-2018-136826"/>
    <n v="1"/>
    <n v="3"/>
    <n v="0.2"/>
    <n v="4.7303999999999995"/>
    <n v="0.45632477063632687"/>
  </r>
  <r>
    <x v="1052"/>
    <x v="1"/>
    <s v="OFF-BI-10000756"/>
    <x v="0"/>
    <x v="3"/>
    <n v="5.9359999999999991"/>
    <s v="US-2018-132206"/>
    <n v="1"/>
    <n v="7"/>
    <n v="0.8"/>
    <n v="-8.9040000000000035"/>
    <n v="0.46881743173671325"/>
  </r>
  <r>
    <x v="1053"/>
    <x v="20"/>
    <s v="TEC-MA-10003673"/>
    <x v="2"/>
    <x v="15"/>
    <n v="3404.5"/>
    <s v="CA-2018-165323"/>
    <n v="1"/>
    <n v="5"/>
    <n v="0"/>
    <n v="1668.2049999999999"/>
    <n v="0.5183572270896134"/>
  </r>
  <r>
    <x v="1053"/>
    <x v="22"/>
    <s v="FUR-FU-10004848"/>
    <x v="1"/>
    <x v="8"/>
    <n v="155.25"/>
    <s v="CA-2018-118437"/>
    <n v="1"/>
    <n v="3"/>
    <n v="0"/>
    <n v="46.574999999999996"/>
    <n v="0.4595170286641902"/>
  </r>
  <r>
    <x v="1053"/>
    <x v="26"/>
    <s v="OFF-ST-10001418"/>
    <x v="0"/>
    <x v="1"/>
    <n v="146.352"/>
    <s v="CA-2018-146346"/>
    <n v="1"/>
    <n v="3"/>
    <n v="0.2"/>
    <n v="-32.929200000000002"/>
    <n v="0.44610841445725197"/>
  </r>
  <r>
    <x v="1053"/>
    <x v="4"/>
    <s v="OFF-BI-10001721"/>
    <x v="0"/>
    <x v="3"/>
    <n v="51.311999999999998"/>
    <s v="CA-2018-157833"/>
    <n v="1"/>
    <n v="3"/>
    <n v="0.2"/>
    <n v="17.959199999999999"/>
    <n v="0.46881743173671325"/>
  </r>
  <r>
    <x v="1053"/>
    <x v="20"/>
    <s v="TEC-AC-10004992"/>
    <x v="2"/>
    <x v="9"/>
    <n v="101.34"/>
    <s v="CA-2018-165323"/>
    <n v="0"/>
    <n v="3"/>
    <n v="0"/>
    <n v="8.1071999999999917"/>
    <n v="0.52062335344040378"/>
  </r>
  <r>
    <x v="1053"/>
    <x v="22"/>
    <s v="OFF-ST-10003722"/>
    <x v="0"/>
    <x v="1"/>
    <n v="14.03"/>
    <s v="CA-2018-118437"/>
    <n v="0"/>
    <n v="1"/>
    <n v="0"/>
    <n v="4.068699999999998"/>
    <n v="0.44610841445725197"/>
  </r>
  <r>
    <x v="1053"/>
    <x v="1"/>
    <s v="OFF-PA-10001892"/>
    <x v="0"/>
    <x v="0"/>
    <n v="12.224"/>
    <s v="CA-2018-131618"/>
    <n v="1"/>
    <n v="2"/>
    <n v="0.2"/>
    <n v="4.4311999999999996"/>
    <n v="0.43613829632717294"/>
  </r>
  <r>
    <x v="1053"/>
    <x v="1"/>
    <s v="OFF-BI-10001294"/>
    <x v="0"/>
    <x v="3"/>
    <n v="9.3599999999999977"/>
    <s v="CA-2018-131618"/>
    <n v="0"/>
    <n v="4"/>
    <n v="0.8"/>
    <n v="-16.380000000000003"/>
    <n v="0.46881743173671325"/>
  </r>
  <r>
    <x v="1053"/>
    <x v="1"/>
    <s v="OFF-BI-10000546"/>
    <x v="0"/>
    <x v="3"/>
    <n v="2.3039999999999994"/>
    <s v="CA-2018-131618"/>
    <n v="0"/>
    <n v="4"/>
    <n v="0.8"/>
    <n v="-3.5711999999999993"/>
    <n v="0.46881743173671325"/>
  </r>
  <r>
    <x v="1054"/>
    <x v="4"/>
    <s v="FUR-BO-10004015"/>
    <x v="1"/>
    <x v="10"/>
    <n v="917.92349999999988"/>
    <s v="CA-2018-112753"/>
    <n v="1"/>
    <n v="9"/>
    <n v="0.15"/>
    <n v="75.593699999999899"/>
    <n v="0.5176847302647779"/>
  </r>
  <r>
    <x v="1054"/>
    <x v="0"/>
    <s v="OFF-PA-10000167"/>
    <x v="0"/>
    <x v="0"/>
    <n v="74.352000000000004"/>
    <s v="CA-2018-162712"/>
    <n v="1"/>
    <n v="3"/>
    <n v="0.2"/>
    <n v="23.234999999999992"/>
    <n v="0.43613829632717294"/>
  </r>
  <r>
    <x v="1054"/>
    <x v="4"/>
    <s v="OFF-PA-10002036"/>
    <x v="0"/>
    <x v="0"/>
    <n v="38.880000000000003"/>
    <s v="CA-2018-112753"/>
    <n v="0"/>
    <n v="6"/>
    <n v="0"/>
    <n v="19.051200000000001"/>
    <n v="0.43613829632717294"/>
  </r>
  <r>
    <x v="1055"/>
    <x v="10"/>
    <s v="FUR-CH-10000785"/>
    <x v="1"/>
    <x v="5"/>
    <n v="760.11599999999987"/>
    <s v="CA-2018-128944"/>
    <n v="1"/>
    <n v="6"/>
    <n v="0.3"/>
    <n v="-43.435200000000009"/>
    <n v="0.46529189879902266"/>
  </r>
  <r>
    <x v="1055"/>
    <x v="0"/>
    <s v="FUR-TA-10000688"/>
    <x v="1"/>
    <x v="13"/>
    <n v="457.4849999999999"/>
    <s v="CA-2018-154011"/>
    <n v="1"/>
    <n v="3"/>
    <n v="0.3"/>
    <n v="-84.961500000000029"/>
    <n v="0.55975208308209756"/>
  </r>
  <r>
    <x v="1055"/>
    <x v="0"/>
    <s v="OFF-ST-10003656"/>
    <x v="0"/>
    <x v="1"/>
    <n v="153.584"/>
    <s v="CA-2018-141992"/>
    <n v="1"/>
    <n v="2"/>
    <n v="0.2"/>
    <n v="-32.636600000000001"/>
    <n v="0.44610841445725197"/>
  </r>
  <r>
    <x v="1055"/>
    <x v="0"/>
    <s v="OFF-PA-10000740"/>
    <x v="0"/>
    <x v="0"/>
    <n v="146.17600000000002"/>
    <s v="US-2018-102288"/>
    <n v="1"/>
    <n v="8"/>
    <n v="0.2"/>
    <n v="47.50719999999999"/>
    <n v="0.43613829632717294"/>
  </r>
  <r>
    <x v="1055"/>
    <x v="20"/>
    <s v="OFF-ST-10001511"/>
    <x v="0"/>
    <x v="1"/>
    <n v="129.30000000000001"/>
    <s v="CA-2018-169999"/>
    <n v="1"/>
    <n v="2"/>
    <n v="0"/>
    <n v="6.4649999999999892"/>
    <n v="0.44610841445725197"/>
  </r>
  <r>
    <x v="1055"/>
    <x v="20"/>
    <s v="OFF-PA-10003892"/>
    <x v="0"/>
    <x v="0"/>
    <n v="97.82"/>
    <s v="CA-2018-140844"/>
    <n v="1"/>
    <n v="2"/>
    <n v="0"/>
    <n v="45.975399999999993"/>
    <n v="0.43613829632717294"/>
  </r>
  <r>
    <x v="1055"/>
    <x v="4"/>
    <s v="FUR-FU-10002396"/>
    <x v="1"/>
    <x v="8"/>
    <n v="50.32"/>
    <s v="CA-2018-138870"/>
    <n v="1"/>
    <n v="4"/>
    <n v="0"/>
    <n v="21.134400000000003"/>
    <n v="0.4595170286641902"/>
  </r>
  <r>
    <x v="1055"/>
    <x v="10"/>
    <s v="TEC-AC-10001553"/>
    <x v="2"/>
    <x v="9"/>
    <n v="122.32799999999999"/>
    <s v="CA-2018-128944"/>
    <n v="0"/>
    <n v="9"/>
    <n v="0.2"/>
    <n v="1.5291000000000032"/>
    <n v="0.52062335344040378"/>
  </r>
  <r>
    <x v="1055"/>
    <x v="20"/>
    <s v="TEC-AC-10001101"/>
    <x v="2"/>
    <x v="9"/>
    <n v="103.12"/>
    <s v="CA-2018-140844"/>
    <n v="0"/>
    <n v="8"/>
    <n v="0"/>
    <n v="10.311999999999998"/>
    <n v="0.52062335344040378"/>
  </r>
  <r>
    <x v="1055"/>
    <x v="10"/>
    <s v="FUR-FU-10004909"/>
    <x v="1"/>
    <x v="8"/>
    <n v="38.784000000000006"/>
    <s v="CA-2018-128944"/>
    <n v="0"/>
    <n v="3"/>
    <n v="0.2"/>
    <n v="7.2719999999999949"/>
    <n v="0.4595170286641902"/>
  </r>
  <r>
    <x v="1055"/>
    <x v="4"/>
    <s v="OFF-PA-10004438"/>
    <x v="0"/>
    <x v="0"/>
    <n v="24.56"/>
    <s v="CA-2018-138870"/>
    <n v="0"/>
    <n v="2"/>
    <n v="0"/>
    <n v="11.543199999999999"/>
    <n v="0.43613829632717294"/>
  </r>
  <r>
    <x v="1055"/>
    <x v="20"/>
    <s v="OFF-BI-10004728"/>
    <x v="0"/>
    <x v="3"/>
    <n v="11.568000000000001"/>
    <s v="CA-2018-169999"/>
    <n v="0"/>
    <n v="3"/>
    <n v="0.2"/>
    <n v="3.7595999999999998"/>
    <n v="0.46881743173671325"/>
  </r>
  <r>
    <x v="1055"/>
    <x v="0"/>
    <s v="OFF-SU-10002557"/>
    <x v="0"/>
    <x v="14"/>
    <n v="11.184000000000001"/>
    <s v="CA-2018-141992"/>
    <n v="0"/>
    <n v="1"/>
    <n v="0.2"/>
    <n v="0.83879999999999999"/>
    <n v="0.53938093436526824"/>
  </r>
  <r>
    <x v="1055"/>
    <x v="0"/>
    <s v="OFF-BI-10003166"/>
    <x v="0"/>
    <x v="3"/>
    <n v="6.8879999999999981"/>
    <s v="CA-2018-154011"/>
    <n v="0"/>
    <n v="3"/>
    <n v="0.8"/>
    <n v="-11.020800000000005"/>
    <n v="0.46881743173671325"/>
  </r>
  <r>
    <x v="1055"/>
    <x v="0"/>
    <s v="OFF-AP-10004655"/>
    <x v="0"/>
    <x v="12"/>
    <n v="2.2639999999999993"/>
    <s v="US-2018-102288"/>
    <n v="0"/>
    <n v="1"/>
    <n v="0.8"/>
    <n v="-5.2072000000000012"/>
    <n v="0.49507917887403441"/>
  </r>
  <r>
    <x v="1055"/>
    <x v="0"/>
    <s v="OFF-AP-10002906"/>
    <x v="0"/>
    <x v="12"/>
    <n v="0.44399999999999995"/>
    <s v="US-2018-102288"/>
    <n v="0"/>
    <n v="1"/>
    <n v="0.8"/>
    <n v="-1.1100000000000003"/>
    <n v="0.49507917887403441"/>
  </r>
  <r>
    <x v="1056"/>
    <x v="6"/>
    <s v="TEC-PH-10003691"/>
    <x v="2"/>
    <x v="6"/>
    <n v="503.96"/>
    <s v="US-2018-135986"/>
    <n v="1"/>
    <n v="4"/>
    <n v="0"/>
    <n v="125.99000000000001"/>
    <n v="0.41105220110552465"/>
  </r>
  <r>
    <x v="1056"/>
    <x v="20"/>
    <s v="OFF-BI-10001098"/>
    <x v="0"/>
    <x v="3"/>
    <n v="51.311999999999998"/>
    <s v="CA-2018-132934"/>
    <n v="1"/>
    <n v="3"/>
    <n v="0.2"/>
    <n v="18.600599999999996"/>
    <n v="0.46881743173671325"/>
  </r>
  <r>
    <x v="1056"/>
    <x v="23"/>
    <s v="TEC-AC-10002402"/>
    <x v="2"/>
    <x v="9"/>
    <n v="239.96999999999997"/>
    <s v="CA-2018-101434"/>
    <n v="1"/>
    <n v="3"/>
    <n v="0"/>
    <n v="71.990999999999985"/>
    <n v="0.52062335344040378"/>
  </r>
  <r>
    <x v="1056"/>
    <x v="20"/>
    <s v="TEC-AC-10000927"/>
    <x v="2"/>
    <x v="9"/>
    <n v="149.94999999999999"/>
    <s v="CA-2018-132934"/>
    <n v="0"/>
    <n v="5"/>
    <n v="0"/>
    <n v="14.994999999999994"/>
    <n v="0.52062335344040378"/>
  </r>
  <r>
    <x v="1056"/>
    <x v="6"/>
    <s v="OFF-PA-10001534"/>
    <x v="0"/>
    <x v="0"/>
    <n v="32.400000000000006"/>
    <s v="US-2018-135986"/>
    <n v="0"/>
    <n v="5"/>
    <n v="0"/>
    <n v="15.552000000000001"/>
    <n v="0.43613829632717294"/>
  </r>
  <r>
    <x v="1056"/>
    <x v="10"/>
    <s v="OFF-PA-10001639"/>
    <x v="0"/>
    <x v="0"/>
    <n v="31.104000000000006"/>
    <s v="CA-2018-106852"/>
    <n v="1"/>
    <n v="6"/>
    <n v="0.2"/>
    <n v="10.8864"/>
    <n v="0.43613829632717294"/>
  </r>
  <r>
    <x v="1056"/>
    <x v="23"/>
    <s v="OFF-LA-10003223"/>
    <x v="0"/>
    <x v="2"/>
    <n v="9.82"/>
    <s v="CA-2018-101434"/>
    <n v="0"/>
    <n v="2"/>
    <n v="0"/>
    <n v="4.8117999999999999"/>
    <n v="0.4647369236065339"/>
  </r>
  <r>
    <x v="1056"/>
    <x v="10"/>
    <s v="OFF-AR-10003829"/>
    <x v="0"/>
    <x v="4"/>
    <n v="5.2480000000000002"/>
    <s v="CA-2018-106852"/>
    <n v="0"/>
    <n v="2"/>
    <n v="0.2"/>
    <n v="0.59039999999999915"/>
    <n v="0.45632477063632687"/>
  </r>
  <r>
    <x v="1056"/>
    <x v="16"/>
    <s v="OFF-ST-10004835"/>
    <x v="0"/>
    <x v="1"/>
    <n v="4.4640000000000004"/>
    <s v="CA-2018-151218"/>
    <n v="1"/>
    <n v="1"/>
    <n v="0.2"/>
    <n v="0.33479999999999999"/>
    <n v="0.44610841445725197"/>
  </r>
  <r>
    <x v="1057"/>
    <x v="48"/>
    <s v="OFF-PA-10001970"/>
    <x v="0"/>
    <x v="0"/>
    <n v="447.84"/>
    <s v="CA-2018-124744"/>
    <n v="1"/>
    <n v="8"/>
    <n v="0"/>
    <n v="219.44159999999999"/>
    <n v="0.43613829632717294"/>
  </r>
  <r>
    <x v="1057"/>
    <x v="48"/>
    <s v="OFF-BI-10002852"/>
    <x v="0"/>
    <x v="3"/>
    <n v="82.4"/>
    <s v="CA-2018-124744"/>
    <n v="0"/>
    <n v="5"/>
    <n v="0"/>
    <n v="40.376000000000005"/>
    <n v="0.46881743173671325"/>
  </r>
  <r>
    <x v="1057"/>
    <x v="10"/>
    <s v="OFF-BI-10001510"/>
    <x v="0"/>
    <x v="3"/>
    <n v="41.256000000000007"/>
    <s v="CA-2018-101049"/>
    <n v="1"/>
    <n v="6"/>
    <n v="0.7"/>
    <n v="-34.38000000000001"/>
    <n v="0.46881743173671325"/>
  </r>
  <r>
    <x v="1057"/>
    <x v="10"/>
    <s v="FUR-FU-10004415"/>
    <x v="1"/>
    <x v="8"/>
    <n v="17.920000000000002"/>
    <s v="CA-2018-101049"/>
    <n v="0"/>
    <n v="5"/>
    <n v="0.2"/>
    <n v="2.4639999999999986"/>
    <n v="0.4595170286641902"/>
  </r>
  <r>
    <x v="1057"/>
    <x v="48"/>
    <s v="OFF-BI-10000145"/>
    <x v="0"/>
    <x v="3"/>
    <n v="6.24"/>
    <s v="CA-2018-124744"/>
    <n v="0"/>
    <n v="2"/>
    <n v="0"/>
    <n v="3.0575999999999999"/>
    <n v="0.46881743173671325"/>
  </r>
  <r>
    <x v="1058"/>
    <x v="14"/>
    <s v="FUR-CH-10000454"/>
    <x v="1"/>
    <x v="5"/>
    <n v="487.96"/>
    <s v="CA-2018-105823"/>
    <n v="1"/>
    <n v="2"/>
    <n v="0"/>
    <n v="146.38799999999998"/>
    <n v="0.46529189879902266"/>
  </r>
  <r>
    <x v="1058"/>
    <x v="16"/>
    <s v="OFF-EN-10004483"/>
    <x v="0"/>
    <x v="11"/>
    <n v="37.608000000000004"/>
    <s v="US-2018-133781"/>
    <n v="1"/>
    <n v="3"/>
    <n v="0.2"/>
    <n v="12.692699999999995"/>
    <n v="0.44424167803735209"/>
  </r>
  <r>
    <x v="1058"/>
    <x v="2"/>
    <s v="OFF-BI-10003982"/>
    <x v="0"/>
    <x v="3"/>
    <n v="31.155000000000005"/>
    <s v="CA-2018-165757"/>
    <n v="1"/>
    <n v="5"/>
    <n v="0.7"/>
    <n v="-23.8855"/>
    <n v="0.46881743173671325"/>
  </r>
  <r>
    <x v="1058"/>
    <x v="2"/>
    <s v="OFF-BI-10003166"/>
    <x v="0"/>
    <x v="3"/>
    <n v="10.332000000000003"/>
    <s v="CA-2018-165757"/>
    <n v="0"/>
    <n v="3"/>
    <n v="0.7"/>
    <n v="-7.5767999999999986"/>
    <n v="0.46881743173671325"/>
  </r>
  <r>
    <x v="1058"/>
    <x v="2"/>
    <s v="OFF-ST-10004835"/>
    <x v="0"/>
    <x v="1"/>
    <n v="8.9280000000000008"/>
    <s v="CA-2018-165757"/>
    <n v="0"/>
    <n v="2"/>
    <n v="0.2"/>
    <n v="0.66959999999999997"/>
    <n v="0.44610841445725197"/>
  </r>
  <r>
    <x v="1058"/>
    <x v="1"/>
    <s v="OFF-BI-10002432"/>
    <x v="0"/>
    <x v="3"/>
    <n v="3.0359999999999996"/>
    <s v="CA-2018-155936"/>
    <n v="1"/>
    <n v="3"/>
    <n v="0.8"/>
    <n v="-5.0094000000000012"/>
    <n v="0.46881743173671325"/>
  </r>
  <r>
    <x v="1059"/>
    <x v="4"/>
    <s v="OFF-AR-10002135"/>
    <x v="0"/>
    <x v="4"/>
    <n v="385.6"/>
    <s v="CA-2018-100384"/>
    <n v="1"/>
    <n v="8"/>
    <n v="0"/>
    <n v="111.82399999999996"/>
    <n v="0.45632477063632687"/>
  </r>
  <r>
    <x v="1059"/>
    <x v="20"/>
    <s v="FUR-FU-10003601"/>
    <x v="1"/>
    <x v="8"/>
    <n v="276.69"/>
    <s v="CA-2018-136350"/>
    <n v="1"/>
    <n v="3"/>
    <n v="0"/>
    <n v="49.804199999999994"/>
    <n v="0.4595170286641902"/>
  </r>
  <r>
    <x v="1059"/>
    <x v="1"/>
    <s v="OFF-BI-10004632"/>
    <x v="0"/>
    <x v="3"/>
    <n v="182.99399999999997"/>
    <s v="US-2018-151316"/>
    <n v="1"/>
    <n v="3"/>
    <n v="0.8"/>
    <n v="-320.23950000000013"/>
    <n v="0.46881743173671325"/>
  </r>
  <r>
    <x v="1059"/>
    <x v="20"/>
    <s v="FUR-CH-10001891"/>
    <x v="1"/>
    <x v="5"/>
    <n v="172.76400000000001"/>
    <s v="CA-2018-136350"/>
    <n v="0"/>
    <n v="2"/>
    <n v="0.1"/>
    <n v="32.633200000000016"/>
    <n v="0.46529189879902266"/>
  </r>
  <r>
    <x v="1059"/>
    <x v="43"/>
    <s v="OFF-BI-10002735"/>
    <x v="0"/>
    <x v="3"/>
    <n v="102.93"/>
    <s v="CA-2018-132955"/>
    <n v="1"/>
    <n v="3"/>
    <n v="0"/>
    <n v="48.377100000000006"/>
    <n v="0.46881743173671325"/>
  </r>
  <r>
    <x v="1059"/>
    <x v="4"/>
    <s v="OFF-AR-10004344"/>
    <x v="0"/>
    <x v="4"/>
    <n v="95.92"/>
    <s v="CA-2018-122105"/>
    <n v="1"/>
    <n v="8"/>
    <n v="0"/>
    <n v="25.898399999999995"/>
    <n v="0.45632477063632687"/>
  </r>
  <r>
    <x v="1059"/>
    <x v="4"/>
    <s v="OFF-AR-10003514"/>
    <x v="0"/>
    <x v="4"/>
    <n v="35.82"/>
    <s v="CA-2018-100384"/>
    <n v="0"/>
    <n v="9"/>
    <n v="0"/>
    <n v="11.820599999999997"/>
    <n v="0.45632477063632687"/>
  </r>
  <r>
    <x v="1059"/>
    <x v="10"/>
    <s v="OFF-PA-10002666"/>
    <x v="0"/>
    <x v="0"/>
    <n v="21.744000000000003"/>
    <s v="CA-2018-105074"/>
    <n v="1"/>
    <n v="3"/>
    <n v="0.2"/>
    <n v="6.794999999999999"/>
    <n v="0.43613829632717294"/>
  </r>
  <r>
    <x v="1059"/>
    <x v="1"/>
    <s v="OFF-PA-10000327"/>
    <x v="0"/>
    <x v="0"/>
    <n v="10.272000000000002"/>
    <s v="US-2018-151316"/>
    <n v="0"/>
    <n v="3"/>
    <n v="0.2"/>
    <n v="3.2099999999999982"/>
    <n v="0.43613829632717294"/>
  </r>
  <r>
    <x v="1059"/>
    <x v="4"/>
    <s v="OFF-FA-10001332"/>
    <x v="0"/>
    <x v="7"/>
    <n v="2.88"/>
    <s v="CA-2018-159107"/>
    <n v="1"/>
    <n v="1"/>
    <n v="0"/>
    <n v="1.3535999999999999"/>
    <n v="0.51168203684699509"/>
  </r>
  <r>
    <x v="1060"/>
    <x v="22"/>
    <s v="FUR-TA-10000688"/>
    <x v="1"/>
    <x v="13"/>
    <n v="871.4"/>
    <s v="US-2018-124821"/>
    <n v="1"/>
    <n v="4"/>
    <n v="0"/>
    <n v="148.13799999999992"/>
    <n v="0.55975208308209756"/>
  </r>
  <r>
    <x v="1060"/>
    <x v="20"/>
    <s v="FUR-BO-10002213"/>
    <x v="1"/>
    <x v="10"/>
    <n v="400.78400000000005"/>
    <s v="CA-2018-116127"/>
    <n v="1"/>
    <n v="1"/>
    <n v="0.2"/>
    <n v="-5.0098000000000269"/>
    <n v="0.5176847302647779"/>
  </r>
  <r>
    <x v="1060"/>
    <x v="1"/>
    <s v="TEC-PH-10003505"/>
    <x v="2"/>
    <x v="6"/>
    <n v="148.47999999999999"/>
    <s v="CA-2018-134796"/>
    <n v="1"/>
    <n v="2"/>
    <n v="0.2"/>
    <n v="16.703999999999986"/>
    <n v="0.41105220110552465"/>
  </r>
  <r>
    <x v="1060"/>
    <x v="11"/>
    <s v="OFF-LA-10003923"/>
    <x v="0"/>
    <x v="2"/>
    <n v="71.040000000000006"/>
    <s v="CA-2018-133648"/>
    <n v="1"/>
    <n v="6"/>
    <n v="0.2"/>
    <n v="26.640000000000004"/>
    <n v="0.4647369236065339"/>
  </r>
  <r>
    <x v="1060"/>
    <x v="11"/>
    <s v="OFF-FA-10004395"/>
    <x v="0"/>
    <x v="7"/>
    <n v="11.304"/>
    <s v="CA-2018-133648"/>
    <n v="0"/>
    <n v="3"/>
    <n v="0.2"/>
    <n v="-2.1194999999999999"/>
    <n v="0.51168203684699509"/>
  </r>
  <r>
    <x v="1060"/>
    <x v="11"/>
    <s v="OFF-AR-10002257"/>
    <x v="0"/>
    <x v="4"/>
    <n v="5.3440000000000003"/>
    <s v="CA-2018-133648"/>
    <n v="0"/>
    <n v="2"/>
    <n v="0.2"/>
    <n v="0.73479999999999923"/>
    <n v="0.45632477063632687"/>
  </r>
  <r>
    <x v="1061"/>
    <x v="20"/>
    <s v="OFF-ST-10001490"/>
    <x v="0"/>
    <x v="1"/>
    <n v="713.88"/>
    <s v="CA-2018-107132"/>
    <n v="1"/>
    <n v="4"/>
    <n v="0"/>
    <n v="214.16399999999993"/>
    <n v="0.44610841445725197"/>
  </r>
  <r>
    <x v="1061"/>
    <x v="2"/>
    <s v="TEC-PH-10000673"/>
    <x v="2"/>
    <x v="6"/>
    <n v="545.91599999999994"/>
    <s v="CA-2018-161410"/>
    <n v="1"/>
    <n v="14"/>
    <n v="0.4"/>
    <n v="72.788800000000037"/>
    <n v="0.41105220110552465"/>
  </r>
  <r>
    <x v="1061"/>
    <x v="14"/>
    <s v="TEC-PH-10002660"/>
    <x v="2"/>
    <x v="6"/>
    <n v="543.91999999999996"/>
    <s v="CA-2018-133256"/>
    <n v="1"/>
    <n v="8"/>
    <n v="0"/>
    <n v="135.98000000000002"/>
    <n v="0.41105220110552465"/>
  </r>
  <r>
    <x v="1061"/>
    <x v="18"/>
    <s v="FUR-FU-10000293"/>
    <x v="1"/>
    <x v="8"/>
    <n v="526.45000000000005"/>
    <s v="CA-2018-157091"/>
    <n v="1"/>
    <n v="5"/>
    <n v="0"/>
    <n v="31.586999999999961"/>
    <n v="0.4595170286641902"/>
  </r>
  <r>
    <x v="1061"/>
    <x v="2"/>
    <s v="TEC-PH-10001760"/>
    <x v="2"/>
    <x v="6"/>
    <n v="358.2"/>
    <s v="CA-2018-161410"/>
    <n v="0"/>
    <n v="3"/>
    <n v="0.4"/>
    <n v="41.79000000000002"/>
    <n v="0.41105220110552465"/>
  </r>
  <r>
    <x v="1061"/>
    <x v="16"/>
    <s v="FUR-CH-10001545"/>
    <x v="1"/>
    <x v="5"/>
    <n v="273.55200000000002"/>
    <s v="CA-2018-148810"/>
    <n v="1"/>
    <n v="3"/>
    <n v="0.2"/>
    <n v="-13.677599999999998"/>
    <n v="0.46529189879902266"/>
  </r>
  <r>
    <x v="1061"/>
    <x v="20"/>
    <s v="OFF-ST-10004123"/>
    <x v="0"/>
    <x v="1"/>
    <n v="272.94"/>
    <s v="CA-2018-100636"/>
    <n v="1"/>
    <n v="3"/>
    <n v="0"/>
    <n v="0"/>
    <n v="0.44610841445725197"/>
  </r>
  <r>
    <x v="1061"/>
    <x v="20"/>
    <s v="TEC-PH-10001425"/>
    <x v="2"/>
    <x v="6"/>
    <n v="239.96999999999997"/>
    <s v="CA-2018-163531"/>
    <n v="1"/>
    <n v="3"/>
    <n v="0"/>
    <n v="67.191599999999994"/>
    <n v="0.41105220110552465"/>
  </r>
  <r>
    <x v="1061"/>
    <x v="20"/>
    <s v="OFF-BI-10001071"/>
    <x v="0"/>
    <x v="3"/>
    <n v="102.36799999999999"/>
    <s v="CA-2018-107132"/>
    <n v="0"/>
    <n v="2"/>
    <n v="0.2"/>
    <n v="37.108400000000003"/>
    <n v="0.46881743173671325"/>
  </r>
  <r>
    <x v="1061"/>
    <x v="4"/>
    <s v="OFF-ST-10002486"/>
    <x v="0"/>
    <x v="1"/>
    <n v="83.76"/>
    <s v="CA-2018-115364"/>
    <n v="1"/>
    <n v="12"/>
    <n v="0"/>
    <n v="1.6751999999999967"/>
    <n v="0.44610841445725197"/>
  </r>
  <r>
    <x v="1061"/>
    <x v="20"/>
    <s v="OFF-PA-10003790"/>
    <x v="0"/>
    <x v="0"/>
    <n v="68.52"/>
    <s v="CA-2018-107132"/>
    <n v="0"/>
    <n v="3"/>
    <n v="0"/>
    <n v="31.519199999999998"/>
    <n v="0.43613829632717294"/>
  </r>
  <r>
    <x v="1061"/>
    <x v="26"/>
    <s v="TEC-AC-10001990"/>
    <x v="2"/>
    <x v="9"/>
    <n v="431.92800000000005"/>
    <s v="CA-2018-138310"/>
    <n v="1"/>
    <n v="9"/>
    <n v="0.2"/>
    <n v="64.789199999999951"/>
    <n v="0.52062335344040378"/>
  </r>
  <r>
    <x v="1061"/>
    <x v="20"/>
    <s v="OFF-SU-10002503"/>
    <x v="0"/>
    <x v="14"/>
    <n v="28.4"/>
    <s v="CA-2018-107132"/>
    <n v="0"/>
    <n v="5"/>
    <n v="0"/>
    <n v="8.2359999999999989"/>
    <n v="0.53938093436526824"/>
  </r>
  <r>
    <x v="1061"/>
    <x v="14"/>
    <s v="OFF-AR-10003158"/>
    <x v="0"/>
    <x v="4"/>
    <n v="15.92"/>
    <s v="CA-2018-133256"/>
    <n v="0"/>
    <n v="4"/>
    <n v="0"/>
    <n v="5.4127999999999989"/>
    <n v="0.45632477063632687"/>
  </r>
  <r>
    <x v="1061"/>
    <x v="16"/>
    <s v="OFF-LA-10004689"/>
    <x v="0"/>
    <x v="2"/>
    <n v="13.872000000000002"/>
    <s v="CA-2018-148810"/>
    <n v="0"/>
    <n v="6"/>
    <n v="0.2"/>
    <n v="4.6818000000000008"/>
    <n v="0.4647369236065339"/>
  </r>
  <r>
    <x v="1061"/>
    <x v="14"/>
    <s v="OFF-PA-10001622"/>
    <x v="0"/>
    <x v="0"/>
    <n v="4.54"/>
    <s v="CA-2018-133256"/>
    <n v="0"/>
    <n v="1"/>
    <n v="0"/>
    <n v="2.0429999999999997"/>
    <n v="0.43613829632717294"/>
  </r>
  <r>
    <x v="1062"/>
    <x v="20"/>
    <s v="FUR-CH-10002647"/>
    <x v="1"/>
    <x v="5"/>
    <n v="191.64600000000002"/>
    <s v="CA-2018-123638"/>
    <n v="1"/>
    <n v="3"/>
    <n v="0.1"/>
    <n v="31.94100000000001"/>
    <n v="0.46529189879902266"/>
  </r>
  <r>
    <x v="1062"/>
    <x v="22"/>
    <s v="FUR-FU-10001290"/>
    <x v="1"/>
    <x v="8"/>
    <n v="126.30000000000001"/>
    <s v="CA-2018-116988"/>
    <n v="1"/>
    <n v="3"/>
    <n v="0"/>
    <n v="40.415999999999997"/>
    <n v="0.4595170286641902"/>
  </r>
  <r>
    <x v="1062"/>
    <x v="22"/>
    <s v="TEC-AC-10003832"/>
    <x v="2"/>
    <x v="9"/>
    <n v="1287.45"/>
    <s v="CA-2018-116988"/>
    <n v="0"/>
    <n v="5"/>
    <n v="0"/>
    <n v="244.61549999999988"/>
    <n v="0.52062335344040378"/>
  </r>
  <r>
    <x v="1062"/>
    <x v="40"/>
    <s v="OFF-PA-10000575"/>
    <x v="0"/>
    <x v="0"/>
    <n v="20.07"/>
    <s v="CA-2018-151190"/>
    <n v="1"/>
    <n v="3"/>
    <n v="0"/>
    <n v="9.2321999999999989"/>
    <n v="0.43613829632717294"/>
  </r>
  <r>
    <x v="1062"/>
    <x v="22"/>
    <s v="OFF-PA-10003848"/>
    <x v="0"/>
    <x v="0"/>
    <n v="19.440000000000001"/>
    <s v="CA-2018-116988"/>
    <n v="0"/>
    <n v="3"/>
    <n v="0"/>
    <n v="9.3312000000000008"/>
    <n v="0.43613829632717294"/>
  </r>
  <r>
    <x v="1063"/>
    <x v="4"/>
    <s v="OFF-ST-10001780"/>
    <x v="0"/>
    <x v="1"/>
    <n v="1295.78"/>
    <s v="CA-2018-100650"/>
    <n v="1"/>
    <n v="2"/>
    <n v="0"/>
    <n v="310.98720000000003"/>
    <n v="0.44610841445725197"/>
  </r>
  <r>
    <x v="1063"/>
    <x v="4"/>
    <s v="OFF-BI-10003091"/>
    <x v="0"/>
    <x v="3"/>
    <n v="895.92"/>
    <s v="CA-2018-138149"/>
    <n v="1"/>
    <n v="5"/>
    <n v="0.2"/>
    <n v="302.37299999999993"/>
    <n v="0.46881743173671325"/>
  </r>
  <r>
    <x v="1063"/>
    <x v="37"/>
    <s v="FUR-BO-10002598"/>
    <x v="1"/>
    <x v="10"/>
    <n v="638.82000000000005"/>
    <s v="CA-2018-143574"/>
    <n v="1"/>
    <n v="9"/>
    <n v="0"/>
    <n v="185.25779999999997"/>
    <n v="0.5176847302647779"/>
  </r>
  <r>
    <x v="1063"/>
    <x v="0"/>
    <s v="FUR-BO-10000780"/>
    <x v="1"/>
    <x v="10"/>
    <n v="409.99919999999997"/>
    <s v="CA-2018-137449"/>
    <n v="1"/>
    <n v="3"/>
    <n v="0.32"/>
    <n v="-96.470399999999955"/>
    <n v="0.5176847302647779"/>
  </r>
  <r>
    <x v="1063"/>
    <x v="28"/>
    <s v="OFF-AP-10000576"/>
    <x v="0"/>
    <x v="12"/>
    <n v="362.94"/>
    <s v="CA-2018-147039"/>
    <n v="1"/>
    <n v="3"/>
    <n v="0"/>
    <n v="90.735000000000014"/>
    <n v="0.49507917887403441"/>
  </r>
  <r>
    <x v="1063"/>
    <x v="4"/>
    <s v="OFF-BI-10000632"/>
    <x v="0"/>
    <x v="3"/>
    <n v="312.55200000000002"/>
    <s v="CA-2018-137085"/>
    <n v="1"/>
    <n v="9"/>
    <n v="0.2"/>
    <n v="101.57939999999999"/>
    <n v="0.46881743173671325"/>
  </r>
  <r>
    <x v="1063"/>
    <x v="0"/>
    <s v="FUR-TA-10002855"/>
    <x v="1"/>
    <x v="13"/>
    <n v="307.31400000000002"/>
    <s v="CA-2018-137449"/>
    <n v="0"/>
    <n v="3"/>
    <n v="0.3"/>
    <n v="-39.511800000000036"/>
    <n v="0.55975208308209756"/>
  </r>
  <r>
    <x v="1063"/>
    <x v="4"/>
    <s v="OFF-ST-10002974"/>
    <x v="0"/>
    <x v="1"/>
    <n v="130.71"/>
    <s v="CA-2018-138149"/>
    <n v="0"/>
    <n v="3"/>
    <n v="0"/>
    <n v="39.212999999999994"/>
    <n v="0.44610841445725197"/>
  </r>
  <r>
    <x v="1063"/>
    <x v="4"/>
    <s v="TEC-AC-10001284"/>
    <x v="2"/>
    <x v="9"/>
    <n v="62.31"/>
    <s v="CA-2018-138149"/>
    <n v="0"/>
    <n v="3"/>
    <n v="0"/>
    <n v="22.4316"/>
    <n v="0.52062335344040378"/>
  </r>
  <r>
    <x v="1063"/>
    <x v="37"/>
    <s v="OFF-SU-10002537"/>
    <x v="0"/>
    <x v="14"/>
    <n v="30.69"/>
    <s v="CA-2018-143574"/>
    <n v="0"/>
    <n v="3"/>
    <n v="0"/>
    <n v="7.9794000000000018"/>
    <n v="0.53938093436526824"/>
  </r>
  <r>
    <x v="1063"/>
    <x v="37"/>
    <s v="FUR-FU-10003976"/>
    <x v="1"/>
    <x v="8"/>
    <n v="25.16"/>
    <s v="CA-2018-143574"/>
    <n v="0"/>
    <n v="2"/>
    <n v="0"/>
    <n v="8.5543999999999976"/>
    <n v="0.4595170286641902"/>
  </r>
  <r>
    <x v="1063"/>
    <x v="0"/>
    <s v="OFF-AP-10000240"/>
    <x v="0"/>
    <x v="12"/>
    <n v="21.391999999999992"/>
    <s v="CA-2018-137449"/>
    <n v="0"/>
    <n v="2"/>
    <n v="0.8"/>
    <n v="-54.549600000000012"/>
    <n v="0.49507917887403441"/>
  </r>
  <r>
    <x v="1063"/>
    <x v="4"/>
    <s v="OFF-AR-10000255"/>
    <x v="0"/>
    <x v="4"/>
    <n v="11.68"/>
    <s v="CA-2018-138149"/>
    <n v="0"/>
    <n v="2"/>
    <n v="0"/>
    <n v="3.0367999999999995"/>
    <n v="0.45632477063632687"/>
  </r>
  <r>
    <x v="1063"/>
    <x v="28"/>
    <s v="OFF-BI-10004654"/>
    <x v="0"/>
    <x v="3"/>
    <n v="11.54"/>
    <s v="CA-2018-147039"/>
    <n v="0"/>
    <n v="2"/>
    <n v="0"/>
    <n v="5.77"/>
    <n v="0.46881743173671325"/>
  </r>
  <r>
    <x v="1063"/>
    <x v="0"/>
    <s v="OFF-PA-10003953"/>
    <x v="0"/>
    <x v="0"/>
    <n v="5.1840000000000011"/>
    <s v="US-2018-126081"/>
    <n v="1"/>
    <n v="1"/>
    <n v="0.2"/>
    <n v="1.8144"/>
    <n v="0.43613829632717294"/>
  </r>
  <r>
    <x v="1064"/>
    <x v="20"/>
    <s v="OFF-ST-10002615"/>
    <x v="0"/>
    <x v="1"/>
    <n v="1085.42"/>
    <s v="CA-2018-164112"/>
    <n v="1"/>
    <n v="7"/>
    <n v="0"/>
    <n v="282.20920000000001"/>
    <n v="0.44610841445725197"/>
  </r>
  <r>
    <x v="1064"/>
    <x v="20"/>
    <s v="FUR-TA-10000577"/>
    <x v="1"/>
    <x v="13"/>
    <n v="1044.6299999999999"/>
    <s v="US-2018-102890"/>
    <n v="1"/>
    <n v="5"/>
    <n v="0.4"/>
    <n v="-295.97849999999994"/>
    <n v="0.55975208308209756"/>
  </r>
  <r>
    <x v="1064"/>
    <x v="1"/>
    <s v="TEC-PH-10002584"/>
    <x v="2"/>
    <x v="6"/>
    <n v="1001.5840000000001"/>
    <s v="CA-2018-163006"/>
    <n v="1"/>
    <n v="2"/>
    <n v="0.2"/>
    <n v="125.19799999999992"/>
    <n v="0.41105220110552465"/>
  </r>
  <r>
    <x v="1064"/>
    <x v="1"/>
    <s v="FUR-CH-10000229"/>
    <x v="1"/>
    <x v="5"/>
    <n v="569.05799999999999"/>
    <s v="CA-2018-163006"/>
    <n v="0"/>
    <n v="3"/>
    <n v="0.3"/>
    <n v="-178.84680000000006"/>
    <n v="0.46529189879902266"/>
  </r>
  <r>
    <x v="1064"/>
    <x v="4"/>
    <s v="FUR-BO-10003966"/>
    <x v="1"/>
    <x v="10"/>
    <n v="435.99900000000002"/>
    <s v="CA-2018-109393"/>
    <n v="1"/>
    <n v="3"/>
    <n v="0.15"/>
    <n v="5.1293999999999755"/>
    <n v="0.5176847302647779"/>
  </r>
  <r>
    <x v="1064"/>
    <x v="20"/>
    <s v="OFF-ST-10001476"/>
    <x v="0"/>
    <x v="1"/>
    <n v="248.57"/>
    <s v="CA-2018-131695"/>
    <n v="1"/>
    <n v="7"/>
    <n v="0"/>
    <n v="67.113900000000015"/>
    <n v="0.44610841445725197"/>
  </r>
  <r>
    <x v="1064"/>
    <x v="4"/>
    <s v="OFF-PA-10000675"/>
    <x v="0"/>
    <x v="0"/>
    <n v="204.95000000000002"/>
    <s v="US-2018-113201"/>
    <n v="1"/>
    <n v="5"/>
    <n v="0"/>
    <n v="100.4255"/>
    <n v="0.43613829632717294"/>
  </r>
  <r>
    <x v="1064"/>
    <x v="17"/>
    <s v="OFF-BI-10004492"/>
    <x v="0"/>
    <x v="3"/>
    <n v="75.792000000000002"/>
    <s v="CA-2018-102946"/>
    <n v="1"/>
    <n v="3"/>
    <n v="0.2"/>
    <n v="25.579799999999992"/>
    <n v="0.46881743173671325"/>
  </r>
  <r>
    <x v="1064"/>
    <x v="20"/>
    <s v="FUR-FU-10002045"/>
    <x v="1"/>
    <x v="8"/>
    <n v="22.23"/>
    <s v="CA-2018-131695"/>
    <n v="0"/>
    <n v="1"/>
    <n v="0"/>
    <n v="9.7812000000000019"/>
    <n v="0.4595170286641902"/>
  </r>
  <r>
    <x v="1064"/>
    <x v="15"/>
    <s v="FUR-FU-10001591"/>
    <x v="1"/>
    <x v="8"/>
    <n v="19.52"/>
    <s v="CA-2018-125745"/>
    <n v="1"/>
    <n v="2"/>
    <n v="0.2"/>
    <n v="5.3680000000000012"/>
    <n v="0.4595170286641902"/>
  </r>
  <r>
    <x v="1064"/>
    <x v="1"/>
    <s v="FUR-FU-10003799"/>
    <x v="1"/>
    <x v="8"/>
    <n v="14.224000000000002"/>
    <s v="CA-2018-163006"/>
    <n v="0"/>
    <n v="2"/>
    <n v="0.6"/>
    <n v="-10.312400000000004"/>
    <n v="0.4595170286641902"/>
  </r>
  <r>
    <x v="1065"/>
    <x v="18"/>
    <s v="OFF-ST-10001128"/>
    <x v="0"/>
    <x v="1"/>
    <n v="443.92"/>
    <s v="US-2018-148362"/>
    <n v="1"/>
    <n v="4"/>
    <n v="0"/>
    <n v="13.317600000000027"/>
    <n v="0.44610841445725197"/>
  </r>
  <r>
    <x v="1065"/>
    <x v="18"/>
    <s v="OFF-BI-10003656"/>
    <x v="0"/>
    <x v="3"/>
    <n v="169.99"/>
    <s v="US-2018-148362"/>
    <n v="0"/>
    <n v="1"/>
    <n v="0"/>
    <n v="78.195399999999992"/>
    <n v="0.46881743173671325"/>
  </r>
  <r>
    <x v="1065"/>
    <x v="18"/>
    <s v="OFF-PA-10003441"/>
    <x v="0"/>
    <x v="0"/>
    <n v="25.92"/>
    <s v="US-2018-148362"/>
    <n v="0"/>
    <n v="4"/>
    <n v="0"/>
    <n v="12.441600000000001"/>
    <n v="0.43613829632717294"/>
  </r>
  <r>
    <x v="1066"/>
    <x v="0"/>
    <s v="OFF-PA-10000357"/>
    <x v="0"/>
    <x v="0"/>
    <n v="163.96"/>
    <s v="CA-2018-107958"/>
    <n v="1"/>
    <n v="5"/>
    <n v="0.2"/>
    <n v="59.435499999999998"/>
    <n v="0.43613829632717294"/>
  </r>
  <r>
    <x v="1066"/>
    <x v="0"/>
    <s v="OFF-BI-10001787"/>
    <x v="0"/>
    <x v="3"/>
    <n v="5.2319999999999984"/>
    <s v="CA-2018-107958"/>
    <n v="0"/>
    <n v="4"/>
    <n v="0.8"/>
    <n v="-8.1096000000000004"/>
    <n v="0.46881743173671325"/>
  </r>
  <r>
    <x v="1067"/>
    <x v="22"/>
    <s v="TEC-MA-10001148"/>
    <x v="2"/>
    <x v="15"/>
    <n v="2395.2000000000003"/>
    <s v="CA-2018-168109"/>
    <n v="1"/>
    <n v="6"/>
    <n v="0.2"/>
    <n v="209.58000000000004"/>
    <n v="0.5183572270896134"/>
  </r>
  <r>
    <x v="1067"/>
    <x v="0"/>
    <s v="TEC-MA-10003674"/>
    <x v="2"/>
    <x v="15"/>
    <n v="597.13200000000006"/>
    <s v="CA-2018-121503"/>
    <n v="1"/>
    <n v="3"/>
    <n v="0.4"/>
    <n v="49.760999999999967"/>
    <n v="0.5183572270896134"/>
  </r>
  <r>
    <x v="1067"/>
    <x v="31"/>
    <s v="FUR-FU-10003708"/>
    <x v="1"/>
    <x v="8"/>
    <n v="545.85"/>
    <s v="CA-2018-140053"/>
    <n v="1"/>
    <n v="9"/>
    <n v="0"/>
    <n v="114.6285"/>
    <n v="0.4595170286641902"/>
  </r>
  <r>
    <x v="1067"/>
    <x v="5"/>
    <s v="TEC-PH-10001557"/>
    <x v="2"/>
    <x v="6"/>
    <n v="287.96999999999997"/>
    <s v="US-2018-126179"/>
    <n v="1"/>
    <n v="3"/>
    <n v="0"/>
    <n v="77.751899999999992"/>
    <n v="0.41105220110552465"/>
  </r>
  <r>
    <x v="1067"/>
    <x v="0"/>
    <s v="OFF-PA-10001878"/>
    <x v="0"/>
    <x v="0"/>
    <n v="273.89600000000002"/>
    <s v="CA-2018-121503"/>
    <n v="0"/>
    <n v="7"/>
    <n v="0.2"/>
    <n v="92.43989999999998"/>
    <n v="0.43613829632717294"/>
  </r>
  <r>
    <x v="1067"/>
    <x v="10"/>
    <s v="FUR-TA-10002041"/>
    <x v="1"/>
    <x v="13"/>
    <n v="215.148"/>
    <s v="US-2018-111024"/>
    <n v="1"/>
    <n v="2"/>
    <n v="0.4"/>
    <n v="-103.98819999999998"/>
    <n v="0.55975208308209756"/>
  </r>
  <r>
    <x v="1067"/>
    <x v="0"/>
    <s v="TEC-PH-10002726"/>
    <x v="2"/>
    <x v="6"/>
    <n v="167.96800000000002"/>
    <s v="CA-2018-111647"/>
    <n v="1"/>
    <n v="4"/>
    <n v="0.2"/>
    <n v="62.988"/>
    <n v="0.41105220110552465"/>
  </r>
  <r>
    <x v="1067"/>
    <x v="4"/>
    <s v="FUR-FU-10001215"/>
    <x v="1"/>
    <x v="8"/>
    <n v="129.39000000000001"/>
    <s v="CA-2018-169124"/>
    <n v="1"/>
    <n v="3"/>
    <n v="0"/>
    <n v="54.343800000000009"/>
    <n v="0.4595170286641902"/>
  </r>
  <r>
    <x v="1067"/>
    <x v="38"/>
    <s v="FUR-FU-10004188"/>
    <x v="1"/>
    <x v="8"/>
    <n v="102.3"/>
    <s v="CA-2018-106747"/>
    <n v="1"/>
    <n v="1"/>
    <n v="0"/>
    <n v="26.597999999999999"/>
    <n v="0.4595170286641902"/>
  </r>
  <r>
    <x v="1067"/>
    <x v="4"/>
    <s v="OFF-ST-10002485"/>
    <x v="0"/>
    <x v="1"/>
    <n v="87.92"/>
    <s v="CA-2018-139437"/>
    <n v="1"/>
    <n v="4"/>
    <n v="0"/>
    <n v="0.87919999999999732"/>
    <n v="0.44610841445725197"/>
  </r>
  <r>
    <x v="1067"/>
    <x v="22"/>
    <s v="TEC-AC-10002049"/>
    <x v="2"/>
    <x v="9"/>
    <n v="1687.8"/>
    <s v="CA-2018-168109"/>
    <n v="0"/>
    <n v="4"/>
    <n v="0"/>
    <n v="742.63200000000006"/>
    <n v="0.52062335344040378"/>
  </r>
  <r>
    <x v="1067"/>
    <x v="32"/>
    <s v="TEC-AC-10003590"/>
    <x v="2"/>
    <x v="9"/>
    <n v="258.89999999999998"/>
    <s v="US-2018-129777"/>
    <n v="1"/>
    <n v="10"/>
    <n v="0"/>
    <n v="93.203999999999994"/>
    <n v="0.52062335344040378"/>
  </r>
  <r>
    <x v="1067"/>
    <x v="22"/>
    <s v="TEC-AC-10003628"/>
    <x v="2"/>
    <x v="9"/>
    <n v="59.98"/>
    <s v="CA-2018-168109"/>
    <n v="0"/>
    <n v="2"/>
    <n v="0"/>
    <n v="26.391200000000005"/>
    <n v="0.52062335344040378"/>
  </r>
  <r>
    <x v="1067"/>
    <x v="25"/>
    <s v="TEC-AC-10002167"/>
    <x v="2"/>
    <x v="9"/>
    <n v="24"/>
    <s v="US-2018-166233"/>
    <n v="1"/>
    <n v="2"/>
    <n v="0.2"/>
    <n v="-2.6999999999999993"/>
    <n v="0.52062335344040378"/>
  </r>
  <r>
    <x v="1067"/>
    <x v="10"/>
    <s v="OFF-PA-10000174"/>
    <x v="0"/>
    <x v="0"/>
    <n v="32.896000000000001"/>
    <s v="US-2018-111024"/>
    <n v="0"/>
    <n v="4"/>
    <n v="0.2"/>
    <n v="11.102399999999996"/>
    <n v="0.43613829632717294"/>
  </r>
  <r>
    <x v="1067"/>
    <x v="10"/>
    <s v="OFF-PA-10002246"/>
    <x v="0"/>
    <x v="0"/>
    <n v="30.96"/>
    <s v="US-2018-111024"/>
    <n v="0"/>
    <n v="6"/>
    <n v="0.2"/>
    <n v="11.223000000000001"/>
    <n v="0.43613829632717294"/>
  </r>
  <r>
    <x v="1067"/>
    <x v="32"/>
    <s v="OFF-PA-10001970"/>
    <x v="0"/>
    <x v="0"/>
    <n v="24.56"/>
    <s v="US-2018-129777"/>
    <n v="0"/>
    <n v="2"/>
    <n v="0"/>
    <n v="11.543199999999999"/>
    <n v="0.43613829632717294"/>
  </r>
  <r>
    <x v="1067"/>
    <x v="5"/>
    <s v="FUR-FU-10002554"/>
    <x v="1"/>
    <x v="8"/>
    <n v="23.99"/>
    <s v="US-2018-126179"/>
    <n v="0"/>
    <n v="1"/>
    <n v="0"/>
    <n v="5.5176999999999978"/>
    <n v="0.4595170286641902"/>
  </r>
  <r>
    <x v="1067"/>
    <x v="25"/>
    <s v="OFF-AR-10003514"/>
    <x v="0"/>
    <x v="4"/>
    <n v="9.5519999999999996"/>
    <s v="CA-2018-124828"/>
    <n v="1"/>
    <n v="3"/>
    <n v="0.2"/>
    <n v="1.5521999999999991"/>
    <n v="0.45632477063632687"/>
  </r>
  <r>
    <x v="1067"/>
    <x v="22"/>
    <s v="TEC-PH-10000702"/>
    <x v="2"/>
    <x v="6"/>
    <n v="7.9920000000000009"/>
    <s v="CA-2018-168109"/>
    <n v="0"/>
    <n v="1"/>
    <n v="0.2"/>
    <n v="2.6972999999999994"/>
    <n v="0.41105220110552465"/>
  </r>
  <r>
    <x v="1068"/>
    <x v="0"/>
    <s v="FUR-FU-10003601"/>
    <x v="1"/>
    <x v="8"/>
    <n v="332.02800000000002"/>
    <s v="CA-2018-100223"/>
    <n v="1"/>
    <n v="9"/>
    <n v="0.6"/>
    <n v="-348.62940000000003"/>
    <n v="0.4595170286641902"/>
  </r>
  <r>
    <x v="1068"/>
    <x v="40"/>
    <s v="TEC-PH-10002293"/>
    <x v="2"/>
    <x v="6"/>
    <n v="79.959999999999994"/>
    <s v="CA-2018-104388"/>
    <n v="1"/>
    <n v="4"/>
    <n v="0"/>
    <n v="22.388800000000003"/>
    <n v="0.41105220110552465"/>
  </r>
  <r>
    <x v="1068"/>
    <x v="0"/>
    <s v="OFF-PA-10002195"/>
    <x v="0"/>
    <x v="0"/>
    <n v="31.104000000000006"/>
    <s v="CA-2018-100223"/>
    <n v="0"/>
    <n v="6"/>
    <n v="0.2"/>
    <n v="11.2752"/>
    <n v="0.43613829632717294"/>
  </r>
  <r>
    <x v="1068"/>
    <x v="0"/>
    <s v="OFF-PA-10000232"/>
    <x v="0"/>
    <x v="0"/>
    <n v="15.552000000000003"/>
    <s v="CA-2018-100223"/>
    <n v="0"/>
    <n v="3"/>
    <n v="0.2"/>
    <n v="5.6375999999999999"/>
    <n v="0.43613829632717294"/>
  </r>
  <r>
    <x v="1068"/>
    <x v="0"/>
    <s v="OFF-BI-10003429"/>
    <x v="0"/>
    <x v="3"/>
    <n v="11.393999999999998"/>
    <s v="CA-2018-100223"/>
    <n v="0"/>
    <n v="9"/>
    <n v="0.8"/>
    <n v="-17.660699999999999"/>
    <n v="0.46881743173671325"/>
  </r>
  <r>
    <x v="1068"/>
    <x v="0"/>
    <s v="OFF-BI-10004492"/>
    <x v="0"/>
    <x v="3"/>
    <n v="6.3159999999999981"/>
    <s v="CA-2018-100223"/>
    <n v="0"/>
    <n v="1"/>
    <n v="0.8"/>
    <n v="-10.421400000000002"/>
    <n v="0.46881743173671325"/>
  </r>
  <r>
    <x v="1069"/>
    <x v="16"/>
    <s v="FUR-CH-10000155"/>
    <x v="1"/>
    <x v="5"/>
    <n v="239.24"/>
    <s v="US-2018-152492"/>
    <n v="1"/>
    <n v="1"/>
    <n v="0.2"/>
    <n v="23.924000000000007"/>
    <n v="0.46529189879902266"/>
  </r>
  <r>
    <x v="1069"/>
    <x v="4"/>
    <s v="FUR-CH-10001146"/>
    <x v="1"/>
    <x v="5"/>
    <n v="122.13600000000001"/>
    <s v="US-2018-101784"/>
    <n v="1"/>
    <n v="3"/>
    <n v="0.2"/>
    <n v="-13.740299999999994"/>
    <n v="0.46529189879902266"/>
  </r>
  <r>
    <x v="1069"/>
    <x v="2"/>
    <s v="OFF-PA-10002749"/>
    <x v="0"/>
    <x v="0"/>
    <n v="16.056000000000001"/>
    <s v="US-2018-124303"/>
    <n v="1"/>
    <n v="3"/>
    <n v="0.2"/>
    <n v="5.8203000000000005"/>
    <n v="0.43613829632717294"/>
  </r>
  <r>
    <x v="1069"/>
    <x v="2"/>
    <s v="OFF-BI-10000343"/>
    <x v="0"/>
    <x v="3"/>
    <n v="2.9460000000000006"/>
    <s v="US-2018-124303"/>
    <n v="0"/>
    <n v="2"/>
    <n v="0.7"/>
    <n v="-2.2585999999999995"/>
    <n v="0.46881743173671325"/>
  </r>
  <r>
    <x v="1070"/>
    <x v="2"/>
    <s v="TEC-PH-10001363"/>
    <x v="2"/>
    <x v="6"/>
    <n v="683.98799999999994"/>
    <s v="US-2018-169551"/>
    <n v="1"/>
    <n v="2"/>
    <n v="0.4"/>
    <n v="-113.9980000000001"/>
    <n v="0.41105220110552465"/>
  </r>
  <r>
    <x v="1070"/>
    <x v="2"/>
    <s v="FUR-BO-10001519"/>
    <x v="1"/>
    <x v="10"/>
    <n v="87.210000000000008"/>
    <s v="US-2018-169551"/>
    <n v="0"/>
    <n v="3"/>
    <n v="0.5"/>
    <n v="-45.349200000000003"/>
    <n v="0.5176847302647779"/>
  </r>
  <r>
    <x v="1070"/>
    <x v="2"/>
    <s v="TEC-AC-10003033"/>
    <x v="2"/>
    <x v="9"/>
    <n v="527.91999999999996"/>
    <s v="US-2018-169551"/>
    <n v="0"/>
    <n v="2"/>
    <n v="0.2"/>
    <n v="85.786999999999949"/>
    <n v="0.52062335344040378"/>
  </r>
  <r>
    <x v="1070"/>
    <x v="43"/>
    <s v="TEC-AC-10004353"/>
    <x v="2"/>
    <x v="9"/>
    <n v="252"/>
    <s v="CA-2018-155152"/>
    <n v="1"/>
    <n v="4"/>
    <n v="0"/>
    <n v="93.240000000000009"/>
    <n v="0.52062335344040378"/>
  </r>
  <r>
    <x v="1070"/>
    <x v="2"/>
    <s v="TEC-AC-10002018"/>
    <x v="2"/>
    <x v="9"/>
    <n v="16.776000000000003"/>
    <s v="US-2018-169551"/>
    <n v="0"/>
    <n v="3"/>
    <n v="0.2"/>
    <n v="4.8231000000000002"/>
    <n v="0.52062335344040378"/>
  </r>
  <r>
    <x v="1070"/>
    <x v="20"/>
    <s v="OFF-BI-10001634"/>
    <x v="0"/>
    <x v="3"/>
    <n v="17.472000000000001"/>
    <s v="CA-2018-105053"/>
    <n v="1"/>
    <n v="3"/>
    <n v="0.2"/>
    <n v="6.3336000000000006"/>
    <n v="0.46881743173671325"/>
  </r>
  <r>
    <x v="1070"/>
    <x v="2"/>
    <s v="OFF-PA-10004100"/>
    <x v="0"/>
    <x v="0"/>
    <n v="15.552000000000003"/>
    <s v="US-2018-169551"/>
    <n v="0"/>
    <n v="3"/>
    <n v="0.2"/>
    <n v="5.4432"/>
    <n v="0.43613829632717294"/>
  </r>
  <r>
    <x v="1070"/>
    <x v="2"/>
    <s v="OFF-ST-10004835"/>
    <x v="0"/>
    <x v="1"/>
    <n v="13.392000000000001"/>
    <s v="US-2018-169551"/>
    <n v="0"/>
    <n v="3"/>
    <n v="0.2"/>
    <n v="1.0044"/>
    <n v="0.44610841445725197"/>
  </r>
  <r>
    <x v="1070"/>
    <x v="4"/>
    <s v="OFF-FA-10001135"/>
    <x v="0"/>
    <x v="7"/>
    <n v="5.9399999999999995"/>
    <s v="CA-2018-106824"/>
    <n v="1"/>
    <n v="3"/>
    <n v="0"/>
    <n v="0.11880000000000024"/>
    <n v="0.51168203684699509"/>
  </r>
  <r>
    <x v="1071"/>
    <x v="22"/>
    <s v="OFF-LA-10003930"/>
    <x v="0"/>
    <x v="2"/>
    <n v="786.48"/>
    <s v="CA-2018-108560"/>
    <n v="1"/>
    <n v="8"/>
    <n v="0"/>
    <n v="385.37520000000001"/>
    <n v="0.4647369236065339"/>
  </r>
  <r>
    <x v="1071"/>
    <x v="22"/>
    <s v="FUR-FU-10002937"/>
    <x v="1"/>
    <x v="8"/>
    <n v="198.46"/>
    <s v="CA-2018-108560"/>
    <n v="0"/>
    <n v="2"/>
    <n v="0"/>
    <n v="99.23"/>
    <n v="0.4595170286641902"/>
  </r>
  <r>
    <x v="1071"/>
    <x v="7"/>
    <s v="OFF-AR-10004010"/>
    <x v="0"/>
    <x v="4"/>
    <n v="174.95000000000002"/>
    <s v="CA-2018-140480"/>
    <n v="1"/>
    <n v="5"/>
    <n v="0"/>
    <n v="45.487000000000002"/>
    <n v="0.45632477063632687"/>
  </r>
  <r>
    <x v="1071"/>
    <x v="4"/>
    <s v="FUR-FU-10001588"/>
    <x v="1"/>
    <x v="8"/>
    <n v="145.9"/>
    <s v="CA-2018-133249"/>
    <n v="1"/>
    <n v="5"/>
    <n v="0"/>
    <n v="62.736999999999995"/>
    <n v="0.4595170286641902"/>
  </r>
  <r>
    <x v="1071"/>
    <x v="22"/>
    <s v="OFF-BI-10001543"/>
    <x v="0"/>
    <x v="3"/>
    <n v="86.376000000000005"/>
    <s v="CA-2018-138464"/>
    <n v="1"/>
    <n v="3"/>
    <n v="0.2"/>
    <n v="30.231600000000007"/>
    <n v="0.46881743173671325"/>
  </r>
  <r>
    <x v="1071"/>
    <x v="7"/>
    <s v="FUR-FU-10003247"/>
    <x v="1"/>
    <x v="8"/>
    <n v="83.92"/>
    <s v="CA-2018-140480"/>
    <n v="0"/>
    <n v="4"/>
    <n v="0"/>
    <n v="5.8743999999999943"/>
    <n v="0.4595170286641902"/>
  </r>
  <r>
    <x v="1071"/>
    <x v="4"/>
    <s v="OFF-LA-10002762"/>
    <x v="0"/>
    <x v="2"/>
    <n v="75.179999999999993"/>
    <s v="CA-2018-150189"/>
    <n v="1"/>
    <n v="6"/>
    <n v="0"/>
    <n v="35.334599999999995"/>
    <n v="0.4647369236065339"/>
  </r>
  <r>
    <x v="1071"/>
    <x v="22"/>
    <s v="OFF-PA-10003127"/>
    <x v="0"/>
    <x v="0"/>
    <n v="52.76"/>
    <s v="CA-2018-111759"/>
    <n v="1"/>
    <n v="2"/>
    <n v="0"/>
    <n v="24.269599999999997"/>
    <n v="0.43613829632717294"/>
  </r>
  <r>
    <x v="1071"/>
    <x v="7"/>
    <s v="TEC-AC-10002473"/>
    <x v="2"/>
    <x v="9"/>
    <n v="141.9"/>
    <s v="CA-2018-140480"/>
    <n v="0"/>
    <n v="5"/>
    <n v="0"/>
    <n v="58.179000000000002"/>
    <n v="0.52062335344040378"/>
  </r>
  <r>
    <x v="1071"/>
    <x v="22"/>
    <s v="TEC-AC-10003063"/>
    <x v="2"/>
    <x v="9"/>
    <n v="50"/>
    <s v="CA-2018-108560"/>
    <n v="0"/>
    <n v="2"/>
    <n v="0"/>
    <n v="10.5"/>
    <n v="0.52062335344040378"/>
  </r>
  <r>
    <x v="1071"/>
    <x v="7"/>
    <s v="FUR-FU-10001057"/>
    <x v="1"/>
    <x v="8"/>
    <n v="39.979999999999997"/>
    <s v="CA-2018-140480"/>
    <n v="0"/>
    <n v="2"/>
    <n v="0"/>
    <n v="9.1953999999999994"/>
    <n v="0.4595170286641902"/>
  </r>
  <r>
    <x v="1071"/>
    <x v="7"/>
    <s v="OFF-AR-10001419"/>
    <x v="0"/>
    <x v="4"/>
    <n v="28.91"/>
    <s v="CA-2018-140480"/>
    <n v="0"/>
    <n v="7"/>
    <n v="0"/>
    <n v="8.6729999999999983"/>
    <n v="0.45632477063632687"/>
  </r>
  <r>
    <x v="1071"/>
    <x v="32"/>
    <s v="OFF-PA-10000249"/>
    <x v="0"/>
    <x v="0"/>
    <n v="24.56"/>
    <s v="CA-2018-134306"/>
    <n v="1"/>
    <n v="2"/>
    <n v="0"/>
    <n v="11.543199999999999"/>
    <n v="0.43613829632717294"/>
  </r>
  <r>
    <x v="1071"/>
    <x v="22"/>
    <s v="OFF-BI-10001107"/>
    <x v="0"/>
    <x v="3"/>
    <n v="23.168000000000003"/>
    <s v="CA-2018-108560"/>
    <n v="0"/>
    <n v="2"/>
    <n v="0.2"/>
    <n v="7.8191999999999995"/>
    <n v="0.46881743173671325"/>
  </r>
  <r>
    <x v="1071"/>
    <x v="22"/>
    <s v="OFF-AR-10003560"/>
    <x v="0"/>
    <x v="4"/>
    <n v="18.240000000000002"/>
    <s v="CA-2018-138464"/>
    <n v="0"/>
    <n v="3"/>
    <n v="0"/>
    <n v="6.2015999999999991"/>
    <n v="0.45632477063632687"/>
  </r>
  <r>
    <x v="1071"/>
    <x v="22"/>
    <s v="FUR-FU-10003142"/>
    <x v="1"/>
    <x v="8"/>
    <n v="15.84"/>
    <s v="CA-2018-138464"/>
    <n v="0"/>
    <n v="3"/>
    <n v="0"/>
    <n v="4.9103999999999992"/>
    <n v="0.4595170286641902"/>
  </r>
  <r>
    <x v="1071"/>
    <x v="22"/>
    <s v="OFF-AR-10004757"/>
    <x v="0"/>
    <x v="4"/>
    <n v="13.12"/>
    <s v="CA-2018-138464"/>
    <n v="0"/>
    <n v="4"/>
    <n v="0"/>
    <n v="4.3295999999999992"/>
    <n v="0.45632477063632687"/>
  </r>
  <r>
    <x v="1071"/>
    <x v="32"/>
    <s v="OFF-AR-10001374"/>
    <x v="0"/>
    <x v="4"/>
    <n v="12.96"/>
    <s v="CA-2018-134306"/>
    <n v="0"/>
    <n v="2"/>
    <n v="0"/>
    <n v="4.1471999999999998"/>
    <n v="0.45632477063632687"/>
  </r>
  <r>
    <x v="1071"/>
    <x v="32"/>
    <s v="OFF-AR-10004027"/>
    <x v="0"/>
    <x v="4"/>
    <n v="7.5600000000000005"/>
    <s v="CA-2018-134306"/>
    <n v="0"/>
    <n v="3"/>
    <n v="0"/>
    <n v="3.0996000000000006"/>
    <n v="0.45632477063632687"/>
  </r>
  <r>
    <x v="1072"/>
    <x v="18"/>
    <s v="FUR-FU-10000293"/>
    <x v="1"/>
    <x v="8"/>
    <n v="526.45000000000005"/>
    <s v="CA-2018-145128"/>
    <n v="1"/>
    <n v="5"/>
    <n v="0"/>
    <n v="31.586999999999961"/>
    <n v="0.4595170286641902"/>
  </r>
  <r>
    <x v="1072"/>
    <x v="37"/>
    <s v="OFF-PA-10001497"/>
    <x v="0"/>
    <x v="0"/>
    <n v="274.8"/>
    <s v="CA-2018-121083"/>
    <n v="1"/>
    <n v="5"/>
    <n v="0"/>
    <n v="134.65199999999999"/>
    <n v="0.43613829632717294"/>
  </r>
  <r>
    <x v="1072"/>
    <x v="37"/>
    <s v="TEC-PH-10001336"/>
    <x v="2"/>
    <x v="6"/>
    <n v="257.98"/>
    <s v="CA-2018-121083"/>
    <n v="0"/>
    <n v="2"/>
    <n v="0"/>
    <n v="74.8142"/>
    <n v="0.41105220110552465"/>
  </r>
  <r>
    <x v="1072"/>
    <x v="1"/>
    <s v="OFF-ST-10003692"/>
    <x v="0"/>
    <x v="1"/>
    <n v="228.92"/>
    <s v="CA-2018-132122"/>
    <n v="1"/>
    <n v="5"/>
    <n v="0.2"/>
    <n v="14.307499999999997"/>
    <n v="0.44610841445725197"/>
  </r>
  <r>
    <x v="1072"/>
    <x v="37"/>
    <s v="OFF-ST-10002554"/>
    <x v="0"/>
    <x v="1"/>
    <n v="195.64"/>
    <s v="CA-2018-121083"/>
    <n v="0"/>
    <n v="4"/>
    <n v="0"/>
    <n v="3.9128000000000043"/>
    <n v="0.44610841445725197"/>
  </r>
  <r>
    <x v="1072"/>
    <x v="37"/>
    <s v="OFF-AR-10002987"/>
    <x v="0"/>
    <x v="4"/>
    <n v="119.03999999999999"/>
    <s v="CA-2018-121083"/>
    <n v="0"/>
    <n v="6"/>
    <n v="0"/>
    <n v="48.806400000000011"/>
    <n v="0.45632477063632687"/>
  </r>
  <r>
    <x v="1072"/>
    <x v="1"/>
    <s v="OFF-AP-10000055"/>
    <x v="0"/>
    <x v="12"/>
    <n v="58.463999999999977"/>
    <s v="CA-2018-115651"/>
    <n v="1"/>
    <n v="9"/>
    <n v="0.8"/>
    <n v="-146.16000000000003"/>
    <n v="0.49507917887403441"/>
  </r>
  <r>
    <x v="1072"/>
    <x v="1"/>
    <s v="OFF-AR-10001130"/>
    <x v="0"/>
    <x v="4"/>
    <n v="8.84"/>
    <s v="CA-2018-115651"/>
    <n v="0"/>
    <n v="5"/>
    <n v="0.2"/>
    <n v="2.9835000000000003"/>
    <n v="0.45632477063632687"/>
  </r>
  <r>
    <x v="1072"/>
    <x v="11"/>
    <s v="OFF-BI-10002012"/>
    <x v="0"/>
    <x v="3"/>
    <n v="1.0800000000000003"/>
    <s v="US-2018-100209"/>
    <n v="1"/>
    <n v="2"/>
    <n v="0.7"/>
    <n v="-0.79200000000000004"/>
    <n v="0.46881743173671325"/>
  </r>
  <r>
    <x v="1073"/>
    <x v="1"/>
    <s v="OFF-ST-10004340"/>
    <x v="0"/>
    <x v="1"/>
    <n v="298.464"/>
    <s v="CA-2018-127460"/>
    <n v="1"/>
    <n v="6"/>
    <n v="0.2"/>
    <n v="26.115600000000015"/>
    <n v="0.44610841445725197"/>
  </r>
  <r>
    <x v="1073"/>
    <x v="5"/>
    <s v="OFF-AP-10003278"/>
    <x v="0"/>
    <x v="12"/>
    <n v="41.910000000000004"/>
    <s v="CA-2018-169012"/>
    <n v="1"/>
    <n v="3"/>
    <n v="0"/>
    <n v="10.896600000000003"/>
    <n v="0.49507917887403441"/>
  </r>
  <r>
    <x v="1073"/>
    <x v="5"/>
    <s v="FUR-FU-10000771"/>
    <x v="1"/>
    <x v="8"/>
    <n v="18.84"/>
    <s v="CA-2018-128629"/>
    <n v="1"/>
    <n v="3"/>
    <n v="0"/>
    <n v="7.9128000000000007"/>
    <n v="0.4595170286641902"/>
  </r>
  <r>
    <x v="1074"/>
    <x v="4"/>
    <s v="OFF-AP-10003040"/>
    <x v="0"/>
    <x v="12"/>
    <n v="168.1"/>
    <s v="CA-2018-162015"/>
    <n v="1"/>
    <n v="5"/>
    <n v="0"/>
    <n v="43.705999999999996"/>
    <n v="0.49507917887403441"/>
  </r>
  <r>
    <x v="1074"/>
    <x v="4"/>
    <s v="TEC-PH-10000004"/>
    <x v="2"/>
    <x v="6"/>
    <n v="71.951999999999998"/>
    <s v="CA-2018-136623"/>
    <n v="1"/>
    <n v="6"/>
    <n v="0.2"/>
    <n v="5.3963999999999963"/>
    <n v="0.41105220110552465"/>
  </r>
  <r>
    <x v="1074"/>
    <x v="4"/>
    <s v="TEC-AC-10003832"/>
    <x v="2"/>
    <x v="9"/>
    <n v="1287.45"/>
    <s v="CA-2018-162015"/>
    <n v="0"/>
    <n v="5"/>
    <n v="0"/>
    <n v="244.61549999999988"/>
    <n v="0.52062335344040378"/>
  </r>
  <r>
    <x v="1074"/>
    <x v="20"/>
    <s v="TEC-AC-10002323"/>
    <x v="2"/>
    <x v="9"/>
    <n v="132.60000000000002"/>
    <s v="CA-2018-156818"/>
    <n v="1"/>
    <n v="6"/>
    <n v="0"/>
    <n v="17.238000000000007"/>
    <n v="0.52062335344040378"/>
  </r>
  <r>
    <x v="1074"/>
    <x v="30"/>
    <s v="OFF-AR-10001166"/>
    <x v="0"/>
    <x v="4"/>
    <n v="30.32"/>
    <s v="CA-2018-127656"/>
    <n v="1"/>
    <n v="4"/>
    <n v="0"/>
    <n v="11.8248"/>
    <n v="0.45632477063632687"/>
  </r>
  <r>
    <x v="1074"/>
    <x v="4"/>
    <s v="OFF-BI-10003708"/>
    <x v="0"/>
    <x v="3"/>
    <n v="29.800000000000004"/>
    <s v="CA-2018-136623"/>
    <n v="0"/>
    <n v="5"/>
    <n v="0.2"/>
    <n v="9.3124999999999982"/>
    <n v="0.46881743173671325"/>
  </r>
  <r>
    <x v="1074"/>
    <x v="4"/>
    <s v="OFF-LA-10004272"/>
    <x v="0"/>
    <x v="2"/>
    <n v="8.67"/>
    <s v="CA-2018-164959"/>
    <n v="1"/>
    <n v="3"/>
    <n v="0"/>
    <n v="4.0749000000000004"/>
    <n v="0.4647369236065339"/>
  </r>
  <r>
    <x v="1075"/>
    <x v="10"/>
    <s v="OFF-PA-10000791"/>
    <x v="0"/>
    <x v="0"/>
    <n v="3.8159999999999998"/>
    <s v="CA-2018-106047"/>
    <n v="1"/>
    <n v="1"/>
    <n v="0.2"/>
    <n v="1.1924999999999997"/>
    <n v="0.43613829632717294"/>
  </r>
  <r>
    <x v="1076"/>
    <x v="42"/>
    <s v="OFF-ST-10001496"/>
    <x v="0"/>
    <x v="1"/>
    <n v="360.38"/>
    <s v="CA-2018-102155"/>
    <n v="1"/>
    <n v="2"/>
    <n v="0"/>
    <n v="93.698800000000006"/>
    <n v="0.44610841445725197"/>
  </r>
  <r>
    <x v="1076"/>
    <x v="2"/>
    <s v="FUR-FU-10002501"/>
    <x v="1"/>
    <x v="8"/>
    <n v="91.00800000000001"/>
    <s v="CA-2018-136364"/>
    <n v="1"/>
    <n v="9"/>
    <n v="0.2"/>
    <n v="19.339199999999998"/>
    <n v="0.4595170286641902"/>
  </r>
  <r>
    <x v="1076"/>
    <x v="2"/>
    <s v="TEC-PH-10003885"/>
    <x v="2"/>
    <x v="6"/>
    <n v="39.593999999999994"/>
    <s v="CA-2018-136364"/>
    <n v="0"/>
    <n v="1"/>
    <n v="0.4"/>
    <n v="-7.2589000000000041"/>
    <n v="0.41105220110552465"/>
  </r>
  <r>
    <x v="1076"/>
    <x v="42"/>
    <s v="OFF-PA-10003673"/>
    <x v="0"/>
    <x v="0"/>
    <n v="13.56"/>
    <s v="CA-2018-102155"/>
    <n v="0"/>
    <n v="2"/>
    <n v="0"/>
    <n v="6.2375999999999996"/>
    <n v="0.43613829632717294"/>
  </r>
  <r>
    <x v="1077"/>
    <x v="10"/>
    <s v="TEC-PH-10000560"/>
    <x v="2"/>
    <x v="6"/>
    <n v="1889.9459999999999"/>
    <s v="US-2018-161935"/>
    <n v="1"/>
    <n v="9"/>
    <n v="0.4"/>
    <n v="-377.98919999999998"/>
    <n v="0.41105220110552465"/>
  </r>
  <r>
    <x v="1077"/>
    <x v="4"/>
    <s v="TEC-PH-10004977"/>
    <x v="2"/>
    <x v="6"/>
    <n v="470.37600000000009"/>
    <s v="CA-2018-121048"/>
    <n v="1"/>
    <n v="3"/>
    <n v="0.2"/>
    <n v="52.917299999999955"/>
    <n v="0.41105220110552465"/>
  </r>
  <r>
    <x v="1077"/>
    <x v="10"/>
    <s v="FUR-FU-10002937"/>
    <x v="1"/>
    <x v="8"/>
    <n v="396.92000000000007"/>
    <s v="US-2018-161935"/>
    <n v="0"/>
    <n v="5"/>
    <n v="0.2"/>
    <n v="148.845"/>
    <n v="0.4595170286641902"/>
  </r>
  <r>
    <x v="1077"/>
    <x v="4"/>
    <s v="FUR-FU-10003601"/>
    <x v="1"/>
    <x v="8"/>
    <n v="276.69"/>
    <s v="CA-2018-121048"/>
    <n v="0"/>
    <n v="3"/>
    <n v="0"/>
    <n v="49.804199999999994"/>
    <n v="0.4595170286641902"/>
  </r>
  <r>
    <x v="1077"/>
    <x v="10"/>
    <s v="OFF-ST-10001837"/>
    <x v="0"/>
    <x v="1"/>
    <n v="239.45599999999999"/>
    <s v="US-2018-161935"/>
    <n v="0"/>
    <n v="7"/>
    <n v="0.2"/>
    <n v="17.959200000000003"/>
    <n v="0.44610841445725197"/>
  </r>
  <r>
    <x v="1077"/>
    <x v="4"/>
    <s v="OFF-AR-10004042"/>
    <x v="0"/>
    <x v="4"/>
    <n v="71.92"/>
    <s v="CA-2018-121048"/>
    <n v="0"/>
    <n v="4"/>
    <n v="0"/>
    <n v="20.856799999999993"/>
    <n v="0.45632477063632687"/>
  </r>
  <r>
    <x v="1077"/>
    <x v="10"/>
    <s v="OFF-ST-10003455"/>
    <x v="0"/>
    <x v="1"/>
    <n v="62.040000000000006"/>
    <s v="US-2018-161935"/>
    <n v="0"/>
    <n v="5"/>
    <n v="0.2"/>
    <n v="4.6530000000000022"/>
    <n v="0.44610841445725197"/>
  </r>
  <r>
    <x v="1077"/>
    <x v="4"/>
    <s v="TEC-AC-10000991"/>
    <x v="2"/>
    <x v="9"/>
    <n v="140.97"/>
    <s v="CA-2018-121048"/>
    <n v="0"/>
    <n v="3"/>
    <n v="0"/>
    <n v="19.735800000000005"/>
    <n v="0.52062335344040378"/>
  </r>
  <r>
    <x v="1077"/>
    <x v="4"/>
    <s v="FUR-FU-10002960"/>
    <x v="1"/>
    <x v="8"/>
    <n v="18.84"/>
    <s v="CA-2018-121048"/>
    <n v="0"/>
    <n v="3"/>
    <n v="0"/>
    <n v="7.9128000000000007"/>
    <n v="0.4595170286641902"/>
  </r>
  <r>
    <x v="1077"/>
    <x v="10"/>
    <s v="OFF-AR-10004757"/>
    <x v="0"/>
    <x v="4"/>
    <n v="13.120000000000001"/>
    <s v="US-2018-161935"/>
    <n v="0"/>
    <n v="5"/>
    <n v="0.2"/>
    <n v="2.1319999999999988"/>
    <n v="0.45632477063632687"/>
  </r>
  <r>
    <x v="1077"/>
    <x v="10"/>
    <s v="OFF-PA-10000605"/>
    <x v="0"/>
    <x v="0"/>
    <n v="9.2480000000000011"/>
    <s v="US-2018-161935"/>
    <n v="0"/>
    <n v="2"/>
    <n v="0.2"/>
    <n v="3.3524000000000003"/>
    <n v="0.43613829632717294"/>
  </r>
  <r>
    <x v="1077"/>
    <x v="4"/>
    <s v="OFF-FA-10000490"/>
    <x v="0"/>
    <x v="7"/>
    <n v="4.96"/>
    <s v="CA-2018-121048"/>
    <n v="0"/>
    <n v="4"/>
    <n v="0"/>
    <n v="2.3311999999999999"/>
    <n v="0.51168203684699509"/>
  </r>
  <r>
    <x v="1077"/>
    <x v="4"/>
    <s v="OFF-BI-10004022"/>
    <x v="0"/>
    <x v="3"/>
    <n v="4.4479999999999995"/>
    <s v="CA-2018-121048"/>
    <n v="0"/>
    <n v="2"/>
    <n v="0.2"/>
    <n v="1.4455999999999996"/>
    <n v="0.46881743173671325"/>
  </r>
  <r>
    <x v="1078"/>
    <x v="6"/>
    <s v="FUR-TA-10004575"/>
    <x v="1"/>
    <x v="13"/>
    <n v="872.94"/>
    <s v="US-2018-128951"/>
    <n v="1"/>
    <n v="3"/>
    <n v="0"/>
    <n v="157.12919999999997"/>
    <n v="0.55975208308209756"/>
  </r>
  <r>
    <x v="1078"/>
    <x v="20"/>
    <s v="FUR-CH-10002084"/>
    <x v="1"/>
    <x v="5"/>
    <n v="664.14599999999996"/>
    <s v="CA-2018-164378"/>
    <n v="1"/>
    <n v="6"/>
    <n v="0.1"/>
    <n v="88.552800000000005"/>
    <n v="0.46529189879902266"/>
  </r>
  <r>
    <x v="1078"/>
    <x v="7"/>
    <s v="FUR-TA-10004607"/>
    <x v="1"/>
    <x v="13"/>
    <n v="310.44300000000004"/>
    <s v="CA-2018-166142"/>
    <n v="1"/>
    <n v="3"/>
    <n v="0.3"/>
    <n v="-48.783900000000031"/>
    <n v="0.55975208308209756"/>
  </r>
  <r>
    <x v="1078"/>
    <x v="6"/>
    <s v="OFF-AP-10002191"/>
    <x v="0"/>
    <x v="12"/>
    <n v="179.94"/>
    <s v="US-2018-128951"/>
    <n v="0"/>
    <n v="3"/>
    <n v="0"/>
    <n v="50.383200000000009"/>
    <n v="0.49507917887403441"/>
  </r>
  <r>
    <x v="1078"/>
    <x v="20"/>
    <s v="TEC-AC-10004708"/>
    <x v="2"/>
    <x v="9"/>
    <n v="41.9"/>
    <s v="CA-2018-164378"/>
    <n v="0"/>
    <n v="2"/>
    <n v="0"/>
    <n v="8.7989999999999995"/>
    <n v="0.52062335344040378"/>
  </r>
  <r>
    <x v="1078"/>
    <x v="7"/>
    <s v="OFF-BI-10004094"/>
    <x v="0"/>
    <x v="3"/>
    <n v="26.549999999999997"/>
    <s v="CA-2018-166142"/>
    <n v="0"/>
    <n v="3"/>
    <n v="0"/>
    <n v="13.009499999999999"/>
    <n v="0.46881743173671325"/>
  </r>
  <r>
    <x v="1078"/>
    <x v="6"/>
    <s v="OFF-PA-10003177"/>
    <x v="0"/>
    <x v="0"/>
    <n v="12.96"/>
    <s v="US-2018-128951"/>
    <n v="0"/>
    <n v="2"/>
    <n v="0"/>
    <n v="6.2208000000000006"/>
    <n v="0.43613829632717294"/>
  </r>
  <r>
    <x v="1078"/>
    <x v="20"/>
    <s v="OFF-PA-10004519"/>
    <x v="0"/>
    <x v="0"/>
    <n v="8.9600000000000009"/>
    <s v="CA-2018-164378"/>
    <n v="0"/>
    <n v="2"/>
    <n v="0"/>
    <n v="4.3904000000000005"/>
    <n v="0.43613829632717294"/>
  </r>
  <r>
    <x v="1078"/>
    <x v="20"/>
    <s v="OFF-LA-10000634"/>
    <x v="0"/>
    <x v="2"/>
    <n v="7.83"/>
    <s v="CA-2018-164378"/>
    <n v="0"/>
    <n v="3"/>
    <n v="0"/>
    <n v="3.6017999999999999"/>
    <n v="0.4647369236065339"/>
  </r>
  <r>
    <x v="1078"/>
    <x v="20"/>
    <s v="OFF-AR-10001177"/>
    <x v="0"/>
    <x v="4"/>
    <n v="6.56"/>
    <s v="CA-2018-164378"/>
    <n v="0"/>
    <n v="2"/>
    <n v="0"/>
    <n v="1.9023999999999992"/>
    <n v="0.45632477063632687"/>
  </r>
  <r>
    <x v="1079"/>
    <x v="25"/>
    <s v="FUR-CH-10004218"/>
    <x v="1"/>
    <x v="5"/>
    <n v="242.35200000000003"/>
    <s v="US-2018-152842"/>
    <n v="1"/>
    <n v="3"/>
    <n v="0.2"/>
    <n v="15.147000000000006"/>
    <n v="0.46529189879902266"/>
  </r>
  <r>
    <x v="1079"/>
    <x v="2"/>
    <s v="FUR-CH-10002774"/>
    <x v="1"/>
    <x v="5"/>
    <n v="71.371999999999986"/>
    <s v="US-2018-156909"/>
    <n v="1"/>
    <n v="2"/>
    <n v="0.3"/>
    <n v="-1.0196000000000005"/>
    <n v="0.46529189879902266"/>
  </r>
  <r>
    <x v="1079"/>
    <x v="1"/>
    <s v="OFF-AR-10003759"/>
    <x v="0"/>
    <x v="4"/>
    <n v="2.9120000000000004"/>
    <s v="CA-2018-109778"/>
    <n v="1"/>
    <n v="2"/>
    <n v="0.2"/>
    <n v="0.90999999999999981"/>
    <n v="0.45632477063632687"/>
  </r>
  <r>
    <x v="1080"/>
    <x v="4"/>
    <s v="FUR-BO-10002613"/>
    <x v="1"/>
    <x v="10"/>
    <n v="1194.165"/>
    <s v="CA-2018-142342"/>
    <n v="1"/>
    <n v="5"/>
    <n v="0.15"/>
    <n v="210.73499999999993"/>
    <n v="0.5176847302647779"/>
  </r>
  <r>
    <x v="1080"/>
    <x v="4"/>
    <s v="TEC-CO-10004202"/>
    <x v="2"/>
    <x v="16"/>
    <n v="479.98400000000004"/>
    <s v="CA-2018-126662"/>
    <n v="1"/>
    <n v="2"/>
    <n v="0.2"/>
    <n v="89.996999999999986"/>
    <n v="0.55185675810753509"/>
  </r>
  <r>
    <x v="1080"/>
    <x v="20"/>
    <s v="TEC-PH-10004536"/>
    <x v="2"/>
    <x v="6"/>
    <n v="269.98"/>
    <s v="US-2018-105046"/>
    <n v="1"/>
    <n v="2"/>
    <n v="0"/>
    <n v="67.495000000000005"/>
    <n v="0.41105220110552465"/>
  </r>
  <r>
    <x v="1080"/>
    <x v="20"/>
    <s v="OFF-PA-10004353"/>
    <x v="0"/>
    <x v="0"/>
    <n v="99.9"/>
    <s v="US-2018-105046"/>
    <n v="0"/>
    <n v="5"/>
    <n v="0"/>
    <n v="47.952000000000005"/>
    <n v="0.43613829632717294"/>
  </r>
  <r>
    <x v="1080"/>
    <x v="4"/>
    <s v="OFF-EN-10002592"/>
    <x v="0"/>
    <x v="11"/>
    <n v="57.9"/>
    <s v="CA-2018-142342"/>
    <n v="0"/>
    <n v="5"/>
    <n v="0"/>
    <n v="28.95"/>
    <n v="0.44424167803735209"/>
  </r>
  <r>
    <x v="1080"/>
    <x v="20"/>
    <s v="FUR-FU-10004848"/>
    <x v="1"/>
    <x v="8"/>
    <n v="39.08"/>
    <s v="US-2018-105046"/>
    <n v="0"/>
    <n v="4"/>
    <n v="0"/>
    <n v="14.459599999999998"/>
    <n v="0.4595170286641902"/>
  </r>
  <r>
    <x v="1080"/>
    <x v="4"/>
    <s v="OFF-PA-10004609"/>
    <x v="0"/>
    <x v="0"/>
    <n v="32.400000000000006"/>
    <s v="CA-2018-142342"/>
    <n v="0"/>
    <n v="5"/>
    <n v="0"/>
    <n v="15.552000000000001"/>
    <n v="0.43613829632717294"/>
  </r>
  <r>
    <x v="1080"/>
    <x v="4"/>
    <s v="OFF-ST-10002957"/>
    <x v="0"/>
    <x v="1"/>
    <n v="10.56"/>
    <s v="CA-2018-142342"/>
    <n v="0"/>
    <n v="2"/>
    <n v="0"/>
    <n v="0"/>
    <n v="0.44610841445725197"/>
  </r>
  <r>
    <x v="1080"/>
    <x v="16"/>
    <s v="FUR-FU-10002597"/>
    <x v="1"/>
    <x v="8"/>
    <n v="7.9040000000000008"/>
    <s v="CA-2018-139948"/>
    <n v="1"/>
    <n v="2"/>
    <n v="0.2"/>
    <n v="2.1736000000000004"/>
    <n v="0.4595170286641902"/>
  </r>
  <r>
    <x v="1081"/>
    <x v="12"/>
    <s v="FUR-TA-10001932"/>
    <x v="1"/>
    <x v="13"/>
    <n v="801.59999999999991"/>
    <s v="US-2018-142573"/>
    <n v="1"/>
    <n v="5"/>
    <n v="0.5"/>
    <n v="-448.89599999999996"/>
    <n v="0.55975208308209756"/>
  </r>
  <r>
    <x v="1081"/>
    <x v="2"/>
    <s v="TEC-CO-10001943"/>
    <x v="2"/>
    <x v="16"/>
    <n v="599.97"/>
    <s v="US-2018-165358"/>
    <n v="1"/>
    <n v="5"/>
    <n v="0.4"/>
    <n v="69.996499999999969"/>
    <n v="0.55185675810753509"/>
  </r>
  <r>
    <x v="1081"/>
    <x v="12"/>
    <s v="FUR-CH-10000513"/>
    <x v="1"/>
    <x v="5"/>
    <n v="311.97600000000006"/>
    <s v="US-2018-142573"/>
    <n v="0"/>
    <n v="3"/>
    <n v="0.2"/>
    <n v="-42.89670000000001"/>
    <n v="0.46529189879902266"/>
  </r>
  <r>
    <x v="1081"/>
    <x v="2"/>
    <s v="FUR-CH-10002647"/>
    <x v="1"/>
    <x v="5"/>
    <n v="198.744"/>
    <s v="US-2018-165358"/>
    <n v="0"/>
    <n v="4"/>
    <n v="0.3"/>
    <n v="-14.195999999999984"/>
    <n v="0.46529189879902266"/>
  </r>
  <r>
    <x v="1081"/>
    <x v="12"/>
    <s v="FUR-CH-10004218"/>
    <x v="1"/>
    <x v="5"/>
    <n v="161.56800000000001"/>
    <s v="US-2018-142573"/>
    <n v="0"/>
    <n v="2"/>
    <n v="0.2"/>
    <n v="10.098000000000006"/>
    <n v="0.46529189879902266"/>
  </r>
  <r>
    <x v="1081"/>
    <x v="12"/>
    <s v="OFF-PA-10000246"/>
    <x v="0"/>
    <x v="0"/>
    <n v="16.096"/>
    <s v="US-2018-142573"/>
    <n v="0"/>
    <n v="2"/>
    <n v="0.2"/>
    <n v="5.2312000000000003"/>
    <n v="0.43613829632717294"/>
  </r>
  <r>
    <x v="1081"/>
    <x v="2"/>
    <s v="OFF-SU-10004768"/>
    <x v="0"/>
    <x v="14"/>
    <n v="9.1840000000000011"/>
    <s v="US-2018-165358"/>
    <n v="0"/>
    <n v="2"/>
    <n v="0.2"/>
    <n v="1.1479999999999988"/>
    <n v="0.53938093436526824"/>
  </r>
  <r>
    <x v="1081"/>
    <x v="12"/>
    <s v="OFF-BI-10003350"/>
    <x v="0"/>
    <x v="3"/>
    <n v="7.6560000000000006"/>
    <s v="US-2018-142573"/>
    <n v="0"/>
    <n v="4"/>
    <n v="0.7"/>
    <n v="-6.1247999999999987"/>
    <n v="0.46881743173671325"/>
  </r>
  <r>
    <x v="1082"/>
    <x v="28"/>
    <s v="OFF-BI-10004600"/>
    <x v="0"/>
    <x v="3"/>
    <n v="735.98"/>
    <s v="CA-2018-150497"/>
    <n v="1"/>
    <n v="2"/>
    <n v="0"/>
    <n v="331.19099999999997"/>
    <n v="0.46881743173671325"/>
  </r>
  <r>
    <x v="1082"/>
    <x v="19"/>
    <s v="OFF-AP-10002118"/>
    <x v="0"/>
    <x v="12"/>
    <n v="416.32"/>
    <s v="CA-2018-122035"/>
    <n v="1"/>
    <n v="2"/>
    <n v="0"/>
    <n v="112.40640000000002"/>
    <n v="0.49507917887403441"/>
  </r>
  <r>
    <x v="1082"/>
    <x v="20"/>
    <s v="FUR-FU-10000747"/>
    <x v="1"/>
    <x v="8"/>
    <n v="183.92"/>
    <s v="US-2018-108343"/>
    <n v="1"/>
    <n v="4"/>
    <n v="0"/>
    <n v="31.266399999999976"/>
    <n v="0.4595170286641902"/>
  </r>
  <r>
    <x v="1082"/>
    <x v="19"/>
    <s v="FUR-CH-10003833"/>
    <x v="1"/>
    <x v="5"/>
    <n v="182.94"/>
    <s v="CA-2018-122035"/>
    <n v="0"/>
    <n v="3"/>
    <n v="0"/>
    <n v="27.440999999999995"/>
    <n v="0.46529189879902266"/>
  </r>
  <r>
    <x v="1082"/>
    <x v="20"/>
    <s v="FUR-CH-10002780"/>
    <x v="1"/>
    <x v="5"/>
    <n v="163.76400000000001"/>
    <s v="US-2018-108343"/>
    <n v="0"/>
    <n v="2"/>
    <n v="0.1"/>
    <n v="25.474399999999999"/>
    <n v="0.46529189879902266"/>
  </r>
  <r>
    <x v="1082"/>
    <x v="1"/>
    <s v="OFF-ST-10002974"/>
    <x v="0"/>
    <x v="1"/>
    <n v="69.712000000000003"/>
    <s v="CA-2018-118640"/>
    <n v="1"/>
    <n v="2"/>
    <n v="0.2"/>
    <n v="8.7139999999999951"/>
    <n v="0.44610841445725197"/>
  </r>
  <r>
    <x v="1082"/>
    <x v="19"/>
    <s v="OFF-BI-10002072"/>
    <x v="0"/>
    <x v="3"/>
    <n v="60.83"/>
    <s v="CA-2018-122035"/>
    <n v="0"/>
    <n v="7"/>
    <n v="0"/>
    <n v="30.414999999999999"/>
    <n v="0.46881743173671325"/>
  </r>
  <r>
    <x v="1082"/>
    <x v="19"/>
    <s v="TEC-AC-10003095"/>
    <x v="2"/>
    <x v="9"/>
    <n v="389.97"/>
    <s v="CA-2018-122035"/>
    <n v="0"/>
    <n v="3"/>
    <n v="0"/>
    <n v="132.58980000000003"/>
    <n v="0.52062335344040378"/>
  </r>
  <r>
    <x v="1082"/>
    <x v="19"/>
    <s v="OFF-BI-10000404"/>
    <x v="0"/>
    <x v="3"/>
    <n v="43"/>
    <s v="CA-2018-122035"/>
    <n v="0"/>
    <n v="5"/>
    <n v="0"/>
    <n v="20.21"/>
    <n v="0.46881743173671325"/>
  </r>
  <r>
    <x v="1082"/>
    <x v="19"/>
    <s v="OFF-LA-10004093"/>
    <x v="0"/>
    <x v="2"/>
    <n v="14.62"/>
    <s v="CA-2018-122035"/>
    <n v="0"/>
    <n v="2"/>
    <n v="0"/>
    <n v="6.8713999999999995"/>
    <n v="0.4647369236065339"/>
  </r>
  <r>
    <x v="1082"/>
    <x v="20"/>
    <s v="OFF-PA-10000743"/>
    <x v="0"/>
    <x v="0"/>
    <n v="13.36"/>
    <s v="US-2018-108343"/>
    <n v="0"/>
    <n v="2"/>
    <n v="0"/>
    <n v="6.4127999999999998"/>
    <n v="0.43613829632717294"/>
  </r>
  <r>
    <x v="1082"/>
    <x v="1"/>
    <s v="FUR-FU-10001475"/>
    <x v="1"/>
    <x v="8"/>
    <n v="8.7919999999999998"/>
    <s v="CA-2018-118640"/>
    <n v="0"/>
    <n v="1"/>
    <n v="0.6"/>
    <n v="-5.7148000000000003"/>
    <n v="0.4595170286641902"/>
  </r>
  <r>
    <x v="1083"/>
    <x v="4"/>
    <s v="TEC-PH-10002549"/>
    <x v="2"/>
    <x v="6"/>
    <n v="1626.1920000000002"/>
    <s v="CA-2018-118724"/>
    <n v="1"/>
    <n v="9"/>
    <n v="0.2"/>
    <n v="121.96440000000001"/>
    <n v="0.41105220110552465"/>
  </r>
  <r>
    <x v="1083"/>
    <x v="6"/>
    <s v="FUR-BO-10003441"/>
    <x v="1"/>
    <x v="10"/>
    <n v="302.94"/>
    <s v="CA-2018-104731"/>
    <n v="1"/>
    <n v="3"/>
    <n v="0"/>
    <n v="69.67619999999998"/>
    <n v="0.5176847302647779"/>
  </r>
  <r>
    <x v="1083"/>
    <x v="6"/>
    <s v="TEC-PH-10002660"/>
    <x v="2"/>
    <x v="6"/>
    <n v="271.95999999999998"/>
    <s v="CA-2018-104731"/>
    <n v="0"/>
    <n v="4"/>
    <n v="0"/>
    <n v="67.990000000000009"/>
    <n v="0.41105220110552465"/>
  </r>
  <r>
    <x v="1083"/>
    <x v="6"/>
    <s v="OFF-SU-10003505"/>
    <x v="0"/>
    <x v="14"/>
    <n v="231.72"/>
    <s v="CA-2018-104731"/>
    <n v="0"/>
    <n v="2"/>
    <n v="0"/>
    <n v="11.585999999999984"/>
    <n v="0.53938093436526824"/>
  </r>
  <r>
    <x v="1083"/>
    <x v="4"/>
    <s v="FUR-CH-10000988"/>
    <x v="1"/>
    <x v="5"/>
    <n v="225.29600000000002"/>
    <s v="CA-2018-145429"/>
    <n v="1"/>
    <n v="2"/>
    <n v="0.2"/>
    <n v="22.529599999999995"/>
    <n v="0.46529189879902266"/>
  </r>
  <r>
    <x v="1083"/>
    <x v="10"/>
    <s v="OFF-ST-10000136"/>
    <x v="0"/>
    <x v="1"/>
    <n v="222.32000000000005"/>
    <s v="US-2018-160465"/>
    <n v="1"/>
    <n v="7"/>
    <n v="0.2"/>
    <n v="25.010999999999967"/>
    <n v="0.44610841445725197"/>
  </r>
  <r>
    <x v="1083"/>
    <x v="10"/>
    <s v="TEC-PH-10004522"/>
    <x v="2"/>
    <x v="6"/>
    <n v="210.56400000000002"/>
    <s v="US-2018-160465"/>
    <n v="0"/>
    <n v="6"/>
    <n v="0.4"/>
    <n v="-52.640999999999991"/>
    <n v="0.41105220110552465"/>
  </r>
  <r>
    <x v="1083"/>
    <x v="0"/>
    <s v="FUR-TA-10001676"/>
    <x v="1"/>
    <x v="13"/>
    <n v="124.404"/>
    <s v="US-2018-123834"/>
    <n v="1"/>
    <n v="4"/>
    <n v="0.3"/>
    <n v="-21.3264"/>
    <n v="0.55975208308209756"/>
  </r>
  <r>
    <x v="1083"/>
    <x v="6"/>
    <s v="OFF-AR-10003727"/>
    <x v="0"/>
    <x v="4"/>
    <n v="101.94"/>
    <s v="CA-2018-104731"/>
    <n v="0"/>
    <n v="6"/>
    <n v="0"/>
    <n v="29.562599999999986"/>
    <n v="0.45632477063632687"/>
  </r>
  <r>
    <x v="1083"/>
    <x v="1"/>
    <s v="OFF-BI-10004224"/>
    <x v="0"/>
    <x v="3"/>
    <n v="94.191999999999979"/>
    <s v="CA-2018-103478"/>
    <n v="1"/>
    <n v="7"/>
    <n v="0.8"/>
    <n v="-164.83600000000007"/>
    <n v="0.46881743173671325"/>
  </r>
  <r>
    <x v="1083"/>
    <x v="27"/>
    <s v="TEC-PH-10004071"/>
    <x v="2"/>
    <x v="6"/>
    <n v="71.928000000000011"/>
    <s v="US-2018-158505"/>
    <n v="1"/>
    <n v="9"/>
    <n v="0.2"/>
    <n v="6.2936999999999976"/>
    <n v="0.41105220110552465"/>
  </r>
  <r>
    <x v="1083"/>
    <x v="4"/>
    <s v="OFF-BI-10001524"/>
    <x v="0"/>
    <x v="3"/>
    <n v="50.352000000000004"/>
    <s v="CA-2018-145429"/>
    <n v="0"/>
    <n v="3"/>
    <n v="0.2"/>
    <n v="17.623199999999997"/>
    <n v="0.46881743173671325"/>
  </r>
  <r>
    <x v="1083"/>
    <x v="10"/>
    <s v="OFF-BI-10001670"/>
    <x v="0"/>
    <x v="3"/>
    <n v="33.930000000000007"/>
    <s v="US-2018-160465"/>
    <n v="0"/>
    <n v="3"/>
    <n v="0.7"/>
    <n v="-22.619999999999997"/>
    <n v="0.46881743173671325"/>
  </r>
  <r>
    <x v="1083"/>
    <x v="27"/>
    <s v="OFF-AR-10001044"/>
    <x v="0"/>
    <x v="4"/>
    <n v="25.99"/>
    <s v="US-2018-158505"/>
    <n v="0"/>
    <n v="1"/>
    <n v="0"/>
    <n v="7.5370999999999988"/>
    <n v="0.45632477063632687"/>
  </r>
  <r>
    <x v="1083"/>
    <x v="6"/>
    <s v="OFF-AR-10003829"/>
    <x v="0"/>
    <x v="4"/>
    <n v="19.68"/>
    <s v="CA-2018-104731"/>
    <n v="0"/>
    <n v="6"/>
    <n v="0"/>
    <n v="5.7071999999999976"/>
    <n v="0.45632477063632687"/>
  </r>
  <r>
    <x v="1083"/>
    <x v="20"/>
    <s v="OFF-AP-10002287"/>
    <x v="0"/>
    <x v="12"/>
    <n v="17.48"/>
    <s v="US-2018-123204"/>
    <n v="1"/>
    <n v="4"/>
    <n v="0"/>
    <n v="4.5448000000000004"/>
    <n v="0.49507917887403441"/>
  </r>
  <r>
    <x v="1083"/>
    <x v="4"/>
    <s v="OFF-PA-10003205"/>
    <x v="0"/>
    <x v="0"/>
    <n v="16.34"/>
    <s v="CA-2018-145429"/>
    <n v="0"/>
    <n v="2"/>
    <n v="0"/>
    <n v="7.6798000000000002"/>
    <n v="0.43613829632717294"/>
  </r>
  <r>
    <x v="1083"/>
    <x v="6"/>
    <s v="OFF-BI-10003355"/>
    <x v="0"/>
    <x v="3"/>
    <n v="14.940000000000001"/>
    <s v="CA-2018-104731"/>
    <n v="0"/>
    <n v="3"/>
    <n v="0"/>
    <n v="7.1712000000000007"/>
    <n v="0.46881743173671325"/>
  </r>
  <r>
    <x v="1083"/>
    <x v="6"/>
    <s v="FUR-FU-10003274"/>
    <x v="1"/>
    <x v="8"/>
    <n v="8.8000000000000007"/>
    <s v="CA-2018-104731"/>
    <n v="0"/>
    <n v="5"/>
    <n v="0"/>
    <n v="3.8720000000000003"/>
    <n v="0.4595170286641902"/>
  </r>
  <r>
    <x v="1083"/>
    <x v="23"/>
    <s v="OFF-PA-10001934"/>
    <x v="0"/>
    <x v="0"/>
    <n v="6.48"/>
    <s v="US-2018-127719"/>
    <n v="1"/>
    <n v="1"/>
    <n v="0"/>
    <n v="3.1752000000000002"/>
    <n v="0.43613829632717294"/>
  </r>
  <r>
    <x v="1083"/>
    <x v="4"/>
    <s v="OFF-AR-10003469"/>
    <x v="0"/>
    <x v="4"/>
    <n v="3.52"/>
    <s v="CA-2018-118724"/>
    <n v="0"/>
    <n v="2"/>
    <n v="0"/>
    <n v="1.6896"/>
    <n v="0.45632477063632687"/>
  </r>
  <r>
    <x v="1083"/>
    <x v="1"/>
    <s v="OFF-BI-10001890"/>
    <x v="0"/>
    <x v="3"/>
    <n v="2.8639999999999994"/>
    <s v="CA-2018-103478"/>
    <n v="0"/>
    <n v="4"/>
    <n v="0.8"/>
    <n v="-4.5824000000000016"/>
    <n v="0.46881743173671325"/>
  </r>
  <r>
    <x v="1083"/>
    <x v="1"/>
    <s v="OFF-BI-10001116"/>
    <x v="0"/>
    <x v="3"/>
    <n v="2.1119999999999997"/>
    <s v="CA-2018-145093"/>
    <n v="1"/>
    <n v="2"/>
    <n v="0.8"/>
    <n v="-3.3792"/>
    <n v="0.46881743173671325"/>
  </r>
  <r>
    <x v="1084"/>
    <x v="1"/>
    <s v="FUR-CH-10004997"/>
    <x v="1"/>
    <x v="5"/>
    <n v="526.34399999999994"/>
    <s v="US-2018-106551"/>
    <n v="1"/>
    <n v="4"/>
    <n v="0.3"/>
    <n v="-75.191999999999979"/>
    <n v="0.46529189879902266"/>
  </r>
  <r>
    <x v="1084"/>
    <x v="20"/>
    <s v="TEC-PH-10000702"/>
    <x v="2"/>
    <x v="6"/>
    <n v="29.97"/>
    <s v="CA-2018-109750"/>
    <n v="1"/>
    <n v="3"/>
    <n v="0"/>
    <n v="14.085899999999999"/>
    <n v="0.41105220110552465"/>
  </r>
  <r>
    <x v="1085"/>
    <x v="1"/>
    <s v="OFF-AR-10000380"/>
    <x v="0"/>
    <x v="4"/>
    <n v="121.536"/>
    <s v="CA-2018-110940"/>
    <n v="1"/>
    <n v="4"/>
    <n v="0.2"/>
    <n v="15.191999999999979"/>
    <n v="0.45632477063632687"/>
  </r>
  <r>
    <x v="1085"/>
    <x v="1"/>
    <s v="OFF-PA-10003641"/>
    <x v="0"/>
    <x v="0"/>
    <n v="63.311999999999998"/>
    <s v="US-2018-101721"/>
    <n v="1"/>
    <n v="3"/>
    <n v="0.2"/>
    <n v="20.576399999999996"/>
    <n v="0.43613829632717294"/>
  </r>
  <r>
    <x v="1085"/>
    <x v="4"/>
    <s v="OFF-PA-10002689"/>
    <x v="0"/>
    <x v="0"/>
    <n v="58.320000000000007"/>
    <s v="CA-2018-133718"/>
    <n v="1"/>
    <n v="9"/>
    <n v="0"/>
    <n v="27.993600000000001"/>
    <n v="0.43613829632717294"/>
  </r>
  <r>
    <x v="1085"/>
    <x v="21"/>
    <s v="TEC-AC-10000736"/>
    <x v="2"/>
    <x v="9"/>
    <n v="399.95"/>
    <s v="CA-2018-118346"/>
    <n v="1"/>
    <n v="5"/>
    <n v="0"/>
    <n v="143.982"/>
    <n v="0.52062335344040378"/>
  </r>
  <r>
    <x v="1085"/>
    <x v="18"/>
    <s v="TEC-AC-10002550"/>
    <x v="2"/>
    <x v="9"/>
    <n v="159.75"/>
    <s v="US-2018-169320"/>
    <n v="1"/>
    <n v="5"/>
    <n v="0"/>
    <n v="11.182499999999997"/>
    <n v="0.52062335344040378"/>
  </r>
  <r>
    <x v="1085"/>
    <x v="20"/>
    <s v="OFF-LA-10001158"/>
    <x v="0"/>
    <x v="2"/>
    <n v="41.4"/>
    <s v="CA-2018-103506"/>
    <n v="1"/>
    <n v="4"/>
    <n v="0"/>
    <n v="19.872"/>
    <n v="0.4647369236065339"/>
  </r>
  <r>
    <x v="1085"/>
    <x v="4"/>
    <s v="OFF-BI-10003429"/>
    <x v="0"/>
    <x v="3"/>
    <n v="15.192"/>
    <s v="CA-2018-133718"/>
    <n v="0"/>
    <n v="3"/>
    <n v="0.2"/>
    <n v="5.5070999999999994"/>
    <n v="0.46881743173671325"/>
  </r>
  <r>
    <x v="1085"/>
    <x v="20"/>
    <s v="OFF-BI-10002412"/>
    <x v="0"/>
    <x v="3"/>
    <n v="13.919999999999998"/>
    <s v="CA-2018-125367"/>
    <n v="1"/>
    <n v="3"/>
    <n v="0.2"/>
    <n v="4.3500000000000005"/>
    <n v="0.46881743173671325"/>
  </r>
  <r>
    <x v="1085"/>
    <x v="20"/>
    <s v="OFF-BI-10000848"/>
    <x v="0"/>
    <x v="3"/>
    <n v="13.128"/>
    <s v="CA-2018-117240"/>
    <n v="1"/>
    <n v="3"/>
    <n v="0.2"/>
    <n v="4.2665999999999986"/>
    <n v="0.46881743173671325"/>
  </r>
  <r>
    <x v="1085"/>
    <x v="18"/>
    <s v="OFF-AR-10003602"/>
    <x v="0"/>
    <x v="4"/>
    <n v="11.68"/>
    <s v="US-2018-169320"/>
    <n v="0"/>
    <n v="2"/>
    <n v="0"/>
    <n v="5.4895999999999994"/>
    <n v="0.45632477063632687"/>
  </r>
  <r>
    <x v="1086"/>
    <x v="4"/>
    <s v="TEC-CO-10001449"/>
    <x v="2"/>
    <x v="16"/>
    <n v="2399.96"/>
    <s v="US-2018-135013"/>
    <n v="1"/>
    <n v="5"/>
    <n v="0.2"/>
    <n v="839.9860000000001"/>
    <n v="0.55185675810753509"/>
  </r>
  <r>
    <x v="1087"/>
    <x v="0"/>
    <s v="FUR-TA-10004767"/>
    <x v="1"/>
    <x v="13"/>
    <n v="298.11599999999999"/>
    <s v="CA-2018-167549"/>
    <n v="1"/>
    <n v="6"/>
    <n v="0.3"/>
    <n v="-4.2588000000000363"/>
    <n v="0.55975208308209756"/>
  </r>
  <r>
    <x v="1087"/>
    <x v="2"/>
    <s v="OFF-ST-10000060"/>
    <x v="0"/>
    <x v="1"/>
    <n v="259.92000000000007"/>
    <s v="CA-2018-121293"/>
    <n v="1"/>
    <n v="5"/>
    <n v="0.2"/>
    <n v="-25.992000000000004"/>
    <n v="0.44610841445725197"/>
  </r>
  <r>
    <x v="1087"/>
    <x v="2"/>
    <s v="FUR-TA-10001771"/>
    <x v="1"/>
    <x v="13"/>
    <n v="138.58799999999999"/>
    <s v="CA-2018-121293"/>
    <n v="0"/>
    <n v="1"/>
    <n v="0.4"/>
    <n v="-34.646999999999991"/>
    <n v="0.55975208308209756"/>
  </r>
  <r>
    <x v="1087"/>
    <x v="2"/>
    <s v="OFF-SU-10004884"/>
    <x v="0"/>
    <x v="14"/>
    <n v="37.752000000000002"/>
    <s v="CA-2018-121293"/>
    <n v="0"/>
    <n v="3"/>
    <n v="0.2"/>
    <n v="4.2470999999999943"/>
    <n v="0.53938093436526824"/>
  </r>
  <r>
    <x v="1087"/>
    <x v="2"/>
    <s v="OFF-PA-10004100"/>
    <x v="0"/>
    <x v="0"/>
    <n v="20.736000000000004"/>
    <s v="CA-2018-121293"/>
    <n v="0"/>
    <n v="4"/>
    <n v="0.2"/>
    <n v="7.2576000000000001"/>
    <n v="0.43613829632717294"/>
  </r>
  <r>
    <x v="1087"/>
    <x v="19"/>
    <s v="OFF-LA-10003663"/>
    <x v="0"/>
    <x v="2"/>
    <n v="20.23"/>
    <s v="CA-2018-169810"/>
    <n v="1"/>
    <n v="7"/>
    <n v="0"/>
    <n v="9.5081000000000007"/>
    <n v="0.4647369236065339"/>
  </r>
  <r>
    <x v="1087"/>
    <x v="2"/>
    <s v="FUR-FU-10000732"/>
    <x v="1"/>
    <x v="8"/>
    <n v="20.096000000000004"/>
    <s v="CA-2018-121293"/>
    <n v="0"/>
    <n v="4"/>
    <n v="0.2"/>
    <n v="3.0143999999999984"/>
    <n v="0.4595170286641902"/>
  </r>
  <r>
    <x v="1087"/>
    <x v="2"/>
    <s v="OFF-LA-10004178"/>
    <x v="0"/>
    <x v="2"/>
    <n v="3.3040000000000003"/>
    <s v="CA-2018-125640"/>
    <n v="1"/>
    <n v="1"/>
    <n v="0.2"/>
    <n v="1.0737999999999999"/>
    <n v="0.4647369236065339"/>
  </r>
  <r>
    <x v="1088"/>
    <x v="4"/>
    <s v="FUR-CH-10000665"/>
    <x v="1"/>
    <x v="5"/>
    <n v="362.35199999999998"/>
    <s v="US-2018-167318"/>
    <n v="1"/>
    <n v="3"/>
    <n v="0.2"/>
    <n v="45.293999999999954"/>
    <n v="0.46529189879902266"/>
  </r>
  <r>
    <x v="1088"/>
    <x v="4"/>
    <s v="TEC-AC-10003870"/>
    <x v="2"/>
    <x v="9"/>
    <n v="1649.95"/>
    <s v="US-2018-167318"/>
    <n v="0"/>
    <n v="5"/>
    <n v="0"/>
    <n v="659.98"/>
    <n v="0.52062335344040378"/>
  </r>
  <r>
    <x v="1089"/>
    <x v="20"/>
    <s v="TEC-PH-10002660"/>
    <x v="2"/>
    <x v="6"/>
    <n v="543.91999999999996"/>
    <s v="CA-2018-108791"/>
    <n v="1"/>
    <n v="8"/>
    <n v="0"/>
    <n v="135.98000000000002"/>
    <n v="0.41105220110552465"/>
  </r>
  <r>
    <x v="1089"/>
    <x v="25"/>
    <s v="FUR-CH-10001146"/>
    <x v="1"/>
    <x v="5"/>
    <n v="194.84800000000001"/>
    <s v="CA-2018-107209"/>
    <n v="1"/>
    <n v="4"/>
    <n v="0.2"/>
    <n v="12.177999999999983"/>
    <n v="0.46529189879902266"/>
  </r>
  <r>
    <x v="1089"/>
    <x v="16"/>
    <s v="FUR-FU-10001602"/>
    <x v="1"/>
    <x v="8"/>
    <n v="91.032000000000011"/>
    <s v="CA-2018-123239"/>
    <n v="1"/>
    <n v="3"/>
    <n v="0.2"/>
    <n v="-2.2758000000000109"/>
    <n v="0.4595170286641902"/>
  </r>
  <r>
    <x v="1089"/>
    <x v="22"/>
    <s v="TEC-AC-10000991"/>
    <x v="2"/>
    <x v="9"/>
    <n v="234.95000000000002"/>
    <s v="CA-2018-133046"/>
    <n v="1"/>
    <n v="5"/>
    <n v="0"/>
    <n v="32.893000000000008"/>
    <n v="0.52062335344040378"/>
  </r>
  <r>
    <x v="1089"/>
    <x v="22"/>
    <s v="OFF-PA-10003883"/>
    <x v="0"/>
    <x v="0"/>
    <n v="26.2"/>
    <s v="CA-2018-133046"/>
    <n v="0"/>
    <n v="4"/>
    <n v="0"/>
    <n v="12.052"/>
    <n v="0.43613829632717294"/>
  </r>
  <r>
    <x v="1089"/>
    <x v="22"/>
    <s v="FUR-FU-10001940"/>
    <x v="1"/>
    <x v="8"/>
    <n v="23.88"/>
    <s v="CA-2018-133046"/>
    <n v="0"/>
    <n v="3"/>
    <n v="0"/>
    <n v="10.507200000000001"/>
    <n v="0.4595170286641902"/>
  </r>
  <r>
    <x v="1089"/>
    <x v="20"/>
    <s v="FUR-FU-10004018"/>
    <x v="1"/>
    <x v="8"/>
    <n v="14.89"/>
    <s v="CA-2018-108791"/>
    <n v="0"/>
    <n v="1"/>
    <n v="0"/>
    <n v="4.0203000000000007"/>
    <n v="0.4595170286641902"/>
  </r>
  <r>
    <x v="1089"/>
    <x v="22"/>
    <s v="OFF-PA-10002787"/>
    <x v="0"/>
    <x v="0"/>
    <n v="12.96"/>
    <s v="CA-2018-133046"/>
    <n v="0"/>
    <n v="2"/>
    <n v="0"/>
    <n v="6.2208000000000006"/>
    <n v="0.43613829632717294"/>
  </r>
  <r>
    <x v="1090"/>
    <x v="4"/>
    <s v="TEC-PH-10001817"/>
    <x v="2"/>
    <x v="6"/>
    <n v="1145.6000000000001"/>
    <s v="CA-2018-130841"/>
    <n v="1"/>
    <n v="4"/>
    <n v="0.2"/>
    <n v="100.24000000000007"/>
    <n v="0.41105220110552465"/>
  </r>
  <r>
    <x v="1090"/>
    <x v="4"/>
    <s v="OFF-ST-10001580"/>
    <x v="0"/>
    <x v="1"/>
    <n v="14.98"/>
    <s v="CA-2018-130841"/>
    <n v="0"/>
    <n v="1"/>
    <n v="0"/>
    <n v="4.1943999999999999"/>
    <n v="0.44610841445725197"/>
  </r>
  <r>
    <x v="1090"/>
    <x v="4"/>
    <s v="OFF-BI-10000145"/>
    <x v="0"/>
    <x v="3"/>
    <n v="9.9840000000000018"/>
    <s v="CA-2018-130841"/>
    <n v="0"/>
    <n v="4"/>
    <n v="0.2"/>
    <n v="3.6191999999999993"/>
    <n v="0.46881743173671325"/>
  </r>
  <r>
    <x v="1091"/>
    <x v="39"/>
    <s v="TEC-PH-10003012"/>
    <x v="2"/>
    <x v="6"/>
    <n v="461.97"/>
    <s v="US-2018-130953"/>
    <n v="1"/>
    <n v="3"/>
    <n v="0"/>
    <n v="133.97129999999996"/>
    <n v="0.41105220110552465"/>
  </r>
  <r>
    <x v="1091"/>
    <x v="39"/>
    <s v="FUR-CH-10004626"/>
    <x v="1"/>
    <x v="5"/>
    <n v="302.67"/>
    <s v="US-2018-130953"/>
    <n v="0"/>
    <n v="3"/>
    <n v="0"/>
    <n v="72.640799999999999"/>
    <n v="0.46529189879902266"/>
  </r>
  <r>
    <x v="1091"/>
    <x v="39"/>
    <s v="OFF-AP-10002311"/>
    <x v="0"/>
    <x v="12"/>
    <n v="137.62"/>
    <s v="US-2018-130953"/>
    <n v="0"/>
    <n v="2"/>
    <n v="0"/>
    <n v="60.552800000000005"/>
    <n v="0.49507917887403441"/>
  </r>
  <r>
    <x v="1091"/>
    <x v="0"/>
    <s v="TEC-PH-10002496"/>
    <x v="2"/>
    <x v="6"/>
    <n v="124.79200000000002"/>
    <s v="CA-2018-130771"/>
    <n v="1"/>
    <n v="1"/>
    <n v="0.2"/>
    <n v="15.598999999999993"/>
    <n v="0.41105220110552465"/>
  </r>
  <r>
    <x v="1091"/>
    <x v="22"/>
    <s v="FUR-BO-10004709"/>
    <x v="1"/>
    <x v="10"/>
    <n v="115.96"/>
    <s v="US-2018-115301"/>
    <n v="1"/>
    <n v="2"/>
    <n v="0"/>
    <n v="25.511200000000002"/>
    <n v="0.5176847302647779"/>
  </r>
  <r>
    <x v="1091"/>
    <x v="20"/>
    <s v="OFF-AR-10002656"/>
    <x v="0"/>
    <x v="4"/>
    <n v="60.12"/>
    <s v="CA-2018-146031"/>
    <n v="1"/>
    <n v="9"/>
    <n v="0"/>
    <n v="22.244399999999995"/>
    <n v="0.45632477063632687"/>
  </r>
  <r>
    <x v="1091"/>
    <x v="22"/>
    <s v="TEC-AC-10003027"/>
    <x v="2"/>
    <x v="9"/>
    <n v="90.570000000000007"/>
    <s v="US-2018-113852"/>
    <n v="1"/>
    <n v="3"/>
    <n v="0"/>
    <n v="11.774100000000004"/>
    <n v="0.52062335344040378"/>
  </r>
  <r>
    <x v="1091"/>
    <x v="25"/>
    <s v="OFF-AP-10002082"/>
    <x v="0"/>
    <x v="12"/>
    <n v="34.848000000000006"/>
    <s v="CA-2018-101483"/>
    <n v="1"/>
    <n v="2"/>
    <n v="0.2"/>
    <n v="6.5339999999999971"/>
    <n v="0.49507917887403441"/>
  </r>
  <r>
    <x v="1091"/>
    <x v="39"/>
    <s v="OFF-BI-10004828"/>
    <x v="0"/>
    <x v="3"/>
    <n v="33.479999999999997"/>
    <s v="US-2018-130953"/>
    <n v="0"/>
    <n v="2"/>
    <n v="0"/>
    <n v="16.405199999999997"/>
    <n v="0.46881743173671325"/>
  </r>
  <r>
    <x v="1091"/>
    <x v="25"/>
    <s v="TEC-PH-10003442"/>
    <x v="2"/>
    <x v="6"/>
    <n v="22"/>
    <s v="CA-2018-101483"/>
    <n v="0"/>
    <n v="5"/>
    <n v="0.2"/>
    <n v="1.375"/>
    <n v="0.41105220110552465"/>
  </r>
  <r>
    <x v="1091"/>
    <x v="25"/>
    <s v="OFF-AR-10002833"/>
    <x v="0"/>
    <x v="4"/>
    <n v="4.3680000000000003"/>
    <s v="CA-2018-101483"/>
    <n v="0"/>
    <n v="3"/>
    <n v="0.2"/>
    <n v="0.3822000000000001"/>
    <n v="0.45632477063632687"/>
  </r>
  <r>
    <x v="1091"/>
    <x v="0"/>
    <s v="OFF-FA-10003059"/>
    <x v="0"/>
    <x v="7"/>
    <n v="2.8960000000000004"/>
    <s v="CA-2018-130771"/>
    <n v="0"/>
    <n v="2"/>
    <n v="0.2"/>
    <n v="0.4705999999999998"/>
    <n v="0.51168203684699509"/>
  </r>
  <r>
    <x v="1092"/>
    <x v="4"/>
    <s v="OFF-ST-10000585"/>
    <x v="0"/>
    <x v="1"/>
    <n v="330.4"/>
    <s v="CA-2018-167913"/>
    <n v="1"/>
    <n v="2"/>
    <n v="0"/>
    <n v="85.903999999999996"/>
    <n v="0.44610841445725197"/>
  </r>
  <r>
    <x v="1092"/>
    <x v="36"/>
    <s v="TEC-PH-10003589"/>
    <x v="2"/>
    <x v="6"/>
    <n v="89.949999999999989"/>
    <s v="CA-2018-141103"/>
    <n v="1"/>
    <n v="5"/>
    <n v="0"/>
    <n v="43.175999999999995"/>
    <n v="0.41105220110552465"/>
  </r>
  <r>
    <x v="1092"/>
    <x v="10"/>
    <s v="OFF-BI-10001071"/>
    <x v="0"/>
    <x v="3"/>
    <n v="76.77600000000001"/>
    <s v="CA-2018-155740"/>
    <n v="1"/>
    <n v="4"/>
    <n v="0.7"/>
    <n v="-53.743199999999973"/>
    <n v="0.46881743173671325"/>
  </r>
  <r>
    <x v="1092"/>
    <x v="4"/>
    <s v="OFF-LA-10002787"/>
    <x v="0"/>
    <x v="2"/>
    <n v="26.25"/>
    <s v="CA-2018-167913"/>
    <n v="0"/>
    <n v="7"/>
    <n v="0"/>
    <n v="12.599999999999998"/>
    <n v="0.4647369236065339"/>
  </r>
  <r>
    <x v="1093"/>
    <x v="7"/>
    <s v="OFF-BI-10003656"/>
    <x v="0"/>
    <x v="3"/>
    <n v="849.95"/>
    <s v="CA-2018-147032"/>
    <n v="1"/>
    <n v="5"/>
    <n v="0"/>
    <n v="390.97699999999998"/>
    <n v="0.46881743173671325"/>
  </r>
  <r>
    <x v="1093"/>
    <x v="2"/>
    <s v="TEC-PH-10001079"/>
    <x v="2"/>
    <x v="6"/>
    <n v="285.57599999999996"/>
    <s v="CA-2018-126144"/>
    <n v="1"/>
    <n v="4"/>
    <n v="0.4"/>
    <n v="-57.115200000000016"/>
    <n v="0.41105220110552465"/>
  </r>
  <r>
    <x v="1093"/>
    <x v="21"/>
    <s v="OFF-AP-10002472"/>
    <x v="0"/>
    <x v="12"/>
    <n v="155.88"/>
    <s v="US-2018-165869"/>
    <n v="1"/>
    <n v="6"/>
    <n v="0"/>
    <n v="54.558"/>
    <n v="0.49507917887403441"/>
  </r>
  <r>
    <x v="1093"/>
    <x v="4"/>
    <s v="OFF-ST-10003442"/>
    <x v="0"/>
    <x v="1"/>
    <n v="56.56"/>
    <s v="CA-2018-161102"/>
    <n v="1"/>
    <n v="2"/>
    <n v="0"/>
    <n v="15.2712"/>
    <n v="0.44610841445725197"/>
  </r>
  <r>
    <x v="1093"/>
    <x v="2"/>
    <s v="OFF-PA-10003790"/>
    <x v="0"/>
    <x v="0"/>
    <n v="54.816000000000003"/>
    <s v="CA-2018-121909"/>
    <n v="1"/>
    <n v="3"/>
    <n v="0.2"/>
    <n v="17.815199999999997"/>
    <n v="0.43613829632717294"/>
  </r>
  <r>
    <x v="1093"/>
    <x v="16"/>
    <s v="TEC-AC-10003590"/>
    <x v="2"/>
    <x v="9"/>
    <n v="41.424000000000007"/>
    <s v="CA-2018-125752"/>
    <n v="1"/>
    <n v="2"/>
    <n v="0.2"/>
    <n v="8.2847999999999971"/>
    <n v="0.52062335344040378"/>
  </r>
  <r>
    <x v="1093"/>
    <x v="4"/>
    <s v="FUR-FU-10003142"/>
    <x v="1"/>
    <x v="8"/>
    <n v="36.96"/>
    <s v="CA-2018-161102"/>
    <n v="0"/>
    <n v="7"/>
    <n v="0"/>
    <n v="11.457599999999998"/>
    <n v="0.4595170286641902"/>
  </r>
  <r>
    <x v="1093"/>
    <x v="1"/>
    <s v="TEC-PH-10003092"/>
    <x v="2"/>
    <x v="6"/>
    <n v="36.792000000000002"/>
    <s v="CA-2018-115805"/>
    <n v="1"/>
    <n v="1"/>
    <n v="0.2"/>
    <n v="4.1390999999999991"/>
    <n v="0.41105220110552465"/>
  </r>
  <r>
    <x v="1093"/>
    <x v="21"/>
    <s v="OFF-BI-10003460"/>
    <x v="0"/>
    <x v="3"/>
    <n v="17.52"/>
    <s v="US-2018-165869"/>
    <n v="0"/>
    <n v="4"/>
    <n v="0"/>
    <n v="8.4095999999999993"/>
    <n v="0.46881743173671325"/>
  </r>
  <r>
    <x v="1093"/>
    <x v="7"/>
    <s v="OFF-PA-10003256"/>
    <x v="0"/>
    <x v="0"/>
    <n v="11.54"/>
    <s v="CA-2018-147032"/>
    <n v="0"/>
    <n v="1"/>
    <n v="0"/>
    <n v="5.5391999999999992"/>
    <n v="0.43613829632717294"/>
  </r>
  <r>
    <x v="1093"/>
    <x v="7"/>
    <s v="OFF-BI-10002897"/>
    <x v="0"/>
    <x v="3"/>
    <n v="11.01"/>
    <s v="CA-2018-147032"/>
    <n v="0"/>
    <n v="3"/>
    <n v="0"/>
    <n v="5.3948999999999998"/>
    <n v="0.46881743173671325"/>
  </r>
  <r>
    <x v="1094"/>
    <x v="0"/>
    <s v="TEC-MA-10000488"/>
    <x v="2"/>
    <x v="15"/>
    <n v="1439.982"/>
    <s v="CA-2018-162691"/>
    <n v="1"/>
    <n v="3"/>
    <n v="0.4"/>
    <n v="-263.99670000000026"/>
    <n v="0.5183572270896134"/>
  </r>
  <r>
    <x v="1094"/>
    <x v="25"/>
    <s v="TEC-PH-10002660"/>
    <x v="2"/>
    <x v="6"/>
    <n v="271.95999999999998"/>
    <s v="CA-2018-133235"/>
    <n v="1"/>
    <n v="5"/>
    <n v="0.2"/>
    <n v="16.997500000000016"/>
    <n v="0.41105220110552465"/>
  </r>
  <r>
    <x v="1094"/>
    <x v="4"/>
    <s v="OFF-ST-10004340"/>
    <x v="0"/>
    <x v="1"/>
    <n v="186.54"/>
    <s v="CA-2018-168942"/>
    <n v="1"/>
    <n v="3"/>
    <n v="0"/>
    <n v="50.365800000000007"/>
    <n v="0.44610841445725197"/>
  </r>
  <r>
    <x v="1094"/>
    <x v="1"/>
    <s v="TEC-PH-10003931"/>
    <x v="2"/>
    <x v="6"/>
    <n v="95.984000000000009"/>
    <s v="CA-2018-135034"/>
    <n v="1"/>
    <n v="2"/>
    <n v="0.2"/>
    <n v="5.9990000000000023"/>
    <n v="0.41105220110552465"/>
  </r>
  <r>
    <x v="1094"/>
    <x v="4"/>
    <s v="OFF-BI-10002735"/>
    <x v="0"/>
    <x v="3"/>
    <n v="54.896000000000008"/>
    <s v="CA-2018-124576"/>
    <n v="1"/>
    <n v="2"/>
    <n v="0.2"/>
    <n v="18.5274"/>
    <n v="0.46881743173671325"/>
  </r>
  <r>
    <x v="1094"/>
    <x v="0"/>
    <s v="OFF-PA-10003729"/>
    <x v="0"/>
    <x v="0"/>
    <n v="36.288000000000011"/>
    <s v="CA-2018-162691"/>
    <n v="0"/>
    <n v="7"/>
    <n v="0.2"/>
    <n v="12.700800000000001"/>
    <n v="0.43613829632717294"/>
  </r>
  <r>
    <x v="1095"/>
    <x v="1"/>
    <s v="FUR-BO-10003034"/>
    <x v="1"/>
    <x v="10"/>
    <n v="183.37199999999999"/>
    <s v="CA-2018-165386"/>
    <n v="1"/>
    <n v="2"/>
    <n v="0.3"/>
    <n v="-36.674399999999991"/>
    <n v="0.5176847302647779"/>
  </r>
  <r>
    <x v="1095"/>
    <x v="4"/>
    <s v="FUR-FU-10000723"/>
    <x v="1"/>
    <x v="8"/>
    <n v="123.96000000000001"/>
    <s v="CA-2018-168396"/>
    <n v="1"/>
    <n v="3"/>
    <n v="0"/>
    <n v="11.156400000000005"/>
    <n v="0.4595170286641902"/>
  </r>
  <r>
    <x v="1095"/>
    <x v="4"/>
    <s v="OFF-ST-10003123"/>
    <x v="0"/>
    <x v="1"/>
    <n v="99.87"/>
    <s v="US-2018-143175"/>
    <n v="1"/>
    <n v="3"/>
    <n v="0"/>
    <n v="23.968799999999998"/>
    <n v="0.44610841445725197"/>
  </r>
  <r>
    <x v="1095"/>
    <x v="4"/>
    <s v="OFF-LA-10001297"/>
    <x v="0"/>
    <x v="2"/>
    <n v="51.75"/>
    <s v="CA-2018-168396"/>
    <n v="0"/>
    <n v="5"/>
    <n v="0"/>
    <n v="24.84"/>
    <n v="0.4647369236065339"/>
  </r>
  <r>
    <x v="1095"/>
    <x v="1"/>
    <s v="TEC-AC-10000682"/>
    <x v="2"/>
    <x v="9"/>
    <n v="39.816000000000003"/>
    <s v="CA-2018-140781"/>
    <n v="1"/>
    <n v="3"/>
    <n v="0.2"/>
    <n v="7.4654999999999987"/>
    <n v="0.52062335344040378"/>
  </r>
  <r>
    <x v="1095"/>
    <x v="10"/>
    <s v="OFF-LA-10004484"/>
    <x v="0"/>
    <x v="2"/>
    <n v="16.520000000000003"/>
    <s v="CA-2018-163566"/>
    <n v="1"/>
    <n v="5"/>
    <n v="0.2"/>
    <n v="5.368999999999998"/>
    <n v="0.4647369236065339"/>
  </r>
  <r>
    <x v="1095"/>
    <x v="22"/>
    <s v="OFF-ST-10003996"/>
    <x v="0"/>
    <x v="1"/>
    <n v="16.059999999999999"/>
    <s v="CA-2018-141747"/>
    <n v="1"/>
    <n v="1"/>
    <n v="0"/>
    <n v="4.1755999999999993"/>
    <n v="0.44610841445725197"/>
  </r>
  <r>
    <x v="1096"/>
    <x v="26"/>
    <s v="OFF-EN-10001141"/>
    <x v="0"/>
    <x v="11"/>
    <n v="8.7840000000000007"/>
    <s v="CA-2018-132738"/>
    <n v="1"/>
    <n v="1"/>
    <n v="0.2"/>
    <n v="3.1842000000000001"/>
    <n v="0.44424167803735209"/>
  </r>
  <r>
    <x v="1096"/>
    <x v="26"/>
    <s v="OFF-PA-10001752"/>
    <x v="0"/>
    <x v="0"/>
    <n v="7.9680000000000009"/>
    <s v="CA-2018-132738"/>
    <n v="0"/>
    <n v="2"/>
    <n v="0.2"/>
    <n v="2.8884000000000007"/>
    <n v="0.43613829632717294"/>
  </r>
  <r>
    <x v="1096"/>
    <x v="0"/>
    <s v="OFF-BI-10002827"/>
    <x v="0"/>
    <x v="3"/>
    <n v="3.3179999999999996"/>
    <s v="CA-2018-146367"/>
    <n v="1"/>
    <n v="3"/>
    <n v="0.8"/>
    <n v="-5.6406000000000018"/>
    <n v="0.46881743173671325"/>
  </r>
  <r>
    <x v="1097"/>
    <x v="0"/>
    <s v="OFF-ST-10001172"/>
    <x v="0"/>
    <x v="1"/>
    <n v="151.05600000000001"/>
    <s v="CA-2018-154676"/>
    <n v="1"/>
    <n v="9"/>
    <n v="0.2"/>
    <n v="7.5527999999999977"/>
    <n v="0.44610841445725197"/>
  </r>
  <r>
    <x v="1097"/>
    <x v="18"/>
    <s v="OFF-LA-10003498"/>
    <x v="0"/>
    <x v="2"/>
    <n v="133.20000000000002"/>
    <s v="CA-2018-128328"/>
    <n v="1"/>
    <n v="9"/>
    <n v="0"/>
    <n v="66.600000000000009"/>
    <n v="0.4647369236065339"/>
  </r>
  <r>
    <x v="1097"/>
    <x v="18"/>
    <s v="OFF-BI-10001989"/>
    <x v="0"/>
    <x v="3"/>
    <n v="125.88"/>
    <s v="CA-2018-128328"/>
    <n v="0"/>
    <n v="6"/>
    <n v="0"/>
    <n v="60.422399999999996"/>
    <n v="0.46881743173671325"/>
  </r>
  <r>
    <x v="1097"/>
    <x v="18"/>
    <s v="TEC-AC-10001714"/>
    <x v="2"/>
    <x v="9"/>
    <n v="79.78"/>
    <s v="CA-2018-128328"/>
    <n v="0"/>
    <n v="2"/>
    <n v="0"/>
    <n v="29.518599999999999"/>
    <n v="0.52062335344040378"/>
  </r>
  <r>
    <x v="1097"/>
    <x v="3"/>
    <s v="OFF-PA-10002713"/>
    <x v="0"/>
    <x v="0"/>
    <n v="13.76"/>
    <s v="CA-2018-117695"/>
    <n v="1"/>
    <n v="2"/>
    <n v="0"/>
    <n v="6.3295999999999992"/>
    <n v="0.43613829632717294"/>
  </r>
  <r>
    <x v="1098"/>
    <x v="38"/>
    <s v="TEC-PH-10003601"/>
    <x v="2"/>
    <x v="6"/>
    <n v="824.95"/>
    <s v="CA-2018-151981"/>
    <n v="1"/>
    <n v="5"/>
    <n v="0"/>
    <n v="247.48499999999993"/>
    <n v="0.41105220110552465"/>
  </r>
  <r>
    <x v="1098"/>
    <x v="38"/>
    <s v="OFF-AR-10000380"/>
    <x v="0"/>
    <x v="4"/>
    <n v="227.88"/>
    <s v="CA-2018-151981"/>
    <n v="0"/>
    <n v="6"/>
    <n v="0"/>
    <n v="68.363999999999976"/>
    <n v="0.45632477063632687"/>
  </r>
  <r>
    <x v="1098"/>
    <x v="8"/>
    <s v="FUR-BO-10000468"/>
    <x v="1"/>
    <x v="10"/>
    <n v="145.74"/>
    <s v="CA-2018-161200"/>
    <n v="1"/>
    <n v="3"/>
    <n v="0"/>
    <n v="23.318400000000011"/>
    <n v="0.5176847302647779"/>
  </r>
  <r>
    <x v="1098"/>
    <x v="0"/>
    <s v="OFF-PA-10004381"/>
    <x v="0"/>
    <x v="0"/>
    <n v="115.29600000000001"/>
    <s v="CA-2018-136609"/>
    <n v="1"/>
    <n v="3"/>
    <n v="0.2"/>
    <n v="40.353599999999986"/>
    <n v="0.43613829632717294"/>
  </r>
  <r>
    <x v="1098"/>
    <x v="20"/>
    <s v="OFF-SU-10002573"/>
    <x v="0"/>
    <x v="14"/>
    <n v="70.12"/>
    <s v="CA-2018-168172"/>
    <n v="1"/>
    <n v="4"/>
    <n v="0"/>
    <n v="21.035999999999994"/>
    <n v="0.53938093436526824"/>
  </r>
  <r>
    <x v="1098"/>
    <x v="38"/>
    <s v="OFF-LA-10002195"/>
    <x v="0"/>
    <x v="2"/>
    <n v="24.64"/>
    <s v="CA-2018-151981"/>
    <n v="0"/>
    <n v="8"/>
    <n v="0"/>
    <n v="11.827199999999999"/>
    <n v="0.4647369236065339"/>
  </r>
  <r>
    <x v="1098"/>
    <x v="8"/>
    <s v="FUR-FU-10001706"/>
    <x v="1"/>
    <x v="8"/>
    <n v="15.4"/>
    <s v="CA-2018-161200"/>
    <n v="0"/>
    <n v="5"/>
    <n v="0"/>
    <n v="7.3919999999999995"/>
    <n v="0.4595170286641902"/>
  </r>
  <r>
    <x v="1099"/>
    <x v="4"/>
    <s v="OFF-AP-10002534"/>
    <x v="0"/>
    <x v="12"/>
    <n v="1473.1"/>
    <s v="CA-2018-156776"/>
    <n v="1"/>
    <n v="5"/>
    <n v="0"/>
    <n v="412.46800000000007"/>
    <n v="0.49507917887403441"/>
  </r>
  <r>
    <x v="1099"/>
    <x v="4"/>
    <s v="TEC-PH-10002415"/>
    <x v="2"/>
    <x v="6"/>
    <n v="707.88"/>
    <s v="CA-2018-156776"/>
    <n v="0"/>
    <n v="3"/>
    <n v="0.2"/>
    <n v="44.242500000000035"/>
    <n v="0.41105220110552465"/>
  </r>
  <r>
    <x v="1099"/>
    <x v="4"/>
    <s v="OFF-PA-10001878"/>
    <x v="0"/>
    <x v="0"/>
    <n v="244.54999999999998"/>
    <s v="CA-2018-115175"/>
    <n v="1"/>
    <n v="5"/>
    <n v="0"/>
    <n v="114.93849999999998"/>
    <n v="0.43613829632717294"/>
  </r>
  <r>
    <x v="1099"/>
    <x v="4"/>
    <s v="FUR-CH-10002317"/>
    <x v="1"/>
    <x v="5"/>
    <n v="207.18400000000003"/>
    <s v="CA-2018-156776"/>
    <n v="0"/>
    <n v="1"/>
    <n v="0.2"/>
    <n v="25.897999999999982"/>
    <n v="0.46529189879902266"/>
  </r>
  <r>
    <x v="1099"/>
    <x v="4"/>
    <s v="TEC-PH-10000439"/>
    <x v="2"/>
    <x v="6"/>
    <n v="159.96000000000004"/>
    <s v="US-2018-155999"/>
    <n v="1"/>
    <n v="5"/>
    <n v="0.2"/>
    <n v="17.995499999999979"/>
    <n v="0.41105220110552465"/>
  </r>
  <r>
    <x v="1099"/>
    <x v="0"/>
    <s v="OFF-ST-10002790"/>
    <x v="0"/>
    <x v="1"/>
    <n v="118.16"/>
    <s v="CA-2018-110821"/>
    <n v="1"/>
    <n v="2"/>
    <n v="0.2"/>
    <n v="-25.108999999999988"/>
    <n v="0.44610841445725197"/>
  </r>
  <r>
    <x v="1099"/>
    <x v="20"/>
    <s v="OFF-AR-10004062"/>
    <x v="0"/>
    <x v="4"/>
    <n v="104.80000000000001"/>
    <s v="CA-2018-117023"/>
    <n v="1"/>
    <n v="10"/>
    <n v="0"/>
    <n v="26.200000000000003"/>
    <n v="0.45632477063632687"/>
  </r>
  <r>
    <x v="1099"/>
    <x v="4"/>
    <s v="FUR-FU-10004848"/>
    <x v="1"/>
    <x v="8"/>
    <n v="51.75"/>
    <s v="CA-2018-156776"/>
    <n v="0"/>
    <n v="1"/>
    <n v="0"/>
    <n v="15.524999999999999"/>
    <n v="0.4595170286641902"/>
  </r>
  <r>
    <x v="1099"/>
    <x v="0"/>
    <s v="TEC-AC-10001552"/>
    <x v="2"/>
    <x v="9"/>
    <n v="119.44800000000001"/>
    <s v="CA-2018-110821"/>
    <n v="0"/>
    <n v="3"/>
    <n v="0.2"/>
    <n v="-13.437900000000006"/>
    <n v="0.52062335344040378"/>
  </r>
  <r>
    <x v="1099"/>
    <x v="25"/>
    <s v="TEC-AC-10004571"/>
    <x v="2"/>
    <x v="9"/>
    <n v="79.992000000000004"/>
    <s v="CA-2018-163321"/>
    <n v="1"/>
    <n v="1"/>
    <n v="0.2"/>
    <n v="21.997800000000002"/>
    <n v="0.52062335344040378"/>
  </r>
  <r>
    <x v="1099"/>
    <x v="28"/>
    <s v="TEC-AC-10002006"/>
    <x v="2"/>
    <x v="9"/>
    <n v="63.96"/>
    <s v="CA-2018-158344"/>
    <n v="1"/>
    <n v="4"/>
    <n v="0"/>
    <n v="19.827599999999997"/>
    <n v="0.52062335344040378"/>
  </r>
  <r>
    <x v="1099"/>
    <x v="4"/>
    <s v="TEC-AC-10004803"/>
    <x v="2"/>
    <x v="9"/>
    <n v="55.76"/>
    <s v="CA-2018-156776"/>
    <n v="0"/>
    <n v="4"/>
    <n v="0"/>
    <n v="7.8064000000000036"/>
    <n v="0.52062335344040378"/>
  </r>
  <r>
    <x v="1099"/>
    <x v="4"/>
    <s v="OFF-BI-10000216"/>
    <x v="0"/>
    <x v="3"/>
    <n v="31.128000000000004"/>
    <s v="CA-2018-156776"/>
    <n v="0"/>
    <n v="3"/>
    <n v="0.2"/>
    <n v="11.673000000000002"/>
    <n v="0.46881743173671325"/>
  </r>
  <r>
    <x v="1099"/>
    <x v="4"/>
    <s v="OFF-PA-10001970"/>
    <x v="0"/>
    <x v="0"/>
    <n v="24.56"/>
    <s v="CA-2018-156776"/>
    <n v="0"/>
    <n v="2"/>
    <n v="0"/>
    <n v="11.543199999999999"/>
    <n v="0.43613829632717294"/>
  </r>
  <r>
    <x v="1099"/>
    <x v="4"/>
    <s v="OFF-BI-10000404"/>
    <x v="0"/>
    <x v="3"/>
    <n v="13.76"/>
    <s v="US-2018-155999"/>
    <n v="0"/>
    <n v="2"/>
    <n v="0.2"/>
    <n v="4.6440000000000001"/>
    <n v="0.46881743173671325"/>
  </r>
  <r>
    <x v="1099"/>
    <x v="4"/>
    <s v="OFF-BI-10003355"/>
    <x v="0"/>
    <x v="3"/>
    <n v="11.952000000000002"/>
    <s v="CA-2018-156776"/>
    <n v="0"/>
    <n v="3"/>
    <n v="0.2"/>
    <n v="4.1832000000000003"/>
    <n v="0.46881743173671325"/>
  </r>
  <r>
    <x v="1099"/>
    <x v="20"/>
    <s v="OFF-AR-10003602"/>
    <x v="0"/>
    <x v="4"/>
    <n v="11.68"/>
    <s v="CA-2018-117023"/>
    <n v="0"/>
    <n v="2"/>
    <n v="0"/>
    <n v="5.4895999999999994"/>
    <n v="0.45632477063632687"/>
  </r>
  <r>
    <x v="1100"/>
    <x v="18"/>
    <s v="TEC-PH-10003645"/>
    <x v="2"/>
    <x v="6"/>
    <n v="1454.4900000000002"/>
    <s v="CA-2018-143063"/>
    <n v="1"/>
    <n v="9"/>
    <n v="0"/>
    <n v="378.16740000000004"/>
    <n v="0.41105220110552465"/>
  </r>
  <r>
    <x v="1100"/>
    <x v="18"/>
    <s v="OFF-PA-10003302"/>
    <x v="0"/>
    <x v="0"/>
    <n v="177.2"/>
    <s v="CA-2018-145443"/>
    <n v="1"/>
    <n v="5"/>
    <n v="0"/>
    <n v="83.283999999999992"/>
    <n v="0.43613829632717294"/>
  </r>
  <r>
    <x v="1100"/>
    <x v="18"/>
    <s v="FUR-FU-10003708"/>
    <x v="1"/>
    <x v="8"/>
    <n v="121.3"/>
    <s v="CA-2018-143063"/>
    <n v="0"/>
    <n v="2"/>
    <n v="0"/>
    <n v="25.472999999999999"/>
    <n v="0.4595170286641902"/>
  </r>
  <r>
    <x v="1100"/>
    <x v="18"/>
    <s v="OFF-EN-10003134"/>
    <x v="0"/>
    <x v="11"/>
    <n v="70.08"/>
    <s v="CA-2018-143063"/>
    <n v="0"/>
    <n v="6"/>
    <n v="0"/>
    <n v="35.04"/>
    <n v="0.44424167803735209"/>
  </r>
  <r>
    <x v="1101"/>
    <x v="8"/>
    <s v="OFF-BI-10000632"/>
    <x v="0"/>
    <x v="3"/>
    <n v="477.51"/>
    <s v="CA-2018-160899"/>
    <n v="1"/>
    <n v="11"/>
    <n v="0"/>
    <n v="219.65459999999999"/>
    <n v="0.46881743173671325"/>
  </r>
  <r>
    <x v="1101"/>
    <x v="0"/>
    <s v="TEC-PH-10001557"/>
    <x v="2"/>
    <x v="6"/>
    <n v="153.584"/>
    <s v="CA-2018-139311"/>
    <n v="1"/>
    <n v="2"/>
    <n v="0.2"/>
    <n v="13.438599999999994"/>
    <n v="0.41105220110552465"/>
  </r>
  <r>
    <x v="1101"/>
    <x v="0"/>
    <s v="OFF-PA-10001776"/>
    <x v="0"/>
    <x v="0"/>
    <n v="29.664000000000001"/>
    <s v="CA-2018-139311"/>
    <n v="0"/>
    <n v="4"/>
    <n v="0.2"/>
    <n v="10.011599999999998"/>
    <n v="0.43613829632717294"/>
  </r>
  <r>
    <x v="1101"/>
    <x v="20"/>
    <s v="OFF-PA-10003441"/>
    <x v="0"/>
    <x v="0"/>
    <n v="25.92"/>
    <s v="CA-2018-100433"/>
    <n v="1"/>
    <n v="4"/>
    <n v="0"/>
    <n v="12.441600000000001"/>
    <n v="0.43613829632717294"/>
  </r>
  <r>
    <x v="1101"/>
    <x v="0"/>
    <s v="OFF-BI-10004209"/>
    <x v="0"/>
    <x v="3"/>
    <n v="12.863999999999995"/>
    <s v="CA-2018-139311"/>
    <n v="0"/>
    <n v="8"/>
    <n v="0.8"/>
    <n v="-22.512"/>
    <n v="0.46881743173671325"/>
  </r>
  <r>
    <x v="1101"/>
    <x v="0"/>
    <s v="OFF-AR-10004582"/>
    <x v="0"/>
    <x v="4"/>
    <n v="9.1840000000000011"/>
    <s v="CA-2018-139311"/>
    <n v="0"/>
    <n v="7"/>
    <n v="0.2"/>
    <n v="2.8699999999999992"/>
    <n v="0.45632477063632687"/>
  </r>
  <r>
    <x v="1102"/>
    <x v="36"/>
    <s v="FUR-CH-10002331"/>
    <x v="1"/>
    <x v="5"/>
    <n v="1779.9"/>
    <s v="US-2018-118941"/>
    <n v="1"/>
    <n v="5"/>
    <n v="0"/>
    <n v="373.77899999999983"/>
    <n v="0.46529189879902266"/>
  </r>
  <r>
    <x v="1102"/>
    <x v="4"/>
    <s v="OFF-AP-10000828"/>
    <x v="0"/>
    <x v="12"/>
    <n v="542.93999999999994"/>
    <s v="CA-2018-158169"/>
    <n v="1"/>
    <n v="3"/>
    <n v="0"/>
    <n v="152.02319999999997"/>
    <n v="0.49507917887403441"/>
  </r>
  <r>
    <x v="1102"/>
    <x v="22"/>
    <s v="TEC-CO-10000971"/>
    <x v="2"/>
    <x v="16"/>
    <n v="299.99"/>
    <s v="CA-2018-152310"/>
    <n v="1"/>
    <n v="1"/>
    <n v="0"/>
    <n v="89.996999999999986"/>
    <n v="0.55185675810753509"/>
  </r>
  <r>
    <x v="1102"/>
    <x v="22"/>
    <s v="TEC-PH-10002538"/>
    <x v="2"/>
    <x v="6"/>
    <n v="242.624"/>
    <s v="CA-2018-152310"/>
    <n v="0"/>
    <n v="8"/>
    <n v="0.2"/>
    <n v="27.295199999999973"/>
    <n v="0.41105220110552465"/>
  </r>
  <r>
    <x v="1102"/>
    <x v="36"/>
    <s v="OFF-AR-10001953"/>
    <x v="0"/>
    <x v="4"/>
    <n v="219.89999999999998"/>
    <s v="US-2018-118941"/>
    <n v="0"/>
    <n v="5"/>
    <n v="0"/>
    <n v="59.373000000000005"/>
    <n v="0.45632477063632687"/>
  </r>
  <r>
    <x v="1102"/>
    <x v="22"/>
    <s v="OFF-PA-10003134"/>
    <x v="0"/>
    <x v="0"/>
    <n v="192.16"/>
    <s v="CA-2018-152310"/>
    <n v="0"/>
    <n v="4"/>
    <n v="0"/>
    <n v="92.236799999999988"/>
    <n v="0.43613829632717294"/>
  </r>
  <r>
    <x v="1102"/>
    <x v="22"/>
    <s v="OFF-BI-10004308"/>
    <x v="0"/>
    <x v="3"/>
    <n v="100.70400000000001"/>
    <s v="CA-2018-152310"/>
    <n v="0"/>
    <n v="6"/>
    <n v="0.2"/>
    <n v="37.763999999999996"/>
    <n v="0.46881743173671325"/>
  </r>
  <r>
    <x v="1102"/>
    <x v="4"/>
    <s v="FUR-FU-10001473"/>
    <x v="1"/>
    <x v="8"/>
    <n v="54.92"/>
    <s v="CA-2018-158169"/>
    <n v="0"/>
    <n v="4"/>
    <n v="0"/>
    <n v="19.7712"/>
    <n v="0.4595170286641902"/>
  </r>
  <r>
    <x v="1102"/>
    <x v="22"/>
    <s v="OFF-ST-10001228"/>
    <x v="0"/>
    <x v="1"/>
    <n v="46.74"/>
    <s v="CA-2018-152310"/>
    <n v="0"/>
    <n v="3"/>
    <n v="0"/>
    <n v="11.684999999999999"/>
    <n v="0.44610841445725197"/>
  </r>
  <r>
    <x v="1102"/>
    <x v="22"/>
    <s v="TEC-AC-10000397"/>
    <x v="2"/>
    <x v="9"/>
    <n v="174.95000000000002"/>
    <s v="CA-2018-152310"/>
    <n v="0"/>
    <n v="5"/>
    <n v="0"/>
    <n v="12.246500000000005"/>
    <n v="0.52062335344040378"/>
  </r>
  <r>
    <x v="1102"/>
    <x v="16"/>
    <s v="OFF-PA-10000223"/>
    <x v="0"/>
    <x v="0"/>
    <n v="20.736000000000004"/>
    <s v="CA-2018-106537"/>
    <n v="1"/>
    <n v="4"/>
    <n v="0.2"/>
    <n v="7.2576000000000001"/>
    <n v="0.43613829632717294"/>
  </r>
  <r>
    <x v="1102"/>
    <x v="36"/>
    <s v="OFF-AR-10004078"/>
    <x v="0"/>
    <x v="4"/>
    <n v="17.52"/>
    <s v="US-2018-118941"/>
    <n v="0"/>
    <n v="3"/>
    <n v="0"/>
    <n v="5.2559999999999993"/>
    <n v="0.45632477063632687"/>
  </r>
  <r>
    <x v="1103"/>
    <x v="15"/>
    <s v="OFF-BI-10001359"/>
    <x v="0"/>
    <x v="3"/>
    <n v="1614.5820000000003"/>
    <s v="CA-2018-128363"/>
    <n v="1"/>
    <n v="6"/>
    <n v="0.7"/>
    <n v="-1237.8461999999995"/>
    <n v="0.46881743173671325"/>
  </r>
  <r>
    <x v="1103"/>
    <x v="15"/>
    <s v="FUR-CH-10002073"/>
    <x v="1"/>
    <x v="5"/>
    <n v="423.64799999999997"/>
    <s v="CA-2018-128363"/>
    <n v="0"/>
    <n v="2"/>
    <n v="0.2"/>
    <n v="47.660399999999967"/>
    <n v="0.46529189879902266"/>
  </r>
  <r>
    <x v="1103"/>
    <x v="15"/>
    <s v="OFF-AP-10001563"/>
    <x v="0"/>
    <x v="12"/>
    <n v="272.048"/>
    <s v="CA-2018-128363"/>
    <n v="0"/>
    <n v="7"/>
    <n v="0.2"/>
    <n v="30.605399999999946"/>
    <n v="0.49507917887403441"/>
  </r>
  <r>
    <x v="1103"/>
    <x v="4"/>
    <s v="OFF-AP-10004249"/>
    <x v="0"/>
    <x v="12"/>
    <n v="83.79"/>
    <s v="US-2018-103828"/>
    <n v="1"/>
    <n v="7"/>
    <n v="0"/>
    <n v="22.623299999999997"/>
    <n v="0.49507917887403441"/>
  </r>
  <r>
    <x v="1103"/>
    <x v="4"/>
    <s v="OFF-AR-10000588"/>
    <x v="0"/>
    <x v="4"/>
    <n v="59.519999999999996"/>
    <s v="US-2018-103828"/>
    <n v="0"/>
    <n v="3"/>
    <n v="0"/>
    <n v="15.475200000000001"/>
    <n v="0.45632477063632687"/>
  </r>
  <r>
    <x v="1103"/>
    <x v="15"/>
    <s v="TEC-AC-10003709"/>
    <x v="2"/>
    <x v="9"/>
    <n v="1.5840000000000001"/>
    <s v="CA-2018-128363"/>
    <n v="0"/>
    <n v="2"/>
    <n v="0.2"/>
    <n v="0.47520000000000018"/>
    <n v="0.52062335344040378"/>
  </r>
  <r>
    <x v="1103"/>
    <x v="4"/>
    <s v="OFF-BI-10000069"/>
    <x v="0"/>
    <x v="3"/>
    <n v="36.024000000000001"/>
    <s v="CA-2018-100580"/>
    <n v="1"/>
    <n v="3"/>
    <n v="0.2"/>
    <n v="11.707799999999995"/>
    <n v="0.46881743173671325"/>
  </r>
  <r>
    <x v="1103"/>
    <x v="15"/>
    <s v="FUR-FU-10003268"/>
    <x v="1"/>
    <x v="8"/>
    <n v="31.983999999999998"/>
    <s v="CA-2018-128363"/>
    <n v="0"/>
    <n v="1"/>
    <n v="0.2"/>
    <n v="0"/>
    <n v="0.4595170286641902"/>
  </r>
  <r>
    <x v="1103"/>
    <x v="4"/>
    <s v="OFF-SU-10000946"/>
    <x v="0"/>
    <x v="14"/>
    <n v="31.92"/>
    <s v="US-2018-103828"/>
    <n v="0"/>
    <n v="4"/>
    <n v="0"/>
    <n v="9.2567999999999984"/>
    <n v="0.53938093436526824"/>
  </r>
  <r>
    <x v="1103"/>
    <x v="4"/>
    <s v="OFF-ST-10001325"/>
    <x v="0"/>
    <x v="1"/>
    <n v="31.44"/>
    <s v="US-2018-103828"/>
    <n v="0"/>
    <n v="3"/>
    <n v="0"/>
    <n v="8.4888000000000012"/>
    <n v="0.44610841445725197"/>
  </r>
  <r>
    <x v="1103"/>
    <x v="15"/>
    <s v="OFF-FA-10003495"/>
    <x v="0"/>
    <x v="7"/>
    <n v="24.320000000000004"/>
    <s v="CA-2018-128363"/>
    <n v="0"/>
    <n v="5"/>
    <n v="0.2"/>
    <n v="9.1199999999999974"/>
    <n v="0.51168203684699509"/>
  </r>
  <r>
    <x v="1103"/>
    <x v="2"/>
    <s v="OFF-LA-10004093"/>
    <x v="0"/>
    <x v="2"/>
    <n v="17.544"/>
    <s v="CA-2018-167542"/>
    <n v="1"/>
    <n v="3"/>
    <n v="0.2"/>
    <n v="5.9210999999999983"/>
    <n v="0.4647369236065339"/>
  </r>
  <r>
    <x v="1103"/>
    <x v="15"/>
    <s v="OFF-EN-10003845"/>
    <x v="0"/>
    <x v="11"/>
    <n v="14.76"/>
    <s v="CA-2018-128363"/>
    <n v="0"/>
    <n v="5"/>
    <n v="0.2"/>
    <n v="4.7969999999999988"/>
    <n v="0.44424167803735209"/>
  </r>
  <r>
    <x v="1104"/>
    <x v="4"/>
    <s v="FUR-TA-10001095"/>
    <x v="1"/>
    <x v="13"/>
    <n v="418.29599999999994"/>
    <s v="CA-2018-105921"/>
    <n v="1"/>
    <n v="3"/>
    <n v="0.2"/>
    <n v="5.2287000000000035"/>
    <n v="0.55975208308209756"/>
  </r>
  <r>
    <x v="1104"/>
    <x v="4"/>
    <s v="OFF-AR-10000246"/>
    <x v="0"/>
    <x v="4"/>
    <n v="16.68"/>
    <s v="CA-2018-169264"/>
    <n v="1"/>
    <n v="6"/>
    <n v="0"/>
    <n v="4.3367999999999993"/>
    <n v="0.45632477063632687"/>
  </r>
  <r>
    <x v="1104"/>
    <x v="4"/>
    <s v="OFF-LA-10001613"/>
    <x v="0"/>
    <x v="2"/>
    <n v="5.76"/>
    <s v="CA-2018-169264"/>
    <n v="0"/>
    <n v="2"/>
    <n v="0"/>
    <n v="2.8224"/>
    <n v="0.4647369236065339"/>
  </r>
  <r>
    <x v="1105"/>
    <x v="2"/>
    <s v="OFF-ST-10004459"/>
    <x v="0"/>
    <x v="1"/>
    <n v="1801.6320000000001"/>
    <s v="US-2018-117723"/>
    <n v="1"/>
    <n v="6"/>
    <n v="0.2"/>
    <n v="-337.80600000000004"/>
    <n v="0.44610841445725197"/>
  </r>
  <r>
    <x v="1105"/>
    <x v="23"/>
    <s v="OFF-AP-10002578"/>
    <x v="0"/>
    <x v="12"/>
    <n v="97.84"/>
    <s v="CA-2018-138548"/>
    <n v="1"/>
    <n v="2"/>
    <n v="0"/>
    <n v="25.438400000000001"/>
    <n v="0.49507917887403441"/>
  </r>
  <r>
    <x v="1105"/>
    <x v="28"/>
    <s v="OFF-LA-10000305"/>
    <x v="0"/>
    <x v="2"/>
    <n v="50.4"/>
    <s v="CA-2018-144883"/>
    <n v="1"/>
    <n v="8"/>
    <n v="0"/>
    <n v="23.183999999999997"/>
    <n v="0.4647369236065339"/>
  </r>
  <r>
    <x v="1106"/>
    <x v="15"/>
    <s v="OFF-ST-10004950"/>
    <x v="0"/>
    <x v="1"/>
    <n v="67.13600000000001"/>
    <s v="CA-2018-122987"/>
    <n v="1"/>
    <n v="4"/>
    <n v="0.2"/>
    <n v="-0.83920000000000172"/>
    <n v="0.44610841445725197"/>
  </r>
  <r>
    <x v="1106"/>
    <x v="15"/>
    <s v="OFF-BI-10002824"/>
    <x v="0"/>
    <x v="3"/>
    <n v="13.428000000000003"/>
    <s v="CA-2018-122987"/>
    <n v="0"/>
    <n v="3"/>
    <n v="0.7"/>
    <n v="-11.190000000000001"/>
    <n v="0.46881743173671325"/>
  </r>
  <r>
    <x v="1107"/>
    <x v="2"/>
    <s v="FUR-CH-10002024"/>
    <x v="1"/>
    <x v="5"/>
    <n v="4416.174"/>
    <s v="CA-2018-118892"/>
    <n v="1"/>
    <n v="9"/>
    <n v="0.3"/>
    <n v="-630.88200000000006"/>
    <n v="0.46529189879902266"/>
  </r>
  <r>
    <x v="1107"/>
    <x v="4"/>
    <s v="OFF-AP-10001058"/>
    <x v="0"/>
    <x v="12"/>
    <n v="2518.29"/>
    <s v="CA-2018-166093"/>
    <n v="1"/>
    <n v="9"/>
    <n v="0"/>
    <n v="654.7553999999999"/>
    <n v="0.49507917887403441"/>
  </r>
  <r>
    <x v="1107"/>
    <x v="20"/>
    <s v="OFF-BI-10003091"/>
    <x v="0"/>
    <x v="3"/>
    <n v="895.92"/>
    <s v="US-2018-111423"/>
    <n v="1"/>
    <n v="5"/>
    <n v="0.2"/>
    <n v="302.37299999999993"/>
    <n v="0.46881743173671325"/>
  </r>
  <r>
    <x v="1107"/>
    <x v="4"/>
    <s v="OFF-ST-10001496"/>
    <x v="0"/>
    <x v="1"/>
    <n v="540.56999999999994"/>
    <s v="CA-2018-166093"/>
    <n v="0"/>
    <n v="3"/>
    <n v="0"/>
    <n v="140.54820000000001"/>
    <n v="0.44610841445725197"/>
  </r>
  <r>
    <x v="1107"/>
    <x v="20"/>
    <s v="FUR-CH-10003981"/>
    <x v="1"/>
    <x v="5"/>
    <n v="462.56400000000002"/>
    <s v="US-2018-111423"/>
    <n v="0"/>
    <n v="2"/>
    <n v="0.1"/>
    <n v="97.652399999999943"/>
    <n v="0.46529189879902266"/>
  </r>
  <r>
    <x v="1107"/>
    <x v="4"/>
    <s v="OFF-BI-10004230"/>
    <x v="0"/>
    <x v="3"/>
    <n v="221.05600000000001"/>
    <s v="CA-2018-166093"/>
    <n v="0"/>
    <n v="8"/>
    <n v="0.2"/>
    <n v="77.369599999999991"/>
    <n v="0.46881743173671325"/>
  </r>
  <r>
    <x v="1107"/>
    <x v="3"/>
    <s v="OFF-BI-10002735"/>
    <x v="0"/>
    <x v="3"/>
    <n v="102.93"/>
    <s v="CA-2018-151211"/>
    <n v="1"/>
    <n v="3"/>
    <n v="0"/>
    <n v="48.377100000000006"/>
    <n v="0.46881743173671325"/>
  </r>
  <r>
    <x v="1107"/>
    <x v="0"/>
    <s v="FUR-CH-10002017"/>
    <x v="1"/>
    <x v="5"/>
    <n v="74.591999999999999"/>
    <s v="CA-2018-133102"/>
    <n v="1"/>
    <n v="4"/>
    <n v="0.3"/>
    <n v="-2.1312000000000033"/>
    <n v="0.46529189879902266"/>
  </r>
  <r>
    <x v="1107"/>
    <x v="4"/>
    <s v="TEC-PH-10002564"/>
    <x v="2"/>
    <x v="6"/>
    <n v="71.975999999999999"/>
    <s v="CA-2018-166093"/>
    <n v="0"/>
    <n v="3"/>
    <n v="0.2"/>
    <n v="8.9969999999999892"/>
    <n v="0.41105220110552465"/>
  </r>
  <r>
    <x v="1107"/>
    <x v="3"/>
    <s v="TEC-AC-10004510"/>
    <x v="2"/>
    <x v="9"/>
    <n v="98.16"/>
    <s v="CA-2018-151211"/>
    <n v="0"/>
    <n v="6"/>
    <n v="0"/>
    <n v="9.8159999999999954"/>
    <n v="0.52062335344040378"/>
  </r>
  <r>
    <x v="1107"/>
    <x v="0"/>
    <s v="OFF-AP-10001563"/>
    <x v="0"/>
    <x v="12"/>
    <n v="38.86399999999999"/>
    <s v="CA-2018-133102"/>
    <n v="0"/>
    <n v="4"/>
    <n v="0.8"/>
    <n v="-99.103200000000044"/>
    <n v="0.49507917887403441"/>
  </r>
  <r>
    <x v="1107"/>
    <x v="4"/>
    <s v="OFF-EN-10003134"/>
    <x v="0"/>
    <x v="11"/>
    <n v="23.36"/>
    <s v="CA-2018-166093"/>
    <n v="0"/>
    <n v="2"/>
    <n v="0"/>
    <n v="11.68"/>
    <n v="0.44424167803735209"/>
  </r>
  <r>
    <x v="1107"/>
    <x v="0"/>
    <s v="FUR-FU-10003247"/>
    <x v="1"/>
    <x v="8"/>
    <n v="16.784000000000002"/>
    <s v="CA-2018-133102"/>
    <n v="0"/>
    <n v="2"/>
    <n v="0.6"/>
    <n v="-22.238800000000001"/>
    <n v="0.4595170286641902"/>
  </r>
  <r>
    <x v="1107"/>
    <x v="4"/>
    <s v="OFF-BI-10000174"/>
    <x v="0"/>
    <x v="3"/>
    <n v="13.919999999999998"/>
    <s v="CA-2018-166093"/>
    <n v="0"/>
    <n v="3"/>
    <n v="0.2"/>
    <n v="4.8720000000000008"/>
    <n v="0.46881743173671325"/>
  </r>
  <r>
    <x v="1107"/>
    <x v="4"/>
    <s v="OFF-PA-10003893"/>
    <x v="0"/>
    <x v="0"/>
    <n v="8.56"/>
    <s v="CA-2018-166093"/>
    <n v="0"/>
    <n v="2"/>
    <n v="0"/>
    <n v="3.8519999999999994"/>
    <n v="0.43613829632717294"/>
  </r>
  <r>
    <x v="1107"/>
    <x v="0"/>
    <s v="OFF-AR-10003183"/>
    <x v="0"/>
    <x v="4"/>
    <n v="8.016"/>
    <s v="CA-2018-133102"/>
    <n v="0"/>
    <n v="3"/>
    <n v="0.2"/>
    <n v="1.0019999999999993"/>
    <n v="0.45632477063632687"/>
  </r>
  <r>
    <x v="1107"/>
    <x v="0"/>
    <s v="OFF-SU-10000432"/>
    <x v="0"/>
    <x v="14"/>
    <n v="5.5520000000000005"/>
    <s v="CA-2018-133102"/>
    <n v="0"/>
    <n v="2"/>
    <n v="0.2"/>
    <n v="-1.0410000000000006"/>
    <n v="0.53938093436526824"/>
  </r>
  <r>
    <x v="1108"/>
    <x v="22"/>
    <s v="OFF-BI-10003925"/>
    <x v="0"/>
    <x v="3"/>
    <n v="2793.5280000000002"/>
    <s v="CA-2018-119809"/>
    <n v="1"/>
    <n v="9"/>
    <n v="0.2"/>
    <n v="942.81569999999988"/>
    <n v="0.46881743173671325"/>
  </r>
  <r>
    <x v="1108"/>
    <x v="22"/>
    <s v="OFF-ST-10003306"/>
    <x v="0"/>
    <x v="1"/>
    <n v="1000.0200000000001"/>
    <s v="CA-2018-119809"/>
    <n v="0"/>
    <n v="7"/>
    <n v="0"/>
    <n v="290.00579999999991"/>
    <n v="0.44610841445725197"/>
  </r>
  <r>
    <x v="1108"/>
    <x v="22"/>
    <s v="OFF-ST-10000046"/>
    <x v="0"/>
    <x v="1"/>
    <n v="323.10000000000002"/>
    <s v="CA-2018-151358"/>
    <n v="1"/>
    <n v="2"/>
    <n v="0"/>
    <n v="61.38900000000001"/>
    <n v="0.44610841445725197"/>
  </r>
  <r>
    <x v="1108"/>
    <x v="0"/>
    <s v="OFF-ST-10002276"/>
    <x v="0"/>
    <x v="1"/>
    <n v="200.06400000000002"/>
    <s v="CA-2018-112809"/>
    <n v="1"/>
    <n v="3"/>
    <n v="0.2"/>
    <n v="12.504000000000005"/>
    <n v="0.44610841445725197"/>
  </r>
  <r>
    <x v="1108"/>
    <x v="20"/>
    <s v="OFF-BI-10002824"/>
    <x v="0"/>
    <x v="3"/>
    <n v="107.42400000000001"/>
    <s v="CA-2018-117947"/>
    <n v="1"/>
    <n v="9"/>
    <n v="0.2"/>
    <n v="33.569999999999986"/>
    <n v="0.46881743173671325"/>
  </r>
  <r>
    <x v="1108"/>
    <x v="20"/>
    <s v="FUR-FU-10000521"/>
    <x v="1"/>
    <x v="8"/>
    <n v="88.02"/>
    <s v="CA-2018-117947"/>
    <n v="0"/>
    <n v="3"/>
    <n v="0"/>
    <n v="27.286199999999994"/>
    <n v="0.4595170286641902"/>
  </r>
  <r>
    <x v="1108"/>
    <x v="22"/>
    <s v="FUR-FU-10001475"/>
    <x v="1"/>
    <x v="8"/>
    <n v="65.94"/>
    <s v="CA-2018-119809"/>
    <n v="0"/>
    <n v="3"/>
    <n v="0"/>
    <n v="22.419600000000003"/>
    <n v="0.4595170286641902"/>
  </r>
  <r>
    <x v="1108"/>
    <x v="20"/>
    <s v="FUR-FU-10003849"/>
    <x v="1"/>
    <x v="8"/>
    <n v="40.479999999999997"/>
    <s v="CA-2018-117947"/>
    <n v="0"/>
    <n v="2"/>
    <n v="0"/>
    <n v="15.787199999999999"/>
    <n v="0.4595170286641902"/>
  </r>
  <r>
    <x v="1108"/>
    <x v="22"/>
    <s v="TEC-AC-10002253"/>
    <x v="2"/>
    <x v="9"/>
    <n v="1496.16"/>
    <s v="CA-2018-121027"/>
    <n v="1"/>
    <n v="9"/>
    <n v="0"/>
    <n v="224.42400000000006"/>
    <n v="0.52062335344040378"/>
  </r>
  <r>
    <x v="1108"/>
    <x v="22"/>
    <s v="TEC-AC-10002049"/>
    <x v="2"/>
    <x v="9"/>
    <n v="843.9"/>
    <s v="CA-2018-121027"/>
    <n v="0"/>
    <n v="2"/>
    <n v="0"/>
    <n v="371.31600000000003"/>
    <n v="0.52062335344040378"/>
  </r>
  <r>
    <x v="1108"/>
    <x v="32"/>
    <s v="TEC-AC-10003614"/>
    <x v="2"/>
    <x v="9"/>
    <n v="23.18"/>
    <s v="CA-2018-162936"/>
    <n v="1"/>
    <n v="2"/>
    <n v="0"/>
    <n v="7.6493999999999982"/>
    <n v="0.52062335344040378"/>
  </r>
  <r>
    <x v="1108"/>
    <x v="20"/>
    <s v="TEC-PH-10002538"/>
    <x v="2"/>
    <x v="6"/>
    <n v="37.909999999999997"/>
    <s v="CA-2018-117947"/>
    <n v="0"/>
    <n v="1"/>
    <n v="0"/>
    <n v="10.993899999999996"/>
    <n v="0.41105220110552465"/>
  </r>
  <r>
    <x v="1108"/>
    <x v="0"/>
    <s v="OFF-BI-10001098"/>
    <x v="0"/>
    <x v="3"/>
    <n v="21.379999999999995"/>
    <s v="CA-2018-112809"/>
    <n v="0"/>
    <n v="5"/>
    <n v="0.8"/>
    <n v="-33.139000000000003"/>
    <n v="0.46881743173671325"/>
  </r>
  <r>
    <x v="1108"/>
    <x v="10"/>
    <s v="OFF-BI-10004817"/>
    <x v="0"/>
    <x v="3"/>
    <n v="10.782000000000002"/>
    <s v="CA-2018-122028"/>
    <n v="1"/>
    <n v="3"/>
    <n v="0.7"/>
    <n v="-7.9067999999999969"/>
    <n v="0.46881743173671325"/>
  </r>
  <r>
    <x v="1108"/>
    <x v="20"/>
    <s v="FUR-FU-10000010"/>
    <x v="1"/>
    <x v="8"/>
    <n v="9.94"/>
    <s v="CA-2018-117947"/>
    <n v="0"/>
    <n v="2"/>
    <n v="0"/>
    <n v="3.0813999999999995"/>
    <n v="0.4595170286641902"/>
  </r>
  <r>
    <x v="1108"/>
    <x v="10"/>
    <s v="OFF-AR-10001419"/>
    <x v="0"/>
    <x v="4"/>
    <n v="9.9120000000000008"/>
    <s v="CA-2018-163069"/>
    <n v="1"/>
    <n v="3"/>
    <n v="0.2"/>
    <n v="1.2389999999999994"/>
    <n v="0.45632477063632687"/>
  </r>
  <r>
    <x v="1108"/>
    <x v="0"/>
    <s v="OFF-BI-10001636"/>
    <x v="0"/>
    <x v="3"/>
    <n v="6.743999999999998"/>
    <s v="CA-2018-112809"/>
    <n v="0"/>
    <n v="4"/>
    <n v="0.8"/>
    <n v="-11.4648"/>
    <n v="0.46881743173671325"/>
  </r>
  <r>
    <x v="1109"/>
    <x v="32"/>
    <s v="OFF-BI-10003925"/>
    <x v="0"/>
    <x v="3"/>
    <n v="387.99"/>
    <s v="CA-2018-132339"/>
    <n v="1"/>
    <n v="1"/>
    <n v="0"/>
    <n v="182.3553"/>
    <n v="0.46881743173671325"/>
  </r>
  <r>
    <x v="1109"/>
    <x v="27"/>
    <s v="OFF-BI-10002133"/>
    <x v="0"/>
    <x v="3"/>
    <n v="102.72"/>
    <s v="US-2018-100398"/>
    <n v="1"/>
    <n v="3"/>
    <n v="0.2"/>
    <n v="37.235999999999997"/>
    <n v="0.46881743173671325"/>
  </r>
  <r>
    <x v="1109"/>
    <x v="32"/>
    <s v="OFF-PA-10000552"/>
    <x v="0"/>
    <x v="0"/>
    <n v="19.440000000000001"/>
    <s v="CA-2018-115777"/>
    <n v="1"/>
    <n v="3"/>
    <n v="0"/>
    <n v="9.3312000000000008"/>
    <n v="0.43613829632717294"/>
  </r>
  <r>
    <x v="1109"/>
    <x v="1"/>
    <s v="OFF-BI-10002393"/>
    <x v="0"/>
    <x v="3"/>
    <n v="2.2959999999999994"/>
    <s v="CA-2018-101728"/>
    <n v="1"/>
    <n v="2"/>
    <n v="0.8"/>
    <n v="-3.9032000000000009"/>
    <n v="0.46881743173671325"/>
  </r>
  <r>
    <x v="1110"/>
    <x v="4"/>
    <s v="OFF-BI-10002867"/>
    <x v="0"/>
    <x v="3"/>
    <n v="239.12000000000003"/>
    <s v="US-2018-111241"/>
    <n v="1"/>
    <n v="5"/>
    <n v="0.2"/>
    <n v="77.71399999999997"/>
    <n v="0.46881743173671325"/>
  </r>
  <r>
    <x v="1110"/>
    <x v="4"/>
    <s v="OFF-ST-10000777"/>
    <x v="0"/>
    <x v="1"/>
    <n v="226.56"/>
    <s v="CA-2018-119011"/>
    <n v="1"/>
    <n v="6"/>
    <n v="0"/>
    <n v="63.436800000000005"/>
    <n v="0.44610841445725197"/>
  </r>
  <r>
    <x v="1110"/>
    <x v="4"/>
    <s v="TEC-PH-10003171"/>
    <x v="2"/>
    <x v="6"/>
    <n v="107.88"/>
    <s v="CA-2018-119011"/>
    <n v="0"/>
    <n v="3"/>
    <n v="0.2"/>
    <n v="10.787999999999997"/>
    <n v="0.41105220110552465"/>
  </r>
  <r>
    <x v="1110"/>
    <x v="32"/>
    <s v="OFF-ST-10000344"/>
    <x v="0"/>
    <x v="1"/>
    <n v="40.29"/>
    <s v="CA-2018-137344"/>
    <n v="1"/>
    <n v="3"/>
    <n v="0"/>
    <n v="10.475399999999999"/>
    <n v="0.44610841445725197"/>
  </r>
  <r>
    <x v="1110"/>
    <x v="25"/>
    <s v="TEC-PH-10003171"/>
    <x v="2"/>
    <x v="6"/>
    <n v="35.96"/>
    <s v="US-2018-114356"/>
    <n v="1"/>
    <n v="1"/>
    <n v="0.2"/>
    <n v="3.5959999999999983"/>
    <n v="0.41105220110552465"/>
  </r>
  <r>
    <x v="1110"/>
    <x v="4"/>
    <s v="OFF-PA-10001639"/>
    <x v="0"/>
    <x v="0"/>
    <n v="25.92"/>
    <s v="CA-2018-105326"/>
    <n v="1"/>
    <n v="4"/>
    <n v="0"/>
    <n v="12.441600000000001"/>
    <n v="0.43613829632717294"/>
  </r>
  <r>
    <x v="1110"/>
    <x v="4"/>
    <s v="OFF-SU-10004768"/>
    <x v="0"/>
    <x v="14"/>
    <n v="17.22"/>
    <s v="CA-2018-119011"/>
    <n v="0"/>
    <n v="3"/>
    <n v="0"/>
    <n v="5.1659999999999986"/>
    <n v="0.53938093436526824"/>
  </r>
  <r>
    <x v="1111"/>
    <x v="20"/>
    <s v="OFF-BI-10001359"/>
    <x v="0"/>
    <x v="3"/>
    <n v="4305.5520000000006"/>
    <s v="US-2018-102183"/>
    <n v="1"/>
    <n v="6"/>
    <n v="0.2"/>
    <n v="1453.1237999999996"/>
    <n v="0.46881743173671325"/>
  </r>
  <r>
    <x v="1111"/>
    <x v="29"/>
    <s v="FUR-CH-10000015"/>
    <x v="1"/>
    <x v="5"/>
    <n v="866.4"/>
    <s v="CA-2018-155705"/>
    <n v="1"/>
    <n v="4"/>
    <n v="0"/>
    <n v="225.26400000000001"/>
    <n v="0.46529189879902266"/>
  </r>
  <r>
    <x v="1111"/>
    <x v="22"/>
    <s v="OFF-ST-10000025"/>
    <x v="0"/>
    <x v="1"/>
    <n v="572.58000000000004"/>
    <s v="CA-2018-121489"/>
    <n v="1"/>
    <n v="6"/>
    <n v="0"/>
    <n v="34.354799999999955"/>
    <n v="0.44610841445725197"/>
  </r>
  <r>
    <x v="1111"/>
    <x v="4"/>
    <s v="FUR-TA-10001539"/>
    <x v="1"/>
    <x v="13"/>
    <n v="568.72800000000007"/>
    <s v="US-2018-109253"/>
    <n v="1"/>
    <n v="3"/>
    <n v="0.2"/>
    <n v="28.436399999999935"/>
    <n v="0.55975208308209756"/>
  </r>
  <r>
    <x v="1111"/>
    <x v="4"/>
    <s v="TEC-PH-10004667"/>
    <x v="2"/>
    <x v="6"/>
    <n v="431.96800000000007"/>
    <s v="US-2018-109253"/>
    <n v="0"/>
    <n v="4"/>
    <n v="0.2"/>
    <n v="37.797199999999975"/>
    <n v="0.41105220110552465"/>
  </r>
  <r>
    <x v="1111"/>
    <x v="22"/>
    <s v="FUR-CH-10004698"/>
    <x v="1"/>
    <x v="5"/>
    <n v="388.70400000000006"/>
    <s v="CA-2018-121489"/>
    <n v="0"/>
    <n v="6"/>
    <n v="0.2"/>
    <n v="38.870400000000018"/>
    <n v="0.46529189879902266"/>
  </r>
  <r>
    <x v="1111"/>
    <x v="36"/>
    <s v="OFF-PA-10000357"/>
    <x v="0"/>
    <x v="0"/>
    <n v="277.39999999999998"/>
    <s v="CA-2018-112956"/>
    <n v="1"/>
    <n v="5"/>
    <n v="0"/>
    <n v="133.15199999999999"/>
    <n v="0.43613829632717294"/>
  </r>
  <r>
    <x v="1111"/>
    <x v="26"/>
    <s v="OFF-ST-10000036"/>
    <x v="0"/>
    <x v="1"/>
    <n v="237.09600000000003"/>
    <s v="CA-2018-117646"/>
    <n v="1"/>
    <n v="3"/>
    <n v="0.2"/>
    <n v="20.745899999999985"/>
    <n v="0.44610841445725197"/>
  </r>
  <r>
    <x v="1111"/>
    <x v="4"/>
    <s v="OFF-AP-10002867"/>
    <x v="0"/>
    <x v="12"/>
    <n v="203.52"/>
    <s v="US-2018-109253"/>
    <n v="0"/>
    <n v="3"/>
    <n v="0"/>
    <n v="54.950400000000002"/>
    <n v="0.49507917887403441"/>
  </r>
  <r>
    <x v="1111"/>
    <x v="4"/>
    <s v="FUR-FU-10000193"/>
    <x v="1"/>
    <x v="8"/>
    <n v="129.91999999999999"/>
    <s v="US-2018-109253"/>
    <n v="0"/>
    <n v="4"/>
    <n v="0"/>
    <n v="10.393599999999992"/>
    <n v="0.4595170286641902"/>
  </r>
  <r>
    <x v="1111"/>
    <x v="4"/>
    <s v="OFF-BI-10000962"/>
    <x v="0"/>
    <x v="3"/>
    <n v="117.14400000000001"/>
    <s v="US-2018-109253"/>
    <n v="0"/>
    <n v="9"/>
    <n v="0.2"/>
    <n v="42.464699999999993"/>
    <n v="0.46881743173671325"/>
  </r>
  <r>
    <x v="1111"/>
    <x v="36"/>
    <s v="FUR-FU-10004960"/>
    <x v="1"/>
    <x v="8"/>
    <n v="91.92"/>
    <s v="CA-2018-112956"/>
    <n v="0"/>
    <n v="4"/>
    <n v="0"/>
    <n v="31.252800000000001"/>
    <n v="0.4595170286641902"/>
  </r>
  <r>
    <x v="1111"/>
    <x v="12"/>
    <s v="OFF-PA-10003395"/>
    <x v="0"/>
    <x v="0"/>
    <n v="83.88"/>
    <s v="CA-2018-144750"/>
    <n v="1"/>
    <n v="1"/>
    <n v="0.2"/>
    <n v="29.357999999999997"/>
    <n v="0.43613829632717294"/>
  </r>
  <r>
    <x v="1111"/>
    <x v="4"/>
    <s v="OFF-LA-10001158"/>
    <x v="0"/>
    <x v="2"/>
    <n v="51.75"/>
    <s v="US-2018-109253"/>
    <n v="0"/>
    <n v="5"/>
    <n v="0"/>
    <n v="24.84"/>
    <n v="0.4647369236065339"/>
  </r>
  <r>
    <x v="1111"/>
    <x v="22"/>
    <s v="TEC-AC-10000682"/>
    <x v="2"/>
    <x v="9"/>
    <n v="33.18"/>
    <s v="CA-2018-121489"/>
    <n v="0"/>
    <n v="2"/>
    <n v="0"/>
    <n v="11.613"/>
    <n v="0.52062335344040378"/>
  </r>
  <r>
    <x v="1111"/>
    <x v="28"/>
    <s v="OFF-SU-10000381"/>
    <x v="0"/>
    <x v="14"/>
    <n v="37.24"/>
    <s v="CA-2018-126956"/>
    <n v="1"/>
    <n v="4"/>
    <n v="0"/>
    <n v="10.799599999999998"/>
    <n v="0.53938093436526824"/>
  </r>
  <r>
    <x v="1111"/>
    <x v="28"/>
    <s v="OFF-FA-10002280"/>
    <x v="0"/>
    <x v="7"/>
    <n v="35"/>
    <s v="CA-2018-126956"/>
    <n v="0"/>
    <n v="7"/>
    <n v="0"/>
    <n v="16.8"/>
    <n v="0.51168203684699509"/>
  </r>
  <r>
    <x v="1111"/>
    <x v="20"/>
    <s v="OFF-BI-10003476"/>
    <x v="0"/>
    <x v="3"/>
    <n v="32.088000000000001"/>
    <s v="US-2018-102183"/>
    <n v="0"/>
    <n v="7"/>
    <n v="0.2"/>
    <n v="11.2308"/>
    <n v="0.46881743173671325"/>
  </r>
  <r>
    <x v="1111"/>
    <x v="36"/>
    <s v="FUR-FU-10003976"/>
    <x v="1"/>
    <x v="8"/>
    <n v="25.16"/>
    <s v="CA-2018-112956"/>
    <n v="0"/>
    <n v="2"/>
    <n v="0"/>
    <n v="8.5543999999999976"/>
    <n v="0.4595170286641902"/>
  </r>
  <r>
    <x v="1111"/>
    <x v="26"/>
    <s v="FUR-FU-10001037"/>
    <x v="1"/>
    <x v="8"/>
    <n v="22.752000000000002"/>
    <s v="CA-2018-117646"/>
    <n v="0"/>
    <n v="3"/>
    <n v="0.2"/>
    <n v="7.1099999999999994"/>
    <n v="0.4595170286641902"/>
  </r>
  <r>
    <x v="1111"/>
    <x v="4"/>
    <s v="OFF-AR-10000203"/>
    <x v="0"/>
    <x v="4"/>
    <n v="17.12"/>
    <s v="US-2018-109253"/>
    <n v="0"/>
    <n v="4"/>
    <n v="0"/>
    <n v="4.9647999999999985"/>
    <n v="0.45632477063632687"/>
  </r>
  <r>
    <x v="1111"/>
    <x v="28"/>
    <s v="OFF-EN-10004459"/>
    <x v="0"/>
    <x v="11"/>
    <n v="15.28"/>
    <s v="CA-2018-126956"/>
    <n v="0"/>
    <n v="2"/>
    <n v="0"/>
    <n v="7.4871999999999996"/>
    <n v="0.44424167803735209"/>
  </r>
  <r>
    <x v="1111"/>
    <x v="26"/>
    <s v="OFF-PA-10001950"/>
    <x v="0"/>
    <x v="0"/>
    <n v="6.6720000000000006"/>
    <s v="CA-2018-117646"/>
    <n v="0"/>
    <n v="1"/>
    <n v="0.2"/>
    <n v="2.0849999999999991"/>
    <n v="0.43613829632717294"/>
  </r>
  <r>
    <x v="1112"/>
    <x v="2"/>
    <s v="FUR-TA-10002356"/>
    <x v="1"/>
    <x v="13"/>
    <n v="314.53199999999998"/>
    <s v="US-2018-132381"/>
    <n v="1"/>
    <n v="2"/>
    <n v="0.4"/>
    <n v="-83.875200000000035"/>
    <n v="0.55975208308209756"/>
  </r>
  <r>
    <x v="1112"/>
    <x v="4"/>
    <s v="FUR-TA-10001768"/>
    <x v="1"/>
    <x v="13"/>
    <n v="210.00800000000001"/>
    <s v="CA-2018-131037"/>
    <n v="1"/>
    <n v="1"/>
    <n v="0.2"/>
    <n v="2.625099999999982"/>
    <n v="0.55975208308209756"/>
  </r>
  <r>
    <x v="1113"/>
    <x v="16"/>
    <s v="TEC-PH-10001459"/>
    <x v="2"/>
    <x v="6"/>
    <n v="4367.8960000000006"/>
    <s v="CA-2018-129021"/>
    <n v="1"/>
    <n v="13"/>
    <n v="0.2"/>
    <n v="327.59220000000005"/>
    <n v="0.41105220110552465"/>
  </r>
  <r>
    <x v="1113"/>
    <x v="16"/>
    <s v="OFF-AP-10003040"/>
    <x v="0"/>
    <x v="12"/>
    <n v="161.376"/>
    <s v="CA-2018-129021"/>
    <n v="0"/>
    <n v="6"/>
    <n v="0.2"/>
    <n v="12.103199999999994"/>
    <n v="0.49507917887403441"/>
  </r>
  <r>
    <x v="1113"/>
    <x v="16"/>
    <s v="OFF-PA-10000241"/>
    <x v="0"/>
    <x v="0"/>
    <n v="49.568000000000005"/>
    <s v="CA-2018-129021"/>
    <n v="0"/>
    <n v="2"/>
    <n v="0.2"/>
    <n v="15.489999999999997"/>
    <n v="0.43613829632717294"/>
  </r>
  <r>
    <x v="1113"/>
    <x v="16"/>
    <s v="OFF-PA-10000141"/>
    <x v="0"/>
    <x v="0"/>
    <n v="8.7200000000000006"/>
    <s v="CA-2018-129021"/>
    <n v="0"/>
    <n v="5"/>
    <n v="0.2"/>
    <n v="2.9429999999999992"/>
    <n v="0.43613829632717294"/>
  </r>
  <r>
    <x v="1113"/>
    <x v="16"/>
    <s v="FUR-FU-10001852"/>
    <x v="1"/>
    <x v="8"/>
    <n v="2.7840000000000003"/>
    <s v="CA-2018-129021"/>
    <n v="0"/>
    <n v="2"/>
    <n v="0.2"/>
    <n v="0.41759999999999986"/>
    <n v="0.4595170286641902"/>
  </r>
  <r>
    <x v="1114"/>
    <x v="10"/>
    <s v="OFF-AP-10000938"/>
    <x v="0"/>
    <x v="12"/>
    <n v="646.27200000000005"/>
    <s v="CA-2018-139717"/>
    <n v="1"/>
    <n v="8"/>
    <n v="0.2"/>
    <n v="64.627199999999988"/>
    <n v="0.49507917887403441"/>
  </r>
  <r>
    <x v="1114"/>
    <x v="20"/>
    <s v="OFF-BI-10003910"/>
    <x v="0"/>
    <x v="3"/>
    <n v="24.672000000000001"/>
    <s v="CA-2018-123043"/>
    <n v="1"/>
    <n v="4"/>
    <n v="0.2"/>
    <n v="7.71"/>
    <n v="0.46881743173671325"/>
  </r>
  <r>
    <x v="1114"/>
    <x v="10"/>
    <s v="OFF-PA-10002195"/>
    <x v="0"/>
    <x v="0"/>
    <n v="10.368000000000002"/>
    <s v="CA-2018-139717"/>
    <n v="0"/>
    <n v="2"/>
    <n v="0.2"/>
    <n v="3.7584"/>
    <n v="0.43613829632717294"/>
  </r>
  <r>
    <x v="1114"/>
    <x v="20"/>
    <s v="OFF-BI-10000138"/>
    <x v="0"/>
    <x v="3"/>
    <n v="3.7439999999999998"/>
    <s v="CA-2018-123043"/>
    <n v="0"/>
    <n v="1"/>
    <n v="0.2"/>
    <n v="1.3104"/>
    <n v="0.46881743173671325"/>
  </r>
  <r>
    <x v="1115"/>
    <x v="25"/>
    <s v="OFF-PA-10001790"/>
    <x v="0"/>
    <x v="0"/>
    <n v="192.16000000000003"/>
    <s v="CA-2018-114636"/>
    <n v="1"/>
    <n v="5"/>
    <n v="0.2"/>
    <n v="67.255999999999986"/>
    <n v="0.43613829632717294"/>
  </r>
  <r>
    <x v="1115"/>
    <x v="2"/>
    <s v="FUR-BO-10001798"/>
    <x v="1"/>
    <x v="10"/>
    <n v="130.97999999999999"/>
    <s v="CA-2018-159793"/>
    <n v="1"/>
    <n v="2"/>
    <n v="0.5"/>
    <n v="-89.066399999999987"/>
    <n v="0.5176847302647779"/>
  </r>
  <r>
    <x v="1115"/>
    <x v="10"/>
    <s v="OFF-ST-10003996"/>
    <x v="0"/>
    <x v="1"/>
    <n v="25.695999999999998"/>
    <s v="US-2018-105697"/>
    <n v="1"/>
    <n v="2"/>
    <n v="0.2"/>
    <n v="1.9271999999999991"/>
    <n v="0.44610841445725197"/>
  </r>
  <r>
    <x v="1115"/>
    <x v="15"/>
    <s v="OFF-AR-10003560"/>
    <x v="0"/>
    <x v="4"/>
    <n v="9.7280000000000015"/>
    <s v="CA-2018-101210"/>
    <n v="1"/>
    <n v="2"/>
    <n v="0.2"/>
    <n v="1.702399999999999"/>
    <n v="0.45632477063632687"/>
  </r>
  <r>
    <x v="1115"/>
    <x v="15"/>
    <s v="OFF-PA-10000130"/>
    <x v="0"/>
    <x v="0"/>
    <n v="3.4240000000000004"/>
    <s v="CA-2018-101210"/>
    <n v="0"/>
    <n v="1"/>
    <n v="0.2"/>
    <n v="1.0699999999999996"/>
    <n v="0.43613829632717294"/>
  </r>
  <r>
    <x v="1116"/>
    <x v="1"/>
    <s v="FUR-FU-10000222"/>
    <x v="1"/>
    <x v="8"/>
    <n v="64.959999999999994"/>
    <s v="CA-2018-157350"/>
    <n v="1"/>
    <n v="5"/>
    <n v="0.6"/>
    <n v="-43.847999999999985"/>
    <n v="0.4595170286641902"/>
  </r>
  <r>
    <x v="1116"/>
    <x v="14"/>
    <s v="OFF-ST-10000344"/>
    <x v="0"/>
    <x v="1"/>
    <n v="53.72"/>
    <s v="CA-2018-132584"/>
    <n v="1"/>
    <n v="4"/>
    <n v="0"/>
    <n v="13.967199999999998"/>
    <n v="0.44610841445725197"/>
  </r>
  <r>
    <x v="1116"/>
    <x v="5"/>
    <s v="TEC-AC-10000158"/>
    <x v="2"/>
    <x v="9"/>
    <n v="71.98"/>
    <s v="CA-2018-128475"/>
    <n v="1"/>
    <n v="2"/>
    <n v="0"/>
    <n v="15.1158"/>
    <n v="0.52062335344040378"/>
  </r>
  <r>
    <x v="1117"/>
    <x v="32"/>
    <s v="FUR-TA-10004915"/>
    <x v="1"/>
    <x v="13"/>
    <n v="1488.4239999999998"/>
    <s v="US-2018-134481"/>
    <n v="1"/>
    <n v="7"/>
    <n v="0.3"/>
    <n v="-297.68479999999983"/>
    <n v="0.55975208308209756"/>
  </r>
  <r>
    <x v="1117"/>
    <x v="4"/>
    <s v="TEC-CO-10001571"/>
    <x v="2"/>
    <x v="16"/>
    <n v="879.98400000000004"/>
    <s v="CA-2018-161956"/>
    <n v="1"/>
    <n v="2"/>
    <n v="0.2"/>
    <n v="329.99400000000003"/>
    <n v="0.55185675810753509"/>
  </r>
  <r>
    <x v="1117"/>
    <x v="4"/>
    <s v="OFF-BI-10003650"/>
    <x v="0"/>
    <x v="3"/>
    <n v="841.5680000000001"/>
    <s v="CA-2018-161956"/>
    <n v="0"/>
    <n v="2"/>
    <n v="0.2"/>
    <n v="294.54879999999991"/>
    <n v="0.46881743173671325"/>
  </r>
  <r>
    <x v="1117"/>
    <x v="4"/>
    <s v="OFF-ST-10001370"/>
    <x v="0"/>
    <x v="1"/>
    <n v="354.90000000000003"/>
    <s v="CA-2018-161956"/>
    <n v="0"/>
    <n v="5"/>
    <n v="0"/>
    <n v="17.744999999999962"/>
    <n v="0.44610841445725197"/>
  </r>
  <r>
    <x v="1117"/>
    <x v="20"/>
    <s v="TEC-PH-10000455"/>
    <x v="2"/>
    <x v="6"/>
    <n v="347.96999999999997"/>
    <s v="US-2018-139465"/>
    <n v="1"/>
    <n v="3"/>
    <n v="0"/>
    <n v="100.91129999999997"/>
    <n v="0.41105220110552465"/>
  </r>
  <r>
    <x v="1117"/>
    <x v="4"/>
    <s v="OFF-AP-10001242"/>
    <x v="0"/>
    <x v="12"/>
    <n v="321.92"/>
    <s v="CA-2018-161956"/>
    <n v="0"/>
    <n v="4"/>
    <n v="0"/>
    <n v="96.575999999999993"/>
    <n v="0.49507917887403441"/>
  </r>
  <r>
    <x v="1117"/>
    <x v="4"/>
    <s v="FUR-CH-10004886"/>
    <x v="1"/>
    <x v="5"/>
    <n v="230.28000000000003"/>
    <s v="CA-2018-161956"/>
    <n v="0"/>
    <n v="3"/>
    <n v="0.2"/>
    <n v="23.027999999999992"/>
    <n v="0.46529189879902266"/>
  </r>
  <r>
    <x v="1117"/>
    <x v="4"/>
    <s v="FUR-FU-10002937"/>
    <x v="1"/>
    <x v="8"/>
    <n v="198.46"/>
    <s v="CA-2018-161956"/>
    <n v="0"/>
    <n v="2"/>
    <n v="0"/>
    <n v="99.23"/>
    <n v="0.4595170286641902"/>
  </r>
  <r>
    <x v="1117"/>
    <x v="12"/>
    <s v="FUR-FU-10004973"/>
    <x v="1"/>
    <x v="8"/>
    <n v="120.57600000000001"/>
    <s v="CA-2018-163097"/>
    <n v="1"/>
    <n v="8"/>
    <n v="0.2"/>
    <n v="33.1584"/>
    <n v="0.4595170286641902"/>
  </r>
  <r>
    <x v="1117"/>
    <x v="4"/>
    <s v="OFF-PA-10001289"/>
    <x v="0"/>
    <x v="0"/>
    <n v="116.28"/>
    <s v="CA-2018-161956"/>
    <n v="0"/>
    <n v="3"/>
    <n v="0"/>
    <n v="56.977199999999996"/>
    <n v="0.43613829632717294"/>
  </r>
  <r>
    <x v="1117"/>
    <x v="20"/>
    <s v="OFF-ST-10002352"/>
    <x v="0"/>
    <x v="1"/>
    <n v="63.84"/>
    <s v="US-2018-139465"/>
    <n v="0"/>
    <n v="8"/>
    <n v="0"/>
    <n v="16.598399999999998"/>
    <n v="0.44610841445725197"/>
  </r>
  <r>
    <x v="1117"/>
    <x v="2"/>
    <s v="TEC-AC-10001908"/>
    <x v="2"/>
    <x v="9"/>
    <n v="1119.8880000000001"/>
    <s v="CA-2018-130036"/>
    <n v="1"/>
    <n v="14"/>
    <n v="0.2"/>
    <n v="209.97899999999993"/>
    <n v="0.52062335344040378"/>
  </r>
  <r>
    <x v="1117"/>
    <x v="20"/>
    <s v="OFF-BI-10003910"/>
    <x v="0"/>
    <x v="3"/>
    <n v="37.008000000000003"/>
    <s v="US-2018-139465"/>
    <n v="0"/>
    <n v="6"/>
    <n v="0.2"/>
    <n v="11.565"/>
    <n v="0.46881743173671325"/>
  </r>
  <r>
    <x v="1117"/>
    <x v="4"/>
    <s v="OFF-SU-10002503"/>
    <x v="0"/>
    <x v="14"/>
    <n v="28.4"/>
    <s v="CA-2018-161956"/>
    <n v="0"/>
    <n v="5"/>
    <n v="0"/>
    <n v="8.2359999999999989"/>
    <n v="0.53938093436526824"/>
  </r>
  <r>
    <x v="1117"/>
    <x v="16"/>
    <s v="OFF-AP-10000804"/>
    <x v="0"/>
    <x v="12"/>
    <n v="14.336000000000002"/>
    <s v="CA-2018-101273"/>
    <n v="1"/>
    <n v="4"/>
    <n v="0.2"/>
    <n v="0.89599999999999991"/>
    <n v="0.49507917887403441"/>
  </r>
  <r>
    <x v="1117"/>
    <x v="2"/>
    <s v="OFF-PA-10000528"/>
    <x v="0"/>
    <x v="0"/>
    <n v="12.672000000000001"/>
    <s v="CA-2018-130036"/>
    <n v="0"/>
    <n v="3"/>
    <n v="0.2"/>
    <n v="3.96"/>
    <n v="0.43613829632717294"/>
  </r>
  <r>
    <x v="1117"/>
    <x v="0"/>
    <s v="OFF-AR-10003338"/>
    <x v="0"/>
    <x v="4"/>
    <n v="5.9520000000000008"/>
    <s v="CA-2018-155047"/>
    <n v="1"/>
    <n v="1"/>
    <n v="0.2"/>
    <n v="0.37200000000000011"/>
    <n v="0.45632477063632687"/>
  </r>
  <r>
    <x v="1117"/>
    <x v="15"/>
    <s v="OFF-PA-10004888"/>
    <x v="0"/>
    <x v="0"/>
    <n v="5.1840000000000011"/>
    <s v="CA-2018-133501"/>
    <n v="1"/>
    <n v="1"/>
    <n v="0.2"/>
    <n v="1.8144"/>
    <n v="0.43613829632717294"/>
  </r>
  <r>
    <x v="1117"/>
    <x v="16"/>
    <s v="OFF-EN-10004030"/>
    <x v="0"/>
    <x v="11"/>
    <n v="2.8960000000000004"/>
    <s v="US-2018-162208"/>
    <n v="1"/>
    <n v="1"/>
    <n v="0.2"/>
    <n v="0.97739999999999994"/>
    <n v="0.44424167803735209"/>
  </r>
  <r>
    <x v="1118"/>
    <x v="22"/>
    <s v="FUR-TA-10000617"/>
    <x v="1"/>
    <x v="13"/>
    <n v="1137.75"/>
    <s v="CA-2018-126067"/>
    <n v="1"/>
    <n v="5"/>
    <n v="0"/>
    <n v="250.30500000000004"/>
    <n v="0.55975208308209756"/>
  </r>
  <r>
    <x v="1118"/>
    <x v="22"/>
    <s v="OFF-BI-10001658"/>
    <x v="0"/>
    <x v="3"/>
    <n v="99.680000000000021"/>
    <s v="CA-2018-126067"/>
    <n v="0"/>
    <n v="5"/>
    <n v="0.2"/>
    <n v="32.396000000000001"/>
    <n v="0.46881743173671325"/>
  </r>
  <r>
    <x v="1118"/>
    <x v="21"/>
    <s v="OFF-AP-10001947"/>
    <x v="0"/>
    <x v="12"/>
    <n v="91.6"/>
    <s v="US-2018-169502"/>
    <n v="1"/>
    <n v="5"/>
    <n v="0"/>
    <n v="26.563999999999997"/>
    <n v="0.49507917887403441"/>
  </r>
  <r>
    <x v="1118"/>
    <x v="22"/>
    <s v="TEC-PH-10000912"/>
    <x v="2"/>
    <x v="6"/>
    <n v="35.167999999999999"/>
    <s v="CA-2018-126067"/>
    <n v="0"/>
    <n v="4"/>
    <n v="0.2"/>
    <n v="11.429599999999999"/>
    <n v="0.41105220110552465"/>
  </r>
  <r>
    <x v="1118"/>
    <x v="1"/>
    <s v="OFF-PA-10001461"/>
    <x v="0"/>
    <x v="0"/>
    <n v="26.720000000000002"/>
    <s v="CA-2018-146920"/>
    <n v="1"/>
    <n v="5"/>
    <n v="0.2"/>
    <n v="9.3520000000000003"/>
    <n v="0.43613829632717294"/>
  </r>
  <r>
    <x v="1118"/>
    <x v="1"/>
    <s v="OFF-PA-10002479"/>
    <x v="0"/>
    <x v="0"/>
    <n v="25.344000000000001"/>
    <s v="CA-2018-146920"/>
    <n v="0"/>
    <n v="6"/>
    <n v="0.2"/>
    <n v="7.92"/>
    <n v="0.43613829632717294"/>
  </r>
  <r>
    <x v="1118"/>
    <x v="21"/>
    <s v="OFF-SU-10004115"/>
    <x v="0"/>
    <x v="14"/>
    <n v="21.81"/>
    <s v="US-2018-169502"/>
    <n v="0"/>
    <n v="3"/>
    <n v="0"/>
    <n v="5.8887000000000009"/>
    <n v="0.53938093436526824"/>
  </r>
  <r>
    <x v="1118"/>
    <x v="22"/>
    <s v="OFF-AR-10003856"/>
    <x v="0"/>
    <x v="4"/>
    <n v="5.56"/>
    <s v="CA-2018-126067"/>
    <n v="0"/>
    <n v="2"/>
    <n v="0"/>
    <n v="1.4455999999999998"/>
    <n v="0.45632477063632687"/>
  </r>
  <r>
    <x v="1119"/>
    <x v="4"/>
    <s v="FUR-FU-10003374"/>
    <x v="1"/>
    <x v="8"/>
    <n v="148.02000000000001"/>
    <s v="CA-2018-101014"/>
    <n v="1"/>
    <n v="3"/>
    <n v="0"/>
    <n v="41.445600000000013"/>
    <n v="0.4595170286641902"/>
  </r>
  <r>
    <x v="1119"/>
    <x v="1"/>
    <s v="OFF-LA-10004544"/>
    <x v="0"/>
    <x v="2"/>
    <n v="47.360000000000007"/>
    <s v="CA-2018-144064"/>
    <n v="1"/>
    <n v="4"/>
    <n v="0.2"/>
    <n v="17.759999999999998"/>
    <n v="0.4647369236065339"/>
  </r>
  <r>
    <x v="1119"/>
    <x v="1"/>
    <s v="OFF-ST-10004507"/>
    <x v="0"/>
    <x v="1"/>
    <n v="27.439999999999998"/>
    <s v="CA-2018-144064"/>
    <n v="0"/>
    <n v="2"/>
    <n v="0.2"/>
    <n v="2.4009999999999998"/>
    <n v="0.44610841445725197"/>
  </r>
  <r>
    <x v="1119"/>
    <x v="2"/>
    <s v="OFF-AR-10001972"/>
    <x v="0"/>
    <x v="4"/>
    <n v="9.4080000000000013"/>
    <s v="CA-2018-104024"/>
    <n v="1"/>
    <n v="7"/>
    <n v="0.2"/>
    <n v="0.70560000000000045"/>
    <n v="0.45632477063632687"/>
  </r>
  <r>
    <x v="1119"/>
    <x v="1"/>
    <s v="OFF-BI-10002012"/>
    <x v="0"/>
    <x v="3"/>
    <n v="3.2399999999999993"/>
    <s v="CA-2018-144064"/>
    <n v="0"/>
    <n v="9"/>
    <n v="0.8"/>
    <n v="-5.1840000000000011"/>
    <n v="0.46881743173671325"/>
  </r>
  <r>
    <x v="1120"/>
    <x v="4"/>
    <s v="TEC-PH-10002200"/>
    <x v="2"/>
    <x v="6"/>
    <n v="689.40800000000002"/>
    <s v="CA-2018-107321"/>
    <n v="1"/>
    <n v="4"/>
    <n v="0.2"/>
    <n v="77.558399999999978"/>
    <n v="0.41105220110552465"/>
  </r>
  <r>
    <x v="1120"/>
    <x v="18"/>
    <s v="OFF-AP-10002439"/>
    <x v="0"/>
    <x v="12"/>
    <n v="638.73"/>
    <s v="CA-2018-133004"/>
    <n v="1"/>
    <n v="9"/>
    <n v="0"/>
    <n v="166.06979999999999"/>
    <n v="0.49507917887403441"/>
  </r>
  <r>
    <x v="1120"/>
    <x v="22"/>
    <s v="FUR-CH-10002331"/>
    <x v="1"/>
    <x v="5"/>
    <n v="569.5680000000001"/>
    <s v="CA-2018-154074"/>
    <n v="1"/>
    <n v="2"/>
    <n v="0.2"/>
    <n v="7.119599999999906"/>
    <n v="0.46529189879902266"/>
  </r>
  <r>
    <x v="1120"/>
    <x v="25"/>
    <s v="OFF-PA-10000100"/>
    <x v="0"/>
    <x v="0"/>
    <n v="229.54400000000001"/>
    <s v="US-2018-135062"/>
    <n v="1"/>
    <n v="7"/>
    <n v="0.2"/>
    <n v="83.209699999999998"/>
    <n v="0.43613829632717294"/>
  </r>
  <r>
    <x v="1120"/>
    <x v="4"/>
    <s v="OFF-ST-10001511"/>
    <x v="0"/>
    <x v="1"/>
    <n v="193.95000000000002"/>
    <s v="CA-2018-132619"/>
    <n v="1"/>
    <n v="3"/>
    <n v="0"/>
    <n v="9.6974999999999838"/>
    <n v="0.44610841445725197"/>
  </r>
  <r>
    <x v="1120"/>
    <x v="22"/>
    <s v="OFF-ST-10002370"/>
    <x v="0"/>
    <x v="1"/>
    <n v="149.73000000000002"/>
    <s v="CA-2018-154074"/>
    <n v="0"/>
    <n v="7"/>
    <n v="0"/>
    <n v="43.421699999999994"/>
    <n v="0.44610841445725197"/>
  </r>
  <r>
    <x v="1120"/>
    <x v="8"/>
    <s v="TEC-AC-10003033"/>
    <x v="2"/>
    <x v="9"/>
    <n v="659.9"/>
    <s v="CA-2018-117198"/>
    <n v="1"/>
    <n v="2"/>
    <n v="0"/>
    <n v="217.76699999999994"/>
    <n v="0.52062335344040378"/>
  </r>
  <r>
    <x v="1120"/>
    <x v="12"/>
    <s v="OFF-ST-10000344"/>
    <x v="0"/>
    <x v="1"/>
    <n v="10.744"/>
    <s v="CA-2018-159884"/>
    <n v="1"/>
    <n v="1"/>
    <n v="0.2"/>
    <n v="0.80579999999999963"/>
    <n v="0.44610841445725197"/>
  </r>
  <r>
    <x v="1120"/>
    <x v="12"/>
    <s v="OFF-FA-10000585"/>
    <x v="0"/>
    <x v="7"/>
    <n v="8.3760000000000012"/>
    <s v="CA-2018-159884"/>
    <n v="0"/>
    <n v="3"/>
    <n v="0.2"/>
    <n v="2.7222"/>
    <n v="0.51168203684699509"/>
  </r>
  <r>
    <x v="1120"/>
    <x v="4"/>
    <s v="OFF-BI-10004022"/>
    <x v="0"/>
    <x v="3"/>
    <n v="6.6719999999999988"/>
    <s v="CA-2018-107321"/>
    <n v="0"/>
    <n v="3"/>
    <n v="0.2"/>
    <n v="2.1683999999999997"/>
    <n v="0.46881743173671325"/>
  </r>
  <r>
    <x v="1120"/>
    <x v="11"/>
    <s v="OFF-SU-10002522"/>
    <x v="0"/>
    <x v="14"/>
    <n v="6.2080000000000002"/>
    <s v="CA-2018-127712"/>
    <n v="1"/>
    <n v="2"/>
    <n v="0.2"/>
    <n v="0.69839999999999902"/>
    <n v="0.53938093436526824"/>
  </r>
  <r>
    <x v="1121"/>
    <x v="14"/>
    <s v="FUR-CH-10004875"/>
    <x v="1"/>
    <x v="5"/>
    <n v="498.26000000000005"/>
    <s v="CA-2018-145653"/>
    <n v="1"/>
    <n v="7"/>
    <n v="0"/>
    <n v="134.53020000000001"/>
    <n v="0.46529189879902266"/>
  </r>
  <r>
    <x v="1121"/>
    <x v="22"/>
    <s v="OFF-AP-10001005"/>
    <x v="0"/>
    <x v="12"/>
    <n v="314.60000000000002"/>
    <s v="CA-2018-128041"/>
    <n v="1"/>
    <n v="4"/>
    <n v="0"/>
    <n v="103.81799999999998"/>
    <n v="0.49507917887403441"/>
  </r>
  <r>
    <x v="1121"/>
    <x v="22"/>
    <s v="FUR-TA-10002607"/>
    <x v="1"/>
    <x v="13"/>
    <n v="283.56"/>
    <s v="CA-2018-128041"/>
    <n v="0"/>
    <n v="4"/>
    <n v="0"/>
    <n v="45.36960000000002"/>
    <n v="0.55975208308209756"/>
  </r>
  <r>
    <x v="1121"/>
    <x v="20"/>
    <s v="FUR-FU-10004960"/>
    <x v="1"/>
    <x v="8"/>
    <n v="114.9"/>
    <s v="CA-2018-131625"/>
    <n v="1"/>
    <n v="5"/>
    <n v="0"/>
    <n v="39.066000000000003"/>
    <n v="0.4595170286641902"/>
  </r>
  <r>
    <x v="1121"/>
    <x v="22"/>
    <s v="TEC-AC-10001998"/>
    <x v="2"/>
    <x v="9"/>
    <n v="19.989999999999998"/>
    <s v="CA-2018-107909"/>
    <n v="1"/>
    <n v="1"/>
    <n v="0"/>
    <n v="6.796599999999998"/>
    <n v="0.52062335344040378"/>
  </r>
  <r>
    <x v="1121"/>
    <x v="22"/>
    <s v="OFF-BI-10003476"/>
    <x v="0"/>
    <x v="3"/>
    <n v="22.92"/>
    <s v="CA-2018-107909"/>
    <n v="0"/>
    <n v="5"/>
    <n v="0.2"/>
    <n v="8.0219999999999985"/>
    <n v="0.46881743173671325"/>
  </r>
  <r>
    <x v="1121"/>
    <x v="22"/>
    <s v="OFF-AR-10001166"/>
    <x v="0"/>
    <x v="4"/>
    <n v="7.58"/>
    <s v="US-2018-135230"/>
    <n v="1"/>
    <n v="1"/>
    <n v="0"/>
    <n v="2.9561999999999999"/>
    <n v="0.45632477063632687"/>
  </r>
  <r>
    <x v="1122"/>
    <x v="3"/>
    <s v="OFF-BI-10003650"/>
    <x v="0"/>
    <x v="3"/>
    <n v="1577.94"/>
    <s v="CA-2018-146983"/>
    <n v="1"/>
    <n v="3"/>
    <n v="0"/>
    <n v="757.41120000000001"/>
    <n v="0.46881743173671325"/>
  </r>
  <r>
    <x v="1122"/>
    <x v="20"/>
    <s v="FUR-CH-10003379"/>
    <x v="1"/>
    <x v="5"/>
    <n v="1282.4100000000001"/>
    <s v="CA-2018-157987"/>
    <n v="1"/>
    <n v="5"/>
    <n v="0.1"/>
    <n v="213.73500000000001"/>
    <n v="0.46529189879902266"/>
  </r>
  <r>
    <x v="1122"/>
    <x v="14"/>
    <s v="TEC-PH-10001494"/>
    <x v="2"/>
    <x v="6"/>
    <n v="1199.8"/>
    <s v="CA-2018-137596"/>
    <n v="1"/>
    <n v="4"/>
    <n v="0"/>
    <n v="323.94600000000003"/>
    <n v="0.41105220110552465"/>
  </r>
  <r>
    <x v="1122"/>
    <x v="4"/>
    <s v="FUR-FU-10004188"/>
    <x v="1"/>
    <x v="8"/>
    <n v="511.5"/>
    <s v="CA-2018-169327"/>
    <n v="1"/>
    <n v="5"/>
    <n v="0"/>
    <n v="132.99"/>
    <n v="0.4595170286641902"/>
  </r>
  <r>
    <x v="1122"/>
    <x v="14"/>
    <s v="OFF-ST-10003816"/>
    <x v="0"/>
    <x v="1"/>
    <n v="352.38"/>
    <s v="CA-2018-137596"/>
    <n v="0"/>
    <n v="2"/>
    <n v="0"/>
    <n v="81.047399999999982"/>
    <n v="0.44610841445725197"/>
  </r>
  <r>
    <x v="1122"/>
    <x v="20"/>
    <s v="FUR-TA-10001889"/>
    <x v="1"/>
    <x v="13"/>
    <n v="254.52599999999998"/>
    <s v="CA-2018-157987"/>
    <n v="0"/>
    <n v="1"/>
    <n v="0.4"/>
    <n v="-93.3262"/>
    <n v="0.55975208308209756"/>
  </r>
  <r>
    <x v="1122"/>
    <x v="4"/>
    <s v="FUR-TA-10004607"/>
    <x v="1"/>
    <x v="13"/>
    <n v="236.52800000000002"/>
    <s v="US-2018-163657"/>
    <n v="1"/>
    <n v="2"/>
    <n v="0.2"/>
    <n v="-2.9566000000000088"/>
    <n v="0.55975208308209756"/>
  </r>
  <r>
    <x v="1122"/>
    <x v="1"/>
    <s v="OFF-ST-10003994"/>
    <x v="0"/>
    <x v="1"/>
    <n v="235.92"/>
    <s v="CA-2018-111220"/>
    <n v="1"/>
    <n v="5"/>
    <n v="0.2"/>
    <n v="-44.235000000000007"/>
    <n v="0.44610841445725197"/>
  </r>
  <r>
    <x v="1122"/>
    <x v="22"/>
    <s v="FUR-CH-10003061"/>
    <x v="1"/>
    <x v="5"/>
    <n v="215.976"/>
    <s v="CA-2018-111388"/>
    <n v="1"/>
    <n v="3"/>
    <n v="0.2"/>
    <n v="-2.6997000000000355"/>
    <n v="0.46529189879902266"/>
  </r>
  <r>
    <x v="1122"/>
    <x v="4"/>
    <s v="TEC-PH-10003484"/>
    <x v="2"/>
    <x v="6"/>
    <n v="201.584"/>
    <s v="CA-2018-123001"/>
    <n v="1"/>
    <n v="2"/>
    <n v="0.2"/>
    <n v="12.599000000000004"/>
    <n v="0.41105220110552465"/>
  </r>
  <r>
    <x v="1122"/>
    <x v="20"/>
    <s v="TEC-PH-10003885"/>
    <x v="2"/>
    <x v="6"/>
    <n v="197.96999999999997"/>
    <s v="CA-2018-157987"/>
    <n v="0"/>
    <n v="3"/>
    <n v="0"/>
    <n v="57.41129999999999"/>
    <n v="0.41105220110552465"/>
  </r>
  <r>
    <x v="1122"/>
    <x v="4"/>
    <s v="OFF-BI-10004330"/>
    <x v="0"/>
    <x v="3"/>
    <n v="147.91999999999999"/>
    <s v="CA-2018-169327"/>
    <n v="0"/>
    <n v="5"/>
    <n v="0.2"/>
    <n v="46.224999999999987"/>
    <n v="0.46881743173671325"/>
  </r>
  <r>
    <x v="1122"/>
    <x v="37"/>
    <s v="OFF-PA-10002499"/>
    <x v="0"/>
    <x v="0"/>
    <n v="146.82"/>
    <s v="CA-2018-145037"/>
    <n v="1"/>
    <n v="3"/>
    <n v="0"/>
    <n v="73.41"/>
    <n v="0.43613829632717294"/>
  </r>
  <r>
    <x v="1122"/>
    <x v="37"/>
    <s v="OFF-PA-10000157"/>
    <x v="0"/>
    <x v="0"/>
    <n v="79.92"/>
    <s v="CA-2018-145037"/>
    <n v="0"/>
    <n v="4"/>
    <n v="0"/>
    <n v="37.562399999999997"/>
    <n v="0.43613829632717294"/>
  </r>
  <r>
    <x v="1122"/>
    <x v="4"/>
    <s v="OFF-LA-10004544"/>
    <x v="0"/>
    <x v="2"/>
    <n v="74"/>
    <s v="CA-2018-123001"/>
    <n v="0"/>
    <n v="5"/>
    <n v="0"/>
    <n v="37"/>
    <n v="0.4647369236065339"/>
  </r>
  <r>
    <x v="1122"/>
    <x v="4"/>
    <s v="OFF-AP-10001492"/>
    <x v="0"/>
    <x v="12"/>
    <n v="43.099999999999994"/>
    <s v="CA-2018-169327"/>
    <n v="0"/>
    <n v="5"/>
    <n v="0"/>
    <n v="11.206"/>
    <n v="0.49507917887403441"/>
  </r>
  <r>
    <x v="1122"/>
    <x v="14"/>
    <s v="TEC-AC-10004666"/>
    <x v="2"/>
    <x v="9"/>
    <n v="1928.7800000000002"/>
    <s v="CA-2018-137596"/>
    <n v="0"/>
    <n v="7"/>
    <n v="0"/>
    <n v="829.37540000000024"/>
    <n v="0.52062335344040378"/>
  </r>
  <r>
    <x v="1122"/>
    <x v="20"/>
    <s v="TEC-AC-10002842"/>
    <x v="2"/>
    <x v="9"/>
    <n v="238"/>
    <s v="CA-2018-157987"/>
    <n v="0"/>
    <n v="2"/>
    <n v="0"/>
    <n v="38.080000000000013"/>
    <n v="0.52062335344040378"/>
  </r>
  <r>
    <x v="1122"/>
    <x v="20"/>
    <s v="TEC-AC-10000109"/>
    <x v="2"/>
    <x v="9"/>
    <n v="167.97"/>
    <s v="CA-2018-157987"/>
    <n v="0"/>
    <n v="3"/>
    <n v="0"/>
    <n v="40.31280000000001"/>
    <n v="0.52062335344040378"/>
  </r>
  <r>
    <x v="1122"/>
    <x v="1"/>
    <s v="TEC-AC-10003441"/>
    <x v="2"/>
    <x v="9"/>
    <n v="40.68"/>
    <s v="CA-2018-113075"/>
    <n v="1"/>
    <n v="3"/>
    <n v="0.2"/>
    <n v="-7.1190000000000015"/>
    <n v="0.52062335344040378"/>
  </r>
  <r>
    <x v="1122"/>
    <x v="20"/>
    <s v="OFF-BI-10004970"/>
    <x v="0"/>
    <x v="3"/>
    <n v="26.432000000000002"/>
    <s v="CA-2018-157987"/>
    <n v="0"/>
    <n v="8"/>
    <n v="0.2"/>
    <n v="8.9207999999999998"/>
    <n v="0.46881743173671325"/>
  </r>
  <r>
    <x v="1122"/>
    <x v="20"/>
    <s v="OFF-AR-10000658"/>
    <x v="0"/>
    <x v="4"/>
    <n v="23.1"/>
    <s v="CA-2018-157987"/>
    <n v="0"/>
    <n v="2"/>
    <n v="0"/>
    <n v="6.468"/>
    <n v="0.45632477063632687"/>
  </r>
  <r>
    <x v="1122"/>
    <x v="20"/>
    <s v="OFF-LA-10001641"/>
    <x v="0"/>
    <x v="2"/>
    <n v="18.899999999999999"/>
    <s v="CA-2018-157987"/>
    <n v="0"/>
    <n v="6"/>
    <n v="0"/>
    <n v="9.0719999999999992"/>
    <n v="0.4647369236065339"/>
  </r>
  <r>
    <x v="1122"/>
    <x v="4"/>
    <s v="OFF-BI-10000138"/>
    <x v="0"/>
    <x v="3"/>
    <n v="18.72"/>
    <s v="US-2018-163657"/>
    <n v="0"/>
    <n v="5"/>
    <n v="0.2"/>
    <n v="6.5519999999999996"/>
    <n v="0.46881743173671325"/>
  </r>
  <r>
    <x v="1122"/>
    <x v="20"/>
    <s v="OFF-PA-10003893"/>
    <x v="0"/>
    <x v="0"/>
    <n v="17.12"/>
    <s v="CA-2018-157987"/>
    <n v="0"/>
    <n v="4"/>
    <n v="0"/>
    <n v="7.7039999999999988"/>
    <n v="0.43613829632717294"/>
  </r>
  <r>
    <x v="1122"/>
    <x v="1"/>
    <s v="OFF-FA-10002280"/>
    <x v="0"/>
    <x v="7"/>
    <n v="16"/>
    <s v="CA-2018-111220"/>
    <n v="0"/>
    <n v="4"/>
    <n v="0.2"/>
    <n v="5.6"/>
    <n v="0.51168203684699509"/>
  </r>
  <r>
    <x v="1122"/>
    <x v="10"/>
    <s v="FUR-FU-10002960"/>
    <x v="1"/>
    <x v="8"/>
    <n v="15.072000000000003"/>
    <s v="CA-2018-114552"/>
    <n v="1"/>
    <n v="3"/>
    <n v="0.2"/>
    <n v="4.1448"/>
    <n v="0.4595170286641902"/>
  </r>
  <r>
    <x v="1122"/>
    <x v="20"/>
    <s v="OFF-AP-10000358"/>
    <x v="0"/>
    <x v="12"/>
    <n v="12.98"/>
    <s v="CA-2018-157987"/>
    <n v="0"/>
    <n v="1"/>
    <n v="0"/>
    <n v="3.7641999999999989"/>
    <n v="0.49507917887403441"/>
  </r>
  <r>
    <x v="1122"/>
    <x v="2"/>
    <s v="OFF-PA-10002195"/>
    <x v="0"/>
    <x v="0"/>
    <n v="12.192"/>
    <s v="CA-2018-114216"/>
    <n v="1"/>
    <n v="3"/>
    <n v="0.2"/>
    <n v="4.1147999999999998"/>
    <n v="0.43613829632717294"/>
  </r>
  <r>
    <x v="1122"/>
    <x v="26"/>
    <s v="OFF-LA-10002475"/>
    <x v="0"/>
    <x v="2"/>
    <n v="11.696"/>
    <s v="CA-2018-102218"/>
    <n v="1"/>
    <n v="2"/>
    <n v="0.2"/>
    <n v="3.9473999999999996"/>
    <n v="0.4647369236065339"/>
  </r>
  <r>
    <x v="1122"/>
    <x v="20"/>
    <s v="FUR-FU-10001196"/>
    <x v="1"/>
    <x v="8"/>
    <n v="11.54"/>
    <s v="CA-2018-157987"/>
    <n v="0"/>
    <n v="2"/>
    <n v="0"/>
    <n v="3.4619999999999997"/>
    <n v="0.4595170286641902"/>
  </r>
  <r>
    <x v="1122"/>
    <x v="37"/>
    <s v="OFF-ST-10000918"/>
    <x v="0"/>
    <x v="1"/>
    <n v="10.9"/>
    <s v="CA-2018-145037"/>
    <n v="0"/>
    <n v="1"/>
    <n v="0"/>
    <n v="2.8339999999999996"/>
    <n v="0.44610841445725197"/>
  </r>
  <r>
    <x v="1122"/>
    <x v="4"/>
    <s v="OFF-AR-10001919"/>
    <x v="0"/>
    <x v="4"/>
    <n v="9.3999999999999986"/>
    <s v="CA-2018-123001"/>
    <n v="0"/>
    <n v="5"/>
    <n v="0"/>
    <n v="2.7259999999999995"/>
    <n v="0.45632477063632687"/>
  </r>
  <r>
    <x v="1122"/>
    <x v="4"/>
    <s v="OFF-AR-10000422"/>
    <x v="0"/>
    <x v="4"/>
    <n v="6.57"/>
    <s v="CA-2018-110380"/>
    <n v="1"/>
    <n v="3"/>
    <n v="0"/>
    <n v="1.7738999999999998"/>
    <n v="0.45632477063632687"/>
  </r>
  <r>
    <x v="1122"/>
    <x v="1"/>
    <s v="OFF-AP-10003278"/>
    <x v="0"/>
    <x v="12"/>
    <n v="5.5879999999999992"/>
    <s v="CA-2018-111220"/>
    <n v="0"/>
    <n v="2"/>
    <n v="0.8"/>
    <n v="-15.087600000000002"/>
    <n v="0.49507917887403441"/>
  </r>
  <r>
    <x v="1122"/>
    <x v="20"/>
    <s v="OFF-AR-10004582"/>
    <x v="0"/>
    <x v="4"/>
    <n v="4.92"/>
    <s v="CA-2018-157987"/>
    <n v="0"/>
    <n v="3"/>
    <n v="0"/>
    <n v="2.2139999999999995"/>
    <n v="0.45632477063632687"/>
  </r>
  <r>
    <x v="1123"/>
    <x v="20"/>
    <s v="OFF-PA-10000418"/>
    <x v="0"/>
    <x v="0"/>
    <n v="419.4"/>
    <s v="CA-2018-161067"/>
    <n v="1"/>
    <n v="4"/>
    <n v="0"/>
    <n v="201.31199999999998"/>
    <n v="0.43613829632717294"/>
  </r>
  <r>
    <x v="1123"/>
    <x v="4"/>
    <s v="FUR-BO-10004218"/>
    <x v="1"/>
    <x v="10"/>
    <n v="239.66599999999997"/>
    <s v="US-2018-153255"/>
    <n v="1"/>
    <n v="2"/>
    <n v="0.15"/>
    <n v="14.097999999999999"/>
    <n v="0.5176847302647779"/>
  </r>
  <r>
    <x v="1123"/>
    <x v="20"/>
    <s v="FUR-CH-10004860"/>
    <x v="1"/>
    <x v="5"/>
    <n v="181.76400000000001"/>
    <s v="CA-2018-161067"/>
    <n v="0"/>
    <n v="2"/>
    <n v="0.1"/>
    <n v="-8.0784000000000198"/>
    <n v="0.46529189879902266"/>
  </r>
  <r>
    <x v="1123"/>
    <x v="0"/>
    <s v="FUR-FU-10004622"/>
    <x v="1"/>
    <x v="8"/>
    <n v="108.40000000000002"/>
    <s v="CA-2018-161557"/>
    <n v="1"/>
    <n v="5"/>
    <n v="0.6"/>
    <n v="-105.69000000000003"/>
    <n v="0.4595170286641902"/>
  </r>
  <r>
    <x v="1123"/>
    <x v="20"/>
    <s v="FUR-CH-10004626"/>
    <x v="1"/>
    <x v="5"/>
    <n v="90.801000000000002"/>
    <s v="CA-2018-161067"/>
    <n v="0"/>
    <n v="1"/>
    <n v="0.1"/>
    <n v="14.124599999999999"/>
    <n v="0.46529189879902266"/>
  </r>
  <r>
    <x v="1123"/>
    <x v="4"/>
    <s v="OFF-BI-10002225"/>
    <x v="0"/>
    <x v="3"/>
    <n v="82.56"/>
    <s v="CA-2018-123022"/>
    <n v="1"/>
    <n v="5"/>
    <n v="0.2"/>
    <n v="28.896000000000001"/>
    <n v="0.46881743173671325"/>
  </r>
  <r>
    <x v="1123"/>
    <x v="1"/>
    <s v="OFF-BI-10002429"/>
    <x v="0"/>
    <x v="3"/>
    <n v="42.615999999999993"/>
    <s v="US-2018-122637"/>
    <n v="1"/>
    <n v="7"/>
    <n v="0.8"/>
    <n v="-68.185600000000022"/>
    <n v="0.46881743173671325"/>
  </r>
  <r>
    <x v="1123"/>
    <x v="4"/>
    <s v="TEC-AC-10000474"/>
    <x v="2"/>
    <x v="9"/>
    <n v="284.96999999999997"/>
    <s v="CA-2018-123022"/>
    <n v="0"/>
    <n v="3"/>
    <n v="0"/>
    <n v="85.490999999999957"/>
    <n v="0.52062335344040378"/>
  </r>
  <r>
    <x v="1123"/>
    <x v="1"/>
    <s v="TEC-AC-10004353"/>
    <x v="2"/>
    <x v="9"/>
    <n v="100.80000000000001"/>
    <s v="CA-2018-167626"/>
    <n v="1"/>
    <n v="2"/>
    <n v="0.2"/>
    <n v="21.42"/>
    <n v="0.52062335344040378"/>
  </r>
  <r>
    <x v="1123"/>
    <x v="16"/>
    <s v="OFF-EN-10001219"/>
    <x v="0"/>
    <x v="11"/>
    <n v="24.448"/>
    <s v="CA-2018-146136"/>
    <n v="1"/>
    <n v="4"/>
    <n v="0.2"/>
    <n v="8.8623999999999992"/>
    <n v="0.44424167803735209"/>
  </r>
  <r>
    <x v="1123"/>
    <x v="1"/>
    <s v="OFF-PA-10003424"/>
    <x v="0"/>
    <x v="0"/>
    <n v="8.9039999999999999"/>
    <s v="CA-2018-167626"/>
    <n v="0"/>
    <n v="3"/>
    <n v="0.2"/>
    <n v="3.3389999999999995"/>
    <n v="0.43613829632717294"/>
  </r>
  <r>
    <x v="1123"/>
    <x v="4"/>
    <s v="OFF-AR-10002053"/>
    <x v="0"/>
    <x v="4"/>
    <n v="5.96"/>
    <s v="CA-2018-161823"/>
    <n v="1"/>
    <n v="2"/>
    <n v="0"/>
    <n v="1.6688000000000001"/>
    <n v="0.45632477063632687"/>
  </r>
  <r>
    <x v="1123"/>
    <x v="20"/>
    <s v="OFF-AR-10003251"/>
    <x v="0"/>
    <x v="4"/>
    <n v="5.56"/>
    <s v="CA-2018-161067"/>
    <n v="0"/>
    <n v="2"/>
    <n v="0"/>
    <n v="2.2239999999999998"/>
    <n v="0.45632477063632687"/>
  </r>
  <r>
    <x v="1124"/>
    <x v="4"/>
    <s v="FUR-TA-10001771"/>
    <x v="1"/>
    <x v="13"/>
    <n v="1478.2719999999999"/>
    <s v="CA-2018-116680"/>
    <n v="1"/>
    <n v="8"/>
    <n v="0.2"/>
    <n v="92.392000000000053"/>
    <n v="0.55975208308209756"/>
  </r>
  <r>
    <x v="1124"/>
    <x v="4"/>
    <s v="FUR-TA-10000198"/>
    <x v="1"/>
    <x v="13"/>
    <n v="1322.3520000000001"/>
    <s v="CA-2018-102750"/>
    <n v="1"/>
    <n v="3"/>
    <n v="0.2"/>
    <n v="-99.176400000000001"/>
    <n v="0.55975208308209756"/>
  </r>
  <r>
    <x v="1124"/>
    <x v="1"/>
    <s v="FUR-BO-10000112"/>
    <x v="1"/>
    <x v="10"/>
    <n v="825.17399999999998"/>
    <s v="CA-2018-140326"/>
    <n v="1"/>
    <n v="9"/>
    <n v="0.3"/>
    <n v="-117.88199999999998"/>
    <n v="0.5176847302647779"/>
  </r>
  <r>
    <x v="1124"/>
    <x v="4"/>
    <s v="OFF-BI-10004632"/>
    <x v="0"/>
    <x v="3"/>
    <n v="487.98400000000004"/>
    <s v="CA-2018-141929"/>
    <n v="1"/>
    <n v="2"/>
    <n v="0.2"/>
    <n v="152.49499999999998"/>
    <n v="0.46881743173671325"/>
  </r>
  <r>
    <x v="1124"/>
    <x v="4"/>
    <s v="OFF-ST-10003805"/>
    <x v="0"/>
    <x v="1"/>
    <n v="421.1"/>
    <s v="CA-2018-147410"/>
    <n v="1"/>
    <n v="2"/>
    <n v="0"/>
    <n v="105.27499999999998"/>
    <n v="0.44610841445725197"/>
  </r>
  <r>
    <x v="1124"/>
    <x v="4"/>
    <s v="OFF-ST-10002974"/>
    <x v="0"/>
    <x v="1"/>
    <n v="217.85"/>
    <s v="CA-2018-141929"/>
    <n v="0"/>
    <n v="5"/>
    <n v="0"/>
    <n v="65.35499999999999"/>
    <n v="0.44610841445725197"/>
  </r>
  <r>
    <x v="1124"/>
    <x v="16"/>
    <s v="FUR-CH-10003817"/>
    <x v="1"/>
    <x v="5"/>
    <n v="97.184000000000012"/>
    <s v="US-2018-117450"/>
    <n v="1"/>
    <n v="2"/>
    <n v="0.2"/>
    <n v="6.0740000000000016"/>
    <n v="0.46529189879902266"/>
  </r>
  <r>
    <x v="1124"/>
    <x v="11"/>
    <s v="OFF-BI-10002931"/>
    <x v="0"/>
    <x v="3"/>
    <n v="88.074000000000012"/>
    <s v="US-2018-147655"/>
    <n v="1"/>
    <n v="7"/>
    <n v="0.7"/>
    <n v="-58.71599999999998"/>
    <n v="0.46881743173671325"/>
  </r>
  <r>
    <x v="1124"/>
    <x v="4"/>
    <s v="OFF-ST-10000419"/>
    <x v="0"/>
    <x v="1"/>
    <n v="54.32"/>
    <s v="CA-2018-117261"/>
    <n v="1"/>
    <n v="4"/>
    <n v="0"/>
    <n v="0.54319999999999879"/>
    <n v="0.44610841445725197"/>
  </r>
  <r>
    <x v="1124"/>
    <x v="4"/>
    <s v="TEC-PH-10003589"/>
    <x v="2"/>
    <x v="6"/>
    <n v="43.176000000000002"/>
    <s v="CA-2018-101182"/>
    <n v="1"/>
    <n v="3"/>
    <n v="0.2"/>
    <n v="15.111599999999999"/>
    <n v="0.41105220110552465"/>
  </r>
  <r>
    <x v="1124"/>
    <x v="20"/>
    <s v="TEC-AC-10000171"/>
    <x v="2"/>
    <x v="9"/>
    <n v="91.96"/>
    <s v="CA-2018-120761"/>
    <n v="1"/>
    <n v="4"/>
    <n v="0"/>
    <n v="39.5428"/>
    <n v="0.52062335344040378"/>
  </r>
  <r>
    <x v="1124"/>
    <x v="2"/>
    <s v="TEC-AC-10000199"/>
    <x v="2"/>
    <x v="9"/>
    <n v="19.040000000000003"/>
    <s v="CA-2018-117394"/>
    <n v="1"/>
    <n v="4"/>
    <n v="0.2"/>
    <n v="-1.4279999999999999"/>
    <n v="0.52062335344040378"/>
  </r>
  <r>
    <x v="1124"/>
    <x v="0"/>
    <s v="OFF-AR-10000380"/>
    <x v="0"/>
    <x v="4"/>
    <n v="30.384"/>
    <s v="CA-2018-100783"/>
    <n v="1"/>
    <n v="1"/>
    <n v="0.2"/>
    <n v="3.7979999999999947"/>
    <n v="0.45632477063632687"/>
  </r>
  <r>
    <x v="1124"/>
    <x v="10"/>
    <s v="OFF-BI-10004001"/>
    <x v="0"/>
    <x v="3"/>
    <n v="25.560000000000002"/>
    <s v="CA-2018-109757"/>
    <n v="1"/>
    <n v="5"/>
    <n v="0.7"/>
    <n v="-20.448"/>
    <n v="0.46881743173671325"/>
  </r>
  <r>
    <x v="1124"/>
    <x v="1"/>
    <s v="OFF-PA-10004041"/>
    <x v="0"/>
    <x v="0"/>
    <n v="17.760000000000002"/>
    <s v="CA-2018-140326"/>
    <n v="0"/>
    <n v="3"/>
    <n v="0.2"/>
    <n v="5.55"/>
    <n v="0.43613829632717294"/>
  </r>
  <r>
    <x v="1124"/>
    <x v="0"/>
    <s v="OFF-ST-10004950"/>
    <x v="0"/>
    <x v="1"/>
    <n v="16.784000000000002"/>
    <s v="CA-2018-152485"/>
    <n v="1"/>
    <n v="1"/>
    <n v="0.2"/>
    <n v="-0.20980000000000043"/>
    <n v="0.44610841445725197"/>
  </r>
  <r>
    <x v="1124"/>
    <x v="38"/>
    <s v="OFF-FA-10001843"/>
    <x v="0"/>
    <x v="7"/>
    <n v="14.82"/>
    <s v="US-2018-166394"/>
    <n v="1"/>
    <n v="6"/>
    <n v="0"/>
    <n v="6.9654000000000007"/>
    <n v="0.51168203684699509"/>
  </r>
  <r>
    <x v="1124"/>
    <x v="4"/>
    <s v="OFF-BI-10004022"/>
    <x v="0"/>
    <x v="3"/>
    <n v="13.343999999999998"/>
    <s v="CA-2018-116680"/>
    <n v="0"/>
    <n v="6"/>
    <n v="0.2"/>
    <n v="4.3367999999999993"/>
    <n v="0.46881743173671325"/>
  </r>
  <r>
    <x v="1124"/>
    <x v="0"/>
    <s v="OFF-AR-10001940"/>
    <x v="0"/>
    <x v="4"/>
    <n v="13.120000000000001"/>
    <s v="CA-2018-152485"/>
    <n v="0"/>
    <n v="5"/>
    <n v="0.2"/>
    <n v="3.7720000000000002"/>
    <n v="0.45632477063632687"/>
  </r>
  <r>
    <x v="1124"/>
    <x v="4"/>
    <s v="OFF-PA-10001800"/>
    <x v="0"/>
    <x v="0"/>
    <n v="12.96"/>
    <s v="CA-2018-101182"/>
    <n v="0"/>
    <n v="2"/>
    <n v="0"/>
    <n v="6.2208000000000006"/>
    <n v="0.43613829632717294"/>
  </r>
  <r>
    <x v="1124"/>
    <x v="4"/>
    <s v="OFF-BI-10001757"/>
    <x v="0"/>
    <x v="3"/>
    <n v="11.808"/>
    <s v="CA-2018-137582"/>
    <n v="1"/>
    <n v="3"/>
    <n v="0.2"/>
    <n v="4.1327999999999996"/>
    <n v="0.46881743173671325"/>
  </r>
  <r>
    <x v="1124"/>
    <x v="10"/>
    <s v="OFF-PA-10000007"/>
    <x v="0"/>
    <x v="0"/>
    <n v="11.520000000000001"/>
    <s v="CA-2018-109757"/>
    <n v="0"/>
    <n v="4"/>
    <n v="0.2"/>
    <n v="3.7439999999999993"/>
    <n v="0.43613829632717294"/>
  </r>
  <r>
    <x v="1124"/>
    <x v="16"/>
    <s v="OFF-PA-10000289"/>
    <x v="0"/>
    <x v="0"/>
    <n v="10.368000000000002"/>
    <s v="US-2018-117450"/>
    <n v="0"/>
    <n v="2"/>
    <n v="0.2"/>
    <n v="3.6288"/>
    <n v="0.43613829632717294"/>
  </r>
  <r>
    <x v="1124"/>
    <x v="0"/>
    <s v="OFF-AR-10003759"/>
    <x v="0"/>
    <x v="4"/>
    <n v="10.192000000000002"/>
    <s v="CA-2018-152485"/>
    <n v="0"/>
    <n v="7"/>
    <n v="0.2"/>
    <n v="3.1849999999999992"/>
    <n v="0.45632477063632687"/>
  </r>
  <r>
    <x v="1124"/>
    <x v="10"/>
    <s v="OFF-AR-10002335"/>
    <x v="0"/>
    <x v="4"/>
    <n v="8.2560000000000002"/>
    <s v="CA-2018-109757"/>
    <n v="0"/>
    <n v="4"/>
    <n v="0.2"/>
    <n v="0.61920000000000019"/>
    <n v="0.45632477063632687"/>
  </r>
  <r>
    <x v="1124"/>
    <x v="1"/>
    <s v="OFF-AR-10001149"/>
    <x v="0"/>
    <x v="4"/>
    <n v="6.911999999999999"/>
    <s v="CA-2018-140326"/>
    <n v="0"/>
    <n v="3"/>
    <n v="0.2"/>
    <n v="0.86399999999999988"/>
    <n v="0.45632477063632687"/>
  </r>
  <r>
    <x v="1124"/>
    <x v="4"/>
    <s v="TEC-PH-10002185"/>
    <x v="2"/>
    <x v="6"/>
    <n v="5.5600000000000005"/>
    <s v="CA-2018-141929"/>
    <n v="0"/>
    <n v="1"/>
    <n v="0.2"/>
    <n v="1.7374999999999998"/>
    <n v="0.41105220110552465"/>
  </r>
  <r>
    <x v="1124"/>
    <x v="10"/>
    <s v="OFF-BI-10001634"/>
    <x v="0"/>
    <x v="3"/>
    <n v="4.3680000000000012"/>
    <s v="CA-2018-109757"/>
    <n v="0"/>
    <n v="2"/>
    <n v="0.7"/>
    <n v="-3.0575999999999999"/>
    <n v="0.46881743173671325"/>
  </r>
  <r>
    <x v="1125"/>
    <x v="16"/>
    <s v="OFF-ST-10001522"/>
    <x v="0"/>
    <x v="1"/>
    <n v="147.184"/>
    <s v="CA-2018-120705"/>
    <n v="1"/>
    <n v="2"/>
    <n v="0.2"/>
    <n v="-29.436800000000012"/>
    <n v="0.44610841445725197"/>
  </r>
  <r>
    <x v="1125"/>
    <x v="15"/>
    <s v="OFF-AR-10001897"/>
    <x v="0"/>
    <x v="4"/>
    <n v="71.959999999999994"/>
    <s v="CA-2018-102736"/>
    <n v="1"/>
    <n v="5"/>
    <n v="0.2"/>
    <n v="7.1960000000000015"/>
    <n v="0.45632477063632687"/>
  </r>
  <r>
    <x v="1125"/>
    <x v="15"/>
    <s v="TEC-AC-10004568"/>
    <x v="2"/>
    <x v="9"/>
    <n v="89.567999999999998"/>
    <s v="CA-2018-102736"/>
    <n v="0"/>
    <n v="4"/>
    <n v="0.2"/>
    <n v="-1.119600000000009"/>
    <n v="0.52062335344040378"/>
  </r>
  <r>
    <x v="1125"/>
    <x v="15"/>
    <s v="OFF-PA-10001800"/>
    <x v="0"/>
    <x v="0"/>
    <n v="15.552000000000003"/>
    <s v="CA-2018-102736"/>
    <n v="0"/>
    <n v="3"/>
    <n v="0.2"/>
    <n v="5.4432"/>
    <n v="0.43613829632717294"/>
  </r>
  <r>
    <x v="1125"/>
    <x v="22"/>
    <s v="OFF-AR-10003732"/>
    <x v="0"/>
    <x v="4"/>
    <n v="2.78"/>
    <s v="CA-2018-107293"/>
    <n v="1"/>
    <n v="1"/>
    <n v="0"/>
    <n v="0.72279999999999989"/>
    <n v="0.45632477063632687"/>
  </r>
  <r>
    <x v="1126"/>
    <x v="24"/>
    <s v="OFF-BI-10003650"/>
    <x v="0"/>
    <x v="3"/>
    <n v="1577.94"/>
    <s v="CA-2018-103877"/>
    <n v="1"/>
    <n v="3"/>
    <n v="0"/>
    <n v="757.41120000000001"/>
    <n v="0.46881743173671325"/>
  </r>
  <r>
    <x v="1126"/>
    <x v="20"/>
    <s v="OFF-ST-10003282"/>
    <x v="0"/>
    <x v="1"/>
    <n v="478.08"/>
    <s v="CA-2018-148929"/>
    <n v="1"/>
    <n v="8"/>
    <n v="0"/>
    <n v="133.86240000000004"/>
    <n v="0.44610841445725197"/>
  </r>
  <r>
    <x v="1126"/>
    <x v="22"/>
    <s v="TEC-PH-10002033"/>
    <x v="2"/>
    <x v="6"/>
    <n v="455.71199999999999"/>
    <s v="US-2018-130687"/>
    <n v="1"/>
    <n v="2"/>
    <n v="0.2"/>
    <n v="34.178400000000011"/>
    <n v="0.41105220110552465"/>
  </r>
  <r>
    <x v="1126"/>
    <x v="4"/>
    <s v="FUR-CH-10004860"/>
    <x v="1"/>
    <x v="5"/>
    <n v="161.56800000000001"/>
    <s v="US-2018-150070"/>
    <n v="1"/>
    <n v="2"/>
    <n v="0.2"/>
    <n v="-28.274400000000021"/>
    <n v="0.46529189879902266"/>
  </r>
  <r>
    <x v="1126"/>
    <x v="24"/>
    <s v="FUR-FU-10003623"/>
    <x v="1"/>
    <x v="8"/>
    <n v="135.29999999999998"/>
    <s v="CA-2018-128783"/>
    <n v="1"/>
    <n v="5"/>
    <n v="0"/>
    <n v="37.883999999999993"/>
    <n v="0.4595170286641902"/>
  </r>
  <r>
    <x v="1126"/>
    <x v="27"/>
    <s v="TEC-PH-10002807"/>
    <x v="2"/>
    <x v="6"/>
    <n v="126.56"/>
    <s v="CA-2018-151008"/>
    <n v="1"/>
    <n v="4"/>
    <n v="0.2"/>
    <n v="47.459999999999994"/>
    <n v="0.41105220110552465"/>
  </r>
  <r>
    <x v="1126"/>
    <x v="15"/>
    <s v="OFF-AP-10001271"/>
    <x v="0"/>
    <x v="12"/>
    <n v="81.567999999999998"/>
    <s v="CA-2018-128769"/>
    <n v="1"/>
    <n v="2"/>
    <n v="0.2"/>
    <n v="7.1372000000000035"/>
    <n v="0.49507917887403441"/>
  </r>
  <r>
    <x v="1126"/>
    <x v="22"/>
    <s v="FUR-FU-10004053"/>
    <x v="1"/>
    <x v="8"/>
    <n v="80.959999999999994"/>
    <s v="US-2018-130687"/>
    <n v="0"/>
    <n v="4"/>
    <n v="0"/>
    <n v="34.812800000000003"/>
    <n v="0.4595170286641902"/>
  </r>
  <r>
    <x v="1126"/>
    <x v="1"/>
    <s v="OFF-PA-10001685"/>
    <x v="0"/>
    <x v="0"/>
    <n v="73.007999999999996"/>
    <s v="CA-2018-100335"/>
    <n v="1"/>
    <n v="9"/>
    <n v="0.2"/>
    <n v="26.465400000000006"/>
    <n v="0.43613829632717294"/>
  </r>
  <r>
    <x v="1126"/>
    <x v="4"/>
    <s v="FUR-FU-10000448"/>
    <x v="1"/>
    <x v="8"/>
    <n v="47.94"/>
    <s v="US-2018-129441"/>
    <n v="1"/>
    <n v="3"/>
    <n v="0"/>
    <n v="2.3969999999999985"/>
    <n v="0.4595170286641902"/>
  </r>
  <r>
    <x v="1126"/>
    <x v="43"/>
    <s v="OFF-PA-10000157"/>
    <x v="0"/>
    <x v="0"/>
    <n v="39.96"/>
    <s v="US-2018-169488"/>
    <n v="1"/>
    <n v="2"/>
    <n v="0"/>
    <n v="18.781199999999998"/>
    <n v="0.43613829632717294"/>
  </r>
  <r>
    <x v="1126"/>
    <x v="11"/>
    <s v="OFF-ST-10000649"/>
    <x v="0"/>
    <x v="1"/>
    <n v="37.68"/>
    <s v="CA-2018-124401"/>
    <n v="1"/>
    <n v="3"/>
    <n v="0.2"/>
    <n v="2.3550000000000022"/>
    <n v="0.44610841445725197"/>
  </r>
  <r>
    <x v="1126"/>
    <x v="11"/>
    <s v="TEC-AC-10002926"/>
    <x v="2"/>
    <x v="9"/>
    <n v="279.94400000000002"/>
    <s v="CA-2018-124401"/>
    <n v="0"/>
    <n v="7"/>
    <n v="0.2"/>
    <n v="80.48390000000002"/>
    <n v="0.52062335344040378"/>
  </r>
  <r>
    <x v="1126"/>
    <x v="24"/>
    <s v="TEC-AC-10002473"/>
    <x v="2"/>
    <x v="9"/>
    <n v="113.52"/>
    <s v="CA-2018-128783"/>
    <n v="0"/>
    <n v="4"/>
    <n v="0"/>
    <n v="46.543199999999999"/>
    <n v="0.52062335344040378"/>
  </r>
  <r>
    <x v="1126"/>
    <x v="21"/>
    <s v="TEC-AC-10002134"/>
    <x v="2"/>
    <x v="9"/>
    <n v="13.48"/>
    <s v="US-2018-104094"/>
    <n v="1"/>
    <n v="1"/>
    <n v="0"/>
    <n v="1.8872"/>
    <n v="0.52062335344040378"/>
  </r>
  <r>
    <x v="1126"/>
    <x v="2"/>
    <s v="OFF-LA-10002475"/>
    <x v="0"/>
    <x v="2"/>
    <n v="29.24"/>
    <s v="CA-2018-100160"/>
    <n v="1"/>
    <n v="5"/>
    <n v="0.2"/>
    <n v="9.8685000000000009"/>
    <n v="0.4647369236065339"/>
  </r>
  <r>
    <x v="1126"/>
    <x v="22"/>
    <s v="OFF-AR-10004260"/>
    <x v="0"/>
    <x v="4"/>
    <n v="25.98"/>
    <s v="US-2018-130687"/>
    <n v="0"/>
    <n v="1"/>
    <n v="0"/>
    <n v="7.2744"/>
    <n v="0.45632477063632687"/>
  </r>
  <r>
    <x v="1126"/>
    <x v="27"/>
    <s v="FUR-FU-10002396"/>
    <x v="1"/>
    <x v="8"/>
    <n v="25.16"/>
    <s v="CA-2018-151008"/>
    <n v="0"/>
    <n v="2"/>
    <n v="0"/>
    <n v="10.567200000000001"/>
    <n v="0.4595170286641902"/>
  </r>
  <r>
    <x v="1126"/>
    <x v="4"/>
    <s v="FUR-FU-10002597"/>
    <x v="1"/>
    <x v="8"/>
    <n v="19.760000000000002"/>
    <s v="CA-2018-107244"/>
    <n v="1"/>
    <n v="4"/>
    <n v="0"/>
    <n v="8.2992000000000008"/>
    <n v="0.4595170286641902"/>
  </r>
  <r>
    <x v="1126"/>
    <x v="43"/>
    <s v="OFF-PA-10002659"/>
    <x v="0"/>
    <x v="0"/>
    <n v="16.899999999999999"/>
    <s v="US-2018-169488"/>
    <n v="0"/>
    <n v="5"/>
    <n v="0"/>
    <n v="7.7739999999999991"/>
    <n v="0.43613829632717294"/>
  </r>
  <r>
    <x v="1126"/>
    <x v="2"/>
    <s v="OFF-PA-10003072"/>
    <x v="0"/>
    <x v="0"/>
    <n v="15.552000000000003"/>
    <s v="CA-2018-100160"/>
    <n v="0"/>
    <n v="3"/>
    <n v="0.2"/>
    <n v="5.4432"/>
    <n v="0.43613829632717294"/>
  </r>
  <r>
    <x v="1126"/>
    <x v="12"/>
    <s v="OFF-BI-10003291"/>
    <x v="0"/>
    <x v="3"/>
    <n v="7.857000000000002"/>
    <s v="CA-2018-163692"/>
    <n v="1"/>
    <n v="3"/>
    <n v="0.7"/>
    <n v="-6.0236999999999998"/>
    <n v="0.46881743173671325"/>
  </r>
  <r>
    <x v="1126"/>
    <x v="2"/>
    <s v="OFF-EN-10001509"/>
    <x v="0"/>
    <x v="11"/>
    <n v="4.8960000000000008"/>
    <s v="CA-2018-100160"/>
    <n v="0"/>
    <n v="3"/>
    <n v="0.2"/>
    <n v="1.6523999999999992"/>
    <n v="0.44424167803735209"/>
  </r>
  <r>
    <x v="1127"/>
    <x v="1"/>
    <s v="FUR-TA-10004289"/>
    <x v="1"/>
    <x v="13"/>
    <n v="765.625"/>
    <s v="US-2018-124968"/>
    <n v="1"/>
    <n v="7"/>
    <n v="0.5"/>
    <n v="-566.5625"/>
    <n v="0.55975208308209756"/>
  </r>
  <r>
    <x v="1127"/>
    <x v="0"/>
    <s v="TEC-CO-10001943"/>
    <x v="2"/>
    <x v="16"/>
    <n v="319.98400000000004"/>
    <s v="US-2018-124779"/>
    <n v="1"/>
    <n v="2"/>
    <n v="0.2"/>
    <n v="107.99459999999999"/>
    <n v="0.55185675810753509"/>
  </r>
  <r>
    <x v="1127"/>
    <x v="2"/>
    <s v="TEC-PH-10002200"/>
    <x v="2"/>
    <x v="6"/>
    <n v="258.52799999999996"/>
    <s v="CA-2018-149895"/>
    <n v="1"/>
    <n v="2"/>
    <n v="0.4"/>
    <n v="-47.396800000000013"/>
    <n v="0.41105220110552465"/>
  </r>
  <r>
    <x v="1127"/>
    <x v="0"/>
    <s v="FUR-CH-10003535"/>
    <x v="1"/>
    <x v="5"/>
    <n v="213.42999999999995"/>
    <s v="US-2018-124779"/>
    <n v="0"/>
    <n v="5"/>
    <n v="0.3"/>
    <n v="-39.636999999999993"/>
    <n v="0.46529189879902266"/>
  </r>
  <r>
    <x v="1127"/>
    <x v="16"/>
    <s v="TEC-PH-10001750"/>
    <x v="2"/>
    <x v="6"/>
    <n v="158.376"/>
    <s v="CA-2018-144456"/>
    <n v="1"/>
    <n v="3"/>
    <n v="0.2"/>
    <n v="13.857900000000008"/>
    <n v="0.41105220110552465"/>
  </r>
  <r>
    <x v="1127"/>
    <x v="20"/>
    <s v="OFF-ST-10001031"/>
    <x v="0"/>
    <x v="1"/>
    <n v="65.12"/>
    <s v="CA-2018-132437"/>
    <n v="1"/>
    <n v="4"/>
    <n v="0"/>
    <n v="16.931200000000004"/>
    <n v="0.44610841445725197"/>
  </r>
  <r>
    <x v="1127"/>
    <x v="16"/>
    <s v="OFF-ST-10001321"/>
    <x v="0"/>
    <x v="1"/>
    <n v="61.68"/>
    <s v="CA-2018-144456"/>
    <n v="0"/>
    <n v="5"/>
    <n v="0.2"/>
    <n v="5.3970000000000073"/>
    <n v="0.44610841445725197"/>
  </r>
  <r>
    <x v="1127"/>
    <x v="0"/>
    <s v="OFF-FA-10004854"/>
    <x v="0"/>
    <x v="7"/>
    <n v="45.92"/>
    <s v="US-2018-124779"/>
    <n v="0"/>
    <n v="5"/>
    <n v="0.2"/>
    <n v="15.498000000000001"/>
    <n v="0.51168203684699509"/>
  </r>
  <r>
    <x v="1127"/>
    <x v="0"/>
    <s v="OFF-BI-10002429"/>
    <x v="0"/>
    <x v="3"/>
    <n v="42.615999999999993"/>
    <s v="US-2018-124779"/>
    <n v="0"/>
    <n v="7"/>
    <n v="0.8"/>
    <n v="-68.185600000000022"/>
    <n v="0.46881743173671325"/>
  </r>
  <r>
    <x v="1127"/>
    <x v="10"/>
    <s v="TEC-AC-10004864"/>
    <x v="2"/>
    <x v="9"/>
    <n v="116.83199999999999"/>
    <s v="CA-2018-152856"/>
    <n v="1"/>
    <n v="4"/>
    <n v="0.2"/>
    <n v="33.589200000000005"/>
    <n v="0.52062335344040378"/>
  </r>
  <r>
    <x v="1127"/>
    <x v="0"/>
    <s v="TEC-AC-10003116"/>
    <x v="2"/>
    <x v="9"/>
    <n v="85.2"/>
    <s v="CA-2018-126396"/>
    <n v="1"/>
    <n v="6"/>
    <n v="0.2"/>
    <n v="20.234999999999996"/>
    <n v="0.52062335344040378"/>
  </r>
  <r>
    <x v="1127"/>
    <x v="10"/>
    <s v="TEC-AC-10002558"/>
    <x v="2"/>
    <x v="9"/>
    <n v="9.0960000000000001"/>
    <s v="CA-2018-158036"/>
    <n v="1"/>
    <n v="1"/>
    <n v="0.2"/>
    <n v="1.7054999999999998"/>
    <n v="0.52062335344040378"/>
  </r>
  <r>
    <x v="1127"/>
    <x v="0"/>
    <s v="FUR-FU-10001095"/>
    <x v="1"/>
    <x v="8"/>
    <n v="21.184000000000001"/>
    <s v="US-2018-124779"/>
    <n v="0"/>
    <n v="2"/>
    <n v="0.6"/>
    <n v="-11.651199999999999"/>
    <n v="0.4595170286641902"/>
  </r>
  <r>
    <x v="1127"/>
    <x v="0"/>
    <s v="OFF-PA-10000061"/>
    <x v="0"/>
    <x v="0"/>
    <n v="20.736000000000004"/>
    <s v="US-2018-124779"/>
    <n v="0"/>
    <n v="4"/>
    <n v="0.2"/>
    <n v="7.2576000000000001"/>
    <n v="0.43613829632717294"/>
  </r>
  <r>
    <x v="1128"/>
    <x v="2"/>
    <s v="TEC-PH-10002200"/>
    <x v="2"/>
    <x v="6"/>
    <n v="1931.9579999999999"/>
    <s v="US-2018-118087"/>
    <n v="1"/>
    <n v="7"/>
    <n v="0.4"/>
    <n v="-386.3915999999997"/>
    <n v="0.41105220110552465"/>
  </r>
  <r>
    <x v="1128"/>
    <x v="9"/>
    <s v="OFF-ST-10001809"/>
    <x v="0"/>
    <x v="1"/>
    <n v="628.80999999999995"/>
    <s v="CA-2018-147361"/>
    <n v="1"/>
    <n v="7"/>
    <n v="0"/>
    <n v="12.576199999999986"/>
    <n v="0.44610841445725197"/>
  </r>
  <r>
    <x v="1128"/>
    <x v="15"/>
    <s v="OFF-ST-10000046"/>
    <x v="0"/>
    <x v="1"/>
    <n v="258.48"/>
    <s v="CA-2018-147228"/>
    <n v="1"/>
    <n v="2"/>
    <n v="0.2"/>
    <n v="-3.2309999999999945"/>
    <n v="0.44610841445725197"/>
  </r>
  <r>
    <x v="1128"/>
    <x v="4"/>
    <s v="FUR-CH-10003833"/>
    <x v="1"/>
    <x v="5"/>
    <n v="243.92"/>
    <s v="CA-2018-137498"/>
    <n v="1"/>
    <n v="5"/>
    <n v="0.2"/>
    <n v="-15.245000000000005"/>
    <n v="0.46529189879902266"/>
  </r>
  <r>
    <x v="1128"/>
    <x v="15"/>
    <s v="OFF-PA-10000357"/>
    <x v="0"/>
    <x v="0"/>
    <n v="177.536"/>
    <s v="CA-2018-147228"/>
    <n v="0"/>
    <n v="4"/>
    <n v="0.2"/>
    <n v="62.137599999999992"/>
    <n v="0.43613829632717294"/>
  </r>
  <r>
    <x v="1128"/>
    <x v="2"/>
    <s v="FUR-CH-10004860"/>
    <x v="1"/>
    <x v="5"/>
    <n v="141.37199999999999"/>
    <s v="US-2018-118087"/>
    <n v="0"/>
    <n v="2"/>
    <n v="0.3"/>
    <n v="-48.470400000000019"/>
    <n v="0.46529189879902266"/>
  </r>
  <r>
    <x v="1128"/>
    <x v="4"/>
    <s v="OFF-ST-10003123"/>
    <x v="0"/>
    <x v="1"/>
    <n v="99.87"/>
    <s v="CA-2018-100825"/>
    <n v="1"/>
    <n v="3"/>
    <n v="0"/>
    <n v="23.968799999999998"/>
    <n v="0.44610841445725197"/>
  </r>
  <r>
    <x v="1128"/>
    <x v="10"/>
    <s v="FUR-FU-10000723"/>
    <x v="1"/>
    <x v="8"/>
    <n v="66.112000000000009"/>
    <s v="CA-2018-169439"/>
    <n v="1"/>
    <n v="2"/>
    <n v="0.2"/>
    <n v="-9.0903999999999989"/>
    <n v="0.4595170286641902"/>
  </r>
  <r>
    <x v="1128"/>
    <x v="9"/>
    <s v="OFF-ST-10002214"/>
    <x v="0"/>
    <x v="1"/>
    <n v="56.449999999999996"/>
    <s v="CA-2018-147361"/>
    <n v="0"/>
    <n v="5"/>
    <n v="0"/>
    <n v="14.676999999999998"/>
    <n v="0.44610841445725197"/>
  </r>
  <r>
    <x v="1128"/>
    <x v="4"/>
    <s v="OFF-PA-10000143"/>
    <x v="0"/>
    <x v="0"/>
    <n v="47.52"/>
    <s v="CA-2018-137498"/>
    <n v="0"/>
    <n v="9"/>
    <n v="0"/>
    <n v="22.809600000000003"/>
    <n v="0.43613829632717294"/>
  </r>
  <r>
    <x v="1128"/>
    <x v="2"/>
    <s v="TEC-AC-10003174"/>
    <x v="2"/>
    <x v="9"/>
    <n v="258.69600000000003"/>
    <s v="US-2018-118087"/>
    <n v="0"/>
    <n v="3"/>
    <n v="0.2"/>
    <n v="64.674000000000007"/>
    <n v="0.52062335344040378"/>
  </r>
  <r>
    <x v="1128"/>
    <x v="4"/>
    <s v="TEC-AC-10001114"/>
    <x v="2"/>
    <x v="9"/>
    <n v="159.96"/>
    <s v="US-2018-146213"/>
    <n v="1"/>
    <n v="4"/>
    <n v="0"/>
    <n v="51.18719999999999"/>
    <n v="0.52062335344040378"/>
  </r>
  <r>
    <x v="1128"/>
    <x v="2"/>
    <s v="TEC-AC-10004469"/>
    <x v="2"/>
    <x v="9"/>
    <n v="95.88000000000001"/>
    <s v="US-2018-118087"/>
    <n v="0"/>
    <n v="3"/>
    <n v="0.2"/>
    <n v="28.764000000000006"/>
    <n v="0.52062335344040378"/>
  </r>
  <r>
    <x v="1128"/>
    <x v="11"/>
    <s v="OFF-PA-10002036"/>
    <x v="0"/>
    <x v="0"/>
    <n v="31.104000000000006"/>
    <s v="CA-2018-168403"/>
    <n v="1"/>
    <n v="6"/>
    <n v="0.2"/>
    <n v="11.2752"/>
    <n v="0.43613829632717294"/>
  </r>
  <r>
    <x v="1128"/>
    <x v="10"/>
    <s v="OFF-AR-10001374"/>
    <x v="0"/>
    <x v="4"/>
    <n v="25.920000000000005"/>
    <s v="CA-2018-169439"/>
    <n v="0"/>
    <n v="5"/>
    <n v="0.2"/>
    <n v="3.8879999999999972"/>
    <n v="0.45632477063632687"/>
  </r>
  <r>
    <x v="1128"/>
    <x v="10"/>
    <s v="OFF-LA-10000443"/>
    <x v="0"/>
    <x v="2"/>
    <n v="17.712"/>
    <s v="CA-2018-152198"/>
    <n v="1"/>
    <n v="6"/>
    <n v="0.2"/>
    <n v="5.9777999999999993"/>
    <n v="0.4647369236065339"/>
  </r>
  <r>
    <x v="1128"/>
    <x v="14"/>
    <s v="OFF-EN-10000461"/>
    <x v="0"/>
    <x v="11"/>
    <n v="17.48"/>
    <s v="US-2018-159562"/>
    <n v="1"/>
    <n v="2"/>
    <n v="0"/>
    <n v="8.2156000000000002"/>
    <n v="0.44424167803735209"/>
  </r>
  <r>
    <x v="1128"/>
    <x v="2"/>
    <s v="FUR-FU-10001867"/>
    <x v="1"/>
    <x v="8"/>
    <n v="17.024000000000001"/>
    <s v="US-2018-118087"/>
    <n v="0"/>
    <n v="2"/>
    <n v="0.2"/>
    <n v="1.7024000000000008"/>
    <n v="0.4595170286641902"/>
  </r>
  <r>
    <x v="1128"/>
    <x v="15"/>
    <s v="FUR-FU-10000023"/>
    <x v="1"/>
    <x v="8"/>
    <n v="14.135999999999999"/>
    <s v="CA-2018-147228"/>
    <n v="0"/>
    <n v="3"/>
    <n v="0.2"/>
    <n v="4.240800000000001"/>
    <n v="0.4595170286641902"/>
  </r>
  <r>
    <x v="1128"/>
    <x v="11"/>
    <s v="OFF-AP-10003278"/>
    <x v="0"/>
    <x v="12"/>
    <n v="11.176000000000002"/>
    <s v="CA-2018-168403"/>
    <n v="0"/>
    <n v="1"/>
    <n v="0.2"/>
    <n v="0.8382000000000005"/>
    <n v="0.49507917887403441"/>
  </r>
  <r>
    <x v="1128"/>
    <x v="0"/>
    <s v="OFF-LA-10000134"/>
    <x v="0"/>
    <x v="2"/>
    <n v="9.8560000000000016"/>
    <s v="CA-2018-139444"/>
    <n v="1"/>
    <n v="4"/>
    <n v="0.2"/>
    <n v="3.4495999999999993"/>
    <n v="0.4647369236065339"/>
  </r>
  <r>
    <x v="1128"/>
    <x v="15"/>
    <s v="OFF-SU-10001225"/>
    <x v="0"/>
    <x v="14"/>
    <n v="8.8320000000000007"/>
    <s v="CA-2018-147228"/>
    <n v="0"/>
    <n v="3"/>
    <n v="0.2"/>
    <n v="-1.9872000000000005"/>
    <n v="0.53938093436526824"/>
  </r>
  <r>
    <x v="1128"/>
    <x v="4"/>
    <s v="OFF-AR-10003829"/>
    <x v="0"/>
    <x v="4"/>
    <n v="6.56"/>
    <s v="CA-2018-137498"/>
    <n v="0"/>
    <n v="2"/>
    <n v="0"/>
    <n v="1.9023999999999992"/>
    <n v="0.45632477063632687"/>
  </r>
  <r>
    <x v="1128"/>
    <x v="12"/>
    <s v="OFF-PA-10000859"/>
    <x v="0"/>
    <x v="0"/>
    <n v="6.3680000000000003"/>
    <s v="CA-2018-155929"/>
    <n v="1"/>
    <n v="2"/>
    <n v="0.2"/>
    <n v="2.3879999999999999"/>
    <n v="0.43613829632717294"/>
  </r>
  <r>
    <x v="1128"/>
    <x v="10"/>
    <s v="OFF-BI-10001628"/>
    <x v="0"/>
    <x v="3"/>
    <n v="6.2580000000000009"/>
    <s v="CA-2018-152198"/>
    <n v="0"/>
    <n v="2"/>
    <n v="0.7"/>
    <n v="-5.2149999999999999"/>
    <n v="0.46881743173671325"/>
  </r>
  <r>
    <x v="1128"/>
    <x v="10"/>
    <s v="OFF-BI-10003669"/>
    <x v="0"/>
    <x v="3"/>
    <n v="4.8600000000000012"/>
    <s v="CA-2018-152198"/>
    <n v="0"/>
    <n v="3"/>
    <n v="0.7"/>
    <n v="-3.5640000000000001"/>
    <n v="0.46881743173671325"/>
  </r>
  <r>
    <x v="1128"/>
    <x v="2"/>
    <s v="OFF-AR-10003602"/>
    <x v="0"/>
    <x v="4"/>
    <n v="4.6719999999999997"/>
    <s v="US-2018-118087"/>
    <n v="0"/>
    <n v="1"/>
    <n v="0.2"/>
    <n v="1.5767999999999998"/>
    <n v="0.45632477063632687"/>
  </r>
  <r>
    <x v="1128"/>
    <x v="2"/>
    <s v="OFF-BI-10000069"/>
    <x v="0"/>
    <x v="3"/>
    <n v="4.503000000000001"/>
    <s v="US-2018-118087"/>
    <n v="0"/>
    <n v="1"/>
    <n v="0.7"/>
    <n v="-3.6024000000000012"/>
    <n v="0.46881743173671325"/>
  </r>
  <r>
    <x v="1128"/>
    <x v="2"/>
    <s v="OFF-BI-10002432"/>
    <x v="0"/>
    <x v="3"/>
    <n v="3.036"/>
    <s v="US-2018-118087"/>
    <n v="0"/>
    <n v="2"/>
    <n v="0.7"/>
    <n v="-2.3275999999999994"/>
    <n v="0.46881743173671325"/>
  </r>
  <r>
    <x v="1129"/>
    <x v="1"/>
    <s v="OFF-BI-10003527"/>
    <x v="0"/>
    <x v="3"/>
    <n v="762.59399999999982"/>
    <s v="CA-2018-152093"/>
    <n v="1"/>
    <n v="3"/>
    <n v="0.8"/>
    <n v="-1143.8910000000001"/>
    <n v="0.46881743173671325"/>
  </r>
  <r>
    <x v="1129"/>
    <x v="4"/>
    <s v="FUR-CH-10002602"/>
    <x v="1"/>
    <x v="5"/>
    <n v="362.35199999999998"/>
    <s v="CA-2018-128370"/>
    <n v="1"/>
    <n v="3"/>
    <n v="0.2"/>
    <n v="27.176400000000015"/>
    <n v="0.46529189879902266"/>
  </r>
  <r>
    <x v="1129"/>
    <x v="24"/>
    <s v="OFF-ST-10000025"/>
    <x v="0"/>
    <x v="1"/>
    <n v="286.29000000000002"/>
    <s v="CA-2018-110905"/>
    <n v="1"/>
    <n v="3"/>
    <n v="0"/>
    <n v="17.177399999999977"/>
    <n v="0.44610841445725197"/>
  </r>
  <r>
    <x v="1129"/>
    <x v="10"/>
    <s v="TEC-PH-10003580"/>
    <x v="2"/>
    <x v="6"/>
    <n v="259.89600000000002"/>
    <s v="CA-2018-123036"/>
    <n v="1"/>
    <n v="2"/>
    <n v="0.4"/>
    <n v="-56.310799999999972"/>
    <n v="0.41105220110552465"/>
  </r>
  <r>
    <x v="1129"/>
    <x v="1"/>
    <s v="TEC-PH-10004093"/>
    <x v="2"/>
    <x v="6"/>
    <n v="147.16800000000001"/>
    <s v="CA-2018-120999"/>
    <n v="1"/>
    <n v="4"/>
    <n v="0.2"/>
    <n v="16.556399999999996"/>
    <n v="0.41105220110552465"/>
  </r>
  <r>
    <x v="1129"/>
    <x v="10"/>
    <s v="OFF-PA-10003302"/>
    <x v="0"/>
    <x v="0"/>
    <n v="85.055999999999997"/>
    <s v="CA-2018-147403"/>
    <n v="1"/>
    <n v="3"/>
    <n v="0.2"/>
    <n v="28.706399999999991"/>
    <n v="0.43613829632717294"/>
  </r>
  <r>
    <x v="1129"/>
    <x v="24"/>
    <s v="TEC-AC-10003023"/>
    <x v="2"/>
    <x v="9"/>
    <n v="296.84999999999997"/>
    <s v="CA-2018-110905"/>
    <n v="0"/>
    <n v="5"/>
    <n v="0"/>
    <n v="53.432999999999993"/>
    <n v="0.52062335344040378"/>
  </r>
  <r>
    <x v="1129"/>
    <x v="24"/>
    <s v="TEC-AC-10002217"/>
    <x v="2"/>
    <x v="9"/>
    <n v="112.80000000000001"/>
    <s v="CA-2018-110905"/>
    <n v="0"/>
    <n v="6"/>
    <n v="0"/>
    <n v="6.7680000000000007"/>
    <n v="0.52062335344040378"/>
  </r>
  <r>
    <x v="1129"/>
    <x v="24"/>
    <s v="OFF-AP-10004785"/>
    <x v="0"/>
    <x v="12"/>
    <n v="33.99"/>
    <s v="CA-2018-110905"/>
    <n v="0"/>
    <n v="3"/>
    <n v="0"/>
    <n v="14.615700000000004"/>
    <n v="0.49507917887403441"/>
  </r>
  <r>
    <x v="1129"/>
    <x v="10"/>
    <s v="TEC-AC-10003499"/>
    <x v="2"/>
    <x v="9"/>
    <n v="37.056000000000004"/>
    <s v="CA-2018-123036"/>
    <n v="0"/>
    <n v="4"/>
    <n v="0.2"/>
    <n v="8.8008000000000006"/>
    <n v="0.52062335344040378"/>
  </r>
  <r>
    <x v="1129"/>
    <x v="24"/>
    <s v="OFF-PA-10002586"/>
    <x v="0"/>
    <x v="0"/>
    <n v="24.900000000000002"/>
    <s v="CA-2018-110905"/>
    <n v="0"/>
    <n v="5"/>
    <n v="0"/>
    <n v="11.703000000000001"/>
    <n v="0.43613829632717294"/>
  </r>
  <r>
    <x v="1129"/>
    <x v="24"/>
    <s v="OFF-AP-10003281"/>
    <x v="0"/>
    <x v="12"/>
    <n v="24.18"/>
    <s v="CA-2018-110905"/>
    <n v="0"/>
    <n v="2"/>
    <n v="0"/>
    <n v="7.2539999999999978"/>
    <n v="0.49507917887403441"/>
  </r>
  <r>
    <x v="1129"/>
    <x v="20"/>
    <s v="OFF-PA-10004911"/>
    <x v="0"/>
    <x v="0"/>
    <n v="18.760000000000002"/>
    <s v="CA-2018-122280"/>
    <n v="1"/>
    <n v="2"/>
    <n v="0"/>
    <n v="9.0048000000000012"/>
    <n v="0.43613829632717294"/>
  </r>
  <r>
    <x v="1129"/>
    <x v="24"/>
    <s v="OFF-BI-10003669"/>
    <x v="0"/>
    <x v="3"/>
    <n v="16.200000000000003"/>
    <s v="CA-2018-110905"/>
    <n v="0"/>
    <n v="3"/>
    <n v="0"/>
    <n v="7.7759999999999998"/>
    <n v="0.46881743173671325"/>
  </r>
  <r>
    <x v="1129"/>
    <x v="32"/>
    <s v="OFF-AR-10003338"/>
    <x v="0"/>
    <x v="4"/>
    <n v="14.88"/>
    <s v="CA-2018-126438"/>
    <n v="1"/>
    <n v="2"/>
    <n v="0"/>
    <n v="3.7200000000000006"/>
    <n v="0.45632477063632687"/>
  </r>
  <r>
    <x v="1129"/>
    <x v="24"/>
    <s v="OFF-BI-10002954"/>
    <x v="0"/>
    <x v="3"/>
    <n v="13.71"/>
    <s v="CA-2018-110905"/>
    <n v="0"/>
    <n v="3"/>
    <n v="0"/>
    <n v="6.5808"/>
    <n v="0.46881743173671325"/>
  </r>
  <r>
    <x v="1129"/>
    <x v="4"/>
    <s v="OFF-BI-10004140"/>
    <x v="0"/>
    <x v="3"/>
    <n v="7.1840000000000011"/>
    <s v="CA-2018-128370"/>
    <n v="0"/>
    <n v="2"/>
    <n v="0.2"/>
    <n v="2.2449999999999992"/>
    <n v="0.46881743173671325"/>
  </r>
  <r>
    <x v="1129"/>
    <x v="5"/>
    <s v="OFF-BI-10004876"/>
    <x v="0"/>
    <x v="3"/>
    <n v="2.78"/>
    <s v="CA-2018-159954"/>
    <n v="1"/>
    <n v="1"/>
    <n v="0"/>
    <n v="1.3621999999999999"/>
    <n v="0.46881743173671325"/>
  </r>
  <r>
    <x v="1130"/>
    <x v="4"/>
    <s v="FUR-CH-10002320"/>
    <x v="1"/>
    <x v="5"/>
    <n v="2054.2720000000004"/>
    <s v="CA-2018-149559"/>
    <n v="1"/>
    <n v="8"/>
    <n v="0.2"/>
    <n v="256.78399999999976"/>
    <n v="0.46529189879902266"/>
  </r>
  <r>
    <x v="1130"/>
    <x v="22"/>
    <s v="OFF-BI-10004600"/>
    <x v="0"/>
    <x v="3"/>
    <n v="1471.96"/>
    <s v="US-2018-142188"/>
    <n v="1"/>
    <n v="5"/>
    <n v="0.2"/>
    <n v="459.98749999999995"/>
    <n v="0.46881743173671325"/>
  </r>
  <r>
    <x v="1130"/>
    <x v="0"/>
    <s v="FUR-TA-10002855"/>
    <x v="1"/>
    <x v="13"/>
    <n v="512.19000000000005"/>
    <s v="US-2018-160836"/>
    <n v="1"/>
    <n v="5"/>
    <n v="0.3"/>
    <n v="-65.853000000000009"/>
    <n v="0.55975208308209756"/>
  </r>
  <r>
    <x v="1130"/>
    <x v="4"/>
    <s v="OFF-AP-10004487"/>
    <x v="0"/>
    <x v="12"/>
    <n v="406.59999999999997"/>
    <s v="CA-2018-144484"/>
    <n v="1"/>
    <n v="5"/>
    <n v="0"/>
    <n v="113.84799999999998"/>
    <n v="0.49507917887403441"/>
  </r>
  <r>
    <x v="1130"/>
    <x v="3"/>
    <s v="OFF-AP-10002578"/>
    <x v="0"/>
    <x v="12"/>
    <n v="195.68"/>
    <s v="CA-2018-127726"/>
    <n v="1"/>
    <n v="4"/>
    <n v="0"/>
    <n v="50.876800000000003"/>
    <n v="0.49507917887403441"/>
  </r>
  <r>
    <x v="1130"/>
    <x v="5"/>
    <s v="OFF-PA-10003656"/>
    <x v="0"/>
    <x v="0"/>
    <n v="184.66"/>
    <s v="CA-2018-124898"/>
    <n v="1"/>
    <n v="7"/>
    <n v="0"/>
    <n v="84.943599999999989"/>
    <n v="0.43613829632717294"/>
  </r>
  <r>
    <x v="1130"/>
    <x v="22"/>
    <s v="FUR-CH-10003199"/>
    <x v="1"/>
    <x v="5"/>
    <n v="177.56800000000001"/>
    <s v="US-2018-142188"/>
    <n v="0"/>
    <n v="2"/>
    <n v="0.2"/>
    <n v="8.8783999999999921"/>
    <n v="0.46529189879902266"/>
  </r>
  <r>
    <x v="1130"/>
    <x v="4"/>
    <s v="TEC-PH-10002564"/>
    <x v="2"/>
    <x v="6"/>
    <n v="143.952"/>
    <s v="CA-2018-166898"/>
    <n v="1"/>
    <n v="6"/>
    <n v="0.2"/>
    <n v="17.993999999999978"/>
    <n v="0.41105220110552465"/>
  </r>
  <r>
    <x v="1130"/>
    <x v="22"/>
    <s v="TEC-PH-10000127"/>
    <x v="2"/>
    <x v="6"/>
    <n v="79.959999999999994"/>
    <s v="US-2018-142188"/>
    <n v="0"/>
    <n v="5"/>
    <n v="0.2"/>
    <n v="-17.991000000000003"/>
    <n v="0.41105220110552465"/>
  </r>
  <r>
    <x v="1130"/>
    <x v="22"/>
    <s v="OFF-PA-10004101"/>
    <x v="0"/>
    <x v="0"/>
    <n v="71.28"/>
    <s v="US-2018-142188"/>
    <n v="0"/>
    <n v="11"/>
    <n v="0"/>
    <n v="34.214400000000005"/>
    <n v="0.43613829632717294"/>
  </r>
  <r>
    <x v="1130"/>
    <x v="6"/>
    <s v="OFF-AP-10000027"/>
    <x v="0"/>
    <x v="12"/>
    <n v="67.900000000000006"/>
    <s v="US-2018-152898"/>
    <n v="1"/>
    <n v="5"/>
    <n v="0"/>
    <n v="20.369999999999997"/>
    <n v="0.49507917887403441"/>
  </r>
  <r>
    <x v="1130"/>
    <x v="16"/>
    <s v="FUR-FU-10003039"/>
    <x v="1"/>
    <x v="8"/>
    <n v="34.504000000000005"/>
    <s v="CA-2018-112774"/>
    <n v="1"/>
    <n v="1"/>
    <n v="0.2"/>
    <n v="6.0381999999999998"/>
    <n v="0.4595170286641902"/>
  </r>
  <r>
    <x v="1130"/>
    <x v="4"/>
    <s v="FUR-FU-10000260"/>
    <x v="1"/>
    <x v="8"/>
    <n v="32.36"/>
    <s v="CA-2018-144484"/>
    <n v="0"/>
    <n v="4"/>
    <n v="0"/>
    <n v="11.6496"/>
    <n v="0.4595170286641902"/>
  </r>
  <r>
    <x v="1130"/>
    <x v="4"/>
    <s v="OFF-EN-10002312"/>
    <x v="0"/>
    <x v="11"/>
    <n v="22.18"/>
    <s v="CA-2018-149559"/>
    <n v="0"/>
    <n v="2"/>
    <n v="0"/>
    <n v="10.8682"/>
    <n v="0.44424167803735209"/>
  </r>
  <r>
    <x v="1130"/>
    <x v="1"/>
    <s v="OFF-PA-10003657"/>
    <x v="0"/>
    <x v="0"/>
    <n v="20.544000000000004"/>
    <s v="CA-2018-117044"/>
    <n v="1"/>
    <n v="6"/>
    <n v="0.2"/>
    <n v="6.4199999999999964"/>
    <n v="0.43613829632717294"/>
  </r>
  <r>
    <x v="1130"/>
    <x v="22"/>
    <s v="OFF-PA-10002005"/>
    <x v="0"/>
    <x v="0"/>
    <n v="19.440000000000001"/>
    <s v="US-2018-142188"/>
    <n v="0"/>
    <n v="3"/>
    <n v="0"/>
    <n v="9.3312000000000008"/>
    <n v="0.43613829632717294"/>
  </r>
  <r>
    <x v="1130"/>
    <x v="4"/>
    <s v="OFF-PA-10002262"/>
    <x v="0"/>
    <x v="0"/>
    <n v="19.440000000000001"/>
    <s v="CA-2018-166898"/>
    <n v="0"/>
    <n v="3"/>
    <n v="0"/>
    <n v="9.3312000000000008"/>
    <n v="0.43613829632717294"/>
  </r>
  <r>
    <x v="1130"/>
    <x v="3"/>
    <s v="OFF-FA-10000992"/>
    <x v="0"/>
    <x v="7"/>
    <n v="14.2"/>
    <s v="CA-2018-127726"/>
    <n v="0"/>
    <n v="4"/>
    <n v="0"/>
    <n v="6.6739999999999995"/>
    <n v="0.51168203684699509"/>
  </r>
  <r>
    <x v="1130"/>
    <x v="4"/>
    <s v="OFF-PA-10003172"/>
    <x v="0"/>
    <x v="0"/>
    <n v="12.96"/>
    <s v="CA-2018-149559"/>
    <n v="0"/>
    <n v="2"/>
    <n v="0"/>
    <n v="6.2208000000000006"/>
    <n v="0.43613829632717294"/>
  </r>
  <r>
    <x v="1130"/>
    <x v="1"/>
    <s v="OFF-FA-10000936"/>
    <x v="0"/>
    <x v="7"/>
    <n v="10.528"/>
    <s v="CA-2018-117044"/>
    <n v="0"/>
    <n v="4"/>
    <n v="0.2"/>
    <n v="3.2899999999999996"/>
    <n v="0.51168203684699509"/>
  </r>
  <r>
    <x v="1130"/>
    <x v="0"/>
    <s v="OFF-PA-10004239"/>
    <x v="0"/>
    <x v="0"/>
    <n v="10.272000000000002"/>
    <s v="US-2018-160836"/>
    <n v="0"/>
    <n v="3"/>
    <n v="0.2"/>
    <n v="3.2099999999999982"/>
    <n v="0.43613829632717294"/>
  </r>
  <r>
    <x v="1130"/>
    <x v="0"/>
    <s v="OFF-AP-10001626"/>
    <x v="0"/>
    <x v="12"/>
    <n v="1.5559999999999996"/>
    <s v="US-2018-160836"/>
    <n v="0"/>
    <n v="2"/>
    <n v="0.8"/>
    <n v="-4.2012"/>
    <n v="0.49507917887403441"/>
  </r>
  <r>
    <x v="1131"/>
    <x v="4"/>
    <s v="OFF-PA-10004071"/>
    <x v="0"/>
    <x v="0"/>
    <n v="166.44"/>
    <s v="US-2018-109582"/>
    <n v="1"/>
    <n v="3"/>
    <n v="0"/>
    <n v="79.891199999999998"/>
    <n v="0.43613829632717294"/>
  </r>
  <r>
    <x v="1131"/>
    <x v="36"/>
    <s v="OFF-PA-10004243"/>
    <x v="0"/>
    <x v="0"/>
    <n v="94.85"/>
    <s v="CA-2018-140676"/>
    <n v="1"/>
    <n v="5"/>
    <n v="0"/>
    <n v="45.527999999999992"/>
    <n v="0.43613829632717294"/>
  </r>
  <r>
    <x v="1131"/>
    <x v="36"/>
    <s v="OFF-AP-10000358"/>
    <x v="0"/>
    <x v="12"/>
    <n v="90.86"/>
    <s v="CA-2018-140676"/>
    <n v="0"/>
    <n v="7"/>
    <n v="0"/>
    <n v="26.349399999999992"/>
    <n v="0.49507917887403441"/>
  </r>
  <r>
    <x v="1131"/>
    <x v="43"/>
    <s v="OFF-BI-10003707"/>
    <x v="0"/>
    <x v="3"/>
    <n v="45.78"/>
    <s v="CA-2018-108749"/>
    <n v="1"/>
    <n v="3"/>
    <n v="0"/>
    <n v="22.89"/>
    <n v="0.46881743173671325"/>
  </r>
  <r>
    <x v="1131"/>
    <x v="43"/>
    <s v="OFF-PA-10003797"/>
    <x v="0"/>
    <x v="0"/>
    <n v="45.36"/>
    <s v="CA-2018-108749"/>
    <n v="0"/>
    <n v="7"/>
    <n v="0"/>
    <n v="21.772800000000004"/>
    <n v="0.43613829632717294"/>
  </r>
  <r>
    <x v="1131"/>
    <x v="36"/>
    <s v="OFF-PA-10004082"/>
    <x v="0"/>
    <x v="0"/>
    <n v="39.900000000000006"/>
    <s v="CA-2018-140676"/>
    <n v="0"/>
    <n v="5"/>
    <n v="0"/>
    <n v="19.950000000000003"/>
    <n v="0.43613829632717294"/>
  </r>
  <r>
    <x v="1131"/>
    <x v="4"/>
    <s v="FUR-FU-10004270"/>
    <x v="1"/>
    <x v="8"/>
    <n v="8.36"/>
    <s v="CA-2018-103611"/>
    <n v="1"/>
    <n v="2"/>
    <n v="0"/>
    <n v="3.0095999999999998"/>
    <n v="0.4595170286641902"/>
  </r>
  <r>
    <x v="1132"/>
    <x v="25"/>
    <s v="OFF-AR-10003158"/>
    <x v="0"/>
    <x v="4"/>
    <n v="15.920000000000002"/>
    <s v="CA-2018-139493"/>
    <n v="1"/>
    <n v="5"/>
    <n v="0.2"/>
    <n v="2.7859999999999978"/>
    <n v="0.45632477063632687"/>
  </r>
  <r>
    <x v="1133"/>
    <x v="20"/>
    <s v="TEC-PH-10004586"/>
    <x v="2"/>
    <x v="6"/>
    <n v="1079.8499999999999"/>
    <s v="CA-2018-152975"/>
    <n v="1"/>
    <n v="3"/>
    <n v="0"/>
    <n v="323.95499999999993"/>
    <n v="0.41105220110552465"/>
  </r>
  <r>
    <x v="1133"/>
    <x v="25"/>
    <s v="OFF-AP-10002534"/>
    <x v="0"/>
    <x v="12"/>
    <n v="942.78400000000011"/>
    <s v="CA-2018-115882"/>
    <n v="1"/>
    <n v="4"/>
    <n v="0.2"/>
    <n v="94.278400000000033"/>
    <n v="0.49507917887403441"/>
  </r>
  <r>
    <x v="1133"/>
    <x v="20"/>
    <s v="FUR-CH-10003298"/>
    <x v="1"/>
    <x v="5"/>
    <n v="589.41"/>
    <s v="CA-2018-152975"/>
    <n v="0"/>
    <n v="5"/>
    <n v="0.1"/>
    <n v="-6.5490000000000492"/>
    <n v="0.46529189879902266"/>
  </r>
  <r>
    <x v="1133"/>
    <x v="2"/>
    <s v="TEC-MA-10001681"/>
    <x v="2"/>
    <x v="15"/>
    <n v="241.17000000000002"/>
    <s v="CA-2018-156237"/>
    <n v="1"/>
    <n v="2"/>
    <n v="0.7"/>
    <n v="-168.8189999999999"/>
    <n v="0.5183572270896134"/>
  </r>
  <r>
    <x v="1133"/>
    <x v="2"/>
    <s v="FUR-FU-10001057"/>
    <x v="1"/>
    <x v="8"/>
    <n v="127.93599999999999"/>
    <s v="CA-2018-156237"/>
    <n v="0"/>
    <n v="8"/>
    <n v="0.2"/>
    <n v="4.7975999999999992"/>
    <n v="0.4595170286641902"/>
  </r>
  <r>
    <x v="1133"/>
    <x v="2"/>
    <s v="FUR-CH-10002372"/>
    <x v="1"/>
    <x v="5"/>
    <n v="113.372"/>
    <s v="CA-2018-156237"/>
    <n v="0"/>
    <n v="2"/>
    <n v="0.3"/>
    <n v="-29.152799999999992"/>
    <n v="0.46529189879902266"/>
  </r>
  <r>
    <x v="1133"/>
    <x v="25"/>
    <s v="OFF-PA-10001125"/>
    <x v="0"/>
    <x v="0"/>
    <n v="74.352000000000004"/>
    <s v="CA-2018-115882"/>
    <n v="0"/>
    <n v="3"/>
    <n v="0.2"/>
    <n v="23.234999999999992"/>
    <n v="0.43613829632717294"/>
  </r>
  <r>
    <x v="1133"/>
    <x v="20"/>
    <s v="OFF-ST-10001370"/>
    <x v="0"/>
    <x v="1"/>
    <n v="70.98"/>
    <s v="CA-2018-152975"/>
    <n v="0"/>
    <n v="1"/>
    <n v="0"/>
    <n v="3.5489999999999924"/>
    <n v="0.44610841445725197"/>
  </r>
  <r>
    <x v="1133"/>
    <x v="23"/>
    <s v="OFF-AR-10001725"/>
    <x v="0"/>
    <x v="4"/>
    <n v="70.949999999999989"/>
    <s v="CA-2018-147725"/>
    <n v="1"/>
    <n v="3"/>
    <n v="0"/>
    <n v="18.447000000000003"/>
    <n v="0.45632477063632687"/>
  </r>
  <r>
    <x v="1133"/>
    <x v="4"/>
    <s v="OFF-LA-10000121"/>
    <x v="0"/>
    <x v="2"/>
    <n v="56.699999999999996"/>
    <s v="US-2018-157224"/>
    <n v="1"/>
    <n v="9"/>
    <n v="0"/>
    <n v="26.081999999999997"/>
    <n v="0.4647369236065339"/>
  </r>
  <r>
    <x v="1133"/>
    <x v="10"/>
    <s v="TEC-AC-10002001"/>
    <x v="2"/>
    <x v="9"/>
    <n v="895.94400000000019"/>
    <s v="CA-2018-130302"/>
    <n v="1"/>
    <n v="7"/>
    <n v="0.2"/>
    <n v="190.38810000000001"/>
    <n v="0.52062335344040378"/>
  </r>
  <r>
    <x v="1133"/>
    <x v="20"/>
    <s v="OFF-AR-10001988"/>
    <x v="0"/>
    <x v="4"/>
    <n v="29.950000000000003"/>
    <s v="CA-2018-152975"/>
    <n v="0"/>
    <n v="5"/>
    <n v="0"/>
    <n v="8.6854999999999993"/>
    <n v="0.45632477063632687"/>
  </r>
  <r>
    <x v="1133"/>
    <x v="14"/>
    <s v="OFF-PA-10004675"/>
    <x v="0"/>
    <x v="0"/>
    <n v="19.049999999999997"/>
    <s v="CA-2018-114440"/>
    <n v="1"/>
    <n v="3"/>
    <n v="0"/>
    <n v="8.7629999999999999"/>
    <n v="0.43613829632717294"/>
  </r>
  <r>
    <x v="1133"/>
    <x v="2"/>
    <s v="OFF-BI-10003707"/>
    <x v="0"/>
    <x v="3"/>
    <n v="18.312000000000001"/>
    <s v="CA-2018-156237"/>
    <n v="0"/>
    <n v="4"/>
    <n v="0.7"/>
    <n v="-12.207999999999995"/>
    <n v="0.46881743173671325"/>
  </r>
  <r>
    <x v="1133"/>
    <x v="2"/>
    <s v="TEC-MA-10002930"/>
    <x v="2"/>
    <x v="15"/>
    <n v="12.585000000000003"/>
    <s v="CA-2018-156237"/>
    <n v="0"/>
    <n v="1"/>
    <n v="0.7"/>
    <n v="-18.038499999999996"/>
    <n v="0.5183572270896134"/>
  </r>
  <r>
    <x v="1133"/>
    <x v="20"/>
    <s v="OFF-PA-10003845"/>
    <x v="0"/>
    <x v="0"/>
    <n v="11.56"/>
    <s v="CA-2018-108931"/>
    <n v="1"/>
    <n v="2"/>
    <n v="0"/>
    <n v="5.6644000000000005"/>
    <n v="0.43613829632717294"/>
  </r>
  <r>
    <x v="1133"/>
    <x v="20"/>
    <s v="OFF-PA-10002741"/>
    <x v="0"/>
    <x v="0"/>
    <n v="8.56"/>
    <s v="CA-2018-108931"/>
    <n v="0"/>
    <n v="2"/>
    <n v="0"/>
    <n v="3.8519999999999994"/>
    <n v="0.43613829632717294"/>
  </r>
  <r>
    <x v="1133"/>
    <x v="2"/>
    <s v="OFF-BI-10000301"/>
    <x v="0"/>
    <x v="3"/>
    <n v="3.8820000000000006"/>
    <s v="CA-2018-156237"/>
    <n v="0"/>
    <n v="2"/>
    <n v="0.7"/>
    <n v="-2.5880000000000001"/>
    <n v="0.46881743173671325"/>
  </r>
  <r>
    <x v="1134"/>
    <x v="4"/>
    <s v="OFF-BI-10004390"/>
    <x v="0"/>
    <x v="3"/>
    <n v="2357.4880000000003"/>
    <s v="US-2018-163300"/>
    <n v="1"/>
    <n v="7"/>
    <n v="0.2"/>
    <n v="884.05799999999999"/>
    <n v="0.46881743173671325"/>
  </r>
  <r>
    <x v="1134"/>
    <x v="32"/>
    <s v="FUR-BO-10002545"/>
    <x v="1"/>
    <x v="10"/>
    <n v="782.94"/>
    <s v="CA-2018-121888"/>
    <n v="1"/>
    <n v="3"/>
    <n v="0"/>
    <n v="203.56440000000003"/>
    <n v="0.5176847302647779"/>
  </r>
  <r>
    <x v="1134"/>
    <x v="4"/>
    <s v="FUR-FU-10001488"/>
    <x v="1"/>
    <x v="8"/>
    <n v="529.9"/>
    <s v="US-2018-116652"/>
    <n v="1"/>
    <n v="5"/>
    <n v="0"/>
    <n v="105.97999999999999"/>
    <n v="0.4595170286641902"/>
  </r>
  <r>
    <x v="1134"/>
    <x v="23"/>
    <s v="FUR-CH-10003606"/>
    <x v="1"/>
    <x v="5"/>
    <n v="512.96"/>
    <s v="CA-2018-124205"/>
    <n v="1"/>
    <n v="4"/>
    <n v="0"/>
    <n v="143.62880000000001"/>
    <n v="0.46529189879902266"/>
  </r>
  <r>
    <x v="1134"/>
    <x v="23"/>
    <s v="TEC-PH-10002115"/>
    <x v="2"/>
    <x v="6"/>
    <n v="395.93999999999994"/>
    <s v="CA-2018-124205"/>
    <n v="0"/>
    <n v="6"/>
    <n v="0"/>
    <n v="102.94440000000002"/>
    <n v="0.41105220110552465"/>
  </r>
  <r>
    <x v="1134"/>
    <x v="4"/>
    <s v="TEC-PH-10001700"/>
    <x v="2"/>
    <x v="6"/>
    <n v="369.54399999999998"/>
    <s v="US-2018-163300"/>
    <n v="0"/>
    <n v="7"/>
    <n v="0.2"/>
    <n v="32.335100000000025"/>
    <n v="0.41105220110552465"/>
  </r>
  <r>
    <x v="1134"/>
    <x v="1"/>
    <s v="TEC-PH-10004536"/>
    <x v="2"/>
    <x v="6"/>
    <n v="323.97600000000006"/>
    <s v="CA-2018-132353"/>
    <n v="1"/>
    <n v="3"/>
    <n v="0.2"/>
    <n v="20.248499999999993"/>
    <n v="0.41105220110552465"/>
  </r>
  <r>
    <x v="1134"/>
    <x v="4"/>
    <s v="FUR-TA-10003473"/>
    <x v="1"/>
    <x v="13"/>
    <n v="300.904"/>
    <s v="CA-2018-127096"/>
    <n v="1"/>
    <n v="1"/>
    <n v="0.2"/>
    <n v="11.283900000000017"/>
    <n v="0.55975208308209756"/>
  </r>
  <r>
    <x v="1134"/>
    <x v="27"/>
    <s v="OFF-BI-10002794"/>
    <x v="0"/>
    <x v="3"/>
    <n v="295.05599999999998"/>
    <s v="CA-2018-165008"/>
    <n v="1"/>
    <n v="9"/>
    <n v="0.2"/>
    <n v="106.95779999999998"/>
    <n v="0.46881743173671325"/>
  </r>
  <r>
    <x v="1134"/>
    <x v="32"/>
    <s v="OFF-BI-10001765"/>
    <x v="0"/>
    <x v="3"/>
    <n v="242.48000000000002"/>
    <s v="CA-2018-121888"/>
    <n v="0"/>
    <n v="7"/>
    <n v="0"/>
    <n v="116.39039999999999"/>
    <n v="0.46881743173671325"/>
  </r>
  <r>
    <x v="1134"/>
    <x v="4"/>
    <s v="FUR-CH-10002961"/>
    <x v="1"/>
    <x v="5"/>
    <n v="218.35200000000003"/>
    <s v="US-2018-116652"/>
    <n v="0"/>
    <n v="3"/>
    <n v="0.2"/>
    <n v="0"/>
    <n v="0.46529189879902266"/>
  </r>
  <r>
    <x v="1134"/>
    <x v="4"/>
    <s v="FUR-CH-10003396"/>
    <x v="1"/>
    <x v="5"/>
    <n v="184.75200000000001"/>
    <s v="US-2018-163300"/>
    <n v="0"/>
    <n v="3"/>
    <n v="0.2"/>
    <n v="-20.784600000000012"/>
    <n v="0.46529189879902266"/>
  </r>
  <r>
    <x v="1134"/>
    <x v="15"/>
    <s v="OFF-PA-10001033"/>
    <x v="0"/>
    <x v="0"/>
    <n v="163.96"/>
    <s v="CA-2018-145737"/>
    <n v="1"/>
    <n v="5"/>
    <n v="0.2"/>
    <n v="59.435499999999998"/>
    <n v="0.43613829632717294"/>
  </r>
  <r>
    <x v="1134"/>
    <x v="4"/>
    <s v="OFF-AP-10001205"/>
    <x v="0"/>
    <x v="12"/>
    <n v="108.96"/>
    <s v="US-2018-116652"/>
    <n v="0"/>
    <n v="2"/>
    <n v="0"/>
    <n v="30.508800000000008"/>
    <n v="0.49507917887403441"/>
  </r>
  <r>
    <x v="1134"/>
    <x v="4"/>
    <s v="OFF-AR-10001915"/>
    <x v="0"/>
    <x v="4"/>
    <n v="99.3"/>
    <s v="US-2018-116652"/>
    <n v="0"/>
    <n v="10"/>
    <n v="0"/>
    <n v="41.706000000000003"/>
    <n v="0.45632477063632687"/>
  </r>
  <r>
    <x v="1134"/>
    <x v="23"/>
    <s v="OFF-ST-10000934"/>
    <x v="0"/>
    <x v="1"/>
    <n v="81.96"/>
    <s v="CA-2018-124205"/>
    <n v="0"/>
    <n v="2"/>
    <n v="0"/>
    <n v="0"/>
    <n v="0.44610841445725197"/>
  </r>
  <r>
    <x v="1134"/>
    <x v="23"/>
    <s v="FUR-FU-10002445"/>
    <x v="1"/>
    <x v="8"/>
    <n v="47.400000000000006"/>
    <s v="CA-2018-124205"/>
    <n v="0"/>
    <n v="5"/>
    <n v="0"/>
    <n v="18.960000000000004"/>
    <n v="0.4595170286641902"/>
  </r>
  <r>
    <x v="1134"/>
    <x v="32"/>
    <s v="TEC-PH-10000439"/>
    <x v="2"/>
    <x v="6"/>
    <n v="39.99"/>
    <s v="CA-2018-121888"/>
    <n v="0"/>
    <n v="1"/>
    <n v="0"/>
    <n v="11.597099999999998"/>
    <n v="0.41105220110552465"/>
  </r>
  <r>
    <x v="1134"/>
    <x v="37"/>
    <s v="OFF-ST-10000943"/>
    <x v="0"/>
    <x v="1"/>
    <n v="38.619999999999997"/>
    <s v="CA-2018-139822"/>
    <n v="1"/>
    <n v="2"/>
    <n v="0"/>
    <n v="10.813600000000001"/>
    <n v="0.44610841445725197"/>
  </r>
  <r>
    <x v="1134"/>
    <x v="20"/>
    <s v="FUR-FU-10000221"/>
    <x v="1"/>
    <x v="8"/>
    <n v="35.56"/>
    <s v="CA-2018-163020"/>
    <n v="1"/>
    <n v="7"/>
    <n v="0"/>
    <n v="12.090399999999999"/>
    <n v="0.4595170286641902"/>
  </r>
  <r>
    <x v="1134"/>
    <x v="37"/>
    <s v="TEC-AC-10001090"/>
    <x v="2"/>
    <x v="9"/>
    <n v="59.98"/>
    <s v="CA-2018-139822"/>
    <n v="0"/>
    <n v="2"/>
    <n v="0"/>
    <n v="10.796399999999998"/>
    <n v="0.52062335344040378"/>
  </r>
  <r>
    <x v="1134"/>
    <x v="0"/>
    <s v="OFF-PA-10002230"/>
    <x v="0"/>
    <x v="0"/>
    <n v="31.872000000000003"/>
    <s v="CA-2018-130043"/>
    <n v="1"/>
    <n v="8"/>
    <n v="0.2"/>
    <n v="11.553600000000003"/>
    <n v="0.43613829632717294"/>
  </r>
  <r>
    <x v="1134"/>
    <x v="0"/>
    <s v="OFF-AR-10002987"/>
    <x v="0"/>
    <x v="4"/>
    <n v="31.744"/>
    <s v="CA-2018-146185"/>
    <n v="1"/>
    <n v="2"/>
    <n v="0.2"/>
    <n v="8.3328000000000024"/>
    <n v="0.45632477063632687"/>
  </r>
  <r>
    <x v="1134"/>
    <x v="32"/>
    <s v="OFF-AR-10003478"/>
    <x v="0"/>
    <x v="4"/>
    <n v="16.28"/>
    <s v="CA-2018-121888"/>
    <n v="0"/>
    <n v="2"/>
    <n v="0"/>
    <n v="6.5120000000000005"/>
    <n v="0.45632477063632687"/>
  </r>
  <r>
    <x v="1134"/>
    <x v="22"/>
    <s v="OFF-AR-10004441"/>
    <x v="0"/>
    <x v="4"/>
    <n v="12.419999999999998"/>
    <s v="CA-2018-134418"/>
    <n v="1"/>
    <n v="3"/>
    <n v="0"/>
    <n v="5.2164000000000001"/>
    <n v="0.45632477063632687"/>
  </r>
  <r>
    <x v="1134"/>
    <x v="4"/>
    <s v="OFF-BI-10004528"/>
    <x v="0"/>
    <x v="3"/>
    <n v="2.6880000000000002"/>
    <s v="US-2018-116652"/>
    <n v="0"/>
    <n v="1"/>
    <n v="0.2"/>
    <n v="0.83999999999999975"/>
    <n v="0.46881743173671325"/>
  </r>
  <r>
    <x v="1135"/>
    <x v="2"/>
    <s v="OFF-BI-10001359"/>
    <x v="0"/>
    <x v="3"/>
    <n v="538.19400000000007"/>
    <s v="CA-2018-136448"/>
    <n v="1"/>
    <n v="2"/>
    <n v="0.7"/>
    <n v="-412.61539999999991"/>
    <n v="0.46881743173671325"/>
  </r>
  <r>
    <x v="1135"/>
    <x v="0"/>
    <s v="TEC-PH-10002170"/>
    <x v="2"/>
    <x v="6"/>
    <n v="55.991999999999997"/>
    <s v="CA-2018-144113"/>
    <n v="1"/>
    <n v="1"/>
    <n v="0.2"/>
    <n v="5.5992000000000015"/>
    <n v="0.41105220110552465"/>
  </r>
  <r>
    <x v="1135"/>
    <x v="2"/>
    <s v="TEC-AC-10001109"/>
    <x v="2"/>
    <x v="9"/>
    <n v="71.975999999999999"/>
    <s v="CA-2018-136448"/>
    <n v="0"/>
    <n v="3"/>
    <n v="0.2"/>
    <n v="19.793400000000005"/>
    <n v="0.52062335344040378"/>
  </r>
  <r>
    <x v="1135"/>
    <x v="2"/>
    <s v="TEC-AC-10003628"/>
    <x v="2"/>
    <x v="9"/>
    <n v="47.984000000000002"/>
    <s v="CA-2018-136448"/>
    <n v="0"/>
    <n v="2"/>
    <n v="0.2"/>
    <n v="14.395200000000004"/>
    <n v="0.52062335344040378"/>
  </r>
  <r>
    <x v="1135"/>
    <x v="3"/>
    <s v="TEC-AC-10002305"/>
    <x v="2"/>
    <x v="9"/>
    <n v="18"/>
    <s v="CA-2018-141446"/>
    <n v="1"/>
    <n v="1"/>
    <n v="0"/>
    <n v="3.2399999999999984"/>
    <n v="0.52062335344040378"/>
  </r>
  <r>
    <x v="1135"/>
    <x v="2"/>
    <s v="FUR-FU-10003832"/>
    <x v="1"/>
    <x v="8"/>
    <n v="22.512000000000004"/>
    <s v="CA-2018-136448"/>
    <n v="0"/>
    <n v="3"/>
    <n v="0.2"/>
    <n v="2.2511999999999999"/>
    <n v="0.4595170286641902"/>
  </r>
  <r>
    <x v="1135"/>
    <x v="2"/>
    <s v="OFF-PA-10004355"/>
    <x v="0"/>
    <x v="0"/>
    <n v="20.736000000000004"/>
    <s v="CA-2018-134173"/>
    <n v="1"/>
    <n v="4"/>
    <n v="0.2"/>
    <n v="7.2576000000000001"/>
    <n v="0.43613829632717294"/>
  </r>
  <r>
    <x v="1135"/>
    <x v="2"/>
    <s v="OFF-PA-10003657"/>
    <x v="0"/>
    <x v="0"/>
    <n v="20.544000000000004"/>
    <s v="CA-2018-112984"/>
    <n v="1"/>
    <n v="6"/>
    <n v="0.2"/>
    <n v="6.4199999999999964"/>
    <n v="0.43613829632717294"/>
  </r>
  <r>
    <x v="1135"/>
    <x v="4"/>
    <s v="OFF-FA-10000621"/>
    <x v="0"/>
    <x v="7"/>
    <n v="17.899999999999999"/>
    <s v="CA-2018-130715"/>
    <n v="1"/>
    <n v="5"/>
    <n v="0"/>
    <n v="8.7710000000000008"/>
    <n v="0.51168203684699509"/>
  </r>
  <r>
    <x v="1135"/>
    <x v="0"/>
    <s v="OFF-EN-10001141"/>
    <x v="0"/>
    <x v="11"/>
    <n v="17.568000000000001"/>
    <s v="CA-2018-144113"/>
    <n v="0"/>
    <n v="2"/>
    <n v="0.2"/>
    <n v="6.3684000000000003"/>
    <n v="0.44424167803735209"/>
  </r>
  <r>
    <x v="1135"/>
    <x v="4"/>
    <s v="OFF-PA-10002615"/>
    <x v="0"/>
    <x v="0"/>
    <n v="8.82"/>
    <s v="CA-2018-118136"/>
    <n v="1"/>
    <n v="2"/>
    <n v="0"/>
    <n v="4.0571999999999999"/>
    <n v="0.43613829632717294"/>
  </r>
  <r>
    <x v="1135"/>
    <x v="4"/>
    <s v="OFF-AR-10001427"/>
    <x v="0"/>
    <x v="4"/>
    <n v="5.98"/>
    <s v="CA-2018-118136"/>
    <n v="0"/>
    <n v="1"/>
    <n v="0"/>
    <n v="1.5548000000000002"/>
    <n v="0.45632477063632687"/>
  </r>
  <r>
    <x v="1135"/>
    <x v="2"/>
    <s v="OFF-BI-10002393"/>
    <x v="0"/>
    <x v="3"/>
    <n v="3.4440000000000008"/>
    <s v="CA-2018-136448"/>
    <n v="0"/>
    <n v="2"/>
    <n v="0.7"/>
    <n v="-2.7551999999999994"/>
    <n v="0.46881743173671325"/>
  </r>
  <r>
    <x v="1136"/>
    <x v="0"/>
    <s v="TEC-PH-10002415"/>
    <x v="2"/>
    <x v="6"/>
    <n v="1415.76"/>
    <s v="CA-2018-105669"/>
    <n v="1"/>
    <n v="6"/>
    <n v="0.2"/>
    <n v="88.48500000000007"/>
    <n v="0.41105220110552465"/>
  </r>
  <r>
    <x v="1136"/>
    <x v="27"/>
    <s v="FUR-BO-10003404"/>
    <x v="1"/>
    <x v="10"/>
    <n v="1292.94"/>
    <s v="CA-2018-112515"/>
    <n v="1"/>
    <n v="3"/>
    <n v="0"/>
    <n v="77.576399999999921"/>
    <n v="0.5176847302647779"/>
  </r>
  <r>
    <x v="1136"/>
    <x v="5"/>
    <s v="FUR-CH-10000785"/>
    <x v="1"/>
    <x v="5"/>
    <n v="723.92"/>
    <s v="CA-2018-157931"/>
    <n v="1"/>
    <n v="4"/>
    <n v="0"/>
    <n v="188.2192"/>
    <n v="0.46529189879902266"/>
  </r>
  <r>
    <x v="1136"/>
    <x v="23"/>
    <s v="TEC-MA-10004626"/>
    <x v="2"/>
    <x v="15"/>
    <n v="480"/>
    <s v="CA-2018-126928"/>
    <n v="1"/>
    <n v="4"/>
    <n v="0"/>
    <n v="225.6"/>
    <n v="0.5183572270896134"/>
  </r>
  <r>
    <x v="1136"/>
    <x v="0"/>
    <s v="FUR-CH-10003774"/>
    <x v="1"/>
    <x v="5"/>
    <n v="318.43"/>
    <s v="CA-2018-105669"/>
    <n v="0"/>
    <n v="5"/>
    <n v="0.3"/>
    <n v="-77.333000000000013"/>
    <n v="0.46529189879902266"/>
  </r>
  <r>
    <x v="1136"/>
    <x v="27"/>
    <s v="OFF-ST-10001272"/>
    <x v="0"/>
    <x v="1"/>
    <n v="261.74"/>
    <s v="CA-2018-112515"/>
    <n v="0"/>
    <n v="2"/>
    <n v="0"/>
    <n v="65.435000000000002"/>
    <n v="0.44610841445725197"/>
  </r>
  <r>
    <x v="1136"/>
    <x v="27"/>
    <s v="OFF-PA-10000062"/>
    <x v="0"/>
    <x v="0"/>
    <n v="164.88"/>
    <s v="CA-2018-112515"/>
    <n v="0"/>
    <n v="3"/>
    <n v="0"/>
    <n v="80.791200000000003"/>
    <n v="0.43613829632717294"/>
  </r>
  <r>
    <x v="1136"/>
    <x v="5"/>
    <s v="OFF-PA-10000474"/>
    <x v="0"/>
    <x v="0"/>
    <n v="106.32"/>
    <s v="CA-2018-157931"/>
    <n v="0"/>
    <n v="3"/>
    <n v="0"/>
    <n v="49.970399999999991"/>
    <n v="0.43613829632717294"/>
  </r>
  <r>
    <x v="1136"/>
    <x v="23"/>
    <s v="OFF-ST-10000615"/>
    <x v="0"/>
    <x v="1"/>
    <n v="34.049999999999997"/>
    <s v="CA-2018-126928"/>
    <n v="0"/>
    <n v="3"/>
    <n v="0"/>
    <n v="9.5340000000000025"/>
    <n v="0.44610841445725197"/>
  </r>
  <r>
    <x v="1136"/>
    <x v="35"/>
    <s v="TEC-AC-10001109"/>
    <x v="2"/>
    <x v="9"/>
    <n v="89.97"/>
    <s v="CA-2018-142293"/>
    <n v="1"/>
    <n v="3"/>
    <n v="0"/>
    <n v="37.787400000000005"/>
    <n v="0.52062335344040378"/>
  </r>
  <r>
    <x v="1136"/>
    <x v="27"/>
    <s v="OFF-BI-10004233"/>
    <x v="0"/>
    <x v="3"/>
    <n v="25.584000000000003"/>
    <s v="CA-2018-112515"/>
    <n v="0"/>
    <n v="2"/>
    <n v="0.2"/>
    <n v="8.9543999999999997"/>
    <n v="0.46881743173671325"/>
  </r>
  <r>
    <x v="1136"/>
    <x v="27"/>
    <s v="OFF-LA-10001175"/>
    <x v="0"/>
    <x v="2"/>
    <n v="14.399999999999999"/>
    <s v="CA-2018-112515"/>
    <n v="0"/>
    <n v="5"/>
    <n v="0"/>
    <n v="7.056"/>
    <n v="0.4647369236065339"/>
  </r>
  <r>
    <x v="1136"/>
    <x v="22"/>
    <s v="OFF-PA-10002001"/>
    <x v="0"/>
    <x v="0"/>
    <n v="12.96"/>
    <s v="CA-2018-137470"/>
    <n v="1"/>
    <n v="2"/>
    <n v="0"/>
    <n v="6.3504000000000005"/>
    <n v="0.43613829632717294"/>
  </r>
  <r>
    <x v="1136"/>
    <x v="27"/>
    <s v="OFF-BI-10003712"/>
    <x v="0"/>
    <x v="3"/>
    <n v="11.784000000000001"/>
    <s v="CA-2018-112515"/>
    <n v="0"/>
    <n v="3"/>
    <n v="0.2"/>
    <n v="4.2716999999999992"/>
    <n v="0.46881743173671325"/>
  </r>
  <r>
    <x v="1136"/>
    <x v="27"/>
    <s v="OFF-BI-10000829"/>
    <x v="0"/>
    <x v="3"/>
    <n v="10.776000000000002"/>
    <s v="CA-2018-112515"/>
    <n v="0"/>
    <n v="3"/>
    <n v="0.2"/>
    <n v="3.5021999999999989"/>
    <n v="0.46881743173671325"/>
  </r>
  <r>
    <x v="1136"/>
    <x v="0"/>
    <s v="OFF-AR-10000390"/>
    <x v="0"/>
    <x v="4"/>
    <n v="9.9120000000000008"/>
    <s v="CA-2018-105669"/>
    <n v="0"/>
    <n v="3"/>
    <n v="0.2"/>
    <n v="3.2213999999999996"/>
    <n v="0.45632477063632687"/>
  </r>
  <r>
    <x v="1136"/>
    <x v="0"/>
    <s v="OFF-BI-10002412"/>
    <x v="0"/>
    <x v="3"/>
    <n v="5.7999999999999989"/>
    <s v="CA-2018-105669"/>
    <n v="0"/>
    <n v="5"/>
    <n v="0.8"/>
    <n v="-10.15"/>
    <n v="0.46881743173671325"/>
  </r>
  <r>
    <x v="1137"/>
    <x v="5"/>
    <s v="TEC-PH-10002447"/>
    <x v="2"/>
    <x v="6"/>
    <n v="411.98"/>
    <s v="CA-2018-164756"/>
    <n v="1"/>
    <n v="2"/>
    <n v="0"/>
    <n v="119.4742"/>
    <n v="0.41105220110552465"/>
  </r>
  <r>
    <x v="1137"/>
    <x v="5"/>
    <s v="OFF-PA-10003228"/>
    <x v="0"/>
    <x v="0"/>
    <n v="244.54999999999998"/>
    <s v="CA-2018-164756"/>
    <n v="0"/>
    <n v="5"/>
    <n v="0"/>
    <n v="114.93849999999998"/>
    <n v="0.43613829632717294"/>
  </r>
  <r>
    <x v="1137"/>
    <x v="4"/>
    <s v="OFF-PA-10004327"/>
    <x v="0"/>
    <x v="0"/>
    <n v="143.69999999999999"/>
    <s v="CA-2018-106180"/>
    <n v="1"/>
    <n v="3"/>
    <n v="0"/>
    <n v="68.975999999999999"/>
    <n v="0.43613829632717294"/>
  </r>
  <r>
    <x v="1137"/>
    <x v="0"/>
    <s v="OFF-EN-10000927"/>
    <x v="0"/>
    <x v="11"/>
    <n v="114.84800000000001"/>
    <s v="CA-2018-140508"/>
    <n v="1"/>
    <n v="4"/>
    <n v="0.2"/>
    <n v="35.889999999999986"/>
    <n v="0.44424167803735209"/>
  </r>
  <r>
    <x v="1137"/>
    <x v="5"/>
    <s v="OFF-AR-10000380"/>
    <x v="0"/>
    <x v="4"/>
    <n v="113.94"/>
    <s v="CA-2018-164756"/>
    <n v="0"/>
    <n v="3"/>
    <n v="0"/>
    <n v="34.181999999999988"/>
    <n v="0.45632477063632687"/>
  </r>
  <r>
    <x v="1137"/>
    <x v="5"/>
    <s v="TEC-PH-10001552"/>
    <x v="2"/>
    <x v="6"/>
    <n v="95.68"/>
    <s v="CA-2018-164756"/>
    <n v="0"/>
    <n v="8"/>
    <n v="0"/>
    <n v="26.790400000000005"/>
    <n v="0.41105220110552465"/>
  </r>
  <r>
    <x v="1137"/>
    <x v="5"/>
    <s v="OFF-PA-10000673"/>
    <x v="0"/>
    <x v="0"/>
    <n v="50.96"/>
    <s v="CA-2018-164756"/>
    <n v="0"/>
    <n v="7"/>
    <n v="0"/>
    <n v="24.460800000000003"/>
    <n v="0.43613829632717294"/>
  </r>
  <r>
    <x v="1137"/>
    <x v="0"/>
    <s v="OFF-ST-10000352"/>
    <x v="0"/>
    <x v="1"/>
    <n v="47.584000000000003"/>
    <s v="CA-2018-131016"/>
    <n v="1"/>
    <n v="2"/>
    <n v="0.2"/>
    <n v="-2.9739999999999966"/>
    <n v="0.44610841445725197"/>
  </r>
  <r>
    <x v="1137"/>
    <x v="5"/>
    <s v="OFF-SU-10004261"/>
    <x v="0"/>
    <x v="14"/>
    <n v="34.479999999999997"/>
    <s v="CA-2018-164756"/>
    <n v="0"/>
    <n v="2"/>
    <n v="0"/>
    <n v="9.9991999999999948"/>
    <n v="0.53938093436526824"/>
  </r>
  <r>
    <x v="1137"/>
    <x v="31"/>
    <s v="TEC-AC-10004992"/>
    <x v="2"/>
    <x v="9"/>
    <n v="101.34"/>
    <s v="CA-2018-166856"/>
    <n v="1"/>
    <n v="3"/>
    <n v="0"/>
    <n v="8.1071999999999917"/>
    <n v="0.52062335344040378"/>
  </r>
  <r>
    <x v="1137"/>
    <x v="5"/>
    <s v="OFF-PA-10003848"/>
    <x v="0"/>
    <x v="0"/>
    <n v="25.92"/>
    <s v="CA-2018-164756"/>
    <n v="0"/>
    <n v="4"/>
    <n v="0"/>
    <n v="12.441600000000001"/>
    <n v="0.43613829632717294"/>
  </r>
  <r>
    <x v="1137"/>
    <x v="21"/>
    <s v="OFF-PA-10002377"/>
    <x v="0"/>
    <x v="0"/>
    <n v="22.72"/>
    <s v="CA-2018-133333"/>
    <n v="1"/>
    <n v="4"/>
    <n v="0"/>
    <n v="10.223999999999998"/>
    <n v="0.43613829632717294"/>
  </r>
  <r>
    <x v="1137"/>
    <x v="5"/>
    <s v="FUR-FU-10002963"/>
    <x v="1"/>
    <x v="8"/>
    <n v="20.32"/>
    <s v="CA-2018-164756"/>
    <n v="0"/>
    <n v="4"/>
    <n v="0"/>
    <n v="6.9087999999999994"/>
    <n v="0.4595170286641902"/>
  </r>
  <r>
    <x v="1137"/>
    <x v="20"/>
    <s v="OFF-PA-10001639"/>
    <x v="0"/>
    <x v="0"/>
    <n v="19.440000000000001"/>
    <s v="CA-2018-148068"/>
    <n v="1"/>
    <n v="3"/>
    <n v="0"/>
    <n v="9.3312000000000008"/>
    <n v="0.43613829632717294"/>
  </r>
  <r>
    <x v="1137"/>
    <x v="40"/>
    <s v="OFF-PA-10004082"/>
    <x v="0"/>
    <x v="0"/>
    <n v="15.96"/>
    <s v="CA-2018-134439"/>
    <n v="1"/>
    <n v="2"/>
    <n v="0"/>
    <n v="7.98"/>
    <n v="0.43613829632717294"/>
  </r>
  <r>
    <x v="1137"/>
    <x v="4"/>
    <s v="OFF-EN-10004030"/>
    <x v="0"/>
    <x v="11"/>
    <n v="10.86"/>
    <s v="CA-2018-106180"/>
    <n v="0"/>
    <n v="3"/>
    <n v="0"/>
    <n v="5.1042000000000005"/>
    <n v="0.44424167803735209"/>
  </r>
  <r>
    <x v="1137"/>
    <x v="31"/>
    <s v="OFF-BI-10002012"/>
    <x v="0"/>
    <x v="3"/>
    <n v="10.080000000000002"/>
    <s v="CA-2018-166856"/>
    <n v="0"/>
    <n v="7"/>
    <n v="0.2"/>
    <n v="3.5279999999999996"/>
    <n v="0.46881743173671325"/>
  </r>
  <r>
    <x v="1137"/>
    <x v="20"/>
    <s v="FUR-FU-10002268"/>
    <x v="1"/>
    <x v="8"/>
    <n v="9.82"/>
    <s v="CA-2018-148068"/>
    <n v="0"/>
    <n v="2"/>
    <n v="0"/>
    <n v="3.2405999999999997"/>
    <n v="0.4595170286641902"/>
  </r>
  <r>
    <x v="1137"/>
    <x v="0"/>
    <s v="OFF-AR-10000122"/>
    <x v="0"/>
    <x v="4"/>
    <n v="8.9280000000000008"/>
    <s v="CA-2018-131016"/>
    <n v="0"/>
    <n v="2"/>
    <n v="0.2"/>
    <n v="0.55799999999999894"/>
    <n v="0.45632477063632687"/>
  </r>
  <r>
    <x v="1137"/>
    <x v="4"/>
    <s v="OFF-AR-10000940"/>
    <x v="0"/>
    <x v="4"/>
    <n v="8.82"/>
    <s v="CA-2018-106180"/>
    <n v="0"/>
    <n v="3"/>
    <n v="0"/>
    <n v="2.3814000000000002"/>
    <n v="0.45632477063632687"/>
  </r>
  <r>
    <x v="1138"/>
    <x v="12"/>
    <s v="TEC-PH-10002415"/>
    <x v="2"/>
    <x v="6"/>
    <n v="471.92"/>
    <s v="CA-2018-153822"/>
    <n v="1"/>
    <n v="2"/>
    <n v="0.2"/>
    <n v="29.495000000000019"/>
    <n v="0.41105220110552465"/>
  </r>
  <r>
    <x v="1138"/>
    <x v="11"/>
    <s v="FUR-FU-10004864"/>
    <x v="1"/>
    <x v="8"/>
    <n v="409.21600000000001"/>
    <s v="CA-2018-143378"/>
    <n v="1"/>
    <n v="8"/>
    <n v="0.2"/>
    <n v="61.38239999999999"/>
    <n v="0.4595170286641902"/>
  </r>
  <r>
    <x v="1138"/>
    <x v="11"/>
    <s v="TEC-PH-10001425"/>
    <x v="2"/>
    <x v="6"/>
    <n v="191.976"/>
    <s v="CA-2018-143378"/>
    <n v="0"/>
    <n v="3"/>
    <n v="0.2"/>
    <n v="19.197599999999994"/>
    <n v="0.41105220110552465"/>
  </r>
  <r>
    <x v="1138"/>
    <x v="16"/>
    <s v="OFF-ST-10003282"/>
    <x v="0"/>
    <x v="1"/>
    <n v="95.616"/>
    <s v="CA-2018-139619"/>
    <n v="1"/>
    <n v="2"/>
    <n v="0.2"/>
    <n v="9.5616000000000092"/>
    <n v="0.44610841445725197"/>
  </r>
  <r>
    <x v="1138"/>
    <x v="11"/>
    <s v="FUR-BO-10001972"/>
    <x v="1"/>
    <x v="10"/>
    <n v="72.588000000000008"/>
    <s v="CA-2018-143378"/>
    <n v="0"/>
    <n v="2"/>
    <n v="0.7"/>
    <n v="-128.2388"/>
    <n v="0.5176847302647779"/>
  </r>
  <r>
    <x v="1138"/>
    <x v="5"/>
    <s v="OFF-AR-10002445"/>
    <x v="0"/>
    <x v="4"/>
    <n v="35.4"/>
    <s v="CA-2018-139787"/>
    <n v="1"/>
    <n v="5"/>
    <n v="0"/>
    <n v="13.452000000000002"/>
    <n v="0.45632477063632687"/>
  </r>
  <r>
    <x v="1138"/>
    <x v="20"/>
    <s v="OFF-PA-10004782"/>
    <x v="0"/>
    <x v="0"/>
    <n v="32.400000000000006"/>
    <s v="US-2018-148866"/>
    <n v="1"/>
    <n v="5"/>
    <n v="0"/>
    <n v="15.552000000000001"/>
    <n v="0.43613829632717294"/>
  </r>
  <r>
    <x v="1138"/>
    <x v="4"/>
    <s v="TEC-AC-10000057"/>
    <x v="2"/>
    <x v="9"/>
    <n v="149.94999999999999"/>
    <s v="CA-2018-102974"/>
    <n v="1"/>
    <n v="5"/>
    <n v="0"/>
    <n v="31.489499999999992"/>
    <n v="0.52062335344040378"/>
  </r>
  <r>
    <x v="1138"/>
    <x v="12"/>
    <s v="TEC-AC-10000109"/>
    <x v="2"/>
    <x v="9"/>
    <n v="89.584000000000003"/>
    <s v="CA-2018-153822"/>
    <n v="0"/>
    <n v="2"/>
    <n v="0.2"/>
    <n v="4.4792000000000058"/>
    <n v="0.52062335344040378"/>
  </r>
  <r>
    <x v="1138"/>
    <x v="11"/>
    <s v="OFF-AR-10001915"/>
    <x v="0"/>
    <x v="4"/>
    <n v="23.832000000000001"/>
    <s v="CA-2018-143378"/>
    <n v="0"/>
    <n v="3"/>
    <n v="0.2"/>
    <n v="6.5538000000000007"/>
    <n v="0.45632477063632687"/>
  </r>
  <r>
    <x v="1138"/>
    <x v="4"/>
    <s v="OFF-AR-10000914"/>
    <x v="0"/>
    <x v="4"/>
    <n v="23.32"/>
    <s v="CA-2018-102974"/>
    <n v="0"/>
    <n v="2"/>
    <n v="0"/>
    <n v="6.0632000000000019"/>
    <n v="0.45632477063632687"/>
  </r>
  <r>
    <x v="1138"/>
    <x v="12"/>
    <s v="OFF-BI-10001460"/>
    <x v="0"/>
    <x v="3"/>
    <n v="18.180000000000003"/>
    <s v="CA-2018-153822"/>
    <n v="0"/>
    <n v="4"/>
    <n v="0.7"/>
    <n v="-13.938000000000002"/>
    <n v="0.46881743173671325"/>
  </r>
  <r>
    <x v="1138"/>
    <x v="4"/>
    <s v="OFF-AR-10004956"/>
    <x v="0"/>
    <x v="4"/>
    <n v="16.740000000000002"/>
    <s v="CA-2018-102974"/>
    <n v="0"/>
    <n v="3"/>
    <n v="0"/>
    <n v="4.8545999999999978"/>
    <n v="0.45632477063632687"/>
  </r>
  <r>
    <x v="1138"/>
    <x v="12"/>
    <s v="OFF-ST-10000321"/>
    <x v="0"/>
    <x v="1"/>
    <n v="12.624000000000001"/>
    <s v="CA-2018-153822"/>
    <n v="0"/>
    <n v="2"/>
    <n v="0.2"/>
    <n v="-2.5248000000000022"/>
    <n v="0.44610841445725197"/>
  </r>
  <r>
    <x v="1138"/>
    <x v="2"/>
    <s v="OFF-BI-10001132"/>
    <x v="0"/>
    <x v="3"/>
    <n v="4.8420000000000005"/>
    <s v="CA-2018-160801"/>
    <n v="1"/>
    <n v="3"/>
    <n v="0.7"/>
    <n v="-3.3893999999999984"/>
    <n v="0.46881743173671325"/>
  </r>
  <r>
    <x v="1139"/>
    <x v="20"/>
    <s v="FUR-CH-10004086"/>
    <x v="1"/>
    <x v="5"/>
    <n v="2888.1270000000004"/>
    <s v="CA-2018-100111"/>
    <n v="1"/>
    <n v="11"/>
    <n v="0.1"/>
    <n v="609.71569999999997"/>
    <n v="0.46529189879902266"/>
  </r>
  <r>
    <x v="1139"/>
    <x v="20"/>
    <s v="FUR-CH-10001215"/>
    <x v="1"/>
    <x v="5"/>
    <n v="2254.41"/>
    <s v="CA-2018-100111"/>
    <n v="0"/>
    <n v="5"/>
    <n v="0.1"/>
    <n v="375.73500000000001"/>
    <n v="0.46529189879902266"/>
  </r>
  <r>
    <x v="1139"/>
    <x v="20"/>
    <s v="TEC-PH-10002885"/>
    <x v="2"/>
    <x v="6"/>
    <n v="1299.6600000000001"/>
    <s v="CA-2018-100111"/>
    <n v="0"/>
    <n v="2"/>
    <n v="0"/>
    <n v="350.90820000000008"/>
    <n v="0.41105220110552465"/>
  </r>
  <r>
    <x v="1139"/>
    <x v="20"/>
    <s v="FUR-CH-10003846"/>
    <x v="1"/>
    <x v="5"/>
    <n v="272.64600000000002"/>
    <s v="CA-2018-100111"/>
    <n v="0"/>
    <n v="3"/>
    <n v="0.1"/>
    <n v="18.176400000000008"/>
    <n v="0.46529189879902266"/>
  </r>
  <r>
    <x v="1139"/>
    <x v="20"/>
    <s v="TEC-PH-10000215"/>
    <x v="2"/>
    <x v="6"/>
    <n v="104.85000000000001"/>
    <s v="CA-2018-100111"/>
    <n v="0"/>
    <n v="3"/>
    <n v="0"/>
    <n v="28.309500000000007"/>
    <n v="0.41105220110552465"/>
  </r>
  <r>
    <x v="1139"/>
    <x v="20"/>
    <s v="FUR-CH-10003061"/>
    <x v="1"/>
    <x v="5"/>
    <n v="80.991"/>
    <s v="CA-2018-100111"/>
    <n v="0"/>
    <n v="1"/>
    <n v="0.1"/>
    <n v="8.0990999999999875"/>
    <n v="0.46529189879902266"/>
  </r>
  <r>
    <x v="1139"/>
    <x v="20"/>
    <s v="OFF-ST-10000615"/>
    <x v="0"/>
    <x v="1"/>
    <n v="45.4"/>
    <s v="CA-2018-100111"/>
    <n v="0"/>
    <n v="4"/>
    <n v="0"/>
    <n v="12.712000000000003"/>
    <n v="0.44610841445725197"/>
  </r>
  <r>
    <x v="1139"/>
    <x v="20"/>
    <s v="OFF-PA-10000807"/>
    <x v="0"/>
    <x v="0"/>
    <n v="38.520000000000003"/>
    <s v="CA-2018-100111"/>
    <n v="0"/>
    <n v="9"/>
    <n v="0"/>
    <n v="18.104400000000002"/>
    <n v="0.43613829632717294"/>
  </r>
  <r>
    <x v="1139"/>
    <x v="20"/>
    <s v="TEC-AC-10002647"/>
    <x v="2"/>
    <x v="9"/>
    <n v="212.8"/>
    <s v="CA-2018-100111"/>
    <n v="0"/>
    <n v="2"/>
    <n v="0"/>
    <n v="95.759999999999991"/>
    <n v="0.52062335344040378"/>
  </r>
  <r>
    <x v="1139"/>
    <x v="20"/>
    <s v="TEC-AC-10001465"/>
    <x v="2"/>
    <x v="9"/>
    <n v="72.64"/>
    <s v="CA-2018-100111"/>
    <n v="0"/>
    <n v="2"/>
    <n v="0"/>
    <n v="21.791999999999994"/>
    <n v="0.52062335344040378"/>
  </r>
  <r>
    <x v="1139"/>
    <x v="20"/>
    <s v="TEC-AC-10001998"/>
    <x v="2"/>
    <x v="9"/>
    <n v="59.97"/>
    <s v="CA-2018-100111"/>
    <n v="0"/>
    <n v="3"/>
    <n v="0"/>
    <n v="20.389799999999994"/>
    <n v="0.52062335344040378"/>
  </r>
  <r>
    <x v="1139"/>
    <x v="20"/>
    <s v="OFF-PA-10002713"/>
    <x v="0"/>
    <x v="0"/>
    <n v="13.76"/>
    <s v="CA-2018-100111"/>
    <n v="0"/>
    <n v="2"/>
    <n v="0"/>
    <n v="6.3295999999999992"/>
    <n v="0.43613829632717294"/>
  </r>
  <r>
    <x v="1139"/>
    <x v="20"/>
    <s v="OFF-BI-10000343"/>
    <x v="0"/>
    <x v="3"/>
    <n v="11.784000000000001"/>
    <s v="CA-2018-100111"/>
    <n v="0"/>
    <n v="3"/>
    <n v="0.2"/>
    <n v="3.9770999999999996"/>
    <n v="0.46881743173671325"/>
  </r>
  <r>
    <x v="1139"/>
    <x v="20"/>
    <s v="OFF-FA-10000304"/>
    <x v="0"/>
    <x v="7"/>
    <n v="4.3600000000000003"/>
    <s v="CA-2018-100111"/>
    <n v="0"/>
    <n v="2"/>
    <n v="0"/>
    <n v="1.7876000000000003"/>
    <n v="0.51168203684699509"/>
  </r>
  <r>
    <x v="1140"/>
    <x v="5"/>
    <s v="OFF-AP-10001242"/>
    <x v="0"/>
    <x v="12"/>
    <n v="80.48"/>
    <s v="CA-2018-123351"/>
    <n v="1"/>
    <n v="1"/>
    <n v="0"/>
    <n v="24.143999999999998"/>
    <n v="0.49507917887403441"/>
  </r>
  <r>
    <x v="1140"/>
    <x v="4"/>
    <s v="OFF-PA-10004082"/>
    <x v="0"/>
    <x v="0"/>
    <n v="55.86"/>
    <s v="CA-2018-133074"/>
    <n v="1"/>
    <n v="7"/>
    <n v="0"/>
    <n v="27.93"/>
    <n v="0.43613829632717294"/>
  </r>
  <r>
    <x v="1140"/>
    <x v="22"/>
    <s v="TEC-AC-10000303"/>
    <x v="2"/>
    <x v="9"/>
    <n v="79.98"/>
    <s v="CA-2018-132262"/>
    <n v="1"/>
    <n v="2"/>
    <n v="0"/>
    <n v="26.3934"/>
    <n v="0.52062335344040378"/>
  </r>
  <r>
    <x v="1140"/>
    <x v="22"/>
    <s v="TEC-AC-10000158"/>
    <x v="2"/>
    <x v="9"/>
    <n v="71.98"/>
    <s v="CA-2018-132262"/>
    <n v="0"/>
    <n v="2"/>
    <n v="0"/>
    <n v="15.1158"/>
    <n v="0.52062335344040378"/>
  </r>
  <r>
    <x v="1140"/>
    <x v="28"/>
    <s v="OFF-BI-10000546"/>
    <x v="0"/>
    <x v="3"/>
    <n v="20.16"/>
    <s v="CA-2018-151428"/>
    <n v="1"/>
    <n v="7"/>
    <n v="0"/>
    <n v="9.8783999999999992"/>
    <n v="0.46881743173671325"/>
  </r>
  <r>
    <x v="1140"/>
    <x v="4"/>
    <s v="OFF-ST-10004950"/>
    <x v="0"/>
    <x v="1"/>
    <n v="15.51"/>
    <s v="CA-2018-165155"/>
    <n v="1"/>
    <n v="1"/>
    <n v="0"/>
    <n v="3.8774999999999995"/>
    <n v="0.44610841445725197"/>
  </r>
  <r>
    <x v="1140"/>
    <x v="16"/>
    <s v="OFF-BI-10002794"/>
    <x v="0"/>
    <x v="3"/>
    <n v="12.294"/>
    <s v="US-2018-146878"/>
    <n v="1"/>
    <n v="1"/>
    <n v="0.7"/>
    <n v="-8.6057999999999986"/>
    <n v="0.46881743173671325"/>
  </r>
  <r>
    <x v="1140"/>
    <x v="2"/>
    <s v="OFF-BI-10004141"/>
    <x v="0"/>
    <x v="3"/>
    <n v="1.9080000000000004"/>
    <s v="CA-2018-169817"/>
    <n v="1"/>
    <n v="2"/>
    <n v="0.7"/>
    <n v="-1.5264000000000002"/>
    <n v="0.46881743173671325"/>
  </r>
  <r>
    <x v="1141"/>
    <x v="2"/>
    <s v="OFF-SU-10002881"/>
    <x v="0"/>
    <x v="14"/>
    <n v="4663.7360000000008"/>
    <s v="CA-2018-158379"/>
    <n v="1"/>
    <n v="7"/>
    <n v="0.2"/>
    <n v="-1049.3406"/>
    <n v="0.53938093436526824"/>
  </r>
  <r>
    <x v="1141"/>
    <x v="13"/>
    <s v="OFF-BI-10004318"/>
    <x v="0"/>
    <x v="3"/>
    <n v="691.96"/>
    <s v="CA-2018-161053"/>
    <n v="1"/>
    <n v="4"/>
    <n v="0"/>
    <n v="318.30160000000001"/>
    <n v="0.46881743173671325"/>
  </r>
  <r>
    <x v="1141"/>
    <x v="7"/>
    <s v="TEC-PH-10004977"/>
    <x v="2"/>
    <x v="6"/>
    <n v="391.98"/>
    <s v="CA-2018-122196"/>
    <n v="1"/>
    <n v="2"/>
    <n v="0"/>
    <n v="113.67419999999998"/>
    <n v="0.41105220110552465"/>
  </r>
  <r>
    <x v="1141"/>
    <x v="14"/>
    <s v="FUR-BO-10001972"/>
    <x v="1"/>
    <x v="10"/>
    <n v="241.96"/>
    <s v="CA-2018-167381"/>
    <n v="1"/>
    <n v="2"/>
    <n v="0"/>
    <n v="41.133199999999988"/>
    <n v="0.5176847302647779"/>
  </r>
  <r>
    <x v="1141"/>
    <x v="21"/>
    <s v="OFF-PA-10004475"/>
    <x v="0"/>
    <x v="0"/>
    <n v="219.84"/>
    <s v="CA-2018-166317"/>
    <n v="1"/>
    <n v="4"/>
    <n v="0"/>
    <n v="107.7216"/>
    <n v="0.43613829632717294"/>
  </r>
  <r>
    <x v="1141"/>
    <x v="21"/>
    <s v="TEC-PH-10001615"/>
    <x v="2"/>
    <x v="6"/>
    <n v="86.97"/>
    <s v="CA-2018-166317"/>
    <n v="0"/>
    <n v="3"/>
    <n v="0"/>
    <n v="25.221299999999989"/>
    <n v="0.41105220110552465"/>
  </r>
  <r>
    <x v="1141"/>
    <x v="38"/>
    <s v="OFF-ST-10001590"/>
    <x v="0"/>
    <x v="1"/>
    <n v="67.400000000000006"/>
    <s v="CA-2018-102967"/>
    <n v="1"/>
    <n v="5"/>
    <n v="0"/>
    <n v="17.523999999999997"/>
    <n v="0.44610841445725197"/>
  </r>
  <r>
    <x v="1141"/>
    <x v="20"/>
    <s v="OFF-BI-10004828"/>
    <x v="0"/>
    <x v="3"/>
    <n v="40.176000000000002"/>
    <s v="CA-2018-136000"/>
    <n v="1"/>
    <n v="3"/>
    <n v="0.2"/>
    <n v="14.563799999999997"/>
    <n v="0.46881743173671325"/>
  </r>
  <r>
    <x v="1141"/>
    <x v="21"/>
    <s v="OFF-BI-10002976"/>
    <x v="0"/>
    <x v="3"/>
    <n v="33.04"/>
    <s v="CA-2018-166317"/>
    <n v="0"/>
    <n v="8"/>
    <n v="0"/>
    <n v="15.5288"/>
    <n v="0.46881743173671325"/>
  </r>
  <r>
    <x v="1141"/>
    <x v="20"/>
    <s v="TEC-AC-10002842"/>
    <x v="2"/>
    <x v="9"/>
    <n v="1071"/>
    <s v="CA-2018-162789"/>
    <n v="1"/>
    <n v="9"/>
    <n v="0"/>
    <n v="171.36000000000007"/>
    <n v="0.52062335344040378"/>
  </r>
  <r>
    <x v="1141"/>
    <x v="21"/>
    <s v="TEC-AC-10004510"/>
    <x v="2"/>
    <x v="9"/>
    <n v="98.16"/>
    <s v="CA-2018-166317"/>
    <n v="0"/>
    <n v="6"/>
    <n v="0"/>
    <n v="9.8159999999999954"/>
    <n v="0.52062335344040378"/>
  </r>
  <r>
    <x v="1141"/>
    <x v="2"/>
    <s v="TEC-AC-10002926"/>
    <x v="2"/>
    <x v="9"/>
    <n v="79.984000000000009"/>
    <s v="CA-2018-158379"/>
    <n v="0"/>
    <n v="2"/>
    <n v="0.2"/>
    <n v="22.995400000000004"/>
    <n v="0.52062335344040378"/>
  </r>
  <r>
    <x v="1141"/>
    <x v="13"/>
    <s v="TEC-AC-10004633"/>
    <x v="2"/>
    <x v="9"/>
    <n v="34.950000000000003"/>
    <s v="CA-2018-161053"/>
    <n v="0"/>
    <n v="5"/>
    <n v="0"/>
    <n v="15.378000000000004"/>
    <n v="0.52062335344040378"/>
  </r>
  <r>
    <x v="1141"/>
    <x v="14"/>
    <s v="OFF-LA-10000134"/>
    <x v="0"/>
    <x v="2"/>
    <n v="27.72"/>
    <s v="CA-2018-167381"/>
    <n v="0"/>
    <n v="9"/>
    <n v="0"/>
    <n v="13.3056"/>
    <n v="0.4647369236065339"/>
  </r>
  <r>
    <x v="1141"/>
    <x v="31"/>
    <s v="OFF-PA-10002666"/>
    <x v="0"/>
    <x v="0"/>
    <n v="27.18"/>
    <s v="US-2018-103226"/>
    <n v="1"/>
    <n v="3"/>
    <n v="0"/>
    <n v="12.231"/>
    <n v="0.43613829632717294"/>
  </r>
  <r>
    <x v="1141"/>
    <x v="4"/>
    <s v="OFF-SU-10001218"/>
    <x v="0"/>
    <x v="14"/>
    <n v="21.96"/>
    <s v="CA-2018-117009"/>
    <n v="1"/>
    <n v="2"/>
    <n v="0"/>
    <n v="6.1488000000000014"/>
    <n v="0.53938093436526824"/>
  </r>
  <r>
    <x v="1141"/>
    <x v="5"/>
    <s v="OFF-AR-10003896"/>
    <x v="0"/>
    <x v="4"/>
    <n v="17.940000000000001"/>
    <s v="CA-2018-161970"/>
    <n v="1"/>
    <n v="3"/>
    <n v="0"/>
    <n v="6.4584000000000001"/>
    <n v="0.45632477063632687"/>
  </r>
  <r>
    <x v="1141"/>
    <x v="0"/>
    <s v="OFF-EN-10001415"/>
    <x v="0"/>
    <x v="11"/>
    <n v="13.392000000000001"/>
    <s v="US-2018-108245"/>
    <n v="1"/>
    <n v="3"/>
    <n v="0.2"/>
    <n v="5.0220000000000002"/>
    <n v="0.44424167803735209"/>
  </r>
  <r>
    <x v="1141"/>
    <x v="5"/>
    <s v="OFF-PA-10004255"/>
    <x v="0"/>
    <x v="0"/>
    <n v="12.96"/>
    <s v="CA-2018-161970"/>
    <n v="0"/>
    <n v="2"/>
    <n v="0"/>
    <n v="6.2208000000000006"/>
    <n v="0.43613829632717294"/>
  </r>
  <r>
    <x v="1141"/>
    <x v="20"/>
    <s v="FUR-FU-10004864"/>
    <x v="1"/>
    <x v="8"/>
    <n v="12.07"/>
    <s v="CA-2018-162789"/>
    <n v="0"/>
    <n v="1"/>
    <n v="0"/>
    <n v="3.9831000000000003"/>
    <n v="0.4595170286641902"/>
  </r>
  <r>
    <x v="1141"/>
    <x v="0"/>
    <s v="OFF-BI-10000773"/>
    <x v="0"/>
    <x v="3"/>
    <n v="11.227999999999998"/>
    <s v="US-2018-108245"/>
    <n v="0"/>
    <n v="7"/>
    <n v="0.8"/>
    <n v="-18.52620000000001"/>
    <n v="0.46881743173671325"/>
  </r>
  <r>
    <x v="1141"/>
    <x v="2"/>
    <s v="OFF-BI-10002498"/>
    <x v="0"/>
    <x v="3"/>
    <n v="5.6070000000000011"/>
    <s v="CA-2018-158379"/>
    <n v="0"/>
    <n v="1"/>
    <n v="0.7"/>
    <n v="-4.2987000000000002"/>
    <n v="0.46881743173671325"/>
  </r>
  <r>
    <x v="1142"/>
    <x v="4"/>
    <s v="FUR-CH-10003973"/>
    <x v="1"/>
    <x v="5"/>
    <n v="594.81600000000003"/>
    <s v="CA-2018-121853"/>
    <n v="1"/>
    <n v="2"/>
    <n v="0.2"/>
    <n v="59.481600000000014"/>
    <n v="0.46529189879902266"/>
  </r>
  <r>
    <x v="1142"/>
    <x v="16"/>
    <s v="OFF-PA-10003395"/>
    <x v="0"/>
    <x v="0"/>
    <n v="251.64"/>
    <s v="CA-2018-121314"/>
    <n v="1"/>
    <n v="3"/>
    <n v="0.2"/>
    <n v="88.073999999999984"/>
    <n v="0.43613829632717294"/>
  </r>
  <r>
    <x v="1142"/>
    <x v="4"/>
    <s v="OFF-PA-10003641"/>
    <x v="0"/>
    <x v="0"/>
    <n v="211.04"/>
    <s v="CA-2018-121853"/>
    <n v="0"/>
    <n v="8"/>
    <n v="0"/>
    <n v="97.078399999999988"/>
    <n v="0.43613829632717294"/>
  </r>
  <r>
    <x v="1142"/>
    <x v="26"/>
    <s v="FUR-BO-10001811"/>
    <x v="1"/>
    <x v="10"/>
    <n v="180.58800000000005"/>
    <s v="US-2018-132059"/>
    <n v="1"/>
    <n v="2"/>
    <n v="0.7"/>
    <n v="-240.78400000000005"/>
    <n v="0.5176847302647779"/>
  </r>
  <r>
    <x v="1142"/>
    <x v="4"/>
    <s v="OFF-AP-10001242"/>
    <x v="0"/>
    <x v="12"/>
    <n v="160.96"/>
    <s v="CA-2018-123778"/>
    <n v="1"/>
    <n v="2"/>
    <n v="0"/>
    <n v="48.287999999999997"/>
    <n v="0.49507917887403441"/>
  </r>
  <r>
    <x v="1142"/>
    <x v="22"/>
    <s v="OFF-AP-10002191"/>
    <x v="0"/>
    <x v="12"/>
    <n v="119.96"/>
    <s v="CA-2018-132521"/>
    <n v="1"/>
    <n v="2"/>
    <n v="0"/>
    <n v="33.588800000000006"/>
    <n v="0.49507917887403441"/>
  </r>
  <r>
    <x v="1142"/>
    <x v="1"/>
    <s v="OFF-AP-10000390"/>
    <x v="0"/>
    <x v="12"/>
    <n v="73.175999999999974"/>
    <s v="US-2018-125647"/>
    <n v="1"/>
    <n v="6"/>
    <n v="0.8"/>
    <n v="-197.57520000000002"/>
    <n v="0.49507917887403441"/>
  </r>
  <r>
    <x v="1142"/>
    <x v="4"/>
    <s v="OFF-BI-10000977"/>
    <x v="0"/>
    <x v="3"/>
    <n v="72.960000000000008"/>
    <s v="CA-2018-121853"/>
    <n v="0"/>
    <n v="3"/>
    <n v="0.2"/>
    <n v="23.711999999999996"/>
    <n v="0.46881743173671325"/>
  </r>
  <r>
    <x v="1142"/>
    <x v="1"/>
    <s v="TEC-PH-10004188"/>
    <x v="2"/>
    <x v="6"/>
    <n v="39.984000000000002"/>
    <s v="US-2018-125647"/>
    <n v="0"/>
    <n v="2"/>
    <n v="0.2"/>
    <n v="-8.9963999999999995"/>
    <n v="0.41105220110552465"/>
  </r>
  <r>
    <x v="1142"/>
    <x v="22"/>
    <s v="OFF-ST-10001325"/>
    <x v="0"/>
    <x v="1"/>
    <n v="31.44"/>
    <s v="CA-2018-132521"/>
    <n v="0"/>
    <n v="3"/>
    <n v="0"/>
    <n v="8.4888000000000012"/>
    <n v="0.44610841445725197"/>
  </r>
  <r>
    <x v="1142"/>
    <x v="39"/>
    <s v="TEC-AC-10004659"/>
    <x v="2"/>
    <x v="9"/>
    <n v="291.95999999999998"/>
    <s v="CA-2018-117485"/>
    <n v="1"/>
    <n v="4"/>
    <n v="0"/>
    <n v="102.18599999999998"/>
    <n v="0.52062335344040378"/>
  </r>
  <r>
    <x v="1142"/>
    <x v="13"/>
    <s v="TEC-AC-10001114"/>
    <x v="2"/>
    <x v="9"/>
    <n v="199.95000000000002"/>
    <s v="CA-2018-102309"/>
    <n v="1"/>
    <n v="5"/>
    <n v="0"/>
    <n v="63.983999999999988"/>
    <n v="0.52062335344040378"/>
  </r>
  <r>
    <x v="1142"/>
    <x v="26"/>
    <s v="FUR-FU-10000246"/>
    <x v="1"/>
    <x v="8"/>
    <n v="29.328000000000003"/>
    <s v="CA-2018-121412"/>
    <n v="1"/>
    <n v="3"/>
    <n v="0.2"/>
    <n v="3.665999999999995"/>
    <n v="0.4595170286641902"/>
  </r>
  <r>
    <x v="1142"/>
    <x v="26"/>
    <s v="TEC-AC-10003280"/>
    <x v="2"/>
    <x v="9"/>
    <n v="47.984000000000002"/>
    <s v="US-2018-132059"/>
    <n v="0"/>
    <n v="2"/>
    <n v="0.2"/>
    <n v="0.59979999999999656"/>
    <n v="0.52062335344040378"/>
  </r>
  <r>
    <x v="1142"/>
    <x v="4"/>
    <s v="OFF-BI-10000822"/>
    <x v="0"/>
    <x v="3"/>
    <n v="25.824000000000002"/>
    <s v="CA-2018-123778"/>
    <n v="0"/>
    <n v="6"/>
    <n v="0.2"/>
    <n v="9.0383999999999993"/>
    <n v="0.46881743173671325"/>
  </r>
  <r>
    <x v="1142"/>
    <x v="1"/>
    <s v="OFF-PA-10004888"/>
    <x v="0"/>
    <x v="0"/>
    <n v="20.736000000000004"/>
    <s v="US-2018-125647"/>
    <n v="0"/>
    <n v="4"/>
    <n v="0.2"/>
    <n v="7.2576000000000001"/>
    <n v="0.43613829632717294"/>
  </r>
  <r>
    <x v="1142"/>
    <x v="26"/>
    <s v="OFF-EN-10004147"/>
    <x v="0"/>
    <x v="11"/>
    <n v="14.352000000000002"/>
    <s v="CA-2018-138422"/>
    <n v="1"/>
    <n v="3"/>
    <n v="0.2"/>
    <n v="5.2026000000000003"/>
    <n v="0.44424167803735209"/>
  </r>
  <r>
    <x v="1142"/>
    <x v="13"/>
    <s v="OFF-PA-10002005"/>
    <x v="0"/>
    <x v="0"/>
    <n v="12.96"/>
    <s v="CA-2018-102309"/>
    <n v="0"/>
    <n v="2"/>
    <n v="0"/>
    <n v="6.2208000000000006"/>
    <n v="0.43613829632717294"/>
  </r>
  <r>
    <x v="1142"/>
    <x v="0"/>
    <s v="OFF-PA-10001846"/>
    <x v="0"/>
    <x v="0"/>
    <n v="9.2480000000000011"/>
    <s v="CA-2018-103520"/>
    <n v="1"/>
    <n v="2"/>
    <n v="0.2"/>
    <n v="3.3524000000000003"/>
    <n v="0.43613829632717294"/>
  </r>
  <r>
    <x v="1142"/>
    <x v="22"/>
    <s v="OFF-BI-10000404"/>
    <x v="0"/>
    <x v="3"/>
    <n v="6.88"/>
    <s v="CA-2018-132521"/>
    <n v="0"/>
    <n v="1"/>
    <n v="0.2"/>
    <n v="2.3220000000000001"/>
    <n v="0.46881743173671325"/>
  </r>
  <r>
    <x v="1143"/>
    <x v="10"/>
    <s v="TEC-PH-10002885"/>
    <x v="2"/>
    <x v="6"/>
    <n v="1169.694"/>
    <s v="CA-2018-121839"/>
    <n v="1"/>
    <n v="3"/>
    <n v="0.4"/>
    <n v="-253.43369999999993"/>
    <n v="0.41105220110552465"/>
  </r>
  <r>
    <x v="1143"/>
    <x v="4"/>
    <s v="TEC-PH-10001817"/>
    <x v="2"/>
    <x v="6"/>
    <n v="859.2"/>
    <s v="CA-2018-122364"/>
    <n v="1"/>
    <n v="3"/>
    <n v="0.2"/>
    <n v="75.180000000000064"/>
    <n v="0.41105220110552465"/>
  </r>
  <r>
    <x v="1143"/>
    <x v="28"/>
    <s v="FUR-CH-10000665"/>
    <x v="1"/>
    <x v="5"/>
    <n v="603.91999999999996"/>
    <s v="CA-2018-142034"/>
    <n v="1"/>
    <n v="4"/>
    <n v="0"/>
    <n v="181.17599999999993"/>
    <n v="0.46529189879902266"/>
  </r>
  <r>
    <x v="1143"/>
    <x v="1"/>
    <s v="FUR-CH-10003973"/>
    <x v="1"/>
    <x v="5"/>
    <n v="520.46399999999994"/>
    <s v="CA-2018-148411"/>
    <n v="1"/>
    <n v="2"/>
    <n v="0.3"/>
    <n v="-14.870399999999961"/>
    <n v="0.46529189879902266"/>
  </r>
  <r>
    <x v="1143"/>
    <x v="4"/>
    <s v="TEC-MA-10001031"/>
    <x v="2"/>
    <x v="15"/>
    <n v="506.28"/>
    <s v="CA-2018-122364"/>
    <n v="0"/>
    <n v="3"/>
    <n v="0.2"/>
    <n v="177.19799999999998"/>
    <n v="0.5183572270896134"/>
  </r>
  <r>
    <x v="1143"/>
    <x v="32"/>
    <s v="TEC-PH-10001944"/>
    <x v="2"/>
    <x v="6"/>
    <n v="437.84999999999997"/>
    <s v="CA-2018-160325"/>
    <n v="1"/>
    <n v="3"/>
    <n v="0"/>
    <n v="131.35499999999996"/>
    <n v="0.41105220110552465"/>
  </r>
  <r>
    <x v="1143"/>
    <x v="32"/>
    <s v="TEC-PH-10000984"/>
    <x v="2"/>
    <x v="6"/>
    <n v="391.98"/>
    <s v="CA-2018-160325"/>
    <n v="0"/>
    <n v="2"/>
    <n v="0"/>
    <n v="109.75440000000003"/>
    <n v="0.41105220110552465"/>
  </r>
  <r>
    <x v="1143"/>
    <x v="16"/>
    <s v="TEC-PH-10000526"/>
    <x v="2"/>
    <x v="6"/>
    <n v="383.96000000000004"/>
    <s v="CA-2018-134096"/>
    <n v="1"/>
    <n v="5"/>
    <n v="0.2"/>
    <n v="38.396000000000015"/>
    <n v="0.41105220110552465"/>
  </r>
  <r>
    <x v="1143"/>
    <x v="16"/>
    <s v="OFF-LA-10003930"/>
    <x v="0"/>
    <x v="2"/>
    <n v="235.94400000000002"/>
    <s v="CA-2018-144694"/>
    <n v="1"/>
    <n v="3"/>
    <n v="0.2"/>
    <n v="85.529700000000005"/>
    <n v="0.4647369236065339"/>
  </r>
  <r>
    <x v="1143"/>
    <x v="22"/>
    <s v="FUR-FU-10002759"/>
    <x v="1"/>
    <x v="8"/>
    <n v="199.8"/>
    <s v="CA-2018-142391"/>
    <n v="1"/>
    <n v="10"/>
    <n v="0"/>
    <n v="71.927999999999997"/>
    <n v="0.4595170286641902"/>
  </r>
  <r>
    <x v="1143"/>
    <x v="10"/>
    <s v="FUR-FU-10002253"/>
    <x v="1"/>
    <x v="8"/>
    <n v="103.05599999999998"/>
    <s v="CA-2018-108910"/>
    <n v="1"/>
    <n v="3"/>
    <n v="0.2"/>
    <n v="24.475800000000007"/>
    <n v="0.4595170286641902"/>
  </r>
  <r>
    <x v="1143"/>
    <x v="5"/>
    <s v="TEC-PH-10003171"/>
    <x v="2"/>
    <x v="6"/>
    <n v="89.9"/>
    <s v="US-2018-132675"/>
    <n v="1"/>
    <n v="2"/>
    <n v="0"/>
    <n v="25.171999999999997"/>
    <n v="0.41105220110552465"/>
  </r>
  <r>
    <x v="1143"/>
    <x v="5"/>
    <s v="OFF-ST-10000885"/>
    <x v="0"/>
    <x v="1"/>
    <n v="40.29"/>
    <s v="CA-2018-163335"/>
    <n v="1"/>
    <n v="3"/>
    <n v="0"/>
    <n v="10.0725"/>
    <n v="0.44610841445725197"/>
  </r>
  <r>
    <x v="1143"/>
    <x v="5"/>
    <s v="OFF-BI-10002827"/>
    <x v="0"/>
    <x v="3"/>
    <n v="38.71"/>
    <s v="CA-2018-163335"/>
    <n v="0"/>
    <n v="7"/>
    <n v="0"/>
    <n v="17.8066"/>
    <n v="0.46881743173671325"/>
  </r>
  <r>
    <x v="1143"/>
    <x v="4"/>
    <s v="OFF-PA-10000551"/>
    <x v="0"/>
    <x v="0"/>
    <n v="31.08"/>
    <s v="CA-2018-130148"/>
    <n v="1"/>
    <n v="6"/>
    <n v="0"/>
    <n v="15.229199999999999"/>
    <n v="0.43613829632717294"/>
  </r>
  <r>
    <x v="1143"/>
    <x v="28"/>
    <s v="TEC-AC-10000990"/>
    <x v="2"/>
    <x v="9"/>
    <n v="655.90000000000009"/>
    <s v="CA-2018-142034"/>
    <n v="0"/>
    <n v="5"/>
    <n v="0"/>
    <n v="275.47800000000001"/>
    <n v="0.52062335344040378"/>
  </r>
  <r>
    <x v="1143"/>
    <x v="28"/>
    <s v="TEC-AC-10002305"/>
    <x v="2"/>
    <x v="9"/>
    <n v="72"/>
    <s v="CA-2018-142034"/>
    <n v="0"/>
    <n v="4"/>
    <n v="0"/>
    <n v="12.959999999999994"/>
    <n v="0.52062335344040378"/>
  </r>
  <r>
    <x v="1143"/>
    <x v="16"/>
    <s v="TEC-AC-10002857"/>
    <x v="2"/>
    <x v="9"/>
    <n v="17.880000000000003"/>
    <s v="CA-2018-144694"/>
    <n v="0"/>
    <n v="3"/>
    <n v="0.2"/>
    <n v="2.458499999999999"/>
    <n v="0.52062335344040378"/>
  </r>
  <r>
    <x v="1143"/>
    <x v="5"/>
    <s v="OFF-LA-10003766"/>
    <x v="0"/>
    <x v="2"/>
    <n v="15.75"/>
    <s v="US-2018-132675"/>
    <n v="0"/>
    <n v="5"/>
    <n v="0"/>
    <n v="7.5600000000000005"/>
    <n v="0.4647369236065339"/>
  </r>
  <r>
    <x v="1143"/>
    <x v="16"/>
    <s v="OFF-BI-10004002"/>
    <x v="0"/>
    <x v="3"/>
    <n v="15.570000000000004"/>
    <s v="CA-2018-134096"/>
    <n v="0"/>
    <n v="3"/>
    <n v="0.7"/>
    <n v="-11.417999999999999"/>
    <n v="0.46881743173671325"/>
  </r>
  <r>
    <x v="1143"/>
    <x v="5"/>
    <s v="OFF-ST-10004950"/>
    <x v="0"/>
    <x v="1"/>
    <n v="15.51"/>
    <s v="US-2018-132675"/>
    <n v="0"/>
    <n v="1"/>
    <n v="0"/>
    <n v="3.8774999999999995"/>
    <n v="0.44610841445725197"/>
  </r>
  <r>
    <x v="1143"/>
    <x v="5"/>
    <s v="OFF-AR-10000614"/>
    <x v="0"/>
    <x v="4"/>
    <n v="14.28"/>
    <s v="US-2018-132675"/>
    <n v="0"/>
    <n v="4"/>
    <n v="0"/>
    <n v="3.7127999999999997"/>
    <n v="0.45632477063632687"/>
  </r>
  <r>
    <x v="1143"/>
    <x v="5"/>
    <s v="OFF-AR-10000034"/>
    <x v="0"/>
    <x v="4"/>
    <n v="12.72"/>
    <s v="US-2018-132675"/>
    <n v="0"/>
    <n v="3"/>
    <n v="0"/>
    <n v="4.9607999999999999"/>
    <n v="0.45632477063632687"/>
  </r>
  <r>
    <x v="1143"/>
    <x v="1"/>
    <s v="OFF-PA-10002109"/>
    <x v="0"/>
    <x v="0"/>
    <n v="11.423999999999999"/>
    <s v="CA-2018-148411"/>
    <n v="0"/>
    <n v="3"/>
    <n v="0.2"/>
    <n v="3.7127999999999988"/>
    <n v="0.43613829632717294"/>
  </r>
  <r>
    <x v="1143"/>
    <x v="4"/>
    <s v="OFF-SU-10001574"/>
    <x v="0"/>
    <x v="14"/>
    <n v="7.3"/>
    <s v="CA-2018-130148"/>
    <n v="0"/>
    <n v="2"/>
    <n v="0"/>
    <n v="2.1899999999999995"/>
    <n v="0.53938093436526824"/>
  </r>
  <r>
    <x v="1144"/>
    <x v="20"/>
    <s v="FUR-CH-10000785"/>
    <x v="1"/>
    <x v="5"/>
    <n v="488.64600000000002"/>
    <s v="CA-2018-144904"/>
    <n v="1"/>
    <n v="3"/>
    <n v="0.1"/>
    <n v="86.870400000000004"/>
    <n v="0.46529189879902266"/>
  </r>
  <r>
    <x v="1144"/>
    <x v="28"/>
    <s v="FUR-CH-10003061"/>
    <x v="1"/>
    <x v="5"/>
    <n v="269.96999999999997"/>
    <s v="CA-2018-162481"/>
    <n v="1"/>
    <n v="3"/>
    <n v="0"/>
    <n v="51.294299999999964"/>
    <n v="0.46529189879902266"/>
  </r>
  <r>
    <x v="1144"/>
    <x v="2"/>
    <s v="OFF-SU-10000157"/>
    <x v="0"/>
    <x v="14"/>
    <n v="190.89600000000002"/>
    <s v="CA-2018-112004"/>
    <n v="1"/>
    <n v="2"/>
    <n v="0.2"/>
    <n v="-42.951599999999999"/>
    <n v="0.53938093436526824"/>
  </r>
  <r>
    <x v="1144"/>
    <x v="6"/>
    <s v="OFF-ST-10001476"/>
    <x v="0"/>
    <x v="1"/>
    <n v="177.54999999999998"/>
    <s v="CA-2018-116939"/>
    <n v="1"/>
    <n v="5"/>
    <n v="0"/>
    <n v="47.938500000000005"/>
    <n v="0.44610841445725197"/>
  </r>
  <r>
    <x v="1144"/>
    <x v="20"/>
    <s v="FUR-FU-10000023"/>
    <x v="1"/>
    <x v="8"/>
    <n v="47.12"/>
    <s v="CA-2018-144904"/>
    <n v="0"/>
    <n v="8"/>
    <n v="0"/>
    <n v="20.732800000000001"/>
    <n v="0.4595170286641902"/>
  </r>
  <r>
    <x v="1144"/>
    <x v="34"/>
    <s v="OFF-ST-10002352"/>
    <x v="0"/>
    <x v="1"/>
    <n v="39.900000000000006"/>
    <s v="CA-2018-169929"/>
    <n v="1"/>
    <n v="5"/>
    <n v="0"/>
    <n v="10.373999999999999"/>
    <n v="0.44610841445725197"/>
  </r>
  <r>
    <x v="1144"/>
    <x v="10"/>
    <s v="TEC-AC-10003628"/>
    <x v="2"/>
    <x v="9"/>
    <n v="119.96000000000001"/>
    <s v="CA-2018-162572"/>
    <n v="1"/>
    <n v="5"/>
    <n v="0.2"/>
    <n v="35.988000000000007"/>
    <n v="0.52062335344040378"/>
  </r>
  <r>
    <x v="1144"/>
    <x v="10"/>
    <s v="OFF-EN-10004459"/>
    <x v="0"/>
    <x v="11"/>
    <n v="24.448"/>
    <s v="CA-2018-122112"/>
    <n v="1"/>
    <n v="4"/>
    <n v="0.2"/>
    <n v="8.8623999999999992"/>
    <n v="0.44424167803735209"/>
  </r>
  <r>
    <x v="1144"/>
    <x v="20"/>
    <s v="OFF-LA-10001158"/>
    <x v="0"/>
    <x v="2"/>
    <n v="20.7"/>
    <s v="CA-2018-144904"/>
    <n v="0"/>
    <n v="2"/>
    <n v="0"/>
    <n v="9.9359999999999999"/>
    <n v="0.4647369236065339"/>
  </r>
  <r>
    <x v="1144"/>
    <x v="10"/>
    <s v="OFF-AR-10001547"/>
    <x v="0"/>
    <x v="4"/>
    <n v="10.608000000000001"/>
    <s v="CA-2018-162572"/>
    <n v="0"/>
    <n v="6"/>
    <n v="0.2"/>
    <n v="0.92819999999999991"/>
    <n v="0.45632477063632687"/>
  </r>
  <r>
    <x v="1144"/>
    <x v="2"/>
    <s v="OFF-BI-10003476"/>
    <x v="0"/>
    <x v="3"/>
    <n v="8.5950000000000024"/>
    <s v="CA-2018-112004"/>
    <n v="0"/>
    <n v="5"/>
    <n v="0.7"/>
    <n v="-6.3030000000000008"/>
    <n v="0.46881743173671325"/>
  </r>
  <r>
    <x v="1144"/>
    <x v="28"/>
    <s v="OFF-BI-10002976"/>
    <x v="0"/>
    <x v="3"/>
    <n v="8.26"/>
    <s v="CA-2018-162481"/>
    <n v="0"/>
    <n v="2"/>
    <n v="0"/>
    <n v="3.8822000000000001"/>
    <n v="0.46881743173671325"/>
  </r>
  <r>
    <x v="1144"/>
    <x v="20"/>
    <s v="OFF-AR-10003732"/>
    <x v="0"/>
    <x v="4"/>
    <n v="5.56"/>
    <s v="CA-2018-144904"/>
    <n v="0"/>
    <n v="2"/>
    <n v="0"/>
    <n v="1.4455999999999998"/>
    <n v="0.45632477063632687"/>
  </r>
  <r>
    <x v="1145"/>
    <x v="4"/>
    <s v="OFF-BI-10003925"/>
    <x v="0"/>
    <x v="3"/>
    <n v="931.17600000000016"/>
    <s v="US-2018-106145"/>
    <n v="1"/>
    <n v="3"/>
    <n v="0.2"/>
    <n v="314.27190000000002"/>
    <n v="0.46881743173671325"/>
  </r>
  <r>
    <x v="1145"/>
    <x v="16"/>
    <s v="FUR-CH-10003298"/>
    <x v="1"/>
    <x v="5"/>
    <n v="419.13599999999997"/>
    <s v="CA-2018-129490"/>
    <n v="1"/>
    <n v="4"/>
    <n v="0.2"/>
    <n v="-57.631200000000035"/>
    <n v="0.46529189879902266"/>
  </r>
  <r>
    <x v="1145"/>
    <x v="4"/>
    <s v="OFF-EN-10001028"/>
    <x v="0"/>
    <x v="11"/>
    <n v="71.88"/>
    <s v="US-2018-106145"/>
    <n v="0"/>
    <n v="6"/>
    <n v="0"/>
    <n v="33.064799999999998"/>
    <n v="0.44424167803735209"/>
  </r>
  <r>
    <x v="1145"/>
    <x v="4"/>
    <s v="OFF-PA-10002245"/>
    <x v="0"/>
    <x v="0"/>
    <n v="35.880000000000003"/>
    <s v="US-2018-106145"/>
    <n v="0"/>
    <n v="6"/>
    <n v="0"/>
    <n v="16.146000000000001"/>
    <n v="0.43613829632717294"/>
  </r>
  <r>
    <x v="1145"/>
    <x v="4"/>
    <s v="OFF-BI-10002215"/>
    <x v="0"/>
    <x v="3"/>
    <n v="17.04"/>
    <s v="US-2018-106145"/>
    <n v="0"/>
    <n v="3"/>
    <n v="0.2"/>
    <n v="5.5379999999999985"/>
    <n v="0.46881743173671325"/>
  </r>
  <r>
    <x v="1145"/>
    <x v="4"/>
    <s v="FUR-FU-10003829"/>
    <x v="1"/>
    <x v="8"/>
    <n v="9.24"/>
    <s v="US-2018-106145"/>
    <n v="0"/>
    <n v="3"/>
    <n v="0"/>
    <n v="2.9567999999999994"/>
    <n v="0.4595170286641902"/>
  </r>
  <r>
    <x v="1145"/>
    <x v="11"/>
    <s v="OFF-AR-10003251"/>
    <x v="0"/>
    <x v="4"/>
    <n v="2.2239999999999998"/>
    <s v="CA-2018-156391"/>
    <n v="1"/>
    <n v="1"/>
    <n v="0.2"/>
    <n v="0.55599999999999994"/>
    <n v="0.45632477063632687"/>
  </r>
  <r>
    <x v="1146"/>
    <x v="26"/>
    <s v="OFF-AP-10000891"/>
    <x v="0"/>
    <x v="12"/>
    <n v="209.79200000000003"/>
    <s v="US-2018-125717"/>
    <n v="1"/>
    <n v="2"/>
    <n v="0.2"/>
    <n v="26.22399999999999"/>
    <n v="0.49507917887403441"/>
  </r>
  <r>
    <x v="1146"/>
    <x v="26"/>
    <s v="OFF-ST-10001522"/>
    <x v="0"/>
    <x v="1"/>
    <n v="147.184"/>
    <s v="US-2018-125717"/>
    <n v="0"/>
    <n v="2"/>
    <n v="0.2"/>
    <n v="-29.436800000000012"/>
    <n v="0.44610841445725197"/>
  </r>
  <r>
    <x v="1146"/>
    <x v="26"/>
    <s v="OFF-BI-10001718"/>
    <x v="0"/>
    <x v="3"/>
    <n v="76.77600000000001"/>
    <s v="US-2018-125717"/>
    <n v="0"/>
    <n v="4"/>
    <n v="0.7"/>
    <n v="-58.861599999999981"/>
    <n v="0.46881743173671325"/>
  </r>
  <r>
    <x v="1146"/>
    <x v="26"/>
    <s v="FUR-FU-10001979"/>
    <x v="1"/>
    <x v="8"/>
    <n v="32.776000000000003"/>
    <s v="US-2018-125717"/>
    <n v="0"/>
    <n v="1"/>
    <n v="0.2"/>
    <n v="3.2776000000000014"/>
    <n v="0.4595170286641902"/>
  </r>
  <r>
    <x v="1146"/>
    <x v="26"/>
    <s v="TEC-AC-10003657"/>
    <x v="2"/>
    <x v="9"/>
    <n v="54.384000000000007"/>
    <s v="US-2018-125717"/>
    <n v="0"/>
    <n v="2"/>
    <n v="0.2"/>
    <n v="1.359599999999995"/>
    <n v="0.52062335344040378"/>
  </r>
  <r>
    <x v="1146"/>
    <x v="26"/>
    <s v="OFF-PA-10003022"/>
    <x v="0"/>
    <x v="0"/>
    <n v="14.352000000000002"/>
    <s v="US-2018-125717"/>
    <n v="0"/>
    <n v="3"/>
    <n v="0.2"/>
    <n v="5.2026000000000003"/>
    <n v="0.43613829632717294"/>
  </r>
  <r>
    <x v="1146"/>
    <x v="16"/>
    <s v="OFF-PA-10001800"/>
    <x v="0"/>
    <x v="0"/>
    <n v="10.368000000000002"/>
    <s v="CA-2018-160017"/>
    <n v="1"/>
    <n v="2"/>
    <n v="0.2"/>
    <n v="3.6288"/>
    <n v="0.43613829632717294"/>
  </r>
  <r>
    <x v="1146"/>
    <x v="4"/>
    <s v="FUR-FU-10001706"/>
    <x v="1"/>
    <x v="8"/>
    <n v="9.24"/>
    <s v="CA-2018-101574"/>
    <n v="1"/>
    <n v="3"/>
    <n v="0"/>
    <n v="4.4352"/>
    <n v="0.4595170286641902"/>
  </r>
  <r>
    <x v="1146"/>
    <x v="2"/>
    <s v="OFF-BI-10004094"/>
    <x v="0"/>
    <x v="3"/>
    <n v="2.6550000000000002"/>
    <s v="CA-2018-152205"/>
    <n v="1"/>
    <n v="1"/>
    <n v="0.7"/>
    <n v="-1.8584999999999994"/>
    <n v="0.46881743173671325"/>
  </r>
  <r>
    <x v="1146"/>
    <x v="0"/>
    <s v="OFF-SU-10001935"/>
    <x v="0"/>
    <x v="14"/>
    <n v="1.7440000000000002"/>
    <s v="US-2018-139955"/>
    <n v="1"/>
    <n v="1"/>
    <n v="0.2"/>
    <n v="-0.34880000000000033"/>
    <n v="0.53938093436526824"/>
  </r>
  <r>
    <x v="1147"/>
    <x v="10"/>
    <s v="FUR-TA-10004442"/>
    <x v="1"/>
    <x v="13"/>
    <n v="344.22"/>
    <s v="CA-2018-121300"/>
    <n v="1"/>
    <n v="2"/>
    <n v="0.4"/>
    <n v="-189.32100000000003"/>
    <n v="0.55975208308209756"/>
  </r>
  <r>
    <x v="1147"/>
    <x v="0"/>
    <s v="TEC-MA-10003066"/>
    <x v="2"/>
    <x v="15"/>
    <n v="336.51"/>
    <s v="CA-2018-100314"/>
    <n v="1"/>
    <n v="3"/>
    <n v="0.4"/>
    <n v="44.867999999999967"/>
    <n v="0.5183572270896134"/>
  </r>
  <r>
    <x v="1147"/>
    <x v="15"/>
    <s v="OFF-ST-10001418"/>
    <x v="0"/>
    <x v="1"/>
    <n v="243.92"/>
    <s v="CA-2018-118402"/>
    <n v="1"/>
    <n v="5"/>
    <n v="0.2"/>
    <n v="-54.881999999999998"/>
    <n v="0.44610841445725197"/>
  </r>
  <r>
    <x v="1147"/>
    <x v="4"/>
    <s v="OFF-AR-10002067"/>
    <x v="0"/>
    <x v="4"/>
    <n v="99.2"/>
    <s v="US-2018-141509"/>
    <n v="1"/>
    <n v="5"/>
    <n v="0"/>
    <n v="25.792000000000002"/>
    <n v="0.45632477063632687"/>
  </r>
  <r>
    <x v="1147"/>
    <x v="4"/>
    <s v="OFF-AP-10002578"/>
    <x v="0"/>
    <x v="12"/>
    <n v="97.84"/>
    <s v="CA-2018-140186"/>
    <n v="1"/>
    <n v="2"/>
    <n v="0"/>
    <n v="25.438400000000001"/>
    <n v="0.49507917887403441"/>
  </r>
  <r>
    <x v="1147"/>
    <x v="4"/>
    <s v="OFF-SU-10000898"/>
    <x v="0"/>
    <x v="14"/>
    <n v="97.3"/>
    <s v="CA-2018-137918"/>
    <n v="1"/>
    <n v="7"/>
    <n v="0"/>
    <n v="28.216999999999992"/>
    <n v="0.53938093436526824"/>
  </r>
  <r>
    <x v="1147"/>
    <x v="4"/>
    <s v="FUR-CH-10002961"/>
    <x v="1"/>
    <x v="5"/>
    <n v="72.784000000000006"/>
    <s v="CA-2018-140186"/>
    <n v="0"/>
    <n v="1"/>
    <n v="0.2"/>
    <n v="0"/>
    <n v="0.46529189879902266"/>
  </r>
  <r>
    <x v="1147"/>
    <x v="10"/>
    <s v="FUR-CH-10003774"/>
    <x v="1"/>
    <x v="5"/>
    <n v="63.686"/>
    <s v="CA-2018-121300"/>
    <n v="0"/>
    <n v="1"/>
    <n v="0.3"/>
    <n v="-15.466600000000003"/>
    <n v="0.46529189879902266"/>
  </r>
  <r>
    <x v="1147"/>
    <x v="4"/>
    <s v="FUR-FU-10004848"/>
    <x v="1"/>
    <x v="8"/>
    <n v="51.75"/>
    <s v="CA-2018-140186"/>
    <n v="0"/>
    <n v="1"/>
    <n v="0"/>
    <n v="15.524999999999999"/>
    <n v="0.4595170286641902"/>
  </r>
  <r>
    <x v="1147"/>
    <x v="20"/>
    <s v="OFF-PA-10004996"/>
    <x v="0"/>
    <x v="0"/>
    <n v="51.550000000000004"/>
    <s v="CA-2018-128335"/>
    <n v="1"/>
    <n v="5"/>
    <n v="0"/>
    <n v="24.2285"/>
    <n v="0.43613829632717294"/>
  </r>
  <r>
    <x v="1147"/>
    <x v="10"/>
    <s v="OFF-ST-10000563"/>
    <x v="0"/>
    <x v="1"/>
    <n v="51.168000000000006"/>
    <s v="CA-2018-148138"/>
    <n v="1"/>
    <n v="2"/>
    <n v="0.2"/>
    <n v="-6.3960000000000008"/>
    <n v="0.44610841445725197"/>
  </r>
  <r>
    <x v="1147"/>
    <x v="4"/>
    <s v="OFF-BI-10003364"/>
    <x v="0"/>
    <x v="3"/>
    <n v="46.672000000000004"/>
    <s v="CA-2018-140186"/>
    <n v="0"/>
    <n v="2"/>
    <n v="0.2"/>
    <n v="16.3352"/>
    <n v="0.46881743173671325"/>
  </r>
  <r>
    <x v="1147"/>
    <x v="4"/>
    <s v="OFF-FA-10002280"/>
    <x v="0"/>
    <x v="7"/>
    <n v="35"/>
    <s v="CA-2018-140186"/>
    <n v="0"/>
    <n v="7"/>
    <n v="0"/>
    <n v="16.8"/>
    <n v="0.51168203684699509"/>
  </r>
  <r>
    <x v="1147"/>
    <x v="0"/>
    <s v="OFF-EN-10000461"/>
    <x v="0"/>
    <x v="11"/>
    <n v="27.968000000000004"/>
    <s v="CA-2018-100314"/>
    <n v="0"/>
    <n v="4"/>
    <n v="0.2"/>
    <n v="9.4391999999999996"/>
    <n v="0.44424167803735209"/>
  </r>
  <r>
    <x v="1147"/>
    <x v="10"/>
    <s v="TEC-AC-10004571"/>
    <x v="2"/>
    <x v="9"/>
    <n v="239.976"/>
    <s v="CA-2018-121300"/>
    <n v="0"/>
    <n v="3"/>
    <n v="0.2"/>
    <n v="65.993400000000008"/>
    <n v="0.52062335344040378"/>
  </r>
  <r>
    <x v="1147"/>
    <x v="20"/>
    <s v="OFF-EN-10001539"/>
    <x v="0"/>
    <x v="11"/>
    <n v="23.34"/>
    <s v="CA-2018-128335"/>
    <n v="0"/>
    <n v="3"/>
    <n v="0"/>
    <n v="10.969799999999999"/>
    <n v="0.44424167803735209"/>
  </r>
  <r>
    <x v="1147"/>
    <x v="10"/>
    <s v="FUR-FU-10004586"/>
    <x v="1"/>
    <x v="8"/>
    <n v="21.248000000000001"/>
    <s v="CA-2018-121300"/>
    <n v="0"/>
    <n v="4"/>
    <n v="0.2"/>
    <n v="7.436799999999999"/>
    <n v="0.4595170286641902"/>
  </r>
  <r>
    <x v="1147"/>
    <x v="10"/>
    <s v="OFF-PA-10002787"/>
    <x v="0"/>
    <x v="0"/>
    <n v="15.552000000000003"/>
    <s v="CA-2018-121300"/>
    <n v="0"/>
    <n v="3"/>
    <n v="0.2"/>
    <n v="5.4432"/>
    <n v="0.43613829632717294"/>
  </r>
  <r>
    <x v="1147"/>
    <x v="10"/>
    <s v="OFF-PA-10002606"/>
    <x v="0"/>
    <x v="0"/>
    <n v="8.4480000000000004"/>
    <s v="CA-2018-121300"/>
    <n v="0"/>
    <n v="2"/>
    <n v="0.2"/>
    <n v="2.6399999999999997"/>
    <n v="0.43613829632717294"/>
  </r>
  <r>
    <x v="1147"/>
    <x v="20"/>
    <s v="OFF-EN-10004846"/>
    <x v="0"/>
    <x v="11"/>
    <n v="7.98"/>
    <s v="CA-2018-126676"/>
    <n v="1"/>
    <n v="3"/>
    <n v="0"/>
    <n v="3.9102000000000006"/>
    <n v="0.44424167803735209"/>
  </r>
  <r>
    <x v="1147"/>
    <x v="0"/>
    <s v="OFF-LA-10001569"/>
    <x v="0"/>
    <x v="2"/>
    <n v="7.9680000000000009"/>
    <s v="CA-2018-100314"/>
    <n v="0"/>
    <n v="2"/>
    <n v="0.2"/>
    <n v="2.5895999999999999"/>
    <n v="0.4647369236065339"/>
  </r>
  <r>
    <x v="1148"/>
    <x v="22"/>
    <s v="OFF-PA-10004039"/>
    <x v="0"/>
    <x v="0"/>
    <n v="167.94"/>
    <s v="CA-2018-147452"/>
    <n v="1"/>
    <n v="3"/>
    <n v="0"/>
    <n v="82.290599999999998"/>
    <n v="0.43613829632717294"/>
  </r>
  <r>
    <x v="1148"/>
    <x v="36"/>
    <s v="OFF-PA-10000062"/>
    <x v="0"/>
    <x v="0"/>
    <n v="164.88"/>
    <s v="CA-2018-144225"/>
    <n v="1"/>
    <n v="3"/>
    <n v="0"/>
    <n v="80.791200000000003"/>
    <n v="0.43613829632717294"/>
  </r>
  <r>
    <x v="1148"/>
    <x v="4"/>
    <s v="TEC-AC-10002402"/>
    <x v="2"/>
    <x v="9"/>
    <n v="159.97999999999999"/>
    <s v="CA-2018-123029"/>
    <n v="1"/>
    <n v="2"/>
    <n v="0"/>
    <n v="47.993999999999986"/>
    <n v="0.52062335344040378"/>
  </r>
  <r>
    <x v="1148"/>
    <x v="2"/>
    <s v="OFF-LA-10004677"/>
    <x v="0"/>
    <x v="2"/>
    <n v="20.664000000000001"/>
    <s v="US-2018-120908"/>
    <n v="1"/>
    <n v="7"/>
    <n v="0.2"/>
    <n v="6.9741"/>
    <n v="0.4647369236065339"/>
  </r>
  <r>
    <x v="1148"/>
    <x v="22"/>
    <s v="OFF-PA-10001838"/>
    <x v="0"/>
    <x v="0"/>
    <n v="11.76"/>
    <s v="CA-2018-147452"/>
    <n v="0"/>
    <n v="2"/>
    <n v="0"/>
    <n v="5.7623999999999995"/>
    <n v="0.43613829632717294"/>
  </r>
  <r>
    <x v="1148"/>
    <x v="0"/>
    <s v="OFF-BI-10000301"/>
    <x v="0"/>
    <x v="3"/>
    <n v="11.645999999999997"/>
    <s v="US-2018-130603"/>
    <n v="1"/>
    <n v="9"/>
    <n v="0.8"/>
    <n v="-17.469000000000005"/>
    <n v="0.46881743173671325"/>
  </r>
  <r>
    <x v="1148"/>
    <x v="22"/>
    <s v="OFF-AP-10001626"/>
    <x v="0"/>
    <x v="12"/>
    <n v="3.89"/>
    <s v="CA-2018-147452"/>
    <n v="0"/>
    <n v="1"/>
    <n v="0"/>
    <n v="1.0114000000000001"/>
    <n v="0.49507917887403441"/>
  </r>
  <r>
    <x v="1149"/>
    <x v="20"/>
    <s v="TEC-MA-10002428"/>
    <x v="2"/>
    <x v="15"/>
    <n v="1704.89"/>
    <s v="CA-2018-113418"/>
    <n v="1"/>
    <n v="11"/>
    <n v="0"/>
    <n v="767.20049999999992"/>
    <n v="0.5183572270896134"/>
  </r>
  <r>
    <x v="1149"/>
    <x v="22"/>
    <s v="FUR-CH-10004997"/>
    <x v="1"/>
    <x v="5"/>
    <n v="451.15199999999993"/>
    <s v="CA-2018-156951"/>
    <n v="1"/>
    <n v="3"/>
    <n v="0.2"/>
    <n v="0"/>
    <n v="0.46529189879902266"/>
  </r>
  <r>
    <x v="1149"/>
    <x v="4"/>
    <s v="OFF-AP-10000576"/>
    <x v="0"/>
    <x v="12"/>
    <n v="241.96"/>
    <s v="CA-2018-129378"/>
    <n v="1"/>
    <n v="2"/>
    <n v="0"/>
    <n v="60.490000000000009"/>
    <n v="0.49507917887403441"/>
  </r>
  <r>
    <x v="1149"/>
    <x v="4"/>
    <s v="FUR-CH-10000553"/>
    <x v="1"/>
    <x v="5"/>
    <n v="108.608"/>
    <s v="CA-2018-129378"/>
    <n v="0"/>
    <n v="4"/>
    <n v="0.2"/>
    <n v="9.5031999999999925"/>
    <n v="0.46529189879902266"/>
  </r>
  <r>
    <x v="1149"/>
    <x v="40"/>
    <s v="OFF-PA-10000994"/>
    <x v="0"/>
    <x v="0"/>
    <n v="104.85"/>
    <s v="CA-2018-117807"/>
    <n v="1"/>
    <n v="1"/>
    <n v="0"/>
    <n v="50.327999999999996"/>
    <n v="0.43613829632717294"/>
  </r>
  <r>
    <x v="1149"/>
    <x v="22"/>
    <s v="OFF-PA-10004530"/>
    <x v="0"/>
    <x v="0"/>
    <n v="91.84"/>
    <s v="CA-2018-156951"/>
    <n v="0"/>
    <n v="8"/>
    <n v="0"/>
    <n v="45.001600000000003"/>
    <n v="0.43613829632717294"/>
  </r>
  <r>
    <x v="1149"/>
    <x v="22"/>
    <s v="OFF-BI-10001107"/>
    <x v="0"/>
    <x v="3"/>
    <n v="81.088000000000008"/>
    <s v="CA-2018-156951"/>
    <n v="0"/>
    <n v="7"/>
    <n v="0.2"/>
    <n v="27.3672"/>
    <n v="0.46881743173671325"/>
  </r>
  <r>
    <x v="1149"/>
    <x v="4"/>
    <s v="OFF-BI-10001922"/>
    <x v="0"/>
    <x v="3"/>
    <n v="61.77600000000001"/>
    <s v="CA-2018-129378"/>
    <n v="0"/>
    <n v="13"/>
    <n v="0.2"/>
    <n v="20.849399999999996"/>
    <n v="0.46881743173671325"/>
  </r>
  <r>
    <x v="1149"/>
    <x v="4"/>
    <s v="TEC-AC-10004708"/>
    <x v="2"/>
    <x v="9"/>
    <n v="104.75"/>
    <s v="US-2018-139577"/>
    <n v="1"/>
    <n v="5"/>
    <n v="0"/>
    <n v="21.997499999999999"/>
    <n v="0.52062335344040378"/>
  </r>
  <r>
    <x v="1149"/>
    <x v="22"/>
    <s v="OFF-PA-10004451"/>
    <x v="0"/>
    <x v="0"/>
    <n v="19.440000000000001"/>
    <s v="CA-2018-156951"/>
    <n v="0"/>
    <n v="3"/>
    <n v="0"/>
    <n v="9.3312000000000008"/>
    <n v="0.43613829632717294"/>
  </r>
  <r>
    <x v="1149"/>
    <x v="0"/>
    <s v="OFF-AR-10000369"/>
    <x v="0"/>
    <x v="4"/>
    <n v="6.6719999999999988"/>
    <s v="CA-2018-152275"/>
    <n v="1"/>
    <n v="6"/>
    <n v="0.2"/>
    <n v="0.50039999999999996"/>
    <n v="0.45632477063632687"/>
  </r>
  <r>
    <x v="1149"/>
    <x v="4"/>
    <s v="OFF-BI-10002012"/>
    <x v="0"/>
    <x v="3"/>
    <n v="1.4400000000000002"/>
    <s v="CA-2018-129378"/>
    <n v="0"/>
    <n v="1"/>
    <n v="0.2"/>
    <n v="0.504"/>
    <n v="0.46881743173671325"/>
  </r>
  <r>
    <x v="1150"/>
    <x v="15"/>
    <s v="FUR-TA-10000198"/>
    <x v="1"/>
    <x v="13"/>
    <n v="2314.116"/>
    <s v="US-2018-162558"/>
    <n v="1"/>
    <n v="7"/>
    <n v="0.4"/>
    <n v="-1002.7836000000001"/>
    <n v="0.55975208308209756"/>
  </r>
  <r>
    <x v="1150"/>
    <x v="4"/>
    <s v="OFF-ST-10003716"/>
    <x v="0"/>
    <x v="1"/>
    <n v="1575.14"/>
    <s v="CA-2018-105914"/>
    <n v="1"/>
    <n v="7"/>
    <n v="0"/>
    <n v="204.76820000000001"/>
    <n v="0.44610841445725197"/>
  </r>
  <r>
    <x v="1150"/>
    <x v="4"/>
    <s v="TEC-MA-10002930"/>
    <x v="2"/>
    <x v="15"/>
    <n v="369.16"/>
    <s v="CA-2018-137414"/>
    <n v="1"/>
    <n v="11"/>
    <n v="0.2"/>
    <n v="32.301500000000019"/>
    <n v="0.5183572270896134"/>
  </r>
  <r>
    <x v="1150"/>
    <x v="11"/>
    <s v="FUR-BO-10001972"/>
    <x v="1"/>
    <x v="10"/>
    <n v="217.76400000000001"/>
    <s v="CA-2018-141117"/>
    <n v="1"/>
    <n v="6"/>
    <n v="0.7"/>
    <n v="-384.71640000000002"/>
    <n v="0.5176847302647779"/>
  </r>
  <r>
    <x v="1150"/>
    <x v="14"/>
    <s v="FUR-FU-10003577"/>
    <x v="1"/>
    <x v="8"/>
    <n v="157.74"/>
    <s v="CA-2018-126074"/>
    <n v="1"/>
    <n v="11"/>
    <n v="0"/>
    <n v="56.7864"/>
    <n v="0.4595170286641902"/>
  </r>
  <r>
    <x v="1150"/>
    <x v="4"/>
    <s v="OFF-BI-10002854"/>
    <x v="0"/>
    <x v="3"/>
    <n v="112.12000000000002"/>
    <s v="CA-2018-105914"/>
    <n v="0"/>
    <n v="5"/>
    <n v="0.2"/>
    <n v="42.045000000000002"/>
    <n v="0.46881743173671325"/>
  </r>
  <r>
    <x v="1150"/>
    <x v="11"/>
    <s v="OFF-AR-10003727"/>
    <x v="0"/>
    <x v="4"/>
    <n v="95.143999999999991"/>
    <s v="CA-2018-141117"/>
    <n v="0"/>
    <n v="7"/>
    <n v="0.2"/>
    <n v="10.703699999999987"/>
    <n v="0.45632477063632687"/>
  </r>
  <r>
    <x v="1150"/>
    <x v="22"/>
    <s v="TEC-PH-10003800"/>
    <x v="2"/>
    <x v="6"/>
    <n v="84.784000000000006"/>
    <s v="CA-2018-101308"/>
    <n v="1"/>
    <n v="2"/>
    <n v="0.2"/>
    <n v="-20.136200000000006"/>
    <n v="0.41105220110552465"/>
  </r>
  <r>
    <x v="1150"/>
    <x v="20"/>
    <s v="TEC-PH-10002115"/>
    <x v="2"/>
    <x v="6"/>
    <n v="65.989999999999995"/>
    <s v="CA-2018-123981"/>
    <n v="1"/>
    <n v="1"/>
    <n v="0"/>
    <n v="17.157400000000003"/>
    <n v="0.41105220110552465"/>
  </r>
  <r>
    <x v="1150"/>
    <x v="14"/>
    <s v="OFF-BI-10003638"/>
    <x v="0"/>
    <x v="3"/>
    <n v="58.050000000000004"/>
    <s v="CA-2018-126074"/>
    <n v="0"/>
    <n v="3"/>
    <n v="0"/>
    <n v="26.702999999999999"/>
    <n v="0.46881743173671325"/>
  </r>
  <r>
    <x v="1150"/>
    <x v="14"/>
    <s v="OFF-AR-10003478"/>
    <x v="0"/>
    <x v="4"/>
    <n v="56.980000000000004"/>
    <s v="CA-2018-126074"/>
    <n v="0"/>
    <n v="7"/>
    <n v="0"/>
    <n v="22.792000000000002"/>
    <n v="0.45632477063632687"/>
  </r>
  <r>
    <x v="1150"/>
    <x v="20"/>
    <s v="OFF-PA-10004438"/>
    <x v="0"/>
    <x v="0"/>
    <n v="49.12"/>
    <s v="CA-2018-147564"/>
    <n v="1"/>
    <n v="4"/>
    <n v="0"/>
    <n v="23.086399999999998"/>
    <n v="0.43613829632717294"/>
  </r>
  <r>
    <x v="1150"/>
    <x v="11"/>
    <s v="OFF-SU-10004664"/>
    <x v="0"/>
    <x v="14"/>
    <n v="39.072000000000003"/>
    <s v="CA-2018-141117"/>
    <n v="0"/>
    <n v="6"/>
    <n v="0.2"/>
    <n v="4.3955999999999982"/>
    <n v="0.53938093436526824"/>
  </r>
  <r>
    <x v="1150"/>
    <x v="15"/>
    <s v="OFF-BI-10003984"/>
    <x v="0"/>
    <x v="3"/>
    <n v="34.236000000000004"/>
    <s v="US-2018-162558"/>
    <n v="0"/>
    <n v="4"/>
    <n v="0.7"/>
    <n v="-26.247599999999998"/>
    <n v="0.46881743173671325"/>
  </r>
  <r>
    <x v="1150"/>
    <x v="15"/>
    <s v="OFF-BI-10000977"/>
    <x v="0"/>
    <x v="3"/>
    <n v="27.360000000000003"/>
    <s v="US-2018-162558"/>
    <n v="0"/>
    <n v="3"/>
    <n v="0.7"/>
    <n v="-21.887999999999991"/>
    <n v="0.46881743173671325"/>
  </r>
  <r>
    <x v="1150"/>
    <x v="11"/>
    <s v="OFF-BI-10003676"/>
    <x v="0"/>
    <x v="3"/>
    <n v="22.638000000000002"/>
    <s v="CA-2018-141117"/>
    <n v="0"/>
    <n v="7"/>
    <n v="0.7"/>
    <n v="-16.601199999999999"/>
    <n v="0.46881743173671325"/>
  </r>
  <r>
    <x v="1150"/>
    <x v="0"/>
    <s v="OFF-AP-10001947"/>
    <x v="0"/>
    <x v="12"/>
    <n v="21.983999999999995"/>
    <s v="CA-2018-152926"/>
    <n v="1"/>
    <n v="6"/>
    <n v="0.8"/>
    <n v="-56.059200000000011"/>
    <n v="0.49507917887403441"/>
  </r>
  <r>
    <x v="1150"/>
    <x v="15"/>
    <s v="OFF-PA-10003172"/>
    <x v="0"/>
    <x v="0"/>
    <n v="20.736000000000004"/>
    <s v="US-2018-162558"/>
    <n v="0"/>
    <n v="4"/>
    <n v="0.2"/>
    <n v="7.2576000000000001"/>
    <n v="0.43613829632717294"/>
  </r>
  <r>
    <x v="1150"/>
    <x v="15"/>
    <s v="FUR-FU-10003691"/>
    <x v="1"/>
    <x v="8"/>
    <n v="19.760000000000002"/>
    <s v="US-2018-162558"/>
    <n v="0"/>
    <n v="2"/>
    <n v="0.2"/>
    <n v="5.9279999999999999"/>
    <n v="0.4595170286641902"/>
  </r>
  <r>
    <x v="1150"/>
    <x v="4"/>
    <s v="FUR-FU-10001424"/>
    <x v="1"/>
    <x v="8"/>
    <n v="17.46"/>
    <s v="CA-2018-137414"/>
    <n v="0"/>
    <n v="2"/>
    <n v="0"/>
    <n v="5.936399999999999"/>
    <n v="0.4595170286641902"/>
  </r>
  <r>
    <x v="1150"/>
    <x v="0"/>
    <s v="OFF-AP-10004708"/>
    <x v="0"/>
    <x v="12"/>
    <n v="15.223999999999997"/>
    <s v="CA-2018-152926"/>
    <n v="0"/>
    <n v="2"/>
    <n v="0.8"/>
    <n v="-38.821200000000012"/>
    <n v="0.49507917887403441"/>
  </r>
  <r>
    <x v="1150"/>
    <x v="15"/>
    <s v="FUR-FU-10002364"/>
    <x v="1"/>
    <x v="8"/>
    <n v="11.808"/>
    <s v="US-2018-162558"/>
    <n v="0"/>
    <n v="2"/>
    <n v="0.2"/>
    <n v="1.3283999999999985"/>
    <n v="0.4595170286641902"/>
  </r>
  <r>
    <x v="1150"/>
    <x v="33"/>
    <s v="FUR-FU-10002963"/>
    <x v="1"/>
    <x v="8"/>
    <n v="10.16"/>
    <s v="CA-2018-116113"/>
    <n v="1"/>
    <n v="2"/>
    <n v="0"/>
    <n v="3.4543999999999997"/>
    <n v="0.4595170286641902"/>
  </r>
  <r>
    <x v="1150"/>
    <x v="15"/>
    <s v="FUR-FU-10004864"/>
    <x v="1"/>
    <x v="8"/>
    <n v="9.6560000000000006"/>
    <s v="US-2018-162558"/>
    <n v="0"/>
    <n v="1"/>
    <n v="0.2"/>
    <n v="1.5691000000000002"/>
    <n v="0.4595170286641902"/>
  </r>
  <r>
    <x v="1150"/>
    <x v="22"/>
    <s v="OFF-FA-10002780"/>
    <x v="0"/>
    <x v="7"/>
    <n v="8.94"/>
    <s v="CA-2018-101308"/>
    <n v="0"/>
    <n v="3"/>
    <n v="0"/>
    <n v="4.1123999999999992"/>
    <n v="0.51168203684699509"/>
  </r>
  <r>
    <x v="1150"/>
    <x v="14"/>
    <s v="OFF-BI-10000546"/>
    <x v="0"/>
    <x v="3"/>
    <n v="2.88"/>
    <s v="CA-2018-126074"/>
    <n v="0"/>
    <n v="1"/>
    <n v="0"/>
    <n v="1.4112"/>
    <n v="0.46881743173671325"/>
  </r>
  <r>
    <x v="1151"/>
    <x v="28"/>
    <s v="OFF-BI-10001359"/>
    <x v="0"/>
    <x v="3"/>
    <n v="1793.98"/>
    <s v="CA-2018-141789"/>
    <n v="1"/>
    <n v="2"/>
    <n v="0"/>
    <n v="843.17059999999992"/>
    <n v="0.46881743173671325"/>
  </r>
  <r>
    <x v="1151"/>
    <x v="4"/>
    <s v="FUR-TA-10001520"/>
    <x v="1"/>
    <x v="13"/>
    <n v="171.28800000000001"/>
    <s v="CA-2018-101749"/>
    <n v="1"/>
    <n v="3"/>
    <n v="0.2"/>
    <n v="-6.423300000000026"/>
    <n v="0.55975208308209756"/>
  </r>
  <r>
    <x v="1151"/>
    <x v="20"/>
    <s v="FUR-FU-10001934"/>
    <x v="1"/>
    <x v="8"/>
    <n v="83.92"/>
    <s v="CA-2018-143035"/>
    <n v="1"/>
    <n v="4"/>
    <n v="0"/>
    <n v="21.819200000000002"/>
    <n v="0.4595170286641902"/>
  </r>
  <r>
    <x v="1151"/>
    <x v="20"/>
    <s v="TEC-AC-10002049"/>
    <x v="2"/>
    <x v="9"/>
    <n v="371.96999999999997"/>
    <s v="CA-2018-143035"/>
    <n v="0"/>
    <n v="3"/>
    <n v="0"/>
    <n v="66.954599999999971"/>
    <n v="0.52062335344040378"/>
  </r>
  <r>
    <x v="1151"/>
    <x v="20"/>
    <s v="OFF-ST-10002214"/>
    <x v="0"/>
    <x v="1"/>
    <n v="22.58"/>
    <s v="CA-2018-134607"/>
    <n v="1"/>
    <n v="2"/>
    <n v="0"/>
    <n v="5.8707999999999991"/>
    <n v="0.44610841445725197"/>
  </r>
  <r>
    <x v="1151"/>
    <x v="0"/>
    <s v="OFF-AR-10004817"/>
    <x v="0"/>
    <x v="4"/>
    <n v="20.64"/>
    <s v="CA-2018-144820"/>
    <n v="1"/>
    <n v="5"/>
    <n v="0.2"/>
    <n v="2.3219999999999974"/>
    <n v="0.45632477063632687"/>
  </r>
  <r>
    <x v="1151"/>
    <x v="16"/>
    <s v="OFF-AP-10000804"/>
    <x v="0"/>
    <x v="12"/>
    <n v="17.920000000000002"/>
    <s v="CA-2018-149853"/>
    <n v="1"/>
    <n v="5"/>
    <n v="0.2"/>
    <n v="1.1200000000000001"/>
    <n v="0.49507917887403441"/>
  </r>
  <r>
    <x v="1151"/>
    <x v="16"/>
    <s v="OFF-PA-10000556"/>
    <x v="0"/>
    <x v="0"/>
    <n v="15.552000000000003"/>
    <s v="CA-2018-149853"/>
    <n v="0"/>
    <n v="3"/>
    <n v="0.2"/>
    <n v="5.4432"/>
    <n v="0.43613829632717294"/>
  </r>
  <r>
    <x v="1151"/>
    <x v="20"/>
    <s v="OFF-AR-10001130"/>
    <x v="0"/>
    <x v="4"/>
    <n v="6.63"/>
    <s v="CA-2018-143035"/>
    <n v="0"/>
    <n v="3"/>
    <n v="0"/>
    <n v="3.1160999999999999"/>
    <n v="0.45632477063632687"/>
  </r>
  <r>
    <x v="1152"/>
    <x v="36"/>
    <s v="FUR-FU-10000076"/>
    <x v="1"/>
    <x v="8"/>
    <n v="19.98"/>
    <s v="CA-2018-163818"/>
    <n v="1"/>
    <n v="1"/>
    <n v="0"/>
    <n v="8.5914000000000019"/>
    <n v="0.4595170286641902"/>
  </r>
  <r>
    <x v="1153"/>
    <x v="20"/>
    <s v="TEC-MA-10001047"/>
    <x v="2"/>
    <x v="15"/>
    <n v="5199.96"/>
    <s v="CA-2018-143112"/>
    <n v="1"/>
    <n v="4"/>
    <n v="0"/>
    <n v="1351.9895999999999"/>
    <n v="0.5183572270896134"/>
  </r>
  <r>
    <x v="1153"/>
    <x v="4"/>
    <s v="FUR-CH-10001190"/>
    <x v="1"/>
    <x v="5"/>
    <n v="435.16800000000006"/>
    <s v="CA-2018-131807"/>
    <n v="1"/>
    <n v="4"/>
    <n v="0.2"/>
    <n v="-59.835600000000042"/>
    <n v="0.46529189879902266"/>
  </r>
  <r>
    <x v="1153"/>
    <x v="20"/>
    <s v="FUR-CH-10002880"/>
    <x v="1"/>
    <x v="5"/>
    <n v="221.38200000000001"/>
    <s v="CA-2018-143112"/>
    <n v="0"/>
    <n v="2"/>
    <n v="0.1"/>
    <n v="2.4597999999999871"/>
    <n v="0.46529189879902266"/>
  </r>
  <r>
    <x v="1153"/>
    <x v="4"/>
    <s v="FUR-TA-10004086"/>
    <x v="1"/>
    <x v="13"/>
    <n v="206.35200000000003"/>
    <s v="CA-2018-131807"/>
    <n v="0"/>
    <n v="3"/>
    <n v="0.2"/>
    <n v="5.1587999999999852"/>
    <n v="0.55975208308209756"/>
  </r>
  <r>
    <x v="1153"/>
    <x v="20"/>
    <s v="TEC-PH-10003555"/>
    <x v="2"/>
    <x v="6"/>
    <n v="160.92999999999998"/>
    <s v="US-2018-103247"/>
    <n v="1"/>
    <n v="7"/>
    <n v="0"/>
    <n v="3.2186000000000092"/>
    <n v="0.41105220110552465"/>
  </r>
  <r>
    <x v="1153"/>
    <x v="20"/>
    <s v="TEC-PH-10003095"/>
    <x v="2"/>
    <x v="6"/>
    <n v="87.8"/>
    <s v="CA-2018-143112"/>
    <n v="0"/>
    <n v="4"/>
    <n v="0"/>
    <n v="43.9"/>
    <n v="0.41105220110552465"/>
  </r>
  <r>
    <x v="1153"/>
    <x v="20"/>
    <s v="OFF-BI-10004492"/>
    <x v="0"/>
    <x v="3"/>
    <n v="75.792000000000002"/>
    <s v="US-2018-103247"/>
    <n v="0"/>
    <n v="3"/>
    <n v="0.2"/>
    <n v="25.579799999999992"/>
    <n v="0.46881743173671325"/>
  </r>
  <r>
    <x v="1153"/>
    <x v="4"/>
    <s v="FUR-FU-10004666"/>
    <x v="1"/>
    <x v="8"/>
    <n v="72.900000000000006"/>
    <s v="CA-2018-131807"/>
    <n v="0"/>
    <n v="5"/>
    <n v="0"/>
    <n v="26.973000000000003"/>
    <n v="0.4595170286641902"/>
  </r>
  <r>
    <x v="1153"/>
    <x v="4"/>
    <s v="OFF-PA-10002581"/>
    <x v="0"/>
    <x v="0"/>
    <n v="61.96"/>
    <s v="CA-2018-167661"/>
    <n v="1"/>
    <n v="2"/>
    <n v="0"/>
    <n v="27.881999999999998"/>
    <n v="0.43613829632717294"/>
  </r>
  <r>
    <x v="1153"/>
    <x v="4"/>
    <s v="OFF-BI-10002571"/>
    <x v="0"/>
    <x v="3"/>
    <n v="39.92"/>
    <s v="CA-2018-167661"/>
    <n v="0"/>
    <n v="5"/>
    <n v="0.2"/>
    <n v="13.472999999999999"/>
    <n v="0.46881743173671325"/>
  </r>
  <r>
    <x v="1153"/>
    <x v="26"/>
    <s v="TEC-AC-10001714"/>
    <x v="2"/>
    <x v="9"/>
    <n v="63.824000000000005"/>
    <s v="CA-2018-157672"/>
    <n v="1"/>
    <n v="2"/>
    <n v="0.2"/>
    <n v="13.562599999999998"/>
    <n v="0.52062335344040378"/>
  </r>
  <r>
    <x v="1153"/>
    <x v="4"/>
    <s v="OFF-BI-10001097"/>
    <x v="0"/>
    <x v="3"/>
    <n v="19.936000000000003"/>
    <s v="CA-2018-167661"/>
    <n v="0"/>
    <n v="4"/>
    <n v="0.2"/>
    <n v="7.2267999999999999"/>
    <n v="0.46881743173671325"/>
  </r>
  <r>
    <x v="1153"/>
    <x v="4"/>
    <s v="OFF-AP-10004052"/>
    <x v="0"/>
    <x v="12"/>
    <n v="15.8"/>
    <s v="CA-2018-131807"/>
    <n v="0"/>
    <n v="4"/>
    <n v="0"/>
    <n v="4.1080000000000005"/>
    <n v="0.49507917887403441"/>
  </r>
  <r>
    <x v="1153"/>
    <x v="4"/>
    <s v="OFF-FA-10002780"/>
    <x v="0"/>
    <x v="7"/>
    <n v="14.9"/>
    <s v="CA-2018-131807"/>
    <n v="0"/>
    <n v="5"/>
    <n v="0"/>
    <n v="6.8539999999999992"/>
    <n v="0.51168203684699509"/>
  </r>
  <r>
    <x v="1153"/>
    <x v="4"/>
    <s v="TEC-PH-10000702"/>
    <x v="2"/>
    <x v="6"/>
    <n v="7.9920000000000009"/>
    <s v="CA-2018-131807"/>
    <n v="0"/>
    <n v="1"/>
    <n v="0.2"/>
    <n v="2.6972999999999994"/>
    <n v="0.41105220110552465"/>
  </r>
  <r>
    <x v="1154"/>
    <x v="20"/>
    <s v="OFF-ST-10000991"/>
    <x v="0"/>
    <x v="1"/>
    <n v="344.90999999999997"/>
    <s v="US-2018-136868"/>
    <n v="1"/>
    <n v="3"/>
    <n v="0"/>
    <n v="10.347300000000004"/>
    <n v="0.44610841445725197"/>
  </r>
  <r>
    <x v="1154"/>
    <x v="1"/>
    <s v="OFF-ST-10003208"/>
    <x v="0"/>
    <x v="1"/>
    <n v="290.33600000000001"/>
    <s v="CA-2018-146269"/>
    <n v="1"/>
    <n v="2"/>
    <n v="0.2"/>
    <n v="32.662799999999947"/>
    <n v="0.44610841445725197"/>
  </r>
  <r>
    <x v="1154"/>
    <x v="35"/>
    <s v="OFF-AP-10004336"/>
    <x v="0"/>
    <x v="12"/>
    <n v="227.84"/>
    <s v="US-2018-148054"/>
    <n v="1"/>
    <n v="4"/>
    <n v="0"/>
    <n v="66.073599999999971"/>
    <n v="0.49507917887403441"/>
  </r>
  <r>
    <x v="1154"/>
    <x v="23"/>
    <s v="OFF-PA-10001357"/>
    <x v="0"/>
    <x v="0"/>
    <n v="143.69999999999999"/>
    <s v="CA-2018-118577"/>
    <n v="1"/>
    <n v="3"/>
    <n v="0"/>
    <n v="68.975999999999999"/>
    <n v="0.43613829632717294"/>
  </r>
  <r>
    <x v="1154"/>
    <x v="35"/>
    <s v="FUR-FU-10003247"/>
    <x v="1"/>
    <x v="8"/>
    <n v="41.96"/>
    <s v="US-2018-148054"/>
    <n v="0"/>
    <n v="2"/>
    <n v="0"/>
    <n v="2.9371999999999971"/>
    <n v="0.4595170286641902"/>
  </r>
  <r>
    <x v="1154"/>
    <x v="20"/>
    <s v="OFF-PA-10001033"/>
    <x v="0"/>
    <x v="0"/>
    <n v="40.99"/>
    <s v="CA-2018-109099"/>
    <n v="1"/>
    <n v="1"/>
    <n v="0"/>
    <n v="20.085100000000001"/>
    <n v="0.43613829632717294"/>
  </r>
  <r>
    <x v="1154"/>
    <x v="35"/>
    <s v="OFF-PA-10001295"/>
    <x v="0"/>
    <x v="0"/>
    <n v="37.94"/>
    <s v="US-2018-148054"/>
    <n v="0"/>
    <n v="2"/>
    <n v="0"/>
    <n v="18.211199999999998"/>
    <n v="0.43613829632717294"/>
  </r>
  <r>
    <x v="1154"/>
    <x v="20"/>
    <s v="TEC-AC-10001539"/>
    <x v="2"/>
    <x v="9"/>
    <n v="319.95999999999998"/>
    <s v="US-2018-136868"/>
    <n v="0"/>
    <n v="4"/>
    <n v="0"/>
    <n v="115.18559999999999"/>
    <n v="0.52062335344040378"/>
  </r>
  <r>
    <x v="1154"/>
    <x v="1"/>
    <s v="OFF-AR-10004790"/>
    <x v="0"/>
    <x v="4"/>
    <n v="19.152000000000001"/>
    <s v="CA-2018-146269"/>
    <n v="0"/>
    <n v="2"/>
    <n v="0.2"/>
    <n v="1.1969999999999992"/>
    <n v="0.45632477063632687"/>
  </r>
  <r>
    <x v="1154"/>
    <x v="20"/>
    <s v="OFF-PA-10002377"/>
    <x v="0"/>
    <x v="0"/>
    <n v="17.04"/>
    <s v="US-2018-136868"/>
    <n v="0"/>
    <n v="3"/>
    <n v="0"/>
    <n v="7.6679999999999993"/>
    <n v="0.43613829632717294"/>
  </r>
  <r>
    <x v="1154"/>
    <x v="12"/>
    <s v="OFF-AR-10001761"/>
    <x v="0"/>
    <x v="4"/>
    <n v="9.3439999999999994"/>
    <s v="CA-2018-137421"/>
    <n v="1"/>
    <n v="2"/>
    <n v="0.2"/>
    <n v="1.8687999999999998"/>
    <n v="0.45632477063632687"/>
  </r>
  <r>
    <x v="1154"/>
    <x v="23"/>
    <s v="OFF-PA-10004888"/>
    <x v="0"/>
    <x v="0"/>
    <n v="6.48"/>
    <s v="CA-2018-118577"/>
    <n v="0"/>
    <n v="1"/>
    <n v="0"/>
    <n v="3.1104000000000003"/>
    <n v="0.43613829632717294"/>
  </r>
  <r>
    <x v="1155"/>
    <x v="25"/>
    <s v="OFF-ST-10003208"/>
    <x v="0"/>
    <x v="1"/>
    <n v="580.67200000000003"/>
    <s v="CA-2018-148404"/>
    <n v="1"/>
    <n v="4"/>
    <n v="0.2"/>
    <n v="65.325599999999895"/>
    <n v="0.44610841445725197"/>
  </r>
  <r>
    <x v="1155"/>
    <x v="4"/>
    <s v="FUR-BO-10003965"/>
    <x v="1"/>
    <x v="10"/>
    <n v="307.666"/>
    <s v="CA-2018-104003"/>
    <n v="1"/>
    <n v="2"/>
    <n v="0.15"/>
    <n v="-14.478399999999979"/>
    <n v="0.5176847302647779"/>
  </r>
  <r>
    <x v="1155"/>
    <x v="25"/>
    <s v="TEC-PH-10004447"/>
    <x v="2"/>
    <x v="6"/>
    <n v="222.38400000000001"/>
    <s v="CA-2018-148404"/>
    <n v="0"/>
    <n v="2"/>
    <n v="0.2"/>
    <n v="16.678799999999995"/>
    <n v="0.41105220110552465"/>
  </r>
  <r>
    <x v="1155"/>
    <x v="25"/>
    <s v="FUR-TA-10001039"/>
    <x v="1"/>
    <x v="13"/>
    <n v="154.76400000000001"/>
    <s v="CA-2018-148404"/>
    <n v="0"/>
    <n v="3"/>
    <n v="0.4"/>
    <n v="-36.11160000000001"/>
    <n v="0.55975208308209756"/>
  </r>
  <r>
    <x v="1155"/>
    <x v="4"/>
    <s v="TEC-PH-10003555"/>
    <x v="2"/>
    <x v="6"/>
    <n v="128.744"/>
    <s v="CA-2018-108574"/>
    <n v="1"/>
    <n v="7"/>
    <n v="0.2"/>
    <n v="-28.967399999999991"/>
    <n v="0.41105220110552465"/>
  </r>
  <r>
    <x v="1155"/>
    <x v="14"/>
    <s v="OFF-ST-10001837"/>
    <x v="0"/>
    <x v="1"/>
    <n v="85.52"/>
    <s v="CA-2018-152709"/>
    <n v="1"/>
    <n v="2"/>
    <n v="0"/>
    <n v="22.235199999999999"/>
    <n v="0.44610841445725197"/>
  </r>
  <r>
    <x v="1155"/>
    <x v="4"/>
    <s v="TEC-PH-10000702"/>
    <x v="2"/>
    <x v="6"/>
    <n v="79.920000000000016"/>
    <s v="CA-2018-108574"/>
    <n v="0"/>
    <n v="10"/>
    <n v="0.2"/>
    <n v="26.972999999999992"/>
    <n v="0.41105220110552465"/>
  </r>
  <r>
    <x v="1155"/>
    <x v="25"/>
    <s v="OFF-BI-10002854"/>
    <x v="0"/>
    <x v="3"/>
    <n v="50.454000000000015"/>
    <s v="CA-2018-148404"/>
    <n v="0"/>
    <n v="6"/>
    <n v="0.7"/>
    <n v="-33.635999999999996"/>
    <n v="0.46881743173671325"/>
  </r>
  <r>
    <x v="1155"/>
    <x v="4"/>
    <s v="TEC-AC-10002049"/>
    <x v="2"/>
    <x v="9"/>
    <n v="1115.9099999999999"/>
    <s v="CA-2018-108574"/>
    <n v="0"/>
    <n v="9"/>
    <n v="0"/>
    <n v="200.86379999999991"/>
    <n v="0.52062335344040378"/>
  </r>
  <r>
    <x v="1155"/>
    <x v="25"/>
    <s v="OFF-FA-10003112"/>
    <x v="0"/>
    <x v="7"/>
    <n v="18.936"/>
    <s v="CA-2018-148404"/>
    <n v="0"/>
    <n v="3"/>
    <n v="0.2"/>
    <n v="5.9174999999999986"/>
    <n v="0.51168203684699509"/>
  </r>
  <r>
    <x v="1155"/>
    <x v="0"/>
    <s v="OFF-BI-10000756"/>
    <x v="0"/>
    <x v="3"/>
    <n v="4.2399999999999993"/>
    <s v="CA-2018-128426"/>
    <n v="1"/>
    <n v="5"/>
    <n v="0.8"/>
    <n v="-6.3599999999999994"/>
    <n v="0.46881743173671325"/>
  </r>
  <r>
    <x v="1156"/>
    <x v="20"/>
    <s v="FUR-CH-10002372"/>
    <x v="1"/>
    <x v="5"/>
    <n v="145.76400000000001"/>
    <s v="US-2018-168613"/>
    <n v="1"/>
    <n v="2"/>
    <n v="0.1"/>
    <n v="3.2392000000000074"/>
    <n v="0.46529189879902266"/>
  </r>
  <r>
    <x v="1156"/>
    <x v="4"/>
    <s v="TEC-PH-10001336"/>
    <x v="2"/>
    <x v="6"/>
    <n v="103.19200000000001"/>
    <s v="CA-2018-105487"/>
    <n v="1"/>
    <n v="1"/>
    <n v="0.2"/>
    <n v="11.609099999999998"/>
    <n v="0.41105220110552465"/>
  </r>
  <r>
    <x v="1156"/>
    <x v="43"/>
    <s v="OFF-ST-10001837"/>
    <x v="0"/>
    <x v="1"/>
    <n v="42.76"/>
    <s v="CA-2018-151596"/>
    <n v="1"/>
    <n v="1"/>
    <n v="0"/>
    <n v="11.117599999999999"/>
    <n v="0.44610841445725197"/>
  </r>
  <r>
    <x v="1156"/>
    <x v="4"/>
    <s v="OFF-ST-10002301"/>
    <x v="0"/>
    <x v="1"/>
    <n v="40.68"/>
    <s v="CA-2018-105487"/>
    <n v="0"/>
    <n v="2"/>
    <n v="0"/>
    <n v="0.40679999999999694"/>
    <n v="0.44610841445725197"/>
  </r>
  <r>
    <x v="1156"/>
    <x v="4"/>
    <s v="TEC-AC-10003610"/>
    <x v="2"/>
    <x v="9"/>
    <n v="239.96"/>
    <s v="CA-2018-105487"/>
    <n v="0"/>
    <n v="4"/>
    <n v="0"/>
    <n v="115.1808"/>
    <n v="0.52062335344040378"/>
  </r>
  <r>
    <x v="1156"/>
    <x v="4"/>
    <s v="TEC-AC-10002305"/>
    <x v="2"/>
    <x v="9"/>
    <n v="36"/>
    <s v="CA-2018-105487"/>
    <n v="0"/>
    <n v="2"/>
    <n v="0"/>
    <n v="6.4799999999999969"/>
    <n v="0.52062335344040378"/>
  </r>
  <r>
    <x v="1157"/>
    <x v="1"/>
    <s v="FUR-TA-10002958"/>
    <x v="1"/>
    <x v="13"/>
    <n v="652.45000000000005"/>
    <s v="US-2018-117247"/>
    <n v="1"/>
    <n v="5"/>
    <n v="0.5"/>
    <n v="-430.61700000000019"/>
    <n v="0.55975208308209756"/>
  </r>
  <r>
    <x v="1157"/>
    <x v="20"/>
    <s v="FUR-BO-10003034"/>
    <x v="1"/>
    <x v="10"/>
    <n v="314.35199999999998"/>
    <s v="CA-2018-141873"/>
    <n v="1"/>
    <n v="3"/>
    <n v="0.2"/>
    <n v="-15.71759999999999"/>
    <n v="0.5176847302647779"/>
  </r>
  <r>
    <x v="1157"/>
    <x v="0"/>
    <s v="FUR-CH-10001802"/>
    <x v="1"/>
    <x v="5"/>
    <n v="254.05799999999999"/>
    <s v="CA-2018-163125"/>
    <n v="1"/>
    <n v="3"/>
    <n v="0.3"/>
    <n v="-32.664599999999993"/>
    <n v="0.46529189879902266"/>
  </r>
  <r>
    <x v="1157"/>
    <x v="0"/>
    <s v="OFF-AR-10004344"/>
    <x v="0"/>
    <x v="4"/>
    <n v="67.144000000000005"/>
    <s v="CA-2018-163125"/>
    <n v="0"/>
    <n v="7"/>
    <n v="0.2"/>
    <n v="5.8750999999999962"/>
    <n v="0.45632477063632687"/>
  </r>
  <r>
    <x v="1157"/>
    <x v="1"/>
    <s v="FUR-TA-10001676"/>
    <x v="1"/>
    <x v="13"/>
    <n v="66.644999999999996"/>
    <s v="US-2018-117247"/>
    <n v="0"/>
    <n v="3"/>
    <n v="0.5"/>
    <n v="-42.652799999999999"/>
    <n v="0.55975208308209756"/>
  </r>
  <r>
    <x v="1157"/>
    <x v="10"/>
    <s v="FUR-FU-10003577"/>
    <x v="1"/>
    <x v="8"/>
    <n v="45.888000000000005"/>
    <s v="CA-2018-132430"/>
    <n v="1"/>
    <n v="4"/>
    <n v="0.2"/>
    <n v="9.1775999999999982"/>
    <n v="0.4595170286641902"/>
  </r>
  <r>
    <x v="1157"/>
    <x v="4"/>
    <s v="OFF-PA-10001745"/>
    <x v="0"/>
    <x v="0"/>
    <n v="35.200000000000003"/>
    <s v="US-2018-115595"/>
    <n v="1"/>
    <n v="5"/>
    <n v="0"/>
    <n v="16.543999999999997"/>
    <n v="0.43613829632717294"/>
  </r>
  <r>
    <x v="1157"/>
    <x v="20"/>
    <s v="OFF-PA-10000069"/>
    <x v="0"/>
    <x v="0"/>
    <n v="18.98"/>
    <s v="CA-2018-141873"/>
    <n v="0"/>
    <n v="2"/>
    <n v="0"/>
    <n v="8.9206000000000003"/>
    <n v="0.43613829632717294"/>
  </r>
  <r>
    <x v="1157"/>
    <x v="20"/>
    <s v="OFF-BI-10003655"/>
    <x v="0"/>
    <x v="3"/>
    <n v="18.240000000000002"/>
    <s v="CA-2018-141873"/>
    <n v="0"/>
    <n v="6"/>
    <n v="0.2"/>
    <n v="6.1560000000000006"/>
    <n v="0.46881743173671325"/>
  </r>
  <r>
    <x v="1157"/>
    <x v="20"/>
    <s v="OFF-BI-10001031"/>
    <x v="0"/>
    <x v="3"/>
    <n v="12.816000000000001"/>
    <s v="CA-2018-141873"/>
    <n v="0"/>
    <n v="3"/>
    <n v="0.2"/>
    <n v="4.3253999999999984"/>
    <n v="0.46881743173671325"/>
  </r>
  <r>
    <x v="1157"/>
    <x v="25"/>
    <s v="OFF-PA-10002659"/>
    <x v="0"/>
    <x v="0"/>
    <n v="10.816000000000001"/>
    <s v="CA-2018-162635"/>
    <n v="1"/>
    <n v="4"/>
    <n v="0.2"/>
    <n v="3.5151999999999988"/>
    <n v="0.43613829632717294"/>
  </r>
  <r>
    <x v="1158"/>
    <x v="1"/>
    <s v="FUR-CH-10001545"/>
    <x v="1"/>
    <x v="5"/>
    <n v="239.358"/>
    <s v="CA-2018-111717"/>
    <n v="1"/>
    <n v="3"/>
    <n v="0.3"/>
    <n v="-47.871600000000001"/>
    <n v="0.46529189879902266"/>
  </r>
  <r>
    <x v="1159"/>
    <x v="23"/>
    <s v="FUR-BO-10003404"/>
    <x v="1"/>
    <x v="10"/>
    <n v="2154.9"/>
    <s v="CA-2018-150091"/>
    <n v="1"/>
    <n v="5"/>
    <n v="0"/>
    <n v="129.29399999999987"/>
    <n v="0.5176847302647779"/>
  </r>
  <r>
    <x v="1159"/>
    <x v="48"/>
    <s v="FUR-TA-10001932"/>
    <x v="1"/>
    <x v="13"/>
    <n v="673.34399999999994"/>
    <s v="CA-2018-130505"/>
    <n v="1"/>
    <n v="3"/>
    <n v="0.3"/>
    <n v="-76.953599999999994"/>
    <n v="0.55975208308209756"/>
  </r>
  <r>
    <x v="1159"/>
    <x v="0"/>
    <s v="TEC-PH-10002085"/>
    <x v="2"/>
    <x v="6"/>
    <n v="369.54399999999998"/>
    <s v="CA-2018-152933"/>
    <n v="1"/>
    <n v="7"/>
    <n v="0.2"/>
    <n v="27.71580000000003"/>
    <n v="0.41105220110552465"/>
  </r>
  <r>
    <x v="1159"/>
    <x v="1"/>
    <s v="FUR-CH-10002304"/>
    <x v="1"/>
    <x v="5"/>
    <n v="254.60399999999998"/>
    <s v="CA-2018-152702"/>
    <n v="1"/>
    <n v="14"/>
    <n v="0.3"/>
    <n v="-18.185999999999993"/>
    <n v="0.46529189879902266"/>
  </r>
  <r>
    <x v="1159"/>
    <x v="4"/>
    <s v="OFF-BI-10001191"/>
    <x v="0"/>
    <x v="3"/>
    <n v="101.84"/>
    <s v="CA-2018-126536"/>
    <n v="1"/>
    <n v="5"/>
    <n v="0.2"/>
    <n v="36.917000000000002"/>
    <n v="0.46881743173671325"/>
  </r>
  <r>
    <x v="1159"/>
    <x v="31"/>
    <s v="OFF-BI-10002082"/>
    <x v="0"/>
    <x v="3"/>
    <n v="79.872000000000014"/>
    <s v="CA-2018-168655"/>
    <n v="1"/>
    <n v="3"/>
    <n v="0.2"/>
    <n v="29.951999999999998"/>
    <n v="0.46881743173671325"/>
  </r>
  <r>
    <x v="1159"/>
    <x v="23"/>
    <s v="FUR-FU-10004053"/>
    <x v="1"/>
    <x v="8"/>
    <n v="40.479999999999997"/>
    <s v="CA-2018-150091"/>
    <n v="0"/>
    <n v="2"/>
    <n v="0"/>
    <n v="17.406400000000001"/>
    <n v="0.4595170286641902"/>
  </r>
  <r>
    <x v="1159"/>
    <x v="0"/>
    <s v="TEC-AC-10003033"/>
    <x v="2"/>
    <x v="9"/>
    <n v="791.87999999999988"/>
    <s v="CA-2018-152933"/>
    <n v="0"/>
    <n v="3"/>
    <n v="0.2"/>
    <n v="128.68049999999994"/>
    <n v="0.52062335344040378"/>
  </r>
  <r>
    <x v="1159"/>
    <x v="31"/>
    <s v="TEC-AC-10002842"/>
    <x v="2"/>
    <x v="9"/>
    <n v="595"/>
    <s v="CA-2018-168655"/>
    <n v="0"/>
    <n v="5"/>
    <n v="0"/>
    <n v="95.200000000000031"/>
    <n v="0.52062335344040378"/>
  </r>
  <r>
    <x v="1159"/>
    <x v="4"/>
    <s v="TEC-AC-10001465"/>
    <x v="2"/>
    <x v="9"/>
    <n v="435.84000000000003"/>
    <s v="CA-2018-112431"/>
    <n v="1"/>
    <n v="12"/>
    <n v="0"/>
    <n v="130.75199999999995"/>
    <n v="0.52062335344040378"/>
  </r>
  <r>
    <x v="1159"/>
    <x v="23"/>
    <s v="TEC-AC-10002167"/>
    <x v="2"/>
    <x v="9"/>
    <n v="45"/>
    <s v="CA-2018-150091"/>
    <n v="0"/>
    <n v="3"/>
    <n v="0"/>
    <n v="4.9500000000000011"/>
    <n v="0.52062335344040378"/>
  </r>
  <r>
    <x v="1159"/>
    <x v="0"/>
    <s v="TEC-AC-10001383"/>
    <x v="2"/>
    <x v="9"/>
    <n v="39.984000000000002"/>
    <s v="CA-2018-169362"/>
    <n v="1"/>
    <n v="2"/>
    <n v="0.2"/>
    <n v="-1.4994000000000067"/>
    <n v="0.52062335344040378"/>
  </r>
  <r>
    <x v="1159"/>
    <x v="4"/>
    <s v="TEC-AC-10003709"/>
    <x v="2"/>
    <x v="9"/>
    <n v="0.99"/>
    <s v="CA-2018-126536"/>
    <n v="0"/>
    <n v="1"/>
    <n v="0"/>
    <n v="0.4356000000000001"/>
    <n v="0.52062335344040378"/>
  </r>
  <r>
    <x v="1159"/>
    <x v="23"/>
    <s v="OFF-FA-10000621"/>
    <x v="0"/>
    <x v="7"/>
    <n v="17.899999999999999"/>
    <s v="CA-2018-150091"/>
    <n v="0"/>
    <n v="5"/>
    <n v="0"/>
    <n v="8.7710000000000008"/>
    <n v="0.51168203684699509"/>
  </r>
  <r>
    <x v="1159"/>
    <x v="0"/>
    <s v="OFF-PA-10001934"/>
    <x v="0"/>
    <x v="0"/>
    <n v="10.368000000000002"/>
    <s v="CA-2018-152933"/>
    <n v="0"/>
    <n v="2"/>
    <n v="0.2"/>
    <n v="3.7584"/>
    <n v="0.43613829632717294"/>
  </r>
  <r>
    <x v="1159"/>
    <x v="20"/>
    <s v="OFF-PA-10000477"/>
    <x v="0"/>
    <x v="0"/>
    <n v="9.9600000000000009"/>
    <s v="CA-2018-169607"/>
    <n v="1"/>
    <n v="2"/>
    <n v="0"/>
    <n v="4.6812000000000005"/>
    <n v="0.43613829632717294"/>
  </r>
  <r>
    <x v="1159"/>
    <x v="25"/>
    <s v="OFF-PA-10003919"/>
    <x v="0"/>
    <x v="0"/>
    <n v="7.9680000000000009"/>
    <s v="CA-2018-149146"/>
    <n v="1"/>
    <n v="2"/>
    <n v="0.2"/>
    <n v="2.6892000000000005"/>
    <n v="0.43613829632717294"/>
  </r>
  <r>
    <x v="1159"/>
    <x v="4"/>
    <s v="OFF-AR-10000940"/>
    <x v="0"/>
    <x v="4"/>
    <n v="5.88"/>
    <s v="CA-2018-112431"/>
    <n v="0"/>
    <n v="2"/>
    <n v="0"/>
    <n v="1.5876000000000001"/>
    <n v="0.45632477063632687"/>
  </r>
  <r>
    <x v="1160"/>
    <x v="4"/>
    <s v="OFF-BI-10003527"/>
    <x v="0"/>
    <x v="3"/>
    <n v="5083.96"/>
    <s v="CA-2018-135909"/>
    <n v="1"/>
    <n v="5"/>
    <n v="0.2"/>
    <n v="1906.4849999999999"/>
    <n v="0.46881743173671325"/>
  </r>
  <r>
    <x v="1160"/>
    <x v="8"/>
    <s v="FUR-TA-10003473"/>
    <x v="1"/>
    <x v="13"/>
    <n v="1504.52"/>
    <s v="CA-2018-103212"/>
    <n v="1"/>
    <n v="4"/>
    <n v="0"/>
    <n v="346.03960000000006"/>
    <n v="0.55975208308209756"/>
  </r>
  <r>
    <x v="1160"/>
    <x v="20"/>
    <s v="OFF-AP-10000828"/>
    <x v="0"/>
    <x v="12"/>
    <n v="904.9"/>
    <s v="CA-2018-116519"/>
    <n v="1"/>
    <n v="5"/>
    <n v="0"/>
    <n v="253.37199999999996"/>
    <n v="0.49507917887403441"/>
  </r>
  <r>
    <x v="1160"/>
    <x v="3"/>
    <s v="OFF-ST-10002974"/>
    <x v="0"/>
    <x v="1"/>
    <n v="348.56"/>
    <s v="US-2018-148831"/>
    <n v="1"/>
    <n v="8"/>
    <n v="0"/>
    <n v="104.56799999999998"/>
    <n v="0.44610841445725197"/>
  </r>
  <r>
    <x v="1160"/>
    <x v="1"/>
    <s v="OFF-BI-10000778"/>
    <x v="0"/>
    <x v="3"/>
    <n v="96.783999999999978"/>
    <s v="CA-2018-163160"/>
    <n v="1"/>
    <n v="4"/>
    <n v="0.8"/>
    <n v="-145.17600000000002"/>
    <n v="0.46881743173671325"/>
  </r>
  <r>
    <x v="1160"/>
    <x v="1"/>
    <s v="OFF-PA-10003127"/>
    <x v="0"/>
    <x v="0"/>
    <n v="63.311999999999998"/>
    <s v="CA-2018-163160"/>
    <n v="0"/>
    <n v="3"/>
    <n v="0.2"/>
    <n v="20.576399999999996"/>
    <n v="0.43613829632717294"/>
  </r>
  <r>
    <x v="1160"/>
    <x v="2"/>
    <s v="OFF-ST-10000876"/>
    <x v="0"/>
    <x v="1"/>
    <n v="59.712000000000003"/>
    <s v="CA-2018-132976"/>
    <n v="1"/>
    <n v="6"/>
    <n v="0.2"/>
    <n v="5.9711999999999996"/>
    <n v="0.44610841445725197"/>
  </r>
  <r>
    <x v="1160"/>
    <x v="4"/>
    <s v="TEC-PH-10003187"/>
    <x v="2"/>
    <x v="6"/>
    <n v="31.983999999999998"/>
    <s v="CA-2018-135909"/>
    <n v="0"/>
    <n v="2"/>
    <n v="0.2"/>
    <n v="-7.9959999999999996"/>
    <n v="0.41105220110552465"/>
  </r>
  <r>
    <x v="1160"/>
    <x v="4"/>
    <s v="TEC-AC-10002335"/>
    <x v="2"/>
    <x v="9"/>
    <n v="209.94"/>
    <s v="CA-2018-135909"/>
    <n v="0"/>
    <n v="6"/>
    <n v="0"/>
    <n v="39.888599999999997"/>
    <n v="0.52062335344040378"/>
  </r>
  <r>
    <x v="1160"/>
    <x v="8"/>
    <s v="OFF-PA-10004355"/>
    <x v="0"/>
    <x v="0"/>
    <n v="25.92"/>
    <s v="CA-2018-103212"/>
    <n v="0"/>
    <n v="4"/>
    <n v="0"/>
    <n v="12.441600000000001"/>
    <n v="0.43613829632717294"/>
  </r>
  <r>
    <x v="1160"/>
    <x v="2"/>
    <s v="OFF-LA-10002043"/>
    <x v="0"/>
    <x v="2"/>
    <n v="24.839999999999996"/>
    <s v="CA-2018-132976"/>
    <n v="0"/>
    <n v="3"/>
    <n v="0.2"/>
    <n v="8.6940000000000008"/>
    <n v="0.4647369236065339"/>
  </r>
  <r>
    <x v="1160"/>
    <x v="2"/>
    <s v="OFF-PA-10004470"/>
    <x v="0"/>
    <x v="0"/>
    <n v="18.175999999999998"/>
    <s v="CA-2018-132976"/>
    <n v="0"/>
    <n v="4"/>
    <n v="0.2"/>
    <n v="5.9071999999999987"/>
    <n v="0.43613829632717294"/>
  </r>
  <r>
    <x v="1160"/>
    <x v="2"/>
    <s v="OFF-PA-10000673"/>
    <x v="0"/>
    <x v="0"/>
    <n v="11.648000000000001"/>
    <s v="CA-2018-132976"/>
    <n v="0"/>
    <n v="2"/>
    <n v="0.2"/>
    <n v="4.0768000000000004"/>
    <n v="0.43613829632717294"/>
  </r>
  <r>
    <x v="1160"/>
    <x v="8"/>
    <s v="OFF-LA-10000248"/>
    <x v="0"/>
    <x v="2"/>
    <n v="11.07"/>
    <s v="CA-2018-103212"/>
    <n v="0"/>
    <n v="3"/>
    <n v="0"/>
    <n v="5.2028999999999996"/>
    <n v="0.4647369236065339"/>
  </r>
  <r>
    <x v="1160"/>
    <x v="1"/>
    <s v="FUR-FU-10001424"/>
    <x v="1"/>
    <x v="8"/>
    <n v="10.476000000000001"/>
    <s v="CA-2018-163160"/>
    <n v="0"/>
    <n v="3"/>
    <n v="0.6"/>
    <n v="-6.8094000000000037"/>
    <n v="0.4595170286641902"/>
  </r>
  <r>
    <x v="1161"/>
    <x v="36"/>
    <s v="OFF-BI-10001078"/>
    <x v="0"/>
    <x v="3"/>
    <n v="37.659999999999997"/>
    <s v="CA-2018-150707"/>
    <n v="1"/>
    <n v="7"/>
    <n v="0"/>
    <n v="18.453400000000002"/>
    <n v="0.46881743173671325"/>
  </r>
  <r>
    <x v="1161"/>
    <x v="1"/>
    <s v="OFF-BI-10000309"/>
    <x v="0"/>
    <x v="3"/>
    <n v="27.395999999999997"/>
    <s v="CA-2018-126123"/>
    <n v="1"/>
    <n v="9"/>
    <n v="0.8"/>
    <n v="-42.46380000000002"/>
    <n v="0.46881743173671325"/>
  </r>
  <r>
    <x v="1161"/>
    <x v="4"/>
    <s v="TEC-AC-10003614"/>
    <x v="2"/>
    <x v="9"/>
    <n v="46.36"/>
    <s v="CA-2018-151183"/>
    <n v="1"/>
    <n v="4"/>
    <n v="0"/>
    <n v="15.298799999999996"/>
    <n v="0.52062335344040378"/>
  </r>
  <r>
    <x v="1161"/>
    <x v="1"/>
    <s v="OFF-BI-10004224"/>
    <x v="0"/>
    <x v="3"/>
    <n v="13.455999999999998"/>
    <s v="CA-2018-126123"/>
    <n v="0"/>
    <n v="1"/>
    <n v="0.8"/>
    <n v="-23.548000000000009"/>
    <n v="0.46881743173671325"/>
  </r>
  <r>
    <x v="1161"/>
    <x v="4"/>
    <s v="FUR-FU-10001918"/>
    <x v="1"/>
    <x v="8"/>
    <n v="9.4600000000000009"/>
    <s v="CA-2018-168837"/>
    <n v="1"/>
    <n v="2"/>
    <n v="0"/>
    <n v="3.6894000000000009"/>
    <n v="0.4595170286641902"/>
  </r>
  <r>
    <x v="1162"/>
    <x v="4"/>
    <s v="FUR-TA-10001705"/>
    <x v="1"/>
    <x v="13"/>
    <n v="510.24"/>
    <s v="CA-2018-113670"/>
    <n v="1"/>
    <n v="3"/>
    <n v="0.2"/>
    <n v="6.3779999999999575"/>
    <n v="0.55975208308209756"/>
  </r>
  <r>
    <x v="1162"/>
    <x v="4"/>
    <s v="OFF-PA-10000675"/>
    <x v="0"/>
    <x v="0"/>
    <n v="204.95000000000002"/>
    <s v="CA-2018-113670"/>
    <n v="0"/>
    <n v="5"/>
    <n v="0"/>
    <n v="100.4255"/>
    <n v="0.43613829632717294"/>
  </r>
  <r>
    <x v="1162"/>
    <x v="4"/>
    <s v="OFF-LA-10003510"/>
    <x v="0"/>
    <x v="2"/>
    <n v="152.65"/>
    <s v="CA-2018-142643"/>
    <n v="1"/>
    <n v="5"/>
    <n v="0"/>
    <n v="70.219000000000008"/>
    <n v="0.4647369236065339"/>
  </r>
  <r>
    <x v="1162"/>
    <x v="4"/>
    <s v="OFF-AR-10002818"/>
    <x v="0"/>
    <x v="4"/>
    <n v="87.92"/>
    <s v="CA-2018-106033"/>
    <n v="1"/>
    <n v="4"/>
    <n v="0"/>
    <n v="26.375999999999998"/>
    <n v="0.45632477063632687"/>
  </r>
  <r>
    <x v="1162"/>
    <x v="4"/>
    <s v="FUR-FU-10000087"/>
    <x v="1"/>
    <x v="8"/>
    <n v="22.72"/>
    <s v="CA-2018-142643"/>
    <n v="0"/>
    <n v="1"/>
    <n v="0"/>
    <n v="9.3152000000000008"/>
    <n v="0.4595170286641902"/>
  </r>
  <r>
    <x v="1162"/>
    <x v="4"/>
    <s v="OFF-LA-10002034"/>
    <x v="0"/>
    <x v="2"/>
    <n v="14.73"/>
    <s v="CA-2018-154949"/>
    <n v="1"/>
    <n v="3"/>
    <n v="0"/>
    <n v="7.2176999999999998"/>
    <n v="0.4647369236065339"/>
  </r>
  <r>
    <x v="1162"/>
    <x v="37"/>
    <s v="OFF-LA-10001045"/>
    <x v="0"/>
    <x v="2"/>
    <n v="13.049999999999999"/>
    <s v="CA-2018-164819"/>
    <n v="1"/>
    <n v="5"/>
    <n v="0"/>
    <n v="6.0029999999999992"/>
    <n v="0.4647369236065339"/>
  </r>
  <r>
    <x v="1162"/>
    <x v="27"/>
    <s v="OFF-AR-10001761"/>
    <x v="0"/>
    <x v="4"/>
    <n v="11.68"/>
    <s v="CA-2018-100237"/>
    <n v="1"/>
    <n v="2"/>
    <n v="0"/>
    <n v="4.2047999999999996"/>
    <n v="0.45632477063632687"/>
  </r>
  <r>
    <x v="1163"/>
    <x v="15"/>
    <s v="FUR-TA-10001950"/>
    <x v="1"/>
    <x v="13"/>
    <n v="1875.258"/>
    <s v="CA-2018-159100"/>
    <n v="1"/>
    <n v="7"/>
    <n v="0.4"/>
    <n v="-968.88329999999996"/>
    <n v="0.55975208308209756"/>
  </r>
  <r>
    <x v="1163"/>
    <x v="12"/>
    <s v="TEC-MA-10001148"/>
    <x v="2"/>
    <x v="15"/>
    <n v="599.98500000000013"/>
    <s v="CA-2018-159282"/>
    <n v="1"/>
    <n v="5"/>
    <n v="0.7"/>
    <n v="-479.98799999999994"/>
    <n v="0.5183572270896134"/>
  </r>
  <r>
    <x v="1163"/>
    <x v="20"/>
    <s v="FUR-FU-10001290"/>
    <x v="1"/>
    <x v="8"/>
    <n v="547.30000000000007"/>
    <s v="CA-2018-132234"/>
    <n v="1"/>
    <n v="13"/>
    <n v="0"/>
    <n v="175.13599999999997"/>
    <n v="0.4595170286641902"/>
  </r>
  <r>
    <x v="1163"/>
    <x v="12"/>
    <s v="OFF-PA-10000062"/>
    <x v="0"/>
    <x v="0"/>
    <n v="307.77600000000001"/>
    <s v="CA-2018-111577"/>
    <n v="1"/>
    <n v="7"/>
    <n v="0.2"/>
    <n v="111.5688"/>
    <n v="0.43613829632717294"/>
  </r>
  <r>
    <x v="1163"/>
    <x v="3"/>
    <s v="OFF-BI-10003719"/>
    <x v="0"/>
    <x v="3"/>
    <n v="124.75"/>
    <s v="CA-2018-158386"/>
    <n v="1"/>
    <n v="5"/>
    <n v="0"/>
    <n v="57.384999999999991"/>
    <n v="0.46881743173671325"/>
  </r>
  <r>
    <x v="1163"/>
    <x v="15"/>
    <s v="TEC-AC-10003499"/>
    <x v="2"/>
    <x v="9"/>
    <n v="18.528000000000002"/>
    <s v="CA-2018-159100"/>
    <n v="0"/>
    <n v="2"/>
    <n v="0.2"/>
    <n v="4.4004000000000003"/>
    <n v="0.52062335344040378"/>
  </r>
  <r>
    <x v="1164"/>
    <x v="4"/>
    <s v="TEC-PH-10001700"/>
    <x v="2"/>
    <x v="6"/>
    <n v="52.792000000000002"/>
    <s v="CA-2018-114804"/>
    <n v="1"/>
    <n v="1"/>
    <n v="0.2"/>
    <n v="4.6193000000000026"/>
    <n v="0.41105220110552465"/>
  </r>
  <r>
    <x v="1164"/>
    <x v="43"/>
    <s v="OFF-ST-10000798"/>
    <x v="0"/>
    <x v="1"/>
    <n v="49.96"/>
    <s v="CA-2018-165603"/>
    <n v="1"/>
    <n v="2"/>
    <n v="0"/>
    <n v="9.4923999999999964"/>
    <n v="0.44610841445725197"/>
  </r>
  <r>
    <x v="1164"/>
    <x v="43"/>
    <s v="OFF-PA-10002552"/>
    <x v="0"/>
    <x v="0"/>
    <n v="12.96"/>
    <s v="CA-2018-165603"/>
    <n v="0"/>
    <n v="2"/>
    <n v="0"/>
    <n v="6.2208000000000006"/>
    <n v="0.43613829632717294"/>
  </r>
  <r>
    <x v="1164"/>
    <x v="4"/>
    <s v="OFF-AR-10001770"/>
    <x v="0"/>
    <x v="4"/>
    <n v="10.64"/>
    <s v="CA-2018-123246"/>
    <n v="1"/>
    <n v="4"/>
    <n v="0"/>
    <n v="2.7664"/>
    <n v="0.45632477063632687"/>
  </r>
  <r>
    <x v="1165"/>
    <x v="25"/>
    <s v="OFF-BI-10004995"/>
    <x v="0"/>
    <x v="3"/>
    <n v="1633.1880000000003"/>
    <s v="US-2018-120390"/>
    <n v="1"/>
    <n v="4"/>
    <n v="0.7"/>
    <n v="-1306.5504000000001"/>
    <n v="0.46881743173671325"/>
  </r>
  <r>
    <x v="1165"/>
    <x v="0"/>
    <s v="FUR-BO-10004360"/>
    <x v="1"/>
    <x v="10"/>
    <n v="328.39919999999995"/>
    <s v="CA-2018-106432"/>
    <n v="1"/>
    <n v="3"/>
    <n v="0.32"/>
    <n v="-91.758599999999973"/>
    <n v="0.5176847302647779"/>
  </r>
  <r>
    <x v="1165"/>
    <x v="2"/>
    <s v="TEC-PH-10001336"/>
    <x v="2"/>
    <x v="6"/>
    <n v="309.57600000000002"/>
    <s v="CA-2018-125199"/>
    <n v="1"/>
    <n v="4"/>
    <n v="0.4"/>
    <n v="-56.755600000000015"/>
    <n v="0.41105220110552465"/>
  </r>
  <r>
    <x v="1165"/>
    <x v="2"/>
    <s v="OFF-AR-10002956"/>
    <x v="0"/>
    <x v="4"/>
    <n v="123.256"/>
    <s v="CA-2018-125199"/>
    <n v="0"/>
    <n v="7"/>
    <n v="0.2"/>
    <n v="9.2441999999999993"/>
    <n v="0.45632477063632687"/>
  </r>
  <r>
    <x v="1165"/>
    <x v="1"/>
    <s v="FUR-TA-10003008"/>
    <x v="1"/>
    <x v="13"/>
    <n v="91.275000000000006"/>
    <s v="CA-2018-117653"/>
    <n v="1"/>
    <n v="1"/>
    <n v="0.5"/>
    <n v="-67.543499999999995"/>
    <n v="0.55975208308209756"/>
  </r>
  <r>
    <x v="1165"/>
    <x v="32"/>
    <s v="FUR-FU-10004712"/>
    <x v="1"/>
    <x v="8"/>
    <n v="56.56"/>
    <s v="CA-2018-125388"/>
    <n v="1"/>
    <n v="4"/>
    <n v="0"/>
    <n v="14.705600000000004"/>
    <n v="0.4595170286641902"/>
  </r>
  <r>
    <x v="1165"/>
    <x v="4"/>
    <s v="OFF-BI-10004826"/>
    <x v="0"/>
    <x v="3"/>
    <n v="39.624000000000009"/>
    <s v="CA-2018-125990"/>
    <n v="1"/>
    <n v="3"/>
    <n v="0.2"/>
    <n v="13.868400000000001"/>
    <n v="0.46881743173671325"/>
  </r>
  <r>
    <x v="1165"/>
    <x v="32"/>
    <s v="OFF-ST-10000918"/>
    <x v="0"/>
    <x v="1"/>
    <n v="32.700000000000003"/>
    <s v="CA-2018-125388"/>
    <n v="0"/>
    <n v="3"/>
    <n v="0"/>
    <n v="8.5019999999999989"/>
    <n v="0.44610841445725197"/>
  </r>
  <r>
    <x v="1165"/>
    <x v="4"/>
    <s v="OFF-LA-10001641"/>
    <x v="0"/>
    <x v="2"/>
    <n v="31.5"/>
    <s v="CA-2018-131492"/>
    <n v="1"/>
    <n v="10"/>
    <n v="0"/>
    <n v="15.120000000000001"/>
    <n v="0.4647369236065339"/>
  </r>
  <r>
    <x v="1165"/>
    <x v="4"/>
    <s v="FUR-FU-10003878"/>
    <x v="1"/>
    <x v="8"/>
    <n v="30.56"/>
    <s v="CA-2018-131492"/>
    <n v="0"/>
    <n v="2"/>
    <n v="0"/>
    <n v="10.3904"/>
    <n v="0.4595170286641902"/>
  </r>
  <r>
    <x v="1165"/>
    <x v="0"/>
    <s v="OFF-PA-10000249"/>
    <x v="0"/>
    <x v="0"/>
    <n v="29.472000000000001"/>
    <s v="CA-2018-107727"/>
    <n v="1"/>
    <n v="3"/>
    <n v="0.2"/>
    <n v="9.9467999999999979"/>
    <n v="0.43613829632717294"/>
  </r>
  <r>
    <x v="1165"/>
    <x v="4"/>
    <s v="FUR-TA-10003837"/>
    <x v="1"/>
    <x v="13"/>
    <n v="24.368000000000002"/>
    <s v="CA-2018-131492"/>
    <n v="0"/>
    <n v="2"/>
    <n v="0.2"/>
    <n v="-3.3506000000000018"/>
    <n v="0.55975208308209756"/>
  </r>
  <r>
    <x v="1165"/>
    <x v="2"/>
    <s v="OFF-PA-10004041"/>
    <x v="0"/>
    <x v="0"/>
    <n v="23.680000000000003"/>
    <s v="CA-2018-125199"/>
    <n v="0"/>
    <n v="4"/>
    <n v="0.2"/>
    <n v="7.3999999999999995"/>
    <n v="0.43613829632717294"/>
  </r>
  <r>
    <x v="1165"/>
    <x v="0"/>
    <s v="TEC-PH-10002185"/>
    <x v="2"/>
    <x v="6"/>
    <n v="16.68"/>
    <s v="CA-2018-159457"/>
    <n v="1"/>
    <n v="3"/>
    <n v="0.2"/>
    <n v="5.2125000000000004"/>
    <n v="0.41105220110552465"/>
  </r>
  <r>
    <x v="1165"/>
    <x v="4"/>
    <s v="OFF-EN-10002973"/>
    <x v="0"/>
    <x v="11"/>
    <n v="8.9600000000000009"/>
    <s v="CA-2018-131492"/>
    <n v="0"/>
    <n v="2"/>
    <n v="0"/>
    <n v="4.3008000000000006"/>
    <n v="0.44424167803735209"/>
  </r>
  <r>
    <x v="1165"/>
    <x v="0"/>
    <s v="OFF-BI-10002799"/>
    <x v="0"/>
    <x v="3"/>
    <n v="2.0719999999999996"/>
    <s v="CA-2018-106432"/>
    <n v="0"/>
    <n v="2"/>
    <n v="0.8"/>
    <n v="-3.5224000000000011"/>
    <n v="0.46881743173671325"/>
  </r>
  <r>
    <x v="1166"/>
    <x v="10"/>
    <s v="OFF-ST-10000142"/>
    <x v="0"/>
    <x v="1"/>
    <n v="665.40800000000002"/>
    <s v="CA-2018-147277"/>
    <n v="1"/>
    <n v="2"/>
    <n v="0.2"/>
    <n v="66.540799999999962"/>
    <n v="0.44610841445725197"/>
  </r>
  <r>
    <x v="1166"/>
    <x v="10"/>
    <s v="FUR-TA-10001539"/>
    <x v="1"/>
    <x v="13"/>
    <n v="284.36399999999998"/>
    <s v="CA-2018-147277"/>
    <n v="0"/>
    <n v="2"/>
    <n v="0.4"/>
    <n v="-75.830400000000054"/>
    <n v="0.55975208308209756"/>
  </r>
  <r>
    <x v="1166"/>
    <x v="13"/>
    <s v="OFF-BI-10003364"/>
    <x v="0"/>
    <x v="3"/>
    <n v="145.85000000000002"/>
    <s v="CA-2018-158743"/>
    <n v="1"/>
    <n v="5"/>
    <n v="0"/>
    <n v="70.007999999999996"/>
    <n v="0.46881743173671325"/>
  </r>
  <r>
    <x v="1166"/>
    <x v="2"/>
    <s v="OFF-PA-10000176"/>
    <x v="0"/>
    <x v="0"/>
    <n v="45.527999999999999"/>
    <s v="CA-2018-158722"/>
    <n v="1"/>
    <n v="3"/>
    <n v="0.2"/>
    <n v="15.934799999999997"/>
    <n v="0.43613829632717294"/>
  </r>
  <r>
    <x v="1166"/>
    <x v="16"/>
    <s v="FUR-FU-10000175"/>
    <x v="1"/>
    <x v="8"/>
    <n v="43.936000000000007"/>
    <s v="CA-2018-103065"/>
    <n v="1"/>
    <n v="4"/>
    <n v="0.2"/>
    <n v="6.0411999999999964"/>
    <n v="0.4595170286641902"/>
  </r>
  <r>
    <x v="1166"/>
    <x v="13"/>
    <s v="OFF-PA-10001019"/>
    <x v="0"/>
    <x v="0"/>
    <n v="39.96"/>
    <s v="CA-2018-158743"/>
    <n v="0"/>
    <n v="2"/>
    <n v="0"/>
    <n v="18.781199999999998"/>
    <n v="0.43613829632717294"/>
  </r>
  <r>
    <x v="1166"/>
    <x v="20"/>
    <s v="OFF-LA-10002034"/>
    <x v="0"/>
    <x v="2"/>
    <n v="24.55"/>
    <s v="CA-2018-104822"/>
    <n v="1"/>
    <n v="5"/>
    <n v="0"/>
    <n v="12.029499999999999"/>
    <n v="0.4647369236065339"/>
  </r>
  <r>
    <x v="1166"/>
    <x v="4"/>
    <s v="OFF-BI-10001787"/>
    <x v="0"/>
    <x v="3"/>
    <n v="20.928000000000001"/>
    <s v="US-2018-146416"/>
    <n v="1"/>
    <n v="4"/>
    <n v="0.2"/>
    <n v="7.5864000000000003"/>
    <n v="0.46881743173671325"/>
  </r>
  <r>
    <x v="1166"/>
    <x v="25"/>
    <s v="TEC-PH-10004071"/>
    <x v="2"/>
    <x v="6"/>
    <n v="15.984000000000002"/>
    <s v="US-2018-115252"/>
    <n v="1"/>
    <n v="2"/>
    <n v="0.2"/>
    <n v="1.3986000000000001"/>
    <n v="0.41105220110552465"/>
  </r>
  <r>
    <x v="1166"/>
    <x v="25"/>
    <s v="OFF-PA-10001667"/>
    <x v="0"/>
    <x v="0"/>
    <n v="14.352000000000002"/>
    <s v="US-2018-115252"/>
    <n v="0"/>
    <n v="3"/>
    <n v="0.2"/>
    <n v="4.4849999999999994"/>
    <n v="0.43613829632717294"/>
  </r>
  <r>
    <x v="1166"/>
    <x v="13"/>
    <s v="OFF-AR-10002257"/>
    <x v="0"/>
    <x v="4"/>
    <n v="13.36"/>
    <s v="CA-2018-158743"/>
    <n v="0"/>
    <n v="4"/>
    <n v="0"/>
    <n v="4.1415999999999986"/>
    <n v="0.45632477063632687"/>
  </r>
  <r>
    <x v="1166"/>
    <x v="16"/>
    <s v="OFF-PA-10000380"/>
    <x v="0"/>
    <x v="0"/>
    <n v="6.6720000000000006"/>
    <s v="CA-2018-103065"/>
    <n v="0"/>
    <n v="1"/>
    <n v="0.2"/>
    <n v="2.5019999999999998"/>
    <n v="0.43613829632717294"/>
  </r>
  <r>
    <x v="1166"/>
    <x v="16"/>
    <s v="OFF-ST-10000617"/>
    <x v="0"/>
    <x v="1"/>
    <n v="4.7679999999999998"/>
    <s v="CA-2018-103065"/>
    <n v="0"/>
    <n v="2"/>
    <n v="0.2"/>
    <n v="-0.7748000000000006"/>
    <n v="0.44610841445725197"/>
  </r>
  <r>
    <x v="1166"/>
    <x v="16"/>
    <s v="OFF-AR-10003251"/>
    <x v="0"/>
    <x v="4"/>
    <n v="4.4479999999999995"/>
    <s v="CA-2018-103065"/>
    <n v="0"/>
    <n v="2"/>
    <n v="0.2"/>
    <n v="1.1119999999999999"/>
    <n v="0.45632477063632687"/>
  </r>
  <r>
    <x v="1166"/>
    <x v="4"/>
    <s v="OFF-LA-10003714"/>
    <x v="0"/>
    <x v="2"/>
    <n v="3.75"/>
    <s v="US-2018-146416"/>
    <n v="0"/>
    <n v="1"/>
    <n v="0"/>
    <n v="1.7999999999999998"/>
    <n v="0.4647369236065339"/>
  </r>
  <r>
    <x v="1167"/>
    <x v="39"/>
    <s v="TEC-PH-10000895"/>
    <x v="2"/>
    <x v="6"/>
    <n v="1439.92"/>
    <s v="CA-2018-145884"/>
    <n v="1"/>
    <n v="8"/>
    <n v="0"/>
    <n v="374.37920000000008"/>
    <n v="0.41105220110552465"/>
  </r>
  <r>
    <x v="1167"/>
    <x v="18"/>
    <s v="OFF-ST-10002743"/>
    <x v="0"/>
    <x v="1"/>
    <n v="909.12"/>
    <s v="CA-2018-154410"/>
    <n v="1"/>
    <n v="8"/>
    <n v="0"/>
    <n v="9.091199999999958"/>
    <n v="0.44610841445725197"/>
  </r>
  <r>
    <x v="1167"/>
    <x v="16"/>
    <s v="FUR-CH-10003379"/>
    <x v="1"/>
    <x v="5"/>
    <n v="683.95200000000011"/>
    <s v="CA-2018-113558"/>
    <n v="1"/>
    <n v="3"/>
    <n v="0.2"/>
    <n v="42.746999999999986"/>
    <n v="0.46529189879902266"/>
  </r>
  <r>
    <x v="1167"/>
    <x v="11"/>
    <s v="FUR-CH-10000155"/>
    <x v="1"/>
    <x v="5"/>
    <n v="478.48"/>
    <s v="CA-2018-167094"/>
    <n v="1"/>
    <n v="2"/>
    <n v="0.2"/>
    <n v="47.848000000000013"/>
    <n v="0.46529189879902266"/>
  </r>
  <r>
    <x v="1167"/>
    <x v="2"/>
    <s v="TEC-PH-10004165"/>
    <x v="2"/>
    <x v="6"/>
    <n v="329.988"/>
    <s v="CA-2018-113453"/>
    <n v="1"/>
    <n v="2"/>
    <n v="0.4"/>
    <n v="-76.997200000000021"/>
    <n v="0.41105220110552465"/>
  </r>
  <r>
    <x v="1167"/>
    <x v="39"/>
    <s v="FUR-TA-10002356"/>
    <x v="1"/>
    <x v="13"/>
    <n v="262.11"/>
    <s v="CA-2018-145884"/>
    <n v="0"/>
    <n v="1"/>
    <n v="0"/>
    <n v="62.906399999999991"/>
    <n v="0.55975208308209756"/>
  </r>
  <r>
    <x v="1167"/>
    <x v="10"/>
    <s v="OFF-AP-10000938"/>
    <x v="0"/>
    <x v="12"/>
    <n v="161.56800000000001"/>
    <s v="CA-2018-117422"/>
    <n v="1"/>
    <n v="2"/>
    <n v="0.2"/>
    <n v="16.156799999999997"/>
    <n v="0.49507917887403441"/>
  </r>
  <r>
    <x v="1167"/>
    <x v="2"/>
    <s v="OFF-ST-10000352"/>
    <x v="0"/>
    <x v="1"/>
    <n v="71.376000000000005"/>
    <s v="CA-2018-113453"/>
    <n v="0"/>
    <n v="3"/>
    <n v="0.2"/>
    <n v="-4.460999999999995"/>
    <n v="0.44610841445725197"/>
  </r>
  <r>
    <x v="1167"/>
    <x v="16"/>
    <s v="FUR-FU-10001756"/>
    <x v="1"/>
    <x v="8"/>
    <n v="45.695999999999998"/>
    <s v="CA-2018-113558"/>
    <n v="0"/>
    <n v="3"/>
    <n v="0.2"/>
    <n v="5.1407999999999916"/>
    <n v="0.4595170286641902"/>
  </r>
  <r>
    <x v="1167"/>
    <x v="21"/>
    <s v="OFF-BI-10000301"/>
    <x v="0"/>
    <x v="3"/>
    <n v="38.82"/>
    <s v="CA-2018-142125"/>
    <n v="1"/>
    <n v="6"/>
    <n v="0"/>
    <n v="19.41"/>
    <n v="0.46881743173671325"/>
  </r>
  <r>
    <x v="1167"/>
    <x v="11"/>
    <s v="TEC-AC-10003116"/>
    <x v="2"/>
    <x v="9"/>
    <n v="28.400000000000002"/>
    <s v="CA-2018-167094"/>
    <n v="0"/>
    <n v="2"/>
    <n v="0.2"/>
    <n v="6.7449999999999983"/>
    <n v="0.52062335344040378"/>
  </r>
  <r>
    <x v="1167"/>
    <x v="1"/>
    <s v="OFF-AP-10002191"/>
    <x v="0"/>
    <x v="12"/>
    <n v="23.991999999999994"/>
    <s v="CA-2018-100356"/>
    <n v="1"/>
    <n v="2"/>
    <n v="0.8"/>
    <n v="-62.379199999999997"/>
    <n v="0.49507917887403441"/>
  </r>
  <r>
    <x v="1167"/>
    <x v="21"/>
    <s v="OFF-BI-10003460"/>
    <x v="0"/>
    <x v="3"/>
    <n v="21.9"/>
    <s v="CA-2018-142125"/>
    <n v="0"/>
    <n v="5"/>
    <n v="0"/>
    <n v="10.511999999999999"/>
    <n v="0.46881743173671325"/>
  </r>
  <r>
    <x v="1167"/>
    <x v="16"/>
    <s v="OFF-AR-10004956"/>
    <x v="0"/>
    <x v="4"/>
    <n v="17.856000000000002"/>
    <s v="CA-2018-148166"/>
    <n v="1"/>
    <n v="4"/>
    <n v="0.2"/>
    <n v="2.0087999999999973"/>
    <n v="0.45632477063632687"/>
  </r>
  <r>
    <x v="1167"/>
    <x v="12"/>
    <s v="OFF-BI-10003984"/>
    <x v="0"/>
    <x v="3"/>
    <n v="8.5590000000000011"/>
    <s v="US-2018-117331"/>
    <n v="1"/>
    <n v="1"/>
    <n v="0.7"/>
    <n v="-6.5618999999999996"/>
    <n v="0.46881743173671325"/>
  </r>
  <r>
    <x v="1167"/>
    <x v="10"/>
    <s v="OFF-BI-10002799"/>
    <x v="0"/>
    <x v="3"/>
    <n v="6.2160000000000002"/>
    <s v="CA-2018-117422"/>
    <n v="0"/>
    <n v="4"/>
    <n v="0.7"/>
    <n v="-4.9727999999999994"/>
    <n v="0.46881743173671325"/>
  </r>
  <r>
    <x v="1167"/>
    <x v="11"/>
    <s v="OFF-PA-10003953"/>
    <x v="0"/>
    <x v="0"/>
    <n v="5.1840000000000011"/>
    <s v="CA-2018-167094"/>
    <n v="0"/>
    <n v="1"/>
    <n v="0.2"/>
    <n v="1.8144"/>
    <n v="0.43613829632717294"/>
  </r>
  <r>
    <x v="1167"/>
    <x v="10"/>
    <s v="OFF-PA-10002195"/>
    <x v="0"/>
    <x v="0"/>
    <n v="4.0640000000000001"/>
    <s v="CA-2018-117422"/>
    <n v="0"/>
    <n v="1"/>
    <n v="0.2"/>
    <n v="1.3715999999999999"/>
    <n v="0.43613829632717294"/>
  </r>
  <r>
    <x v="1168"/>
    <x v="20"/>
    <s v="TEC-CO-10004722"/>
    <x v="2"/>
    <x v="16"/>
    <n v="11199.968000000001"/>
    <s v="CA-2018-127180"/>
    <n v="1"/>
    <n v="4"/>
    <n v="0.2"/>
    <n v="3919.9887999999992"/>
    <n v="0.55185675810753509"/>
  </r>
  <r>
    <x v="1168"/>
    <x v="20"/>
    <s v="TEC-PH-10001494"/>
    <x v="2"/>
    <x v="6"/>
    <n v="2399.6"/>
    <s v="CA-2018-127180"/>
    <n v="0"/>
    <n v="8"/>
    <n v="0"/>
    <n v="647.89200000000005"/>
    <n v="0.41105220110552465"/>
  </r>
  <r>
    <x v="1168"/>
    <x v="26"/>
    <s v="FUR-CH-10000749"/>
    <x v="1"/>
    <x v="5"/>
    <n v="579.13599999999997"/>
    <s v="CA-2018-130141"/>
    <n v="1"/>
    <n v="4"/>
    <n v="0.2"/>
    <n v="-28.95679999999993"/>
    <n v="0.46529189879902266"/>
  </r>
  <r>
    <x v="1168"/>
    <x v="39"/>
    <s v="OFF-ST-10000129"/>
    <x v="0"/>
    <x v="1"/>
    <n v="333.09000000000003"/>
    <s v="CA-2018-130211"/>
    <n v="1"/>
    <n v="3"/>
    <n v="0"/>
    <n v="23.316299999999984"/>
    <n v="0.44610841445725197"/>
  </r>
  <r>
    <x v="1168"/>
    <x v="39"/>
    <s v="FUR-TA-10003748"/>
    <x v="1"/>
    <x v="13"/>
    <n v="248.98"/>
    <s v="CA-2018-130211"/>
    <n v="0"/>
    <n v="2"/>
    <n v="0"/>
    <n v="54.775599999999997"/>
    <n v="0.55975208308209756"/>
  </r>
  <r>
    <x v="1168"/>
    <x v="11"/>
    <s v="FUR-TA-10002607"/>
    <x v="1"/>
    <x v="13"/>
    <n v="177.22499999999999"/>
    <s v="CA-2018-101581"/>
    <n v="1"/>
    <n v="5"/>
    <n v="0.5"/>
    <n v="-120.51299999999998"/>
    <n v="0.55975208308209756"/>
  </r>
  <r>
    <x v="1168"/>
    <x v="20"/>
    <s v="OFF-EN-10002500"/>
    <x v="0"/>
    <x v="11"/>
    <n v="63.9"/>
    <s v="CA-2018-127180"/>
    <n v="0"/>
    <n v="5"/>
    <n v="0"/>
    <n v="28.754999999999995"/>
    <n v="0.44424167803735209"/>
  </r>
  <r>
    <x v="1168"/>
    <x v="20"/>
    <s v="TEC-PH-10003800"/>
    <x v="2"/>
    <x v="6"/>
    <n v="52.99"/>
    <s v="CA-2018-127180"/>
    <n v="0"/>
    <n v="1"/>
    <n v="0"/>
    <n v="0.52989999999999782"/>
    <n v="0.41105220110552465"/>
  </r>
  <r>
    <x v="1168"/>
    <x v="39"/>
    <s v="OFF-AR-10003179"/>
    <x v="0"/>
    <x v="4"/>
    <n v="36.44"/>
    <s v="US-2018-111920"/>
    <n v="1"/>
    <n v="4"/>
    <n v="0"/>
    <n v="12.025199999999998"/>
    <n v="0.45632477063632687"/>
  </r>
  <r>
    <x v="1168"/>
    <x v="2"/>
    <s v="TEC-PH-10003988"/>
    <x v="2"/>
    <x v="6"/>
    <n v="32.700000000000003"/>
    <s v="CA-2018-156363"/>
    <n v="1"/>
    <n v="5"/>
    <n v="0.4"/>
    <n v="-6.5399999999999991"/>
    <n v="0.41105220110552465"/>
  </r>
  <r>
    <x v="1168"/>
    <x v="2"/>
    <s v="OFF-EN-10003068"/>
    <x v="0"/>
    <x v="11"/>
    <n v="31.680000000000003"/>
    <s v="CA-2018-156363"/>
    <n v="0"/>
    <n v="4"/>
    <n v="0.2"/>
    <n v="11.087999999999997"/>
    <n v="0.44424167803735209"/>
  </r>
  <r>
    <x v="1168"/>
    <x v="26"/>
    <s v="OFF-BI-10000831"/>
    <x v="0"/>
    <x v="3"/>
    <n v="3.1680000000000006"/>
    <s v="CA-2018-130141"/>
    <n v="0"/>
    <n v="4"/>
    <n v="0.7"/>
    <n v="-2.5343999999999998"/>
    <n v="0.46881743173671325"/>
  </r>
  <r>
    <x v="1169"/>
    <x v="16"/>
    <s v="TEC-PH-10004586"/>
    <x v="2"/>
    <x v="6"/>
    <n v="863.87999999999988"/>
    <s v="CA-2018-117079"/>
    <n v="1"/>
    <n v="3"/>
    <n v="0.2"/>
    <n v="107.98499999999996"/>
    <n v="0.41105220110552465"/>
  </r>
  <r>
    <x v="1169"/>
    <x v="0"/>
    <s v="TEC-PH-10002824"/>
    <x v="2"/>
    <x v="6"/>
    <n v="823.96000000000015"/>
    <s v="US-2018-105389"/>
    <n v="1"/>
    <n v="5"/>
    <n v="0.2"/>
    <n v="51.497499999999974"/>
    <n v="0.41105220110552465"/>
  </r>
  <r>
    <x v="1169"/>
    <x v="43"/>
    <s v="FUR-TA-10004915"/>
    <x v="1"/>
    <x v="13"/>
    <n v="637.89599999999996"/>
    <s v="CA-2018-125451"/>
    <n v="1"/>
    <n v="3"/>
    <n v="0.3"/>
    <n v="-127.57919999999996"/>
    <n v="0.55975208308209756"/>
  </r>
  <r>
    <x v="1169"/>
    <x v="0"/>
    <s v="OFF-ST-10002344"/>
    <x v="0"/>
    <x v="1"/>
    <n v="259.13600000000002"/>
    <s v="CA-2018-106068"/>
    <n v="1"/>
    <n v="4"/>
    <n v="0.2"/>
    <n v="-58.305599999999984"/>
    <n v="0.44610841445725197"/>
  </r>
  <r>
    <x v="1169"/>
    <x v="43"/>
    <s v="FUR-TA-10001039"/>
    <x v="1"/>
    <x v="13"/>
    <n v="240.744"/>
    <s v="CA-2018-125451"/>
    <n v="0"/>
    <n v="4"/>
    <n v="0.3"/>
    <n v="-13.756799999999984"/>
    <n v="0.55975208308209756"/>
  </r>
  <r>
    <x v="1169"/>
    <x v="43"/>
    <s v="FUR-FU-10000277"/>
    <x v="1"/>
    <x v="8"/>
    <n v="210.68"/>
    <s v="CA-2018-125451"/>
    <n v="0"/>
    <n v="2"/>
    <n v="0"/>
    <n v="50.563199999999995"/>
    <n v="0.4595170286641902"/>
  </r>
  <r>
    <x v="1169"/>
    <x v="20"/>
    <s v="FUR-FU-10000771"/>
    <x v="1"/>
    <x v="8"/>
    <n v="69.08"/>
    <s v="CA-2018-139913"/>
    <n v="1"/>
    <n v="11"/>
    <n v="0"/>
    <n v="29.013600000000004"/>
    <n v="0.4595170286641902"/>
  </r>
  <r>
    <x v="1169"/>
    <x v="43"/>
    <s v="OFF-PA-10003724"/>
    <x v="0"/>
    <x v="0"/>
    <n v="43.44"/>
    <s v="CA-2018-125451"/>
    <n v="0"/>
    <n v="8"/>
    <n v="0"/>
    <n v="21.285599999999999"/>
    <n v="0.43613829632717294"/>
  </r>
  <r>
    <x v="1169"/>
    <x v="20"/>
    <s v="TEC-PH-10001552"/>
    <x v="2"/>
    <x v="6"/>
    <n v="35.880000000000003"/>
    <s v="CA-2018-139913"/>
    <n v="0"/>
    <n v="3"/>
    <n v="0"/>
    <n v="10.046400000000002"/>
    <n v="0.41105220110552465"/>
  </r>
  <r>
    <x v="1169"/>
    <x v="43"/>
    <s v="FUR-FU-10004963"/>
    <x v="1"/>
    <x v="8"/>
    <n v="35"/>
    <s v="CA-2018-125451"/>
    <n v="0"/>
    <n v="4"/>
    <n v="0"/>
    <n v="14.700000000000003"/>
    <n v="0.4595170286641902"/>
  </r>
  <r>
    <x v="1169"/>
    <x v="20"/>
    <s v="OFF-PA-10002479"/>
    <x v="0"/>
    <x v="0"/>
    <n v="26.400000000000002"/>
    <s v="CA-2018-139913"/>
    <n v="0"/>
    <n v="5"/>
    <n v="0"/>
    <n v="11.879999999999999"/>
    <n v="0.43613829632717294"/>
  </r>
  <r>
    <x v="1169"/>
    <x v="0"/>
    <s v="TEC-AC-10002942"/>
    <x v="2"/>
    <x v="9"/>
    <n v="55.2"/>
    <s v="CA-2018-106068"/>
    <n v="0"/>
    <n v="1"/>
    <n v="0.2"/>
    <n v="-2.0700000000000038"/>
    <n v="0.52062335344040378"/>
  </r>
  <r>
    <x v="1169"/>
    <x v="0"/>
    <s v="OFF-ST-10004507"/>
    <x v="0"/>
    <x v="1"/>
    <n v="13.719999999999999"/>
    <s v="CA-2018-106068"/>
    <n v="0"/>
    <n v="1"/>
    <n v="0.2"/>
    <n v="1.2004999999999999"/>
    <n v="0.44610841445725197"/>
  </r>
  <r>
    <x v="1169"/>
    <x v="20"/>
    <s v="OFF-PA-10003739"/>
    <x v="0"/>
    <x v="0"/>
    <n v="11.56"/>
    <s v="CA-2018-139913"/>
    <n v="0"/>
    <n v="2"/>
    <n v="0"/>
    <n v="5.6644000000000005"/>
    <n v="0.43613829632717294"/>
  </r>
  <r>
    <x v="1169"/>
    <x v="0"/>
    <s v="OFF-AR-10000634"/>
    <x v="0"/>
    <x v="4"/>
    <n v="10.272000000000002"/>
    <s v="US-2018-105389"/>
    <n v="0"/>
    <n v="3"/>
    <n v="0.2"/>
    <n v="0.89880000000000004"/>
    <n v="0.45632477063632687"/>
  </r>
  <r>
    <x v="1169"/>
    <x v="0"/>
    <s v="OFF-BI-10000962"/>
    <x v="0"/>
    <x v="3"/>
    <n v="9.7619999999999969"/>
    <s v="CA-2018-106068"/>
    <n v="0"/>
    <n v="3"/>
    <n v="0.8"/>
    <n v="-15.131100000000004"/>
    <n v="0.46881743173671325"/>
  </r>
  <r>
    <x v="1169"/>
    <x v="0"/>
    <s v="OFF-BI-10004364"/>
    <x v="0"/>
    <x v="3"/>
    <n v="3.5639999999999992"/>
    <s v="US-2018-105389"/>
    <n v="0"/>
    <n v="3"/>
    <n v="0.8"/>
    <n v="-6.2370000000000019"/>
    <n v="0.46881743173671325"/>
  </r>
  <r>
    <x v="1169"/>
    <x v="43"/>
    <s v="OFF-AP-10002906"/>
    <x v="0"/>
    <x v="12"/>
    <n v="2.2200000000000002"/>
    <s v="CA-2018-125451"/>
    <n v="0"/>
    <n v="1"/>
    <n v="0"/>
    <n v="0.66599999999999993"/>
    <n v="0.49507917887403441"/>
  </r>
  <r>
    <x v="1170"/>
    <x v="0"/>
    <s v="FUR-TA-10004607"/>
    <x v="1"/>
    <x v="13"/>
    <n v="517.40500000000009"/>
    <s v="CA-2018-141705"/>
    <n v="1"/>
    <n v="5"/>
    <n v="0.3"/>
    <n v="-81.306500000000028"/>
    <n v="0.55975208308209756"/>
  </r>
  <r>
    <x v="1170"/>
    <x v="29"/>
    <s v="OFF-FA-10000735"/>
    <x v="0"/>
    <x v="7"/>
    <n v="11.68"/>
    <s v="CA-2018-144365"/>
    <n v="1"/>
    <n v="4"/>
    <n v="0"/>
    <n v="5.2559999999999993"/>
    <n v="0.51168203684699509"/>
  </r>
  <r>
    <x v="1171"/>
    <x v="6"/>
    <s v="FUR-TA-10001520"/>
    <x v="1"/>
    <x v="13"/>
    <n v="356.85"/>
    <s v="CA-2018-162173"/>
    <n v="1"/>
    <n v="5"/>
    <n v="0"/>
    <n v="60.664499999999961"/>
    <n v="0.55975208308209756"/>
  </r>
  <r>
    <x v="1171"/>
    <x v="6"/>
    <s v="OFF-EN-10002831"/>
    <x v="0"/>
    <x v="11"/>
    <n v="251.57999999999998"/>
    <s v="CA-2018-162173"/>
    <n v="0"/>
    <n v="7"/>
    <n v="0"/>
    <n v="113.21099999999998"/>
    <n v="0.44424167803735209"/>
  </r>
  <r>
    <x v="1171"/>
    <x v="2"/>
    <s v="TEC-PH-10002807"/>
    <x v="2"/>
    <x v="6"/>
    <n v="118.64999999999998"/>
    <s v="US-2018-110646"/>
    <n v="1"/>
    <n v="5"/>
    <n v="0.4"/>
    <n v="19.775000000000006"/>
    <n v="0.41105220110552465"/>
  </r>
  <r>
    <x v="1171"/>
    <x v="2"/>
    <s v="OFF-BI-10003007"/>
    <x v="0"/>
    <x v="3"/>
    <n v="81.438000000000017"/>
    <s v="CA-2018-115119"/>
    <n v="1"/>
    <n v="7"/>
    <n v="0.7"/>
    <n v="-65.150399999999991"/>
    <n v="0.46881743173671325"/>
  </r>
  <r>
    <x v="1171"/>
    <x v="2"/>
    <s v="TEC-PH-10001433"/>
    <x v="2"/>
    <x v="6"/>
    <n v="61.541999999999994"/>
    <s v="CA-2018-115119"/>
    <n v="0"/>
    <n v="1"/>
    <n v="0.4"/>
    <n v="-13.334099999999999"/>
    <n v="0.41105220110552465"/>
  </r>
  <r>
    <x v="1171"/>
    <x v="0"/>
    <s v="OFF-ST-10000464"/>
    <x v="0"/>
    <x v="1"/>
    <n v="55.616"/>
    <s v="CA-2018-102729"/>
    <n v="1"/>
    <n v="2"/>
    <n v="0.2"/>
    <n v="5.5616000000000021"/>
    <n v="0.44610841445725197"/>
  </r>
  <r>
    <x v="1171"/>
    <x v="2"/>
    <s v="OFF-BI-10004330"/>
    <x v="0"/>
    <x v="3"/>
    <n v="33.282000000000004"/>
    <s v="US-2018-110646"/>
    <n v="0"/>
    <n v="3"/>
    <n v="0.7"/>
    <n v="-27.734999999999992"/>
    <n v="0.46881743173671325"/>
  </r>
  <r>
    <x v="1171"/>
    <x v="28"/>
    <s v="TEC-AC-10001998"/>
    <x v="2"/>
    <x v="9"/>
    <n v="19.989999999999998"/>
    <s v="CA-2018-155558"/>
    <n v="1"/>
    <n v="1"/>
    <n v="0"/>
    <n v="6.796599999999998"/>
    <n v="0.52062335344040378"/>
  </r>
  <r>
    <x v="1171"/>
    <x v="2"/>
    <s v="OFF-LA-10001404"/>
    <x v="0"/>
    <x v="2"/>
    <n v="14.76"/>
    <s v="US-2018-110646"/>
    <n v="0"/>
    <n v="5"/>
    <n v="0.2"/>
    <n v="4.9815000000000005"/>
    <n v="0.4647369236065339"/>
  </r>
  <r>
    <x v="1171"/>
    <x v="28"/>
    <s v="OFF-LA-10000134"/>
    <x v="0"/>
    <x v="2"/>
    <n v="6.16"/>
    <s v="CA-2018-155558"/>
    <n v="0"/>
    <n v="2"/>
    <n v="0"/>
    <n v="2.9567999999999999"/>
    <n v="0.4647369236065339"/>
  </r>
  <r>
    <x v="1172"/>
    <x v="4"/>
    <s v="FUR-BO-10003034"/>
    <x v="1"/>
    <x v="10"/>
    <n v="556.66499999999996"/>
    <s v="CA-2018-130764"/>
    <n v="1"/>
    <n v="5"/>
    <n v="0.15"/>
    <n v="6.5490000000000208"/>
    <n v="0.5176847302647779"/>
  </r>
  <r>
    <x v="1172"/>
    <x v="4"/>
    <s v="FUR-TA-10001539"/>
    <x v="1"/>
    <x v="13"/>
    <n v="189.57600000000002"/>
    <s v="CA-2018-151225"/>
    <n v="1"/>
    <n v="1"/>
    <n v="0.2"/>
    <n v="9.4787999999999784"/>
    <n v="0.55975208308209756"/>
  </r>
  <r>
    <x v="1172"/>
    <x v="4"/>
    <s v="TEC-PH-10003215"/>
    <x v="2"/>
    <x v="6"/>
    <n v="95.84"/>
    <s v="CA-2018-130764"/>
    <n v="0"/>
    <n v="4"/>
    <n v="0.2"/>
    <n v="34.741999999999997"/>
    <n v="0.41105220110552465"/>
  </r>
  <r>
    <x v="1172"/>
    <x v="4"/>
    <s v="TEC-PH-10004100"/>
    <x v="2"/>
    <x v="6"/>
    <n v="71.959999999999994"/>
    <s v="CA-2018-151225"/>
    <n v="0"/>
    <n v="5"/>
    <n v="0.2"/>
    <n v="7.1960000000000015"/>
    <n v="0.41105220110552465"/>
  </r>
  <r>
    <x v="1172"/>
    <x v="16"/>
    <s v="OFF-PA-10001685"/>
    <x v="0"/>
    <x v="0"/>
    <n v="56.783999999999999"/>
    <s v="CA-2018-110310"/>
    <n v="1"/>
    <n v="7"/>
    <n v="0.2"/>
    <n v="20.584200000000003"/>
    <n v="0.43613829632717294"/>
  </r>
  <r>
    <x v="1172"/>
    <x v="12"/>
    <s v="OFF-PA-10004039"/>
    <x v="0"/>
    <x v="0"/>
    <n v="44.783999999999999"/>
    <s v="CA-2018-134880"/>
    <n v="1"/>
    <n v="1"/>
    <n v="0.2"/>
    <n v="16.234200000000001"/>
    <n v="0.43613829632717294"/>
  </r>
  <r>
    <x v="1172"/>
    <x v="1"/>
    <s v="TEC-PH-10001536"/>
    <x v="2"/>
    <x v="6"/>
    <n v="27.183999999999997"/>
    <s v="CA-2018-110373"/>
    <n v="1"/>
    <n v="2"/>
    <n v="0.2"/>
    <n v="2.0387999999999984"/>
    <n v="0.41105220110552465"/>
  </r>
  <r>
    <x v="1172"/>
    <x v="0"/>
    <s v="OFF-EN-10003068"/>
    <x v="0"/>
    <x v="11"/>
    <n v="15.840000000000002"/>
    <s v="CA-2018-127922"/>
    <n v="1"/>
    <n v="2"/>
    <n v="0.2"/>
    <n v="5.5439999999999987"/>
    <n v="0.44424167803735209"/>
  </r>
  <r>
    <x v="1172"/>
    <x v="0"/>
    <s v="OFF-PA-10001204"/>
    <x v="0"/>
    <x v="0"/>
    <n v="8.4480000000000004"/>
    <s v="CA-2018-127922"/>
    <n v="0"/>
    <n v="2"/>
    <n v="0.2"/>
    <n v="2.6399999999999997"/>
    <n v="0.43613829632717294"/>
  </r>
  <r>
    <x v="1172"/>
    <x v="1"/>
    <s v="OFF-AR-10003045"/>
    <x v="0"/>
    <x v="4"/>
    <n v="7.0559999999999992"/>
    <s v="CA-2018-110373"/>
    <n v="0"/>
    <n v="3"/>
    <n v="0.2"/>
    <n v="2.2050000000000001"/>
    <n v="0.45632477063632687"/>
  </r>
  <r>
    <x v="1172"/>
    <x v="16"/>
    <s v="OFF-AR-10001662"/>
    <x v="0"/>
    <x v="4"/>
    <n v="6.5760000000000005"/>
    <s v="CA-2018-110310"/>
    <n v="0"/>
    <n v="3"/>
    <n v="0.2"/>
    <n v="0.57540000000000058"/>
    <n v="0.45632477063632687"/>
  </r>
  <r>
    <x v="1172"/>
    <x v="16"/>
    <s v="OFF-BI-10001097"/>
    <x v="0"/>
    <x v="3"/>
    <n v="5.6070000000000011"/>
    <s v="CA-2018-110310"/>
    <n v="0"/>
    <n v="3"/>
    <n v="0.7"/>
    <n v="-3.9248999999999974"/>
    <n v="0.46881743173671325"/>
  </r>
  <r>
    <x v="1173"/>
    <x v="25"/>
    <s v="OFF-ST-10001522"/>
    <x v="0"/>
    <x v="1"/>
    <n v="147.184"/>
    <s v="CA-2018-139353"/>
    <n v="1"/>
    <n v="2"/>
    <n v="0.2"/>
    <n v="-29.436800000000012"/>
    <n v="0.44610841445725197"/>
  </r>
  <r>
    <x v="1173"/>
    <x v="25"/>
    <s v="FUR-FU-10001876"/>
    <x v="1"/>
    <x v="8"/>
    <n v="77.951999999999998"/>
    <s v="CA-2018-139353"/>
    <n v="0"/>
    <n v="3"/>
    <n v="0.2"/>
    <n v="15.590399999999995"/>
    <n v="0.4595170286641902"/>
  </r>
  <r>
    <x v="1173"/>
    <x v="20"/>
    <s v="OFF-EN-10004386"/>
    <x v="0"/>
    <x v="11"/>
    <n v="47.98"/>
    <s v="CA-2018-118367"/>
    <n v="1"/>
    <n v="2"/>
    <n v="0"/>
    <n v="23.99"/>
    <n v="0.44424167803735209"/>
  </r>
  <r>
    <x v="1173"/>
    <x v="25"/>
    <s v="OFF-PA-10000300"/>
    <x v="0"/>
    <x v="0"/>
    <n v="47.952000000000005"/>
    <s v="CA-2018-139353"/>
    <n v="0"/>
    <n v="3"/>
    <n v="0.2"/>
    <n v="16.183799999999998"/>
    <n v="0.43613829632717294"/>
  </r>
  <r>
    <x v="1173"/>
    <x v="0"/>
    <s v="TEC-AC-10004510"/>
    <x v="2"/>
    <x v="9"/>
    <n v="26.176000000000002"/>
    <s v="CA-2018-111262"/>
    <n v="1"/>
    <n v="2"/>
    <n v="0.2"/>
    <n v="-3.272000000000002"/>
    <n v="0.52062335344040378"/>
  </r>
  <r>
    <x v="1173"/>
    <x v="0"/>
    <s v="TEC-AC-10002167"/>
    <x v="2"/>
    <x v="9"/>
    <n v="24"/>
    <s v="CA-2018-111262"/>
    <n v="0"/>
    <n v="2"/>
    <n v="0.2"/>
    <n v="-2.6999999999999993"/>
    <n v="0.52062335344040378"/>
  </r>
  <r>
    <x v="1173"/>
    <x v="32"/>
    <s v="OFF-LA-10002475"/>
    <x v="0"/>
    <x v="2"/>
    <n v="21.93"/>
    <s v="CA-2018-160661"/>
    <n v="1"/>
    <n v="3"/>
    <n v="0"/>
    <n v="10.307099999999998"/>
    <n v="0.4647369236065339"/>
  </r>
  <r>
    <x v="1173"/>
    <x v="0"/>
    <s v="OFF-PA-10001937"/>
    <x v="0"/>
    <x v="0"/>
    <n v="15.552000000000003"/>
    <s v="CA-2018-111262"/>
    <n v="0"/>
    <n v="3"/>
    <n v="0.2"/>
    <n v="5.4432"/>
    <n v="0.43613829632717294"/>
  </r>
  <r>
    <x v="1174"/>
    <x v="20"/>
    <s v="OFF-PA-10002250"/>
    <x v="0"/>
    <x v="0"/>
    <n v="46.96"/>
    <s v="CA-2018-160983"/>
    <n v="1"/>
    <n v="8"/>
    <n v="0"/>
    <n v="22.540800000000001"/>
    <n v="0.43613829632717294"/>
  </r>
  <r>
    <x v="1175"/>
    <x v="4"/>
    <s v="OFF-AP-10002684"/>
    <x v="0"/>
    <x v="12"/>
    <n v="1702.12"/>
    <s v="CA-2018-123491"/>
    <n v="1"/>
    <n v="14"/>
    <n v="0"/>
    <n v="510.63599999999985"/>
    <n v="0.49507917887403441"/>
  </r>
  <r>
    <x v="1175"/>
    <x v="22"/>
    <s v="FUR-CH-10004289"/>
    <x v="1"/>
    <x v="5"/>
    <n v="614.27200000000005"/>
    <s v="CA-2018-142622"/>
    <n v="1"/>
    <n v="8"/>
    <n v="0.2"/>
    <n v="-23.03520000000006"/>
    <n v="0.46529189879902266"/>
  </r>
  <r>
    <x v="1175"/>
    <x v="0"/>
    <s v="FUR-TA-10002041"/>
    <x v="1"/>
    <x v="13"/>
    <n v="251.00599999999997"/>
    <s v="CA-2018-152583"/>
    <n v="1"/>
    <n v="2"/>
    <n v="0.3"/>
    <n v="-68.130199999999988"/>
    <n v="0.55975208308209756"/>
  </r>
  <r>
    <x v="1175"/>
    <x v="22"/>
    <s v="FUR-BO-10004467"/>
    <x v="1"/>
    <x v="10"/>
    <n v="199.98"/>
    <s v="CA-2018-142622"/>
    <n v="0"/>
    <n v="2"/>
    <n v="0"/>
    <n v="37.996199999999988"/>
    <n v="0.5176847302647779"/>
  </r>
  <r>
    <x v="1175"/>
    <x v="4"/>
    <s v="TEC-PH-10003505"/>
    <x v="2"/>
    <x v="6"/>
    <n v="148.47999999999999"/>
    <s v="CA-2018-123491"/>
    <n v="0"/>
    <n v="2"/>
    <n v="0.2"/>
    <n v="16.703999999999986"/>
    <n v="0.41105220110552465"/>
  </r>
  <r>
    <x v="1175"/>
    <x v="3"/>
    <s v="OFF-ST-10004963"/>
    <x v="0"/>
    <x v="1"/>
    <n v="105.98"/>
    <s v="CA-2018-155292"/>
    <n v="1"/>
    <n v="7"/>
    <n v="0"/>
    <n v="4.2391999999999932"/>
    <n v="0.44610841445725197"/>
  </r>
  <r>
    <x v="1175"/>
    <x v="22"/>
    <s v="FUR-CH-10003833"/>
    <x v="1"/>
    <x v="5"/>
    <n v="97.567999999999998"/>
    <s v="CA-2018-142622"/>
    <n v="0"/>
    <n v="2"/>
    <n v="0.2"/>
    <n v="-6.0980000000000025"/>
    <n v="0.46529189879902266"/>
  </r>
  <r>
    <x v="1175"/>
    <x v="22"/>
    <s v="OFF-BI-10004330"/>
    <x v="0"/>
    <x v="3"/>
    <n v="88.751999999999995"/>
    <s v="CA-2018-127285"/>
    <n v="1"/>
    <n v="3"/>
    <n v="0.2"/>
    <n v="27.734999999999996"/>
    <n v="0.46881743173671325"/>
  </r>
  <r>
    <x v="1175"/>
    <x v="4"/>
    <s v="FUR-CH-10003061"/>
    <x v="1"/>
    <x v="5"/>
    <n v="71.992000000000004"/>
    <s v="CA-2018-123491"/>
    <n v="0"/>
    <n v="1"/>
    <n v="0.2"/>
    <n v="-0.89990000000001302"/>
    <n v="0.46529189879902266"/>
  </r>
  <r>
    <x v="1175"/>
    <x v="0"/>
    <s v="OFF-ST-10002214"/>
    <x v="0"/>
    <x v="1"/>
    <n v="54.192"/>
    <s v="CA-2018-152583"/>
    <n v="0"/>
    <n v="6"/>
    <n v="0.2"/>
    <n v="4.0643999999999973"/>
    <n v="0.44610841445725197"/>
  </r>
  <r>
    <x v="1175"/>
    <x v="4"/>
    <s v="OFF-LA-10003077"/>
    <x v="0"/>
    <x v="2"/>
    <n v="43.86"/>
    <s v="CA-2018-123491"/>
    <n v="0"/>
    <n v="6"/>
    <n v="0"/>
    <n v="20.614199999999997"/>
    <n v="0.4647369236065339"/>
  </r>
  <r>
    <x v="1175"/>
    <x v="3"/>
    <s v="OFF-SU-10002573"/>
    <x v="0"/>
    <x v="14"/>
    <n v="35.06"/>
    <s v="CA-2018-155292"/>
    <n v="0"/>
    <n v="2"/>
    <n v="0"/>
    <n v="10.517999999999997"/>
    <n v="0.53938093436526824"/>
  </r>
  <r>
    <x v="1175"/>
    <x v="3"/>
    <s v="FUR-CH-10000553"/>
    <x v="1"/>
    <x v="5"/>
    <n v="33.94"/>
    <s v="CA-2018-155292"/>
    <n v="0"/>
    <n v="1"/>
    <n v="0"/>
    <n v="9.1637999999999984"/>
    <n v="0.46529189879902266"/>
  </r>
  <r>
    <x v="1175"/>
    <x v="3"/>
    <s v="OFF-LA-10001982"/>
    <x v="0"/>
    <x v="2"/>
    <n v="30"/>
    <s v="CA-2018-155292"/>
    <n v="0"/>
    <n v="8"/>
    <n v="0"/>
    <n v="14.399999999999999"/>
    <n v="0.4647369236065339"/>
  </r>
  <r>
    <x v="1175"/>
    <x v="2"/>
    <s v="TEC-AC-10001142"/>
    <x v="2"/>
    <x v="9"/>
    <n v="442.40000000000003"/>
    <s v="CA-2018-152807"/>
    <n v="1"/>
    <n v="7"/>
    <n v="0.2"/>
    <n v="-55.300000000000068"/>
    <n v="0.52062335344040378"/>
  </r>
  <r>
    <x v="1175"/>
    <x v="2"/>
    <s v="OFF-PA-10004355"/>
    <x v="0"/>
    <x v="0"/>
    <n v="20.736000000000004"/>
    <s v="CA-2018-152807"/>
    <n v="0"/>
    <n v="4"/>
    <n v="0.2"/>
    <n v="7.2576000000000001"/>
    <n v="0.43613829632717294"/>
  </r>
  <r>
    <x v="1175"/>
    <x v="4"/>
    <s v="OFF-AR-10003514"/>
    <x v="0"/>
    <x v="4"/>
    <n v="19.899999999999999"/>
    <s v="CA-2018-123491"/>
    <n v="0"/>
    <n v="5"/>
    <n v="0"/>
    <n v="6.5669999999999984"/>
    <n v="0.45632477063632687"/>
  </r>
  <r>
    <x v="1175"/>
    <x v="0"/>
    <s v="FUR-FU-10003849"/>
    <x v="1"/>
    <x v="8"/>
    <n v="16.192"/>
    <s v="CA-2018-152583"/>
    <n v="0"/>
    <n v="2"/>
    <n v="0.6"/>
    <n v="-8.5007999999999981"/>
    <n v="0.4595170286641902"/>
  </r>
  <r>
    <x v="1175"/>
    <x v="22"/>
    <s v="OFF-BI-10002072"/>
    <x v="0"/>
    <x v="3"/>
    <n v="13.904"/>
    <s v="CA-2018-127285"/>
    <n v="0"/>
    <n v="2"/>
    <n v="0.2"/>
    <n v="5.2139999999999995"/>
    <n v="0.46881743173671325"/>
  </r>
  <r>
    <x v="1175"/>
    <x v="2"/>
    <s v="OFF-ST-10002486"/>
    <x v="0"/>
    <x v="1"/>
    <n v="11.168000000000001"/>
    <s v="CA-2018-152807"/>
    <n v="0"/>
    <n v="2"/>
    <n v="0.2"/>
    <n v="-2.5128000000000008"/>
    <n v="0.44610841445725197"/>
  </r>
  <r>
    <x v="1175"/>
    <x v="22"/>
    <s v="FUR-FU-10002885"/>
    <x v="1"/>
    <x v="8"/>
    <n v="9.64"/>
    <s v="CA-2018-139661"/>
    <n v="1"/>
    <n v="2"/>
    <n v="0"/>
    <n v="3.6632000000000007"/>
    <n v="0.4595170286641902"/>
  </r>
  <r>
    <x v="1175"/>
    <x v="4"/>
    <s v="OFF-PA-10003424"/>
    <x v="0"/>
    <x v="0"/>
    <n v="7.42"/>
    <s v="CA-2018-123491"/>
    <n v="0"/>
    <n v="2"/>
    <n v="0"/>
    <n v="3.71"/>
    <n v="0.43613829632717294"/>
  </r>
  <r>
    <x v="1175"/>
    <x v="2"/>
    <s v="FUR-FU-10004415"/>
    <x v="1"/>
    <x v="8"/>
    <n v="7.168000000000001"/>
    <s v="CA-2018-152807"/>
    <n v="0"/>
    <n v="2"/>
    <n v="0.2"/>
    <n v="0.98559999999999937"/>
    <n v="0.4595170286641902"/>
  </r>
  <r>
    <x v="1176"/>
    <x v="1"/>
    <s v="TEC-PH-10004042"/>
    <x v="2"/>
    <x v="6"/>
    <n v="508.76800000000003"/>
    <s v="CA-2018-117114"/>
    <n v="1"/>
    <n v="4"/>
    <n v="0.2"/>
    <n v="38.157600000000002"/>
    <n v="0.41105220110552465"/>
  </r>
  <r>
    <x v="1176"/>
    <x v="1"/>
    <s v="OFF-EN-10001137"/>
    <x v="0"/>
    <x v="11"/>
    <n v="9.9120000000000008"/>
    <s v="CA-2018-117114"/>
    <n v="0"/>
    <n v="3"/>
    <n v="0.2"/>
    <n v="3.2213999999999996"/>
    <n v="0.44424167803735209"/>
  </r>
  <r>
    <x v="1176"/>
    <x v="0"/>
    <s v="OFF-AR-10003651"/>
    <x v="0"/>
    <x v="4"/>
    <n v="5.2480000000000002"/>
    <s v="CA-2018-131632"/>
    <n v="1"/>
    <n v="2"/>
    <n v="0.2"/>
    <n v="0.59039999999999915"/>
    <n v="0.45632477063632687"/>
  </r>
  <r>
    <x v="1177"/>
    <x v="22"/>
    <s v="FUR-TA-10003954"/>
    <x v="1"/>
    <x v="13"/>
    <n v="2665.62"/>
    <s v="CA-2018-123967"/>
    <n v="1"/>
    <n v="9"/>
    <n v="0"/>
    <n v="239.90580000000011"/>
    <n v="0.55975208308209756"/>
  </r>
  <r>
    <x v="1177"/>
    <x v="32"/>
    <s v="OFF-PA-10004243"/>
    <x v="0"/>
    <x v="0"/>
    <n v="189.7"/>
    <s v="CA-2018-104136"/>
    <n v="1"/>
    <n v="10"/>
    <n v="0"/>
    <n v="91.055999999999983"/>
    <n v="0.43613829632717294"/>
  </r>
  <r>
    <x v="1177"/>
    <x v="32"/>
    <s v="OFF-PA-10001033"/>
    <x v="0"/>
    <x v="0"/>
    <n v="40.99"/>
    <s v="CA-2018-104136"/>
    <n v="0"/>
    <n v="1"/>
    <n v="0"/>
    <n v="20.085100000000001"/>
    <n v="0.43613829632717294"/>
  </r>
  <r>
    <x v="1177"/>
    <x v="22"/>
    <s v="OFF-BI-10001308"/>
    <x v="0"/>
    <x v="3"/>
    <n v="25.120000000000005"/>
    <s v="CA-2018-123967"/>
    <n v="0"/>
    <n v="5"/>
    <n v="0.2"/>
    <n v="7.8499999999999979"/>
    <n v="0.46881743173671325"/>
  </r>
  <r>
    <x v="1178"/>
    <x v="3"/>
    <s v="FUR-CH-10000454"/>
    <x v="1"/>
    <x v="5"/>
    <n v="975.92"/>
    <s v="CA-2018-143567"/>
    <n v="1"/>
    <n v="4"/>
    <n v="0"/>
    <n v="292.77599999999995"/>
    <n v="0.46529189879902266"/>
  </r>
  <r>
    <x v="1178"/>
    <x v="2"/>
    <s v="TEC-PH-10001817"/>
    <x v="2"/>
    <x v="6"/>
    <n v="859.19999999999993"/>
    <s v="CA-2018-127782"/>
    <n v="1"/>
    <n v="4"/>
    <n v="0.4"/>
    <n v="-186.15999999999997"/>
    <n v="0.41105220110552465"/>
  </r>
  <r>
    <x v="1178"/>
    <x v="4"/>
    <s v="OFF-BI-10003718"/>
    <x v="0"/>
    <x v="3"/>
    <n v="590.35199999999998"/>
    <s v="US-2018-163790"/>
    <n v="1"/>
    <n v="6"/>
    <n v="0.2"/>
    <n v="206.62319999999997"/>
    <n v="0.46881743173671325"/>
  </r>
  <r>
    <x v="1178"/>
    <x v="4"/>
    <s v="OFF-ST-10001511"/>
    <x v="0"/>
    <x v="1"/>
    <n v="452.55000000000007"/>
    <s v="US-2018-163790"/>
    <n v="0"/>
    <n v="7"/>
    <n v="0"/>
    <n v="22.627499999999962"/>
    <n v="0.44610841445725197"/>
  </r>
  <r>
    <x v="1178"/>
    <x v="10"/>
    <s v="OFF-SU-10000646"/>
    <x v="0"/>
    <x v="14"/>
    <n v="384.59200000000004"/>
    <s v="CA-2018-141425"/>
    <n v="1"/>
    <n v="2"/>
    <n v="0.2"/>
    <n v="-81.725799999999978"/>
    <n v="0.53938093436526824"/>
  </r>
  <r>
    <x v="1178"/>
    <x v="4"/>
    <s v="OFF-AP-10003040"/>
    <x v="0"/>
    <x v="12"/>
    <n v="168.1"/>
    <s v="US-2018-115609"/>
    <n v="1"/>
    <n v="5"/>
    <n v="0"/>
    <n v="43.705999999999996"/>
    <n v="0.49507917887403441"/>
  </r>
  <r>
    <x v="1178"/>
    <x v="10"/>
    <s v="FUR-CH-10001973"/>
    <x v="1"/>
    <x v="5"/>
    <n v="155.37199999999999"/>
    <s v="CA-2018-120061"/>
    <n v="1"/>
    <n v="2"/>
    <n v="0.3"/>
    <n v="-35.513599999999997"/>
    <n v="0.46529189879902266"/>
  </r>
  <r>
    <x v="1178"/>
    <x v="24"/>
    <s v="OFF-AP-10001962"/>
    <x v="0"/>
    <x v="12"/>
    <n v="83.9"/>
    <s v="CA-2018-167227"/>
    <n v="1"/>
    <n v="10"/>
    <n v="0"/>
    <n v="20.975000000000001"/>
    <n v="0.49507917887403441"/>
  </r>
  <r>
    <x v="1178"/>
    <x v="4"/>
    <s v="OFF-EN-10001335"/>
    <x v="0"/>
    <x v="11"/>
    <n v="76.58"/>
    <s v="US-2018-163790"/>
    <n v="0"/>
    <n v="7"/>
    <n v="0"/>
    <n v="38.29"/>
    <n v="0.44424167803735209"/>
  </r>
  <r>
    <x v="1178"/>
    <x v="3"/>
    <s v="OFF-ST-10001580"/>
    <x v="0"/>
    <x v="1"/>
    <n v="59.92"/>
    <s v="CA-2018-143567"/>
    <n v="0"/>
    <n v="4"/>
    <n v="0"/>
    <n v="16.7776"/>
    <n v="0.44610841445725197"/>
  </r>
  <r>
    <x v="1178"/>
    <x v="1"/>
    <s v="OFF-AR-10001958"/>
    <x v="0"/>
    <x v="4"/>
    <n v="54.336000000000006"/>
    <s v="US-2018-145597"/>
    <n v="1"/>
    <n v="4"/>
    <n v="0.2"/>
    <n v="5.4336000000000002"/>
    <n v="0.45632477063632687"/>
  </r>
  <r>
    <x v="1178"/>
    <x v="42"/>
    <s v="OFF-AR-10004685"/>
    <x v="0"/>
    <x v="4"/>
    <n v="27.78"/>
    <s v="CA-2018-116358"/>
    <n v="1"/>
    <n v="6"/>
    <n v="0"/>
    <n v="9.1673999999999989"/>
    <n v="0.45632477063632687"/>
  </r>
  <r>
    <x v="1178"/>
    <x v="4"/>
    <s v="FUR-FU-10002508"/>
    <x v="1"/>
    <x v="8"/>
    <n v="25.02"/>
    <s v="US-2018-163790"/>
    <n v="0"/>
    <n v="3"/>
    <n v="0"/>
    <n v="10.508400000000002"/>
    <n v="0.4595170286641902"/>
  </r>
  <r>
    <x v="1178"/>
    <x v="3"/>
    <s v="TEC-AC-10004145"/>
    <x v="2"/>
    <x v="9"/>
    <n v="2249.91"/>
    <s v="CA-2018-143567"/>
    <n v="0"/>
    <n v="9"/>
    <n v="0"/>
    <n v="517.47930000000008"/>
    <n v="0.52062335344040378"/>
  </r>
  <r>
    <x v="1178"/>
    <x v="22"/>
    <s v="OFF-PA-10000791"/>
    <x v="0"/>
    <x v="0"/>
    <n v="23.849999999999998"/>
    <s v="CA-2018-164049"/>
    <n v="1"/>
    <n v="5"/>
    <n v="0"/>
    <n v="10.732499999999998"/>
    <n v="0.43613829632717294"/>
  </r>
  <r>
    <x v="1178"/>
    <x v="2"/>
    <s v="OFF-AP-10001962"/>
    <x v="0"/>
    <x v="12"/>
    <n v="20.136000000000003"/>
    <s v="CA-2018-127782"/>
    <n v="0"/>
    <n v="3"/>
    <n v="0.2"/>
    <n v="1.2584999999999997"/>
    <n v="0.49507917887403441"/>
  </r>
  <r>
    <x v="1178"/>
    <x v="27"/>
    <s v="OFF-PA-10001800"/>
    <x v="0"/>
    <x v="0"/>
    <n v="19.440000000000001"/>
    <s v="CA-2018-168179"/>
    <n v="1"/>
    <n v="3"/>
    <n v="0"/>
    <n v="9.3312000000000008"/>
    <n v="0.43613829632717294"/>
  </r>
  <r>
    <x v="1178"/>
    <x v="42"/>
    <s v="OFF-FA-10003495"/>
    <x v="0"/>
    <x v="7"/>
    <n v="18.240000000000002"/>
    <s v="CA-2018-116358"/>
    <n v="0"/>
    <n v="3"/>
    <n v="0"/>
    <n v="9.120000000000001"/>
    <n v="0.51168203684699509"/>
  </r>
  <r>
    <x v="1178"/>
    <x v="24"/>
    <s v="OFF-PA-10001838"/>
    <x v="0"/>
    <x v="0"/>
    <n v="11.76"/>
    <s v="CA-2018-167227"/>
    <n v="0"/>
    <n v="2"/>
    <n v="0"/>
    <n v="5.7623999999999995"/>
    <n v="0.43613829632717294"/>
  </r>
  <r>
    <x v="1178"/>
    <x v="2"/>
    <s v="OFF-EN-10003845"/>
    <x v="0"/>
    <x v="11"/>
    <n v="8.8559999999999999"/>
    <s v="CA-2018-127782"/>
    <n v="0"/>
    <n v="3"/>
    <n v="0.2"/>
    <n v="2.8781999999999992"/>
    <n v="0.44424167803735209"/>
  </r>
  <r>
    <x v="1178"/>
    <x v="4"/>
    <s v="OFF-AR-10003469"/>
    <x v="0"/>
    <x v="4"/>
    <n v="8.8000000000000007"/>
    <s v="US-2018-163790"/>
    <n v="0"/>
    <n v="5"/>
    <n v="0"/>
    <n v="4.2240000000000002"/>
    <n v="0.45632477063632687"/>
  </r>
  <r>
    <x v="1178"/>
    <x v="4"/>
    <s v="OFF-FA-10004838"/>
    <x v="0"/>
    <x v="7"/>
    <n v="5.58"/>
    <s v="US-2018-163790"/>
    <n v="0"/>
    <n v="3"/>
    <n v="0"/>
    <n v="0.16740000000000022"/>
    <n v="0.51168203684699509"/>
  </r>
  <r>
    <x v="1178"/>
    <x v="6"/>
    <s v="OFF-AR-10000246"/>
    <x v="0"/>
    <x v="4"/>
    <n v="5.56"/>
    <s v="CA-2018-169005"/>
    <n v="1"/>
    <n v="2"/>
    <n v="0"/>
    <n v="1.4455999999999998"/>
    <n v="0.45632477063632687"/>
  </r>
  <r>
    <x v="1178"/>
    <x v="3"/>
    <s v="OFF-EN-10004846"/>
    <x v="0"/>
    <x v="11"/>
    <n v="5.32"/>
    <s v="CA-2018-143567"/>
    <n v="0"/>
    <n v="2"/>
    <n v="0"/>
    <n v="2.6068000000000002"/>
    <n v="0.44424167803735209"/>
  </r>
  <r>
    <x v="1178"/>
    <x v="2"/>
    <s v="FUR-FU-10001847"/>
    <x v="1"/>
    <x v="8"/>
    <n v="3.3119999999999998"/>
    <s v="CA-2018-127782"/>
    <n v="0"/>
    <n v="1"/>
    <n v="0.2"/>
    <n v="0.66239999999999977"/>
    <n v="0.4595170286641902"/>
  </r>
  <r>
    <x v="1179"/>
    <x v="4"/>
    <s v="FUR-TA-10001095"/>
    <x v="1"/>
    <x v="13"/>
    <n v="1673.1839999999997"/>
    <s v="US-2018-105998"/>
    <n v="1"/>
    <n v="12"/>
    <n v="0.2"/>
    <n v="20.914800000000014"/>
    <n v="0.55975208308209756"/>
  </r>
  <r>
    <x v="1179"/>
    <x v="16"/>
    <s v="TEC-CO-10003236"/>
    <x v="2"/>
    <x v="16"/>
    <n v="959.98400000000004"/>
    <s v="CA-2018-100622"/>
    <n v="1"/>
    <n v="2"/>
    <n v="0.2"/>
    <n v="311.99479999999994"/>
    <n v="0.55185675810753509"/>
  </r>
  <r>
    <x v="1179"/>
    <x v="4"/>
    <s v="FUR-TA-10001086"/>
    <x v="1"/>
    <x v="13"/>
    <n v="486.36800000000005"/>
    <s v="CA-2018-135419"/>
    <n v="1"/>
    <n v="4"/>
    <n v="0.2"/>
    <n v="36.477600000000024"/>
    <n v="0.55975208308209756"/>
  </r>
  <r>
    <x v="1179"/>
    <x v="16"/>
    <s v="TEC-PH-10002549"/>
    <x v="2"/>
    <x v="6"/>
    <n v="361.37600000000003"/>
    <s v="CA-2018-161130"/>
    <n v="1"/>
    <n v="2"/>
    <n v="0.2"/>
    <n v="27.103200000000001"/>
    <n v="0.41105220110552465"/>
  </r>
  <r>
    <x v="1179"/>
    <x v="22"/>
    <s v="FUR-CH-10001891"/>
    <x v="1"/>
    <x v="5"/>
    <n v="307.13600000000002"/>
    <s v="CA-2018-142636"/>
    <n v="1"/>
    <n v="4"/>
    <n v="0.2"/>
    <n v="26.874400000000023"/>
    <n v="0.46529189879902266"/>
  </r>
  <r>
    <x v="1179"/>
    <x v="22"/>
    <s v="OFF-PA-10000157"/>
    <x v="0"/>
    <x v="0"/>
    <n v="139.86000000000001"/>
    <s v="CA-2018-142636"/>
    <n v="0"/>
    <n v="7"/>
    <n v="0"/>
    <n v="65.734199999999987"/>
    <n v="0.43613829632717294"/>
  </r>
  <r>
    <x v="1179"/>
    <x v="16"/>
    <s v="OFF-AR-10004010"/>
    <x v="0"/>
    <x v="4"/>
    <n v="55.984000000000009"/>
    <s v="CA-2018-100622"/>
    <n v="0"/>
    <n v="2"/>
    <n v="0.2"/>
    <n v="4.1987999999999985"/>
    <n v="0.45632477063632687"/>
  </r>
  <r>
    <x v="1179"/>
    <x v="28"/>
    <s v="OFF-ST-10001325"/>
    <x v="0"/>
    <x v="1"/>
    <n v="52.400000000000006"/>
    <s v="CA-2018-121615"/>
    <n v="1"/>
    <n v="5"/>
    <n v="0"/>
    <n v="14.148"/>
    <n v="0.44610841445725197"/>
  </r>
  <r>
    <x v="1179"/>
    <x v="31"/>
    <s v="FUR-FU-10000629"/>
    <x v="1"/>
    <x v="8"/>
    <n v="41.37"/>
    <s v="CA-2018-143329"/>
    <n v="1"/>
    <n v="3"/>
    <n v="0"/>
    <n v="17.375399999999999"/>
    <n v="0.4595170286641902"/>
  </r>
  <r>
    <x v="1179"/>
    <x v="4"/>
    <s v="OFF-PA-10003022"/>
    <x v="0"/>
    <x v="0"/>
    <n v="35.880000000000003"/>
    <s v="CA-2018-148320"/>
    <n v="1"/>
    <n v="6"/>
    <n v="0"/>
    <n v="17.581200000000003"/>
    <n v="0.43613829632717294"/>
  </r>
  <r>
    <x v="1179"/>
    <x v="3"/>
    <s v="OFF-PA-10001215"/>
    <x v="0"/>
    <x v="0"/>
    <n v="26.400000000000002"/>
    <s v="CA-2018-103009"/>
    <n v="1"/>
    <n v="5"/>
    <n v="0"/>
    <n v="11.879999999999999"/>
    <n v="0.43613829632717294"/>
  </r>
  <r>
    <x v="1179"/>
    <x v="4"/>
    <s v="TEC-AC-10004469"/>
    <x v="2"/>
    <x v="9"/>
    <n v="199.75"/>
    <s v="US-2018-105998"/>
    <n v="0"/>
    <n v="5"/>
    <n v="0"/>
    <n v="87.890000000000015"/>
    <n v="0.52062335344040378"/>
  </r>
  <r>
    <x v="1179"/>
    <x v="22"/>
    <s v="TEC-AC-10002345"/>
    <x v="2"/>
    <x v="9"/>
    <n v="43.5"/>
    <s v="US-2018-110989"/>
    <n v="1"/>
    <n v="3"/>
    <n v="0"/>
    <n v="10.875"/>
    <n v="0.52062335344040378"/>
  </r>
  <r>
    <x v="1179"/>
    <x v="2"/>
    <s v="TEC-AC-10001553"/>
    <x v="2"/>
    <x v="9"/>
    <n v="40.775999999999996"/>
    <s v="US-2018-101518"/>
    <n v="1"/>
    <n v="3"/>
    <n v="0.2"/>
    <n v="0.50970000000000049"/>
    <n v="0.52062335344040378"/>
  </r>
  <r>
    <x v="1179"/>
    <x v="22"/>
    <s v="OFF-BI-10002393"/>
    <x v="0"/>
    <x v="3"/>
    <n v="18.368000000000002"/>
    <s v="US-2018-168802"/>
    <n v="1"/>
    <n v="4"/>
    <n v="0.2"/>
    <n v="5.9695999999999998"/>
    <n v="0.46881743173671325"/>
  </r>
  <r>
    <x v="1179"/>
    <x v="25"/>
    <s v="OFF-PA-10003673"/>
    <x v="0"/>
    <x v="0"/>
    <n v="16.272000000000002"/>
    <s v="CA-2018-130834"/>
    <n v="1"/>
    <n v="3"/>
    <n v="0.2"/>
    <n v="5.2883999999999984"/>
    <n v="0.43613829632717294"/>
  </r>
  <r>
    <x v="1179"/>
    <x v="15"/>
    <s v="FUR-FU-10001967"/>
    <x v="1"/>
    <x v="8"/>
    <n v="15.991999999999999"/>
    <s v="CA-2018-153339"/>
    <n v="1"/>
    <n v="1"/>
    <n v="0.2"/>
    <n v="0.99949999999999894"/>
    <n v="0.4595170286641902"/>
  </r>
  <r>
    <x v="1179"/>
    <x v="28"/>
    <s v="OFF-LA-10001771"/>
    <x v="0"/>
    <x v="2"/>
    <n v="14.940000000000001"/>
    <s v="CA-2018-121615"/>
    <n v="0"/>
    <n v="3"/>
    <n v="0"/>
    <n v="6.8723999999999998"/>
    <n v="0.4647369236065339"/>
  </r>
  <r>
    <x v="1179"/>
    <x v="5"/>
    <s v="OFF-LA-10004484"/>
    <x v="0"/>
    <x v="2"/>
    <n v="12.39"/>
    <s v="CA-2018-126046"/>
    <n v="1"/>
    <n v="3"/>
    <n v="0"/>
    <n v="5.6993999999999998"/>
    <n v="0.4647369236065339"/>
  </r>
  <r>
    <x v="1179"/>
    <x v="2"/>
    <s v="OFF-BI-10000216"/>
    <x v="0"/>
    <x v="3"/>
    <n v="11.673000000000002"/>
    <s v="CA-2018-110429"/>
    <n v="1"/>
    <n v="3"/>
    <n v="0.7"/>
    <n v="-7.782"/>
    <n v="0.46881743173671325"/>
  </r>
  <r>
    <x v="1179"/>
    <x v="16"/>
    <s v="OFF-PA-10002947"/>
    <x v="0"/>
    <x v="0"/>
    <n v="10.688000000000001"/>
    <s v="CA-2018-100622"/>
    <n v="0"/>
    <n v="2"/>
    <n v="0.2"/>
    <n v="3.7407999999999997"/>
    <n v="0.43613829632717294"/>
  </r>
  <r>
    <x v="1179"/>
    <x v="28"/>
    <s v="OFF-PA-10000327"/>
    <x v="0"/>
    <x v="0"/>
    <n v="8.56"/>
    <s v="CA-2018-121615"/>
    <n v="0"/>
    <n v="2"/>
    <n v="0"/>
    <n v="3.8519999999999994"/>
    <n v="0.43613829632717294"/>
  </r>
  <r>
    <x v="1179"/>
    <x v="16"/>
    <s v="OFF-BI-10002982"/>
    <x v="0"/>
    <x v="3"/>
    <n v="4.0860000000000003"/>
    <s v="CA-2018-100622"/>
    <n v="0"/>
    <n v="2"/>
    <n v="0.7"/>
    <n v="-2.9963999999999995"/>
    <n v="0.46881743173671325"/>
  </r>
  <r>
    <x v="1180"/>
    <x v="25"/>
    <s v="TEC-MA-10004125"/>
    <x v="2"/>
    <x v="15"/>
    <n v="7999.98"/>
    <s v="US-2018-168116"/>
    <n v="1"/>
    <n v="4"/>
    <n v="0.5"/>
    <n v="-3839.9903999999988"/>
    <n v="0.5183572270896134"/>
  </r>
  <r>
    <x v="1180"/>
    <x v="25"/>
    <s v="TEC-PH-10002483"/>
    <x v="2"/>
    <x v="6"/>
    <n v="1359.96"/>
    <s v="CA-2018-147760"/>
    <n v="1"/>
    <n v="5"/>
    <n v="0.2"/>
    <n v="118.99650000000003"/>
    <n v="0.41105220110552465"/>
  </r>
  <r>
    <x v="1180"/>
    <x v="25"/>
    <s v="FUR-TA-10004575"/>
    <x v="1"/>
    <x v="13"/>
    <n v="523.76400000000001"/>
    <s v="CA-2018-147760"/>
    <n v="0"/>
    <n v="3"/>
    <n v="0.4"/>
    <n v="-192.04680000000008"/>
    <n v="0.55975208308209756"/>
  </r>
  <r>
    <x v="1180"/>
    <x v="10"/>
    <s v="OFF-ST-10002344"/>
    <x v="0"/>
    <x v="1"/>
    <n v="194.35200000000003"/>
    <s v="US-2018-122672"/>
    <n v="1"/>
    <n v="3"/>
    <n v="0.2"/>
    <n v="-43.729199999999992"/>
    <n v="0.44610841445725197"/>
  </r>
  <r>
    <x v="1180"/>
    <x v="25"/>
    <s v="OFF-AP-10002457"/>
    <x v="0"/>
    <x v="12"/>
    <n v="167.44000000000003"/>
    <s v="US-2018-168116"/>
    <n v="0"/>
    <n v="2"/>
    <n v="0.2"/>
    <n v="14.650999999999989"/>
    <n v="0.49507917887403441"/>
  </r>
  <r>
    <x v="1180"/>
    <x v="15"/>
    <s v="TEC-PH-10000127"/>
    <x v="2"/>
    <x v="6"/>
    <n v="143.928"/>
    <s v="CA-2018-102610"/>
    <n v="1"/>
    <n v="9"/>
    <n v="0.2"/>
    <n v="-32.383800000000008"/>
    <n v="0.41105220110552465"/>
  </r>
  <r>
    <x v="1180"/>
    <x v="0"/>
    <s v="OFF-ST-10002485"/>
    <x v="0"/>
    <x v="1"/>
    <n v="52.751999999999995"/>
    <s v="CA-2018-121160"/>
    <n v="1"/>
    <n v="3"/>
    <n v="0.2"/>
    <n v="-12.528600000000001"/>
    <n v="0.44610841445725197"/>
  </r>
  <r>
    <x v="1180"/>
    <x v="0"/>
    <s v="OFF-LA-10003923"/>
    <x v="0"/>
    <x v="2"/>
    <n v="23.680000000000003"/>
    <s v="CA-2018-105144"/>
    <n v="1"/>
    <n v="2"/>
    <n v="0.2"/>
    <n v="8.879999999999999"/>
    <n v="0.4647369236065339"/>
  </r>
  <r>
    <x v="1180"/>
    <x v="15"/>
    <s v="TEC-AC-10000303"/>
    <x v="2"/>
    <x v="9"/>
    <n v="95.976000000000013"/>
    <s v="CA-2018-102610"/>
    <n v="0"/>
    <n v="3"/>
    <n v="0.2"/>
    <n v="15.596099999999996"/>
    <n v="0.52062335344040378"/>
  </r>
  <r>
    <x v="1180"/>
    <x v="10"/>
    <s v="TEC-AC-10002323"/>
    <x v="2"/>
    <x v="9"/>
    <n v="70.720000000000013"/>
    <s v="US-2018-122672"/>
    <n v="0"/>
    <n v="4"/>
    <n v="0.2"/>
    <n v="-6.1879999999999988"/>
    <n v="0.52062335344040378"/>
  </r>
  <r>
    <x v="1180"/>
    <x v="15"/>
    <s v="OFF-PA-10001560"/>
    <x v="0"/>
    <x v="0"/>
    <n v="9.6640000000000015"/>
    <s v="US-2018-156083"/>
    <n v="1"/>
    <n v="2"/>
    <n v="0.2"/>
    <n v="3.2615999999999996"/>
    <n v="0.43613829632717294"/>
  </r>
  <r>
    <x v="1180"/>
    <x v="0"/>
    <s v="OFF-BI-10001308"/>
    <x v="0"/>
    <x v="3"/>
    <n v="7.5359999999999987"/>
    <s v="CA-2018-121160"/>
    <n v="0"/>
    <n v="6"/>
    <n v="0.8"/>
    <n v="-13.188000000000009"/>
    <n v="0.46881743173671325"/>
  </r>
  <r>
    <x v="1180"/>
    <x v="15"/>
    <s v="OFF-LA-10002195"/>
    <x v="0"/>
    <x v="2"/>
    <n v="4.9280000000000008"/>
    <s v="CA-2018-102610"/>
    <n v="0"/>
    <n v="2"/>
    <n v="0.2"/>
    <n v="1.7247999999999997"/>
    <n v="0.4647369236065339"/>
  </r>
  <r>
    <x v="1180"/>
    <x v="13"/>
    <s v="OFF-AR-10000657"/>
    <x v="0"/>
    <x v="4"/>
    <n v="4.3"/>
    <s v="CA-2018-159135"/>
    <n v="1"/>
    <n v="2"/>
    <n v="0"/>
    <n v="1.4189999999999996"/>
    <n v="0.45632477063632687"/>
  </r>
  <r>
    <x v="1180"/>
    <x v="0"/>
    <s v="OFF-BI-10004040"/>
    <x v="0"/>
    <x v="3"/>
    <n v="4.1439999999999992"/>
    <s v="CA-2018-121160"/>
    <n v="0"/>
    <n v="4"/>
    <n v="0.8"/>
    <n v="-6.4232000000000014"/>
    <n v="0.46881743173671325"/>
  </r>
  <r>
    <x v="1180"/>
    <x v="15"/>
    <s v="OFF-BI-10004364"/>
    <x v="0"/>
    <x v="3"/>
    <n v="3.5640000000000009"/>
    <s v="CA-2018-102610"/>
    <n v="0"/>
    <n v="2"/>
    <n v="0.7"/>
    <n v="-2.9700000000000006"/>
    <n v="0.46881743173671325"/>
  </r>
  <r>
    <x v="1180"/>
    <x v="0"/>
    <s v="OFF-BI-10003094"/>
    <x v="0"/>
    <x v="3"/>
    <n v="1.4079999999999997"/>
    <s v="CA-2018-121160"/>
    <n v="0"/>
    <n v="2"/>
    <n v="0.8"/>
    <n v="-2.3232000000000008"/>
    <n v="0.46881743173671325"/>
  </r>
  <r>
    <x v="1181"/>
    <x v="0"/>
    <s v="TEC-PH-10003012"/>
    <x v="2"/>
    <x v="6"/>
    <n v="492.76800000000003"/>
    <s v="CA-2018-114258"/>
    <n v="1"/>
    <n v="4"/>
    <n v="0.2"/>
    <n v="55.436399999999935"/>
    <n v="0.41105220110552465"/>
  </r>
  <r>
    <x v="1181"/>
    <x v="12"/>
    <s v="OFF-ST-10002974"/>
    <x v="0"/>
    <x v="1"/>
    <n v="243.99200000000002"/>
    <s v="US-2018-107272"/>
    <n v="1"/>
    <n v="7"/>
    <n v="0.2"/>
    <n v="30.498999999999981"/>
    <n v="0.44610841445725197"/>
  </r>
  <r>
    <x v="1181"/>
    <x v="18"/>
    <s v="OFF-PA-10000565"/>
    <x v="0"/>
    <x v="0"/>
    <n v="167.94"/>
    <s v="CA-2018-118213"/>
    <n v="1"/>
    <n v="3"/>
    <n v="0"/>
    <n v="82.290599999999998"/>
    <n v="0.43613829632717294"/>
  </r>
  <r>
    <x v="1181"/>
    <x v="20"/>
    <s v="FUR-TA-10003469"/>
    <x v="1"/>
    <x v="13"/>
    <n v="166.5"/>
    <s v="CA-2018-102925"/>
    <n v="1"/>
    <n v="2"/>
    <n v="0.4"/>
    <n v="-66.599999999999994"/>
    <n v="0.55975208308209756"/>
  </r>
  <r>
    <x v="1181"/>
    <x v="20"/>
    <s v="OFF-BI-10002735"/>
    <x v="0"/>
    <x v="3"/>
    <n v="164.68800000000002"/>
    <s v="CA-2018-102925"/>
    <n v="0"/>
    <n v="6"/>
    <n v="0.2"/>
    <n v="55.582200000000007"/>
    <n v="0.46881743173671325"/>
  </r>
  <r>
    <x v="1181"/>
    <x v="20"/>
    <s v="FUR-CH-10004875"/>
    <x v="1"/>
    <x v="5"/>
    <n v="128.12400000000002"/>
    <s v="CA-2018-102925"/>
    <n v="0"/>
    <n v="2"/>
    <n v="0.1"/>
    <n v="24.2012"/>
    <n v="0.46529189879902266"/>
  </r>
  <r>
    <x v="1181"/>
    <x v="20"/>
    <s v="OFF-PA-10004071"/>
    <x v="0"/>
    <x v="0"/>
    <n v="110.96"/>
    <s v="CA-2018-102925"/>
    <n v="0"/>
    <n v="2"/>
    <n v="0"/>
    <n v="53.260799999999996"/>
    <n v="0.43613829632717294"/>
  </r>
  <r>
    <x v="1181"/>
    <x v="20"/>
    <s v="FUR-FU-10004245"/>
    <x v="1"/>
    <x v="8"/>
    <n v="101.4"/>
    <s v="CA-2018-102925"/>
    <n v="0"/>
    <n v="5"/>
    <n v="0"/>
    <n v="38.532000000000004"/>
    <n v="0.4595170286641902"/>
  </r>
  <r>
    <x v="1181"/>
    <x v="20"/>
    <s v="TEC-PH-10001448"/>
    <x v="2"/>
    <x v="6"/>
    <n v="99.98"/>
    <s v="CA-2018-102925"/>
    <n v="0"/>
    <n v="2"/>
    <n v="0"/>
    <n v="3.9991999999999877"/>
    <n v="0.41105220110552465"/>
  </r>
  <r>
    <x v="1181"/>
    <x v="18"/>
    <s v="OFF-PA-10003673"/>
    <x v="0"/>
    <x v="0"/>
    <n v="67.8"/>
    <s v="CA-2018-118213"/>
    <n v="0"/>
    <n v="10"/>
    <n v="0"/>
    <n v="31.187999999999999"/>
    <n v="0.43613829632717294"/>
  </r>
  <r>
    <x v="1181"/>
    <x v="20"/>
    <s v="TEC-AC-10001432"/>
    <x v="2"/>
    <x v="9"/>
    <n v="390.75"/>
    <s v="CA-2018-116225"/>
    <n v="1"/>
    <n v="5"/>
    <n v="0"/>
    <n v="171.93000000000006"/>
    <n v="0.52062335344040378"/>
  </r>
  <r>
    <x v="1181"/>
    <x v="31"/>
    <s v="TEC-AC-10003911"/>
    <x v="2"/>
    <x v="9"/>
    <n v="159.99"/>
    <s v="US-2018-111745"/>
    <n v="1"/>
    <n v="1"/>
    <n v="0"/>
    <n v="54.396599999999992"/>
    <n v="0.52062335344040378"/>
  </r>
  <r>
    <x v="1181"/>
    <x v="1"/>
    <s v="OFF-BI-10000474"/>
    <x v="0"/>
    <x v="3"/>
    <n v="16.029999999999998"/>
    <s v="CA-2018-154732"/>
    <n v="1"/>
    <n v="5"/>
    <n v="0.8"/>
    <n v="-25.648000000000003"/>
    <n v="0.46881743173671325"/>
  </r>
  <r>
    <x v="1181"/>
    <x v="4"/>
    <s v="OFF-PA-10003172"/>
    <x v="0"/>
    <x v="0"/>
    <n v="12.96"/>
    <s v="CA-2018-157196"/>
    <n v="1"/>
    <n v="2"/>
    <n v="0"/>
    <n v="6.2208000000000006"/>
    <n v="0.43613829632717294"/>
  </r>
  <r>
    <x v="1181"/>
    <x v="20"/>
    <s v="OFF-PA-10001870"/>
    <x v="0"/>
    <x v="0"/>
    <n v="12.96"/>
    <s v="CA-2018-102925"/>
    <n v="0"/>
    <n v="2"/>
    <n v="0"/>
    <n v="6.2208000000000006"/>
    <n v="0.43613829632717294"/>
  </r>
  <r>
    <x v="1181"/>
    <x v="20"/>
    <s v="OFF-BI-10002706"/>
    <x v="0"/>
    <x v="3"/>
    <n v="11.423999999999999"/>
    <s v="CA-2018-102925"/>
    <n v="0"/>
    <n v="1"/>
    <n v="0.2"/>
    <n v="3.7127999999999997"/>
    <n v="0.46881743173671325"/>
  </r>
  <r>
    <x v="1181"/>
    <x v="18"/>
    <s v="OFF-PA-10002615"/>
    <x v="0"/>
    <x v="0"/>
    <n v="4.41"/>
    <s v="CA-2018-118213"/>
    <n v="0"/>
    <n v="1"/>
    <n v="0"/>
    <n v="2.0286"/>
    <n v="0.43613829632717294"/>
  </r>
  <r>
    <x v="1181"/>
    <x v="12"/>
    <s v="OFF-BI-10003274"/>
    <x v="0"/>
    <x v="3"/>
    <n v="2.3880000000000003"/>
    <s v="US-2018-107272"/>
    <n v="0"/>
    <n v="2"/>
    <n v="0.7"/>
    <n v="-1.8308"/>
    <n v="0.46881743173671325"/>
  </r>
  <r>
    <x v="1182"/>
    <x v="22"/>
    <s v="FUR-TA-10004575"/>
    <x v="1"/>
    <x v="13"/>
    <n v="2036.8600000000001"/>
    <s v="CA-2018-107174"/>
    <n v="1"/>
    <n v="7"/>
    <n v="0"/>
    <n v="366.63479999999993"/>
    <n v="0.55975208308209756"/>
  </r>
  <r>
    <x v="1182"/>
    <x v="25"/>
    <s v="OFF-AP-10002118"/>
    <x v="0"/>
    <x v="12"/>
    <n v="499.58400000000006"/>
    <s v="CA-2018-167941"/>
    <n v="1"/>
    <n v="3"/>
    <n v="0.2"/>
    <n v="43.713600000000014"/>
    <n v="0.49507917887403441"/>
  </r>
  <r>
    <x v="1182"/>
    <x v="22"/>
    <s v="FUR-CH-10003312"/>
    <x v="1"/>
    <x v="5"/>
    <n v="449.56800000000004"/>
    <s v="CA-2018-107174"/>
    <n v="0"/>
    <n v="2"/>
    <n v="0.2"/>
    <n v="-73.054800000000071"/>
    <n v="0.46529189879902266"/>
  </r>
  <r>
    <x v="1182"/>
    <x v="20"/>
    <s v="OFF-PA-10003302"/>
    <x v="0"/>
    <x v="0"/>
    <n v="318.95999999999998"/>
    <s v="CA-2018-144596"/>
    <n v="1"/>
    <n v="9"/>
    <n v="0"/>
    <n v="149.91119999999998"/>
    <n v="0.43613829632717294"/>
  </r>
  <r>
    <x v="1182"/>
    <x v="25"/>
    <s v="OFF-ST-10000736"/>
    <x v="0"/>
    <x v="1"/>
    <n v="259.13600000000002"/>
    <s v="CA-2018-167941"/>
    <n v="0"/>
    <n v="4"/>
    <n v="0.2"/>
    <n v="-51.827200000000019"/>
    <n v="0.44610841445725197"/>
  </r>
  <r>
    <x v="1182"/>
    <x v="2"/>
    <s v="FUR-CH-10003774"/>
    <x v="1"/>
    <x v="5"/>
    <n v="127.372"/>
    <s v="CA-2018-154109"/>
    <n v="1"/>
    <n v="2"/>
    <n v="0.3"/>
    <n v="-30.933200000000006"/>
    <n v="0.46529189879902266"/>
  </r>
  <r>
    <x v="1182"/>
    <x v="4"/>
    <s v="OFF-PA-10000157"/>
    <x v="0"/>
    <x v="0"/>
    <n v="59.94"/>
    <s v="US-2018-153948"/>
    <n v="1"/>
    <n v="3"/>
    <n v="0"/>
    <n v="28.171799999999998"/>
    <n v="0.43613829632717294"/>
  </r>
  <r>
    <x v="1182"/>
    <x v="2"/>
    <s v="OFF-PA-10000157"/>
    <x v="0"/>
    <x v="0"/>
    <n v="47.952000000000005"/>
    <s v="CA-2018-154109"/>
    <n v="0"/>
    <n v="3"/>
    <n v="0.2"/>
    <n v="16.183799999999998"/>
    <n v="0.43613829632717294"/>
  </r>
  <r>
    <x v="1182"/>
    <x v="23"/>
    <s v="OFF-ST-10001414"/>
    <x v="0"/>
    <x v="1"/>
    <n v="46.26"/>
    <s v="CA-2018-107720"/>
    <n v="1"/>
    <n v="3"/>
    <n v="0"/>
    <n v="12.0276"/>
    <n v="0.44610841445725197"/>
  </r>
  <r>
    <x v="1182"/>
    <x v="4"/>
    <s v="OFF-PA-10002764"/>
    <x v="0"/>
    <x v="0"/>
    <n v="45.36"/>
    <s v="US-2018-153948"/>
    <n v="0"/>
    <n v="4"/>
    <n v="0"/>
    <n v="22.226399999999998"/>
    <n v="0.43613829632717294"/>
  </r>
  <r>
    <x v="1182"/>
    <x v="4"/>
    <s v="OFF-LA-10000414"/>
    <x v="0"/>
    <x v="2"/>
    <n v="41.4"/>
    <s v="US-2018-153948"/>
    <n v="0"/>
    <n v="4"/>
    <n v="0"/>
    <n v="19.872"/>
    <n v="0.4647369236065339"/>
  </r>
  <r>
    <x v="1182"/>
    <x v="25"/>
    <s v="OFF-PA-10001800"/>
    <x v="0"/>
    <x v="0"/>
    <n v="31.104000000000006"/>
    <s v="CA-2018-167941"/>
    <n v="0"/>
    <n v="6"/>
    <n v="0.2"/>
    <n v="10.8864"/>
    <n v="0.43613829632717294"/>
  </r>
  <r>
    <x v="1182"/>
    <x v="0"/>
    <s v="FUR-FU-10003878"/>
    <x v="1"/>
    <x v="8"/>
    <n v="30.560000000000002"/>
    <s v="US-2018-119319"/>
    <n v="1"/>
    <n v="5"/>
    <n v="0.6"/>
    <n v="-19.863999999999997"/>
    <n v="0.4595170286641902"/>
  </r>
  <r>
    <x v="1182"/>
    <x v="25"/>
    <s v="FUR-FU-10004671"/>
    <x v="1"/>
    <x v="8"/>
    <n v="28.272000000000006"/>
    <s v="CA-2018-167941"/>
    <n v="0"/>
    <n v="2"/>
    <n v="0.2"/>
    <n v="6.3612000000000002"/>
    <n v="0.4595170286641902"/>
  </r>
  <r>
    <x v="1182"/>
    <x v="4"/>
    <s v="OFF-PA-10000143"/>
    <x v="0"/>
    <x v="0"/>
    <n v="26.400000000000002"/>
    <s v="US-2018-153948"/>
    <n v="0"/>
    <n v="5"/>
    <n v="0"/>
    <n v="12.672000000000001"/>
    <n v="0.43613829632717294"/>
  </r>
  <r>
    <x v="1182"/>
    <x v="28"/>
    <s v="OFF-PA-10003127"/>
    <x v="0"/>
    <x v="0"/>
    <n v="26.38"/>
    <s v="CA-2018-125290"/>
    <n v="1"/>
    <n v="1"/>
    <n v="0"/>
    <n v="12.134799999999998"/>
    <n v="0.43613829632717294"/>
  </r>
  <r>
    <x v="1182"/>
    <x v="22"/>
    <s v="TEC-AC-10001465"/>
    <x v="2"/>
    <x v="9"/>
    <n v="108.96000000000001"/>
    <s v="CA-2018-107174"/>
    <n v="0"/>
    <n v="3"/>
    <n v="0"/>
    <n v="32.687999999999988"/>
    <n v="0.52062335344040378"/>
  </r>
  <r>
    <x v="1182"/>
    <x v="4"/>
    <s v="TEC-AC-10003441"/>
    <x v="2"/>
    <x v="9"/>
    <n v="16.95"/>
    <s v="US-2018-153948"/>
    <n v="0"/>
    <n v="1"/>
    <n v="0"/>
    <n v="1.0169999999999995"/>
    <n v="0.52062335344040378"/>
  </r>
  <r>
    <x v="1182"/>
    <x v="0"/>
    <s v="OFF-ST-10000615"/>
    <x v="0"/>
    <x v="1"/>
    <n v="18.16"/>
    <s v="CA-2018-150504"/>
    <n v="1"/>
    <n v="2"/>
    <n v="0.2"/>
    <n v="1.8160000000000016"/>
    <n v="0.44610841445725197"/>
  </r>
  <r>
    <x v="1182"/>
    <x v="4"/>
    <s v="OFF-EN-10001219"/>
    <x v="0"/>
    <x v="11"/>
    <n v="15.28"/>
    <s v="CA-2018-100013"/>
    <n v="1"/>
    <n v="2"/>
    <n v="0"/>
    <n v="7.4871999999999996"/>
    <n v="0.44424167803735209"/>
  </r>
  <r>
    <x v="1182"/>
    <x v="28"/>
    <s v="OFF-AR-10001216"/>
    <x v="0"/>
    <x v="4"/>
    <n v="13.899999999999999"/>
    <s v="CA-2018-125290"/>
    <n v="0"/>
    <n v="5"/>
    <n v="0"/>
    <n v="3.6139999999999994"/>
    <n v="0.45632477063632687"/>
  </r>
  <r>
    <x v="1182"/>
    <x v="25"/>
    <s v="OFF-BI-10002827"/>
    <x v="0"/>
    <x v="3"/>
    <n v="13.272000000000002"/>
    <s v="CA-2018-167941"/>
    <n v="0"/>
    <n v="8"/>
    <n v="0.7"/>
    <n v="-10.617599999999999"/>
    <n v="0.46881743173671325"/>
  </r>
  <r>
    <x v="1182"/>
    <x v="4"/>
    <s v="FUR-FU-10001424"/>
    <x v="1"/>
    <x v="8"/>
    <n v="8.73"/>
    <s v="CA-2018-100013"/>
    <n v="0"/>
    <n v="1"/>
    <n v="0"/>
    <n v="2.9681999999999995"/>
    <n v="0.4595170286641902"/>
  </r>
  <r>
    <x v="1182"/>
    <x v="3"/>
    <s v="OFF-PA-10003845"/>
    <x v="0"/>
    <x v="0"/>
    <n v="5.78"/>
    <s v="CA-2018-154816"/>
    <n v="1"/>
    <n v="1"/>
    <n v="0"/>
    <n v="2.8322000000000003"/>
    <n v="0.43613829632717294"/>
  </r>
  <r>
    <x v="1182"/>
    <x v="11"/>
    <s v="OFF-BI-10004738"/>
    <x v="0"/>
    <x v="3"/>
    <n v="5.6820000000000013"/>
    <s v="US-2018-109484"/>
    <n v="1"/>
    <n v="1"/>
    <n v="0.7"/>
    <n v="-3.7880000000000003"/>
    <n v="0.46881743173671325"/>
  </r>
  <r>
    <x v="1182"/>
    <x v="4"/>
    <s v="OFF-AR-10001022"/>
    <x v="0"/>
    <x v="4"/>
    <n v="5.68"/>
    <s v="CA-2018-100013"/>
    <n v="0"/>
    <n v="2"/>
    <n v="0"/>
    <n v="1.7607999999999997"/>
    <n v="0.45632477063632687"/>
  </r>
  <r>
    <x v="1182"/>
    <x v="0"/>
    <s v="OFF-BI-10000145"/>
    <x v="0"/>
    <x v="3"/>
    <n v="1.2479999999999998"/>
    <s v="CA-2018-106691"/>
    <n v="1"/>
    <n v="2"/>
    <n v="0.8"/>
    <n v="-1.934400000000001"/>
    <n v="0.46881743173671325"/>
  </r>
  <r>
    <x v="1183"/>
    <x v="4"/>
    <s v="TEC-PH-10002468"/>
    <x v="2"/>
    <x v="6"/>
    <n v="761.5440000000001"/>
    <s v="CA-2018-122504"/>
    <n v="1"/>
    <n v="7"/>
    <n v="0.2"/>
    <n v="66.635100000000023"/>
    <n v="0.41105220110552465"/>
  </r>
  <r>
    <x v="1183"/>
    <x v="2"/>
    <s v="TEC-PH-10003811"/>
    <x v="2"/>
    <x v="6"/>
    <n v="359.97"/>
    <s v="CA-2018-149888"/>
    <n v="1"/>
    <n v="5"/>
    <n v="0.4"/>
    <n v="-71.994000000000028"/>
    <n v="0.41105220110552465"/>
  </r>
  <r>
    <x v="1183"/>
    <x v="2"/>
    <s v="FUR-TA-10000849"/>
    <x v="1"/>
    <x v="13"/>
    <n v="350.35199999999998"/>
    <s v="CA-2018-149888"/>
    <n v="0"/>
    <n v="4"/>
    <n v="0.4"/>
    <n v="-140.14079999999996"/>
    <n v="0.55975208308209756"/>
  </r>
  <r>
    <x v="1183"/>
    <x v="36"/>
    <s v="FUR-CH-10000422"/>
    <x v="1"/>
    <x v="5"/>
    <n v="272.96999999999997"/>
    <s v="CA-2018-113460"/>
    <n v="1"/>
    <n v="3"/>
    <n v="0"/>
    <n v="43.675200000000018"/>
    <n v="0.46529189879902266"/>
  </r>
  <r>
    <x v="1183"/>
    <x v="7"/>
    <s v="OFF-AP-10000696"/>
    <x v="0"/>
    <x v="12"/>
    <n v="100.94"/>
    <s v="CA-2018-132346"/>
    <n v="1"/>
    <n v="7"/>
    <n v="0"/>
    <n v="33.310199999999995"/>
    <n v="0.49507917887403441"/>
  </r>
  <r>
    <x v="1183"/>
    <x v="39"/>
    <s v="OFF-BI-10000756"/>
    <x v="0"/>
    <x v="3"/>
    <n v="38.160000000000004"/>
    <s v="CA-2018-163188"/>
    <n v="1"/>
    <n v="9"/>
    <n v="0"/>
    <n v="19.080000000000002"/>
    <n v="0.46881743173671325"/>
  </r>
  <r>
    <x v="1183"/>
    <x v="4"/>
    <s v="TEC-AC-10004975"/>
    <x v="2"/>
    <x v="9"/>
    <n v="439.8"/>
    <s v="CA-2018-152737"/>
    <n v="1"/>
    <n v="4"/>
    <n v="0"/>
    <n v="145.13400000000001"/>
    <n v="0.52062335344040378"/>
  </r>
  <r>
    <x v="1183"/>
    <x v="4"/>
    <s v="OFF-BI-10002982"/>
    <x v="0"/>
    <x v="3"/>
    <n v="21.792000000000002"/>
    <s v="CA-2018-152737"/>
    <n v="0"/>
    <n v="4"/>
    <n v="0.2"/>
    <n v="7.6271999999999984"/>
    <n v="0.46881743173671325"/>
  </r>
  <r>
    <x v="1183"/>
    <x v="4"/>
    <s v="TEC-AC-10003289"/>
    <x v="2"/>
    <x v="9"/>
    <n v="59.97"/>
    <s v="CA-2018-122504"/>
    <n v="0"/>
    <n v="3"/>
    <n v="0"/>
    <n v="13.793099999999999"/>
    <n v="0.52062335344040378"/>
  </r>
  <r>
    <x v="1183"/>
    <x v="20"/>
    <s v="TEC-AC-10002370"/>
    <x v="2"/>
    <x v="9"/>
    <n v="7.88"/>
    <s v="CA-2018-113572"/>
    <n v="1"/>
    <n v="4"/>
    <n v="0"/>
    <n v="2.5215999999999994"/>
    <n v="0.52062335344040378"/>
  </r>
  <r>
    <x v="1184"/>
    <x v="36"/>
    <s v="FUR-FU-10003535"/>
    <x v="1"/>
    <x v="8"/>
    <n v="274.20000000000005"/>
    <s v="CA-2018-155621"/>
    <n v="1"/>
    <n v="10"/>
    <n v="0"/>
    <n v="112.422"/>
    <n v="0.4595170286641902"/>
  </r>
  <r>
    <x v="1184"/>
    <x v="20"/>
    <s v="OFF-AR-10002818"/>
    <x v="0"/>
    <x v="4"/>
    <n v="109.9"/>
    <s v="CA-2018-143658"/>
    <n v="1"/>
    <n v="5"/>
    <n v="0"/>
    <n v="32.97"/>
    <n v="0.45632477063632687"/>
  </r>
  <r>
    <x v="1185"/>
    <x v="36"/>
    <s v="OFF-ST-10003208"/>
    <x v="0"/>
    <x v="1"/>
    <n v="1633.14"/>
    <s v="CA-2018-152912"/>
    <n v="1"/>
    <n v="9"/>
    <n v="0"/>
    <n v="473.61059999999975"/>
    <n v="0.44610841445725197"/>
  </r>
  <r>
    <x v="1185"/>
    <x v="36"/>
    <s v="OFF-ST-10003208"/>
    <x v="0"/>
    <x v="1"/>
    <n v="544.38"/>
    <s v="CA-2018-152912"/>
    <n v="0"/>
    <n v="3"/>
    <n v="0"/>
    <n v="157.87019999999993"/>
    <n v="0.44610841445725197"/>
  </r>
  <r>
    <x v="1185"/>
    <x v="4"/>
    <s v="FUR-CH-10004675"/>
    <x v="1"/>
    <x v="5"/>
    <n v="523.39200000000005"/>
    <s v="CA-2018-119494"/>
    <n v="1"/>
    <n v="3"/>
    <n v="0.2"/>
    <n v="52.339199999999977"/>
    <n v="0.46529189879902266"/>
  </r>
  <r>
    <x v="1185"/>
    <x v="16"/>
    <s v="TEC-PH-10004094"/>
    <x v="2"/>
    <x v="6"/>
    <n v="499.16800000000006"/>
    <s v="CA-2018-159667"/>
    <n v="1"/>
    <n v="4"/>
    <n v="0.2"/>
    <n v="31.197999999999993"/>
    <n v="0.41105220110552465"/>
  </r>
  <r>
    <x v="1185"/>
    <x v="4"/>
    <s v="FUR-CH-10003061"/>
    <x v="1"/>
    <x v="5"/>
    <n v="215.976"/>
    <s v="CA-2018-158246"/>
    <n v="1"/>
    <n v="3"/>
    <n v="0.2"/>
    <n v="-2.6997000000000355"/>
    <n v="0.46529189879902266"/>
  </r>
  <r>
    <x v="1185"/>
    <x v="20"/>
    <s v="FUR-FU-10000629"/>
    <x v="1"/>
    <x v="8"/>
    <n v="96.53"/>
    <s v="CA-2018-161018"/>
    <n v="1"/>
    <n v="7"/>
    <n v="0"/>
    <n v="40.5426"/>
    <n v="0.4595170286641902"/>
  </r>
  <r>
    <x v="1185"/>
    <x v="4"/>
    <s v="OFF-ST-10002289"/>
    <x v="0"/>
    <x v="1"/>
    <n v="63.56"/>
    <s v="CA-2018-159597"/>
    <n v="1"/>
    <n v="2"/>
    <n v="0"/>
    <n v="3.1779999999999973"/>
    <n v="0.44610841445725197"/>
  </r>
  <r>
    <x v="1185"/>
    <x v="4"/>
    <s v="FUR-FU-10000023"/>
    <x v="1"/>
    <x v="8"/>
    <n v="47.12"/>
    <s v="US-2018-141852"/>
    <n v="1"/>
    <n v="8"/>
    <n v="0"/>
    <n v="20.732800000000001"/>
    <n v="0.4595170286641902"/>
  </r>
  <r>
    <x v="1185"/>
    <x v="36"/>
    <s v="TEC-AC-10004666"/>
    <x v="2"/>
    <x v="9"/>
    <n v="826.62000000000012"/>
    <s v="CA-2018-152912"/>
    <n v="0"/>
    <n v="3"/>
    <n v="0"/>
    <n v="355.4466000000001"/>
    <n v="0.52062335344040378"/>
  </r>
  <r>
    <x v="1185"/>
    <x v="16"/>
    <s v="TEC-AC-10002567"/>
    <x v="2"/>
    <x v="9"/>
    <n v="191.976"/>
    <s v="CA-2018-159667"/>
    <n v="0"/>
    <n v="3"/>
    <n v="0.2"/>
    <n v="38.395199999999988"/>
    <n v="0.52062335344040378"/>
  </r>
  <r>
    <x v="1185"/>
    <x v="4"/>
    <s v="TEC-AC-10004171"/>
    <x v="2"/>
    <x v="9"/>
    <n v="99.99"/>
    <s v="CA-2018-159597"/>
    <n v="0"/>
    <n v="1"/>
    <n v="0"/>
    <n v="43.995600000000003"/>
    <n v="0.52062335344040378"/>
  </r>
  <r>
    <x v="1185"/>
    <x v="36"/>
    <s v="OFF-BI-10004728"/>
    <x v="0"/>
    <x v="3"/>
    <n v="9.64"/>
    <s v="CA-2018-152912"/>
    <n v="0"/>
    <n v="2"/>
    <n v="0"/>
    <n v="4.4344000000000001"/>
    <n v="0.46881743173671325"/>
  </r>
  <r>
    <x v="1186"/>
    <x v="20"/>
    <s v="OFF-BI-10003925"/>
    <x v="0"/>
    <x v="3"/>
    <n v="931.17600000000016"/>
    <s v="CA-2018-104640"/>
    <n v="1"/>
    <n v="3"/>
    <n v="0.2"/>
    <n v="314.27190000000002"/>
    <n v="0.46881743173671325"/>
  </r>
  <r>
    <x v="1186"/>
    <x v="12"/>
    <s v="FUR-CH-10003312"/>
    <x v="1"/>
    <x v="5"/>
    <n v="899.13600000000008"/>
    <s v="US-2018-155425"/>
    <n v="1"/>
    <n v="4"/>
    <n v="0.2"/>
    <n v="-146.10960000000014"/>
    <n v="0.46529189879902266"/>
  </r>
  <r>
    <x v="1186"/>
    <x v="20"/>
    <s v="TEC-PH-10002200"/>
    <x v="2"/>
    <x v="6"/>
    <n v="430.88"/>
    <s v="CA-2018-104640"/>
    <n v="0"/>
    <n v="2"/>
    <n v="0"/>
    <n v="124.95519999999999"/>
    <n v="0.41105220110552465"/>
  </r>
  <r>
    <x v="1186"/>
    <x v="22"/>
    <s v="OFF-AP-10004540"/>
    <x v="0"/>
    <x v="12"/>
    <n v="400.79999999999995"/>
    <s v="US-2018-128447"/>
    <n v="1"/>
    <n v="5"/>
    <n v="0"/>
    <n v="112.224"/>
    <n v="0.49507917887403441"/>
  </r>
  <r>
    <x v="1186"/>
    <x v="0"/>
    <s v="FUR-FU-10001468"/>
    <x v="1"/>
    <x v="8"/>
    <n v="341.96"/>
    <s v="CA-2018-161739"/>
    <n v="1"/>
    <n v="5"/>
    <n v="0.6"/>
    <n v="-427.45000000000005"/>
    <n v="0.4595170286641902"/>
  </r>
  <r>
    <x v="1186"/>
    <x v="4"/>
    <s v="FUR-CH-10001714"/>
    <x v="1"/>
    <x v="5"/>
    <n v="241.42399999999998"/>
    <s v="CA-2018-137624"/>
    <n v="1"/>
    <n v="2"/>
    <n v="0.2"/>
    <n v="-36.213599999999985"/>
    <n v="0.46529189879902266"/>
  </r>
  <r>
    <x v="1186"/>
    <x v="12"/>
    <s v="TEC-PH-10002563"/>
    <x v="2"/>
    <x v="6"/>
    <n v="201.584"/>
    <s v="US-2018-155425"/>
    <n v="0"/>
    <n v="2"/>
    <n v="0.2"/>
    <n v="15.118800000000007"/>
    <n v="0.41105220110552465"/>
  </r>
  <r>
    <x v="1186"/>
    <x v="12"/>
    <s v="TEC-MA-10003183"/>
    <x v="2"/>
    <x v="15"/>
    <n v="95.994000000000014"/>
    <s v="US-2018-155425"/>
    <n v="0"/>
    <n v="2"/>
    <n v="0.7"/>
    <n v="-63.995999999999981"/>
    <n v="0.5183572270896134"/>
  </r>
  <r>
    <x v="1186"/>
    <x v="12"/>
    <s v="OFF-BI-10001036"/>
    <x v="0"/>
    <x v="3"/>
    <n v="38.388000000000005"/>
    <s v="US-2018-155425"/>
    <n v="0"/>
    <n v="14"/>
    <n v="0.7"/>
    <n v="-25.591999999999999"/>
    <n v="0.46881743173671325"/>
  </r>
  <r>
    <x v="1186"/>
    <x v="22"/>
    <s v="OFF-BI-10001543"/>
    <x v="0"/>
    <x v="3"/>
    <n v="28.792000000000002"/>
    <s v="US-2018-128447"/>
    <n v="0"/>
    <n v="1"/>
    <n v="0.2"/>
    <n v="10.077200000000001"/>
    <n v="0.46881743173671325"/>
  </r>
  <r>
    <x v="1186"/>
    <x v="22"/>
    <s v="OFF-BI-10000088"/>
    <x v="0"/>
    <x v="3"/>
    <n v="26.352000000000004"/>
    <s v="CA-2018-163874"/>
    <n v="1"/>
    <n v="3"/>
    <n v="0.2"/>
    <n v="9.5525999999999982"/>
    <n v="0.46881743173671325"/>
  </r>
  <r>
    <x v="1186"/>
    <x v="12"/>
    <s v="TEC-AC-10001314"/>
    <x v="2"/>
    <x v="9"/>
    <n v="239.95200000000003"/>
    <s v="US-2018-155425"/>
    <n v="0"/>
    <n v="6"/>
    <n v="0.2"/>
    <n v="-35.992800000000038"/>
    <n v="0.52062335344040378"/>
  </r>
  <r>
    <x v="1186"/>
    <x v="4"/>
    <s v="TEC-AC-10001772"/>
    <x v="2"/>
    <x v="9"/>
    <n v="111.79"/>
    <s v="CA-2018-141138"/>
    <n v="1"/>
    <n v="7"/>
    <n v="0"/>
    <n v="43.598100000000002"/>
    <n v="0.52062335344040378"/>
  </r>
  <r>
    <x v="1186"/>
    <x v="16"/>
    <s v="OFF-BI-10004099"/>
    <x v="0"/>
    <x v="3"/>
    <n v="11.520000000000001"/>
    <s v="CA-2018-142671"/>
    <n v="1"/>
    <n v="5"/>
    <n v="0.7"/>
    <n v="-7.6799999999999962"/>
    <n v="0.46881743173671325"/>
  </r>
  <r>
    <x v="1186"/>
    <x v="4"/>
    <s v="OFF-AR-10002221"/>
    <x v="0"/>
    <x v="4"/>
    <n v="7.8000000000000007"/>
    <s v="CA-2018-162096"/>
    <n v="1"/>
    <n v="3"/>
    <n v="0"/>
    <n v="2.1060000000000008"/>
    <n v="0.45632477063632687"/>
  </r>
  <r>
    <x v="1187"/>
    <x v="16"/>
    <s v="OFF-AP-10002651"/>
    <x v="0"/>
    <x v="12"/>
    <n v="1158.1199999999999"/>
    <s v="CA-2018-158561"/>
    <n v="1"/>
    <n v="5"/>
    <n v="0.2"/>
    <n v="130.28849999999983"/>
    <n v="0.49507917887403441"/>
  </r>
  <r>
    <x v="1187"/>
    <x v="14"/>
    <s v="OFF-AR-10004260"/>
    <x v="0"/>
    <x v="4"/>
    <n v="181.86"/>
    <s v="CA-2018-157483"/>
    <n v="1"/>
    <n v="7"/>
    <n v="0"/>
    <n v="50.9208"/>
    <n v="0.45632477063632687"/>
  </r>
  <r>
    <x v="1187"/>
    <x v="4"/>
    <s v="OFF-BI-10000977"/>
    <x v="0"/>
    <x v="3"/>
    <n v="121.6"/>
    <s v="CA-2018-110842"/>
    <n v="1"/>
    <n v="5"/>
    <n v="0.2"/>
    <n v="39.519999999999989"/>
    <n v="0.46881743173671325"/>
  </r>
  <r>
    <x v="1187"/>
    <x v="15"/>
    <s v="FUR-FU-10004090"/>
    <x v="1"/>
    <x v="8"/>
    <n v="88.920000000000016"/>
    <s v="CA-2018-115448"/>
    <n v="1"/>
    <n v="5"/>
    <n v="0.2"/>
    <n v="14.449499999999986"/>
    <n v="0.4595170286641902"/>
  </r>
  <r>
    <x v="1187"/>
    <x v="30"/>
    <s v="OFF-FA-10004854"/>
    <x v="0"/>
    <x v="7"/>
    <n v="45.92"/>
    <s v="CA-2018-120327"/>
    <n v="1"/>
    <n v="4"/>
    <n v="0"/>
    <n v="21.5824"/>
    <n v="0.51168203684699509"/>
  </r>
  <r>
    <x v="1187"/>
    <x v="20"/>
    <s v="OFF-ST-10003324"/>
    <x v="0"/>
    <x v="1"/>
    <n v="35.479999999999997"/>
    <s v="CA-2018-154137"/>
    <n v="1"/>
    <n v="1"/>
    <n v="0"/>
    <n v="0"/>
    <n v="0.44610841445725197"/>
  </r>
  <r>
    <x v="1187"/>
    <x v="0"/>
    <s v="TEC-PH-10004531"/>
    <x v="2"/>
    <x v="6"/>
    <n v="35.183999999999997"/>
    <s v="US-2018-116491"/>
    <n v="1"/>
    <n v="2"/>
    <n v="0.2"/>
    <n v="12.314399999999999"/>
    <n v="0.41105220110552465"/>
  </r>
  <r>
    <x v="1187"/>
    <x v="4"/>
    <s v="FUR-FU-10001424"/>
    <x v="1"/>
    <x v="8"/>
    <n v="34.92"/>
    <s v="CA-2018-148985"/>
    <n v="1"/>
    <n v="4"/>
    <n v="0"/>
    <n v="11.872799999999998"/>
    <n v="0.4595170286641902"/>
  </r>
  <r>
    <x v="1187"/>
    <x v="19"/>
    <s v="OFF-SU-10004661"/>
    <x v="0"/>
    <x v="14"/>
    <n v="25.5"/>
    <s v="CA-2018-167976"/>
    <n v="1"/>
    <n v="3"/>
    <n v="0"/>
    <n v="6.63"/>
    <n v="0.53938093436526824"/>
  </r>
  <r>
    <x v="1187"/>
    <x v="4"/>
    <s v="OFF-PA-10000520"/>
    <x v="0"/>
    <x v="0"/>
    <n v="19.440000000000001"/>
    <s v="CA-2018-110842"/>
    <n v="0"/>
    <n v="3"/>
    <n v="0"/>
    <n v="9.3312000000000008"/>
    <n v="0.43613829632717294"/>
  </r>
  <r>
    <x v="1187"/>
    <x v="0"/>
    <s v="OFF-BI-10001510"/>
    <x v="0"/>
    <x v="3"/>
    <n v="18.335999999999999"/>
    <s v="CA-2018-150959"/>
    <n v="1"/>
    <n v="4"/>
    <n v="0.8"/>
    <n v="-32.088000000000008"/>
    <n v="0.46881743173671325"/>
  </r>
  <r>
    <x v="1187"/>
    <x v="21"/>
    <s v="OFF-BI-10002949"/>
    <x v="0"/>
    <x v="3"/>
    <n v="18.240000000000002"/>
    <s v="CA-2018-143217"/>
    <n v="1"/>
    <n v="3"/>
    <n v="0"/>
    <n v="8.5727999999999991"/>
    <n v="0.46881743173671325"/>
  </r>
  <r>
    <x v="1187"/>
    <x v="4"/>
    <s v="OFF-AP-10003971"/>
    <x v="0"/>
    <x v="12"/>
    <n v="10.89"/>
    <s v="CA-2018-110842"/>
    <n v="0"/>
    <n v="1"/>
    <n v="0"/>
    <n v="2.8314000000000004"/>
    <n v="0.49507917887403441"/>
  </r>
  <r>
    <x v="1187"/>
    <x v="0"/>
    <s v="OFF-LA-10001045"/>
    <x v="0"/>
    <x v="2"/>
    <n v="10.440000000000001"/>
    <s v="CA-2018-150959"/>
    <n v="0"/>
    <n v="5"/>
    <n v="0.2"/>
    <n v="3.3929999999999989"/>
    <n v="0.4647369236065339"/>
  </r>
  <r>
    <x v="1187"/>
    <x v="10"/>
    <s v="OFF-PA-10004451"/>
    <x v="0"/>
    <x v="0"/>
    <n v="10.368000000000002"/>
    <s v="CA-2018-143455"/>
    <n v="1"/>
    <n v="2"/>
    <n v="0.2"/>
    <n v="3.6288"/>
    <n v="0.43613829632717294"/>
  </r>
  <r>
    <x v="1188"/>
    <x v="12"/>
    <s v="TEC-PH-10001459"/>
    <x v="2"/>
    <x v="6"/>
    <n v="671.98400000000004"/>
    <s v="CA-2018-134915"/>
    <n v="1"/>
    <n v="2"/>
    <n v="0.2"/>
    <n v="50.398800000000023"/>
    <n v="0.41105220110552465"/>
  </r>
  <r>
    <x v="1188"/>
    <x v="0"/>
    <s v="OFF-ST-10003716"/>
    <x v="0"/>
    <x v="1"/>
    <n v="540.048"/>
    <s v="CA-2018-130386"/>
    <n v="1"/>
    <n v="3"/>
    <n v="0.2"/>
    <n v="-47.254199999999997"/>
    <n v="0.44610841445725197"/>
  </r>
  <r>
    <x v="1188"/>
    <x v="10"/>
    <s v="TEC-PH-10002824"/>
    <x v="2"/>
    <x v="6"/>
    <n v="370.78199999999998"/>
    <s v="US-2018-116659"/>
    <n v="1"/>
    <n v="3"/>
    <n v="0.4"/>
    <n v="-92.695500000000038"/>
    <n v="0.41105220110552465"/>
  </r>
  <r>
    <x v="1188"/>
    <x v="0"/>
    <s v="OFF-PA-10003823"/>
    <x v="0"/>
    <x v="0"/>
    <n v="223.05600000000001"/>
    <s v="CA-2018-130386"/>
    <n v="0"/>
    <n v="9"/>
    <n v="0.2"/>
    <n v="69.704999999999984"/>
    <n v="0.43613829632717294"/>
  </r>
  <r>
    <x v="1188"/>
    <x v="2"/>
    <s v="OFF-ST-10002574"/>
    <x v="0"/>
    <x v="1"/>
    <n v="221.024"/>
    <s v="CA-2018-166835"/>
    <n v="1"/>
    <n v="2"/>
    <n v="0.2"/>
    <n v="-55.256"/>
    <n v="0.44610841445725197"/>
  </r>
  <r>
    <x v="1188"/>
    <x v="12"/>
    <s v="FUR-CH-10004875"/>
    <x v="1"/>
    <x v="5"/>
    <n v="113.88800000000002"/>
    <s v="CA-2018-134915"/>
    <n v="0"/>
    <n v="2"/>
    <n v="0.2"/>
    <n v="9.9651999999999994"/>
    <n v="0.46529189879902266"/>
  </r>
  <r>
    <x v="1188"/>
    <x v="12"/>
    <s v="FUR-FU-10000305"/>
    <x v="1"/>
    <x v="8"/>
    <n v="113.56800000000001"/>
    <s v="CA-2018-134915"/>
    <n v="0"/>
    <n v="2"/>
    <n v="0.2"/>
    <n v="-5.6784000000000034"/>
    <n v="0.4595170286641902"/>
  </r>
  <r>
    <x v="1188"/>
    <x v="0"/>
    <s v="OFF-ST-10002583"/>
    <x v="0"/>
    <x v="1"/>
    <n v="77.951999999999998"/>
    <s v="CA-2018-164168"/>
    <n v="1"/>
    <n v="3"/>
    <n v="0.2"/>
    <n v="-15.590400000000002"/>
    <n v="0.44610841445725197"/>
  </r>
  <r>
    <x v="1188"/>
    <x v="22"/>
    <s v="OFF-AP-10004708"/>
    <x v="0"/>
    <x v="12"/>
    <n v="76.12"/>
    <s v="CA-2018-149944"/>
    <n v="1"/>
    <n v="2"/>
    <n v="0"/>
    <n v="22.074799999999996"/>
    <n v="0.49507917887403441"/>
  </r>
  <r>
    <x v="1188"/>
    <x v="0"/>
    <s v="TEC-PH-10004908"/>
    <x v="2"/>
    <x v="6"/>
    <n v="67.992000000000004"/>
    <s v="CA-2018-164168"/>
    <n v="0"/>
    <n v="1"/>
    <n v="0.2"/>
    <n v="8.4989999999999917"/>
    <n v="0.41105220110552465"/>
  </r>
  <r>
    <x v="1188"/>
    <x v="0"/>
    <s v="OFF-BI-10000666"/>
    <x v="0"/>
    <x v="3"/>
    <n v="30.559999999999992"/>
    <s v="CA-2018-164168"/>
    <n v="0"/>
    <n v="5"/>
    <n v="0.8"/>
    <n v="-45.840000000000018"/>
    <n v="0.46881743173671325"/>
  </r>
  <r>
    <x v="1188"/>
    <x v="22"/>
    <s v="OFF-SU-10000381"/>
    <x v="0"/>
    <x v="14"/>
    <n v="27.93"/>
    <s v="CA-2018-164364"/>
    <n v="1"/>
    <n v="3"/>
    <n v="0"/>
    <n v="8.0996999999999986"/>
    <n v="0.53938093436526824"/>
  </r>
  <r>
    <x v="1188"/>
    <x v="16"/>
    <s v="OFF-PA-10003651"/>
    <x v="0"/>
    <x v="0"/>
    <n v="26.720000000000002"/>
    <s v="CA-2018-154088"/>
    <n v="1"/>
    <n v="5"/>
    <n v="0.2"/>
    <n v="9.3520000000000003"/>
    <n v="0.43613829632717294"/>
  </r>
  <r>
    <x v="1188"/>
    <x v="12"/>
    <s v="OFF-PA-10002160"/>
    <x v="0"/>
    <x v="0"/>
    <n v="23.120000000000005"/>
    <s v="CA-2018-134915"/>
    <n v="0"/>
    <n v="5"/>
    <n v="0.2"/>
    <n v="8.3810000000000002"/>
    <n v="0.43613829632717294"/>
  </r>
  <r>
    <x v="1188"/>
    <x v="0"/>
    <s v="FUR-FU-10001756"/>
    <x v="1"/>
    <x v="8"/>
    <n v="22.847999999999999"/>
    <s v="CA-2018-164168"/>
    <n v="0"/>
    <n v="3"/>
    <n v="0.6"/>
    <n v="-17.707200000000007"/>
    <n v="0.4595170286641902"/>
  </r>
  <r>
    <x v="1188"/>
    <x v="12"/>
    <s v="TEC-AC-10004227"/>
    <x v="2"/>
    <x v="9"/>
    <n v="62.352000000000004"/>
    <s v="US-2018-132220"/>
    <n v="1"/>
    <n v="6"/>
    <n v="0.2"/>
    <n v="-10.911600000000007"/>
    <n v="0.52062335344040378"/>
  </r>
  <r>
    <x v="1188"/>
    <x v="0"/>
    <s v="TEC-AC-10004568"/>
    <x v="2"/>
    <x v="9"/>
    <n v="44.783999999999999"/>
    <s v="CA-2018-164168"/>
    <n v="0"/>
    <n v="2"/>
    <n v="0.2"/>
    <n v="-0.55980000000000452"/>
    <n v="0.52062335344040378"/>
  </r>
  <r>
    <x v="1188"/>
    <x v="12"/>
    <s v="TEC-AC-10001266"/>
    <x v="2"/>
    <x v="9"/>
    <n v="41.6"/>
    <s v="CA-2018-134915"/>
    <n v="0"/>
    <n v="4"/>
    <n v="0.2"/>
    <n v="12.999999999999998"/>
    <n v="0.52062335344040378"/>
  </r>
  <r>
    <x v="1188"/>
    <x v="10"/>
    <s v="TEC-AC-10003614"/>
    <x v="2"/>
    <x v="9"/>
    <n v="18.544"/>
    <s v="CA-2018-122644"/>
    <n v="1"/>
    <n v="2"/>
    <n v="0.2"/>
    <n v="3.0133999999999981"/>
    <n v="0.52062335344040378"/>
  </r>
  <r>
    <x v="1188"/>
    <x v="22"/>
    <s v="OFF-FA-10003495"/>
    <x v="0"/>
    <x v="7"/>
    <n v="18.240000000000002"/>
    <s v="CA-2018-149944"/>
    <n v="0"/>
    <n v="3"/>
    <n v="0"/>
    <n v="9.120000000000001"/>
    <n v="0.51168203684699509"/>
  </r>
  <r>
    <x v="1188"/>
    <x v="0"/>
    <s v="OFF-PA-10002749"/>
    <x v="0"/>
    <x v="0"/>
    <n v="16.056000000000001"/>
    <s v="CA-2018-130386"/>
    <n v="0"/>
    <n v="3"/>
    <n v="0.2"/>
    <n v="5.8203000000000005"/>
    <n v="0.43613829632717294"/>
  </r>
  <r>
    <x v="1188"/>
    <x v="20"/>
    <s v="OFF-BI-10003274"/>
    <x v="0"/>
    <x v="3"/>
    <n v="15.920000000000002"/>
    <s v="CA-2018-134978"/>
    <n v="1"/>
    <n v="5"/>
    <n v="0.2"/>
    <n v="5.3729999999999993"/>
    <n v="0.46881743173671325"/>
  </r>
  <r>
    <x v="1188"/>
    <x v="4"/>
    <s v="OFF-BI-10003460"/>
    <x v="0"/>
    <x v="3"/>
    <n v="14.016"/>
    <s v="US-2018-136707"/>
    <n v="1"/>
    <n v="4"/>
    <n v="0.2"/>
    <n v="4.9055999999999997"/>
    <n v="0.46881743173671325"/>
  </r>
  <r>
    <x v="1188"/>
    <x v="0"/>
    <s v="OFF-EN-10001219"/>
    <x v="0"/>
    <x v="11"/>
    <n v="12.224"/>
    <s v="CA-2018-164168"/>
    <n v="0"/>
    <n v="2"/>
    <n v="0.2"/>
    <n v="4.4311999999999996"/>
    <n v="0.44424167803735209"/>
  </r>
  <r>
    <x v="1188"/>
    <x v="4"/>
    <s v="OFF-PA-10001846"/>
    <x v="0"/>
    <x v="0"/>
    <n v="11.56"/>
    <s v="US-2018-125808"/>
    <n v="1"/>
    <n v="2"/>
    <n v="0"/>
    <n v="5.6644000000000005"/>
    <n v="0.43613829632717294"/>
  </r>
  <r>
    <x v="1188"/>
    <x v="10"/>
    <s v="OFF-PA-10003673"/>
    <x v="0"/>
    <x v="0"/>
    <n v="10.848000000000001"/>
    <s v="CA-2018-122644"/>
    <n v="0"/>
    <n v="2"/>
    <n v="0.2"/>
    <n v="3.5255999999999994"/>
    <n v="0.43613829632717294"/>
  </r>
  <r>
    <x v="1188"/>
    <x v="4"/>
    <s v="OFF-PA-10002479"/>
    <x v="0"/>
    <x v="0"/>
    <n v="10.56"/>
    <s v="CA-2018-160514"/>
    <n v="1"/>
    <n v="2"/>
    <n v="0"/>
    <n v="4.7519999999999998"/>
    <n v="0.43613829632717294"/>
  </r>
  <r>
    <x v="1188"/>
    <x v="22"/>
    <s v="OFF-LA-10004853"/>
    <x v="0"/>
    <x v="2"/>
    <n v="9.9600000000000009"/>
    <s v="CA-2018-164364"/>
    <n v="0"/>
    <n v="2"/>
    <n v="0"/>
    <n v="4.5815999999999999"/>
    <n v="0.4647369236065339"/>
  </r>
  <r>
    <x v="1188"/>
    <x v="22"/>
    <s v="OFF-AR-10000315"/>
    <x v="0"/>
    <x v="4"/>
    <n v="9.2099999999999991"/>
    <s v="CA-2018-164364"/>
    <n v="0"/>
    <n v="3"/>
    <n v="0"/>
    <n v="2.3025000000000002"/>
    <n v="0.45632477063632687"/>
  </r>
  <r>
    <x v="1188"/>
    <x v="12"/>
    <s v="TEC-PH-10000347"/>
    <x v="2"/>
    <x v="6"/>
    <n v="7.9200000000000008"/>
    <s v="CA-2018-134915"/>
    <n v="0"/>
    <n v="2"/>
    <n v="0.2"/>
    <n v="0.69299999999999984"/>
    <n v="0.41105220110552465"/>
  </r>
  <r>
    <x v="1189"/>
    <x v="22"/>
    <s v="FUR-CH-10001215"/>
    <x v="1"/>
    <x v="5"/>
    <n v="2404.7040000000002"/>
    <s v="CA-2018-122490"/>
    <n v="1"/>
    <n v="6"/>
    <n v="0.2"/>
    <n v="150.29399999999998"/>
    <n v="0.46529189879902266"/>
  </r>
  <r>
    <x v="1189"/>
    <x v="15"/>
    <s v="OFF-ST-10003716"/>
    <x v="0"/>
    <x v="1"/>
    <n v="720.06400000000008"/>
    <s v="CA-2018-165204"/>
    <n v="1"/>
    <n v="4"/>
    <n v="0.2"/>
    <n v="-63.005600000000015"/>
    <n v="0.44610841445725197"/>
  </r>
  <r>
    <x v="1189"/>
    <x v="10"/>
    <s v="TEC-MA-10002210"/>
    <x v="2"/>
    <x v="15"/>
    <n v="652.99500000000012"/>
    <s v="US-2018-165344"/>
    <n v="1"/>
    <n v="7"/>
    <n v="0.7"/>
    <n v="-935.95949999999993"/>
    <n v="0.5183572270896134"/>
  </r>
  <r>
    <x v="1189"/>
    <x v="20"/>
    <s v="TEC-PH-10004389"/>
    <x v="2"/>
    <x v="6"/>
    <n v="629.94999999999993"/>
    <s v="CA-2018-159156"/>
    <n v="1"/>
    <n v="5"/>
    <n v="0"/>
    <n v="163.78700000000003"/>
    <n v="0.41105220110552465"/>
  </r>
  <r>
    <x v="1189"/>
    <x v="22"/>
    <s v="OFF-BI-10001718"/>
    <x v="0"/>
    <x v="3"/>
    <n v="563.024"/>
    <s v="CA-2018-122490"/>
    <n v="0"/>
    <n v="11"/>
    <n v="0.2"/>
    <n v="190.02059999999997"/>
    <n v="0.46881743173671325"/>
  </r>
  <r>
    <x v="1189"/>
    <x v="22"/>
    <s v="OFF-ST-10000991"/>
    <x v="0"/>
    <x v="1"/>
    <n v="344.90999999999997"/>
    <s v="CA-2018-122490"/>
    <n v="0"/>
    <n v="3"/>
    <n v="0"/>
    <n v="10.347300000000004"/>
    <n v="0.44610841445725197"/>
  </r>
  <r>
    <x v="1189"/>
    <x v="1"/>
    <s v="OFF-ST-10003656"/>
    <x v="0"/>
    <x v="1"/>
    <n v="230.376"/>
    <s v="US-2018-119662"/>
    <n v="1"/>
    <n v="3"/>
    <n v="0.2"/>
    <n v="-48.954900000000002"/>
    <n v="0.44610841445725197"/>
  </r>
  <r>
    <x v="1189"/>
    <x v="0"/>
    <s v="FUR-BO-10003441"/>
    <x v="1"/>
    <x v="10"/>
    <n v="205.99919999999997"/>
    <s v="CA-2018-113873"/>
    <n v="1"/>
    <n v="3"/>
    <n v="0.32"/>
    <n v="-27.264600000000016"/>
    <n v="0.5176847302647779"/>
  </r>
  <r>
    <x v="1189"/>
    <x v="20"/>
    <s v="FUR-FU-10004845"/>
    <x v="1"/>
    <x v="8"/>
    <n v="154.94999999999999"/>
    <s v="CA-2018-112844"/>
    <n v="1"/>
    <n v="3"/>
    <n v="0"/>
    <n v="30.989999999999995"/>
    <n v="0.4595170286641902"/>
  </r>
  <r>
    <x v="1189"/>
    <x v="0"/>
    <s v="OFF-ST-10000943"/>
    <x v="0"/>
    <x v="1"/>
    <n v="61.792000000000002"/>
    <s v="CA-2018-113873"/>
    <n v="0"/>
    <n v="4"/>
    <n v="0.2"/>
    <n v="6.1792000000000016"/>
    <n v="0.44610841445725197"/>
  </r>
  <r>
    <x v="1189"/>
    <x v="20"/>
    <s v="TEC-PH-10003988"/>
    <x v="2"/>
    <x v="6"/>
    <n v="43.6"/>
    <s v="CA-2018-112844"/>
    <n v="0"/>
    <n v="4"/>
    <n v="0"/>
    <n v="12.208000000000002"/>
    <n v="0.41105220110552465"/>
  </r>
  <r>
    <x v="1189"/>
    <x v="4"/>
    <s v="TEC-PH-10003442"/>
    <x v="2"/>
    <x v="6"/>
    <n v="22"/>
    <s v="US-2018-140312"/>
    <n v="1"/>
    <n v="5"/>
    <n v="0.2"/>
    <n v="1.375"/>
    <n v="0.41105220110552465"/>
  </r>
  <r>
    <x v="1189"/>
    <x v="33"/>
    <s v="TEC-AC-10000927"/>
    <x v="2"/>
    <x v="9"/>
    <n v="239.92"/>
    <s v="US-2018-102904"/>
    <n v="1"/>
    <n v="8"/>
    <n v="0"/>
    <n v="23.99199999999999"/>
    <n v="0.52062335344040378"/>
  </r>
  <r>
    <x v="1189"/>
    <x v="20"/>
    <s v="TEC-AC-10004114"/>
    <x v="2"/>
    <x v="9"/>
    <n v="163.96"/>
    <s v="CA-2018-160416"/>
    <n v="1"/>
    <n v="4"/>
    <n v="0"/>
    <n v="70.502800000000008"/>
    <n v="0.52062335344040378"/>
  </r>
  <r>
    <x v="1189"/>
    <x v="4"/>
    <s v="TEC-AC-10000682"/>
    <x v="2"/>
    <x v="9"/>
    <n v="82.95"/>
    <s v="CA-2018-123624"/>
    <n v="1"/>
    <n v="5"/>
    <n v="0"/>
    <n v="29.032499999999999"/>
    <n v="0.52062335344040378"/>
  </r>
  <r>
    <x v="1189"/>
    <x v="10"/>
    <s v="TEC-AC-10002399"/>
    <x v="2"/>
    <x v="9"/>
    <n v="60.864000000000004"/>
    <s v="US-2018-165344"/>
    <n v="0"/>
    <n v="4"/>
    <n v="0.2"/>
    <n v="9.1295999999999964"/>
    <n v="0.52062335344040378"/>
  </r>
  <r>
    <x v="1189"/>
    <x v="10"/>
    <s v="OFF-BI-10003196"/>
    <x v="0"/>
    <x v="3"/>
    <n v="11.220000000000002"/>
    <s v="US-2018-165344"/>
    <n v="0"/>
    <n v="10"/>
    <n v="0.7"/>
    <n v="-7.4799999999999969"/>
    <n v="0.46881743173671325"/>
  </r>
  <r>
    <x v="1189"/>
    <x v="20"/>
    <s v="OFF-ST-10004634"/>
    <x v="0"/>
    <x v="1"/>
    <n v="11.21"/>
    <s v="CA-2018-133620"/>
    <n v="1"/>
    <n v="1"/>
    <n v="0"/>
    <n v="3.3629999999999995"/>
    <n v="0.44610841445725197"/>
  </r>
  <r>
    <x v="1189"/>
    <x v="0"/>
    <s v="OFF-AP-10004868"/>
    <x v="0"/>
    <x v="12"/>
    <n v="9.3239999999999981"/>
    <s v="US-2018-124926"/>
    <n v="1"/>
    <n v="6"/>
    <n v="0.8"/>
    <n v="-24.708599999999997"/>
    <n v="0.49507917887403441"/>
  </r>
  <r>
    <x v="1189"/>
    <x v="15"/>
    <s v="OFF-PA-10003424"/>
    <x v="0"/>
    <x v="0"/>
    <n v="8.9039999999999999"/>
    <s v="CA-2018-165204"/>
    <n v="0"/>
    <n v="3"/>
    <n v="0.2"/>
    <n v="3.3389999999999995"/>
    <n v="0.43613829632717294"/>
  </r>
  <r>
    <x v="1189"/>
    <x v="22"/>
    <s v="OFF-LA-10001613"/>
    <x v="0"/>
    <x v="2"/>
    <n v="8.64"/>
    <s v="CA-2018-122490"/>
    <n v="0"/>
    <n v="3"/>
    <n v="0"/>
    <n v="4.2336"/>
    <n v="0.4647369236065339"/>
  </r>
  <r>
    <x v="1189"/>
    <x v="16"/>
    <s v="OFF-AR-10002335"/>
    <x v="0"/>
    <x v="4"/>
    <n v="2.0640000000000001"/>
    <s v="US-2018-153633"/>
    <n v="1"/>
    <n v="1"/>
    <n v="0.2"/>
    <n v="0.15480000000000005"/>
    <n v="0.45632477063632687"/>
  </r>
  <r>
    <x v="1190"/>
    <x v="4"/>
    <s v="FUR-CH-10002965"/>
    <x v="1"/>
    <x v="5"/>
    <n v="321.56799999999998"/>
    <s v="CA-2018-152142"/>
    <n v="1"/>
    <n v="2"/>
    <n v="0.2"/>
    <n v="28.137200000000007"/>
    <n v="0.46529189879902266"/>
  </r>
  <r>
    <x v="1190"/>
    <x v="10"/>
    <s v="TEC-PH-10000011"/>
    <x v="2"/>
    <x v="6"/>
    <n v="119.93999999999998"/>
    <s v="CA-2018-138611"/>
    <n v="1"/>
    <n v="10"/>
    <n v="0.4"/>
    <n v="15.99199999999999"/>
    <n v="0.41105220110552465"/>
  </r>
  <r>
    <x v="1190"/>
    <x v="20"/>
    <s v="OFF-ST-10003996"/>
    <x v="0"/>
    <x v="1"/>
    <n v="96.359999999999985"/>
    <s v="CA-2018-137323"/>
    <n v="1"/>
    <n v="6"/>
    <n v="0"/>
    <n v="25.053599999999996"/>
    <n v="0.44610841445725197"/>
  </r>
  <r>
    <x v="1190"/>
    <x v="0"/>
    <s v="OFF-AR-10003582"/>
    <x v="0"/>
    <x v="4"/>
    <n v="45.04"/>
    <s v="US-2018-136679"/>
    <n v="1"/>
    <n v="2"/>
    <n v="0.2"/>
    <n v="4.5040000000000031"/>
    <n v="0.45632477063632687"/>
  </r>
  <r>
    <x v="1190"/>
    <x v="4"/>
    <s v="OFF-AR-10003504"/>
    <x v="0"/>
    <x v="4"/>
    <n v="34.24"/>
    <s v="CA-2018-124261"/>
    <n v="1"/>
    <n v="8"/>
    <n v="0"/>
    <n v="9.9295999999999971"/>
    <n v="0.45632477063632687"/>
  </r>
  <r>
    <x v="1190"/>
    <x v="0"/>
    <s v="OFF-BI-10003684"/>
    <x v="0"/>
    <x v="3"/>
    <n v="21.989999999999995"/>
    <s v="CA-2018-142489"/>
    <n v="1"/>
    <n v="5"/>
    <n v="0.8"/>
    <n v="-32.984999999999999"/>
    <n v="0.46881743173671325"/>
  </r>
  <r>
    <x v="1190"/>
    <x v="0"/>
    <s v="TEC-AC-10004855"/>
    <x v="2"/>
    <x v="9"/>
    <n v="167.95200000000003"/>
    <s v="US-2018-136679"/>
    <n v="0"/>
    <n v="6"/>
    <n v="0.2"/>
    <n v="-27.292200000000001"/>
    <n v="0.52062335344040378"/>
  </r>
  <r>
    <x v="1190"/>
    <x v="28"/>
    <s v="OFF-EN-10004459"/>
    <x v="0"/>
    <x v="11"/>
    <n v="15.28"/>
    <s v="US-2018-118157"/>
    <n v="1"/>
    <n v="2"/>
    <n v="0"/>
    <n v="7.4871999999999996"/>
    <n v="0.44424167803735209"/>
  </r>
  <r>
    <x v="1190"/>
    <x v="20"/>
    <s v="OFF-BI-10003669"/>
    <x v="0"/>
    <x v="3"/>
    <n v="8.64"/>
    <s v="CA-2018-106943"/>
    <n v="1"/>
    <n v="2"/>
    <n v="0.2"/>
    <n v="3.024"/>
    <n v="0.46881743173671325"/>
  </r>
  <r>
    <x v="1190"/>
    <x v="10"/>
    <s v="OFF-BI-10002949"/>
    <x v="0"/>
    <x v="3"/>
    <n v="3.6480000000000006"/>
    <s v="CA-2018-138611"/>
    <n v="0"/>
    <n v="2"/>
    <n v="0.7"/>
    <n v="-2.7967999999999993"/>
    <n v="0.46881743173671325"/>
  </r>
  <r>
    <x v="1191"/>
    <x v="16"/>
    <s v="FUR-FU-10001488"/>
    <x v="1"/>
    <x v="8"/>
    <n v="339.13600000000002"/>
    <s v="CA-2018-108112"/>
    <n v="1"/>
    <n v="4"/>
    <n v="0.2"/>
    <n v="0"/>
    <n v="0.4595170286641902"/>
  </r>
  <r>
    <x v="1191"/>
    <x v="16"/>
    <s v="FUR-FU-10003553"/>
    <x v="1"/>
    <x v="8"/>
    <n v="220.06399999999999"/>
    <s v="CA-2018-108112"/>
    <n v="0"/>
    <n v="4"/>
    <n v="0.2"/>
    <n v="55.016000000000012"/>
    <n v="0.4595170286641902"/>
  </r>
  <r>
    <x v="1192"/>
    <x v="4"/>
    <s v="TEC-MA-10000488"/>
    <x v="2"/>
    <x v="15"/>
    <n v="1919.9760000000001"/>
    <s v="CA-2018-136308"/>
    <n v="1"/>
    <n v="3"/>
    <n v="0.2"/>
    <n v="215.99729999999977"/>
    <n v="0.5183572270896134"/>
  </r>
  <r>
    <x v="1192"/>
    <x v="10"/>
    <s v="TEC-CO-10002095"/>
    <x v="2"/>
    <x v="16"/>
    <n v="899.98199999999997"/>
    <s v="CA-2018-160633"/>
    <n v="1"/>
    <n v="3"/>
    <n v="0.4"/>
    <n v="74.998499999999922"/>
    <n v="0.55185675810753509"/>
  </r>
  <r>
    <x v="1192"/>
    <x v="4"/>
    <s v="OFF-ST-10001963"/>
    <x v="0"/>
    <x v="1"/>
    <n v="811.28"/>
    <s v="CA-2018-137022"/>
    <n v="1"/>
    <n v="8"/>
    <n v="0"/>
    <n v="24.338399999999979"/>
    <n v="0.44610841445725197"/>
  </r>
  <r>
    <x v="1192"/>
    <x v="20"/>
    <s v="OFF-PA-10004092"/>
    <x v="0"/>
    <x v="0"/>
    <n v="146.82"/>
    <s v="US-2018-157896"/>
    <n v="1"/>
    <n v="3"/>
    <n v="0"/>
    <n v="73.41"/>
    <n v="0.43613829632717294"/>
  </r>
  <r>
    <x v="1192"/>
    <x v="22"/>
    <s v="FUR-FU-10003394"/>
    <x v="1"/>
    <x v="8"/>
    <n v="139.91999999999999"/>
    <s v="US-2018-107888"/>
    <n v="1"/>
    <n v="2"/>
    <n v="0"/>
    <n v="23.786399999999986"/>
    <n v="0.4595170286641902"/>
  </r>
  <r>
    <x v="1192"/>
    <x v="20"/>
    <s v="TEC-PH-10002583"/>
    <x v="2"/>
    <x v="6"/>
    <n v="119.94"/>
    <s v="US-2018-118598"/>
    <n v="1"/>
    <n v="6"/>
    <n v="0"/>
    <n v="5.9969999999999857"/>
    <n v="0.41105220110552465"/>
  </r>
  <r>
    <x v="1192"/>
    <x v="4"/>
    <s v="FUR-FU-10003268"/>
    <x v="1"/>
    <x v="8"/>
    <n v="119.94"/>
    <s v="CA-2018-157448"/>
    <n v="1"/>
    <n v="3"/>
    <n v="0"/>
    <n v="23.987999999999996"/>
    <n v="0.4595170286641902"/>
  </r>
  <r>
    <x v="1192"/>
    <x v="22"/>
    <s v="TEC-PH-10003171"/>
    <x v="2"/>
    <x v="6"/>
    <n v="107.88"/>
    <s v="US-2018-107888"/>
    <n v="0"/>
    <n v="3"/>
    <n v="0.2"/>
    <n v="10.787999999999997"/>
    <n v="0.41105220110552465"/>
  </r>
  <r>
    <x v="1192"/>
    <x v="10"/>
    <s v="OFF-AR-10004022"/>
    <x v="0"/>
    <x v="4"/>
    <n v="86.352000000000004"/>
    <s v="CA-2018-160633"/>
    <n v="0"/>
    <n v="3"/>
    <n v="0.2"/>
    <n v="5.3969999999999914"/>
    <n v="0.45632477063632687"/>
  </r>
  <r>
    <x v="1192"/>
    <x v="22"/>
    <s v="OFF-PA-10001363"/>
    <x v="0"/>
    <x v="0"/>
    <n v="73.679999999999993"/>
    <s v="US-2018-107888"/>
    <n v="0"/>
    <n v="6"/>
    <n v="0"/>
    <n v="34.629599999999996"/>
    <n v="0.43613829632717294"/>
  </r>
  <r>
    <x v="1192"/>
    <x v="20"/>
    <s v="TEC-MA-10003173"/>
    <x v="2"/>
    <x v="15"/>
    <n v="52.44"/>
    <s v="US-2018-114657"/>
    <n v="1"/>
    <n v="4"/>
    <n v="0"/>
    <n v="24.122399999999995"/>
    <n v="0.5183572270896134"/>
  </r>
  <r>
    <x v="1192"/>
    <x v="4"/>
    <s v="OFF-ST-10002486"/>
    <x v="0"/>
    <x v="1"/>
    <n v="48.86"/>
    <s v="CA-2018-100601"/>
    <n v="1"/>
    <n v="7"/>
    <n v="0"/>
    <n v="0.97719999999999807"/>
    <n v="0.44610841445725197"/>
  </r>
  <r>
    <x v="1192"/>
    <x v="22"/>
    <s v="OFF-ST-10003123"/>
    <x v="0"/>
    <x v="1"/>
    <n v="33.29"/>
    <s v="US-2018-107888"/>
    <n v="0"/>
    <n v="1"/>
    <n v="0"/>
    <n v="7.9895999999999994"/>
    <n v="0.44610841445725197"/>
  </r>
  <r>
    <x v="1192"/>
    <x v="4"/>
    <s v="OFF-AR-10000255"/>
    <x v="0"/>
    <x v="4"/>
    <n v="23.36"/>
    <s v="CA-2018-108091"/>
    <n v="1"/>
    <n v="4"/>
    <n v="0"/>
    <n v="6.073599999999999"/>
    <n v="0.45632477063632687"/>
  </r>
  <r>
    <x v="1192"/>
    <x v="10"/>
    <s v="TEC-AC-10002335"/>
    <x v="2"/>
    <x v="9"/>
    <n v="139.96000000000004"/>
    <s v="CA-2018-160633"/>
    <n v="0"/>
    <n v="5"/>
    <n v="0.2"/>
    <n v="-1.7495000000000118"/>
    <n v="0.52062335344040378"/>
  </r>
  <r>
    <x v="1192"/>
    <x v="4"/>
    <s v="FUR-FU-10001196"/>
    <x v="1"/>
    <x v="8"/>
    <n v="17.309999999999999"/>
    <s v="CA-2018-122945"/>
    <n v="1"/>
    <n v="3"/>
    <n v="0"/>
    <n v="5.1929999999999996"/>
    <n v="0.4595170286641902"/>
  </r>
  <r>
    <x v="1192"/>
    <x v="4"/>
    <s v="FUR-FU-10001847"/>
    <x v="1"/>
    <x v="8"/>
    <n v="12.419999999999998"/>
    <s v="CA-2018-157448"/>
    <n v="0"/>
    <n v="3"/>
    <n v="0"/>
    <n v="4.4711999999999996"/>
    <n v="0.4595170286641902"/>
  </r>
  <r>
    <x v="1192"/>
    <x v="10"/>
    <s v="OFF-BI-10002949"/>
    <x v="0"/>
    <x v="3"/>
    <n v="1.8240000000000003"/>
    <s v="CA-2018-121678"/>
    <n v="1"/>
    <n v="1"/>
    <n v="0.7"/>
    <n v="-1.3983999999999996"/>
    <n v="0.46881743173671325"/>
  </r>
  <r>
    <x v="1193"/>
    <x v="7"/>
    <s v="TEC-CO-10004722"/>
    <x v="2"/>
    <x v="16"/>
    <n v="10499.97"/>
    <s v="CA-2018-166709"/>
    <n v="1"/>
    <n v="3"/>
    <n v="0"/>
    <n v="5039.9856"/>
    <n v="0.55185675810753509"/>
  </r>
  <r>
    <x v="1193"/>
    <x v="20"/>
    <s v="OFF-ST-10000142"/>
    <x v="0"/>
    <x v="1"/>
    <n v="1247.6399999999999"/>
    <s v="CA-2018-128265"/>
    <n v="1"/>
    <n v="3"/>
    <n v="0"/>
    <n v="349.33919999999995"/>
    <n v="0.44610841445725197"/>
  </r>
  <r>
    <x v="1193"/>
    <x v="0"/>
    <s v="FUR-BO-10002202"/>
    <x v="1"/>
    <x v="10"/>
    <n v="327.73279999999994"/>
    <s v="CA-2018-124674"/>
    <n v="1"/>
    <n v="2"/>
    <n v="0.32"/>
    <n v="-14.458800000000025"/>
    <n v="0.5176847302647779"/>
  </r>
  <r>
    <x v="1193"/>
    <x v="25"/>
    <s v="OFF-PA-10002558"/>
    <x v="0"/>
    <x v="0"/>
    <n v="268.24"/>
    <s v="CA-2018-100902"/>
    <n v="1"/>
    <n v="7"/>
    <n v="0.2"/>
    <n v="93.883999999999986"/>
    <n v="0.43613829632717294"/>
  </r>
  <r>
    <x v="1193"/>
    <x v="5"/>
    <s v="TEC-PH-10004006"/>
    <x v="2"/>
    <x v="6"/>
    <n v="206.1"/>
    <s v="CA-2018-163629"/>
    <n v="1"/>
    <n v="5"/>
    <n v="0"/>
    <n v="55.647000000000006"/>
    <n v="0.41105220110552465"/>
  </r>
  <r>
    <x v="1193"/>
    <x v="20"/>
    <s v="FUR-FU-10004091"/>
    <x v="1"/>
    <x v="8"/>
    <n v="187.76"/>
    <s v="US-2018-155866"/>
    <n v="1"/>
    <n v="4"/>
    <n v="0"/>
    <n v="76.9816"/>
    <n v="0.4595170286641902"/>
  </r>
  <r>
    <x v="1193"/>
    <x v="32"/>
    <s v="OFF-AR-10001958"/>
    <x v="0"/>
    <x v="4"/>
    <n v="50.94"/>
    <s v="CA-2018-138163"/>
    <n v="1"/>
    <n v="3"/>
    <n v="0"/>
    <n v="14.263200000000001"/>
    <n v="0.45632477063632687"/>
  </r>
  <r>
    <x v="1193"/>
    <x v="36"/>
    <s v="OFF-BI-10000050"/>
    <x v="0"/>
    <x v="3"/>
    <n v="43.8"/>
    <s v="US-2018-116505"/>
    <n v="1"/>
    <n v="6"/>
    <n v="0"/>
    <n v="20.585999999999999"/>
    <n v="0.46881743173671325"/>
  </r>
  <r>
    <x v="1193"/>
    <x v="20"/>
    <s v="OFF-PA-10004735"/>
    <x v="0"/>
    <x v="0"/>
    <n v="38.880000000000003"/>
    <s v="US-2018-155866"/>
    <n v="0"/>
    <n v="6"/>
    <n v="0"/>
    <n v="18.662400000000002"/>
    <n v="0.43613829632717294"/>
  </r>
  <r>
    <x v="1193"/>
    <x v="6"/>
    <s v="OFF-AP-10004036"/>
    <x v="0"/>
    <x v="12"/>
    <n v="35.04"/>
    <s v="CA-2018-165687"/>
    <n v="1"/>
    <n v="2"/>
    <n v="0"/>
    <n v="12.263999999999999"/>
    <n v="0.49507917887403441"/>
  </r>
  <r>
    <x v="1193"/>
    <x v="11"/>
    <s v="OFF-PA-10003205"/>
    <x v="0"/>
    <x v="0"/>
    <n v="19.608000000000001"/>
    <s v="CA-2018-158120"/>
    <n v="1"/>
    <n v="3"/>
    <n v="0.2"/>
    <n v="6.6177000000000001"/>
    <n v="0.43613829632717294"/>
  </r>
  <r>
    <x v="1193"/>
    <x v="25"/>
    <s v="TEC-AC-10003174"/>
    <x v="2"/>
    <x v="9"/>
    <n v="431.16000000000008"/>
    <s v="CA-2018-100902"/>
    <n v="0"/>
    <n v="5"/>
    <n v="0.2"/>
    <n v="107.78999999999996"/>
    <n v="0.52062335344040378"/>
  </r>
  <r>
    <x v="1193"/>
    <x v="1"/>
    <s v="TEC-AC-10003610"/>
    <x v="2"/>
    <x v="9"/>
    <n v="239.96000000000004"/>
    <s v="CA-2018-141719"/>
    <n v="1"/>
    <n v="5"/>
    <n v="0.2"/>
    <n v="83.98599999999999"/>
    <n v="0.52062335344040378"/>
  </r>
  <r>
    <x v="1193"/>
    <x v="5"/>
    <s v="TEC-AC-10001539"/>
    <x v="2"/>
    <x v="9"/>
    <n v="79.989999999999995"/>
    <s v="CA-2018-163629"/>
    <n v="0"/>
    <n v="1"/>
    <n v="0"/>
    <n v="28.796399999999998"/>
    <n v="0.52062335344040378"/>
  </r>
  <r>
    <x v="1193"/>
    <x v="22"/>
    <s v="OFF-BI-10002103"/>
    <x v="0"/>
    <x v="3"/>
    <n v="13.904"/>
    <s v="CA-2018-118122"/>
    <n v="1"/>
    <n v="2"/>
    <n v="0.2"/>
    <n v="4.5187999999999997"/>
    <n v="0.46881743173671325"/>
  </r>
  <r>
    <x v="1193"/>
    <x v="11"/>
    <s v="OFF-BI-10002813"/>
    <x v="0"/>
    <x v="3"/>
    <n v="4.1580000000000004"/>
    <s v="CA-2018-158120"/>
    <n v="0"/>
    <n v="7"/>
    <n v="0.7"/>
    <n v="-3.4649999999999999"/>
    <n v="0.46881743173671325"/>
  </r>
  <r>
    <x v="1194"/>
    <x v="16"/>
    <s v="OFF-AP-10002684"/>
    <x v="0"/>
    <x v="12"/>
    <n v="389.05600000000004"/>
    <s v="CA-2018-104864"/>
    <n v="1"/>
    <n v="4"/>
    <n v="0.2"/>
    <n v="48.631999999999948"/>
    <n v="0.49507917887403441"/>
  </r>
  <r>
    <x v="1194"/>
    <x v="22"/>
    <s v="OFF-ST-10003442"/>
    <x v="0"/>
    <x v="1"/>
    <n v="169.68"/>
    <s v="US-2018-132444"/>
    <n v="1"/>
    <n v="6"/>
    <n v="0"/>
    <n v="45.813600000000001"/>
    <n v="0.44610841445725197"/>
  </r>
  <r>
    <x v="1194"/>
    <x v="1"/>
    <s v="FUR-CH-10000422"/>
    <x v="1"/>
    <x v="5"/>
    <n v="127.38599999999998"/>
    <s v="CA-2018-160122"/>
    <n v="1"/>
    <n v="2"/>
    <n v="0.3"/>
    <n v="-25.477199999999982"/>
    <n v="0.46529189879902266"/>
  </r>
  <r>
    <x v="1194"/>
    <x v="22"/>
    <s v="OFF-ST-10000563"/>
    <x v="0"/>
    <x v="1"/>
    <n v="95.94"/>
    <s v="US-2018-132444"/>
    <n v="0"/>
    <n v="3"/>
    <n v="0"/>
    <n v="9.5940000000000012"/>
    <n v="0.44610841445725197"/>
  </r>
  <r>
    <x v="1194"/>
    <x v="21"/>
    <s v="OFF-ST-10001321"/>
    <x v="0"/>
    <x v="1"/>
    <n v="92.52"/>
    <s v="CA-2018-107825"/>
    <n v="1"/>
    <n v="6"/>
    <n v="0"/>
    <n v="24.980400000000007"/>
    <n v="0.44610841445725197"/>
  </r>
  <r>
    <x v="1194"/>
    <x v="16"/>
    <s v="OFF-ST-10002301"/>
    <x v="0"/>
    <x v="1"/>
    <n v="81.360000000000014"/>
    <s v="CA-2018-104864"/>
    <n v="0"/>
    <n v="5"/>
    <n v="0.2"/>
    <n v="-19.323000000000011"/>
    <n v="0.44610841445725197"/>
  </r>
  <r>
    <x v="1194"/>
    <x v="20"/>
    <s v="TEC-PH-10000923"/>
    <x v="2"/>
    <x v="6"/>
    <n v="74.95"/>
    <s v="CA-2018-104913"/>
    <n v="1"/>
    <n v="5"/>
    <n v="0"/>
    <n v="36.725500000000004"/>
    <n v="0.41105220110552465"/>
  </r>
  <r>
    <x v="1194"/>
    <x v="1"/>
    <s v="OFF-EN-10002592"/>
    <x v="0"/>
    <x v="11"/>
    <n v="55.584000000000003"/>
    <s v="CA-2018-160122"/>
    <n v="0"/>
    <n v="6"/>
    <n v="0.2"/>
    <n v="20.844000000000001"/>
    <n v="0.44424167803735209"/>
  </r>
  <r>
    <x v="1194"/>
    <x v="16"/>
    <s v="OFF-PA-10001977"/>
    <x v="0"/>
    <x v="0"/>
    <n v="44.384"/>
    <s v="CA-2018-167871"/>
    <n v="1"/>
    <n v="1"/>
    <n v="0.2"/>
    <n v="15.534399999999998"/>
    <n v="0.43613829632717294"/>
  </r>
  <r>
    <x v="1194"/>
    <x v="16"/>
    <s v="OFF-PA-10003309"/>
    <x v="0"/>
    <x v="0"/>
    <n v="41.472000000000008"/>
    <s v="CA-2018-104864"/>
    <n v="0"/>
    <n v="8"/>
    <n v="0.2"/>
    <n v="14.5152"/>
    <n v="0.43613829632717294"/>
  </r>
  <r>
    <x v="1194"/>
    <x v="10"/>
    <s v="OFF-AR-10001860"/>
    <x v="0"/>
    <x v="4"/>
    <n v="38.864000000000004"/>
    <s v="US-2018-158946"/>
    <n v="1"/>
    <n v="7"/>
    <n v="0.2"/>
    <n v="7.7728000000000002"/>
    <n v="0.45632477063632687"/>
  </r>
  <r>
    <x v="1194"/>
    <x v="21"/>
    <s v="OFF-ST-10000777"/>
    <x v="0"/>
    <x v="1"/>
    <n v="37.76"/>
    <s v="CA-2018-107825"/>
    <n v="0"/>
    <n v="1"/>
    <n v="0"/>
    <n v="10.572800000000001"/>
    <n v="0.44610841445725197"/>
  </r>
  <r>
    <x v="1194"/>
    <x v="16"/>
    <s v="OFF-PA-10004609"/>
    <x v="0"/>
    <x v="0"/>
    <n v="20.736000000000004"/>
    <s v="CA-2018-104864"/>
    <n v="0"/>
    <n v="4"/>
    <n v="0.2"/>
    <n v="7.2576000000000001"/>
    <n v="0.43613829632717294"/>
  </r>
  <r>
    <x v="1194"/>
    <x v="16"/>
    <s v="OFF-BI-10001636"/>
    <x v="0"/>
    <x v="3"/>
    <n v="20.232000000000003"/>
    <s v="CA-2018-104864"/>
    <n v="0"/>
    <n v="8"/>
    <n v="0.7"/>
    <n v="-16.185600000000001"/>
    <n v="0.46881743173671325"/>
  </r>
  <r>
    <x v="1194"/>
    <x v="14"/>
    <s v="FUR-FU-10002597"/>
    <x v="1"/>
    <x v="8"/>
    <n v="19.760000000000002"/>
    <s v="CA-2018-143434"/>
    <n v="1"/>
    <n v="4"/>
    <n v="0"/>
    <n v="8.2992000000000008"/>
    <n v="0.4595170286641902"/>
  </r>
  <r>
    <x v="1194"/>
    <x v="22"/>
    <s v="TEC-AC-10003832"/>
    <x v="2"/>
    <x v="9"/>
    <n v="132.52000000000001"/>
    <s v="US-2018-132444"/>
    <n v="0"/>
    <n v="4"/>
    <n v="0"/>
    <n v="54.333200000000005"/>
    <n v="0.52062335344040378"/>
  </r>
  <r>
    <x v="1194"/>
    <x v="22"/>
    <s v="OFF-BI-10001116"/>
    <x v="0"/>
    <x v="3"/>
    <n v="8.4480000000000004"/>
    <s v="US-2018-132444"/>
    <n v="0"/>
    <n v="2"/>
    <n v="0.2"/>
    <n v="2.9568000000000003"/>
    <n v="0.46881743173671325"/>
  </r>
  <r>
    <x v="1194"/>
    <x v="21"/>
    <s v="OFF-LA-10003720"/>
    <x v="0"/>
    <x v="2"/>
    <n v="7.38"/>
    <s v="CA-2018-107825"/>
    <n v="0"/>
    <n v="2"/>
    <n v="0"/>
    <n v="3.4685999999999999"/>
    <n v="0.4647369236065339"/>
  </r>
  <r>
    <x v="1194"/>
    <x v="21"/>
    <s v="FUR-FU-10000206"/>
    <x v="1"/>
    <x v="8"/>
    <n v="5.82"/>
    <s v="CA-2018-107825"/>
    <n v="0"/>
    <n v="2"/>
    <n v="0"/>
    <n v="2.7353999999999998"/>
    <n v="0.4595170286641902"/>
  </r>
  <r>
    <x v="1194"/>
    <x v="22"/>
    <s v="OFF-FA-10000611"/>
    <x v="0"/>
    <x v="7"/>
    <n v="2.96"/>
    <s v="US-2018-132444"/>
    <n v="0"/>
    <n v="2"/>
    <n v="0"/>
    <n v="1.4207999999999998"/>
    <n v="0.51168203684699509"/>
  </r>
  <r>
    <x v="1194"/>
    <x v="16"/>
    <s v="OFF-SU-10001225"/>
    <x v="0"/>
    <x v="14"/>
    <n v="2.9440000000000004"/>
    <s v="CA-2018-167871"/>
    <n v="0"/>
    <n v="1"/>
    <n v="0.2"/>
    <n v="-0.66240000000000021"/>
    <n v="0.53938093436526824"/>
  </r>
  <r>
    <x v="1195"/>
    <x v="20"/>
    <s v="OFF-AP-10003849"/>
    <x v="0"/>
    <x v="12"/>
    <n v="2504.7399999999998"/>
    <s v="CA-2018-168858"/>
    <n v="1"/>
    <n v="7"/>
    <n v="0"/>
    <n v="626.18499999999995"/>
    <n v="0.49507917887403441"/>
  </r>
  <r>
    <x v="1195"/>
    <x v="0"/>
    <s v="OFF-BI-10003527"/>
    <x v="0"/>
    <x v="3"/>
    <n v="1525.1879999999996"/>
    <s v="CA-2018-131254"/>
    <n v="1"/>
    <n v="6"/>
    <n v="0.8"/>
    <n v="-2287.7820000000002"/>
    <n v="0.46881743173671325"/>
  </r>
  <r>
    <x v="1195"/>
    <x v="3"/>
    <s v="FUR-FU-10004665"/>
    <x v="1"/>
    <x v="8"/>
    <n v="821.87999999999988"/>
    <s v="CA-2018-101042"/>
    <n v="1"/>
    <n v="6"/>
    <n v="0"/>
    <n v="213.68880000000001"/>
    <n v="0.4595170286641902"/>
  </r>
  <r>
    <x v="1195"/>
    <x v="0"/>
    <s v="FUR-TA-10002622"/>
    <x v="1"/>
    <x v="13"/>
    <n v="718.11599999999987"/>
    <s v="CA-2018-112529"/>
    <n v="1"/>
    <n v="6"/>
    <n v="0.3"/>
    <n v="-71.811599999999999"/>
    <n v="0.55975208308209756"/>
  </r>
  <r>
    <x v="1195"/>
    <x v="0"/>
    <s v="FUR-CH-10004675"/>
    <x v="1"/>
    <x v="5"/>
    <n v="305.31200000000001"/>
    <s v="US-2018-137491"/>
    <n v="1"/>
    <n v="2"/>
    <n v="0.3"/>
    <n v="-8.7232000000000198"/>
    <n v="0.46529189879902266"/>
  </r>
  <r>
    <x v="1195"/>
    <x v="4"/>
    <s v="OFF-ST-10000675"/>
    <x v="0"/>
    <x v="1"/>
    <n v="305.01"/>
    <s v="CA-2018-126242"/>
    <n v="1"/>
    <n v="9"/>
    <n v="0"/>
    <n v="76.252499999999998"/>
    <n v="0.44610841445725197"/>
  </r>
  <r>
    <x v="1195"/>
    <x v="0"/>
    <s v="FUR-CH-10001973"/>
    <x v="1"/>
    <x v="5"/>
    <n v="233.05799999999999"/>
    <s v="US-2018-139969"/>
    <n v="1"/>
    <n v="3"/>
    <n v="0.3"/>
    <n v="-53.270399999999995"/>
    <n v="0.46529189879902266"/>
  </r>
  <r>
    <x v="1195"/>
    <x v="1"/>
    <s v="FUR-TA-10002533"/>
    <x v="1"/>
    <x v="13"/>
    <n v="219.07500000000002"/>
    <s v="US-2018-152380"/>
    <n v="1"/>
    <n v="3"/>
    <n v="0.5"/>
    <n v="-131.44500000000005"/>
    <n v="0.55975208308209756"/>
  </r>
  <r>
    <x v="1195"/>
    <x v="0"/>
    <s v="FUR-CH-10003774"/>
    <x v="1"/>
    <x v="5"/>
    <n v="191.05799999999999"/>
    <s v="CA-2018-131254"/>
    <n v="0"/>
    <n v="3"/>
    <n v="0.3"/>
    <n v="-46.399800000000013"/>
    <n v="0.46529189879902266"/>
  </r>
  <r>
    <x v="1195"/>
    <x v="0"/>
    <s v="OFF-AR-10003373"/>
    <x v="0"/>
    <x v="4"/>
    <n v="99.13600000000001"/>
    <s v="CA-2018-158876"/>
    <n v="1"/>
    <n v="4"/>
    <n v="0.2"/>
    <n v="8.674399999999995"/>
    <n v="0.45632477063632687"/>
  </r>
  <r>
    <x v="1195"/>
    <x v="20"/>
    <s v="FUR-TA-10001676"/>
    <x v="1"/>
    <x v="13"/>
    <n v="79.97399999999999"/>
    <s v="CA-2018-143021"/>
    <n v="1"/>
    <n v="3"/>
    <n v="0.4"/>
    <n v="-29.323800000000006"/>
    <n v="0.55975208308209756"/>
  </r>
  <r>
    <x v="1195"/>
    <x v="10"/>
    <s v="OFF-BI-10003984"/>
    <x v="0"/>
    <x v="3"/>
    <n v="59.913000000000011"/>
    <s v="US-2018-108014"/>
    <n v="1"/>
    <n v="7"/>
    <n v="0.7"/>
    <n v="-45.933299999999988"/>
    <n v="0.46881743173671325"/>
  </r>
  <r>
    <x v="1195"/>
    <x v="20"/>
    <s v="OFF-BI-10001628"/>
    <x v="0"/>
    <x v="3"/>
    <n v="58.407999999999994"/>
    <s v="CA-2018-143021"/>
    <n v="0"/>
    <n v="7"/>
    <n v="0.2"/>
    <n v="18.252499999999998"/>
    <n v="0.46881743173671325"/>
  </r>
  <r>
    <x v="1195"/>
    <x v="20"/>
    <s v="OFF-BI-10000404"/>
    <x v="0"/>
    <x v="3"/>
    <n v="41.28"/>
    <s v="CA-2018-162929"/>
    <n v="1"/>
    <n v="6"/>
    <n v="0.2"/>
    <n v="13.931999999999999"/>
    <n v="0.46881743173671325"/>
  </r>
  <r>
    <x v="1195"/>
    <x v="4"/>
    <s v="TEC-PH-10000376"/>
    <x v="2"/>
    <x v="6"/>
    <n v="31.968000000000004"/>
    <s v="CA-2018-121468"/>
    <n v="1"/>
    <n v="4"/>
    <n v="0.2"/>
    <n v="2.3976000000000006"/>
    <n v="0.41105220110552465"/>
  </r>
  <r>
    <x v="1195"/>
    <x v="0"/>
    <s v="OFF-AR-10001915"/>
    <x v="0"/>
    <x v="4"/>
    <n v="31.776"/>
    <s v="CA-2018-112529"/>
    <n v="0"/>
    <n v="4"/>
    <n v="0.2"/>
    <n v="8.7384000000000022"/>
    <n v="0.45632477063632687"/>
  </r>
  <r>
    <x v="1195"/>
    <x v="6"/>
    <s v="OFF-FA-10000624"/>
    <x v="0"/>
    <x v="7"/>
    <n v="25.060000000000002"/>
    <s v="CA-2018-110926"/>
    <n v="1"/>
    <n v="7"/>
    <n v="0"/>
    <n v="12.530000000000001"/>
    <n v="0.51168203684699509"/>
  </r>
  <r>
    <x v="1195"/>
    <x v="6"/>
    <s v="OFF-AR-10001177"/>
    <x v="0"/>
    <x v="4"/>
    <n v="22.959999999999997"/>
    <s v="CA-2018-146458"/>
    <n v="1"/>
    <n v="7"/>
    <n v="0"/>
    <n v="6.6583999999999968"/>
    <n v="0.45632477063632687"/>
  </r>
  <r>
    <x v="1195"/>
    <x v="3"/>
    <s v="OFF-BI-10000088"/>
    <x v="0"/>
    <x v="3"/>
    <n v="21.96"/>
    <s v="CA-2018-101042"/>
    <n v="0"/>
    <n v="2"/>
    <n v="0"/>
    <n v="10.760400000000001"/>
    <n v="0.46881743173671325"/>
  </r>
  <r>
    <x v="1195"/>
    <x v="4"/>
    <s v="FUR-FU-10002685"/>
    <x v="1"/>
    <x v="8"/>
    <n v="18.7"/>
    <s v="CA-2018-126242"/>
    <n v="0"/>
    <n v="1"/>
    <n v="0"/>
    <n v="7.1059999999999999"/>
    <n v="0.4595170286641902"/>
  </r>
  <r>
    <x v="1195"/>
    <x v="0"/>
    <s v="OFF-PA-10000308"/>
    <x v="0"/>
    <x v="0"/>
    <n v="16.896000000000001"/>
    <s v="CA-2018-158876"/>
    <n v="0"/>
    <n v="4"/>
    <n v="0.2"/>
    <n v="5.2799999999999994"/>
    <n v="0.43613829632717294"/>
  </r>
  <r>
    <x v="1195"/>
    <x v="20"/>
    <s v="OFF-EN-10001415"/>
    <x v="0"/>
    <x v="11"/>
    <n v="16.740000000000002"/>
    <s v="CA-2018-168858"/>
    <n v="0"/>
    <n v="3"/>
    <n v="0"/>
    <n v="8.370000000000001"/>
    <n v="0.44424167803735209"/>
  </r>
  <r>
    <x v="1195"/>
    <x v="0"/>
    <s v="FUR-FU-10001967"/>
    <x v="1"/>
    <x v="8"/>
    <n v="15.991999999999999"/>
    <s v="CA-2018-158876"/>
    <n v="0"/>
    <n v="2"/>
    <n v="0.6"/>
    <n v="-13.992999999999999"/>
    <n v="0.4595170286641902"/>
  </r>
  <r>
    <x v="1195"/>
    <x v="20"/>
    <s v="OFF-PA-10002986"/>
    <x v="0"/>
    <x v="0"/>
    <n v="13.36"/>
    <s v="CA-2018-162929"/>
    <n v="0"/>
    <n v="2"/>
    <n v="0"/>
    <n v="6.4127999999999998"/>
    <n v="0.43613829632717294"/>
  </r>
  <r>
    <x v="1195"/>
    <x v="0"/>
    <s v="OFF-AR-10003876"/>
    <x v="0"/>
    <x v="4"/>
    <n v="13.040000000000001"/>
    <s v="CA-2018-131254"/>
    <n v="0"/>
    <n v="5"/>
    <n v="0.2"/>
    <n v="3.9120000000000004"/>
    <n v="0.45632477063632687"/>
  </r>
  <r>
    <x v="1195"/>
    <x v="0"/>
    <s v="OFF-SU-10001165"/>
    <x v="0"/>
    <x v="14"/>
    <n v="6.6720000000000006"/>
    <s v="CA-2018-158876"/>
    <n v="0"/>
    <n v="1"/>
    <n v="0.2"/>
    <n v="0.50039999999999996"/>
    <n v="0.53938093436526824"/>
  </r>
  <r>
    <x v="1196"/>
    <x v="20"/>
    <s v="TEC-PH-10001459"/>
    <x v="2"/>
    <x v="6"/>
    <n v="1259.97"/>
    <s v="CA-2018-111556"/>
    <n v="1"/>
    <n v="3"/>
    <n v="0"/>
    <n v="327.59220000000005"/>
    <n v="0.41105220110552465"/>
  </r>
  <r>
    <x v="1196"/>
    <x v="20"/>
    <s v="TEC-PH-10001363"/>
    <x v="2"/>
    <x v="6"/>
    <n v="569.99"/>
    <s v="CA-2018-120404"/>
    <n v="1"/>
    <n v="1"/>
    <n v="0"/>
    <n v="170.99699999999996"/>
    <n v="0.41105220110552465"/>
  </r>
  <r>
    <x v="1196"/>
    <x v="4"/>
    <s v="FUR-CH-10003956"/>
    <x v="1"/>
    <x v="5"/>
    <n v="283.92"/>
    <s v="US-2018-110996"/>
    <n v="1"/>
    <n v="5"/>
    <n v="0.2"/>
    <n v="-46.137000000000029"/>
    <n v="0.46529189879902266"/>
  </r>
  <r>
    <x v="1196"/>
    <x v="15"/>
    <s v="FUR-CH-10001482"/>
    <x v="1"/>
    <x v="5"/>
    <n v="209.56799999999998"/>
    <s v="CA-2018-103499"/>
    <n v="1"/>
    <n v="2"/>
    <n v="0.2"/>
    <n v="-23.576400000000007"/>
    <n v="0.46529189879902266"/>
  </r>
  <r>
    <x v="1196"/>
    <x v="20"/>
    <s v="FUR-BO-10003159"/>
    <x v="1"/>
    <x v="10"/>
    <n v="183.96800000000002"/>
    <s v="CA-2018-111556"/>
    <n v="0"/>
    <n v="2"/>
    <n v="0.2"/>
    <n v="-25.295600000000022"/>
    <n v="0.5176847302647779"/>
  </r>
  <r>
    <x v="1196"/>
    <x v="4"/>
    <s v="OFF-BI-10000069"/>
    <x v="0"/>
    <x v="3"/>
    <n v="84.056000000000012"/>
    <s v="CA-2018-118731"/>
    <n v="1"/>
    <n v="7"/>
    <n v="0.2"/>
    <n v="27.318199999999983"/>
    <n v="0.46881743173671325"/>
  </r>
  <r>
    <x v="1196"/>
    <x v="10"/>
    <s v="FUR-FU-10001861"/>
    <x v="1"/>
    <x v="8"/>
    <n v="77.599999999999994"/>
    <s v="US-2018-161193"/>
    <n v="1"/>
    <n v="5"/>
    <n v="0.2"/>
    <n v="28.129999999999995"/>
    <n v="0.4595170286641902"/>
  </r>
  <r>
    <x v="1196"/>
    <x v="20"/>
    <s v="OFF-AR-10004602"/>
    <x v="0"/>
    <x v="4"/>
    <n v="68.97"/>
    <s v="CA-2018-111556"/>
    <n v="0"/>
    <n v="3"/>
    <n v="0"/>
    <n v="19.311600000000002"/>
    <n v="0.45632477063632687"/>
  </r>
  <r>
    <x v="1196"/>
    <x v="20"/>
    <s v="FUR-FU-10000820"/>
    <x v="1"/>
    <x v="8"/>
    <n v="50.97"/>
    <s v="CA-2018-120404"/>
    <n v="0"/>
    <n v="3"/>
    <n v="0"/>
    <n v="9.1745999999999981"/>
    <n v="0.4595170286641902"/>
  </r>
  <r>
    <x v="1196"/>
    <x v="20"/>
    <s v="OFF-PA-10003651"/>
    <x v="0"/>
    <x v="0"/>
    <n v="46.76"/>
    <s v="CA-2018-111556"/>
    <n v="0"/>
    <n v="7"/>
    <n v="0"/>
    <n v="22.444800000000001"/>
    <n v="0.43613829632717294"/>
  </r>
  <r>
    <x v="1196"/>
    <x v="4"/>
    <s v="FUR-FU-10003347"/>
    <x v="1"/>
    <x v="8"/>
    <n v="42.599999999999994"/>
    <s v="CA-2018-118731"/>
    <n v="0"/>
    <n v="3"/>
    <n v="0"/>
    <n v="16.614000000000001"/>
    <n v="0.4595170286641902"/>
  </r>
  <r>
    <x v="1196"/>
    <x v="25"/>
    <s v="OFF-AR-10004790"/>
    <x v="0"/>
    <x v="4"/>
    <n v="28.728000000000002"/>
    <s v="CA-2018-121818"/>
    <n v="1"/>
    <n v="3"/>
    <n v="0.2"/>
    <n v="1.7954999999999988"/>
    <n v="0.45632477063632687"/>
  </r>
  <r>
    <x v="1196"/>
    <x v="3"/>
    <s v="FUR-FU-10000629"/>
    <x v="1"/>
    <x v="8"/>
    <n v="27.58"/>
    <s v="CA-2018-154123"/>
    <n v="1"/>
    <n v="2"/>
    <n v="0"/>
    <n v="11.583600000000001"/>
    <n v="0.4595170286641902"/>
  </r>
  <r>
    <x v="1196"/>
    <x v="25"/>
    <s v="OFF-AR-10000203"/>
    <x v="0"/>
    <x v="4"/>
    <n v="23.968000000000004"/>
    <s v="CA-2018-121818"/>
    <n v="0"/>
    <n v="7"/>
    <n v="0.2"/>
    <n v="2.696399999999997"/>
    <n v="0.45632477063632687"/>
  </r>
  <r>
    <x v="1196"/>
    <x v="28"/>
    <s v="OFF-AR-10001026"/>
    <x v="0"/>
    <x v="4"/>
    <n v="22"/>
    <s v="CA-2018-146724"/>
    <n v="1"/>
    <n v="10"/>
    <n v="0"/>
    <n v="9.6800000000000015"/>
    <n v="0.45632477063632687"/>
  </r>
  <r>
    <x v="1196"/>
    <x v="20"/>
    <s v="TEC-AC-10003433"/>
    <x v="2"/>
    <x v="9"/>
    <n v="2.9699999999999998"/>
    <s v="CA-2018-120404"/>
    <n v="0"/>
    <n v="3"/>
    <n v="0"/>
    <n v="1.3365"/>
    <n v="0.52062335344040378"/>
  </r>
  <r>
    <x v="1196"/>
    <x v="10"/>
    <s v="FUR-FU-10000206"/>
    <x v="1"/>
    <x v="8"/>
    <n v="4.6560000000000006"/>
    <s v="US-2018-161193"/>
    <n v="0"/>
    <n v="2"/>
    <n v="0.2"/>
    <n v="1.5713999999999997"/>
    <n v="0.4595170286641902"/>
  </r>
  <r>
    <x v="1197"/>
    <x v="22"/>
    <s v="TEC-MA-10002073"/>
    <x v="2"/>
    <x v="15"/>
    <n v="1039.992"/>
    <s v="CA-2018-110443"/>
    <n v="1"/>
    <n v="1"/>
    <n v="0.2"/>
    <n v="103.99920000000003"/>
    <n v="0.5183572270896134"/>
  </r>
  <r>
    <x v="1197"/>
    <x v="4"/>
    <s v="TEC-PH-10004165"/>
    <x v="2"/>
    <x v="6"/>
    <n v="659.97600000000011"/>
    <s v="CA-2018-103380"/>
    <n v="1"/>
    <n v="3"/>
    <n v="0.2"/>
    <n v="49.498199999999969"/>
    <n v="0.41105220110552465"/>
  </r>
  <r>
    <x v="1197"/>
    <x v="22"/>
    <s v="OFF-BI-10001670"/>
    <x v="0"/>
    <x v="3"/>
    <n v="150.80000000000001"/>
    <s v="CA-2018-110443"/>
    <n v="0"/>
    <n v="5"/>
    <n v="0.2"/>
    <n v="56.55"/>
    <n v="0.46881743173671325"/>
  </r>
  <r>
    <x v="1197"/>
    <x v="22"/>
    <s v="FUR-TA-10004767"/>
    <x v="1"/>
    <x v="13"/>
    <n v="70.98"/>
    <s v="CA-2018-142888"/>
    <n v="1"/>
    <n v="1"/>
    <n v="0"/>
    <n v="20.584199999999996"/>
    <n v="0.55975208308209756"/>
  </r>
  <r>
    <x v="1197"/>
    <x v="4"/>
    <s v="OFF-ST-10003442"/>
    <x v="0"/>
    <x v="1"/>
    <n v="56.56"/>
    <s v="CA-2018-103380"/>
    <n v="0"/>
    <n v="2"/>
    <n v="0"/>
    <n v="15.2712"/>
    <n v="0.44610841445725197"/>
  </r>
  <r>
    <x v="1197"/>
    <x v="0"/>
    <s v="TEC-PH-10003555"/>
    <x v="2"/>
    <x v="6"/>
    <n v="55.176000000000002"/>
    <s v="CA-2018-157420"/>
    <n v="1"/>
    <n v="3"/>
    <n v="0.2"/>
    <n v="-12.414599999999997"/>
    <n v="0.41105220110552465"/>
  </r>
  <r>
    <x v="1197"/>
    <x v="22"/>
    <s v="OFF-PA-10003797"/>
    <x v="0"/>
    <x v="0"/>
    <n v="51.84"/>
    <s v="CA-2018-110443"/>
    <n v="0"/>
    <n v="8"/>
    <n v="0"/>
    <n v="24.883200000000002"/>
    <n v="0.43613829632717294"/>
  </r>
  <r>
    <x v="1197"/>
    <x v="4"/>
    <s v="OFF-BI-10001191"/>
    <x v="0"/>
    <x v="3"/>
    <n v="40.736000000000004"/>
    <s v="CA-2018-105130"/>
    <n v="1"/>
    <n v="2"/>
    <n v="0.2"/>
    <n v="14.7668"/>
    <n v="0.46881743173671325"/>
  </r>
  <r>
    <x v="1197"/>
    <x v="2"/>
    <s v="OFF-ST-10002444"/>
    <x v="0"/>
    <x v="1"/>
    <n v="39.295999999999999"/>
    <s v="CA-2018-100811"/>
    <n v="1"/>
    <n v="4"/>
    <n v="0.2"/>
    <n v="3.9295999999999989"/>
    <n v="0.44610841445725197"/>
  </r>
  <r>
    <x v="1197"/>
    <x v="20"/>
    <s v="FUR-FU-10003535"/>
    <x v="1"/>
    <x v="8"/>
    <n v="27.42"/>
    <s v="CA-2018-107874"/>
    <n v="1"/>
    <n v="1"/>
    <n v="0"/>
    <n v="11.2422"/>
    <n v="0.4595170286641902"/>
  </r>
  <r>
    <x v="1197"/>
    <x v="4"/>
    <s v="OFF-AR-10003394"/>
    <x v="0"/>
    <x v="4"/>
    <n v="11.76"/>
    <s v="CA-2018-105130"/>
    <n v="0"/>
    <n v="4"/>
    <n v="0"/>
    <n v="3.1752000000000002"/>
    <n v="0.45632477063632687"/>
  </r>
  <r>
    <x v="1197"/>
    <x v="4"/>
    <s v="OFF-FA-10004248"/>
    <x v="0"/>
    <x v="7"/>
    <n v="9.02"/>
    <s v="CA-2018-103380"/>
    <n v="0"/>
    <n v="2"/>
    <n v="0"/>
    <n v="3.5178000000000003"/>
    <n v="0.51168203684699509"/>
  </r>
  <r>
    <x v="1197"/>
    <x v="4"/>
    <s v="OFF-AP-10001492"/>
    <x v="0"/>
    <x v="12"/>
    <n v="8.6199999999999992"/>
    <s v="CA-2018-103380"/>
    <n v="0"/>
    <n v="1"/>
    <n v="0"/>
    <n v="2.2412000000000001"/>
    <n v="0.49507917887403441"/>
  </r>
  <r>
    <x v="1197"/>
    <x v="2"/>
    <s v="OFF-PA-10001204"/>
    <x v="0"/>
    <x v="0"/>
    <n v="8.4480000000000004"/>
    <s v="CA-2018-100811"/>
    <n v="0"/>
    <n v="2"/>
    <n v="0.2"/>
    <n v="2.6399999999999997"/>
    <n v="0.43613829632717294"/>
  </r>
  <r>
    <x v="1197"/>
    <x v="4"/>
    <s v="OFF-AR-10003856"/>
    <x v="0"/>
    <x v="4"/>
    <n v="5.56"/>
    <s v="CA-2018-103380"/>
    <n v="0"/>
    <n v="2"/>
    <n v="0"/>
    <n v="1.4455999999999998"/>
    <n v="0.45632477063632687"/>
  </r>
  <r>
    <x v="1198"/>
    <x v="0"/>
    <s v="OFF-AR-10000122"/>
    <x v="0"/>
    <x v="4"/>
    <n v="35.712000000000003"/>
    <s v="CA-2018-144036"/>
    <n v="1"/>
    <n v="8"/>
    <n v="0.2"/>
    <n v="2.2319999999999958"/>
    <n v="0.45632477063632687"/>
  </r>
  <r>
    <x v="1199"/>
    <x v="14"/>
    <s v="OFF-BI-10001543"/>
    <x v="0"/>
    <x v="3"/>
    <n v="287.92"/>
    <s v="CA-2018-149160"/>
    <n v="1"/>
    <n v="8"/>
    <n v="0"/>
    <n v="138.20160000000001"/>
    <n v="0.46881743173671325"/>
  </r>
  <r>
    <x v="1199"/>
    <x v="1"/>
    <s v="TEC-PH-10004447"/>
    <x v="2"/>
    <x v="6"/>
    <n v="222.38400000000001"/>
    <s v="CA-2018-119746"/>
    <n v="1"/>
    <n v="2"/>
    <n v="0.2"/>
    <n v="16.678799999999995"/>
    <n v="0.41105220110552465"/>
  </r>
  <r>
    <x v="1199"/>
    <x v="0"/>
    <s v="TEC-PH-10001305"/>
    <x v="2"/>
    <x v="6"/>
    <n v="195.96000000000004"/>
    <s v="CA-2018-166919"/>
    <n v="1"/>
    <n v="5"/>
    <n v="0.2"/>
    <n v="19.596000000000018"/>
    <n v="0.41105220110552465"/>
  </r>
  <r>
    <x v="1199"/>
    <x v="0"/>
    <s v="FUR-TA-10003008"/>
    <x v="1"/>
    <x v="13"/>
    <n v="127.785"/>
    <s v="CA-2018-156622"/>
    <n v="1"/>
    <n v="1"/>
    <n v="0.3"/>
    <n v="-31.033499999999989"/>
    <n v="0.55975208308209756"/>
  </r>
  <r>
    <x v="1199"/>
    <x v="0"/>
    <s v="OFF-PA-10002923"/>
    <x v="0"/>
    <x v="0"/>
    <n v="78.304000000000002"/>
    <s v="CA-2018-156622"/>
    <n v="0"/>
    <n v="2"/>
    <n v="0.2"/>
    <n v="29.363999999999997"/>
    <n v="0.43613829632717294"/>
  </r>
  <r>
    <x v="1199"/>
    <x v="0"/>
    <s v="OFF-PA-10000477"/>
    <x v="0"/>
    <x v="0"/>
    <n v="36.288000000000011"/>
    <s v="CA-2018-156622"/>
    <n v="0"/>
    <n v="7"/>
    <n v="0.2"/>
    <n v="12.700800000000001"/>
    <n v="0.43613829632717294"/>
  </r>
  <r>
    <x v="1199"/>
    <x v="14"/>
    <s v="FUR-FU-10003347"/>
    <x v="1"/>
    <x v="8"/>
    <n v="28.4"/>
    <s v="CA-2018-149160"/>
    <n v="0"/>
    <n v="2"/>
    <n v="0"/>
    <n v="11.076000000000001"/>
    <n v="0.4595170286641902"/>
  </r>
  <r>
    <x v="1199"/>
    <x v="25"/>
    <s v="TEC-PH-10002844"/>
    <x v="2"/>
    <x v="6"/>
    <n v="27.992000000000004"/>
    <s v="CA-2018-119004"/>
    <n v="1"/>
    <n v="1"/>
    <n v="0.2"/>
    <n v="2.0993999999999993"/>
    <n v="0.41105220110552465"/>
  </r>
  <r>
    <x v="1199"/>
    <x v="2"/>
    <s v="FUR-FU-10000320"/>
    <x v="1"/>
    <x v="8"/>
    <n v="24.048000000000002"/>
    <s v="CA-2018-103156"/>
    <n v="1"/>
    <n v="9"/>
    <n v="0.2"/>
    <n v="7.2144000000000013"/>
    <n v="0.4595170286641902"/>
  </r>
  <r>
    <x v="1199"/>
    <x v="25"/>
    <s v="TEC-AC-10003499"/>
    <x v="2"/>
    <x v="9"/>
    <n v="74.112000000000009"/>
    <s v="CA-2018-119004"/>
    <n v="0"/>
    <n v="8"/>
    <n v="0.2"/>
    <n v="17.601600000000001"/>
    <n v="0.52062335344040378"/>
  </r>
  <r>
    <x v="1199"/>
    <x v="1"/>
    <s v="OFF-LA-10001613"/>
    <x v="0"/>
    <x v="2"/>
    <n v="11.52"/>
    <s v="CA-2018-119746"/>
    <n v="0"/>
    <n v="5"/>
    <n v="0.2"/>
    <n v="4.1760000000000002"/>
    <n v="0.4647369236065339"/>
  </r>
  <r>
    <x v="1199"/>
    <x v="1"/>
    <s v="OFF-PA-10004285"/>
    <x v="0"/>
    <x v="0"/>
    <n v="10.688000000000001"/>
    <s v="CA-2018-148992"/>
    <n v="1"/>
    <n v="2"/>
    <n v="0.2"/>
    <n v="3.7407999999999997"/>
    <n v="0.43613829632717294"/>
  </r>
  <r>
    <x v="1199"/>
    <x v="2"/>
    <s v="OFF-BI-10001658"/>
    <x v="0"/>
    <x v="3"/>
    <n v="7.4760000000000018"/>
    <s v="CA-2018-107832"/>
    <n v="1"/>
    <n v="1"/>
    <n v="0.7"/>
    <n v="-5.9807999999999986"/>
    <n v="0.46881743173671325"/>
  </r>
  <r>
    <x v="1199"/>
    <x v="1"/>
    <s v="FUR-FU-10004909"/>
    <x v="1"/>
    <x v="8"/>
    <n v="6.4640000000000004"/>
    <s v="CA-2018-119746"/>
    <n v="0"/>
    <n v="1"/>
    <n v="0.6"/>
    <n v="-4.0400000000000009"/>
    <n v="0.4595170286641902"/>
  </r>
  <r>
    <x v="1199"/>
    <x v="0"/>
    <s v="OFF-BI-10003707"/>
    <x v="0"/>
    <x v="3"/>
    <n v="6.1039999999999983"/>
    <s v="CA-2018-156622"/>
    <n v="0"/>
    <n v="2"/>
    <n v="0.8"/>
    <n v="-9.1560000000000006"/>
    <n v="0.46881743173671325"/>
  </r>
  <r>
    <x v="1199"/>
    <x v="14"/>
    <s v="OFF-SU-10001935"/>
    <x v="0"/>
    <x v="14"/>
    <n v="4.3600000000000003"/>
    <s v="CA-2018-167017"/>
    <n v="1"/>
    <n v="2"/>
    <n v="0"/>
    <n v="0.17439999999999944"/>
    <n v="0.53938093436526824"/>
  </r>
  <r>
    <x v="1199"/>
    <x v="25"/>
    <s v="OFF-AR-10000390"/>
    <x v="0"/>
    <x v="4"/>
    <n v="3.3040000000000003"/>
    <s v="CA-2018-119004"/>
    <n v="0"/>
    <n v="1"/>
    <n v="0.2"/>
    <n v="1.0737999999999999"/>
    <n v="0.45632477063632687"/>
  </r>
  <r>
    <x v="1200"/>
    <x v="3"/>
    <s v="OFF-ST-10001526"/>
    <x v="0"/>
    <x v="1"/>
    <n v="1443.96"/>
    <s v="CA-2018-146535"/>
    <n v="1"/>
    <n v="12"/>
    <n v="0"/>
    <n v="375.42959999999994"/>
    <n v="0.44610841445725197"/>
  </r>
  <r>
    <x v="1200"/>
    <x v="20"/>
    <s v="FUR-CH-10000785"/>
    <x v="1"/>
    <x v="5"/>
    <n v="977.29200000000003"/>
    <s v="CA-2018-166436"/>
    <n v="1"/>
    <n v="6"/>
    <n v="0.1"/>
    <n v="173.74080000000001"/>
    <n v="0.46529189879902266"/>
  </r>
  <r>
    <x v="1200"/>
    <x v="12"/>
    <s v="OFF-ST-10000060"/>
    <x v="0"/>
    <x v="1"/>
    <n v="415.87200000000007"/>
    <s v="CA-2018-169894"/>
    <n v="1"/>
    <n v="8"/>
    <n v="0.2"/>
    <n v="-41.587199999999996"/>
    <n v="0.44610841445725197"/>
  </r>
  <r>
    <x v="1200"/>
    <x v="4"/>
    <s v="FUR-TA-10000617"/>
    <x v="1"/>
    <x v="13"/>
    <n v="364.08000000000004"/>
    <s v="CA-2018-137505"/>
    <n v="1"/>
    <n v="2"/>
    <n v="0.2"/>
    <n v="9.1020000000000039"/>
    <n v="0.55975208308209756"/>
  </r>
  <r>
    <x v="1200"/>
    <x v="9"/>
    <s v="OFF-BI-10001597"/>
    <x v="0"/>
    <x v="3"/>
    <n v="327.84"/>
    <s v="CA-2018-128300"/>
    <n v="1"/>
    <n v="8"/>
    <n v="0"/>
    <n v="157.36319999999998"/>
    <n v="0.46881743173671325"/>
  </r>
  <r>
    <x v="1200"/>
    <x v="20"/>
    <s v="FUR-BO-10000780"/>
    <x v="1"/>
    <x v="10"/>
    <n v="321.56799999999998"/>
    <s v="CA-2018-168641"/>
    <n v="1"/>
    <n v="2"/>
    <n v="0.2"/>
    <n v="-16.078399999999988"/>
    <n v="0.5176847302647779"/>
  </r>
  <r>
    <x v="1200"/>
    <x v="2"/>
    <s v="OFF-PA-10000675"/>
    <x v="0"/>
    <x v="0"/>
    <n v="229.54400000000001"/>
    <s v="CA-2018-131366"/>
    <n v="1"/>
    <n v="7"/>
    <n v="0.2"/>
    <n v="83.209699999999998"/>
    <n v="0.43613829632717294"/>
  </r>
  <r>
    <x v="1200"/>
    <x v="20"/>
    <s v="OFF-EN-10003001"/>
    <x v="0"/>
    <x v="11"/>
    <n v="167.96"/>
    <s v="CA-2018-168641"/>
    <n v="0"/>
    <n v="2"/>
    <n v="0"/>
    <n v="78.941199999999995"/>
    <n v="0.44424167803735209"/>
  </r>
  <r>
    <x v="1200"/>
    <x v="2"/>
    <s v="TEC-PH-10003437"/>
    <x v="2"/>
    <x v="6"/>
    <n v="89.987999999999985"/>
    <s v="CA-2018-131366"/>
    <n v="0"/>
    <n v="2"/>
    <n v="0.4"/>
    <n v="-14.998000000000012"/>
    <n v="0.41105220110552465"/>
  </r>
  <r>
    <x v="1200"/>
    <x v="9"/>
    <s v="TEC-PH-10002807"/>
    <x v="2"/>
    <x v="6"/>
    <n v="79.099999999999994"/>
    <s v="CA-2018-128300"/>
    <n v="0"/>
    <n v="2"/>
    <n v="0"/>
    <n v="39.549999999999997"/>
    <n v="0.41105220110552465"/>
  </r>
  <r>
    <x v="1200"/>
    <x v="4"/>
    <s v="FUR-TA-10001676"/>
    <x v="1"/>
    <x v="13"/>
    <n v="71.088000000000008"/>
    <s v="CA-2018-137505"/>
    <n v="0"/>
    <n v="2"/>
    <n v="0.2"/>
    <n v="-1.7772000000000041"/>
    <n v="0.55975208308209756"/>
  </r>
  <r>
    <x v="1200"/>
    <x v="15"/>
    <s v="OFF-EN-10003448"/>
    <x v="0"/>
    <x v="11"/>
    <n v="64.848000000000013"/>
    <s v="US-2018-128118"/>
    <n v="1"/>
    <n v="7"/>
    <n v="0.2"/>
    <n v="24.317999999999998"/>
    <n v="0.44424167803735209"/>
  </r>
  <r>
    <x v="1200"/>
    <x v="42"/>
    <s v="OFF-ST-10003123"/>
    <x v="0"/>
    <x v="1"/>
    <n v="33.29"/>
    <s v="CA-2018-105543"/>
    <n v="1"/>
    <n v="1"/>
    <n v="0"/>
    <n v="7.9895999999999994"/>
    <n v="0.44610841445725197"/>
  </r>
  <r>
    <x v="1200"/>
    <x v="4"/>
    <s v="OFF-AR-10001860"/>
    <x v="0"/>
    <x v="4"/>
    <n v="27.76"/>
    <s v="CA-2018-123701"/>
    <n v="1"/>
    <n v="4"/>
    <n v="0"/>
    <n v="9.9936000000000007"/>
    <n v="0.45632477063632687"/>
  </r>
  <r>
    <x v="1200"/>
    <x v="12"/>
    <s v="OFF-BI-10004230"/>
    <x v="0"/>
    <x v="3"/>
    <n v="20.724000000000004"/>
    <s v="CA-2018-169894"/>
    <n v="0"/>
    <n v="2"/>
    <n v="0.7"/>
    <n v="-15.197599999999994"/>
    <n v="0.46881743173671325"/>
  </r>
  <r>
    <x v="1200"/>
    <x v="25"/>
    <s v="OFF-BI-10004465"/>
    <x v="0"/>
    <x v="3"/>
    <n v="19.008000000000003"/>
    <s v="CA-2018-153654"/>
    <n v="1"/>
    <n v="8"/>
    <n v="0.7"/>
    <n v="-12.671999999999997"/>
    <n v="0.46881743173671325"/>
  </r>
  <r>
    <x v="1200"/>
    <x v="4"/>
    <s v="TEC-AC-10001772"/>
    <x v="2"/>
    <x v="9"/>
    <n v="223.58"/>
    <s v="CA-2018-164028"/>
    <n v="1"/>
    <n v="14"/>
    <n v="0"/>
    <n v="87.196200000000005"/>
    <n v="0.52062335344040378"/>
  </r>
  <r>
    <x v="1200"/>
    <x v="20"/>
    <s v="OFF-AR-10003759"/>
    <x v="0"/>
    <x v="4"/>
    <n v="16.38"/>
    <s v="CA-2018-168641"/>
    <n v="0"/>
    <n v="9"/>
    <n v="0"/>
    <n v="7.3709999999999996"/>
    <n v="0.45632477063632687"/>
  </r>
  <r>
    <x v="1200"/>
    <x v="0"/>
    <s v="OFF-AP-10002311"/>
    <x v="0"/>
    <x v="12"/>
    <n v="13.761999999999997"/>
    <s v="CA-2018-103765"/>
    <n v="1"/>
    <n v="1"/>
    <n v="0.8"/>
    <n v="-24.771599999999999"/>
    <n v="0.49507917887403441"/>
  </r>
  <r>
    <x v="1200"/>
    <x v="20"/>
    <s v="OFF-PA-10001972"/>
    <x v="0"/>
    <x v="0"/>
    <n v="12.96"/>
    <s v="CA-2018-168641"/>
    <n v="0"/>
    <n v="2"/>
    <n v="0"/>
    <n v="6.2208000000000006"/>
    <n v="0.43613829632717294"/>
  </r>
  <r>
    <x v="1200"/>
    <x v="15"/>
    <s v="OFF-BI-10000216"/>
    <x v="0"/>
    <x v="3"/>
    <n v="11.673000000000002"/>
    <s v="US-2018-128118"/>
    <n v="0"/>
    <n v="3"/>
    <n v="0.7"/>
    <n v="-7.782"/>
    <n v="0.46881743173671325"/>
  </r>
  <r>
    <x v="1200"/>
    <x v="0"/>
    <s v="OFF-FA-10004248"/>
    <x v="0"/>
    <x v="7"/>
    <n v="10.824"/>
    <s v="CA-2018-101945"/>
    <n v="1"/>
    <n v="3"/>
    <n v="0.2"/>
    <n v="2.5707"/>
    <n v="0.51168203684699509"/>
  </r>
  <r>
    <x v="1200"/>
    <x v="4"/>
    <s v="OFF-PA-10002137"/>
    <x v="0"/>
    <x v="0"/>
    <n v="7.78"/>
    <s v="CA-2018-162250"/>
    <n v="1"/>
    <n v="1"/>
    <n v="0"/>
    <n v="3.5009999999999994"/>
    <n v="0.43613829632717294"/>
  </r>
  <r>
    <x v="1200"/>
    <x v="20"/>
    <s v="OFF-PA-10001838"/>
    <x v="0"/>
    <x v="0"/>
    <n v="5.88"/>
    <s v="CA-2018-166436"/>
    <n v="0"/>
    <n v="1"/>
    <n v="0"/>
    <n v="2.8811999999999998"/>
    <n v="0.43613829632717294"/>
  </r>
  <r>
    <x v="1200"/>
    <x v="3"/>
    <s v="OFF-BI-10000546"/>
    <x v="0"/>
    <x v="3"/>
    <n v="2.88"/>
    <s v="CA-2018-146535"/>
    <n v="0"/>
    <n v="1"/>
    <n v="0"/>
    <n v="1.4112"/>
    <n v="0.46881743173671325"/>
  </r>
  <r>
    <x v="1201"/>
    <x v="0"/>
    <s v="FUR-CH-10002126"/>
    <x v="1"/>
    <x v="5"/>
    <n v="853.92999999999984"/>
    <s v="CA-2018-150266"/>
    <n v="1"/>
    <n v="5"/>
    <n v="0.3"/>
    <n v="-24.397999999999911"/>
    <n v="0.46529189879902266"/>
  </r>
  <r>
    <x v="1201"/>
    <x v="16"/>
    <s v="FUR-BO-10003965"/>
    <x v="1"/>
    <x v="10"/>
    <n v="723.92"/>
    <s v="CA-2018-124765"/>
    <n v="1"/>
    <n v="5"/>
    <n v="0.2"/>
    <n v="-81.440999999999946"/>
    <n v="0.5176847302647779"/>
  </r>
  <r>
    <x v="1201"/>
    <x v="3"/>
    <s v="FUR-CH-10001854"/>
    <x v="1"/>
    <x v="5"/>
    <n v="701.96"/>
    <s v="US-2018-109610"/>
    <n v="1"/>
    <n v="2"/>
    <n v="0"/>
    <n v="168.47040000000004"/>
    <n v="0.46529189879902266"/>
  </r>
  <r>
    <x v="1201"/>
    <x v="14"/>
    <s v="OFF-ST-10001097"/>
    <x v="0"/>
    <x v="1"/>
    <n v="501.81000000000006"/>
    <s v="CA-2018-129000"/>
    <n v="1"/>
    <n v="3"/>
    <n v="0"/>
    <n v="0"/>
    <n v="0.44610841445725197"/>
  </r>
  <r>
    <x v="1201"/>
    <x v="4"/>
    <s v="FUR-BO-10002213"/>
    <x v="1"/>
    <x v="10"/>
    <n v="359.49899999999997"/>
    <s v="US-2018-133312"/>
    <n v="1"/>
    <n v="3"/>
    <n v="0.15"/>
    <n v="-29.605799999999981"/>
    <n v="0.5176847302647779"/>
  </r>
  <r>
    <x v="1201"/>
    <x v="0"/>
    <s v="TEC-PH-10003437"/>
    <x v="2"/>
    <x v="6"/>
    <n v="299.95999999999998"/>
    <s v="CA-2018-150266"/>
    <n v="0"/>
    <n v="5"/>
    <n v="0.2"/>
    <n v="37.494999999999962"/>
    <n v="0.41105220110552465"/>
  </r>
  <r>
    <x v="1201"/>
    <x v="0"/>
    <s v="OFF-AP-10002867"/>
    <x v="0"/>
    <x v="12"/>
    <n v="67.839999999999989"/>
    <s v="CA-2018-150266"/>
    <n v="0"/>
    <n v="5"/>
    <n v="0.8"/>
    <n v="-179.77600000000001"/>
    <n v="0.49507917887403441"/>
  </r>
  <r>
    <x v="1201"/>
    <x v="5"/>
    <s v="OFF-PA-10003724"/>
    <x v="0"/>
    <x v="0"/>
    <n v="48.87"/>
    <s v="CA-2018-155159"/>
    <n v="1"/>
    <n v="9"/>
    <n v="0"/>
    <n v="23.946299999999997"/>
    <n v="0.43613829632717294"/>
  </r>
  <r>
    <x v="1201"/>
    <x v="4"/>
    <s v="TEC-PH-10004071"/>
    <x v="2"/>
    <x v="6"/>
    <n v="39.960000000000008"/>
    <s v="CA-2018-161459"/>
    <n v="1"/>
    <n v="5"/>
    <n v="0.2"/>
    <n v="3.4964999999999993"/>
    <n v="0.41105220110552465"/>
  </r>
  <r>
    <x v="1201"/>
    <x v="4"/>
    <s v="OFF-PA-10002377"/>
    <x v="0"/>
    <x v="0"/>
    <n v="34.08"/>
    <s v="CA-2018-161459"/>
    <n v="0"/>
    <n v="6"/>
    <n v="0"/>
    <n v="15.335999999999999"/>
    <n v="0.43613829632717294"/>
  </r>
  <r>
    <x v="1201"/>
    <x v="0"/>
    <s v="OFF-AR-10001761"/>
    <x v="0"/>
    <x v="4"/>
    <n v="18.687999999999999"/>
    <s v="CA-2018-150266"/>
    <n v="0"/>
    <n v="4"/>
    <n v="0.2"/>
    <n v="3.7375999999999996"/>
    <n v="0.45632477063632687"/>
  </r>
  <r>
    <x v="1201"/>
    <x v="4"/>
    <s v="OFF-ST-10001325"/>
    <x v="0"/>
    <x v="1"/>
    <n v="10.48"/>
    <s v="US-2018-133312"/>
    <n v="0"/>
    <n v="1"/>
    <n v="0"/>
    <n v="2.8296000000000001"/>
    <n v="0.44610841445725197"/>
  </r>
  <r>
    <x v="1201"/>
    <x v="4"/>
    <s v="OFF-AR-10002335"/>
    <x v="0"/>
    <x v="4"/>
    <n v="5.16"/>
    <s v="CA-2018-101665"/>
    <n v="1"/>
    <n v="2"/>
    <n v="0"/>
    <n v="1.3416000000000001"/>
    <n v="0.45632477063632687"/>
  </r>
  <r>
    <x v="1202"/>
    <x v="18"/>
    <s v="TEC-PH-10002624"/>
    <x v="2"/>
    <x v="6"/>
    <n v="1879.96"/>
    <s v="CA-2018-141439"/>
    <n v="1"/>
    <n v="4"/>
    <n v="0"/>
    <n v="545.18839999999977"/>
    <n v="0.41105220110552465"/>
  </r>
  <r>
    <x v="1202"/>
    <x v="20"/>
    <s v="TEC-PH-10002310"/>
    <x v="2"/>
    <x v="6"/>
    <n v="979.95"/>
    <s v="CA-2018-100097"/>
    <n v="1"/>
    <n v="5"/>
    <n v="0"/>
    <n v="264.58650000000006"/>
    <n v="0.41105220110552465"/>
  </r>
  <r>
    <x v="1202"/>
    <x v="18"/>
    <s v="FUR-CH-10004287"/>
    <x v="1"/>
    <x v="5"/>
    <n v="828.59999999999991"/>
    <s v="CA-2018-141439"/>
    <n v="0"/>
    <n v="3"/>
    <n v="0"/>
    <n v="240.29399999999995"/>
    <n v="0.46529189879902266"/>
  </r>
  <r>
    <x v="1202"/>
    <x v="18"/>
    <s v="FUR-TA-10001039"/>
    <x v="1"/>
    <x v="13"/>
    <n v="257.94"/>
    <s v="CA-2018-141439"/>
    <n v="0"/>
    <n v="3"/>
    <n v="0"/>
    <n v="67.064400000000006"/>
    <n v="0.55975208308209756"/>
  </r>
  <r>
    <x v="1202"/>
    <x v="10"/>
    <s v="TEC-PH-10003092"/>
    <x v="2"/>
    <x v="6"/>
    <n v="220.75200000000001"/>
    <s v="CA-2018-122700"/>
    <n v="1"/>
    <n v="8"/>
    <n v="0.4"/>
    <n v="-40.47120000000001"/>
    <n v="0.41105220110552465"/>
  </r>
  <r>
    <x v="1202"/>
    <x v="10"/>
    <s v="OFF-AP-10004708"/>
    <x v="0"/>
    <x v="12"/>
    <n v="213.13600000000002"/>
    <s v="CA-2018-155957"/>
    <n v="1"/>
    <n v="7"/>
    <n v="0.2"/>
    <n v="23.977799999999988"/>
    <n v="0.49507917887403441"/>
  </r>
  <r>
    <x v="1202"/>
    <x v="20"/>
    <s v="FUR-FU-10003623"/>
    <x v="1"/>
    <x v="8"/>
    <n v="135.29999999999998"/>
    <s v="CA-2018-100097"/>
    <n v="0"/>
    <n v="5"/>
    <n v="0"/>
    <n v="37.883999999999993"/>
    <n v="0.4595170286641902"/>
  </r>
  <r>
    <x v="1202"/>
    <x v="24"/>
    <s v="FUR-FU-10001290"/>
    <x v="1"/>
    <x v="8"/>
    <n v="126.30000000000001"/>
    <s v="CA-2018-135307"/>
    <n v="1"/>
    <n v="3"/>
    <n v="0"/>
    <n v="40.415999999999997"/>
    <n v="0.4595170286641902"/>
  </r>
  <r>
    <x v="1202"/>
    <x v="20"/>
    <s v="OFF-BI-10003364"/>
    <x v="0"/>
    <x v="3"/>
    <n v="93.344000000000008"/>
    <s v="CA-2018-155607"/>
    <n v="1"/>
    <n v="4"/>
    <n v="0.2"/>
    <n v="32.670400000000001"/>
    <n v="0.46881743173671325"/>
  </r>
  <r>
    <x v="1202"/>
    <x v="18"/>
    <s v="TEC-PH-10001819"/>
    <x v="2"/>
    <x v="6"/>
    <n v="89.98"/>
    <s v="CA-2018-141439"/>
    <n v="0"/>
    <n v="2"/>
    <n v="0"/>
    <n v="43.190399999999997"/>
    <n v="0.41105220110552465"/>
  </r>
  <r>
    <x v="1202"/>
    <x v="20"/>
    <s v="OFF-AP-10001962"/>
    <x v="0"/>
    <x v="12"/>
    <n v="58.730000000000004"/>
    <s v="CA-2018-155607"/>
    <n v="0"/>
    <n v="7"/>
    <n v="0"/>
    <n v="14.682500000000001"/>
    <n v="0.49507917887403441"/>
  </r>
  <r>
    <x v="1202"/>
    <x v="10"/>
    <s v="OFF-AP-10002082"/>
    <x v="0"/>
    <x v="12"/>
    <n v="52.272000000000006"/>
    <s v="CA-2018-155957"/>
    <n v="0"/>
    <n v="3"/>
    <n v="0.2"/>
    <n v="9.8009999999999984"/>
    <n v="0.49507917887403441"/>
  </r>
  <r>
    <x v="1202"/>
    <x v="1"/>
    <s v="OFF-BI-10001524"/>
    <x v="0"/>
    <x v="3"/>
    <n v="33.567999999999991"/>
    <s v="CA-2018-130526"/>
    <n v="1"/>
    <n v="8"/>
    <n v="0.8"/>
    <n v="-53.708800000000025"/>
    <n v="0.46881743173671325"/>
  </r>
  <r>
    <x v="1202"/>
    <x v="18"/>
    <s v="FUR-FU-10001473"/>
    <x v="1"/>
    <x v="8"/>
    <n v="27.46"/>
    <s v="CA-2018-141439"/>
    <n v="0"/>
    <n v="2"/>
    <n v="0"/>
    <n v="9.8856000000000002"/>
    <n v="0.4595170286641902"/>
  </r>
  <r>
    <x v="1202"/>
    <x v="24"/>
    <s v="TEC-AC-10002399"/>
    <x v="2"/>
    <x v="9"/>
    <n v="38.04"/>
    <s v="CA-2018-135307"/>
    <n v="0"/>
    <n v="2"/>
    <n v="0"/>
    <n v="12.172799999999999"/>
    <n v="0.52062335344040378"/>
  </r>
  <r>
    <x v="1202"/>
    <x v="5"/>
    <s v="OFF-AR-10003504"/>
    <x v="0"/>
    <x v="4"/>
    <n v="12.84"/>
    <s v="CA-2018-165029"/>
    <n v="1"/>
    <n v="3"/>
    <n v="0"/>
    <n v="3.7235999999999989"/>
    <n v="0.45632477063632687"/>
  </r>
  <r>
    <x v="1203"/>
    <x v="18"/>
    <s v="OFF-BI-10004519"/>
    <x v="0"/>
    <x v="3"/>
    <n v="497.93999999999994"/>
    <s v="CA-2018-159506"/>
    <n v="1"/>
    <n v="3"/>
    <n v="0"/>
    <n v="224.07299999999998"/>
    <n v="0.46881743173671325"/>
  </r>
  <r>
    <x v="1203"/>
    <x v="4"/>
    <s v="OFF-PA-10003129"/>
    <x v="0"/>
    <x v="0"/>
    <n v="244.54999999999998"/>
    <s v="CA-2018-101245"/>
    <n v="1"/>
    <n v="5"/>
    <n v="0"/>
    <n v="114.93849999999998"/>
    <n v="0.43613829632717294"/>
  </r>
  <r>
    <x v="1203"/>
    <x v="18"/>
    <s v="OFF-PA-10003641"/>
    <x v="0"/>
    <x v="0"/>
    <n v="158.28"/>
    <s v="CA-2018-159506"/>
    <n v="0"/>
    <n v="6"/>
    <n v="0"/>
    <n v="72.808799999999991"/>
    <n v="0.43613829632717294"/>
  </r>
  <r>
    <x v="1203"/>
    <x v="4"/>
    <s v="OFF-BI-10001989"/>
    <x v="0"/>
    <x v="3"/>
    <n v="117.48800000000001"/>
    <s v="CA-2018-107125"/>
    <n v="1"/>
    <n v="7"/>
    <n v="0.2"/>
    <n v="41.120799999999988"/>
    <n v="0.46881743173671325"/>
  </r>
  <r>
    <x v="1203"/>
    <x v="20"/>
    <s v="OFF-BI-10001196"/>
    <x v="0"/>
    <x v="3"/>
    <n v="107.42400000000001"/>
    <s v="CA-2018-103352"/>
    <n v="1"/>
    <n v="6"/>
    <n v="0.2"/>
    <n v="36.255599999999994"/>
    <n v="0.46881743173671325"/>
  </r>
  <r>
    <x v="1203"/>
    <x v="4"/>
    <s v="TEC-PH-10004100"/>
    <x v="2"/>
    <x v="6"/>
    <n v="57.567999999999998"/>
    <s v="CA-2018-133207"/>
    <n v="1"/>
    <n v="4"/>
    <n v="0.2"/>
    <n v="5.7568000000000019"/>
    <n v="0.41105220110552465"/>
  </r>
  <r>
    <x v="1203"/>
    <x v="21"/>
    <s v="FUR-FU-10004091"/>
    <x v="1"/>
    <x v="8"/>
    <n v="46.94"/>
    <s v="CA-2018-102519"/>
    <n v="1"/>
    <n v="1"/>
    <n v="0"/>
    <n v="19.2454"/>
    <n v="0.4595170286641902"/>
  </r>
  <r>
    <x v="1203"/>
    <x v="25"/>
    <s v="OFF-AP-10001205"/>
    <x v="0"/>
    <x v="12"/>
    <n v="43.584000000000003"/>
    <s v="CA-2018-132185"/>
    <n v="1"/>
    <n v="1"/>
    <n v="0.2"/>
    <n v="4.3584000000000032"/>
    <n v="0.49507917887403441"/>
  </r>
  <r>
    <x v="1203"/>
    <x v="4"/>
    <s v="FUR-FU-10000732"/>
    <x v="1"/>
    <x v="8"/>
    <n v="18.84"/>
    <s v="CA-2018-107125"/>
    <n v="0"/>
    <n v="3"/>
    <n v="0"/>
    <n v="6.0287999999999995"/>
    <n v="0.4595170286641902"/>
  </r>
  <r>
    <x v="1203"/>
    <x v="4"/>
    <s v="TEC-AC-10001284"/>
    <x v="2"/>
    <x v="9"/>
    <n v="166.16"/>
    <s v="CA-2018-101245"/>
    <n v="0"/>
    <n v="8"/>
    <n v="0"/>
    <n v="59.817599999999999"/>
    <n v="0.52062335344040378"/>
  </r>
  <r>
    <x v="1203"/>
    <x v="21"/>
    <s v="TEC-AC-10001772"/>
    <x v="2"/>
    <x v="9"/>
    <n v="143.73000000000002"/>
    <s v="CA-2018-102519"/>
    <n v="0"/>
    <n v="9"/>
    <n v="0"/>
    <n v="56.054700000000011"/>
    <n v="0.52062335344040378"/>
  </r>
  <r>
    <x v="1203"/>
    <x v="25"/>
    <s v="OFF-AR-10000422"/>
    <x v="0"/>
    <x v="4"/>
    <n v="8.76"/>
    <s v="CA-2018-132185"/>
    <n v="0"/>
    <n v="5"/>
    <n v="0.2"/>
    <n v="0.76649999999999974"/>
    <n v="0.45632477063632687"/>
  </r>
  <r>
    <x v="1203"/>
    <x v="20"/>
    <s v="OFF-AR-10001573"/>
    <x v="0"/>
    <x v="4"/>
    <n v="6.99"/>
    <s v="CA-2018-103352"/>
    <n v="0"/>
    <n v="3"/>
    <n v="0"/>
    <n v="2.027099999999999"/>
    <n v="0.45632477063632687"/>
  </r>
  <r>
    <x v="1204"/>
    <x v="2"/>
    <s v="FUR-TA-10004154"/>
    <x v="1"/>
    <x v="13"/>
    <n v="2065.3200000000002"/>
    <s v="US-2018-110576"/>
    <n v="1"/>
    <n v="12"/>
    <n v="0.4"/>
    <n v="-619.59600000000012"/>
    <n v="0.55975208308209756"/>
  </r>
  <r>
    <x v="1204"/>
    <x v="20"/>
    <s v="TEC-PH-10002834"/>
    <x v="2"/>
    <x v="6"/>
    <n v="1979.89"/>
    <s v="CA-2018-123372"/>
    <n v="1"/>
    <n v="11"/>
    <n v="0"/>
    <n v="494.97250000000003"/>
    <n v="0.41105220110552465"/>
  </r>
  <r>
    <x v="1204"/>
    <x v="36"/>
    <s v="FUR-FU-10000576"/>
    <x v="1"/>
    <x v="8"/>
    <n v="1049.2"/>
    <s v="CA-2018-117702"/>
    <n v="1"/>
    <n v="5"/>
    <n v="0"/>
    <n v="272.79200000000003"/>
    <n v="0.4595170286641902"/>
  </r>
  <r>
    <x v="1204"/>
    <x v="2"/>
    <s v="FUR-FU-10000576"/>
    <x v="1"/>
    <x v="8"/>
    <n v="1007.2320000000001"/>
    <s v="US-2018-110576"/>
    <n v="0"/>
    <n v="6"/>
    <n v="0.2"/>
    <n v="75.542400000000015"/>
    <n v="0.4595170286641902"/>
  </r>
  <r>
    <x v="1204"/>
    <x v="2"/>
    <s v="FUR-FU-10003601"/>
    <x v="1"/>
    <x v="8"/>
    <n v="516.48800000000006"/>
    <s v="US-2018-110576"/>
    <n v="0"/>
    <n v="7"/>
    <n v="0.2"/>
    <n v="-12.912200000000027"/>
    <n v="0.4595170286641902"/>
  </r>
  <r>
    <x v="1204"/>
    <x v="26"/>
    <s v="OFF-PA-10004071"/>
    <x v="0"/>
    <x v="0"/>
    <n v="88.768000000000001"/>
    <s v="CA-2018-121538"/>
    <n v="1"/>
    <n v="2"/>
    <n v="0.2"/>
    <n v="31.068799999999996"/>
    <n v="0.43613829632717294"/>
  </r>
  <r>
    <x v="1204"/>
    <x v="20"/>
    <s v="OFF-EN-10003055"/>
    <x v="0"/>
    <x v="11"/>
    <n v="79.959999999999994"/>
    <s v="CA-2018-123372"/>
    <n v="0"/>
    <n v="2"/>
    <n v="0"/>
    <n v="35.981999999999992"/>
    <n v="0.44424167803735209"/>
  </r>
  <r>
    <x v="1204"/>
    <x v="4"/>
    <s v="OFF-LA-10001074"/>
    <x v="0"/>
    <x v="2"/>
    <n v="62.65"/>
    <s v="CA-2018-131303"/>
    <n v="1"/>
    <n v="5"/>
    <n v="0"/>
    <n v="29.445499999999996"/>
    <n v="0.4647369236065339"/>
  </r>
  <r>
    <x v="1204"/>
    <x v="2"/>
    <s v="OFF-PA-10002479"/>
    <x v="0"/>
    <x v="0"/>
    <n v="25.344000000000001"/>
    <s v="US-2018-110576"/>
    <n v="0"/>
    <n v="6"/>
    <n v="0.2"/>
    <n v="7.92"/>
    <n v="0.43613829632717294"/>
  </r>
  <r>
    <x v="1204"/>
    <x v="36"/>
    <s v="FUR-FU-10004270"/>
    <x v="1"/>
    <x v="8"/>
    <n v="20.9"/>
    <s v="CA-2018-117702"/>
    <n v="0"/>
    <n v="5"/>
    <n v="0"/>
    <n v="7.5239999999999991"/>
    <n v="0.4595170286641902"/>
  </r>
  <r>
    <x v="1204"/>
    <x v="2"/>
    <s v="OFF-PA-10000788"/>
    <x v="0"/>
    <x v="0"/>
    <n v="15.552000000000003"/>
    <s v="US-2018-110576"/>
    <n v="0"/>
    <n v="3"/>
    <n v="0.2"/>
    <n v="5.4432"/>
    <n v="0.43613829632717294"/>
  </r>
  <r>
    <x v="1204"/>
    <x v="36"/>
    <s v="OFF-AR-10004582"/>
    <x v="0"/>
    <x v="4"/>
    <n v="1.64"/>
    <s v="CA-2018-117702"/>
    <n v="0"/>
    <n v="1"/>
    <n v="0"/>
    <n v="0.73799999999999988"/>
    <n v="0.45632477063632687"/>
  </r>
  <r>
    <x v="1205"/>
    <x v="15"/>
    <s v="FUR-CH-10000454"/>
    <x v="1"/>
    <x v="5"/>
    <n v="390.36799999999999"/>
    <s v="CA-2018-108035"/>
    <n v="1"/>
    <n v="2"/>
    <n v="0.2"/>
    <n v="48.795999999999978"/>
    <n v="0.46529189879902266"/>
  </r>
  <r>
    <x v="1205"/>
    <x v="15"/>
    <s v="FUR-FU-10004017"/>
    <x v="1"/>
    <x v="8"/>
    <n v="101.52000000000001"/>
    <s v="CA-2018-108035"/>
    <n v="0"/>
    <n v="5"/>
    <n v="0.2"/>
    <n v="19.034999999999989"/>
    <n v="0.4595170286641902"/>
  </r>
  <r>
    <x v="1206"/>
    <x v="25"/>
    <s v="FUR-TA-10001889"/>
    <x v="1"/>
    <x v="13"/>
    <n v="1781.6819999999998"/>
    <s v="CA-2018-142090"/>
    <n v="1"/>
    <n v="7"/>
    <n v="0.4"/>
    <n v="-653.28340000000003"/>
    <n v="0.55975208308209756"/>
  </r>
  <r>
    <x v="1206"/>
    <x v="20"/>
    <s v="FUR-CH-10004287"/>
    <x v="1"/>
    <x v="5"/>
    <n v="1242.8999999999999"/>
    <s v="CA-2018-111689"/>
    <n v="1"/>
    <n v="5"/>
    <n v="0.1"/>
    <n v="262.38999999999987"/>
    <n v="0.46529189879902266"/>
  </r>
  <r>
    <x v="1206"/>
    <x v="2"/>
    <s v="FUR-CH-10003981"/>
    <x v="1"/>
    <x v="5"/>
    <n v="1079.316"/>
    <s v="US-2018-165456"/>
    <n v="1"/>
    <n v="6"/>
    <n v="0.3"/>
    <n v="-15.418800000000203"/>
    <n v="0.46529189879902266"/>
  </r>
  <r>
    <x v="1206"/>
    <x v="10"/>
    <s v="OFF-AP-10003779"/>
    <x v="0"/>
    <x v="12"/>
    <n v="663.93600000000004"/>
    <s v="US-2018-120089"/>
    <n v="1"/>
    <n v="4"/>
    <n v="0.2"/>
    <n v="82.991999999999877"/>
    <n v="0.49507917887403441"/>
  </r>
  <r>
    <x v="1206"/>
    <x v="20"/>
    <s v="TEC-PH-10001468"/>
    <x v="2"/>
    <x v="6"/>
    <n v="546.06000000000006"/>
    <s v="CA-2018-105333"/>
    <n v="1"/>
    <n v="3"/>
    <n v="0"/>
    <n v="163.81799999999998"/>
    <n v="0.41105220110552465"/>
  </r>
  <r>
    <x v="1206"/>
    <x v="20"/>
    <s v="OFF-ST-10001809"/>
    <x v="0"/>
    <x v="1"/>
    <n v="269.49"/>
    <s v="CA-2018-105333"/>
    <n v="0"/>
    <n v="3"/>
    <n v="0"/>
    <n v="5.3897999999999939"/>
    <n v="0.44610841445725197"/>
  </r>
  <r>
    <x v="1206"/>
    <x v="29"/>
    <s v="OFF-ST-10000604"/>
    <x v="0"/>
    <x v="1"/>
    <n v="173.79999999999998"/>
    <s v="CA-2018-119305"/>
    <n v="1"/>
    <n v="5"/>
    <n v="0"/>
    <n v="43.449999999999989"/>
    <n v="0.44610841445725197"/>
  </r>
  <r>
    <x v="1206"/>
    <x v="7"/>
    <s v="OFF-AR-10001044"/>
    <x v="0"/>
    <x v="4"/>
    <n v="155.94"/>
    <s v="CA-2018-116645"/>
    <n v="1"/>
    <n v="6"/>
    <n v="0"/>
    <n v="45.222599999999993"/>
    <n v="0.45632477063632687"/>
  </r>
  <r>
    <x v="1206"/>
    <x v="20"/>
    <s v="OFF-ST-10002182"/>
    <x v="0"/>
    <x v="1"/>
    <n v="83.56"/>
    <s v="CA-2018-105333"/>
    <n v="0"/>
    <n v="4"/>
    <n v="0"/>
    <n v="1.6711999999999989"/>
    <n v="0.44610841445725197"/>
  </r>
  <r>
    <x v="1206"/>
    <x v="16"/>
    <s v="TEC-PH-10002564"/>
    <x v="2"/>
    <x v="6"/>
    <n v="71.975999999999999"/>
    <s v="US-2018-148768"/>
    <n v="1"/>
    <n v="3"/>
    <n v="0.2"/>
    <n v="8.9969999999999892"/>
    <n v="0.41105220110552465"/>
  </r>
  <r>
    <x v="1206"/>
    <x v="20"/>
    <s v="OFF-BI-10003984"/>
    <x v="0"/>
    <x v="3"/>
    <n v="68.472000000000008"/>
    <s v="CA-2018-111689"/>
    <n v="0"/>
    <n v="3"/>
    <n v="0.2"/>
    <n v="23.109299999999998"/>
    <n v="0.46881743173671325"/>
  </r>
  <r>
    <x v="1206"/>
    <x v="4"/>
    <s v="FUR-FU-10003489"/>
    <x v="1"/>
    <x v="8"/>
    <n v="25.83"/>
    <s v="CA-2018-107314"/>
    <n v="1"/>
    <n v="3"/>
    <n v="0"/>
    <n v="9.5570999999999984"/>
    <n v="0.4595170286641902"/>
  </r>
  <r>
    <x v="1206"/>
    <x v="25"/>
    <s v="TEC-AC-10002001"/>
    <x v="2"/>
    <x v="9"/>
    <n v="383.97600000000006"/>
    <s v="CA-2018-142090"/>
    <n v="0"/>
    <n v="3"/>
    <n v="0.2"/>
    <n v="81.59490000000001"/>
    <n v="0.52062335344040378"/>
  </r>
  <r>
    <x v="1206"/>
    <x v="0"/>
    <s v="TEC-AC-10001767"/>
    <x v="2"/>
    <x v="9"/>
    <n v="95.976000000000013"/>
    <s v="CA-2018-137365"/>
    <n v="1"/>
    <n v="3"/>
    <n v="0.2"/>
    <n v="-10.797300000000011"/>
    <n v="0.52062335344040378"/>
  </r>
  <r>
    <x v="1206"/>
    <x v="0"/>
    <s v="OFF-FA-10000611"/>
    <x v="0"/>
    <x v="7"/>
    <n v="2.3679999999999999"/>
    <s v="CA-2018-102267"/>
    <n v="1"/>
    <n v="2"/>
    <n v="0.2"/>
    <n v="0.82879999999999987"/>
    <n v="0.51168203684699509"/>
  </r>
  <r>
    <x v="1207"/>
    <x v="37"/>
    <s v="FUR-CH-10000155"/>
    <x v="1"/>
    <x v="5"/>
    <n v="897.15000000000009"/>
    <s v="CA-2018-143245"/>
    <n v="1"/>
    <n v="3"/>
    <n v="0"/>
    <n v="251.20200000000003"/>
    <n v="0.46529189879902266"/>
  </r>
  <r>
    <x v="1207"/>
    <x v="4"/>
    <s v="FUR-FU-10003394"/>
    <x v="1"/>
    <x v="8"/>
    <n v="629.64"/>
    <s v="CA-2018-103968"/>
    <n v="1"/>
    <n v="9"/>
    <n v="0"/>
    <n v="107.03879999999994"/>
    <n v="0.4595170286641902"/>
  </r>
  <r>
    <x v="1207"/>
    <x v="22"/>
    <s v="OFF-ST-10002756"/>
    <x v="0"/>
    <x v="1"/>
    <n v="541.24"/>
    <s v="CA-2018-101805"/>
    <n v="1"/>
    <n v="4"/>
    <n v="0"/>
    <n v="5.4124000000000478"/>
    <n v="0.44610841445725197"/>
  </r>
  <r>
    <x v="1207"/>
    <x v="26"/>
    <s v="TEC-PH-10004977"/>
    <x v="2"/>
    <x v="6"/>
    <n v="470.37600000000009"/>
    <s v="CA-2018-145233"/>
    <n v="1"/>
    <n v="3"/>
    <n v="0.2"/>
    <n v="52.917299999999955"/>
    <n v="0.41105220110552465"/>
  </r>
  <r>
    <x v="1207"/>
    <x v="26"/>
    <s v="TEC-PH-10001254"/>
    <x v="2"/>
    <x v="6"/>
    <n v="406.36799999999999"/>
    <s v="CA-2018-145233"/>
    <n v="0"/>
    <n v="4"/>
    <n v="0.2"/>
    <n v="30.477599999999981"/>
    <n v="0.41105220110552465"/>
  </r>
  <r>
    <x v="1207"/>
    <x v="2"/>
    <s v="FUR-CH-10003379"/>
    <x v="1"/>
    <x v="5"/>
    <n v="398.97199999999998"/>
    <s v="CA-2018-122539"/>
    <n v="1"/>
    <n v="2"/>
    <n v="0.3"/>
    <n v="-28.49799999999999"/>
    <n v="0.46529189879902266"/>
  </r>
  <r>
    <x v="1207"/>
    <x v="0"/>
    <s v="FUR-CH-10002602"/>
    <x v="1"/>
    <x v="5"/>
    <n v="317.05799999999999"/>
    <s v="CA-2018-113355"/>
    <n v="1"/>
    <n v="3"/>
    <n v="0.3"/>
    <n v="-18.117599999999996"/>
    <n v="0.46529189879902266"/>
  </r>
  <r>
    <x v="1207"/>
    <x v="20"/>
    <s v="OFF-ST-10002790"/>
    <x v="0"/>
    <x v="1"/>
    <n v="221.54999999999998"/>
    <s v="CA-2018-163139"/>
    <n v="1"/>
    <n v="3"/>
    <n v="0"/>
    <n v="6.6465000000000174"/>
    <n v="0.44610841445725197"/>
  </r>
  <r>
    <x v="1207"/>
    <x v="0"/>
    <s v="TEC-PH-10004912"/>
    <x v="2"/>
    <x v="6"/>
    <n v="219.80000000000004"/>
    <s v="CA-2018-113355"/>
    <n v="0"/>
    <n v="5"/>
    <n v="0.2"/>
    <n v="24.727499999999971"/>
    <n v="0.41105220110552465"/>
  </r>
  <r>
    <x v="1207"/>
    <x v="22"/>
    <s v="FUR-BO-10002598"/>
    <x v="1"/>
    <x v="10"/>
    <n v="141.96"/>
    <s v="CA-2018-166926"/>
    <n v="1"/>
    <n v="2"/>
    <n v="0"/>
    <n v="41.168399999999991"/>
    <n v="0.5176847302647779"/>
  </r>
  <r>
    <x v="1207"/>
    <x v="14"/>
    <s v="TEC-PH-10001700"/>
    <x v="2"/>
    <x v="6"/>
    <n v="131.97999999999999"/>
    <s v="CA-2018-135860"/>
    <n v="1"/>
    <n v="2"/>
    <n v="0"/>
    <n v="35.634600000000006"/>
    <n v="0.41105220110552465"/>
  </r>
  <r>
    <x v="1207"/>
    <x v="26"/>
    <s v="TEC-PH-10000586"/>
    <x v="2"/>
    <x v="6"/>
    <n v="105.584"/>
    <s v="CA-2018-145233"/>
    <n v="0"/>
    <n v="2"/>
    <n v="0.2"/>
    <n v="9.2386000000000053"/>
    <n v="0.41105220110552465"/>
  </r>
  <r>
    <x v="1207"/>
    <x v="2"/>
    <s v="OFF-EN-10003040"/>
    <x v="0"/>
    <x v="11"/>
    <n v="104.68000000000002"/>
    <s v="CA-2018-144862"/>
    <n v="1"/>
    <n v="5"/>
    <n v="0.2"/>
    <n v="35.329499999999996"/>
    <n v="0.44424167803735209"/>
  </r>
  <r>
    <x v="1207"/>
    <x v="14"/>
    <s v="OFF-ST-10001522"/>
    <x v="0"/>
    <x v="1"/>
    <n v="91.99"/>
    <s v="CA-2018-135860"/>
    <n v="0"/>
    <n v="1"/>
    <n v="0"/>
    <n v="3.6795999999999935"/>
    <n v="0.44610841445725197"/>
  </r>
  <r>
    <x v="1207"/>
    <x v="14"/>
    <s v="OFF-ST-10000642"/>
    <x v="0"/>
    <x v="1"/>
    <n v="83.92"/>
    <s v="CA-2018-135860"/>
    <n v="0"/>
    <n v="4"/>
    <n v="0"/>
    <n v="5.8743999999999943"/>
    <n v="0.44610841445725197"/>
  </r>
  <r>
    <x v="1207"/>
    <x v="2"/>
    <s v="FUR-FU-10003798"/>
    <x v="1"/>
    <x v="8"/>
    <n v="79.12"/>
    <s v="CA-2018-127313"/>
    <n v="1"/>
    <n v="5"/>
    <n v="0.2"/>
    <n v="13.845999999999997"/>
    <n v="0.4595170286641902"/>
  </r>
  <r>
    <x v="1207"/>
    <x v="22"/>
    <s v="FUR-FU-10000023"/>
    <x v="1"/>
    <x v="8"/>
    <n v="70.679999999999993"/>
    <s v="CA-2018-101805"/>
    <n v="0"/>
    <n v="12"/>
    <n v="0"/>
    <n v="31.099200000000003"/>
    <n v="0.4595170286641902"/>
  </r>
  <r>
    <x v="1207"/>
    <x v="2"/>
    <s v="TEC-PH-10000923"/>
    <x v="2"/>
    <x v="6"/>
    <n v="62.957999999999998"/>
    <s v="CA-2018-144862"/>
    <n v="0"/>
    <n v="7"/>
    <n v="0.4"/>
    <n v="9.4436999999999998"/>
    <n v="0.41105220110552465"/>
  </r>
  <r>
    <x v="1207"/>
    <x v="14"/>
    <s v="OFF-FA-10000134"/>
    <x v="0"/>
    <x v="7"/>
    <n v="52.29"/>
    <s v="CA-2018-135860"/>
    <n v="0"/>
    <n v="9"/>
    <n v="0"/>
    <n v="16.209899999999998"/>
    <n v="0.51168203684699509"/>
  </r>
  <r>
    <x v="1207"/>
    <x v="4"/>
    <s v="OFF-PA-10004735"/>
    <x v="0"/>
    <x v="0"/>
    <n v="45.36"/>
    <s v="CA-2018-118542"/>
    <n v="1"/>
    <n v="7"/>
    <n v="0"/>
    <n v="21.772800000000004"/>
    <n v="0.43613829632717294"/>
  </r>
  <r>
    <x v="1207"/>
    <x v="22"/>
    <s v="OFF-PA-10001593"/>
    <x v="0"/>
    <x v="0"/>
    <n v="41.86"/>
    <s v="CA-2018-166926"/>
    <n v="0"/>
    <n v="7"/>
    <n v="0"/>
    <n v="18.837"/>
    <n v="0.43613829632717294"/>
  </r>
  <r>
    <x v="1207"/>
    <x v="2"/>
    <s v="OFF-ST-10001228"/>
    <x v="0"/>
    <x v="1"/>
    <n v="37.392000000000003"/>
    <s v="CA-2018-127313"/>
    <n v="0"/>
    <n v="3"/>
    <n v="0.2"/>
    <n v="2.336999999999998"/>
    <n v="0.44610841445725197"/>
  </r>
  <r>
    <x v="1207"/>
    <x v="26"/>
    <s v="OFF-AP-10000358"/>
    <x v="0"/>
    <x v="12"/>
    <n v="31.152000000000001"/>
    <s v="CA-2018-145233"/>
    <n v="0"/>
    <n v="3"/>
    <n v="0.2"/>
    <n v="3.5045999999999964"/>
    <n v="0.49507917887403441"/>
  </r>
  <r>
    <x v="1207"/>
    <x v="37"/>
    <s v="OFF-PA-10001972"/>
    <x v="0"/>
    <x v="0"/>
    <n v="19.440000000000001"/>
    <s v="CA-2018-143245"/>
    <n v="0"/>
    <n v="3"/>
    <n v="0"/>
    <n v="9.3312000000000008"/>
    <n v="0.43613829632717294"/>
  </r>
  <r>
    <x v="1207"/>
    <x v="20"/>
    <s v="OFF-BI-10003460"/>
    <x v="0"/>
    <x v="3"/>
    <n v="17.52"/>
    <s v="CA-2018-163139"/>
    <n v="0"/>
    <n v="5"/>
    <n v="0.2"/>
    <n v="6.1319999999999988"/>
    <n v="0.46881743173671325"/>
  </r>
  <r>
    <x v="1207"/>
    <x v="2"/>
    <s v="OFF-LA-10004853"/>
    <x v="0"/>
    <x v="2"/>
    <n v="15.936000000000002"/>
    <s v="CA-2018-122539"/>
    <n v="0"/>
    <n v="4"/>
    <n v="0.2"/>
    <n v="5.1791999999999998"/>
    <n v="0.4647369236065339"/>
  </r>
  <r>
    <x v="1207"/>
    <x v="22"/>
    <s v="OFF-BI-10002003"/>
    <x v="0"/>
    <x v="3"/>
    <n v="15.920000000000002"/>
    <s v="CA-2018-101805"/>
    <n v="0"/>
    <n v="5"/>
    <n v="0.2"/>
    <n v="5.3729999999999993"/>
    <n v="0.46881743173671325"/>
  </r>
  <r>
    <x v="1207"/>
    <x v="14"/>
    <s v="OFF-BI-10003274"/>
    <x v="0"/>
    <x v="3"/>
    <n v="15.92"/>
    <s v="CA-2018-135860"/>
    <n v="0"/>
    <n v="4"/>
    <n v="0"/>
    <n v="7.4824000000000002"/>
    <n v="0.46881743173671325"/>
  </r>
  <r>
    <x v="1207"/>
    <x v="20"/>
    <s v="TEC-AC-10000290"/>
    <x v="2"/>
    <x v="9"/>
    <n v="20.37"/>
    <s v="CA-2018-163139"/>
    <n v="0"/>
    <n v="3"/>
    <n v="0"/>
    <n v="6.9258000000000006"/>
    <n v="0.52062335344040378"/>
  </r>
  <r>
    <x v="1207"/>
    <x v="0"/>
    <s v="OFF-PA-10000520"/>
    <x v="0"/>
    <x v="0"/>
    <n v="10.368000000000002"/>
    <s v="CA-2018-138618"/>
    <n v="1"/>
    <n v="2"/>
    <n v="0.2"/>
    <n v="3.6288"/>
    <n v="0.43613829632717294"/>
  </r>
  <r>
    <x v="1207"/>
    <x v="4"/>
    <s v="OFF-BI-10003429"/>
    <x v="0"/>
    <x v="3"/>
    <n v="10.128"/>
    <s v="CA-2018-118542"/>
    <n v="0"/>
    <n v="2"/>
    <n v="0.2"/>
    <n v="3.6714000000000002"/>
    <n v="0.46881743173671325"/>
  </r>
  <r>
    <x v="1207"/>
    <x v="2"/>
    <s v="OFF-BI-10001759"/>
    <x v="0"/>
    <x v="3"/>
    <n v="8.0010000000000012"/>
    <s v="CA-2018-122539"/>
    <n v="0"/>
    <n v="7"/>
    <n v="0.7"/>
    <n v="-5.6006999999999962"/>
    <n v="0.46881743173671325"/>
  </r>
  <r>
    <x v="1207"/>
    <x v="10"/>
    <s v="FUR-FU-10002885"/>
    <x v="1"/>
    <x v="8"/>
    <n v="7.7120000000000006"/>
    <s v="CA-2018-145660"/>
    <n v="1"/>
    <n v="2"/>
    <n v="0.2"/>
    <n v="1.7352000000000005"/>
    <n v="0.4595170286641902"/>
  </r>
  <r>
    <x v="1207"/>
    <x v="26"/>
    <s v="OFF-BI-10002764"/>
    <x v="0"/>
    <x v="3"/>
    <n v="6.7830000000000004"/>
    <s v="CA-2018-145233"/>
    <n v="0"/>
    <n v="7"/>
    <n v="0.7"/>
    <n v="-4.7480999999999973"/>
    <n v="0.46881743173671325"/>
  </r>
  <r>
    <x v="1208"/>
    <x v="40"/>
    <s v="TEC-PH-10001795"/>
    <x v="2"/>
    <x v="6"/>
    <n v="2479.96"/>
    <s v="CA-2018-160885"/>
    <n v="1"/>
    <n v="4"/>
    <n v="0"/>
    <n v="743.98799999999983"/>
    <n v="0.41105220110552465"/>
  </r>
  <r>
    <x v="1208"/>
    <x v="4"/>
    <s v="FUR-CH-10004983"/>
    <x v="1"/>
    <x v="5"/>
    <n v="1159.056"/>
    <s v="CA-2018-102379"/>
    <n v="1"/>
    <n v="9"/>
    <n v="0.2"/>
    <n v="43.464599999999905"/>
    <n v="0.46529189879902266"/>
  </r>
  <r>
    <x v="1208"/>
    <x v="32"/>
    <s v="TEC-PH-10004977"/>
    <x v="2"/>
    <x v="6"/>
    <n v="979.95"/>
    <s v="CA-2018-167395"/>
    <n v="1"/>
    <n v="5"/>
    <n v="0"/>
    <n v="284.18549999999993"/>
    <n v="0.41105220110552465"/>
  </r>
  <r>
    <x v="1208"/>
    <x v="26"/>
    <s v="FUR-CH-10002335"/>
    <x v="1"/>
    <x v="5"/>
    <n v="906.68000000000006"/>
    <s v="US-2018-112347"/>
    <n v="1"/>
    <n v="5"/>
    <n v="0.2"/>
    <n v="68.001000000000033"/>
    <n v="0.46529189879902266"/>
  </r>
  <r>
    <x v="1208"/>
    <x v="6"/>
    <s v="FUR-CH-10001854"/>
    <x v="1"/>
    <x v="5"/>
    <n v="701.96"/>
    <s v="CA-2018-143756"/>
    <n v="1"/>
    <n v="2"/>
    <n v="0"/>
    <n v="168.47040000000004"/>
    <n v="0.46529189879902266"/>
  </r>
  <r>
    <x v="1208"/>
    <x v="2"/>
    <s v="OFF-BI-10003650"/>
    <x v="0"/>
    <x v="3"/>
    <n v="631.17600000000016"/>
    <s v="CA-2018-155075"/>
    <n v="1"/>
    <n v="4"/>
    <n v="0.7"/>
    <n v="-462.86239999999998"/>
    <n v="0.46881743173671325"/>
  </r>
  <r>
    <x v="1208"/>
    <x v="4"/>
    <s v="OFF-ST-10004340"/>
    <x v="0"/>
    <x v="1"/>
    <n v="559.62"/>
    <s v="CA-2018-116715"/>
    <n v="1"/>
    <n v="9"/>
    <n v="0"/>
    <n v="151.09740000000002"/>
    <n v="0.44610841445725197"/>
  </r>
  <r>
    <x v="1208"/>
    <x v="26"/>
    <s v="FUR-FU-10001488"/>
    <x v="1"/>
    <x v="8"/>
    <n v="508.70400000000006"/>
    <s v="US-2018-112347"/>
    <n v="0"/>
    <n v="6"/>
    <n v="0.2"/>
    <n v="0"/>
    <n v="0.4595170286641902"/>
  </r>
  <r>
    <x v="1208"/>
    <x v="0"/>
    <s v="OFF-AP-10002534"/>
    <x v="0"/>
    <x v="12"/>
    <n v="294.61999999999995"/>
    <s v="US-2018-147221"/>
    <n v="1"/>
    <n v="5"/>
    <n v="0.8"/>
    <n v="-766.01199999999994"/>
    <n v="0.49507917887403441"/>
  </r>
  <r>
    <x v="1208"/>
    <x v="32"/>
    <s v="OFF-AP-10001293"/>
    <x v="0"/>
    <x v="12"/>
    <n v="286.85999999999996"/>
    <s v="CA-2018-167395"/>
    <n v="0"/>
    <n v="7"/>
    <n v="0"/>
    <n v="80.320799999999991"/>
    <n v="0.49507917887403441"/>
  </r>
  <r>
    <x v="1208"/>
    <x v="26"/>
    <s v="FUR-BO-10003546"/>
    <x v="1"/>
    <x v="10"/>
    <n v="242.35200000000003"/>
    <s v="US-2018-112347"/>
    <n v="0"/>
    <n v="8"/>
    <n v="0.7"/>
    <n v="-363.52799999999991"/>
    <n v="0.5176847302647779"/>
  </r>
  <r>
    <x v="1208"/>
    <x v="4"/>
    <s v="OFF-AR-10004022"/>
    <x v="0"/>
    <x v="4"/>
    <n v="179.89999999999998"/>
    <s v="CA-2018-102379"/>
    <n v="0"/>
    <n v="5"/>
    <n v="0"/>
    <n v="44.974999999999987"/>
    <n v="0.45632477063632687"/>
  </r>
  <r>
    <x v="1208"/>
    <x v="10"/>
    <s v="TEC-PH-10004531"/>
    <x v="2"/>
    <x v="6"/>
    <n v="151.18799999999999"/>
    <s v="CA-2018-157469"/>
    <n v="1"/>
    <n v="2"/>
    <n v="0.4"/>
    <n v="-25.198000000000008"/>
    <n v="0.41105220110552465"/>
  </r>
  <r>
    <x v="1208"/>
    <x v="26"/>
    <s v="OFF-ST-10003306"/>
    <x v="0"/>
    <x v="1"/>
    <n v="114.28800000000001"/>
    <s v="US-2018-112347"/>
    <n v="0"/>
    <n v="1"/>
    <n v="0.2"/>
    <n v="12.857399999999984"/>
    <n v="0.44610841445725197"/>
  </r>
  <r>
    <x v="1208"/>
    <x v="4"/>
    <s v="OFF-PA-10004475"/>
    <x v="0"/>
    <x v="0"/>
    <n v="109.92"/>
    <s v="CA-2018-116715"/>
    <n v="0"/>
    <n v="2"/>
    <n v="0"/>
    <n v="53.860799999999998"/>
    <n v="0.43613829632717294"/>
  </r>
  <r>
    <x v="1208"/>
    <x v="4"/>
    <s v="OFF-AP-10002765"/>
    <x v="0"/>
    <x v="12"/>
    <n v="79.47"/>
    <s v="CA-2018-109701"/>
    <n v="1"/>
    <n v="3"/>
    <n v="0"/>
    <n v="22.251600000000003"/>
    <n v="0.49507917887403441"/>
  </r>
  <r>
    <x v="1208"/>
    <x v="4"/>
    <s v="OFF-BI-10000632"/>
    <x v="0"/>
    <x v="3"/>
    <n v="69.456000000000003"/>
    <s v="CA-2018-109701"/>
    <n v="0"/>
    <n v="2"/>
    <n v="0.2"/>
    <n v="22.573199999999996"/>
    <n v="0.46881743173671325"/>
  </r>
  <r>
    <x v="1208"/>
    <x v="12"/>
    <s v="OFF-BI-10001670"/>
    <x v="0"/>
    <x v="3"/>
    <n v="67.860000000000014"/>
    <s v="CA-2018-147767"/>
    <n v="1"/>
    <n v="6"/>
    <n v="0.7"/>
    <n v="-45.239999999999995"/>
    <n v="0.46881743173671325"/>
  </r>
  <r>
    <x v="1208"/>
    <x v="26"/>
    <s v="TEC-PH-10004833"/>
    <x v="2"/>
    <x v="6"/>
    <n v="57.36"/>
    <s v="US-2018-112347"/>
    <n v="0"/>
    <n v="6"/>
    <n v="0.2"/>
    <n v="-14.34"/>
    <n v="0.41105220110552465"/>
  </r>
  <r>
    <x v="1208"/>
    <x v="26"/>
    <s v="TEC-PH-10000213"/>
    <x v="2"/>
    <x v="6"/>
    <n v="49.616000000000007"/>
    <s v="US-2018-112347"/>
    <n v="0"/>
    <n v="2"/>
    <n v="0.2"/>
    <n v="4.9615999999999989"/>
    <n v="0.41105220110552465"/>
  </r>
  <r>
    <x v="1208"/>
    <x v="16"/>
    <s v="OFF-AR-10004344"/>
    <x v="0"/>
    <x v="4"/>
    <n v="47.96"/>
    <s v="CA-2018-164917"/>
    <n v="1"/>
    <n v="5"/>
    <n v="0.2"/>
    <n v="4.196499999999995"/>
    <n v="0.45632477063632687"/>
  </r>
  <r>
    <x v="1208"/>
    <x v="16"/>
    <s v="OFF-BI-10002429"/>
    <x v="0"/>
    <x v="3"/>
    <n v="45.660000000000011"/>
    <s v="CA-2018-155089"/>
    <n v="1"/>
    <n v="5"/>
    <n v="0.7"/>
    <n v="-33.483999999999995"/>
    <n v="0.46881743173671325"/>
  </r>
  <r>
    <x v="1208"/>
    <x v="4"/>
    <s v="TEC-PH-10001448"/>
    <x v="2"/>
    <x v="6"/>
    <n v="39.992000000000004"/>
    <s v="CA-2018-102379"/>
    <n v="0"/>
    <n v="1"/>
    <n v="0.2"/>
    <n v="-7.9984000000000073"/>
    <n v="0.41105220110552465"/>
  </r>
  <r>
    <x v="1208"/>
    <x v="26"/>
    <s v="OFF-BI-10003707"/>
    <x v="0"/>
    <x v="3"/>
    <n v="36.624000000000002"/>
    <s v="US-2018-112347"/>
    <n v="0"/>
    <n v="8"/>
    <n v="0.7"/>
    <n v="-24.41599999999999"/>
    <n v="0.46881743173671325"/>
  </r>
  <r>
    <x v="1208"/>
    <x v="6"/>
    <s v="OFF-AR-10001446"/>
    <x v="0"/>
    <x v="4"/>
    <n v="34.650000000000006"/>
    <s v="US-2018-108063"/>
    <n v="1"/>
    <n v="3"/>
    <n v="0"/>
    <n v="10.395"/>
    <n v="0.45632477063632687"/>
  </r>
  <r>
    <x v="1208"/>
    <x v="25"/>
    <s v="OFF-AR-10003903"/>
    <x v="0"/>
    <x v="4"/>
    <n v="32.776000000000003"/>
    <s v="CA-2018-165715"/>
    <n v="1"/>
    <n v="1"/>
    <n v="0.2"/>
    <n v="2.4581999999999997"/>
    <n v="0.45632477063632687"/>
  </r>
  <r>
    <x v="1208"/>
    <x v="10"/>
    <s v="OFF-AR-10001662"/>
    <x v="0"/>
    <x v="4"/>
    <n v="19.728000000000002"/>
    <s v="CA-2018-157469"/>
    <n v="0"/>
    <n v="9"/>
    <n v="0.2"/>
    <n v="1.7262000000000022"/>
    <n v="0.45632477063632687"/>
  </r>
  <r>
    <x v="1208"/>
    <x v="0"/>
    <s v="OFF-AR-10000817"/>
    <x v="0"/>
    <x v="4"/>
    <n v="12.160000000000002"/>
    <s v="CA-2018-104108"/>
    <n v="1"/>
    <n v="5"/>
    <n v="0.2"/>
    <n v="2.1279999999999988"/>
    <n v="0.45632477063632687"/>
  </r>
  <r>
    <x v="1208"/>
    <x v="4"/>
    <s v="OFF-PA-10003724"/>
    <x v="0"/>
    <x v="0"/>
    <n v="10.86"/>
    <s v="CA-2018-109701"/>
    <n v="0"/>
    <n v="2"/>
    <n v="0"/>
    <n v="5.3213999999999997"/>
    <n v="0.43613829632717294"/>
  </r>
  <r>
    <x v="1208"/>
    <x v="4"/>
    <s v="OFF-AR-10001868"/>
    <x v="0"/>
    <x v="4"/>
    <n v="10.08"/>
    <s v="CA-2018-109701"/>
    <n v="0"/>
    <n v="6"/>
    <n v="0"/>
    <n v="5.04"/>
    <n v="0.45632477063632687"/>
  </r>
  <r>
    <x v="1208"/>
    <x v="4"/>
    <s v="OFF-BI-10004187"/>
    <x v="0"/>
    <x v="3"/>
    <n v="9.0240000000000009"/>
    <s v="CA-2018-109701"/>
    <n v="0"/>
    <n v="6"/>
    <n v="0.2"/>
    <n v="3.1583999999999985"/>
    <n v="0.46881743173671325"/>
  </r>
  <r>
    <x v="1208"/>
    <x v="0"/>
    <s v="FUR-FU-10004020"/>
    <x v="1"/>
    <x v="8"/>
    <n v="8.7520000000000007"/>
    <s v="US-2018-147221"/>
    <n v="0"/>
    <n v="4"/>
    <n v="0.6"/>
    <n v="-3.719599999999998"/>
    <n v="0.4595170286641902"/>
  </r>
  <r>
    <x v="1208"/>
    <x v="4"/>
    <s v="OFF-PA-10003893"/>
    <x v="0"/>
    <x v="0"/>
    <n v="8.56"/>
    <s v="CA-2018-116715"/>
    <n v="0"/>
    <n v="2"/>
    <n v="0"/>
    <n v="3.8519999999999994"/>
    <n v="0.43613829632717294"/>
  </r>
  <r>
    <x v="1208"/>
    <x v="32"/>
    <s v="OFF-SU-10001935"/>
    <x v="0"/>
    <x v="14"/>
    <n v="4.3600000000000003"/>
    <s v="CA-2018-167395"/>
    <n v="0"/>
    <n v="2"/>
    <n v="0"/>
    <n v="0.17439999999999944"/>
    <n v="0.53938093436526824"/>
  </r>
  <r>
    <x v="1209"/>
    <x v="22"/>
    <s v="FUR-TA-10002958"/>
    <x v="1"/>
    <x v="13"/>
    <n v="521.96"/>
    <s v="CA-2018-143126"/>
    <n v="1"/>
    <n v="2"/>
    <n v="0"/>
    <n v="88.733199999999954"/>
    <n v="0.55975208308209756"/>
  </r>
  <r>
    <x v="1209"/>
    <x v="4"/>
    <s v="OFF-PA-10000357"/>
    <x v="0"/>
    <x v="0"/>
    <n v="166.44"/>
    <s v="CA-2018-136875"/>
    <n v="1"/>
    <n v="3"/>
    <n v="0"/>
    <n v="79.891199999999998"/>
    <n v="0.43613829632717294"/>
  </r>
  <r>
    <x v="1209"/>
    <x v="20"/>
    <s v="TEC-PH-10000576"/>
    <x v="2"/>
    <x v="6"/>
    <n v="136.99"/>
    <s v="CA-2018-148691"/>
    <n v="1"/>
    <n v="1"/>
    <n v="0"/>
    <n v="36.987300000000005"/>
    <n v="0.41105220110552465"/>
  </r>
  <r>
    <x v="1209"/>
    <x v="20"/>
    <s v="OFF-BI-10001524"/>
    <x v="0"/>
    <x v="3"/>
    <n v="83.920000000000016"/>
    <s v="CA-2018-148691"/>
    <n v="0"/>
    <n v="5"/>
    <n v="0.2"/>
    <n v="29.371999999999993"/>
    <n v="0.46881743173671325"/>
  </r>
  <r>
    <x v="1209"/>
    <x v="26"/>
    <s v="OFF-SU-10004782"/>
    <x v="0"/>
    <x v="14"/>
    <n v="47.32"/>
    <s v="CA-2018-118017"/>
    <n v="1"/>
    <n v="7"/>
    <n v="0.2"/>
    <n v="5.9149999999999938"/>
    <n v="0.53938093436526824"/>
  </r>
  <r>
    <x v="1209"/>
    <x v="25"/>
    <s v="OFF-AP-10002350"/>
    <x v="0"/>
    <x v="12"/>
    <n v="45.216000000000001"/>
    <s v="US-2018-149510"/>
    <n v="1"/>
    <n v="3"/>
    <n v="0.2"/>
    <n v="4.5215999999999994"/>
    <n v="0.49507917887403441"/>
  </r>
  <r>
    <x v="1209"/>
    <x v="25"/>
    <s v="OFF-BI-10004233"/>
    <x v="0"/>
    <x v="3"/>
    <n v="28.782000000000004"/>
    <s v="US-2018-149510"/>
    <n v="0"/>
    <n v="6"/>
    <n v="0.7"/>
    <n v="-21.1068"/>
    <n v="0.46881743173671325"/>
  </r>
  <r>
    <x v="1209"/>
    <x v="25"/>
    <s v="OFF-PA-10001892"/>
    <x v="0"/>
    <x v="0"/>
    <n v="24.448"/>
    <s v="US-2018-149510"/>
    <n v="0"/>
    <n v="4"/>
    <n v="0.2"/>
    <n v="8.8623999999999992"/>
    <n v="0.43613829632717294"/>
  </r>
  <r>
    <x v="1209"/>
    <x v="26"/>
    <s v="FUR-FU-10004351"/>
    <x v="1"/>
    <x v="8"/>
    <n v="23.376000000000001"/>
    <s v="CA-2018-118017"/>
    <n v="0"/>
    <n v="3"/>
    <n v="0.2"/>
    <n v="7.0128000000000013"/>
    <n v="0.4595170286641902"/>
  </r>
  <r>
    <x v="1209"/>
    <x v="26"/>
    <s v="FUR-FU-10004270"/>
    <x v="1"/>
    <x v="8"/>
    <n v="16.72"/>
    <s v="CA-2018-118017"/>
    <n v="0"/>
    <n v="5"/>
    <n v="0.2"/>
    <n v="3.3439999999999994"/>
    <n v="0.4595170286641902"/>
  </r>
  <r>
    <x v="1209"/>
    <x v="26"/>
    <s v="FUR-FU-10004053"/>
    <x v="1"/>
    <x v="8"/>
    <n v="16.192"/>
    <s v="CA-2018-118017"/>
    <n v="0"/>
    <n v="1"/>
    <n v="0.2"/>
    <n v="4.6552000000000007"/>
    <n v="0.4595170286641902"/>
  </r>
  <r>
    <x v="1209"/>
    <x v="26"/>
    <s v="TEC-AC-10002006"/>
    <x v="2"/>
    <x v="9"/>
    <n v="102.33600000000001"/>
    <s v="CA-2018-118017"/>
    <n v="0"/>
    <n v="8"/>
    <n v="0.2"/>
    <n v="14.07119999999999"/>
    <n v="0.52062335344040378"/>
  </r>
  <r>
    <x v="1209"/>
    <x v="26"/>
    <s v="TEC-AC-10002006"/>
    <x v="2"/>
    <x v="9"/>
    <n v="76.75200000000001"/>
    <s v="CA-2018-118017"/>
    <n v="0"/>
    <n v="6"/>
    <n v="0.2"/>
    <n v="10.553399999999993"/>
    <n v="0.52062335344040378"/>
  </r>
  <r>
    <x v="1209"/>
    <x v="20"/>
    <s v="OFF-BI-10001553"/>
    <x v="0"/>
    <x v="3"/>
    <n v="14.624000000000002"/>
    <s v="CA-2018-148691"/>
    <n v="0"/>
    <n v="2"/>
    <n v="0.2"/>
    <n v="5.1183999999999994"/>
    <n v="0.46881743173671325"/>
  </r>
  <r>
    <x v="1209"/>
    <x v="16"/>
    <s v="TEC-AC-10001990"/>
    <x v="2"/>
    <x v="9"/>
    <n v="47.992000000000004"/>
    <s v="CA-2018-128699"/>
    <n v="1"/>
    <n v="1"/>
    <n v="0.2"/>
    <n v="7.198799999999995"/>
    <n v="0.52062335344040378"/>
  </r>
  <r>
    <x v="1209"/>
    <x v="0"/>
    <s v="FUR-FU-10000820"/>
    <x v="1"/>
    <x v="8"/>
    <n v="13.591999999999999"/>
    <s v="CA-2018-103415"/>
    <n v="1"/>
    <n v="2"/>
    <n v="0.6"/>
    <n v="-14.271599999999999"/>
    <n v="0.4595170286641902"/>
  </r>
  <r>
    <x v="1209"/>
    <x v="26"/>
    <s v="OFF-AR-10003856"/>
    <x v="0"/>
    <x v="4"/>
    <n v="13.343999999999998"/>
    <s v="CA-2018-118017"/>
    <n v="0"/>
    <n v="6"/>
    <n v="0.2"/>
    <n v="1.0007999999999999"/>
    <n v="0.45632477063632687"/>
  </r>
  <r>
    <x v="1209"/>
    <x v="0"/>
    <s v="OFF-PA-10003729"/>
    <x v="0"/>
    <x v="0"/>
    <n v="10.368000000000002"/>
    <s v="CA-2018-123071"/>
    <n v="1"/>
    <n v="2"/>
    <n v="0.2"/>
    <n v="3.6288"/>
    <n v="0.43613829632717294"/>
  </r>
  <r>
    <x v="1209"/>
    <x v="26"/>
    <s v="OFF-PA-10002246"/>
    <x v="0"/>
    <x v="0"/>
    <n v="10.32"/>
    <s v="CA-2018-118017"/>
    <n v="0"/>
    <n v="2"/>
    <n v="0.2"/>
    <n v="3.7409999999999997"/>
    <n v="0.43613829632717294"/>
  </r>
  <r>
    <x v="1209"/>
    <x v="20"/>
    <s v="OFF-LA-10001317"/>
    <x v="0"/>
    <x v="2"/>
    <n v="3.15"/>
    <s v="CA-2018-148691"/>
    <n v="0"/>
    <n v="1"/>
    <n v="0"/>
    <n v="1.512"/>
    <n v="0.4647369236065339"/>
  </r>
  <r>
    <x v="1210"/>
    <x v="15"/>
    <s v="TEC-MA-10001856"/>
    <x v="2"/>
    <x v="15"/>
    <n v="649"/>
    <s v="CA-2018-109183"/>
    <n v="1"/>
    <n v="2"/>
    <n v="0.5"/>
    <n v="-272.58000000000015"/>
    <n v="0.5183572270896134"/>
  </r>
  <r>
    <x v="1210"/>
    <x v="23"/>
    <s v="FUR-CH-10004860"/>
    <x v="1"/>
    <x v="5"/>
    <n v="302.94"/>
    <s v="CA-2018-118003"/>
    <n v="1"/>
    <n v="3"/>
    <n v="0"/>
    <n v="18.176399999999973"/>
    <n v="0.46529189879902266"/>
  </r>
  <r>
    <x v="1210"/>
    <x v="2"/>
    <s v="FUR-CH-10004540"/>
    <x v="1"/>
    <x v="5"/>
    <n v="239.95999999999998"/>
    <s v="CA-2018-117667"/>
    <n v="1"/>
    <n v="10"/>
    <n v="0.3"/>
    <n v="-10.283999999999992"/>
    <n v="0.46529189879902266"/>
  </r>
  <r>
    <x v="1210"/>
    <x v="2"/>
    <s v="FUR-CH-10001797"/>
    <x v="1"/>
    <x v="5"/>
    <n v="188.55199999999996"/>
    <s v="CA-2018-139773"/>
    <n v="1"/>
    <n v="7"/>
    <n v="0.3"/>
    <n v="-2.693600000000032"/>
    <n v="0.46529189879902266"/>
  </r>
  <r>
    <x v="1210"/>
    <x v="23"/>
    <s v="FUR-CH-10003817"/>
    <x v="1"/>
    <x v="5"/>
    <n v="182.22"/>
    <s v="CA-2018-118003"/>
    <n v="0"/>
    <n v="3"/>
    <n v="0"/>
    <n v="45.555000000000007"/>
    <n v="0.46529189879902266"/>
  </r>
  <r>
    <x v="1210"/>
    <x v="10"/>
    <s v="OFF-PA-10000241"/>
    <x v="0"/>
    <x v="0"/>
    <n v="74.352000000000004"/>
    <s v="CA-2018-160031"/>
    <n v="1"/>
    <n v="3"/>
    <n v="0.2"/>
    <n v="23.234999999999992"/>
    <n v="0.43613829632717294"/>
  </r>
  <r>
    <x v="1210"/>
    <x v="1"/>
    <s v="OFF-ST-10000532"/>
    <x v="0"/>
    <x v="1"/>
    <n v="61.567999999999998"/>
    <s v="CA-2018-152660"/>
    <n v="1"/>
    <n v="2"/>
    <n v="0.2"/>
    <n v="4.6175999999999995"/>
    <n v="0.44610841445725197"/>
  </r>
  <r>
    <x v="1210"/>
    <x v="2"/>
    <s v="FUR-FU-10004093"/>
    <x v="1"/>
    <x v="8"/>
    <n v="54.768000000000001"/>
    <s v="CA-2018-117667"/>
    <n v="0"/>
    <n v="2"/>
    <n v="0.2"/>
    <n v="6.8459999999999965"/>
    <n v="0.4595170286641902"/>
  </r>
  <r>
    <x v="1210"/>
    <x v="2"/>
    <s v="OFF-PA-10002709"/>
    <x v="0"/>
    <x v="0"/>
    <n v="23.92"/>
    <s v="CA-2018-117667"/>
    <n v="0"/>
    <n v="5"/>
    <n v="0.2"/>
    <n v="8.6709999999999994"/>
    <n v="0.43613829632717294"/>
  </r>
  <r>
    <x v="1210"/>
    <x v="28"/>
    <s v="TEC-AC-10001539"/>
    <x v="2"/>
    <x v="9"/>
    <n v="399.95"/>
    <s v="US-2018-107384"/>
    <n v="1"/>
    <n v="5"/>
    <n v="0"/>
    <n v="143.982"/>
    <n v="0.52062335344040378"/>
  </r>
  <r>
    <x v="1210"/>
    <x v="2"/>
    <s v="TEC-AC-10000580"/>
    <x v="2"/>
    <x v="9"/>
    <n v="255.96799999999999"/>
    <s v="CA-2018-117667"/>
    <n v="0"/>
    <n v="4"/>
    <n v="0.2"/>
    <n v="-28.796399999999984"/>
    <n v="0.52062335344040378"/>
  </r>
  <r>
    <x v="1210"/>
    <x v="28"/>
    <s v="TEC-AC-10004595"/>
    <x v="2"/>
    <x v="9"/>
    <n v="142.80000000000001"/>
    <s v="US-2018-107384"/>
    <n v="0"/>
    <n v="1"/>
    <n v="0"/>
    <n v="29.988"/>
    <n v="0.52062335344040378"/>
  </r>
  <r>
    <x v="1210"/>
    <x v="2"/>
    <s v="OFF-AR-10000716"/>
    <x v="0"/>
    <x v="4"/>
    <n v="13.392000000000001"/>
    <s v="CA-2018-117667"/>
    <n v="0"/>
    <n v="3"/>
    <n v="0.2"/>
    <n v="3.1806000000000005"/>
    <n v="0.45632477063632687"/>
  </r>
  <r>
    <x v="1210"/>
    <x v="23"/>
    <s v="FUR-FU-10002506"/>
    <x v="1"/>
    <x v="8"/>
    <n v="12.99"/>
    <s v="CA-2018-118003"/>
    <n v="0"/>
    <n v="1"/>
    <n v="0"/>
    <n v="1.5587999999999997"/>
    <n v="0.4595170286641902"/>
  </r>
  <r>
    <x v="1210"/>
    <x v="4"/>
    <s v="OFF-PA-10001838"/>
    <x v="0"/>
    <x v="0"/>
    <n v="11.76"/>
    <s v="CA-2018-153227"/>
    <n v="1"/>
    <n v="2"/>
    <n v="0"/>
    <n v="5.7623999999999995"/>
    <n v="0.43613829632717294"/>
  </r>
  <r>
    <x v="1210"/>
    <x v="2"/>
    <s v="FUR-FU-10001918"/>
    <x v="1"/>
    <x v="8"/>
    <n v="11.352000000000002"/>
    <s v="CA-2018-147550"/>
    <n v="1"/>
    <n v="3"/>
    <n v="0.2"/>
    <n v="2.6961000000000008"/>
    <n v="0.4595170286641902"/>
  </r>
  <r>
    <x v="1210"/>
    <x v="28"/>
    <s v="OFF-AR-10001315"/>
    <x v="0"/>
    <x v="4"/>
    <n v="8.8000000000000007"/>
    <s v="US-2018-107384"/>
    <n v="0"/>
    <n v="5"/>
    <n v="0"/>
    <n v="2.5519999999999996"/>
    <n v="0.45632477063632687"/>
  </r>
  <r>
    <x v="1210"/>
    <x v="2"/>
    <s v="OFF-BI-10004364"/>
    <x v="0"/>
    <x v="3"/>
    <n v="5.3460000000000019"/>
    <s v="CA-2018-156412"/>
    <n v="1"/>
    <n v="3"/>
    <n v="0.7"/>
    <n v="-4.4550000000000001"/>
    <n v="0.46881743173671325"/>
  </r>
  <r>
    <x v="1211"/>
    <x v="20"/>
    <s v="OFF-AP-10001271"/>
    <x v="0"/>
    <x v="12"/>
    <n v="254.89999999999998"/>
    <s v="CA-2018-105235"/>
    <n v="1"/>
    <n v="5"/>
    <n v="0"/>
    <n v="68.823000000000008"/>
    <n v="0.49507917887403441"/>
  </r>
  <r>
    <x v="1211"/>
    <x v="22"/>
    <s v="FUR-FU-10003268"/>
    <x v="1"/>
    <x v="8"/>
    <n v="199.89999999999998"/>
    <s v="CA-2018-156958"/>
    <n v="1"/>
    <n v="5"/>
    <n v="0"/>
    <n v="39.97999999999999"/>
    <n v="0.4595170286641902"/>
  </r>
  <r>
    <x v="1211"/>
    <x v="22"/>
    <s v="OFF-BI-10001543"/>
    <x v="0"/>
    <x v="3"/>
    <n v="172.75200000000001"/>
    <s v="CA-2018-156958"/>
    <n v="0"/>
    <n v="6"/>
    <n v="0.2"/>
    <n v="60.463200000000015"/>
    <n v="0.46881743173671325"/>
  </r>
  <r>
    <x v="1211"/>
    <x v="4"/>
    <s v="OFF-PA-10003039"/>
    <x v="0"/>
    <x v="0"/>
    <n v="92.94"/>
    <s v="CA-2018-126865"/>
    <n v="1"/>
    <n v="3"/>
    <n v="0"/>
    <n v="41.822999999999993"/>
    <n v="0.43613829632717294"/>
  </r>
  <r>
    <x v="1211"/>
    <x v="22"/>
    <s v="OFF-BI-10001524"/>
    <x v="0"/>
    <x v="3"/>
    <n v="83.920000000000016"/>
    <s v="CA-2018-156958"/>
    <n v="0"/>
    <n v="5"/>
    <n v="0.2"/>
    <n v="29.371999999999993"/>
    <n v="0.46881743173671325"/>
  </r>
  <r>
    <x v="1211"/>
    <x v="18"/>
    <s v="OFF-AP-10004532"/>
    <x v="0"/>
    <x v="12"/>
    <n v="61.44"/>
    <s v="CA-2018-130351"/>
    <n v="1"/>
    <n v="3"/>
    <n v="0"/>
    <n v="16.588799999999999"/>
    <n v="0.49507917887403441"/>
  </r>
  <r>
    <x v="1211"/>
    <x v="20"/>
    <s v="FUR-FU-10000521"/>
    <x v="1"/>
    <x v="8"/>
    <n v="58.68"/>
    <s v="CA-2018-105235"/>
    <n v="0"/>
    <n v="2"/>
    <n v="0"/>
    <n v="18.190799999999996"/>
    <n v="0.4595170286641902"/>
  </r>
  <r>
    <x v="1211"/>
    <x v="20"/>
    <s v="FUR-FU-10001934"/>
    <x v="1"/>
    <x v="8"/>
    <n v="41.96"/>
    <s v="US-2018-126053"/>
    <n v="1"/>
    <n v="2"/>
    <n v="0"/>
    <n v="10.909600000000001"/>
    <n v="0.4595170286641902"/>
  </r>
  <r>
    <x v="1211"/>
    <x v="18"/>
    <s v="OFF-PA-10002137"/>
    <x v="0"/>
    <x v="0"/>
    <n v="38.9"/>
    <s v="CA-2018-130351"/>
    <n v="0"/>
    <n v="5"/>
    <n v="0"/>
    <n v="17.504999999999995"/>
    <n v="0.43613829632717294"/>
  </r>
  <r>
    <x v="1211"/>
    <x v="22"/>
    <s v="TEC-PH-10000148"/>
    <x v="2"/>
    <x v="6"/>
    <n v="31.176000000000002"/>
    <s v="CA-2018-156958"/>
    <n v="0"/>
    <n v="3"/>
    <n v="0.2"/>
    <n v="-7.0145999999999997"/>
    <n v="0.41105220110552465"/>
  </r>
  <r>
    <x v="1211"/>
    <x v="22"/>
    <s v="OFF-BI-10001617"/>
    <x v="0"/>
    <x v="3"/>
    <n v="24.816000000000003"/>
    <s v="CA-2018-131212"/>
    <n v="1"/>
    <n v="3"/>
    <n v="0.2"/>
    <n v="8.3753999999999991"/>
    <n v="0.46881743173671325"/>
  </r>
  <r>
    <x v="1211"/>
    <x v="20"/>
    <s v="OFF-PA-10000007"/>
    <x v="0"/>
    <x v="0"/>
    <n v="21.6"/>
    <s v="CA-2018-117128"/>
    <n v="1"/>
    <n v="6"/>
    <n v="0"/>
    <n v="9.9359999999999999"/>
    <n v="0.43613829632717294"/>
  </r>
  <r>
    <x v="1211"/>
    <x v="20"/>
    <s v="FUR-FU-10001487"/>
    <x v="1"/>
    <x v="8"/>
    <n v="20.94"/>
    <s v="CA-2018-105235"/>
    <n v="0"/>
    <n v="3"/>
    <n v="0"/>
    <n v="6.0725999999999987"/>
    <n v="0.4595170286641902"/>
  </r>
  <r>
    <x v="1211"/>
    <x v="22"/>
    <s v="OFF-BI-10000145"/>
    <x v="0"/>
    <x v="3"/>
    <n v="14.976000000000003"/>
    <s v="CA-2018-131212"/>
    <n v="0"/>
    <n v="6"/>
    <n v="0.2"/>
    <n v="5.4287999999999981"/>
    <n v="0.46881743173671325"/>
  </r>
  <r>
    <x v="1211"/>
    <x v="45"/>
    <s v="TEC-AC-10001013"/>
    <x v="2"/>
    <x v="9"/>
    <n v="205.03"/>
    <s v="CA-2018-104066"/>
    <n v="1"/>
    <n v="7"/>
    <n v="0"/>
    <n v="67.659899999999979"/>
    <n v="0.52062335344040378"/>
  </r>
  <r>
    <x v="1211"/>
    <x v="18"/>
    <s v="TEC-AC-10003832"/>
    <x v="2"/>
    <x v="9"/>
    <n v="99.390000000000015"/>
    <s v="CA-2018-130351"/>
    <n v="0"/>
    <n v="3"/>
    <n v="0"/>
    <n v="40.749900000000004"/>
    <n v="0.52062335344040378"/>
  </r>
  <r>
    <x v="1211"/>
    <x v="20"/>
    <s v="OFF-LA-10000248"/>
    <x v="0"/>
    <x v="2"/>
    <n v="11.07"/>
    <s v="CA-2018-117128"/>
    <n v="0"/>
    <n v="3"/>
    <n v="0"/>
    <n v="5.2028999999999996"/>
    <n v="0.4647369236065339"/>
  </r>
  <r>
    <x v="1211"/>
    <x v="20"/>
    <s v="OFF-LA-10003766"/>
    <x v="0"/>
    <x v="2"/>
    <n v="9.4499999999999993"/>
    <s v="US-2018-126053"/>
    <n v="0"/>
    <n v="3"/>
    <n v="0"/>
    <n v="4.5359999999999996"/>
    <n v="0.4647369236065339"/>
  </r>
  <r>
    <x v="1211"/>
    <x v="22"/>
    <s v="OFF-BI-10002071"/>
    <x v="0"/>
    <x v="3"/>
    <n v="9.2959999999999994"/>
    <s v="CA-2018-156958"/>
    <n v="0"/>
    <n v="2"/>
    <n v="0.2"/>
    <n v="3.0211999999999994"/>
    <n v="0.46881743173671325"/>
  </r>
  <r>
    <x v="1212"/>
    <x v="4"/>
    <s v="OFF-ST-10003221"/>
    <x v="0"/>
    <x v="1"/>
    <n v="10.68"/>
    <s v="US-2018-149006"/>
    <n v="1"/>
    <n v="1"/>
    <n v="0"/>
    <n v="2.8836000000000004"/>
    <n v="0.44610841445725197"/>
  </r>
  <r>
    <x v="1213"/>
    <x v="1"/>
    <s v="OFF-BI-10001120"/>
    <x v="0"/>
    <x v="3"/>
    <n v="1889.9899999999998"/>
    <s v="US-2018-122714"/>
    <n v="1"/>
    <n v="5"/>
    <n v="0.8"/>
    <n v="-2929.4845000000005"/>
    <n v="0.46881743173671325"/>
  </r>
  <r>
    <x v="1213"/>
    <x v="4"/>
    <s v="TEC-PH-10002496"/>
    <x v="2"/>
    <x v="6"/>
    <n v="374.37600000000003"/>
    <s v="CA-2018-137099"/>
    <n v="1"/>
    <n v="3"/>
    <n v="0.2"/>
    <n v="46.796999999999983"/>
    <n v="0.41105220110552465"/>
  </r>
  <r>
    <x v="1213"/>
    <x v="29"/>
    <s v="OFF-AP-10004540"/>
    <x v="0"/>
    <x v="12"/>
    <n v="320.64"/>
    <s v="CA-2018-135587"/>
    <n v="1"/>
    <n v="4"/>
    <n v="0"/>
    <n v="89.779200000000003"/>
    <n v="0.49507917887403441"/>
  </r>
  <r>
    <x v="1213"/>
    <x v="6"/>
    <s v="FUR-FU-10000175"/>
    <x v="1"/>
    <x v="8"/>
    <n v="82.38"/>
    <s v="US-2018-136189"/>
    <n v="1"/>
    <n v="6"/>
    <n v="0"/>
    <n v="25.537799999999997"/>
    <n v="0.4595170286641902"/>
  </r>
  <r>
    <x v="1213"/>
    <x v="4"/>
    <s v="OFF-PA-10000380"/>
    <x v="0"/>
    <x v="0"/>
    <n v="50.04"/>
    <s v="CA-2018-142328"/>
    <n v="1"/>
    <n v="6"/>
    <n v="0"/>
    <n v="25.02"/>
    <n v="0.43613829632717294"/>
  </r>
  <r>
    <x v="1213"/>
    <x v="0"/>
    <s v="OFF-PA-10000304"/>
    <x v="0"/>
    <x v="0"/>
    <n v="15.552000000000003"/>
    <s v="CA-2018-134285"/>
    <n v="1"/>
    <n v="3"/>
    <n v="0.2"/>
    <n v="5.4432"/>
    <n v="0.43613829632717294"/>
  </r>
  <r>
    <x v="1213"/>
    <x v="10"/>
    <s v="TEC-AC-10002567"/>
    <x v="2"/>
    <x v="9"/>
    <n v="127.98399999999999"/>
    <s v="CA-2018-157980"/>
    <n v="1"/>
    <n v="2"/>
    <n v="0.2"/>
    <n v="25.596799999999998"/>
    <n v="0.52062335344040378"/>
  </r>
  <r>
    <x v="1213"/>
    <x v="29"/>
    <s v="TEC-AC-10001266"/>
    <x v="2"/>
    <x v="9"/>
    <n v="52"/>
    <s v="CA-2018-135587"/>
    <n v="0"/>
    <n v="4"/>
    <n v="0"/>
    <n v="23.4"/>
    <n v="0.52062335344040378"/>
  </r>
  <r>
    <x v="1213"/>
    <x v="0"/>
    <s v="OFF-FA-10000611"/>
    <x v="0"/>
    <x v="7"/>
    <n v="3.5519999999999996"/>
    <s v="CA-2018-134285"/>
    <n v="0"/>
    <n v="3"/>
    <n v="0.2"/>
    <n v="1.2431999999999999"/>
    <n v="0.51168203684699509"/>
  </r>
  <r>
    <x v="1214"/>
    <x v="4"/>
    <s v="FUR-BO-10001972"/>
    <x v="1"/>
    <x v="10"/>
    <n v="1336.829"/>
    <s v="CA-2018-117457"/>
    <n v="1"/>
    <n v="13"/>
    <n v="0.15"/>
    <n v="31.454799999999949"/>
    <n v="0.5176847302647779"/>
  </r>
  <r>
    <x v="1214"/>
    <x v="4"/>
    <s v="TEC-CO-10004115"/>
    <x v="2"/>
    <x v="16"/>
    <n v="1199.9760000000001"/>
    <s v="CA-2018-117457"/>
    <n v="0"/>
    <n v="3"/>
    <n v="0.2"/>
    <n v="434.99130000000002"/>
    <n v="0.55185675810753509"/>
  </r>
  <r>
    <x v="1214"/>
    <x v="21"/>
    <s v="OFF-AP-10003590"/>
    <x v="0"/>
    <x v="12"/>
    <n v="1089.75"/>
    <s v="CA-2018-117324"/>
    <n v="1"/>
    <n v="3"/>
    <n v="0"/>
    <n v="305.13000000000011"/>
    <n v="0.49507917887403441"/>
  </r>
  <r>
    <x v="1214"/>
    <x v="4"/>
    <s v="FUR-TA-10002041"/>
    <x v="1"/>
    <x v="13"/>
    <n v="1004.0239999999999"/>
    <s v="CA-2018-117457"/>
    <n v="0"/>
    <n v="7"/>
    <n v="0.2"/>
    <n v="-112.95269999999994"/>
    <n v="0.55975208308209756"/>
  </r>
  <r>
    <x v="1214"/>
    <x v="43"/>
    <s v="OFF-ST-10000036"/>
    <x v="0"/>
    <x v="1"/>
    <n v="592.74"/>
    <s v="CA-2018-152436"/>
    <n v="1"/>
    <n v="6"/>
    <n v="0"/>
    <n v="160.03979999999999"/>
    <n v="0.44610841445725197"/>
  </r>
  <r>
    <x v="1214"/>
    <x v="21"/>
    <s v="FUR-BO-10003159"/>
    <x v="1"/>
    <x v="10"/>
    <n v="459.92"/>
    <s v="CA-2018-117324"/>
    <n v="0"/>
    <n v="4"/>
    <n v="0"/>
    <n v="41.392799999999966"/>
    <n v="0.5176847302647779"/>
  </r>
  <r>
    <x v="1214"/>
    <x v="20"/>
    <s v="OFF-ST-10004123"/>
    <x v="0"/>
    <x v="1"/>
    <n v="272.94"/>
    <s v="CA-2018-145226"/>
    <n v="1"/>
    <n v="3"/>
    <n v="0"/>
    <n v="0"/>
    <n v="0.44610841445725197"/>
  </r>
  <r>
    <x v="1214"/>
    <x v="2"/>
    <s v="FUR-CH-10003396"/>
    <x v="1"/>
    <x v="5"/>
    <n v="215.54400000000001"/>
    <s v="US-2018-167570"/>
    <n v="1"/>
    <n v="4"/>
    <n v="0.3"/>
    <n v="-58.504800000000017"/>
    <n v="0.46529189879902266"/>
  </r>
  <r>
    <x v="1214"/>
    <x v="4"/>
    <s v="FUR-FU-10002703"/>
    <x v="1"/>
    <x v="8"/>
    <n v="128.9"/>
    <s v="CA-2018-148264"/>
    <n v="1"/>
    <n v="2"/>
    <n v="0"/>
    <n v="15.468000000000004"/>
    <n v="0.4595170286641902"/>
  </r>
  <r>
    <x v="1214"/>
    <x v="4"/>
    <s v="FUR-CH-10003956"/>
    <x v="1"/>
    <x v="5"/>
    <n v="113.56800000000001"/>
    <s v="CA-2018-117457"/>
    <n v="0"/>
    <n v="2"/>
    <n v="0.2"/>
    <n v="-18.454800000000013"/>
    <n v="0.46529189879902266"/>
  </r>
  <r>
    <x v="1214"/>
    <x v="20"/>
    <s v="FUR-FU-10004952"/>
    <x v="1"/>
    <x v="8"/>
    <n v="109.48"/>
    <s v="CA-2018-145226"/>
    <n v="0"/>
    <n v="2"/>
    <n v="0"/>
    <n v="33.938800000000001"/>
    <n v="0.4595170286641902"/>
  </r>
  <r>
    <x v="1214"/>
    <x v="4"/>
    <s v="OFF-BI-10001670"/>
    <x v="0"/>
    <x v="3"/>
    <n v="90.480000000000018"/>
    <s v="CA-2018-108854"/>
    <n v="1"/>
    <n v="3"/>
    <n v="0.2"/>
    <n v="33.93"/>
    <n v="0.46881743173671325"/>
  </r>
  <r>
    <x v="1214"/>
    <x v="4"/>
    <s v="OFF-PA-10003022"/>
    <x v="0"/>
    <x v="0"/>
    <n v="87.92"/>
    <s v="CA-2018-108854"/>
    <n v="0"/>
    <n v="4"/>
    <n v="0"/>
    <n v="40.443199999999997"/>
    <n v="0.43613829632717294"/>
  </r>
  <r>
    <x v="1214"/>
    <x v="2"/>
    <s v="TEC-PH-10001924"/>
    <x v="2"/>
    <x v="6"/>
    <n v="83.987999999999985"/>
    <s v="US-2018-131961"/>
    <n v="1"/>
    <n v="2"/>
    <n v="0.4"/>
    <n v="-20.996999999999993"/>
    <n v="0.41105220110552465"/>
  </r>
  <r>
    <x v="1214"/>
    <x v="4"/>
    <s v="OFF-AP-10002670"/>
    <x v="0"/>
    <x v="12"/>
    <n v="69.48"/>
    <s v="CA-2018-117926"/>
    <n v="1"/>
    <n v="1"/>
    <n v="0"/>
    <n v="20.843999999999994"/>
    <n v="0.49507917887403441"/>
  </r>
  <r>
    <x v="1214"/>
    <x v="21"/>
    <s v="OFF-LA-10003510"/>
    <x v="0"/>
    <x v="2"/>
    <n v="61.06"/>
    <s v="CA-2018-117324"/>
    <n v="0"/>
    <n v="2"/>
    <n v="0"/>
    <n v="28.087600000000002"/>
    <n v="0.4647369236065339"/>
  </r>
  <r>
    <x v="1214"/>
    <x v="4"/>
    <s v="OFF-PA-10003651"/>
    <x v="0"/>
    <x v="0"/>
    <n v="60.12"/>
    <s v="CA-2018-148264"/>
    <n v="0"/>
    <n v="9"/>
    <n v="0"/>
    <n v="28.857599999999998"/>
    <n v="0.43613829632717294"/>
  </r>
  <r>
    <x v="1214"/>
    <x v="4"/>
    <s v="OFF-PA-10001970"/>
    <x v="0"/>
    <x v="0"/>
    <n v="55.98"/>
    <s v="CA-2018-117457"/>
    <n v="0"/>
    <n v="1"/>
    <n v="0"/>
    <n v="27.430199999999999"/>
    <n v="0.43613829632717294"/>
  </r>
  <r>
    <x v="1214"/>
    <x v="4"/>
    <s v="OFF-ST-10001837"/>
    <x v="0"/>
    <x v="1"/>
    <n v="42.76"/>
    <s v="CA-2018-108854"/>
    <n v="0"/>
    <n v="1"/>
    <n v="0"/>
    <n v="11.117599999999999"/>
    <n v="0.44610841445725197"/>
  </r>
  <r>
    <x v="1214"/>
    <x v="20"/>
    <s v="OFF-ST-10002352"/>
    <x v="0"/>
    <x v="1"/>
    <n v="31.92"/>
    <s v="CA-2018-145226"/>
    <n v="0"/>
    <n v="4"/>
    <n v="0"/>
    <n v="8.299199999999999"/>
    <n v="0.44610841445725197"/>
  </r>
  <r>
    <x v="1214"/>
    <x v="4"/>
    <s v="OFF-ST-10003327"/>
    <x v="0"/>
    <x v="1"/>
    <n v="29.79"/>
    <s v="CA-2018-148264"/>
    <n v="0"/>
    <n v="3"/>
    <n v="0"/>
    <n v="8.6390999999999956"/>
    <n v="0.44610841445725197"/>
  </r>
  <r>
    <x v="1214"/>
    <x v="4"/>
    <s v="OFF-LA-10003766"/>
    <x v="0"/>
    <x v="2"/>
    <n v="28.349999999999998"/>
    <s v="CA-2018-117457"/>
    <n v="0"/>
    <n v="9"/>
    <n v="0"/>
    <n v="13.608000000000001"/>
    <n v="0.4647369236065339"/>
  </r>
  <r>
    <x v="1214"/>
    <x v="21"/>
    <s v="OFF-PA-10002713"/>
    <x v="0"/>
    <x v="0"/>
    <n v="27.52"/>
    <s v="CA-2018-117324"/>
    <n v="0"/>
    <n v="4"/>
    <n v="0"/>
    <n v="12.659199999999998"/>
    <n v="0.43613829632717294"/>
  </r>
  <r>
    <x v="1214"/>
    <x v="4"/>
    <s v="OFF-PA-10003724"/>
    <x v="0"/>
    <x v="0"/>
    <n v="27.15"/>
    <s v="CA-2018-117457"/>
    <n v="0"/>
    <n v="5"/>
    <n v="0"/>
    <n v="13.3035"/>
    <n v="0.43613829632717294"/>
  </r>
  <r>
    <x v="1214"/>
    <x v="4"/>
    <s v="OFF-BI-10002854"/>
    <x v="0"/>
    <x v="3"/>
    <n v="22.424000000000003"/>
    <s v="CA-2018-108854"/>
    <n v="0"/>
    <n v="1"/>
    <n v="0.2"/>
    <n v="8.4089999999999989"/>
    <n v="0.46881743173671325"/>
  </r>
  <r>
    <x v="1214"/>
    <x v="20"/>
    <s v="OFF-PA-10003172"/>
    <x v="0"/>
    <x v="0"/>
    <n v="19.440000000000001"/>
    <s v="CA-2018-145226"/>
    <n v="0"/>
    <n v="3"/>
    <n v="0"/>
    <n v="9.3312000000000008"/>
    <n v="0.43613829632717294"/>
  </r>
  <r>
    <x v="1214"/>
    <x v="2"/>
    <s v="OFF-AR-10004441"/>
    <x v="0"/>
    <x v="4"/>
    <n v="13.247999999999999"/>
    <s v="US-2018-131961"/>
    <n v="0"/>
    <n v="4"/>
    <n v="0.2"/>
    <n v="3.6431999999999998"/>
    <n v="0.45632477063632687"/>
  </r>
  <r>
    <x v="1214"/>
    <x v="4"/>
    <s v="TEC-AC-10000158"/>
    <x v="2"/>
    <x v="9"/>
    <n v="179.95000000000002"/>
    <s v="CA-2018-117457"/>
    <n v="0"/>
    <n v="5"/>
    <n v="0"/>
    <n v="37.789500000000004"/>
    <n v="0.52062335344040378"/>
  </r>
  <r>
    <x v="1214"/>
    <x v="21"/>
    <s v="TEC-AC-10003023"/>
    <x v="2"/>
    <x v="9"/>
    <n v="178.10999999999999"/>
    <s v="CA-2018-117324"/>
    <n v="0"/>
    <n v="3"/>
    <n v="0"/>
    <n v="32.059799999999996"/>
    <n v="0.52062335344040378"/>
  </r>
  <r>
    <x v="1214"/>
    <x v="4"/>
    <s v="OFF-PA-10002893"/>
    <x v="0"/>
    <x v="0"/>
    <n v="9.68"/>
    <s v="CA-2018-117457"/>
    <n v="0"/>
    <n v="1"/>
    <n v="0"/>
    <n v="4.6463999999999999"/>
    <n v="0.43613829632717294"/>
  </r>
  <r>
    <x v="1215"/>
    <x v="3"/>
    <s v="TEC-CO-10001046"/>
    <x v="2"/>
    <x v="16"/>
    <n v="1399.98"/>
    <s v="US-2018-167920"/>
    <n v="1"/>
    <n v="2"/>
    <n v="0"/>
    <n v="629.99099999999999"/>
    <n v="0.55185675810753509"/>
  </r>
  <r>
    <x v="1215"/>
    <x v="4"/>
    <s v="FUR-TA-10003748"/>
    <x v="1"/>
    <x v="13"/>
    <n v="896.32799999999997"/>
    <s v="CA-2018-102407"/>
    <n v="1"/>
    <n v="9"/>
    <n v="0.2"/>
    <n v="22.408199999999994"/>
    <n v="0.55975208308209756"/>
  </r>
  <r>
    <x v="1215"/>
    <x v="14"/>
    <s v="FUR-CH-10000847"/>
    <x v="1"/>
    <x v="5"/>
    <n v="872.94"/>
    <s v="CA-2018-139199"/>
    <n v="1"/>
    <n v="3"/>
    <n v="0"/>
    <n v="226.96439999999998"/>
    <n v="0.46529189879902266"/>
  </r>
  <r>
    <x v="1215"/>
    <x v="4"/>
    <s v="TEC-PH-10001918"/>
    <x v="2"/>
    <x v="6"/>
    <n v="444.76800000000003"/>
    <s v="CA-2018-108329"/>
    <n v="1"/>
    <n v="4"/>
    <n v="0.2"/>
    <n v="44.476800000000026"/>
    <n v="0.41105220110552465"/>
  </r>
  <r>
    <x v="1215"/>
    <x v="12"/>
    <s v="OFF-PA-10004359"/>
    <x v="0"/>
    <x v="0"/>
    <n v="419.4"/>
    <s v="CA-2018-139402"/>
    <n v="1"/>
    <n v="5"/>
    <n v="0.2"/>
    <n v="146.79"/>
    <n v="0.43613829632717294"/>
  </r>
  <r>
    <x v="1215"/>
    <x v="3"/>
    <s v="OFF-AP-10000159"/>
    <x v="0"/>
    <x v="12"/>
    <n v="214.89999999999998"/>
    <s v="US-2018-167920"/>
    <n v="0"/>
    <n v="5"/>
    <n v="0"/>
    <n v="62.32099999999997"/>
    <n v="0.49507917887403441"/>
  </r>
  <r>
    <x v="1215"/>
    <x v="4"/>
    <s v="OFF-AP-10001394"/>
    <x v="0"/>
    <x v="12"/>
    <n v="189"/>
    <s v="CA-2018-102407"/>
    <n v="0"/>
    <n v="1"/>
    <n v="0"/>
    <n v="68.039999999999992"/>
    <n v="0.49507917887403441"/>
  </r>
  <r>
    <x v="1215"/>
    <x v="4"/>
    <s v="FUR-BO-10001519"/>
    <x v="1"/>
    <x v="10"/>
    <n v="148.25700000000001"/>
    <s v="CA-2018-141201"/>
    <n v="1"/>
    <n v="3"/>
    <n v="0.15"/>
    <n v="15.697800000000004"/>
    <n v="0.5176847302647779"/>
  </r>
  <r>
    <x v="1215"/>
    <x v="1"/>
    <s v="OFF-PA-10001019"/>
    <x v="0"/>
    <x v="0"/>
    <n v="143.85600000000002"/>
    <s v="US-2018-103814"/>
    <n v="1"/>
    <n v="9"/>
    <n v="0.2"/>
    <n v="48.551399999999994"/>
    <n v="0.43613829632717294"/>
  </r>
  <r>
    <x v="1215"/>
    <x v="10"/>
    <s v="OFF-EN-10004386"/>
    <x v="0"/>
    <x v="11"/>
    <n v="57.576000000000001"/>
    <s v="US-2018-145366"/>
    <n v="1"/>
    <n v="3"/>
    <n v="0.2"/>
    <n v="21.591000000000001"/>
    <n v="0.44424167803735209"/>
  </r>
  <r>
    <x v="1215"/>
    <x v="14"/>
    <s v="OFF-BI-10000088"/>
    <x v="0"/>
    <x v="3"/>
    <n v="54.900000000000006"/>
    <s v="CA-2018-102659"/>
    <n v="1"/>
    <n v="5"/>
    <n v="0"/>
    <n v="26.901000000000003"/>
    <n v="0.46881743173671325"/>
  </r>
  <r>
    <x v="1215"/>
    <x v="14"/>
    <s v="OFF-BI-10003982"/>
    <x v="0"/>
    <x v="3"/>
    <n v="41.54"/>
    <s v="CA-2018-139199"/>
    <n v="0"/>
    <n v="2"/>
    <n v="0"/>
    <n v="19.523799999999998"/>
    <n v="0.46881743173671325"/>
  </r>
  <r>
    <x v="1215"/>
    <x v="10"/>
    <s v="OFF-ST-10004180"/>
    <x v="0"/>
    <x v="1"/>
    <n v="37.207999999999998"/>
    <s v="US-2018-145366"/>
    <n v="0"/>
    <n v="1"/>
    <n v="0.2"/>
    <n v="-7.4416000000000011"/>
    <n v="0.44610841445725197"/>
  </r>
  <r>
    <x v="1215"/>
    <x v="14"/>
    <s v="OFF-AR-10001860"/>
    <x v="0"/>
    <x v="4"/>
    <n v="34.700000000000003"/>
    <s v="CA-2018-109960"/>
    <n v="1"/>
    <n v="5"/>
    <n v="0"/>
    <n v="12.492000000000001"/>
    <n v="0.45632477063632687"/>
  </r>
  <r>
    <x v="1215"/>
    <x v="14"/>
    <s v="OFF-BI-10001636"/>
    <x v="0"/>
    <x v="3"/>
    <n v="33.72"/>
    <s v="CA-2018-109960"/>
    <n v="0"/>
    <n v="4"/>
    <n v="0"/>
    <n v="15.511199999999999"/>
    <n v="0.46881743173671325"/>
  </r>
  <r>
    <x v="1215"/>
    <x v="18"/>
    <s v="OFF-PA-10000575"/>
    <x v="0"/>
    <x v="0"/>
    <n v="33.450000000000003"/>
    <s v="CA-2018-129833"/>
    <n v="1"/>
    <n v="5"/>
    <n v="0"/>
    <n v="15.387"/>
    <n v="0.43613829632717294"/>
  </r>
  <r>
    <x v="1215"/>
    <x v="3"/>
    <s v="OFF-BI-10004236"/>
    <x v="0"/>
    <x v="3"/>
    <n v="29.36"/>
    <s v="US-2018-167920"/>
    <n v="0"/>
    <n v="2"/>
    <n v="0"/>
    <n v="13.505599999999999"/>
    <n v="0.46881743173671325"/>
  </r>
  <r>
    <x v="1215"/>
    <x v="0"/>
    <s v="OFF-ST-10000615"/>
    <x v="0"/>
    <x v="1"/>
    <n v="27.240000000000002"/>
    <s v="US-2018-118038"/>
    <n v="1"/>
    <n v="3"/>
    <n v="0.2"/>
    <n v="2.724000000000002"/>
    <n v="0.44610841445725197"/>
  </r>
  <r>
    <x v="1215"/>
    <x v="1"/>
    <s v="OFF-PA-10004965"/>
    <x v="0"/>
    <x v="0"/>
    <n v="15.984000000000002"/>
    <s v="CA-2018-109715"/>
    <n v="1"/>
    <n v="2"/>
    <n v="0.2"/>
    <n v="4.9949999999999992"/>
    <n v="0.43613829632717294"/>
  </r>
  <r>
    <x v="1215"/>
    <x v="3"/>
    <s v="OFF-BI-10003274"/>
    <x v="0"/>
    <x v="3"/>
    <n v="15.92"/>
    <s v="US-2018-167920"/>
    <n v="0"/>
    <n v="4"/>
    <n v="0"/>
    <n v="7.4824000000000002"/>
    <n v="0.46881743173671325"/>
  </r>
  <r>
    <x v="1215"/>
    <x v="3"/>
    <s v="OFF-ST-10004963"/>
    <x v="0"/>
    <x v="1"/>
    <n v="15.14"/>
    <s v="US-2018-167920"/>
    <n v="0"/>
    <n v="1"/>
    <n v="0"/>
    <n v="0.60559999999999903"/>
    <n v="0.44610841445725197"/>
  </r>
  <r>
    <x v="1215"/>
    <x v="14"/>
    <s v="OFF-PA-10000349"/>
    <x v="0"/>
    <x v="0"/>
    <n v="14.940000000000001"/>
    <s v="CA-2018-109960"/>
    <n v="0"/>
    <n v="3"/>
    <n v="0"/>
    <n v="7.0218000000000007"/>
    <n v="0.43613829632717294"/>
  </r>
  <r>
    <x v="1215"/>
    <x v="12"/>
    <s v="OFF-BI-10000279"/>
    <x v="0"/>
    <x v="3"/>
    <n v="13.005000000000003"/>
    <s v="CA-2018-139402"/>
    <n v="0"/>
    <n v="3"/>
    <n v="0.7"/>
    <n v="-9.9704999999999977"/>
    <n v="0.46881743173671325"/>
  </r>
  <r>
    <x v="1215"/>
    <x v="14"/>
    <s v="OFF-PA-10001293"/>
    <x v="0"/>
    <x v="0"/>
    <n v="12.96"/>
    <s v="CA-2018-139199"/>
    <n v="0"/>
    <n v="2"/>
    <n v="0"/>
    <n v="6.2208000000000006"/>
    <n v="0.43613829632717294"/>
  </r>
  <r>
    <x v="1215"/>
    <x v="4"/>
    <s v="OFF-AR-10000122"/>
    <x v="0"/>
    <x v="4"/>
    <n v="11.16"/>
    <s v="CA-2018-102407"/>
    <n v="0"/>
    <n v="2"/>
    <n v="0"/>
    <n v="2.7899999999999991"/>
    <n v="0.45632477063632687"/>
  </r>
  <r>
    <x v="1215"/>
    <x v="2"/>
    <s v="OFF-BI-10001116"/>
    <x v="0"/>
    <x v="3"/>
    <n v="11.088000000000003"/>
    <s v="US-2018-132927"/>
    <n v="1"/>
    <n v="7"/>
    <n v="0.7"/>
    <n v="-8.1311999999999998"/>
    <n v="0.46881743173671325"/>
  </r>
  <r>
    <x v="1215"/>
    <x v="3"/>
    <s v="TEC-AC-10001013"/>
    <x v="2"/>
    <x v="9"/>
    <n v="146.44999999999999"/>
    <s v="US-2018-167920"/>
    <n v="0"/>
    <n v="5"/>
    <n v="0"/>
    <n v="48.328499999999991"/>
    <n v="0.52062335344040378"/>
  </r>
  <r>
    <x v="1215"/>
    <x v="18"/>
    <s v="OFF-BI-10004182"/>
    <x v="0"/>
    <x v="3"/>
    <n v="10.4"/>
    <s v="CA-2018-129833"/>
    <n v="0"/>
    <n v="5"/>
    <n v="0"/>
    <n v="5.0960000000000001"/>
    <n v="0.46881743173671325"/>
  </r>
  <r>
    <x v="1215"/>
    <x v="14"/>
    <s v="TEC-AC-10004859"/>
    <x v="2"/>
    <x v="9"/>
    <n v="104.88"/>
    <s v="CA-2018-109960"/>
    <n v="0"/>
    <n v="6"/>
    <n v="0"/>
    <n v="41.952000000000005"/>
    <n v="0.52062335344040378"/>
  </r>
  <r>
    <x v="1215"/>
    <x v="0"/>
    <s v="FUR-FU-10000260"/>
    <x v="1"/>
    <x v="8"/>
    <n v="9.7080000000000002"/>
    <s v="US-2018-118038"/>
    <n v="0"/>
    <n v="3"/>
    <n v="0.6"/>
    <n v="-5.8248000000000015"/>
    <n v="0.4595170286641902"/>
  </r>
  <r>
    <x v="1215"/>
    <x v="3"/>
    <s v="OFF-LA-10004409"/>
    <x v="0"/>
    <x v="2"/>
    <n v="5.76"/>
    <s v="US-2018-167920"/>
    <n v="0"/>
    <n v="2"/>
    <n v="0"/>
    <n v="2.6495999999999995"/>
    <n v="0.4647369236065339"/>
  </r>
  <r>
    <x v="1215"/>
    <x v="2"/>
    <s v="OFF-AR-10004757"/>
    <x v="0"/>
    <x v="4"/>
    <n v="2.6240000000000001"/>
    <s v="CA-2018-148012"/>
    <n v="1"/>
    <n v="1"/>
    <n v="0.2"/>
    <n v="0.42639999999999978"/>
    <n v="0.45632477063632687"/>
  </r>
  <r>
    <x v="1215"/>
    <x v="0"/>
    <s v="OFF-BI-10004182"/>
    <x v="0"/>
    <x v="3"/>
    <n v="1.2479999999999998"/>
    <s v="US-2018-118038"/>
    <n v="0"/>
    <n v="3"/>
    <n v="0.8"/>
    <n v="-1.9344000000000006"/>
    <n v="0.46881743173671325"/>
  </r>
  <r>
    <x v="1216"/>
    <x v="17"/>
    <s v="FUR-TA-10004256"/>
    <x v="1"/>
    <x v="13"/>
    <n v="1669.6"/>
    <s v="CA-2018-148446"/>
    <n v="1"/>
    <n v="4"/>
    <n v="0"/>
    <n v="116.87199999999984"/>
    <n v="0.55975208308209756"/>
  </r>
  <r>
    <x v="1216"/>
    <x v="37"/>
    <s v="OFF-AP-10000026"/>
    <x v="0"/>
    <x v="12"/>
    <n v="426.78999999999996"/>
    <s v="CA-2018-152695"/>
    <n v="1"/>
    <n v="7"/>
    <n v="0"/>
    <n v="123.76909999999995"/>
    <n v="0.49507917887403441"/>
  </r>
  <r>
    <x v="1216"/>
    <x v="22"/>
    <s v="OFF-ST-10000060"/>
    <x v="0"/>
    <x v="1"/>
    <n v="324.90000000000003"/>
    <s v="US-2018-140907"/>
    <n v="1"/>
    <n v="5"/>
    <n v="0"/>
    <n v="38.988000000000014"/>
    <n v="0.44610841445725197"/>
  </r>
  <r>
    <x v="1216"/>
    <x v="2"/>
    <s v="FUR-FU-10004306"/>
    <x v="1"/>
    <x v="8"/>
    <n v="310.88000000000005"/>
    <s v="CA-2018-143798"/>
    <n v="1"/>
    <n v="2"/>
    <n v="0.2"/>
    <n v="23.315999999999988"/>
    <n v="0.4595170286641902"/>
  </r>
  <r>
    <x v="1216"/>
    <x v="4"/>
    <s v="TEC-PH-10003215"/>
    <x v="2"/>
    <x v="6"/>
    <n v="95.84"/>
    <s v="CA-2018-107748"/>
    <n v="1"/>
    <n v="4"/>
    <n v="0.2"/>
    <n v="34.741999999999997"/>
    <n v="0.41105220110552465"/>
  </r>
  <r>
    <x v="1216"/>
    <x v="2"/>
    <s v="FUR-FU-10001475"/>
    <x v="1"/>
    <x v="8"/>
    <n v="87.92"/>
    <s v="US-2018-110149"/>
    <n v="1"/>
    <n v="5"/>
    <n v="0.2"/>
    <n v="15.385999999999999"/>
    <n v="0.4595170286641902"/>
  </r>
  <r>
    <x v="1216"/>
    <x v="4"/>
    <s v="OFF-BI-10001597"/>
    <x v="0"/>
    <x v="3"/>
    <n v="65.567999999999998"/>
    <s v="CA-2018-167150"/>
    <n v="1"/>
    <n v="2"/>
    <n v="0.2"/>
    <n v="22.948799999999995"/>
    <n v="0.46881743173671325"/>
  </r>
  <r>
    <x v="1216"/>
    <x v="29"/>
    <s v="OFF-BI-10003476"/>
    <x v="0"/>
    <x v="3"/>
    <n v="45.84"/>
    <s v="CA-2018-148922"/>
    <n v="1"/>
    <n v="8"/>
    <n v="0"/>
    <n v="22.0032"/>
    <n v="0.46881743173671325"/>
  </r>
  <r>
    <x v="1216"/>
    <x v="29"/>
    <s v="TEC-PH-10000148"/>
    <x v="2"/>
    <x v="6"/>
    <n v="38.97"/>
    <s v="CA-2018-148922"/>
    <n v="0"/>
    <n v="3"/>
    <n v="0"/>
    <n v="0.77940000000000076"/>
    <n v="0.41105220110552465"/>
  </r>
  <r>
    <x v="1216"/>
    <x v="40"/>
    <s v="OFF-BI-10004965"/>
    <x v="0"/>
    <x v="3"/>
    <n v="34.5"/>
    <s v="CA-2018-108294"/>
    <n v="1"/>
    <n v="3"/>
    <n v="0"/>
    <n v="15.524999999999999"/>
    <n v="0.46881743173671325"/>
  </r>
  <r>
    <x v="1216"/>
    <x v="4"/>
    <s v="OFF-BI-10001097"/>
    <x v="0"/>
    <x v="3"/>
    <n v="19.936000000000003"/>
    <s v="CA-2018-167150"/>
    <n v="0"/>
    <n v="4"/>
    <n v="0.2"/>
    <n v="7.2267999999999999"/>
    <n v="0.46881743173671325"/>
  </r>
  <r>
    <x v="1216"/>
    <x v="16"/>
    <s v="FUR-FU-10001940"/>
    <x v="1"/>
    <x v="8"/>
    <n v="19.103999999999999"/>
    <s v="CA-2018-158967"/>
    <n v="1"/>
    <n v="3"/>
    <n v="0.2"/>
    <n v="5.7312000000000012"/>
    <n v="0.4595170286641902"/>
  </r>
  <r>
    <x v="1216"/>
    <x v="22"/>
    <s v="OFF-AR-10000799"/>
    <x v="0"/>
    <x v="4"/>
    <n v="18.240000000000002"/>
    <s v="US-2018-140907"/>
    <n v="0"/>
    <n v="3"/>
    <n v="0"/>
    <n v="5.2895999999999983"/>
    <n v="0.45632477063632687"/>
  </r>
  <r>
    <x v="1216"/>
    <x v="9"/>
    <s v="FUR-FU-10002364"/>
    <x v="1"/>
    <x v="8"/>
    <n v="14.76"/>
    <s v="US-2018-135503"/>
    <n v="1"/>
    <n v="2"/>
    <n v="0"/>
    <n v="4.2803999999999984"/>
    <n v="0.4595170286641902"/>
  </r>
  <r>
    <x v="1216"/>
    <x v="4"/>
    <s v="OFF-PA-10002005"/>
    <x v="0"/>
    <x v="0"/>
    <n v="12.96"/>
    <s v="CA-2018-107748"/>
    <n v="0"/>
    <n v="2"/>
    <n v="0"/>
    <n v="6.2208000000000006"/>
    <n v="0.43613829632717294"/>
  </r>
  <r>
    <x v="1216"/>
    <x v="37"/>
    <s v="OFF-EN-10004030"/>
    <x v="0"/>
    <x v="11"/>
    <n v="10.86"/>
    <s v="CA-2018-152695"/>
    <n v="0"/>
    <n v="3"/>
    <n v="0"/>
    <n v="5.1042000000000005"/>
    <n v="0.44424167803735209"/>
  </r>
  <r>
    <x v="1216"/>
    <x v="2"/>
    <s v="OFF-PA-10000788"/>
    <x v="0"/>
    <x v="0"/>
    <n v="10.368000000000002"/>
    <s v="CA-2018-143798"/>
    <n v="0"/>
    <n v="2"/>
    <n v="0.2"/>
    <n v="3.6288"/>
    <n v="0.43613829632717294"/>
  </r>
  <r>
    <x v="1216"/>
    <x v="29"/>
    <s v="TEC-AC-10001838"/>
    <x v="2"/>
    <x v="9"/>
    <n v="599.97"/>
    <s v="CA-2018-148922"/>
    <n v="0"/>
    <n v="3"/>
    <n v="0"/>
    <n v="257.98710000000005"/>
    <n v="0.52062335344040378"/>
  </r>
  <r>
    <x v="1216"/>
    <x v="22"/>
    <s v="TEC-AC-10004510"/>
    <x v="2"/>
    <x v="9"/>
    <n v="49.08"/>
    <s v="US-2018-140907"/>
    <n v="0"/>
    <n v="3"/>
    <n v="0"/>
    <n v="4.9079999999999977"/>
    <n v="0.52062335344040378"/>
  </r>
  <r>
    <x v="1216"/>
    <x v="2"/>
    <s v="TEC-AC-10003116"/>
    <x v="2"/>
    <x v="9"/>
    <n v="14.200000000000001"/>
    <s v="CA-2018-157651"/>
    <n v="1"/>
    <n v="1"/>
    <n v="0.2"/>
    <n v="3.3724999999999992"/>
    <n v="0.52062335344040378"/>
  </r>
  <r>
    <x v="1216"/>
    <x v="2"/>
    <s v="OFF-BI-10000014"/>
    <x v="0"/>
    <x v="3"/>
    <n v="3.2730000000000006"/>
    <s v="US-2018-110149"/>
    <n v="0"/>
    <n v="1"/>
    <n v="0.7"/>
    <n v="-2.5092999999999996"/>
    <n v="0.46881743173671325"/>
  </r>
  <r>
    <x v="1217"/>
    <x v="23"/>
    <s v="OFF-BI-10004600"/>
    <x v="0"/>
    <x v="3"/>
    <n v="735.98"/>
    <s v="CA-2018-153871"/>
    <n v="1"/>
    <n v="2"/>
    <n v="0"/>
    <n v="331.19099999999997"/>
    <n v="0.46881743173671325"/>
  </r>
  <r>
    <x v="1217"/>
    <x v="16"/>
    <s v="FUR-TA-10004289"/>
    <x v="1"/>
    <x v="13"/>
    <n v="721.87500000000011"/>
    <s v="CA-2018-168389"/>
    <n v="1"/>
    <n v="6"/>
    <n v="0.45"/>
    <n v="-420"/>
    <n v="0.55975208308209756"/>
  </r>
  <r>
    <x v="1217"/>
    <x v="1"/>
    <s v="FUR-CH-10003973"/>
    <x v="1"/>
    <x v="5"/>
    <n v="520.46399999999994"/>
    <s v="CA-2018-162565"/>
    <n v="1"/>
    <n v="2"/>
    <n v="0.3"/>
    <n v="-14.870399999999961"/>
    <n v="0.46529189879902266"/>
  </r>
  <r>
    <x v="1217"/>
    <x v="32"/>
    <s v="TEC-PH-10001527"/>
    <x v="2"/>
    <x v="6"/>
    <n v="128.85000000000002"/>
    <s v="CA-2018-129581"/>
    <n v="1"/>
    <n v="3"/>
    <n v="0"/>
    <n v="3.8654999999999973"/>
    <n v="0.41105220110552465"/>
  </r>
  <r>
    <x v="1217"/>
    <x v="20"/>
    <s v="TEC-PH-10004522"/>
    <x v="2"/>
    <x v="6"/>
    <n v="116.98"/>
    <s v="CA-2018-100230"/>
    <n v="1"/>
    <n v="2"/>
    <n v="0"/>
    <n v="29.245000000000005"/>
    <n v="0.41105220110552465"/>
  </r>
  <r>
    <x v="1217"/>
    <x v="1"/>
    <s v="FUR-FU-10004306"/>
    <x v="1"/>
    <x v="8"/>
    <n v="77.720000000000013"/>
    <s v="CA-2018-162565"/>
    <n v="0"/>
    <n v="1"/>
    <n v="0.6"/>
    <n v="-66.061999999999998"/>
    <n v="0.4595170286641902"/>
  </r>
  <r>
    <x v="1217"/>
    <x v="16"/>
    <s v="TEC-PH-10003555"/>
    <x v="2"/>
    <x v="6"/>
    <n v="73.567999999999998"/>
    <s v="CA-2018-168389"/>
    <n v="0"/>
    <n v="4"/>
    <n v="0.2"/>
    <n v="-16.552799999999994"/>
    <n v="0.41105220110552465"/>
  </r>
  <r>
    <x v="1217"/>
    <x v="16"/>
    <s v="FUR-CH-10000225"/>
    <x v="1"/>
    <x v="5"/>
    <n v="64.784000000000006"/>
    <s v="CA-2018-168389"/>
    <n v="0"/>
    <n v="1"/>
    <n v="0.2"/>
    <n v="-12.147000000000009"/>
    <n v="0.46529189879902266"/>
  </r>
  <r>
    <x v="1217"/>
    <x v="2"/>
    <s v="FUR-CH-10002961"/>
    <x v="1"/>
    <x v="5"/>
    <n v="63.686"/>
    <s v="US-2018-160759"/>
    <n v="1"/>
    <n v="1"/>
    <n v="0.3"/>
    <n v="-9.0980000000000025"/>
    <n v="0.46529189879902266"/>
  </r>
  <r>
    <x v="1217"/>
    <x v="23"/>
    <s v="OFF-BI-10004209"/>
    <x v="0"/>
    <x v="3"/>
    <n v="40.199999999999996"/>
    <s v="CA-2018-153871"/>
    <n v="0"/>
    <n v="5"/>
    <n v="0"/>
    <n v="18.089999999999996"/>
    <n v="0.46881743173671325"/>
  </r>
  <r>
    <x v="1217"/>
    <x v="20"/>
    <s v="OFF-BI-10000050"/>
    <x v="0"/>
    <x v="3"/>
    <n v="23.36"/>
    <s v="CA-2018-101798"/>
    <n v="1"/>
    <n v="4"/>
    <n v="0.2"/>
    <n v="7.8839999999999986"/>
    <n v="0.46881743173671325"/>
  </r>
  <r>
    <x v="1217"/>
    <x v="23"/>
    <s v="OFF-AP-10003622"/>
    <x v="0"/>
    <x v="12"/>
    <n v="22.75"/>
    <s v="CA-2018-153871"/>
    <n v="0"/>
    <n v="7"/>
    <n v="0"/>
    <n v="6.5974999999999993"/>
    <n v="0.49507917887403441"/>
  </r>
  <r>
    <x v="1217"/>
    <x v="20"/>
    <s v="OFF-PA-10002245"/>
    <x v="0"/>
    <x v="0"/>
    <n v="17.940000000000001"/>
    <s v="CA-2018-100230"/>
    <n v="0"/>
    <n v="3"/>
    <n v="0"/>
    <n v="8.0730000000000004"/>
    <n v="0.43613829632717294"/>
  </r>
  <r>
    <x v="1217"/>
    <x v="20"/>
    <s v="OFF-BI-10002498"/>
    <x v="0"/>
    <x v="3"/>
    <n v="14.952000000000002"/>
    <s v="CA-2018-100230"/>
    <n v="0"/>
    <n v="1"/>
    <n v="0.2"/>
    <n v="5.0462999999999996"/>
    <n v="0.46881743173671325"/>
  </r>
  <r>
    <x v="1217"/>
    <x v="16"/>
    <s v="OFF-AR-10001958"/>
    <x v="0"/>
    <x v="4"/>
    <n v="13.584000000000001"/>
    <s v="CA-2018-168389"/>
    <n v="0"/>
    <n v="1"/>
    <n v="0.2"/>
    <n v="1.3584000000000001"/>
    <n v="0.45632477063632687"/>
  </r>
  <r>
    <x v="1217"/>
    <x v="1"/>
    <s v="OFF-PA-10001937"/>
    <x v="0"/>
    <x v="0"/>
    <n v="10.368000000000002"/>
    <s v="CA-2018-162565"/>
    <n v="0"/>
    <n v="2"/>
    <n v="0.2"/>
    <n v="3.6288"/>
    <n v="0.43613829632717294"/>
  </r>
  <r>
    <x v="1217"/>
    <x v="1"/>
    <s v="TEC-AC-10001284"/>
    <x v="2"/>
    <x v="9"/>
    <n v="116.312"/>
    <s v="CA-2018-149706"/>
    <n v="1"/>
    <n v="7"/>
    <n v="0.2"/>
    <n v="23.262400000000003"/>
    <n v="0.52062335344040378"/>
  </r>
  <r>
    <x v="1217"/>
    <x v="20"/>
    <s v="TEC-AC-10001998"/>
    <x v="2"/>
    <x v="9"/>
    <n v="39.979999999999997"/>
    <s v="CA-2018-101798"/>
    <n v="0"/>
    <n v="2"/>
    <n v="0"/>
    <n v="13.593199999999996"/>
    <n v="0.52062335344040378"/>
  </r>
  <r>
    <x v="1217"/>
    <x v="30"/>
    <s v="OFF-EN-10003160"/>
    <x v="0"/>
    <x v="11"/>
    <n v="7.28"/>
    <s v="CA-2018-142776"/>
    <n v="1"/>
    <n v="1"/>
    <n v="0"/>
    <n v="3.4944000000000002"/>
    <n v="0.44424167803735209"/>
  </r>
  <r>
    <x v="1217"/>
    <x v="23"/>
    <s v="OFF-FA-10001561"/>
    <x v="0"/>
    <x v="7"/>
    <n v="6.5400000000000009"/>
    <s v="US-2018-125213"/>
    <n v="1"/>
    <n v="3"/>
    <n v="0"/>
    <n v="2.1581999999999999"/>
    <n v="0.51168203684699509"/>
  </r>
  <r>
    <x v="1217"/>
    <x v="30"/>
    <s v="OFF-BI-10002012"/>
    <x v="0"/>
    <x v="3"/>
    <n v="5.4"/>
    <s v="CA-2018-142776"/>
    <n v="0"/>
    <n v="3"/>
    <n v="0"/>
    <n v="2.5920000000000001"/>
    <n v="0.46881743173671325"/>
  </r>
  <r>
    <x v="1217"/>
    <x v="0"/>
    <s v="OFF-AP-10001634"/>
    <x v="0"/>
    <x v="12"/>
    <n v="1.3919999999999997"/>
    <s v="CA-2018-165099"/>
    <n v="1"/>
    <n v="2"/>
    <n v="0.8"/>
    <n v="-3.7584000000000009"/>
    <n v="0.49507917887403441"/>
  </r>
  <r>
    <x v="1218"/>
    <x v="20"/>
    <s v="FUR-BO-10004015"/>
    <x v="1"/>
    <x v="10"/>
    <n v="287.976"/>
    <s v="CA-2018-135377"/>
    <n v="1"/>
    <n v="3"/>
    <n v="0.2"/>
    <n v="7.1993999999999687"/>
    <n v="0.5176847302647779"/>
  </r>
  <r>
    <x v="1218"/>
    <x v="4"/>
    <s v="FUR-FU-10001473"/>
    <x v="1"/>
    <x v="8"/>
    <n v="201.04"/>
    <s v="CA-2018-122770"/>
    <n v="1"/>
    <n v="8"/>
    <n v="0"/>
    <n v="54.280799999999999"/>
    <n v="0.4595170286641902"/>
  </r>
  <r>
    <x v="1218"/>
    <x v="4"/>
    <s v="OFF-PA-10003172"/>
    <x v="0"/>
    <x v="0"/>
    <n v="38.880000000000003"/>
    <s v="CA-2018-122770"/>
    <n v="0"/>
    <n v="6"/>
    <n v="0"/>
    <n v="18.662400000000002"/>
    <n v="0.43613829632717294"/>
  </r>
  <r>
    <x v="1218"/>
    <x v="22"/>
    <s v="OFF-ST-10001325"/>
    <x v="0"/>
    <x v="1"/>
    <n v="31.44"/>
    <s v="CA-2018-107986"/>
    <n v="1"/>
    <n v="3"/>
    <n v="0"/>
    <n v="8.4888000000000012"/>
    <n v="0.44610841445725197"/>
  </r>
  <r>
    <x v="1218"/>
    <x v="4"/>
    <s v="OFF-PA-10000232"/>
    <x v="0"/>
    <x v="0"/>
    <n v="12.96"/>
    <s v="CA-2018-122770"/>
    <n v="0"/>
    <n v="2"/>
    <n v="0"/>
    <n v="6.3504000000000005"/>
    <n v="0.43613829632717294"/>
  </r>
  <r>
    <x v="1218"/>
    <x v="4"/>
    <s v="OFF-LA-10004559"/>
    <x v="0"/>
    <x v="2"/>
    <n v="8.64"/>
    <s v="CA-2018-122770"/>
    <n v="0"/>
    <n v="3"/>
    <n v="0"/>
    <n v="4.2336"/>
    <n v="0.4647369236065339"/>
  </r>
  <r>
    <x v="1219"/>
    <x v="32"/>
    <s v="TEC-CO-10002313"/>
    <x v="2"/>
    <x v="16"/>
    <n v="1199.98"/>
    <s v="CA-2018-151799"/>
    <n v="1"/>
    <n v="2"/>
    <n v="0"/>
    <n v="467.99220000000003"/>
    <n v="0.55185675810753509"/>
  </r>
  <r>
    <x v="1219"/>
    <x v="0"/>
    <s v="FUR-TA-10000577"/>
    <x v="1"/>
    <x v="13"/>
    <n v="974.98799999999983"/>
    <s v="US-2018-113992"/>
    <n v="1"/>
    <n v="4"/>
    <n v="0.3"/>
    <n v="-97.49879999999996"/>
    <n v="0.55975208308209756"/>
  </r>
  <r>
    <x v="1219"/>
    <x v="32"/>
    <s v="FUR-TA-10003473"/>
    <x v="1"/>
    <x v="13"/>
    <n v="526.58199999999999"/>
    <s v="CA-2018-151799"/>
    <n v="0"/>
    <n v="2"/>
    <n v="0.3"/>
    <n v="-52.658199999999965"/>
    <n v="0.55975208308209756"/>
  </r>
  <r>
    <x v="1219"/>
    <x v="1"/>
    <s v="FUR-FU-10002298"/>
    <x v="1"/>
    <x v="8"/>
    <n v="266.35200000000003"/>
    <s v="CA-2018-107629"/>
    <n v="1"/>
    <n v="6"/>
    <n v="0.6"/>
    <n v="-292.98719999999997"/>
    <n v="0.4595170286641902"/>
  </r>
  <r>
    <x v="1219"/>
    <x v="1"/>
    <s v="OFF-AR-10002987"/>
    <x v="0"/>
    <x v="4"/>
    <n v="95.231999999999999"/>
    <s v="CA-2018-107629"/>
    <n v="0"/>
    <n v="6"/>
    <n v="0.2"/>
    <n v="24.998400000000011"/>
    <n v="0.45632477063632687"/>
  </r>
  <r>
    <x v="1219"/>
    <x v="32"/>
    <s v="OFF-ST-10002790"/>
    <x v="0"/>
    <x v="1"/>
    <n v="73.849999999999994"/>
    <s v="CA-2018-151799"/>
    <n v="0"/>
    <n v="1"/>
    <n v="0"/>
    <n v="2.2155000000000058"/>
    <n v="0.44610841445725197"/>
  </r>
  <r>
    <x v="1219"/>
    <x v="4"/>
    <s v="OFF-BI-10000174"/>
    <x v="0"/>
    <x v="3"/>
    <n v="64.959999999999994"/>
    <s v="CA-2018-169859"/>
    <n v="1"/>
    <n v="14"/>
    <n v="0.2"/>
    <n v="22.736000000000001"/>
    <n v="0.46881743173671325"/>
  </r>
  <r>
    <x v="1219"/>
    <x v="1"/>
    <s v="FUR-FU-10004091"/>
    <x v="1"/>
    <x v="8"/>
    <n v="56.328000000000003"/>
    <s v="CA-2018-107629"/>
    <n v="0"/>
    <n v="3"/>
    <n v="0.6"/>
    <n v="-26.755799999999994"/>
    <n v="0.4595170286641902"/>
  </r>
  <r>
    <x v="1219"/>
    <x v="1"/>
    <s v="TEC-PH-10003095"/>
    <x v="2"/>
    <x v="6"/>
    <n v="52.679999999999993"/>
    <s v="CA-2018-122595"/>
    <n v="1"/>
    <n v="3"/>
    <n v="0.2"/>
    <n v="19.754999999999999"/>
    <n v="0.41105220110552465"/>
  </r>
  <r>
    <x v="1219"/>
    <x v="4"/>
    <s v="OFF-EN-10000461"/>
    <x v="0"/>
    <x v="11"/>
    <n v="43.7"/>
    <s v="CA-2018-169859"/>
    <n v="0"/>
    <n v="5"/>
    <n v="0"/>
    <n v="20.539000000000001"/>
    <n v="0.44424167803735209"/>
  </r>
  <r>
    <x v="1219"/>
    <x v="4"/>
    <s v="FUR-FU-10004963"/>
    <x v="1"/>
    <x v="8"/>
    <n v="26.25"/>
    <s v="CA-2018-169859"/>
    <n v="0"/>
    <n v="3"/>
    <n v="0"/>
    <n v="11.025000000000002"/>
    <n v="0.4595170286641902"/>
  </r>
  <r>
    <x v="1219"/>
    <x v="32"/>
    <s v="OFF-SU-10001664"/>
    <x v="0"/>
    <x v="14"/>
    <n v="25.71"/>
    <s v="CA-2018-151799"/>
    <n v="0"/>
    <n v="3"/>
    <n v="0"/>
    <n v="6.6846000000000005"/>
    <n v="0.53938093436526824"/>
  </r>
  <r>
    <x v="1219"/>
    <x v="32"/>
    <s v="OFF-FA-10001332"/>
    <x v="0"/>
    <x v="7"/>
    <n v="17.28"/>
    <s v="CA-2018-151799"/>
    <n v="0"/>
    <n v="6"/>
    <n v="0"/>
    <n v="8.121599999999999"/>
    <n v="0.51168203684699509"/>
  </r>
  <r>
    <x v="1219"/>
    <x v="1"/>
    <s v="TEC-AC-10000474"/>
    <x v="2"/>
    <x v="9"/>
    <n v="227.976"/>
    <s v="CA-2018-122595"/>
    <n v="0"/>
    <n v="3"/>
    <n v="0.2"/>
    <n v="28.496999999999957"/>
    <n v="0.52062335344040378"/>
  </r>
  <r>
    <x v="1219"/>
    <x v="13"/>
    <s v="TEC-AC-10004469"/>
    <x v="2"/>
    <x v="9"/>
    <n v="159.80000000000001"/>
    <s v="CA-2018-147333"/>
    <n v="1"/>
    <n v="4"/>
    <n v="0"/>
    <n v="70.312000000000012"/>
    <n v="0.52062335344040378"/>
  </r>
  <r>
    <x v="1219"/>
    <x v="13"/>
    <s v="TEC-AC-10003038"/>
    <x v="2"/>
    <x v="9"/>
    <n v="44.75"/>
    <s v="CA-2018-147333"/>
    <n v="0"/>
    <n v="5"/>
    <n v="0"/>
    <n v="8.5024999999999942"/>
    <n v="0.52062335344040378"/>
  </r>
  <r>
    <x v="1219"/>
    <x v="1"/>
    <s v="TEC-AC-10004510"/>
    <x v="2"/>
    <x v="9"/>
    <n v="39.264000000000003"/>
    <s v="CA-2018-107629"/>
    <n v="0"/>
    <n v="3"/>
    <n v="0.2"/>
    <n v="-4.908000000000003"/>
    <n v="0.52062335344040378"/>
  </r>
  <r>
    <x v="1219"/>
    <x v="1"/>
    <s v="FUR-FU-10002963"/>
    <x v="1"/>
    <x v="8"/>
    <n v="2.032"/>
    <s v="CA-2018-122595"/>
    <n v="0"/>
    <n v="1"/>
    <n v="0.6"/>
    <n v="-1.3208000000000002"/>
    <n v="0.4595170286641902"/>
  </r>
  <r>
    <x v="1220"/>
    <x v="4"/>
    <s v="TEC-PH-10000675"/>
    <x v="2"/>
    <x v="6"/>
    <n v="196.77600000000001"/>
    <s v="CA-2018-154116"/>
    <n v="1"/>
    <n v="3"/>
    <n v="0.2"/>
    <n v="14.758199999999995"/>
    <n v="0.41105220110552465"/>
  </r>
  <r>
    <x v="1220"/>
    <x v="4"/>
    <s v="OFF-AP-10000027"/>
    <x v="0"/>
    <x v="12"/>
    <n v="54.32"/>
    <s v="CA-2018-154116"/>
    <n v="0"/>
    <n v="4"/>
    <n v="0"/>
    <n v="16.295999999999999"/>
    <n v="0.49507917887403441"/>
  </r>
  <r>
    <x v="1220"/>
    <x v="4"/>
    <s v="OFF-PA-10004569"/>
    <x v="0"/>
    <x v="0"/>
    <n v="22.830000000000002"/>
    <s v="CA-2018-154116"/>
    <n v="0"/>
    <n v="3"/>
    <n v="0"/>
    <n v="10.7301"/>
    <n v="0.43613829632717294"/>
  </r>
  <r>
    <x v="1220"/>
    <x v="22"/>
    <s v="FUR-FU-10003096"/>
    <x v="1"/>
    <x v="8"/>
    <n v="22.77"/>
    <s v="CA-2018-119564"/>
    <n v="1"/>
    <n v="3"/>
    <n v="0"/>
    <n v="9.7911000000000001"/>
    <n v="0.4595170286641902"/>
  </r>
  <r>
    <x v="1220"/>
    <x v="1"/>
    <s v="OFF-AR-10000823"/>
    <x v="0"/>
    <x v="4"/>
    <n v="10.192000000000002"/>
    <s v="CA-2018-136063"/>
    <n v="1"/>
    <n v="7"/>
    <n v="0.2"/>
    <n v="1.0192000000000001"/>
    <n v="0.45632477063632687"/>
  </r>
  <r>
    <x v="1221"/>
    <x v="4"/>
    <s v="OFF-ST-10002289"/>
    <x v="0"/>
    <x v="1"/>
    <n v="158.9"/>
    <s v="CA-2018-161578"/>
    <n v="1"/>
    <n v="5"/>
    <n v="0"/>
    <n v="7.9449999999999932"/>
    <n v="0.44610841445725197"/>
  </r>
  <r>
    <x v="1221"/>
    <x v="4"/>
    <s v="FUR-CH-10003817"/>
    <x v="1"/>
    <x v="5"/>
    <n v="97.184000000000012"/>
    <s v="CA-2018-137428"/>
    <n v="1"/>
    <n v="2"/>
    <n v="0.2"/>
    <n v="6.0740000000000016"/>
    <n v="0.46529189879902266"/>
  </r>
  <r>
    <x v="1221"/>
    <x v="4"/>
    <s v="FUR-CH-10002774"/>
    <x v="1"/>
    <x v="5"/>
    <n v="81.567999999999998"/>
    <s v="CA-2018-137428"/>
    <n v="0"/>
    <n v="2"/>
    <n v="0.2"/>
    <n v="9.1763999999999974"/>
    <n v="0.46529189879902266"/>
  </r>
  <r>
    <x v="1221"/>
    <x v="4"/>
    <s v="OFF-LA-10003498"/>
    <x v="0"/>
    <x v="2"/>
    <n v="44.400000000000006"/>
    <s v="CA-2018-137463"/>
    <n v="1"/>
    <n v="3"/>
    <n v="0"/>
    <n v="22.200000000000003"/>
    <n v="0.4647369236065339"/>
  </r>
  <r>
    <x v="1221"/>
    <x v="20"/>
    <s v="OFF-BI-10001628"/>
    <x v="0"/>
    <x v="3"/>
    <n v="33.375999999999998"/>
    <s v="CA-2018-104381"/>
    <n v="1"/>
    <n v="4"/>
    <n v="0.2"/>
    <n v="10.429999999999998"/>
    <n v="0.46881743173671325"/>
  </r>
  <r>
    <x v="1221"/>
    <x v="4"/>
    <s v="OFF-AR-10001988"/>
    <x v="0"/>
    <x v="4"/>
    <n v="29.950000000000003"/>
    <s v="CA-2018-137463"/>
    <n v="0"/>
    <n v="5"/>
    <n v="0"/>
    <n v="8.6854999999999993"/>
    <n v="0.45632477063632687"/>
  </r>
  <r>
    <x v="1221"/>
    <x v="4"/>
    <s v="OFF-BI-10002949"/>
    <x v="0"/>
    <x v="3"/>
    <n v="24.320000000000004"/>
    <s v="CA-2018-137428"/>
    <n v="0"/>
    <n v="5"/>
    <n v="0.2"/>
    <n v="8.2079999999999984"/>
    <n v="0.46881743173671325"/>
  </r>
  <r>
    <x v="1221"/>
    <x v="4"/>
    <s v="FUR-FU-10002445"/>
    <x v="1"/>
    <x v="8"/>
    <n v="18.96"/>
    <s v="CA-2018-137428"/>
    <n v="0"/>
    <n v="2"/>
    <n v="0"/>
    <n v="7.5840000000000014"/>
    <n v="0.4595170286641902"/>
  </r>
  <r>
    <x v="1221"/>
    <x v="4"/>
    <s v="OFF-PA-10002986"/>
    <x v="0"/>
    <x v="0"/>
    <n v="13.36"/>
    <s v="CA-2018-161578"/>
    <n v="0"/>
    <n v="2"/>
    <n v="0"/>
    <n v="6.4127999999999998"/>
    <n v="0.43613829632717294"/>
  </r>
  <r>
    <x v="1221"/>
    <x v="39"/>
    <s v="OFF-BI-10004656"/>
    <x v="0"/>
    <x v="3"/>
    <n v="10.8"/>
    <s v="CA-2018-111808"/>
    <n v="1"/>
    <n v="5"/>
    <n v="0"/>
    <n v="5.1839999999999993"/>
    <n v="0.46881743173671325"/>
  </r>
  <r>
    <x v="1221"/>
    <x v="4"/>
    <s v="OFF-BI-10003196"/>
    <x v="0"/>
    <x v="3"/>
    <n v="5.9840000000000009"/>
    <s v="CA-2018-137463"/>
    <n v="0"/>
    <n v="2"/>
    <n v="0.2"/>
    <n v="2.2439999999999998"/>
    <n v="0.46881743173671325"/>
  </r>
  <r>
    <x v="1221"/>
    <x v="4"/>
    <s v="TEC-AC-10000358"/>
    <x v="2"/>
    <x v="9"/>
    <n v="189.95000000000002"/>
    <s v="CA-2018-137463"/>
    <n v="0"/>
    <n v="5"/>
    <n v="0"/>
    <n v="45.587999999999994"/>
    <n v="0.52062335344040378"/>
  </r>
  <r>
    <x v="1221"/>
    <x v="4"/>
    <s v="TEC-AC-10000057"/>
    <x v="2"/>
    <x v="9"/>
    <n v="149.94999999999999"/>
    <s v="CA-2018-137463"/>
    <n v="0"/>
    <n v="5"/>
    <n v="0"/>
    <n v="31.489499999999992"/>
    <n v="0.52062335344040378"/>
  </r>
  <r>
    <x v="1222"/>
    <x v="6"/>
    <s v="OFF-ST-10003208"/>
    <x v="0"/>
    <x v="1"/>
    <n v="544.38"/>
    <s v="CA-2018-130309"/>
    <n v="1"/>
    <n v="3"/>
    <n v="0"/>
    <n v="157.87019999999993"/>
    <n v="0.44610841445725197"/>
  </r>
  <r>
    <x v="1222"/>
    <x v="6"/>
    <s v="FUR-CH-10003846"/>
    <x v="1"/>
    <x v="5"/>
    <n v="504.90000000000003"/>
    <s v="CA-2018-116855"/>
    <n v="1"/>
    <n v="5"/>
    <n v="0"/>
    <n v="80.78400000000002"/>
    <n v="0.46529189879902266"/>
  </r>
  <r>
    <x v="1222"/>
    <x v="4"/>
    <s v="OFF-ST-10001526"/>
    <x v="0"/>
    <x v="1"/>
    <n v="481.32"/>
    <s v="CA-2018-120936"/>
    <n v="1"/>
    <n v="4"/>
    <n v="0"/>
    <n v="125.14319999999998"/>
    <n v="0.44610841445725197"/>
  </r>
  <r>
    <x v="1222"/>
    <x v="20"/>
    <s v="OFF-ST-10002276"/>
    <x v="0"/>
    <x v="1"/>
    <n v="166.72"/>
    <s v="CA-2018-103443"/>
    <n v="1"/>
    <n v="2"/>
    <n v="0"/>
    <n v="41.680000000000007"/>
    <n v="0.44610841445725197"/>
  </r>
  <r>
    <x v="1222"/>
    <x v="20"/>
    <s v="FUR-FU-10000308"/>
    <x v="1"/>
    <x v="8"/>
    <n v="124.36"/>
    <s v="CA-2018-103443"/>
    <n v="0"/>
    <n v="2"/>
    <n v="0"/>
    <n v="27.359200000000001"/>
    <n v="0.4595170286641902"/>
  </r>
  <r>
    <x v="1222"/>
    <x v="0"/>
    <s v="OFF-AP-10003217"/>
    <x v="0"/>
    <x v="12"/>
    <n v="66.283999999999992"/>
    <s v="US-2018-116701"/>
    <n v="1"/>
    <n v="2"/>
    <n v="0.8"/>
    <n v="-178.96680000000001"/>
    <n v="0.49507917887403441"/>
  </r>
  <r>
    <x v="1222"/>
    <x v="21"/>
    <s v="OFF-ST-10001031"/>
    <x v="0"/>
    <x v="1"/>
    <n v="32.56"/>
    <s v="CA-2018-155362"/>
    <n v="1"/>
    <n v="2"/>
    <n v="0"/>
    <n v="8.465600000000002"/>
    <n v="0.44610841445725197"/>
  </r>
  <r>
    <x v="1222"/>
    <x v="18"/>
    <s v="OFF-PA-10001745"/>
    <x v="0"/>
    <x v="0"/>
    <n v="28.16"/>
    <s v="CA-2018-107342"/>
    <n v="1"/>
    <n v="4"/>
    <n v="0"/>
    <n v="13.235199999999999"/>
    <n v="0.43613829632717294"/>
  </r>
  <r>
    <x v="1222"/>
    <x v="20"/>
    <s v="OFF-BI-10001617"/>
    <x v="0"/>
    <x v="3"/>
    <n v="24.816000000000003"/>
    <s v="CA-2018-103443"/>
    <n v="0"/>
    <n v="3"/>
    <n v="0.2"/>
    <n v="8.3753999999999991"/>
    <n v="0.46881743173671325"/>
  </r>
  <r>
    <x v="1222"/>
    <x v="4"/>
    <s v="OFF-BI-10000605"/>
    <x v="0"/>
    <x v="3"/>
    <n v="15.24"/>
    <s v="CA-2018-133431"/>
    <n v="1"/>
    <n v="5"/>
    <n v="0.2"/>
    <n v="5.1434999999999977"/>
    <n v="0.46881743173671325"/>
  </r>
  <r>
    <x v="1222"/>
    <x v="4"/>
    <s v="OFF-SU-10002557"/>
    <x v="0"/>
    <x v="14"/>
    <n v="13.98"/>
    <s v="CA-2018-120936"/>
    <n v="0"/>
    <n v="1"/>
    <n v="0"/>
    <n v="3.6348000000000003"/>
    <n v="0.53938093436526824"/>
  </r>
  <r>
    <x v="1222"/>
    <x v="4"/>
    <s v="OFF-PA-10002615"/>
    <x v="0"/>
    <x v="0"/>
    <n v="13.23"/>
    <s v="CA-2018-133431"/>
    <n v="0"/>
    <n v="3"/>
    <n v="0"/>
    <n v="6.0857999999999999"/>
    <n v="0.43613829632717294"/>
  </r>
  <r>
    <x v="1222"/>
    <x v="4"/>
    <s v="OFF-BI-10000320"/>
    <x v="0"/>
    <x v="3"/>
    <n v="11.808"/>
    <s v="CA-2018-106964"/>
    <n v="1"/>
    <n v="2"/>
    <n v="0.2"/>
    <n v="4.2804000000000002"/>
    <n v="0.46881743173671325"/>
  </r>
  <r>
    <x v="1223"/>
    <x v="20"/>
    <s v="OFF-AP-10000891"/>
    <x v="0"/>
    <x v="12"/>
    <n v="1704.56"/>
    <s v="CA-2018-115602"/>
    <n v="1"/>
    <n v="13"/>
    <n v="0"/>
    <n v="511.36799999999999"/>
    <n v="0.49507917887403441"/>
  </r>
  <r>
    <x v="1223"/>
    <x v="20"/>
    <s v="FUR-CH-10001708"/>
    <x v="1"/>
    <x v="5"/>
    <n v="1141.9379999999999"/>
    <s v="CA-2018-115602"/>
    <n v="0"/>
    <n v="9"/>
    <n v="0.1"/>
    <n v="139.57019999999989"/>
    <n v="0.46529189879902266"/>
  </r>
  <r>
    <x v="1223"/>
    <x v="10"/>
    <s v="OFF-AP-10004487"/>
    <x v="0"/>
    <x v="12"/>
    <n v="130.11199999999999"/>
    <s v="CA-2018-156664"/>
    <n v="1"/>
    <n v="2"/>
    <n v="0.2"/>
    <n v="13.011199999999995"/>
    <n v="0.49507917887403441"/>
  </r>
  <r>
    <x v="1223"/>
    <x v="4"/>
    <s v="FUR-BO-10002206"/>
    <x v="1"/>
    <x v="10"/>
    <n v="119.83299999999998"/>
    <s v="CA-2018-140585"/>
    <n v="1"/>
    <n v="1"/>
    <n v="0.15"/>
    <n v="-12.688200000000002"/>
    <n v="0.5176847302647779"/>
  </r>
  <r>
    <x v="1223"/>
    <x v="21"/>
    <s v="FUR-FU-10001057"/>
    <x v="1"/>
    <x v="8"/>
    <n v="99.949999999999989"/>
    <s v="CA-2018-143252"/>
    <n v="1"/>
    <n v="5"/>
    <n v="0"/>
    <n v="22.988499999999998"/>
    <n v="0.4595170286641902"/>
  </r>
  <r>
    <x v="1223"/>
    <x v="10"/>
    <s v="OFF-PA-10002222"/>
    <x v="0"/>
    <x v="0"/>
    <n v="91.360000000000014"/>
    <s v="CA-2018-156664"/>
    <n v="0"/>
    <n v="5"/>
    <n v="0.2"/>
    <n v="29.691999999999993"/>
    <n v="0.43613829632717294"/>
  </r>
  <r>
    <x v="1223"/>
    <x v="4"/>
    <s v="OFF-BI-10003364"/>
    <x v="0"/>
    <x v="3"/>
    <n v="46.672000000000004"/>
    <s v="CA-2018-140585"/>
    <n v="0"/>
    <n v="2"/>
    <n v="0.2"/>
    <n v="16.3352"/>
    <n v="0.46881743173671325"/>
  </r>
  <r>
    <x v="1223"/>
    <x v="20"/>
    <s v="OFF-AR-10002280"/>
    <x v="0"/>
    <x v="4"/>
    <n v="38.82"/>
    <s v="CA-2018-115602"/>
    <n v="0"/>
    <n v="6"/>
    <n v="0"/>
    <n v="17.468999999999998"/>
    <n v="0.45632477063632687"/>
  </r>
  <r>
    <x v="1223"/>
    <x v="4"/>
    <s v="OFF-PA-10000289"/>
    <x v="0"/>
    <x v="0"/>
    <n v="32.400000000000006"/>
    <s v="CA-2018-102099"/>
    <n v="1"/>
    <n v="5"/>
    <n v="0"/>
    <n v="15.552000000000001"/>
    <n v="0.43613829632717294"/>
  </r>
  <r>
    <x v="1223"/>
    <x v="20"/>
    <s v="FUR-FU-10001037"/>
    <x v="1"/>
    <x v="8"/>
    <n v="18.96"/>
    <s v="CA-2018-105886"/>
    <n v="1"/>
    <n v="2"/>
    <n v="0"/>
    <n v="8.532"/>
    <n v="0.4595170286641902"/>
  </r>
  <r>
    <x v="1223"/>
    <x v="2"/>
    <s v="OFF-AR-10003183"/>
    <x v="0"/>
    <x v="4"/>
    <n v="18.704000000000001"/>
    <s v="CA-2018-164000"/>
    <n v="1"/>
    <n v="7"/>
    <n v="0.2"/>
    <n v="2.3379999999999983"/>
    <n v="0.45632477063632687"/>
  </r>
  <r>
    <x v="1223"/>
    <x v="4"/>
    <s v="OFF-PA-10003172"/>
    <x v="0"/>
    <x v="0"/>
    <n v="12.96"/>
    <s v="CA-2018-102099"/>
    <n v="0"/>
    <n v="2"/>
    <n v="0"/>
    <n v="6.2208000000000006"/>
    <n v="0.43613829632717294"/>
  </r>
  <r>
    <x v="1223"/>
    <x v="25"/>
    <s v="OFF-AR-10001315"/>
    <x v="0"/>
    <x v="4"/>
    <n v="12.672000000000001"/>
    <s v="CA-2018-108287"/>
    <n v="1"/>
    <n v="9"/>
    <n v="0.2"/>
    <n v="1.4255999999999993"/>
    <n v="0.45632477063632687"/>
  </r>
  <r>
    <x v="1223"/>
    <x v="10"/>
    <s v="OFF-BI-10004209"/>
    <x v="0"/>
    <x v="3"/>
    <n v="7.2359999999999998"/>
    <s v="CA-2018-156664"/>
    <n v="0"/>
    <n v="3"/>
    <n v="0.7"/>
    <n v="-6.0299999999999976"/>
    <n v="0.46881743173671325"/>
  </r>
  <r>
    <x v="1223"/>
    <x v="4"/>
    <s v="OFF-AR-10003811"/>
    <x v="0"/>
    <x v="4"/>
    <n v="6.63"/>
    <s v="CA-2018-102099"/>
    <n v="0"/>
    <n v="3"/>
    <n v="0"/>
    <n v="1.7901"/>
    <n v="0.45632477063632687"/>
  </r>
  <r>
    <x v="1223"/>
    <x v="4"/>
    <s v="OFF-AR-10002578"/>
    <x v="0"/>
    <x v="4"/>
    <n v="5.76"/>
    <s v="CA-2018-158736"/>
    <n v="1"/>
    <n v="2"/>
    <n v="0"/>
    <n v="1.6703999999999999"/>
    <n v="0.45632477063632687"/>
  </r>
  <r>
    <x v="1223"/>
    <x v="10"/>
    <s v="OFF-FA-10002988"/>
    <x v="0"/>
    <x v="7"/>
    <n v="4.8239999999999998"/>
    <s v="CA-2018-156664"/>
    <n v="0"/>
    <n v="3"/>
    <n v="0.2"/>
    <n v="1.7486999999999999"/>
    <n v="0.51168203684699509"/>
  </r>
  <r>
    <x v="1223"/>
    <x v="20"/>
    <s v="OFF-AR-10000462"/>
    <x v="0"/>
    <x v="4"/>
    <n v="3.2"/>
    <s v="CA-2018-115602"/>
    <n v="0"/>
    <n v="2"/>
    <n v="0"/>
    <n v="1.3760000000000003"/>
    <n v="0.45632477063632687"/>
  </r>
  <r>
    <x v="1223"/>
    <x v="4"/>
    <s v="TEC-AC-10003610"/>
    <x v="2"/>
    <x v="9"/>
    <n v="119.98"/>
    <s v="CA-2018-140585"/>
    <n v="0"/>
    <n v="2"/>
    <n v="0"/>
    <n v="57.590400000000002"/>
    <n v="0.52062335344040378"/>
  </r>
  <r>
    <x v="1223"/>
    <x v="21"/>
    <s v="TEC-AC-10002331"/>
    <x v="2"/>
    <x v="9"/>
    <n v="29.339999999999996"/>
    <s v="CA-2018-143252"/>
    <n v="0"/>
    <n v="3"/>
    <n v="0"/>
    <n v="10.855799999999999"/>
    <n v="0.52062335344040378"/>
  </r>
  <r>
    <x v="1224"/>
    <x v="8"/>
    <s v="OFF-SU-10002881"/>
    <x v="0"/>
    <x v="14"/>
    <n v="1665.62"/>
    <s v="CA-2018-158729"/>
    <n v="1"/>
    <n v="2"/>
    <n v="0"/>
    <n v="33.312400000000025"/>
    <n v="0.53938093436526824"/>
  </r>
  <r>
    <x v="1224"/>
    <x v="26"/>
    <s v="FUR-BO-10000468"/>
    <x v="1"/>
    <x v="10"/>
    <n v="102.01800000000001"/>
    <s v="CA-2018-116946"/>
    <n v="1"/>
    <n v="7"/>
    <n v="0.7"/>
    <n v="-183.6323999999999"/>
    <n v="0.5176847302647779"/>
  </r>
  <r>
    <x v="1224"/>
    <x v="26"/>
    <s v="OFF-ST-10002554"/>
    <x v="0"/>
    <x v="1"/>
    <n v="78.256"/>
    <s v="CA-2018-116946"/>
    <n v="0"/>
    <n v="2"/>
    <n v="0.2"/>
    <n v="-17.607599999999998"/>
    <n v="0.44610841445725197"/>
  </r>
  <r>
    <x v="1224"/>
    <x v="4"/>
    <s v="OFF-BI-10001510"/>
    <x v="0"/>
    <x v="3"/>
    <n v="36.672000000000004"/>
    <s v="CA-2018-128160"/>
    <n v="1"/>
    <n v="2"/>
    <n v="0.2"/>
    <n v="11.459999999999999"/>
    <n v="0.46881743173671325"/>
  </r>
  <r>
    <x v="1224"/>
    <x v="26"/>
    <s v="FUR-FU-10000320"/>
    <x v="1"/>
    <x v="8"/>
    <n v="13.360000000000001"/>
    <s v="CA-2018-116946"/>
    <n v="0"/>
    <n v="5"/>
    <n v="0.2"/>
    <n v="4.0080000000000009"/>
    <n v="0.4595170286641902"/>
  </r>
  <r>
    <x v="1225"/>
    <x v="20"/>
    <s v="OFF-PA-10001970"/>
    <x v="0"/>
    <x v="0"/>
    <n v="279.89999999999998"/>
    <s v="CA-2018-102197"/>
    <n v="1"/>
    <n v="5"/>
    <n v="0"/>
    <n v="137.15100000000001"/>
    <n v="0.43613829632717294"/>
  </r>
  <r>
    <x v="1225"/>
    <x v="20"/>
    <s v="OFF-BI-10001524"/>
    <x v="0"/>
    <x v="3"/>
    <n v="50.352000000000004"/>
    <s v="CA-2018-102197"/>
    <n v="0"/>
    <n v="3"/>
    <n v="0.2"/>
    <n v="17.623199999999997"/>
    <n v="0.46881743173671325"/>
  </r>
  <r>
    <x v="1225"/>
    <x v="20"/>
    <s v="OFF-PA-10004156"/>
    <x v="0"/>
    <x v="0"/>
    <n v="34.019999999999996"/>
    <s v="CA-2018-102197"/>
    <n v="0"/>
    <n v="3"/>
    <n v="0"/>
    <n v="16.669799999999999"/>
    <n v="0.43613829632717294"/>
  </r>
  <r>
    <x v="1225"/>
    <x v="20"/>
    <s v="OFF-BI-10003291"/>
    <x v="0"/>
    <x v="3"/>
    <n v="6.9840000000000009"/>
    <s v="CA-2018-105480"/>
    <n v="1"/>
    <n v="1"/>
    <n v="0.2"/>
    <n v="2.3570999999999991"/>
    <n v="0.46881743173671325"/>
  </r>
  <r>
    <x v="1225"/>
    <x v="20"/>
    <s v="OFF-PA-10002787"/>
    <x v="0"/>
    <x v="0"/>
    <n v="6.48"/>
    <s v="CA-2018-105480"/>
    <n v="0"/>
    <n v="1"/>
    <n v="0"/>
    <n v="3.1104000000000003"/>
    <n v="0.43613829632717294"/>
  </r>
  <r>
    <x v="1226"/>
    <x v="4"/>
    <s v="OFF-ST-10003306"/>
    <x v="0"/>
    <x v="1"/>
    <n v="1000.0200000000001"/>
    <s v="CA-2018-138380"/>
    <n v="1"/>
    <n v="7"/>
    <n v="0"/>
    <n v="290.00579999999991"/>
    <n v="0.44610841445725197"/>
  </r>
  <r>
    <x v="1226"/>
    <x v="18"/>
    <s v="OFF-ST-10004459"/>
    <x v="0"/>
    <x v="1"/>
    <n v="375.34"/>
    <s v="CA-2018-106782"/>
    <n v="1"/>
    <n v="1"/>
    <n v="0"/>
    <n v="18.766999999999996"/>
    <n v="0.44610841445725197"/>
  </r>
  <r>
    <x v="1226"/>
    <x v="23"/>
    <s v="TEC-PH-10002103"/>
    <x v="2"/>
    <x v="6"/>
    <n v="281.96999999999997"/>
    <s v="CA-2018-165841"/>
    <n v="1"/>
    <n v="3"/>
    <n v="0"/>
    <n v="78.951599999999999"/>
    <n v="0.41105220110552465"/>
  </r>
  <r>
    <x v="1226"/>
    <x v="23"/>
    <s v="OFF-PA-10001144"/>
    <x v="0"/>
    <x v="0"/>
    <n v="166.44"/>
    <s v="CA-2018-165841"/>
    <n v="0"/>
    <n v="3"/>
    <n v="0"/>
    <n v="79.891199999999998"/>
    <n v="0.43613829632717294"/>
  </r>
  <r>
    <x v="1226"/>
    <x v="4"/>
    <s v="OFF-ST-10004340"/>
    <x v="0"/>
    <x v="1"/>
    <n v="124.36"/>
    <s v="CA-2018-144827"/>
    <n v="1"/>
    <n v="2"/>
    <n v="0"/>
    <n v="33.577200000000005"/>
    <n v="0.44610841445725197"/>
  </r>
  <r>
    <x v="1226"/>
    <x v="23"/>
    <s v="OFF-SU-10000898"/>
    <x v="0"/>
    <x v="14"/>
    <n v="69.5"/>
    <s v="CA-2018-165841"/>
    <n v="0"/>
    <n v="5"/>
    <n v="0"/>
    <n v="20.154999999999994"/>
    <n v="0.53938093436526824"/>
  </r>
  <r>
    <x v="1226"/>
    <x v="9"/>
    <s v="OFF-BI-10002003"/>
    <x v="0"/>
    <x v="3"/>
    <n v="23.88"/>
    <s v="CA-2018-107461"/>
    <n v="1"/>
    <n v="6"/>
    <n v="0"/>
    <n v="11.223600000000001"/>
    <n v="0.46881743173671325"/>
  </r>
  <r>
    <x v="1226"/>
    <x v="40"/>
    <s v="FUR-FU-10001940"/>
    <x v="1"/>
    <x v="8"/>
    <n v="15.92"/>
    <s v="CA-2018-137456"/>
    <n v="1"/>
    <n v="2"/>
    <n v="0"/>
    <n v="7.0048000000000012"/>
    <n v="0.4595170286641902"/>
  </r>
  <r>
    <x v="1226"/>
    <x v="4"/>
    <s v="OFF-AR-10003811"/>
    <x v="0"/>
    <x v="4"/>
    <n v="6.63"/>
    <s v="CA-2018-163405"/>
    <n v="1"/>
    <n v="3"/>
    <n v="0"/>
    <n v="1.7901"/>
    <n v="0.45632477063632687"/>
  </r>
  <r>
    <x v="1226"/>
    <x v="4"/>
    <s v="OFF-AR-10001246"/>
    <x v="0"/>
    <x v="4"/>
    <n v="5.88"/>
    <s v="CA-2018-163405"/>
    <n v="0"/>
    <n v="2"/>
    <n v="0"/>
    <n v="1.7051999999999996"/>
    <n v="0.45632477063632687"/>
  </r>
  <r>
    <x v="1226"/>
    <x v="3"/>
    <s v="TEC-AC-10003116"/>
    <x v="2"/>
    <x v="9"/>
    <n v="71"/>
    <s v="CA-2018-109589"/>
    <n v="1"/>
    <n v="4"/>
    <n v="0"/>
    <n v="27.689999999999998"/>
    <n v="0.52062335344040378"/>
  </r>
  <r>
    <x v="1227"/>
    <x v="14"/>
    <s v="FUR-CH-10002335"/>
    <x v="1"/>
    <x v="5"/>
    <n v="1586.6899999999998"/>
    <s v="CA-2018-120376"/>
    <n v="1"/>
    <n v="7"/>
    <n v="0"/>
    <n v="412.5394"/>
    <n v="0.46529189879902266"/>
  </r>
  <r>
    <x v="1227"/>
    <x v="15"/>
    <s v="FUR-TA-10002903"/>
    <x v="1"/>
    <x v="13"/>
    <n v="934.9559999999999"/>
    <s v="CA-2018-150910"/>
    <n v="1"/>
    <n v="6"/>
    <n v="0.4"/>
    <n v="-249.32159999999999"/>
    <n v="0.55975208308209756"/>
  </r>
  <r>
    <x v="1227"/>
    <x v="24"/>
    <s v="OFF-AP-10001058"/>
    <x v="0"/>
    <x v="12"/>
    <n v="839.43000000000006"/>
    <s v="CA-2018-155376"/>
    <n v="1"/>
    <n v="3"/>
    <n v="0"/>
    <n v="218.25179999999997"/>
    <n v="0.49507917887403441"/>
  </r>
  <r>
    <x v="1227"/>
    <x v="43"/>
    <s v="OFF-SU-10003505"/>
    <x v="0"/>
    <x v="14"/>
    <n v="695.16"/>
    <s v="CA-2018-119578"/>
    <n v="1"/>
    <n v="6"/>
    <n v="0"/>
    <n v="34.757999999999953"/>
    <n v="0.53938093436526824"/>
  </r>
  <r>
    <x v="1227"/>
    <x v="10"/>
    <s v="TEC-PH-10003072"/>
    <x v="2"/>
    <x v="6"/>
    <n v="629.95799999999997"/>
    <s v="CA-2018-119193"/>
    <n v="1"/>
    <n v="7"/>
    <n v="0.4"/>
    <n v="94.49369999999999"/>
    <n v="0.41105220110552465"/>
  </r>
  <r>
    <x v="1227"/>
    <x v="28"/>
    <s v="FUR-TA-10004915"/>
    <x v="1"/>
    <x v="13"/>
    <n v="607.52"/>
    <s v="CA-2018-146164"/>
    <n v="1"/>
    <n v="2"/>
    <n v="0"/>
    <n v="97.203200000000038"/>
    <n v="0.55975208308209756"/>
  </r>
  <r>
    <x v="1227"/>
    <x v="14"/>
    <s v="FUR-TA-10004534"/>
    <x v="1"/>
    <x v="13"/>
    <n v="411.8"/>
    <s v="CA-2018-120376"/>
    <n v="0"/>
    <n v="2"/>
    <n v="0"/>
    <n v="70.005999999999972"/>
    <n v="0.55975208308209756"/>
  </r>
  <r>
    <x v="1227"/>
    <x v="43"/>
    <s v="FUR-BO-10003660"/>
    <x v="1"/>
    <x v="10"/>
    <n v="220.98"/>
    <s v="CA-2018-119578"/>
    <n v="0"/>
    <n v="1"/>
    <n v="0"/>
    <n v="50.825400000000002"/>
    <n v="0.5176847302647779"/>
  </r>
  <r>
    <x v="1227"/>
    <x v="12"/>
    <s v="FUR-TA-10003008"/>
    <x v="1"/>
    <x v="13"/>
    <n v="182.55"/>
    <s v="CA-2018-142909"/>
    <n v="1"/>
    <n v="2"/>
    <n v="0.5"/>
    <n v="-135.08699999999999"/>
    <n v="0.55975208308209756"/>
  </r>
  <r>
    <x v="1227"/>
    <x v="33"/>
    <s v="FUR-CH-10002647"/>
    <x v="1"/>
    <x v="5"/>
    <n v="141.96"/>
    <s v="CA-2018-100412"/>
    <n v="1"/>
    <n v="2"/>
    <n v="0"/>
    <n v="35.490000000000009"/>
    <n v="0.46529189879902266"/>
  </r>
  <r>
    <x v="1227"/>
    <x v="0"/>
    <s v="OFF-PA-10000176"/>
    <x v="0"/>
    <x v="0"/>
    <n v="75.88"/>
    <s v="CA-2018-104927"/>
    <n v="1"/>
    <n v="5"/>
    <n v="0.2"/>
    <n v="26.557999999999993"/>
    <n v="0.43613829632717294"/>
  </r>
  <r>
    <x v="1227"/>
    <x v="31"/>
    <s v="TEC-PH-10001300"/>
    <x v="2"/>
    <x v="6"/>
    <n v="67.040000000000006"/>
    <s v="CA-2018-115931"/>
    <n v="1"/>
    <n v="4"/>
    <n v="0.2"/>
    <n v="6.7039999999999971"/>
    <n v="0.41105220110552465"/>
  </r>
  <r>
    <x v="1227"/>
    <x v="15"/>
    <s v="OFF-AP-10003266"/>
    <x v="0"/>
    <x v="12"/>
    <n v="59.24"/>
    <s v="CA-2018-150910"/>
    <n v="0"/>
    <n v="5"/>
    <n v="0.2"/>
    <n v="16.290999999999997"/>
    <n v="0.49507917887403441"/>
  </r>
  <r>
    <x v="1227"/>
    <x v="31"/>
    <s v="OFF-ST-10000876"/>
    <x v="0"/>
    <x v="1"/>
    <n v="37.32"/>
    <s v="CA-2018-115931"/>
    <n v="0"/>
    <n v="3"/>
    <n v="0"/>
    <n v="10.4496"/>
    <n v="0.44610841445725197"/>
  </r>
  <r>
    <x v="1227"/>
    <x v="28"/>
    <s v="OFF-ST-10001228"/>
    <x v="0"/>
    <x v="1"/>
    <n v="31.16"/>
    <s v="CA-2018-146164"/>
    <n v="0"/>
    <n v="2"/>
    <n v="0"/>
    <n v="7.7899999999999991"/>
    <n v="0.44610841445725197"/>
  </r>
  <r>
    <x v="1227"/>
    <x v="15"/>
    <s v="OFF-ST-10000918"/>
    <x v="0"/>
    <x v="1"/>
    <n v="26.160000000000004"/>
    <s v="CA-2018-150910"/>
    <n v="0"/>
    <n v="3"/>
    <n v="0.2"/>
    <n v="1.961999999999998"/>
    <n v="0.44610841445725197"/>
  </r>
  <r>
    <x v="1227"/>
    <x v="0"/>
    <s v="OFF-PA-10000019"/>
    <x v="0"/>
    <x v="0"/>
    <n v="25.920000000000005"/>
    <s v="CA-2018-104927"/>
    <n v="0"/>
    <n v="5"/>
    <n v="0.2"/>
    <n v="9.0719999999999992"/>
    <n v="0.43613829632717294"/>
  </r>
  <r>
    <x v="1227"/>
    <x v="15"/>
    <s v="OFF-AR-10001419"/>
    <x v="0"/>
    <x v="4"/>
    <n v="23.128"/>
    <s v="CA-2018-150910"/>
    <n v="0"/>
    <n v="7"/>
    <n v="0.2"/>
    <n v="2.8909999999999982"/>
    <n v="0.45632477063632687"/>
  </r>
  <r>
    <x v="1227"/>
    <x v="31"/>
    <s v="OFF-LA-10001404"/>
    <x v="0"/>
    <x v="2"/>
    <n v="18.45"/>
    <s v="CA-2018-115931"/>
    <n v="0"/>
    <n v="5"/>
    <n v="0"/>
    <n v="8.6715"/>
    <n v="0.4647369236065339"/>
  </r>
  <r>
    <x v="1227"/>
    <x v="16"/>
    <s v="OFF-EN-10002621"/>
    <x v="0"/>
    <x v="11"/>
    <n v="7.8239999999999998"/>
    <s v="CA-2018-145310"/>
    <n v="1"/>
    <n v="1"/>
    <n v="0.2"/>
    <n v="2.9339999999999997"/>
    <n v="0.44424167803735209"/>
  </r>
  <r>
    <x v="1227"/>
    <x v="0"/>
    <s v="OFF-BI-10003429"/>
    <x v="0"/>
    <x v="3"/>
    <n v="6.3299999999999992"/>
    <s v="CA-2018-104927"/>
    <n v="0"/>
    <n v="5"/>
    <n v="0.8"/>
    <n v="-9.8114999999999988"/>
    <n v="0.46881743173671325"/>
  </r>
  <r>
    <x v="1227"/>
    <x v="31"/>
    <s v="OFF-AR-10000369"/>
    <x v="0"/>
    <x v="4"/>
    <n v="4.17"/>
    <s v="CA-2018-115931"/>
    <n v="0"/>
    <n v="3"/>
    <n v="0"/>
    <n v="1.0841999999999998"/>
    <n v="0.45632477063632687"/>
  </r>
  <r>
    <x v="1227"/>
    <x v="4"/>
    <s v="TEC-AC-10000474"/>
    <x v="2"/>
    <x v="9"/>
    <n v="474.95"/>
    <s v="CA-2018-149699"/>
    <n v="1"/>
    <n v="5"/>
    <n v="0"/>
    <n v="142.48499999999993"/>
    <n v="0.52062335344040378"/>
  </r>
  <r>
    <x v="1227"/>
    <x v="14"/>
    <s v="TEC-AC-10001114"/>
    <x v="2"/>
    <x v="9"/>
    <n v="199.95000000000002"/>
    <s v="CA-2018-120376"/>
    <n v="0"/>
    <n v="5"/>
    <n v="0"/>
    <n v="63.983999999999988"/>
    <n v="0.52062335344040378"/>
  </r>
  <r>
    <x v="1227"/>
    <x v="14"/>
    <s v="TEC-AC-10000844"/>
    <x v="2"/>
    <x v="9"/>
    <n v="84.99"/>
    <s v="CA-2018-120376"/>
    <n v="0"/>
    <n v="1"/>
    <n v="0"/>
    <n v="30.596399999999996"/>
    <n v="0.52062335344040378"/>
  </r>
  <r>
    <x v="1227"/>
    <x v="15"/>
    <s v="TEC-AC-10001013"/>
    <x v="2"/>
    <x v="9"/>
    <n v="46.864000000000004"/>
    <s v="CA-2018-150910"/>
    <n v="0"/>
    <n v="2"/>
    <n v="0.2"/>
    <n v="7.615399999999994"/>
    <n v="0.52062335344040378"/>
  </r>
  <r>
    <x v="1227"/>
    <x v="10"/>
    <s v="OFF-BI-10000848"/>
    <x v="0"/>
    <x v="3"/>
    <n v="1.6410000000000002"/>
    <s v="CA-2018-119193"/>
    <n v="0"/>
    <n v="1"/>
    <n v="0.7"/>
    <n v="-1.3128000000000002"/>
    <n v="0.46881743173671325"/>
  </r>
  <r>
    <x v="1228"/>
    <x v="13"/>
    <s v="TEC-PH-10003601"/>
    <x v="2"/>
    <x v="6"/>
    <n v="494.97"/>
    <s v="US-2018-162670"/>
    <n v="1"/>
    <n v="3"/>
    <n v="0"/>
    <n v="148.49099999999996"/>
    <n v="0.41105220110552465"/>
  </r>
  <r>
    <x v="1228"/>
    <x v="13"/>
    <s v="OFF-ST-10001522"/>
    <x v="0"/>
    <x v="1"/>
    <n v="367.96"/>
    <s v="US-2018-162670"/>
    <n v="0"/>
    <n v="4"/>
    <n v="0"/>
    <n v="14.718399999999974"/>
    <n v="0.44610841445725197"/>
  </r>
  <r>
    <x v="1228"/>
    <x v="15"/>
    <s v="OFF-ST-10004123"/>
    <x v="0"/>
    <x v="1"/>
    <n v="218.35200000000003"/>
    <s v="CA-2018-140627"/>
    <n v="1"/>
    <n v="3"/>
    <n v="0.2"/>
    <n v="-54.588000000000008"/>
    <n v="0.44610841445725197"/>
  </r>
  <r>
    <x v="1228"/>
    <x v="13"/>
    <s v="OFF-EN-10001453"/>
    <x v="0"/>
    <x v="11"/>
    <n v="182.94"/>
    <s v="US-2018-162670"/>
    <n v="0"/>
    <n v="3"/>
    <n v="0"/>
    <n v="85.981799999999993"/>
    <n v="0.44424167803735209"/>
  </r>
  <r>
    <x v="1228"/>
    <x v="37"/>
    <s v="FUR-FU-10003708"/>
    <x v="1"/>
    <x v="8"/>
    <n v="181.95"/>
    <s v="CA-2018-127929"/>
    <n v="1"/>
    <n v="3"/>
    <n v="0"/>
    <n v="38.209499999999998"/>
    <n v="0.4595170286641902"/>
  </r>
  <r>
    <x v="1228"/>
    <x v="1"/>
    <s v="OFF-PA-10004475"/>
    <x v="0"/>
    <x v="0"/>
    <n v="175.87200000000001"/>
    <s v="CA-2018-117443"/>
    <n v="1"/>
    <n v="4"/>
    <n v="0.2"/>
    <n v="63.753599999999992"/>
    <n v="0.43613829632717294"/>
  </r>
  <r>
    <x v="1228"/>
    <x v="15"/>
    <s v="FUR-FU-10000087"/>
    <x v="1"/>
    <x v="8"/>
    <n v="72.703999999999994"/>
    <s v="CA-2018-140627"/>
    <n v="0"/>
    <n v="4"/>
    <n v="0.2"/>
    <n v="19.084800000000005"/>
    <n v="0.4595170286641902"/>
  </r>
  <r>
    <x v="1228"/>
    <x v="13"/>
    <s v="OFF-ST-10001328"/>
    <x v="0"/>
    <x v="1"/>
    <n v="62.04"/>
    <s v="US-2018-162670"/>
    <n v="0"/>
    <n v="4"/>
    <n v="0"/>
    <n v="17.371200000000002"/>
    <n v="0.44610841445725197"/>
  </r>
  <r>
    <x v="1228"/>
    <x v="13"/>
    <s v="OFF-PA-10001994"/>
    <x v="0"/>
    <x v="0"/>
    <n v="44.96"/>
    <s v="US-2018-162670"/>
    <n v="0"/>
    <n v="2"/>
    <n v="0"/>
    <n v="20.6816"/>
    <n v="0.43613829632717294"/>
  </r>
  <r>
    <x v="1228"/>
    <x v="0"/>
    <s v="OFF-AP-10001947"/>
    <x v="0"/>
    <x v="12"/>
    <n v="29.311999999999994"/>
    <s v="CA-2018-121216"/>
    <n v="1"/>
    <n v="8"/>
    <n v="0.8"/>
    <n v="-74.74560000000001"/>
    <n v="0.49507917887403441"/>
  </r>
  <r>
    <x v="1228"/>
    <x v="0"/>
    <s v="OFF-PA-10004519"/>
    <x v="0"/>
    <x v="0"/>
    <n v="28.672000000000004"/>
    <s v="CA-2018-121216"/>
    <n v="0"/>
    <n v="8"/>
    <n v="0.2"/>
    <n v="10.393600000000001"/>
    <n v="0.43613829632717294"/>
  </r>
  <r>
    <x v="1228"/>
    <x v="37"/>
    <s v="FUR-FU-10001473"/>
    <x v="1"/>
    <x v="8"/>
    <n v="27.46"/>
    <s v="CA-2018-110625"/>
    <n v="1"/>
    <n v="2"/>
    <n v="0"/>
    <n v="9.8856000000000002"/>
    <n v="0.4595170286641902"/>
  </r>
  <r>
    <x v="1228"/>
    <x v="1"/>
    <s v="OFF-BI-10004002"/>
    <x v="0"/>
    <x v="3"/>
    <n v="13.839999999999998"/>
    <s v="CA-2018-117443"/>
    <n v="0"/>
    <n v="4"/>
    <n v="0.8"/>
    <n v="-22.144000000000005"/>
    <n v="0.46881743173671325"/>
  </r>
  <r>
    <x v="1228"/>
    <x v="4"/>
    <s v="OFF-AR-10001118"/>
    <x v="0"/>
    <x v="4"/>
    <n v="13.48"/>
    <s v="US-2018-123463"/>
    <n v="1"/>
    <n v="4"/>
    <n v="0"/>
    <n v="5.9312000000000014"/>
    <n v="0.45632477063632687"/>
  </r>
  <r>
    <x v="1228"/>
    <x v="15"/>
    <s v="OFF-AR-10000422"/>
    <x v="0"/>
    <x v="4"/>
    <n v="12.263999999999999"/>
    <s v="CA-2018-140627"/>
    <n v="0"/>
    <n v="7"/>
    <n v="0.2"/>
    <n v="1.0730999999999993"/>
    <n v="0.45632477063632687"/>
  </r>
  <r>
    <x v="1229"/>
    <x v="4"/>
    <s v="TEC-CO-10001449"/>
    <x v="2"/>
    <x v="16"/>
    <n v="2879.9520000000002"/>
    <s v="CA-2018-145219"/>
    <n v="1"/>
    <n v="6"/>
    <n v="0.2"/>
    <n v="1007.9831999999999"/>
    <n v="0.55185675810753509"/>
  </r>
  <r>
    <x v="1229"/>
    <x v="22"/>
    <s v="OFF-ST-10001097"/>
    <x v="0"/>
    <x v="1"/>
    <n v="1003.6200000000001"/>
    <s v="CA-2018-147956"/>
    <n v="1"/>
    <n v="6"/>
    <n v="0"/>
    <n v="0"/>
    <n v="0.44610841445725197"/>
  </r>
  <r>
    <x v="1229"/>
    <x v="12"/>
    <s v="FUR-CH-10001394"/>
    <x v="1"/>
    <x v="5"/>
    <n v="842.37600000000009"/>
    <s v="CA-2018-128734"/>
    <n v="1"/>
    <n v="3"/>
    <n v="0.2"/>
    <n v="105.29699999999988"/>
    <n v="0.46529189879902266"/>
  </r>
  <r>
    <x v="1229"/>
    <x v="8"/>
    <s v="TEC-MA-10003183"/>
    <x v="2"/>
    <x v="15"/>
    <n v="479.97"/>
    <s v="CA-2018-124296"/>
    <n v="1"/>
    <n v="3"/>
    <n v="0"/>
    <n v="239.98500000000001"/>
    <n v="0.5183572270896134"/>
  </r>
  <r>
    <x v="1229"/>
    <x v="20"/>
    <s v="FUR-CH-10002602"/>
    <x v="1"/>
    <x v="5"/>
    <n v="271.76400000000001"/>
    <s v="CA-2018-169978"/>
    <n v="1"/>
    <n v="2"/>
    <n v="0.1"/>
    <n v="48.313600000000008"/>
    <n v="0.46529189879902266"/>
  </r>
  <r>
    <x v="1229"/>
    <x v="0"/>
    <s v="OFF-ST-10000585"/>
    <x v="0"/>
    <x v="1"/>
    <n v="264.32"/>
    <s v="CA-2018-121195"/>
    <n v="1"/>
    <n v="2"/>
    <n v="0.2"/>
    <n v="19.823999999999998"/>
    <n v="0.44610841445725197"/>
  </r>
  <r>
    <x v="1229"/>
    <x v="8"/>
    <s v="FUR-CH-10002439"/>
    <x v="1"/>
    <x v="5"/>
    <n v="232.88"/>
    <s v="CA-2018-124296"/>
    <n v="0"/>
    <n v="4"/>
    <n v="0"/>
    <n v="60.5488"/>
    <n v="0.46529189879902266"/>
  </r>
  <r>
    <x v="1229"/>
    <x v="4"/>
    <s v="OFF-BI-10001670"/>
    <x v="0"/>
    <x v="3"/>
    <n v="90.480000000000018"/>
    <s v="CA-2018-145219"/>
    <n v="0"/>
    <n v="3"/>
    <n v="0.2"/>
    <n v="33.93"/>
    <n v="0.46881743173671325"/>
  </r>
  <r>
    <x v="1229"/>
    <x v="20"/>
    <s v="FUR-FU-10001602"/>
    <x v="1"/>
    <x v="8"/>
    <n v="37.93"/>
    <s v="CA-2018-169411"/>
    <n v="1"/>
    <n v="1"/>
    <n v="0"/>
    <n v="6.8273999999999972"/>
    <n v="0.4595170286641902"/>
  </r>
  <r>
    <x v="1229"/>
    <x v="20"/>
    <s v="OFF-AP-10004249"/>
    <x v="0"/>
    <x v="12"/>
    <n v="35.910000000000004"/>
    <s v="CA-2018-117933"/>
    <n v="1"/>
    <n v="3"/>
    <n v="0"/>
    <n v="9.6956999999999987"/>
    <n v="0.49507917887403441"/>
  </r>
  <r>
    <x v="1229"/>
    <x v="35"/>
    <s v="OFF-BI-10001679"/>
    <x v="0"/>
    <x v="3"/>
    <n v="21.312000000000005"/>
    <s v="CA-2018-163671"/>
    <n v="1"/>
    <n v="3"/>
    <n v="0.2"/>
    <n v="7.9919999999999991"/>
    <n v="0.46881743173671325"/>
  </r>
  <r>
    <x v="1229"/>
    <x v="32"/>
    <s v="OFF-PA-10001972"/>
    <x v="0"/>
    <x v="0"/>
    <n v="19.440000000000001"/>
    <s v="CA-2018-148355"/>
    <n v="1"/>
    <n v="3"/>
    <n v="0"/>
    <n v="9.3312000000000008"/>
    <n v="0.43613829632717294"/>
  </r>
  <r>
    <x v="1229"/>
    <x v="20"/>
    <s v="OFF-BI-10003708"/>
    <x v="0"/>
    <x v="3"/>
    <n v="17.880000000000003"/>
    <s v="CA-2018-154935"/>
    <n v="1"/>
    <n v="3"/>
    <n v="0.2"/>
    <n v="5.5875000000000004"/>
    <n v="0.46881743173671325"/>
  </r>
  <r>
    <x v="1229"/>
    <x v="20"/>
    <s v="OFF-BI-10001900"/>
    <x v="0"/>
    <x v="3"/>
    <n v="14.376000000000001"/>
    <s v="CA-2018-169978"/>
    <n v="0"/>
    <n v="3"/>
    <n v="0.2"/>
    <n v="4.8518999999999997"/>
    <n v="0.46881743173671325"/>
  </r>
  <r>
    <x v="1229"/>
    <x v="32"/>
    <s v="OFF-BI-10000201"/>
    <x v="0"/>
    <x v="3"/>
    <n v="12.3"/>
    <s v="CA-2018-148355"/>
    <n v="0"/>
    <n v="5"/>
    <n v="0"/>
    <n v="6.15"/>
    <n v="0.46881743173671325"/>
  </r>
  <r>
    <x v="1229"/>
    <x v="12"/>
    <s v="FUR-FU-10001731"/>
    <x v="1"/>
    <x v="8"/>
    <n v="8.5440000000000005"/>
    <s v="CA-2018-128734"/>
    <n v="0"/>
    <n v="4"/>
    <n v="0.2"/>
    <n v="1.9223999999999997"/>
    <n v="0.4595170286641902"/>
  </r>
  <r>
    <x v="1230"/>
    <x v="33"/>
    <s v="OFF-PA-10000994"/>
    <x v="0"/>
    <x v="0"/>
    <n v="629.09999999999991"/>
    <s v="CA-2018-114055"/>
    <n v="1"/>
    <n v="6"/>
    <n v="0"/>
    <n v="301.96799999999996"/>
    <n v="0.43613829632717294"/>
  </r>
  <r>
    <x v="1230"/>
    <x v="3"/>
    <s v="FUR-CH-10001146"/>
    <x v="1"/>
    <x v="5"/>
    <n v="304.45"/>
    <s v="CA-2018-163510"/>
    <n v="1"/>
    <n v="5"/>
    <n v="0"/>
    <n v="76.112499999999983"/>
    <n v="0.46529189879902266"/>
  </r>
  <r>
    <x v="1230"/>
    <x v="10"/>
    <s v="FUR-TA-10002645"/>
    <x v="1"/>
    <x v="13"/>
    <n v="273.06"/>
    <s v="US-2018-147669"/>
    <n v="1"/>
    <n v="2"/>
    <n v="0.4"/>
    <n v="-104.67300000000006"/>
    <n v="0.55975208308209756"/>
  </r>
  <r>
    <x v="1230"/>
    <x v="4"/>
    <s v="OFF-ST-10002756"/>
    <x v="0"/>
    <x v="1"/>
    <n v="270.62"/>
    <s v="CA-2018-121398"/>
    <n v="1"/>
    <n v="2"/>
    <n v="0"/>
    <n v="2.7062000000000239"/>
    <n v="0.44610841445725197"/>
  </r>
  <r>
    <x v="1230"/>
    <x v="20"/>
    <s v="FUR-BO-10004015"/>
    <x v="1"/>
    <x v="10"/>
    <n v="191.98400000000001"/>
    <s v="CA-2018-161480"/>
    <n v="1"/>
    <n v="2"/>
    <n v="0.2"/>
    <n v="4.7995999999999768"/>
    <n v="0.5176847302647779"/>
  </r>
  <r>
    <x v="1230"/>
    <x v="4"/>
    <s v="OFF-BI-10001718"/>
    <x v="0"/>
    <x v="3"/>
    <n v="153.55199999999999"/>
    <s v="CA-2018-121398"/>
    <n v="0"/>
    <n v="3"/>
    <n v="0.2"/>
    <n v="51.823799999999999"/>
    <n v="0.46881743173671325"/>
  </r>
  <r>
    <x v="1230"/>
    <x v="16"/>
    <s v="TEC-MA-10004626"/>
    <x v="2"/>
    <x v="15"/>
    <n v="120"/>
    <s v="CA-2018-105620"/>
    <n v="1"/>
    <n v="2"/>
    <n v="0.5"/>
    <n v="-7.2000000000000028"/>
    <n v="0.5183572270896134"/>
  </r>
  <r>
    <x v="1230"/>
    <x v="33"/>
    <s v="OFF-PA-10004381"/>
    <x v="0"/>
    <x v="0"/>
    <n v="96.08"/>
    <s v="CA-2018-114055"/>
    <n v="0"/>
    <n v="2"/>
    <n v="0"/>
    <n v="46.118399999999994"/>
    <n v="0.43613829632717294"/>
  </r>
  <r>
    <x v="1230"/>
    <x v="3"/>
    <s v="OFF-ST-10000563"/>
    <x v="0"/>
    <x v="1"/>
    <n v="95.94"/>
    <s v="CA-2018-163510"/>
    <n v="0"/>
    <n v="3"/>
    <n v="0"/>
    <n v="9.5940000000000012"/>
    <n v="0.44610841445725197"/>
  </r>
  <r>
    <x v="1230"/>
    <x v="33"/>
    <s v="TEC-PH-10002890"/>
    <x v="2"/>
    <x v="6"/>
    <n v="90.48"/>
    <s v="CA-2018-114055"/>
    <n v="0"/>
    <n v="2"/>
    <n v="0"/>
    <n v="23.524799999999999"/>
    <n v="0.41105220110552465"/>
  </r>
  <r>
    <x v="1230"/>
    <x v="0"/>
    <s v="OFF-SU-10000946"/>
    <x v="0"/>
    <x v="14"/>
    <n v="44.688000000000002"/>
    <s v="CA-2018-134194"/>
    <n v="1"/>
    <n v="7"/>
    <n v="0.2"/>
    <n v="5.0273999999999965"/>
    <n v="0.53938093436526824"/>
  </r>
  <r>
    <x v="1230"/>
    <x v="20"/>
    <s v="FUR-FU-10001934"/>
    <x v="1"/>
    <x v="8"/>
    <n v="41.96"/>
    <s v="CA-2018-146780"/>
    <n v="1"/>
    <n v="2"/>
    <n v="0"/>
    <n v="10.909600000000001"/>
    <n v="0.4595170286641902"/>
  </r>
  <r>
    <x v="1230"/>
    <x v="0"/>
    <s v="OFF-BI-10001597"/>
    <x v="0"/>
    <x v="3"/>
    <n v="40.97999999999999"/>
    <s v="CA-2018-134194"/>
    <n v="0"/>
    <n v="5"/>
    <n v="0.8"/>
    <n v="-65.567999999999998"/>
    <n v="0.46881743173671325"/>
  </r>
  <r>
    <x v="1230"/>
    <x v="0"/>
    <s v="OFF-BI-10003684"/>
    <x v="0"/>
    <x v="3"/>
    <n v="39.581999999999987"/>
    <s v="CA-2018-134194"/>
    <n v="0"/>
    <n v="9"/>
    <n v="0.8"/>
    <n v="-59.372999999999976"/>
    <n v="0.46881743173671325"/>
  </r>
  <r>
    <x v="1230"/>
    <x v="10"/>
    <s v="OFF-FA-10002975"/>
    <x v="0"/>
    <x v="7"/>
    <n v="39.311999999999998"/>
    <s v="US-2018-147669"/>
    <n v="0"/>
    <n v="13"/>
    <n v="0.2"/>
    <n v="12.776399999999999"/>
    <n v="0.51168203684699509"/>
  </r>
  <r>
    <x v="1230"/>
    <x v="0"/>
    <s v="OFF-AR-10001615"/>
    <x v="0"/>
    <x v="4"/>
    <n v="31.744"/>
    <s v="CA-2018-134194"/>
    <n v="0"/>
    <n v="2"/>
    <n v="0.2"/>
    <n v="2.3808000000000007"/>
    <n v="0.45632477063632687"/>
  </r>
  <r>
    <x v="1230"/>
    <x v="16"/>
    <s v="FUR-FU-10004963"/>
    <x v="1"/>
    <x v="8"/>
    <n v="21"/>
    <s v="CA-2018-105620"/>
    <n v="0"/>
    <n v="3"/>
    <n v="0.2"/>
    <n v="5.7750000000000021"/>
    <n v="0.4595170286641902"/>
  </r>
  <r>
    <x v="1230"/>
    <x v="10"/>
    <s v="OFF-BI-10000632"/>
    <x v="0"/>
    <x v="3"/>
    <n v="13.023000000000001"/>
    <s v="US-2018-147669"/>
    <n v="0"/>
    <n v="1"/>
    <n v="0.7"/>
    <n v="-10.418399999999998"/>
    <n v="0.46881743173671325"/>
  </r>
  <r>
    <x v="1230"/>
    <x v="22"/>
    <s v="OFF-BI-10003314"/>
    <x v="0"/>
    <x v="3"/>
    <n v="3.8560000000000003"/>
    <s v="CA-2018-162880"/>
    <n v="1"/>
    <n v="1"/>
    <n v="0.2"/>
    <n v="1.3978000000000002"/>
    <n v="0.46881743173671325"/>
  </r>
  <r>
    <x v="1230"/>
    <x v="33"/>
    <s v="OFF-FA-10003059"/>
    <x v="0"/>
    <x v="7"/>
    <n v="3.62"/>
    <s v="CA-2018-114055"/>
    <n v="0"/>
    <n v="2"/>
    <n v="0"/>
    <n v="1.1945999999999999"/>
    <n v="0.51168203684699509"/>
  </r>
  <r>
    <x v="1230"/>
    <x v="0"/>
    <s v="OFF-BI-10001116"/>
    <x v="0"/>
    <x v="3"/>
    <n v="3.1679999999999993"/>
    <s v="CA-2018-134194"/>
    <n v="0"/>
    <n v="3"/>
    <n v="0.8"/>
    <n v="-5.0687999999999995"/>
    <n v="0.46881743173671325"/>
  </r>
  <r>
    <x v="1230"/>
    <x v="10"/>
    <s v="TEC-AC-10002473"/>
    <x v="2"/>
    <x v="9"/>
    <n v="158.928"/>
    <s v="US-2018-147669"/>
    <n v="0"/>
    <n v="7"/>
    <n v="0.2"/>
    <n v="41.718599999999995"/>
    <n v="0.52062335344040378"/>
  </r>
  <r>
    <x v="1230"/>
    <x v="23"/>
    <s v="TEC-AC-10003237"/>
    <x v="2"/>
    <x v="9"/>
    <n v="31.799999999999997"/>
    <s v="CA-2018-108756"/>
    <n v="1"/>
    <n v="3"/>
    <n v="0"/>
    <n v="13.674000000000003"/>
    <n v="0.52062335344040378"/>
  </r>
  <r>
    <x v="1231"/>
    <x v="40"/>
    <s v="OFF-ST-10004459"/>
    <x v="0"/>
    <x v="1"/>
    <n v="750.68"/>
    <s v="CA-2018-121741"/>
    <n v="1"/>
    <n v="2"/>
    <n v="0"/>
    <n v="37.533999999999992"/>
    <n v="0.44610841445725197"/>
  </r>
  <r>
    <x v="1231"/>
    <x v="30"/>
    <s v="OFF-PA-10001509"/>
    <x v="0"/>
    <x v="0"/>
    <n v="44.75"/>
    <s v="US-2018-106705"/>
    <n v="1"/>
    <n v="5"/>
    <n v="0"/>
    <n v="20.584999999999994"/>
    <n v="0.43613829632717294"/>
  </r>
  <r>
    <x v="1231"/>
    <x v="0"/>
    <s v="OFF-PA-10004285"/>
    <x v="0"/>
    <x v="0"/>
    <n v="16.032"/>
    <s v="CA-2018-136238"/>
    <n v="1"/>
    <n v="3"/>
    <n v="0.2"/>
    <n v="5.6111999999999993"/>
    <n v="0.43613829632717294"/>
  </r>
  <r>
    <x v="1231"/>
    <x v="10"/>
    <s v="OFF-BI-10000494"/>
    <x v="0"/>
    <x v="3"/>
    <n v="3.1320000000000001"/>
    <s v="CA-2018-112487"/>
    <n v="1"/>
    <n v="2"/>
    <n v="0.7"/>
    <n v="-2.6099999999999994"/>
    <n v="0.46881743173671325"/>
  </r>
  <r>
    <x v="1232"/>
    <x v="10"/>
    <s v="TEC-PH-10000576"/>
    <x v="2"/>
    <x v="6"/>
    <n v="164.38800000000001"/>
    <s v="CA-2018-134404"/>
    <n v="1"/>
    <n v="2"/>
    <n v="0.4"/>
    <n v="-35.617400000000004"/>
    <n v="0.41105220110552465"/>
  </r>
  <r>
    <x v="1232"/>
    <x v="10"/>
    <s v="OFF-AR-10004441"/>
    <x v="0"/>
    <x v="4"/>
    <n v="13.247999999999999"/>
    <s v="CA-2018-134404"/>
    <n v="0"/>
    <n v="4"/>
    <n v="0.2"/>
    <n v="3.6431999999999998"/>
    <n v="0.45632477063632687"/>
  </r>
  <r>
    <x v="1233"/>
    <x v="4"/>
    <s v="OFF-ST-10003208"/>
    <x v="0"/>
    <x v="1"/>
    <n v="725.84"/>
    <s v="CA-2018-163979"/>
    <n v="1"/>
    <n v="4"/>
    <n v="0"/>
    <n v="210.4935999999999"/>
    <n v="0.44610841445725197"/>
  </r>
  <r>
    <x v="1233"/>
    <x v="4"/>
    <s v="FUR-CH-10003968"/>
    <x v="1"/>
    <x v="5"/>
    <n v="340.70400000000006"/>
    <s v="CA-2018-101322"/>
    <n v="1"/>
    <n v="6"/>
    <n v="0.2"/>
    <n v="-34.070400000000006"/>
    <n v="0.46529189879902266"/>
  </r>
  <r>
    <x v="1233"/>
    <x v="31"/>
    <s v="OFF-ST-10003058"/>
    <x v="0"/>
    <x v="1"/>
    <n v="118.25"/>
    <s v="CA-2018-122798"/>
    <n v="1"/>
    <n v="5"/>
    <n v="0"/>
    <n v="34.292499999999997"/>
    <n v="0.44610841445725197"/>
  </r>
  <r>
    <x v="1233"/>
    <x v="1"/>
    <s v="FUR-CH-10004698"/>
    <x v="1"/>
    <x v="5"/>
    <n v="113.372"/>
    <s v="CA-2018-163860"/>
    <n v="1"/>
    <n v="2"/>
    <n v="0.3"/>
    <n v="-3.2391999999999896"/>
    <n v="0.46529189879902266"/>
  </r>
  <r>
    <x v="1233"/>
    <x v="0"/>
    <s v="FUR-BO-10004709"/>
    <x v="1"/>
    <x v="10"/>
    <n v="78.852799999999988"/>
    <s v="CA-2018-136539"/>
    <n v="1"/>
    <n v="2"/>
    <n v="0.32"/>
    <n v="-11.595999999999997"/>
    <n v="0.5176847302647779"/>
  </r>
  <r>
    <x v="1233"/>
    <x v="20"/>
    <s v="OFF-LA-10001297"/>
    <x v="0"/>
    <x v="2"/>
    <n v="72.45"/>
    <s v="CA-2018-164826"/>
    <n v="1"/>
    <n v="7"/>
    <n v="0"/>
    <n v="34.775999999999996"/>
    <n v="0.4647369236065339"/>
  </r>
  <r>
    <x v="1233"/>
    <x v="15"/>
    <s v="OFF-ST-10000736"/>
    <x v="0"/>
    <x v="1"/>
    <n v="64.784000000000006"/>
    <s v="CA-2018-127516"/>
    <n v="1"/>
    <n v="1"/>
    <n v="0.2"/>
    <n v="-12.956800000000005"/>
    <n v="0.44610841445725197"/>
  </r>
  <r>
    <x v="1233"/>
    <x v="20"/>
    <s v="OFF-BI-10001922"/>
    <x v="0"/>
    <x v="3"/>
    <n v="33.264000000000003"/>
    <s v="CA-2018-164826"/>
    <n v="0"/>
    <n v="7"/>
    <n v="0.2"/>
    <n v="11.226599999999999"/>
    <n v="0.46881743173671325"/>
  </r>
  <r>
    <x v="1233"/>
    <x v="0"/>
    <s v="OFF-AR-10001958"/>
    <x v="0"/>
    <x v="4"/>
    <n v="27.168000000000003"/>
    <s v="CA-2018-136539"/>
    <n v="0"/>
    <n v="2"/>
    <n v="0.2"/>
    <n v="2.7168000000000001"/>
    <n v="0.45632477063632687"/>
  </r>
  <r>
    <x v="1233"/>
    <x v="47"/>
    <s v="OFF-BI-10004040"/>
    <x v="0"/>
    <x v="3"/>
    <n v="25.9"/>
    <s v="CA-2018-135111"/>
    <n v="1"/>
    <n v="5"/>
    <n v="0"/>
    <n v="12.690999999999999"/>
    <n v="0.46881743173671325"/>
  </r>
  <r>
    <x v="1233"/>
    <x v="20"/>
    <s v="TEC-PH-10000347"/>
    <x v="2"/>
    <x v="6"/>
    <n v="14.850000000000001"/>
    <s v="CA-2018-164826"/>
    <n v="0"/>
    <n v="3"/>
    <n v="0"/>
    <n v="4.0095000000000001"/>
    <n v="0.41105220110552465"/>
  </r>
  <r>
    <x v="1233"/>
    <x v="20"/>
    <s v="OFF-FA-10000585"/>
    <x v="0"/>
    <x v="7"/>
    <n v="13.96"/>
    <s v="CA-2018-164826"/>
    <n v="0"/>
    <n v="4"/>
    <n v="0"/>
    <n v="6.4215999999999998"/>
    <n v="0.51168203684699509"/>
  </r>
  <r>
    <x v="1233"/>
    <x v="1"/>
    <s v="FUR-FU-10004586"/>
    <x v="1"/>
    <x v="8"/>
    <n v="7.968"/>
    <s v="CA-2018-163860"/>
    <n v="0"/>
    <n v="3"/>
    <n v="0.6"/>
    <n v="-2.3903999999999996"/>
    <n v="0.4595170286641902"/>
  </r>
  <r>
    <x v="1233"/>
    <x v="22"/>
    <s v="FUR-FU-10001935"/>
    <x v="1"/>
    <x v="8"/>
    <n v="7.4"/>
    <s v="CA-2018-129805"/>
    <n v="1"/>
    <n v="2"/>
    <n v="0"/>
    <n v="3.0340000000000007"/>
    <n v="0.4595170286641902"/>
  </r>
  <r>
    <x v="1233"/>
    <x v="31"/>
    <s v="OFF-PA-10004239"/>
    <x v="0"/>
    <x v="0"/>
    <n v="4.28"/>
    <s v="CA-2018-122798"/>
    <n v="0"/>
    <n v="1"/>
    <n v="0"/>
    <n v="1.9259999999999997"/>
    <n v="0.43613829632717294"/>
  </r>
  <r>
    <x v="1233"/>
    <x v="1"/>
    <s v="FUR-FU-10001935"/>
    <x v="1"/>
    <x v="8"/>
    <n v="2.9600000000000004"/>
    <s v="CA-2018-163860"/>
    <n v="0"/>
    <n v="2"/>
    <n v="0.6"/>
    <n v="-1.4059999999999997"/>
    <n v="0.4595170286641902"/>
  </r>
  <r>
    <x v="1233"/>
    <x v="47"/>
    <s v="OFF-AR-10004707"/>
    <x v="0"/>
    <x v="4"/>
    <n v="2.48"/>
    <s v="CA-2018-135111"/>
    <n v="0"/>
    <n v="1"/>
    <n v="0"/>
    <n v="0.86799999999999988"/>
    <n v="0.45632477063632687"/>
  </r>
  <r>
    <x v="1233"/>
    <x v="1"/>
    <s v="OFF-BI-10003784"/>
    <x v="0"/>
    <x v="3"/>
    <n v="1.6799999999999995"/>
    <s v="CA-2018-163860"/>
    <n v="0"/>
    <n v="5"/>
    <n v="0.8"/>
    <n v="-2.6880000000000015"/>
    <n v="0.46881743173671325"/>
  </r>
  <r>
    <x v="1233"/>
    <x v="26"/>
    <s v="OFF-BI-10002813"/>
    <x v="0"/>
    <x v="3"/>
    <n v="1.1880000000000002"/>
    <s v="US-2018-162068"/>
    <n v="1"/>
    <n v="2"/>
    <n v="0.7"/>
    <n v="-0.98999999999999977"/>
    <n v="0.46881743173671325"/>
  </r>
  <r>
    <x v="1234"/>
    <x v="3"/>
    <s v="FUR-CH-10002602"/>
    <x v="1"/>
    <x v="5"/>
    <n v="1207.8399999999999"/>
    <s v="US-2018-158526"/>
    <n v="1"/>
    <n v="8"/>
    <n v="0"/>
    <n v="314.03840000000002"/>
    <n v="0.46529189879902266"/>
  </r>
  <r>
    <x v="1234"/>
    <x v="4"/>
    <s v="FUR-CH-10002880"/>
    <x v="1"/>
    <x v="5"/>
    <n v="393.56799999999998"/>
    <s v="CA-2018-118885"/>
    <n v="1"/>
    <n v="4"/>
    <n v="0.2"/>
    <n v="-44.276400000000024"/>
    <n v="0.46529189879902266"/>
  </r>
  <r>
    <x v="1234"/>
    <x v="4"/>
    <s v="TEC-PH-10002563"/>
    <x v="2"/>
    <x v="6"/>
    <n v="302.37599999999998"/>
    <s v="CA-2018-118885"/>
    <n v="0"/>
    <n v="3"/>
    <n v="0.2"/>
    <n v="22.678200000000018"/>
    <n v="0.41105220110552465"/>
  </r>
  <r>
    <x v="1234"/>
    <x v="3"/>
    <s v="FUR-CH-10004495"/>
    <x v="1"/>
    <x v="5"/>
    <n v="300.98"/>
    <s v="US-2018-158526"/>
    <n v="0"/>
    <n v="1"/>
    <n v="0"/>
    <n v="87.28419999999997"/>
    <n v="0.46529189879902266"/>
  </r>
  <r>
    <x v="1234"/>
    <x v="3"/>
    <s v="FUR-CH-10001270"/>
    <x v="1"/>
    <x v="5"/>
    <n v="258.75"/>
    <s v="US-2018-158526"/>
    <n v="0"/>
    <n v="3"/>
    <n v="0"/>
    <n v="77.624999999999972"/>
    <n v="0.46529189879902266"/>
  </r>
  <r>
    <x v="1234"/>
    <x v="14"/>
    <s v="OFF-PA-10000994"/>
    <x v="0"/>
    <x v="0"/>
    <n v="209.7"/>
    <s v="CA-2018-158673"/>
    <n v="1"/>
    <n v="2"/>
    <n v="0"/>
    <n v="100.65599999999999"/>
    <n v="0.43613829632717294"/>
  </r>
  <r>
    <x v="1234"/>
    <x v="4"/>
    <s v="FUR-FU-10002501"/>
    <x v="1"/>
    <x v="8"/>
    <n v="101.12"/>
    <s v="CA-2018-146626"/>
    <n v="1"/>
    <n v="8"/>
    <n v="0"/>
    <n v="37.414400000000001"/>
    <n v="0.4595170286641902"/>
  </r>
  <r>
    <x v="1234"/>
    <x v="22"/>
    <s v="FUR-FU-10004093"/>
    <x v="1"/>
    <x v="8"/>
    <n v="68.459999999999994"/>
    <s v="CA-2018-130631"/>
    <n v="1"/>
    <n v="2"/>
    <n v="0"/>
    <n v="20.537999999999997"/>
    <n v="0.4595170286641902"/>
  </r>
  <r>
    <x v="1234"/>
    <x v="3"/>
    <s v="OFF-AR-10003696"/>
    <x v="0"/>
    <x v="4"/>
    <n v="34.58"/>
    <s v="US-2018-158526"/>
    <n v="0"/>
    <n v="1"/>
    <n v="0"/>
    <n v="10.028199999999998"/>
    <n v="0.45632477063632687"/>
  </r>
  <r>
    <x v="1234"/>
    <x v="22"/>
    <s v="OFF-FA-10000089"/>
    <x v="0"/>
    <x v="7"/>
    <n v="19.600000000000001"/>
    <s v="CA-2018-130631"/>
    <n v="0"/>
    <n v="5"/>
    <n v="0"/>
    <n v="9.6039999999999992"/>
    <n v="0.51168203684699509"/>
  </r>
  <r>
    <x v="1234"/>
    <x v="3"/>
    <s v="OFF-BI-10002414"/>
    <x v="0"/>
    <x v="3"/>
    <n v="12.53"/>
    <s v="US-2018-158526"/>
    <n v="0"/>
    <n v="1"/>
    <n v="0"/>
    <n v="5.8890999999999991"/>
    <n v="0.46881743173671325"/>
  </r>
  <r>
    <x v="1234"/>
    <x v="20"/>
    <s v="OFF-FA-10002988"/>
    <x v="0"/>
    <x v="7"/>
    <n v="6.0299999999999994"/>
    <s v="US-2018-102638"/>
    <n v="1"/>
    <n v="3"/>
    <n v="0"/>
    <n v="2.9546999999999999"/>
    <n v="0.51168203684699509"/>
  </r>
  <r>
    <x v="1235"/>
    <x v="20"/>
    <s v="FUR-BO-10003441"/>
    <x v="1"/>
    <x v="10"/>
    <n v="323.13600000000002"/>
    <s v="CA-2018-143259"/>
    <n v="1"/>
    <n v="4"/>
    <n v="0.2"/>
    <n v="12.117599999999968"/>
    <n v="0.5176847302647779"/>
  </r>
  <r>
    <x v="1235"/>
    <x v="18"/>
    <s v="OFF-AP-10002457"/>
    <x v="0"/>
    <x v="12"/>
    <n v="209.3"/>
    <s v="CA-2018-126221"/>
    <n v="1"/>
    <n v="2"/>
    <n v="0"/>
    <n v="56.510999999999996"/>
    <n v="0.49507917887403441"/>
  </r>
  <r>
    <x v="1235"/>
    <x v="20"/>
    <s v="TEC-PH-10004774"/>
    <x v="2"/>
    <x v="6"/>
    <n v="90.93"/>
    <s v="CA-2018-143259"/>
    <n v="0"/>
    <n v="7"/>
    <n v="0"/>
    <n v="2.7278999999999964"/>
    <n v="0.41105220110552465"/>
  </r>
  <r>
    <x v="1235"/>
    <x v="20"/>
    <s v="OFF-BI-10003684"/>
    <x v="0"/>
    <x v="3"/>
    <n v="52.775999999999996"/>
    <s v="CA-2018-143259"/>
    <n v="0"/>
    <n v="3"/>
    <n v="0.2"/>
    <n v="19.791"/>
    <n v="0.46881743173671325"/>
  </r>
  <r>
    <x v="1235"/>
    <x v="4"/>
    <s v="OFF-BI-10004632"/>
    <x v="0"/>
    <x v="3"/>
    <n v="20.72"/>
    <s v="CA-2018-115427"/>
    <n v="1"/>
    <n v="2"/>
    <n v="0.2"/>
    <n v="6.4749999999999979"/>
    <n v="0.46881743173671325"/>
  </r>
  <r>
    <x v="1235"/>
    <x v="4"/>
    <s v="OFF-BI-10002103"/>
    <x v="0"/>
    <x v="3"/>
    <n v="13.904"/>
    <s v="CA-2018-115427"/>
    <n v="0"/>
    <n v="2"/>
    <n v="0.2"/>
    <n v="4.5187999999999997"/>
    <n v="0.46881743173671325"/>
  </r>
  <r>
    <x v="1235"/>
    <x v="26"/>
    <s v="OFF-FA-10003472"/>
    <x v="0"/>
    <x v="7"/>
    <n v="3.024"/>
    <s v="CA-2018-156720"/>
    <n v="1"/>
    <n v="3"/>
    <n v="0.2"/>
    <n v="-0.6048"/>
    <n v="0.5116820368469950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s v="OFF-PA-10000174"/>
    <x v="0"/>
    <x v="0"/>
    <n v="16.448"/>
    <s v="CA-2015-103800"/>
    <n v="1"/>
    <n v="2"/>
    <n v="0.2"/>
    <n v="5.5511999999999979"/>
    <n v="0.43613829632717294"/>
  </r>
  <r>
    <x v="1"/>
    <x v="1"/>
    <s v="OFF-ST-10002743"/>
    <x v="0"/>
    <x v="1"/>
    <n v="272.73599999999999"/>
    <s v="CA-2015-112326"/>
    <n v="1"/>
    <n v="3"/>
    <n v="0.2"/>
    <n v="-64.774800000000013"/>
    <n v="0.44610841445725197"/>
  </r>
  <r>
    <x v="1"/>
    <x v="1"/>
    <s v="OFF-LA-10003223"/>
    <x v="0"/>
    <x v="2"/>
    <n v="11.784000000000001"/>
    <s v="CA-2015-112326"/>
    <n v="0"/>
    <n v="3"/>
    <n v="0.2"/>
    <n v="4.2716999999999992"/>
    <n v="0.4647369236065339"/>
  </r>
  <r>
    <x v="1"/>
    <x v="1"/>
    <s v="OFF-BI-10004094"/>
    <x v="0"/>
    <x v="3"/>
    <n v="3.5399999999999991"/>
    <s v="CA-2015-112326"/>
    <n v="0"/>
    <n v="2"/>
    <n v="0.8"/>
    <n v="-5.4870000000000001"/>
    <n v="0.46881743173671325"/>
  </r>
  <r>
    <x v="2"/>
    <x v="2"/>
    <s v="OFF-AR-10003478"/>
    <x v="0"/>
    <x v="4"/>
    <n v="19.536000000000001"/>
    <s v="CA-2015-141817"/>
    <n v="1"/>
    <n v="3"/>
    <n v="0.2"/>
    <n v="4.8840000000000003"/>
    <n v="0.45632477063632687"/>
  </r>
  <r>
    <x v="3"/>
    <x v="3"/>
    <s v="FUR-CH-10004063"/>
    <x v="1"/>
    <x v="5"/>
    <n v="2573.8200000000002"/>
    <s v="CA-2015-167199"/>
    <n v="1"/>
    <n v="9"/>
    <n v="0"/>
    <n v="746.40779999999972"/>
    <n v="0.46529189879902266"/>
  </r>
  <r>
    <x v="3"/>
    <x v="3"/>
    <s v="TEC-PH-10004539"/>
    <x v="2"/>
    <x v="6"/>
    <n v="755.96"/>
    <s v="CA-2015-167199"/>
    <n v="0"/>
    <n v="4"/>
    <n v="0"/>
    <n v="204.10919999999999"/>
    <n v="0.41105220110552465"/>
  </r>
  <r>
    <x v="3"/>
    <x v="3"/>
    <s v="OFF-BI-10004632"/>
    <x v="0"/>
    <x v="3"/>
    <n v="609.98"/>
    <s v="CA-2015-167199"/>
    <n v="0"/>
    <n v="2"/>
    <n v="0"/>
    <n v="274.49099999999999"/>
    <n v="0.46881743173671325"/>
  </r>
  <r>
    <x v="3"/>
    <x v="3"/>
    <s v="TEC-PH-10004977"/>
    <x v="2"/>
    <x v="6"/>
    <n v="391.98"/>
    <s v="CA-2015-167199"/>
    <n v="0"/>
    <n v="2"/>
    <n v="0"/>
    <n v="113.67419999999998"/>
    <n v="0.41105220110552465"/>
  </r>
  <r>
    <x v="3"/>
    <x v="3"/>
    <s v="OFF-FA-10001883"/>
    <x v="0"/>
    <x v="7"/>
    <n v="31.12"/>
    <s v="CA-2015-167199"/>
    <n v="0"/>
    <n v="4"/>
    <n v="0"/>
    <n v="0.31119999999999948"/>
    <n v="0.51168203684699509"/>
  </r>
  <r>
    <x v="3"/>
    <x v="4"/>
    <s v="OFF-PA-10002005"/>
    <x v="0"/>
    <x v="0"/>
    <n v="19.440000000000001"/>
    <s v="CA-2015-130813"/>
    <n v="1"/>
    <n v="3"/>
    <n v="0"/>
    <n v="9.3312000000000008"/>
    <n v="0.43613829632717294"/>
  </r>
  <r>
    <x v="3"/>
    <x v="5"/>
    <s v="OFF-AR-10002399"/>
    <x v="0"/>
    <x v="4"/>
    <n v="12.78"/>
    <s v="CA-2015-106054"/>
    <n v="1"/>
    <n v="3"/>
    <n v="0"/>
    <n v="5.2397999999999998"/>
    <n v="0.45632477063632687"/>
  </r>
  <r>
    <x v="3"/>
    <x v="3"/>
    <s v="OFF-PA-10000955"/>
    <x v="0"/>
    <x v="0"/>
    <n v="6.54"/>
    <s v="CA-2015-167199"/>
    <n v="0"/>
    <n v="1"/>
    <n v="0"/>
    <n v="3.0084"/>
    <n v="0.43613829632717294"/>
  </r>
  <r>
    <x v="3"/>
    <x v="3"/>
    <s v="OFF-AR-10001662"/>
    <x v="0"/>
    <x v="4"/>
    <n v="5.48"/>
    <s v="CA-2015-167199"/>
    <n v="0"/>
    <n v="2"/>
    <n v="0"/>
    <n v="1.4796000000000005"/>
    <n v="0.45632477063632687"/>
  </r>
  <r>
    <x v="4"/>
    <x v="0"/>
    <s v="FUR-FU-10004864"/>
    <x v="1"/>
    <x v="8"/>
    <n v="76.728000000000009"/>
    <s v="CA-2015-105417"/>
    <n v="1"/>
    <n v="3"/>
    <n v="0.6"/>
    <n v="-53.709599999999988"/>
    <n v="0.4595170286641902"/>
  </r>
  <r>
    <x v="4"/>
    <x v="0"/>
    <s v="OFF-BI-10003708"/>
    <x v="0"/>
    <x v="3"/>
    <n v="10.429999999999998"/>
    <s v="CA-2015-105417"/>
    <n v="0"/>
    <n v="7"/>
    <n v="0.8"/>
    <n v="-18.252500000000005"/>
    <n v="0.46881743173671325"/>
  </r>
  <r>
    <x v="5"/>
    <x v="0"/>
    <s v="TEC-AC-10001266"/>
    <x v="2"/>
    <x v="9"/>
    <n v="31.200000000000003"/>
    <s v="CA-2015-135405"/>
    <n v="1"/>
    <n v="3"/>
    <n v="0.2"/>
    <n v="9.7499999999999964"/>
    <n v="0.52062335344040378"/>
  </r>
  <r>
    <x v="5"/>
    <x v="0"/>
    <s v="OFF-AR-10004078"/>
    <x v="0"/>
    <x v="4"/>
    <n v="9.3439999999999994"/>
    <s v="CA-2015-135405"/>
    <n v="0"/>
    <n v="2"/>
    <n v="0.2"/>
    <n v="1.1679999999999997"/>
    <n v="0.45632477063632687"/>
  </r>
  <r>
    <x v="6"/>
    <x v="6"/>
    <s v="FUR-FU-10000965"/>
    <x v="1"/>
    <x v="8"/>
    <n v="51.94"/>
    <s v="CA-2015-149020"/>
    <n v="1"/>
    <n v="1"/>
    <n v="0"/>
    <n v="21.295400000000001"/>
    <n v="0.4595170286641902"/>
  </r>
  <r>
    <x v="6"/>
    <x v="6"/>
    <s v="OFF-LA-10004272"/>
    <x v="0"/>
    <x v="2"/>
    <n v="2.89"/>
    <s v="CA-2015-149020"/>
    <n v="0"/>
    <n v="1"/>
    <n v="0"/>
    <n v="1.3583000000000001"/>
    <n v="0.4647369236065339"/>
  </r>
  <r>
    <x v="7"/>
    <x v="7"/>
    <s v="FUR-FU-10000010"/>
    <x v="1"/>
    <x v="8"/>
    <n v="9.94"/>
    <s v="CA-2015-130092"/>
    <n v="1"/>
    <n v="2"/>
    <n v="0"/>
    <n v="3.0813999999999995"/>
    <n v="0.4595170286641902"/>
  </r>
  <r>
    <x v="8"/>
    <x v="8"/>
    <s v="TEC-AC-10003174"/>
    <x v="2"/>
    <x v="9"/>
    <n v="646.74"/>
    <s v="CA-2015-162775"/>
    <n v="1"/>
    <n v="6"/>
    <n v="0"/>
    <n v="258.69600000000003"/>
    <n v="0.52062335344040378"/>
  </r>
  <r>
    <x v="8"/>
    <x v="4"/>
    <s v="OFF-ST-10000078"/>
    <x v="0"/>
    <x v="1"/>
    <n v="1325.8500000000001"/>
    <s v="CA-2015-157147"/>
    <n v="1"/>
    <n v="5"/>
    <n v="0"/>
    <n v="238.65299999999991"/>
    <n v="0.44610841445725197"/>
  </r>
  <r>
    <x v="8"/>
    <x v="8"/>
    <s v="OFF-ST-10000025"/>
    <x v="0"/>
    <x v="1"/>
    <n v="572.58000000000004"/>
    <s v="CA-2015-162775"/>
    <n v="0"/>
    <n v="6"/>
    <n v="0"/>
    <n v="34.354799999999955"/>
    <n v="0.44610841445725197"/>
  </r>
  <r>
    <x v="8"/>
    <x v="9"/>
    <s v="FUR-CH-10000422"/>
    <x v="1"/>
    <x v="5"/>
    <n v="545.93999999999994"/>
    <s v="CA-2015-109232"/>
    <n v="1"/>
    <n v="6"/>
    <n v="0"/>
    <n v="87.350400000000036"/>
    <n v="0.46529189879902266"/>
  </r>
  <r>
    <x v="8"/>
    <x v="4"/>
    <s v="FUR-BO-10003034"/>
    <x v="1"/>
    <x v="10"/>
    <n v="333.99899999999997"/>
    <s v="CA-2015-157147"/>
    <n v="0"/>
    <n v="3"/>
    <n v="0.15"/>
    <n v="3.9294000000000082"/>
    <n v="0.5176847302647779"/>
  </r>
  <r>
    <x v="8"/>
    <x v="8"/>
    <s v="OFF-EN-10001532"/>
    <x v="0"/>
    <x v="11"/>
    <n v="50.94"/>
    <s v="CA-2015-162775"/>
    <n v="0"/>
    <n v="3"/>
    <n v="0"/>
    <n v="25.47"/>
    <n v="0.44424167803735209"/>
  </r>
  <r>
    <x v="8"/>
    <x v="10"/>
    <s v="OFF-PA-10002947"/>
    <x v="0"/>
    <x v="0"/>
    <n v="37.408000000000001"/>
    <s v="CA-2015-118192"/>
    <n v="1"/>
    <n v="7"/>
    <n v="0.2"/>
    <n v="13.0928"/>
    <n v="0.43613829632717294"/>
  </r>
  <r>
    <x v="8"/>
    <x v="4"/>
    <s v="OFF-AR-10003514"/>
    <x v="0"/>
    <x v="4"/>
    <n v="19.899999999999999"/>
    <s v="CA-2015-157147"/>
    <n v="0"/>
    <n v="5"/>
    <n v="0"/>
    <n v="6.5669999999999984"/>
    <n v="0.45632477063632687"/>
  </r>
  <r>
    <x v="8"/>
    <x v="8"/>
    <s v="OFF-EN-10001990"/>
    <x v="0"/>
    <x v="11"/>
    <n v="11.36"/>
    <s v="CA-2015-162775"/>
    <n v="0"/>
    <n v="2"/>
    <n v="0"/>
    <n v="5.3391999999999991"/>
    <n v="0.44424167803735209"/>
  </r>
  <r>
    <x v="8"/>
    <x v="8"/>
    <s v="OFF-BI-10004187"/>
    <x v="0"/>
    <x v="3"/>
    <n v="5.64"/>
    <s v="CA-2015-162775"/>
    <n v="0"/>
    <n v="3"/>
    <n v="0"/>
    <n v="2.7071999999999994"/>
    <n v="0.46881743173671325"/>
  </r>
  <r>
    <x v="8"/>
    <x v="10"/>
    <s v="OFF-BI-10003476"/>
    <x v="0"/>
    <x v="3"/>
    <n v="3.4380000000000006"/>
    <s v="CA-2015-118192"/>
    <n v="0"/>
    <n v="2"/>
    <n v="0.7"/>
    <n v="-2.5212000000000003"/>
    <n v="0.46881743173671325"/>
  </r>
  <r>
    <x v="9"/>
    <x v="2"/>
    <s v="FUR-BO-10003433"/>
    <x v="1"/>
    <x v="10"/>
    <n v="61.96"/>
    <s v="CA-2015-149524"/>
    <n v="1"/>
    <n v="4"/>
    <n v="0.5"/>
    <n v="-53.285600000000009"/>
    <n v="0.5176847302647779"/>
  </r>
  <r>
    <x v="10"/>
    <x v="5"/>
    <s v="TEC-AC-10003628"/>
    <x v="2"/>
    <x v="9"/>
    <n v="149.94999999999999"/>
    <s v="CA-2015-103366"/>
    <n v="1"/>
    <n v="5"/>
    <n v="0"/>
    <n v="65.978000000000009"/>
    <n v="0.52062335344040378"/>
  </r>
  <r>
    <x v="11"/>
    <x v="2"/>
    <s v="FUR-FU-10001095"/>
    <x v="1"/>
    <x v="8"/>
    <n v="127.10400000000001"/>
    <s v="CA-2015-115791"/>
    <n v="1"/>
    <n v="6"/>
    <n v="0.2"/>
    <n v="28.598399999999998"/>
    <n v="0.4595170286641902"/>
  </r>
  <r>
    <x v="11"/>
    <x v="2"/>
    <s v="TEC-PH-10004614"/>
    <x v="2"/>
    <x v="6"/>
    <n v="124.19999999999999"/>
    <s v="CA-2015-115791"/>
    <n v="0"/>
    <n v="3"/>
    <n v="0.4"/>
    <n v="-31.050000000000011"/>
    <n v="0.41105220110552465"/>
  </r>
  <r>
    <x v="11"/>
    <x v="2"/>
    <s v="OFF-LA-10001074"/>
    <x v="0"/>
    <x v="2"/>
    <n v="30.072000000000003"/>
    <s v="CA-2015-115791"/>
    <n v="0"/>
    <n v="3"/>
    <n v="0.2"/>
    <n v="10.149299999999997"/>
    <n v="0.4647369236065339"/>
  </r>
  <r>
    <x v="11"/>
    <x v="2"/>
    <s v="OFF-BI-10001575"/>
    <x v="0"/>
    <x v="3"/>
    <n v="18.588000000000005"/>
    <s v="CA-2015-115791"/>
    <n v="0"/>
    <n v="2"/>
    <n v="0.7"/>
    <n v="-13.6312"/>
    <n v="0.46881743173671325"/>
  </r>
  <r>
    <x v="12"/>
    <x v="11"/>
    <s v="OFF-AP-10000692"/>
    <x v="0"/>
    <x v="12"/>
    <n v="64.864000000000004"/>
    <s v="CA-2015-123477"/>
    <n v="1"/>
    <n v="4"/>
    <n v="0.2"/>
    <n v="6.4864000000000033"/>
    <n v="0.49507917887403441"/>
  </r>
  <r>
    <x v="13"/>
    <x v="12"/>
    <s v="FUR-BO-10001972"/>
    <x v="1"/>
    <x v="10"/>
    <n v="181.47000000000003"/>
    <s v="CA-2015-146591"/>
    <n v="1"/>
    <n v="5"/>
    <n v="0.7"/>
    <n v="-320.59699999999998"/>
    <n v="0.5176847302647779"/>
  </r>
  <r>
    <x v="13"/>
    <x v="12"/>
    <s v="OFF-EN-10002504"/>
    <x v="0"/>
    <x v="11"/>
    <n v="108.72"/>
    <s v="CA-2015-146591"/>
    <n v="0"/>
    <n v="5"/>
    <n v="0.2"/>
    <n v="36.692999999999998"/>
    <n v="0.44424167803735209"/>
  </r>
  <r>
    <x v="13"/>
    <x v="12"/>
    <s v="OFF-PA-10000659"/>
    <x v="0"/>
    <x v="0"/>
    <n v="56.064"/>
    <s v="CA-2015-146591"/>
    <n v="0"/>
    <n v="4"/>
    <n v="0.2"/>
    <n v="19.622399999999999"/>
    <n v="0.43613829632717294"/>
  </r>
  <r>
    <x v="13"/>
    <x v="12"/>
    <s v="OFF-BI-10003676"/>
    <x v="0"/>
    <x v="3"/>
    <n v="32.340000000000003"/>
    <s v="CA-2015-146591"/>
    <n v="0"/>
    <n v="10"/>
    <n v="0.7"/>
    <n v="-23.716000000000001"/>
    <n v="0.46881743173671325"/>
  </r>
  <r>
    <x v="14"/>
    <x v="13"/>
    <s v="FUR-CH-10002331"/>
    <x v="1"/>
    <x v="5"/>
    <n v="1067.94"/>
    <s v="US-2015-147627"/>
    <n v="1"/>
    <n v="3"/>
    <n v="0"/>
    <n v="224.2673999999999"/>
    <n v="0.46529189879902266"/>
  </r>
  <r>
    <x v="14"/>
    <x v="13"/>
    <s v="TEC-PH-10001061"/>
    <x v="2"/>
    <x v="6"/>
    <n v="699.93"/>
    <s v="US-2015-147627"/>
    <n v="0"/>
    <n v="7"/>
    <n v="0"/>
    <n v="181.98179999999999"/>
    <n v="0.41105220110552465"/>
  </r>
  <r>
    <x v="14"/>
    <x v="14"/>
    <s v="FUR-FU-10002918"/>
    <x v="1"/>
    <x v="8"/>
    <n v="272.94"/>
    <s v="CA-2015-167927"/>
    <n v="1"/>
    <n v="3"/>
    <n v="0"/>
    <n v="30.023400000000009"/>
    <n v="0.4595170286641902"/>
  </r>
  <r>
    <x v="14"/>
    <x v="14"/>
    <s v="OFF-AP-10002311"/>
    <x v="0"/>
    <x v="12"/>
    <n v="247.71600000000001"/>
    <s v="CA-2015-167927"/>
    <n v="0"/>
    <n v="4"/>
    <n v="0.1"/>
    <n v="93.581600000000009"/>
    <n v="0.49507917887403441"/>
  </r>
  <r>
    <x v="14"/>
    <x v="15"/>
    <s v="OFF-BI-10003091"/>
    <x v="0"/>
    <x v="3"/>
    <n v="67.194000000000003"/>
    <s v="US-2015-147774"/>
    <n v="1"/>
    <n v="1"/>
    <n v="0.7"/>
    <n v="-51.515399999999985"/>
    <n v="0.46881743173671325"/>
  </r>
  <r>
    <x v="14"/>
    <x v="14"/>
    <s v="OFF-ST-10003123"/>
    <x v="0"/>
    <x v="1"/>
    <n v="66.58"/>
    <s v="CA-2015-167927"/>
    <n v="0"/>
    <n v="2"/>
    <n v="0"/>
    <n v="15.979199999999999"/>
    <n v="0.44610841445725197"/>
  </r>
  <r>
    <x v="14"/>
    <x v="14"/>
    <s v="OFF-AR-10004456"/>
    <x v="0"/>
    <x v="4"/>
    <n v="43.92"/>
    <s v="CA-2015-167927"/>
    <n v="0"/>
    <n v="3"/>
    <n v="0"/>
    <n v="12.736799999999999"/>
    <n v="0.45632477063632687"/>
  </r>
  <r>
    <x v="14"/>
    <x v="13"/>
    <s v="FUR-FU-10003194"/>
    <x v="1"/>
    <x v="8"/>
    <n v="38.6"/>
    <s v="US-2015-147627"/>
    <n v="0"/>
    <n v="4"/>
    <n v="0"/>
    <n v="11.579999999999998"/>
    <n v="0.4595170286641902"/>
  </r>
  <r>
    <x v="14"/>
    <x v="14"/>
    <s v="OFF-BI-10004364"/>
    <x v="0"/>
    <x v="3"/>
    <n v="29.700000000000003"/>
    <s v="CA-2015-167927"/>
    <n v="0"/>
    <n v="5"/>
    <n v="0"/>
    <n v="13.365"/>
    <n v="0.46881743173671325"/>
  </r>
  <r>
    <x v="14"/>
    <x v="13"/>
    <s v="OFF-EN-10001539"/>
    <x v="0"/>
    <x v="11"/>
    <n v="23.34"/>
    <s v="US-2015-147627"/>
    <n v="0"/>
    <n v="3"/>
    <n v="0"/>
    <n v="10.969799999999999"/>
    <n v="0.44424167803735209"/>
  </r>
  <r>
    <x v="14"/>
    <x v="13"/>
    <s v="OFF-AR-10002375"/>
    <x v="0"/>
    <x v="4"/>
    <n v="22.959999999999997"/>
    <s v="US-2015-147627"/>
    <n v="0"/>
    <n v="7"/>
    <n v="0"/>
    <n v="6.6583999999999968"/>
    <n v="0.45632477063632687"/>
  </r>
  <r>
    <x v="14"/>
    <x v="4"/>
    <s v="OFF-PA-10002893"/>
    <x v="0"/>
    <x v="0"/>
    <n v="19.36"/>
    <s v="CA-2015-148614"/>
    <n v="1"/>
    <n v="2"/>
    <n v="0"/>
    <n v="9.2927999999999997"/>
    <n v="0.43613829632717294"/>
  </r>
  <r>
    <x v="14"/>
    <x v="4"/>
    <s v="FUR-FU-10003194"/>
    <x v="1"/>
    <x v="8"/>
    <n v="19.3"/>
    <s v="CA-2015-148614"/>
    <n v="0"/>
    <n v="2"/>
    <n v="0"/>
    <n v="5.7899999999999991"/>
    <n v="0.4595170286641902"/>
  </r>
  <r>
    <x v="14"/>
    <x v="14"/>
    <s v="OFF-BI-10000605"/>
    <x v="0"/>
    <x v="3"/>
    <n v="19.05"/>
    <s v="CA-2015-167927"/>
    <n v="0"/>
    <n v="5"/>
    <n v="0"/>
    <n v="8.9534999999999982"/>
    <n v="0.46881743173671325"/>
  </r>
  <r>
    <x v="14"/>
    <x v="14"/>
    <s v="FUR-FU-10002268"/>
    <x v="1"/>
    <x v="8"/>
    <n v="14.73"/>
    <s v="CA-2015-167927"/>
    <n v="0"/>
    <n v="3"/>
    <n v="0"/>
    <n v="4.8608999999999991"/>
    <n v="0.4595170286641902"/>
  </r>
  <r>
    <x v="14"/>
    <x v="14"/>
    <s v="OFF-ST-10000760"/>
    <x v="0"/>
    <x v="1"/>
    <n v="13.98"/>
    <s v="CA-2015-167927"/>
    <n v="0"/>
    <n v="1"/>
    <n v="0"/>
    <n v="4.0541999999999998"/>
    <n v="0.44610841445725197"/>
  </r>
  <r>
    <x v="14"/>
    <x v="13"/>
    <s v="OFF-AR-10003811"/>
    <x v="0"/>
    <x v="4"/>
    <n v="6.63"/>
    <s v="US-2015-147627"/>
    <n v="0"/>
    <n v="3"/>
    <n v="0"/>
    <n v="1.7901"/>
    <n v="0.45632477063632687"/>
  </r>
  <r>
    <x v="15"/>
    <x v="16"/>
    <s v="FUR-FU-10001889"/>
    <x v="1"/>
    <x v="8"/>
    <n v="25.248000000000001"/>
    <s v="CA-2015-110422"/>
    <n v="1"/>
    <n v="3"/>
    <n v="0.2"/>
    <n v="4.1027999999999993"/>
    <n v="0.4595170286641902"/>
  </r>
  <r>
    <x v="16"/>
    <x v="17"/>
    <s v="OFF-PA-10001804"/>
    <x v="0"/>
    <x v="0"/>
    <n v="40.08"/>
    <s v="CA-2015-102645"/>
    <n v="1"/>
    <n v="6"/>
    <n v="0"/>
    <n v="19.238399999999999"/>
    <n v="0.43613829632717294"/>
  </r>
  <r>
    <x v="16"/>
    <x v="18"/>
    <s v="OFF-FA-10003467"/>
    <x v="0"/>
    <x v="7"/>
    <n v="5.9399999999999995"/>
    <s v="CA-2015-146997"/>
    <n v="1"/>
    <n v="3"/>
    <n v="0"/>
    <n v="0"/>
    <n v="0.51168203684699509"/>
  </r>
  <r>
    <x v="17"/>
    <x v="6"/>
    <s v="OFF-ST-10004337"/>
    <x v="0"/>
    <x v="1"/>
    <n v="489.92"/>
    <s v="US-2015-155502"/>
    <n v="1"/>
    <n v="8"/>
    <n v="0"/>
    <n v="0"/>
    <n v="0.44610841445725197"/>
  </r>
  <r>
    <x v="17"/>
    <x v="6"/>
    <s v="TEC-PH-10002103"/>
    <x v="2"/>
    <x v="6"/>
    <n v="187.98"/>
    <s v="US-2015-155502"/>
    <n v="0"/>
    <n v="2"/>
    <n v="0"/>
    <n v="52.634399999999999"/>
    <n v="0.41105220110552465"/>
  </r>
  <r>
    <x v="17"/>
    <x v="6"/>
    <s v="TEC-PH-10004833"/>
    <x v="2"/>
    <x v="6"/>
    <n v="155.35"/>
    <s v="US-2015-155502"/>
    <n v="0"/>
    <n v="13"/>
    <n v="0"/>
    <n v="0"/>
    <n v="0.41105220110552465"/>
  </r>
  <r>
    <x v="17"/>
    <x v="19"/>
    <s v="FUR-BO-10004409"/>
    <x v="1"/>
    <x v="10"/>
    <n v="141.96"/>
    <s v="CA-2015-167997"/>
    <n v="1"/>
    <n v="2"/>
    <n v="0"/>
    <n v="39.748800000000003"/>
    <n v="0.5176847302647779"/>
  </r>
  <r>
    <x v="17"/>
    <x v="6"/>
    <s v="FUR-FU-10004587"/>
    <x v="1"/>
    <x v="8"/>
    <n v="62.820000000000007"/>
    <s v="US-2015-155502"/>
    <n v="0"/>
    <n v="3"/>
    <n v="0"/>
    <n v="30.7818"/>
    <n v="0.4595170286641902"/>
  </r>
  <r>
    <x v="17"/>
    <x v="6"/>
    <s v="OFF-PA-10003072"/>
    <x v="0"/>
    <x v="0"/>
    <n v="19.440000000000001"/>
    <s v="US-2015-155502"/>
    <n v="0"/>
    <n v="3"/>
    <n v="0"/>
    <n v="9.3312000000000008"/>
    <n v="0.43613829632717294"/>
  </r>
  <r>
    <x v="17"/>
    <x v="6"/>
    <s v="OFF-PA-10000380"/>
    <x v="0"/>
    <x v="0"/>
    <n v="16.68"/>
    <s v="US-2015-155502"/>
    <n v="0"/>
    <n v="2"/>
    <n v="0"/>
    <n v="8.34"/>
    <n v="0.43613829632717294"/>
  </r>
  <r>
    <x v="17"/>
    <x v="6"/>
    <s v="FUR-FU-10001847"/>
    <x v="1"/>
    <x v="8"/>
    <n v="12.419999999999998"/>
    <s v="US-2015-155502"/>
    <n v="0"/>
    <n v="3"/>
    <n v="0"/>
    <n v="4.4711999999999996"/>
    <n v="0.4595170286641902"/>
  </r>
  <r>
    <x v="17"/>
    <x v="19"/>
    <s v="OFF-BI-10001758"/>
    <x v="0"/>
    <x v="3"/>
    <n v="10.68"/>
    <s v="CA-2015-167997"/>
    <n v="0"/>
    <n v="2"/>
    <n v="0"/>
    <n v="5.0195999999999996"/>
    <n v="0.46881743173671325"/>
  </r>
  <r>
    <x v="18"/>
    <x v="4"/>
    <s v="FUR-TA-10003469"/>
    <x v="1"/>
    <x v="13"/>
    <n v="333"/>
    <s v="US-2015-117163"/>
    <n v="1"/>
    <n v="3"/>
    <n v="0.2"/>
    <n v="-16.649999999999991"/>
    <n v="0.55975208308209756"/>
  </r>
  <r>
    <x v="18"/>
    <x v="4"/>
    <s v="OFF-ST-10003692"/>
    <x v="0"/>
    <x v="1"/>
    <n v="57.23"/>
    <s v="US-2015-117163"/>
    <n v="0"/>
    <n v="1"/>
    <n v="0"/>
    <n v="14.307499999999997"/>
    <n v="0.44610841445725197"/>
  </r>
  <r>
    <x v="18"/>
    <x v="4"/>
    <s v="OFF-AR-10003179"/>
    <x v="0"/>
    <x v="4"/>
    <n v="36.44"/>
    <s v="US-2015-117163"/>
    <n v="0"/>
    <n v="4"/>
    <n v="0"/>
    <n v="12.025199999999998"/>
    <n v="0.45632477063632687"/>
  </r>
  <r>
    <x v="19"/>
    <x v="20"/>
    <s v="OFF-BI-10000343"/>
    <x v="0"/>
    <x v="3"/>
    <n v="3.9280000000000004"/>
    <s v="CA-2015-100328"/>
    <n v="1"/>
    <n v="1"/>
    <n v="0.2"/>
    <n v="1.3256999999999999"/>
    <n v="0.46881743173671325"/>
  </r>
  <r>
    <x v="20"/>
    <x v="14"/>
    <s v="OFF-ST-10000991"/>
    <x v="0"/>
    <x v="1"/>
    <n v="229.94"/>
    <s v="CA-2015-134103"/>
    <n v="1"/>
    <n v="2"/>
    <n v="0"/>
    <n v="6.8982000000000028"/>
    <n v="0.44610841445725197"/>
  </r>
  <r>
    <x v="20"/>
    <x v="14"/>
    <s v="OFF-PA-10001204"/>
    <x v="0"/>
    <x v="0"/>
    <n v="10.56"/>
    <s v="CA-2015-134103"/>
    <n v="0"/>
    <n v="2"/>
    <n v="0"/>
    <n v="4.7519999999999998"/>
    <n v="0.43613829632717294"/>
  </r>
  <r>
    <x v="21"/>
    <x v="4"/>
    <s v="FUR-BO-10003966"/>
    <x v="1"/>
    <x v="10"/>
    <n v="290.666"/>
    <s v="CA-2015-115161"/>
    <n v="1"/>
    <n v="2"/>
    <n v="0.15"/>
    <n v="3.4195999999999884"/>
    <n v="0.5176847302647779"/>
  </r>
  <r>
    <x v="22"/>
    <x v="21"/>
    <s v="TEC-AC-10001432"/>
    <x v="2"/>
    <x v="9"/>
    <n v="468.90000000000003"/>
    <s v="CA-2015-140795"/>
    <n v="1"/>
    <n v="6"/>
    <n v="0"/>
    <n v="206.31600000000006"/>
    <n v="0.52062335344040378"/>
  </r>
  <r>
    <x v="23"/>
    <x v="16"/>
    <s v="TEC-PH-10002890"/>
    <x v="2"/>
    <x v="6"/>
    <n v="180.96"/>
    <s v="CA-2015-123400"/>
    <n v="1"/>
    <n v="5"/>
    <n v="0.2"/>
    <n v="13.571999999999996"/>
    <n v="0.41105220110552465"/>
  </r>
  <r>
    <x v="23"/>
    <x v="16"/>
    <s v="OFF-BI-10000666"/>
    <x v="0"/>
    <x v="3"/>
    <n v="18.336000000000002"/>
    <s v="CA-2015-123400"/>
    <n v="0"/>
    <n v="2"/>
    <n v="0.7"/>
    <n v="-12.224"/>
    <n v="0.46881743173671325"/>
  </r>
  <r>
    <x v="23"/>
    <x v="4"/>
    <s v="OFF-FA-10001843"/>
    <x v="0"/>
    <x v="7"/>
    <n v="12.350000000000001"/>
    <s v="CA-2015-139857"/>
    <n v="1"/>
    <n v="5"/>
    <n v="0"/>
    <n v="5.8045"/>
    <n v="0.51168203684699509"/>
  </r>
  <r>
    <x v="24"/>
    <x v="22"/>
    <s v="OFF-BI-10004593"/>
    <x v="0"/>
    <x v="3"/>
    <n v="83.84"/>
    <s v="CA-2015-111059"/>
    <n v="1"/>
    <n v="2"/>
    <n v="0.2"/>
    <n v="27.247999999999998"/>
    <n v="0.46881743173671325"/>
  </r>
  <r>
    <x v="24"/>
    <x v="22"/>
    <s v="OFF-BI-10002827"/>
    <x v="0"/>
    <x v="3"/>
    <n v="13.272000000000002"/>
    <s v="CA-2015-111059"/>
    <n v="0"/>
    <n v="3"/>
    <n v="0.2"/>
    <n v="4.3133999999999997"/>
    <n v="0.46881743173671325"/>
  </r>
  <r>
    <x v="25"/>
    <x v="4"/>
    <s v="OFF-BI-10004230"/>
    <x v="0"/>
    <x v="3"/>
    <n v="82.896000000000001"/>
    <s v="CA-2015-107181"/>
    <n v="1"/>
    <n v="3"/>
    <n v="0.2"/>
    <n v="29.0136"/>
    <n v="0.46881743173671325"/>
  </r>
  <r>
    <x v="25"/>
    <x v="4"/>
    <s v="OFF-PA-10000350"/>
    <x v="0"/>
    <x v="0"/>
    <n v="34.24"/>
    <s v="CA-2015-107181"/>
    <n v="0"/>
    <n v="4"/>
    <n v="0"/>
    <n v="16.0928"/>
    <n v="0.43613829632717294"/>
  </r>
  <r>
    <x v="25"/>
    <x v="4"/>
    <s v="OFF-BI-10003676"/>
    <x v="0"/>
    <x v="3"/>
    <n v="17.248000000000001"/>
    <s v="CA-2015-104808"/>
    <n v="1"/>
    <n v="2"/>
    <n v="0.2"/>
    <n v="6.0367999999999986"/>
    <n v="0.46881743173671325"/>
  </r>
  <r>
    <x v="26"/>
    <x v="6"/>
    <s v="TEC-PH-10003645"/>
    <x v="2"/>
    <x v="6"/>
    <n v="161.61000000000001"/>
    <s v="CA-2015-131905"/>
    <n v="1"/>
    <n v="1"/>
    <n v="0"/>
    <n v="42.018600000000006"/>
    <n v="0.41105220110552465"/>
  </r>
  <r>
    <x v="26"/>
    <x v="6"/>
    <s v="TEC-PH-10001615"/>
    <x v="2"/>
    <x v="6"/>
    <n v="144.94999999999999"/>
    <s v="CA-2015-131905"/>
    <n v="0"/>
    <n v="5"/>
    <n v="0"/>
    <n v="42.035499999999985"/>
    <n v="0.41105220110552465"/>
  </r>
  <r>
    <x v="26"/>
    <x v="6"/>
    <s v="OFF-LA-10002787"/>
    <x v="0"/>
    <x v="2"/>
    <n v="15"/>
    <s v="CA-2015-131905"/>
    <n v="0"/>
    <n v="4"/>
    <n v="0"/>
    <n v="7.1999999999999993"/>
    <n v="0.4647369236065339"/>
  </r>
  <r>
    <x v="26"/>
    <x v="1"/>
    <s v="OFF-BI-10001196"/>
    <x v="0"/>
    <x v="3"/>
    <n v="8.9519999999999982"/>
    <s v="CA-2015-108182"/>
    <n v="1"/>
    <n v="2"/>
    <n v="0.8"/>
    <n v="-14.770800000000001"/>
    <n v="0.46881743173671325"/>
  </r>
  <r>
    <x v="27"/>
    <x v="23"/>
    <s v="TEC-AC-10000710"/>
    <x v="2"/>
    <x v="9"/>
    <n v="115.36"/>
    <s v="CA-2015-107755"/>
    <n v="1"/>
    <n v="7"/>
    <n v="0"/>
    <n v="49.604800000000012"/>
    <n v="0.52062335344040378"/>
  </r>
  <r>
    <x v="27"/>
    <x v="20"/>
    <s v="OFF-ST-10001558"/>
    <x v="0"/>
    <x v="1"/>
    <n v="64.959999999999994"/>
    <s v="US-2015-169390"/>
    <n v="1"/>
    <n v="4"/>
    <n v="0"/>
    <n v="9.7439999999999998"/>
    <n v="0.44610841445725197"/>
  </r>
  <r>
    <x v="28"/>
    <x v="17"/>
    <s v="FUR-FU-10002111"/>
    <x v="1"/>
    <x v="8"/>
    <n v="14.56"/>
    <s v="CA-2015-125759"/>
    <n v="1"/>
    <n v="2"/>
    <n v="0"/>
    <n v="5.5327999999999999"/>
    <n v="0.4595170286641902"/>
  </r>
  <r>
    <x v="29"/>
    <x v="6"/>
    <s v="TEC-AC-10001432"/>
    <x v="2"/>
    <x v="9"/>
    <n v="234.45000000000002"/>
    <s v="CA-2015-127614"/>
    <n v="1"/>
    <n v="3"/>
    <n v="0"/>
    <n v="103.15800000000003"/>
    <n v="0.52062335344040378"/>
  </r>
  <r>
    <x v="29"/>
    <x v="6"/>
    <s v="FUR-TA-10003715"/>
    <x v="1"/>
    <x v="13"/>
    <n v="1256.22"/>
    <s v="CA-2015-127614"/>
    <n v="0"/>
    <n v="6"/>
    <n v="0"/>
    <n v="75.37319999999994"/>
    <n v="0.55975208308209756"/>
  </r>
  <r>
    <x v="29"/>
    <x v="24"/>
    <s v="FUR-FU-10002298"/>
    <x v="1"/>
    <x v="8"/>
    <n v="332.94"/>
    <s v="CA-2015-168368"/>
    <n v="1"/>
    <n v="3"/>
    <n v="0"/>
    <n v="53.270399999999995"/>
    <n v="0.4595170286641902"/>
  </r>
  <r>
    <x v="29"/>
    <x v="24"/>
    <s v="OFF-ST-10002583"/>
    <x v="0"/>
    <x v="1"/>
    <n v="64.959999999999994"/>
    <s v="CA-2015-168368"/>
    <n v="0"/>
    <n v="2"/>
    <n v="0"/>
    <n v="2.598399999999998"/>
    <n v="0.44610841445725197"/>
  </r>
  <r>
    <x v="29"/>
    <x v="24"/>
    <s v="FUR-CH-10001146"/>
    <x v="1"/>
    <x v="5"/>
    <n v="60.89"/>
    <s v="CA-2015-168368"/>
    <n v="0"/>
    <n v="1"/>
    <n v="0"/>
    <n v="15.222499999999997"/>
    <n v="0.46529189879902266"/>
  </r>
  <r>
    <x v="29"/>
    <x v="24"/>
    <s v="OFF-BI-10004654"/>
    <x v="0"/>
    <x v="3"/>
    <n v="51.900000000000006"/>
    <s v="CA-2015-168368"/>
    <n v="0"/>
    <n v="3"/>
    <n v="0"/>
    <n v="24.393000000000001"/>
    <n v="0.46881743173671325"/>
  </r>
  <r>
    <x v="29"/>
    <x v="6"/>
    <s v="OFF-BI-10003291"/>
    <x v="0"/>
    <x v="3"/>
    <n v="17.46"/>
    <s v="CA-2015-127614"/>
    <n v="0"/>
    <n v="2"/>
    <n v="0"/>
    <n v="8.2061999999999991"/>
    <n v="0.46881743173671325"/>
  </r>
  <r>
    <x v="29"/>
    <x v="24"/>
    <s v="OFF-LA-10004853"/>
    <x v="0"/>
    <x v="2"/>
    <n v="14.940000000000001"/>
    <s v="CA-2015-168368"/>
    <n v="0"/>
    <n v="3"/>
    <n v="0"/>
    <n v="6.8723999999999998"/>
    <n v="0.4647369236065339"/>
  </r>
  <r>
    <x v="29"/>
    <x v="24"/>
    <s v="OFF-BI-10004728"/>
    <x v="0"/>
    <x v="3"/>
    <n v="9.64"/>
    <s v="CA-2015-168368"/>
    <n v="0"/>
    <n v="2"/>
    <n v="0"/>
    <n v="4.4344000000000001"/>
    <n v="0.46881743173671325"/>
  </r>
  <r>
    <x v="30"/>
    <x v="4"/>
    <s v="FUR-CH-10000225"/>
    <x v="1"/>
    <x v="5"/>
    <n v="129.56800000000001"/>
    <s v="US-2015-110674"/>
    <n v="1"/>
    <n v="2"/>
    <n v="0.2"/>
    <n v="-24.294000000000018"/>
    <n v="0.46529189879902266"/>
  </r>
  <r>
    <x v="31"/>
    <x v="22"/>
    <s v="TEC-AC-10000736"/>
    <x v="2"/>
    <x v="9"/>
    <n v="239.96999999999997"/>
    <s v="CA-2015-121762"/>
    <n v="1"/>
    <n v="3"/>
    <n v="0"/>
    <n v="86.389199999999988"/>
    <n v="0.52062335344040378"/>
  </r>
  <r>
    <x v="31"/>
    <x v="22"/>
    <s v="OFF-SU-10000157"/>
    <x v="0"/>
    <x v="14"/>
    <n v="238.62"/>
    <s v="CA-2015-121762"/>
    <n v="0"/>
    <n v="2"/>
    <n v="0"/>
    <n v="4.7724000000000046"/>
    <n v="0.53938093436526824"/>
  </r>
  <r>
    <x v="31"/>
    <x v="22"/>
    <s v="OFF-AP-10001293"/>
    <x v="0"/>
    <x v="12"/>
    <n v="81.96"/>
    <s v="CA-2015-121762"/>
    <n v="0"/>
    <n v="2"/>
    <n v="0"/>
    <n v="22.948799999999999"/>
    <n v="0.49507917887403441"/>
  </r>
  <r>
    <x v="31"/>
    <x v="0"/>
    <s v="OFF-PA-10000466"/>
    <x v="0"/>
    <x v="0"/>
    <n v="16.176000000000002"/>
    <s v="CA-2015-107706"/>
    <n v="1"/>
    <n v="3"/>
    <n v="0.2"/>
    <n v="6.0659999999999989"/>
    <n v="0.43613829632717294"/>
  </r>
  <r>
    <x v="32"/>
    <x v="22"/>
    <s v="OFF-BI-10001031"/>
    <x v="0"/>
    <x v="3"/>
    <n v="21.36"/>
    <s v="CA-2015-165568"/>
    <n v="1"/>
    <n v="5"/>
    <n v="0.2"/>
    <n v="7.2089999999999996"/>
    <n v="0.46881743173671325"/>
  </r>
  <r>
    <x v="33"/>
    <x v="0"/>
    <s v="OFF-AP-10001303"/>
    <x v="0"/>
    <x v="12"/>
    <n v="7.9599999999999973"/>
    <s v="CA-2015-122567"/>
    <n v="1"/>
    <n v="2"/>
    <n v="0.8"/>
    <n v="-13.930000000000003"/>
    <n v="0.49507917887403441"/>
  </r>
  <r>
    <x v="33"/>
    <x v="0"/>
    <s v="OFF-BI-10002012"/>
    <x v="0"/>
    <x v="3"/>
    <n v="1.0799999999999998"/>
    <s v="CA-2015-122567"/>
    <n v="0"/>
    <n v="3"/>
    <n v="0.8"/>
    <n v="-1.7280000000000002"/>
    <n v="0.46881743173671325"/>
  </r>
  <r>
    <x v="34"/>
    <x v="1"/>
    <s v="OFF-AR-10003631"/>
    <x v="0"/>
    <x v="4"/>
    <n v="54.207999999999998"/>
    <s v="CA-2015-154165"/>
    <n v="1"/>
    <n v="14"/>
    <n v="0.2"/>
    <n v="8.808799999999998"/>
    <n v="0.45632477063632687"/>
  </r>
  <r>
    <x v="35"/>
    <x v="0"/>
    <s v="FUR-FU-10002396"/>
    <x v="1"/>
    <x v="8"/>
    <n v="25.16"/>
    <s v="US-2015-165589"/>
    <n v="1"/>
    <n v="5"/>
    <n v="0.6"/>
    <n v="-11.321999999999999"/>
    <n v="0.4595170286641902"/>
  </r>
  <r>
    <x v="35"/>
    <x v="0"/>
    <s v="OFF-ST-10000321"/>
    <x v="0"/>
    <x v="1"/>
    <n v="12.624000000000001"/>
    <s v="CA-2015-152905"/>
    <n v="1"/>
    <n v="2"/>
    <n v="0.2"/>
    <n v="-2.5248000000000022"/>
    <n v="0.44610841445725197"/>
  </r>
  <r>
    <x v="36"/>
    <x v="18"/>
    <s v="TEC-AC-10001284"/>
    <x v="2"/>
    <x v="9"/>
    <n v="62.31"/>
    <s v="CA-2015-109491"/>
    <n v="1"/>
    <n v="3"/>
    <n v="0"/>
    <n v="22.4316"/>
    <n v="0.52062335344040378"/>
  </r>
  <r>
    <x v="36"/>
    <x v="18"/>
    <s v="FUR-FU-10000221"/>
    <x v="1"/>
    <x v="8"/>
    <n v="20.32"/>
    <s v="CA-2015-109491"/>
    <n v="0"/>
    <n v="4"/>
    <n v="0"/>
    <n v="6.9087999999999994"/>
    <n v="0.4595170286641902"/>
  </r>
  <r>
    <x v="36"/>
    <x v="4"/>
    <s v="OFF-PA-10003363"/>
    <x v="0"/>
    <x v="0"/>
    <n v="12.96"/>
    <s v="CA-2015-164903"/>
    <n v="1"/>
    <n v="2"/>
    <n v="0"/>
    <n v="6.2208000000000006"/>
    <n v="0.43613829632717294"/>
  </r>
  <r>
    <x v="37"/>
    <x v="1"/>
    <s v="OFF-BI-10004094"/>
    <x v="0"/>
    <x v="3"/>
    <n v="8.8499999999999979"/>
    <s v="CA-2015-165540"/>
    <n v="1"/>
    <n v="5"/>
    <n v="0.8"/>
    <n v="-13.717499999999998"/>
    <n v="0.46881743173671325"/>
  </r>
  <r>
    <x v="38"/>
    <x v="4"/>
    <s v="OFF-PA-10001800"/>
    <x v="0"/>
    <x v="0"/>
    <n v="19.440000000000001"/>
    <s v="CA-2015-133354"/>
    <n v="1"/>
    <n v="3"/>
    <n v="0"/>
    <n v="9.3312000000000008"/>
    <n v="0.43613829632717294"/>
  </r>
  <r>
    <x v="39"/>
    <x v="0"/>
    <s v="OFF-LA-10004425"/>
    <x v="0"/>
    <x v="2"/>
    <n v="6.9360000000000008"/>
    <s v="CA-2015-103744"/>
    <n v="1"/>
    <n v="3"/>
    <n v="0.2"/>
    <n v="2.3409000000000004"/>
    <n v="0.4647369236065339"/>
  </r>
  <r>
    <x v="39"/>
    <x v="0"/>
    <s v="OFF-BI-10000320"/>
    <x v="0"/>
    <x v="3"/>
    <n v="4.427999999999999"/>
    <s v="CA-2015-103744"/>
    <n v="0"/>
    <n v="3"/>
    <n v="0.8"/>
    <n v="-6.8633999999999986"/>
    <n v="0.46881743173671325"/>
  </r>
  <r>
    <x v="40"/>
    <x v="11"/>
    <s v="OFF-PA-10000174"/>
    <x v="0"/>
    <x v="0"/>
    <n v="32.896000000000001"/>
    <s v="US-2015-137680"/>
    <n v="1"/>
    <n v="4"/>
    <n v="0.2"/>
    <n v="11.102399999999996"/>
    <n v="0.43613829632717294"/>
  </r>
  <r>
    <x v="40"/>
    <x v="11"/>
    <s v="OFF-PA-10000069"/>
    <x v="0"/>
    <x v="0"/>
    <n v="22.776000000000003"/>
    <s v="US-2015-137680"/>
    <n v="0"/>
    <n v="3"/>
    <n v="0.2"/>
    <n v="7.6868999999999996"/>
    <n v="0.43613829632717294"/>
  </r>
  <r>
    <x v="41"/>
    <x v="10"/>
    <s v="OFF-AR-10003560"/>
    <x v="0"/>
    <x v="4"/>
    <n v="19.456000000000003"/>
    <s v="CA-2015-156545"/>
    <n v="1"/>
    <n v="4"/>
    <n v="0.2"/>
    <n v="3.4047999999999981"/>
    <n v="0.45632477063632687"/>
  </r>
  <r>
    <x v="42"/>
    <x v="1"/>
    <s v="FUR-CH-10000863"/>
    <x v="1"/>
    <x v="5"/>
    <n v="634.11599999999999"/>
    <s v="CA-2015-113880"/>
    <n v="1"/>
    <n v="6"/>
    <n v="0.3"/>
    <n v="-172.11720000000003"/>
    <n v="0.46529189879902266"/>
  </r>
  <r>
    <x v="42"/>
    <x v="22"/>
    <s v="FUR-CH-10004063"/>
    <x v="1"/>
    <x v="5"/>
    <n v="457.56800000000004"/>
    <s v="CA-2015-104269"/>
    <n v="1"/>
    <n v="2"/>
    <n v="0.2"/>
    <n v="51.476399999999941"/>
    <n v="0.46529189879902266"/>
  </r>
  <r>
    <x v="42"/>
    <x v="0"/>
    <s v="FUR-TA-10001866"/>
    <x v="1"/>
    <x v="13"/>
    <n v="376.50899999999996"/>
    <s v="CA-2015-168312"/>
    <n v="1"/>
    <n v="3"/>
    <n v="0.3"/>
    <n v="-43.029600000000045"/>
    <n v="0.55975208308209756"/>
  </r>
  <r>
    <x v="42"/>
    <x v="0"/>
    <s v="FUR-CH-10001270"/>
    <x v="1"/>
    <x v="5"/>
    <n v="362.24999999999994"/>
    <s v="CA-2015-131009"/>
    <n v="1"/>
    <n v="6"/>
    <n v="0.3"/>
    <n v="0"/>
    <n v="0.46529189879902266"/>
  </r>
  <r>
    <x v="42"/>
    <x v="0"/>
    <s v="OFF-ST-10003692"/>
    <x v="0"/>
    <x v="1"/>
    <n v="137.352"/>
    <s v="CA-2015-168312"/>
    <n v="0"/>
    <n v="3"/>
    <n v="0.2"/>
    <n v="8.5844999999999914"/>
    <n v="0.44610841445725197"/>
  </r>
  <r>
    <x v="42"/>
    <x v="0"/>
    <s v="OFF-ST-10001469"/>
    <x v="0"/>
    <x v="1"/>
    <n v="129.55199999999999"/>
    <s v="CA-2015-131009"/>
    <n v="0"/>
    <n v="3"/>
    <n v="0.2"/>
    <n v="-22.671600000000005"/>
    <n v="0.44610841445725197"/>
  </r>
  <r>
    <x v="42"/>
    <x v="0"/>
    <s v="FUR-FU-10001095"/>
    <x v="1"/>
    <x v="8"/>
    <n v="63.552000000000007"/>
    <s v="CA-2015-131009"/>
    <n v="0"/>
    <n v="6"/>
    <n v="0.6"/>
    <n v="-34.953600000000002"/>
    <n v="0.4595170286641902"/>
  </r>
  <r>
    <x v="42"/>
    <x v="0"/>
    <s v="OFF-FA-10004395"/>
    <x v="0"/>
    <x v="7"/>
    <n v="18.84"/>
    <s v="CA-2015-131009"/>
    <n v="0"/>
    <n v="5"/>
    <n v="0.2"/>
    <n v="-3.5324999999999998"/>
    <n v="0.51168203684699509"/>
  </r>
  <r>
    <x v="42"/>
    <x v="1"/>
    <s v="OFF-PA-10003036"/>
    <x v="0"/>
    <x v="0"/>
    <n v="17.472000000000001"/>
    <s v="CA-2015-113880"/>
    <n v="0"/>
    <n v="3"/>
    <n v="0.2"/>
    <n v="5.6783999999999981"/>
    <n v="0.43613829632717294"/>
  </r>
  <r>
    <x v="42"/>
    <x v="20"/>
    <s v="TEC-PH-10003655"/>
    <x v="2"/>
    <x v="6"/>
    <n v="5.9399999999999995"/>
    <s v="US-2015-143707"/>
    <n v="1"/>
    <n v="3"/>
    <n v="0"/>
    <n v="1.6037999999999999"/>
    <n v="0.41105220110552465"/>
  </r>
  <r>
    <x v="43"/>
    <x v="2"/>
    <s v="TEC-AC-10004353"/>
    <x v="2"/>
    <x v="9"/>
    <n v="151.20000000000002"/>
    <s v="CA-2015-111157"/>
    <n v="1"/>
    <n v="3"/>
    <n v="0.2"/>
    <n v="32.130000000000003"/>
    <n v="0.52062335344040378"/>
  </r>
  <r>
    <x v="43"/>
    <x v="20"/>
    <s v="OFF-PA-10000587"/>
    <x v="0"/>
    <x v="0"/>
    <n v="36.4"/>
    <s v="CA-2015-107524"/>
    <n v="1"/>
    <n v="5"/>
    <n v="0"/>
    <n v="17.472000000000001"/>
    <n v="0.43613829632717294"/>
  </r>
  <r>
    <x v="43"/>
    <x v="20"/>
    <s v="OFF-EN-10001990"/>
    <x v="0"/>
    <x v="11"/>
    <n v="11.36"/>
    <s v="CA-2015-107524"/>
    <n v="0"/>
    <n v="2"/>
    <n v="0"/>
    <n v="5.3391999999999991"/>
    <n v="0.44424167803735209"/>
  </r>
  <r>
    <x v="43"/>
    <x v="2"/>
    <s v="OFF-PA-10000327"/>
    <x v="0"/>
    <x v="0"/>
    <n v="3.4240000000000004"/>
    <s v="CA-2015-111157"/>
    <n v="0"/>
    <n v="1"/>
    <n v="0.2"/>
    <n v="1.0699999999999996"/>
    <n v="0.43613829632717294"/>
  </r>
  <r>
    <x v="44"/>
    <x v="4"/>
    <s v="FUR-TA-10002958"/>
    <x v="1"/>
    <x v="13"/>
    <n v="626.35200000000009"/>
    <s v="CA-2015-105648"/>
    <n v="1"/>
    <n v="3"/>
    <n v="0.2"/>
    <n v="-23.488200000000091"/>
    <n v="0.55975208308209756"/>
  </r>
  <r>
    <x v="44"/>
    <x v="10"/>
    <s v="FUR-BO-10001972"/>
    <x v="1"/>
    <x v="10"/>
    <n v="302.45"/>
    <s v="US-2015-127978"/>
    <n v="1"/>
    <n v="5"/>
    <n v="0.5"/>
    <n v="-199.61700000000002"/>
    <n v="0.5176847302647779"/>
  </r>
  <r>
    <x v="44"/>
    <x v="0"/>
    <s v="OFF-AP-10002534"/>
    <x v="0"/>
    <x v="12"/>
    <n v="176.77199999999996"/>
    <s v="CA-2015-130421"/>
    <n v="1"/>
    <n v="3"/>
    <n v="0.8"/>
    <n v="-459.60720000000003"/>
    <n v="0.49507917887403441"/>
  </r>
  <r>
    <x v="44"/>
    <x v="20"/>
    <s v="OFF-BI-10004593"/>
    <x v="0"/>
    <x v="3"/>
    <n v="125.76"/>
    <s v="CA-2015-127964"/>
    <n v="1"/>
    <n v="3"/>
    <n v="0.2"/>
    <n v="40.872"/>
    <n v="0.46881743173671325"/>
  </r>
  <r>
    <x v="44"/>
    <x v="10"/>
    <s v="OFF-ST-10002486"/>
    <x v="0"/>
    <x v="1"/>
    <n v="44.672000000000004"/>
    <s v="US-2015-127978"/>
    <n v="0"/>
    <n v="8"/>
    <n v="0.2"/>
    <n v="-10.051200000000003"/>
    <n v="0.44610841445725197"/>
  </r>
  <r>
    <x v="44"/>
    <x v="20"/>
    <s v="OFF-BI-10003429"/>
    <x v="0"/>
    <x v="3"/>
    <n v="25.32"/>
    <s v="CA-2015-127964"/>
    <n v="0"/>
    <n v="5"/>
    <n v="0.2"/>
    <n v="9.1785000000000014"/>
    <n v="0.46881743173671325"/>
  </r>
  <r>
    <x v="44"/>
    <x v="25"/>
    <s v="OFF-AR-10003560"/>
    <x v="0"/>
    <x v="4"/>
    <n v="19.456000000000003"/>
    <s v="CA-2015-155852"/>
    <n v="1"/>
    <n v="4"/>
    <n v="0.2"/>
    <n v="3.4047999999999981"/>
    <n v="0.45632477063632687"/>
  </r>
  <r>
    <x v="44"/>
    <x v="10"/>
    <s v="OFF-LA-10000305"/>
    <x v="0"/>
    <x v="2"/>
    <n v="15.120000000000001"/>
    <s v="US-2015-127978"/>
    <n v="0"/>
    <n v="3"/>
    <n v="0.2"/>
    <n v="4.9139999999999988"/>
    <n v="0.4647369236065339"/>
  </r>
  <r>
    <x v="44"/>
    <x v="20"/>
    <s v="TEC-PH-10004700"/>
    <x v="2"/>
    <x v="6"/>
    <n v="9.99"/>
    <s v="CA-2015-127964"/>
    <n v="0"/>
    <n v="1"/>
    <n v="0"/>
    <n v="4.5953999999999997"/>
    <n v="0.41105220110552465"/>
  </r>
  <r>
    <x v="45"/>
    <x v="9"/>
    <s v="OFF-ST-10001370"/>
    <x v="0"/>
    <x v="1"/>
    <n v="354.90000000000003"/>
    <s v="CA-2015-116239"/>
    <n v="1"/>
    <n v="5"/>
    <n v="0"/>
    <n v="17.744999999999962"/>
    <n v="0.44610841445725197"/>
  </r>
  <r>
    <x v="45"/>
    <x v="16"/>
    <s v="OFF-AR-10001374"/>
    <x v="0"/>
    <x v="4"/>
    <n v="15.552000000000003"/>
    <s v="CA-2015-117016"/>
    <n v="1"/>
    <n v="3"/>
    <n v="0.2"/>
    <n v="2.3327999999999989"/>
    <n v="0.45632477063632687"/>
  </r>
  <r>
    <x v="46"/>
    <x v="20"/>
    <s v="TEC-AC-10002001"/>
    <x v="2"/>
    <x v="9"/>
    <n v="479.97"/>
    <s v="CA-2015-169061"/>
    <n v="1"/>
    <n v="3"/>
    <n v="0"/>
    <n v="177.58890000000002"/>
    <n v="0.52062335344040378"/>
  </r>
  <r>
    <x v="46"/>
    <x v="20"/>
    <s v="OFF-PA-10001878"/>
    <x v="0"/>
    <x v="0"/>
    <n v="97.82"/>
    <s v="CA-2015-169061"/>
    <n v="0"/>
    <n v="2"/>
    <n v="0"/>
    <n v="45.975399999999993"/>
    <n v="0.43613829632717294"/>
  </r>
  <r>
    <x v="46"/>
    <x v="20"/>
    <s v="OFF-AR-10000588"/>
    <x v="0"/>
    <x v="4"/>
    <n v="59.519999999999996"/>
    <s v="CA-2015-169061"/>
    <n v="0"/>
    <n v="3"/>
    <n v="0"/>
    <n v="15.475200000000001"/>
    <n v="0.45632477063632687"/>
  </r>
  <r>
    <x v="46"/>
    <x v="20"/>
    <s v="OFF-BI-10001617"/>
    <x v="0"/>
    <x v="3"/>
    <n v="49.632000000000005"/>
    <s v="CA-2015-169061"/>
    <n v="0"/>
    <n v="6"/>
    <n v="0.2"/>
    <n v="16.750799999999998"/>
    <n v="0.46881743173671325"/>
  </r>
  <r>
    <x v="46"/>
    <x v="20"/>
    <s v="OFF-SU-10000381"/>
    <x v="0"/>
    <x v="14"/>
    <n v="18.62"/>
    <s v="CA-2015-169061"/>
    <n v="0"/>
    <n v="2"/>
    <n v="0"/>
    <n v="5.399799999999999"/>
    <n v="0.53938093436526824"/>
  </r>
  <r>
    <x v="47"/>
    <x v="22"/>
    <s v="FUR-CH-10004495"/>
    <x v="1"/>
    <x v="5"/>
    <n v="481.56800000000004"/>
    <s v="CA-2015-104563"/>
    <n v="1"/>
    <n v="2"/>
    <n v="0.2"/>
    <n v="54.17639999999993"/>
    <n v="0.46529189879902266"/>
  </r>
  <r>
    <x v="47"/>
    <x v="22"/>
    <s v="FUR-CH-10002780"/>
    <x v="1"/>
    <x v="5"/>
    <n v="436.70400000000006"/>
    <s v="CA-2015-104563"/>
    <n v="0"/>
    <n v="6"/>
    <n v="0.2"/>
    <n v="21.835199999999986"/>
    <n v="0.46529189879902266"/>
  </r>
  <r>
    <x v="47"/>
    <x v="22"/>
    <s v="OFF-ST-10002344"/>
    <x v="0"/>
    <x v="1"/>
    <n v="242.94"/>
    <s v="CA-2015-156587"/>
    <n v="1"/>
    <n v="3"/>
    <n v="0"/>
    <n v="4.8588000000000164"/>
    <n v="0.44610841445725197"/>
  </r>
  <r>
    <x v="47"/>
    <x v="22"/>
    <s v="OFF-ST-10000934"/>
    <x v="0"/>
    <x v="1"/>
    <n v="204.89999999999998"/>
    <s v="CA-2015-104563"/>
    <n v="0"/>
    <n v="5"/>
    <n v="0"/>
    <n v="0"/>
    <n v="0.44610841445725197"/>
  </r>
  <r>
    <x v="47"/>
    <x v="22"/>
    <s v="OFF-BI-10004224"/>
    <x v="0"/>
    <x v="3"/>
    <n v="107.64800000000001"/>
    <s v="US-2015-131982"/>
    <n v="1"/>
    <n v="2"/>
    <n v="0.2"/>
    <n v="33.639999999999986"/>
    <n v="0.46881743173671325"/>
  </r>
  <r>
    <x v="47"/>
    <x v="22"/>
    <s v="FUR-CH-10004477"/>
    <x v="1"/>
    <x v="5"/>
    <n v="48.712000000000003"/>
    <s v="CA-2015-156587"/>
    <n v="0"/>
    <n v="1"/>
    <n v="0.2"/>
    <n v="5.4800999999999966"/>
    <n v="0.46529189879902266"/>
  </r>
  <r>
    <x v="47"/>
    <x v="22"/>
    <s v="OFF-AR-10000390"/>
    <x v="0"/>
    <x v="4"/>
    <n v="20.65"/>
    <s v="CA-2015-104563"/>
    <n v="0"/>
    <n v="5"/>
    <n v="0"/>
    <n v="9.4989999999999988"/>
    <n v="0.45632477063632687"/>
  </r>
  <r>
    <x v="47"/>
    <x v="22"/>
    <s v="OFF-AR-10001427"/>
    <x v="0"/>
    <x v="4"/>
    <n v="17.940000000000001"/>
    <s v="CA-2015-156587"/>
    <n v="0"/>
    <n v="3"/>
    <n v="0"/>
    <n v="4.6644000000000005"/>
    <n v="0.45632477063632687"/>
  </r>
  <r>
    <x v="48"/>
    <x v="26"/>
    <s v="OFF-ST-10000078"/>
    <x v="0"/>
    <x v="1"/>
    <n v="636.40800000000013"/>
    <s v="US-2015-140116"/>
    <n v="1"/>
    <n v="3"/>
    <n v="0.2"/>
    <n v="-15.910200000000088"/>
    <n v="0.44610841445725197"/>
  </r>
  <r>
    <x v="48"/>
    <x v="26"/>
    <s v="OFF-AR-10001044"/>
    <x v="0"/>
    <x v="4"/>
    <n v="83.168000000000006"/>
    <s v="US-2015-140116"/>
    <n v="0"/>
    <n v="4"/>
    <n v="0.2"/>
    <n v="9.3563999999999936"/>
    <n v="0.45632477063632687"/>
  </r>
  <r>
    <x v="48"/>
    <x v="14"/>
    <s v="OFF-PA-10002259"/>
    <x v="0"/>
    <x v="0"/>
    <n v="22.38"/>
    <s v="US-2015-100279"/>
    <n v="1"/>
    <n v="2"/>
    <n v="0"/>
    <n v="10.7424"/>
    <n v="0.43613829632717294"/>
  </r>
  <r>
    <x v="49"/>
    <x v="3"/>
    <s v="TEC-AC-10000710"/>
    <x v="2"/>
    <x v="9"/>
    <n v="32.96"/>
    <s v="CA-2015-114790"/>
    <n v="1"/>
    <n v="2"/>
    <n v="0"/>
    <n v="14.172800000000002"/>
    <n v="0.52062335344040378"/>
  </r>
  <r>
    <x v="49"/>
    <x v="3"/>
    <s v="TEC-PH-10000984"/>
    <x v="2"/>
    <x v="6"/>
    <n v="587.97"/>
    <s v="CA-2015-114790"/>
    <n v="0"/>
    <n v="3"/>
    <n v="0"/>
    <n v="164.63160000000005"/>
    <n v="0.41105220110552465"/>
  </r>
  <r>
    <x v="49"/>
    <x v="3"/>
    <s v="OFF-AP-10002578"/>
    <x v="0"/>
    <x v="12"/>
    <n v="146.76"/>
    <s v="CA-2015-114790"/>
    <n v="0"/>
    <n v="3"/>
    <n v="0"/>
    <n v="38.157600000000002"/>
    <n v="0.49507917887403441"/>
  </r>
  <r>
    <x v="49"/>
    <x v="20"/>
    <s v="OFF-PA-10002137"/>
    <x v="0"/>
    <x v="0"/>
    <n v="108.92"/>
    <s v="CA-2015-158337"/>
    <n v="1"/>
    <n v="14"/>
    <n v="0"/>
    <n v="49.013999999999996"/>
    <n v="0.43613829632717294"/>
  </r>
  <r>
    <x v="49"/>
    <x v="3"/>
    <s v="OFF-PA-10000213"/>
    <x v="0"/>
    <x v="0"/>
    <n v="14.940000000000001"/>
    <s v="CA-2015-114790"/>
    <n v="0"/>
    <n v="3"/>
    <n v="0"/>
    <n v="7.0218000000000007"/>
    <n v="0.43613829632717294"/>
  </r>
  <r>
    <x v="49"/>
    <x v="10"/>
    <s v="OFF-FA-10001561"/>
    <x v="0"/>
    <x v="7"/>
    <n v="10.464000000000002"/>
    <s v="CA-2015-166884"/>
    <n v="1"/>
    <n v="6"/>
    <n v="0.2"/>
    <n v="1.7003999999999992"/>
    <n v="0.51168203684699509"/>
  </r>
  <r>
    <x v="49"/>
    <x v="10"/>
    <s v="FUR-FU-10003981"/>
    <x v="1"/>
    <x v="8"/>
    <n v="8.32"/>
    <s v="CA-2015-166884"/>
    <n v="0"/>
    <n v="5"/>
    <n v="0.2"/>
    <n v="2.2880000000000003"/>
    <n v="0.4595170286641902"/>
  </r>
  <r>
    <x v="49"/>
    <x v="4"/>
    <s v="OFF-AR-10001770"/>
    <x v="0"/>
    <x v="4"/>
    <n v="7.98"/>
    <s v="US-2015-103338"/>
    <n v="1"/>
    <n v="3"/>
    <n v="0"/>
    <n v="2.0747999999999998"/>
    <n v="0.45632477063632687"/>
  </r>
  <r>
    <x v="50"/>
    <x v="27"/>
    <s v="TEC-AC-10004877"/>
    <x v="2"/>
    <x v="9"/>
    <n v="82.800000000000011"/>
    <s v="CA-2015-114510"/>
    <n v="1"/>
    <n v="12"/>
    <n v="0"/>
    <n v="6.6239999999999952"/>
    <n v="0.52062335344040378"/>
  </r>
  <r>
    <x v="50"/>
    <x v="6"/>
    <s v="FUR-CH-10003379"/>
    <x v="1"/>
    <x v="5"/>
    <n v="1139.92"/>
    <s v="US-2015-125521"/>
    <n v="1"/>
    <n v="4"/>
    <n v="0"/>
    <n v="284.98"/>
    <n v="0.46529189879902266"/>
  </r>
  <r>
    <x v="50"/>
    <x v="1"/>
    <s v="TEC-MA-10003626"/>
    <x v="2"/>
    <x v="15"/>
    <n v="574.91"/>
    <s v="CA-2015-152618"/>
    <n v="1"/>
    <n v="2"/>
    <n v="0.3"/>
    <n v="156.04699999999997"/>
    <n v="0.5183572270896134"/>
  </r>
  <r>
    <x v="50"/>
    <x v="16"/>
    <s v="OFF-PA-10000176"/>
    <x v="0"/>
    <x v="0"/>
    <n v="91.055999999999997"/>
    <s v="CA-2015-100293"/>
    <n v="1"/>
    <n v="6"/>
    <n v="0.2"/>
    <n v="31.869599999999995"/>
    <n v="0.43613829632717294"/>
  </r>
  <r>
    <x v="50"/>
    <x v="27"/>
    <s v="OFF-ST-10000736"/>
    <x v="0"/>
    <x v="1"/>
    <n v="80.98"/>
    <s v="CA-2015-114510"/>
    <n v="0"/>
    <n v="1"/>
    <n v="0"/>
    <n v="3.2391999999999967"/>
    <n v="0.44610841445725197"/>
  </r>
  <r>
    <x v="50"/>
    <x v="27"/>
    <s v="OFF-BI-10003007"/>
    <x v="0"/>
    <x v="3"/>
    <n v="62.048000000000002"/>
    <s v="CA-2015-114510"/>
    <n v="0"/>
    <n v="2"/>
    <n v="0.2"/>
    <n v="20.165599999999998"/>
    <n v="0.46881743173671325"/>
  </r>
  <r>
    <x v="50"/>
    <x v="27"/>
    <s v="OFF-BI-10001617"/>
    <x v="0"/>
    <x v="3"/>
    <n v="33.088000000000001"/>
    <s v="CA-2015-114510"/>
    <n v="0"/>
    <n v="4"/>
    <n v="0.2"/>
    <n v="11.167199999999999"/>
    <n v="0.46881743173671325"/>
  </r>
  <r>
    <x v="50"/>
    <x v="27"/>
    <s v="OFF-ST-10003221"/>
    <x v="0"/>
    <x v="1"/>
    <n v="21.36"/>
    <s v="CA-2015-114510"/>
    <n v="0"/>
    <n v="2"/>
    <n v="0"/>
    <n v="5.7672000000000008"/>
    <n v="0.44610841445725197"/>
  </r>
  <r>
    <x v="50"/>
    <x v="4"/>
    <s v="OFF-PA-10001204"/>
    <x v="0"/>
    <x v="0"/>
    <n v="10.56"/>
    <s v="CA-2015-157623"/>
    <n v="1"/>
    <n v="2"/>
    <n v="0"/>
    <n v="4.7519999999999998"/>
    <n v="0.43613829632717294"/>
  </r>
  <r>
    <x v="50"/>
    <x v="1"/>
    <s v="OFF-PA-10001215"/>
    <x v="0"/>
    <x v="0"/>
    <n v="8.4480000000000004"/>
    <s v="CA-2015-152618"/>
    <n v="0"/>
    <n v="2"/>
    <n v="0.2"/>
    <n v="2.6399999999999997"/>
    <n v="0.43613829632717294"/>
  </r>
  <r>
    <x v="50"/>
    <x v="4"/>
    <s v="OFF-AR-10003723"/>
    <x v="0"/>
    <x v="4"/>
    <n v="3.38"/>
    <s v="CA-2015-157623"/>
    <n v="0"/>
    <n v="1"/>
    <n v="0"/>
    <n v="1.2505999999999999"/>
    <n v="0.45632477063632687"/>
  </r>
  <r>
    <x v="51"/>
    <x v="16"/>
    <s v="OFF-ST-10001490"/>
    <x v="0"/>
    <x v="1"/>
    <n v="142.77600000000001"/>
    <s v="CA-2015-149958"/>
    <n v="1"/>
    <n v="1"/>
    <n v="0.2"/>
    <n v="17.84699999999998"/>
    <n v="0.44610841445725197"/>
  </r>
  <r>
    <x v="51"/>
    <x v="16"/>
    <s v="OFF-PA-10002120"/>
    <x v="0"/>
    <x v="0"/>
    <n v="131.904"/>
    <s v="CA-2015-149958"/>
    <n v="0"/>
    <n v="3"/>
    <n v="0.2"/>
    <n v="47.815200000000004"/>
    <n v="0.43613829632717294"/>
  </r>
  <r>
    <x v="51"/>
    <x v="16"/>
    <s v="FUR-FU-10001756"/>
    <x v="1"/>
    <x v="8"/>
    <n v="45.695999999999998"/>
    <s v="CA-2015-149958"/>
    <n v="0"/>
    <n v="3"/>
    <n v="0.2"/>
    <n v="5.1407999999999916"/>
    <n v="0.4595170286641902"/>
  </r>
  <r>
    <x v="51"/>
    <x v="16"/>
    <s v="OFF-BI-10001543"/>
    <x v="0"/>
    <x v="3"/>
    <n v="43.188000000000009"/>
    <s v="CA-2015-149958"/>
    <n v="0"/>
    <n v="4"/>
    <n v="0.7"/>
    <n v="-31.671199999999999"/>
    <n v="0.46881743173671325"/>
  </r>
  <r>
    <x v="51"/>
    <x v="16"/>
    <s v="OFF-BI-10000773"/>
    <x v="0"/>
    <x v="3"/>
    <n v="7.218"/>
    <s v="CA-2015-149958"/>
    <n v="0"/>
    <n v="3"/>
    <n v="0.7"/>
    <n v="-5.5338000000000012"/>
    <n v="0.46881743173671325"/>
  </r>
  <r>
    <x v="52"/>
    <x v="25"/>
    <s v="TEC-PH-10002415"/>
    <x v="2"/>
    <x v="6"/>
    <n v="471.92"/>
    <s v="CA-2015-157609"/>
    <n v="1"/>
    <n v="2"/>
    <n v="0.2"/>
    <n v="29.495000000000019"/>
    <n v="0.41105220110552465"/>
  </r>
  <r>
    <x v="53"/>
    <x v="20"/>
    <s v="FUR-TA-10003473"/>
    <x v="1"/>
    <x v="13"/>
    <n v="1579.7460000000001"/>
    <s v="US-2015-148838"/>
    <n v="1"/>
    <n v="7"/>
    <n v="0.4"/>
    <n v="-447.59469999999988"/>
    <n v="0.55975208308209756"/>
  </r>
  <r>
    <x v="53"/>
    <x v="20"/>
    <s v="FUR-TA-10001950"/>
    <x v="1"/>
    <x v="13"/>
    <n v="1071.576"/>
    <s v="US-2015-148838"/>
    <n v="0"/>
    <n v="4"/>
    <n v="0.4"/>
    <n v="-553.64760000000001"/>
    <n v="0.55975208308209756"/>
  </r>
  <r>
    <x v="53"/>
    <x v="20"/>
    <s v="FUR-TA-10004175"/>
    <x v="1"/>
    <x v="13"/>
    <n v="613.90800000000002"/>
    <s v="US-2015-148838"/>
    <n v="0"/>
    <n v="3"/>
    <n v="0.4"/>
    <n v="-122.78160000000003"/>
    <n v="0.55975208308209756"/>
  </r>
  <r>
    <x v="53"/>
    <x v="20"/>
    <s v="OFF-PA-10000919"/>
    <x v="0"/>
    <x v="0"/>
    <n v="155.04"/>
    <s v="US-2015-148838"/>
    <n v="0"/>
    <n v="4"/>
    <n v="0"/>
    <n v="75.9696"/>
    <n v="0.43613829632717294"/>
  </r>
  <r>
    <x v="53"/>
    <x v="2"/>
    <s v="OFF-PA-10003641"/>
    <x v="0"/>
    <x v="0"/>
    <n v="126.624"/>
    <s v="CA-2015-127859"/>
    <n v="1"/>
    <n v="6"/>
    <n v="0.2"/>
    <n v="41.152799999999992"/>
    <n v="0.43613829632717294"/>
  </r>
  <r>
    <x v="53"/>
    <x v="28"/>
    <s v="OFF-AP-10001154"/>
    <x v="0"/>
    <x v="12"/>
    <n v="93.78"/>
    <s v="CA-2015-118339"/>
    <n v="1"/>
    <n v="2"/>
    <n v="0"/>
    <n v="36.574200000000005"/>
    <n v="0.49507917887403441"/>
  </r>
  <r>
    <x v="53"/>
    <x v="28"/>
    <s v="OFF-BI-10001758"/>
    <x v="0"/>
    <x v="3"/>
    <n v="53.4"/>
    <s v="CA-2015-118339"/>
    <n v="0"/>
    <n v="10"/>
    <n v="0"/>
    <n v="25.097999999999999"/>
    <n v="0.46881743173671325"/>
  </r>
  <r>
    <x v="53"/>
    <x v="28"/>
    <s v="OFF-PA-10000466"/>
    <x v="0"/>
    <x v="0"/>
    <n v="47.18"/>
    <s v="CA-2015-118339"/>
    <n v="0"/>
    <n v="7"/>
    <n v="0"/>
    <n v="23.59"/>
    <n v="0.43613829632717294"/>
  </r>
  <r>
    <x v="53"/>
    <x v="28"/>
    <s v="OFF-BI-10000136"/>
    <x v="0"/>
    <x v="3"/>
    <n v="35.880000000000003"/>
    <s v="CA-2015-118339"/>
    <n v="0"/>
    <n v="6"/>
    <n v="0"/>
    <n v="17.2224"/>
    <n v="0.46881743173671325"/>
  </r>
  <r>
    <x v="53"/>
    <x v="20"/>
    <s v="OFF-PA-10002960"/>
    <x v="0"/>
    <x v="0"/>
    <n v="34.86"/>
    <s v="US-2015-148838"/>
    <n v="0"/>
    <n v="7"/>
    <n v="0"/>
    <n v="16.3842"/>
    <n v="0.43613829632717294"/>
  </r>
  <r>
    <x v="53"/>
    <x v="29"/>
    <s v="OFF-AP-10003971"/>
    <x v="0"/>
    <x v="12"/>
    <n v="32.67"/>
    <s v="US-2015-164763"/>
    <n v="1"/>
    <n v="3"/>
    <n v="0"/>
    <n v="8.4942000000000011"/>
    <n v="0.49507917887403441"/>
  </r>
  <r>
    <x v="53"/>
    <x v="29"/>
    <s v="OFF-BI-10000309"/>
    <x v="0"/>
    <x v="3"/>
    <n v="30.44"/>
    <s v="US-2015-164763"/>
    <n v="0"/>
    <n v="2"/>
    <n v="0"/>
    <n v="14.9156"/>
    <n v="0.46881743173671325"/>
  </r>
  <r>
    <x v="53"/>
    <x v="28"/>
    <s v="OFF-AR-10003829"/>
    <x v="0"/>
    <x v="4"/>
    <n v="19.68"/>
    <s v="CA-2015-118339"/>
    <n v="0"/>
    <n v="6"/>
    <n v="0"/>
    <n v="5.7071999999999976"/>
    <n v="0.45632477063632687"/>
  </r>
  <r>
    <x v="53"/>
    <x v="29"/>
    <s v="OFF-PA-10003063"/>
    <x v="0"/>
    <x v="0"/>
    <n v="16"/>
    <s v="US-2015-164763"/>
    <n v="0"/>
    <n v="4"/>
    <n v="0"/>
    <n v="7.68"/>
    <n v="0.43613829632717294"/>
  </r>
  <r>
    <x v="53"/>
    <x v="0"/>
    <s v="OFF-PA-10002365"/>
    <x v="0"/>
    <x v="0"/>
    <n v="15.552000000000003"/>
    <s v="CA-2015-158442"/>
    <n v="1"/>
    <n v="3"/>
    <n v="0.2"/>
    <n v="5.4432"/>
    <n v="0.43613829632717294"/>
  </r>
  <r>
    <x v="53"/>
    <x v="29"/>
    <s v="OFF-PA-10003349"/>
    <x v="0"/>
    <x v="0"/>
    <n v="12.96"/>
    <s v="US-2015-164763"/>
    <n v="0"/>
    <n v="2"/>
    <n v="0"/>
    <n v="6.3504000000000005"/>
    <n v="0.43613829632717294"/>
  </r>
  <r>
    <x v="53"/>
    <x v="29"/>
    <s v="OFF-BI-10000605"/>
    <x v="0"/>
    <x v="3"/>
    <n v="11.43"/>
    <s v="US-2015-164763"/>
    <n v="0"/>
    <n v="3"/>
    <n v="0"/>
    <n v="5.3720999999999997"/>
    <n v="0.46881743173671325"/>
  </r>
  <r>
    <x v="53"/>
    <x v="0"/>
    <s v="OFF-PA-10002195"/>
    <x v="0"/>
    <x v="0"/>
    <n v="5.1840000000000011"/>
    <s v="CA-2015-158442"/>
    <n v="0"/>
    <n v="1"/>
    <n v="0.2"/>
    <n v="1.8792"/>
    <n v="0.43613829632717294"/>
  </r>
  <r>
    <x v="53"/>
    <x v="0"/>
    <s v="OFF-AR-10003732"/>
    <x v="0"/>
    <x v="4"/>
    <n v="4.4479999999999995"/>
    <s v="CA-2015-158442"/>
    <n v="0"/>
    <n v="2"/>
    <n v="0.2"/>
    <n v="0.3335999999999999"/>
    <n v="0.45632477063632687"/>
  </r>
  <r>
    <x v="54"/>
    <x v="16"/>
    <s v="TEC-MA-10002412"/>
    <x v="2"/>
    <x v="15"/>
    <n v="22638.48"/>
    <s v="CA-2015-145317"/>
    <n v="1"/>
    <n v="6"/>
    <n v="0.5"/>
    <n v="-1811.0784000000021"/>
    <n v="0.5183572270896134"/>
  </r>
  <r>
    <x v="54"/>
    <x v="4"/>
    <s v="OFF-ST-10000078"/>
    <x v="0"/>
    <x v="1"/>
    <n v="1856.19"/>
    <s v="US-2015-131275"/>
    <n v="1"/>
    <n v="7"/>
    <n v="0"/>
    <n v="334.11419999999987"/>
    <n v="0.44610841445725197"/>
  </r>
  <r>
    <x v="54"/>
    <x v="4"/>
    <s v="TEC-MA-10001148"/>
    <x v="2"/>
    <x v="15"/>
    <n v="1279.9680000000001"/>
    <s v="US-2015-131275"/>
    <n v="0"/>
    <n v="4"/>
    <n v="0.2"/>
    <n v="415.98959999999994"/>
    <n v="0.5183572270896134"/>
  </r>
  <r>
    <x v="54"/>
    <x v="4"/>
    <s v="FUR-BO-10004218"/>
    <x v="1"/>
    <x v="10"/>
    <n v="1198.33"/>
    <s v="CA-2015-111871"/>
    <n v="1"/>
    <n v="10"/>
    <n v="0.15"/>
    <n v="70.490000000000009"/>
    <n v="0.5176847302647779"/>
  </r>
  <r>
    <x v="54"/>
    <x v="16"/>
    <s v="TEC-MA-10003626"/>
    <x v="2"/>
    <x v="15"/>
    <n v="821.3"/>
    <s v="CA-2015-145317"/>
    <n v="0"/>
    <n v="4"/>
    <n v="0.5"/>
    <n v="-16.426000000000045"/>
    <n v="0.5183572270896134"/>
  </r>
  <r>
    <x v="54"/>
    <x v="16"/>
    <s v="FUR-FU-10001986"/>
    <x v="1"/>
    <x v="8"/>
    <n v="122.352"/>
    <s v="CA-2015-145317"/>
    <n v="0"/>
    <n v="3"/>
    <n v="0.2"/>
    <n v="15.29399999999999"/>
    <n v="0.4595170286641902"/>
  </r>
  <r>
    <x v="54"/>
    <x v="4"/>
    <s v="FUR-FU-10004597"/>
    <x v="1"/>
    <x v="8"/>
    <n v="111"/>
    <s v="US-2015-131275"/>
    <n v="0"/>
    <n v="2"/>
    <n v="0"/>
    <n v="14.430000000000007"/>
    <n v="0.4595170286641902"/>
  </r>
  <r>
    <x v="54"/>
    <x v="16"/>
    <s v="FUR-FU-10004270"/>
    <x v="1"/>
    <x v="8"/>
    <n v="30.768000000000001"/>
    <s v="CA-2015-145317"/>
    <n v="0"/>
    <n v="2"/>
    <n v="0.2"/>
    <n v="8.0766000000000027"/>
    <n v="0.4595170286641902"/>
  </r>
  <r>
    <x v="54"/>
    <x v="16"/>
    <s v="OFF-PA-10001804"/>
    <x v="0"/>
    <x v="0"/>
    <n v="21.376000000000001"/>
    <s v="CA-2015-145317"/>
    <n v="0"/>
    <n v="4"/>
    <n v="0.2"/>
    <n v="7.4815999999999994"/>
    <n v="0.43613829632717294"/>
  </r>
  <r>
    <x v="54"/>
    <x v="16"/>
    <s v="OFF-FA-10003112"/>
    <x v="0"/>
    <x v="7"/>
    <n v="18.936"/>
    <s v="CA-2015-145317"/>
    <n v="0"/>
    <n v="3"/>
    <n v="0.2"/>
    <n v="5.9174999999999986"/>
    <n v="0.51168203684699509"/>
  </r>
  <r>
    <x v="54"/>
    <x v="16"/>
    <s v="OFF-AR-10003183"/>
    <x v="0"/>
    <x v="4"/>
    <n v="8.016"/>
    <s v="CA-2015-145317"/>
    <n v="0"/>
    <n v="3"/>
    <n v="0.2"/>
    <n v="1.0019999999999993"/>
    <n v="0.45632477063632687"/>
  </r>
  <r>
    <x v="55"/>
    <x v="16"/>
    <s v="TEC-AC-10002647"/>
    <x v="2"/>
    <x v="9"/>
    <n v="170.24"/>
    <s v="CA-2015-103989"/>
    <n v="1"/>
    <n v="2"/>
    <n v="0.2"/>
    <n v="53.199999999999989"/>
    <n v="0.52062335344040378"/>
  </r>
  <r>
    <x v="55"/>
    <x v="16"/>
    <s v="TEC-PH-10004667"/>
    <x v="2"/>
    <x v="6"/>
    <n v="323.97600000000006"/>
    <s v="CA-2015-103989"/>
    <n v="0"/>
    <n v="3"/>
    <n v="0.2"/>
    <n v="28.347899999999981"/>
    <n v="0.41105220110552465"/>
  </r>
  <r>
    <x v="55"/>
    <x v="16"/>
    <s v="OFF-BI-10001196"/>
    <x v="0"/>
    <x v="3"/>
    <n v="33.57"/>
    <s v="CA-2015-103989"/>
    <n v="0"/>
    <n v="5"/>
    <n v="0.7"/>
    <n v="-25.737000000000002"/>
    <n v="0.46881743173671325"/>
  </r>
  <r>
    <x v="55"/>
    <x v="16"/>
    <s v="OFF-ST-10000918"/>
    <x v="0"/>
    <x v="1"/>
    <n v="26.160000000000004"/>
    <s v="CA-2015-103989"/>
    <n v="0"/>
    <n v="3"/>
    <n v="0.2"/>
    <n v="1.961999999999998"/>
    <n v="0.44610841445725197"/>
  </r>
  <r>
    <x v="55"/>
    <x v="16"/>
    <s v="FUR-FU-10002508"/>
    <x v="1"/>
    <x v="8"/>
    <n v="20.016000000000002"/>
    <s v="CA-2015-103989"/>
    <n v="0"/>
    <n v="3"/>
    <n v="0.2"/>
    <n v="5.5044000000000013"/>
    <n v="0.4595170286641902"/>
  </r>
  <r>
    <x v="55"/>
    <x v="16"/>
    <s v="OFF-LA-10000443"/>
    <x v="0"/>
    <x v="2"/>
    <n v="11.808"/>
    <s v="CA-2015-103989"/>
    <n v="0"/>
    <n v="4"/>
    <n v="0.2"/>
    <n v="3.9851999999999999"/>
    <n v="0.4647369236065339"/>
  </r>
  <r>
    <x v="55"/>
    <x v="16"/>
    <s v="FUR-FU-10003981"/>
    <x v="1"/>
    <x v="8"/>
    <n v="4.9920000000000009"/>
    <s v="CA-2015-103989"/>
    <n v="0"/>
    <n v="3"/>
    <n v="0.2"/>
    <n v="1.3728000000000002"/>
    <n v="0.4595170286641902"/>
  </r>
  <r>
    <x v="56"/>
    <x v="6"/>
    <s v="TEC-PH-10000730"/>
    <x v="2"/>
    <x v="6"/>
    <n v="3499.9300000000003"/>
    <s v="CA-2015-163223"/>
    <n v="1"/>
    <n v="7"/>
    <n v="0"/>
    <n v="909.98180000000025"/>
    <n v="0.41105220110552465"/>
  </r>
  <r>
    <x v="56"/>
    <x v="15"/>
    <s v="FUR-CH-10000422"/>
    <x v="1"/>
    <x v="5"/>
    <n v="218.376"/>
    <s v="US-2015-155544"/>
    <n v="1"/>
    <n v="3"/>
    <n v="0.2"/>
    <n v="-10.918799999999983"/>
    <n v="0.46529189879902266"/>
  </r>
  <r>
    <x v="56"/>
    <x v="6"/>
    <s v="OFF-PA-10000675"/>
    <x v="0"/>
    <x v="0"/>
    <n v="122.97"/>
    <s v="CA-2015-163223"/>
    <n v="0"/>
    <n v="3"/>
    <n v="0"/>
    <n v="60.255300000000005"/>
    <n v="0.43613829632717294"/>
  </r>
  <r>
    <x v="56"/>
    <x v="6"/>
    <s v="OFF-BI-10001597"/>
    <x v="0"/>
    <x v="3"/>
    <n v="122.94"/>
    <s v="CA-2015-163223"/>
    <n v="0"/>
    <n v="3"/>
    <n v="0"/>
    <n v="59.011199999999988"/>
    <n v="0.46881743173671325"/>
  </r>
  <r>
    <x v="56"/>
    <x v="15"/>
    <s v="OFF-LA-10004544"/>
    <x v="0"/>
    <x v="2"/>
    <n v="59.20000000000001"/>
    <s v="US-2015-155544"/>
    <n v="0"/>
    <n v="5"/>
    <n v="0.2"/>
    <n v="22.199999999999996"/>
    <n v="0.4647369236065339"/>
  </r>
  <r>
    <x v="56"/>
    <x v="15"/>
    <s v="FUR-FU-10001473"/>
    <x v="1"/>
    <x v="8"/>
    <n v="32.952000000000005"/>
    <s v="US-2015-155544"/>
    <n v="0"/>
    <n v="3"/>
    <n v="0.2"/>
    <n v="6.5903999999999989"/>
    <n v="0.4595170286641902"/>
  </r>
  <r>
    <x v="56"/>
    <x v="25"/>
    <s v="OFF-ST-10002301"/>
    <x v="0"/>
    <x v="1"/>
    <n v="16.272000000000002"/>
    <s v="US-2015-107405"/>
    <n v="1"/>
    <n v="1"/>
    <n v="0.2"/>
    <n v="-3.864600000000002"/>
    <n v="0.44610841445725197"/>
  </r>
  <r>
    <x v="56"/>
    <x v="6"/>
    <s v="OFF-LA-10004409"/>
    <x v="0"/>
    <x v="2"/>
    <n v="14.399999999999999"/>
    <s v="CA-2015-163223"/>
    <n v="0"/>
    <n v="5"/>
    <n v="0"/>
    <n v="6.6239999999999988"/>
    <n v="0.4647369236065339"/>
  </r>
  <r>
    <x v="56"/>
    <x v="6"/>
    <s v="OFF-AR-10001573"/>
    <x v="0"/>
    <x v="4"/>
    <n v="9.32"/>
    <s v="CA-2015-163223"/>
    <n v="0"/>
    <n v="4"/>
    <n v="0"/>
    <n v="2.702799999999999"/>
    <n v="0.45632477063632687"/>
  </r>
  <r>
    <x v="56"/>
    <x v="10"/>
    <s v="OFF-AR-10004685"/>
    <x v="0"/>
    <x v="4"/>
    <n v="7.4080000000000004"/>
    <s v="CA-2015-140004"/>
    <n v="1"/>
    <n v="2"/>
    <n v="0.2"/>
    <n v="1.2037999999999995"/>
    <n v="0.45632477063632687"/>
  </r>
  <r>
    <x v="56"/>
    <x v="10"/>
    <s v="OFF-AR-10004027"/>
    <x v="0"/>
    <x v="4"/>
    <n v="6.048"/>
    <s v="CA-2015-140004"/>
    <n v="0"/>
    <n v="3"/>
    <n v="0.2"/>
    <n v="1.5876000000000006"/>
    <n v="0.45632477063632687"/>
  </r>
  <r>
    <x v="57"/>
    <x v="12"/>
    <s v="FUR-CH-10001482"/>
    <x v="1"/>
    <x v="5"/>
    <n v="314.35199999999998"/>
    <s v="CA-2015-148040"/>
    <n v="1"/>
    <n v="3"/>
    <n v="0.2"/>
    <n v="-35.36460000000001"/>
    <n v="0.46529189879902266"/>
  </r>
  <r>
    <x v="57"/>
    <x v="12"/>
    <s v="OFF-PA-10002581"/>
    <x v="0"/>
    <x v="0"/>
    <n v="74.352000000000004"/>
    <s v="CA-2015-148040"/>
    <n v="0"/>
    <n v="3"/>
    <n v="0.2"/>
    <n v="23.234999999999992"/>
    <n v="0.43613829632717294"/>
  </r>
  <r>
    <x v="57"/>
    <x v="25"/>
    <s v="OFF-BI-10002735"/>
    <x v="0"/>
    <x v="3"/>
    <n v="51.465000000000018"/>
    <s v="US-2015-158057"/>
    <n v="1"/>
    <n v="5"/>
    <n v="0.7"/>
    <n v="-39.456499999999991"/>
    <n v="0.46881743173671325"/>
  </r>
  <r>
    <x v="57"/>
    <x v="18"/>
    <s v="OFF-AR-10003478"/>
    <x v="0"/>
    <x v="4"/>
    <n v="16.28"/>
    <s v="US-2015-129609"/>
    <n v="1"/>
    <n v="2"/>
    <n v="0"/>
    <n v="6.5120000000000005"/>
    <n v="0.45632477063632687"/>
  </r>
  <r>
    <x v="57"/>
    <x v="25"/>
    <s v="OFF-BI-10004410"/>
    <x v="0"/>
    <x v="3"/>
    <n v="7.644000000000001"/>
    <s v="US-2015-158057"/>
    <n v="0"/>
    <n v="4"/>
    <n v="0.7"/>
    <n v="-5.8603999999999985"/>
    <n v="0.46881743173671325"/>
  </r>
  <r>
    <x v="58"/>
    <x v="4"/>
    <s v="TEC-PH-10003484"/>
    <x v="2"/>
    <x v="6"/>
    <n v="604.75199999999995"/>
    <s v="CA-2015-120838"/>
    <n v="1"/>
    <n v="6"/>
    <n v="0.2"/>
    <n v="37.797000000000025"/>
    <n v="0.41105220110552465"/>
  </r>
  <r>
    <x v="58"/>
    <x v="4"/>
    <s v="OFF-ST-10000585"/>
    <x v="0"/>
    <x v="1"/>
    <n v="330.4"/>
    <s v="CA-2015-120838"/>
    <n v="0"/>
    <n v="2"/>
    <n v="0"/>
    <n v="85.903999999999996"/>
    <n v="0.44610841445725197"/>
  </r>
  <r>
    <x v="58"/>
    <x v="16"/>
    <s v="OFF-LA-10004484"/>
    <x v="0"/>
    <x v="2"/>
    <n v="9.9120000000000008"/>
    <s v="CA-2015-164749"/>
    <n v="1"/>
    <n v="3"/>
    <n v="0.2"/>
    <n v="3.2213999999999996"/>
    <n v="0.4647369236065339"/>
  </r>
  <r>
    <x v="59"/>
    <x v="4"/>
    <s v="FUR-FU-10002813"/>
    <x v="1"/>
    <x v="8"/>
    <n v="40.479999999999997"/>
    <s v="CA-2015-143637"/>
    <n v="1"/>
    <n v="2"/>
    <n v="0"/>
    <n v="14.572799999999997"/>
    <n v="0.4595170286641902"/>
  </r>
  <r>
    <x v="59"/>
    <x v="20"/>
    <s v="OFF-PA-10004948"/>
    <x v="0"/>
    <x v="0"/>
    <n v="24.900000000000002"/>
    <s v="CA-2015-147235"/>
    <n v="1"/>
    <n v="5"/>
    <n v="0"/>
    <n v="11.703000000000001"/>
    <n v="0.43613829632717294"/>
  </r>
  <r>
    <x v="60"/>
    <x v="4"/>
    <s v="TEC-AC-10002558"/>
    <x v="2"/>
    <x v="9"/>
    <n v="45.48"/>
    <s v="CA-2015-128237"/>
    <n v="1"/>
    <n v="4"/>
    <n v="0"/>
    <n v="15.917999999999999"/>
    <n v="0.52062335344040378"/>
  </r>
  <r>
    <x v="60"/>
    <x v="20"/>
    <s v="FUR-CH-10002439"/>
    <x v="1"/>
    <x v="5"/>
    <n v="366.786"/>
    <s v="CA-2015-148586"/>
    <n v="1"/>
    <n v="7"/>
    <n v="0.1"/>
    <n v="65.206400000000002"/>
    <n v="0.46529189879902266"/>
  </r>
  <r>
    <x v="60"/>
    <x v="4"/>
    <s v="OFF-AR-10000034"/>
    <x v="0"/>
    <x v="4"/>
    <n v="25.44"/>
    <s v="CA-2015-128237"/>
    <n v="0"/>
    <n v="6"/>
    <n v="0"/>
    <n v="9.9215999999999998"/>
    <n v="0.45632477063632687"/>
  </r>
  <r>
    <x v="60"/>
    <x v="4"/>
    <s v="OFF-AR-10003338"/>
    <x v="0"/>
    <x v="4"/>
    <n v="14.88"/>
    <s v="CA-2015-128237"/>
    <n v="0"/>
    <n v="2"/>
    <n v="0"/>
    <n v="3.7200000000000006"/>
    <n v="0.45632477063632687"/>
  </r>
  <r>
    <x v="60"/>
    <x v="4"/>
    <s v="OFF-AR-10003829"/>
    <x v="0"/>
    <x v="4"/>
    <n v="6.56"/>
    <s v="CA-2015-128237"/>
    <n v="0"/>
    <n v="2"/>
    <n v="0"/>
    <n v="1.9023999999999992"/>
    <n v="0.45632477063632687"/>
  </r>
  <r>
    <x v="61"/>
    <x v="4"/>
    <s v="TEC-AC-10002323"/>
    <x v="2"/>
    <x v="9"/>
    <n v="66.300000000000011"/>
    <s v="CA-2015-138436"/>
    <n v="1"/>
    <n v="3"/>
    <n v="0"/>
    <n v="8.6190000000000033"/>
    <n v="0.52062335344040378"/>
  </r>
  <r>
    <x v="61"/>
    <x v="4"/>
    <s v="TEC-PH-10004100"/>
    <x v="2"/>
    <x v="6"/>
    <n v="28.783999999999999"/>
    <s v="CA-2015-141838"/>
    <n v="1"/>
    <n v="2"/>
    <n v="0.2"/>
    <n v="2.878400000000001"/>
    <n v="0.41105220110552465"/>
  </r>
  <r>
    <x v="61"/>
    <x v="4"/>
    <s v="OFF-BI-10003291"/>
    <x v="0"/>
    <x v="3"/>
    <n v="27.936000000000003"/>
    <s v="CA-2015-141838"/>
    <n v="0"/>
    <n v="4"/>
    <n v="0.2"/>
    <n v="9.4283999999999963"/>
    <n v="0.46881743173671325"/>
  </r>
  <r>
    <x v="61"/>
    <x v="4"/>
    <s v="OFF-LA-10001982"/>
    <x v="0"/>
    <x v="2"/>
    <n v="18.75"/>
    <s v="CA-2015-100860"/>
    <n v="1"/>
    <n v="5"/>
    <n v="0"/>
    <n v="9"/>
    <n v="0.4647369236065339"/>
  </r>
  <r>
    <x v="61"/>
    <x v="4"/>
    <s v="OFF-AR-10004272"/>
    <x v="0"/>
    <x v="4"/>
    <n v="3.36"/>
    <s v="CA-2015-141838"/>
    <n v="0"/>
    <n v="2"/>
    <n v="0"/>
    <n v="0.83999999999999986"/>
    <n v="0.45632477063632687"/>
  </r>
  <r>
    <x v="62"/>
    <x v="30"/>
    <s v="FUR-TA-10003954"/>
    <x v="1"/>
    <x v="13"/>
    <n v="1184.72"/>
    <s v="US-2015-137869"/>
    <n v="1"/>
    <n v="4"/>
    <n v="0"/>
    <n v="106.62480000000005"/>
    <n v="0.55975208308209756"/>
  </r>
  <r>
    <x v="62"/>
    <x v="10"/>
    <s v="FUR-TA-10000198"/>
    <x v="1"/>
    <x v="13"/>
    <n v="330.58800000000002"/>
    <s v="US-2015-117380"/>
    <n v="1"/>
    <n v="1"/>
    <n v="0.4"/>
    <n v="-143.25480000000002"/>
    <n v="0.55975208308209756"/>
  </r>
  <r>
    <x v="62"/>
    <x v="31"/>
    <s v="TEC-PH-10003273"/>
    <x v="2"/>
    <x v="6"/>
    <n v="302.37599999999998"/>
    <s v="CA-2015-100881"/>
    <n v="1"/>
    <n v="3"/>
    <n v="0.2"/>
    <n v="22.678200000000018"/>
    <n v="0.41105220110552465"/>
  </r>
  <r>
    <x v="62"/>
    <x v="30"/>
    <s v="OFF-EN-10001509"/>
    <x v="0"/>
    <x v="11"/>
    <n v="6.12"/>
    <s v="US-2015-137869"/>
    <n v="0"/>
    <n v="3"/>
    <n v="0"/>
    <n v="2.8763999999999994"/>
    <n v="0.44424167803735209"/>
  </r>
  <r>
    <x v="63"/>
    <x v="0"/>
    <s v="FUR-TA-10001889"/>
    <x v="1"/>
    <x v="13"/>
    <n v="890.84099999999989"/>
    <s v="CA-2015-137274"/>
    <n v="1"/>
    <n v="3"/>
    <n v="0.3"/>
    <n v="-152.71559999999999"/>
    <n v="0.55975208308209756"/>
  </r>
  <r>
    <x v="64"/>
    <x v="0"/>
    <s v="OFF-EN-10002230"/>
    <x v="0"/>
    <x v="11"/>
    <n v="335.72"/>
    <s v="CA-2015-162089"/>
    <n v="1"/>
    <n v="5"/>
    <n v="0.2"/>
    <n v="113.30549999999999"/>
    <n v="0.44424167803735209"/>
  </r>
  <r>
    <x v="64"/>
    <x v="0"/>
    <s v="TEC-PH-10001819"/>
    <x v="2"/>
    <x v="6"/>
    <n v="251.94400000000002"/>
    <s v="CA-2015-162089"/>
    <n v="0"/>
    <n v="7"/>
    <n v="0.2"/>
    <n v="88.180399999999977"/>
    <n v="0.41105220110552465"/>
  </r>
  <r>
    <x v="64"/>
    <x v="4"/>
    <s v="FUR-BO-10001337"/>
    <x v="1"/>
    <x v="10"/>
    <n v="205.666"/>
    <s v="CA-2015-131247"/>
    <n v="1"/>
    <n v="2"/>
    <n v="0.15"/>
    <n v="-12.097999999999999"/>
    <n v="0.5176847302647779"/>
  </r>
  <r>
    <x v="64"/>
    <x v="28"/>
    <s v="OFF-ST-10001511"/>
    <x v="0"/>
    <x v="1"/>
    <n v="129.30000000000001"/>
    <s v="US-2015-113124"/>
    <n v="1"/>
    <n v="2"/>
    <n v="0"/>
    <n v="6.4649999999999892"/>
    <n v="0.44610841445725197"/>
  </r>
  <r>
    <x v="64"/>
    <x v="0"/>
    <s v="FUR-CH-10002304"/>
    <x v="1"/>
    <x v="5"/>
    <n v="127.30199999999999"/>
    <s v="CA-2015-162089"/>
    <n v="0"/>
    <n v="7"/>
    <n v="0.3"/>
    <n v="-9.0929999999999964"/>
    <n v="0.46529189879902266"/>
  </r>
  <r>
    <x v="64"/>
    <x v="20"/>
    <s v="OFF-AR-10001915"/>
    <x v="0"/>
    <x v="4"/>
    <n v="49.65"/>
    <s v="CA-2015-169033"/>
    <n v="1"/>
    <n v="5"/>
    <n v="0"/>
    <n v="20.853000000000002"/>
    <n v="0.45632477063632687"/>
  </r>
  <r>
    <x v="64"/>
    <x v="22"/>
    <s v="OFF-LA-10002312"/>
    <x v="0"/>
    <x v="2"/>
    <n v="44.400000000000006"/>
    <s v="CA-2015-133424"/>
    <n v="1"/>
    <n v="3"/>
    <n v="0"/>
    <n v="22.200000000000003"/>
    <n v="0.4647369236065339"/>
  </r>
  <r>
    <x v="64"/>
    <x v="22"/>
    <s v="OFF-ST-10002957"/>
    <x v="0"/>
    <x v="1"/>
    <n v="15.84"/>
    <s v="CA-2015-133424"/>
    <n v="0"/>
    <n v="3"/>
    <n v="0"/>
    <n v="0"/>
    <n v="0.44610841445725197"/>
  </r>
  <r>
    <x v="64"/>
    <x v="20"/>
    <s v="OFF-AR-10001231"/>
    <x v="0"/>
    <x v="4"/>
    <n v="10.5"/>
    <s v="US-2015-105151"/>
    <n v="1"/>
    <n v="5"/>
    <n v="0"/>
    <n v="2.9400000000000004"/>
    <n v="0.45632477063632687"/>
  </r>
  <r>
    <x v="65"/>
    <x v="1"/>
    <s v="TEC-AC-10004901"/>
    <x v="2"/>
    <x v="9"/>
    <n v="79.984000000000009"/>
    <s v="US-2015-104759"/>
    <n v="1"/>
    <n v="2"/>
    <n v="0.2"/>
    <n v="13.997199999999999"/>
    <n v="0.52062335344040378"/>
  </r>
  <r>
    <x v="65"/>
    <x v="16"/>
    <s v="FUR-CH-10002965"/>
    <x v="1"/>
    <x v="5"/>
    <n v="1125.4879999999998"/>
    <s v="CA-2015-130428"/>
    <n v="1"/>
    <n v="7"/>
    <n v="0.2"/>
    <n v="98.480200000000082"/>
    <n v="0.46529189879902266"/>
  </r>
  <r>
    <x v="65"/>
    <x v="4"/>
    <s v="OFF-BI-10004390"/>
    <x v="0"/>
    <x v="3"/>
    <n v="673.5680000000001"/>
    <s v="CA-2015-128055"/>
    <n v="1"/>
    <n v="2"/>
    <n v="0.2"/>
    <n v="252.58799999999999"/>
    <n v="0.46881743173671325"/>
  </r>
  <r>
    <x v="65"/>
    <x v="4"/>
    <s v="OFF-AP-10002765"/>
    <x v="0"/>
    <x v="12"/>
    <n v="52.98"/>
    <s v="CA-2015-128055"/>
    <n v="0"/>
    <n v="2"/>
    <n v="0"/>
    <n v="14.834400000000002"/>
    <n v="0.49507917887403441"/>
  </r>
  <r>
    <x v="65"/>
    <x v="16"/>
    <s v="OFF-BI-10001636"/>
    <x v="0"/>
    <x v="3"/>
    <n v="12.645000000000001"/>
    <s v="CA-2015-130428"/>
    <n v="0"/>
    <n v="5"/>
    <n v="0.7"/>
    <n v="-10.116"/>
    <n v="0.46881743173671325"/>
  </r>
  <r>
    <x v="65"/>
    <x v="1"/>
    <s v="OFF-BI-10002071"/>
    <x v="0"/>
    <x v="3"/>
    <n v="8.1339999999999986"/>
    <s v="US-2015-104759"/>
    <n v="0"/>
    <n v="7"/>
    <n v="0.8"/>
    <n v="-13.827800000000003"/>
    <n v="0.46881743173671325"/>
  </r>
  <r>
    <x v="65"/>
    <x v="16"/>
    <s v="OFF-AR-10004027"/>
    <x v="0"/>
    <x v="4"/>
    <n v="4.032"/>
    <s v="CA-2015-130428"/>
    <n v="0"/>
    <n v="2"/>
    <n v="0.2"/>
    <n v="1.0584000000000002"/>
    <n v="0.45632477063632687"/>
  </r>
  <r>
    <x v="65"/>
    <x v="16"/>
    <s v="OFF-BI-10001097"/>
    <x v="0"/>
    <x v="3"/>
    <n v="1.8690000000000004"/>
    <s v="CA-2015-101770"/>
    <n v="1"/>
    <n v="1"/>
    <n v="0.7"/>
    <n v="-1.3082999999999996"/>
    <n v="0.46881743173671325"/>
  </r>
  <r>
    <x v="65"/>
    <x v="2"/>
    <s v="OFF-BI-10003529"/>
    <x v="0"/>
    <x v="3"/>
    <n v="0.85200000000000009"/>
    <s v="CA-2015-112403"/>
    <n v="1"/>
    <n v="1"/>
    <n v="0.7"/>
    <n v="-0.59639999999999982"/>
    <n v="0.46881743173671325"/>
  </r>
  <r>
    <x v="66"/>
    <x v="32"/>
    <s v="OFF-ST-10000636"/>
    <x v="0"/>
    <x v="1"/>
    <n v="66.959999999999994"/>
    <s v="CA-2015-138359"/>
    <n v="1"/>
    <n v="4"/>
    <n v="0"/>
    <n v="2.6783999999999963"/>
    <n v="0.44610841445725197"/>
  </r>
  <r>
    <x v="66"/>
    <x v="4"/>
    <s v="OFF-LA-10002312"/>
    <x v="0"/>
    <x v="2"/>
    <n v="29.6"/>
    <s v="US-2015-157021"/>
    <n v="1"/>
    <n v="2"/>
    <n v="0"/>
    <n v="14.8"/>
    <n v="0.4647369236065339"/>
  </r>
  <r>
    <x v="66"/>
    <x v="4"/>
    <s v="OFF-BI-10000042"/>
    <x v="0"/>
    <x v="3"/>
    <n v="17.088000000000001"/>
    <s v="US-2015-157021"/>
    <n v="0"/>
    <n v="4"/>
    <n v="0.2"/>
    <n v="5.5535999999999994"/>
    <n v="0.46881743173671325"/>
  </r>
  <r>
    <x v="66"/>
    <x v="32"/>
    <s v="OFF-BI-10000145"/>
    <x v="0"/>
    <x v="3"/>
    <n v="6.24"/>
    <s v="CA-2015-138359"/>
    <n v="0"/>
    <n v="2"/>
    <n v="0"/>
    <n v="3.0575999999999999"/>
    <n v="0.46881743173671325"/>
  </r>
  <r>
    <x v="67"/>
    <x v="5"/>
    <s v="TEC-PH-10001128"/>
    <x v="2"/>
    <x v="6"/>
    <n v="1049.93"/>
    <s v="CA-2015-164315"/>
    <n v="1"/>
    <n v="7"/>
    <n v="0"/>
    <n v="293.98040000000003"/>
    <n v="0.41105220110552465"/>
  </r>
  <r>
    <x v="67"/>
    <x v="6"/>
    <s v="FUR-FU-10003192"/>
    <x v="1"/>
    <x v="8"/>
    <n v="177.68"/>
    <s v="CA-2015-160276"/>
    <n v="1"/>
    <n v="2"/>
    <n v="0"/>
    <n v="46.196799999999996"/>
    <n v="0.4595170286641902"/>
  </r>
  <r>
    <x v="67"/>
    <x v="5"/>
    <s v="OFF-AP-10003842"/>
    <x v="0"/>
    <x v="12"/>
    <n v="154.9"/>
    <s v="CA-2015-164315"/>
    <n v="0"/>
    <n v="5"/>
    <n v="0"/>
    <n v="40.274000000000001"/>
    <n v="0.49507917887403441"/>
  </r>
  <r>
    <x v="67"/>
    <x v="0"/>
    <s v="OFF-PA-10001593"/>
    <x v="0"/>
    <x v="0"/>
    <n v="33.488000000000007"/>
    <s v="US-2015-157847"/>
    <n v="1"/>
    <n v="7"/>
    <n v="0.2"/>
    <n v="10.464999999999998"/>
    <n v="0.43613829632717294"/>
  </r>
  <r>
    <x v="67"/>
    <x v="0"/>
    <s v="OFF-PA-10002986"/>
    <x v="0"/>
    <x v="0"/>
    <n v="26.720000000000002"/>
    <s v="US-2015-157847"/>
    <n v="0"/>
    <n v="5"/>
    <n v="0.2"/>
    <n v="9.3520000000000003"/>
    <n v="0.43613829632717294"/>
  </r>
  <r>
    <x v="67"/>
    <x v="5"/>
    <s v="OFF-PA-10004248"/>
    <x v="0"/>
    <x v="0"/>
    <n v="15.84"/>
    <s v="CA-2015-164315"/>
    <n v="0"/>
    <n v="3"/>
    <n v="0"/>
    <n v="7.1280000000000001"/>
    <n v="0.43613829632717294"/>
  </r>
  <r>
    <x v="68"/>
    <x v="4"/>
    <s v="TEC-AC-10000736"/>
    <x v="2"/>
    <x v="9"/>
    <n v="159.97999999999999"/>
    <s v="CA-2015-112291"/>
    <n v="1"/>
    <n v="2"/>
    <n v="0"/>
    <n v="57.592799999999997"/>
    <n v="0.52062335344040378"/>
  </r>
  <r>
    <x v="68"/>
    <x v="4"/>
    <s v="TEC-AC-10001284"/>
    <x v="2"/>
    <x v="9"/>
    <n v="62.31"/>
    <s v="CA-2015-112291"/>
    <n v="0"/>
    <n v="3"/>
    <n v="0"/>
    <n v="22.4316"/>
    <n v="0.52062335344040378"/>
  </r>
  <r>
    <x v="68"/>
    <x v="4"/>
    <s v="OFF-EN-10001415"/>
    <x v="0"/>
    <x v="11"/>
    <n v="11.16"/>
    <s v="CA-2015-112291"/>
    <n v="0"/>
    <n v="2"/>
    <n v="0"/>
    <n v="5.58"/>
    <n v="0.44424167803735209"/>
  </r>
  <r>
    <x v="69"/>
    <x v="8"/>
    <s v="TEC-AC-10002926"/>
    <x v="2"/>
    <x v="9"/>
    <n v="99.98"/>
    <s v="CA-2015-149538"/>
    <n v="1"/>
    <n v="2"/>
    <n v="0"/>
    <n v="42.991400000000006"/>
    <n v="0.52062335344040378"/>
  </r>
  <r>
    <x v="69"/>
    <x v="8"/>
    <s v="OFF-ST-10004180"/>
    <x v="0"/>
    <x v="1"/>
    <n v="232.54999999999998"/>
    <s v="CA-2015-149538"/>
    <n v="0"/>
    <n v="5"/>
    <n v="0"/>
    <n v="9.3019999999999925"/>
    <n v="0.44610841445725197"/>
  </r>
  <r>
    <x v="69"/>
    <x v="14"/>
    <s v="OFF-AR-10001955"/>
    <x v="0"/>
    <x v="4"/>
    <n v="79.36"/>
    <s v="CA-2015-133228"/>
    <n v="1"/>
    <n v="4"/>
    <n v="0"/>
    <n v="23.807999999999993"/>
    <n v="0.45632477063632687"/>
  </r>
  <r>
    <x v="69"/>
    <x v="8"/>
    <s v="OFF-PA-10003797"/>
    <x v="0"/>
    <x v="0"/>
    <n v="19.440000000000001"/>
    <s v="CA-2015-149538"/>
    <n v="0"/>
    <n v="3"/>
    <n v="0"/>
    <n v="9.3312000000000008"/>
    <n v="0.43613829632717294"/>
  </r>
  <r>
    <x v="69"/>
    <x v="4"/>
    <s v="OFF-LA-10001641"/>
    <x v="0"/>
    <x v="2"/>
    <n v="18.899999999999999"/>
    <s v="CA-2015-105172"/>
    <n v="1"/>
    <n v="6"/>
    <n v="0"/>
    <n v="9.0719999999999992"/>
    <n v="0.4647369236065339"/>
  </r>
  <r>
    <x v="69"/>
    <x v="8"/>
    <s v="OFF-PA-10002195"/>
    <x v="0"/>
    <x v="0"/>
    <n v="12.96"/>
    <s v="CA-2015-149538"/>
    <n v="0"/>
    <n v="2"/>
    <n v="0"/>
    <n v="6.3504000000000005"/>
    <n v="0.43613829632717294"/>
  </r>
  <r>
    <x v="69"/>
    <x v="4"/>
    <s v="OFF-BI-10004140"/>
    <x v="0"/>
    <x v="3"/>
    <n v="7.1840000000000011"/>
    <s v="US-2015-128685"/>
    <n v="1"/>
    <n v="2"/>
    <n v="0.2"/>
    <n v="2.2449999999999992"/>
    <n v="0.46881743173671325"/>
  </r>
  <r>
    <x v="69"/>
    <x v="14"/>
    <s v="FUR-FU-10004020"/>
    <x v="1"/>
    <x v="8"/>
    <n v="5.47"/>
    <s v="CA-2015-133228"/>
    <n v="0"/>
    <n v="1"/>
    <n v="0"/>
    <n v="2.3521000000000001"/>
    <n v="0.4595170286641902"/>
  </r>
  <r>
    <x v="70"/>
    <x v="6"/>
    <s v="OFF-SU-10002881"/>
    <x v="0"/>
    <x v="14"/>
    <n v="4164.0499999999993"/>
    <s v="CA-2015-102988"/>
    <n v="1"/>
    <n v="5"/>
    <n v="0"/>
    <n v="83.281000000000063"/>
    <n v="0.53938093436526824"/>
  </r>
  <r>
    <x v="70"/>
    <x v="14"/>
    <s v="OFF-ST-10000991"/>
    <x v="0"/>
    <x v="1"/>
    <n v="689.81999999999994"/>
    <s v="CA-2015-149104"/>
    <n v="1"/>
    <n v="6"/>
    <n v="0"/>
    <n v="20.694600000000008"/>
    <n v="0.44610841445725197"/>
  </r>
  <r>
    <x v="70"/>
    <x v="3"/>
    <s v="OFF-BI-10002852"/>
    <x v="0"/>
    <x v="3"/>
    <n v="115.36"/>
    <s v="US-2015-157231"/>
    <n v="1"/>
    <n v="7"/>
    <n v="0"/>
    <n v="56.526400000000002"/>
    <n v="0.46881743173671325"/>
  </r>
  <r>
    <x v="70"/>
    <x v="20"/>
    <s v="OFF-PA-10004071"/>
    <x v="0"/>
    <x v="0"/>
    <n v="55.48"/>
    <s v="CA-2015-113887"/>
    <n v="1"/>
    <n v="1"/>
    <n v="0"/>
    <n v="26.630399999999998"/>
    <n v="0.43613829632717294"/>
  </r>
  <r>
    <x v="70"/>
    <x v="1"/>
    <s v="OFF-ST-10001031"/>
    <x v="0"/>
    <x v="1"/>
    <n v="52.096000000000004"/>
    <s v="CA-2015-151001"/>
    <n v="1"/>
    <n v="4"/>
    <n v="0.2"/>
    <n v="3.9072000000000031"/>
    <n v="0.44610841445725197"/>
  </r>
  <r>
    <x v="70"/>
    <x v="1"/>
    <s v="OFF-ST-10003455"/>
    <x v="0"/>
    <x v="1"/>
    <n v="49.632000000000005"/>
    <s v="CA-2015-151001"/>
    <n v="0"/>
    <n v="4"/>
    <n v="0.2"/>
    <n v="3.7224000000000004"/>
    <n v="0.44610841445725197"/>
  </r>
  <r>
    <x v="70"/>
    <x v="14"/>
    <s v="OFF-BI-10004209"/>
    <x v="0"/>
    <x v="3"/>
    <n v="40.199999999999996"/>
    <s v="CA-2015-149104"/>
    <n v="0"/>
    <n v="5"/>
    <n v="0"/>
    <n v="18.089999999999996"/>
    <n v="0.46881743173671325"/>
  </r>
  <r>
    <x v="70"/>
    <x v="6"/>
    <s v="TEC-PH-10001615"/>
    <x v="2"/>
    <x v="6"/>
    <n v="28.99"/>
    <s v="CA-2015-102988"/>
    <n v="0"/>
    <n v="1"/>
    <n v="0"/>
    <n v="8.4070999999999962"/>
    <n v="0.41105220110552465"/>
  </r>
  <r>
    <x v="70"/>
    <x v="14"/>
    <s v="OFF-AR-10002952"/>
    <x v="0"/>
    <x v="4"/>
    <n v="26.7"/>
    <s v="CA-2015-149104"/>
    <n v="0"/>
    <n v="2"/>
    <n v="0"/>
    <n v="7.4759999999999991"/>
    <n v="0.45632477063632687"/>
  </r>
  <r>
    <x v="70"/>
    <x v="6"/>
    <s v="OFF-AR-10004757"/>
    <x v="0"/>
    <x v="4"/>
    <n v="22.959999999999997"/>
    <s v="CA-2015-102988"/>
    <n v="0"/>
    <n v="7"/>
    <n v="0"/>
    <n v="7.5767999999999986"/>
    <n v="0.45632477063632687"/>
  </r>
  <r>
    <x v="70"/>
    <x v="6"/>
    <s v="OFF-AR-10000127"/>
    <x v="0"/>
    <x v="4"/>
    <n v="22.959999999999997"/>
    <s v="CA-2015-102988"/>
    <n v="0"/>
    <n v="7"/>
    <n v="0"/>
    <n v="6.6583999999999968"/>
    <n v="0.45632477063632687"/>
  </r>
  <r>
    <x v="70"/>
    <x v="14"/>
    <s v="OFF-AR-10004685"/>
    <x v="0"/>
    <x v="4"/>
    <n v="13.89"/>
    <s v="CA-2015-149104"/>
    <n v="0"/>
    <n v="3"/>
    <n v="0"/>
    <n v="4.5836999999999994"/>
    <n v="0.45632477063632687"/>
  </r>
  <r>
    <x v="70"/>
    <x v="6"/>
    <s v="OFF-PA-10003349"/>
    <x v="0"/>
    <x v="0"/>
    <n v="12.96"/>
    <s v="CA-2015-102988"/>
    <n v="0"/>
    <n v="2"/>
    <n v="0"/>
    <n v="6.3504000000000005"/>
    <n v="0.43613829632717294"/>
  </r>
  <r>
    <x v="71"/>
    <x v="4"/>
    <s v="TEC-AC-10004171"/>
    <x v="2"/>
    <x v="9"/>
    <n v="299.96999999999997"/>
    <s v="CA-2015-153808"/>
    <n v="1"/>
    <n v="3"/>
    <n v="0"/>
    <n v="131.98680000000002"/>
    <n v="0.52062335344040378"/>
  </r>
  <r>
    <x v="71"/>
    <x v="2"/>
    <s v="TEC-AC-10004659"/>
    <x v="2"/>
    <x v="9"/>
    <n v="116.78399999999999"/>
    <s v="US-2015-118486"/>
    <n v="1"/>
    <n v="2"/>
    <n v="0.2"/>
    <n v="21.896999999999991"/>
    <n v="0.52062335344040378"/>
  </r>
  <r>
    <x v="71"/>
    <x v="22"/>
    <s v="TEC-AC-10003441"/>
    <x v="2"/>
    <x v="9"/>
    <n v="33.9"/>
    <s v="CA-2015-169803"/>
    <n v="1"/>
    <n v="2"/>
    <n v="0"/>
    <n v="2.0339999999999989"/>
    <n v="0.52062335344040378"/>
  </r>
  <r>
    <x v="71"/>
    <x v="22"/>
    <s v="FUR-TA-10000688"/>
    <x v="1"/>
    <x v="13"/>
    <n v="653.54999999999995"/>
    <s v="CA-2015-169803"/>
    <n v="0"/>
    <n v="3"/>
    <n v="0"/>
    <n v="111.10349999999994"/>
    <n v="0.55975208308209756"/>
  </r>
  <r>
    <x v="71"/>
    <x v="2"/>
    <s v="FUR-TA-10001039"/>
    <x v="1"/>
    <x v="13"/>
    <n v="154.76400000000001"/>
    <s v="US-2015-118486"/>
    <n v="0"/>
    <n v="3"/>
    <n v="0.4"/>
    <n v="-36.11160000000001"/>
    <n v="0.55975208308209756"/>
  </r>
  <r>
    <x v="71"/>
    <x v="4"/>
    <s v="FUR-FU-10000747"/>
    <x v="1"/>
    <x v="8"/>
    <n v="91.96"/>
    <s v="CA-2015-102652"/>
    <n v="1"/>
    <n v="2"/>
    <n v="0"/>
    <n v="15.633199999999988"/>
    <n v="0.4595170286641902"/>
  </r>
  <r>
    <x v="71"/>
    <x v="4"/>
    <s v="OFF-AR-10001725"/>
    <x v="0"/>
    <x v="4"/>
    <n v="70.949999999999989"/>
    <s v="CA-2015-153808"/>
    <n v="0"/>
    <n v="3"/>
    <n v="0"/>
    <n v="18.447000000000003"/>
    <n v="0.45632477063632687"/>
  </r>
  <r>
    <x v="71"/>
    <x v="4"/>
    <s v="OFF-BI-10002794"/>
    <x v="0"/>
    <x v="3"/>
    <n v="65.567999999999998"/>
    <s v="CA-2015-153808"/>
    <n v="0"/>
    <n v="2"/>
    <n v="0.2"/>
    <n v="23.768399999999996"/>
    <n v="0.46881743173671325"/>
  </r>
  <r>
    <x v="71"/>
    <x v="4"/>
    <s v="OFF-PA-10001977"/>
    <x v="0"/>
    <x v="0"/>
    <n v="55.48"/>
    <s v="CA-2015-102652"/>
    <n v="0"/>
    <n v="1"/>
    <n v="0"/>
    <n v="26.630399999999998"/>
    <n v="0.43613829632717294"/>
  </r>
  <r>
    <x v="71"/>
    <x v="2"/>
    <s v="OFF-BI-10003719"/>
    <x v="0"/>
    <x v="3"/>
    <n v="44.910000000000011"/>
    <s v="CA-2015-136742"/>
    <n v="1"/>
    <n v="6"/>
    <n v="0.7"/>
    <n v="-35.927999999999997"/>
    <n v="0.46881743173671325"/>
  </r>
  <r>
    <x v="71"/>
    <x v="4"/>
    <s v="FUR-FU-10001918"/>
    <x v="1"/>
    <x v="8"/>
    <n v="33.11"/>
    <s v="CA-2015-102652"/>
    <n v="0"/>
    <n v="7"/>
    <n v="0"/>
    <n v="12.912900000000004"/>
    <n v="0.4595170286641902"/>
  </r>
  <r>
    <x v="71"/>
    <x v="4"/>
    <s v="OFF-PA-10003309"/>
    <x v="0"/>
    <x v="0"/>
    <n v="19.440000000000001"/>
    <s v="CA-2015-102652"/>
    <n v="0"/>
    <n v="3"/>
    <n v="0"/>
    <n v="9.3312000000000008"/>
    <n v="0.43613829632717294"/>
  </r>
  <r>
    <x v="71"/>
    <x v="2"/>
    <s v="OFF-SU-10004498"/>
    <x v="0"/>
    <x v="14"/>
    <n v="10.304000000000002"/>
    <s v="US-2015-118486"/>
    <n v="0"/>
    <n v="1"/>
    <n v="0.2"/>
    <n v="-2.1896000000000004"/>
    <n v="0.53938093436526824"/>
  </r>
  <r>
    <x v="72"/>
    <x v="9"/>
    <s v="TEC-PH-10003273"/>
    <x v="2"/>
    <x v="6"/>
    <n v="629.94999999999993"/>
    <s v="CA-2015-128846"/>
    <n v="1"/>
    <n v="5"/>
    <n v="0"/>
    <n v="163.78700000000003"/>
    <n v="0.41105220110552465"/>
  </r>
  <r>
    <x v="72"/>
    <x v="5"/>
    <s v="TEC-PH-10004922"/>
    <x v="2"/>
    <x v="6"/>
    <n v="200.96999999999997"/>
    <s v="CA-2015-165806"/>
    <n v="1"/>
    <n v="3"/>
    <n v="0"/>
    <n v="50.242500000000007"/>
    <n v="0.41105220110552465"/>
  </r>
  <r>
    <x v="72"/>
    <x v="9"/>
    <s v="OFF-PA-10000100"/>
    <x v="0"/>
    <x v="0"/>
    <n v="122.97"/>
    <s v="CA-2015-128846"/>
    <n v="0"/>
    <n v="3"/>
    <n v="0"/>
    <n v="60.255300000000005"/>
    <n v="0.43613829632717294"/>
  </r>
  <r>
    <x v="72"/>
    <x v="5"/>
    <s v="OFF-PA-10003441"/>
    <x v="0"/>
    <x v="0"/>
    <n v="58.320000000000007"/>
    <s v="CA-2015-165806"/>
    <n v="0"/>
    <n v="9"/>
    <n v="0"/>
    <n v="27.993600000000001"/>
    <n v="0.43613829632717294"/>
  </r>
  <r>
    <x v="72"/>
    <x v="33"/>
    <s v="FUR-FU-10004415"/>
    <x v="1"/>
    <x v="8"/>
    <n v="8.9600000000000009"/>
    <s v="CA-2015-124023"/>
    <n v="1"/>
    <n v="2"/>
    <n v="0"/>
    <n v="2.7775999999999996"/>
    <n v="0.4595170286641902"/>
  </r>
  <r>
    <x v="73"/>
    <x v="4"/>
    <s v="TEC-AC-10001908"/>
    <x v="2"/>
    <x v="9"/>
    <n v="399.96"/>
    <s v="CA-2015-150581"/>
    <n v="1"/>
    <n v="4"/>
    <n v="0"/>
    <n v="139.98599999999999"/>
    <n v="0.52062335344040378"/>
  </r>
  <r>
    <x v="73"/>
    <x v="33"/>
    <s v="FUR-TA-10001086"/>
    <x v="1"/>
    <x v="13"/>
    <n v="1215.92"/>
    <s v="US-2015-118997"/>
    <n v="1"/>
    <n v="8"/>
    <n v="0"/>
    <n v="316.13920000000007"/>
    <n v="0.55975208308209756"/>
  </r>
  <r>
    <x v="73"/>
    <x v="10"/>
    <s v="FUR-TA-10004442"/>
    <x v="1"/>
    <x v="13"/>
    <n v="172.11"/>
    <s v="CA-2015-121769"/>
    <n v="1"/>
    <n v="1"/>
    <n v="0.4"/>
    <n v="-94.660500000000013"/>
    <n v="0.55975208308209756"/>
  </r>
  <r>
    <x v="73"/>
    <x v="4"/>
    <s v="FUR-TA-10003748"/>
    <x v="1"/>
    <x v="13"/>
    <n v="99.591999999999999"/>
    <s v="CA-2015-150581"/>
    <n v="0"/>
    <n v="1"/>
    <n v="0.2"/>
    <n v="2.4897999999999989"/>
    <n v="0.55975208308209756"/>
  </r>
  <r>
    <x v="73"/>
    <x v="12"/>
    <s v="OFF-FA-10001883"/>
    <x v="0"/>
    <x v="7"/>
    <n v="49.792000000000002"/>
    <s v="US-2015-163797"/>
    <n v="1"/>
    <n v="8"/>
    <n v="0.2"/>
    <n v="-11.825600000000001"/>
    <n v="0.51168203684699509"/>
  </r>
  <r>
    <x v="73"/>
    <x v="12"/>
    <s v="OFF-PA-10004733"/>
    <x v="0"/>
    <x v="0"/>
    <n v="19.008000000000003"/>
    <s v="CA-2015-100363"/>
    <n v="1"/>
    <n v="3"/>
    <n v="0.2"/>
    <n v="6.8903999999999979"/>
    <n v="0.43613829632717294"/>
  </r>
  <r>
    <x v="73"/>
    <x v="12"/>
    <s v="OFF-FA-10000611"/>
    <x v="0"/>
    <x v="7"/>
    <n v="2.3679999999999999"/>
    <s v="CA-2015-100363"/>
    <n v="0"/>
    <n v="2"/>
    <n v="0.2"/>
    <n v="0.82879999999999987"/>
    <n v="0.51168203684699509"/>
  </r>
  <r>
    <x v="74"/>
    <x v="16"/>
    <s v="TEC-AC-10002001"/>
    <x v="2"/>
    <x v="9"/>
    <n v="383.97600000000006"/>
    <s v="US-2015-102715"/>
    <n v="1"/>
    <n v="3"/>
    <n v="0.2"/>
    <n v="81.59490000000001"/>
    <n v="0.52062335344040378"/>
  </r>
  <r>
    <x v="74"/>
    <x v="16"/>
    <s v="TEC-AC-10001874"/>
    <x v="2"/>
    <x v="9"/>
    <n v="335.94400000000002"/>
    <s v="US-2015-102715"/>
    <n v="0"/>
    <n v="7"/>
    <n v="0.2"/>
    <n v="41.992999999999995"/>
    <n v="0.52062335344040378"/>
  </r>
  <r>
    <x v="74"/>
    <x v="34"/>
    <s v="TEC-AC-10003399"/>
    <x v="2"/>
    <x v="9"/>
    <n v="217.44"/>
    <s v="CA-2015-110555"/>
    <n v="1"/>
    <n v="6"/>
    <n v="0"/>
    <n v="91.32480000000001"/>
    <n v="0.52062335344040378"/>
  </r>
  <r>
    <x v="74"/>
    <x v="0"/>
    <s v="TEC-PH-10001835"/>
    <x v="2"/>
    <x v="6"/>
    <n v="758.35200000000009"/>
    <s v="CA-2015-138940"/>
    <n v="1"/>
    <n v="6"/>
    <n v="0.2"/>
    <n v="265.42320000000001"/>
    <n v="0.41105220110552465"/>
  </r>
  <r>
    <x v="74"/>
    <x v="34"/>
    <s v="TEC-PH-10000586"/>
    <x v="2"/>
    <x v="6"/>
    <n v="105.584"/>
    <s v="CA-2015-110555"/>
    <n v="0"/>
    <n v="2"/>
    <n v="0.2"/>
    <n v="9.2386000000000053"/>
    <n v="0.41105220110552465"/>
  </r>
  <r>
    <x v="74"/>
    <x v="34"/>
    <s v="OFF-ST-10000876"/>
    <x v="0"/>
    <x v="1"/>
    <n v="87.08"/>
    <s v="CA-2015-110555"/>
    <n v="0"/>
    <n v="7"/>
    <n v="0"/>
    <n v="24.382400000000001"/>
    <n v="0.44610841445725197"/>
  </r>
  <r>
    <x v="74"/>
    <x v="16"/>
    <s v="OFF-PA-10000029"/>
    <x v="0"/>
    <x v="0"/>
    <n v="10.368000000000002"/>
    <s v="US-2015-102715"/>
    <n v="0"/>
    <n v="2"/>
    <n v="0.2"/>
    <n v="3.6288"/>
    <n v="0.43613829632717294"/>
  </r>
  <r>
    <x v="74"/>
    <x v="35"/>
    <s v="OFF-BI-10004817"/>
    <x v="0"/>
    <x v="3"/>
    <n v="9.5840000000000014"/>
    <s v="US-2015-121734"/>
    <n v="1"/>
    <n v="1"/>
    <n v="0.2"/>
    <n v="3.3543999999999996"/>
    <n v="0.46881743173671325"/>
  </r>
  <r>
    <x v="74"/>
    <x v="16"/>
    <s v="OFF-FA-10001332"/>
    <x v="0"/>
    <x v="7"/>
    <n v="6.911999999999999"/>
    <s v="US-2015-102715"/>
    <n v="0"/>
    <n v="3"/>
    <n v="0.2"/>
    <n v="2.3327999999999998"/>
    <n v="0.51168203684699509"/>
  </r>
  <r>
    <x v="75"/>
    <x v="4"/>
    <s v="TEC-PH-10001557"/>
    <x v="2"/>
    <x v="6"/>
    <n v="1075.088"/>
    <s v="CA-2015-154599"/>
    <n v="1"/>
    <n v="14"/>
    <n v="0.2"/>
    <n v="94.070199999999943"/>
    <n v="0.41105220110552465"/>
  </r>
  <r>
    <x v="75"/>
    <x v="4"/>
    <s v="TEC-PH-10000576"/>
    <x v="2"/>
    <x v="6"/>
    <n v="438.36800000000005"/>
    <s v="CA-2015-154599"/>
    <n v="0"/>
    <n v="4"/>
    <n v="0.2"/>
    <n v="38.357200000000006"/>
    <n v="0.41105220110552465"/>
  </r>
  <r>
    <x v="75"/>
    <x v="4"/>
    <s v="FUR-BO-10001337"/>
    <x v="1"/>
    <x v="10"/>
    <n v="308.49900000000002"/>
    <s v="CA-2015-154599"/>
    <n v="0"/>
    <n v="3"/>
    <n v="0.15"/>
    <n v="-18.146999999999998"/>
    <n v="0.5176847302647779"/>
  </r>
  <r>
    <x v="75"/>
    <x v="4"/>
    <s v="OFF-AR-10002987"/>
    <x v="0"/>
    <x v="4"/>
    <n v="39.68"/>
    <s v="CA-2015-142979"/>
    <n v="1"/>
    <n v="2"/>
    <n v="0"/>
    <n v="16.268800000000002"/>
    <n v="0.45632477063632687"/>
  </r>
  <r>
    <x v="75"/>
    <x v="18"/>
    <s v="OFF-PA-10000289"/>
    <x v="0"/>
    <x v="0"/>
    <n v="32.400000000000006"/>
    <s v="US-2015-158365"/>
    <n v="1"/>
    <n v="5"/>
    <n v="0"/>
    <n v="15.552000000000001"/>
    <n v="0.43613829632717294"/>
  </r>
  <r>
    <x v="75"/>
    <x v="4"/>
    <s v="OFF-BI-10002764"/>
    <x v="0"/>
    <x v="3"/>
    <n v="18.088000000000001"/>
    <s v="CA-2015-154599"/>
    <n v="0"/>
    <n v="7"/>
    <n v="0.2"/>
    <n v="6.5569000000000006"/>
    <n v="0.46881743173671325"/>
  </r>
  <r>
    <x v="76"/>
    <x v="2"/>
    <s v="OFF-BI-10003656"/>
    <x v="0"/>
    <x v="3"/>
    <n v="509.97000000000008"/>
    <s v="CA-2015-122336"/>
    <n v="1"/>
    <n v="10"/>
    <n v="0.7"/>
    <n v="-407.97599999999989"/>
    <n v="0.46881743173671325"/>
  </r>
  <r>
    <x v="76"/>
    <x v="2"/>
    <s v="TEC-PH-10000702"/>
    <x v="2"/>
    <x v="6"/>
    <n v="71.927999999999997"/>
    <s v="CA-2015-122336"/>
    <n v="0"/>
    <n v="12"/>
    <n v="0.4"/>
    <n v="8.3915999999999897"/>
    <n v="0.41105220110552465"/>
  </r>
  <r>
    <x v="76"/>
    <x v="2"/>
    <s v="OFF-FA-10002780"/>
    <x v="0"/>
    <x v="7"/>
    <n v="30.991999999999997"/>
    <s v="CA-2015-122336"/>
    <n v="0"/>
    <n v="13"/>
    <n v="0.2"/>
    <n v="10.072399999999996"/>
    <n v="0.51168203684699509"/>
  </r>
  <r>
    <x v="76"/>
    <x v="2"/>
    <s v="OFF-AR-10000122"/>
    <x v="0"/>
    <x v="4"/>
    <n v="17.856000000000002"/>
    <s v="CA-2015-122336"/>
    <n v="0"/>
    <n v="4"/>
    <n v="0.2"/>
    <n v="1.1159999999999979"/>
    <n v="0.45632477063632687"/>
  </r>
  <r>
    <x v="76"/>
    <x v="36"/>
    <s v="OFF-LA-10002368"/>
    <x v="0"/>
    <x v="2"/>
    <n v="7.83"/>
    <s v="CA-2015-167724"/>
    <n v="1"/>
    <n v="3"/>
    <n v="0"/>
    <n v="3.6017999999999999"/>
    <n v="0.4647369236065339"/>
  </r>
  <r>
    <x v="77"/>
    <x v="4"/>
    <s v="FUR-FU-10004091"/>
    <x v="1"/>
    <x v="8"/>
    <n v="187.76"/>
    <s v="US-2015-120740"/>
    <n v="1"/>
    <n v="4"/>
    <n v="0"/>
    <n v="76.9816"/>
    <n v="0.4595170286641902"/>
  </r>
  <r>
    <x v="77"/>
    <x v="4"/>
    <s v="OFF-AP-10000240"/>
    <x v="0"/>
    <x v="12"/>
    <n v="106.96"/>
    <s v="US-2015-120740"/>
    <n v="0"/>
    <n v="2"/>
    <n v="0"/>
    <n v="31.018399999999986"/>
    <n v="0.49507917887403441"/>
  </r>
  <r>
    <x v="78"/>
    <x v="25"/>
    <s v="OFF-AR-10003478"/>
    <x v="0"/>
    <x v="4"/>
    <n v="39.072000000000003"/>
    <s v="CA-2015-155208"/>
    <n v="1"/>
    <n v="6"/>
    <n v="0.2"/>
    <n v="9.7680000000000007"/>
    <n v="0.45632477063632687"/>
  </r>
  <r>
    <x v="79"/>
    <x v="0"/>
    <s v="TEC-AC-10000474"/>
    <x v="2"/>
    <x v="9"/>
    <n v="227.976"/>
    <s v="CA-2015-100678"/>
    <n v="1"/>
    <n v="3"/>
    <n v="0.2"/>
    <n v="28.496999999999957"/>
    <n v="0.52062335344040378"/>
  </r>
  <r>
    <x v="79"/>
    <x v="0"/>
    <s v="FUR-CH-10002602"/>
    <x v="1"/>
    <x v="5"/>
    <n v="317.05799999999999"/>
    <s v="CA-2015-100678"/>
    <n v="0"/>
    <n v="3"/>
    <n v="0.3"/>
    <n v="-18.117599999999996"/>
    <n v="0.46529189879902266"/>
  </r>
  <r>
    <x v="79"/>
    <x v="4"/>
    <s v="TEC-MA-10002859"/>
    <x v="2"/>
    <x v="15"/>
    <n v="287.96800000000002"/>
    <s v="CA-2015-110849"/>
    <n v="1"/>
    <n v="4"/>
    <n v="0.2"/>
    <n v="97.189199999999985"/>
    <n v="0.5183572270896134"/>
  </r>
  <r>
    <x v="79"/>
    <x v="0"/>
    <s v="OFF-EN-10000056"/>
    <x v="0"/>
    <x v="11"/>
    <n v="149.352"/>
    <s v="CA-2015-100678"/>
    <n v="0"/>
    <n v="3"/>
    <n v="0.2"/>
    <n v="50.40629999999998"/>
    <n v="0.44424167803735209"/>
  </r>
  <r>
    <x v="79"/>
    <x v="4"/>
    <s v="OFF-AR-10002375"/>
    <x v="0"/>
    <x v="4"/>
    <n v="13.12"/>
    <s v="CA-2015-110849"/>
    <n v="0"/>
    <n v="4"/>
    <n v="0"/>
    <n v="3.8047999999999984"/>
    <n v="0.45632477063632687"/>
  </r>
  <r>
    <x v="79"/>
    <x v="4"/>
    <s v="OFF-FA-10000134"/>
    <x v="0"/>
    <x v="7"/>
    <n v="11.62"/>
    <s v="CA-2015-110849"/>
    <n v="0"/>
    <n v="2"/>
    <n v="0"/>
    <n v="3.6021999999999998"/>
    <n v="0.51168203684699509"/>
  </r>
  <r>
    <x v="79"/>
    <x v="4"/>
    <s v="OFF-AR-10000657"/>
    <x v="0"/>
    <x v="4"/>
    <n v="10.75"/>
    <s v="CA-2015-110849"/>
    <n v="0"/>
    <n v="5"/>
    <n v="0"/>
    <n v="3.547499999999999"/>
    <n v="0.45632477063632687"/>
  </r>
  <r>
    <x v="79"/>
    <x v="0"/>
    <s v="OFF-AR-10001868"/>
    <x v="0"/>
    <x v="4"/>
    <n v="2.6880000000000002"/>
    <s v="CA-2015-100678"/>
    <n v="0"/>
    <n v="2"/>
    <n v="0.2"/>
    <n v="1.008"/>
    <n v="0.45632477063632687"/>
  </r>
  <r>
    <x v="80"/>
    <x v="4"/>
    <s v="FUR-FU-10004017"/>
    <x v="1"/>
    <x v="8"/>
    <n v="76.14"/>
    <s v="CA-2015-169460"/>
    <n v="1"/>
    <n v="3"/>
    <n v="0"/>
    <n v="26.648999999999997"/>
    <n v="0.4595170286641902"/>
  </r>
  <r>
    <x v="80"/>
    <x v="6"/>
    <s v="OFF-PA-10001569"/>
    <x v="0"/>
    <x v="0"/>
    <n v="71.28"/>
    <s v="CA-2015-158470"/>
    <n v="1"/>
    <n v="11"/>
    <n v="0"/>
    <n v="34.214400000000005"/>
    <n v="0.43613829632717294"/>
  </r>
  <r>
    <x v="80"/>
    <x v="6"/>
    <s v="OFF-BI-10003638"/>
    <x v="0"/>
    <x v="3"/>
    <n v="58.050000000000004"/>
    <s v="CA-2015-158470"/>
    <n v="0"/>
    <n v="3"/>
    <n v="0"/>
    <n v="26.702999999999999"/>
    <n v="0.46881743173671325"/>
  </r>
  <r>
    <x v="81"/>
    <x v="0"/>
    <s v="FUR-TA-10001705"/>
    <x v="1"/>
    <x v="13"/>
    <n v="744.09999999999991"/>
    <s v="CA-2015-134572"/>
    <n v="1"/>
    <n v="5"/>
    <n v="0.3"/>
    <n v="-95.670000000000044"/>
    <n v="0.55975208308209756"/>
  </r>
  <r>
    <x v="81"/>
    <x v="0"/>
    <s v="FUR-TA-10004442"/>
    <x v="1"/>
    <x v="13"/>
    <n v="401.59000000000003"/>
    <s v="CA-2015-134572"/>
    <n v="0"/>
    <n v="2"/>
    <n v="0.3"/>
    <n v="-131.95100000000002"/>
    <n v="0.55975208308209756"/>
  </r>
  <r>
    <x v="81"/>
    <x v="4"/>
    <s v="FUR-FU-10000409"/>
    <x v="1"/>
    <x v="8"/>
    <n v="59.92"/>
    <s v="CA-2015-101462"/>
    <n v="1"/>
    <n v="4"/>
    <n v="0"/>
    <n v="27.563200000000002"/>
    <n v="0.4595170286641902"/>
  </r>
  <r>
    <x v="81"/>
    <x v="0"/>
    <s v="OFF-ST-10004634"/>
    <x v="0"/>
    <x v="1"/>
    <n v="44.840000000000011"/>
    <s v="CA-2015-134572"/>
    <n v="0"/>
    <n v="5"/>
    <n v="0.2"/>
    <n v="5.6049999999999951"/>
    <n v="0.44610841445725197"/>
  </r>
  <r>
    <x v="82"/>
    <x v="3"/>
    <s v="OFF-ST-10002574"/>
    <x v="0"/>
    <x v="1"/>
    <n v="828.83999999999992"/>
    <s v="CA-2015-136336"/>
    <n v="1"/>
    <n v="6"/>
    <n v="0"/>
    <n v="0"/>
    <n v="0.44610841445725197"/>
  </r>
  <r>
    <x v="82"/>
    <x v="4"/>
    <s v="OFF-BI-10002976"/>
    <x v="0"/>
    <x v="3"/>
    <n v="16.520000000000003"/>
    <s v="CA-2015-158064"/>
    <n v="1"/>
    <n v="5"/>
    <n v="0.2"/>
    <n v="5.5754999999999999"/>
    <n v="0.46881743173671325"/>
  </r>
  <r>
    <x v="83"/>
    <x v="20"/>
    <s v="OFF-EN-10004773"/>
    <x v="0"/>
    <x v="11"/>
    <n v="247.84"/>
    <s v="CA-2015-122070"/>
    <n v="1"/>
    <n v="8"/>
    <n v="0"/>
    <n v="121.44159999999999"/>
    <n v="0.44424167803735209"/>
  </r>
  <r>
    <x v="83"/>
    <x v="20"/>
    <s v="OFF-BI-10004970"/>
    <x v="0"/>
    <x v="3"/>
    <n v="9.9120000000000008"/>
    <s v="CA-2015-122070"/>
    <n v="0"/>
    <n v="3"/>
    <n v="0.2"/>
    <n v="3.3452999999999995"/>
    <n v="0.46881743173671325"/>
  </r>
  <r>
    <x v="84"/>
    <x v="10"/>
    <s v="FUR-CH-10002965"/>
    <x v="1"/>
    <x v="5"/>
    <n v="281.37199999999996"/>
    <s v="US-2015-150119"/>
    <n v="1"/>
    <n v="2"/>
    <n v="0.3"/>
    <n v="-12.058799999999991"/>
    <n v="0.46529189879902266"/>
  </r>
  <r>
    <x v="84"/>
    <x v="10"/>
    <s v="FUR-CH-10002965"/>
    <x v="1"/>
    <x v="5"/>
    <n v="281.37199999999996"/>
    <s v="US-2015-150119"/>
    <n v="0"/>
    <n v="2"/>
    <n v="0.3"/>
    <n v="-12.058799999999991"/>
    <n v="0.46529189879902266"/>
  </r>
  <r>
    <x v="84"/>
    <x v="4"/>
    <s v="OFF-PA-10001878"/>
    <x v="0"/>
    <x v="0"/>
    <n v="48.91"/>
    <s v="CA-2015-111857"/>
    <n v="1"/>
    <n v="1"/>
    <n v="0"/>
    <n v="22.987699999999997"/>
    <n v="0.43613829632717294"/>
  </r>
  <r>
    <x v="84"/>
    <x v="10"/>
    <s v="FUR-FU-10002191"/>
    <x v="1"/>
    <x v="8"/>
    <n v="22.336000000000002"/>
    <s v="US-2015-150119"/>
    <n v="0"/>
    <n v="4"/>
    <n v="0.2"/>
    <n v="7.8175999999999997"/>
    <n v="0.4595170286641902"/>
  </r>
  <r>
    <x v="84"/>
    <x v="10"/>
    <s v="OFF-BI-10000145"/>
    <x v="0"/>
    <x v="3"/>
    <n v="7.4880000000000013"/>
    <s v="US-2015-150119"/>
    <n v="0"/>
    <n v="8"/>
    <n v="0.7"/>
    <n v="-5.2415999999999983"/>
    <n v="0.46881743173671325"/>
  </r>
  <r>
    <x v="84"/>
    <x v="2"/>
    <s v="OFF-BI-10004876"/>
    <x v="0"/>
    <x v="3"/>
    <n v="2.5020000000000002"/>
    <s v="US-2015-112564"/>
    <n v="1"/>
    <n v="3"/>
    <n v="0.7"/>
    <n v="-1.7513999999999994"/>
    <n v="0.46881743173671325"/>
  </r>
  <r>
    <x v="85"/>
    <x v="4"/>
    <s v="FUR-CH-10003973"/>
    <x v="1"/>
    <x v="5"/>
    <n v="1487.04"/>
    <s v="CA-2015-166954"/>
    <n v="1"/>
    <n v="5"/>
    <n v="0.2"/>
    <n v="148.70400000000006"/>
    <n v="0.46529189879902266"/>
  </r>
  <r>
    <x v="85"/>
    <x v="4"/>
    <s v="FUR-FU-10003708"/>
    <x v="1"/>
    <x v="8"/>
    <n v="303.25"/>
    <s v="CA-2015-166954"/>
    <n v="0"/>
    <n v="5"/>
    <n v="0"/>
    <n v="63.682499999999997"/>
    <n v="0.4595170286641902"/>
  </r>
  <r>
    <x v="85"/>
    <x v="25"/>
    <s v="TEC-PH-10004531"/>
    <x v="2"/>
    <x v="6"/>
    <n v="302.37599999999998"/>
    <s v="CA-2015-110100"/>
    <n v="1"/>
    <n v="3"/>
    <n v="0.2"/>
    <n v="37.796999999999997"/>
    <n v="0.41105220110552465"/>
  </r>
  <r>
    <x v="85"/>
    <x v="4"/>
    <s v="OFF-AP-10001391"/>
    <x v="0"/>
    <x v="12"/>
    <n v="270.71999999999997"/>
    <s v="CA-2015-166954"/>
    <n v="0"/>
    <n v="3"/>
    <n v="0"/>
    <n v="78.508799999999965"/>
    <n v="0.49507917887403441"/>
  </r>
  <r>
    <x v="85"/>
    <x v="0"/>
    <s v="OFF-PA-10003543"/>
    <x v="0"/>
    <x v="0"/>
    <n v="10.368000000000002"/>
    <s v="US-2015-157406"/>
    <n v="1"/>
    <n v="2"/>
    <n v="0.2"/>
    <n v="3.6288"/>
    <n v="0.43613829632717294"/>
  </r>
  <r>
    <x v="85"/>
    <x v="0"/>
    <s v="OFF-AR-10002221"/>
    <x v="0"/>
    <x v="4"/>
    <n v="6.24"/>
    <s v="US-2015-157406"/>
    <n v="0"/>
    <n v="3"/>
    <n v="0.2"/>
    <n v="0.54600000000000071"/>
    <n v="0.45632477063632687"/>
  </r>
  <r>
    <x v="86"/>
    <x v="4"/>
    <s v="FUR-CH-10004886"/>
    <x v="1"/>
    <x v="5"/>
    <n v="230.28000000000003"/>
    <s v="CA-2015-147298"/>
    <n v="1"/>
    <n v="3"/>
    <n v="0.2"/>
    <n v="23.027999999999992"/>
    <n v="0.46529189879902266"/>
  </r>
  <r>
    <x v="86"/>
    <x v="4"/>
    <s v="OFF-AR-10003504"/>
    <x v="0"/>
    <x v="4"/>
    <n v="21.400000000000002"/>
    <s v="CA-2015-116785"/>
    <n v="1"/>
    <n v="5"/>
    <n v="0"/>
    <n v="6.2059999999999977"/>
    <n v="0.45632477063632687"/>
  </r>
  <r>
    <x v="86"/>
    <x v="4"/>
    <s v="OFF-BI-10001525"/>
    <x v="0"/>
    <x v="3"/>
    <n v="18.288"/>
    <s v="CA-2015-147298"/>
    <n v="0"/>
    <n v="6"/>
    <n v="0.2"/>
    <n v="5.714999999999999"/>
    <n v="0.46881743173671325"/>
  </r>
  <r>
    <x v="86"/>
    <x v="4"/>
    <s v="OFF-LA-10000305"/>
    <x v="0"/>
    <x v="2"/>
    <n v="12.6"/>
    <s v="CA-2015-116785"/>
    <n v="0"/>
    <n v="2"/>
    <n v="0"/>
    <n v="5.7959999999999994"/>
    <n v="0.4647369236065339"/>
  </r>
  <r>
    <x v="87"/>
    <x v="4"/>
    <s v="TEC-PH-10001459"/>
    <x v="2"/>
    <x v="6"/>
    <n v="1679.96"/>
    <s v="CA-2015-131387"/>
    <n v="1"/>
    <n v="5"/>
    <n v="0.2"/>
    <n v="125.99700000000007"/>
    <n v="0.41105220110552465"/>
  </r>
  <r>
    <x v="87"/>
    <x v="20"/>
    <s v="TEC-AC-10000736"/>
    <x v="2"/>
    <x v="9"/>
    <n v="159.97999999999999"/>
    <s v="CA-2015-132983"/>
    <n v="1"/>
    <n v="2"/>
    <n v="0"/>
    <n v="57.592799999999997"/>
    <n v="0.52062335344040378"/>
  </r>
  <r>
    <x v="87"/>
    <x v="36"/>
    <s v="OFF-ST-10000877"/>
    <x v="0"/>
    <x v="1"/>
    <n v="497.61"/>
    <s v="CA-2015-118976"/>
    <n v="1"/>
    <n v="9"/>
    <n v="0"/>
    <n v="129.37860000000001"/>
    <n v="0.44610841445725197"/>
  </r>
  <r>
    <x v="87"/>
    <x v="10"/>
    <s v="OFF-ST-10001128"/>
    <x v="0"/>
    <x v="1"/>
    <n v="177.56800000000001"/>
    <s v="CA-2015-140228"/>
    <n v="1"/>
    <n v="2"/>
    <n v="0.2"/>
    <n v="-37.733199999999989"/>
    <n v="0.44610841445725197"/>
  </r>
  <r>
    <x v="87"/>
    <x v="10"/>
    <s v="OFF-ST-10002214"/>
    <x v="0"/>
    <x v="1"/>
    <n v="27.096"/>
    <s v="CA-2015-140228"/>
    <n v="0"/>
    <n v="3"/>
    <n v="0.2"/>
    <n v="2.0321999999999987"/>
    <n v="0.44610841445725197"/>
  </r>
  <r>
    <x v="87"/>
    <x v="36"/>
    <s v="OFF-BI-10001628"/>
    <x v="0"/>
    <x v="3"/>
    <n v="20.86"/>
    <s v="CA-2015-118976"/>
    <n v="0"/>
    <n v="2"/>
    <n v="0"/>
    <n v="9.3869999999999987"/>
    <n v="0.46881743173671325"/>
  </r>
  <r>
    <x v="87"/>
    <x v="10"/>
    <s v="OFF-LA-10001613"/>
    <x v="0"/>
    <x v="2"/>
    <n v="6.911999999999999"/>
    <s v="CA-2015-140228"/>
    <n v="0"/>
    <n v="3"/>
    <n v="0.2"/>
    <n v="2.5056000000000003"/>
    <n v="0.4647369236065339"/>
  </r>
  <r>
    <x v="87"/>
    <x v="36"/>
    <s v="OFF-AR-10004752"/>
    <x v="0"/>
    <x v="4"/>
    <n v="5.34"/>
    <s v="CA-2015-118976"/>
    <n v="0"/>
    <n v="2"/>
    <n v="0"/>
    <n v="1.4952000000000001"/>
    <n v="0.45632477063632687"/>
  </r>
  <r>
    <x v="87"/>
    <x v="36"/>
    <s v="OFF-LA-10000452"/>
    <x v="0"/>
    <x v="2"/>
    <n v="3.15"/>
    <s v="CA-2015-118976"/>
    <n v="0"/>
    <n v="1"/>
    <n v="0"/>
    <n v="1.512"/>
    <n v="0.4647369236065339"/>
  </r>
  <r>
    <x v="88"/>
    <x v="15"/>
    <s v="FUR-CH-10001394"/>
    <x v="1"/>
    <x v="5"/>
    <n v="561.58400000000006"/>
    <s v="CA-2015-107811"/>
    <n v="1"/>
    <n v="2"/>
    <n v="0.2"/>
    <n v="70.197999999999922"/>
    <n v="0.46529189879902266"/>
  </r>
  <r>
    <x v="88"/>
    <x v="15"/>
    <s v="OFF-ST-10000798"/>
    <x v="0"/>
    <x v="1"/>
    <n v="99.920000000000016"/>
    <s v="CA-2015-107811"/>
    <n v="0"/>
    <n v="5"/>
    <n v="0.2"/>
    <n v="-1.249000000000013"/>
    <n v="0.44610841445725197"/>
  </r>
  <r>
    <x v="88"/>
    <x v="8"/>
    <s v="FUR-CH-10002304"/>
    <x v="1"/>
    <x v="5"/>
    <n v="51.96"/>
    <s v="CA-2015-142727"/>
    <n v="1"/>
    <n v="2"/>
    <n v="0"/>
    <n v="12.990000000000002"/>
    <n v="0.46529189879902266"/>
  </r>
  <r>
    <x v="88"/>
    <x v="7"/>
    <s v="TEC-PH-10000376"/>
    <x v="2"/>
    <x v="6"/>
    <n v="19.98"/>
    <s v="CA-2015-118304"/>
    <n v="1"/>
    <n v="2"/>
    <n v="0"/>
    <n v="5.1948000000000008"/>
    <n v="0.41105220110552465"/>
  </r>
  <r>
    <x v="88"/>
    <x v="8"/>
    <s v="OFF-BI-10000136"/>
    <x v="0"/>
    <x v="3"/>
    <n v="17.940000000000001"/>
    <s v="CA-2015-142727"/>
    <n v="0"/>
    <n v="3"/>
    <n v="0"/>
    <n v="8.6112000000000002"/>
    <n v="0.46881743173671325"/>
  </r>
  <r>
    <x v="88"/>
    <x v="20"/>
    <s v="FUR-FU-10001424"/>
    <x v="1"/>
    <x v="8"/>
    <n v="17.46"/>
    <s v="CA-2015-134061"/>
    <n v="1"/>
    <n v="2"/>
    <n v="0"/>
    <n v="5.936399999999999"/>
    <n v="0.4595170286641902"/>
  </r>
  <r>
    <x v="89"/>
    <x v="29"/>
    <s v="TEC-AC-10002550"/>
    <x v="2"/>
    <x v="9"/>
    <n v="47.79"/>
    <s v="CA-2015-156006"/>
    <n v="1"/>
    <n v="3"/>
    <n v="0"/>
    <n v="16.2486"/>
    <n v="0.52062335344040378"/>
  </r>
  <r>
    <x v="89"/>
    <x v="3"/>
    <s v="OFF-ST-10000585"/>
    <x v="0"/>
    <x v="1"/>
    <n v="826"/>
    <s v="CA-2015-160094"/>
    <n v="1"/>
    <n v="5"/>
    <n v="0"/>
    <n v="214.76"/>
    <n v="0.44610841445725197"/>
  </r>
  <r>
    <x v="89"/>
    <x v="3"/>
    <s v="OFF-AR-10004010"/>
    <x v="0"/>
    <x v="4"/>
    <n v="174.95000000000002"/>
    <s v="CA-2015-160094"/>
    <n v="0"/>
    <n v="5"/>
    <n v="0"/>
    <n v="45.487000000000002"/>
    <n v="0.45632477063632687"/>
  </r>
  <r>
    <x v="90"/>
    <x v="16"/>
    <s v="TEC-CO-10004202"/>
    <x v="2"/>
    <x v="16"/>
    <n v="479.98400000000004"/>
    <s v="CA-2015-124618"/>
    <n v="1"/>
    <n v="2"/>
    <n v="0.2"/>
    <n v="89.996999999999986"/>
    <n v="0.55185675810753509"/>
  </r>
  <r>
    <x v="90"/>
    <x v="10"/>
    <s v="OFF-AP-10003971"/>
    <x v="0"/>
    <x v="12"/>
    <n v="26.136000000000003"/>
    <s v="CA-2015-115056"/>
    <n v="1"/>
    <n v="3"/>
    <n v="0.2"/>
    <n v="1.9602000000000004"/>
    <n v="0.49507917887403441"/>
  </r>
  <r>
    <x v="91"/>
    <x v="20"/>
    <s v="OFF-BI-10004828"/>
    <x v="0"/>
    <x v="3"/>
    <n v="40.176000000000002"/>
    <s v="CA-2015-135755"/>
    <n v="1"/>
    <n v="3"/>
    <n v="0.2"/>
    <n v="14.563799999999997"/>
    <n v="0.46881743173671325"/>
  </r>
  <r>
    <x v="91"/>
    <x v="21"/>
    <s v="OFF-LA-10002195"/>
    <x v="0"/>
    <x v="2"/>
    <n v="21.560000000000002"/>
    <s v="CA-2015-130274"/>
    <n v="1"/>
    <n v="7"/>
    <n v="0"/>
    <n v="10.348799999999999"/>
    <n v="0.4647369236065339"/>
  </r>
  <r>
    <x v="91"/>
    <x v="20"/>
    <s v="OFF-BI-10003981"/>
    <x v="0"/>
    <x v="3"/>
    <n v="10.896000000000001"/>
    <s v="CA-2015-135755"/>
    <n v="0"/>
    <n v="3"/>
    <n v="0.2"/>
    <n v="3.9497999999999998"/>
    <n v="0.46881743173671325"/>
  </r>
  <r>
    <x v="92"/>
    <x v="22"/>
    <s v="OFF-AP-10000696"/>
    <x v="0"/>
    <x v="12"/>
    <n v="57.68"/>
    <s v="US-2015-148194"/>
    <n v="1"/>
    <n v="4"/>
    <n v="0"/>
    <n v="19.034399999999998"/>
    <n v="0.49507917887403441"/>
  </r>
  <r>
    <x v="92"/>
    <x v="14"/>
    <s v="OFF-BI-10001294"/>
    <x v="0"/>
    <x v="3"/>
    <n v="46.8"/>
    <s v="CA-2015-117709"/>
    <n v="1"/>
    <n v="4"/>
    <n v="0"/>
    <n v="21.059999999999995"/>
    <n v="0.46881743173671325"/>
  </r>
  <r>
    <x v="92"/>
    <x v="0"/>
    <s v="OFF-AR-10001725"/>
    <x v="0"/>
    <x v="4"/>
    <n v="37.839999999999996"/>
    <s v="CA-2015-111899"/>
    <n v="1"/>
    <n v="2"/>
    <n v="0.2"/>
    <n v="2.8380000000000027"/>
    <n v="0.45632477063632687"/>
  </r>
  <r>
    <x v="92"/>
    <x v="37"/>
    <s v="FUR-FU-10001473"/>
    <x v="1"/>
    <x v="8"/>
    <n v="27.46"/>
    <s v="CA-2015-155271"/>
    <n v="1"/>
    <n v="2"/>
    <n v="0"/>
    <n v="9.8856000000000002"/>
    <n v="0.4595170286641902"/>
  </r>
  <r>
    <x v="92"/>
    <x v="22"/>
    <s v="FUR-FU-10001852"/>
    <x v="1"/>
    <x v="8"/>
    <n v="12.18"/>
    <s v="US-2015-148194"/>
    <n v="0"/>
    <n v="7"/>
    <n v="0"/>
    <n v="3.8975999999999997"/>
    <n v="0.4595170286641902"/>
  </r>
  <r>
    <x v="92"/>
    <x v="0"/>
    <s v="OFF-FA-10000840"/>
    <x v="0"/>
    <x v="7"/>
    <n v="5.4719999999999995"/>
    <s v="CA-2015-111899"/>
    <n v="0"/>
    <n v="6"/>
    <n v="0.2"/>
    <n v="1.8467999999999996"/>
    <n v="0.51168203684699509"/>
  </r>
  <r>
    <x v="93"/>
    <x v="0"/>
    <s v="FUR-CH-10001146"/>
    <x v="1"/>
    <x v="5"/>
    <n v="127.869"/>
    <s v="CA-2015-110219"/>
    <n v="1"/>
    <n v="3"/>
    <n v="0.3"/>
    <n v="-9.1335000000000122"/>
    <n v="0.46529189879902266"/>
  </r>
  <r>
    <x v="93"/>
    <x v="1"/>
    <s v="OFF-ST-10003442"/>
    <x v="0"/>
    <x v="1"/>
    <n v="45.248000000000005"/>
    <s v="CA-2015-160738"/>
    <n v="1"/>
    <n v="2"/>
    <n v="0.2"/>
    <n v="3.9591999999999992"/>
    <n v="0.44610841445725197"/>
  </r>
  <r>
    <x v="93"/>
    <x v="6"/>
    <s v="OFF-PA-10000474"/>
    <x v="0"/>
    <x v="0"/>
    <n v="35.44"/>
    <s v="CA-2015-111934"/>
    <n v="1"/>
    <n v="1"/>
    <n v="0"/>
    <n v="16.656799999999997"/>
    <n v="0.43613829632717294"/>
  </r>
  <r>
    <x v="93"/>
    <x v="3"/>
    <s v="OFF-PA-10001363"/>
    <x v="0"/>
    <x v="0"/>
    <n v="24.56"/>
    <s v="CA-2015-166457"/>
    <n v="1"/>
    <n v="2"/>
    <n v="0"/>
    <n v="11.543199999999999"/>
    <n v="0.43613829632717294"/>
  </r>
  <r>
    <x v="93"/>
    <x v="6"/>
    <s v="OFF-BI-10004364"/>
    <x v="0"/>
    <x v="3"/>
    <n v="11.88"/>
    <s v="CA-2015-111934"/>
    <n v="0"/>
    <n v="2"/>
    <n v="0"/>
    <n v="5.3460000000000001"/>
    <n v="0.46881743173671325"/>
  </r>
  <r>
    <x v="93"/>
    <x v="3"/>
    <s v="OFF-PA-10003016"/>
    <x v="0"/>
    <x v="0"/>
    <n v="9.42"/>
    <s v="CA-2015-166457"/>
    <n v="0"/>
    <n v="3"/>
    <n v="0"/>
    <n v="4.238999999999999"/>
    <n v="0.43613829632717294"/>
  </r>
  <r>
    <x v="93"/>
    <x v="3"/>
    <s v="OFF-AR-10003651"/>
    <x v="0"/>
    <x v="4"/>
    <n v="6.56"/>
    <s v="CA-2015-166457"/>
    <n v="0"/>
    <n v="2"/>
    <n v="0"/>
    <n v="1.9023999999999992"/>
    <n v="0.45632477063632687"/>
  </r>
  <r>
    <x v="94"/>
    <x v="4"/>
    <s v="OFF-BI-10003684"/>
    <x v="0"/>
    <x v="3"/>
    <n v="140.73599999999999"/>
    <s v="CA-2015-121664"/>
    <n v="1"/>
    <n v="8"/>
    <n v="0.2"/>
    <n v="52.775999999999996"/>
    <n v="0.46881743173671325"/>
  </r>
  <r>
    <x v="94"/>
    <x v="4"/>
    <s v="OFF-AR-10001897"/>
    <x v="0"/>
    <x v="4"/>
    <n v="107.94"/>
    <s v="US-2015-154879"/>
    <n v="1"/>
    <n v="6"/>
    <n v="0"/>
    <n v="30.223200000000002"/>
    <n v="0.45632477063632687"/>
  </r>
  <r>
    <x v="94"/>
    <x v="4"/>
    <s v="OFF-LA-10004425"/>
    <x v="0"/>
    <x v="2"/>
    <n v="5.78"/>
    <s v="US-2015-154879"/>
    <n v="0"/>
    <n v="2"/>
    <n v="0"/>
    <n v="2.7166000000000001"/>
    <n v="0.4647369236065339"/>
  </r>
  <r>
    <x v="95"/>
    <x v="32"/>
    <s v="FUR-CH-10004675"/>
    <x v="1"/>
    <x v="5"/>
    <n v="872.32"/>
    <s v="CA-2015-166086"/>
    <n v="1"/>
    <n v="4"/>
    <n v="0"/>
    <n v="244.24959999999999"/>
    <n v="0.46529189879902266"/>
  </r>
  <r>
    <x v="95"/>
    <x v="32"/>
    <s v="FUR-TA-10003469"/>
    <x v="1"/>
    <x v="13"/>
    <n v="194.25"/>
    <s v="CA-2015-166086"/>
    <n v="0"/>
    <n v="2"/>
    <n v="0.3"/>
    <n v="-38.849999999999994"/>
    <n v="0.55975208308209756"/>
  </r>
  <r>
    <x v="95"/>
    <x v="32"/>
    <s v="OFF-BI-10001078"/>
    <x v="0"/>
    <x v="3"/>
    <n v="16.14"/>
    <s v="CA-2015-166086"/>
    <n v="0"/>
    <n v="3"/>
    <n v="0"/>
    <n v="7.9085999999999999"/>
    <n v="0.46881743173671325"/>
  </r>
  <r>
    <x v="95"/>
    <x v="32"/>
    <s v="OFF-AR-10002578"/>
    <x v="0"/>
    <x v="4"/>
    <n v="8.64"/>
    <s v="CA-2015-166086"/>
    <n v="0"/>
    <n v="3"/>
    <n v="0"/>
    <n v="2.5055999999999998"/>
    <n v="0.45632477063632687"/>
  </r>
  <r>
    <x v="96"/>
    <x v="2"/>
    <s v="TEC-CO-10001449"/>
    <x v="2"/>
    <x v="16"/>
    <n v="1799.9699999999998"/>
    <s v="CA-2015-116666"/>
    <n v="1"/>
    <n v="5"/>
    <n v="0.4"/>
    <n v="239.99600000000009"/>
    <n v="0.55185675810753509"/>
  </r>
  <r>
    <x v="97"/>
    <x v="4"/>
    <s v="TEC-AC-10000109"/>
    <x v="2"/>
    <x v="9"/>
    <n v="167.97"/>
    <s v="US-2015-102071"/>
    <n v="1"/>
    <n v="3"/>
    <n v="0"/>
    <n v="40.31280000000001"/>
    <n v="0.52062335344040378"/>
  </r>
  <r>
    <x v="97"/>
    <x v="4"/>
    <s v="TEC-AC-10003441"/>
    <x v="2"/>
    <x v="9"/>
    <n v="67.8"/>
    <s v="US-2015-102071"/>
    <n v="0"/>
    <n v="4"/>
    <n v="0"/>
    <n v="4.0679999999999978"/>
    <n v="0.52062335344040378"/>
  </r>
  <r>
    <x v="97"/>
    <x v="3"/>
    <s v="OFF-ST-10000107"/>
    <x v="0"/>
    <x v="1"/>
    <n v="83.25"/>
    <s v="CA-2015-158771"/>
    <n v="1"/>
    <n v="3"/>
    <n v="0"/>
    <n v="14.984999999999992"/>
    <n v="0.44610841445725197"/>
  </r>
  <r>
    <x v="97"/>
    <x v="3"/>
    <s v="OFF-PA-10002689"/>
    <x v="0"/>
    <x v="0"/>
    <n v="45.36"/>
    <s v="CA-2015-158771"/>
    <n v="0"/>
    <n v="7"/>
    <n v="0"/>
    <n v="21.772800000000004"/>
    <n v="0.43613829632717294"/>
  </r>
  <r>
    <x v="97"/>
    <x v="3"/>
    <s v="OFF-LA-10003121"/>
    <x v="0"/>
    <x v="2"/>
    <n v="20.65"/>
    <s v="CA-2015-158771"/>
    <n v="0"/>
    <n v="5"/>
    <n v="0"/>
    <n v="9.4989999999999988"/>
    <n v="0.4647369236065339"/>
  </r>
  <r>
    <x v="97"/>
    <x v="3"/>
    <s v="OFF-LA-10001641"/>
    <x v="0"/>
    <x v="2"/>
    <n v="9.4499999999999993"/>
    <s v="CA-2015-158771"/>
    <n v="0"/>
    <n v="3"/>
    <n v="0"/>
    <n v="4.5359999999999996"/>
    <n v="0.4647369236065339"/>
  </r>
  <r>
    <x v="98"/>
    <x v="4"/>
    <s v="TEC-PH-10001817"/>
    <x v="2"/>
    <x v="6"/>
    <n v="1432.0000000000002"/>
    <s v="CA-2015-103310"/>
    <n v="1"/>
    <n v="5"/>
    <n v="0.2"/>
    <n v="125.30000000000007"/>
    <n v="0.41105220110552465"/>
  </r>
  <r>
    <x v="98"/>
    <x v="2"/>
    <s v="FUR-BO-10004467"/>
    <x v="1"/>
    <x v="10"/>
    <n v="349.96499999999997"/>
    <s v="CA-2015-114181"/>
    <n v="1"/>
    <n v="7"/>
    <n v="0.5"/>
    <n v="-216.97830000000002"/>
    <n v="0.5176847302647779"/>
  </r>
  <r>
    <x v="98"/>
    <x v="4"/>
    <s v="FUR-CH-10002320"/>
    <x v="1"/>
    <x v="5"/>
    <n v="256.78400000000005"/>
    <s v="CA-2015-103310"/>
    <n v="0"/>
    <n v="1"/>
    <n v="0.2"/>
    <n v="32.097999999999971"/>
    <n v="0.46529189879902266"/>
  </r>
  <r>
    <x v="98"/>
    <x v="22"/>
    <s v="OFF-EN-10001434"/>
    <x v="0"/>
    <x v="11"/>
    <n v="158.13"/>
    <s v="CA-2015-159709"/>
    <n v="1"/>
    <n v="3"/>
    <n v="0"/>
    <n v="77.483699999999999"/>
    <n v="0.44424167803735209"/>
  </r>
  <r>
    <x v="98"/>
    <x v="22"/>
    <s v="TEC-PH-10003988"/>
    <x v="2"/>
    <x v="6"/>
    <n v="43.6"/>
    <s v="CA-2015-159709"/>
    <n v="0"/>
    <n v="5"/>
    <n v="0.2"/>
    <n v="4.3600000000000012"/>
    <n v="0.41105220110552465"/>
  </r>
  <r>
    <x v="98"/>
    <x v="4"/>
    <s v="OFF-SU-10004737"/>
    <x v="0"/>
    <x v="14"/>
    <n v="41.04"/>
    <s v="CA-2015-103310"/>
    <n v="0"/>
    <n v="6"/>
    <n v="0"/>
    <n v="11.0808"/>
    <n v="0.53938093436526824"/>
  </r>
  <r>
    <x v="98"/>
    <x v="4"/>
    <s v="OFF-PA-10004353"/>
    <x v="0"/>
    <x v="0"/>
    <n v="39.96"/>
    <s v="CA-2015-103310"/>
    <n v="0"/>
    <n v="2"/>
    <n v="0"/>
    <n v="19.180800000000001"/>
    <n v="0.43613829632717294"/>
  </r>
  <r>
    <x v="98"/>
    <x v="2"/>
    <s v="OFF-AR-10000716"/>
    <x v="0"/>
    <x v="4"/>
    <n v="22.32"/>
    <s v="CA-2015-114181"/>
    <n v="0"/>
    <n v="5"/>
    <n v="0.2"/>
    <n v="5.3010000000000002"/>
    <n v="0.45632477063632687"/>
  </r>
  <r>
    <x v="99"/>
    <x v="0"/>
    <s v="FUR-CH-10000015"/>
    <x v="1"/>
    <x v="5"/>
    <n v="1212.9599999999998"/>
    <s v="CA-2015-152100"/>
    <n v="1"/>
    <n v="8"/>
    <n v="0.3"/>
    <n v="-69.311999999999898"/>
    <n v="0.46529189879902266"/>
  </r>
  <r>
    <x v="99"/>
    <x v="0"/>
    <s v="TEC-AC-10001465"/>
    <x v="2"/>
    <x v="9"/>
    <n v="58.112000000000002"/>
    <s v="CA-2015-103849"/>
    <n v="1"/>
    <n v="2"/>
    <n v="0.2"/>
    <n v="7.263999999999994"/>
    <n v="0.52062335344040378"/>
  </r>
  <r>
    <x v="99"/>
    <x v="0"/>
    <s v="TEC-AC-10001013"/>
    <x v="2"/>
    <x v="9"/>
    <n v="46.864000000000004"/>
    <s v="CA-2015-139017"/>
    <n v="1"/>
    <n v="2"/>
    <n v="0.2"/>
    <n v="7.615399999999994"/>
    <n v="0.52062335344040378"/>
  </r>
  <r>
    <x v="99"/>
    <x v="1"/>
    <s v="OFF-BI-10002026"/>
    <x v="0"/>
    <x v="3"/>
    <n v="104.57999999999998"/>
    <s v="CA-2015-119172"/>
    <n v="1"/>
    <n v="9"/>
    <n v="0.8"/>
    <n v="-172.55700000000007"/>
    <n v="0.46881743173671325"/>
  </r>
  <r>
    <x v="99"/>
    <x v="0"/>
    <s v="TEC-PH-10002597"/>
    <x v="2"/>
    <x v="6"/>
    <n v="100.792"/>
    <s v="CA-2015-103849"/>
    <n v="0"/>
    <n v="1"/>
    <n v="0.2"/>
    <n v="6.2995000000000019"/>
    <n v="0.41105220110552465"/>
  </r>
  <r>
    <x v="99"/>
    <x v="0"/>
    <s v="FUR-FU-10000723"/>
    <x v="1"/>
    <x v="8"/>
    <n v="66.112000000000009"/>
    <s v="CA-2015-103849"/>
    <n v="0"/>
    <n v="4"/>
    <n v="0.6"/>
    <n v="-84.292799999999986"/>
    <n v="0.4595170286641902"/>
  </r>
  <r>
    <x v="99"/>
    <x v="20"/>
    <s v="OFF-AP-10004249"/>
    <x v="0"/>
    <x v="12"/>
    <n v="35.910000000000004"/>
    <s v="CA-2015-127523"/>
    <n v="1"/>
    <n v="3"/>
    <n v="0"/>
    <n v="9.6956999999999987"/>
    <n v="0.49507917887403441"/>
  </r>
  <r>
    <x v="99"/>
    <x v="1"/>
    <s v="OFF-PA-10003036"/>
    <x v="0"/>
    <x v="0"/>
    <n v="17.472000000000001"/>
    <s v="CA-2015-119172"/>
    <n v="0"/>
    <n v="3"/>
    <n v="0.2"/>
    <n v="5.6783999999999981"/>
    <n v="0.43613829632717294"/>
  </r>
  <r>
    <x v="100"/>
    <x v="32"/>
    <s v="FUR-TA-10002228"/>
    <x v="1"/>
    <x v="13"/>
    <n v="700.05600000000004"/>
    <s v="CA-2015-155887"/>
    <n v="1"/>
    <n v="3"/>
    <n v="0.3"/>
    <n v="-130.0104"/>
    <n v="0.55975208308209756"/>
  </r>
  <r>
    <x v="100"/>
    <x v="21"/>
    <s v="FUR-FU-10000010"/>
    <x v="1"/>
    <x v="8"/>
    <n v="34.79"/>
    <s v="CA-2015-127159"/>
    <n v="1"/>
    <n v="7"/>
    <n v="0"/>
    <n v="10.784899999999999"/>
    <n v="0.4595170286641902"/>
  </r>
  <r>
    <x v="101"/>
    <x v="4"/>
    <s v="TEC-AC-10002800"/>
    <x v="2"/>
    <x v="9"/>
    <n v="149.97"/>
    <s v="CA-2015-114433"/>
    <n v="1"/>
    <n v="3"/>
    <n v="0"/>
    <n v="52.489499999999992"/>
    <n v="0.52062335344040378"/>
  </r>
  <r>
    <x v="101"/>
    <x v="16"/>
    <s v="OFF-BI-10004519"/>
    <x v="0"/>
    <x v="3"/>
    <n v="398.35200000000003"/>
    <s v="CA-2015-140165"/>
    <n v="1"/>
    <n v="8"/>
    <n v="0.7"/>
    <n v="-331.95999999999992"/>
    <n v="0.46881743173671325"/>
  </r>
  <r>
    <x v="101"/>
    <x v="4"/>
    <s v="FUR-CH-10002439"/>
    <x v="1"/>
    <x v="5"/>
    <n v="279.45600000000002"/>
    <s v="CA-2015-113768"/>
    <n v="1"/>
    <n v="6"/>
    <n v="0.2"/>
    <n v="20.959199999999996"/>
    <n v="0.46529189879902266"/>
  </r>
  <r>
    <x v="101"/>
    <x v="27"/>
    <s v="OFF-ST-10000107"/>
    <x v="0"/>
    <x v="1"/>
    <n v="55.5"/>
    <s v="CA-2015-167164"/>
    <n v="1"/>
    <n v="2"/>
    <n v="0"/>
    <n v="9.9899999999999949"/>
    <n v="0.44610841445725197"/>
  </r>
  <r>
    <x v="101"/>
    <x v="4"/>
    <s v="OFF-PA-10003063"/>
    <x v="0"/>
    <x v="0"/>
    <n v="8"/>
    <s v="CA-2015-113768"/>
    <n v="0"/>
    <n v="2"/>
    <n v="0"/>
    <n v="3.84"/>
    <n v="0.43613829632717294"/>
  </r>
  <r>
    <x v="101"/>
    <x v="16"/>
    <s v="OFF-FA-10002815"/>
    <x v="0"/>
    <x v="7"/>
    <n v="7.104000000000001"/>
    <s v="CA-2015-140165"/>
    <n v="0"/>
    <n v="2"/>
    <n v="0.2"/>
    <n v="2.3976000000000002"/>
    <n v="0.51168203684699509"/>
  </r>
  <r>
    <x v="102"/>
    <x v="16"/>
    <s v="FUR-FU-10004306"/>
    <x v="1"/>
    <x v="8"/>
    <n v="310.88000000000005"/>
    <s v="CA-2015-106810"/>
    <n v="1"/>
    <n v="2"/>
    <n v="0.2"/>
    <n v="23.315999999999988"/>
    <n v="0.4595170286641902"/>
  </r>
  <r>
    <x v="103"/>
    <x v="4"/>
    <s v="TEC-AC-10002217"/>
    <x v="2"/>
    <x v="9"/>
    <n v="56.400000000000006"/>
    <s v="US-2015-163146"/>
    <n v="1"/>
    <n v="3"/>
    <n v="0"/>
    <n v="3.3840000000000003"/>
    <n v="0.52062335344040378"/>
  </r>
  <r>
    <x v="103"/>
    <x v="4"/>
    <s v="FUR-CH-10002439"/>
    <x v="1"/>
    <x v="5"/>
    <n v="232.88"/>
    <s v="CA-2015-125150"/>
    <n v="1"/>
    <n v="5"/>
    <n v="0.2"/>
    <n v="17.466000000000008"/>
    <n v="0.46529189879902266"/>
  </r>
  <r>
    <x v="104"/>
    <x v="21"/>
    <s v="OFF-BI-10000666"/>
    <x v="0"/>
    <x v="3"/>
    <n v="91.679999999999993"/>
    <s v="CA-2015-148761"/>
    <n v="1"/>
    <n v="3"/>
    <n v="0"/>
    <n v="45.839999999999996"/>
    <n v="0.46881743173671325"/>
  </r>
  <r>
    <x v="105"/>
    <x v="10"/>
    <s v="TEC-PH-10002885"/>
    <x v="2"/>
    <x v="6"/>
    <n v="779.79600000000005"/>
    <s v="CA-2015-103373"/>
    <n v="1"/>
    <n v="2"/>
    <n v="0.4"/>
    <n v="-168.95579999999995"/>
    <n v="0.41105220110552465"/>
  </r>
  <r>
    <x v="105"/>
    <x v="10"/>
    <s v="FUR-FU-10000308"/>
    <x v="1"/>
    <x v="8"/>
    <n v="149.232"/>
    <s v="CA-2015-164224"/>
    <n v="1"/>
    <n v="3"/>
    <n v="0.2"/>
    <n v="3.7308000000000021"/>
    <n v="0.4595170286641902"/>
  </r>
  <r>
    <x v="105"/>
    <x v="10"/>
    <s v="OFF-PA-10001526"/>
    <x v="0"/>
    <x v="0"/>
    <n v="15.936000000000002"/>
    <s v="CA-2015-164224"/>
    <n v="0"/>
    <n v="4"/>
    <n v="0.2"/>
    <n v="5.7768000000000015"/>
    <n v="0.43613829632717294"/>
  </r>
  <r>
    <x v="105"/>
    <x v="0"/>
    <s v="OFF-PA-10001526"/>
    <x v="0"/>
    <x v="0"/>
    <n v="3.9840000000000004"/>
    <s v="CA-2015-133963"/>
    <n v="1"/>
    <n v="1"/>
    <n v="0.2"/>
    <n v="1.4442000000000004"/>
    <n v="0.43613829632717294"/>
  </r>
  <r>
    <x v="106"/>
    <x v="14"/>
    <s v="OFF-BI-10001249"/>
    <x v="0"/>
    <x v="3"/>
    <n v="57.42"/>
    <s v="US-2015-107699"/>
    <n v="1"/>
    <n v="9"/>
    <n v="0"/>
    <n v="26.413199999999996"/>
    <n v="0.46881743173671325"/>
  </r>
  <r>
    <x v="106"/>
    <x v="6"/>
    <s v="OFF-SU-10004737"/>
    <x v="0"/>
    <x v="14"/>
    <n v="34.200000000000003"/>
    <s v="CA-2015-130155"/>
    <n v="1"/>
    <n v="5"/>
    <n v="0"/>
    <n v="9.234"/>
    <n v="0.53938093436526824"/>
  </r>
  <r>
    <x v="107"/>
    <x v="0"/>
    <s v="TEC-AC-10004227"/>
    <x v="2"/>
    <x v="9"/>
    <n v="20.784000000000002"/>
    <s v="CA-2015-130673"/>
    <n v="1"/>
    <n v="2"/>
    <n v="0.2"/>
    <n v="-3.6372000000000027"/>
    <n v="0.52062335344040378"/>
  </r>
  <r>
    <x v="107"/>
    <x v="38"/>
    <s v="FUR-FU-10000076"/>
    <x v="1"/>
    <x v="8"/>
    <n v="139.86000000000001"/>
    <s v="US-2015-114188"/>
    <n v="1"/>
    <n v="7"/>
    <n v="0"/>
    <n v="60.139800000000015"/>
    <n v="0.4595170286641902"/>
  </r>
  <r>
    <x v="107"/>
    <x v="0"/>
    <s v="OFF-ST-10000636"/>
    <x v="0"/>
    <x v="1"/>
    <n v="66.959999999999994"/>
    <s v="CA-2015-130673"/>
    <n v="0"/>
    <n v="5"/>
    <n v="0.2"/>
    <n v="-13.392000000000003"/>
    <n v="0.44610841445725197"/>
  </r>
  <r>
    <x v="107"/>
    <x v="38"/>
    <s v="OFF-AR-10004511"/>
    <x v="0"/>
    <x v="4"/>
    <n v="38.520000000000003"/>
    <s v="US-2015-114188"/>
    <n v="0"/>
    <n v="9"/>
    <n v="0"/>
    <n v="11.9412"/>
    <n v="0.45632477063632687"/>
  </r>
  <r>
    <x v="107"/>
    <x v="38"/>
    <s v="OFF-AP-10000124"/>
    <x v="0"/>
    <x v="12"/>
    <n v="33.28"/>
    <s v="US-2015-114188"/>
    <n v="0"/>
    <n v="4"/>
    <n v="0"/>
    <n v="9.3184000000000005"/>
    <n v="0.49507917887403441"/>
  </r>
  <r>
    <x v="107"/>
    <x v="0"/>
    <s v="OFF-PA-10000289"/>
    <x v="0"/>
    <x v="0"/>
    <n v="10.368000000000002"/>
    <s v="CA-2015-130673"/>
    <n v="0"/>
    <n v="2"/>
    <n v="0.2"/>
    <n v="3.6288"/>
    <n v="0.43613829632717294"/>
  </r>
  <r>
    <x v="107"/>
    <x v="0"/>
    <s v="FUR-FU-10003489"/>
    <x v="1"/>
    <x v="8"/>
    <n v="10.332000000000001"/>
    <s v="CA-2015-130673"/>
    <n v="0"/>
    <n v="3"/>
    <n v="0.6"/>
    <n v="-5.9408999999999992"/>
    <n v="0.4595170286641902"/>
  </r>
  <r>
    <x v="108"/>
    <x v="6"/>
    <s v="OFF-BI-10003925"/>
    <x v="0"/>
    <x v="3"/>
    <n v="2715.9300000000003"/>
    <s v="CA-2015-117639"/>
    <n v="1"/>
    <n v="7"/>
    <n v="0"/>
    <n v="1276.4871000000001"/>
    <n v="0.46881743173671325"/>
  </r>
  <r>
    <x v="108"/>
    <x v="6"/>
    <s v="TEC-PH-10001530"/>
    <x v="2"/>
    <x v="6"/>
    <n v="617.97"/>
    <s v="CA-2015-117639"/>
    <n v="0"/>
    <n v="3"/>
    <n v="0"/>
    <n v="173.0316"/>
    <n v="0.41105220110552465"/>
  </r>
  <r>
    <x v="108"/>
    <x v="32"/>
    <s v="OFF-BI-10001071"/>
    <x v="0"/>
    <x v="3"/>
    <n v="447.85999999999996"/>
    <s v="CA-2015-152443"/>
    <n v="1"/>
    <n v="7"/>
    <n v="0"/>
    <n v="219.45140000000001"/>
    <n v="0.46881743173671325"/>
  </r>
  <r>
    <x v="108"/>
    <x v="32"/>
    <s v="OFF-AP-10001293"/>
    <x v="0"/>
    <x v="12"/>
    <n v="245.88"/>
    <s v="CA-2015-152443"/>
    <n v="0"/>
    <n v="6"/>
    <n v="0"/>
    <n v="68.846399999999988"/>
    <n v="0.49507917887403441"/>
  </r>
  <r>
    <x v="108"/>
    <x v="0"/>
    <s v="FUR-CH-10003396"/>
    <x v="1"/>
    <x v="5"/>
    <n v="107.77200000000001"/>
    <s v="CA-2015-127166"/>
    <n v="1"/>
    <n v="2"/>
    <n v="0.3"/>
    <n v="-29.252400000000009"/>
    <n v="0.46529189879902266"/>
  </r>
  <r>
    <x v="108"/>
    <x v="0"/>
    <s v="OFF-EN-10003134"/>
    <x v="0"/>
    <x v="11"/>
    <n v="56.063999999999993"/>
    <s v="CA-2015-127166"/>
    <n v="0"/>
    <n v="6"/>
    <n v="0.2"/>
    <n v="21.024000000000001"/>
    <n v="0.44424167803735209"/>
  </r>
  <r>
    <x v="108"/>
    <x v="4"/>
    <s v="OFF-AR-10003514"/>
    <x v="0"/>
    <x v="4"/>
    <n v="31.84"/>
    <s v="CA-2015-104780"/>
    <n v="1"/>
    <n v="8"/>
    <n v="0"/>
    <n v="10.507199999999997"/>
    <n v="0.45632477063632687"/>
  </r>
  <r>
    <x v="108"/>
    <x v="0"/>
    <s v="OFF-BI-10000977"/>
    <x v="0"/>
    <x v="3"/>
    <n v="18.239999999999995"/>
    <s v="CA-2015-127166"/>
    <n v="0"/>
    <n v="3"/>
    <n v="0.8"/>
    <n v="-31.00800000000001"/>
    <n v="0.46881743173671325"/>
  </r>
  <r>
    <x v="108"/>
    <x v="32"/>
    <s v="OFF-PA-10003022"/>
    <x v="0"/>
    <x v="0"/>
    <n v="17.940000000000001"/>
    <s v="CA-2015-152443"/>
    <n v="0"/>
    <n v="3"/>
    <n v="0"/>
    <n v="8.7906000000000013"/>
    <n v="0.43613829632717294"/>
  </r>
  <r>
    <x v="108"/>
    <x v="0"/>
    <s v="OFF-PA-10001560"/>
    <x v="0"/>
    <x v="0"/>
    <n v="4.8320000000000007"/>
    <s v="CA-2015-127166"/>
    <n v="0"/>
    <n v="1"/>
    <n v="0.2"/>
    <n v="1.6307999999999998"/>
    <n v="0.43613829632717294"/>
  </r>
  <r>
    <x v="109"/>
    <x v="33"/>
    <s v="TEC-PH-10002660"/>
    <x v="2"/>
    <x v="6"/>
    <n v="135.97999999999999"/>
    <s v="CA-2015-143840"/>
    <n v="1"/>
    <n v="2"/>
    <n v="0"/>
    <n v="33.995000000000005"/>
    <n v="0.41105220110552465"/>
  </r>
  <r>
    <x v="109"/>
    <x v="33"/>
    <s v="TEC-PH-10003171"/>
    <x v="2"/>
    <x v="6"/>
    <n v="44.95"/>
    <s v="CA-2015-143840"/>
    <n v="0"/>
    <n v="1"/>
    <n v="0"/>
    <n v="12.585999999999999"/>
    <n v="0.41105220110552465"/>
  </r>
  <r>
    <x v="110"/>
    <x v="20"/>
    <s v="OFF-AP-10002118"/>
    <x v="0"/>
    <x v="12"/>
    <n v="208.16"/>
    <s v="US-2015-135881"/>
    <n v="1"/>
    <n v="1"/>
    <n v="0"/>
    <n v="56.20320000000001"/>
    <n v="0.49507917887403441"/>
  </r>
  <r>
    <x v="110"/>
    <x v="2"/>
    <s v="TEC-PH-10003092"/>
    <x v="2"/>
    <x v="6"/>
    <n v="55.188000000000002"/>
    <s v="US-2015-105767"/>
    <n v="1"/>
    <n v="2"/>
    <n v="0.4"/>
    <n v="-10.117800000000003"/>
    <n v="0.41105220110552465"/>
  </r>
  <r>
    <x v="110"/>
    <x v="2"/>
    <s v="OFF-AR-10001246"/>
    <x v="0"/>
    <x v="4"/>
    <n v="21.167999999999999"/>
    <s v="US-2015-105767"/>
    <n v="0"/>
    <n v="9"/>
    <n v="0.2"/>
    <n v="2.3813999999999984"/>
    <n v="0.45632477063632687"/>
  </r>
  <r>
    <x v="110"/>
    <x v="20"/>
    <s v="OFF-BI-10000829"/>
    <x v="0"/>
    <x v="3"/>
    <n v="17.96"/>
    <s v="US-2015-135881"/>
    <n v="0"/>
    <n v="5"/>
    <n v="0.2"/>
    <n v="5.8369999999999997"/>
    <n v="0.46881743173671325"/>
  </r>
  <r>
    <x v="110"/>
    <x v="22"/>
    <s v="OFF-PA-10003177"/>
    <x v="0"/>
    <x v="0"/>
    <n v="12.96"/>
    <s v="CA-2015-138513"/>
    <n v="1"/>
    <n v="2"/>
    <n v="0"/>
    <n v="6.2208000000000006"/>
    <n v="0.43613829632717294"/>
  </r>
  <r>
    <x v="110"/>
    <x v="20"/>
    <s v="OFF-SU-10003002"/>
    <x v="0"/>
    <x v="14"/>
    <n v="5.04"/>
    <s v="US-2015-135881"/>
    <n v="0"/>
    <n v="2"/>
    <n v="0"/>
    <n v="0.15120000000000022"/>
    <n v="0.53938093436526824"/>
  </r>
  <r>
    <x v="110"/>
    <x v="2"/>
    <s v="OFF-BI-10000848"/>
    <x v="0"/>
    <x v="3"/>
    <n v="3.2820000000000005"/>
    <s v="US-2015-105767"/>
    <n v="0"/>
    <n v="2"/>
    <n v="0.7"/>
    <n v="-2.6256000000000004"/>
    <n v="0.46881743173671325"/>
  </r>
  <r>
    <x v="111"/>
    <x v="36"/>
    <s v="OFF-PA-10002319"/>
    <x v="0"/>
    <x v="0"/>
    <n v="116.28"/>
    <s v="CA-2015-143413"/>
    <n v="1"/>
    <n v="3"/>
    <n v="0"/>
    <n v="56.977199999999996"/>
    <n v="0.43613829632717294"/>
  </r>
  <r>
    <x v="112"/>
    <x v="1"/>
    <s v="OFF-AP-10001394"/>
    <x v="0"/>
    <x v="12"/>
    <n v="75.59999999999998"/>
    <s v="US-2015-130379"/>
    <n v="1"/>
    <n v="2"/>
    <n v="0.8"/>
    <n v="-166.32000000000005"/>
    <n v="0.49507917887403441"/>
  </r>
  <r>
    <x v="112"/>
    <x v="1"/>
    <s v="FUR-FU-10002553"/>
    <x v="1"/>
    <x v="8"/>
    <n v="29.32"/>
    <s v="US-2015-130379"/>
    <n v="0"/>
    <n v="2"/>
    <n v="0.6"/>
    <n v="-24.188999999999993"/>
    <n v="0.4595170286641902"/>
  </r>
  <r>
    <x v="112"/>
    <x v="20"/>
    <s v="OFF-PA-10001471"/>
    <x v="0"/>
    <x v="0"/>
    <n v="14.62"/>
    <s v="CA-2015-100391"/>
    <n v="1"/>
    <n v="2"/>
    <n v="0"/>
    <n v="6.7251999999999992"/>
    <n v="0.43613829632717294"/>
  </r>
  <r>
    <x v="113"/>
    <x v="1"/>
    <s v="FUR-CH-10003981"/>
    <x v="1"/>
    <x v="5"/>
    <n v="359.77199999999999"/>
    <s v="CA-2015-144029"/>
    <n v="1"/>
    <n v="2"/>
    <n v="0.3"/>
    <n v="-5.1396000000000583"/>
    <n v="0.46529189879902266"/>
  </r>
  <r>
    <x v="113"/>
    <x v="4"/>
    <s v="FUR-BO-10000362"/>
    <x v="1"/>
    <x v="10"/>
    <n v="290.666"/>
    <s v="CA-2015-156349"/>
    <n v="1"/>
    <n v="2"/>
    <n v="0.15"/>
    <n v="27.356800000000007"/>
    <n v="0.5176847302647779"/>
  </r>
  <r>
    <x v="113"/>
    <x v="4"/>
    <s v="FUR-CH-10000988"/>
    <x v="1"/>
    <x v="5"/>
    <n v="225.29600000000002"/>
    <s v="CA-2015-158029"/>
    <n v="1"/>
    <n v="2"/>
    <n v="0.2"/>
    <n v="22.529599999999995"/>
    <n v="0.46529189879902266"/>
  </r>
  <r>
    <x v="113"/>
    <x v="4"/>
    <s v="TEC-PH-10000441"/>
    <x v="2"/>
    <x v="6"/>
    <n v="201.584"/>
    <s v="CA-2015-156349"/>
    <n v="0"/>
    <n v="2"/>
    <n v="0.2"/>
    <n v="20.158400000000015"/>
    <n v="0.41105220110552465"/>
  </r>
  <r>
    <x v="113"/>
    <x v="1"/>
    <s v="OFF-ST-10001837"/>
    <x v="0"/>
    <x v="1"/>
    <n v="102.624"/>
    <s v="CA-2015-144029"/>
    <n v="0"/>
    <n v="3"/>
    <n v="0.2"/>
    <n v="7.6968000000000032"/>
    <n v="0.44610841445725197"/>
  </r>
  <r>
    <x v="113"/>
    <x v="4"/>
    <s v="TEC-PH-10002726"/>
    <x v="2"/>
    <x v="6"/>
    <n v="83.984000000000009"/>
    <s v="CA-2015-156349"/>
    <n v="0"/>
    <n v="2"/>
    <n v="0.2"/>
    <n v="31.494"/>
    <n v="0.41105220110552465"/>
  </r>
  <r>
    <x v="113"/>
    <x v="27"/>
    <s v="OFF-PA-10002893"/>
    <x v="0"/>
    <x v="0"/>
    <n v="48.4"/>
    <s v="CA-2015-129574"/>
    <n v="1"/>
    <n v="5"/>
    <n v="0"/>
    <n v="23.231999999999999"/>
    <n v="0.43613829632717294"/>
  </r>
  <r>
    <x v="113"/>
    <x v="1"/>
    <s v="OFF-AR-10000716"/>
    <x v="0"/>
    <x v="4"/>
    <n v="13.392000000000001"/>
    <s v="CA-2015-144029"/>
    <n v="0"/>
    <n v="3"/>
    <n v="0.2"/>
    <n v="3.1806000000000005"/>
    <n v="0.45632477063632687"/>
  </r>
  <r>
    <x v="114"/>
    <x v="4"/>
    <s v="TEC-PH-10000486"/>
    <x v="2"/>
    <x v="6"/>
    <n v="1113.5039999999999"/>
    <s v="CA-2015-139192"/>
    <n v="1"/>
    <n v="12"/>
    <n v="0.2"/>
    <n v="125.2691999999999"/>
    <n v="0.41105220110552465"/>
  </r>
  <r>
    <x v="114"/>
    <x v="4"/>
    <s v="TEC-AC-10001606"/>
    <x v="2"/>
    <x v="9"/>
    <n v="99.99"/>
    <s v="CA-2015-139192"/>
    <n v="0"/>
    <n v="1"/>
    <n v="0"/>
    <n v="37.996200000000002"/>
    <n v="0.52062335344040378"/>
  </r>
  <r>
    <x v="114"/>
    <x v="4"/>
    <s v="FUR-TA-10002607"/>
    <x v="1"/>
    <x v="13"/>
    <n v="567.12"/>
    <s v="CA-2015-124429"/>
    <n v="1"/>
    <n v="10"/>
    <n v="0.2"/>
    <n v="-28.355999999999952"/>
    <n v="0.55975208308209756"/>
  </r>
  <r>
    <x v="114"/>
    <x v="4"/>
    <s v="OFF-ST-10001809"/>
    <x v="0"/>
    <x v="1"/>
    <n v="359.32"/>
    <s v="CA-2015-124429"/>
    <n v="0"/>
    <n v="4"/>
    <n v="0"/>
    <n v="7.1863999999999919"/>
    <n v="0.44610841445725197"/>
  </r>
  <r>
    <x v="114"/>
    <x v="1"/>
    <s v="OFF-BI-10004139"/>
    <x v="0"/>
    <x v="3"/>
    <n v="17.459999999999997"/>
    <s v="US-2015-117058"/>
    <n v="1"/>
    <n v="6"/>
    <n v="0.8"/>
    <n v="-30.555000000000007"/>
    <n v="0.46881743173671325"/>
  </r>
  <r>
    <x v="115"/>
    <x v="22"/>
    <s v="TEC-AC-10004877"/>
    <x v="2"/>
    <x v="9"/>
    <n v="27.6"/>
    <s v="CA-2015-135993"/>
    <n v="1"/>
    <n v="4"/>
    <n v="0"/>
    <n v="2.2079999999999984"/>
    <n v="0.52062335344040378"/>
  </r>
  <r>
    <x v="115"/>
    <x v="22"/>
    <s v="OFF-BI-10003876"/>
    <x v="0"/>
    <x v="3"/>
    <n v="136.96"/>
    <s v="CA-2015-108861"/>
    <n v="1"/>
    <n v="4"/>
    <n v="0.2"/>
    <n v="51.359999999999992"/>
    <n v="0.46881743173671325"/>
  </r>
  <r>
    <x v="115"/>
    <x v="22"/>
    <s v="TEC-PH-10001552"/>
    <x v="2"/>
    <x v="6"/>
    <n v="57.408000000000008"/>
    <s v="CA-2015-135993"/>
    <n v="0"/>
    <n v="6"/>
    <n v="0.2"/>
    <n v="5.7408000000000019"/>
    <n v="0.41105220110552465"/>
  </r>
  <r>
    <x v="116"/>
    <x v="1"/>
    <s v="TEC-CO-10004202"/>
    <x v="2"/>
    <x v="16"/>
    <n v="719.97600000000011"/>
    <s v="CA-2015-140473"/>
    <n v="1"/>
    <n v="3"/>
    <n v="0.2"/>
    <n v="134.99549999999999"/>
    <n v="0.55185675810753509"/>
  </r>
  <r>
    <x v="116"/>
    <x v="20"/>
    <s v="TEC-PH-10003505"/>
    <x v="2"/>
    <x v="6"/>
    <n v="464"/>
    <s v="CA-2015-103429"/>
    <n v="1"/>
    <n v="5"/>
    <n v="0"/>
    <n v="134.55999999999995"/>
    <n v="0.41105220110552465"/>
  </r>
  <r>
    <x v="116"/>
    <x v="1"/>
    <s v="FUR-TA-10001539"/>
    <x v="1"/>
    <x v="13"/>
    <n v="355.45499999999998"/>
    <s v="CA-2015-145800"/>
    <n v="1"/>
    <n v="3"/>
    <n v="0.5"/>
    <n v="-184.83660000000003"/>
    <n v="0.55975208308209756"/>
  </r>
  <r>
    <x v="116"/>
    <x v="20"/>
    <s v="OFF-AP-10001005"/>
    <x v="0"/>
    <x v="12"/>
    <n v="235.95000000000002"/>
    <s v="CA-2015-103429"/>
    <n v="0"/>
    <n v="3"/>
    <n v="0"/>
    <n v="77.863499999999988"/>
    <n v="0.49507917887403441"/>
  </r>
  <r>
    <x v="116"/>
    <x v="20"/>
    <s v="OFF-BI-10003684"/>
    <x v="0"/>
    <x v="3"/>
    <n v="70.367999999999995"/>
    <s v="CA-2015-105872"/>
    <n v="1"/>
    <n v="4"/>
    <n v="0.2"/>
    <n v="26.387999999999998"/>
    <n v="0.46881743173671325"/>
  </r>
  <r>
    <x v="116"/>
    <x v="20"/>
    <s v="OFF-PA-10001712"/>
    <x v="0"/>
    <x v="0"/>
    <n v="39.96"/>
    <s v="CA-2015-103429"/>
    <n v="0"/>
    <n v="4"/>
    <n v="0"/>
    <n v="17.981999999999999"/>
    <n v="0.43613829632717294"/>
  </r>
  <r>
    <x v="116"/>
    <x v="20"/>
    <s v="OFF-BI-10004233"/>
    <x v="0"/>
    <x v="3"/>
    <n v="25.584000000000003"/>
    <s v="CA-2015-103429"/>
    <n v="0"/>
    <n v="2"/>
    <n v="0.2"/>
    <n v="8.9543999999999997"/>
    <n v="0.46881743173671325"/>
  </r>
  <r>
    <x v="116"/>
    <x v="6"/>
    <s v="OFF-PA-10001622"/>
    <x v="0"/>
    <x v="0"/>
    <n v="13.620000000000001"/>
    <s v="CA-2015-146885"/>
    <n v="1"/>
    <n v="3"/>
    <n v="0"/>
    <n v="6.1289999999999996"/>
    <n v="0.43613829632717294"/>
  </r>
  <r>
    <x v="117"/>
    <x v="29"/>
    <s v="TEC-PH-10002680"/>
    <x v="2"/>
    <x v="6"/>
    <n v="659.97"/>
    <s v="CA-2015-166051"/>
    <n v="1"/>
    <n v="3"/>
    <n v="0"/>
    <n v="197.99099999999996"/>
    <n v="0.41105220110552465"/>
  </r>
  <r>
    <x v="117"/>
    <x v="29"/>
    <s v="TEC-PH-10002538"/>
    <x v="2"/>
    <x v="6"/>
    <n v="113.72999999999999"/>
    <s v="CA-2015-166051"/>
    <n v="0"/>
    <n v="3"/>
    <n v="0"/>
    <n v="32.981699999999989"/>
    <n v="0.41105220110552465"/>
  </r>
  <r>
    <x v="118"/>
    <x v="28"/>
    <s v="FUR-CH-10004063"/>
    <x v="1"/>
    <x v="5"/>
    <n v="2001.8600000000001"/>
    <s v="CA-2015-131926"/>
    <n v="1"/>
    <n v="7"/>
    <n v="0"/>
    <n v="580.53939999999989"/>
    <n v="0.46529189879902266"/>
  </r>
  <r>
    <x v="118"/>
    <x v="28"/>
    <s v="OFF-AP-10002945"/>
    <x v="0"/>
    <x v="12"/>
    <n v="1503.25"/>
    <s v="CA-2015-131926"/>
    <n v="0"/>
    <n v="5"/>
    <n v="0"/>
    <n v="496.07249999999993"/>
    <n v="0.49507917887403441"/>
  </r>
  <r>
    <x v="118"/>
    <x v="13"/>
    <s v="TEC-PH-10002563"/>
    <x v="2"/>
    <x v="6"/>
    <n v="881.93"/>
    <s v="US-2015-165659"/>
    <n v="1"/>
    <n v="7"/>
    <n v="0"/>
    <n v="229.30180000000001"/>
    <n v="0.41105220110552465"/>
  </r>
  <r>
    <x v="118"/>
    <x v="23"/>
    <s v="OFF-AR-10002135"/>
    <x v="0"/>
    <x v="4"/>
    <n v="289.20000000000005"/>
    <s v="CA-2015-111003"/>
    <n v="1"/>
    <n v="6"/>
    <n v="0"/>
    <n v="83.867999999999967"/>
    <n v="0.45632477063632687"/>
  </r>
  <r>
    <x v="118"/>
    <x v="28"/>
    <s v="OFF-ST-10002276"/>
    <x v="0"/>
    <x v="1"/>
    <n v="166.72"/>
    <s v="CA-2015-131926"/>
    <n v="0"/>
    <n v="2"/>
    <n v="0"/>
    <n v="41.680000000000007"/>
    <n v="0.44610841445725197"/>
  </r>
  <r>
    <x v="118"/>
    <x v="14"/>
    <s v="OFF-BI-10001765"/>
    <x v="0"/>
    <x v="3"/>
    <n v="138.56"/>
    <s v="US-2015-157070"/>
    <n v="1"/>
    <n v="4"/>
    <n v="0"/>
    <n v="66.508799999999994"/>
    <n v="0.46881743173671325"/>
  </r>
  <r>
    <x v="118"/>
    <x v="14"/>
    <s v="OFF-AP-10004859"/>
    <x v="0"/>
    <x v="12"/>
    <n v="65.52000000000001"/>
    <s v="US-2015-157070"/>
    <n v="0"/>
    <n v="5"/>
    <n v="0.1"/>
    <n v="12.376000000000001"/>
    <n v="0.49507917887403441"/>
  </r>
  <r>
    <x v="118"/>
    <x v="28"/>
    <s v="OFF-PA-10004082"/>
    <x v="0"/>
    <x v="0"/>
    <n v="47.88"/>
    <s v="CA-2015-131926"/>
    <n v="0"/>
    <n v="6"/>
    <n v="0"/>
    <n v="23.94"/>
    <n v="0.43613829632717294"/>
  </r>
  <r>
    <x v="118"/>
    <x v="23"/>
    <s v="OFF-BI-10001072"/>
    <x v="0"/>
    <x v="3"/>
    <n v="45.480000000000004"/>
    <s v="CA-2015-111003"/>
    <n v="0"/>
    <n v="3"/>
    <n v="0"/>
    <n v="20.9208"/>
    <n v="0.46881743173671325"/>
  </r>
  <r>
    <x v="118"/>
    <x v="28"/>
    <s v="OFF-PA-10000061"/>
    <x v="0"/>
    <x v="0"/>
    <n v="25.92"/>
    <s v="CA-2015-131926"/>
    <n v="0"/>
    <n v="4"/>
    <n v="0"/>
    <n v="12.441600000000001"/>
    <n v="0.43613829632717294"/>
  </r>
  <r>
    <x v="118"/>
    <x v="13"/>
    <s v="FUR-FU-10001935"/>
    <x v="1"/>
    <x v="8"/>
    <n v="22.200000000000003"/>
    <s v="US-2015-165659"/>
    <n v="0"/>
    <n v="6"/>
    <n v="0"/>
    <n v="9.1020000000000021"/>
    <n v="0.4595170286641902"/>
  </r>
  <r>
    <x v="119"/>
    <x v="5"/>
    <s v="OFF-ST-10001490"/>
    <x v="0"/>
    <x v="1"/>
    <n v="356.94"/>
    <s v="CA-2015-100895"/>
    <n v="1"/>
    <n v="2"/>
    <n v="0"/>
    <n v="107.08199999999997"/>
    <n v="0.44610841445725197"/>
  </r>
  <r>
    <x v="119"/>
    <x v="5"/>
    <s v="TEC-PH-10001425"/>
    <x v="2"/>
    <x v="6"/>
    <n v="239.96999999999997"/>
    <s v="CA-2015-100895"/>
    <n v="0"/>
    <n v="3"/>
    <n v="0"/>
    <n v="67.191599999999994"/>
    <n v="0.41105220110552465"/>
  </r>
  <r>
    <x v="119"/>
    <x v="27"/>
    <s v="FUR-FU-10000246"/>
    <x v="1"/>
    <x v="8"/>
    <n v="73.320000000000007"/>
    <s v="CA-2015-104472"/>
    <n v="1"/>
    <n v="6"/>
    <n v="0"/>
    <n v="21.995999999999992"/>
    <n v="0.4595170286641902"/>
  </r>
  <r>
    <x v="119"/>
    <x v="27"/>
    <s v="OFF-BI-10001658"/>
    <x v="0"/>
    <x v="3"/>
    <n v="59.808000000000007"/>
    <s v="CA-2015-104472"/>
    <n v="0"/>
    <n v="3"/>
    <n v="0.2"/>
    <n v="19.4376"/>
    <n v="0.46881743173671325"/>
  </r>
  <r>
    <x v="119"/>
    <x v="5"/>
    <s v="OFF-AR-10004511"/>
    <x v="0"/>
    <x v="4"/>
    <n v="8.56"/>
    <s v="CA-2015-100895"/>
    <n v="0"/>
    <n v="2"/>
    <n v="0"/>
    <n v="2.6536"/>
    <n v="0.45632477063632687"/>
  </r>
  <r>
    <x v="120"/>
    <x v="22"/>
    <s v="FUR-TA-10004086"/>
    <x v="1"/>
    <x v="13"/>
    <n v="515.88"/>
    <s v="CA-2015-135657"/>
    <n v="1"/>
    <n v="6"/>
    <n v="0"/>
    <n v="113.49359999999999"/>
    <n v="0.55975208308209756"/>
  </r>
  <r>
    <x v="120"/>
    <x v="1"/>
    <s v="OFF-ST-10000877"/>
    <x v="0"/>
    <x v="1"/>
    <n v="132.696"/>
    <s v="CA-2015-163867"/>
    <n v="1"/>
    <n v="3"/>
    <n v="0.2"/>
    <n v="9.9521999999999977"/>
    <n v="0.44610841445725197"/>
  </r>
  <r>
    <x v="120"/>
    <x v="1"/>
    <s v="FUR-FU-10001475"/>
    <x v="1"/>
    <x v="8"/>
    <n v="61.543999999999997"/>
    <s v="CA-2015-163867"/>
    <n v="0"/>
    <n v="7"/>
    <n v="0.6"/>
    <n v="-40.003599999999999"/>
    <n v="0.4595170286641902"/>
  </r>
  <r>
    <x v="120"/>
    <x v="1"/>
    <s v="OFF-LA-10001771"/>
    <x v="0"/>
    <x v="2"/>
    <n v="15.936000000000002"/>
    <s v="CA-2015-163867"/>
    <n v="0"/>
    <n v="4"/>
    <n v="0.2"/>
    <n v="5.1791999999999998"/>
    <n v="0.4647369236065339"/>
  </r>
  <r>
    <x v="120"/>
    <x v="14"/>
    <s v="OFF-EN-10004459"/>
    <x v="0"/>
    <x v="11"/>
    <n v="15.28"/>
    <s v="CA-2015-141299"/>
    <n v="1"/>
    <n v="2"/>
    <n v="0"/>
    <n v="7.4871999999999996"/>
    <n v="0.44424167803735209"/>
  </r>
  <r>
    <x v="121"/>
    <x v="20"/>
    <s v="FUR-BO-10003272"/>
    <x v="1"/>
    <x v="10"/>
    <n v="353.56799999999998"/>
    <s v="CA-2015-151946"/>
    <n v="1"/>
    <n v="2"/>
    <n v="0.2"/>
    <n v="-44.196000000000026"/>
    <n v="0.5176847302647779"/>
  </r>
  <r>
    <x v="121"/>
    <x v="20"/>
    <s v="FUR-FU-10002878"/>
    <x v="1"/>
    <x v="8"/>
    <n v="56.96"/>
    <s v="CA-2015-151946"/>
    <n v="0"/>
    <n v="2"/>
    <n v="0"/>
    <n v="21.075200000000002"/>
    <n v="0.4595170286641902"/>
  </r>
  <r>
    <x v="121"/>
    <x v="10"/>
    <s v="OFF-PA-10001685"/>
    <x v="0"/>
    <x v="0"/>
    <n v="16.224"/>
    <s v="CA-2015-147914"/>
    <n v="1"/>
    <n v="2"/>
    <n v="0.2"/>
    <n v="5.8812000000000006"/>
    <n v="0.43613829632717294"/>
  </r>
  <r>
    <x v="121"/>
    <x v="20"/>
    <s v="OFF-AP-10001626"/>
    <x v="0"/>
    <x v="12"/>
    <n v="15.56"/>
    <s v="CA-2015-151946"/>
    <n v="0"/>
    <n v="4"/>
    <n v="0"/>
    <n v="4.0456000000000003"/>
    <n v="0.49507917887403441"/>
  </r>
  <r>
    <x v="121"/>
    <x v="20"/>
    <s v="FUR-FU-10002191"/>
    <x v="1"/>
    <x v="8"/>
    <n v="13.96"/>
    <s v="CA-2015-151946"/>
    <n v="0"/>
    <n v="2"/>
    <n v="0"/>
    <n v="6.7008000000000001"/>
    <n v="0.4595170286641902"/>
  </r>
  <r>
    <x v="122"/>
    <x v="20"/>
    <s v="FUR-TA-10003238"/>
    <x v="1"/>
    <x v="13"/>
    <n v="991.76400000000012"/>
    <s v="CA-2015-159520"/>
    <n v="1"/>
    <n v="3"/>
    <n v="0.4"/>
    <n v="-347.11740000000009"/>
    <n v="0.55975208308209756"/>
  </r>
  <r>
    <x v="122"/>
    <x v="20"/>
    <s v="OFF-BI-10003982"/>
    <x v="0"/>
    <x v="3"/>
    <n v="149.54399999999998"/>
    <s v="CA-2015-159520"/>
    <n v="0"/>
    <n v="9"/>
    <n v="0.2"/>
    <n v="50.471099999999993"/>
    <n v="0.46881743173671325"/>
  </r>
  <r>
    <x v="122"/>
    <x v="0"/>
    <s v="OFF-LA-10001074"/>
    <x v="0"/>
    <x v="2"/>
    <n v="100.24000000000001"/>
    <s v="CA-2015-151897"/>
    <n v="1"/>
    <n v="10"/>
    <n v="0.2"/>
    <n v="33.830999999999989"/>
    <n v="0.4647369236065339"/>
  </r>
  <r>
    <x v="122"/>
    <x v="16"/>
    <s v="OFF-PA-10002319"/>
    <x v="0"/>
    <x v="0"/>
    <n v="62.015999999999998"/>
    <s v="CA-2015-169257"/>
    <n v="1"/>
    <n v="2"/>
    <n v="0.2"/>
    <n v="22.480800000000002"/>
    <n v="0.43613829632717294"/>
  </r>
  <r>
    <x v="122"/>
    <x v="1"/>
    <s v="OFF-BI-10002794"/>
    <x v="0"/>
    <x v="3"/>
    <n v="24.587999999999994"/>
    <s v="US-2015-161305"/>
    <n v="1"/>
    <n v="3"/>
    <n v="0.8"/>
    <n v="-38.11140000000001"/>
    <n v="0.46881743173671325"/>
  </r>
  <r>
    <x v="122"/>
    <x v="20"/>
    <s v="OFF-SU-10001664"/>
    <x v="0"/>
    <x v="14"/>
    <n v="17.14"/>
    <s v="CA-2015-159520"/>
    <n v="0"/>
    <n v="2"/>
    <n v="0"/>
    <n v="4.4564000000000004"/>
    <n v="0.53938093436526824"/>
  </r>
  <r>
    <x v="122"/>
    <x v="1"/>
    <s v="OFF-EN-10000461"/>
    <x v="0"/>
    <x v="11"/>
    <n v="13.984000000000002"/>
    <s v="US-2015-161305"/>
    <n v="0"/>
    <n v="2"/>
    <n v="0.2"/>
    <n v="4.7195999999999998"/>
    <n v="0.44424167803735209"/>
  </r>
  <r>
    <x v="122"/>
    <x v="20"/>
    <s v="OFF-AR-10002656"/>
    <x v="0"/>
    <x v="4"/>
    <n v="13.36"/>
    <s v="CA-2015-133270"/>
    <n v="1"/>
    <n v="2"/>
    <n v="0"/>
    <n v="4.9431999999999992"/>
    <n v="0.45632477063632687"/>
  </r>
  <r>
    <x v="122"/>
    <x v="16"/>
    <s v="OFF-BI-10002557"/>
    <x v="0"/>
    <x v="3"/>
    <n v="1.3650000000000002"/>
    <s v="CA-2015-169257"/>
    <n v="0"/>
    <n v="1"/>
    <n v="0.7"/>
    <n v="-0.9099999999999997"/>
    <n v="0.46881743173671325"/>
  </r>
  <r>
    <x v="123"/>
    <x v="1"/>
    <s v="FUR-TA-10002041"/>
    <x v="1"/>
    <x v="13"/>
    <n v="268.935"/>
    <s v="CA-2015-106229"/>
    <n v="1"/>
    <n v="3"/>
    <n v="0.5"/>
    <n v="-209.76929999999999"/>
    <n v="0.55975208308209756"/>
  </r>
  <r>
    <x v="123"/>
    <x v="1"/>
    <s v="OFF-BI-10003982"/>
    <x v="0"/>
    <x v="3"/>
    <n v="12.461999999999996"/>
    <s v="US-2015-134971"/>
    <n v="1"/>
    <n v="3"/>
    <n v="0.8"/>
    <n v="-20.5623"/>
    <n v="0.46881743173671325"/>
  </r>
  <r>
    <x v="124"/>
    <x v="20"/>
    <s v="OFF-ST-10003470"/>
    <x v="0"/>
    <x v="1"/>
    <n v="1676.88"/>
    <s v="CA-2015-108147"/>
    <n v="1"/>
    <n v="6"/>
    <n v="0"/>
    <n v="83.843999999999937"/>
    <n v="0.44610841445725197"/>
  </r>
  <r>
    <x v="124"/>
    <x v="22"/>
    <s v="FUR-CH-10002758"/>
    <x v="1"/>
    <x v="5"/>
    <n v="585.55200000000002"/>
    <s v="US-2015-141257"/>
    <n v="1"/>
    <n v="3"/>
    <n v="0.2"/>
    <n v="73.19399999999996"/>
    <n v="0.46529189879902266"/>
  </r>
  <r>
    <x v="124"/>
    <x v="15"/>
    <s v="FUR-CH-10002647"/>
    <x v="1"/>
    <x v="5"/>
    <n v="170.35200000000003"/>
    <s v="US-2015-109162"/>
    <n v="1"/>
    <n v="3"/>
    <n v="0.2"/>
    <n v="10.647000000000006"/>
    <n v="0.46529189879902266"/>
  </r>
  <r>
    <x v="124"/>
    <x v="20"/>
    <s v="OFF-BI-10003876"/>
    <x v="0"/>
    <x v="3"/>
    <n v="68.48"/>
    <s v="CA-2015-108147"/>
    <n v="0"/>
    <n v="2"/>
    <n v="0.2"/>
    <n v="25.679999999999996"/>
    <n v="0.46881743173671325"/>
  </r>
  <r>
    <x v="125"/>
    <x v="4"/>
    <s v="FUR-TA-10001539"/>
    <x v="1"/>
    <x v="13"/>
    <n v="1706.1840000000002"/>
    <s v="CA-2015-115812"/>
    <n v="1"/>
    <n v="9"/>
    <n v="0.2"/>
    <n v="85.309199999999805"/>
    <n v="0.55975208308209756"/>
  </r>
  <r>
    <x v="125"/>
    <x v="6"/>
    <s v="FUR-TA-10004534"/>
    <x v="1"/>
    <x v="13"/>
    <n v="1441.3"/>
    <s v="CA-2015-132612"/>
    <n v="1"/>
    <n v="7"/>
    <n v="0"/>
    <n v="245.0209999999999"/>
    <n v="0.55975208308209756"/>
  </r>
  <r>
    <x v="125"/>
    <x v="4"/>
    <s v="TEC-PH-10002033"/>
    <x v="2"/>
    <x v="6"/>
    <n v="911.42399999999998"/>
    <s v="CA-2015-115812"/>
    <n v="0"/>
    <n v="4"/>
    <n v="0.2"/>
    <n v="68.356800000000021"/>
    <n v="0.41105220110552465"/>
  </r>
  <r>
    <x v="125"/>
    <x v="4"/>
    <s v="TEC-PH-10002275"/>
    <x v="2"/>
    <x v="6"/>
    <n v="907.15200000000004"/>
    <s v="CA-2015-115812"/>
    <n v="0"/>
    <n v="6"/>
    <n v="0.2"/>
    <n v="90.715200000000038"/>
    <n v="0.41105220110552465"/>
  </r>
  <r>
    <x v="125"/>
    <x v="0"/>
    <s v="TEC-AC-10000303"/>
    <x v="2"/>
    <x v="9"/>
    <n v="63.984000000000009"/>
    <s v="CA-2015-133753"/>
    <n v="1"/>
    <n v="2"/>
    <n v="0.2"/>
    <n v="10.397399999999998"/>
    <n v="0.52062335344040378"/>
  </r>
  <r>
    <x v="125"/>
    <x v="4"/>
    <s v="OFF-AP-10002892"/>
    <x v="0"/>
    <x v="12"/>
    <n v="114.9"/>
    <s v="CA-2015-115812"/>
    <n v="0"/>
    <n v="5"/>
    <n v="0"/>
    <n v="34.469999999999992"/>
    <n v="0.49507917887403441"/>
  </r>
  <r>
    <x v="125"/>
    <x v="17"/>
    <s v="OFF-PA-10003641"/>
    <x v="0"/>
    <x v="0"/>
    <n v="79.14"/>
    <s v="CA-2015-160262"/>
    <n v="1"/>
    <n v="3"/>
    <n v="0"/>
    <n v="36.404399999999995"/>
    <n v="0.43613829632717294"/>
  </r>
  <r>
    <x v="125"/>
    <x v="0"/>
    <s v="OFF-AR-10001953"/>
    <x v="0"/>
    <x v="4"/>
    <n v="70.367999999999995"/>
    <s v="CA-2015-133753"/>
    <n v="0"/>
    <n v="2"/>
    <n v="0.2"/>
    <n v="6.1572000000000031"/>
    <n v="0.45632477063632687"/>
  </r>
  <r>
    <x v="125"/>
    <x v="4"/>
    <s v="FUR-FU-10001487"/>
    <x v="1"/>
    <x v="8"/>
    <n v="48.86"/>
    <s v="CA-2015-115812"/>
    <n v="0"/>
    <n v="7"/>
    <n v="0"/>
    <n v="14.169399999999996"/>
    <n v="0.4595170286641902"/>
  </r>
  <r>
    <x v="125"/>
    <x v="17"/>
    <s v="FUR-FU-10002685"/>
    <x v="1"/>
    <x v="8"/>
    <n v="37.4"/>
    <s v="CA-2015-160262"/>
    <n v="0"/>
    <n v="2"/>
    <n v="0"/>
    <n v="14.212"/>
    <n v="0.4595170286641902"/>
  </r>
  <r>
    <x v="125"/>
    <x v="4"/>
    <s v="OFF-AR-10003752"/>
    <x v="0"/>
    <x v="4"/>
    <n v="23.1"/>
    <s v="CA-2015-133851"/>
    <n v="1"/>
    <n v="2"/>
    <n v="0"/>
    <n v="10.625999999999999"/>
    <n v="0.45632477063632687"/>
  </r>
  <r>
    <x v="125"/>
    <x v="4"/>
    <s v="OFF-BI-10003910"/>
    <x v="0"/>
    <x v="3"/>
    <n v="18.504000000000001"/>
    <s v="CA-2015-115812"/>
    <n v="0"/>
    <n v="3"/>
    <n v="0.2"/>
    <n v="5.7824999999999998"/>
    <n v="0.46881743173671325"/>
  </r>
  <r>
    <x v="125"/>
    <x v="17"/>
    <s v="OFF-AR-10002335"/>
    <x v="0"/>
    <x v="4"/>
    <n v="18.060000000000002"/>
    <s v="CA-2015-160262"/>
    <n v="0"/>
    <n v="7"/>
    <n v="0"/>
    <n v="4.6956000000000007"/>
    <n v="0.45632477063632687"/>
  </r>
  <r>
    <x v="125"/>
    <x v="0"/>
    <s v="TEC-PH-10000376"/>
    <x v="2"/>
    <x v="6"/>
    <n v="7.9920000000000009"/>
    <s v="CA-2015-133753"/>
    <n v="0"/>
    <n v="1"/>
    <n v="0.2"/>
    <n v="0.59940000000000015"/>
    <n v="0.41105220110552465"/>
  </r>
  <r>
    <x v="125"/>
    <x v="4"/>
    <s v="OFF-SU-10001225"/>
    <x v="0"/>
    <x v="14"/>
    <n v="7.36"/>
    <s v="CA-2015-133851"/>
    <n v="0"/>
    <n v="2"/>
    <n v="0"/>
    <n v="0.14719999999999978"/>
    <n v="0.53938093436526824"/>
  </r>
  <r>
    <x v="125"/>
    <x v="4"/>
    <s v="OFF-AR-10002833"/>
    <x v="0"/>
    <x v="4"/>
    <n v="7.28"/>
    <s v="CA-2015-115812"/>
    <n v="0"/>
    <n v="4"/>
    <n v="0"/>
    <n v="1.9656000000000002"/>
    <n v="0.45632477063632687"/>
  </r>
  <r>
    <x v="126"/>
    <x v="14"/>
    <s v="OFF-LA-10003930"/>
    <x v="0"/>
    <x v="2"/>
    <n v="491.55"/>
    <s v="CA-2015-144281"/>
    <n v="1"/>
    <n v="5"/>
    <n v="0"/>
    <n v="240.8595"/>
    <n v="0.4647369236065339"/>
  </r>
  <r>
    <x v="127"/>
    <x v="4"/>
    <s v="OFF-AR-10003631"/>
    <x v="0"/>
    <x v="4"/>
    <n v="14.52"/>
    <s v="CA-2015-114643"/>
    <n v="1"/>
    <n v="3"/>
    <n v="0"/>
    <n v="4.7915999999999999"/>
    <n v="0.45632477063632687"/>
  </r>
  <r>
    <x v="128"/>
    <x v="14"/>
    <s v="FUR-BO-10000711"/>
    <x v="1"/>
    <x v="10"/>
    <n v="212.94"/>
    <s v="CA-2015-140487"/>
    <n v="1"/>
    <n v="3"/>
    <n v="0"/>
    <n v="57.4938"/>
    <n v="0.5176847302647779"/>
  </r>
  <r>
    <x v="129"/>
    <x v="0"/>
    <s v="FUR-CH-10003379"/>
    <x v="1"/>
    <x v="5"/>
    <n v="797.94399999999996"/>
    <s v="US-2015-141215"/>
    <n v="1"/>
    <n v="4"/>
    <n v="0.3"/>
    <n v="-56.995999999999981"/>
    <n v="0.46529189879902266"/>
  </r>
  <r>
    <x v="129"/>
    <x v="0"/>
    <s v="FUR-TA-10001520"/>
    <x v="1"/>
    <x v="13"/>
    <n v="99.918000000000006"/>
    <s v="US-2015-141215"/>
    <n v="0"/>
    <n v="2"/>
    <n v="0.3"/>
    <n v="-18.556200000000018"/>
    <n v="0.55975208308209756"/>
  </r>
  <r>
    <x v="129"/>
    <x v="0"/>
    <s v="OFF-PA-10001952"/>
    <x v="0"/>
    <x v="0"/>
    <n v="36.544000000000004"/>
    <s v="CA-2015-126963"/>
    <n v="1"/>
    <n v="2"/>
    <n v="0.2"/>
    <n v="11.876799999999998"/>
    <n v="0.43613829632717294"/>
  </r>
  <r>
    <x v="129"/>
    <x v="0"/>
    <s v="OFF-BI-10002706"/>
    <x v="0"/>
    <x v="3"/>
    <n v="8.5679999999999978"/>
    <s v="US-2015-141215"/>
    <n v="0"/>
    <n v="3"/>
    <n v="0.8"/>
    <n v="-14.5656"/>
    <n v="0.46881743173671325"/>
  </r>
  <r>
    <x v="130"/>
    <x v="18"/>
    <s v="FUR-CH-10000225"/>
    <x v="1"/>
    <x v="5"/>
    <n v="647.84"/>
    <s v="CA-2015-136644"/>
    <n v="1"/>
    <n v="8"/>
    <n v="0"/>
    <n v="32.391999999999939"/>
    <n v="0.46529189879902266"/>
  </r>
  <r>
    <x v="130"/>
    <x v="20"/>
    <s v="OFF-EN-10003286"/>
    <x v="0"/>
    <x v="11"/>
    <n v="41.4"/>
    <s v="CA-2015-113929"/>
    <n v="1"/>
    <n v="5"/>
    <n v="0"/>
    <n v="19.457999999999998"/>
    <n v="0.44424167803735209"/>
  </r>
  <r>
    <x v="130"/>
    <x v="20"/>
    <s v="OFF-BI-10002852"/>
    <x v="0"/>
    <x v="3"/>
    <n v="39.552000000000007"/>
    <s v="CA-2015-113929"/>
    <n v="0"/>
    <n v="3"/>
    <n v="0.2"/>
    <n v="14.337599999999998"/>
    <n v="0.46881743173671325"/>
  </r>
  <r>
    <x v="130"/>
    <x v="20"/>
    <s v="OFF-AR-10003772"/>
    <x v="0"/>
    <x v="4"/>
    <n v="35"/>
    <s v="CA-2015-113929"/>
    <n v="0"/>
    <n v="4"/>
    <n v="0"/>
    <n v="10.499999999999996"/>
    <n v="0.45632477063632687"/>
  </r>
  <r>
    <x v="131"/>
    <x v="22"/>
    <s v="OFF-BI-10004995"/>
    <x v="0"/>
    <x v="3"/>
    <n v="3266.3760000000002"/>
    <s v="CA-2015-144414"/>
    <n v="1"/>
    <n v="3"/>
    <n v="0.2"/>
    <n v="1061.5721999999998"/>
    <n v="0.46881743173671325"/>
  </r>
  <r>
    <x v="131"/>
    <x v="7"/>
    <s v="TEC-MA-10000423"/>
    <x v="2"/>
    <x v="15"/>
    <n v="65.97"/>
    <s v="CA-2015-104402"/>
    <n v="1"/>
    <n v="3"/>
    <n v="0"/>
    <n v="31.005899999999997"/>
    <n v="0.5183572270896134"/>
  </r>
  <r>
    <x v="131"/>
    <x v="1"/>
    <s v="OFF-PA-10001725"/>
    <x v="0"/>
    <x v="0"/>
    <n v="62.015999999999998"/>
    <s v="CA-2015-156342"/>
    <n v="1"/>
    <n v="2"/>
    <n v="0.2"/>
    <n v="22.480800000000002"/>
    <n v="0.43613829632717294"/>
  </r>
  <r>
    <x v="131"/>
    <x v="22"/>
    <s v="OFF-FA-10000624"/>
    <x v="0"/>
    <x v="7"/>
    <n v="17.899999999999999"/>
    <s v="CA-2015-144414"/>
    <n v="0"/>
    <n v="5"/>
    <n v="0"/>
    <n v="8.9499999999999993"/>
    <n v="0.51168203684699509"/>
  </r>
  <r>
    <x v="131"/>
    <x v="22"/>
    <s v="FUR-FU-10003981"/>
    <x v="1"/>
    <x v="8"/>
    <n v="6.24"/>
    <s v="CA-2015-144414"/>
    <n v="0"/>
    <n v="3"/>
    <n v="0"/>
    <n v="2.6208000000000005"/>
    <n v="0.4595170286641902"/>
  </r>
  <r>
    <x v="132"/>
    <x v="4"/>
    <s v="TEC-PH-10000215"/>
    <x v="2"/>
    <x v="6"/>
    <n v="139.80000000000001"/>
    <s v="CA-2015-123855"/>
    <n v="1"/>
    <n v="5"/>
    <n v="0.2"/>
    <n v="12.232500000000009"/>
    <n v="0.41105220110552465"/>
  </r>
  <r>
    <x v="133"/>
    <x v="0"/>
    <s v="OFF-ST-10004123"/>
    <x v="0"/>
    <x v="1"/>
    <n v="509.48800000000006"/>
    <s v="CA-2015-166863"/>
    <n v="1"/>
    <n v="7"/>
    <n v="0.2"/>
    <n v="-127.37200000000001"/>
    <n v="0.44610841445725197"/>
  </r>
  <r>
    <x v="133"/>
    <x v="39"/>
    <s v="OFF-AP-10001005"/>
    <x v="0"/>
    <x v="12"/>
    <n v="471.90000000000003"/>
    <s v="US-2015-112949"/>
    <n v="1"/>
    <n v="6"/>
    <n v="0"/>
    <n v="155.72699999999998"/>
    <n v="0.49507917887403441"/>
  </r>
  <r>
    <x v="133"/>
    <x v="0"/>
    <s v="TEC-MA-10001972"/>
    <x v="2"/>
    <x v="15"/>
    <n v="418.8"/>
    <s v="CA-2015-166863"/>
    <n v="0"/>
    <n v="2"/>
    <n v="0.4"/>
    <n v="-97.71999999999997"/>
    <n v="0.5183572270896134"/>
  </r>
  <r>
    <x v="133"/>
    <x v="0"/>
    <s v="TEC-PH-10000369"/>
    <x v="2"/>
    <x v="6"/>
    <n v="201.584"/>
    <s v="CA-2015-166863"/>
    <n v="0"/>
    <n v="2"/>
    <n v="0.2"/>
    <n v="20.158400000000015"/>
    <n v="0.41105220110552465"/>
  </r>
  <r>
    <x v="133"/>
    <x v="0"/>
    <s v="FUR-BO-10001608"/>
    <x v="1"/>
    <x v="10"/>
    <n v="193.06559999999999"/>
    <s v="CA-2015-166863"/>
    <n v="0"/>
    <n v="4"/>
    <n v="0.32"/>
    <n v="-19.874399999999994"/>
    <n v="0.5176847302647779"/>
  </r>
  <r>
    <x v="133"/>
    <x v="0"/>
    <s v="OFF-PA-10001166"/>
    <x v="0"/>
    <x v="0"/>
    <n v="15.552000000000003"/>
    <s v="CA-2015-166863"/>
    <n v="0"/>
    <n v="3"/>
    <n v="0.2"/>
    <n v="5.4432"/>
    <n v="0.43613829632717294"/>
  </r>
  <r>
    <x v="133"/>
    <x v="0"/>
    <s v="OFF-PA-10000587"/>
    <x v="0"/>
    <x v="0"/>
    <n v="11.648000000000001"/>
    <s v="CA-2015-166863"/>
    <n v="0"/>
    <n v="2"/>
    <n v="0.2"/>
    <n v="4.0768000000000004"/>
    <n v="0.43613829632717294"/>
  </r>
  <r>
    <x v="133"/>
    <x v="39"/>
    <s v="OFF-AR-10003469"/>
    <x v="0"/>
    <x v="4"/>
    <n v="3.52"/>
    <s v="US-2015-112949"/>
    <n v="0"/>
    <n v="2"/>
    <n v="0"/>
    <n v="1.6896"/>
    <n v="0.45632477063632687"/>
  </r>
  <r>
    <x v="133"/>
    <x v="0"/>
    <s v="OFF-BI-10000756"/>
    <x v="0"/>
    <x v="3"/>
    <n v="3.3919999999999995"/>
    <s v="CA-2015-166863"/>
    <n v="0"/>
    <n v="4"/>
    <n v="0.8"/>
    <n v="-5.088000000000001"/>
    <n v="0.46881743173671325"/>
  </r>
  <r>
    <x v="134"/>
    <x v="23"/>
    <s v="TEC-PH-10004539"/>
    <x v="2"/>
    <x v="6"/>
    <n v="1322.93"/>
    <s v="CA-2015-128146"/>
    <n v="1"/>
    <n v="7"/>
    <n v="0"/>
    <n v="357.19110000000001"/>
    <n v="0.41105220110552465"/>
  </r>
  <r>
    <x v="134"/>
    <x v="20"/>
    <s v="TEC-PH-10001578"/>
    <x v="2"/>
    <x v="6"/>
    <n v="1214.8499999999999"/>
    <s v="CA-2015-141796"/>
    <n v="1"/>
    <n v="3"/>
    <n v="0"/>
    <n v="352.30649999999997"/>
    <n v="0.41105220110552465"/>
  </r>
  <r>
    <x v="134"/>
    <x v="2"/>
    <s v="TEC-AC-10003628"/>
    <x v="2"/>
    <x v="9"/>
    <n v="95.968000000000004"/>
    <s v="CA-2015-138317"/>
    <n v="1"/>
    <n v="4"/>
    <n v="0.2"/>
    <n v="28.790400000000009"/>
    <n v="0.52062335344040378"/>
  </r>
  <r>
    <x v="134"/>
    <x v="20"/>
    <s v="TEC-PH-10003963"/>
    <x v="2"/>
    <x v="6"/>
    <n v="617.97"/>
    <s v="CA-2015-130624"/>
    <n v="1"/>
    <n v="3"/>
    <n v="0"/>
    <n v="160.6722"/>
    <n v="0.41105220110552465"/>
  </r>
  <r>
    <x v="134"/>
    <x v="6"/>
    <s v="TEC-PH-10002033"/>
    <x v="2"/>
    <x v="6"/>
    <n v="284.82"/>
    <s v="US-2015-117135"/>
    <n v="1"/>
    <n v="1"/>
    <n v="0"/>
    <n v="74.053200000000004"/>
    <n v="0.41105220110552465"/>
  </r>
  <r>
    <x v="134"/>
    <x v="2"/>
    <s v="TEC-MA-10004521"/>
    <x v="2"/>
    <x v="15"/>
    <n v="206.99100000000004"/>
    <s v="CA-2015-138317"/>
    <n v="0"/>
    <n v="3"/>
    <n v="0.7"/>
    <n v="-172.49250000000001"/>
    <n v="0.5183572270896134"/>
  </r>
  <r>
    <x v="134"/>
    <x v="6"/>
    <s v="FUR-FU-10004071"/>
    <x v="1"/>
    <x v="8"/>
    <n v="104.01"/>
    <s v="US-2015-117135"/>
    <n v="0"/>
    <n v="1"/>
    <n v="0"/>
    <n v="14.561400000000006"/>
    <n v="0.4595170286641902"/>
  </r>
  <r>
    <x v="134"/>
    <x v="20"/>
    <s v="OFF-AP-10001303"/>
    <x v="0"/>
    <x v="12"/>
    <n v="59.699999999999996"/>
    <s v="CA-2015-130624"/>
    <n v="0"/>
    <n v="3"/>
    <n v="0"/>
    <n v="26.864999999999995"/>
    <n v="0.49507917887403441"/>
  </r>
  <r>
    <x v="134"/>
    <x v="2"/>
    <s v="OFF-AP-10003860"/>
    <x v="0"/>
    <x v="12"/>
    <n v="44.416000000000004"/>
    <s v="CA-2015-138317"/>
    <n v="0"/>
    <n v="2"/>
    <n v="0.2"/>
    <n v="3.8864000000000001"/>
    <n v="0.49507917887403441"/>
  </r>
  <r>
    <x v="134"/>
    <x v="6"/>
    <s v="OFF-ST-10002444"/>
    <x v="0"/>
    <x v="1"/>
    <n v="36.839999999999996"/>
    <s v="US-2015-117135"/>
    <n v="0"/>
    <n v="3"/>
    <n v="0"/>
    <n v="10.315199999999999"/>
    <n v="0.44610841445725197"/>
  </r>
  <r>
    <x v="134"/>
    <x v="26"/>
    <s v="OFF-BI-10002931"/>
    <x v="0"/>
    <x v="3"/>
    <n v="25.164000000000001"/>
    <s v="US-2015-160780"/>
    <n v="1"/>
    <n v="2"/>
    <n v="0.7"/>
    <n v="-16.775999999999996"/>
    <n v="0.46881743173671325"/>
  </r>
  <r>
    <x v="134"/>
    <x v="2"/>
    <s v="OFF-EN-10001539"/>
    <x v="0"/>
    <x v="11"/>
    <n v="24.896000000000001"/>
    <s v="CA-2015-138317"/>
    <n v="0"/>
    <n v="4"/>
    <n v="0.2"/>
    <n v="8.4024000000000001"/>
    <n v="0.44424167803735209"/>
  </r>
  <r>
    <x v="134"/>
    <x v="37"/>
    <s v="OFF-AR-10003056"/>
    <x v="0"/>
    <x v="4"/>
    <n v="21.400000000000002"/>
    <s v="CA-2015-141278"/>
    <n v="1"/>
    <n v="5"/>
    <n v="0"/>
    <n v="6.2059999999999977"/>
    <n v="0.45632477063632687"/>
  </r>
  <r>
    <x v="134"/>
    <x v="20"/>
    <s v="OFF-PA-10003883"/>
    <x v="0"/>
    <x v="0"/>
    <n v="19.649999999999999"/>
    <s v="CA-2015-130624"/>
    <n v="0"/>
    <n v="3"/>
    <n v="0"/>
    <n v="9.0389999999999997"/>
    <n v="0.43613829632717294"/>
  </r>
  <r>
    <x v="134"/>
    <x v="26"/>
    <s v="OFF-BI-10001116"/>
    <x v="0"/>
    <x v="3"/>
    <n v="11.088000000000003"/>
    <s v="US-2015-160780"/>
    <n v="0"/>
    <n v="7"/>
    <n v="0.7"/>
    <n v="-8.1311999999999998"/>
    <n v="0.46881743173671325"/>
  </r>
  <r>
    <x v="134"/>
    <x v="2"/>
    <s v="OFF-BI-10000069"/>
    <x v="0"/>
    <x v="3"/>
    <n v="9.006000000000002"/>
    <s v="CA-2015-138317"/>
    <n v="0"/>
    <n v="2"/>
    <n v="0.7"/>
    <n v="-7.2048000000000023"/>
    <n v="0.46881743173671325"/>
  </r>
  <r>
    <x v="134"/>
    <x v="2"/>
    <s v="FUR-FU-10000550"/>
    <x v="1"/>
    <x v="8"/>
    <n v="3.9840000000000004"/>
    <s v="CA-2015-138317"/>
    <n v="0"/>
    <n v="1"/>
    <n v="0.2"/>
    <n v="0.64739999999999964"/>
    <n v="0.4595170286641902"/>
  </r>
  <r>
    <x v="134"/>
    <x v="23"/>
    <s v="OFF-AR-10001919"/>
    <x v="0"/>
    <x v="4"/>
    <n v="3.76"/>
    <s v="CA-2015-128146"/>
    <n v="0"/>
    <n v="2"/>
    <n v="0"/>
    <n v="1.0903999999999998"/>
    <n v="0.45632477063632687"/>
  </r>
  <r>
    <x v="135"/>
    <x v="2"/>
    <s v="FUR-CH-10000454"/>
    <x v="1"/>
    <x v="5"/>
    <n v="853.92999999999984"/>
    <s v="CA-2015-154963"/>
    <n v="1"/>
    <n v="5"/>
    <n v="0.3"/>
    <n v="0"/>
    <n v="0.46529189879902266"/>
  </r>
  <r>
    <x v="135"/>
    <x v="26"/>
    <s v="TEC-AC-10004114"/>
    <x v="2"/>
    <x v="9"/>
    <n v="196.75200000000001"/>
    <s v="CA-2015-142048"/>
    <n v="1"/>
    <n v="6"/>
    <n v="0.2"/>
    <n v="56.566200000000009"/>
    <n v="0.52062335344040378"/>
  </r>
  <r>
    <x v="135"/>
    <x v="28"/>
    <s v="OFF-ST-10001097"/>
    <x v="0"/>
    <x v="1"/>
    <n v="501.81000000000006"/>
    <s v="CA-2015-124646"/>
    <n v="1"/>
    <n v="3"/>
    <n v="0"/>
    <n v="0"/>
    <n v="0.44610841445725197"/>
  </r>
  <r>
    <x v="135"/>
    <x v="2"/>
    <s v="FUR-CH-10004698"/>
    <x v="1"/>
    <x v="5"/>
    <n v="170.05799999999999"/>
    <s v="CA-2015-154963"/>
    <n v="0"/>
    <n v="3"/>
    <n v="0.3"/>
    <n v="-4.858799999999988"/>
    <n v="0.46529189879902266"/>
  </r>
  <r>
    <x v="135"/>
    <x v="28"/>
    <s v="OFF-ST-10001469"/>
    <x v="0"/>
    <x v="1"/>
    <n v="161.94"/>
    <s v="CA-2015-124646"/>
    <n v="0"/>
    <n v="3"/>
    <n v="0"/>
    <n v="9.716399999999993"/>
    <n v="0.44610841445725197"/>
  </r>
  <r>
    <x v="135"/>
    <x v="2"/>
    <s v="TEC-PH-10004093"/>
    <x v="2"/>
    <x v="6"/>
    <n v="82.782000000000011"/>
    <s v="CA-2015-154963"/>
    <n v="0"/>
    <n v="3"/>
    <n v="0.4"/>
    <n v="-15.176700000000004"/>
    <n v="0.41105220110552465"/>
  </r>
  <r>
    <x v="135"/>
    <x v="12"/>
    <s v="OFF-BI-10001553"/>
    <x v="0"/>
    <x v="3"/>
    <n v="8.2260000000000009"/>
    <s v="CA-2015-133389"/>
    <n v="1"/>
    <n v="3"/>
    <n v="0.7"/>
    <n v="-6.0323999999999991"/>
    <n v="0.46881743173671325"/>
  </r>
  <r>
    <x v="136"/>
    <x v="2"/>
    <s v="TEC-AC-10000158"/>
    <x v="2"/>
    <x v="9"/>
    <n v="86.376000000000005"/>
    <s v="CA-2015-126032"/>
    <n v="1"/>
    <n v="3"/>
    <n v="0.2"/>
    <n v="1.079699999999999"/>
    <n v="0.52062335344040378"/>
  </r>
  <r>
    <x v="136"/>
    <x v="25"/>
    <s v="OFF-AR-10002766"/>
    <x v="0"/>
    <x v="4"/>
    <n v="20.015999999999998"/>
    <s v="US-2015-130358"/>
    <n v="1"/>
    <n v="9"/>
    <n v="0.2"/>
    <n v="1.7514000000000003"/>
    <n v="0.45632477063632687"/>
  </r>
  <r>
    <x v="136"/>
    <x v="25"/>
    <s v="OFF-SU-10002522"/>
    <x v="0"/>
    <x v="14"/>
    <n v="3.1040000000000001"/>
    <s v="US-2015-130358"/>
    <n v="0"/>
    <n v="1"/>
    <n v="0.2"/>
    <n v="0.34919999999999951"/>
    <n v="0.53938093436526824"/>
  </r>
  <r>
    <x v="137"/>
    <x v="12"/>
    <s v="FUR-FU-10001731"/>
    <x v="1"/>
    <x v="8"/>
    <n v="4.2720000000000002"/>
    <s v="CA-2015-159814"/>
    <n v="1"/>
    <n v="2"/>
    <n v="0.2"/>
    <n v="0.96119999999999983"/>
    <n v="0.4595170286641902"/>
  </r>
  <r>
    <x v="138"/>
    <x v="4"/>
    <s v="FUR-TA-10004147"/>
    <x v="1"/>
    <x v="13"/>
    <n v="447.84"/>
    <s v="CA-2015-159338"/>
    <n v="1"/>
    <n v="5"/>
    <n v="0.2"/>
    <n v="11.19599999999997"/>
    <n v="0.55975208308209756"/>
  </r>
  <r>
    <x v="138"/>
    <x v="11"/>
    <s v="TEC-PH-10002115"/>
    <x v="2"/>
    <x v="6"/>
    <n v="263.96000000000004"/>
    <s v="CA-2015-164469"/>
    <n v="1"/>
    <n v="5"/>
    <n v="0.2"/>
    <n v="19.796999999999997"/>
    <n v="0.41105220110552465"/>
  </r>
  <r>
    <x v="138"/>
    <x v="11"/>
    <s v="OFF-AR-10003478"/>
    <x v="0"/>
    <x v="4"/>
    <n v="71.632000000000005"/>
    <s v="CA-2015-164469"/>
    <n v="0"/>
    <n v="11"/>
    <n v="0.2"/>
    <n v="17.908000000000001"/>
    <n v="0.45632477063632687"/>
  </r>
  <r>
    <x v="138"/>
    <x v="11"/>
    <s v="OFF-AR-10000475"/>
    <x v="0"/>
    <x v="4"/>
    <n v="9.3280000000000012"/>
    <s v="CA-2015-164469"/>
    <n v="0"/>
    <n v="1"/>
    <n v="0.2"/>
    <n v="0.8162000000000007"/>
    <n v="0.45632477063632687"/>
  </r>
  <r>
    <x v="139"/>
    <x v="29"/>
    <s v="TEC-AC-10000109"/>
    <x v="2"/>
    <x v="9"/>
    <n v="223.96"/>
    <s v="CA-2015-104283"/>
    <n v="1"/>
    <n v="4"/>
    <n v="0"/>
    <n v="53.750400000000013"/>
    <n v="0.52062335344040378"/>
  </r>
  <r>
    <x v="139"/>
    <x v="29"/>
    <s v="OFF-ST-10004337"/>
    <x v="0"/>
    <x v="1"/>
    <n v="306.2"/>
    <s v="CA-2015-104283"/>
    <n v="0"/>
    <n v="5"/>
    <n v="0"/>
    <n v="0"/>
    <n v="0.44610841445725197"/>
  </r>
  <r>
    <x v="139"/>
    <x v="29"/>
    <s v="FUR-TA-10001039"/>
    <x v="1"/>
    <x v="13"/>
    <n v="85.98"/>
    <s v="CA-2015-104283"/>
    <n v="0"/>
    <n v="1"/>
    <n v="0"/>
    <n v="22.354800000000004"/>
    <n v="0.55975208308209756"/>
  </r>
  <r>
    <x v="140"/>
    <x v="2"/>
    <s v="FUR-CH-10001394"/>
    <x v="1"/>
    <x v="5"/>
    <n v="1228.4649999999999"/>
    <s v="CA-2015-140858"/>
    <n v="1"/>
    <n v="5"/>
    <n v="0.3"/>
    <n v="0"/>
    <n v="0.46529189879902266"/>
  </r>
  <r>
    <x v="140"/>
    <x v="2"/>
    <s v="OFF-PA-10003395"/>
    <x v="0"/>
    <x v="0"/>
    <n v="335.52"/>
    <s v="CA-2015-140858"/>
    <n v="0"/>
    <n v="4"/>
    <n v="0.2"/>
    <n v="117.43199999999999"/>
    <n v="0.43613829632717294"/>
  </r>
  <r>
    <x v="140"/>
    <x v="2"/>
    <s v="OFF-PA-10000304"/>
    <x v="0"/>
    <x v="0"/>
    <n v="41.472000000000008"/>
    <s v="CA-2015-140858"/>
    <n v="0"/>
    <n v="8"/>
    <n v="0.2"/>
    <n v="14.5152"/>
    <n v="0.43613829632717294"/>
  </r>
  <r>
    <x v="140"/>
    <x v="2"/>
    <s v="OFF-BI-10004230"/>
    <x v="0"/>
    <x v="3"/>
    <n v="31.086000000000006"/>
    <s v="CA-2015-140858"/>
    <n v="0"/>
    <n v="3"/>
    <n v="0.7"/>
    <n v="-22.796399999999991"/>
    <n v="0.46881743173671325"/>
  </r>
  <r>
    <x v="140"/>
    <x v="14"/>
    <s v="OFF-FA-10003495"/>
    <x v="0"/>
    <x v="7"/>
    <n v="6.08"/>
    <s v="CA-2015-156993"/>
    <n v="1"/>
    <n v="1"/>
    <n v="0"/>
    <n v="3.04"/>
    <n v="0.51168203684699509"/>
  </r>
  <r>
    <x v="140"/>
    <x v="2"/>
    <s v="OFF-BI-10003094"/>
    <x v="0"/>
    <x v="3"/>
    <n v="3.168000000000001"/>
    <s v="CA-2015-140858"/>
    <n v="0"/>
    <n v="3"/>
    <n v="0.7"/>
    <n v="-2.4287999999999998"/>
    <n v="0.46881743173671325"/>
  </r>
  <r>
    <x v="141"/>
    <x v="10"/>
    <s v="OFF-AR-10003405"/>
    <x v="0"/>
    <x v="4"/>
    <n v="32.76"/>
    <s v="CA-2015-165974"/>
    <n v="1"/>
    <n v="7"/>
    <n v="0.2"/>
    <n v="3.6854999999999958"/>
    <n v="0.45632477063632687"/>
  </r>
  <r>
    <x v="141"/>
    <x v="20"/>
    <s v="OFF-BI-10000174"/>
    <x v="0"/>
    <x v="3"/>
    <n v="13.919999999999998"/>
    <s v="CA-2015-111773"/>
    <n v="1"/>
    <n v="3"/>
    <n v="0.2"/>
    <n v="4.8720000000000008"/>
    <n v="0.46881743173671325"/>
  </r>
  <r>
    <x v="142"/>
    <x v="20"/>
    <s v="OFF-BI-10002867"/>
    <x v="0"/>
    <x v="3"/>
    <n v="334.76800000000003"/>
    <s v="CA-2015-146640"/>
    <n v="1"/>
    <n v="7"/>
    <n v="0.2"/>
    <n v="108.79959999999997"/>
    <n v="0.46881743173671325"/>
  </r>
  <r>
    <x v="142"/>
    <x v="25"/>
    <s v="OFF-PA-10001144"/>
    <x v="0"/>
    <x v="0"/>
    <n v="310.68799999999999"/>
    <s v="CA-2015-152254"/>
    <n v="1"/>
    <n v="7"/>
    <n v="0.2"/>
    <n v="108.74079999999998"/>
    <n v="0.43613829632717294"/>
  </r>
  <r>
    <x v="142"/>
    <x v="4"/>
    <s v="OFF-AR-10001374"/>
    <x v="0"/>
    <x v="4"/>
    <n v="32.400000000000006"/>
    <s v="CA-2015-109218"/>
    <n v="1"/>
    <n v="5"/>
    <n v="0"/>
    <n v="10.367999999999999"/>
    <n v="0.45632477063632687"/>
  </r>
  <r>
    <x v="142"/>
    <x v="0"/>
    <s v="OFF-PA-10002005"/>
    <x v="0"/>
    <x v="0"/>
    <n v="25.920000000000005"/>
    <s v="CA-2015-116757"/>
    <n v="1"/>
    <n v="5"/>
    <n v="0.2"/>
    <n v="9.0719999999999992"/>
    <n v="0.43613829632717294"/>
  </r>
  <r>
    <x v="142"/>
    <x v="0"/>
    <s v="OFF-FA-10002815"/>
    <x v="0"/>
    <x v="7"/>
    <n v="21.312000000000005"/>
    <s v="CA-2015-116757"/>
    <n v="0"/>
    <n v="6"/>
    <n v="0.2"/>
    <n v="7.1928000000000001"/>
    <n v="0.51168203684699509"/>
  </r>
  <r>
    <x v="142"/>
    <x v="20"/>
    <s v="OFF-AR-10001026"/>
    <x v="0"/>
    <x v="4"/>
    <n v="6.6000000000000005"/>
    <s v="US-2015-121566"/>
    <n v="1"/>
    <n v="3"/>
    <n v="0"/>
    <n v="2.9040000000000008"/>
    <n v="0.45632477063632687"/>
  </r>
  <r>
    <x v="142"/>
    <x v="1"/>
    <s v="OFF-AR-10004582"/>
    <x v="0"/>
    <x v="4"/>
    <n v="5.2480000000000002"/>
    <s v="CA-2015-123064"/>
    <n v="1"/>
    <n v="4"/>
    <n v="0.2"/>
    <n v="1.6399999999999995"/>
    <n v="0.45632477063632687"/>
  </r>
  <r>
    <x v="142"/>
    <x v="20"/>
    <s v="OFF-BI-10004528"/>
    <x v="0"/>
    <x v="3"/>
    <n v="2.6880000000000002"/>
    <s v="US-2015-121566"/>
    <n v="0"/>
    <n v="1"/>
    <n v="0.2"/>
    <n v="0.83999999999999975"/>
    <n v="0.46881743173671325"/>
  </r>
  <r>
    <x v="143"/>
    <x v="16"/>
    <s v="TEC-PH-10004586"/>
    <x v="2"/>
    <x v="6"/>
    <n v="575.91999999999996"/>
    <s v="CA-2015-160773"/>
    <n v="1"/>
    <n v="2"/>
    <n v="0.2"/>
    <n v="71.989999999999981"/>
    <n v="0.41105220110552465"/>
  </r>
  <r>
    <x v="143"/>
    <x v="22"/>
    <s v="OFF-BI-10003355"/>
    <x v="0"/>
    <x v="3"/>
    <n v="19.920000000000002"/>
    <s v="CA-2015-153150"/>
    <n v="1"/>
    <n v="5"/>
    <n v="0.2"/>
    <n v="6.9719999999999995"/>
    <n v="0.46881743173671325"/>
  </r>
  <r>
    <x v="143"/>
    <x v="16"/>
    <s v="OFF-BI-10000546"/>
    <x v="0"/>
    <x v="3"/>
    <n v="5.1840000000000011"/>
    <s v="CA-2015-160773"/>
    <n v="0"/>
    <n v="6"/>
    <n v="0.7"/>
    <n v="-3.6288"/>
    <n v="0.46881743173671325"/>
  </r>
  <r>
    <x v="144"/>
    <x v="23"/>
    <s v="TEC-PH-10002923"/>
    <x v="2"/>
    <x v="6"/>
    <n v="73.98"/>
    <s v="CA-2015-107594"/>
    <n v="1"/>
    <n v="2"/>
    <n v="0"/>
    <n v="19.974600000000002"/>
    <n v="0.41105220110552465"/>
  </r>
  <r>
    <x v="144"/>
    <x v="23"/>
    <s v="OFF-AR-10000716"/>
    <x v="0"/>
    <x v="4"/>
    <n v="5.58"/>
    <s v="CA-2015-107594"/>
    <n v="0"/>
    <n v="1"/>
    <n v="0"/>
    <n v="2.1762000000000001"/>
    <n v="0.45632477063632687"/>
  </r>
  <r>
    <x v="145"/>
    <x v="26"/>
    <s v="OFF-PA-10001977"/>
    <x v="0"/>
    <x v="0"/>
    <n v="177.536"/>
    <s v="CA-2015-120096"/>
    <n v="1"/>
    <n v="4"/>
    <n v="0.2"/>
    <n v="62.137599999999992"/>
    <n v="0.43613829632717294"/>
  </r>
  <r>
    <x v="145"/>
    <x v="26"/>
    <s v="OFF-AP-10000692"/>
    <x v="0"/>
    <x v="12"/>
    <n v="32.432000000000002"/>
    <s v="CA-2015-120096"/>
    <n v="0"/>
    <n v="2"/>
    <n v="0.2"/>
    <n v="3.2432000000000016"/>
    <n v="0.49507917887403441"/>
  </r>
  <r>
    <x v="145"/>
    <x v="6"/>
    <s v="OFF-PA-10004734"/>
    <x v="0"/>
    <x v="0"/>
    <n v="21.84"/>
    <s v="CA-2015-138709"/>
    <n v="1"/>
    <n v="3"/>
    <n v="0"/>
    <n v="10.92"/>
    <n v="0.43613829632717294"/>
  </r>
  <r>
    <x v="145"/>
    <x v="6"/>
    <s v="OFF-BI-10000145"/>
    <x v="0"/>
    <x v="3"/>
    <n v="15.600000000000001"/>
    <s v="CA-2015-138709"/>
    <n v="0"/>
    <n v="5"/>
    <n v="0"/>
    <n v="7.6440000000000001"/>
    <n v="0.46881743173671325"/>
  </r>
  <r>
    <x v="146"/>
    <x v="29"/>
    <s v="TEC-AC-10003911"/>
    <x v="2"/>
    <x v="9"/>
    <n v="479.97"/>
    <s v="CA-2015-157784"/>
    <n v="1"/>
    <n v="3"/>
    <n v="0"/>
    <n v="163.18979999999999"/>
    <n v="0.52062335344040378"/>
  </r>
  <r>
    <x v="146"/>
    <x v="0"/>
    <s v="OFF-ST-10000563"/>
    <x v="0"/>
    <x v="1"/>
    <n v="281.42400000000004"/>
    <s v="US-2015-160444"/>
    <n v="1"/>
    <n v="11"/>
    <n v="0.2"/>
    <n v="-35.178000000000004"/>
    <n v="0.44610841445725197"/>
  </r>
  <r>
    <x v="146"/>
    <x v="0"/>
    <s v="OFF-ST-10001522"/>
    <x v="0"/>
    <x v="1"/>
    <n v="220.77600000000001"/>
    <s v="US-2015-160444"/>
    <n v="0"/>
    <n v="3"/>
    <n v="0.2"/>
    <n v="-44.155200000000022"/>
    <n v="0.44610841445725197"/>
  </r>
  <r>
    <x v="146"/>
    <x v="16"/>
    <s v="FUR-FU-10003192"/>
    <x v="1"/>
    <x v="8"/>
    <n v="213.21600000000001"/>
    <s v="CA-2015-103317"/>
    <n v="1"/>
    <n v="3"/>
    <n v="0.2"/>
    <n v="15.991199999999992"/>
    <n v="0.4595170286641902"/>
  </r>
  <r>
    <x v="146"/>
    <x v="4"/>
    <s v="OFF-BI-10001670"/>
    <x v="0"/>
    <x v="3"/>
    <n v="180.96000000000004"/>
    <s v="CA-2015-107139"/>
    <n v="1"/>
    <n v="6"/>
    <n v="0.2"/>
    <n v="67.86"/>
    <n v="0.46881743173671325"/>
  </r>
  <r>
    <x v="146"/>
    <x v="16"/>
    <s v="FUR-FU-10001591"/>
    <x v="1"/>
    <x v="8"/>
    <n v="19.52"/>
    <s v="CA-2015-103317"/>
    <n v="0"/>
    <n v="2"/>
    <n v="0.2"/>
    <n v="5.3680000000000012"/>
    <n v="0.4595170286641902"/>
  </r>
  <r>
    <x v="146"/>
    <x v="29"/>
    <s v="OFF-PA-10000304"/>
    <x v="0"/>
    <x v="0"/>
    <n v="19.440000000000001"/>
    <s v="CA-2015-157784"/>
    <n v="0"/>
    <n v="3"/>
    <n v="0"/>
    <n v="9.3312000000000008"/>
    <n v="0.43613829632717294"/>
  </r>
  <r>
    <x v="146"/>
    <x v="29"/>
    <s v="OFF-LA-10001934"/>
    <x v="0"/>
    <x v="2"/>
    <n v="14.62"/>
    <s v="CA-2015-157784"/>
    <n v="0"/>
    <n v="2"/>
    <n v="0"/>
    <n v="6.8713999999999995"/>
    <n v="0.4647369236065339"/>
  </r>
  <r>
    <x v="146"/>
    <x v="16"/>
    <s v="OFF-BI-10001787"/>
    <x v="0"/>
    <x v="3"/>
    <n v="9.8100000000000023"/>
    <s v="CA-2015-103317"/>
    <n v="0"/>
    <n v="5"/>
    <n v="0.7"/>
    <n v="-6.8669999999999973"/>
    <n v="0.46881743173671325"/>
  </r>
  <r>
    <x v="146"/>
    <x v="15"/>
    <s v="OFF-AR-10002833"/>
    <x v="0"/>
    <x v="4"/>
    <n v="4.3680000000000003"/>
    <s v="CA-2015-152849"/>
    <n v="1"/>
    <n v="3"/>
    <n v="0.2"/>
    <n v="0.3822000000000001"/>
    <n v="0.45632477063632687"/>
  </r>
  <r>
    <x v="147"/>
    <x v="20"/>
    <s v="TEC-CO-10001046"/>
    <x v="2"/>
    <x v="16"/>
    <n v="559.99200000000008"/>
    <s v="CA-2015-134278"/>
    <n v="1"/>
    <n v="1"/>
    <n v="0.2"/>
    <n v="174.99749999999997"/>
    <n v="0.55185675810753509"/>
  </r>
  <r>
    <x v="147"/>
    <x v="4"/>
    <s v="FUR-CH-10000155"/>
    <x v="1"/>
    <x v="5"/>
    <n v="478.48"/>
    <s v="CA-2015-147543"/>
    <n v="1"/>
    <n v="2"/>
    <n v="0.2"/>
    <n v="47.848000000000013"/>
    <n v="0.46529189879902266"/>
  </r>
  <r>
    <x v="148"/>
    <x v="2"/>
    <s v="FUR-CH-10002880"/>
    <x v="1"/>
    <x v="5"/>
    <n v="172.18599999999998"/>
    <s v="US-2015-138758"/>
    <n v="1"/>
    <n v="2"/>
    <n v="0.3"/>
    <n v="-46.736200000000011"/>
    <n v="0.46529189879902266"/>
  </r>
  <r>
    <x v="148"/>
    <x v="2"/>
    <s v="FUR-FU-10003039"/>
    <x v="1"/>
    <x v="8"/>
    <n v="69.00800000000001"/>
    <s v="US-2015-138758"/>
    <n v="0"/>
    <n v="2"/>
    <n v="0.2"/>
    <n v="12.0764"/>
    <n v="0.4595170286641902"/>
  </r>
  <r>
    <x v="149"/>
    <x v="4"/>
    <s v="FUR-TA-10003715"/>
    <x v="1"/>
    <x v="13"/>
    <n v="502.48800000000006"/>
    <s v="CA-2015-100090"/>
    <n v="1"/>
    <n v="3"/>
    <n v="0.2"/>
    <n v="-87.935400000000044"/>
    <n v="0.55975208308209756"/>
  </r>
  <r>
    <x v="149"/>
    <x v="4"/>
    <s v="OFF-BI-10001597"/>
    <x v="0"/>
    <x v="3"/>
    <n v="196.70400000000001"/>
    <s v="CA-2015-100090"/>
    <n v="0"/>
    <n v="6"/>
    <n v="0.2"/>
    <n v="68.846399999999974"/>
    <n v="0.46881743173671325"/>
  </r>
  <r>
    <x v="149"/>
    <x v="20"/>
    <s v="FUR-CH-10002647"/>
    <x v="1"/>
    <x v="5"/>
    <n v="63.882000000000005"/>
    <s v="CA-2015-150301"/>
    <n v="1"/>
    <n v="1"/>
    <n v="0.1"/>
    <n v="10.647000000000004"/>
    <n v="0.46529189879902266"/>
  </r>
  <r>
    <x v="150"/>
    <x v="4"/>
    <s v="FUR-BO-10004218"/>
    <x v="1"/>
    <x v="10"/>
    <n v="119.83299999999998"/>
    <s v="CA-2015-113271"/>
    <n v="1"/>
    <n v="1"/>
    <n v="0.15"/>
    <n v="7.0489999999999995"/>
    <n v="0.5176847302647779"/>
  </r>
  <r>
    <x v="150"/>
    <x v="4"/>
    <s v="OFF-BI-10003291"/>
    <x v="0"/>
    <x v="3"/>
    <n v="41.904000000000003"/>
    <s v="CA-2015-114125"/>
    <n v="1"/>
    <n v="6"/>
    <n v="0.2"/>
    <n v="14.142599999999996"/>
    <n v="0.46881743173671325"/>
  </r>
  <r>
    <x v="150"/>
    <x v="4"/>
    <s v="OFF-PA-10002365"/>
    <x v="0"/>
    <x v="0"/>
    <n v="32.400000000000006"/>
    <s v="CA-2015-113271"/>
    <n v="0"/>
    <n v="5"/>
    <n v="0"/>
    <n v="15.552000000000001"/>
    <n v="0.43613829632717294"/>
  </r>
  <r>
    <x v="150"/>
    <x v="4"/>
    <s v="OFF-ST-10001505"/>
    <x v="0"/>
    <x v="1"/>
    <n v="23.92"/>
    <s v="CA-2015-114125"/>
    <n v="0"/>
    <n v="4"/>
    <n v="0"/>
    <n v="4.066399999999998"/>
    <n v="0.44610841445725197"/>
  </r>
  <r>
    <x v="150"/>
    <x v="0"/>
    <s v="OFF-PA-10002245"/>
    <x v="0"/>
    <x v="0"/>
    <n v="14.352000000000002"/>
    <s v="CA-2015-165379"/>
    <n v="1"/>
    <n v="3"/>
    <n v="0.2"/>
    <n v="4.4849999999999994"/>
    <n v="0.43613829632717294"/>
  </r>
  <r>
    <x v="150"/>
    <x v="4"/>
    <s v="OFF-BI-10002609"/>
    <x v="0"/>
    <x v="3"/>
    <n v="14.303999999999998"/>
    <s v="CA-2015-113271"/>
    <n v="0"/>
    <n v="6"/>
    <n v="0.2"/>
    <n v="4.6487999999999987"/>
    <n v="0.46881743173671325"/>
  </r>
  <r>
    <x v="150"/>
    <x v="0"/>
    <s v="OFF-PA-10003072"/>
    <x v="0"/>
    <x v="0"/>
    <n v="10.368000000000002"/>
    <s v="CA-2015-165379"/>
    <n v="0"/>
    <n v="2"/>
    <n v="0.2"/>
    <n v="3.6288"/>
    <n v="0.43613829632717294"/>
  </r>
  <r>
    <x v="150"/>
    <x v="4"/>
    <s v="OFF-AR-10003251"/>
    <x v="0"/>
    <x v="4"/>
    <n v="5.56"/>
    <s v="CA-2015-113271"/>
    <n v="0"/>
    <n v="2"/>
    <n v="0"/>
    <n v="2.2239999999999998"/>
    <n v="0.45632477063632687"/>
  </r>
  <r>
    <x v="150"/>
    <x v="4"/>
    <s v="OFF-LA-10004559"/>
    <x v="0"/>
    <x v="2"/>
    <n v="2.88"/>
    <s v="CA-2015-114125"/>
    <n v="0"/>
    <n v="1"/>
    <n v="0"/>
    <n v="1.4112"/>
    <n v="0.4647369236065339"/>
  </r>
  <r>
    <x v="151"/>
    <x v="23"/>
    <s v="FUR-CH-10003379"/>
    <x v="1"/>
    <x v="5"/>
    <n v="854.94"/>
    <s v="CA-2015-163552"/>
    <n v="1"/>
    <n v="3"/>
    <n v="0"/>
    <n v="213.73500000000001"/>
    <n v="0.46529189879902266"/>
  </r>
  <r>
    <x v="151"/>
    <x v="0"/>
    <s v="TEC-PH-10000895"/>
    <x v="2"/>
    <x v="6"/>
    <n v="575.96800000000007"/>
    <s v="CA-2015-123225"/>
    <n v="1"/>
    <n v="4"/>
    <n v="0.2"/>
    <n v="43.197600000000023"/>
    <n v="0.41105220110552465"/>
  </r>
  <r>
    <x v="151"/>
    <x v="23"/>
    <s v="TEC-PH-10003885"/>
    <x v="2"/>
    <x v="6"/>
    <n v="197.96999999999997"/>
    <s v="CA-2015-163552"/>
    <n v="0"/>
    <n v="3"/>
    <n v="0"/>
    <n v="57.41129999999999"/>
    <n v="0.41105220110552465"/>
  </r>
  <r>
    <x v="151"/>
    <x v="23"/>
    <s v="OFF-PA-10000474"/>
    <x v="0"/>
    <x v="0"/>
    <n v="177.2"/>
    <s v="CA-2015-163552"/>
    <n v="0"/>
    <n v="5"/>
    <n v="0"/>
    <n v="83.283999999999992"/>
    <n v="0.43613829632717294"/>
  </r>
  <r>
    <x v="151"/>
    <x v="20"/>
    <s v="TEC-PH-10004912"/>
    <x v="2"/>
    <x v="6"/>
    <n v="164.85000000000002"/>
    <s v="CA-2015-166555"/>
    <n v="1"/>
    <n v="3"/>
    <n v="0"/>
    <n v="47.806499999999993"/>
    <n v="0.41105220110552465"/>
  </r>
  <r>
    <x v="151"/>
    <x v="23"/>
    <s v="FUR-FU-10000629"/>
    <x v="1"/>
    <x v="8"/>
    <n v="124.10999999999999"/>
    <s v="CA-2015-163552"/>
    <n v="0"/>
    <n v="9"/>
    <n v="0"/>
    <n v="52.126200000000004"/>
    <n v="0.4595170286641902"/>
  </r>
  <r>
    <x v="151"/>
    <x v="20"/>
    <s v="OFF-PA-10001970"/>
    <x v="0"/>
    <x v="0"/>
    <n v="49.12"/>
    <s v="CA-2015-133305"/>
    <n v="1"/>
    <n v="4"/>
    <n v="0"/>
    <n v="23.086399999999998"/>
    <n v="0.43613829632717294"/>
  </r>
  <r>
    <x v="151"/>
    <x v="20"/>
    <s v="OFF-BI-10002954"/>
    <x v="0"/>
    <x v="3"/>
    <n v="18.28"/>
    <s v="CA-2015-133305"/>
    <n v="0"/>
    <n v="5"/>
    <n v="0.2"/>
    <n v="6.3979999999999997"/>
    <n v="0.46881743173671325"/>
  </r>
  <r>
    <x v="151"/>
    <x v="23"/>
    <s v="OFF-LA-10001175"/>
    <x v="0"/>
    <x v="2"/>
    <n v="14.399999999999999"/>
    <s v="CA-2015-163552"/>
    <n v="0"/>
    <n v="5"/>
    <n v="0"/>
    <n v="7.056"/>
    <n v="0.4647369236065339"/>
  </r>
  <r>
    <x v="151"/>
    <x v="0"/>
    <s v="OFF-PA-10000552"/>
    <x v="0"/>
    <x v="0"/>
    <n v="10.368000000000002"/>
    <s v="CA-2015-123225"/>
    <n v="0"/>
    <n v="2"/>
    <n v="0.2"/>
    <n v="3.6288"/>
    <n v="0.43613829632717294"/>
  </r>
  <r>
    <x v="152"/>
    <x v="1"/>
    <s v="TEC-AC-10002857"/>
    <x v="2"/>
    <x v="9"/>
    <n v="23.840000000000003"/>
    <s v="CA-2015-124807"/>
    <n v="1"/>
    <n v="4"/>
    <n v="0.2"/>
    <n v="3.2779999999999987"/>
    <n v="0.52062335344040378"/>
  </r>
  <r>
    <x v="152"/>
    <x v="4"/>
    <s v="FUR-TA-10004575"/>
    <x v="1"/>
    <x v="13"/>
    <n v="698.35200000000009"/>
    <s v="CA-2015-129924"/>
    <n v="1"/>
    <n v="3"/>
    <n v="0.2"/>
    <n v="-17.458800000000053"/>
    <n v="0.55975208308209756"/>
  </r>
  <r>
    <x v="152"/>
    <x v="0"/>
    <s v="FUR-CH-10002126"/>
    <x v="1"/>
    <x v="5"/>
    <n v="512.35799999999995"/>
    <s v="CA-2015-161508"/>
    <n v="1"/>
    <n v="3"/>
    <n v="0.3"/>
    <n v="-14.638799999999947"/>
    <n v="0.46529189879902266"/>
  </r>
  <r>
    <x v="152"/>
    <x v="4"/>
    <s v="TEC-PH-10000439"/>
    <x v="2"/>
    <x v="6"/>
    <n v="255.93600000000004"/>
    <s v="CA-2015-110184"/>
    <n v="1"/>
    <n v="8"/>
    <n v="0.2"/>
    <n v="28.792799999999971"/>
    <n v="0.41105220110552465"/>
  </r>
  <r>
    <x v="152"/>
    <x v="4"/>
    <s v="OFF-ST-10000107"/>
    <x v="0"/>
    <x v="1"/>
    <n v="249.75"/>
    <s v="CA-2015-110184"/>
    <n v="0"/>
    <n v="9"/>
    <n v="0"/>
    <n v="44.954999999999977"/>
    <n v="0.44610841445725197"/>
  </r>
  <r>
    <x v="152"/>
    <x v="22"/>
    <s v="FUR-CH-10001797"/>
    <x v="1"/>
    <x v="5"/>
    <n v="123.136"/>
    <s v="CA-2015-131310"/>
    <n v="1"/>
    <n v="4"/>
    <n v="0.2"/>
    <n v="13.852799999999981"/>
    <n v="0.46529189879902266"/>
  </r>
  <r>
    <x v="152"/>
    <x v="1"/>
    <s v="OFF-PA-10001526"/>
    <x v="0"/>
    <x v="0"/>
    <n v="35.856000000000002"/>
    <s v="CA-2015-124807"/>
    <n v="0"/>
    <n v="9"/>
    <n v="0.2"/>
    <n v="12.997800000000003"/>
    <n v="0.43613829632717294"/>
  </r>
  <r>
    <x v="152"/>
    <x v="0"/>
    <s v="OFF-AR-10003158"/>
    <x v="0"/>
    <x v="4"/>
    <n v="22.288"/>
    <s v="CA-2015-161508"/>
    <n v="0"/>
    <n v="7"/>
    <n v="0.2"/>
    <n v="3.9003999999999985"/>
    <n v="0.45632477063632687"/>
  </r>
  <r>
    <x v="152"/>
    <x v="0"/>
    <s v="OFF-PA-10001804"/>
    <x v="0"/>
    <x v="0"/>
    <n v="16.032"/>
    <s v="CA-2015-161508"/>
    <n v="0"/>
    <n v="3"/>
    <n v="0.2"/>
    <n v="5.6111999999999993"/>
    <n v="0.43613829632717294"/>
  </r>
  <r>
    <x v="152"/>
    <x v="22"/>
    <s v="OFF-BI-10003094"/>
    <x v="0"/>
    <x v="3"/>
    <n v="11.264000000000001"/>
    <s v="CA-2015-131310"/>
    <n v="0"/>
    <n v="4"/>
    <n v="0.2"/>
    <n v="3.8015999999999992"/>
    <n v="0.46881743173671325"/>
  </r>
  <r>
    <x v="152"/>
    <x v="4"/>
    <s v="OFF-BI-10003314"/>
    <x v="0"/>
    <x v="3"/>
    <n v="7.7120000000000006"/>
    <s v="CA-2015-129924"/>
    <n v="0"/>
    <n v="2"/>
    <n v="0.2"/>
    <n v="2.7956000000000003"/>
    <n v="0.46881743173671325"/>
  </r>
  <r>
    <x v="152"/>
    <x v="0"/>
    <s v="OFF-FA-10001561"/>
    <x v="0"/>
    <x v="7"/>
    <n v="3.4880000000000004"/>
    <s v="CA-2015-161508"/>
    <n v="0"/>
    <n v="2"/>
    <n v="0.2"/>
    <n v="0.56679999999999997"/>
    <n v="0.51168203684699509"/>
  </r>
  <r>
    <x v="153"/>
    <x v="4"/>
    <s v="FUR-TA-10002855"/>
    <x v="1"/>
    <x v="13"/>
    <n v="351.21600000000001"/>
    <s v="US-2015-165862"/>
    <n v="1"/>
    <n v="3"/>
    <n v="0.2"/>
    <n v="4.3901999999999788"/>
    <n v="0.55975208308209756"/>
  </r>
  <r>
    <x v="154"/>
    <x v="12"/>
    <s v="OFF-ST-10000760"/>
    <x v="0"/>
    <x v="1"/>
    <n v="55.92"/>
    <s v="US-2015-150532"/>
    <n v="1"/>
    <n v="5"/>
    <n v="0.2"/>
    <n v="6.2910000000000004"/>
    <n v="0.44610841445725197"/>
  </r>
  <r>
    <x v="154"/>
    <x v="2"/>
    <s v="OFF-AR-10001044"/>
    <x v="0"/>
    <x v="4"/>
    <n v="41.584000000000003"/>
    <s v="CA-2015-164182"/>
    <n v="1"/>
    <n v="2"/>
    <n v="0.2"/>
    <n v="4.6781999999999968"/>
    <n v="0.45632477063632687"/>
  </r>
  <r>
    <x v="154"/>
    <x v="7"/>
    <s v="OFF-AP-10000576"/>
    <x v="0"/>
    <x v="12"/>
    <n v="39.479999999999997"/>
    <s v="CA-2015-124464"/>
    <n v="1"/>
    <n v="1"/>
    <n v="0"/>
    <n v="11.054400000000001"/>
    <n v="0.49507917887403441"/>
  </r>
  <r>
    <x v="154"/>
    <x v="1"/>
    <s v="TEC-PH-10001552"/>
    <x v="2"/>
    <x v="6"/>
    <n v="38.272000000000006"/>
    <s v="US-2015-103905"/>
    <n v="1"/>
    <n v="4"/>
    <n v="0.2"/>
    <n v="3.8272000000000013"/>
    <n v="0.41105220110552465"/>
  </r>
  <r>
    <x v="154"/>
    <x v="2"/>
    <s v="FUR-FU-10001057"/>
    <x v="1"/>
    <x v="8"/>
    <n v="31.983999999999998"/>
    <s v="CA-2015-164182"/>
    <n v="0"/>
    <n v="2"/>
    <n v="0.2"/>
    <n v="1.1993999999999998"/>
    <n v="0.4595170286641902"/>
  </r>
  <r>
    <x v="154"/>
    <x v="1"/>
    <s v="OFF-BI-10001098"/>
    <x v="0"/>
    <x v="3"/>
    <n v="29.931999999999992"/>
    <s v="US-2015-103905"/>
    <n v="0"/>
    <n v="7"/>
    <n v="0.8"/>
    <n v="-46.394600000000011"/>
    <n v="0.46881743173671325"/>
  </r>
  <r>
    <x v="154"/>
    <x v="2"/>
    <s v="TEC-PH-10002583"/>
    <x v="2"/>
    <x v="6"/>
    <n v="23.987999999999996"/>
    <s v="CA-2015-164182"/>
    <n v="0"/>
    <n v="2"/>
    <n v="0.4"/>
    <n v="-13.993000000000004"/>
    <n v="0.41105220110552465"/>
  </r>
  <r>
    <x v="154"/>
    <x v="20"/>
    <s v="OFF-AR-10004999"/>
    <x v="0"/>
    <x v="4"/>
    <n v="17.940000000000001"/>
    <s v="CA-2015-109904"/>
    <n v="1"/>
    <n v="3"/>
    <n v="0"/>
    <n v="4.4850000000000003"/>
    <n v="0.45632477063632687"/>
  </r>
  <r>
    <x v="154"/>
    <x v="2"/>
    <s v="TEC-PH-10002070"/>
    <x v="2"/>
    <x v="6"/>
    <n v="13.493999999999998"/>
    <s v="CA-2015-164182"/>
    <n v="0"/>
    <n v="1"/>
    <n v="0.4"/>
    <n v="-2.2490000000000023"/>
    <n v="0.41105220110552465"/>
  </r>
  <r>
    <x v="155"/>
    <x v="19"/>
    <s v="TEC-AC-10003709"/>
    <x v="2"/>
    <x v="9"/>
    <n v="2.9699999999999998"/>
    <s v="CA-2015-115980"/>
    <n v="1"/>
    <n v="3"/>
    <n v="0"/>
    <n v="1.3068000000000004"/>
    <n v="0.52062335344040378"/>
  </r>
  <r>
    <x v="155"/>
    <x v="19"/>
    <s v="OFF-FA-10000304"/>
    <x v="0"/>
    <x v="7"/>
    <n v="6.5400000000000009"/>
    <s v="CA-2015-115980"/>
    <n v="0"/>
    <n v="3"/>
    <n v="0"/>
    <n v="2.6814000000000004"/>
    <n v="0.51168203684699509"/>
  </r>
  <r>
    <x v="156"/>
    <x v="12"/>
    <s v="FUR-CH-10002372"/>
    <x v="1"/>
    <x v="5"/>
    <n v="259.13600000000002"/>
    <s v="CA-2015-123295"/>
    <n v="1"/>
    <n v="4"/>
    <n v="0.2"/>
    <n v="-25.913599999999988"/>
    <n v="0.46529189879902266"/>
  </r>
  <r>
    <x v="156"/>
    <x v="20"/>
    <s v="OFF-BI-10002103"/>
    <x v="0"/>
    <x v="3"/>
    <n v="13.904"/>
    <s v="CA-2015-138198"/>
    <n v="1"/>
    <n v="2"/>
    <n v="0.2"/>
    <n v="4.5187999999999997"/>
    <n v="0.46881743173671325"/>
  </r>
  <r>
    <x v="157"/>
    <x v="37"/>
    <s v="TEC-PH-10000895"/>
    <x v="2"/>
    <x v="6"/>
    <n v="359.98"/>
    <s v="US-2015-150434"/>
    <n v="1"/>
    <n v="2"/>
    <n v="0"/>
    <n v="93.594800000000021"/>
    <n v="0.41105220110552465"/>
  </r>
  <r>
    <x v="157"/>
    <x v="37"/>
    <s v="FUR-TA-10004152"/>
    <x v="1"/>
    <x v="13"/>
    <n v="70.559999999999988"/>
    <s v="US-2015-150434"/>
    <n v="0"/>
    <n v="1"/>
    <n v="0.3"/>
    <n v="-4.032"/>
    <n v="0.55975208308209756"/>
  </r>
  <r>
    <x v="157"/>
    <x v="37"/>
    <s v="OFF-BI-10003694"/>
    <x v="0"/>
    <x v="3"/>
    <n v="20.88"/>
    <s v="US-2015-150434"/>
    <n v="0"/>
    <n v="2"/>
    <n v="0"/>
    <n v="9.6047999999999991"/>
    <n v="0.46881743173671325"/>
  </r>
  <r>
    <x v="157"/>
    <x v="34"/>
    <s v="OFF-BI-10001759"/>
    <x v="0"/>
    <x v="3"/>
    <n v="6.0960000000000001"/>
    <s v="CA-2015-168158"/>
    <n v="1"/>
    <n v="2"/>
    <n v="0.2"/>
    <n v="2.2098"/>
    <n v="0.46881743173671325"/>
  </r>
  <r>
    <x v="157"/>
    <x v="37"/>
    <s v="OFF-BI-10002160"/>
    <x v="0"/>
    <x v="3"/>
    <n v="3.81"/>
    <s v="US-2015-150434"/>
    <n v="0"/>
    <n v="1"/>
    <n v="0"/>
    <n v="1.8288"/>
    <n v="0.46881743173671325"/>
  </r>
  <r>
    <x v="158"/>
    <x v="0"/>
    <s v="FUR-CH-10002024"/>
    <x v="1"/>
    <x v="5"/>
    <n v="981.37199999999996"/>
    <s v="CA-2015-143903"/>
    <n v="1"/>
    <n v="2"/>
    <n v="0.3"/>
    <n v="-140.19599999999997"/>
    <n v="0.46529189879902266"/>
  </r>
  <r>
    <x v="158"/>
    <x v="4"/>
    <s v="TEC-AC-10000023"/>
    <x v="2"/>
    <x v="9"/>
    <n v="41.94"/>
    <s v="CA-2015-127866"/>
    <n v="1"/>
    <n v="2"/>
    <n v="0"/>
    <n v="15.098399999999998"/>
    <n v="0.52062335344040378"/>
  </r>
  <r>
    <x v="158"/>
    <x v="4"/>
    <s v="OFF-ST-10001490"/>
    <x v="0"/>
    <x v="1"/>
    <n v="535.41"/>
    <s v="CA-2015-127866"/>
    <n v="0"/>
    <n v="3"/>
    <n v="0"/>
    <n v="160.62299999999993"/>
    <n v="0.44610841445725197"/>
  </r>
  <r>
    <x v="158"/>
    <x v="0"/>
    <s v="OFF-ST-10003306"/>
    <x v="0"/>
    <x v="1"/>
    <n v="342.86400000000003"/>
    <s v="CA-2015-143903"/>
    <n v="0"/>
    <n v="3"/>
    <n v="0.2"/>
    <n v="38.572199999999953"/>
    <n v="0.44610841445725197"/>
  </r>
  <r>
    <x v="158"/>
    <x v="4"/>
    <s v="OFF-PA-10000418"/>
    <x v="0"/>
    <x v="0"/>
    <n v="104.85"/>
    <s v="CA-2015-141726"/>
    <n v="1"/>
    <n v="1"/>
    <n v="0"/>
    <n v="50.327999999999996"/>
    <n v="0.43613829632717294"/>
  </r>
  <r>
    <x v="158"/>
    <x v="4"/>
    <s v="OFF-BI-10002498"/>
    <x v="0"/>
    <x v="3"/>
    <n v="89.712000000000018"/>
    <s v="CA-2015-157546"/>
    <n v="1"/>
    <n v="6"/>
    <n v="0.2"/>
    <n v="30.277799999999992"/>
    <n v="0.46881743173671325"/>
  </r>
  <r>
    <x v="158"/>
    <x v="4"/>
    <s v="FUR-FU-10003577"/>
    <x v="1"/>
    <x v="8"/>
    <n v="43.019999999999996"/>
    <s v="CA-2015-141726"/>
    <n v="0"/>
    <n v="3"/>
    <n v="0"/>
    <n v="15.4872"/>
    <n v="0.4595170286641902"/>
  </r>
  <r>
    <x v="158"/>
    <x v="10"/>
    <s v="OFF-BI-10000977"/>
    <x v="0"/>
    <x v="3"/>
    <n v="27.360000000000003"/>
    <s v="CA-2015-142965"/>
    <n v="1"/>
    <n v="3"/>
    <n v="0.7"/>
    <n v="-21.887999999999991"/>
    <n v="0.46881743173671325"/>
  </r>
  <r>
    <x v="158"/>
    <x v="10"/>
    <s v="OFF-ST-10002583"/>
    <x v="0"/>
    <x v="1"/>
    <n v="25.983999999999998"/>
    <s v="CA-2015-142965"/>
    <n v="0"/>
    <n v="1"/>
    <n v="0.2"/>
    <n v="-5.1968000000000005"/>
    <n v="0.44610841445725197"/>
  </r>
  <r>
    <x v="158"/>
    <x v="4"/>
    <s v="OFF-PA-10004569"/>
    <x v="0"/>
    <x v="0"/>
    <n v="22.830000000000002"/>
    <s v="CA-2015-157546"/>
    <n v="0"/>
    <n v="3"/>
    <n v="0"/>
    <n v="10.7301"/>
    <n v="0.43613829632717294"/>
  </r>
  <r>
    <x v="158"/>
    <x v="4"/>
    <s v="OFF-PA-10002230"/>
    <x v="0"/>
    <x v="0"/>
    <n v="19.920000000000002"/>
    <s v="CA-2015-141726"/>
    <n v="0"/>
    <n v="4"/>
    <n v="0"/>
    <n v="9.7608000000000015"/>
    <n v="0.43613829632717294"/>
  </r>
  <r>
    <x v="158"/>
    <x v="0"/>
    <s v="FUR-FU-10003724"/>
    <x v="1"/>
    <x v="8"/>
    <n v="16.739999999999998"/>
    <s v="CA-2015-143903"/>
    <n v="0"/>
    <n v="5"/>
    <n v="0.6"/>
    <n v="-14.228999999999997"/>
    <n v="0.4595170286641902"/>
  </r>
  <r>
    <x v="158"/>
    <x v="4"/>
    <s v="OFF-AR-10003481"/>
    <x v="0"/>
    <x v="4"/>
    <n v="13.12"/>
    <s v="CA-2015-127866"/>
    <n v="0"/>
    <n v="4"/>
    <n v="0"/>
    <n v="3.8047999999999984"/>
    <n v="0.45632477063632687"/>
  </r>
  <r>
    <x v="158"/>
    <x v="4"/>
    <s v="OFF-PA-10003971"/>
    <x v="0"/>
    <x v="0"/>
    <n v="11.96"/>
    <s v="CA-2015-127866"/>
    <n v="0"/>
    <n v="2"/>
    <n v="0"/>
    <n v="5.8604000000000003"/>
    <n v="0.43613829632717294"/>
  </r>
  <r>
    <x v="158"/>
    <x v="4"/>
    <s v="OFF-BI-10001982"/>
    <x v="0"/>
    <x v="3"/>
    <n v="8.7040000000000006"/>
    <s v="CA-2015-141726"/>
    <n v="0"/>
    <n v="2"/>
    <n v="0.2"/>
    <n v="3.1551999999999998"/>
    <n v="0.46881743173671325"/>
  </r>
  <r>
    <x v="159"/>
    <x v="4"/>
    <s v="FUR-CH-10001215"/>
    <x v="1"/>
    <x v="5"/>
    <n v="801.5680000000001"/>
    <s v="CA-2015-116932"/>
    <n v="1"/>
    <n v="2"/>
    <n v="0.2"/>
    <n v="50.097999999999985"/>
    <n v="0.46529189879902266"/>
  </r>
  <r>
    <x v="159"/>
    <x v="0"/>
    <s v="FUR-CH-10004997"/>
    <x v="1"/>
    <x v="5"/>
    <n v="657.93"/>
    <s v="CA-2015-129189"/>
    <n v="1"/>
    <n v="5"/>
    <n v="0.3"/>
    <n v="-93.989999999999952"/>
    <n v="0.46529189879902266"/>
  </r>
  <r>
    <x v="159"/>
    <x v="4"/>
    <s v="FUR-TA-10004175"/>
    <x v="1"/>
    <x v="13"/>
    <n v="272.84800000000001"/>
    <s v="CA-2015-116932"/>
    <n v="0"/>
    <n v="1"/>
    <n v="0.2"/>
    <n v="27.284800000000004"/>
    <n v="0.55975208308209756"/>
  </r>
  <r>
    <x v="159"/>
    <x v="4"/>
    <s v="OFF-AR-10002067"/>
    <x v="0"/>
    <x v="4"/>
    <n v="99.2"/>
    <s v="CA-2015-116932"/>
    <n v="0"/>
    <n v="5"/>
    <n v="0"/>
    <n v="25.792000000000002"/>
    <n v="0.45632477063632687"/>
  </r>
  <r>
    <x v="159"/>
    <x v="0"/>
    <s v="OFF-EN-10003567"/>
    <x v="0"/>
    <x v="11"/>
    <n v="87.92"/>
    <s v="CA-2015-129189"/>
    <n v="0"/>
    <n v="5"/>
    <n v="0.2"/>
    <n v="29.673000000000005"/>
    <n v="0.44424167803735209"/>
  </r>
  <r>
    <x v="159"/>
    <x v="40"/>
    <s v="TEC-PH-10004100"/>
    <x v="2"/>
    <x v="6"/>
    <n v="35.979999999999997"/>
    <s v="CA-2015-109890"/>
    <n v="1"/>
    <n v="2"/>
    <n v="0"/>
    <n v="10.074400000000001"/>
    <n v="0.41105220110552465"/>
  </r>
  <r>
    <x v="159"/>
    <x v="0"/>
    <s v="OFF-AP-10000124"/>
    <x v="0"/>
    <x v="12"/>
    <n v="4.9919999999999991"/>
    <s v="CA-2015-129189"/>
    <n v="0"/>
    <n v="3"/>
    <n v="0.8"/>
    <n v="-12.979200000000002"/>
    <n v="0.49507917887403441"/>
  </r>
  <r>
    <x v="159"/>
    <x v="0"/>
    <s v="OFF-BI-10000494"/>
    <x v="0"/>
    <x v="3"/>
    <n v="1.0439999999999998"/>
    <s v="CA-2015-129189"/>
    <n v="0"/>
    <n v="1"/>
    <n v="0.8"/>
    <n v="-1.8270000000000004"/>
    <n v="0.46881743173671325"/>
  </r>
  <r>
    <x v="160"/>
    <x v="4"/>
    <s v="FUR-CH-10000155"/>
    <x v="1"/>
    <x v="5"/>
    <n v="717.72"/>
    <s v="CA-2015-117464"/>
    <n v="1"/>
    <n v="3"/>
    <n v="0.2"/>
    <n v="71.77200000000002"/>
    <n v="0.46529189879902266"/>
  </r>
  <r>
    <x v="160"/>
    <x v="20"/>
    <s v="TEC-AC-10002567"/>
    <x v="2"/>
    <x v="9"/>
    <n v="159.97999999999999"/>
    <s v="CA-2015-127691"/>
    <n v="1"/>
    <n v="2"/>
    <n v="0"/>
    <n v="57.592799999999997"/>
    <n v="0.52062335344040378"/>
  </r>
  <r>
    <x v="160"/>
    <x v="4"/>
    <s v="OFF-ST-10003058"/>
    <x v="0"/>
    <x v="1"/>
    <n v="236.5"/>
    <s v="CA-2015-117464"/>
    <n v="0"/>
    <n v="10"/>
    <n v="0"/>
    <n v="68.584999999999994"/>
    <n v="0.44610841445725197"/>
  </r>
  <r>
    <x v="160"/>
    <x v="4"/>
    <s v="FUR-TA-10004767"/>
    <x v="1"/>
    <x v="13"/>
    <n v="170.35200000000003"/>
    <s v="CA-2015-117464"/>
    <n v="0"/>
    <n v="3"/>
    <n v="0.2"/>
    <n v="19.164599999999979"/>
    <n v="0.55975208308209756"/>
  </r>
  <r>
    <x v="160"/>
    <x v="0"/>
    <s v="OFF-ST-10003123"/>
    <x v="0"/>
    <x v="1"/>
    <n v="26.632000000000001"/>
    <s v="US-2015-164644"/>
    <n v="1"/>
    <n v="1"/>
    <n v="0.2"/>
    <n v="1.331599999999999"/>
    <n v="0.44610841445725197"/>
  </r>
  <r>
    <x v="160"/>
    <x v="4"/>
    <s v="OFF-AR-10004757"/>
    <x v="0"/>
    <x v="4"/>
    <n v="19.68"/>
    <s v="CA-2015-122679"/>
    <n v="1"/>
    <n v="6"/>
    <n v="0"/>
    <n v="6.4943999999999988"/>
    <n v="0.45632477063632687"/>
  </r>
  <r>
    <x v="160"/>
    <x v="4"/>
    <s v="OFF-AR-10003190"/>
    <x v="0"/>
    <x v="4"/>
    <n v="11.52"/>
    <s v="CA-2015-117464"/>
    <n v="0"/>
    <n v="4"/>
    <n v="0"/>
    <n v="3.2256"/>
    <n v="0.45632477063632687"/>
  </r>
  <r>
    <x v="160"/>
    <x v="20"/>
    <s v="OFF-AR-10002053"/>
    <x v="0"/>
    <x v="4"/>
    <n v="5.96"/>
    <s v="CA-2015-127691"/>
    <n v="0"/>
    <n v="2"/>
    <n v="0"/>
    <n v="1.6688000000000001"/>
    <n v="0.45632477063632687"/>
  </r>
  <r>
    <x v="161"/>
    <x v="12"/>
    <s v="TEC-AC-10003911"/>
    <x v="2"/>
    <x v="9"/>
    <n v="1023.9360000000001"/>
    <s v="US-2015-119137"/>
    <n v="1"/>
    <n v="8"/>
    <n v="0.2"/>
    <n v="179.1887999999999"/>
    <n v="0.52062335344040378"/>
  </r>
  <r>
    <x v="161"/>
    <x v="12"/>
    <s v="TEC-AC-10002076"/>
    <x v="2"/>
    <x v="9"/>
    <n v="479.04"/>
    <s v="US-2015-119137"/>
    <n v="0"/>
    <n v="10"/>
    <n v="0.2"/>
    <n v="-29.940000000000012"/>
    <n v="0.52062335344040378"/>
  </r>
  <r>
    <x v="161"/>
    <x v="20"/>
    <s v="TEC-AC-10001314"/>
    <x v="2"/>
    <x v="9"/>
    <n v="99.98"/>
    <s v="CA-2015-103058"/>
    <n v="1"/>
    <n v="2"/>
    <n v="0"/>
    <n v="7.9983999999999895"/>
    <n v="0.52062335344040378"/>
  </r>
  <r>
    <x v="161"/>
    <x v="4"/>
    <s v="TEC-AC-10002167"/>
    <x v="2"/>
    <x v="9"/>
    <n v="45"/>
    <s v="CA-2015-145254"/>
    <n v="1"/>
    <n v="3"/>
    <n v="0"/>
    <n v="4.9500000000000011"/>
    <n v="0.52062335344040378"/>
  </r>
  <r>
    <x v="161"/>
    <x v="4"/>
    <s v="TEC-PH-10000441"/>
    <x v="2"/>
    <x v="6"/>
    <n v="604.75199999999995"/>
    <s v="CA-2015-145254"/>
    <n v="0"/>
    <n v="6"/>
    <n v="0.2"/>
    <n v="60.475200000000058"/>
    <n v="0.41105220110552465"/>
  </r>
  <r>
    <x v="161"/>
    <x v="4"/>
    <s v="TEC-PH-10004531"/>
    <x v="2"/>
    <x v="6"/>
    <n v="302.37599999999998"/>
    <s v="CA-2015-145254"/>
    <n v="0"/>
    <n v="3"/>
    <n v="0.2"/>
    <n v="37.796999999999997"/>
    <n v="0.41105220110552465"/>
  </r>
  <r>
    <x v="161"/>
    <x v="4"/>
    <s v="OFF-SU-10004664"/>
    <x v="0"/>
    <x v="14"/>
    <n v="40.700000000000003"/>
    <s v="CA-2015-145254"/>
    <n v="0"/>
    <n v="5"/>
    <n v="0"/>
    <n v="11.802999999999999"/>
    <n v="0.53938093436526824"/>
  </r>
  <r>
    <x v="161"/>
    <x v="12"/>
    <s v="OFF-AR-10000658"/>
    <x v="0"/>
    <x v="4"/>
    <n v="9.24"/>
    <s v="US-2015-119137"/>
    <n v="0"/>
    <n v="1"/>
    <n v="0.2"/>
    <n v="0.92399999999999993"/>
    <n v="0.45632477063632687"/>
  </r>
  <r>
    <x v="161"/>
    <x v="12"/>
    <s v="OFF-BI-10001982"/>
    <x v="0"/>
    <x v="3"/>
    <n v="8.1600000000000019"/>
    <s v="US-2015-119137"/>
    <n v="0"/>
    <n v="5"/>
    <n v="0.7"/>
    <n v="-5.7119999999999997"/>
    <n v="0.46881743173671325"/>
  </r>
  <r>
    <x v="162"/>
    <x v="4"/>
    <s v="OFF-SU-10000151"/>
    <x v="0"/>
    <x v="14"/>
    <n v="8187.65"/>
    <s v="CA-2015-143917"/>
    <n v="1"/>
    <n v="5"/>
    <n v="0"/>
    <n v="327.50599999999963"/>
    <n v="0.53938093436526824"/>
  </r>
  <r>
    <x v="162"/>
    <x v="4"/>
    <s v="FUR-FU-10004351"/>
    <x v="1"/>
    <x v="8"/>
    <n v="77.92"/>
    <s v="CA-2015-143917"/>
    <n v="0"/>
    <n v="8"/>
    <n v="0"/>
    <n v="34.284800000000004"/>
    <n v="0.4595170286641902"/>
  </r>
  <r>
    <x v="162"/>
    <x v="4"/>
    <s v="OFF-ST-10001228"/>
    <x v="0"/>
    <x v="1"/>
    <n v="53.72"/>
    <s v="CA-2015-143917"/>
    <n v="0"/>
    <n v="4"/>
    <n v="0"/>
    <n v="15.041600000000003"/>
    <n v="0.44610841445725197"/>
  </r>
  <r>
    <x v="162"/>
    <x v="4"/>
    <s v="OFF-SU-10002522"/>
    <x v="0"/>
    <x v="14"/>
    <n v="15.52"/>
    <s v="CA-2015-146528"/>
    <n v="1"/>
    <n v="4"/>
    <n v="0"/>
    <n v="4.5007999999999981"/>
    <n v="0.53938093436526824"/>
  </r>
  <r>
    <x v="162"/>
    <x v="4"/>
    <s v="OFF-PA-10002195"/>
    <x v="0"/>
    <x v="0"/>
    <n v="6.48"/>
    <s v="CA-2015-146528"/>
    <n v="0"/>
    <n v="1"/>
    <n v="0"/>
    <n v="3.1752000000000002"/>
    <n v="0.43613829632717294"/>
  </r>
  <r>
    <x v="163"/>
    <x v="0"/>
    <s v="OFF-BI-10004995"/>
    <x v="0"/>
    <x v="3"/>
    <n v="2177.5839999999994"/>
    <s v="CA-2015-169019"/>
    <n v="1"/>
    <n v="8"/>
    <n v="0.8"/>
    <n v="-3701.8928000000014"/>
    <n v="0.46881743173671325"/>
  </r>
  <r>
    <x v="163"/>
    <x v="17"/>
    <s v="TEC-PH-10001363"/>
    <x v="2"/>
    <x v="6"/>
    <n v="911.98400000000004"/>
    <s v="CA-2015-126760"/>
    <n v="1"/>
    <n v="2"/>
    <n v="0.2"/>
    <n v="113.99799999999991"/>
    <n v="0.41105220110552465"/>
  </r>
  <r>
    <x v="163"/>
    <x v="17"/>
    <s v="FUR-CH-10003312"/>
    <x v="1"/>
    <x v="5"/>
    <n v="674.35200000000009"/>
    <s v="CA-2015-126760"/>
    <n v="0"/>
    <n v="3"/>
    <n v="0.2"/>
    <n v="-109.58220000000011"/>
    <n v="0.46529189879902266"/>
  </r>
  <r>
    <x v="163"/>
    <x v="0"/>
    <s v="TEC-AC-10002076"/>
    <x v="2"/>
    <x v="9"/>
    <n v="431.13600000000002"/>
    <s v="CA-2015-169019"/>
    <n v="0"/>
    <n v="9"/>
    <n v="0.2"/>
    <n v="-26.946000000000012"/>
    <n v="0.52062335344040378"/>
  </r>
  <r>
    <x v="163"/>
    <x v="17"/>
    <s v="TEC-AC-10004814"/>
    <x v="2"/>
    <x v="9"/>
    <n v="170.97"/>
    <s v="CA-2015-126760"/>
    <n v="0"/>
    <n v="3"/>
    <n v="0"/>
    <n v="70.097700000000003"/>
    <n v="0.52062335344040378"/>
  </r>
  <r>
    <x v="163"/>
    <x v="27"/>
    <s v="TEC-AC-10002006"/>
    <x v="2"/>
    <x v="9"/>
    <n v="111.93"/>
    <s v="CA-2015-159121"/>
    <n v="1"/>
    <n v="7"/>
    <n v="0"/>
    <n v="34.698299999999996"/>
    <n v="0.52062335344040378"/>
  </r>
  <r>
    <x v="163"/>
    <x v="5"/>
    <s v="OFF-LA-10002762"/>
    <x v="0"/>
    <x v="2"/>
    <n v="162.88999999999999"/>
    <s v="CA-2015-116190"/>
    <n v="1"/>
    <n v="13"/>
    <n v="0"/>
    <n v="76.558299999999988"/>
    <n v="0.4647369236065339"/>
  </r>
  <r>
    <x v="163"/>
    <x v="17"/>
    <s v="FUR-FU-10004018"/>
    <x v="1"/>
    <x v="8"/>
    <n v="134.01"/>
    <s v="CA-2015-126760"/>
    <n v="0"/>
    <n v="9"/>
    <n v="0"/>
    <n v="36.182700000000004"/>
    <n v="0.4595170286641902"/>
  </r>
  <r>
    <x v="163"/>
    <x v="1"/>
    <s v="OFF-ST-10004804"/>
    <x v="0"/>
    <x v="1"/>
    <n v="123.55199999999999"/>
    <s v="US-2015-155894"/>
    <n v="1"/>
    <n v="3"/>
    <n v="0.2"/>
    <n v="-29.343599999999995"/>
    <n v="0.44610841445725197"/>
  </r>
  <r>
    <x v="163"/>
    <x v="5"/>
    <s v="FUR-CH-10000553"/>
    <x v="1"/>
    <x v="5"/>
    <n v="67.88"/>
    <s v="CA-2015-116190"/>
    <n v="0"/>
    <n v="2"/>
    <n v="0"/>
    <n v="18.327599999999997"/>
    <n v="0.46529189879902266"/>
  </r>
  <r>
    <x v="163"/>
    <x v="5"/>
    <s v="FUR-FU-10000719"/>
    <x v="1"/>
    <x v="8"/>
    <n v="25.71"/>
    <s v="CA-2015-116190"/>
    <n v="0"/>
    <n v="3"/>
    <n v="0"/>
    <n v="9.2556000000000012"/>
    <n v="0.4595170286641902"/>
  </r>
  <r>
    <x v="163"/>
    <x v="0"/>
    <s v="FUR-FU-10004666"/>
    <x v="1"/>
    <x v="8"/>
    <n v="17.496000000000002"/>
    <s v="CA-2015-169019"/>
    <n v="0"/>
    <n v="3"/>
    <n v="0.6"/>
    <n v="-10.060199999999998"/>
    <n v="0.4595170286641902"/>
  </r>
  <r>
    <x v="163"/>
    <x v="0"/>
    <s v="OFF-BI-10001524"/>
    <x v="0"/>
    <x v="3"/>
    <n v="16.783999999999995"/>
    <s v="CA-2015-169019"/>
    <n v="0"/>
    <n v="4"/>
    <n v="0.8"/>
    <n v="-26.854400000000012"/>
    <n v="0.46881743173671325"/>
  </r>
  <r>
    <x v="163"/>
    <x v="0"/>
    <s v="OFF-BI-10001679"/>
    <x v="0"/>
    <x v="3"/>
    <n v="8.879999999999999"/>
    <s v="CA-2015-169019"/>
    <n v="0"/>
    <n v="5"/>
    <n v="0.8"/>
    <n v="-13.32"/>
    <n v="0.46881743173671325"/>
  </r>
  <r>
    <x v="163"/>
    <x v="0"/>
    <s v="OFF-AP-10003281"/>
    <x v="0"/>
    <x v="12"/>
    <n v="4.8359999999999985"/>
    <s v="CA-2015-169019"/>
    <n v="0"/>
    <n v="2"/>
    <n v="0.8"/>
    <n v="-12.090000000000003"/>
    <n v="0.49507917887403441"/>
  </r>
  <r>
    <x v="164"/>
    <x v="4"/>
    <s v="TEC-AC-10002842"/>
    <x v="2"/>
    <x v="9"/>
    <n v="238"/>
    <s v="CA-2015-124709"/>
    <n v="1"/>
    <n v="2"/>
    <n v="0"/>
    <n v="38.080000000000013"/>
    <n v="0.52062335344040378"/>
  </r>
  <r>
    <x v="164"/>
    <x v="4"/>
    <s v="OFF-ST-10002574"/>
    <x v="0"/>
    <x v="1"/>
    <n v="276.27999999999997"/>
    <s v="CA-2015-169642"/>
    <n v="1"/>
    <n v="2"/>
    <n v="0"/>
    <n v="0"/>
    <n v="0.44610841445725197"/>
  </r>
  <r>
    <x v="164"/>
    <x v="20"/>
    <s v="OFF-PA-10002709"/>
    <x v="0"/>
    <x v="0"/>
    <n v="65.78"/>
    <s v="US-2015-150126"/>
    <n v="1"/>
    <n v="11"/>
    <n v="0"/>
    <n v="32.232199999999999"/>
    <n v="0.43613829632717294"/>
  </r>
  <r>
    <x v="165"/>
    <x v="16"/>
    <s v="FUR-FU-10003623"/>
    <x v="1"/>
    <x v="8"/>
    <n v="129.88800000000001"/>
    <s v="CA-2015-131541"/>
    <n v="1"/>
    <n v="6"/>
    <n v="0.2"/>
    <n v="12.988799999999991"/>
    <n v="0.4595170286641902"/>
  </r>
  <r>
    <x v="165"/>
    <x v="16"/>
    <s v="OFF-EN-10000781"/>
    <x v="0"/>
    <x v="11"/>
    <n v="48.944000000000003"/>
    <s v="CA-2015-131541"/>
    <n v="0"/>
    <n v="7"/>
    <n v="0.2"/>
    <n v="16.518599999999999"/>
    <n v="0.44424167803735209"/>
  </r>
  <r>
    <x v="165"/>
    <x v="16"/>
    <s v="OFF-FA-10000621"/>
    <x v="0"/>
    <x v="7"/>
    <n v="14.320000000000002"/>
    <s v="CA-2015-131541"/>
    <n v="0"/>
    <n v="5"/>
    <n v="0.2"/>
    <n v="5.1910000000000007"/>
    <n v="0.51168203684699509"/>
  </r>
  <r>
    <x v="166"/>
    <x v="22"/>
    <s v="FUR-BO-10002916"/>
    <x v="1"/>
    <x v="10"/>
    <n v="1367.84"/>
    <s v="CA-2015-111192"/>
    <n v="1"/>
    <n v="8"/>
    <n v="0"/>
    <n v="259.88959999999997"/>
    <n v="0.5176847302647779"/>
  </r>
  <r>
    <x v="167"/>
    <x v="25"/>
    <s v="OFF-PA-10002377"/>
    <x v="0"/>
    <x v="0"/>
    <n v="78.304000000000002"/>
    <s v="CA-2015-117345"/>
    <n v="1"/>
    <n v="2"/>
    <n v="0.2"/>
    <n v="29.363999999999997"/>
    <n v="0.43613829632717294"/>
  </r>
  <r>
    <x v="167"/>
    <x v="25"/>
    <s v="OFF-AP-10001005"/>
    <x v="0"/>
    <x v="12"/>
    <n v="62.920000000000009"/>
    <s v="CA-2015-117345"/>
    <n v="0"/>
    <n v="1"/>
    <n v="0.2"/>
    <n v="10.224499999999994"/>
    <n v="0.49507917887403441"/>
  </r>
  <r>
    <x v="167"/>
    <x v="25"/>
    <s v="FUR-FU-10000629"/>
    <x v="1"/>
    <x v="8"/>
    <n v="44.128"/>
    <s v="CA-2015-117345"/>
    <n v="0"/>
    <n v="4"/>
    <n v="0.2"/>
    <n v="12.135200000000001"/>
    <n v="0.4595170286641902"/>
  </r>
  <r>
    <x v="167"/>
    <x v="4"/>
    <s v="OFF-BI-10004506"/>
    <x v="0"/>
    <x v="3"/>
    <n v="19.752000000000002"/>
    <s v="CA-2015-152296"/>
    <n v="1"/>
    <n v="3"/>
    <n v="0.2"/>
    <n v="6.9131999999999998"/>
    <n v="0.46881743173671325"/>
  </r>
  <r>
    <x v="167"/>
    <x v="25"/>
    <s v="OFF-LA-10000240"/>
    <x v="0"/>
    <x v="2"/>
    <n v="17.544"/>
    <s v="CA-2015-117345"/>
    <n v="0"/>
    <n v="3"/>
    <n v="0.2"/>
    <n v="5.9210999999999983"/>
    <n v="0.4647369236065339"/>
  </r>
  <r>
    <x v="167"/>
    <x v="2"/>
    <s v="OFF-FA-10000992"/>
    <x v="0"/>
    <x v="7"/>
    <n v="5.68"/>
    <s v="CA-2015-162684"/>
    <n v="1"/>
    <n v="2"/>
    <n v="0.2"/>
    <n v="1.9169999999999998"/>
    <n v="0.51168203684699509"/>
  </r>
  <r>
    <x v="168"/>
    <x v="24"/>
    <s v="OFF-ST-10002011"/>
    <x v="0"/>
    <x v="1"/>
    <n v="838.38"/>
    <s v="US-2015-106299"/>
    <n v="1"/>
    <n v="2"/>
    <n v="0"/>
    <n v="226.36260000000004"/>
    <n v="0.44610841445725197"/>
  </r>
  <r>
    <x v="168"/>
    <x v="24"/>
    <s v="TEC-AC-10003237"/>
    <x v="2"/>
    <x v="9"/>
    <n v="21.2"/>
    <s v="US-2015-106299"/>
    <n v="0"/>
    <n v="2"/>
    <n v="0"/>
    <n v="9.1160000000000014"/>
    <n v="0.52062335344040378"/>
  </r>
  <r>
    <x v="168"/>
    <x v="24"/>
    <s v="OFF-BI-10001758"/>
    <x v="0"/>
    <x v="3"/>
    <n v="26.7"/>
    <s v="US-2015-106299"/>
    <n v="0"/>
    <n v="5"/>
    <n v="0"/>
    <n v="12.548999999999999"/>
    <n v="0.46881743173671325"/>
  </r>
  <r>
    <x v="169"/>
    <x v="26"/>
    <s v="FUR-TA-10004289"/>
    <x v="1"/>
    <x v="13"/>
    <n v="218.75"/>
    <s v="CA-2015-133690"/>
    <n v="1"/>
    <n v="2"/>
    <n v="0.5"/>
    <n v="-161.875"/>
    <n v="0.55975208308209756"/>
  </r>
  <r>
    <x v="169"/>
    <x v="20"/>
    <s v="OFF-SU-10002537"/>
    <x v="0"/>
    <x v="14"/>
    <n v="102.30000000000001"/>
    <s v="CA-2015-125612"/>
    <n v="1"/>
    <n v="10"/>
    <n v="0"/>
    <n v="26.598000000000006"/>
    <n v="0.53938093436526824"/>
  </r>
  <r>
    <x v="169"/>
    <x v="12"/>
    <s v="OFF-PA-10001289"/>
    <x v="0"/>
    <x v="0"/>
    <n v="93.024000000000001"/>
    <s v="CA-2015-128986"/>
    <n v="1"/>
    <n v="3"/>
    <n v="0.2"/>
    <n v="33.721199999999996"/>
    <n v="0.43613829632717294"/>
  </r>
  <r>
    <x v="169"/>
    <x v="20"/>
    <s v="OFF-PA-10001019"/>
    <x v="0"/>
    <x v="0"/>
    <n v="39.96"/>
    <s v="CA-2015-125612"/>
    <n v="0"/>
    <n v="2"/>
    <n v="0"/>
    <n v="18.781199999999998"/>
    <n v="0.43613829632717294"/>
  </r>
  <r>
    <x v="169"/>
    <x v="20"/>
    <s v="OFF-ST-10003221"/>
    <x v="0"/>
    <x v="1"/>
    <n v="21.36"/>
    <s v="CA-2015-125612"/>
    <n v="0"/>
    <n v="2"/>
    <n v="0"/>
    <n v="5.7672000000000008"/>
    <n v="0.44610841445725197"/>
  </r>
  <r>
    <x v="169"/>
    <x v="26"/>
    <s v="OFF-AP-10003622"/>
    <x v="0"/>
    <x v="12"/>
    <n v="2.6"/>
    <s v="CA-2015-133690"/>
    <n v="0"/>
    <n v="1"/>
    <n v="0.2"/>
    <n v="0.29249999999999987"/>
    <n v="0.49507917887403441"/>
  </r>
  <r>
    <x v="170"/>
    <x v="27"/>
    <s v="OFF-AP-10003590"/>
    <x v="0"/>
    <x v="12"/>
    <n v="1089.75"/>
    <s v="CA-2015-126361"/>
    <n v="1"/>
    <n v="3"/>
    <n v="0"/>
    <n v="305.13000000000011"/>
    <n v="0.49507917887403441"/>
  </r>
  <r>
    <x v="170"/>
    <x v="41"/>
    <s v="TEC-AC-10002473"/>
    <x v="2"/>
    <x v="9"/>
    <n v="255.42"/>
    <s v="CA-2015-134215"/>
    <n v="1"/>
    <n v="9"/>
    <n v="0"/>
    <n v="104.7222"/>
    <n v="0.52062335344040378"/>
  </r>
  <r>
    <x v="170"/>
    <x v="27"/>
    <s v="OFF-PA-10000806"/>
    <x v="0"/>
    <x v="0"/>
    <n v="447.84"/>
    <s v="CA-2015-126361"/>
    <n v="0"/>
    <n v="8"/>
    <n v="0"/>
    <n v="219.44159999999999"/>
    <n v="0.43613829632717294"/>
  </r>
  <r>
    <x v="170"/>
    <x v="27"/>
    <s v="TEC-PH-10002310"/>
    <x v="2"/>
    <x v="6"/>
    <n v="399.96000000000004"/>
    <s v="CA-2015-126361"/>
    <n v="0"/>
    <n v="5"/>
    <n v="0.2"/>
    <n v="34.996499999999969"/>
    <n v="0.41105220110552465"/>
  </r>
  <r>
    <x v="170"/>
    <x v="41"/>
    <s v="OFF-PA-10004353"/>
    <x v="0"/>
    <x v="0"/>
    <n v="259.74"/>
    <s v="CA-2015-134215"/>
    <n v="0"/>
    <n v="13"/>
    <n v="0"/>
    <n v="124.6752"/>
    <n v="0.43613829632717294"/>
  </r>
  <r>
    <x v="170"/>
    <x v="27"/>
    <s v="OFF-ST-10002289"/>
    <x v="0"/>
    <x v="1"/>
    <n v="158.9"/>
    <s v="CA-2015-126361"/>
    <n v="0"/>
    <n v="5"/>
    <n v="0"/>
    <n v="7.9449999999999932"/>
    <n v="0.44610841445725197"/>
  </r>
  <r>
    <x v="170"/>
    <x v="41"/>
    <s v="OFF-AP-10001271"/>
    <x v="0"/>
    <x v="12"/>
    <n v="101.96"/>
    <s v="CA-2015-134215"/>
    <n v="0"/>
    <n v="2"/>
    <n v="0"/>
    <n v="27.529200000000003"/>
    <n v="0.49507917887403441"/>
  </r>
  <r>
    <x v="170"/>
    <x v="27"/>
    <s v="OFF-AR-10000896"/>
    <x v="0"/>
    <x v="4"/>
    <n v="16.399999999999999"/>
    <s v="CA-2015-126361"/>
    <n v="0"/>
    <n v="5"/>
    <n v="0"/>
    <n v="4.2639999999999993"/>
    <n v="0.45632477063632687"/>
  </r>
  <r>
    <x v="170"/>
    <x v="27"/>
    <s v="OFF-BI-10002852"/>
    <x v="0"/>
    <x v="3"/>
    <n v="13.184000000000001"/>
    <s v="CA-2015-126361"/>
    <n v="0"/>
    <n v="1"/>
    <n v="0.2"/>
    <n v="4.7792000000000003"/>
    <n v="0.46881743173671325"/>
  </r>
  <r>
    <x v="171"/>
    <x v="37"/>
    <s v="FUR-CH-10002335"/>
    <x v="1"/>
    <x v="5"/>
    <n v="1133.3499999999999"/>
    <s v="US-2015-117968"/>
    <n v="1"/>
    <n v="5"/>
    <n v="0"/>
    <n v="294.67100000000005"/>
    <n v="0.46529189879902266"/>
  </r>
  <r>
    <x v="171"/>
    <x v="4"/>
    <s v="TEC-AC-10004510"/>
    <x v="2"/>
    <x v="9"/>
    <n v="16.36"/>
    <s v="CA-2015-150490"/>
    <n v="1"/>
    <n v="1"/>
    <n v="0"/>
    <n v="1.6359999999999992"/>
    <n v="0.52062335344040378"/>
  </r>
  <r>
    <x v="171"/>
    <x v="0"/>
    <s v="FUR-TA-10001307"/>
    <x v="1"/>
    <x v="13"/>
    <n v="489.22999999999996"/>
    <s v="CA-2015-124723"/>
    <n v="1"/>
    <n v="2"/>
    <n v="0.3"/>
    <n v="41.933999999999997"/>
    <n v="0.55975208308209756"/>
  </r>
  <r>
    <x v="171"/>
    <x v="4"/>
    <s v="FUR-CH-10003817"/>
    <x v="1"/>
    <x v="5"/>
    <n v="340.14400000000006"/>
    <s v="CA-2015-118962"/>
    <n v="1"/>
    <n v="7"/>
    <n v="0.2"/>
    <n v="21.259"/>
    <n v="0.46529189879902266"/>
  </r>
  <r>
    <x v="171"/>
    <x v="20"/>
    <s v="TEC-PH-10002468"/>
    <x v="2"/>
    <x v="6"/>
    <n v="135.99"/>
    <s v="CA-2015-110065"/>
    <n v="1"/>
    <n v="1"/>
    <n v="0"/>
    <n v="36.717300000000009"/>
    <n v="0.41105220110552465"/>
  </r>
  <r>
    <x v="171"/>
    <x v="4"/>
    <s v="OFF-PA-10001144"/>
    <x v="0"/>
    <x v="0"/>
    <n v="110.96"/>
    <s v="CA-2015-118962"/>
    <n v="0"/>
    <n v="2"/>
    <n v="0"/>
    <n v="53.260799999999996"/>
    <n v="0.43613829632717294"/>
  </r>
  <r>
    <x v="171"/>
    <x v="37"/>
    <s v="OFF-AP-10002765"/>
    <x v="0"/>
    <x v="12"/>
    <n v="79.47"/>
    <s v="US-2015-117968"/>
    <n v="0"/>
    <n v="3"/>
    <n v="0"/>
    <n v="22.251600000000003"/>
    <n v="0.49507917887403441"/>
  </r>
  <r>
    <x v="171"/>
    <x v="4"/>
    <s v="OFF-AR-10004602"/>
    <x v="0"/>
    <x v="4"/>
    <n v="45.98"/>
    <s v="CA-2015-150490"/>
    <n v="0"/>
    <n v="2"/>
    <n v="0"/>
    <n v="12.874400000000001"/>
    <n v="0.45632477063632687"/>
  </r>
  <r>
    <x v="171"/>
    <x v="4"/>
    <s v="OFF-PA-10000659"/>
    <x v="0"/>
    <x v="0"/>
    <n v="20.94"/>
    <s v="CA-2015-118962"/>
    <n v="0"/>
    <n v="3"/>
    <n v="0"/>
    <n v="9.841800000000001"/>
    <n v="0.43613829632717294"/>
  </r>
  <r>
    <x v="171"/>
    <x v="20"/>
    <s v="OFF-AR-10004165"/>
    <x v="0"/>
    <x v="4"/>
    <n v="15.959999999999999"/>
    <s v="CA-2015-110065"/>
    <n v="0"/>
    <n v="7"/>
    <n v="0"/>
    <n v="7.0224000000000011"/>
    <n v="0.45632477063632687"/>
  </r>
  <r>
    <x v="171"/>
    <x v="4"/>
    <s v="OFF-ST-10000321"/>
    <x v="0"/>
    <x v="1"/>
    <n v="15.78"/>
    <s v="CA-2015-150490"/>
    <n v="0"/>
    <n v="2"/>
    <n v="0"/>
    <n v="0.63119999999999798"/>
    <n v="0.44610841445725197"/>
  </r>
  <r>
    <x v="171"/>
    <x v="37"/>
    <s v="OFF-AR-10004165"/>
    <x v="0"/>
    <x v="4"/>
    <n v="4.5599999999999996"/>
    <s v="US-2015-117968"/>
    <n v="0"/>
    <n v="2"/>
    <n v="0"/>
    <n v="2.0064000000000002"/>
    <n v="0.45632477063632687"/>
  </r>
  <r>
    <x v="172"/>
    <x v="20"/>
    <s v="TEC-AC-10004571"/>
    <x v="2"/>
    <x v="9"/>
    <n v="199.98"/>
    <s v="CA-2015-137575"/>
    <n v="1"/>
    <n v="2"/>
    <n v="0"/>
    <n v="83.991600000000005"/>
    <n v="0.52062335344040378"/>
  </r>
  <r>
    <x v="172"/>
    <x v="9"/>
    <s v="TEC-AC-10000023"/>
    <x v="2"/>
    <x v="9"/>
    <n v="62.91"/>
    <s v="CA-2015-115357"/>
    <n v="1"/>
    <n v="3"/>
    <n v="0"/>
    <n v="22.647599999999997"/>
    <n v="0.52062335344040378"/>
  </r>
  <r>
    <x v="173"/>
    <x v="4"/>
    <s v="TEC-CO-10004115"/>
    <x v="2"/>
    <x v="16"/>
    <n v="1199.9760000000001"/>
    <s v="CA-2015-131450"/>
    <n v="1"/>
    <n v="3"/>
    <n v="0.2"/>
    <n v="434.99130000000002"/>
    <n v="0.55185675810753509"/>
  </r>
  <r>
    <x v="173"/>
    <x v="12"/>
    <s v="TEC-AC-10001767"/>
    <x v="2"/>
    <x v="9"/>
    <n v="95.976000000000013"/>
    <s v="CA-2015-151708"/>
    <n v="1"/>
    <n v="3"/>
    <n v="0.2"/>
    <n v="-10.797300000000011"/>
    <n v="0.52062335344040378"/>
  </r>
  <r>
    <x v="173"/>
    <x v="14"/>
    <s v="TEC-CO-10001571"/>
    <x v="2"/>
    <x v="16"/>
    <n v="549.99"/>
    <s v="CA-2015-124478"/>
    <n v="1"/>
    <n v="1"/>
    <n v="0"/>
    <n v="274.995"/>
    <n v="0.55185675810753509"/>
  </r>
  <r>
    <x v="173"/>
    <x v="4"/>
    <s v="TEC-PH-10002398"/>
    <x v="2"/>
    <x v="6"/>
    <n v="445.96000000000004"/>
    <s v="CA-2015-131450"/>
    <n v="0"/>
    <n v="5"/>
    <n v="0.2"/>
    <n v="55.744999999999948"/>
    <n v="0.41105220110552465"/>
  </r>
  <r>
    <x v="173"/>
    <x v="4"/>
    <s v="OFF-ST-10000532"/>
    <x v="0"/>
    <x v="1"/>
    <n v="423.28"/>
    <s v="CA-2015-154669"/>
    <n v="1"/>
    <n v="11"/>
    <n v="0"/>
    <n v="110.05279999999999"/>
    <n v="0.44610841445725197"/>
  </r>
  <r>
    <x v="173"/>
    <x v="4"/>
    <s v="FUR-FU-10001979"/>
    <x v="1"/>
    <x v="8"/>
    <n v="327.76"/>
    <s v="CA-2015-131450"/>
    <n v="0"/>
    <n v="8"/>
    <n v="0"/>
    <n v="91.772800000000018"/>
    <n v="0.4595170286641902"/>
  </r>
  <r>
    <x v="173"/>
    <x v="14"/>
    <s v="TEC-PH-10001128"/>
    <x v="2"/>
    <x v="6"/>
    <n v="299.98"/>
    <s v="CA-2015-124478"/>
    <n v="0"/>
    <n v="2"/>
    <n v="0"/>
    <n v="83.994400000000013"/>
    <n v="0.41105220110552465"/>
  </r>
  <r>
    <x v="173"/>
    <x v="14"/>
    <s v="OFF-AP-10002495"/>
    <x v="0"/>
    <x v="12"/>
    <n v="167.535"/>
    <s v="CA-2015-124478"/>
    <n v="0"/>
    <n v="3"/>
    <n v="0.1"/>
    <n v="37.229999999999983"/>
    <n v="0.49507917887403441"/>
  </r>
  <r>
    <x v="173"/>
    <x v="16"/>
    <s v="FUR-BO-10000468"/>
    <x v="1"/>
    <x v="10"/>
    <n v="155.45600000000002"/>
    <s v="CA-2015-156790"/>
    <n v="1"/>
    <n v="4"/>
    <n v="0.2"/>
    <n v="-7.7727999999999895"/>
    <n v="0.5176847302647779"/>
  </r>
  <r>
    <x v="173"/>
    <x v="12"/>
    <s v="FUR-FU-10001602"/>
    <x v="1"/>
    <x v="8"/>
    <n v="121.376"/>
    <s v="CA-2015-151708"/>
    <n v="0"/>
    <n v="4"/>
    <n v="0.2"/>
    <n v="-3.0344000000000122"/>
    <n v="0.4595170286641902"/>
  </r>
  <r>
    <x v="173"/>
    <x v="4"/>
    <s v="OFF-AP-10004708"/>
    <x v="0"/>
    <x v="12"/>
    <n v="76.12"/>
    <s v="CA-2015-131450"/>
    <n v="0"/>
    <n v="2"/>
    <n v="0"/>
    <n v="22.074799999999996"/>
    <n v="0.49507917887403441"/>
  </r>
  <r>
    <x v="173"/>
    <x v="14"/>
    <s v="FUR-FU-10002088"/>
    <x v="1"/>
    <x v="8"/>
    <n v="53.88"/>
    <s v="CA-2015-124478"/>
    <n v="0"/>
    <n v="6"/>
    <n v="0"/>
    <n v="22.629600000000003"/>
    <n v="0.4595170286641902"/>
  </r>
  <r>
    <x v="173"/>
    <x v="14"/>
    <s v="OFF-EN-10002500"/>
    <x v="0"/>
    <x v="11"/>
    <n v="38.339999999999996"/>
    <s v="CA-2015-124478"/>
    <n v="0"/>
    <n v="3"/>
    <n v="0"/>
    <n v="17.253"/>
    <n v="0.44424167803735209"/>
  </r>
  <r>
    <x v="174"/>
    <x v="22"/>
    <s v="OFF-BI-10004600"/>
    <x v="0"/>
    <x v="3"/>
    <n v="2060.7440000000001"/>
    <s v="CA-2015-169726"/>
    <n v="1"/>
    <n v="7"/>
    <n v="0.2"/>
    <n v="643.98249999999996"/>
    <n v="0.46881743173671325"/>
  </r>
  <r>
    <x v="174"/>
    <x v="22"/>
    <s v="TEC-PH-10001530"/>
    <x v="2"/>
    <x v="6"/>
    <n v="1091.1680000000001"/>
    <s v="CA-2015-166471"/>
    <n v="1"/>
    <n v="4"/>
    <n v="0.2"/>
    <n v="68.197999999999979"/>
    <n v="0.41105220110552465"/>
  </r>
  <r>
    <x v="174"/>
    <x v="22"/>
    <s v="TEC-PH-10000038"/>
    <x v="2"/>
    <x v="6"/>
    <n v="219.16800000000001"/>
    <s v="CA-2015-166471"/>
    <n v="0"/>
    <n v="2"/>
    <n v="0.2"/>
    <n v="-43.833600000000018"/>
    <n v="0.41105220110552465"/>
  </r>
  <r>
    <x v="174"/>
    <x v="16"/>
    <s v="TEC-PH-10002398"/>
    <x v="2"/>
    <x v="6"/>
    <n v="178.38400000000001"/>
    <s v="CA-2015-167850"/>
    <n v="1"/>
    <n v="2"/>
    <n v="0.2"/>
    <n v="22.297999999999973"/>
    <n v="0.41105220110552465"/>
  </r>
  <r>
    <x v="174"/>
    <x v="4"/>
    <s v="OFF-LA-10000262"/>
    <x v="0"/>
    <x v="2"/>
    <n v="20.88"/>
    <s v="CA-2015-110527"/>
    <n v="1"/>
    <n v="8"/>
    <n v="0"/>
    <n v="9.6047999999999991"/>
    <n v="0.4647369236065339"/>
  </r>
  <r>
    <x v="174"/>
    <x v="16"/>
    <s v="OFF-PA-10001937"/>
    <x v="0"/>
    <x v="0"/>
    <n v="15.552000000000003"/>
    <s v="CA-2015-167850"/>
    <n v="0"/>
    <n v="3"/>
    <n v="0.2"/>
    <n v="5.4432"/>
    <n v="0.43613829632717294"/>
  </r>
  <r>
    <x v="174"/>
    <x v="12"/>
    <s v="OFF-BI-10001097"/>
    <x v="0"/>
    <x v="3"/>
    <n v="9.3450000000000024"/>
    <s v="CA-2015-161249"/>
    <n v="1"/>
    <n v="5"/>
    <n v="0.7"/>
    <n v="-6.5414999999999992"/>
    <n v="0.46881743173671325"/>
  </r>
  <r>
    <x v="174"/>
    <x v="4"/>
    <s v="OFF-PA-10001667"/>
    <x v="0"/>
    <x v="0"/>
    <n v="5.98"/>
    <s v="CA-2015-141901"/>
    <n v="1"/>
    <n v="1"/>
    <n v="0"/>
    <n v="2.6909999999999998"/>
    <n v="0.43613829632717294"/>
  </r>
  <r>
    <x v="174"/>
    <x v="12"/>
    <s v="OFF-FA-10004838"/>
    <x v="0"/>
    <x v="7"/>
    <n v="4.4640000000000004"/>
    <s v="CA-2015-161249"/>
    <n v="0"/>
    <n v="3"/>
    <n v="0.2"/>
    <n v="-0.94859999999999989"/>
    <n v="0.51168203684699509"/>
  </r>
  <r>
    <x v="175"/>
    <x v="20"/>
    <s v="OFF-ST-10004459"/>
    <x v="0"/>
    <x v="1"/>
    <n v="375.34"/>
    <s v="CA-2015-154641"/>
    <n v="1"/>
    <n v="1"/>
    <n v="0"/>
    <n v="18.766999999999996"/>
    <n v="0.44610841445725197"/>
  </r>
  <r>
    <x v="175"/>
    <x v="22"/>
    <s v="OFF-AR-10003903"/>
    <x v="0"/>
    <x v="4"/>
    <n v="40.97"/>
    <s v="CA-2015-127012"/>
    <n v="1"/>
    <n v="1"/>
    <n v="0"/>
    <n v="10.652200000000001"/>
    <n v="0.45632477063632687"/>
  </r>
  <r>
    <x v="175"/>
    <x v="22"/>
    <s v="OFF-FA-10004854"/>
    <x v="0"/>
    <x v="7"/>
    <n v="22.96"/>
    <s v="CA-2015-127012"/>
    <n v="0"/>
    <n v="2"/>
    <n v="0"/>
    <n v="10.7912"/>
    <n v="0.51168203684699509"/>
  </r>
  <r>
    <x v="175"/>
    <x v="22"/>
    <s v="FUR-FU-10003691"/>
    <x v="1"/>
    <x v="8"/>
    <n v="12.35"/>
    <s v="CA-2015-127012"/>
    <n v="0"/>
    <n v="1"/>
    <n v="0"/>
    <n v="5.4340000000000002"/>
    <n v="0.4595170286641902"/>
  </r>
  <r>
    <x v="176"/>
    <x v="4"/>
    <s v="TEC-PH-10003691"/>
    <x v="2"/>
    <x v="6"/>
    <n v="806.33600000000001"/>
    <s v="CA-2015-109897"/>
    <n v="1"/>
    <n v="8"/>
    <n v="0.2"/>
    <n v="50.396000000000015"/>
    <n v="0.41105220110552465"/>
  </r>
  <r>
    <x v="176"/>
    <x v="5"/>
    <s v="TEC-AC-10000023"/>
    <x v="2"/>
    <x v="9"/>
    <n v="272.61"/>
    <s v="CA-2015-153927"/>
    <n v="1"/>
    <n v="13"/>
    <n v="0"/>
    <n v="98.139599999999987"/>
    <n v="0.52062335344040378"/>
  </r>
  <r>
    <x v="176"/>
    <x v="16"/>
    <s v="TEC-AC-10002473"/>
    <x v="2"/>
    <x v="9"/>
    <n v="158.928"/>
    <s v="CA-2015-156244"/>
    <n v="1"/>
    <n v="7"/>
    <n v="0.2"/>
    <n v="41.718599999999995"/>
    <n v="0.52062335344040378"/>
  </r>
  <r>
    <x v="176"/>
    <x v="16"/>
    <s v="OFF-AP-10002403"/>
    <x v="0"/>
    <x v="12"/>
    <n v="211.24799999999999"/>
    <s v="CA-2015-156244"/>
    <n v="0"/>
    <n v="6"/>
    <n v="0.2"/>
    <n v="15.843599999999995"/>
    <n v="0.49507917887403441"/>
  </r>
  <r>
    <x v="176"/>
    <x v="23"/>
    <s v="OFF-BI-10002854"/>
    <x v="0"/>
    <x v="3"/>
    <n v="196.21"/>
    <s v="CA-2015-109302"/>
    <n v="1"/>
    <n v="7"/>
    <n v="0"/>
    <n v="98.105000000000004"/>
    <n v="0.46881743173671325"/>
  </r>
  <r>
    <x v="176"/>
    <x v="4"/>
    <s v="FUR-FU-10002878"/>
    <x v="1"/>
    <x v="8"/>
    <n v="85.44"/>
    <s v="CA-2015-109897"/>
    <n v="0"/>
    <n v="3"/>
    <n v="0"/>
    <n v="31.612800000000004"/>
    <n v="0.4595170286641902"/>
  </r>
  <r>
    <x v="176"/>
    <x v="16"/>
    <s v="OFF-AR-10004344"/>
    <x v="0"/>
    <x v="4"/>
    <n v="47.96"/>
    <s v="CA-2015-156244"/>
    <n v="0"/>
    <n v="5"/>
    <n v="0.2"/>
    <n v="4.196499999999995"/>
    <n v="0.45632477063632687"/>
  </r>
  <r>
    <x v="176"/>
    <x v="16"/>
    <s v="OFF-PA-10000295"/>
    <x v="0"/>
    <x v="0"/>
    <n v="31.104000000000006"/>
    <s v="CA-2015-156244"/>
    <n v="0"/>
    <n v="6"/>
    <n v="0.2"/>
    <n v="10.8864"/>
    <n v="0.43613829632717294"/>
  </r>
  <r>
    <x v="176"/>
    <x v="5"/>
    <s v="OFF-BI-10000138"/>
    <x v="0"/>
    <x v="3"/>
    <n v="14.04"/>
    <s v="CA-2015-153927"/>
    <n v="0"/>
    <n v="3"/>
    <n v="0"/>
    <n v="6.7392000000000003"/>
    <n v="0.46881743173671325"/>
  </r>
  <r>
    <x v="176"/>
    <x v="16"/>
    <s v="OFF-SU-10000432"/>
    <x v="0"/>
    <x v="14"/>
    <n v="5.5520000000000005"/>
    <s v="CA-2015-156244"/>
    <n v="0"/>
    <n v="2"/>
    <n v="0.2"/>
    <n v="-1.0410000000000006"/>
    <n v="0.53938093436526824"/>
  </r>
  <r>
    <x v="176"/>
    <x v="16"/>
    <s v="OFF-LA-10000443"/>
    <x v="0"/>
    <x v="2"/>
    <n v="2.952"/>
    <s v="CA-2015-156244"/>
    <n v="0"/>
    <n v="1"/>
    <n v="0.2"/>
    <n v="0.99629999999999996"/>
    <n v="0.4647369236065339"/>
  </r>
  <r>
    <x v="177"/>
    <x v="4"/>
    <s v="FUR-CH-10003833"/>
    <x v="1"/>
    <x v="5"/>
    <n v="195.136"/>
    <s v="US-2015-164406"/>
    <n v="1"/>
    <n v="4"/>
    <n v="0.2"/>
    <n v="-12.196000000000005"/>
    <n v="0.46529189879902266"/>
  </r>
  <r>
    <x v="177"/>
    <x v="4"/>
    <s v="OFF-AP-10003287"/>
    <x v="0"/>
    <x v="12"/>
    <n v="152.91"/>
    <s v="US-2015-164406"/>
    <n v="0"/>
    <n v="3"/>
    <n v="0"/>
    <n v="42.814799999999998"/>
    <n v="0.49507917887403441"/>
  </r>
  <r>
    <x v="177"/>
    <x v="16"/>
    <s v="OFF-AP-10004708"/>
    <x v="0"/>
    <x v="12"/>
    <n v="152.24"/>
    <s v="CA-2015-109043"/>
    <n v="1"/>
    <n v="5"/>
    <n v="0.2"/>
    <n v="17.126999999999988"/>
    <n v="0.49507917887403441"/>
  </r>
  <r>
    <x v="177"/>
    <x v="4"/>
    <s v="OFF-PA-10000167"/>
    <x v="0"/>
    <x v="0"/>
    <n v="92.94"/>
    <s v="US-2015-164406"/>
    <n v="0"/>
    <n v="3"/>
    <n v="0"/>
    <n v="41.822999999999993"/>
    <n v="0.43613829632717294"/>
  </r>
  <r>
    <x v="177"/>
    <x v="16"/>
    <s v="OFF-PA-10000312"/>
    <x v="0"/>
    <x v="0"/>
    <n v="91.360000000000014"/>
    <s v="CA-2015-109043"/>
    <n v="0"/>
    <n v="5"/>
    <n v="0.2"/>
    <n v="29.691999999999993"/>
    <n v="0.43613829632717294"/>
  </r>
  <r>
    <x v="177"/>
    <x v="37"/>
    <s v="OFF-BI-10001989"/>
    <x v="0"/>
    <x v="3"/>
    <n v="62.94"/>
    <s v="CA-2015-141005"/>
    <n v="1"/>
    <n v="3"/>
    <n v="0"/>
    <n v="30.211199999999998"/>
    <n v="0.46881743173671325"/>
  </r>
  <r>
    <x v="177"/>
    <x v="4"/>
    <s v="OFF-BI-10003638"/>
    <x v="0"/>
    <x v="3"/>
    <n v="46.440000000000005"/>
    <s v="US-2015-164406"/>
    <n v="0"/>
    <n v="3"/>
    <n v="0.2"/>
    <n v="15.092999999999998"/>
    <n v="0.46881743173671325"/>
  </r>
  <r>
    <x v="177"/>
    <x v="0"/>
    <s v="OFF-BI-10003638"/>
    <x v="0"/>
    <x v="3"/>
    <n v="30.959999999999994"/>
    <s v="CA-2015-138023"/>
    <n v="1"/>
    <n v="8"/>
    <n v="0.8"/>
    <n v="-52.632000000000019"/>
    <n v="0.46881743173671325"/>
  </r>
  <r>
    <x v="177"/>
    <x v="4"/>
    <s v="OFF-BI-10002309"/>
    <x v="0"/>
    <x v="3"/>
    <n v="17.856000000000002"/>
    <s v="US-2015-164406"/>
    <n v="0"/>
    <n v="4"/>
    <n v="0.2"/>
    <n v="6.2495999999999992"/>
    <n v="0.46881743173671325"/>
  </r>
  <r>
    <x v="178"/>
    <x v="2"/>
    <s v="FUR-TA-10001539"/>
    <x v="1"/>
    <x v="13"/>
    <n v="853.09199999999987"/>
    <s v="CA-2015-142839"/>
    <n v="1"/>
    <n v="6"/>
    <n v="0.4"/>
    <n v="-227.49120000000016"/>
    <n v="0.55975208308209756"/>
  </r>
  <r>
    <x v="179"/>
    <x v="13"/>
    <s v="TEC-AC-10000844"/>
    <x v="2"/>
    <x v="9"/>
    <n v="339.96"/>
    <s v="CA-2015-111500"/>
    <n v="1"/>
    <n v="4"/>
    <n v="0"/>
    <n v="122.38559999999998"/>
    <n v="0.52062335344040378"/>
  </r>
  <r>
    <x v="179"/>
    <x v="13"/>
    <s v="OFF-PA-10000595"/>
    <x v="0"/>
    <x v="0"/>
    <n v="114.2"/>
    <s v="CA-2015-111500"/>
    <n v="0"/>
    <n v="5"/>
    <n v="0"/>
    <n v="52.531999999999996"/>
    <n v="0.43613829632717294"/>
  </r>
  <r>
    <x v="179"/>
    <x v="13"/>
    <s v="OFF-BI-10000829"/>
    <x v="0"/>
    <x v="3"/>
    <n v="17.96"/>
    <s v="CA-2015-111500"/>
    <n v="0"/>
    <n v="4"/>
    <n v="0"/>
    <n v="8.2615999999999996"/>
    <n v="0.46881743173671325"/>
  </r>
  <r>
    <x v="179"/>
    <x v="0"/>
    <s v="OFF-PA-10001639"/>
    <x v="0"/>
    <x v="0"/>
    <n v="15.552000000000003"/>
    <s v="CA-2015-129168"/>
    <n v="1"/>
    <n v="3"/>
    <n v="0.2"/>
    <n v="5.4432"/>
    <n v="0.43613829632717294"/>
  </r>
  <r>
    <x v="179"/>
    <x v="13"/>
    <s v="OFF-FA-10002676"/>
    <x v="0"/>
    <x v="7"/>
    <n v="12.67"/>
    <s v="CA-2015-111500"/>
    <n v="0"/>
    <n v="7"/>
    <n v="0"/>
    <n v="4.5611999999999995"/>
    <n v="0.51168203684699509"/>
  </r>
  <r>
    <x v="180"/>
    <x v="13"/>
    <s v="FUR-BO-10000711"/>
    <x v="1"/>
    <x v="10"/>
    <n v="638.82000000000005"/>
    <s v="US-2015-156559"/>
    <n v="1"/>
    <n v="9"/>
    <n v="0"/>
    <n v="172.48140000000001"/>
    <n v="0.5176847302647779"/>
  </r>
  <r>
    <x v="180"/>
    <x v="5"/>
    <s v="OFF-ST-10000991"/>
    <x v="0"/>
    <x v="1"/>
    <n v="344.90999999999997"/>
    <s v="US-2015-143581"/>
    <n v="1"/>
    <n v="3"/>
    <n v="0"/>
    <n v="10.347300000000004"/>
    <n v="0.44610841445725197"/>
  </r>
  <r>
    <x v="180"/>
    <x v="4"/>
    <s v="FUR-FU-10000723"/>
    <x v="1"/>
    <x v="8"/>
    <n v="289.24"/>
    <s v="CA-2015-133158"/>
    <n v="1"/>
    <n v="7"/>
    <n v="0"/>
    <n v="26.031600000000012"/>
    <n v="0.4595170286641902"/>
  </r>
  <r>
    <x v="180"/>
    <x v="10"/>
    <s v="OFF-BI-10001718"/>
    <x v="0"/>
    <x v="3"/>
    <n v="76.77600000000001"/>
    <s v="US-2015-164616"/>
    <n v="1"/>
    <n v="4"/>
    <n v="0.7"/>
    <n v="-58.861599999999981"/>
    <n v="0.46881743173671325"/>
  </r>
  <r>
    <x v="180"/>
    <x v="4"/>
    <s v="OFF-BI-10000632"/>
    <x v="0"/>
    <x v="3"/>
    <n v="69.456000000000003"/>
    <s v="CA-2015-133158"/>
    <n v="0"/>
    <n v="2"/>
    <n v="0.2"/>
    <n v="22.573199999999996"/>
    <n v="0.46881743173671325"/>
  </r>
  <r>
    <x v="180"/>
    <x v="10"/>
    <s v="OFF-AR-10004930"/>
    <x v="0"/>
    <x v="4"/>
    <n v="10.72"/>
    <s v="CA-2015-121727"/>
    <n v="1"/>
    <n v="2"/>
    <n v="0.2"/>
    <n v="1.7419999999999987"/>
    <n v="0.45632477063632687"/>
  </r>
  <r>
    <x v="180"/>
    <x v="10"/>
    <s v="OFF-SU-10004768"/>
    <x v="0"/>
    <x v="14"/>
    <n v="9.1840000000000011"/>
    <s v="US-2015-164616"/>
    <n v="0"/>
    <n v="2"/>
    <n v="0.2"/>
    <n v="1.1479999999999988"/>
    <n v="0.53938093436526824"/>
  </r>
  <r>
    <x v="181"/>
    <x v="6"/>
    <s v="OFF-BI-10001359"/>
    <x v="0"/>
    <x v="3"/>
    <n v="896.99"/>
    <s v="CA-2015-114321"/>
    <n v="1"/>
    <n v="1"/>
    <n v="0"/>
    <n v="421.58529999999996"/>
    <n v="0.46881743173671325"/>
  </r>
  <r>
    <x v="181"/>
    <x v="6"/>
    <s v="FUR-CH-10001797"/>
    <x v="1"/>
    <x v="5"/>
    <n v="500.23999999999995"/>
    <s v="CA-2015-114321"/>
    <n v="0"/>
    <n v="13"/>
    <n v="0"/>
    <n v="145.06959999999992"/>
    <n v="0.46529189879902266"/>
  </r>
  <r>
    <x v="181"/>
    <x v="1"/>
    <s v="FUR-CH-10004495"/>
    <x v="1"/>
    <x v="5"/>
    <n v="421.37200000000001"/>
    <s v="CA-2015-166716"/>
    <n v="1"/>
    <n v="2"/>
    <n v="0.3"/>
    <n v="-6.0196000000000538"/>
    <n v="0.46529189879902266"/>
  </r>
  <r>
    <x v="181"/>
    <x v="6"/>
    <s v="OFF-PA-10000246"/>
    <x v="0"/>
    <x v="0"/>
    <n v="20.12"/>
    <s v="CA-2015-114321"/>
    <n v="0"/>
    <n v="2"/>
    <n v="0"/>
    <n v="9.2552000000000003"/>
    <n v="0.43613829632717294"/>
  </r>
  <r>
    <x v="182"/>
    <x v="24"/>
    <s v="OFF-PA-10001846"/>
    <x v="0"/>
    <x v="0"/>
    <n v="11.56"/>
    <s v="US-2015-166828"/>
    <n v="1"/>
    <n v="2"/>
    <n v="0"/>
    <n v="5.6644000000000005"/>
    <n v="0.43613829632717294"/>
  </r>
  <r>
    <x v="182"/>
    <x v="16"/>
    <s v="OFF-SU-10003936"/>
    <x v="0"/>
    <x v="14"/>
    <n v="7.6320000000000014"/>
    <s v="CA-2015-130918"/>
    <n v="1"/>
    <n v="3"/>
    <n v="0.2"/>
    <n v="-1.8126000000000002"/>
    <n v="0.53938093436526824"/>
  </r>
  <r>
    <x v="182"/>
    <x v="10"/>
    <s v="OFF-AR-10002804"/>
    <x v="0"/>
    <x v="4"/>
    <n v="3.9119999999999999"/>
    <s v="CA-2015-123253"/>
    <n v="1"/>
    <n v="1"/>
    <n v="0.2"/>
    <n v="1.0269000000000001"/>
    <n v="0.45632477063632687"/>
  </r>
  <r>
    <x v="183"/>
    <x v="26"/>
    <s v="OFF-PA-10001125"/>
    <x v="0"/>
    <x v="0"/>
    <n v="223.05600000000001"/>
    <s v="CA-2015-124737"/>
    <n v="1"/>
    <n v="9"/>
    <n v="0.2"/>
    <n v="69.704999999999984"/>
    <n v="0.43613829632717294"/>
  </r>
  <r>
    <x v="183"/>
    <x v="26"/>
    <s v="TEC-PH-10000149"/>
    <x v="2"/>
    <x v="6"/>
    <n v="143.64000000000001"/>
    <s v="CA-2015-124737"/>
    <n v="0"/>
    <n v="9"/>
    <n v="0.2"/>
    <n v="10.772999999999989"/>
    <n v="0.41105220110552465"/>
  </r>
  <r>
    <x v="183"/>
    <x v="4"/>
    <s v="OFF-BI-10001575"/>
    <x v="0"/>
    <x v="3"/>
    <n v="49.568000000000005"/>
    <s v="CA-2015-154837"/>
    <n v="1"/>
    <n v="2"/>
    <n v="0.2"/>
    <n v="17.348799999999997"/>
    <n v="0.46881743173671325"/>
  </r>
  <r>
    <x v="183"/>
    <x v="20"/>
    <s v="OFF-PA-10004530"/>
    <x v="0"/>
    <x v="0"/>
    <n v="45.92"/>
    <s v="CA-2015-110639"/>
    <n v="1"/>
    <n v="4"/>
    <n v="0"/>
    <n v="22.500800000000002"/>
    <n v="0.43613829632717294"/>
  </r>
  <r>
    <x v="183"/>
    <x v="26"/>
    <s v="OFF-PA-10000019"/>
    <x v="0"/>
    <x v="0"/>
    <n v="31.104000000000006"/>
    <s v="CA-2015-124737"/>
    <n v="0"/>
    <n v="6"/>
    <n v="0.2"/>
    <n v="10.8864"/>
    <n v="0.43613829632717294"/>
  </r>
  <r>
    <x v="183"/>
    <x v="20"/>
    <s v="OFF-PA-10003936"/>
    <x v="0"/>
    <x v="0"/>
    <n v="25.92"/>
    <s v="CA-2015-110639"/>
    <n v="0"/>
    <n v="4"/>
    <n v="0"/>
    <n v="12.441600000000001"/>
    <n v="0.43613829632717294"/>
  </r>
  <r>
    <x v="183"/>
    <x v="14"/>
    <s v="OFF-PA-10001934"/>
    <x v="0"/>
    <x v="0"/>
    <n v="19.440000000000001"/>
    <s v="US-2015-112795"/>
    <n v="1"/>
    <n v="3"/>
    <n v="0"/>
    <n v="9.5256000000000007"/>
    <n v="0.43613829632717294"/>
  </r>
  <r>
    <x v="183"/>
    <x v="26"/>
    <s v="OFF-PA-10001837"/>
    <x v="0"/>
    <x v="0"/>
    <n v="15.552000000000003"/>
    <s v="CA-2015-124737"/>
    <n v="0"/>
    <n v="3"/>
    <n v="0.2"/>
    <n v="5.4432"/>
    <n v="0.43613829632717294"/>
  </r>
  <r>
    <x v="183"/>
    <x v="26"/>
    <s v="OFF-SU-10004661"/>
    <x v="0"/>
    <x v="14"/>
    <n v="6.8000000000000007"/>
    <s v="CA-2015-124737"/>
    <n v="0"/>
    <n v="1"/>
    <n v="0.2"/>
    <n v="0.50999999999999979"/>
    <n v="0.53938093436526824"/>
  </r>
  <r>
    <x v="183"/>
    <x v="26"/>
    <s v="FUR-FU-10003274"/>
    <x v="1"/>
    <x v="8"/>
    <n v="4.2240000000000002"/>
    <s v="CA-2015-124737"/>
    <n v="0"/>
    <n v="3"/>
    <n v="0.2"/>
    <n v="1.2672000000000003"/>
    <n v="0.4595170286641902"/>
  </r>
  <r>
    <x v="184"/>
    <x v="3"/>
    <s v="OFF-SU-10004661"/>
    <x v="0"/>
    <x v="14"/>
    <n v="25.5"/>
    <s v="CA-2015-120432"/>
    <n v="1"/>
    <n v="3"/>
    <n v="0"/>
    <n v="6.63"/>
    <n v="0.53938093436526824"/>
  </r>
  <r>
    <x v="184"/>
    <x v="20"/>
    <s v="FUR-FU-10004586"/>
    <x v="1"/>
    <x v="8"/>
    <n v="13.28"/>
    <s v="CA-2015-107916"/>
    <n v="1"/>
    <n v="2"/>
    <n v="0"/>
    <n v="6.3743999999999996"/>
    <n v="0.4595170286641902"/>
  </r>
  <r>
    <x v="184"/>
    <x v="20"/>
    <s v="OFF-BI-10001116"/>
    <x v="0"/>
    <x v="3"/>
    <n v="12.672000000000001"/>
    <s v="CA-2015-107916"/>
    <n v="0"/>
    <n v="3"/>
    <n v="0.2"/>
    <n v="4.4352000000000009"/>
    <n v="0.46881743173671325"/>
  </r>
  <r>
    <x v="184"/>
    <x v="34"/>
    <s v="OFF-BI-10002799"/>
    <x v="0"/>
    <x v="3"/>
    <n v="8.2880000000000003"/>
    <s v="CA-2015-106719"/>
    <n v="1"/>
    <n v="2"/>
    <n v="0.2"/>
    <n v="2.6935999999999991"/>
    <n v="0.46881743173671325"/>
  </r>
  <r>
    <x v="185"/>
    <x v="22"/>
    <s v="TEC-PH-10000895"/>
    <x v="2"/>
    <x v="6"/>
    <n v="1007.9440000000002"/>
    <s v="CA-2015-103660"/>
    <n v="1"/>
    <n v="7"/>
    <n v="0.2"/>
    <n v="75.595799999999997"/>
    <n v="0.41105220110552465"/>
  </r>
  <r>
    <x v="185"/>
    <x v="4"/>
    <s v="TEC-AC-10002399"/>
    <x v="2"/>
    <x v="9"/>
    <n v="95.1"/>
    <s v="CA-2015-104178"/>
    <n v="1"/>
    <n v="5"/>
    <n v="0"/>
    <n v="30.431999999999995"/>
    <n v="0.52062335344040378"/>
  </r>
  <r>
    <x v="185"/>
    <x v="10"/>
    <s v="OFF-EN-10002504"/>
    <x v="0"/>
    <x v="11"/>
    <n v="130.464"/>
    <s v="CA-2015-115259"/>
    <n v="1"/>
    <n v="6"/>
    <n v="0.2"/>
    <n v="44.031599999999997"/>
    <n v="0.44424167803735209"/>
  </r>
  <r>
    <x v="185"/>
    <x v="4"/>
    <s v="OFF-ST-10004258"/>
    <x v="0"/>
    <x v="1"/>
    <n v="48.84"/>
    <s v="CA-2015-104178"/>
    <n v="0"/>
    <n v="4"/>
    <n v="0"/>
    <n v="13.186800000000005"/>
    <n v="0.44610841445725197"/>
  </r>
  <r>
    <x v="185"/>
    <x v="10"/>
    <s v="OFF-FA-10000621"/>
    <x v="0"/>
    <x v="7"/>
    <n v="40.096000000000004"/>
    <s v="CA-2015-115259"/>
    <n v="0"/>
    <n v="14"/>
    <n v="0.2"/>
    <n v="14.534799999999997"/>
    <n v="0.51168203684699509"/>
  </r>
  <r>
    <x v="185"/>
    <x v="4"/>
    <s v="OFF-PA-10004983"/>
    <x v="0"/>
    <x v="0"/>
    <n v="25.92"/>
    <s v="CA-2015-104178"/>
    <n v="0"/>
    <n v="4"/>
    <n v="0"/>
    <n v="12.441600000000001"/>
    <n v="0.43613829632717294"/>
  </r>
  <r>
    <x v="185"/>
    <x v="0"/>
    <s v="OFF-BI-10002133"/>
    <x v="0"/>
    <x v="3"/>
    <n v="25.679999999999993"/>
    <s v="CA-2015-126200"/>
    <n v="1"/>
    <n v="3"/>
    <n v="0.8"/>
    <n v="-39.804000000000002"/>
    <n v="0.46881743173671325"/>
  </r>
  <r>
    <x v="185"/>
    <x v="10"/>
    <s v="OFF-PA-10004965"/>
    <x v="0"/>
    <x v="0"/>
    <n v="23.976000000000003"/>
    <s v="CA-2015-115259"/>
    <n v="0"/>
    <n v="3"/>
    <n v="0.2"/>
    <n v="7.4924999999999988"/>
    <n v="0.43613829632717294"/>
  </r>
  <r>
    <x v="185"/>
    <x v="10"/>
    <s v="OFF-BI-10002103"/>
    <x v="0"/>
    <x v="3"/>
    <n v="20.856000000000002"/>
    <s v="CA-2015-107398"/>
    <n v="1"/>
    <n v="8"/>
    <n v="0.7"/>
    <n v="-16.684799999999996"/>
    <n v="0.46881743173671325"/>
  </r>
  <r>
    <x v="185"/>
    <x v="0"/>
    <s v="OFF-BI-10002225"/>
    <x v="0"/>
    <x v="3"/>
    <n v="12.383999999999997"/>
    <s v="CA-2015-126200"/>
    <n v="0"/>
    <n v="3"/>
    <n v="0.8"/>
    <n v="-19.814400000000003"/>
    <n v="0.46881743173671325"/>
  </r>
  <r>
    <x v="185"/>
    <x v="10"/>
    <s v="OFF-BI-10001982"/>
    <x v="0"/>
    <x v="3"/>
    <n v="6.5280000000000014"/>
    <s v="CA-2015-107398"/>
    <n v="0"/>
    <n v="4"/>
    <n v="0.7"/>
    <n v="-4.5695999999999994"/>
    <n v="0.46881743173671325"/>
  </r>
  <r>
    <x v="185"/>
    <x v="4"/>
    <s v="FUR-FU-10000771"/>
    <x v="1"/>
    <x v="8"/>
    <n v="6.28"/>
    <s v="CA-2015-104178"/>
    <n v="0"/>
    <n v="1"/>
    <n v="0"/>
    <n v="2.6376000000000004"/>
    <n v="0.4595170286641902"/>
  </r>
  <r>
    <x v="185"/>
    <x v="10"/>
    <s v="OFF-EN-10002600"/>
    <x v="0"/>
    <x v="11"/>
    <n v="4.7200000000000006"/>
    <s v="CA-2015-115259"/>
    <n v="0"/>
    <n v="2"/>
    <n v="0.2"/>
    <n v="1.6519999999999997"/>
    <n v="0.44424167803735209"/>
  </r>
  <r>
    <x v="185"/>
    <x v="10"/>
    <s v="OFF-BI-10004141"/>
    <x v="0"/>
    <x v="3"/>
    <n v="2.8620000000000005"/>
    <s v="CA-2015-107398"/>
    <n v="0"/>
    <n v="3"/>
    <n v="0.7"/>
    <n v="-2.2896000000000001"/>
    <n v="0.46881743173671325"/>
  </r>
  <r>
    <x v="186"/>
    <x v="4"/>
    <s v="TEC-AC-10002323"/>
    <x v="2"/>
    <x v="9"/>
    <n v="176.8"/>
    <s v="CA-2015-123260"/>
    <n v="1"/>
    <n v="8"/>
    <n v="0"/>
    <n v="22.984000000000009"/>
    <n v="0.52062335344040378"/>
  </r>
  <r>
    <x v="186"/>
    <x v="7"/>
    <s v="TEC-AC-10002800"/>
    <x v="2"/>
    <x v="9"/>
    <n v="149.97"/>
    <s v="US-2015-115413"/>
    <n v="1"/>
    <n v="3"/>
    <n v="0"/>
    <n v="52.489499999999992"/>
    <n v="0.52062335344040378"/>
  </r>
  <r>
    <x v="186"/>
    <x v="7"/>
    <s v="OFF-PA-10002160"/>
    <x v="0"/>
    <x v="0"/>
    <n v="17.34"/>
    <s v="CA-2015-103331"/>
    <n v="1"/>
    <n v="3"/>
    <n v="0"/>
    <n v="8.4966000000000008"/>
    <n v="0.43613829632717294"/>
  </r>
  <r>
    <x v="186"/>
    <x v="7"/>
    <s v="FUR-FU-10001731"/>
    <x v="1"/>
    <x v="8"/>
    <n v="10.68"/>
    <s v="CA-2015-103331"/>
    <n v="0"/>
    <n v="4"/>
    <n v="0"/>
    <n v="4.0583999999999998"/>
    <n v="0.4595170286641902"/>
  </r>
  <r>
    <x v="186"/>
    <x v="7"/>
    <s v="OFF-AR-10003770"/>
    <x v="0"/>
    <x v="4"/>
    <n v="8.64"/>
    <s v="US-2015-115413"/>
    <n v="0"/>
    <n v="3"/>
    <n v="0"/>
    <n v="2.5055999999999998"/>
    <n v="0.45632477063632687"/>
  </r>
  <r>
    <x v="186"/>
    <x v="7"/>
    <s v="OFF-PA-10002659"/>
    <x v="0"/>
    <x v="0"/>
    <n v="3.38"/>
    <s v="CA-2015-103331"/>
    <n v="0"/>
    <n v="1"/>
    <n v="0"/>
    <n v="1.5547999999999997"/>
    <n v="0.43613829632717294"/>
  </r>
  <r>
    <x v="187"/>
    <x v="6"/>
    <s v="FUR-TA-10003569"/>
    <x v="1"/>
    <x v="13"/>
    <n v="1202.94"/>
    <s v="CA-2015-124688"/>
    <n v="1"/>
    <n v="3"/>
    <n v="0"/>
    <n v="300.73500000000001"/>
    <n v="0.55975208308209756"/>
  </r>
  <r>
    <x v="187"/>
    <x v="6"/>
    <s v="TEC-PH-10000455"/>
    <x v="2"/>
    <x v="6"/>
    <n v="579.94999999999993"/>
    <s v="CA-2015-124688"/>
    <n v="0"/>
    <n v="5"/>
    <n v="0"/>
    <n v="168.18549999999993"/>
    <n v="0.41105220110552465"/>
  </r>
  <r>
    <x v="187"/>
    <x v="4"/>
    <s v="TEC-PH-10001949"/>
    <x v="2"/>
    <x v="6"/>
    <n v="213.48000000000002"/>
    <s v="CA-2015-143336"/>
    <n v="1"/>
    <n v="3"/>
    <n v="0.2"/>
    <n v="16.010999999999981"/>
    <n v="0.41105220110552465"/>
  </r>
  <r>
    <x v="187"/>
    <x v="6"/>
    <s v="FUR-FU-10002456"/>
    <x v="1"/>
    <x v="8"/>
    <n v="29.12"/>
    <s v="CA-2015-124688"/>
    <n v="0"/>
    <n v="4"/>
    <n v="0"/>
    <n v="12.521600000000003"/>
    <n v="0.4595170286641902"/>
  </r>
  <r>
    <x v="187"/>
    <x v="4"/>
    <s v="OFF-BI-10002215"/>
    <x v="0"/>
    <x v="3"/>
    <n v="22.72"/>
    <s v="CA-2015-143336"/>
    <n v="0"/>
    <n v="4"/>
    <n v="0.2"/>
    <n v="7.3839999999999986"/>
    <n v="0.46881743173671325"/>
  </r>
  <r>
    <x v="187"/>
    <x v="6"/>
    <s v="OFF-PA-10002986"/>
    <x v="0"/>
    <x v="0"/>
    <n v="13.36"/>
    <s v="CA-2015-101266"/>
    <n v="1"/>
    <n v="2"/>
    <n v="0"/>
    <n v="6.4127999999999998"/>
    <n v="0.43613829632717294"/>
  </r>
  <r>
    <x v="187"/>
    <x v="4"/>
    <s v="OFF-AR-10003056"/>
    <x v="0"/>
    <x v="4"/>
    <n v="8.56"/>
    <s v="CA-2015-143336"/>
    <n v="0"/>
    <n v="2"/>
    <n v="0"/>
    <n v="2.4823999999999993"/>
    <n v="0.45632477063632687"/>
  </r>
  <r>
    <x v="188"/>
    <x v="16"/>
    <s v="OFF-BI-10004390"/>
    <x v="0"/>
    <x v="3"/>
    <n v="505.1760000000001"/>
    <s v="CA-2015-169775"/>
    <n v="1"/>
    <n v="4"/>
    <n v="0.7"/>
    <n v="-336.78399999999988"/>
    <n v="0.46881743173671325"/>
  </r>
  <r>
    <x v="188"/>
    <x v="16"/>
    <s v="FUR-TA-10001857"/>
    <x v="1"/>
    <x v="13"/>
    <n v="174.05850000000001"/>
    <s v="CA-2015-169775"/>
    <n v="0"/>
    <n v="3"/>
    <n v="0.45"/>
    <n v="-110.76450000000001"/>
    <n v="0.55975208308209756"/>
  </r>
  <r>
    <x v="188"/>
    <x v="4"/>
    <s v="OFF-PA-10004475"/>
    <x v="0"/>
    <x v="0"/>
    <n v="109.92"/>
    <s v="CA-2015-135699"/>
    <n v="1"/>
    <n v="2"/>
    <n v="0"/>
    <n v="53.860799999999998"/>
    <n v="0.43613829632717294"/>
  </r>
  <r>
    <x v="188"/>
    <x v="16"/>
    <s v="OFF-EN-10001749"/>
    <x v="0"/>
    <x v="11"/>
    <n v="29.808"/>
    <s v="CA-2015-169775"/>
    <n v="0"/>
    <n v="2"/>
    <n v="0.2"/>
    <n v="10.805399999999997"/>
    <n v="0.44424167803735209"/>
  </r>
  <r>
    <x v="188"/>
    <x v="4"/>
    <s v="OFF-PA-10003001"/>
    <x v="0"/>
    <x v="0"/>
    <n v="13.36"/>
    <s v="CA-2015-135699"/>
    <n v="0"/>
    <n v="2"/>
    <n v="0"/>
    <n v="6.4127999999999998"/>
    <n v="0.43613829632717294"/>
  </r>
  <r>
    <x v="189"/>
    <x v="37"/>
    <s v="OFF-ST-10000563"/>
    <x v="0"/>
    <x v="1"/>
    <n v="95.94"/>
    <s v="CA-2015-146500"/>
    <n v="1"/>
    <n v="3"/>
    <n v="0"/>
    <n v="9.5940000000000012"/>
    <n v="0.44610841445725197"/>
  </r>
  <r>
    <x v="189"/>
    <x v="37"/>
    <s v="OFF-BI-10002432"/>
    <x v="0"/>
    <x v="3"/>
    <n v="25.299999999999997"/>
    <s v="CA-2015-146500"/>
    <n v="0"/>
    <n v="5"/>
    <n v="0"/>
    <n v="11.890999999999998"/>
    <n v="0.46881743173671325"/>
  </r>
  <r>
    <x v="190"/>
    <x v="31"/>
    <s v="TEC-AC-10001635"/>
    <x v="2"/>
    <x v="9"/>
    <n v="92.52"/>
    <s v="CA-2015-143385"/>
    <n v="1"/>
    <n v="9"/>
    <n v="0"/>
    <n v="18.503999999999991"/>
    <n v="0.52062335344040378"/>
  </r>
  <r>
    <x v="191"/>
    <x v="20"/>
    <s v="TEC-AC-10002842"/>
    <x v="2"/>
    <x v="9"/>
    <n v="357"/>
    <s v="CA-2015-109855"/>
    <n v="1"/>
    <n v="3"/>
    <n v="0"/>
    <n v="57.120000000000019"/>
    <n v="0.52062335344040378"/>
  </r>
  <r>
    <x v="191"/>
    <x v="4"/>
    <s v="OFF-AR-10004042"/>
    <x v="0"/>
    <x v="4"/>
    <n v="53.94"/>
    <s v="CA-2015-126522"/>
    <n v="1"/>
    <n v="3"/>
    <n v="0"/>
    <n v="15.642599999999995"/>
    <n v="0.45632477063632687"/>
  </r>
  <r>
    <x v="191"/>
    <x v="0"/>
    <s v="OFF-PA-10004100"/>
    <x v="0"/>
    <x v="0"/>
    <n v="31.104000000000006"/>
    <s v="CA-2015-165428"/>
    <n v="1"/>
    <n v="6"/>
    <n v="0.2"/>
    <n v="10.8864"/>
    <n v="0.43613829632717294"/>
  </r>
  <r>
    <x v="191"/>
    <x v="20"/>
    <s v="OFF-BI-10004716"/>
    <x v="0"/>
    <x v="3"/>
    <n v="23.744"/>
    <s v="CA-2015-109855"/>
    <n v="0"/>
    <n v="2"/>
    <n v="0.2"/>
    <n v="8.3103999999999996"/>
    <n v="0.46881743173671325"/>
  </r>
  <r>
    <x v="191"/>
    <x v="0"/>
    <s v="OFF-BI-10002949"/>
    <x v="0"/>
    <x v="3"/>
    <n v="3.6479999999999992"/>
    <s v="CA-2015-165428"/>
    <n v="0"/>
    <n v="3"/>
    <n v="0.8"/>
    <n v="-6.0192000000000032"/>
    <n v="0.46881743173671325"/>
  </r>
  <r>
    <x v="192"/>
    <x v="13"/>
    <s v="OFF-BI-10001359"/>
    <x v="0"/>
    <x v="3"/>
    <n v="1793.98"/>
    <s v="CA-2015-152268"/>
    <n v="1"/>
    <n v="2"/>
    <n v="0"/>
    <n v="843.17059999999992"/>
    <n v="0.46881743173671325"/>
  </r>
  <r>
    <x v="192"/>
    <x v="0"/>
    <s v="TEC-MA-10002210"/>
    <x v="2"/>
    <x v="15"/>
    <n v="559.71"/>
    <s v="CA-2015-158281"/>
    <n v="1"/>
    <n v="3"/>
    <n v="0.4"/>
    <n v="-121.27049999999997"/>
    <n v="0.5183572270896134"/>
  </r>
  <r>
    <x v="192"/>
    <x v="1"/>
    <s v="TEC-AC-10000844"/>
    <x v="2"/>
    <x v="9"/>
    <n v="475.94400000000002"/>
    <s v="CA-2015-106971"/>
    <n v="1"/>
    <n v="7"/>
    <n v="0.2"/>
    <n v="95.188799999999972"/>
    <n v="0.52062335344040378"/>
  </r>
  <r>
    <x v="192"/>
    <x v="1"/>
    <s v="TEC-AC-10001606"/>
    <x v="2"/>
    <x v="9"/>
    <n v="239.976"/>
    <s v="CA-2015-151792"/>
    <n v="1"/>
    <n v="3"/>
    <n v="0.2"/>
    <n v="53.994600000000005"/>
    <n v="0.52062335344040378"/>
  </r>
  <r>
    <x v="192"/>
    <x v="20"/>
    <s v="FUR-FU-10002116"/>
    <x v="1"/>
    <x v="8"/>
    <n v="70.709999999999994"/>
    <s v="CA-2015-157721"/>
    <n v="1"/>
    <n v="1"/>
    <n v="0"/>
    <n v="4.9496999999999929"/>
    <n v="0.4595170286641902"/>
  </r>
  <r>
    <x v="192"/>
    <x v="20"/>
    <s v="OFF-AR-10000658"/>
    <x v="0"/>
    <x v="4"/>
    <n v="57.75"/>
    <s v="US-2015-138828"/>
    <n v="1"/>
    <n v="5"/>
    <n v="0"/>
    <n v="16.170000000000002"/>
    <n v="0.45632477063632687"/>
  </r>
  <r>
    <x v="192"/>
    <x v="20"/>
    <s v="OFF-AR-10002445"/>
    <x v="0"/>
    <x v="4"/>
    <n v="21.240000000000002"/>
    <s v="CA-2015-127936"/>
    <n v="1"/>
    <n v="3"/>
    <n v="0"/>
    <n v="8.071200000000001"/>
    <n v="0.45632477063632687"/>
  </r>
  <r>
    <x v="192"/>
    <x v="20"/>
    <s v="OFF-AP-10001303"/>
    <x v="0"/>
    <x v="12"/>
    <n v="19.899999999999999"/>
    <s v="CA-2015-157721"/>
    <n v="0"/>
    <n v="1"/>
    <n v="0"/>
    <n v="8.9549999999999983"/>
    <n v="0.49507917887403441"/>
  </r>
  <r>
    <x v="192"/>
    <x v="20"/>
    <s v="OFF-PA-10000349"/>
    <x v="0"/>
    <x v="0"/>
    <n v="14.940000000000001"/>
    <s v="US-2015-138828"/>
    <n v="0"/>
    <n v="3"/>
    <n v="0"/>
    <n v="7.0218000000000007"/>
    <n v="0.43613829632717294"/>
  </r>
  <r>
    <x v="193"/>
    <x v="20"/>
    <s v="OFF-LA-10001175"/>
    <x v="0"/>
    <x v="2"/>
    <n v="14.399999999999999"/>
    <s v="CA-2015-125171"/>
    <n v="1"/>
    <n v="5"/>
    <n v="0"/>
    <n v="7.056"/>
    <n v="0.4647369236065339"/>
  </r>
  <r>
    <x v="193"/>
    <x v="0"/>
    <s v="OFF-BI-10004099"/>
    <x v="0"/>
    <x v="3"/>
    <n v="7.6799999999999979"/>
    <s v="US-2015-120236"/>
    <n v="1"/>
    <n v="5"/>
    <n v="0.8"/>
    <n v="-11.52"/>
    <n v="0.46881743173671325"/>
  </r>
  <r>
    <x v="194"/>
    <x v="10"/>
    <s v="OFF-ST-10000585"/>
    <x v="0"/>
    <x v="1"/>
    <n v="264.32"/>
    <s v="CA-2015-106572"/>
    <n v="1"/>
    <n v="2"/>
    <n v="0.2"/>
    <n v="19.823999999999998"/>
    <n v="0.44610841445725197"/>
  </r>
  <r>
    <x v="194"/>
    <x v="16"/>
    <s v="FUR-FU-10001967"/>
    <x v="1"/>
    <x v="8"/>
    <n v="31.983999999999998"/>
    <s v="CA-2015-136861"/>
    <n v="1"/>
    <n v="2"/>
    <n v="0.2"/>
    <n v="1.9989999999999979"/>
    <n v="0.4595170286641902"/>
  </r>
  <r>
    <x v="195"/>
    <x v="4"/>
    <s v="OFF-LA-10001934"/>
    <x v="0"/>
    <x v="2"/>
    <n v="58.48"/>
    <s v="CA-2015-130449"/>
    <n v="1"/>
    <n v="8"/>
    <n v="0"/>
    <n v="27.485599999999998"/>
    <n v="0.4647369236065339"/>
  </r>
  <r>
    <x v="195"/>
    <x v="4"/>
    <s v="FUR-FU-10001487"/>
    <x v="1"/>
    <x v="8"/>
    <n v="41.88"/>
    <s v="CA-2015-130449"/>
    <n v="0"/>
    <n v="6"/>
    <n v="0"/>
    <n v="12.145199999999997"/>
    <n v="0.4595170286641902"/>
  </r>
  <r>
    <x v="196"/>
    <x v="39"/>
    <s v="FUR-FU-10004665"/>
    <x v="1"/>
    <x v="8"/>
    <n v="821.87999999999988"/>
    <s v="CA-2015-131002"/>
    <n v="1"/>
    <n v="6"/>
    <n v="0"/>
    <n v="213.68880000000001"/>
    <n v="0.4595170286641902"/>
  </r>
  <r>
    <x v="196"/>
    <x v="0"/>
    <s v="TEC-AC-10002718"/>
    <x v="2"/>
    <x v="9"/>
    <n v="46.688000000000002"/>
    <s v="CA-2015-105165"/>
    <n v="1"/>
    <n v="4"/>
    <n v="0.2"/>
    <n v="-2.9180000000000028"/>
    <n v="0.52062335344040378"/>
  </r>
  <r>
    <x v="196"/>
    <x v="39"/>
    <s v="FUR-TA-10001039"/>
    <x v="1"/>
    <x v="13"/>
    <n v="429.90000000000003"/>
    <s v="CA-2015-117765"/>
    <n v="1"/>
    <n v="5"/>
    <n v="0"/>
    <n v="111.77400000000003"/>
    <n v="0.55975208308209756"/>
  </r>
  <r>
    <x v="196"/>
    <x v="2"/>
    <s v="TEC-MA-10004679"/>
    <x v="2"/>
    <x v="15"/>
    <n v="399.54"/>
    <s v="CA-2015-122882"/>
    <n v="1"/>
    <n v="4"/>
    <n v="0.7"/>
    <n v="-559.35599999999988"/>
    <n v="0.5183572270896134"/>
  </r>
  <r>
    <x v="196"/>
    <x v="20"/>
    <s v="TEC-PH-10002075"/>
    <x v="2"/>
    <x v="6"/>
    <n v="377.96999999999997"/>
    <s v="CA-2015-100006"/>
    <n v="1"/>
    <n v="3"/>
    <n v="0"/>
    <n v="109.61129999999999"/>
    <n v="0.41105220110552465"/>
  </r>
  <r>
    <x v="196"/>
    <x v="1"/>
    <s v="OFF-BI-10004632"/>
    <x v="0"/>
    <x v="3"/>
    <n v="304.98999999999995"/>
    <s v="CA-2015-126193"/>
    <n v="1"/>
    <n v="5"/>
    <n v="0.8"/>
    <n v="-533.73250000000007"/>
    <n v="0.46881743173671325"/>
  </r>
  <r>
    <x v="196"/>
    <x v="0"/>
    <s v="FUR-TA-10004154"/>
    <x v="1"/>
    <x v="13"/>
    <n v="200.79500000000002"/>
    <s v="CA-2015-105165"/>
    <n v="0"/>
    <n v="1"/>
    <n v="0.3"/>
    <n v="-22.948000000000008"/>
    <n v="0.55975208308209756"/>
  </r>
  <r>
    <x v="196"/>
    <x v="0"/>
    <s v="TEC-PH-10000675"/>
    <x v="2"/>
    <x v="6"/>
    <n v="196.77600000000001"/>
    <s v="CA-2015-105165"/>
    <n v="0"/>
    <n v="3"/>
    <n v="0.2"/>
    <n v="14.758199999999995"/>
    <n v="0.41105220110552465"/>
  </r>
  <r>
    <x v="196"/>
    <x v="39"/>
    <s v="FUR-CH-10004698"/>
    <x v="1"/>
    <x v="5"/>
    <n v="161.96"/>
    <s v="CA-2015-117765"/>
    <n v="0"/>
    <n v="2"/>
    <n v="0"/>
    <n v="45.348800000000011"/>
    <n v="0.46529189879902266"/>
  </r>
  <r>
    <x v="196"/>
    <x v="39"/>
    <s v="TEC-PH-10000215"/>
    <x v="2"/>
    <x v="6"/>
    <n v="104.85000000000001"/>
    <s v="CA-2015-131002"/>
    <n v="0"/>
    <n v="3"/>
    <n v="0"/>
    <n v="28.309500000000007"/>
    <n v="0.41105220110552465"/>
  </r>
  <r>
    <x v="196"/>
    <x v="4"/>
    <s v="OFF-BI-10004308"/>
    <x v="0"/>
    <x v="3"/>
    <n v="83.920000000000016"/>
    <s v="CA-2015-109918"/>
    <n v="1"/>
    <n v="5"/>
    <n v="0.2"/>
    <n v="31.47"/>
    <n v="0.46881743173671325"/>
  </r>
  <r>
    <x v="196"/>
    <x v="2"/>
    <s v="OFF-ST-10002344"/>
    <x v="0"/>
    <x v="1"/>
    <n v="64.784000000000006"/>
    <s v="CA-2015-122882"/>
    <n v="0"/>
    <n v="1"/>
    <n v="0.2"/>
    <n v="-14.576399999999996"/>
    <n v="0.44610841445725197"/>
  </r>
  <r>
    <x v="196"/>
    <x v="39"/>
    <s v="FUR-FU-10004270"/>
    <x v="1"/>
    <x v="8"/>
    <n v="57.69"/>
    <s v="CA-2015-131002"/>
    <n v="0"/>
    <n v="3"/>
    <n v="0"/>
    <n v="23.652900000000002"/>
    <n v="0.4595170286641902"/>
  </r>
  <r>
    <x v="196"/>
    <x v="39"/>
    <s v="OFF-BI-10000948"/>
    <x v="0"/>
    <x v="3"/>
    <n v="42.81"/>
    <s v="CA-2015-131002"/>
    <n v="0"/>
    <n v="3"/>
    <n v="0"/>
    <n v="20.120699999999999"/>
    <n v="0.46881743173671325"/>
  </r>
  <r>
    <x v="196"/>
    <x v="2"/>
    <s v="FUR-FU-10000758"/>
    <x v="1"/>
    <x v="8"/>
    <n v="42.368000000000002"/>
    <s v="CA-2015-122882"/>
    <n v="0"/>
    <n v="2"/>
    <n v="0.2"/>
    <n v="8.4735999999999958"/>
    <n v="0.4595170286641902"/>
  </r>
  <r>
    <x v="196"/>
    <x v="2"/>
    <s v="TEC-PH-10003589"/>
    <x v="2"/>
    <x v="6"/>
    <n v="32.381999999999998"/>
    <s v="CA-2015-122882"/>
    <n v="0"/>
    <n v="3"/>
    <n v="0.4"/>
    <n v="4.3175999999999988"/>
    <n v="0.41105220110552465"/>
  </r>
  <r>
    <x v="196"/>
    <x v="39"/>
    <s v="OFF-BI-10000474"/>
    <x v="0"/>
    <x v="3"/>
    <n v="32.06"/>
    <s v="CA-2015-117765"/>
    <n v="0"/>
    <n v="2"/>
    <n v="0"/>
    <n v="15.3888"/>
    <n v="0.46881743173671325"/>
  </r>
  <r>
    <x v="196"/>
    <x v="4"/>
    <s v="OFF-SU-10004290"/>
    <x v="0"/>
    <x v="14"/>
    <n v="27.36"/>
    <s v="CA-2015-109918"/>
    <n v="0"/>
    <n v="4"/>
    <n v="0"/>
    <n v="7.3872"/>
    <n v="0.53938093436526824"/>
  </r>
  <r>
    <x v="196"/>
    <x v="0"/>
    <s v="OFF-AR-10003179"/>
    <x v="0"/>
    <x v="4"/>
    <n v="21.864000000000001"/>
    <s v="CA-2015-105165"/>
    <n v="0"/>
    <n v="3"/>
    <n v="0.2"/>
    <n v="3.5528999999999984"/>
    <n v="0.45632477063632687"/>
  </r>
  <r>
    <x v="196"/>
    <x v="4"/>
    <s v="OFF-PA-10000174"/>
    <x v="0"/>
    <x v="0"/>
    <n v="20.56"/>
    <s v="CA-2015-109918"/>
    <n v="0"/>
    <n v="2"/>
    <n v="0"/>
    <n v="9.663199999999998"/>
    <n v="0.43613829632717294"/>
  </r>
  <r>
    <x v="196"/>
    <x v="39"/>
    <s v="OFF-ST-10003327"/>
    <x v="0"/>
    <x v="1"/>
    <n v="19.86"/>
    <s v="CA-2015-117765"/>
    <n v="0"/>
    <n v="2"/>
    <n v="0"/>
    <n v="5.7593999999999976"/>
    <n v="0.44610841445725197"/>
  </r>
  <r>
    <x v="196"/>
    <x v="1"/>
    <s v="OFF-FA-10000936"/>
    <x v="0"/>
    <x v="7"/>
    <n v="13.16"/>
    <s v="CA-2015-126193"/>
    <n v="0"/>
    <n v="5"/>
    <n v="0.2"/>
    <n v="4.1124999999999998"/>
    <n v="0.51168203684699509"/>
  </r>
  <r>
    <x v="196"/>
    <x v="39"/>
    <s v="OFF-PA-10000223"/>
    <x v="0"/>
    <x v="0"/>
    <n v="12.96"/>
    <s v="CA-2015-131002"/>
    <n v="0"/>
    <n v="2"/>
    <n v="0"/>
    <n v="6.2208000000000006"/>
    <n v="0.43613829632717294"/>
  </r>
  <r>
    <x v="196"/>
    <x v="1"/>
    <s v="OFF-BI-10001249"/>
    <x v="0"/>
    <x v="3"/>
    <n v="3.8279999999999994"/>
    <s v="CA-2015-126193"/>
    <n v="0"/>
    <n v="3"/>
    <n v="0.8"/>
    <n v="-6.5076000000000018"/>
    <n v="0.46881743173671325"/>
  </r>
  <r>
    <x v="196"/>
    <x v="0"/>
    <s v="OFF-BI-10000050"/>
    <x v="0"/>
    <x v="3"/>
    <n v="2.9199999999999995"/>
    <s v="CA-2015-105165"/>
    <n v="0"/>
    <n v="2"/>
    <n v="0.8"/>
    <n v="-4.8180000000000005"/>
    <n v="0.46881743173671325"/>
  </r>
  <r>
    <x v="197"/>
    <x v="0"/>
    <s v="TEC-MA-10000822"/>
    <x v="2"/>
    <x v="15"/>
    <n v="8159.9519999999993"/>
    <s v="CA-2015-139892"/>
    <n v="1"/>
    <n v="8"/>
    <n v="0.4"/>
    <n v="-1359.992000000002"/>
    <n v="0.5183572270896134"/>
  </r>
  <r>
    <x v="197"/>
    <x v="0"/>
    <s v="FUR-CH-10004287"/>
    <x v="1"/>
    <x v="5"/>
    <n v="1740.0599999999997"/>
    <s v="CA-2015-139892"/>
    <n v="0"/>
    <n v="9"/>
    <n v="0.3"/>
    <n v="-24.858000000000175"/>
    <n v="0.46529189879902266"/>
  </r>
  <r>
    <x v="197"/>
    <x v="22"/>
    <s v="FUR-CH-10000454"/>
    <x v="1"/>
    <x v="5"/>
    <n v="975.92"/>
    <s v="CA-2015-107818"/>
    <n v="1"/>
    <n v="5"/>
    <n v="0.2"/>
    <n v="121.98999999999992"/>
    <n v="0.46529189879902266"/>
  </r>
  <r>
    <x v="197"/>
    <x v="0"/>
    <s v="FUR-CH-10004287"/>
    <x v="1"/>
    <x v="5"/>
    <n v="966.69999999999982"/>
    <s v="CA-2015-146283"/>
    <n v="1"/>
    <n v="5"/>
    <n v="0.3"/>
    <n v="-13.810000000000116"/>
    <n v="0.46529189879902266"/>
  </r>
  <r>
    <x v="197"/>
    <x v="22"/>
    <s v="OFF-ST-10000736"/>
    <x v="0"/>
    <x v="1"/>
    <n v="485.88"/>
    <s v="CA-2015-107818"/>
    <n v="0"/>
    <n v="6"/>
    <n v="0"/>
    <n v="19.43519999999998"/>
    <n v="0.44610841445725197"/>
  </r>
  <r>
    <x v="197"/>
    <x v="5"/>
    <s v="TEC-AC-10000023"/>
    <x v="2"/>
    <x v="9"/>
    <n v="83.88"/>
    <s v="CA-2015-163293"/>
    <n v="1"/>
    <n v="4"/>
    <n v="0"/>
    <n v="30.196799999999996"/>
    <n v="0.52062335344040378"/>
  </r>
  <r>
    <x v="197"/>
    <x v="4"/>
    <s v="TEC-AC-10001383"/>
    <x v="2"/>
    <x v="9"/>
    <n v="49.98"/>
    <s v="CA-2015-132500"/>
    <n v="1"/>
    <n v="2"/>
    <n v="0"/>
    <n v="8.4965999999999937"/>
    <n v="0.52062335344040378"/>
  </r>
  <r>
    <x v="197"/>
    <x v="5"/>
    <s v="TEC-AC-10004209"/>
    <x v="2"/>
    <x v="9"/>
    <n v="32.97"/>
    <s v="CA-2015-163293"/>
    <n v="0"/>
    <n v="3"/>
    <n v="0"/>
    <n v="12.8583"/>
    <n v="0.52062335344040378"/>
  </r>
  <r>
    <x v="197"/>
    <x v="22"/>
    <s v="OFF-AR-10000380"/>
    <x v="0"/>
    <x v="4"/>
    <n v="303.83999999999997"/>
    <s v="CA-2015-107818"/>
    <n v="0"/>
    <n v="8"/>
    <n v="0"/>
    <n v="91.151999999999958"/>
    <n v="0.45632477063632687"/>
  </r>
  <r>
    <x v="197"/>
    <x v="0"/>
    <s v="OFF-ST-10000991"/>
    <x v="0"/>
    <x v="1"/>
    <n v="275.928"/>
    <s v="CA-2015-139892"/>
    <n v="0"/>
    <n v="3"/>
    <n v="0.2"/>
    <n v="-58.634699999999995"/>
    <n v="0.44610841445725197"/>
  </r>
  <r>
    <x v="197"/>
    <x v="6"/>
    <s v="TEC-MA-10000029"/>
    <x v="2"/>
    <x v="15"/>
    <n v="209.96999999999997"/>
    <s v="CA-2015-128839"/>
    <n v="1"/>
    <n v="3"/>
    <n v="0"/>
    <n v="90.287100000000009"/>
    <n v="0.5183572270896134"/>
  </r>
  <r>
    <x v="197"/>
    <x v="0"/>
    <s v="OFF-PA-10000482"/>
    <x v="0"/>
    <x v="0"/>
    <n v="182.11199999999999"/>
    <s v="CA-2015-146283"/>
    <n v="0"/>
    <n v="6"/>
    <n v="0.2"/>
    <n v="61.46279999999998"/>
    <n v="0.43613829632717294"/>
  </r>
  <r>
    <x v="197"/>
    <x v="0"/>
    <s v="OFF-AP-10002518"/>
    <x v="0"/>
    <x v="12"/>
    <n v="177.97999999999996"/>
    <s v="CA-2015-139892"/>
    <n v="0"/>
    <n v="5"/>
    <n v="0.8"/>
    <n v="-453.84900000000005"/>
    <n v="0.49507917887403441"/>
  </r>
  <r>
    <x v="197"/>
    <x v="20"/>
    <s v="FUR-CH-10004289"/>
    <x v="1"/>
    <x v="5"/>
    <n v="172.76400000000001"/>
    <s v="CA-2015-146815"/>
    <n v="1"/>
    <n v="2"/>
    <n v="0.1"/>
    <n v="13.437199999999986"/>
    <n v="0.46529189879902266"/>
  </r>
  <r>
    <x v="197"/>
    <x v="0"/>
    <s v="TEC-PH-10003931"/>
    <x v="2"/>
    <x v="6"/>
    <n v="143.976"/>
    <s v="CA-2015-139892"/>
    <n v="0"/>
    <n v="3"/>
    <n v="0.2"/>
    <n v="8.998500000000007"/>
    <n v="0.41105220110552465"/>
  </r>
  <r>
    <x v="197"/>
    <x v="4"/>
    <s v="OFF-AP-10004785"/>
    <x v="0"/>
    <x v="12"/>
    <n v="56.65"/>
    <s v="CA-2015-168592"/>
    <n v="1"/>
    <n v="5"/>
    <n v="0"/>
    <n v="24.359500000000004"/>
    <n v="0.49507917887403441"/>
  </r>
  <r>
    <x v="197"/>
    <x v="0"/>
    <s v="OFF-BI-10001071"/>
    <x v="0"/>
    <x v="3"/>
    <n v="51.183999999999983"/>
    <s v="US-2015-115987"/>
    <n v="1"/>
    <n v="4"/>
    <n v="0.8"/>
    <n v="-79.335199999999986"/>
    <n v="0.46881743173671325"/>
  </r>
  <r>
    <x v="197"/>
    <x v="6"/>
    <s v="OFF-FA-10002280"/>
    <x v="0"/>
    <x v="7"/>
    <n v="45"/>
    <s v="CA-2015-128839"/>
    <n v="0"/>
    <n v="9"/>
    <n v="0"/>
    <n v="21.599999999999998"/>
    <n v="0.51168203684699509"/>
  </r>
  <r>
    <x v="197"/>
    <x v="0"/>
    <s v="OFF-AR-10002656"/>
    <x v="0"/>
    <x v="4"/>
    <n v="32.064"/>
    <s v="CA-2015-139892"/>
    <n v="0"/>
    <n v="6"/>
    <n v="0.2"/>
    <n v="6.8135999999999974"/>
    <n v="0.45632477063632687"/>
  </r>
  <r>
    <x v="197"/>
    <x v="0"/>
    <s v="OFF-PA-10002259"/>
    <x v="0"/>
    <x v="0"/>
    <n v="17.904"/>
    <s v="CA-2015-146283"/>
    <n v="0"/>
    <n v="2"/>
    <n v="0.2"/>
    <n v="6.2664"/>
    <n v="0.43613829632717294"/>
  </r>
  <r>
    <x v="197"/>
    <x v="20"/>
    <s v="OFF-AP-10001962"/>
    <x v="0"/>
    <x v="12"/>
    <n v="16.78"/>
    <s v="CA-2015-123127"/>
    <n v="1"/>
    <n v="2"/>
    <n v="0"/>
    <n v="4.1950000000000003"/>
    <n v="0.49507917887403441"/>
  </r>
  <r>
    <x v="197"/>
    <x v="4"/>
    <s v="OFF-ST-10002406"/>
    <x v="0"/>
    <x v="1"/>
    <n v="14.97"/>
    <s v="CA-2015-168592"/>
    <n v="0"/>
    <n v="1"/>
    <n v="0"/>
    <n v="4.1916000000000011"/>
    <n v="0.44610841445725197"/>
  </r>
  <r>
    <x v="197"/>
    <x v="0"/>
    <s v="OFF-AR-10004441"/>
    <x v="0"/>
    <x v="4"/>
    <n v="9.9359999999999999"/>
    <s v="CA-2015-139892"/>
    <n v="0"/>
    <n v="3"/>
    <n v="0.2"/>
    <n v="2.7324000000000002"/>
    <n v="0.45632477063632687"/>
  </r>
  <r>
    <x v="197"/>
    <x v="4"/>
    <s v="OFF-BI-10000822"/>
    <x v="0"/>
    <x v="3"/>
    <n v="8.6080000000000005"/>
    <s v="CA-2015-140032"/>
    <n v="1"/>
    <n v="2"/>
    <n v="0.2"/>
    <n v="3.0127999999999995"/>
    <n v="0.46881743173671325"/>
  </r>
  <r>
    <x v="197"/>
    <x v="22"/>
    <s v="OFF-AR-10003045"/>
    <x v="0"/>
    <x v="4"/>
    <n v="5.88"/>
    <s v="CA-2015-107818"/>
    <n v="0"/>
    <n v="2"/>
    <n v="0"/>
    <n v="2.6459999999999999"/>
    <n v="0.45632477063632687"/>
  </r>
  <r>
    <x v="197"/>
    <x v="4"/>
    <s v="OFF-FA-10002988"/>
    <x v="0"/>
    <x v="7"/>
    <n v="4.0199999999999996"/>
    <s v="CA-2015-168592"/>
    <n v="0"/>
    <n v="2"/>
    <n v="0"/>
    <n v="1.9697999999999998"/>
    <n v="0.51168203684699509"/>
  </r>
  <r>
    <x v="197"/>
    <x v="20"/>
    <s v="OFF-AR-10003469"/>
    <x v="0"/>
    <x v="4"/>
    <n v="3.52"/>
    <s v="CA-2015-146815"/>
    <n v="0"/>
    <n v="2"/>
    <n v="0"/>
    <n v="1.6896"/>
    <n v="0.45632477063632687"/>
  </r>
  <r>
    <x v="198"/>
    <x v="32"/>
    <s v="OFF-ST-10000078"/>
    <x v="0"/>
    <x v="1"/>
    <n v="1325.8500000000001"/>
    <s v="CA-2015-126403"/>
    <n v="1"/>
    <n v="5"/>
    <n v="0"/>
    <n v="238.65299999999991"/>
    <n v="0.44610841445725197"/>
  </r>
  <r>
    <x v="198"/>
    <x v="25"/>
    <s v="TEC-MA-10002073"/>
    <x v="2"/>
    <x v="15"/>
    <n v="1299.99"/>
    <s v="US-2015-115196"/>
    <n v="1"/>
    <n v="2"/>
    <n v="0.5"/>
    <n v="-571.99559999999997"/>
    <n v="0.5183572270896134"/>
  </r>
  <r>
    <x v="198"/>
    <x v="32"/>
    <s v="FUR-CH-10003761"/>
    <x v="1"/>
    <x v="5"/>
    <n v="785.87999999999988"/>
    <s v="CA-2015-126403"/>
    <n v="0"/>
    <n v="6"/>
    <n v="0"/>
    <n v="212.18759999999997"/>
    <n v="0.46529189879902266"/>
  </r>
  <r>
    <x v="198"/>
    <x v="2"/>
    <s v="TEC-AC-10002134"/>
    <x v="2"/>
    <x v="9"/>
    <n v="64.704000000000008"/>
    <s v="CA-2015-102869"/>
    <n v="1"/>
    <n v="6"/>
    <n v="0.2"/>
    <n v="-4.852800000000002"/>
    <n v="0.52062335344040378"/>
  </r>
  <r>
    <x v="198"/>
    <x v="32"/>
    <s v="OFF-PA-10001144"/>
    <x v="0"/>
    <x v="0"/>
    <n v="166.44"/>
    <s v="CA-2015-126403"/>
    <n v="0"/>
    <n v="3"/>
    <n v="0"/>
    <n v="79.891199999999998"/>
    <n v="0.43613829632717294"/>
  </r>
  <r>
    <x v="198"/>
    <x v="2"/>
    <s v="TEC-PH-10002549"/>
    <x v="2"/>
    <x v="6"/>
    <n v="135.51599999999999"/>
    <s v="CA-2015-102869"/>
    <n v="0"/>
    <n v="1"/>
    <n v="0.4"/>
    <n v="-31.620400000000004"/>
    <n v="0.41105220110552465"/>
  </r>
  <r>
    <x v="198"/>
    <x v="14"/>
    <s v="OFF-LA-10003923"/>
    <x v="0"/>
    <x v="2"/>
    <n v="103.60000000000001"/>
    <s v="CA-2015-144407"/>
    <n v="1"/>
    <n v="7"/>
    <n v="0"/>
    <n v="51.800000000000004"/>
    <n v="0.4647369236065339"/>
  </r>
  <r>
    <x v="198"/>
    <x v="10"/>
    <s v="FUR-FU-10002501"/>
    <x v="1"/>
    <x v="8"/>
    <n v="60.672000000000011"/>
    <s v="US-2015-131870"/>
    <n v="1"/>
    <n v="6"/>
    <n v="0.2"/>
    <n v="12.892799999999998"/>
    <n v="0.4595170286641902"/>
  </r>
  <r>
    <x v="198"/>
    <x v="10"/>
    <s v="OFF-AR-10000634"/>
    <x v="0"/>
    <x v="4"/>
    <n v="30.816000000000003"/>
    <s v="US-2015-131870"/>
    <n v="0"/>
    <n v="9"/>
    <n v="0.2"/>
    <n v="2.6964000000000006"/>
    <n v="0.45632477063632687"/>
  </r>
  <r>
    <x v="198"/>
    <x v="32"/>
    <s v="OFF-PA-10004665"/>
    <x v="0"/>
    <x v="0"/>
    <n v="26.2"/>
    <s v="CA-2015-126403"/>
    <n v="0"/>
    <n v="2"/>
    <n v="0"/>
    <n v="12.837999999999999"/>
    <n v="0.43613829632717294"/>
  </r>
  <r>
    <x v="198"/>
    <x v="2"/>
    <s v="FUR-FU-10002456"/>
    <x v="1"/>
    <x v="8"/>
    <n v="17.472000000000001"/>
    <s v="CA-2015-102869"/>
    <n v="0"/>
    <n v="3"/>
    <n v="0.2"/>
    <n v="5.023200000000001"/>
    <n v="0.4595170286641902"/>
  </r>
  <r>
    <x v="198"/>
    <x v="2"/>
    <s v="OFF-PA-10000788"/>
    <x v="0"/>
    <x v="0"/>
    <n v="15.552000000000003"/>
    <s v="CA-2015-102869"/>
    <n v="0"/>
    <n v="3"/>
    <n v="0.2"/>
    <n v="5.4432"/>
    <n v="0.43613829632717294"/>
  </r>
  <r>
    <x v="198"/>
    <x v="1"/>
    <s v="OFF-PA-10001622"/>
    <x v="0"/>
    <x v="0"/>
    <n v="10.896000000000001"/>
    <s v="CA-2015-103527"/>
    <n v="1"/>
    <n v="3"/>
    <n v="0.2"/>
    <n v="3.4049999999999994"/>
    <n v="0.43613829632717294"/>
  </r>
  <r>
    <x v="199"/>
    <x v="11"/>
    <s v="FUR-CH-10003973"/>
    <x v="1"/>
    <x v="5"/>
    <n v="1487.04"/>
    <s v="CA-2015-125731"/>
    <n v="1"/>
    <n v="5"/>
    <n v="0.2"/>
    <n v="148.70400000000006"/>
    <n v="0.46529189879902266"/>
  </r>
  <r>
    <x v="199"/>
    <x v="23"/>
    <s v="FUR-FU-10001986"/>
    <x v="1"/>
    <x v="8"/>
    <n v="254.89999999999998"/>
    <s v="CA-2015-113383"/>
    <n v="1"/>
    <n v="5"/>
    <n v="0"/>
    <n v="76.469999999999985"/>
    <n v="0.4595170286641902"/>
  </r>
  <r>
    <x v="199"/>
    <x v="23"/>
    <s v="OFF-AP-10004532"/>
    <x v="0"/>
    <x v="12"/>
    <n v="81.92"/>
    <s v="CA-2015-113383"/>
    <n v="0"/>
    <n v="4"/>
    <n v="0"/>
    <n v="22.118400000000001"/>
    <n v="0.49507917887403441"/>
  </r>
  <r>
    <x v="199"/>
    <x v="11"/>
    <s v="OFF-EN-10003072"/>
    <x v="0"/>
    <x v="11"/>
    <n v="21.728000000000002"/>
    <s v="CA-2015-125731"/>
    <n v="0"/>
    <n v="7"/>
    <n v="0.2"/>
    <n v="7.6047999999999991"/>
    <n v="0.44424167803735209"/>
  </r>
  <r>
    <x v="199"/>
    <x v="6"/>
    <s v="OFF-BI-10003314"/>
    <x v="0"/>
    <x v="3"/>
    <n v="9.64"/>
    <s v="US-2015-138835"/>
    <n v="1"/>
    <n v="2"/>
    <n v="0"/>
    <n v="4.7236000000000002"/>
    <n v="0.46881743173671325"/>
  </r>
  <r>
    <x v="200"/>
    <x v="4"/>
    <s v="FUR-FU-10004006"/>
    <x v="1"/>
    <x v="8"/>
    <n v="127.94999999999999"/>
    <s v="CA-2015-112837"/>
    <n v="1"/>
    <n v="3"/>
    <n v="0"/>
    <n v="21.751499999999986"/>
    <n v="0.4595170286641902"/>
  </r>
  <r>
    <x v="201"/>
    <x v="20"/>
    <s v="FUR-CH-10002024"/>
    <x v="1"/>
    <x v="5"/>
    <n v="3785.2920000000004"/>
    <s v="CA-2015-116246"/>
    <n v="1"/>
    <n v="6"/>
    <n v="0.1"/>
    <n v="420.58800000000019"/>
    <n v="0.46529189879902266"/>
  </r>
  <r>
    <x v="201"/>
    <x v="42"/>
    <s v="TEC-AC-10001542"/>
    <x v="2"/>
    <x v="9"/>
    <n v="57.400000000000006"/>
    <s v="US-2015-119081"/>
    <n v="1"/>
    <n v="5"/>
    <n v="0"/>
    <n v="10.905999999999993"/>
    <n v="0.52062335344040378"/>
  </r>
  <r>
    <x v="201"/>
    <x v="25"/>
    <s v="TEC-AC-10002399"/>
    <x v="2"/>
    <x v="9"/>
    <n v="15.216000000000001"/>
    <s v="CA-2015-138527"/>
    <n v="1"/>
    <n v="1"/>
    <n v="0.2"/>
    <n v="2.2823999999999991"/>
    <n v="0.52062335344040378"/>
  </r>
  <r>
    <x v="201"/>
    <x v="42"/>
    <s v="OFF-SU-10000157"/>
    <x v="0"/>
    <x v="14"/>
    <n v="357.93"/>
    <s v="US-2015-119081"/>
    <n v="0"/>
    <n v="3"/>
    <n v="0"/>
    <n v="7.158600000000007"/>
    <n v="0.53938093436526824"/>
  </r>
  <r>
    <x v="201"/>
    <x v="42"/>
    <s v="OFF-BI-10004519"/>
    <x v="0"/>
    <x v="3"/>
    <n v="331.96"/>
    <s v="US-2015-119081"/>
    <n v="0"/>
    <n v="2"/>
    <n v="0"/>
    <n v="149.38199999999998"/>
    <n v="0.46881743173671325"/>
  </r>
  <r>
    <x v="201"/>
    <x v="25"/>
    <s v="OFF-AP-10001469"/>
    <x v="0"/>
    <x v="12"/>
    <n v="166.84"/>
    <s v="CA-2015-138527"/>
    <n v="0"/>
    <n v="5"/>
    <n v="0.2"/>
    <n v="18.769499999999987"/>
    <n v="0.49507917887403441"/>
  </r>
  <r>
    <x v="201"/>
    <x v="20"/>
    <s v="TEC-MA-10000029"/>
    <x v="2"/>
    <x v="15"/>
    <n v="69.989999999999995"/>
    <s v="CA-2015-101476"/>
    <n v="1"/>
    <n v="1"/>
    <n v="0"/>
    <n v="30.095700000000001"/>
    <n v="0.5183572270896134"/>
  </r>
  <r>
    <x v="201"/>
    <x v="10"/>
    <s v="OFF-BI-10002429"/>
    <x v="0"/>
    <x v="3"/>
    <n v="63.924000000000007"/>
    <s v="CA-2015-103702"/>
    <n v="1"/>
    <n v="7"/>
    <n v="0.7"/>
    <n v="-46.877600000000001"/>
    <n v="0.46881743173671325"/>
  </r>
  <r>
    <x v="201"/>
    <x v="42"/>
    <s v="FUR-FU-10003464"/>
    <x v="1"/>
    <x v="8"/>
    <n v="40.56"/>
    <s v="US-2015-119081"/>
    <n v="0"/>
    <n v="2"/>
    <n v="0"/>
    <n v="12.979199999999999"/>
    <n v="0.4595170286641902"/>
  </r>
  <r>
    <x v="201"/>
    <x v="25"/>
    <s v="OFF-PA-10001800"/>
    <x v="0"/>
    <x v="0"/>
    <n v="10.368000000000002"/>
    <s v="CA-2015-138527"/>
    <n v="0"/>
    <n v="2"/>
    <n v="0.2"/>
    <n v="3.6288"/>
    <n v="0.43613829632717294"/>
  </r>
  <r>
    <x v="201"/>
    <x v="0"/>
    <s v="OFF-BI-10004040"/>
    <x v="0"/>
    <x v="3"/>
    <n v="5.1799999999999988"/>
    <s v="US-2015-150924"/>
    <n v="1"/>
    <n v="5"/>
    <n v="0.8"/>
    <n v="-8.0289999999999999"/>
    <n v="0.46881743173671325"/>
  </r>
  <r>
    <x v="202"/>
    <x v="2"/>
    <s v="TEC-AC-10004353"/>
    <x v="2"/>
    <x v="9"/>
    <n v="252.00000000000003"/>
    <s v="CA-2015-132962"/>
    <n v="1"/>
    <n v="5"/>
    <n v="0.2"/>
    <n v="53.550000000000004"/>
    <n v="0.52062335344040378"/>
  </r>
  <r>
    <x v="202"/>
    <x v="22"/>
    <s v="TEC-AC-10001606"/>
    <x v="2"/>
    <x v="9"/>
    <n v="199.98"/>
    <s v="CA-2015-142769"/>
    <n v="1"/>
    <n v="2"/>
    <n v="0"/>
    <n v="75.992400000000004"/>
    <n v="0.52062335344040378"/>
  </r>
  <r>
    <x v="202"/>
    <x v="22"/>
    <s v="TEC-AC-10003399"/>
    <x v="2"/>
    <x v="9"/>
    <n v="144.96"/>
    <s v="CA-2015-142769"/>
    <n v="0"/>
    <n v="4"/>
    <n v="0"/>
    <n v="60.883200000000002"/>
    <n v="0.52062335344040378"/>
  </r>
  <r>
    <x v="202"/>
    <x v="22"/>
    <s v="TEC-AC-10000865"/>
    <x v="2"/>
    <x v="9"/>
    <n v="118"/>
    <s v="CA-2015-142769"/>
    <n v="0"/>
    <n v="2"/>
    <n v="0"/>
    <n v="20.059999999999988"/>
    <n v="0.52062335344040378"/>
  </r>
  <r>
    <x v="202"/>
    <x v="0"/>
    <s v="FUR-CH-10004698"/>
    <x v="1"/>
    <x v="5"/>
    <n v="340.11599999999999"/>
    <s v="CA-2015-113859"/>
    <n v="1"/>
    <n v="6"/>
    <n v="0.3"/>
    <n v="-9.717599999999976"/>
    <n v="0.46529189879902266"/>
  </r>
  <r>
    <x v="202"/>
    <x v="12"/>
    <s v="OFF-ST-10001034"/>
    <x v="0"/>
    <x v="1"/>
    <n v="79.400000000000006"/>
    <s v="CA-2015-140039"/>
    <n v="1"/>
    <n v="5"/>
    <n v="0.2"/>
    <n v="5.9550000000000054"/>
    <n v="0.44610841445725197"/>
  </r>
  <r>
    <x v="202"/>
    <x v="22"/>
    <s v="OFF-PA-10002923"/>
    <x v="0"/>
    <x v="0"/>
    <n v="48.94"/>
    <s v="CA-2015-142769"/>
    <n v="0"/>
    <n v="1"/>
    <n v="0"/>
    <n v="24.47"/>
    <n v="0.43613829632717294"/>
  </r>
  <r>
    <x v="202"/>
    <x v="22"/>
    <s v="OFF-AP-10004785"/>
    <x v="0"/>
    <x v="12"/>
    <n v="22.66"/>
    <s v="CA-2015-142769"/>
    <n v="0"/>
    <n v="2"/>
    <n v="0"/>
    <n v="9.743800000000002"/>
    <n v="0.49507917887403441"/>
  </r>
  <r>
    <x v="202"/>
    <x v="25"/>
    <s v="OFF-BI-10001679"/>
    <x v="0"/>
    <x v="3"/>
    <n v="18.648000000000003"/>
    <s v="US-2015-156216"/>
    <n v="1"/>
    <n v="7"/>
    <n v="0.7"/>
    <n v="-12.431999999999999"/>
    <n v="0.46881743173671325"/>
  </r>
  <r>
    <x v="202"/>
    <x v="2"/>
    <s v="OFF-PA-10003543"/>
    <x v="0"/>
    <x v="0"/>
    <n v="15.552000000000003"/>
    <s v="CA-2015-132962"/>
    <n v="0"/>
    <n v="3"/>
    <n v="0.2"/>
    <n v="5.4432"/>
    <n v="0.43613829632717294"/>
  </r>
  <r>
    <x v="202"/>
    <x v="22"/>
    <s v="FUR-FU-10001918"/>
    <x v="1"/>
    <x v="8"/>
    <n v="14.190000000000001"/>
    <s v="CA-2015-142769"/>
    <n v="0"/>
    <n v="3"/>
    <n v="0"/>
    <n v="5.5341000000000014"/>
    <n v="0.4595170286641902"/>
  </r>
  <r>
    <x v="202"/>
    <x v="22"/>
    <s v="OFF-SU-10001574"/>
    <x v="0"/>
    <x v="14"/>
    <n v="7.3"/>
    <s v="CA-2015-142769"/>
    <n v="0"/>
    <n v="2"/>
    <n v="0"/>
    <n v="2.1899999999999995"/>
    <n v="0.53938093436526824"/>
  </r>
  <r>
    <x v="202"/>
    <x v="22"/>
    <s v="OFF-FA-10000840"/>
    <x v="0"/>
    <x v="7"/>
    <n v="5.6999999999999993"/>
    <s v="CA-2015-142769"/>
    <n v="0"/>
    <n v="5"/>
    <n v="0"/>
    <n v="2.6789999999999998"/>
    <n v="0.51168203684699509"/>
  </r>
  <r>
    <x v="202"/>
    <x v="20"/>
    <s v="OFF-AR-10002833"/>
    <x v="0"/>
    <x v="4"/>
    <n v="5.46"/>
    <s v="CA-2015-145212"/>
    <n v="1"/>
    <n v="3"/>
    <n v="0"/>
    <n v="1.4742000000000002"/>
    <n v="0.45632477063632687"/>
  </r>
  <r>
    <x v="202"/>
    <x v="10"/>
    <s v="OFF-BI-10004022"/>
    <x v="0"/>
    <x v="3"/>
    <n v="2.5020000000000002"/>
    <s v="CA-2015-126277"/>
    <n v="1"/>
    <n v="3"/>
    <n v="0.7"/>
    <n v="-2.0015999999999998"/>
    <n v="0.46881743173671325"/>
  </r>
  <r>
    <x v="203"/>
    <x v="20"/>
    <s v="TEC-MA-10003979"/>
    <x v="2"/>
    <x v="15"/>
    <n v="2799.96"/>
    <s v="CA-2015-160766"/>
    <n v="1"/>
    <n v="4"/>
    <n v="0"/>
    <n v="1371.9803999999999"/>
    <n v="0.5183572270896134"/>
  </r>
  <r>
    <x v="203"/>
    <x v="20"/>
    <s v="OFF-AP-10002945"/>
    <x v="0"/>
    <x v="12"/>
    <n v="601.29999999999995"/>
    <s v="CA-2015-160766"/>
    <n v="0"/>
    <n v="2"/>
    <n v="0"/>
    <n v="198.42899999999997"/>
    <n v="0.49507917887403441"/>
  </r>
  <r>
    <x v="203"/>
    <x v="20"/>
    <s v="FUR-TA-10001039"/>
    <x v="1"/>
    <x v="13"/>
    <n v="464.29200000000003"/>
    <s v="CA-2015-160766"/>
    <n v="0"/>
    <n v="9"/>
    <n v="0.4"/>
    <n v="-108.33479999999997"/>
    <n v="0.55975208308209756"/>
  </r>
  <r>
    <x v="203"/>
    <x v="20"/>
    <s v="OFF-ST-10001809"/>
    <x v="0"/>
    <x v="1"/>
    <n v="449.15"/>
    <s v="CA-2015-113362"/>
    <n v="1"/>
    <n v="5"/>
    <n v="0"/>
    <n v="8.9829999999999899"/>
    <n v="0.44610841445725197"/>
  </r>
  <r>
    <x v="203"/>
    <x v="20"/>
    <s v="TEC-PH-10000526"/>
    <x v="2"/>
    <x v="6"/>
    <n v="287.96999999999997"/>
    <s v="CA-2015-160766"/>
    <n v="0"/>
    <n v="3"/>
    <n v="0"/>
    <n v="80.631600000000006"/>
    <n v="0.41105220110552465"/>
  </r>
  <r>
    <x v="203"/>
    <x v="5"/>
    <s v="FUR-FU-10002878"/>
    <x v="1"/>
    <x v="8"/>
    <n v="142.4"/>
    <s v="CA-2015-159184"/>
    <n v="1"/>
    <n v="5"/>
    <n v="0"/>
    <n v="52.688000000000002"/>
    <n v="0.4595170286641902"/>
  </r>
  <r>
    <x v="203"/>
    <x v="20"/>
    <s v="OFF-EN-10001099"/>
    <x v="0"/>
    <x v="11"/>
    <n v="68.459999999999994"/>
    <s v="CA-2015-160766"/>
    <n v="0"/>
    <n v="7"/>
    <n v="0"/>
    <n v="31.491599999999995"/>
    <n v="0.44424167803735209"/>
  </r>
  <r>
    <x v="203"/>
    <x v="1"/>
    <s v="OFF-AP-10000891"/>
    <x v="0"/>
    <x v="12"/>
    <n v="52.447999999999993"/>
    <s v="US-2015-100853"/>
    <n v="1"/>
    <n v="2"/>
    <n v="0.8"/>
    <n v="-131.12000000000003"/>
    <n v="0.49507917887403441"/>
  </r>
  <r>
    <x v="203"/>
    <x v="20"/>
    <s v="OFF-PA-10000213"/>
    <x v="0"/>
    <x v="0"/>
    <n v="44.820000000000007"/>
    <s v="CA-2015-160766"/>
    <n v="0"/>
    <n v="9"/>
    <n v="0"/>
    <n v="21.065400000000004"/>
    <n v="0.43613829632717294"/>
  </r>
  <r>
    <x v="203"/>
    <x v="1"/>
    <s v="OFF-LA-10003148"/>
    <x v="0"/>
    <x v="2"/>
    <n v="20.16"/>
    <s v="US-2015-100853"/>
    <n v="0"/>
    <n v="4"/>
    <n v="0.2"/>
    <n v="6.5519999999999987"/>
    <n v="0.4647369236065339"/>
  </r>
  <r>
    <x v="203"/>
    <x v="20"/>
    <s v="TEC-PH-10001536"/>
    <x v="2"/>
    <x v="6"/>
    <n v="16.989999999999998"/>
    <s v="CA-2015-160766"/>
    <n v="0"/>
    <n v="1"/>
    <n v="0"/>
    <n v="4.4173999999999989"/>
    <n v="0.41105220110552465"/>
  </r>
  <r>
    <x v="203"/>
    <x v="16"/>
    <s v="FUR-FU-10004020"/>
    <x v="1"/>
    <x v="8"/>
    <n v="13.128"/>
    <s v="CA-2015-145576"/>
    <n v="1"/>
    <n v="3"/>
    <n v="0.2"/>
    <n v="3.7743000000000002"/>
    <n v="0.4595170286641902"/>
  </r>
  <r>
    <x v="203"/>
    <x v="16"/>
    <s v="OFF-AP-10003914"/>
    <x v="0"/>
    <x v="12"/>
    <n v="13"/>
    <s v="CA-2015-145576"/>
    <n v="0"/>
    <n v="5"/>
    <n v="0.2"/>
    <n v="1.3000000000000007"/>
    <n v="0.49507917887403441"/>
  </r>
  <r>
    <x v="203"/>
    <x v="20"/>
    <s v="OFF-EN-10003845"/>
    <x v="0"/>
    <x v="11"/>
    <n v="11.07"/>
    <s v="CA-2015-113362"/>
    <n v="0"/>
    <n v="3"/>
    <n v="0"/>
    <n v="5.0921999999999992"/>
    <n v="0.44424167803735209"/>
  </r>
  <r>
    <x v="203"/>
    <x v="0"/>
    <s v="FUR-FU-10000550"/>
    <x v="1"/>
    <x v="8"/>
    <n v="9.9600000000000009"/>
    <s v="US-2015-127635"/>
    <n v="1"/>
    <n v="5"/>
    <n v="0.6"/>
    <n v="-6.7230000000000008"/>
    <n v="0.4595170286641902"/>
  </r>
  <r>
    <x v="203"/>
    <x v="0"/>
    <s v="OFF-BI-10001721"/>
    <x v="0"/>
    <x v="3"/>
    <n v="8.5519999999999978"/>
    <s v="US-2015-127635"/>
    <n v="0"/>
    <n v="2"/>
    <n v="0.8"/>
    <n v="-13.683199999999999"/>
    <n v="0.46881743173671325"/>
  </r>
  <r>
    <x v="203"/>
    <x v="5"/>
    <s v="OFF-BI-10001890"/>
    <x v="0"/>
    <x v="3"/>
    <n v="7.16"/>
    <s v="CA-2015-159184"/>
    <n v="0"/>
    <n v="2"/>
    <n v="0"/>
    <n v="3.4367999999999999"/>
    <n v="0.46881743173671325"/>
  </r>
  <r>
    <x v="203"/>
    <x v="0"/>
    <s v="OFF-PA-10004610"/>
    <x v="0"/>
    <x v="0"/>
    <n v="6.8480000000000008"/>
    <s v="US-2015-127635"/>
    <n v="0"/>
    <n v="2"/>
    <n v="0.2"/>
    <n v="2.1399999999999992"/>
    <n v="0.43613829632717294"/>
  </r>
  <r>
    <x v="203"/>
    <x v="0"/>
    <s v="OFF-FA-10000053"/>
    <x v="0"/>
    <x v="7"/>
    <n v="6.048"/>
    <s v="US-2015-127635"/>
    <n v="0"/>
    <n v="4"/>
    <n v="0.2"/>
    <n v="-1.3607999999999998"/>
    <n v="0.51168203684699509"/>
  </r>
  <r>
    <x v="204"/>
    <x v="2"/>
    <s v="FUR-FU-10000222"/>
    <x v="1"/>
    <x v="8"/>
    <n v="103.93599999999999"/>
    <s v="CA-2015-149594"/>
    <n v="1"/>
    <n v="4"/>
    <n v="0.2"/>
    <n v="16.889599999999998"/>
    <n v="0.4595170286641902"/>
  </r>
  <r>
    <x v="204"/>
    <x v="20"/>
    <s v="OFF-PA-10000349"/>
    <x v="0"/>
    <x v="0"/>
    <n v="14.940000000000001"/>
    <s v="CA-2015-138100"/>
    <n v="1"/>
    <n v="3"/>
    <n v="0"/>
    <n v="7.0218000000000007"/>
    <n v="0.43613829632717294"/>
  </r>
  <r>
    <x v="204"/>
    <x v="20"/>
    <s v="FUR-FU-10002456"/>
    <x v="1"/>
    <x v="8"/>
    <n v="14.56"/>
    <s v="CA-2015-138100"/>
    <n v="0"/>
    <n v="2"/>
    <n v="0"/>
    <n v="6.2608000000000015"/>
    <n v="0.4595170286641902"/>
  </r>
  <r>
    <x v="205"/>
    <x v="20"/>
    <s v="OFF-BI-10002931"/>
    <x v="0"/>
    <x v="3"/>
    <n v="33.552"/>
    <s v="CA-2015-141152"/>
    <n v="1"/>
    <n v="1"/>
    <n v="0.2"/>
    <n v="12.581999999999999"/>
    <n v="0.46881743173671325"/>
  </r>
  <r>
    <x v="206"/>
    <x v="11"/>
    <s v="TEC-AC-10004633"/>
    <x v="2"/>
    <x v="9"/>
    <n v="55.92"/>
    <s v="CA-2015-131947"/>
    <n v="1"/>
    <n v="10"/>
    <n v="0.2"/>
    <n v="16.776000000000007"/>
    <n v="0.52062335344040378"/>
  </r>
  <r>
    <x v="206"/>
    <x v="25"/>
    <s v="TEC-AC-10001109"/>
    <x v="2"/>
    <x v="9"/>
    <n v="47.984000000000002"/>
    <s v="US-2015-117170"/>
    <n v="1"/>
    <n v="2"/>
    <n v="0.2"/>
    <n v="13.195600000000001"/>
    <n v="0.52062335344040378"/>
  </r>
  <r>
    <x v="206"/>
    <x v="4"/>
    <s v="OFF-EN-10001453"/>
    <x v="0"/>
    <x v="11"/>
    <n v="182.94"/>
    <s v="CA-2015-112851"/>
    <n v="1"/>
    <n v="3"/>
    <n v="0"/>
    <n v="85.981799999999993"/>
    <n v="0.44424167803735209"/>
  </r>
  <r>
    <x v="206"/>
    <x v="11"/>
    <s v="OFF-PA-10003039"/>
    <x v="0"/>
    <x v="0"/>
    <n v="148.70400000000001"/>
    <s v="CA-2015-131947"/>
    <n v="0"/>
    <n v="6"/>
    <n v="0.2"/>
    <n v="46.469999999999985"/>
    <n v="0.43613829632717294"/>
  </r>
  <r>
    <x v="206"/>
    <x v="22"/>
    <s v="OFF-BI-10002735"/>
    <x v="0"/>
    <x v="3"/>
    <n v="137.24"/>
    <s v="CA-2015-103940"/>
    <n v="1"/>
    <n v="5"/>
    <n v="0.2"/>
    <n v="46.3185"/>
    <n v="0.46881743173671325"/>
  </r>
  <r>
    <x v="206"/>
    <x v="22"/>
    <s v="OFF-ST-10000943"/>
    <x v="0"/>
    <x v="1"/>
    <n v="57.929999999999993"/>
    <s v="CA-2015-103940"/>
    <n v="0"/>
    <n v="3"/>
    <n v="0"/>
    <n v="16.220400000000001"/>
    <n v="0.44610841445725197"/>
  </r>
  <r>
    <x v="206"/>
    <x v="11"/>
    <s v="OFF-PA-10000246"/>
    <x v="0"/>
    <x v="0"/>
    <n v="40.24"/>
    <s v="CA-2015-131947"/>
    <n v="0"/>
    <n v="5"/>
    <n v="0.2"/>
    <n v="13.078000000000001"/>
    <n v="0.43613829632717294"/>
  </r>
  <r>
    <x v="206"/>
    <x v="11"/>
    <s v="OFF-AR-10000411"/>
    <x v="0"/>
    <x v="4"/>
    <n v="38.256"/>
    <s v="CA-2015-131947"/>
    <n v="0"/>
    <n v="3"/>
    <n v="0.2"/>
    <n v="4.7819999999999947"/>
    <n v="0.45632477063632687"/>
  </r>
  <r>
    <x v="206"/>
    <x v="22"/>
    <s v="FUR-FU-10004671"/>
    <x v="1"/>
    <x v="8"/>
    <n v="35.340000000000003"/>
    <s v="CA-2015-103940"/>
    <n v="0"/>
    <n v="2"/>
    <n v="0"/>
    <n v="13.429200000000002"/>
    <n v="0.4595170286641902"/>
  </r>
  <r>
    <x v="206"/>
    <x v="22"/>
    <s v="OFF-ST-10004963"/>
    <x v="0"/>
    <x v="1"/>
    <n v="30.28"/>
    <s v="CA-2015-103940"/>
    <n v="0"/>
    <n v="2"/>
    <n v="0"/>
    <n v="1.2111999999999981"/>
    <n v="0.44610841445725197"/>
  </r>
  <r>
    <x v="206"/>
    <x v="11"/>
    <s v="TEC-MA-10004086"/>
    <x v="2"/>
    <x v="15"/>
    <n v="29.925000000000001"/>
    <s v="CA-2015-131947"/>
    <n v="0"/>
    <n v="5"/>
    <n v="0.7"/>
    <n v="-21.944999999999993"/>
    <n v="0.5183572270896134"/>
  </r>
  <r>
    <x v="206"/>
    <x v="2"/>
    <s v="OFF-BI-10003712"/>
    <x v="0"/>
    <x v="3"/>
    <n v="5.8920000000000012"/>
    <s v="US-2015-158638"/>
    <n v="1"/>
    <n v="4"/>
    <n v="0.7"/>
    <n v="-4.1243999999999996"/>
    <n v="0.46881743173671325"/>
  </r>
  <r>
    <x v="206"/>
    <x v="11"/>
    <s v="OFF-AR-10001473"/>
    <x v="0"/>
    <x v="4"/>
    <n v="5.2480000000000002"/>
    <s v="CA-2015-131947"/>
    <n v="0"/>
    <n v="2"/>
    <n v="0.2"/>
    <n v="0.45920000000000027"/>
    <n v="0.45632477063632687"/>
  </r>
  <r>
    <x v="206"/>
    <x v="25"/>
    <s v="OFF-PA-10000682"/>
    <x v="0"/>
    <x v="0"/>
    <n v="4.6240000000000006"/>
    <s v="US-2015-117170"/>
    <n v="0"/>
    <n v="1"/>
    <n v="0.2"/>
    <n v="1.6762000000000001"/>
    <n v="0.43613829632717294"/>
  </r>
  <r>
    <x v="207"/>
    <x v="0"/>
    <s v="TEC-MA-10000822"/>
    <x v="2"/>
    <x v="15"/>
    <n v="3059.982"/>
    <s v="US-2015-106992"/>
    <n v="1"/>
    <n v="3"/>
    <n v="0.4"/>
    <n v="-509.99700000000075"/>
    <n v="0.5183572270896134"/>
  </r>
  <r>
    <x v="207"/>
    <x v="25"/>
    <s v="TEC-MA-10001127"/>
    <x v="2"/>
    <x v="15"/>
    <n v="2624.9850000000001"/>
    <s v="CA-2015-127299"/>
    <n v="1"/>
    <n v="3"/>
    <n v="0.5"/>
    <n v="-944.99460000000045"/>
    <n v="0.5183572270896134"/>
  </r>
  <r>
    <x v="207"/>
    <x v="0"/>
    <s v="TEC-MA-10003353"/>
    <x v="2"/>
    <x v="15"/>
    <n v="2519.9579999999996"/>
    <s v="US-2015-106992"/>
    <n v="0"/>
    <n v="7"/>
    <n v="0.4"/>
    <n v="-251.99579999999992"/>
    <n v="0.5183572270896134"/>
  </r>
  <r>
    <x v="207"/>
    <x v="20"/>
    <s v="FUR-CH-10000988"/>
    <x v="1"/>
    <x v="5"/>
    <n v="887.10299999999995"/>
    <s v="CA-2015-168130"/>
    <n v="1"/>
    <n v="7"/>
    <n v="0.1"/>
    <n v="177.42059999999998"/>
    <n v="0.46529189879902266"/>
  </r>
  <r>
    <x v="207"/>
    <x v="22"/>
    <s v="OFF-ST-10001321"/>
    <x v="0"/>
    <x v="1"/>
    <n v="92.52"/>
    <s v="CA-2015-132787"/>
    <n v="1"/>
    <n v="6"/>
    <n v="0"/>
    <n v="24.980400000000007"/>
    <n v="0.44610841445725197"/>
  </r>
  <r>
    <x v="207"/>
    <x v="12"/>
    <s v="FUR-TA-10004607"/>
    <x v="1"/>
    <x v="13"/>
    <n v="73.915000000000006"/>
    <s v="CA-2015-138177"/>
    <n v="1"/>
    <n v="1"/>
    <n v="0.5"/>
    <n v="-45.827300000000008"/>
    <n v="0.55975208308209756"/>
  </r>
  <r>
    <x v="207"/>
    <x v="25"/>
    <s v="OFF-ST-10003722"/>
    <x v="0"/>
    <x v="1"/>
    <n v="67.343999999999994"/>
    <s v="CA-2015-127299"/>
    <n v="0"/>
    <n v="6"/>
    <n v="0.2"/>
    <n v="7.5761999999999894"/>
    <n v="0.44610841445725197"/>
  </r>
  <r>
    <x v="207"/>
    <x v="4"/>
    <s v="OFF-FA-10000624"/>
    <x v="0"/>
    <x v="7"/>
    <n v="7.16"/>
    <s v="CA-2015-156601"/>
    <n v="1"/>
    <n v="2"/>
    <n v="0"/>
    <n v="3.58"/>
    <n v="0.51168203684699509"/>
  </r>
  <r>
    <x v="207"/>
    <x v="4"/>
    <s v="OFF-FA-10000053"/>
    <x v="0"/>
    <x v="7"/>
    <n v="5.67"/>
    <s v="CA-2015-159849"/>
    <n v="1"/>
    <n v="3"/>
    <n v="0"/>
    <n v="0.11340000000000017"/>
    <n v="0.51168203684699509"/>
  </r>
  <r>
    <x v="208"/>
    <x v="20"/>
    <s v="TEC-PH-10003072"/>
    <x v="2"/>
    <x v="6"/>
    <n v="1349.91"/>
    <s v="CA-2015-125997"/>
    <n v="1"/>
    <n v="9"/>
    <n v="0"/>
    <n v="661.45590000000004"/>
    <n v="0.41105220110552465"/>
  </r>
  <r>
    <x v="208"/>
    <x v="20"/>
    <s v="FUR-BO-10002213"/>
    <x v="1"/>
    <x v="10"/>
    <n v="801.5680000000001"/>
    <s v="CA-2015-125997"/>
    <n v="0"/>
    <n v="2"/>
    <n v="0.2"/>
    <n v="-10.019600000000054"/>
    <n v="0.5176847302647779"/>
  </r>
  <r>
    <x v="208"/>
    <x v="20"/>
    <s v="FUR-CH-10001394"/>
    <x v="1"/>
    <x v="5"/>
    <n v="631.78200000000004"/>
    <s v="CA-2015-125997"/>
    <n v="0"/>
    <n v="2"/>
    <n v="0.1"/>
    <n v="140.39599999999993"/>
    <n v="0.46529189879902266"/>
  </r>
  <r>
    <x v="208"/>
    <x v="20"/>
    <s v="TEC-PH-10003484"/>
    <x v="2"/>
    <x v="6"/>
    <n v="629.94999999999993"/>
    <s v="CA-2015-125997"/>
    <n v="0"/>
    <n v="5"/>
    <n v="0"/>
    <n v="157.48750000000001"/>
    <n v="0.41105220110552465"/>
  </r>
  <r>
    <x v="208"/>
    <x v="1"/>
    <s v="FUR-TA-10004534"/>
    <x v="1"/>
    <x v="13"/>
    <n v="617.70000000000005"/>
    <s v="US-2015-134614"/>
    <n v="1"/>
    <n v="6"/>
    <n v="0.5"/>
    <n v="-407.68200000000013"/>
    <n v="0.55975208308209756"/>
  </r>
  <r>
    <x v="208"/>
    <x v="1"/>
    <s v="FUR-BO-10004218"/>
    <x v="1"/>
    <x v="10"/>
    <n v="493.42999999999995"/>
    <s v="CA-2015-120411"/>
    <n v="1"/>
    <n v="5"/>
    <n v="0.3"/>
    <n v="-70.489999999999981"/>
    <n v="0.5176847302647779"/>
  </r>
  <r>
    <x v="208"/>
    <x v="36"/>
    <s v="TEC-AC-10003628"/>
    <x v="2"/>
    <x v="9"/>
    <n v="59.98"/>
    <s v="CA-2015-166744"/>
    <n v="1"/>
    <n v="2"/>
    <n v="0"/>
    <n v="26.391200000000005"/>
    <n v="0.52062335344040378"/>
  </r>
  <r>
    <x v="208"/>
    <x v="36"/>
    <s v="FUR-BO-10001337"/>
    <x v="1"/>
    <x v="10"/>
    <n v="362.94"/>
    <s v="CA-2015-166744"/>
    <n v="0"/>
    <n v="3"/>
    <n v="0"/>
    <n v="36.293999999999997"/>
    <n v="0.5176847302647779"/>
  </r>
  <r>
    <x v="208"/>
    <x v="36"/>
    <s v="FUR-FU-10004952"/>
    <x v="1"/>
    <x v="8"/>
    <n v="164.22"/>
    <s v="CA-2015-166744"/>
    <n v="0"/>
    <n v="3"/>
    <n v="0"/>
    <n v="50.908200000000001"/>
    <n v="0.4595170286641902"/>
  </r>
  <r>
    <x v="208"/>
    <x v="20"/>
    <s v="OFF-LA-10002762"/>
    <x v="0"/>
    <x v="2"/>
    <n v="75.179999999999993"/>
    <s v="CA-2015-125997"/>
    <n v="0"/>
    <n v="6"/>
    <n v="0"/>
    <n v="35.334599999999995"/>
    <n v="0.4647369236065339"/>
  </r>
  <r>
    <x v="208"/>
    <x v="4"/>
    <s v="OFF-AP-10001366"/>
    <x v="0"/>
    <x v="12"/>
    <n v="43.92"/>
    <s v="CA-2015-133704"/>
    <n v="1"/>
    <n v="4"/>
    <n v="0"/>
    <n v="11.858400000000003"/>
    <n v="0.49507917887403441"/>
  </r>
  <r>
    <x v="208"/>
    <x v="20"/>
    <s v="OFF-AP-10003842"/>
    <x v="0"/>
    <x v="12"/>
    <n v="30.98"/>
    <s v="CA-2015-125997"/>
    <n v="0"/>
    <n v="1"/>
    <n v="0"/>
    <n v="8.0548000000000002"/>
    <n v="0.49507917887403441"/>
  </r>
  <r>
    <x v="208"/>
    <x v="4"/>
    <s v="OFF-PA-10003724"/>
    <x v="0"/>
    <x v="0"/>
    <n v="21.72"/>
    <s v="CA-2015-156433"/>
    <n v="1"/>
    <n v="4"/>
    <n v="0"/>
    <n v="10.642799999999999"/>
    <n v="0.43613829632717294"/>
  </r>
  <r>
    <x v="208"/>
    <x v="4"/>
    <s v="OFF-BI-10001636"/>
    <x v="0"/>
    <x v="3"/>
    <n v="20.231999999999999"/>
    <s v="CA-2015-133704"/>
    <n v="0"/>
    <n v="3"/>
    <n v="0.2"/>
    <n v="6.5753999999999984"/>
    <n v="0.46881743173671325"/>
  </r>
  <r>
    <x v="208"/>
    <x v="1"/>
    <s v="TEC-PH-10002185"/>
    <x v="2"/>
    <x v="6"/>
    <n v="11.120000000000001"/>
    <s v="CA-2015-120411"/>
    <n v="0"/>
    <n v="2"/>
    <n v="0.2"/>
    <n v="3.4749999999999996"/>
    <n v="0.41105220110552465"/>
  </r>
  <r>
    <x v="208"/>
    <x v="4"/>
    <s v="OFF-LA-10001569"/>
    <x v="0"/>
    <x v="2"/>
    <n v="9.9600000000000009"/>
    <s v="CA-2015-156433"/>
    <n v="0"/>
    <n v="2"/>
    <n v="0"/>
    <n v="4.5815999999999999"/>
    <n v="0.4647369236065339"/>
  </r>
  <r>
    <x v="208"/>
    <x v="4"/>
    <s v="OFF-PA-10004610"/>
    <x v="0"/>
    <x v="0"/>
    <n v="8.56"/>
    <s v="CA-2015-126480"/>
    <n v="1"/>
    <n v="2"/>
    <n v="0"/>
    <n v="3.8519999999999994"/>
    <n v="0.43613829632717294"/>
  </r>
  <r>
    <x v="208"/>
    <x v="16"/>
    <s v="OFF-AR-10003469"/>
    <x v="0"/>
    <x v="4"/>
    <n v="2.8160000000000003"/>
    <s v="CA-2015-151953"/>
    <n v="1"/>
    <n v="2"/>
    <n v="0.2"/>
    <n v="0.98559999999999992"/>
    <n v="0.45632477063632687"/>
  </r>
  <r>
    <x v="209"/>
    <x v="22"/>
    <s v="TEC-CO-10002313"/>
    <x v="2"/>
    <x v="16"/>
    <n v="1799.97"/>
    <s v="US-2015-135972"/>
    <n v="1"/>
    <n v="3"/>
    <n v="0"/>
    <n v="701.98829999999998"/>
    <n v="0.55185675810753509"/>
  </r>
  <r>
    <x v="209"/>
    <x v="22"/>
    <s v="TEC-PH-10003012"/>
    <x v="2"/>
    <x v="6"/>
    <n v="246.38400000000001"/>
    <s v="US-2015-135972"/>
    <n v="0"/>
    <n v="2"/>
    <n v="0.2"/>
    <n v="27.718199999999968"/>
    <n v="0.41105220110552465"/>
  </r>
  <r>
    <x v="209"/>
    <x v="4"/>
    <s v="TEC-PH-10001299"/>
    <x v="2"/>
    <x v="6"/>
    <n v="239.98400000000004"/>
    <s v="CA-2015-153969"/>
    <n v="1"/>
    <n v="2"/>
    <n v="0.2"/>
    <n v="23.998400000000004"/>
    <n v="0.41105220110552465"/>
  </r>
  <r>
    <x v="209"/>
    <x v="4"/>
    <s v="OFF-EN-10004483"/>
    <x v="0"/>
    <x v="11"/>
    <n v="78.349999999999994"/>
    <s v="CA-2015-153969"/>
    <n v="0"/>
    <n v="5"/>
    <n v="0"/>
    <n v="36.824499999999993"/>
    <n v="0.44424167803735209"/>
  </r>
  <r>
    <x v="209"/>
    <x v="20"/>
    <s v="OFF-AR-10002956"/>
    <x v="0"/>
    <x v="4"/>
    <n v="66.03"/>
    <s v="CA-2015-124513"/>
    <n v="1"/>
    <n v="3"/>
    <n v="0"/>
    <n v="17.1678"/>
    <n v="0.45632477063632687"/>
  </r>
  <r>
    <x v="209"/>
    <x v="4"/>
    <s v="OFF-AR-10001615"/>
    <x v="0"/>
    <x v="4"/>
    <n v="59.519999999999996"/>
    <s v="CA-2015-153969"/>
    <n v="0"/>
    <n v="3"/>
    <n v="0"/>
    <n v="15.475200000000001"/>
    <n v="0.45632477063632687"/>
  </r>
  <r>
    <x v="209"/>
    <x v="4"/>
    <s v="OFF-PA-10000327"/>
    <x v="0"/>
    <x v="0"/>
    <n v="38.520000000000003"/>
    <s v="CA-2015-153969"/>
    <n v="0"/>
    <n v="9"/>
    <n v="0"/>
    <n v="17.333999999999996"/>
    <n v="0.43613829632717294"/>
  </r>
  <r>
    <x v="209"/>
    <x v="40"/>
    <s v="OFF-AP-10003281"/>
    <x v="0"/>
    <x v="12"/>
    <n v="36.269999999999996"/>
    <s v="CA-2015-125514"/>
    <n v="1"/>
    <n v="3"/>
    <n v="0"/>
    <n v="10.880999999999997"/>
    <n v="0.49507917887403441"/>
  </r>
  <r>
    <x v="209"/>
    <x v="40"/>
    <s v="OFF-AP-10000358"/>
    <x v="0"/>
    <x v="12"/>
    <n v="25.96"/>
    <s v="CA-2015-125514"/>
    <n v="0"/>
    <n v="2"/>
    <n v="0"/>
    <n v="7.5283999999999978"/>
    <n v="0.49507917887403441"/>
  </r>
  <r>
    <x v="209"/>
    <x v="2"/>
    <s v="OFF-LA-10004425"/>
    <x v="0"/>
    <x v="2"/>
    <n v="20.808000000000003"/>
    <s v="CA-2015-168823"/>
    <n v="1"/>
    <n v="9"/>
    <n v="0.2"/>
    <n v="7.0226999999999995"/>
    <n v="0.4647369236065339"/>
  </r>
  <r>
    <x v="209"/>
    <x v="4"/>
    <s v="OFF-PA-10002246"/>
    <x v="0"/>
    <x v="0"/>
    <n v="19.350000000000001"/>
    <s v="CA-2015-153969"/>
    <n v="0"/>
    <n v="3"/>
    <n v="0"/>
    <n v="9.4815000000000005"/>
    <n v="0.43613829632717294"/>
  </r>
  <r>
    <x v="209"/>
    <x v="4"/>
    <s v="OFF-EN-10001539"/>
    <x v="0"/>
    <x v="11"/>
    <n v="15.56"/>
    <s v="CA-2015-153969"/>
    <n v="0"/>
    <n v="2"/>
    <n v="0"/>
    <n v="7.3132000000000001"/>
    <n v="0.44424167803735209"/>
  </r>
  <r>
    <x v="209"/>
    <x v="2"/>
    <s v="OFF-PA-10004000"/>
    <x v="0"/>
    <x v="0"/>
    <n v="11.352000000000002"/>
    <s v="CA-2015-168823"/>
    <n v="0"/>
    <n v="3"/>
    <n v="0.2"/>
    <n v="4.1151"/>
    <n v="0.43613829632717294"/>
  </r>
  <r>
    <x v="209"/>
    <x v="0"/>
    <s v="FUR-FU-10001546"/>
    <x v="1"/>
    <x v="8"/>
    <n v="8.5440000000000005"/>
    <s v="US-2015-166310"/>
    <n v="1"/>
    <n v="2"/>
    <n v="0.6"/>
    <n v="-7.4759999999999991"/>
    <n v="0.4595170286641902"/>
  </r>
  <r>
    <x v="209"/>
    <x v="2"/>
    <s v="OFF-BI-10000050"/>
    <x v="0"/>
    <x v="3"/>
    <n v="6.5700000000000012"/>
    <s v="CA-2015-117478"/>
    <n v="1"/>
    <n v="3"/>
    <n v="0.7"/>
    <n v="-5.036999999999999"/>
    <n v="0.46881743173671325"/>
  </r>
  <r>
    <x v="209"/>
    <x v="40"/>
    <s v="OFF-PA-10000029"/>
    <x v="0"/>
    <x v="0"/>
    <n v="6.48"/>
    <s v="CA-2015-125514"/>
    <n v="0"/>
    <n v="1"/>
    <n v="0"/>
    <n v="3.1104000000000003"/>
    <n v="0.43613829632717294"/>
  </r>
  <r>
    <x v="210"/>
    <x v="20"/>
    <s v="FUR-CH-10004983"/>
    <x v="1"/>
    <x v="5"/>
    <n v="579.52800000000002"/>
    <s v="CA-2015-156160"/>
    <n v="1"/>
    <n v="4"/>
    <n v="0.1"/>
    <n v="83.709599999999966"/>
    <n v="0.46529189879902266"/>
  </r>
  <r>
    <x v="210"/>
    <x v="1"/>
    <s v="OFF-ST-10002574"/>
    <x v="0"/>
    <x v="1"/>
    <n v="331.536"/>
    <s v="CA-2015-103191"/>
    <n v="1"/>
    <n v="3"/>
    <n v="0.2"/>
    <n v="-82.884"/>
    <n v="0.44610841445725197"/>
  </r>
  <r>
    <x v="210"/>
    <x v="4"/>
    <s v="OFF-ST-10000675"/>
    <x v="0"/>
    <x v="1"/>
    <n v="169.45"/>
    <s v="CA-2015-158225"/>
    <n v="1"/>
    <n v="5"/>
    <n v="0"/>
    <n v="42.362499999999997"/>
    <n v="0.44610841445725197"/>
  </r>
  <r>
    <x v="210"/>
    <x v="20"/>
    <s v="FUR-FU-10001876"/>
    <x v="1"/>
    <x v="8"/>
    <n v="97.44"/>
    <s v="CA-2015-156160"/>
    <n v="0"/>
    <n v="3"/>
    <n v="0"/>
    <n v="35.078399999999995"/>
    <n v="0.4595170286641902"/>
  </r>
  <r>
    <x v="210"/>
    <x v="4"/>
    <s v="OFF-ST-10002301"/>
    <x v="0"/>
    <x v="1"/>
    <n v="40.68"/>
    <s v="CA-2015-158225"/>
    <n v="0"/>
    <n v="2"/>
    <n v="0"/>
    <n v="0.40679999999999694"/>
    <n v="0.44610841445725197"/>
  </r>
  <r>
    <x v="210"/>
    <x v="20"/>
    <s v="OFF-AR-10003876"/>
    <x v="0"/>
    <x v="4"/>
    <n v="13.04"/>
    <s v="CA-2015-156160"/>
    <n v="0"/>
    <n v="4"/>
    <n v="0"/>
    <n v="5.7376000000000005"/>
    <n v="0.45632477063632687"/>
  </r>
  <r>
    <x v="210"/>
    <x v="16"/>
    <s v="OFF-LA-10001613"/>
    <x v="0"/>
    <x v="2"/>
    <n v="4.6079999999999997"/>
    <s v="CA-2015-127488"/>
    <n v="1"/>
    <n v="2"/>
    <n v="0.2"/>
    <n v="1.6704000000000001"/>
    <n v="0.4647369236065339"/>
  </r>
  <r>
    <x v="210"/>
    <x v="20"/>
    <s v="OFF-BI-10003355"/>
    <x v="0"/>
    <x v="3"/>
    <n v="3.9840000000000004"/>
    <s v="CA-2015-156160"/>
    <n v="0"/>
    <n v="1"/>
    <n v="0.2"/>
    <n v="1.3944000000000001"/>
    <n v="0.46881743173671325"/>
  </r>
  <r>
    <x v="211"/>
    <x v="28"/>
    <s v="OFF-BI-10001120"/>
    <x v="0"/>
    <x v="3"/>
    <n v="9449.9500000000007"/>
    <s v="CA-2015-116904"/>
    <n v="1"/>
    <n v="5"/>
    <n v="0"/>
    <n v="4630.4755000000005"/>
    <n v="0.46881743173671325"/>
  </r>
  <r>
    <x v="211"/>
    <x v="4"/>
    <s v="FUR-BO-10002916"/>
    <x v="1"/>
    <x v="10"/>
    <n v="435.99900000000002"/>
    <s v="US-2015-134733"/>
    <n v="1"/>
    <n v="3"/>
    <n v="0.15"/>
    <n v="20.517599999999987"/>
    <n v="0.5176847302647779"/>
  </r>
  <r>
    <x v="211"/>
    <x v="28"/>
    <s v="OFF-ST-10000736"/>
    <x v="0"/>
    <x v="1"/>
    <n v="404.90000000000003"/>
    <s v="CA-2015-116904"/>
    <n v="0"/>
    <n v="5"/>
    <n v="0"/>
    <n v="16.195999999999984"/>
    <n v="0.44610841445725197"/>
  </r>
  <r>
    <x v="211"/>
    <x v="20"/>
    <s v="OFF-BI-10002026"/>
    <x v="0"/>
    <x v="3"/>
    <n v="139.44"/>
    <s v="CA-2015-163559"/>
    <n v="1"/>
    <n v="3"/>
    <n v="0.2"/>
    <n v="47.060999999999993"/>
    <n v="0.46881743173671325"/>
  </r>
  <r>
    <x v="211"/>
    <x v="4"/>
    <s v="TEC-PH-10002726"/>
    <x v="2"/>
    <x v="6"/>
    <n v="83.984000000000009"/>
    <s v="US-2015-134733"/>
    <n v="0"/>
    <n v="2"/>
    <n v="0.2"/>
    <n v="31.494"/>
    <n v="0.41105220110552465"/>
  </r>
  <r>
    <x v="211"/>
    <x v="7"/>
    <s v="OFF-BI-10004965"/>
    <x v="0"/>
    <x v="3"/>
    <n v="34.5"/>
    <s v="CA-2015-163650"/>
    <n v="1"/>
    <n v="3"/>
    <n v="0"/>
    <n v="15.524999999999999"/>
    <n v="0.46881743173671325"/>
  </r>
  <r>
    <x v="211"/>
    <x v="28"/>
    <s v="OFF-PA-10004888"/>
    <x v="0"/>
    <x v="0"/>
    <n v="32.400000000000006"/>
    <s v="CA-2015-116904"/>
    <n v="0"/>
    <n v="5"/>
    <n v="0"/>
    <n v="15.552000000000001"/>
    <n v="0.43613829632717294"/>
  </r>
  <r>
    <x v="211"/>
    <x v="10"/>
    <s v="OFF-PA-10003063"/>
    <x v="0"/>
    <x v="0"/>
    <n v="28.8"/>
    <s v="CA-2015-147900"/>
    <n v="1"/>
    <n v="9"/>
    <n v="0.2"/>
    <n v="10.080000000000002"/>
    <n v="0.43613829632717294"/>
  </r>
  <r>
    <x v="211"/>
    <x v="20"/>
    <s v="OFF-BI-10004654"/>
    <x v="0"/>
    <x v="3"/>
    <n v="18.463999999999999"/>
    <s v="CA-2015-113964"/>
    <n v="1"/>
    <n v="4"/>
    <n v="0.2"/>
    <n v="6.9239999999999995"/>
    <n v="0.46881743173671325"/>
  </r>
  <r>
    <x v="211"/>
    <x v="28"/>
    <s v="OFF-BI-10000301"/>
    <x v="0"/>
    <x v="3"/>
    <n v="12.94"/>
    <s v="CA-2015-116904"/>
    <n v="0"/>
    <n v="2"/>
    <n v="0"/>
    <n v="6.47"/>
    <n v="0.46881743173671325"/>
  </r>
  <r>
    <x v="211"/>
    <x v="7"/>
    <s v="OFF-BI-10004876"/>
    <x v="0"/>
    <x v="3"/>
    <n v="11.12"/>
    <s v="CA-2015-148369"/>
    <n v="1"/>
    <n v="4"/>
    <n v="0"/>
    <n v="5.4487999999999994"/>
    <n v="0.46881743173671325"/>
  </r>
  <r>
    <x v="211"/>
    <x v="7"/>
    <s v="OFF-AR-10002375"/>
    <x v="0"/>
    <x v="4"/>
    <n v="9.84"/>
    <s v="CA-2015-163650"/>
    <n v="0"/>
    <n v="3"/>
    <n v="0"/>
    <n v="2.8535999999999988"/>
    <n v="0.45632477063632687"/>
  </r>
  <r>
    <x v="212"/>
    <x v="4"/>
    <s v="OFF-ST-10001713"/>
    <x v="0"/>
    <x v="1"/>
    <n v="211.96"/>
    <s v="CA-2015-123344"/>
    <n v="1"/>
    <n v="4"/>
    <n v="0"/>
    <n v="8.4783999999999935"/>
    <n v="0.44610841445725197"/>
  </r>
  <r>
    <x v="213"/>
    <x v="0"/>
    <s v="FUR-BO-10003272"/>
    <x v="1"/>
    <x v="10"/>
    <n v="300.53279999999995"/>
    <s v="US-2015-112914"/>
    <n v="1"/>
    <n v="2"/>
    <n v="0.32"/>
    <n v="-97.23120000000003"/>
    <n v="0.5176847302647779"/>
  </r>
  <r>
    <x v="213"/>
    <x v="0"/>
    <s v="OFF-PA-10003270"/>
    <x v="0"/>
    <x v="0"/>
    <n v="33.792000000000002"/>
    <s v="US-2015-112914"/>
    <n v="0"/>
    <n v="8"/>
    <n v="0.2"/>
    <n v="10.559999999999999"/>
    <n v="0.43613829632717294"/>
  </r>
  <r>
    <x v="213"/>
    <x v="26"/>
    <s v="OFF-AR-10003179"/>
    <x v="0"/>
    <x v="4"/>
    <n v="14.576000000000001"/>
    <s v="CA-2015-141355"/>
    <n v="1"/>
    <n v="2"/>
    <n v="0.2"/>
    <n v="2.3685999999999989"/>
    <n v="0.45632477063632687"/>
  </r>
  <r>
    <x v="213"/>
    <x v="0"/>
    <s v="OFF-EN-10001509"/>
    <x v="0"/>
    <x v="11"/>
    <n v="3.2640000000000002"/>
    <s v="US-2015-112914"/>
    <n v="0"/>
    <n v="2"/>
    <n v="0.2"/>
    <n v="1.1015999999999997"/>
    <n v="0.44424167803735209"/>
  </r>
  <r>
    <x v="213"/>
    <x v="0"/>
    <s v="OFF-BI-10002982"/>
    <x v="0"/>
    <x v="3"/>
    <n v="2.7239999999999993"/>
    <s v="US-2015-112914"/>
    <n v="0"/>
    <n v="2"/>
    <n v="0.8"/>
    <n v="-4.3584000000000014"/>
    <n v="0.46881743173671325"/>
  </r>
  <r>
    <x v="214"/>
    <x v="4"/>
    <s v="FUR-CH-10000454"/>
    <x v="1"/>
    <x v="5"/>
    <n v="585.55200000000002"/>
    <s v="CA-2015-132451"/>
    <n v="1"/>
    <n v="3"/>
    <n v="0.2"/>
    <n v="73.19399999999996"/>
    <n v="0.46529189879902266"/>
  </r>
  <r>
    <x v="214"/>
    <x v="1"/>
    <s v="TEC-AC-10004859"/>
    <x v="2"/>
    <x v="9"/>
    <n v="153.82400000000001"/>
    <s v="CA-2015-115049"/>
    <n v="1"/>
    <n v="11"/>
    <n v="0.2"/>
    <n v="38.456000000000003"/>
    <n v="0.52062335344040378"/>
  </r>
  <r>
    <x v="214"/>
    <x v="10"/>
    <s v="TEC-AC-10002370"/>
    <x v="2"/>
    <x v="9"/>
    <n v="3.1520000000000001"/>
    <s v="CA-2015-115133"/>
    <n v="1"/>
    <n v="2"/>
    <n v="0.2"/>
    <n v="0.47279999999999966"/>
    <n v="0.52062335344040378"/>
  </r>
  <r>
    <x v="214"/>
    <x v="22"/>
    <s v="OFF-ST-10002615"/>
    <x v="0"/>
    <x v="1"/>
    <n v="310.12"/>
    <s v="CA-2015-127586"/>
    <n v="1"/>
    <n v="2"/>
    <n v="0"/>
    <n v="80.631200000000007"/>
    <n v="0.44610841445725197"/>
  </r>
  <r>
    <x v="214"/>
    <x v="4"/>
    <s v="FUR-CH-10002961"/>
    <x v="1"/>
    <x v="5"/>
    <n v="145.56800000000001"/>
    <s v="US-2015-151925"/>
    <n v="1"/>
    <n v="2"/>
    <n v="0.2"/>
    <n v="0"/>
    <n v="0.46529189879902266"/>
  </r>
  <r>
    <x v="214"/>
    <x v="2"/>
    <s v="OFF-AP-10002191"/>
    <x v="0"/>
    <x v="12"/>
    <n v="143.952"/>
    <s v="CA-2015-164385"/>
    <n v="1"/>
    <n v="3"/>
    <n v="0.2"/>
    <n v="14.39520000000001"/>
    <n v="0.49507917887403441"/>
  </r>
  <r>
    <x v="214"/>
    <x v="2"/>
    <s v="OFF-AP-10001492"/>
    <x v="0"/>
    <x v="12"/>
    <n v="41.375999999999998"/>
    <s v="CA-2015-144974"/>
    <n v="1"/>
    <n v="6"/>
    <n v="0.2"/>
    <n v="3.1032000000000011"/>
    <n v="0.49507917887403441"/>
  </r>
  <r>
    <x v="214"/>
    <x v="10"/>
    <s v="OFF-PA-10000174"/>
    <x v="0"/>
    <x v="0"/>
    <n v="32.896000000000001"/>
    <s v="CA-2015-115133"/>
    <n v="0"/>
    <n v="4"/>
    <n v="0.2"/>
    <n v="11.102399999999996"/>
    <n v="0.43613829632717294"/>
  </r>
  <r>
    <x v="214"/>
    <x v="2"/>
    <s v="FUR-FU-10001095"/>
    <x v="1"/>
    <x v="8"/>
    <n v="21.184000000000001"/>
    <s v="CA-2015-144974"/>
    <n v="0"/>
    <n v="1"/>
    <n v="0.2"/>
    <n v="4.7664"/>
    <n v="0.4595170286641902"/>
  </r>
  <r>
    <x v="214"/>
    <x v="4"/>
    <s v="OFF-PA-10004888"/>
    <x v="0"/>
    <x v="0"/>
    <n v="19.440000000000001"/>
    <s v="CA-2015-132451"/>
    <n v="0"/>
    <n v="3"/>
    <n v="0"/>
    <n v="9.3312000000000008"/>
    <n v="0.43613829632717294"/>
  </r>
  <r>
    <x v="214"/>
    <x v="10"/>
    <s v="OFF-AP-10001634"/>
    <x v="0"/>
    <x v="12"/>
    <n v="16.704000000000001"/>
    <s v="CA-2015-115133"/>
    <n v="0"/>
    <n v="6"/>
    <n v="0.2"/>
    <n v="1.2527999999999988"/>
    <n v="0.49507917887403441"/>
  </r>
  <r>
    <x v="214"/>
    <x v="2"/>
    <s v="OFF-BI-10003274"/>
    <x v="0"/>
    <x v="3"/>
    <n v="5.9700000000000006"/>
    <s v="CA-2015-144974"/>
    <n v="0"/>
    <n v="5"/>
    <n v="0.7"/>
    <n v="-4.577"/>
    <n v="0.46881743173671325"/>
  </r>
  <r>
    <x v="214"/>
    <x v="0"/>
    <s v="OFF-BI-10003460"/>
    <x v="0"/>
    <x v="3"/>
    <n v="0.87599999999999978"/>
    <s v="US-2015-152723"/>
    <n v="1"/>
    <n v="1"/>
    <n v="0.8"/>
    <n v="-1.4016000000000002"/>
    <n v="0.46881743173671325"/>
  </r>
  <r>
    <x v="215"/>
    <x v="4"/>
    <s v="FUR-CH-10002602"/>
    <x v="1"/>
    <x v="5"/>
    <n v="603.91999999999996"/>
    <s v="US-2015-133130"/>
    <n v="1"/>
    <n v="5"/>
    <n v="0.2"/>
    <n v="45.294000000000011"/>
    <n v="0.46529189879902266"/>
  </r>
  <r>
    <x v="215"/>
    <x v="23"/>
    <s v="FUR-FU-10001588"/>
    <x v="1"/>
    <x v="8"/>
    <n v="87.539999999999992"/>
    <s v="CA-2015-120887"/>
    <n v="1"/>
    <n v="3"/>
    <n v="0"/>
    <n v="37.642200000000003"/>
    <n v="0.4595170286641902"/>
  </r>
  <r>
    <x v="215"/>
    <x v="4"/>
    <s v="OFF-PA-10000675"/>
    <x v="0"/>
    <x v="0"/>
    <n v="81.98"/>
    <s v="US-2015-133130"/>
    <n v="0"/>
    <n v="2"/>
    <n v="0"/>
    <n v="40.170200000000001"/>
    <n v="0.43613829632717294"/>
  </r>
  <r>
    <x v="216"/>
    <x v="16"/>
    <s v="FUR-FU-10000277"/>
    <x v="1"/>
    <x v="8"/>
    <n v="337.08800000000002"/>
    <s v="CA-2015-114335"/>
    <n v="1"/>
    <n v="4"/>
    <n v="0.2"/>
    <n v="16.854399999999984"/>
    <n v="0.4595170286641902"/>
  </r>
  <r>
    <x v="216"/>
    <x v="25"/>
    <s v="OFF-PA-10001457"/>
    <x v="0"/>
    <x v="0"/>
    <n v="96.256"/>
    <s v="CA-2015-125136"/>
    <n v="1"/>
    <n v="8"/>
    <n v="0.2"/>
    <n v="31.283199999999987"/>
    <n v="0.43613829632717294"/>
  </r>
  <r>
    <x v="216"/>
    <x v="32"/>
    <s v="OFF-ST-10001321"/>
    <x v="0"/>
    <x v="1"/>
    <n v="46.26"/>
    <s v="CA-2015-107153"/>
    <n v="1"/>
    <n v="3"/>
    <n v="0"/>
    <n v="12.490200000000003"/>
    <n v="0.44610841445725197"/>
  </r>
  <r>
    <x v="216"/>
    <x v="25"/>
    <s v="OFF-PA-10001804"/>
    <x v="0"/>
    <x v="0"/>
    <n v="10.688000000000001"/>
    <s v="CA-2015-125136"/>
    <n v="0"/>
    <n v="2"/>
    <n v="0.2"/>
    <n v="3.7407999999999997"/>
    <n v="0.43613829632717294"/>
  </r>
  <r>
    <x v="217"/>
    <x v="22"/>
    <s v="FUR-TA-10002958"/>
    <x v="1"/>
    <x v="13"/>
    <n v="2348.8200000000002"/>
    <s v="CA-2015-126683"/>
    <n v="1"/>
    <n v="9"/>
    <n v="0"/>
    <n v="399.29939999999976"/>
    <n v="0.55975208308209756"/>
  </r>
  <r>
    <x v="217"/>
    <x v="2"/>
    <s v="OFF-ST-10004459"/>
    <x v="0"/>
    <x v="1"/>
    <n v="1801.6320000000001"/>
    <s v="CA-2015-122931"/>
    <n v="1"/>
    <n v="6"/>
    <n v="0.2"/>
    <n v="-337.80600000000004"/>
    <n v="0.44610841445725197"/>
  </r>
  <r>
    <x v="217"/>
    <x v="20"/>
    <s v="OFF-ST-10002615"/>
    <x v="0"/>
    <x v="1"/>
    <n v="1395.54"/>
    <s v="CA-2015-124856"/>
    <n v="1"/>
    <n v="9"/>
    <n v="0"/>
    <n v="362.84040000000005"/>
    <n v="0.44610841445725197"/>
  </r>
  <r>
    <x v="217"/>
    <x v="22"/>
    <s v="OFF-ST-10000046"/>
    <x v="0"/>
    <x v="1"/>
    <n v="807.75"/>
    <s v="CA-2015-111962"/>
    <n v="1"/>
    <n v="5"/>
    <n v="0"/>
    <n v="153.47250000000003"/>
    <n v="0.44610841445725197"/>
  </r>
  <r>
    <x v="217"/>
    <x v="4"/>
    <s v="TEC-MA-10004241"/>
    <x v="2"/>
    <x v="15"/>
    <n v="686.32"/>
    <s v="CA-2015-146969"/>
    <n v="1"/>
    <n v="2"/>
    <n v="0.2"/>
    <n v="223.05399999999995"/>
    <n v="0.5183572270896134"/>
  </r>
  <r>
    <x v="217"/>
    <x v="2"/>
    <s v="FUR-TA-10004175"/>
    <x v="1"/>
    <x v="13"/>
    <n v="409.27199999999999"/>
    <s v="CA-2015-122931"/>
    <n v="0"/>
    <n v="2"/>
    <n v="0.4"/>
    <n v="-81.854399999999998"/>
    <n v="0.55975208308209756"/>
  </r>
  <r>
    <x v="217"/>
    <x v="4"/>
    <s v="FUR-FU-10004188"/>
    <x v="1"/>
    <x v="8"/>
    <n v="204.6"/>
    <s v="CA-2015-146969"/>
    <n v="0"/>
    <n v="2"/>
    <n v="0"/>
    <n v="53.195999999999998"/>
    <n v="0.4595170286641902"/>
  </r>
  <r>
    <x v="217"/>
    <x v="20"/>
    <s v="FUR-FU-10000521"/>
    <x v="1"/>
    <x v="8"/>
    <n v="117.36"/>
    <s v="CA-2015-124856"/>
    <n v="0"/>
    <n v="4"/>
    <n v="0"/>
    <n v="36.381599999999992"/>
    <n v="0.4595170286641902"/>
  </r>
  <r>
    <x v="217"/>
    <x v="20"/>
    <s v="OFF-PA-10001289"/>
    <x v="0"/>
    <x v="0"/>
    <n v="77.52"/>
    <s v="CA-2015-124856"/>
    <n v="0"/>
    <n v="2"/>
    <n v="0"/>
    <n v="37.9848"/>
    <n v="0.43613829632717294"/>
  </r>
  <r>
    <x v="217"/>
    <x v="2"/>
    <s v="FUR-TA-10004147"/>
    <x v="1"/>
    <x v="13"/>
    <n v="67.175999999999988"/>
    <s v="CA-2015-122931"/>
    <n v="0"/>
    <n v="1"/>
    <n v="0.4"/>
    <n v="-20.152800000000006"/>
    <n v="0.55975208308209756"/>
  </r>
  <r>
    <x v="217"/>
    <x v="4"/>
    <s v="OFF-ST-10004340"/>
    <x v="0"/>
    <x v="1"/>
    <n v="62.18"/>
    <s v="CA-2015-146969"/>
    <n v="0"/>
    <n v="1"/>
    <n v="0"/>
    <n v="16.788600000000002"/>
    <n v="0.44610841445725197"/>
  </r>
  <r>
    <x v="217"/>
    <x v="2"/>
    <s v="OFF-LA-10002945"/>
    <x v="0"/>
    <x v="2"/>
    <n v="55.44"/>
    <s v="CA-2015-122931"/>
    <n v="0"/>
    <n v="11"/>
    <n v="0.2"/>
    <n v="18.017999999999997"/>
    <n v="0.4647369236065339"/>
  </r>
  <r>
    <x v="217"/>
    <x v="2"/>
    <s v="OFF-PA-10000533"/>
    <x v="0"/>
    <x v="0"/>
    <n v="20.928000000000001"/>
    <s v="CA-2015-122931"/>
    <n v="0"/>
    <n v="4"/>
    <n v="0.2"/>
    <n v="6.8015999999999996"/>
    <n v="0.43613829632717294"/>
  </r>
  <r>
    <x v="217"/>
    <x v="20"/>
    <s v="OFF-LA-10000121"/>
    <x v="0"/>
    <x v="2"/>
    <n v="18.899999999999999"/>
    <s v="CA-2015-124856"/>
    <n v="0"/>
    <n v="3"/>
    <n v="0"/>
    <n v="8.6939999999999991"/>
    <n v="0.4647369236065339"/>
  </r>
  <r>
    <x v="217"/>
    <x v="22"/>
    <s v="OFF-BI-10001308"/>
    <x v="0"/>
    <x v="3"/>
    <n v="10.048000000000002"/>
    <s v="CA-2015-111962"/>
    <n v="0"/>
    <n v="2"/>
    <n v="0.2"/>
    <n v="3.1399999999999988"/>
    <n v="0.46881743173671325"/>
  </r>
  <r>
    <x v="217"/>
    <x v="4"/>
    <s v="OFF-FA-10001561"/>
    <x v="0"/>
    <x v="7"/>
    <n v="8.7200000000000006"/>
    <s v="CA-2015-146969"/>
    <n v="0"/>
    <n v="4"/>
    <n v="0"/>
    <n v="2.8776000000000002"/>
    <n v="0.51168203684699509"/>
  </r>
  <r>
    <x v="217"/>
    <x v="4"/>
    <s v="OFF-PA-10002105"/>
    <x v="0"/>
    <x v="0"/>
    <n v="6.48"/>
    <s v="CA-2015-146969"/>
    <n v="0"/>
    <n v="1"/>
    <n v="0"/>
    <n v="3.1104000000000003"/>
    <n v="0.43613829632717294"/>
  </r>
  <r>
    <x v="217"/>
    <x v="22"/>
    <s v="FUR-FU-10001706"/>
    <x v="1"/>
    <x v="8"/>
    <n v="6.16"/>
    <s v="CA-2015-126683"/>
    <n v="0"/>
    <n v="2"/>
    <n v="0"/>
    <n v="2.9567999999999999"/>
    <n v="0.4595170286641902"/>
  </r>
  <r>
    <x v="217"/>
    <x v="2"/>
    <s v="OFF-AR-10003469"/>
    <x v="0"/>
    <x v="4"/>
    <n v="4.2240000000000002"/>
    <s v="CA-2015-122931"/>
    <n v="0"/>
    <n v="3"/>
    <n v="0.2"/>
    <n v="1.4783999999999997"/>
    <n v="0.45632477063632687"/>
  </r>
  <r>
    <x v="218"/>
    <x v="10"/>
    <s v="OFF-AP-10003217"/>
    <x v="0"/>
    <x v="12"/>
    <n v="795.40800000000013"/>
    <s v="CA-2015-141649"/>
    <n v="1"/>
    <n v="6"/>
    <n v="0.2"/>
    <n v="59.655599999999993"/>
    <n v="0.49507917887403441"/>
  </r>
  <r>
    <x v="218"/>
    <x v="15"/>
    <s v="OFF-AP-10000696"/>
    <x v="0"/>
    <x v="12"/>
    <n v="69.216000000000008"/>
    <s v="CA-2015-140886"/>
    <n v="1"/>
    <n v="6"/>
    <n v="0.2"/>
    <n v="11.247599999999995"/>
    <n v="0.49507917887403441"/>
  </r>
  <r>
    <x v="218"/>
    <x v="20"/>
    <s v="OFF-PA-10004092"/>
    <x v="0"/>
    <x v="0"/>
    <n v="48.94"/>
    <s v="CA-2015-102008"/>
    <n v="1"/>
    <n v="1"/>
    <n v="0"/>
    <n v="24.47"/>
    <n v="0.43613829632717294"/>
  </r>
  <r>
    <x v="218"/>
    <x v="22"/>
    <s v="OFF-BI-10003910"/>
    <x v="0"/>
    <x v="3"/>
    <n v="43.176000000000002"/>
    <s v="CA-2015-137351"/>
    <n v="1"/>
    <n v="7"/>
    <n v="0.2"/>
    <n v="13.4925"/>
    <n v="0.46881743173671325"/>
  </r>
  <r>
    <x v="218"/>
    <x v="16"/>
    <s v="OFF-PA-10004888"/>
    <x v="0"/>
    <x v="0"/>
    <n v="15.552000000000003"/>
    <s v="US-2015-167633"/>
    <n v="1"/>
    <n v="3"/>
    <n v="0.2"/>
    <n v="5.4432"/>
    <n v="0.43613829632717294"/>
  </r>
  <r>
    <x v="218"/>
    <x v="20"/>
    <s v="FUR-FU-10000221"/>
    <x v="1"/>
    <x v="8"/>
    <n v="15.24"/>
    <s v="CA-2015-159478"/>
    <n v="1"/>
    <n v="3"/>
    <n v="0"/>
    <n v="5.1815999999999995"/>
    <n v="0.4595170286641902"/>
  </r>
  <r>
    <x v="219"/>
    <x v="17"/>
    <s v="OFF-FA-10000254"/>
    <x v="0"/>
    <x v="7"/>
    <n v="4.71"/>
    <s v="US-2015-132745"/>
    <n v="1"/>
    <n v="1"/>
    <n v="0"/>
    <n v="0"/>
    <n v="0.51168203684699509"/>
  </r>
  <r>
    <x v="220"/>
    <x v="12"/>
    <s v="TEC-AC-10003038"/>
    <x v="2"/>
    <x v="9"/>
    <n v="7.16"/>
    <s v="CA-2015-108189"/>
    <n v="1"/>
    <n v="1"/>
    <n v="0.2"/>
    <n v="-8.9500000000001023E-2"/>
    <n v="0.52062335344040378"/>
  </r>
  <r>
    <x v="220"/>
    <x v="12"/>
    <s v="TEC-PH-10001760"/>
    <x v="2"/>
    <x v="6"/>
    <n v="318.40000000000003"/>
    <s v="CA-2015-108189"/>
    <n v="0"/>
    <n v="2"/>
    <n v="0.2"/>
    <n v="107.46"/>
    <n v="0.41105220110552465"/>
  </r>
  <r>
    <x v="220"/>
    <x v="12"/>
    <s v="TEC-PH-10001557"/>
    <x v="2"/>
    <x v="6"/>
    <n v="230.376"/>
    <s v="CA-2015-108189"/>
    <n v="0"/>
    <n v="3"/>
    <n v="0.2"/>
    <n v="20.157899999999991"/>
    <n v="0.41105220110552465"/>
  </r>
  <r>
    <x v="220"/>
    <x v="12"/>
    <s v="OFF-SU-10003567"/>
    <x v="0"/>
    <x v="14"/>
    <n v="15.36"/>
    <s v="CA-2015-108189"/>
    <n v="0"/>
    <n v="2"/>
    <n v="0.2"/>
    <n v="-3.2639999999999993"/>
    <n v="0.53938093436526824"/>
  </r>
  <r>
    <x v="220"/>
    <x v="12"/>
    <s v="OFF-EN-10004846"/>
    <x v="0"/>
    <x v="11"/>
    <n v="12.768000000000001"/>
    <s v="CA-2015-108189"/>
    <n v="0"/>
    <n v="6"/>
    <n v="0.2"/>
    <n v="4.628400000000001"/>
    <n v="0.44424167803735209"/>
  </r>
  <r>
    <x v="220"/>
    <x v="12"/>
    <s v="OFF-PA-10001838"/>
    <x v="0"/>
    <x v="0"/>
    <n v="9.4079999999999995"/>
    <s v="CA-2015-108189"/>
    <n v="0"/>
    <n v="2"/>
    <n v="0.2"/>
    <n v="3.4103999999999997"/>
    <n v="0.43613829632717294"/>
  </r>
  <r>
    <x v="220"/>
    <x v="12"/>
    <s v="OFF-FA-10000735"/>
    <x v="0"/>
    <x v="7"/>
    <n v="4.6719999999999997"/>
    <s v="CA-2015-108189"/>
    <n v="0"/>
    <n v="2"/>
    <n v="0.2"/>
    <n v="1.4599999999999997"/>
    <n v="0.51168203684699509"/>
  </r>
  <r>
    <x v="221"/>
    <x v="10"/>
    <s v="TEC-AC-10003023"/>
    <x v="2"/>
    <x v="9"/>
    <n v="142.488"/>
    <s v="CA-2015-108903"/>
    <n v="1"/>
    <n v="3"/>
    <n v="0.2"/>
    <n v="-3.5622000000000043"/>
    <n v="0.52062335344040378"/>
  </r>
  <r>
    <x v="221"/>
    <x v="1"/>
    <s v="FUR-CH-10002880"/>
    <x v="1"/>
    <x v="5"/>
    <n v="258.279"/>
    <s v="CA-2015-153976"/>
    <n v="1"/>
    <n v="3"/>
    <n v="0.3"/>
    <n v="-70.104300000000023"/>
    <n v="0.46529189879902266"/>
  </r>
  <r>
    <x v="221"/>
    <x v="4"/>
    <s v="FUR-TA-10001866"/>
    <x v="1"/>
    <x v="13"/>
    <n v="143.43199999999999"/>
    <s v="CA-2015-157882"/>
    <n v="1"/>
    <n v="1"/>
    <n v="0.2"/>
    <n v="3.5857999999999848"/>
    <n v="0.55975208308209756"/>
  </r>
  <r>
    <x v="221"/>
    <x v="4"/>
    <s v="FUR-CH-10002774"/>
    <x v="1"/>
    <x v="5"/>
    <n v="122.352"/>
    <s v="CA-2015-157882"/>
    <n v="0"/>
    <n v="3"/>
    <n v="0.2"/>
    <n v="13.764599999999994"/>
    <n v="0.46529189879902266"/>
  </r>
  <r>
    <x v="221"/>
    <x v="25"/>
    <s v="OFF-ST-10000532"/>
    <x v="0"/>
    <x v="1"/>
    <n v="61.567999999999998"/>
    <s v="US-2015-155817"/>
    <n v="1"/>
    <n v="2"/>
    <n v="0.2"/>
    <n v="4.6175999999999995"/>
    <n v="0.44610841445725197"/>
  </r>
  <r>
    <x v="221"/>
    <x v="10"/>
    <s v="OFF-AR-10004010"/>
    <x v="0"/>
    <x v="4"/>
    <n v="55.984000000000009"/>
    <s v="CA-2015-108903"/>
    <n v="0"/>
    <n v="2"/>
    <n v="0.2"/>
    <n v="4.1987999999999985"/>
    <n v="0.45632477063632687"/>
  </r>
  <r>
    <x v="221"/>
    <x v="0"/>
    <s v="FUR-FU-10000758"/>
    <x v="1"/>
    <x v="8"/>
    <n v="31.776000000000003"/>
    <s v="CA-2015-120775"/>
    <n v="1"/>
    <n v="3"/>
    <n v="0.6"/>
    <n v="-19.065600000000007"/>
    <n v="0.4595170286641902"/>
  </r>
  <r>
    <x v="221"/>
    <x v="0"/>
    <s v="OFF-FA-10000254"/>
    <x v="0"/>
    <x v="7"/>
    <n v="15.072000000000001"/>
    <s v="CA-2015-120775"/>
    <n v="0"/>
    <n v="4"/>
    <n v="0.2"/>
    <n v="-3.7680000000000002"/>
    <n v="0.51168203684699509"/>
  </r>
  <r>
    <x v="221"/>
    <x v="10"/>
    <s v="OFF-EN-10004030"/>
    <x v="0"/>
    <x v="11"/>
    <n v="14.480000000000002"/>
    <s v="CA-2015-108903"/>
    <n v="0"/>
    <n v="5"/>
    <n v="0.2"/>
    <n v="4.8869999999999987"/>
    <n v="0.44424167803735209"/>
  </r>
  <r>
    <x v="221"/>
    <x v="25"/>
    <s v="OFF-AR-10002335"/>
    <x v="0"/>
    <x v="4"/>
    <n v="6.1920000000000002"/>
    <s v="US-2015-155817"/>
    <n v="0"/>
    <n v="3"/>
    <n v="0.2"/>
    <n v="0.46440000000000037"/>
    <n v="0.45632477063632687"/>
  </r>
  <r>
    <x v="221"/>
    <x v="0"/>
    <s v="OFF-LA-10002271"/>
    <x v="0"/>
    <x v="2"/>
    <n v="4.9280000000000008"/>
    <s v="CA-2015-120775"/>
    <n v="0"/>
    <n v="2"/>
    <n v="0.2"/>
    <n v="1.7247999999999997"/>
    <n v="0.4647369236065339"/>
  </r>
  <r>
    <x v="221"/>
    <x v="0"/>
    <s v="OFF-FA-10002676"/>
    <x v="0"/>
    <x v="7"/>
    <n v="4.3440000000000003"/>
    <s v="CA-2015-120775"/>
    <n v="0"/>
    <n v="3"/>
    <n v="0.2"/>
    <n v="0.86879999999999979"/>
    <n v="0.51168203684699509"/>
  </r>
  <r>
    <x v="221"/>
    <x v="0"/>
    <s v="OFF-BI-10002609"/>
    <x v="0"/>
    <x v="3"/>
    <n v="1.7879999999999996"/>
    <s v="CA-2015-120775"/>
    <n v="0"/>
    <n v="3"/>
    <n v="0.8"/>
    <n v="-3.0396000000000001"/>
    <n v="0.46881743173671325"/>
  </r>
  <r>
    <x v="222"/>
    <x v="20"/>
    <s v="FUR-CH-10003298"/>
    <x v="1"/>
    <x v="5"/>
    <n v="589.41"/>
    <s v="CA-2015-166891"/>
    <n v="1"/>
    <n v="5"/>
    <n v="0.1"/>
    <n v="-6.5490000000000492"/>
    <n v="0.46529189879902266"/>
  </r>
  <r>
    <x v="222"/>
    <x v="4"/>
    <s v="OFF-BI-10002867"/>
    <x v="0"/>
    <x v="3"/>
    <n v="95.64800000000001"/>
    <s v="CA-2015-153479"/>
    <n v="1"/>
    <n v="2"/>
    <n v="0.2"/>
    <n v="31.085599999999989"/>
    <n v="0.46881743173671325"/>
  </r>
  <r>
    <x v="222"/>
    <x v="22"/>
    <s v="OFF-LA-10002475"/>
    <x v="0"/>
    <x v="2"/>
    <n v="29.24"/>
    <s v="CA-2015-102085"/>
    <n v="1"/>
    <n v="4"/>
    <n v="0"/>
    <n v="13.742799999999999"/>
    <n v="0.4647369236065339"/>
  </r>
  <r>
    <x v="222"/>
    <x v="4"/>
    <s v="OFF-LA-10004689"/>
    <x v="0"/>
    <x v="2"/>
    <n v="14.450000000000001"/>
    <s v="CA-2015-153479"/>
    <n v="0"/>
    <n v="5"/>
    <n v="0"/>
    <n v="6.7915000000000001"/>
    <n v="0.4647369236065339"/>
  </r>
  <r>
    <x v="223"/>
    <x v="4"/>
    <s v="TEC-AC-10002800"/>
    <x v="2"/>
    <x v="9"/>
    <n v="99.98"/>
    <s v="CA-2015-152233"/>
    <n v="1"/>
    <n v="2"/>
    <n v="0"/>
    <n v="34.992999999999995"/>
    <n v="0.52062335344040378"/>
  </r>
  <r>
    <x v="223"/>
    <x v="10"/>
    <s v="OFF-AP-10002892"/>
    <x v="0"/>
    <x v="12"/>
    <n v="91.92"/>
    <s v="CA-2015-152422"/>
    <n v="1"/>
    <n v="5"/>
    <n v="0.2"/>
    <n v="11.489999999999991"/>
    <n v="0.49507917887403441"/>
  </r>
  <r>
    <x v="224"/>
    <x v="4"/>
    <s v="TEC-AC-10001445"/>
    <x v="2"/>
    <x v="9"/>
    <n v="9.09"/>
    <s v="CA-2015-134677"/>
    <n v="1"/>
    <n v="3"/>
    <n v="0"/>
    <n v="1.9088999999999996"/>
    <n v="0.52062335344040378"/>
  </r>
  <r>
    <x v="224"/>
    <x v="18"/>
    <s v="OFF-ST-10001932"/>
    <x v="0"/>
    <x v="1"/>
    <n v="386.34"/>
    <s v="CA-2015-109680"/>
    <n v="1"/>
    <n v="2"/>
    <n v="0"/>
    <n v="54.087600000000009"/>
    <n v="0.44610841445725197"/>
  </r>
  <r>
    <x v="224"/>
    <x v="2"/>
    <s v="OFF-ST-10000642"/>
    <x v="0"/>
    <x v="1"/>
    <n v="83.920000000000016"/>
    <s v="CA-2015-110611"/>
    <n v="1"/>
    <n v="5"/>
    <n v="0.2"/>
    <n v="-13.637000000000011"/>
    <n v="0.44610841445725197"/>
  </r>
  <r>
    <x v="224"/>
    <x v="40"/>
    <s v="OFF-BI-10004099"/>
    <x v="0"/>
    <x v="3"/>
    <n v="15.36"/>
    <s v="CA-2015-132542"/>
    <n v="1"/>
    <n v="2"/>
    <n v="0"/>
    <n v="7.68"/>
    <n v="0.46881743173671325"/>
  </r>
  <r>
    <x v="225"/>
    <x v="2"/>
    <s v="FUR-FU-10000222"/>
    <x v="1"/>
    <x v="8"/>
    <n v="129.91999999999999"/>
    <s v="CA-2015-117429"/>
    <n v="1"/>
    <n v="5"/>
    <n v="0.2"/>
    <n v="21.112000000000002"/>
    <n v="0.4595170286641902"/>
  </r>
  <r>
    <x v="225"/>
    <x v="0"/>
    <s v="OFF-ST-10001228"/>
    <x v="0"/>
    <x v="1"/>
    <n v="107.44"/>
    <s v="CA-2015-132801"/>
    <n v="1"/>
    <n v="10"/>
    <n v="0.2"/>
    <n v="10.744000000000007"/>
    <n v="0.44610841445725197"/>
  </r>
  <r>
    <x v="226"/>
    <x v="25"/>
    <s v="TEC-AC-10002331"/>
    <x v="2"/>
    <x v="9"/>
    <n v="23.472000000000001"/>
    <s v="CA-2015-142951"/>
    <n v="1"/>
    <n v="3"/>
    <n v="0.2"/>
    <n v="4.9877999999999982"/>
    <n v="0.52062335344040378"/>
  </r>
  <r>
    <x v="226"/>
    <x v="20"/>
    <s v="OFF-PA-10003823"/>
    <x v="0"/>
    <x v="0"/>
    <n v="123.92"/>
    <s v="CA-2015-119977"/>
    <n v="1"/>
    <n v="4"/>
    <n v="0"/>
    <n v="55.763999999999996"/>
    <n v="0.43613829632717294"/>
  </r>
  <r>
    <x v="227"/>
    <x v="4"/>
    <s v="OFF-AR-10002135"/>
    <x v="0"/>
    <x v="4"/>
    <n v="144.60000000000002"/>
    <s v="CA-2015-138240"/>
    <n v="1"/>
    <n v="3"/>
    <n v="0"/>
    <n v="41.933999999999983"/>
    <n v="0.45632477063632687"/>
  </r>
  <r>
    <x v="227"/>
    <x v="25"/>
    <s v="OFF-PA-10004071"/>
    <x v="0"/>
    <x v="0"/>
    <n v="88.768000000000001"/>
    <s v="CA-2015-137911"/>
    <n v="1"/>
    <n v="2"/>
    <n v="0.2"/>
    <n v="31.068799999999996"/>
    <n v="0.43613829632717294"/>
  </r>
  <r>
    <x v="227"/>
    <x v="4"/>
    <s v="TEC-PH-10002583"/>
    <x v="2"/>
    <x v="6"/>
    <n v="15.991999999999999"/>
    <s v="CA-2015-138240"/>
    <n v="0"/>
    <n v="1"/>
    <n v="0.2"/>
    <n v="-2.9985000000000022"/>
    <n v="0.41105220110552465"/>
  </r>
  <r>
    <x v="228"/>
    <x v="0"/>
    <s v="TEC-PH-10004667"/>
    <x v="2"/>
    <x v="6"/>
    <n v="755.94400000000019"/>
    <s v="CA-2015-103492"/>
    <n v="1"/>
    <n v="7"/>
    <n v="0.2"/>
    <n v="66.145099999999957"/>
    <n v="0.41105220110552465"/>
  </r>
  <r>
    <x v="228"/>
    <x v="0"/>
    <s v="TEC-PH-10001128"/>
    <x v="2"/>
    <x v="6"/>
    <n v="719.95200000000011"/>
    <s v="CA-2015-103492"/>
    <n v="0"/>
    <n v="6"/>
    <n v="0.2"/>
    <n v="71.995200000000011"/>
    <n v="0.41105220110552465"/>
  </r>
  <r>
    <x v="228"/>
    <x v="31"/>
    <s v="OFF-AR-10000937"/>
    <x v="0"/>
    <x v="4"/>
    <n v="255.84999999999997"/>
    <s v="US-2015-134054"/>
    <n v="1"/>
    <n v="7"/>
    <n v="0"/>
    <n v="112.57400000000001"/>
    <n v="0.45632477063632687"/>
  </r>
  <r>
    <x v="228"/>
    <x v="4"/>
    <s v="FUR-CH-10002774"/>
    <x v="1"/>
    <x v="5"/>
    <n v="122.352"/>
    <s v="CA-2015-140403"/>
    <n v="1"/>
    <n v="3"/>
    <n v="0.2"/>
    <n v="13.764599999999994"/>
    <n v="0.46529189879902266"/>
  </r>
  <r>
    <x v="228"/>
    <x v="10"/>
    <s v="TEC-MA-10002694"/>
    <x v="2"/>
    <x v="15"/>
    <n v="101.99400000000001"/>
    <s v="US-2015-105137"/>
    <n v="1"/>
    <n v="2"/>
    <n v="0.7"/>
    <n v="-71.39579999999998"/>
    <n v="0.5183572270896134"/>
  </r>
  <r>
    <x v="228"/>
    <x v="12"/>
    <s v="FUR-FU-10003724"/>
    <x v="1"/>
    <x v="8"/>
    <n v="46.872"/>
    <s v="CA-2015-150329"/>
    <n v="1"/>
    <n v="7"/>
    <n v="0.2"/>
    <n v="3.5153999999999979"/>
    <n v="0.4595170286641902"/>
  </r>
  <r>
    <x v="228"/>
    <x v="10"/>
    <s v="OFF-BI-10002429"/>
    <x v="0"/>
    <x v="3"/>
    <n v="18.264000000000003"/>
    <s v="US-2015-105137"/>
    <n v="0"/>
    <n v="2"/>
    <n v="0.7"/>
    <n v="-13.393599999999999"/>
    <n v="0.46881743173671325"/>
  </r>
  <r>
    <x v="228"/>
    <x v="4"/>
    <s v="OFF-EN-10001219"/>
    <x v="0"/>
    <x v="11"/>
    <n v="15.28"/>
    <s v="CA-2015-140403"/>
    <n v="0"/>
    <n v="2"/>
    <n v="0"/>
    <n v="7.4871999999999996"/>
    <n v="0.44424167803735209"/>
  </r>
  <r>
    <x v="228"/>
    <x v="0"/>
    <s v="OFF-BI-10004817"/>
    <x v="0"/>
    <x v="3"/>
    <n v="11.979999999999997"/>
    <s v="CA-2015-103492"/>
    <n v="0"/>
    <n v="5"/>
    <n v="0.8"/>
    <n v="-19.16800000000001"/>
    <n v="0.46881743173671325"/>
  </r>
  <r>
    <x v="228"/>
    <x v="0"/>
    <s v="OFF-BI-10004140"/>
    <x v="0"/>
    <x v="3"/>
    <n v="0.8979999999999998"/>
    <s v="CA-2015-103492"/>
    <n v="0"/>
    <n v="1"/>
    <n v="0.8"/>
    <n v="-1.5715000000000008"/>
    <n v="0.46881743173671325"/>
  </r>
  <r>
    <x v="229"/>
    <x v="4"/>
    <s v="FUR-CH-10000229"/>
    <x v="1"/>
    <x v="5"/>
    <n v="433.56800000000004"/>
    <s v="CA-2015-157924"/>
    <n v="1"/>
    <n v="2"/>
    <n v="0.2"/>
    <n v="-65.035200000000046"/>
    <n v="0.46529189879902266"/>
  </r>
  <r>
    <x v="229"/>
    <x v="22"/>
    <s v="TEC-AC-10002942"/>
    <x v="2"/>
    <x v="9"/>
    <n v="345"/>
    <s v="CA-2015-116834"/>
    <n v="1"/>
    <n v="5"/>
    <n v="0"/>
    <n v="58.649999999999984"/>
    <n v="0.52062335344040378"/>
  </r>
  <r>
    <x v="229"/>
    <x v="2"/>
    <s v="OFF-ST-10003816"/>
    <x v="0"/>
    <x v="1"/>
    <n v="281.904"/>
    <s v="US-2015-126571"/>
    <n v="1"/>
    <n v="2"/>
    <n v="0.2"/>
    <n v="10.571399999999983"/>
    <n v="0.44610841445725197"/>
  </r>
  <r>
    <x v="229"/>
    <x v="2"/>
    <s v="OFF-EN-10002230"/>
    <x v="0"/>
    <x v="11"/>
    <n v="201.43200000000002"/>
    <s v="US-2015-126571"/>
    <n v="0"/>
    <n v="3"/>
    <n v="0.2"/>
    <n v="67.983299999999986"/>
    <n v="0.44424167803735209"/>
  </r>
  <r>
    <x v="229"/>
    <x v="22"/>
    <s v="FUR-FU-10001196"/>
    <x v="1"/>
    <x v="8"/>
    <n v="63.47"/>
    <s v="CA-2015-116834"/>
    <n v="0"/>
    <n v="11"/>
    <n v="0"/>
    <n v="19.040999999999997"/>
    <n v="0.4595170286641902"/>
  </r>
  <r>
    <x v="229"/>
    <x v="4"/>
    <s v="OFF-ST-10002352"/>
    <x v="0"/>
    <x v="1"/>
    <n v="31.92"/>
    <s v="CA-2015-157924"/>
    <n v="0"/>
    <n v="4"/>
    <n v="0"/>
    <n v="8.299199999999999"/>
    <n v="0.44610841445725197"/>
  </r>
  <r>
    <x v="229"/>
    <x v="13"/>
    <s v="FUR-FU-10002107"/>
    <x v="1"/>
    <x v="8"/>
    <n v="8.92"/>
    <s v="CA-2015-114314"/>
    <n v="1"/>
    <n v="4"/>
    <n v="0"/>
    <n v="3.9248000000000003"/>
    <n v="0.4595170286641902"/>
  </r>
  <r>
    <x v="229"/>
    <x v="4"/>
    <s v="OFF-EN-10001219"/>
    <x v="0"/>
    <x v="11"/>
    <n v="7.64"/>
    <s v="CA-2015-128538"/>
    <n v="1"/>
    <n v="1"/>
    <n v="0"/>
    <n v="3.7435999999999998"/>
    <n v="0.44424167803735209"/>
  </r>
  <r>
    <x v="229"/>
    <x v="13"/>
    <s v="OFF-LA-10000240"/>
    <x v="0"/>
    <x v="2"/>
    <n v="7.31"/>
    <s v="CA-2015-114314"/>
    <n v="0"/>
    <n v="1"/>
    <n v="0"/>
    <n v="3.4356999999999998"/>
    <n v="0.4647369236065339"/>
  </r>
  <r>
    <x v="230"/>
    <x v="1"/>
    <s v="OFF-SU-10000898"/>
    <x v="0"/>
    <x v="14"/>
    <n v="22.240000000000002"/>
    <s v="US-2015-154655"/>
    <n v="1"/>
    <n v="2"/>
    <n v="0.2"/>
    <n v="2.5019999999999971"/>
    <n v="0.53938093436526824"/>
  </r>
  <r>
    <x v="230"/>
    <x v="4"/>
    <s v="OFF-ST-10002370"/>
    <x v="0"/>
    <x v="1"/>
    <n v="21.39"/>
    <s v="CA-2015-139451"/>
    <n v="1"/>
    <n v="1"/>
    <n v="0"/>
    <n v="6.2030999999999992"/>
    <n v="0.44610841445725197"/>
  </r>
  <r>
    <x v="230"/>
    <x v="4"/>
    <s v="OFF-AR-10002053"/>
    <x v="0"/>
    <x v="4"/>
    <n v="14.9"/>
    <s v="CA-2015-139451"/>
    <n v="0"/>
    <n v="5"/>
    <n v="0"/>
    <n v="4.1720000000000006"/>
    <n v="0.45632477063632687"/>
  </r>
  <r>
    <x v="231"/>
    <x v="22"/>
    <s v="FUR-TA-10002903"/>
    <x v="1"/>
    <x v="13"/>
    <n v="1298.55"/>
    <s v="CA-2015-151995"/>
    <n v="1"/>
    <n v="5"/>
    <n v="0"/>
    <n v="311.65199999999999"/>
    <n v="0.55975208308209756"/>
  </r>
  <r>
    <x v="231"/>
    <x v="22"/>
    <s v="TEC-AC-10001101"/>
    <x v="2"/>
    <x v="9"/>
    <n v="25.78"/>
    <s v="CA-2015-151995"/>
    <n v="0"/>
    <n v="2"/>
    <n v="0"/>
    <n v="2.5779999999999994"/>
    <n v="0.52062335344040378"/>
  </r>
  <r>
    <x v="231"/>
    <x v="6"/>
    <s v="TEC-AC-10001542"/>
    <x v="2"/>
    <x v="9"/>
    <n v="22.96"/>
    <s v="CA-2015-132010"/>
    <n v="1"/>
    <n v="2"/>
    <n v="0"/>
    <n v="4.3623999999999974"/>
    <n v="0.52062335344040378"/>
  </r>
  <r>
    <x v="231"/>
    <x v="6"/>
    <s v="OFF-ST-10003641"/>
    <x v="0"/>
    <x v="1"/>
    <n v="315.2"/>
    <s v="CA-2015-132010"/>
    <n v="0"/>
    <n v="4"/>
    <n v="0"/>
    <n v="6.3040000000000305"/>
    <n v="0.44610841445725197"/>
  </r>
  <r>
    <x v="231"/>
    <x v="23"/>
    <s v="FUR-CH-10002880"/>
    <x v="1"/>
    <x v="5"/>
    <n v="245.98"/>
    <s v="CA-2015-164742"/>
    <n v="1"/>
    <n v="2"/>
    <n v="0"/>
    <n v="27.057799999999986"/>
    <n v="0.46529189879902266"/>
  </r>
  <r>
    <x v="231"/>
    <x v="22"/>
    <s v="OFF-AP-10000240"/>
    <x v="0"/>
    <x v="12"/>
    <n v="213.92"/>
    <s v="CA-2015-151995"/>
    <n v="0"/>
    <n v="4"/>
    <n v="0"/>
    <n v="62.036799999999971"/>
    <n v="0.49507917887403441"/>
  </r>
  <r>
    <x v="231"/>
    <x v="6"/>
    <s v="OFF-EN-10003160"/>
    <x v="0"/>
    <x v="11"/>
    <n v="36.4"/>
    <s v="CA-2015-132010"/>
    <n v="0"/>
    <n v="5"/>
    <n v="0"/>
    <n v="17.472000000000001"/>
    <n v="0.44424167803735209"/>
  </r>
  <r>
    <x v="231"/>
    <x v="23"/>
    <s v="OFF-BI-10004738"/>
    <x v="0"/>
    <x v="3"/>
    <n v="18.940000000000001"/>
    <s v="CA-2015-164742"/>
    <n v="0"/>
    <n v="1"/>
    <n v="0"/>
    <n v="9.4700000000000006"/>
    <n v="0.46881743173671325"/>
  </r>
  <r>
    <x v="231"/>
    <x v="6"/>
    <s v="OFF-BI-10002432"/>
    <x v="0"/>
    <x v="3"/>
    <n v="15.18"/>
    <s v="CA-2015-132010"/>
    <n v="0"/>
    <n v="3"/>
    <n v="0"/>
    <n v="7.1345999999999989"/>
    <n v="0.46881743173671325"/>
  </r>
  <r>
    <x v="231"/>
    <x v="22"/>
    <s v="OFF-AR-10003190"/>
    <x v="0"/>
    <x v="4"/>
    <n v="11.52"/>
    <s v="CA-2015-151995"/>
    <n v="0"/>
    <n v="4"/>
    <n v="0"/>
    <n v="3.2256"/>
    <n v="0.45632477063632687"/>
  </r>
  <r>
    <x v="231"/>
    <x v="20"/>
    <s v="OFF-BI-10002764"/>
    <x v="0"/>
    <x v="3"/>
    <n v="7.7520000000000007"/>
    <s v="CA-2015-123316"/>
    <n v="1"/>
    <n v="3"/>
    <n v="0.2"/>
    <n v="2.8100999999999998"/>
    <n v="0.46881743173671325"/>
  </r>
  <r>
    <x v="232"/>
    <x v="0"/>
    <s v="TEC-CO-10002095"/>
    <x v="2"/>
    <x v="16"/>
    <n v="1999.96"/>
    <s v="CA-2015-163748"/>
    <n v="1"/>
    <n v="5"/>
    <n v="0.2"/>
    <n v="624.98749999999995"/>
    <n v="0.55185675810753509"/>
  </r>
  <r>
    <x v="232"/>
    <x v="32"/>
    <s v="FUR-CH-10000749"/>
    <x v="1"/>
    <x v="5"/>
    <n v="1628.82"/>
    <s v="CA-2015-151330"/>
    <n v="1"/>
    <n v="9"/>
    <n v="0"/>
    <n v="260.61120000000017"/>
    <n v="0.46529189879902266"/>
  </r>
  <r>
    <x v="232"/>
    <x v="32"/>
    <s v="TEC-AC-10000865"/>
    <x v="2"/>
    <x v="9"/>
    <n v="177"/>
    <s v="CA-2015-151330"/>
    <n v="0"/>
    <n v="3"/>
    <n v="0"/>
    <n v="30.089999999999982"/>
    <n v="0.52062335344040378"/>
  </r>
  <r>
    <x v="232"/>
    <x v="1"/>
    <s v="OFF-PA-10002581"/>
    <x v="0"/>
    <x v="0"/>
    <n v="322.19200000000001"/>
    <s v="US-2015-151015"/>
    <n v="1"/>
    <n v="13"/>
    <n v="0.2"/>
    <n v="100.68499999999997"/>
    <n v="0.43613829632717294"/>
  </r>
  <r>
    <x v="232"/>
    <x v="38"/>
    <s v="OFF-ST-10001469"/>
    <x v="0"/>
    <x v="1"/>
    <n v="269.89999999999998"/>
    <s v="US-2015-146353"/>
    <n v="1"/>
    <n v="5"/>
    <n v="0"/>
    <n v="16.193999999999988"/>
    <n v="0.44610841445725197"/>
  </r>
  <r>
    <x v="232"/>
    <x v="32"/>
    <s v="OFF-ST-10000615"/>
    <x v="0"/>
    <x v="1"/>
    <n v="79.45"/>
    <s v="CA-2015-151330"/>
    <n v="0"/>
    <n v="7"/>
    <n v="0"/>
    <n v="22.246000000000006"/>
    <n v="0.44610841445725197"/>
  </r>
  <r>
    <x v="232"/>
    <x v="38"/>
    <s v="OFF-BI-10003476"/>
    <x v="0"/>
    <x v="3"/>
    <n v="22.92"/>
    <s v="US-2015-146353"/>
    <n v="0"/>
    <n v="4"/>
    <n v="0"/>
    <n v="11.0016"/>
    <n v="0.46881743173671325"/>
  </r>
  <r>
    <x v="232"/>
    <x v="1"/>
    <s v="OFF-PA-10001184"/>
    <x v="0"/>
    <x v="0"/>
    <n v="19.136000000000003"/>
    <s v="US-2015-151015"/>
    <n v="0"/>
    <n v="4"/>
    <n v="0.2"/>
    <n v="6.9367999999999999"/>
    <n v="0.43613829632717294"/>
  </r>
  <r>
    <x v="232"/>
    <x v="0"/>
    <s v="OFF-AP-10004052"/>
    <x v="0"/>
    <x v="12"/>
    <n v="3.1599999999999993"/>
    <s v="CA-2015-163748"/>
    <n v="0"/>
    <n v="4"/>
    <n v="0.8"/>
    <n v="-8.532"/>
    <n v="0.49507917887403441"/>
  </r>
  <r>
    <x v="232"/>
    <x v="1"/>
    <s v="OFF-BI-10000343"/>
    <x v="0"/>
    <x v="3"/>
    <n v="2.9459999999999993"/>
    <s v="US-2015-151015"/>
    <n v="0"/>
    <n v="3"/>
    <n v="0.8"/>
    <n v="-4.8609000000000009"/>
    <n v="0.46881743173671325"/>
  </r>
  <r>
    <x v="233"/>
    <x v="10"/>
    <s v="FUR-CH-10003761"/>
    <x v="1"/>
    <x v="5"/>
    <n v="183.37199999999999"/>
    <s v="US-2015-122021"/>
    <n v="1"/>
    <n v="2"/>
    <n v="0.3"/>
    <n v="-7.8588000000000022"/>
    <n v="0.46529189879902266"/>
  </r>
  <r>
    <x v="233"/>
    <x v="16"/>
    <s v="FUR-FU-10004270"/>
    <x v="1"/>
    <x v="8"/>
    <n v="15.384"/>
    <s v="CA-2015-143182"/>
    <n v="1"/>
    <n v="1"/>
    <n v="0.2"/>
    <n v="4.0383000000000013"/>
    <n v="0.4595170286641902"/>
  </r>
  <r>
    <x v="233"/>
    <x v="10"/>
    <s v="OFF-PA-10002230"/>
    <x v="0"/>
    <x v="0"/>
    <n v="7.9680000000000009"/>
    <s v="US-2015-122021"/>
    <n v="0"/>
    <n v="2"/>
    <n v="0.2"/>
    <n v="2.8884000000000007"/>
    <n v="0.43613829632717294"/>
  </r>
  <r>
    <x v="234"/>
    <x v="4"/>
    <s v="TEC-AC-10003610"/>
    <x v="2"/>
    <x v="9"/>
    <n v="179.97"/>
    <s v="US-2015-109456"/>
    <n v="1"/>
    <n v="3"/>
    <n v="0"/>
    <n v="86.385600000000011"/>
    <n v="0.52062335344040378"/>
  </r>
  <r>
    <x v="234"/>
    <x v="4"/>
    <s v="OFF-BI-10000136"/>
    <x v="0"/>
    <x v="3"/>
    <n v="14.352000000000002"/>
    <s v="US-2015-109456"/>
    <n v="0"/>
    <n v="3"/>
    <n v="0.2"/>
    <n v="5.0231999999999992"/>
    <n v="0.46881743173671325"/>
  </r>
  <r>
    <x v="235"/>
    <x v="0"/>
    <s v="TEC-AC-10001314"/>
    <x v="2"/>
    <x v="9"/>
    <n v="119.97600000000001"/>
    <s v="CA-2015-124394"/>
    <n v="1"/>
    <n v="3"/>
    <n v="0.2"/>
    <n v="-17.996400000000019"/>
    <n v="0.52062335344040378"/>
  </r>
  <r>
    <x v="235"/>
    <x v="0"/>
    <s v="OFF-BI-10003676"/>
    <x v="0"/>
    <x v="3"/>
    <n v="10.779999999999996"/>
    <s v="CA-2015-124394"/>
    <n v="0"/>
    <n v="5"/>
    <n v="0.8"/>
    <n v="-17.248000000000008"/>
    <n v="0.46881743173671325"/>
  </r>
  <r>
    <x v="235"/>
    <x v="0"/>
    <s v="FUR-FU-10004586"/>
    <x v="1"/>
    <x v="8"/>
    <n v="5.3120000000000003"/>
    <s v="CA-2015-103086"/>
    <n v="1"/>
    <n v="2"/>
    <n v="0.6"/>
    <n v="-1.5935999999999995"/>
    <n v="0.4595170286641902"/>
  </r>
  <r>
    <x v="236"/>
    <x v="33"/>
    <s v="TEC-PH-10002352"/>
    <x v="2"/>
    <x v="6"/>
    <n v="1394.95"/>
    <s v="CA-2015-110408"/>
    <n v="1"/>
    <n v="5"/>
    <n v="0"/>
    <n v="362.68699999999995"/>
    <n v="0.41105220110552465"/>
  </r>
  <r>
    <x v="236"/>
    <x v="13"/>
    <s v="FUR-CH-10004626"/>
    <x v="1"/>
    <x v="5"/>
    <n v="605.34"/>
    <s v="CA-2015-115084"/>
    <n v="1"/>
    <n v="6"/>
    <n v="0"/>
    <n v="145.2816"/>
    <n v="0.46529189879902266"/>
  </r>
  <r>
    <x v="236"/>
    <x v="33"/>
    <s v="FUR-CH-10003774"/>
    <x v="1"/>
    <x v="5"/>
    <n v="545.88"/>
    <s v="CA-2015-110408"/>
    <n v="0"/>
    <n v="6"/>
    <n v="0"/>
    <n v="70.964399999999983"/>
    <n v="0.46529189879902266"/>
  </r>
  <r>
    <x v="236"/>
    <x v="33"/>
    <s v="OFF-ST-10001522"/>
    <x v="0"/>
    <x v="1"/>
    <n v="275.96999999999997"/>
    <s v="CA-2015-110408"/>
    <n v="0"/>
    <n v="3"/>
    <n v="0"/>
    <n v="11.038799999999981"/>
    <n v="0.44610841445725197"/>
  </r>
  <r>
    <x v="236"/>
    <x v="2"/>
    <s v="OFF-ST-10003479"/>
    <x v="0"/>
    <x v="1"/>
    <n v="186.91200000000001"/>
    <s v="CA-2015-138450"/>
    <n v="1"/>
    <n v="6"/>
    <n v="0.2"/>
    <n v="-35.046000000000028"/>
    <n v="0.44610841445725197"/>
  </r>
  <r>
    <x v="236"/>
    <x v="22"/>
    <s v="OFF-PA-10000167"/>
    <x v="0"/>
    <x v="0"/>
    <n v="61.96"/>
    <s v="CA-2015-143168"/>
    <n v="1"/>
    <n v="2"/>
    <n v="0"/>
    <n v="27.881999999999998"/>
    <n v="0.43613829632717294"/>
  </r>
  <r>
    <x v="236"/>
    <x v="2"/>
    <s v="OFF-EN-10001335"/>
    <x v="0"/>
    <x v="11"/>
    <n v="52.512"/>
    <s v="CA-2015-138450"/>
    <n v="0"/>
    <n v="6"/>
    <n v="0.2"/>
    <n v="19.692"/>
    <n v="0.44424167803735209"/>
  </r>
  <r>
    <x v="236"/>
    <x v="2"/>
    <s v="OFF-PA-10003016"/>
    <x v="0"/>
    <x v="0"/>
    <n v="10.048000000000002"/>
    <s v="CA-2015-138450"/>
    <n v="0"/>
    <n v="4"/>
    <n v="0.2"/>
    <n v="3.1399999999999988"/>
    <n v="0.43613829632717294"/>
  </r>
  <r>
    <x v="236"/>
    <x v="22"/>
    <s v="OFF-BI-10003784"/>
    <x v="0"/>
    <x v="3"/>
    <n v="1.3440000000000001"/>
    <s v="CA-2015-143168"/>
    <n v="0"/>
    <n v="1"/>
    <n v="0.2"/>
    <n v="0.47039999999999987"/>
    <n v="0.46881743173671325"/>
  </r>
  <r>
    <x v="237"/>
    <x v="4"/>
    <s v="TEC-PH-10004922"/>
    <x v="2"/>
    <x v="6"/>
    <n v="321.55200000000002"/>
    <s v="CA-2015-100867"/>
    <n v="1"/>
    <n v="6"/>
    <n v="0.2"/>
    <n v="20.097000000000008"/>
    <n v="0.41105220110552465"/>
  </r>
  <r>
    <x v="237"/>
    <x v="4"/>
    <s v="OFF-PA-10003228"/>
    <x v="0"/>
    <x v="0"/>
    <n v="146.72999999999999"/>
    <s v="CA-2015-155264"/>
    <n v="1"/>
    <n v="3"/>
    <n v="0"/>
    <n v="68.963099999999997"/>
    <n v="0.43613829632717294"/>
  </r>
  <r>
    <x v="237"/>
    <x v="4"/>
    <s v="TEC-PH-10001305"/>
    <x v="2"/>
    <x v="6"/>
    <n v="117.57600000000002"/>
    <s v="CA-2015-155264"/>
    <n v="0"/>
    <n v="3"/>
    <n v="0.2"/>
    <n v="11.757600000000011"/>
    <n v="0.41105220110552465"/>
  </r>
  <r>
    <x v="237"/>
    <x v="4"/>
    <s v="OFF-BI-10003727"/>
    <x v="0"/>
    <x v="3"/>
    <n v="20.064"/>
    <s v="CA-2015-155264"/>
    <n v="0"/>
    <n v="6"/>
    <n v="0.2"/>
    <n v="7.0223999999999993"/>
    <n v="0.46881743173671325"/>
  </r>
  <r>
    <x v="237"/>
    <x v="4"/>
    <s v="OFF-LA-10002787"/>
    <x v="0"/>
    <x v="2"/>
    <n v="18.75"/>
    <s v="CA-2015-155264"/>
    <n v="0"/>
    <n v="5"/>
    <n v="0"/>
    <n v="9"/>
    <n v="0.4647369236065339"/>
  </r>
  <r>
    <x v="237"/>
    <x v="4"/>
    <s v="OFF-PA-10004519"/>
    <x v="0"/>
    <x v="0"/>
    <n v="13.440000000000001"/>
    <s v="CA-2015-117317"/>
    <n v="1"/>
    <n v="3"/>
    <n v="0"/>
    <n v="6.5856000000000012"/>
    <n v="0.43613829632717294"/>
  </r>
  <r>
    <x v="237"/>
    <x v="4"/>
    <s v="OFF-BI-10003196"/>
    <x v="0"/>
    <x v="3"/>
    <n v="2.9920000000000004"/>
    <s v="CA-2015-155264"/>
    <n v="0"/>
    <n v="1"/>
    <n v="0.2"/>
    <n v="1.1219999999999999"/>
    <n v="0.46881743173671325"/>
  </r>
  <r>
    <x v="238"/>
    <x v="1"/>
    <s v="OFF-ST-10003805"/>
    <x v="0"/>
    <x v="1"/>
    <n v="505.32000000000005"/>
    <s v="CA-2015-137092"/>
    <n v="1"/>
    <n v="3"/>
    <n v="0.2"/>
    <n v="31.582499999999953"/>
    <n v="0.44610841445725197"/>
  </r>
  <r>
    <x v="238"/>
    <x v="1"/>
    <s v="TEC-AC-10001606"/>
    <x v="2"/>
    <x v="9"/>
    <n v="319.96800000000002"/>
    <s v="CA-2015-137092"/>
    <n v="0"/>
    <n v="4"/>
    <n v="0.2"/>
    <n v="71.992800000000003"/>
    <n v="0.52062335344040378"/>
  </r>
  <r>
    <x v="238"/>
    <x v="15"/>
    <s v="FUR-TA-10003008"/>
    <x v="1"/>
    <x v="13"/>
    <n v="328.59000000000003"/>
    <s v="CA-2015-169684"/>
    <n v="1"/>
    <n v="3"/>
    <n v="0.4"/>
    <n v="-147.8655"/>
    <n v="0.55975208308209756"/>
  </r>
  <r>
    <x v="238"/>
    <x v="14"/>
    <s v="OFF-ST-10001713"/>
    <x v="0"/>
    <x v="1"/>
    <n v="211.96"/>
    <s v="CA-2015-146703"/>
    <n v="1"/>
    <n v="4"/>
    <n v="0"/>
    <n v="8.4783999999999935"/>
    <n v="0.44610841445725197"/>
  </r>
  <r>
    <x v="238"/>
    <x v="15"/>
    <s v="OFF-ST-10000934"/>
    <x v="0"/>
    <x v="1"/>
    <n v="98.352000000000004"/>
    <s v="CA-2015-169684"/>
    <n v="0"/>
    <n v="3"/>
    <n v="0.2"/>
    <n v="-24.588000000000001"/>
    <n v="0.44610841445725197"/>
  </r>
  <r>
    <x v="238"/>
    <x v="1"/>
    <s v="OFF-LA-10003510"/>
    <x v="0"/>
    <x v="2"/>
    <n v="24.424000000000003"/>
    <s v="CA-2015-137092"/>
    <n v="0"/>
    <n v="1"/>
    <n v="0.2"/>
    <n v="7.9378000000000002"/>
    <n v="0.4647369236065339"/>
  </r>
  <r>
    <x v="238"/>
    <x v="1"/>
    <s v="OFF-BI-10000632"/>
    <x v="0"/>
    <x v="3"/>
    <n v="8.6819999999999968"/>
    <s v="CA-2015-137092"/>
    <n v="0"/>
    <n v="1"/>
    <n v="0.8"/>
    <n v="-14.759400000000003"/>
    <n v="0.46881743173671325"/>
  </r>
  <r>
    <x v="238"/>
    <x v="1"/>
    <s v="OFF-PA-10002109"/>
    <x v="0"/>
    <x v="0"/>
    <n v="3.8079999999999998"/>
    <s v="CA-2015-137092"/>
    <n v="0"/>
    <n v="1"/>
    <n v="0.2"/>
    <n v="1.2375999999999996"/>
    <n v="0.43613829632717294"/>
  </r>
  <r>
    <x v="239"/>
    <x v="6"/>
    <s v="FUR-TA-10004607"/>
    <x v="1"/>
    <x v="13"/>
    <n v="591.32000000000005"/>
    <s v="CA-2015-100916"/>
    <n v="1"/>
    <n v="4"/>
    <n v="0"/>
    <n v="112.35079999999999"/>
    <n v="0.55975208308209756"/>
  </r>
  <r>
    <x v="239"/>
    <x v="10"/>
    <s v="FUR-TA-10000617"/>
    <x v="1"/>
    <x v="13"/>
    <n v="409.59000000000003"/>
    <s v="CA-2015-142587"/>
    <n v="1"/>
    <n v="3"/>
    <n v="0.4"/>
    <n v="-122.87700000000004"/>
    <n v="0.55975208308209756"/>
  </r>
  <r>
    <x v="239"/>
    <x v="6"/>
    <s v="OFF-ST-10003479"/>
    <x v="0"/>
    <x v="1"/>
    <n v="194.7"/>
    <s v="CA-2015-100916"/>
    <n v="0"/>
    <n v="5"/>
    <n v="0"/>
    <n v="9.7349999999999781"/>
    <n v="0.44610841445725197"/>
  </r>
  <r>
    <x v="239"/>
    <x v="10"/>
    <s v="OFF-AP-10004708"/>
    <x v="0"/>
    <x v="12"/>
    <n v="121.79200000000002"/>
    <s v="CA-2015-142587"/>
    <n v="0"/>
    <n v="4"/>
    <n v="0.2"/>
    <n v="13.701599999999988"/>
    <n v="0.49507917887403441"/>
  </r>
  <r>
    <x v="239"/>
    <x v="4"/>
    <s v="OFF-BI-10001460"/>
    <x v="0"/>
    <x v="3"/>
    <n v="36.36"/>
    <s v="CA-2015-169852"/>
    <n v="1"/>
    <n v="3"/>
    <n v="0.2"/>
    <n v="12.2715"/>
    <n v="0.46881743173671325"/>
  </r>
  <r>
    <x v="239"/>
    <x v="6"/>
    <s v="OFF-AR-10001022"/>
    <x v="0"/>
    <x v="4"/>
    <n v="2.84"/>
    <s v="CA-2015-100916"/>
    <n v="0"/>
    <n v="1"/>
    <n v="0"/>
    <n v="0.88039999999999985"/>
    <n v="0.45632477063632687"/>
  </r>
  <r>
    <x v="240"/>
    <x v="8"/>
    <s v="FUR-FU-10000193"/>
    <x v="1"/>
    <x v="8"/>
    <n v="129.91999999999999"/>
    <s v="CA-2015-151967"/>
    <n v="1"/>
    <n v="4"/>
    <n v="0"/>
    <n v="10.393599999999992"/>
    <n v="0.4595170286641902"/>
  </r>
  <r>
    <x v="240"/>
    <x v="10"/>
    <s v="FUR-FU-10000521"/>
    <x v="1"/>
    <x v="8"/>
    <n v="93.888000000000005"/>
    <s v="CA-2015-110072"/>
    <n v="1"/>
    <n v="4"/>
    <n v="0.2"/>
    <n v="12.90959999999999"/>
    <n v="0.4595170286641902"/>
  </r>
  <r>
    <x v="241"/>
    <x v="4"/>
    <s v="OFF-BI-10002706"/>
    <x v="0"/>
    <x v="3"/>
    <n v="34.271999999999998"/>
    <s v="CA-2015-130729"/>
    <n v="1"/>
    <n v="3"/>
    <n v="0.2"/>
    <n v="11.138399999999999"/>
    <n v="0.46881743173671325"/>
  </r>
  <r>
    <x v="241"/>
    <x v="9"/>
    <s v="OFF-FA-10002763"/>
    <x v="0"/>
    <x v="7"/>
    <n v="11.850000000000001"/>
    <s v="CA-2015-113047"/>
    <n v="1"/>
    <n v="3"/>
    <n v="0"/>
    <n v="3.7919999999999994"/>
    <n v="0.51168203684699509"/>
  </r>
  <r>
    <x v="241"/>
    <x v="16"/>
    <s v="OFF-PA-10000788"/>
    <x v="0"/>
    <x v="0"/>
    <n v="10.368000000000002"/>
    <s v="CA-2015-108707"/>
    <n v="1"/>
    <n v="2"/>
    <n v="0.2"/>
    <n v="3.6288"/>
    <n v="0.43613829632717294"/>
  </r>
  <r>
    <x v="242"/>
    <x v="2"/>
    <s v="TEC-AC-10001553"/>
    <x v="2"/>
    <x v="9"/>
    <n v="40.775999999999996"/>
    <s v="CA-2015-139542"/>
    <n v="1"/>
    <n v="3"/>
    <n v="0.2"/>
    <n v="0.50970000000000049"/>
    <n v="0.52062335344040378"/>
  </r>
  <r>
    <x v="242"/>
    <x v="4"/>
    <s v="OFF-BI-10002353"/>
    <x v="0"/>
    <x v="3"/>
    <n v="49.408000000000001"/>
    <s v="US-2015-158400"/>
    <n v="1"/>
    <n v="4"/>
    <n v="0.2"/>
    <n v="18.527999999999999"/>
    <n v="0.46881743173671325"/>
  </r>
  <r>
    <x v="242"/>
    <x v="2"/>
    <s v="OFF-BI-10000309"/>
    <x v="0"/>
    <x v="3"/>
    <n v="13.698000000000002"/>
    <s v="CA-2015-139542"/>
    <n v="0"/>
    <n v="3"/>
    <n v="0.7"/>
    <n v="-9.5885999999999996"/>
    <n v="0.46881743173671325"/>
  </r>
  <r>
    <x v="243"/>
    <x v="22"/>
    <s v="TEC-PH-10000526"/>
    <x v="2"/>
    <x v="6"/>
    <n v="383.96000000000004"/>
    <s v="CA-2015-162278"/>
    <n v="1"/>
    <n v="5"/>
    <n v="0.2"/>
    <n v="38.396000000000015"/>
    <n v="0.41105220110552465"/>
  </r>
  <r>
    <x v="243"/>
    <x v="22"/>
    <s v="FUR-FU-10000448"/>
    <x v="1"/>
    <x v="8"/>
    <n v="63.92"/>
    <s v="CA-2015-162278"/>
    <n v="0"/>
    <n v="4"/>
    <n v="0"/>
    <n v="3.195999999999998"/>
    <n v="0.4595170286641902"/>
  </r>
  <r>
    <x v="244"/>
    <x v="25"/>
    <s v="OFF-PA-10000349"/>
    <x v="0"/>
    <x v="0"/>
    <n v="11.952000000000002"/>
    <s v="CA-2015-148285"/>
    <n v="1"/>
    <n v="3"/>
    <n v="0.2"/>
    <n v="4.0338000000000003"/>
    <n v="0.43613829632717294"/>
  </r>
  <r>
    <x v="244"/>
    <x v="25"/>
    <s v="OFF-PA-10001166"/>
    <x v="0"/>
    <x v="0"/>
    <n v="10.368000000000002"/>
    <s v="CA-2015-148285"/>
    <n v="0"/>
    <n v="2"/>
    <n v="0.2"/>
    <n v="3.6288"/>
    <n v="0.43613829632717294"/>
  </r>
  <r>
    <x v="245"/>
    <x v="4"/>
    <s v="FUR-BO-10001337"/>
    <x v="1"/>
    <x v="10"/>
    <n v="616.99800000000005"/>
    <s v="CA-2015-101931"/>
    <n v="1"/>
    <n v="6"/>
    <n v="0.15"/>
    <n v="-36.293999999999997"/>
    <n v="0.5176847302647779"/>
  </r>
  <r>
    <x v="245"/>
    <x v="4"/>
    <s v="OFF-SU-10000646"/>
    <x v="0"/>
    <x v="14"/>
    <n v="480.74"/>
    <s v="CA-2015-101931"/>
    <n v="0"/>
    <n v="2"/>
    <n v="0"/>
    <n v="14.422200000000032"/>
    <n v="0.53938093436526824"/>
  </r>
  <r>
    <x v="245"/>
    <x v="42"/>
    <s v="TEC-PH-10001336"/>
    <x v="2"/>
    <x v="6"/>
    <n v="257.98"/>
    <s v="CA-2015-107769"/>
    <n v="1"/>
    <n v="2"/>
    <n v="0"/>
    <n v="74.8142"/>
    <n v="0.41105220110552465"/>
  </r>
  <r>
    <x v="245"/>
    <x v="4"/>
    <s v="OFF-ST-10003442"/>
    <x v="0"/>
    <x v="1"/>
    <n v="141.4"/>
    <s v="CA-2015-101931"/>
    <n v="0"/>
    <n v="5"/>
    <n v="0"/>
    <n v="38.177999999999997"/>
    <n v="0.44610841445725197"/>
  </r>
  <r>
    <x v="245"/>
    <x v="4"/>
    <s v="OFF-BI-10004140"/>
    <x v="0"/>
    <x v="3"/>
    <n v="7.1840000000000011"/>
    <s v="CA-2015-101931"/>
    <n v="0"/>
    <n v="2"/>
    <n v="0.2"/>
    <n v="2.2449999999999992"/>
    <n v="0.46881743173671325"/>
  </r>
  <r>
    <x v="245"/>
    <x v="4"/>
    <s v="OFF-SU-10002301"/>
    <x v="0"/>
    <x v="14"/>
    <n v="6.28"/>
    <s v="CA-2015-101931"/>
    <n v="0"/>
    <n v="2"/>
    <n v="0"/>
    <n v="6.2800000000000189E-2"/>
    <n v="0.53938093436526824"/>
  </r>
  <r>
    <x v="246"/>
    <x v="1"/>
    <s v="TEC-PH-10001363"/>
    <x v="2"/>
    <x v="6"/>
    <n v="2735.9520000000002"/>
    <s v="CA-2015-154627"/>
    <n v="1"/>
    <n v="6"/>
    <n v="0.2"/>
    <n v="341.99399999999969"/>
    <n v="0.41105220110552465"/>
  </r>
  <r>
    <x v="246"/>
    <x v="18"/>
    <s v="TEC-AC-10003433"/>
    <x v="2"/>
    <x v="9"/>
    <n v="1.98"/>
    <s v="CA-2015-166590"/>
    <n v="1"/>
    <n v="2"/>
    <n v="0"/>
    <n v="0.89100000000000001"/>
    <n v="0.52062335344040378"/>
  </r>
  <r>
    <x v="246"/>
    <x v="18"/>
    <s v="OFF-PA-10000482"/>
    <x v="0"/>
    <x v="0"/>
    <n v="75.88"/>
    <s v="CA-2015-166590"/>
    <n v="0"/>
    <n v="2"/>
    <n v="0"/>
    <n v="35.663599999999995"/>
    <n v="0.43613829632717294"/>
  </r>
  <r>
    <x v="247"/>
    <x v="43"/>
    <s v="FUR-CH-10002320"/>
    <x v="1"/>
    <x v="5"/>
    <n v="1604.9"/>
    <s v="CA-2015-145387"/>
    <n v="1"/>
    <n v="5"/>
    <n v="0"/>
    <n v="481.46999999999991"/>
    <n v="0.46529189879902266"/>
  </r>
  <r>
    <x v="247"/>
    <x v="10"/>
    <s v="FUR-TA-10003954"/>
    <x v="1"/>
    <x v="13"/>
    <n v="1421.664"/>
    <s v="CA-2015-108609"/>
    <n v="1"/>
    <n v="8"/>
    <n v="0.4"/>
    <n v="-734.52639999999997"/>
    <n v="0.55975208308209756"/>
  </r>
  <r>
    <x v="247"/>
    <x v="12"/>
    <s v="TEC-PH-10000486"/>
    <x v="2"/>
    <x v="6"/>
    <n v="742.33600000000001"/>
    <s v="US-2015-167262"/>
    <n v="1"/>
    <n v="8"/>
    <n v="0.2"/>
    <n v="83.512799999999913"/>
    <n v="0.41105220110552465"/>
  </r>
  <r>
    <x v="247"/>
    <x v="4"/>
    <s v="OFF-ST-10001963"/>
    <x v="0"/>
    <x v="1"/>
    <n v="405.64"/>
    <s v="CA-2015-106439"/>
    <n v="1"/>
    <n v="4"/>
    <n v="0"/>
    <n v="12.169199999999989"/>
    <n v="0.44610841445725197"/>
  </r>
  <r>
    <x v="247"/>
    <x v="4"/>
    <s v="TEC-AC-10004568"/>
    <x v="2"/>
    <x v="9"/>
    <n v="251.91"/>
    <s v="CA-2015-106439"/>
    <n v="0"/>
    <n v="9"/>
    <n v="0"/>
    <n v="47.862899999999982"/>
    <n v="0.52062335344040378"/>
  </r>
  <r>
    <x v="247"/>
    <x v="43"/>
    <s v="FUR-TA-10003238"/>
    <x v="1"/>
    <x v="13"/>
    <n v="385.68599999999998"/>
    <s v="CA-2015-145387"/>
    <n v="0"/>
    <n v="1"/>
    <n v="0.3"/>
    <n v="-60.607800000000026"/>
    <n v="0.55975208308209756"/>
  </r>
  <r>
    <x v="247"/>
    <x v="4"/>
    <s v="FUR-CH-10003833"/>
    <x v="1"/>
    <x v="5"/>
    <n v="146.352"/>
    <s v="CA-2015-106439"/>
    <n v="0"/>
    <n v="3"/>
    <n v="0.2"/>
    <n v="-9.1470000000000056"/>
    <n v="0.46529189879902266"/>
  </r>
  <r>
    <x v="247"/>
    <x v="4"/>
    <s v="OFF-ST-10003996"/>
    <x v="0"/>
    <x v="1"/>
    <n v="80.3"/>
    <s v="CA-2015-106439"/>
    <n v="0"/>
    <n v="5"/>
    <n v="0"/>
    <n v="20.877999999999997"/>
    <n v="0.44610841445725197"/>
  </r>
  <r>
    <x v="247"/>
    <x v="4"/>
    <s v="TEC-PH-10003092"/>
    <x v="2"/>
    <x v="6"/>
    <n v="73.584000000000003"/>
    <s v="US-2015-120313"/>
    <n v="1"/>
    <n v="2"/>
    <n v="0.2"/>
    <n v="8.2781999999999982"/>
    <n v="0.41105220110552465"/>
  </r>
  <r>
    <x v="247"/>
    <x v="4"/>
    <s v="OFF-PA-10000477"/>
    <x v="0"/>
    <x v="0"/>
    <n v="64.740000000000009"/>
    <s v="CA-2015-106439"/>
    <n v="0"/>
    <n v="13"/>
    <n v="0"/>
    <n v="30.427800000000005"/>
    <n v="0.43613829632717294"/>
  </r>
  <r>
    <x v="247"/>
    <x v="43"/>
    <s v="OFF-AR-10001683"/>
    <x v="0"/>
    <x v="4"/>
    <n v="49.25"/>
    <s v="CA-2015-145387"/>
    <n v="0"/>
    <n v="5"/>
    <n v="0"/>
    <n v="18.715000000000003"/>
    <n v="0.45632477063632687"/>
  </r>
  <r>
    <x v="247"/>
    <x v="43"/>
    <s v="OFF-BI-10004001"/>
    <x v="0"/>
    <x v="3"/>
    <n v="34.08"/>
    <s v="CA-2015-145387"/>
    <n v="0"/>
    <n v="2"/>
    <n v="0"/>
    <n v="15.676799999999997"/>
    <n v="0.46881743173671325"/>
  </r>
  <r>
    <x v="247"/>
    <x v="4"/>
    <s v="OFF-BI-10004209"/>
    <x v="0"/>
    <x v="3"/>
    <n v="19.295999999999999"/>
    <s v="CA-2015-106439"/>
    <n v="0"/>
    <n v="3"/>
    <n v="0.2"/>
    <n v="6.0299999999999994"/>
    <n v="0.46881743173671325"/>
  </r>
  <r>
    <x v="247"/>
    <x v="43"/>
    <s v="FUR-FU-10000023"/>
    <x v="1"/>
    <x v="8"/>
    <n v="17.669999999999998"/>
    <s v="CA-2015-145387"/>
    <n v="0"/>
    <n v="3"/>
    <n v="0"/>
    <n v="7.7748000000000008"/>
    <n v="0.4595170286641902"/>
  </r>
  <r>
    <x v="247"/>
    <x v="4"/>
    <s v="OFF-BI-10002571"/>
    <x v="0"/>
    <x v="3"/>
    <n v="15.968000000000002"/>
    <s v="CA-2015-106439"/>
    <n v="0"/>
    <n v="2"/>
    <n v="0.2"/>
    <n v="5.3891999999999989"/>
    <n v="0.46881743173671325"/>
  </r>
  <r>
    <x v="247"/>
    <x v="43"/>
    <s v="FUR-FU-10002364"/>
    <x v="1"/>
    <x v="8"/>
    <n v="14.76"/>
    <s v="CA-2015-145387"/>
    <n v="0"/>
    <n v="2"/>
    <n v="0"/>
    <n v="4.2803999999999984"/>
    <n v="0.4595170286641902"/>
  </r>
  <r>
    <x v="247"/>
    <x v="4"/>
    <s v="OFF-AR-10001419"/>
    <x v="0"/>
    <x v="4"/>
    <n v="12.39"/>
    <s v="CA-2015-106439"/>
    <n v="0"/>
    <n v="3"/>
    <n v="0"/>
    <n v="3.7169999999999996"/>
    <n v="0.45632477063632687"/>
  </r>
  <r>
    <x v="247"/>
    <x v="4"/>
    <s v="OFF-FA-10002975"/>
    <x v="0"/>
    <x v="7"/>
    <n v="11.34"/>
    <s v="CA-2015-106439"/>
    <n v="0"/>
    <n v="3"/>
    <n v="0"/>
    <n v="5.2164000000000001"/>
    <n v="0.51168203684699509"/>
  </r>
  <r>
    <x v="247"/>
    <x v="43"/>
    <s v="OFF-PA-10002195"/>
    <x v="0"/>
    <x v="0"/>
    <n v="10.16"/>
    <s v="CA-2015-145387"/>
    <n v="0"/>
    <n v="2"/>
    <n v="0"/>
    <n v="4.7751999999999999"/>
    <n v="0.43613829632717294"/>
  </r>
  <r>
    <x v="248"/>
    <x v="26"/>
    <s v="TEC-PH-10001795"/>
    <x v="2"/>
    <x v="6"/>
    <n v="1983.9680000000001"/>
    <s v="CA-2015-134313"/>
    <n v="1"/>
    <n v="4"/>
    <n v="0.2"/>
    <n v="247.99599999999981"/>
    <n v="0.41105220110552465"/>
  </r>
  <r>
    <x v="248"/>
    <x v="25"/>
    <s v="TEC-PH-10004434"/>
    <x v="2"/>
    <x v="6"/>
    <n v="978.83999999999992"/>
    <s v="CA-2015-102673"/>
    <n v="1"/>
    <n v="9"/>
    <n v="0.2"/>
    <n v="110.1194999999999"/>
    <n v="0.41105220110552465"/>
  </r>
  <r>
    <x v="248"/>
    <x v="20"/>
    <s v="OFF-AP-10002518"/>
    <x v="0"/>
    <x v="12"/>
    <n v="533.93999999999994"/>
    <s v="US-2015-137155"/>
    <n v="1"/>
    <n v="3"/>
    <n v="0"/>
    <n v="154.84259999999995"/>
    <n v="0.49507917887403441"/>
  </r>
  <r>
    <x v="248"/>
    <x v="11"/>
    <s v="OFF-ST-10001128"/>
    <x v="0"/>
    <x v="1"/>
    <n v="443.92"/>
    <s v="CA-2015-148915"/>
    <n v="1"/>
    <n v="5"/>
    <n v="0.2"/>
    <n v="-94.33299999999997"/>
    <n v="0.44610841445725197"/>
  </r>
  <r>
    <x v="248"/>
    <x v="20"/>
    <s v="OFF-PA-10000806"/>
    <x v="0"/>
    <x v="0"/>
    <n v="167.94"/>
    <s v="US-2015-137155"/>
    <n v="0"/>
    <n v="3"/>
    <n v="0"/>
    <n v="82.290599999999998"/>
    <n v="0.43613829632717294"/>
  </r>
  <r>
    <x v="248"/>
    <x v="11"/>
    <s v="TEC-PH-10000673"/>
    <x v="2"/>
    <x v="6"/>
    <n v="155.976"/>
    <s v="CA-2015-148915"/>
    <n v="0"/>
    <n v="3"/>
    <n v="0.2"/>
    <n v="54.5916"/>
    <n v="0.41105220110552465"/>
  </r>
  <r>
    <x v="248"/>
    <x v="23"/>
    <s v="OFF-AP-10004708"/>
    <x v="0"/>
    <x v="12"/>
    <n v="76.12"/>
    <s v="CA-2015-139423"/>
    <n v="1"/>
    <n v="2"/>
    <n v="0"/>
    <n v="22.074799999999996"/>
    <n v="0.49507917887403441"/>
  </r>
  <r>
    <x v="248"/>
    <x v="3"/>
    <s v="OFF-ST-10000464"/>
    <x v="0"/>
    <x v="1"/>
    <n v="69.52"/>
    <s v="CA-2015-152562"/>
    <n v="1"/>
    <n v="2"/>
    <n v="0"/>
    <n v="19.465600000000002"/>
    <n v="0.44610841445725197"/>
  </r>
  <r>
    <x v="248"/>
    <x v="10"/>
    <s v="FUR-FU-10002253"/>
    <x v="1"/>
    <x v="8"/>
    <n v="68.703999999999994"/>
    <s v="CA-2015-114195"/>
    <n v="1"/>
    <n v="2"/>
    <n v="0.2"/>
    <n v="16.317200000000003"/>
    <n v="0.4595170286641902"/>
  </r>
  <r>
    <x v="248"/>
    <x v="25"/>
    <s v="OFF-LA-10001771"/>
    <x v="0"/>
    <x v="2"/>
    <n v="47.808000000000007"/>
    <s v="CA-2015-102673"/>
    <n v="0"/>
    <n v="12"/>
    <n v="0.2"/>
    <n v="15.537599999999998"/>
    <n v="0.4647369236065339"/>
  </r>
  <r>
    <x v="248"/>
    <x v="4"/>
    <s v="OFF-LA-10003498"/>
    <x v="0"/>
    <x v="2"/>
    <n v="44.400000000000006"/>
    <s v="CA-2015-168305"/>
    <n v="1"/>
    <n v="3"/>
    <n v="0"/>
    <n v="22.200000000000003"/>
    <n v="0.4647369236065339"/>
  </r>
  <r>
    <x v="248"/>
    <x v="26"/>
    <s v="OFF-AR-10001897"/>
    <x v="0"/>
    <x v="4"/>
    <n v="43.176000000000002"/>
    <s v="CA-2015-134313"/>
    <n v="0"/>
    <n v="3"/>
    <n v="0.2"/>
    <n v="4.3176000000000005"/>
    <n v="0.45632477063632687"/>
  </r>
  <r>
    <x v="248"/>
    <x v="20"/>
    <s v="FUR-FU-10003142"/>
    <x v="1"/>
    <x v="8"/>
    <n v="31.68"/>
    <s v="US-2015-137155"/>
    <n v="0"/>
    <n v="6"/>
    <n v="0"/>
    <n v="9.8207999999999984"/>
    <n v="0.4595170286641902"/>
  </r>
  <r>
    <x v="248"/>
    <x v="10"/>
    <s v="OFF-BI-10001658"/>
    <x v="0"/>
    <x v="3"/>
    <n v="22.428000000000004"/>
    <s v="CA-2015-114195"/>
    <n v="0"/>
    <n v="3"/>
    <n v="0.7"/>
    <n v="-17.942399999999992"/>
    <n v="0.46881743173671325"/>
  </r>
  <r>
    <x v="248"/>
    <x v="4"/>
    <s v="OFF-PA-10004947"/>
    <x v="0"/>
    <x v="0"/>
    <n v="21.400000000000002"/>
    <s v="CA-2015-168305"/>
    <n v="0"/>
    <n v="5"/>
    <n v="0"/>
    <n v="9.629999999999999"/>
    <n v="0.43613829632717294"/>
  </r>
  <r>
    <x v="248"/>
    <x v="1"/>
    <s v="OFF-PA-10000533"/>
    <x v="0"/>
    <x v="0"/>
    <n v="15.696000000000002"/>
    <s v="CA-2015-126907"/>
    <n v="1"/>
    <n v="3"/>
    <n v="0.2"/>
    <n v="5.1011999999999995"/>
    <n v="0.43613829632717294"/>
  </r>
  <r>
    <x v="248"/>
    <x v="25"/>
    <s v="OFF-AR-10000634"/>
    <x v="0"/>
    <x v="4"/>
    <n v="10.272000000000002"/>
    <s v="CA-2015-102673"/>
    <n v="0"/>
    <n v="3"/>
    <n v="0.2"/>
    <n v="0.89880000000000004"/>
    <n v="0.45632477063632687"/>
  </r>
  <r>
    <x v="248"/>
    <x v="25"/>
    <s v="OFF-FA-10003021"/>
    <x v="0"/>
    <x v="7"/>
    <n v="7.52"/>
    <s v="CA-2015-102673"/>
    <n v="0"/>
    <n v="5"/>
    <n v="0.2"/>
    <n v="1.4099999999999997"/>
    <n v="0.51168203684699509"/>
  </r>
  <r>
    <x v="248"/>
    <x v="3"/>
    <s v="OFF-AR-10001919"/>
    <x v="0"/>
    <x v="4"/>
    <n v="5.64"/>
    <s v="CA-2015-152562"/>
    <n v="0"/>
    <n v="3"/>
    <n v="0"/>
    <n v="1.6355999999999997"/>
    <n v="0.45632477063632687"/>
  </r>
  <r>
    <x v="248"/>
    <x v="10"/>
    <s v="OFF-BI-10000494"/>
    <x v="0"/>
    <x v="3"/>
    <n v="3.1320000000000001"/>
    <s v="CA-2015-114195"/>
    <n v="0"/>
    <n v="2"/>
    <n v="0.7"/>
    <n v="-2.6099999999999994"/>
    <n v="0.46881743173671325"/>
  </r>
  <r>
    <x v="249"/>
    <x v="10"/>
    <s v="TEC-PH-10001299"/>
    <x v="2"/>
    <x v="6"/>
    <n v="539.96399999999994"/>
    <s v="CA-2015-129147"/>
    <n v="1"/>
    <n v="6"/>
    <n v="0.4"/>
    <n v="-107.99280000000002"/>
    <n v="0.41105220110552465"/>
  </r>
  <r>
    <x v="249"/>
    <x v="16"/>
    <s v="TEC-AC-10004171"/>
    <x v="2"/>
    <x v="9"/>
    <n v="799.92000000000007"/>
    <s v="CA-2015-120670"/>
    <n v="1"/>
    <n v="10"/>
    <n v="0.2"/>
    <n v="239.976"/>
    <n v="0.52062335344040378"/>
  </r>
  <r>
    <x v="249"/>
    <x v="22"/>
    <s v="TEC-AC-10000023"/>
    <x v="2"/>
    <x v="9"/>
    <n v="41.94"/>
    <s v="CA-2015-134726"/>
    <n v="1"/>
    <n v="2"/>
    <n v="0"/>
    <n v="15.098399999999998"/>
    <n v="0.52062335344040378"/>
  </r>
  <r>
    <x v="249"/>
    <x v="4"/>
    <s v="OFF-ST-10003208"/>
    <x v="0"/>
    <x v="1"/>
    <n v="362.92"/>
    <s v="CA-2015-115889"/>
    <n v="1"/>
    <n v="2"/>
    <n v="0"/>
    <n v="105.24679999999995"/>
    <n v="0.44610841445725197"/>
  </r>
  <r>
    <x v="249"/>
    <x v="20"/>
    <s v="FUR-FU-10004018"/>
    <x v="1"/>
    <x v="8"/>
    <n v="89.34"/>
    <s v="CA-2015-107454"/>
    <n v="1"/>
    <n v="6"/>
    <n v="0"/>
    <n v="24.121800000000004"/>
    <n v="0.4595170286641902"/>
  </r>
  <r>
    <x v="249"/>
    <x v="0"/>
    <s v="TEC-PH-10002923"/>
    <x v="2"/>
    <x v="6"/>
    <n v="88.77600000000001"/>
    <s v="CA-2015-148782"/>
    <n v="1"/>
    <n v="3"/>
    <n v="0.2"/>
    <n v="7.7679000000000009"/>
    <n v="0.41105220110552465"/>
  </r>
  <r>
    <x v="249"/>
    <x v="22"/>
    <s v="TEC-PH-10001750"/>
    <x v="2"/>
    <x v="6"/>
    <n v="52.792000000000002"/>
    <s v="CA-2015-134726"/>
    <n v="0"/>
    <n v="1"/>
    <n v="0.2"/>
    <n v="4.6193000000000026"/>
    <n v="0.41105220110552465"/>
  </r>
  <r>
    <x v="249"/>
    <x v="10"/>
    <s v="TEC-PH-10001552"/>
    <x v="2"/>
    <x v="6"/>
    <n v="50.231999999999999"/>
    <s v="CA-2015-129147"/>
    <n v="0"/>
    <n v="7"/>
    <n v="0.4"/>
    <n v="-10.046400000000002"/>
    <n v="0.41105220110552465"/>
  </r>
  <r>
    <x v="249"/>
    <x v="4"/>
    <s v="TEC-PH-10001615"/>
    <x v="2"/>
    <x v="6"/>
    <n v="46.384"/>
    <s v="CA-2015-115889"/>
    <n v="0"/>
    <n v="2"/>
    <n v="0.2"/>
    <n v="5.2181999999999924"/>
    <n v="0.41105220110552465"/>
  </r>
  <r>
    <x v="249"/>
    <x v="20"/>
    <s v="OFF-LA-10001569"/>
    <x v="0"/>
    <x v="2"/>
    <n v="34.86"/>
    <s v="CA-2015-107454"/>
    <n v="0"/>
    <n v="7"/>
    <n v="0"/>
    <n v="16.035599999999999"/>
    <n v="0.4647369236065339"/>
  </r>
  <r>
    <x v="249"/>
    <x v="10"/>
    <s v="OFF-BI-10001098"/>
    <x v="0"/>
    <x v="3"/>
    <n v="19.242000000000001"/>
    <s v="CA-2015-129147"/>
    <n v="0"/>
    <n v="3"/>
    <n v="0.7"/>
    <n v="-13.4694"/>
    <n v="0.46881743173671325"/>
  </r>
  <r>
    <x v="250"/>
    <x v="25"/>
    <s v="FUR-TA-10001768"/>
    <x v="1"/>
    <x v="13"/>
    <n v="945.03600000000006"/>
    <s v="CA-2015-165764"/>
    <n v="1"/>
    <n v="6"/>
    <n v="0.4"/>
    <n v="-299.26140000000009"/>
    <n v="0.55975208308209756"/>
  </r>
  <r>
    <x v="250"/>
    <x v="20"/>
    <s v="TEC-PH-10000984"/>
    <x v="2"/>
    <x v="6"/>
    <n v="783.96"/>
    <s v="CA-2015-121573"/>
    <n v="1"/>
    <n v="4"/>
    <n v="0"/>
    <n v="219.50880000000006"/>
    <n v="0.41105220110552465"/>
  </r>
  <r>
    <x v="250"/>
    <x v="25"/>
    <s v="FUR-FU-10001468"/>
    <x v="1"/>
    <x v="8"/>
    <n v="410.35199999999998"/>
    <s v="CA-2015-165764"/>
    <n v="0"/>
    <n v="3"/>
    <n v="0.2"/>
    <n v="-51.29400000000004"/>
    <n v="0.4595170286641902"/>
  </r>
  <r>
    <x v="250"/>
    <x v="40"/>
    <s v="TEC-AC-10003280"/>
    <x v="2"/>
    <x v="9"/>
    <n v="89.97"/>
    <s v="US-2015-124625"/>
    <n v="1"/>
    <n v="3"/>
    <n v="0"/>
    <n v="18.893699999999995"/>
    <n v="0.52062335344040378"/>
  </r>
  <r>
    <x v="250"/>
    <x v="2"/>
    <s v="OFF-SU-10000157"/>
    <x v="0"/>
    <x v="14"/>
    <n v="286.34400000000005"/>
    <s v="CA-2015-137589"/>
    <n v="1"/>
    <n v="3"/>
    <n v="0.2"/>
    <n v="-64.427400000000006"/>
    <n v="0.53938093436526824"/>
  </r>
  <r>
    <x v="250"/>
    <x v="15"/>
    <s v="OFF-PA-10001019"/>
    <x v="0"/>
    <x v="0"/>
    <n v="143.85600000000002"/>
    <s v="CA-2015-146731"/>
    <n v="1"/>
    <n v="9"/>
    <n v="0.2"/>
    <n v="48.551399999999994"/>
    <n v="0.43613829632717294"/>
  </r>
  <r>
    <x v="250"/>
    <x v="20"/>
    <s v="OFF-BI-10000666"/>
    <x v="0"/>
    <x v="3"/>
    <n v="48.896000000000001"/>
    <s v="CA-2015-121573"/>
    <n v="0"/>
    <n v="2"/>
    <n v="0.2"/>
    <n v="18.335999999999999"/>
    <n v="0.46881743173671325"/>
  </r>
  <r>
    <x v="250"/>
    <x v="25"/>
    <s v="OFF-ST-10001558"/>
    <x v="0"/>
    <x v="1"/>
    <n v="25.983999999999998"/>
    <s v="CA-2015-165764"/>
    <n v="0"/>
    <n v="2"/>
    <n v="0.2"/>
    <n v="-1.6239999999999997"/>
    <n v="0.44610841445725197"/>
  </r>
  <r>
    <x v="250"/>
    <x v="25"/>
    <s v="OFF-BI-10002982"/>
    <x v="0"/>
    <x v="3"/>
    <n v="14.301000000000002"/>
    <s v="CA-2015-165764"/>
    <n v="0"/>
    <n v="7"/>
    <n v="0.7"/>
    <n v="-10.487400000000001"/>
    <n v="0.46881743173671325"/>
  </r>
  <r>
    <x v="250"/>
    <x v="37"/>
    <s v="OFF-SU-10002522"/>
    <x v="0"/>
    <x v="14"/>
    <n v="11.64"/>
    <s v="CA-2015-155593"/>
    <n v="1"/>
    <n v="3"/>
    <n v="0"/>
    <n v="3.3755999999999986"/>
    <n v="0.53938093436526824"/>
  </r>
  <r>
    <x v="250"/>
    <x v="20"/>
    <s v="OFF-BI-10003712"/>
    <x v="0"/>
    <x v="3"/>
    <n v="7.8560000000000008"/>
    <s v="CA-2015-121573"/>
    <n v="0"/>
    <n v="2"/>
    <n v="0.2"/>
    <n v="2.8477999999999994"/>
    <n v="0.46881743173671325"/>
  </r>
  <r>
    <x v="250"/>
    <x v="4"/>
    <s v="OFF-AR-10001868"/>
    <x v="0"/>
    <x v="4"/>
    <n v="6.72"/>
    <s v="CA-2015-153619"/>
    <n v="1"/>
    <n v="4"/>
    <n v="0"/>
    <n v="3.36"/>
    <n v="0.45632477063632687"/>
  </r>
  <r>
    <x v="250"/>
    <x v="23"/>
    <s v="OFF-BI-10000546"/>
    <x v="0"/>
    <x v="3"/>
    <n v="5.76"/>
    <s v="CA-2015-119529"/>
    <n v="1"/>
    <n v="2"/>
    <n v="0"/>
    <n v="2.8224"/>
    <n v="0.46881743173671325"/>
  </r>
  <r>
    <x v="250"/>
    <x v="15"/>
    <s v="OFF-PA-10000141"/>
    <x v="0"/>
    <x v="0"/>
    <n v="3.4880000000000004"/>
    <s v="CA-2015-146731"/>
    <n v="0"/>
    <n v="2"/>
    <n v="0.2"/>
    <n v="1.1771999999999998"/>
    <n v="0.43613829632717294"/>
  </r>
  <r>
    <x v="251"/>
    <x v="20"/>
    <s v="TEC-MA-10002927"/>
    <x v="2"/>
    <x v="15"/>
    <n v="3991.98"/>
    <s v="CA-2015-164973"/>
    <n v="1"/>
    <n v="2"/>
    <n v="0"/>
    <n v="1995.99"/>
    <n v="0.5183572270896134"/>
  </r>
  <r>
    <x v="251"/>
    <x v="4"/>
    <s v="TEC-PH-10001079"/>
    <x v="2"/>
    <x v="6"/>
    <n v="666.34400000000005"/>
    <s v="CA-2015-125829"/>
    <n v="1"/>
    <n v="7"/>
    <n v="0.2"/>
    <n v="66.634399999999971"/>
    <n v="0.41105220110552465"/>
  </r>
  <r>
    <x v="251"/>
    <x v="4"/>
    <s v="FUR-TA-10002041"/>
    <x v="1"/>
    <x v="13"/>
    <n v="573.72799999999995"/>
    <s v="CA-2015-125829"/>
    <n v="0"/>
    <n v="4"/>
    <n v="0.2"/>
    <n v="-64.544399999999968"/>
    <n v="0.55975208308209756"/>
  </r>
  <r>
    <x v="251"/>
    <x v="4"/>
    <s v="TEC-MA-10003246"/>
    <x v="2"/>
    <x v="15"/>
    <n v="447.96800000000007"/>
    <s v="CA-2015-125829"/>
    <n v="0"/>
    <n v="4"/>
    <n v="0.2"/>
    <n v="139.98999999999995"/>
    <n v="0.5183572270896134"/>
  </r>
  <r>
    <x v="251"/>
    <x v="20"/>
    <s v="TEC-AC-10000892"/>
    <x v="2"/>
    <x v="9"/>
    <n v="360"/>
    <s v="CA-2015-164973"/>
    <n v="0"/>
    <n v="4"/>
    <n v="0"/>
    <n v="129.6"/>
    <n v="0.52062335344040378"/>
  </r>
  <r>
    <x v="251"/>
    <x v="20"/>
    <s v="TEC-PH-10004093"/>
    <x v="2"/>
    <x v="6"/>
    <n v="275.94"/>
    <s v="CA-2015-164973"/>
    <n v="0"/>
    <n v="6"/>
    <n v="0"/>
    <n v="80.022599999999997"/>
    <n v="0.41105220110552465"/>
  </r>
  <r>
    <x v="251"/>
    <x v="20"/>
    <s v="FUR-CH-10002602"/>
    <x v="1"/>
    <x v="5"/>
    <n v="135.88200000000001"/>
    <s v="CA-2015-164973"/>
    <n v="0"/>
    <n v="1"/>
    <n v="0.1"/>
    <n v="24.156800000000004"/>
    <n v="0.46529189879902266"/>
  </r>
  <r>
    <x v="251"/>
    <x v="25"/>
    <s v="OFF-AP-10004859"/>
    <x v="0"/>
    <x v="12"/>
    <n v="58.240000000000009"/>
    <s v="CA-2015-121286"/>
    <n v="1"/>
    <n v="5"/>
    <n v="0.2"/>
    <n v="5.0960000000000001"/>
    <n v="0.49507917887403441"/>
  </r>
  <r>
    <x v="251"/>
    <x v="20"/>
    <s v="OFF-BI-10000962"/>
    <x v="0"/>
    <x v="3"/>
    <n v="52.064"/>
    <s v="CA-2015-132227"/>
    <n v="1"/>
    <n v="4"/>
    <n v="0.2"/>
    <n v="18.873199999999997"/>
    <n v="0.46881743173671325"/>
  </r>
  <r>
    <x v="251"/>
    <x v="20"/>
    <s v="OFF-ST-10002974"/>
    <x v="0"/>
    <x v="1"/>
    <n v="43.57"/>
    <s v="CA-2015-164973"/>
    <n v="0"/>
    <n v="1"/>
    <n v="0"/>
    <n v="13.070999999999998"/>
    <n v="0.44610841445725197"/>
  </r>
  <r>
    <x v="251"/>
    <x v="4"/>
    <s v="FUR-FU-10004671"/>
    <x v="1"/>
    <x v="8"/>
    <n v="35.340000000000003"/>
    <s v="CA-2015-149244"/>
    <n v="1"/>
    <n v="2"/>
    <n v="0"/>
    <n v="13.429200000000002"/>
    <n v="0.4595170286641902"/>
  </r>
  <r>
    <x v="251"/>
    <x v="4"/>
    <s v="OFF-BI-10001036"/>
    <x v="0"/>
    <x v="3"/>
    <n v="21.936000000000003"/>
    <s v="CA-2015-125829"/>
    <n v="0"/>
    <n v="3"/>
    <n v="0.2"/>
    <n v="8.2259999999999991"/>
    <n v="0.46881743173671325"/>
  </r>
  <r>
    <x v="251"/>
    <x v="4"/>
    <s v="OFF-PA-10000223"/>
    <x v="0"/>
    <x v="0"/>
    <n v="19.440000000000001"/>
    <s v="CA-2015-125829"/>
    <n v="0"/>
    <n v="3"/>
    <n v="0"/>
    <n v="9.3312000000000008"/>
    <n v="0.43613829632717294"/>
  </r>
  <r>
    <x v="251"/>
    <x v="25"/>
    <s v="OFF-FA-10000585"/>
    <x v="0"/>
    <x v="7"/>
    <n v="8.3760000000000012"/>
    <s v="CA-2015-121286"/>
    <n v="0"/>
    <n v="3"/>
    <n v="0.2"/>
    <n v="2.7222"/>
    <n v="0.51168203684699509"/>
  </r>
  <r>
    <x v="251"/>
    <x v="4"/>
    <s v="OFF-AR-10000940"/>
    <x v="0"/>
    <x v="4"/>
    <n v="2.94"/>
    <s v="US-2015-134187"/>
    <n v="1"/>
    <n v="1"/>
    <n v="0"/>
    <n v="0.79380000000000006"/>
    <n v="0.45632477063632687"/>
  </r>
  <r>
    <x v="252"/>
    <x v="2"/>
    <s v="OFF-ST-10003716"/>
    <x v="0"/>
    <x v="1"/>
    <n v="1080.096"/>
    <s v="CA-2015-114251"/>
    <n v="1"/>
    <n v="6"/>
    <n v="0.2"/>
    <n v="-94.508399999999995"/>
    <n v="0.44610841445725197"/>
  </r>
  <r>
    <x v="252"/>
    <x v="2"/>
    <s v="TEC-AC-10004864"/>
    <x v="2"/>
    <x v="9"/>
    <n v="58.415999999999997"/>
    <s v="CA-2015-114251"/>
    <n v="0"/>
    <n v="2"/>
    <n v="0.2"/>
    <n v="16.794600000000003"/>
    <n v="0.52062335344040378"/>
  </r>
  <r>
    <x v="252"/>
    <x v="2"/>
    <s v="TEC-AC-10001101"/>
    <x v="2"/>
    <x v="9"/>
    <n v="51.56"/>
    <s v="CA-2015-114251"/>
    <n v="0"/>
    <n v="5"/>
    <n v="0.2"/>
    <n v="-6.4450000000000021"/>
    <n v="0.52062335344040378"/>
  </r>
  <r>
    <x v="252"/>
    <x v="6"/>
    <s v="TEC-AC-10002550"/>
    <x v="2"/>
    <x v="9"/>
    <n v="47.79"/>
    <s v="CA-2015-133634"/>
    <n v="1"/>
    <n v="3"/>
    <n v="0"/>
    <n v="16.2486"/>
    <n v="0.52062335344040378"/>
  </r>
  <r>
    <x v="252"/>
    <x v="2"/>
    <s v="FUR-FU-10001468"/>
    <x v="1"/>
    <x v="8"/>
    <n v="273.56799999999998"/>
    <s v="CA-2015-114251"/>
    <n v="0"/>
    <n v="2"/>
    <n v="0.2"/>
    <n v="-34.196000000000026"/>
    <n v="0.4595170286641902"/>
  </r>
  <r>
    <x v="252"/>
    <x v="6"/>
    <s v="FUR-CH-10004754"/>
    <x v="1"/>
    <x v="5"/>
    <n v="149.9"/>
    <s v="US-2015-114377"/>
    <n v="1"/>
    <n v="5"/>
    <n v="0"/>
    <n v="40.472999999999999"/>
    <n v="0.46529189879902266"/>
  </r>
  <r>
    <x v="252"/>
    <x v="4"/>
    <s v="FUR-FU-10000320"/>
    <x v="1"/>
    <x v="8"/>
    <n v="20.04"/>
    <s v="CA-2015-109134"/>
    <n v="1"/>
    <n v="6"/>
    <n v="0"/>
    <n v="8.8176000000000023"/>
    <n v="0.4595170286641902"/>
  </r>
  <r>
    <x v="252"/>
    <x v="2"/>
    <s v="OFF-BI-10003684"/>
    <x v="0"/>
    <x v="3"/>
    <n v="13.194000000000001"/>
    <s v="CA-2015-114251"/>
    <n v="0"/>
    <n v="2"/>
    <n v="0.7"/>
    <n v="-8.7959999999999958"/>
    <n v="0.46881743173671325"/>
  </r>
  <r>
    <x v="253"/>
    <x v="5"/>
    <s v="OFF-PA-10000587"/>
    <x v="0"/>
    <x v="0"/>
    <n v="43.68"/>
    <s v="CA-2015-120950"/>
    <n v="1"/>
    <n v="6"/>
    <n v="0"/>
    <n v="20.9664"/>
    <n v="0.43613829632717294"/>
  </r>
  <r>
    <x v="254"/>
    <x v="0"/>
    <s v="FUR-CH-10002758"/>
    <x v="1"/>
    <x v="5"/>
    <n v="683.14399999999989"/>
    <s v="CA-2015-159310"/>
    <n v="1"/>
    <n v="4"/>
    <n v="0.3"/>
    <n v="0"/>
    <n v="0.46529189879902266"/>
  </r>
  <r>
    <x v="254"/>
    <x v="21"/>
    <s v="OFF-AP-10001293"/>
    <x v="0"/>
    <x v="12"/>
    <n v="245.88"/>
    <s v="CA-2015-120278"/>
    <n v="1"/>
    <n v="6"/>
    <n v="0"/>
    <n v="68.846399999999988"/>
    <n v="0.49507917887403441"/>
  </r>
  <r>
    <x v="254"/>
    <x v="4"/>
    <s v="OFF-BI-10003684"/>
    <x v="0"/>
    <x v="3"/>
    <n v="123.14399999999999"/>
    <s v="CA-2015-123323"/>
    <n v="1"/>
    <n v="7"/>
    <n v="0.2"/>
    <n v="46.178999999999988"/>
    <n v="0.46881743173671325"/>
  </r>
  <r>
    <x v="254"/>
    <x v="11"/>
    <s v="OFF-AR-10002240"/>
    <x v="0"/>
    <x v="4"/>
    <n v="120.76800000000001"/>
    <s v="US-2015-139640"/>
    <n v="1"/>
    <n v="4"/>
    <n v="0.2"/>
    <n v="9.0575999999999972"/>
    <n v="0.45632477063632687"/>
  </r>
  <r>
    <x v="254"/>
    <x v="0"/>
    <s v="OFF-EN-10004773"/>
    <x v="0"/>
    <x v="11"/>
    <n v="74.352000000000004"/>
    <s v="CA-2015-123498"/>
    <n v="1"/>
    <n v="3"/>
    <n v="0.2"/>
    <n v="26.952599999999997"/>
    <n v="0.44424167803735209"/>
  </r>
  <r>
    <x v="254"/>
    <x v="0"/>
    <s v="OFF-SU-10004115"/>
    <x v="0"/>
    <x v="14"/>
    <n v="40.711999999999996"/>
    <s v="CA-2015-159310"/>
    <n v="0"/>
    <n v="7"/>
    <n v="0.2"/>
    <n v="3.5623000000000022"/>
    <n v="0.53938093436526824"/>
  </r>
  <r>
    <x v="254"/>
    <x v="21"/>
    <s v="OFF-ST-10004258"/>
    <x v="0"/>
    <x v="1"/>
    <n v="36.630000000000003"/>
    <s v="CA-2015-120278"/>
    <n v="0"/>
    <n v="3"/>
    <n v="0"/>
    <n v="9.8901000000000039"/>
    <n v="0.44610841445725197"/>
  </r>
  <r>
    <x v="254"/>
    <x v="20"/>
    <s v="OFF-PA-10000246"/>
    <x v="0"/>
    <x v="0"/>
    <n v="30.18"/>
    <s v="CA-2015-146990"/>
    <n v="1"/>
    <n v="3"/>
    <n v="0"/>
    <n v="13.8828"/>
    <n v="0.43613829632717294"/>
  </r>
  <r>
    <x v="254"/>
    <x v="0"/>
    <s v="OFF-BI-10000632"/>
    <x v="0"/>
    <x v="3"/>
    <n v="26.045999999999992"/>
    <s v="CA-2015-123498"/>
    <n v="0"/>
    <n v="3"/>
    <n v="0.8"/>
    <n v="-44.278199999999998"/>
    <n v="0.46881743173671325"/>
  </r>
  <r>
    <x v="254"/>
    <x v="11"/>
    <s v="OFF-PA-10000304"/>
    <x v="0"/>
    <x v="0"/>
    <n v="25.920000000000005"/>
    <s v="US-2015-139640"/>
    <n v="0"/>
    <n v="5"/>
    <n v="0.2"/>
    <n v="9.0719999999999992"/>
    <n v="0.43613829632717294"/>
  </r>
  <r>
    <x v="254"/>
    <x v="21"/>
    <s v="OFF-ST-10002214"/>
    <x v="0"/>
    <x v="1"/>
    <n v="22.58"/>
    <s v="CA-2015-120278"/>
    <n v="0"/>
    <n v="2"/>
    <n v="0"/>
    <n v="5.8707999999999991"/>
    <n v="0.44610841445725197"/>
  </r>
  <r>
    <x v="254"/>
    <x v="21"/>
    <s v="OFF-BI-10004970"/>
    <x v="0"/>
    <x v="3"/>
    <n v="12.39"/>
    <s v="CA-2015-120278"/>
    <n v="0"/>
    <n v="3"/>
    <n v="0"/>
    <n v="5.8232999999999997"/>
    <n v="0.46881743173671325"/>
  </r>
  <r>
    <x v="254"/>
    <x v="20"/>
    <s v="OFF-FA-10000611"/>
    <x v="0"/>
    <x v="7"/>
    <n v="5.92"/>
    <s v="CA-2015-146990"/>
    <n v="0"/>
    <n v="4"/>
    <n v="0"/>
    <n v="2.8415999999999997"/>
    <n v="0.51168203684699509"/>
  </r>
  <r>
    <x v="254"/>
    <x v="0"/>
    <s v="OFF-BI-10000201"/>
    <x v="0"/>
    <x v="3"/>
    <n v="1.4759999999999995"/>
    <s v="CA-2015-159310"/>
    <n v="0"/>
    <n v="3"/>
    <n v="0.8"/>
    <n v="-2.214"/>
    <n v="0.46881743173671325"/>
  </r>
  <r>
    <x v="255"/>
    <x v="4"/>
    <s v="TEC-PH-10004447"/>
    <x v="2"/>
    <x v="6"/>
    <n v="333.57600000000002"/>
    <s v="US-2015-126340"/>
    <n v="1"/>
    <n v="3"/>
    <n v="0.2"/>
    <n v="25.018199999999993"/>
    <n v="0.41105220110552465"/>
  </r>
  <r>
    <x v="256"/>
    <x v="4"/>
    <s v="TEC-PH-10002680"/>
    <x v="2"/>
    <x v="6"/>
    <n v="703.96800000000007"/>
    <s v="CA-2015-144666"/>
    <n v="1"/>
    <n v="4"/>
    <n v="0.2"/>
    <n v="87.995999999999924"/>
    <n v="0.41105220110552465"/>
  </r>
  <r>
    <x v="256"/>
    <x v="4"/>
    <s v="OFF-ST-10002743"/>
    <x v="0"/>
    <x v="1"/>
    <n v="340.92"/>
    <s v="CA-2015-144666"/>
    <n v="0"/>
    <n v="3"/>
    <n v="0"/>
    <n v="3.4091999999999842"/>
    <n v="0.44610841445725197"/>
  </r>
  <r>
    <x v="256"/>
    <x v="4"/>
    <s v="FUR-BO-10001601"/>
    <x v="1"/>
    <x v="10"/>
    <n v="222.66599999999997"/>
    <s v="CA-2015-144666"/>
    <n v="0"/>
    <n v="2"/>
    <n v="0.15"/>
    <n v="10.478399999999979"/>
    <n v="0.5176847302647779"/>
  </r>
  <r>
    <x v="256"/>
    <x v="4"/>
    <s v="OFF-PA-10003465"/>
    <x v="0"/>
    <x v="0"/>
    <n v="94.85"/>
    <s v="CA-2015-144666"/>
    <n v="0"/>
    <n v="5"/>
    <n v="0"/>
    <n v="45.527999999999992"/>
    <n v="0.43613829632717294"/>
  </r>
  <r>
    <x v="256"/>
    <x v="4"/>
    <s v="OFF-ST-10001321"/>
    <x v="0"/>
    <x v="1"/>
    <n v="92.52"/>
    <s v="CA-2015-144666"/>
    <n v="0"/>
    <n v="6"/>
    <n v="0"/>
    <n v="24.980400000000007"/>
    <n v="0.44610841445725197"/>
  </r>
  <r>
    <x v="256"/>
    <x v="4"/>
    <s v="OFF-PA-10001509"/>
    <x v="0"/>
    <x v="0"/>
    <n v="62.649999999999991"/>
    <s v="CA-2015-144666"/>
    <n v="0"/>
    <n v="7"/>
    <n v="0"/>
    <n v="28.818999999999996"/>
    <n v="0.43613829632717294"/>
  </r>
  <r>
    <x v="256"/>
    <x v="20"/>
    <s v="FUR-FU-10004091"/>
    <x v="1"/>
    <x v="8"/>
    <n v="56.52"/>
    <s v="CA-2015-103219"/>
    <n v="1"/>
    <n v="9"/>
    <n v="0"/>
    <n v="21.477600000000002"/>
    <n v="0.4595170286641902"/>
  </r>
  <r>
    <x v="257"/>
    <x v="4"/>
    <s v="TEC-PH-10002103"/>
    <x v="2"/>
    <x v="6"/>
    <n v="601.53599999999994"/>
    <s v="CA-2015-158372"/>
    <n v="1"/>
    <n v="8"/>
    <n v="0.2"/>
    <n v="60.153600000000012"/>
    <n v="0.41105220110552465"/>
  </r>
  <r>
    <x v="257"/>
    <x v="14"/>
    <s v="FUR-CH-10004997"/>
    <x v="1"/>
    <x v="5"/>
    <n v="563.93999999999994"/>
    <s v="CA-2015-121006"/>
    <n v="1"/>
    <n v="3"/>
    <n v="0"/>
    <n v="112.78800000000001"/>
    <n v="0.46529189879902266"/>
  </r>
  <r>
    <x v="257"/>
    <x v="14"/>
    <s v="OFF-ST-10001490"/>
    <x v="0"/>
    <x v="1"/>
    <n v="535.41"/>
    <s v="CA-2015-121006"/>
    <n v="0"/>
    <n v="3"/>
    <n v="0"/>
    <n v="160.62299999999993"/>
    <n v="0.44610841445725197"/>
  </r>
  <r>
    <x v="257"/>
    <x v="4"/>
    <s v="TEC-AC-10004209"/>
    <x v="2"/>
    <x v="9"/>
    <n v="10.99"/>
    <s v="CA-2015-158372"/>
    <n v="0"/>
    <n v="1"/>
    <n v="0"/>
    <n v="4.2861000000000002"/>
    <n v="0.52062335344040378"/>
  </r>
  <r>
    <x v="257"/>
    <x v="14"/>
    <s v="OFF-ST-10004950"/>
    <x v="0"/>
    <x v="1"/>
    <n v="62.94"/>
    <s v="CA-2015-121006"/>
    <n v="0"/>
    <n v="3"/>
    <n v="0"/>
    <n v="11.958600000000001"/>
    <n v="0.44610841445725197"/>
  </r>
  <r>
    <x v="257"/>
    <x v="4"/>
    <s v="OFF-PA-10002137"/>
    <x v="0"/>
    <x v="0"/>
    <n v="62.24"/>
    <s v="CA-2015-158372"/>
    <n v="0"/>
    <n v="8"/>
    <n v="0"/>
    <n v="28.007999999999996"/>
    <n v="0.43613829632717294"/>
  </r>
  <r>
    <x v="257"/>
    <x v="4"/>
    <s v="FUR-FU-10001867"/>
    <x v="1"/>
    <x v="8"/>
    <n v="53.2"/>
    <s v="CA-2015-158372"/>
    <n v="0"/>
    <n v="5"/>
    <n v="0"/>
    <n v="14.896000000000003"/>
    <n v="0.4595170286641902"/>
  </r>
  <r>
    <x v="257"/>
    <x v="4"/>
    <s v="FUR-FU-10000397"/>
    <x v="1"/>
    <x v="8"/>
    <n v="39.880000000000003"/>
    <s v="CA-2015-158372"/>
    <n v="0"/>
    <n v="2"/>
    <n v="0"/>
    <n v="11.166400000000003"/>
    <n v="0.4595170286641902"/>
  </r>
  <r>
    <x v="257"/>
    <x v="4"/>
    <s v="OFF-LA-10000407"/>
    <x v="0"/>
    <x v="2"/>
    <n v="39.840000000000003"/>
    <s v="CA-2015-158372"/>
    <n v="0"/>
    <n v="8"/>
    <n v="0"/>
    <n v="18.3264"/>
    <n v="0.4647369236065339"/>
  </r>
  <r>
    <x v="257"/>
    <x v="14"/>
    <s v="OFF-PA-10002479"/>
    <x v="0"/>
    <x v="0"/>
    <n v="15.84"/>
    <s v="CA-2015-121006"/>
    <n v="0"/>
    <n v="3"/>
    <n v="0"/>
    <n v="7.1280000000000001"/>
    <n v="0.43613829632717294"/>
  </r>
  <r>
    <x v="257"/>
    <x v="14"/>
    <s v="OFF-PA-10000130"/>
    <x v="0"/>
    <x v="0"/>
    <n v="12.84"/>
    <s v="CA-2015-121006"/>
    <n v="0"/>
    <n v="3"/>
    <n v="0"/>
    <n v="5.7779999999999987"/>
    <n v="0.43613829632717294"/>
  </r>
  <r>
    <x v="257"/>
    <x v="14"/>
    <s v="OFF-AR-10001149"/>
    <x v="0"/>
    <x v="4"/>
    <n v="3.9"/>
    <s v="CA-2015-121006"/>
    <n v="0"/>
    <n v="2"/>
    <n v="0"/>
    <n v="1.5209999999999999"/>
    <n v="0.45632477063632687"/>
  </r>
  <r>
    <x v="258"/>
    <x v="22"/>
    <s v="OFF-BI-10003527"/>
    <x v="0"/>
    <x v="3"/>
    <n v="2033.5840000000001"/>
    <s v="CA-2015-128524"/>
    <n v="1"/>
    <n v="2"/>
    <n v="0.2"/>
    <n v="762.59400000000005"/>
    <n v="0.46881743173671325"/>
  </r>
  <r>
    <x v="258"/>
    <x v="0"/>
    <s v="OFF-BI-10001359"/>
    <x v="0"/>
    <x v="3"/>
    <n v="896.98999999999978"/>
    <s v="CA-2015-165309"/>
    <n v="1"/>
    <n v="5"/>
    <n v="0.8"/>
    <n v="-1480.0335000000009"/>
    <n v="0.46881743173671325"/>
  </r>
  <r>
    <x v="258"/>
    <x v="1"/>
    <s v="FUR-CH-10003379"/>
    <x v="1"/>
    <x v="5"/>
    <n v="797.94399999999996"/>
    <s v="US-2015-140914"/>
    <n v="1"/>
    <n v="4"/>
    <n v="0.3"/>
    <n v="-56.995999999999981"/>
    <n v="0.46529189879902266"/>
  </r>
  <r>
    <x v="258"/>
    <x v="21"/>
    <s v="OFF-ST-10004186"/>
    <x v="0"/>
    <x v="1"/>
    <n v="665.88"/>
    <s v="CA-2015-105893"/>
    <n v="1"/>
    <n v="6"/>
    <n v="0"/>
    <n v="13.317599999999999"/>
    <n v="0.44610841445725197"/>
  </r>
  <r>
    <x v="258"/>
    <x v="26"/>
    <s v="FUR-CH-10000665"/>
    <x v="1"/>
    <x v="5"/>
    <n v="603.91999999999996"/>
    <s v="CA-2015-163419"/>
    <n v="1"/>
    <n v="5"/>
    <n v="0.2"/>
    <n v="75.489999999999924"/>
    <n v="0.46529189879902266"/>
  </r>
  <r>
    <x v="258"/>
    <x v="4"/>
    <s v="TEC-PH-10001425"/>
    <x v="2"/>
    <x v="6"/>
    <n v="575.928"/>
    <s v="CA-2015-140732"/>
    <n v="1"/>
    <n v="9"/>
    <n v="0.2"/>
    <n v="57.592799999999983"/>
    <n v="0.41105220110552465"/>
  </r>
  <r>
    <x v="258"/>
    <x v="26"/>
    <s v="TEC-PH-10000560"/>
    <x v="2"/>
    <x v="6"/>
    <n v="559.98400000000004"/>
    <s v="CA-2015-163419"/>
    <n v="0"/>
    <n v="2"/>
    <n v="0.2"/>
    <n v="55.998400000000032"/>
    <n v="0.41105220110552465"/>
  </r>
  <r>
    <x v="258"/>
    <x v="2"/>
    <s v="FUR-BO-10002545"/>
    <x v="1"/>
    <x v="10"/>
    <n v="521.96"/>
    <s v="CA-2015-155796"/>
    <n v="1"/>
    <n v="4"/>
    <n v="0.5"/>
    <n v="-250.54079999999999"/>
    <n v="0.5176847302647779"/>
  </r>
  <r>
    <x v="258"/>
    <x v="22"/>
    <s v="TEC-AC-10002718"/>
    <x v="2"/>
    <x v="9"/>
    <n v="102.13"/>
    <s v="CA-2015-128524"/>
    <n v="0"/>
    <n v="7"/>
    <n v="0"/>
    <n v="15.319499999999996"/>
    <n v="0.52062335344040378"/>
  </r>
  <r>
    <x v="258"/>
    <x v="0"/>
    <s v="OFF-PA-10001033"/>
    <x v="0"/>
    <x v="0"/>
    <n v="262.33600000000001"/>
    <s v="CA-2015-165309"/>
    <n v="0"/>
    <n v="8"/>
    <n v="0.2"/>
    <n v="95.096800000000002"/>
    <n v="0.43613829632717294"/>
  </r>
  <r>
    <x v="258"/>
    <x v="0"/>
    <s v="TEC-PH-10004959"/>
    <x v="2"/>
    <x v="6"/>
    <n v="241.17599999999999"/>
    <s v="CA-2015-165309"/>
    <n v="0"/>
    <n v="3"/>
    <n v="0.2"/>
    <n v="15.07350000000001"/>
    <n v="0.41105220110552465"/>
  </r>
  <r>
    <x v="258"/>
    <x v="20"/>
    <s v="OFF-PA-10004039"/>
    <x v="0"/>
    <x v="0"/>
    <n v="223.92"/>
    <s v="US-2015-143287"/>
    <n v="1"/>
    <n v="4"/>
    <n v="0"/>
    <n v="109.7208"/>
    <n v="0.43613829632717294"/>
  </r>
  <r>
    <x v="258"/>
    <x v="0"/>
    <s v="TEC-PH-10003505"/>
    <x v="2"/>
    <x v="6"/>
    <n v="148.47999999999999"/>
    <s v="CA-2015-165309"/>
    <n v="0"/>
    <n v="2"/>
    <n v="0.2"/>
    <n v="16.703999999999986"/>
    <n v="0.41105220110552465"/>
  </r>
  <r>
    <x v="258"/>
    <x v="4"/>
    <s v="OFF-PA-10003625"/>
    <x v="0"/>
    <x v="0"/>
    <n v="123.92"/>
    <s v="CA-2015-140732"/>
    <n v="0"/>
    <n v="4"/>
    <n v="0"/>
    <n v="55.763999999999996"/>
    <n v="0.43613829632717294"/>
  </r>
  <r>
    <x v="258"/>
    <x v="4"/>
    <s v="FUR-CH-10000988"/>
    <x v="1"/>
    <x v="5"/>
    <n v="112.64800000000001"/>
    <s v="CA-2015-105270"/>
    <n v="1"/>
    <n v="1"/>
    <n v="0.2"/>
    <n v="11.264799999999997"/>
    <n v="0.46529189879902266"/>
  </r>
  <r>
    <x v="258"/>
    <x v="0"/>
    <s v="OFF-AR-10003582"/>
    <x v="0"/>
    <x v="4"/>
    <n v="67.56"/>
    <s v="CA-2015-165309"/>
    <n v="0"/>
    <n v="3"/>
    <n v="0.2"/>
    <n v="6.7560000000000038"/>
    <n v="0.45632477063632687"/>
  </r>
  <r>
    <x v="258"/>
    <x v="20"/>
    <s v="OFF-PA-10001776"/>
    <x v="0"/>
    <x v="0"/>
    <n v="46.349999999999994"/>
    <s v="US-2015-143287"/>
    <n v="0"/>
    <n v="5"/>
    <n v="0"/>
    <n v="21.784499999999998"/>
    <n v="0.43613829632717294"/>
  </r>
  <r>
    <x v="258"/>
    <x v="4"/>
    <s v="OFF-AR-10003156"/>
    <x v="0"/>
    <x v="4"/>
    <n v="30.48"/>
    <s v="CA-2015-105270"/>
    <n v="0"/>
    <n v="3"/>
    <n v="0"/>
    <n v="7.9248000000000012"/>
    <n v="0.45632477063632687"/>
  </r>
  <r>
    <x v="258"/>
    <x v="2"/>
    <s v="FUR-FU-10000409"/>
    <x v="1"/>
    <x v="8"/>
    <n v="23.968000000000004"/>
    <s v="CA-2015-155796"/>
    <n v="0"/>
    <n v="2"/>
    <n v="0.2"/>
    <n v="7.7896000000000001"/>
    <n v="0.4595170286641902"/>
  </r>
  <r>
    <x v="258"/>
    <x v="22"/>
    <s v="OFF-AP-10002892"/>
    <x v="0"/>
    <x v="12"/>
    <n v="22.98"/>
    <s v="CA-2015-128524"/>
    <n v="0"/>
    <n v="1"/>
    <n v="0"/>
    <n v="6.8939999999999984"/>
    <n v="0.49507917887403441"/>
  </r>
  <r>
    <x v="258"/>
    <x v="0"/>
    <s v="OFF-PA-10003724"/>
    <x v="0"/>
    <x v="0"/>
    <n v="21.720000000000002"/>
    <s v="CA-2015-165309"/>
    <n v="0"/>
    <n v="5"/>
    <n v="0.2"/>
    <n v="7.8734999999999991"/>
    <n v="0.43613829632717294"/>
  </r>
  <r>
    <x v="258"/>
    <x v="1"/>
    <s v="FUR-FU-10000175"/>
    <x v="1"/>
    <x v="8"/>
    <n v="10.984000000000002"/>
    <s v="US-2015-140914"/>
    <n v="0"/>
    <n v="2"/>
    <n v="0.6"/>
    <n v="-7.9634"/>
    <n v="0.4595170286641902"/>
  </r>
  <r>
    <x v="258"/>
    <x v="4"/>
    <s v="OFF-AP-10001626"/>
    <x v="0"/>
    <x v="12"/>
    <n v="7.78"/>
    <s v="CA-2015-140732"/>
    <n v="0"/>
    <n v="2"/>
    <n v="0"/>
    <n v="2.0228000000000002"/>
    <n v="0.49507917887403441"/>
  </r>
  <r>
    <x v="258"/>
    <x v="20"/>
    <s v="OFF-SU-10001574"/>
    <x v="0"/>
    <x v="14"/>
    <n v="7.3"/>
    <s v="US-2015-143287"/>
    <n v="0"/>
    <n v="2"/>
    <n v="0"/>
    <n v="2.1899999999999995"/>
    <n v="0.53938093436526824"/>
  </r>
  <r>
    <x v="258"/>
    <x v="26"/>
    <s v="OFF-AR-10000034"/>
    <x v="0"/>
    <x v="4"/>
    <n v="3.3920000000000003"/>
    <s v="CA-2015-163419"/>
    <n v="0"/>
    <n v="1"/>
    <n v="0.2"/>
    <n v="0.80559999999999987"/>
    <n v="0.45632477063632687"/>
  </r>
  <r>
    <x v="258"/>
    <x v="0"/>
    <s v="OFF-BI-10001267"/>
    <x v="0"/>
    <x v="3"/>
    <n v="1.2339999999999998"/>
    <s v="CA-2015-165309"/>
    <n v="0"/>
    <n v="1"/>
    <n v="0.8"/>
    <n v="-1.9744000000000002"/>
    <n v="0.46881743173671325"/>
  </r>
  <r>
    <x v="259"/>
    <x v="4"/>
    <s v="FUR-TA-10002356"/>
    <x v="1"/>
    <x v="13"/>
    <n v="629.06400000000008"/>
    <s v="CA-2015-151295"/>
    <n v="1"/>
    <n v="3"/>
    <n v="0.2"/>
    <n v="31.453199999999953"/>
    <n v="0.55975208308209756"/>
  </r>
  <r>
    <x v="259"/>
    <x v="0"/>
    <s v="TEC-AC-10002567"/>
    <x v="2"/>
    <x v="9"/>
    <n v="127.98399999999999"/>
    <s v="CA-2015-122609"/>
    <n v="1"/>
    <n v="2"/>
    <n v="0.2"/>
    <n v="25.596799999999998"/>
    <n v="0.52062335344040378"/>
  </r>
  <r>
    <x v="259"/>
    <x v="0"/>
    <s v="TEC-AC-10003832"/>
    <x v="2"/>
    <x v="9"/>
    <n v="79.512000000000015"/>
    <s v="US-2015-159618"/>
    <n v="1"/>
    <n v="3"/>
    <n v="0.2"/>
    <n v="20.8719"/>
    <n v="0.52062335344040378"/>
  </r>
  <r>
    <x v="259"/>
    <x v="0"/>
    <s v="FUR-BO-10004467"/>
    <x v="1"/>
    <x v="10"/>
    <n v="67.993199999999987"/>
    <s v="US-2015-159618"/>
    <n v="0"/>
    <n v="1"/>
    <n v="0.32"/>
    <n v="-12.998700000000007"/>
    <n v="0.5176847302647779"/>
  </r>
  <r>
    <x v="259"/>
    <x v="0"/>
    <s v="OFF-ST-10001328"/>
    <x v="0"/>
    <x v="1"/>
    <n v="49.632000000000005"/>
    <s v="CA-2015-151078"/>
    <n v="1"/>
    <n v="4"/>
    <n v="0.2"/>
    <n v="4.9632000000000005"/>
    <n v="0.44610841445725197"/>
  </r>
  <r>
    <x v="259"/>
    <x v="0"/>
    <s v="OFF-PA-10004100"/>
    <x v="0"/>
    <x v="0"/>
    <n v="36.288000000000011"/>
    <s v="US-2015-159618"/>
    <n v="0"/>
    <n v="7"/>
    <n v="0.2"/>
    <n v="12.700800000000001"/>
    <n v="0.43613829632717294"/>
  </r>
  <r>
    <x v="259"/>
    <x v="0"/>
    <s v="FUR-FU-10004587"/>
    <x v="1"/>
    <x v="8"/>
    <n v="25.128000000000004"/>
    <s v="CA-2015-122609"/>
    <n v="0"/>
    <n v="3"/>
    <n v="0.6"/>
    <n v="-6.9101999999999997"/>
    <n v="0.4595170286641902"/>
  </r>
  <r>
    <x v="259"/>
    <x v="0"/>
    <s v="OFF-SU-10000432"/>
    <x v="0"/>
    <x v="14"/>
    <n v="16.656000000000002"/>
    <s v="US-2015-159618"/>
    <n v="0"/>
    <n v="6"/>
    <n v="0.2"/>
    <n v="-3.123000000000002"/>
    <n v="0.53938093436526824"/>
  </r>
  <r>
    <x v="259"/>
    <x v="4"/>
    <s v="OFF-PA-10001947"/>
    <x v="0"/>
    <x v="0"/>
    <n v="11.96"/>
    <s v="CA-2015-151295"/>
    <n v="0"/>
    <n v="2"/>
    <n v="0"/>
    <n v="5.8604000000000003"/>
    <n v="0.43613829632717294"/>
  </r>
  <r>
    <x v="259"/>
    <x v="25"/>
    <s v="OFF-AR-10003651"/>
    <x v="0"/>
    <x v="4"/>
    <n v="7.8719999999999999"/>
    <s v="CA-2015-164910"/>
    <n v="1"/>
    <n v="3"/>
    <n v="0.2"/>
    <n v="0.88559999999999883"/>
    <n v="0.45632477063632687"/>
  </r>
  <r>
    <x v="259"/>
    <x v="0"/>
    <s v="OFF-AR-10003183"/>
    <x v="0"/>
    <x v="4"/>
    <n v="2.6720000000000002"/>
    <s v="US-2015-159618"/>
    <n v="0"/>
    <n v="1"/>
    <n v="0.2"/>
    <n v="0.33399999999999974"/>
    <n v="0.45632477063632687"/>
  </r>
  <r>
    <x v="260"/>
    <x v="37"/>
    <s v="TEC-PH-10001079"/>
    <x v="2"/>
    <x v="6"/>
    <n v="832.93"/>
    <s v="CA-2015-125556"/>
    <n v="1"/>
    <n v="7"/>
    <n v="0"/>
    <n v="233.22039999999998"/>
    <n v="0.41105220110552465"/>
  </r>
  <r>
    <x v="260"/>
    <x v="20"/>
    <s v="FUR-CH-10001797"/>
    <x v="1"/>
    <x v="5"/>
    <n v="69.263999999999996"/>
    <s v="CA-2015-166989"/>
    <n v="1"/>
    <n v="2"/>
    <n v="0.1"/>
    <n v="14.62239999999999"/>
    <n v="0.46529189879902266"/>
  </r>
  <r>
    <x v="260"/>
    <x v="37"/>
    <s v="OFF-BI-10003460"/>
    <x v="0"/>
    <x v="3"/>
    <n v="43.8"/>
    <s v="CA-2015-125556"/>
    <n v="0"/>
    <n v="10"/>
    <n v="0"/>
    <n v="21.023999999999997"/>
    <n v="0.46881743173671325"/>
  </r>
  <r>
    <x v="260"/>
    <x v="6"/>
    <s v="OFF-PA-10002262"/>
    <x v="0"/>
    <x v="0"/>
    <n v="32.400000000000006"/>
    <s v="CA-2015-161634"/>
    <n v="1"/>
    <n v="5"/>
    <n v="0"/>
    <n v="15.552000000000001"/>
    <n v="0.43613829632717294"/>
  </r>
  <r>
    <x v="260"/>
    <x v="0"/>
    <s v="OFF-PA-10004609"/>
    <x v="0"/>
    <x v="0"/>
    <n v="20.736000000000004"/>
    <s v="CA-2015-151554"/>
    <n v="1"/>
    <n v="4"/>
    <n v="0.2"/>
    <n v="7.2576000000000001"/>
    <n v="0.43613829632717294"/>
  </r>
  <r>
    <x v="260"/>
    <x v="14"/>
    <s v="OFF-BI-10000756"/>
    <x v="0"/>
    <x v="3"/>
    <n v="12.72"/>
    <s v="CA-2015-162362"/>
    <n v="1"/>
    <n v="3"/>
    <n v="0"/>
    <n v="6.36"/>
    <n v="0.46881743173671325"/>
  </r>
  <r>
    <x v="260"/>
    <x v="14"/>
    <s v="OFF-BI-10000546"/>
    <x v="0"/>
    <x v="3"/>
    <n v="11.52"/>
    <s v="CA-2015-162362"/>
    <n v="0"/>
    <n v="4"/>
    <n v="0"/>
    <n v="5.6448"/>
    <n v="0.46881743173671325"/>
  </r>
  <r>
    <x v="260"/>
    <x v="20"/>
    <s v="OFF-PA-10004470"/>
    <x v="0"/>
    <x v="0"/>
    <n v="11.36"/>
    <s v="CA-2015-166989"/>
    <n v="0"/>
    <n v="2"/>
    <n v="0"/>
    <n v="5.2255999999999991"/>
    <n v="0.43613829632717294"/>
  </r>
  <r>
    <x v="261"/>
    <x v="0"/>
    <s v="OFF-EN-10003001"/>
    <x v="0"/>
    <x v="11"/>
    <n v="604.65600000000006"/>
    <s v="CA-2015-128888"/>
    <n v="1"/>
    <n v="9"/>
    <n v="0.2"/>
    <n v="204.07139999999995"/>
    <n v="0.44424167803735209"/>
  </r>
  <r>
    <x v="261"/>
    <x v="4"/>
    <s v="TEC-AC-10003832"/>
    <x v="2"/>
    <x v="9"/>
    <n v="772.47"/>
    <s v="CA-2015-127558"/>
    <n v="1"/>
    <n v="3"/>
    <n v="0"/>
    <n v="146.76929999999993"/>
    <n v="0.52062335344040378"/>
  </r>
  <r>
    <x v="261"/>
    <x v="15"/>
    <s v="OFF-AP-10002118"/>
    <x v="0"/>
    <x v="12"/>
    <n v="333.05600000000004"/>
    <s v="CA-2015-116407"/>
    <n v="1"/>
    <n v="2"/>
    <n v="0.2"/>
    <n v="29.142400000000009"/>
    <n v="0.49507917887403441"/>
  </r>
  <r>
    <x v="261"/>
    <x v="15"/>
    <s v="OFF-PA-10002137"/>
    <x v="0"/>
    <x v="0"/>
    <n v="24.896000000000001"/>
    <s v="CA-2015-116407"/>
    <n v="0"/>
    <n v="4"/>
    <n v="0.2"/>
    <n v="7.7799999999999976"/>
    <n v="0.43613829632717294"/>
  </r>
  <r>
    <x v="261"/>
    <x v="4"/>
    <s v="OFF-SU-10002537"/>
    <x v="0"/>
    <x v="14"/>
    <n v="20.46"/>
    <s v="CA-2015-127558"/>
    <n v="0"/>
    <n v="2"/>
    <n v="0"/>
    <n v="5.3196000000000012"/>
    <n v="0.53938093436526824"/>
  </r>
  <r>
    <x v="261"/>
    <x v="4"/>
    <s v="OFF-SU-10001574"/>
    <x v="0"/>
    <x v="14"/>
    <n v="10.95"/>
    <s v="CA-2015-128622"/>
    <n v="1"/>
    <n v="3"/>
    <n v="0"/>
    <n v="3.2849999999999993"/>
    <n v="0.53938093436526824"/>
  </r>
  <r>
    <x v="261"/>
    <x v="4"/>
    <s v="FUR-FU-10002505"/>
    <x v="1"/>
    <x v="8"/>
    <n v="10.11"/>
    <s v="CA-2015-127558"/>
    <n v="0"/>
    <n v="3"/>
    <n v="0"/>
    <n v="3.2351999999999994"/>
    <n v="0.4595170286641902"/>
  </r>
  <r>
    <x v="261"/>
    <x v="15"/>
    <s v="OFF-AR-10001315"/>
    <x v="0"/>
    <x v="4"/>
    <n v="4.2240000000000002"/>
    <s v="CA-2015-116407"/>
    <n v="0"/>
    <n v="3"/>
    <n v="0.2"/>
    <n v="0.47519999999999984"/>
    <n v="0.45632477063632687"/>
  </r>
  <r>
    <x v="262"/>
    <x v="4"/>
    <s v="OFF-ST-10000991"/>
    <x v="0"/>
    <x v="1"/>
    <n v="344.90999999999997"/>
    <s v="CA-2015-119144"/>
    <n v="1"/>
    <n v="3"/>
    <n v="0"/>
    <n v="10.347300000000004"/>
    <n v="0.44610841445725197"/>
  </r>
  <r>
    <x v="262"/>
    <x v="4"/>
    <s v="FUR-BO-10004015"/>
    <x v="1"/>
    <x v="10"/>
    <n v="305.97449999999998"/>
    <s v="CA-2015-119144"/>
    <n v="0"/>
    <n v="3"/>
    <n v="0.15"/>
    <n v="25.197899999999969"/>
    <n v="0.5176847302647779"/>
  </r>
  <r>
    <x v="262"/>
    <x v="42"/>
    <s v="TEC-PH-10000038"/>
    <x v="2"/>
    <x v="6"/>
    <n v="273.95999999999998"/>
    <s v="CA-2015-149643"/>
    <n v="1"/>
    <n v="2"/>
    <n v="0"/>
    <n v="10.958399999999983"/>
    <n v="0.41105220110552465"/>
  </r>
  <r>
    <x v="262"/>
    <x v="18"/>
    <s v="OFF-ST-10000675"/>
    <x v="0"/>
    <x v="1"/>
    <n v="169.45"/>
    <s v="US-2015-147704"/>
    <n v="1"/>
    <n v="5"/>
    <n v="0"/>
    <n v="42.362499999999997"/>
    <n v="0.44610841445725197"/>
  </r>
  <r>
    <x v="262"/>
    <x v="4"/>
    <s v="TEC-PH-10004188"/>
    <x v="2"/>
    <x v="6"/>
    <n v="79.968000000000004"/>
    <s v="CA-2015-119144"/>
    <n v="0"/>
    <n v="4"/>
    <n v="0.2"/>
    <n v="-17.992799999999999"/>
    <n v="0.41105220110552465"/>
  </r>
  <r>
    <x v="262"/>
    <x v="18"/>
    <s v="OFF-EN-10004483"/>
    <x v="0"/>
    <x v="11"/>
    <n v="78.349999999999994"/>
    <s v="US-2015-147704"/>
    <n v="0"/>
    <n v="5"/>
    <n v="0"/>
    <n v="36.824499999999993"/>
    <n v="0.44424167803735209"/>
  </r>
  <r>
    <x v="262"/>
    <x v="1"/>
    <s v="FUR-CH-10002017"/>
    <x v="1"/>
    <x v="5"/>
    <n v="37.295999999999999"/>
    <s v="US-2015-139500"/>
    <n v="1"/>
    <n v="2"/>
    <n v="0.3"/>
    <n v="-1.0656000000000017"/>
    <n v="0.46529189879902266"/>
  </r>
  <r>
    <x v="262"/>
    <x v="18"/>
    <s v="OFF-PA-10003270"/>
    <x v="0"/>
    <x v="0"/>
    <n v="31.68"/>
    <s v="US-2015-147704"/>
    <n v="0"/>
    <n v="6"/>
    <n v="0"/>
    <n v="14.256"/>
    <n v="0.43613829632717294"/>
  </r>
  <r>
    <x v="262"/>
    <x v="18"/>
    <s v="OFF-BI-10001634"/>
    <x v="0"/>
    <x v="3"/>
    <n v="29.12"/>
    <s v="US-2015-147704"/>
    <n v="0"/>
    <n v="4"/>
    <n v="0"/>
    <n v="14.268800000000001"/>
    <n v="0.46881743173671325"/>
  </r>
  <r>
    <x v="262"/>
    <x v="4"/>
    <s v="OFF-LA-10001045"/>
    <x v="0"/>
    <x v="2"/>
    <n v="5.22"/>
    <s v="CA-2015-160066"/>
    <n v="1"/>
    <n v="2"/>
    <n v="0"/>
    <n v="2.4011999999999998"/>
    <n v="0.4647369236065339"/>
  </r>
  <r>
    <x v="263"/>
    <x v="20"/>
    <s v="FUR-BO-10002213"/>
    <x v="1"/>
    <x v="10"/>
    <n v="4007.8400000000006"/>
    <s v="CA-2015-128209"/>
    <n v="1"/>
    <n v="10"/>
    <n v="0.2"/>
    <n v="-50.098000000000297"/>
    <n v="0.5176847302647779"/>
  </r>
  <r>
    <x v="263"/>
    <x v="7"/>
    <s v="OFF-ST-10002011"/>
    <x v="0"/>
    <x v="1"/>
    <n v="2934.33"/>
    <s v="CA-2015-119375"/>
    <n v="1"/>
    <n v="7"/>
    <n v="0"/>
    <n v="792.26910000000021"/>
    <n v="0.44610841445725197"/>
  </r>
  <r>
    <x v="263"/>
    <x v="20"/>
    <s v="OFF-BI-10001359"/>
    <x v="0"/>
    <x v="3"/>
    <n v="2152.7760000000003"/>
    <s v="CA-2015-128209"/>
    <n v="0"/>
    <n v="3"/>
    <n v="0.2"/>
    <n v="726.56189999999981"/>
    <n v="0.46881743173671325"/>
  </r>
  <r>
    <x v="263"/>
    <x v="4"/>
    <s v="OFF-PA-10003395"/>
    <x v="0"/>
    <x v="0"/>
    <n v="733.94999999999993"/>
    <s v="CA-2015-140662"/>
    <n v="1"/>
    <n v="7"/>
    <n v="0"/>
    <n v="352.29599999999999"/>
    <n v="0.43613829632717294"/>
  </r>
  <r>
    <x v="263"/>
    <x v="2"/>
    <s v="FUR-CH-10004997"/>
    <x v="1"/>
    <x v="5"/>
    <n v="657.93"/>
    <s v="CA-2015-159835"/>
    <n v="1"/>
    <n v="5"/>
    <n v="0.3"/>
    <n v="-93.989999999999952"/>
    <n v="0.46529189879902266"/>
  </r>
  <r>
    <x v="263"/>
    <x v="28"/>
    <s v="FUR-CH-10004289"/>
    <x v="1"/>
    <x v="5"/>
    <n v="479.90000000000003"/>
    <s v="CA-2015-145926"/>
    <n v="1"/>
    <n v="5"/>
    <n v="0"/>
    <n v="81.58299999999997"/>
    <n v="0.46529189879902266"/>
  </r>
  <r>
    <x v="263"/>
    <x v="4"/>
    <s v="TEC-AC-10001314"/>
    <x v="2"/>
    <x v="9"/>
    <n v="99.98"/>
    <s v="CA-2015-140662"/>
    <n v="0"/>
    <n v="2"/>
    <n v="0"/>
    <n v="7.9983999999999895"/>
    <n v="0.52062335344040378"/>
  </r>
  <r>
    <x v="263"/>
    <x v="4"/>
    <s v="OFF-AP-10001242"/>
    <x v="0"/>
    <x v="12"/>
    <n v="241.44"/>
    <s v="CA-2015-140662"/>
    <n v="0"/>
    <n v="3"/>
    <n v="0"/>
    <n v="72.431999999999988"/>
    <n v="0.49507917887403441"/>
  </r>
  <r>
    <x v="263"/>
    <x v="7"/>
    <s v="FUR-FU-10002379"/>
    <x v="1"/>
    <x v="8"/>
    <n v="124.41"/>
    <s v="CA-2015-119375"/>
    <n v="0"/>
    <n v="3"/>
    <n v="0"/>
    <n v="14.929199999999994"/>
    <n v="0.4595170286641902"/>
  </r>
  <r>
    <x v="263"/>
    <x v="7"/>
    <s v="OFF-AR-10003752"/>
    <x v="0"/>
    <x v="4"/>
    <n v="57.75"/>
    <s v="CA-2015-119375"/>
    <n v="0"/>
    <n v="5"/>
    <n v="0"/>
    <n v="26.564999999999998"/>
    <n v="0.45632477063632687"/>
  </r>
  <r>
    <x v="263"/>
    <x v="20"/>
    <s v="OFF-PA-10003591"/>
    <x v="0"/>
    <x v="0"/>
    <n v="34.44"/>
    <s v="CA-2015-101833"/>
    <n v="1"/>
    <n v="3"/>
    <n v="0"/>
    <n v="17.22"/>
    <n v="0.43613829632717294"/>
  </r>
  <r>
    <x v="263"/>
    <x v="2"/>
    <s v="OFF-PA-10002137"/>
    <x v="0"/>
    <x v="0"/>
    <n v="12.448"/>
    <s v="CA-2015-159835"/>
    <n v="0"/>
    <n v="2"/>
    <n v="0.2"/>
    <n v="3.8899999999999988"/>
    <n v="0.43613829632717294"/>
  </r>
  <r>
    <x v="263"/>
    <x v="0"/>
    <s v="OFF-EN-10002600"/>
    <x v="0"/>
    <x v="11"/>
    <n v="7.080000000000001"/>
    <s v="CA-2015-130869"/>
    <n v="1"/>
    <n v="3"/>
    <n v="0.2"/>
    <n v="2.4779999999999989"/>
    <n v="0.44424167803735209"/>
  </r>
  <r>
    <x v="264"/>
    <x v="22"/>
    <s v="FUR-TA-10003008"/>
    <x v="1"/>
    <x v="13"/>
    <n v="730.2"/>
    <s v="CA-2015-124702"/>
    <n v="1"/>
    <n v="4"/>
    <n v="0"/>
    <n v="94.926000000000045"/>
    <n v="0.55975208308209756"/>
  </r>
  <r>
    <x v="264"/>
    <x v="2"/>
    <s v="TEC-PH-10001128"/>
    <x v="2"/>
    <x v="6"/>
    <n v="539.96399999999994"/>
    <s v="US-2015-159926"/>
    <n v="1"/>
    <n v="6"/>
    <n v="0.4"/>
    <n v="-107.99280000000002"/>
    <n v="0.41105220110552465"/>
  </r>
  <r>
    <x v="264"/>
    <x v="1"/>
    <s v="FUR-BO-10003546"/>
    <x v="1"/>
    <x v="10"/>
    <n v="424.11599999999999"/>
    <s v="CA-2015-163468"/>
    <n v="1"/>
    <n v="6"/>
    <n v="0.3"/>
    <n v="-30.293999999999983"/>
    <n v="0.5176847302647779"/>
  </r>
  <r>
    <x v="264"/>
    <x v="21"/>
    <s v="FUR-CH-10001482"/>
    <x v="1"/>
    <x v="5"/>
    <n v="392.93999999999994"/>
    <s v="CA-2015-161032"/>
    <n v="1"/>
    <n v="3"/>
    <n v="0"/>
    <n v="43.223399999999984"/>
    <n v="0.46529189879902266"/>
  </r>
  <r>
    <x v="264"/>
    <x v="1"/>
    <s v="OFF-ST-10000025"/>
    <x v="0"/>
    <x v="1"/>
    <n v="381.72"/>
    <s v="CA-2015-163468"/>
    <n v="0"/>
    <n v="5"/>
    <n v="0.2"/>
    <n v="-66.801000000000045"/>
    <n v="0.44610841445725197"/>
  </r>
  <r>
    <x v="264"/>
    <x v="1"/>
    <s v="FUR-TA-10002533"/>
    <x v="1"/>
    <x v="13"/>
    <n v="292.10000000000002"/>
    <s v="CA-2015-163468"/>
    <n v="0"/>
    <n v="4"/>
    <n v="0.5"/>
    <n v="-175.26000000000005"/>
    <n v="0.55975208308209756"/>
  </r>
  <r>
    <x v="264"/>
    <x v="26"/>
    <s v="FUR-TA-10000849"/>
    <x v="1"/>
    <x v="13"/>
    <n v="145.97999999999999"/>
    <s v="CA-2015-164210"/>
    <n v="1"/>
    <n v="2"/>
    <n v="0.5"/>
    <n v="-99.266399999999976"/>
    <n v="0.55975208308209756"/>
  </r>
  <r>
    <x v="264"/>
    <x v="22"/>
    <s v="FUR-FU-10003553"/>
    <x v="1"/>
    <x v="8"/>
    <n v="137.54"/>
    <s v="CA-2015-124702"/>
    <n v="0"/>
    <n v="2"/>
    <n v="0"/>
    <n v="55.016000000000005"/>
    <n v="0.4595170286641902"/>
  </r>
  <r>
    <x v="264"/>
    <x v="2"/>
    <s v="OFF-ST-10003656"/>
    <x v="0"/>
    <x v="1"/>
    <n v="76.792000000000002"/>
    <s v="US-2015-159926"/>
    <n v="0"/>
    <n v="1"/>
    <n v="0.2"/>
    <n v="-16.318300000000001"/>
    <n v="0.44610841445725197"/>
  </r>
  <r>
    <x v="264"/>
    <x v="28"/>
    <s v="OFF-ST-10000885"/>
    <x v="0"/>
    <x v="1"/>
    <n v="67.150000000000006"/>
    <s v="CA-2015-141173"/>
    <n v="1"/>
    <n v="5"/>
    <n v="0"/>
    <n v="16.787500000000001"/>
    <n v="0.44610841445725197"/>
  </r>
  <r>
    <x v="264"/>
    <x v="2"/>
    <s v="FUR-FU-10001473"/>
    <x v="1"/>
    <x v="8"/>
    <n v="60.311999999999998"/>
    <s v="US-2015-159926"/>
    <n v="0"/>
    <n v="3"/>
    <n v="0.2"/>
    <n v="5.2773000000000003"/>
    <n v="0.4595170286641902"/>
  </r>
  <r>
    <x v="264"/>
    <x v="2"/>
    <s v="OFF-BI-10003656"/>
    <x v="0"/>
    <x v="3"/>
    <n v="50.997000000000007"/>
    <s v="US-2015-159926"/>
    <n v="0"/>
    <n v="1"/>
    <n v="0.7"/>
    <n v="-40.797600000000003"/>
    <n v="0.46881743173671325"/>
  </r>
  <r>
    <x v="264"/>
    <x v="26"/>
    <s v="OFF-PA-10002259"/>
    <x v="0"/>
    <x v="0"/>
    <n v="35.808"/>
    <s v="CA-2015-164210"/>
    <n v="0"/>
    <n v="4"/>
    <n v="0.2"/>
    <n v="12.5328"/>
    <n v="0.43613829632717294"/>
  </r>
  <r>
    <x v="264"/>
    <x v="27"/>
    <s v="OFF-PA-10003016"/>
    <x v="0"/>
    <x v="0"/>
    <n v="21.98"/>
    <s v="CA-2015-104829"/>
    <n v="1"/>
    <n v="7"/>
    <n v="0"/>
    <n v="9.8909999999999982"/>
    <n v="0.43613829632717294"/>
  </r>
  <r>
    <x v="264"/>
    <x v="1"/>
    <s v="OFF-BI-10001107"/>
    <x v="0"/>
    <x v="3"/>
    <n v="14.479999999999997"/>
    <s v="CA-2015-115336"/>
    <n v="1"/>
    <n v="5"/>
    <n v="0.8"/>
    <n v="-23.89200000000001"/>
    <n v="0.46881743173671325"/>
  </r>
  <r>
    <x v="264"/>
    <x v="10"/>
    <s v="OFF-BI-10001757"/>
    <x v="0"/>
    <x v="3"/>
    <n v="11.808000000000002"/>
    <s v="CA-2015-133809"/>
    <n v="1"/>
    <n v="8"/>
    <n v="0.7"/>
    <n v="-8.659200000000002"/>
    <n v="0.46881743173671325"/>
  </r>
  <r>
    <x v="264"/>
    <x v="10"/>
    <s v="TEC-PH-10004875"/>
    <x v="2"/>
    <x v="6"/>
    <n v="9.5879999999999992"/>
    <s v="CA-2015-133809"/>
    <n v="0"/>
    <n v="2"/>
    <n v="0.4"/>
    <n v="-2.0773999999999999"/>
    <n v="0.41105220110552465"/>
  </r>
  <r>
    <x v="264"/>
    <x v="1"/>
    <s v="FUR-FU-10001546"/>
    <x v="1"/>
    <x v="8"/>
    <n v="8.5440000000000005"/>
    <s v="CA-2015-163468"/>
    <n v="0"/>
    <n v="2"/>
    <n v="0.6"/>
    <n v="-7.4759999999999991"/>
    <n v="0.4595170286641902"/>
  </r>
  <r>
    <x v="264"/>
    <x v="1"/>
    <s v="OFF-BI-10004728"/>
    <x v="0"/>
    <x v="3"/>
    <n v="2.8919999999999995"/>
    <s v="CA-2015-163468"/>
    <n v="0"/>
    <n v="3"/>
    <n v="0.8"/>
    <n v="-4.9164000000000012"/>
    <n v="0.46881743173671325"/>
  </r>
  <r>
    <x v="264"/>
    <x v="2"/>
    <s v="OFF-BI-10004656"/>
    <x v="0"/>
    <x v="3"/>
    <n v="1.9440000000000004"/>
    <s v="US-2015-159926"/>
    <n v="0"/>
    <n v="3"/>
    <n v="0.7"/>
    <n v="-1.4255999999999998"/>
    <n v="0.46881743173671325"/>
  </r>
  <r>
    <x v="265"/>
    <x v="20"/>
    <s v="TEC-PH-10002885"/>
    <x v="2"/>
    <x v="6"/>
    <n v="4548.8100000000004"/>
    <s v="CA-2015-144624"/>
    <n v="1"/>
    <n v="7"/>
    <n v="0"/>
    <n v="1228.1787000000004"/>
    <n v="0.41105220110552465"/>
  </r>
  <r>
    <x v="265"/>
    <x v="7"/>
    <s v="FUR-BO-10000362"/>
    <x v="1"/>
    <x v="10"/>
    <n v="1025.8799999999999"/>
    <s v="US-2015-123183"/>
    <n v="1"/>
    <n v="6"/>
    <n v="0"/>
    <n v="235.95240000000001"/>
    <n v="0.5176847302647779"/>
  </r>
  <r>
    <x v="265"/>
    <x v="8"/>
    <s v="TEC-PH-10003273"/>
    <x v="2"/>
    <x v="6"/>
    <n v="503.96"/>
    <s v="CA-2015-158274"/>
    <n v="1"/>
    <n v="4"/>
    <n v="0"/>
    <n v="131.02960000000002"/>
    <n v="0.41105220110552465"/>
  </r>
  <r>
    <x v="265"/>
    <x v="2"/>
    <s v="TEC-AC-10003023"/>
    <x v="2"/>
    <x v="9"/>
    <n v="47.496000000000002"/>
    <s v="US-2015-149034"/>
    <n v="1"/>
    <n v="1"/>
    <n v="0.2"/>
    <n v="-1.187400000000002"/>
    <n v="0.52062335344040378"/>
  </r>
  <r>
    <x v="265"/>
    <x v="8"/>
    <s v="TEC-AC-10002345"/>
    <x v="2"/>
    <x v="9"/>
    <n v="29"/>
    <s v="CA-2015-158274"/>
    <n v="0"/>
    <n v="2"/>
    <n v="0"/>
    <n v="7.25"/>
    <n v="0.52062335344040378"/>
  </r>
  <r>
    <x v="265"/>
    <x v="28"/>
    <s v="TEC-PH-10002103"/>
    <x v="2"/>
    <x v="6"/>
    <n v="281.96999999999997"/>
    <s v="CA-2015-150518"/>
    <n v="1"/>
    <n v="3"/>
    <n v="0"/>
    <n v="78.951599999999999"/>
    <n v="0.41105220110552465"/>
  </r>
  <r>
    <x v="265"/>
    <x v="28"/>
    <s v="OFF-ST-10000877"/>
    <x v="0"/>
    <x v="1"/>
    <n v="221.16"/>
    <s v="CA-2015-150518"/>
    <n v="0"/>
    <n v="4"/>
    <n v="0"/>
    <n v="57.501599999999996"/>
    <n v="0.44610841445725197"/>
  </r>
  <r>
    <x v="265"/>
    <x v="7"/>
    <s v="OFF-BI-10002429"/>
    <x v="0"/>
    <x v="3"/>
    <n v="213.08"/>
    <s v="US-2015-123183"/>
    <n v="0"/>
    <n v="7"/>
    <n v="0"/>
    <n v="102.2784"/>
    <n v="0.46881743173671325"/>
  </r>
  <r>
    <x v="265"/>
    <x v="27"/>
    <s v="OFF-PA-10000357"/>
    <x v="0"/>
    <x v="0"/>
    <n v="166.44"/>
    <s v="CA-2015-100972"/>
    <n v="1"/>
    <n v="3"/>
    <n v="0"/>
    <n v="79.891199999999998"/>
    <n v="0.43613829632717294"/>
  </r>
  <r>
    <x v="265"/>
    <x v="8"/>
    <s v="TEC-PH-10004896"/>
    <x v="2"/>
    <x v="6"/>
    <n v="149.94999999999999"/>
    <s v="CA-2015-158274"/>
    <n v="0"/>
    <n v="5"/>
    <n v="0"/>
    <n v="41.986000000000004"/>
    <n v="0.41105220110552465"/>
  </r>
  <r>
    <x v="265"/>
    <x v="7"/>
    <s v="OFF-LA-10002787"/>
    <x v="0"/>
    <x v="2"/>
    <n v="22.5"/>
    <s v="US-2015-123183"/>
    <n v="0"/>
    <n v="6"/>
    <n v="0"/>
    <n v="10.799999999999999"/>
    <n v="0.4647369236065339"/>
  </r>
  <r>
    <x v="265"/>
    <x v="7"/>
    <s v="OFF-LA-10001569"/>
    <x v="0"/>
    <x v="2"/>
    <n v="9.9600000000000009"/>
    <s v="US-2015-123183"/>
    <n v="0"/>
    <n v="2"/>
    <n v="0"/>
    <n v="4.5815999999999999"/>
    <n v="0.4647369236065339"/>
  </r>
  <r>
    <x v="265"/>
    <x v="2"/>
    <s v="OFF-PA-10001583"/>
    <x v="0"/>
    <x v="0"/>
    <n v="5.88"/>
    <s v="CA-2015-128062"/>
    <n v="1"/>
    <n v="1"/>
    <n v="0.2"/>
    <n v="1.9844999999999995"/>
    <n v="0.43613829632717294"/>
  </r>
  <r>
    <x v="266"/>
    <x v="20"/>
    <s v="TEC-PH-10004447"/>
    <x v="2"/>
    <x v="6"/>
    <n v="833.94"/>
    <s v="CA-2015-140396"/>
    <n v="1"/>
    <n v="6"/>
    <n v="0"/>
    <n v="216.8244"/>
    <n v="0.41105220110552465"/>
  </r>
  <r>
    <x v="266"/>
    <x v="20"/>
    <s v="OFF-EN-10002592"/>
    <x v="0"/>
    <x v="11"/>
    <n v="34.74"/>
    <s v="CA-2015-140396"/>
    <n v="0"/>
    <n v="3"/>
    <n v="0"/>
    <n v="17.37"/>
    <n v="0.44424167803735209"/>
  </r>
  <r>
    <x v="266"/>
    <x v="20"/>
    <s v="OFF-PA-10000223"/>
    <x v="0"/>
    <x v="0"/>
    <n v="25.92"/>
    <s v="CA-2015-140396"/>
    <n v="0"/>
    <n v="4"/>
    <n v="0"/>
    <n v="12.441600000000001"/>
    <n v="0.43613829632717294"/>
  </r>
  <r>
    <x v="266"/>
    <x v="20"/>
    <s v="OFF-BI-10003669"/>
    <x v="0"/>
    <x v="3"/>
    <n v="12.96"/>
    <s v="CA-2015-140396"/>
    <n v="0"/>
    <n v="3"/>
    <n v="0.2"/>
    <n v="4.5359999999999996"/>
    <n v="0.46881743173671325"/>
  </r>
  <r>
    <x v="267"/>
    <x v="3"/>
    <s v="OFF-PA-10004359"/>
    <x v="0"/>
    <x v="0"/>
    <n v="629.09999999999991"/>
    <s v="CA-2015-102274"/>
    <n v="1"/>
    <n v="6"/>
    <n v="0"/>
    <n v="301.96799999999996"/>
    <n v="0.43613829632717294"/>
  </r>
  <r>
    <x v="267"/>
    <x v="4"/>
    <s v="TEC-AC-10000474"/>
    <x v="2"/>
    <x v="9"/>
    <n v="94.99"/>
    <s v="CA-2015-154781"/>
    <n v="1"/>
    <n v="1"/>
    <n v="0"/>
    <n v="28.496999999999986"/>
    <n v="0.52062335344040378"/>
  </r>
  <r>
    <x v="267"/>
    <x v="0"/>
    <s v="TEC-PH-10004922"/>
    <x v="2"/>
    <x v="6"/>
    <n v="267.95999999999998"/>
    <s v="US-2015-168501"/>
    <n v="1"/>
    <n v="5"/>
    <n v="0.2"/>
    <n v="16.747500000000016"/>
    <n v="0.41105220110552465"/>
  </r>
  <r>
    <x v="267"/>
    <x v="3"/>
    <s v="OFF-ST-10001511"/>
    <x v="0"/>
    <x v="1"/>
    <n v="193.95000000000002"/>
    <s v="CA-2015-102274"/>
    <n v="0"/>
    <n v="3"/>
    <n v="0"/>
    <n v="9.6974999999999838"/>
    <n v="0.44610841445725197"/>
  </r>
  <r>
    <x v="267"/>
    <x v="3"/>
    <s v="TEC-PH-10002923"/>
    <x v="2"/>
    <x v="6"/>
    <n v="36.99"/>
    <s v="CA-2015-102274"/>
    <n v="0"/>
    <n v="1"/>
    <n v="0"/>
    <n v="9.9873000000000012"/>
    <n v="0.41105220110552465"/>
  </r>
  <r>
    <x v="267"/>
    <x v="4"/>
    <s v="OFF-PA-10003309"/>
    <x v="0"/>
    <x v="0"/>
    <n v="12.96"/>
    <s v="CA-2015-103401"/>
    <n v="1"/>
    <n v="2"/>
    <n v="0"/>
    <n v="6.2208000000000006"/>
    <n v="0.43613829632717294"/>
  </r>
  <r>
    <x v="267"/>
    <x v="4"/>
    <s v="OFF-PA-10001609"/>
    <x v="0"/>
    <x v="0"/>
    <n v="6.58"/>
    <s v="CA-2015-154781"/>
    <n v="0"/>
    <n v="2"/>
    <n v="0"/>
    <n v="3.0267999999999997"/>
    <n v="0.43613829632717294"/>
  </r>
  <r>
    <x v="267"/>
    <x v="3"/>
    <s v="OFF-AR-10002833"/>
    <x v="0"/>
    <x v="4"/>
    <n v="5.46"/>
    <s v="CA-2015-102274"/>
    <n v="0"/>
    <n v="3"/>
    <n v="0"/>
    <n v="1.4742000000000002"/>
    <n v="0.45632477063632687"/>
  </r>
  <r>
    <x v="267"/>
    <x v="0"/>
    <s v="OFF-EN-10001509"/>
    <x v="0"/>
    <x v="11"/>
    <n v="1.6320000000000001"/>
    <s v="US-2015-168501"/>
    <n v="0"/>
    <n v="1"/>
    <n v="0.2"/>
    <n v="0.55079999999999985"/>
    <n v="0.44424167803735209"/>
  </r>
  <r>
    <x v="268"/>
    <x v="5"/>
    <s v="OFF-AP-10002734"/>
    <x v="0"/>
    <x v="12"/>
    <n v="675.12"/>
    <s v="CA-2015-129091"/>
    <n v="1"/>
    <n v="3"/>
    <n v="0"/>
    <n v="290.30160000000001"/>
    <n v="0.49507917887403441"/>
  </r>
  <r>
    <x v="268"/>
    <x v="5"/>
    <s v="OFF-BI-10001071"/>
    <x v="0"/>
    <x v="3"/>
    <n v="319.89999999999998"/>
    <s v="CA-2015-129091"/>
    <n v="0"/>
    <n v="5"/>
    <n v="0"/>
    <n v="156.751"/>
    <n v="0.46881743173671325"/>
  </r>
  <r>
    <x v="268"/>
    <x v="4"/>
    <s v="OFF-PA-10002245"/>
    <x v="0"/>
    <x v="0"/>
    <n v="53.820000000000007"/>
    <s v="CA-2015-135090"/>
    <n v="1"/>
    <n v="9"/>
    <n v="0"/>
    <n v="24.218999999999998"/>
    <n v="0.43613829632717294"/>
  </r>
  <r>
    <x v="268"/>
    <x v="5"/>
    <s v="OFF-EN-10004955"/>
    <x v="0"/>
    <x v="11"/>
    <n v="16.23"/>
    <s v="CA-2015-129091"/>
    <n v="0"/>
    <n v="3"/>
    <n v="0"/>
    <n v="7.9527000000000001"/>
    <n v="0.44424167803735209"/>
  </r>
  <r>
    <x v="268"/>
    <x v="5"/>
    <s v="OFF-EN-10001990"/>
    <x v="0"/>
    <x v="11"/>
    <n v="11.36"/>
    <s v="CA-2015-129091"/>
    <n v="0"/>
    <n v="2"/>
    <n v="0"/>
    <n v="5.3391999999999991"/>
    <n v="0.44424167803735209"/>
  </r>
  <r>
    <x v="268"/>
    <x v="1"/>
    <s v="OFF-BI-10002571"/>
    <x v="0"/>
    <x v="3"/>
    <n v="9.9799999999999969"/>
    <s v="US-2015-112200"/>
    <n v="1"/>
    <n v="5"/>
    <n v="0.8"/>
    <n v="-16.467000000000002"/>
    <n v="0.46881743173671325"/>
  </r>
  <r>
    <x v="268"/>
    <x v="5"/>
    <s v="OFF-PA-10001752"/>
    <x v="0"/>
    <x v="0"/>
    <n v="9.9600000000000009"/>
    <s v="CA-2015-125682"/>
    <n v="1"/>
    <n v="2"/>
    <n v="0"/>
    <n v="4.8804000000000007"/>
    <n v="0.43613829632717294"/>
  </r>
  <r>
    <x v="268"/>
    <x v="0"/>
    <s v="OFF-BI-10001765"/>
    <x v="0"/>
    <x v="3"/>
    <n v="6.9279999999999982"/>
    <s v="CA-2015-105340"/>
    <n v="1"/>
    <n v="1"/>
    <n v="0.8"/>
    <n v="-11.084800000000005"/>
    <n v="0.46881743173671325"/>
  </r>
  <r>
    <x v="269"/>
    <x v="4"/>
    <s v="FUR-CH-10000863"/>
    <x v="1"/>
    <x v="5"/>
    <n v="603.91999999999996"/>
    <s v="US-2015-157385"/>
    <n v="1"/>
    <n v="5"/>
    <n v="0.2"/>
    <n v="-67.941000000000003"/>
    <n v="0.46529189879902266"/>
  </r>
  <r>
    <x v="269"/>
    <x v="4"/>
    <s v="FUR-CH-10000595"/>
    <x v="1"/>
    <x v="5"/>
    <n v="381.44000000000005"/>
    <s v="US-2015-157385"/>
    <n v="0"/>
    <n v="2"/>
    <n v="0.2"/>
    <n v="23.839999999999975"/>
    <n v="0.46529189879902266"/>
  </r>
  <r>
    <x v="269"/>
    <x v="4"/>
    <s v="TEC-AC-10003280"/>
    <x v="2"/>
    <x v="9"/>
    <n v="29.99"/>
    <s v="US-2015-157385"/>
    <n v="0"/>
    <n v="1"/>
    <n v="0"/>
    <n v="6.2978999999999985"/>
    <n v="0.52062335344040378"/>
  </r>
  <r>
    <x v="269"/>
    <x v="0"/>
    <s v="TEC-AC-10003709"/>
    <x v="2"/>
    <x v="9"/>
    <n v="5.5440000000000005"/>
    <s v="CA-2015-120544"/>
    <n v="1"/>
    <n v="7"/>
    <n v="0.2"/>
    <n v="1.6632000000000007"/>
    <n v="0.52062335344040378"/>
  </r>
  <r>
    <x v="269"/>
    <x v="0"/>
    <s v="FUR-CH-10001973"/>
    <x v="1"/>
    <x v="5"/>
    <n v="155.37199999999999"/>
    <s v="US-2015-143721"/>
    <n v="1"/>
    <n v="2"/>
    <n v="0.3"/>
    <n v="-35.513599999999997"/>
    <n v="0.46529189879902266"/>
  </r>
  <r>
    <x v="269"/>
    <x v="2"/>
    <s v="OFF-EN-10003040"/>
    <x v="0"/>
    <x v="11"/>
    <n v="62.808000000000007"/>
    <s v="CA-2015-149055"/>
    <n v="1"/>
    <n v="3"/>
    <n v="0.2"/>
    <n v="21.197700000000001"/>
    <n v="0.44424167803735209"/>
  </r>
  <r>
    <x v="269"/>
    <x v="0"/>
    <s v="OFF-AP-10004336"/>
    <x v="0"/>
    <x v="12"/>
    <n v="34.175999999999995"/>
    <s v="CA-2015-120544"/>
    <n v="0"/>
    <n v="3"/>
    <n v="0.8"/>
    <n v="-87.148800000000023"/>
    <n v="0.49507917887403441"/>
  </r>
  <r>
    <x v="269"/>
    <x v="0"/>
    <s v="OFF-LA-10003923"/>
    <x v="0"/>
    <x v="2"/>
    <n v="23.680000000000003"/>
    <s v="CA-2015-110352"/>
    <n v="1"/>
    <n v="2"/>
    <n v="0.2"/>
    <n v="8.879999999999999"/>
    <n v="0.4647369236065339"/>
  </r>
  <r>
    <x v="269"/>
    <x v="12"/>
    <s v="OFF-EN-10002621"/>
    <x v="0"/>
    <x v="11"/>
    <n v="23.472000000000001"/>
    <s v="CA-2015-159625"/>
    <n v="1"/>
    <n v="3"/>
    <n v="0.2"/>
    <n v="8.8019999999999978"/>
    <n v="0.44424167803735209"/>
  </r>
  <r>
    <x v="269"/>
    <x v="4"/>
    <s v="OFF-EN-10003160"/>
    <x v="0"/>
    <x v="11"/>
    <n v="21.84"/>
    <s v="US-2015-157385"/>
    <n v="0"/>
    <n v="3"/>
    <n v="0"/>
    <n v="10.4832"/>
    <n v="0.44424167803735209"/>
  </r>
  <r>
    <x v="269"/>
    <x v="14"/>
    <s v="OFF-BI-10002049"/>
    <x v="0"/>
    <x v="3"/>
    <n v="14.669999999999998"/>
    <s v="CA-2015-139283"/>
    <n v="1"/>
    <n v="3"/>
    <n v="0"/>
    <n v="6.7481999999999989"/>
    <n v="0.46881743173671325"/>
  </r>
  <r>
    <x v="269"/>
    <x v="0"/>
    <s v="FUR-FU-10001940"/>
    <x v="1"/>
    <x v="8"/>
    <n v="6.3680000000000003"/>
    <s v="CA-2015-120544"/>
    <n v="0"/>
    <n v="2"/>
    <n v="0.6"/>
    <n v="-2.5471999999999984"/>
    <n v="0.4595170286641902"/>
  </r>
  <r>
    <x v="270"/>
    <x v="10"/>
    <s v="TEC-PH-10002584"/>
    <x v="2"/>
    <x v="6"/>
    <n v="1502.376"/>
    <s v="CA-2015-153850"/>
    <n v="1"/>
    <n v="4"/>
    <n v="0.4"/>
    <n v="-250.39600000000019"/>
    <n v="0.41105220110552465"/>
  </r>
  <r>
    <x v="270"/>
    <x v="10"/>
    <s v="TEC-PH-10000560"/>
    <x v="2"/>
    <x v="6"/>
    <n v="1049.97"/>
    <s v="CA-2015-105984"/>
    <n v="1"/>
    <n v="5"/>
    <n v="0.4"/>
    <n v="-209.99399999999991"/>
    <n v="0.41105220110552465"/>
  </r>
  <r>
    <x v="270"/>
    <x v="1"/>
    <s v="OFF-ST-10000046"/>
    <x v="0"/>
    <x v="1"/>
    <n v="646.20000000000005"/>
    <s v="CA-2015-163034"/>
    <n v="1"/>
    <n v="5"/>
    <n v="0.2"/>
    <n v="-8.0774999999999864"/>
    <n v="0.44610841445725197"/>
  </r>
  <r>
    <x v="270"/>
    <x v="10"/>
    <s v="FUR-CH-10000847"/>
    <x v="1"/>
    <x v="5"/>
    <n v="611.05799999999999"/>
    <s v="CA-2015-105984"/>
    <n v="0"/>
    <n v="3"/>
    <n v="0.3"/>
    <n v="-34.917600000000022"/>
    <n v="0.46529189879902266"/>
  </r>
  <r>
    <x v="270"/>
    <x v="22"/>
    <s v="OFF-ST-10002344"/>
    <x v="0"/>
    <x v="1"/>
    <n v="485.88"/>
    <s v="CA-2015-127131"/>
    <n v="1"/>
    <n v="6"/>
    <n v="0"/>
    <n v="9.7176000000000329"/>
    <n v="0.44610841445725197"/>
  </r>
  <r>
    <x v="270"/>
    <x v="24"/>
    <s v="TEC-AC-10001772"/>
    <x v="2"/>
    <x v="9"/>
    <n v="111.79"/>
    <s v="CA-2015-167360"/>
    <n v="1"/>
    <n v="7"/>
    <n v="0"/>
    <n v="43.598100000000002"/>
    <n v="0.52062335344040378"/>
  </r>
  <r>
    <x v="270"/>
    <x v="22"/>
    <s v="OFF-ST-10000036"/>
    <x v="0"/>
    <x v="1"/>
    <n v="197.58"/>
    <s v="CA-2015-127131"/>
    <n v="0"/>
    <n v="2"/>
    <n v="0"/>
    <n v="53.346599999999995"/>
    <n v="0.44610841445725197"/>
  </r>
  <r>
    <x v="270"/>
    <x v="14"/>
    <s v="OFF-LA-10003930"/>
    <x v="0"/>
    <x v="2"/>
    <n v="196.62"/>
    <s v="CA-2015-100762"/>
    <n v="1"/>
    <n v="2"/>
    <n v="0"/>
    <n v="96.343800000000002"/>
    <n v="0.4647369236065339"/>
  </r>
  <r>
    <x v="270"/>
    <x v="14"/>
    <s v="OFF-AR-10000380"/>
    <x v="0"/>
    <x v="4"/>
    <n v="151.91999999999999"/>
    <s v="CA-2015-100762"/>
    <n v="0"/>
    <n v="4"/>
    <n v="0"/>
    <n v="45.575999999999979"/>
    <n v="0.45632477063632687"/>
  </r>
  <r>
    <x v="270"/>
    <x v="4"/>
    <s v="FUR-FU-10001602"/>
    <x v="1"/>
    <x v="8"/>
    <n v="151.72"/>
    <s v="CA-2015-158540"/>
    <n v="1"/>
    <n v="4"/>
    <n v="0"/>
    <n v="27.309599999999989"/>
    <n v="0.4595170286641902"/>
  </r>
  <r>
    <x v="270"/>
    <x v="14"/>
    <s v="OFF-PA-10001815"/>
    <x v="0"/>
    <x v="0"/>
    <n v="144.12"/>
    <s v="CA-2015-100762"/>
    <n v="0"/>
    <n v="3"/>
    <n v="0"/>
    <n v="69.177599999999984"/>
    <n v="0.43613829632717294"/>
  </r>
  <r>
    <x v="270"/>
    <x v="4"/>
    <s v="FUR-CH-10001714"/>
    <x v="1"/>
    <x v="5"/>
    <n v="120.71199999999999"/>
    <s v="CA-2015-102295"/>
    <n v="1"/>
    <n v="1"/>
    <n v="0.2"/>
    <n v="-18.106799999999993"/>
    <n v="0.46529189879902266"/>
  </r>
  <r>
    <x v="270"/>
    <x v="6"/>
    <s v="FUR-FU-10002045"/>
    <x v="1"/>
    <x v="8"/>
    <n v="111.15"/>
    <s v="CA-2015-122217"/>
    <n v="1"/>
    <n v="5"/>
    <n v="0"/>
    <n v="48.906000000000006"/>
    <n v="0.4595170286641902"/>
  </r>
  <r>
    <x v="270"/>
    <x v="10"/>
    <s v="FUR-FU-10002960"/>
    <x v="1"/>
    <x v="8"/>
    <n v="35.168000000000006"/>
    <s v="CA-2015-153850"/>
    <n v="0"/>
    <n v="7"/>
    <n v="0.2"/>
    <n v="9.6712000000000025"/>
    <n v="0.4595170286641902"/>
  </r>
  <r>
    <x v="270"/>
    <x v="22"/>
    <s v="OFF-PA-10001800"/>
    <x v="0"/>
    <x v="0"/>
    <n v="25.92"/>
    <s v="CA-2015-127131"/>
    <n v="0"/>
    <n v="4"/>
    <n v="0"/>
    <n v="12.441600000000001"/>
    <n v="0.43613829632717294"/>
  </r>
  <r>
    <x v="270"/>
    <x v="14"/>
    <s v="OFF-PA-10004082"/>
    <x v="0"/>
    <x v="0"/>
    <n v="15.96"/>
    <s v="CA-2015-100762"/>
    <n v="0"/>
    <n v="2"/>
    <n v="0"/>
    <n v="7.98"/>
    <n v="0.43613829632717294"/>
  </r>
  <r>
    <x v="270"/>
    <x v="22"/>
    <s v="OFF-BI-10004656"/>
    <x v="0"/>
    <x v="3"/>
    <n v="12.096000000000002"/>
    <s v="CA-2015-127131"/>
    <n v="0"/>
    <n v="7"/>
    <n v="0.2"/>
    <n v="4.2335999999999991"/>
    <n v="0.46881743173671325"/>
  </r>
  <r>
    <x v="270"/>
    <x v="10"/>
    <s v="OFF-BI-10003350"/>
    <x v="0"/>
    <x v="3"/>
    <n v="5.7420000000000009"/>
    <s v="CA-2015-111360"/>
    <n v="1"/>
    <n v="3"/>
    <n v="0.7"/>
    <n v="-4.5935999999999986"/>
    <n v="0.46881743173671325"/>
  </r>
  <r>
    <x v="270"/>
    <x v="10"/>
    <s v="OFF-AR-10004757"/>
    <x v="0"/>
    <x v="4"/>
    <n v="2.6240000000000001"/>
    <s v="CA-2015-115973"/>
    <n v="1"/>
    <n v="1"/>
    <n v="0.2"/>
    <n v="0.42639999999999978"/>
    <n v="0.45632477063632687"/>
  </r>
  <r>
    <x v="271"/>
    <x v="0"/>
    <s v="FUR-TA-10000577"/>
    <x v="1"/>
    <x v="13"/>
    <n v="1218.7349999999997"/>
    <s v="CA-2015-127446"/>
    <n v="1"/>
    <n v="5"/>
    <n v="0.3"/>
    <n v="-121.87349999999992"/>
    <n v="0.55975208308209756"/>
  </r>
  <r>
    <x v="271"/>
    <x v="20"/>
    <s v="OFF-ST-10003470"/>
    <x v="0"/>
    <x v="1"/>
    <n v="1117.92"/>
    <s v="CA-2015-119151"/>
    <n v="1"/>
    <n v="4"/>
    <n v="0"/>
    <n v="55.895999999999958"/>
    <n v="0.44610841445725197"/>
  </r>
  <r>
    <x v="271"/>
    <x v="4"/>
    <s v="FUR-CH-10002335"/>
    <x v="1"/>
    <x v="5"/>
    <n v="725.34400000000005"/>
    <s v="US-2015-144078"/>
    <n v="1"/>
    <n v="4"/>
    <n v="0.2"/>
    <n v="54.400800000000004"/>
    <n v="0.46529189879902266"/>
  </r>
  <r>
    <x v="271"/>
    <x v="4"/>
    <s v="TEC-PH-10001580"/>
    <x v="2"/>
    <x v="6"/>
    <n v="539.91999999999996"/>
    <s v="US-2015-144078"/>
    <n v="0"/>
    <n v="5"/>
    <n v="0.2"/>
    <n v="47.242999999999967"/>
    <n v="0.41105220110552465"/>
  </r>
  <r>
    <x v="271"/>
    <x v="0"/>
    <s v="TEC-AC-10001635"/>
    <x v="2"/>
    <x v="9"/>
    <n v="24.672000000000001"/>
    <s v="CA-2015-127446"/>
    <n v="0"/>
    <n v="3"/>
    <n v="0.2"/>
    <n v="0"/>
    <n v="0.52062335344040378"/>
  </r>
  <r>
    <x v="271"/>
    <x v="4"/>
    <s v="OFF-AP-10000240"/>
    <x v="0"/>
    <x v="12"/>
    <n v="320.88"/>
    <s v="CA-2015-164721"/>
    <n v="1"/>
    <n v="6"/>
    <n v="0"/>
    <n v="93.055199999999957"/>
    <n v="0.49507917887403441"/>
  </r>
  <r>
    <x v="271"/>
    <x v="20"/>
    <s v="FUR-BO-10003159"/>
    <x v="1"/>
    <x v="10"/>
    <n v="275.952"/>
    <s v="CA-2015-119151"/>
    <n v="0"/>
    <n v="3"/>
    <n v="0.2"/>
    <n v="-37.943400000000025"/>
    <n v="0.5176847302647779"/>
  </r>
  <r>
    <x v="271"/>
    <x v="43"/>
    <s v="FUR-FU-10001095"/>
    <x v="1"/>
    <x v="8"/>
    <n v="52.96"/>
    <s v="CA-2015-122588"/>
    <n v="1"/>
    <n v="2"/>
    <n v="0"/>
    <n v="20.1248"/>
    <n v="0.4595170286641902"/>
  </r>
  <r>
    <x v="271"/>
    <x v="11"/>
    <s v="OFF-AR-10003179"/>
    <x v="0"/>
    <x v="4"/>
    <n v="51.016000000000005"/>
    <s v="US-2015-107993"/>
    <n v="1"/>
    <n v="7"/>
    <n v="0.2"/>
    <n v="8.2900999999999954"/>
    <n v="0.45632477063632687"/>
  </r>
  <r>
    <x v="271"/>
    <x v="4"/>
    <s v="OFF-PA-10000575"/>
    <x v="0"/>
    <x v="0"/>
    <n v="26.76"/>
    <s v="CA-2015-164721"/>
    <n v="0"/>
    <n v="4"/>
    <n v="0"/>
    <n v="12.3096"/>
    <n v="0.43613829632717294"/>
  </r>
  <r>
    <x v="271"/>
    <x v="4"/>
    <s v="FUR-FU-10001940"/>
    <x v="1"/>
    <x v="8"/>
    <n v="23.88"/>
    <s v="CA-2015-164721"/>
    <n v="0"/>
    <n v="3"/>
    <n v="0"/>
    <n v="10.507200000000001"/>
    <n v="0.4595170286641902"/>
  </r>
  <r>
    <x v="271"/>
    <x v="0"/>
    <s v="OFF-PA-10000955"/>
    <x v="0"/>
    <x v="0"/>
    <n v="15.696000000000002"/>
    <s v="CA-2015-127446"/>
    <n v="0"/>
    <n v="3"/>
    <n v="0.2"/>
    <n v="5.1011999999999995"/>
    <n v="0.43613829632717294"/>
  </r>
  <r>
    <x v="271"/>
    <x v="4"/>
    <s v="OFF-AR-10004707"/>
    <x v="0"/>
    <x v="4"/>
    <n v="7.4399999999999995"/>
    <s v="US-2015-144078"/>
    <n v="0"/>
    <n v="3"/>
    <n v="0"/>
    <n v="2.6039999999999996"/>
    <n v="0.45632477063632687"/>
  </r>
  <r>
    <x v="271"/>
    <x v="0"/>
    <s v="FUR-FU-10000221"/>
    <x v="1"/>
    <x v="8"/>
    <n v="6.0960000000000001"/>
    <s v="CA-2015-127446"/>
    <n v="0"/>
    <n v="3"/>
    <n v="0.6"/>
    <n v="-3.9624000000000006"/>
    <n v="0.4595170286641902"/>
  </r>
  <r>
    <x v="271"/>
    <x v="0"/>
    <s v="OFF-LA-10000248"/>
    <x v="0"/>
    <x v="2"/>
    <n v="5.9039999999999999"/>
    <s v="CA-2015-127446"/>
    <n v="0"/>
    <n v="2"/>
    <n v="0.2"/>
    <n v="1.9925999999999999"/>
    <n v="0.4647369236065339"/>
  </r>
  <r>
    <x v="271"/>
    <x v="0"/>
    <s v="OFF-LA-10001317"/>
    <x v="0"/>
    <x v="2"/>
    <n v="2.52"/>
    <s v="CA-2015-127446"/>
    <n v="0"/>
    <n v="1"/>
    <n v="0.2"/>
    <n v="0.88200000000000001"/>
    <n v="0.4647369236065339"/>
  </r>
  <r>
    <x v="272"/>
    <x v="11"/>
    <s v="OFF-ST-10001097"/>
    <x v="0"/>
    <x v="1"/>
    <n v="669.08"/>
    <s v="CA-2015-168984"/>
    <n v="1"/>
    <n v="5"/>
    <n v="0.2"/>
    <n v="-167.27"/>
    <n v="0.44610841445725197"/>
  </r>
  <r>
    <x v="272"/>
    <x v="11"/>
    <s v="TEC-PH-10000038"/>
    <x v="2"/>
    <x v="6"/>
    <n v="438.33600000000001"/>
    <s v="CA-2015-168984"/>
    <n v="0"/>
    <n v="4"/>
    <n v="0.2"/>
    <n v="-87.667200000000037"/>
    <n v="0.41105220110552465"/>
  </r>
  <r>
    <x v="272"/>
    <x v="20"/>
    <s v="TEC-PH-10002170"/>
    <x v="2"/>
    <x v="6"/>
    <n v="279.95999999999998"/>
    <s v="CA-2015-124730"/>
    <n v="1"/>
    <n v="4"/>
    <n v="0"/>
    <n v="78.388800000000003"/>
    <n v="0.41105220110552465"/>
  </r>
  <r>
    <x v="272"/>
    <x v="20"/>
    <s v="OFF-LA-10001158"/>
    <x v="0"/>
    <x v="2"/>
    <n v="93.149999999999991"/>
    <s v="CA-2015-124730"/>
    <n v="0"/>
    <n v="9"/>
    <n v="0"/>
    <n v="44.712000000000003"/>
    <n v="0.4647369236065339"/>
  </r>
  <r>
    <x v="272"/>
    <x v="4"/>
    <s v="OFF-PA-10001033"/>
    <x v="0"/>
    <x v="0"/>
    <n v="81.98"/>
    <s v="US-2015-147648"/>
    <n v="1"/>
    <n v="2"/>
    <n v="0"/>
    <n v="40.170200000000001"/>
    <n v="0.43613829632717294"/>
  </r>
  <r>
    <x v="272"/>
    <x v="4"/>
    <s v="OFF-AP-10000692"/>
    <x v="0"/>
    <x v="12"/>
    <n v="40.54"/>
    <s v="CA-2015-141110"/>
    <n v="1"/>
    <n v="2"/>
    <n v="0"/>
    <n v="11.351200000000002"/>
    <n v="0.49507917887403441"/>
  </r>
  <r>
    <x v="272"/>
    <x v="0"/>
    <s v="FUR-FU-10003194"/>
    <x v="1"/>
    <x v="8"/>
    <n v="19.3"/>
    <s v="US-2015-147606"/>
    <n v="1"/>
    <n v="5"/>
    <n v="0.6"/>
    <n v="-14.475000000000001"/>
    <n v="0.4595170286641902"/>
  </r>
  <r>
    <x v="272"/>
    <x v="20"/>
    <s v="OFF-BI-10001031"/>
    <x v="0"/>
    <x v="3"/>
    <n v="17.088000000000001"/>
    <s v="CA-2015-124730"/>
    <n v="0"/>
    <n v="4"/>
    <n v="0.2"/>
    <n v="5.767199999999999"/>
    <n v="0.46881743173671325"/>
  </r>
  <r>
    <x v="272"/>
    <x v="11"/>
    <s v="OFF-PA-10001166"/>
    <x v="0"/>
    <x v="0"/>
    <n v="15.552000000000003"/>
    <s v="CA-2015-168984"/>
    <n v="0"/>
    <n v="3"/>
    <n v="0.2"/>
    <n v="5.4432"/>
    <n v="0.43613829632717294"/>
  </r>
  <r>
    <x v="272"/>
    <x v="4"/>
    <s v="OFF-PA-10002586"/>
    <x v="0"/>
    <x v="0"/>
    <n v="14.940000000000001"/>
    <s v="CA-2015-141110"/>
    <n v="0"/>
    <n v="3"/>
    <n v="0"/>
    <n v="7.0218000000000007"/>
    <n v="0.43613829632717294"/>
  </r>
  <r>
    <x v="272"/>
    <x v="20"/>
    <s v="OFF-BI-10001078"/>
    <x v="0"/>
    <x v="3"/>
    <n v="12.912000000000001"/>
    <s v="CA-2015-124730"/>
    <n v="0"/>
    <n v="3"/>
    <n v="0.2"/>
    <n v="4.6806000000000001"/>
    <n v="0.46881743173671325"/>
  </r>
  <r>
    <x v="272"/>
    <x v="20"/>
    <s v="OFF-LA-10001613"/>
    <x v="0"/>
    <x v="2"/>
    <n v="11.52"/>
    <s v="CA-2015-124730"/>
    <n v="0"/>
    <n v="4"/>
    <n v="0"/>
    <n v="5.6448"/>
    <n v="0.4647369236065339"/>
  </r>
  <r>
    <x v="272"/>
    <x v="4"/>
    <s v="OFF-BI-10001553"/>
    <x v="0"/>
    <x v="3"/>
    <n v="7.3120000000000012"/>
    <s v="CA-2015-141110"/>
    <n v="0"/>
    <n v="1"/>
    <n v="0.2"/>
    <n v="2.5591999999999997"/>
    <n v="0.46881743173671325"/>
  </r>
  <r>
    <x v="272"/>
    <x v="4"/>
    <s v="OFF-BI-10002012"/>
    <x v="0"/>
    <x v="3"/>
    <n v="4.32"/>
    <s v="CA-2015-141110"/>
    <n v="0"/>
    <n v="3"/>
    <n v="0.2"/>
    <n v="1.512"/>
    <n v="0.46881743173671325"/>
  </r>
  <r>
    <x v="273"/>
    <x v="20"/>
    <s v="FUR-FU-10003268"/>
    <x v="1"/>
    <x v="8"/>
    <n v="199.89999999999998"/>
    <s v="CA-2015-167486"/>
    <n v="1"/>
    <n v="5"/>
    <n v="0"/>
    <n v="39.97999999999999"/>
    <n v="0.4595170286641902"/>
  </r>
  <r>
    <x v="273"/>
    <x v="20"/>
    <s v="OFF-FA-10003021"/>
    <x v="0"/>
    <x v="7"/>
    <n v="3.76"/>
    <s v="CA-2015-119032"/>
    <n v="1"/>
    <n v="2"/>
    <n v="0"/>
    <n v="1.3159999999999998"/>
    <n v="0.51168203684699509"/>
  </r>
  <r>
    <x v="274"/>
    <x v="0"/>
    <s v="TEC-MA-10004679"/>
    <x v="2"/>
    <x v="15"/>
    <n v="998.84999999999991"/>
    <s v="CA-2015-121629"/>
    <n v="1"/>
    <n v="5"/>
    <n v="0.4"/>
    <n v="-199.7700000000001"/>
    <n v="0.5183572270896134"/>
  </r>
  <r>
    <x v="274"/>
    <x v="4"/>
    <s v="FUR-BO-10000330"/>
    <x v="1"/>
    <x v="10"/>
    <n v="411.33199999999999"/>
    <s v="CA-2015-105249"/>
    <n v="1"/>
    <n v="4"/>
    <n v="0.15"/>
    <n v="-4.8391999999999769"/>
    <n v="0.5176847302647779"/>
  </r>
  <r>
    <x v="274"/>
    <x v="9"/>
    <s v="FUR-FU-10003773"/>
    <x v="1"/>
    <x v="8"/>
    <n v="397.59999999999997"/>
    <s v="CA-2015-101560"/>
    <n v="1"/>
    <n v="5"/>
    <n v="0"/>
    <n v="43.735999999999962"/>
    <n v="0.4595170286641902"/>
  </r>
  <r>
    <x v="274"/>
    <x v="4"/>
    <s v="TEC-AC-10003447"/>
    <x v="2"/>
    <x v="9"/>
    <n v="139.92999999999998"/>
    <s v="CA-2015-159800"/>
    <n v="1"/>
    <n v="7"/>
    <n v="0"/>
    <n v="34.982499999999987"/>
    <n v="0.52062335344040378"/>
  </r>
  <r>
    <x v="274"/>
    <x v="9"/>
    <s v="OFF-PA-10001363"/>
    <x v="0"/>
    <x v="0"/>
    <n v="85.96"/>
    <s v="CA-2015-101560"/>
    <n v="0"/>
    <n v="7"/>
    <n v="0"/>
    <n v="40.401199999999996"/>
    <n v="0.43613829632717294"/>
  </r>
  <r>
    <x v="274"/>
    <x v="18"/>
    <s v="OFF-EN-10003862"/>
    <x v="0"/>
    <x v="11"/>
    <n v="64.02"/>
    <s v="US-2015-120175"/>
    <n v="1"/>
    <n v="6"/>
    <n v="0"/>
    <n v="29.449199999999998"/>
    <n v="0.44424167803735209"/>
  </r>
  <r>
    <x v="274"/>
    <x v="9"/>
    <s v="OFF-BI-10000309"/>
    <x v="0"/>
    <x v="3"/>
    <n v="45.660000000000004"/>
    <s v="CA-2015-101560"/>
    <n v="0"/>
    <n v="3"/>
    <n v="0"/>
    <n v="22.3734"/>
    <n v="0.46881743173671325"/>
  </r>
  <r>
    <x v="274"/>
    <x v="4"/>
    <s v="OFF-AP-10004859"/>
    <x v="0"/>
    <x v="12"/>
    <n v="43.68"/>
    <s v="CA-2015-159800"/>
    <n v="0"/>
    <n v="3"/>
    <n v="0"/>
    <n v="11.793600000000001"/>
    <n v="0.49507917887403441"/>
  </r>
  <r>
    <x v="274"/>
    <x v="4"/>
    <s v="OFF-LA-10002043"/>
    <x v="0"/>
    <x v="2"/>
    <n v="41.4"/>
    <s v="CA-2015-105249"/>
    <n v="0"/>
    <n v="4"/>
    <n v="0"/>
    <n v="19.872"/>
    <n v="0.4647369236065339"/>
  </r>
  <r>
    <x v="274"/>
    <x v="20"/>
    <s v="OFF-BI-10003676"/>
    <x v="0"/>
    <x v="3"/>
    <n v="17.248000000000001"/>
    <s v="CA-2015-121167"/>
    <n v="1"/>
    <n v="2"/>
    <n v="0.2"/>
    <n v="6.0367999999999986"/>
    <n v="0.46881743173671325"/>
  </r>
  <r>
    <x v="274"/>
    <x v="33"/>
    <s v="OFF-AR-10001954"/>
    <x v="0"/>
    <x v="4"/>
    <n v="14.669999999999998"/>
    <s v="CA-2015-163013"/>
    <n v="1"/>
    <n v="3"/>
    <n v="0"/>
    <n v="3.9609000000000001"/>
    <n v="0.45632477063632687"/>
  </r>
  <r>
    <x v="274"/>
    <x v="9"/>
    <s v="OFF-AR-10004757"/>
    <x v="0"/>
    <x v="4"/>
    <n v="13.12"/>
    <s v="CA-2015-101560"/>
    <n v="0"/>
    <n v="4"/>
    <n v="0"/>
    <n v="4.3295999999999992"/>
    <n v="0.45632477063632687"/>
  </r>
  <r>
    <x v="274"/>
    <x v="4"/>
    <s v="OFF-SU-10001225"/>
    <x v="0"/>
    <x v="14"/>
    <n v="7.36"/>
    <s v="CA-2015-105249"/>
    <n v="0"/>
    <n v="2"/>
    <n v="0"/>
    <n v="0.14719999999999978"/>
    <n v="0.53938093436526824"/>
  </r>
  <r>
    <x v="275"/>
    <x v="4"/>
    <s v="TEC-PH-10004586"/>
    <x v="2"/>
    <x v="6"/>
    <n v="575.91999999999996"/>
    <s v="CA-2015-153983"/>
    <n v="1"/>
    <n v="2"/>
    <n v="0.2"/>
    <n v="71.989999999999981"/>
    <n v="0.41105220110552465"/>
  </r>
  <r>
    <x v="275"/>
    <x v="4"/>
    <s v="OFF-FA-10003495"/>
    <x v="0"/>
    <x v="7"/>
    <n v="30.4"/>
    <s v="CA-2015-153983"/>
    <n v="0"/>
    <n v="5"/>
    <n v="0"/>
    <n v="15.2"/>
    <n v="0.51168203684699509"/>
  </r>
  <r>
    <x v="275"/>
    <x v="20"/>
    <s v="OFF-LA-10002762"/>
    <x v="0"/>
    <x v="2"/>
    <n v="25.06"/>
    <s v="US-2015-111353"/>
    <n v="1"/>
    <n v="2"/>
    <n v="0"/>
    <n v="11.778199999999998"/>
    <n v="0.4647369236065339"/>
  </r>
  <r>
    <x v="275"/>
    <x v="1"/>
    <s v="OFF-FA-10003112"/>
    <x v="0"/>
    <x v="7"/>
    <n v="12.624000000000001"/>
    <s v="US-2015-134712"/>
    <n v="1"/>
    <n v="2"/>
    <n v="0.2"/>
    <n v="3.944999999999999"/>
    <n v="0.51168203684699509"/>
  </r>
  <r>
    <x v="275"/>
    <x v="2"/>
    <s v="OFF-LA-10000452"/>
    <x v="0"/>
    <x v="2"/>
    <n v="5.04"/>
    <s v="CA-2015-136280"/>
    <n v="1"/>
    <n v="2"/>
    <n v="0.2"/>
    <n v="1.764"/>
    <n v="0.4647369236065339"/>
  </r>
  <r>
    <x v="276"/>
    <x v="12"/>
    <s v="TEC-AC-10002550"/>
    <x v="2"/>
    <x v="9"/>
    <n v="102.24000000000001"/>
    <s v="CA-2015-146843"/>
    <n v="1"/>
    <n v="4"/>
    <n v="0.2"/>
    <n v="-16.614000000000004"/>
    <n v="0.52062335344040378"/>
  </r>
  <r>
    <x v="276"/>
    <x v="20"/>
    <s v="OFF-EN-10004007"/>
    <x v="0"/>
    <x v="11"/>
    <n v="62.28"/>
    <s v="CA-2015-103590"/>
    <n v="1"/>
    <n v="4"/>
    <n v="0"/>
    <n v="29.271599999999999"/>
    <n v="0.44424167803735209"/>
  </r>
  <r>
    <x v="276"/>
    <x v="12"/>
    <s v="OFF-SU-10001664"/>
    <x v="0"/>
    <x v="14"/>
    <n v="47.992000000000004"/>
    <s v="CA-2015-146843"/>
    <n v="0"/>
    <n v="7"/>
    <n v="0.2"/>
    <n v="3.5993999999999993"/>
    <n v="0.53938093436526824"/>
  </r>
  <r>
    <x v="276"/>
    <x v="16"/>
    <s v="OFF-BI-10000201"/>
    <x v="0"/>
    <x v="3"/>
    <n v="6.6420000000000012"/>
    <s v="CA-2015-148425"/>
    <n v="1"/>
    <n v="9"/>
    <n v="0.7"/>
    <n v="-4.427999999999999"/>
    <n v="0.46881743173671325"/>
  </r>
  <r>
    <x v="277"/>
    <x v="21"/>
    <s v="FUR-CH-10001854"/>
    <x v="1"/>
    <x v="5"/>
    <n v="2807.84"/>
    <s v="CA-2015-120474"/>
    <n v="1"/>
    <n v="8"/>
    <n v="0"/>
    <n v="673.88160000000016"/>
    <n v="0.46529189879902266"/>
  </r>
  <r>
    <x v="277"/>
    <x v="10"/>
    <s v="FUR-CH-10000015"/>
    <x v="1"/>
    <x v="5"/>
    <n v="909.7199999999998"/>
    <s v="CA-2015-150798"/>
    <n v="1"/>
    <n v="6"/>
    <n v="0.3"/>
    <n v="-51.983999999999924"/>
    <n v="0.46529189879902266"/>
  </r>
  <r>
    <x v="277"/>
    <x v="0"/>
    <s v="FUR-CH-10003746"/>
    <x v="1"/>
    <x v="5"/>
    <n v="674.05799999999999"/>
    <s v="US-2015-161613"/>
    <n v="1"/>
    <n v="3"/>
    <n v="0.3"/>
    <n v="-19.258800000000008"/>
    <n v="0.46529189879902266"/>
  </r>
  <r>
    <x v="277"/>
    <x v="10"/>
    <s v="TEC-CO-10001571"/>
    <x v="2"/>
    <x v="16"/>
    <n v="659.98799999999994"/>
    <s v="CA-2015-150798"/>
    <n v="0"/>
    <n v="2"/>
    <n v="0.4"/>
    <n v="109.99799999999999"/>
    <n v="0.55185675810753509"/>
  </r>
  <r>
    <x v="277"/>
    <x v="32"/>
    <s v="TEC-PH-10004434"/>
    <x v="2"/>
    <x v="6"/>
    <n v="271.89999999999998"/>
    <s v="CA-2015-143210"/>
    <n v="1"/>
    <n v="2"/>
    <n v="0"/>
    <n v="78.850999999999971"/>
    <n v="0.41105220110552465"/>
  </r>
  <r>
    <x v="277"/>
    <x v="25"/>
    <s v="TEC-PH-10001644"/>
    <x v="2"/>
    <x v="6"/>
    <n v="95.968000000000004"/>
    <s v="CA-2015-131527"/>
    <n v="1"/>
    <n v="4"/>
    <n v="0.2"/>
    <n v="9.5968000000000053"/>
    <n v="0.41105220110552465"/>
  </r>
  <r>
    <x v="277"/>
    <x v="4"/>
    <s v="FUR-FU-10001861"/>
    <x v="1"/>
    <x v="8"/>
    <n v="58.199999999999996"/>
    <s v="CA-2015-131051"/>
    <n v="1"/>
    <n v="3"/>
    <n v="0"/>
    <n v="28.517999999999994"/>
    <n v="0.4595170286641902"/>
  </r>
  <r>
    <x v="277"/>
    <x v="21"/>
    <s v="OFF-AR-10000475"/>
    <x v="0"/>
    <x v="4"/>
    <n v="46.64"/>
    <s v="CA-2015-120474"/>
    <n v="0"/>
    <n v="4"/>
    <n v="0"/>
    <n v="12.592800000000004"/>
    <n v="0.45632477063632687"/>
  </r>
  <r>
    <x v="277"/>
    <x v="32"/>
    <s v="FUR-FU-10003878"/>
    <x v="1"/>
    <x v="8"/>
    <n v="45.839999999999996"/>
    <s v="CA-2015-143210"/>
    <n v="0"/>
    <n v="3"/>
    <n v="0"/>
    <n v="15.585599999999999"/>
    <n v="0.4595170286641902"/>
  </r>
  <r>
    <x v="277"/>
    <x v="10"/>
    <s v="OFF-PA-10001972"/>
    <x v="0"/>
    <x v="0"/>
    <n v="36.288000000000011"/>
    <s v="CA-2015-150798"/>
    <n v="0"/>
    <n v="7"/>
    <n v="0.2"/>
    <n v="12.700800000000001"/>
    <n v="0.43613829632717294"/>
  </r>
  <r>
    <x v="277"/>
    <x v="32"/>
    <s v="FUR-FU-10002268"/>
    <x v="1"/>
    <x v="8"/>
    <n v="9.82"/>
    <s v="CA-2015-143210"/>
    <n v="0"/>
    <n v="2"/>
    <n v="0"/>
    <n v="3.2405999999999997"/>
    <n v="0.4595170286641902"/>
  </r>
  <r>
    <x v="277"/>
    <x v="10"/>
    <s v="FUR-FU-10000221"/>
    <x v="1"/>
    <x v="8"/>
    <n v="8.1280000000000001"/>
    <s v="CA-2015-150798"/>
    <n v="0"/>
    <n v="2"/>
    <n v="0.2"/>
    <n v="1.4223999999999997"/>
    <n v="0.4595170286641902"/>
  </r>
  <r>
    <x v="278"/>
    <x v="20"/>
    <s v="FUR-BO-10003272"/>
    <x v="1"/>
    <x v="10"/>
    <n v="883.92"/>
    <s v="CA-2015-112158"/>
    <n v="1"/>
    <n v="5"/>
    <n v="0.2"/>
    <n v="-110.49000000000007"/>
    <n v="0.5176847302647779"/>
  </r>
  <r>
    <x v="278"/>
    <x v="20"/>
    <s v="TEC-AC-10003628"/>
    <x v="2"/>
    <x v="9"/>
    <n v="119.96"/>
    <s v="CA-2015-112158"/>
    <n v="0"/>
    <n v="4"/>
    <n v="0"/>
    <n v="52.78240000000001"/>
    <n v="0.52062335344040378"/>
  </r>
  <r>
    <x v="278"/>
    <x v="10"/>
    <s v="TEC-AC-10001267"/>
    <x v="2"/>
    <x v="9"/>
    <n v="119.80000000000001"/>
    <s v="CA-2015-132864"/>
    <n v="1"/>
    <n v="5"/>
    <n v="0.2"/>
    <n v="29.950000000000003"/>
    <n v="0.52062335344040378"/>
  </r>
  <r>
    <x v="278"/>
    <x v="5"/>
    <s v="TEC-AC-10000199"/>
    <x v="2"/>
    <x v="9"/>
    <n v="5.95"/>
    <s v="CA-2015-103807"/>
    <n v="1"/>
    <n v="1"/>
    <n v="0"/>
    <n v="0.83300000000000018"/>
    <n v="0.52062335344040378"/>
  </r>
  <r>
    <x v="278"/>
    <x v="36"/>
    <s v="FUR-CH-10004754"/>
    <x v="1"/>
    <x v="5"/>
    <n v="239.84"/>
    <s v="CA-2015-154095"/>
    <n v="1"/>
    <n v="8"/>
    <n v="0"/>
    <n v="64.756799999999998"/>
    <n v="0.46529189879902266"/>
  </r>
  <r>
    <x v="278"/>
    <x v="36"/>
    <s v="OFF-PA-10002923"/>
    <x v="0"/>
    <x v="0"/>
    <n v="146.82"/>
    <s v="CA-2015-154095"/>
    <n v="0"/>
    <n v="3"/>
    <n v="0"/>
    <n v="73.41"/>
    <n v="0.43613829632717294"/>
  </r>
  <r>
    <x v="278"/>
    <x v="36"/>
    <s v="FUR-FU-10003849"/>
    <x v="1"/>
    <x v="8"/>
    <n v="60.72"/>
    <s v="CA-2015-154095"/>
    <n v="0"/>
    <n v="3"/>
    <n v="0"/>
    <n v="23.680799999999998"/>
    <n v="0.4595170286641902"/>
  </r>
  <r>
    <x v="278"/>
    <x v="0"/>
    <s v="FUR-FU-10001588"/>
    <x v="1"/>
    <x v="8"/>
    <n v="58.36"/>
    <s v="US-2015-117744"/>
    <n v="1"/>
    <n v="5"/>
    <n v="0.6"/>
    <n v="-24.802999999999997"/>
    <n v="0.4595170286641902"/>
  </r>
  <r>
    <x v="278"/>
    <x v="20"/>
    <s v="OFF-BI-10000050"/>
    <x v="0"/>
    <x v="3"/>
    <n v="46.72"/>
    <s v="CA-2015-112158"/>
    <n v="0"/>
    <n v="8"/>
    <n v="0.2"/>
    <n v="15.767999999999997"/>
    <n v="0.46881743173671325"/>
  </r>
  <r>
    <x v="278"/>
    <x v="0"/>
    <s v="FUR-FU-10002759"/>
    <x v="1"/>
    <x v="8"/>
    <n v="39.960000000000008"/>
    <s v="US-2015-117744"/>
    <n v="0"/>
    <n v="5"/>
    <n v="0.6"/>
    <n v="-23.975999999999999"/>
    <n v="0.4595170286641902"/>
  </r>
  <r>
    <x v="278"/>
    <x v="0"/>
    <s v="OFF-AR-10000940"/>
    <x v="0"/>
    <x v="4"/>
    <n v="16.463999999999999"/>
    <s v="US-2015-117744"/>
    <n v="0"/>
    <n v="7"/>
    <n v="0.2"/>
    <n v="1.4406000000000008"/>
    <n v="0.45632477063632687"/>
  </r>
  <r>
    <x v="278"/>
    <x v="36"/>
    <s v="OFF-LA-10000634"/>
    <x v="0"/>
    <x v="2"/>
    <n v="15.66"/>
    <s v="CA-2015-154095"/>
    <n v="0"/>
    <n v="6"/>
    <n v="0"/>
    <n v="7.2035999999999998"/>
    <n v="0.4647369236065339"/>
  </r>
  <r>
    <x v="278"/>
    <x v="5"/>
    <s v="OFF-PA-10002195"/>
    <x v="0"/>
    <x v="0"/>
    <n v="15.24"/>
    <s v="CA-2015-103807"/>
    <n v="0"/>
    <n v="3"/>
    <n v="0"/>
    <n v="7.1627999999999998"/>
    <n v="0.43613829632717294"/>
  </r>
  <r>
    <x v="278"/>
    <x v="1"/>
    <s v="OFF-AP-10004249"/>
    <x v="0"/>
    <x v="12"/>
    <n v="2.3939999999999997"/>
    <s v="CA-2015-101147"/>
    <n v="1"/>
    <n v="1"/>
    <n v="0.8"/>
    <n v="-6.344100000000001"/>
    <n v="0.49507917887403441"/>
  </r>
  <r>
    <x v="279"/>
    <x v="39"/>
    <s v="TEC-PH-10003811"/>
    <x v="2"/>
    <x v="6"/>
    <n v="479.96"/>
    <s v="CA-2015-122749"/>
    <n v="1"/>
    <n v="4"/>
    <n v="0"/>
    <n v="134.3888"/>
    <n v="0.41105220110552465"/>
  </r>
  <r>
    <x v="279"/>
    <x v="24"/>
    <s v="OFF-PA-10001972"/>
    <x v="0"/>
    <x v="0"/>
    <n v="25.92"/>
    <s v="CA-2015-164861"/>
    <n v="1"/>
    <n v="4"/>
    <n v="0"/>
    <n v="12.441600000000001"/>
    <n v="0.43613829632717294"/>
  </r>
  <r>
    <x v="280"/>
    <x v="20"/>
    <s v="TEC-PH-10000673"/>
    <x v="2"/>
    <x v="6"/>
    <n v="129.97999999999999"/>
    <s v="CA-2015-127187"/>
    <n v="1"/>
    <n v="2"/>
    <n v="0"/>
    <n v="62.3904"/>
    <n v="0.41105220110552465"/>
  </r>
  <r>
    <x v="281"/>
    <x v="12"/>
    <s v="OFF-AR-10002671"/>
    <x v="0"/>
    <x v="4"/>
    <n v="1113.0240000000001"/>
    <s v="CA-2015-106376"/>
    <n v="1"/>
    <n v="8"/>
    <n v="0.2"/>
    <n v="111.30239999999998"/>
    <n v="0.45632477063632687"/>
  </r>
  <r>
    <x v="281"/>
    <x v="2"/>
    <s v="OFF-EN-10000056"/>
    <x v="0"/>
    <x v="11"/>
    <n v="348.488"/>
    <s v="CA-2015-125542"/>
    <n v="1"/>
    <n v="7"/>
    <n v="0.2"/>
    <n v="117.61469999999996"/>
    <n v="0.44424167803735209"/>
  </r>
  <r>
    <x v="281"/>
    <x v="1"/>
    <s v="TEC-AC-10004659"/>
    <x v="2"/>
    <x v="9"/>
    <n v="408.74399999999997"/>
    <s v="CA-2015-166191"/>
    <n v="1"/>
    <n v="7"/>
    <n v="0.2"/>
    <n v="76.639499999999984"/>
    <n v="0.52062335344040378"/>
  </r>
  <r>
    <x v="281"/>
    <x v="4"/>
    <s v="OFF-AP-10001469"/>
    <x v="0"/>
    <x v="12"/>
    <n v="250.26"/>
    <s v="CA-2015-150203"/>
    <n v="1"/>
    <n v="6"/>
    <n v="0"/>
    <n v="72.575399999999973"/>
    <n v="0.49507917887403441"/>
  </r>
  <r>
    <x v="281"/>
    <x v="10"/>
    <s v="TEC-PH-10001809"/>
    <x v="2"/>
    <x v="6"/>
    <n v="179.93999999999997"/>
    <s v="CA-2015-151162"/>
    <n v="1"/>
    <n v="2"/>
    <n v="0.4"/>
    <n v="-44.984999999999999"/>
    <n v="0.41105220110552465"/>
  </r>
  <r>
    <x v="281"/>
    <x v="2"/>
    <s v="OFF-ST-10001469"/>
    <x v="0"/>
    <x v="1"/>
    <n v="172.73599999999999"/>
    <s v="CA-2015-125542"/>
    <n v="0"/>
    <n v="4"/>
    <n v="0.2"/>
    <n v="-30.228800000000007"/>
    <n v="0.44610841445725197"/>
  </r>
  <r>
    <x v="281"/>
    <x v="12"/>
    <s v="TEC-PH-10002726"/>
    <x v="2"/>
    <x v="6"/>
    <n v="167.96800000000002"/>
    <s v="CA-2015-106376"/>
    <n v="0"/>
    <n v="4"/>
    <n v="0.2"/>
    <n v="62.988"/>
    <n v="0.41105220110552465"/>
  </r>
  <r>
    <x v="281"/>
    <x v="10"/>
    <s v="OFF-PA-10001033"/>
    <x v="0"/>
    <x v="0"/>
    <n v="98.376000000000005"/>
    <s v="CA-2015-151162"/>
    <n v="0"/>
    <n v="3"/>
    <n v="0.2"/>
    <n v="35.661300000000004"/>
    <n v="0.43613829632717294"/>
  </r>
  <r>
    <x v="281"/>
    <x v="4"/>
    <s v="OFF-PA-10001363"/>
    <x v="0"/>
    <x v="0"/>
    <n v="49.12"/>
    <s v="CA-2015-133830"/>
    <n v="1"/>
    <n v="4"/>
    <n v="0"/>
    <n v="23.086399999999998"/>
    <n v="0.43613829632717294"/>
  </r>
  <r>
    <x v="281"/>
    <x v="10"/>
    <s v="TEC-PH-10001870"/>
    <x v="2"/>
    <x v="6"/>
    <n v="36.738"/>
    <s v="CA-2015-151162"/>
    <n v="0"/>
    <n v="1"/>
    <n v="0.4"/>
    <n v="-9.1845000000000034"/>
    <n v="0.41105220110552465"/>
  </r>
  <r>
    <x v="281"/>
    <x v="10"/>
    <s v="OFF-BI-10003719"/>
    <x v="0"/>
    <x v="3"/>
    <n v="29.940000000000005"/>
    <s v="CA-2015-151162"/>
    <n v="0"/>
    <n v="4"/>
    <n v="0.7"/>
    <n v="-23.952000000000005"/>
    <n v="0.46881743173671325"/>
  </r>
  <r>
    <x v="281"/>
    <x v="4"/>
    <s v="OFF-AR-10003045"/>
    <x v="0"/>
    <x v="4"/>
    <n v="26.46"/>
    <s v="CA-2015-133830"/>
    <n v="0"/>
    <n v="9"/>
    <n v="0"/>
    <n v="11.907"/>
    <n v="0.45632477063632687"/>
  </r>
  <r>
    <x v="281"/>
    <x v="1"/>
    <s v="OFF-ST-10003455"/>
    <x v="0"/>
    <x v="1"/>
    <n v="24.816000000000003"/>
    <s v="CA-2015-166191"/>
    <n v="0"/>
    <n v="2"/>
    <n v="0.2"/>
    <n v="1.8612000000000002"/>
    <n v="0.44610841445725197"/>
  </r>
  <r>
    <x v="281"/>
    <x v="6"/>
    <s v="OFF-ST-10002444"/>
    <x v="0"/>
    <x v="1"/>
    <n v="24.56"/>
    <s v="CA-2015-138296"/>
    <n v="1"/>
    <n v="2"/>
    <n v="0"/>
    <n v="6.8767999999999994"/>
    <n v="0.44610841445725197"/>
  </r>
  <r>
    <x v="281"/>
    <x v="10"/>
    <s v="OFF-PA-10003036"/>
    <x v="0"/>
    <x v="0"/>
    <n v="17.472000000000001"/>
    <s v="CA-2015-151162"/>
    <n v="0"/>
    <n v="3"/>
    <n v="0.2"/>
    <n v="5.6783999999999981"/>
    <n v="0.43613829632717294"/>
  </r>
  <r>
    <x v="281"/>
    <x v="4"/>
    <s v="OFF-FA-10002280"/>
    <x v="0"/>
    <x v="7"/>
    <n v="15"/>
    <s v="CA-2015-133830"/>
    <n v="0"/>
    <n v="3"/>
    <n v="0"/>
    <n v="7.1999999999999993"/>
    <n v="0.51168203684699509"/>
  </r>
  <r>
    <x v="282"/>
    <x v="4"/>
    <s v="OFF-ST-10001496"/>
    <x v="0"/>
    <x v="1"/>
    <n v="1261.33"/>
    <s v="CA-2015-106726"/>
    <n v="1"/>
    <n v="7"/>
    <n v="0"/>
    <n v="327.94580000000002"/>
    <n v="0.44610841445725197"/>
  </r>
  <r>
    <x v="282"/>
    <x v="11"/>
    <s v="FUR-TA-10003238"/>
    <x v="1"/>
    <x v="13"/>
    <n v="275.49"/>
    <s v="US-2015-112872"/>
    <n v="1"/>
    <n v="1"/>
    <n v="0.5"/>
    <n v="-170.80380000000002"/>
    <n v="0.55975208308209756"/>
  </r>
  <r>
    <x v="282"/>
    <x v="1"/>
    <s v="FUR-TA-10004086"/>
    <x v="1"/>
    <x v="13"/>
    <n v="214.95000000000002"/>
    <s v="US-2015-140452"/>
    <n v="1"/>
    <n v="5"/>
    <n v="0.5"/>
    <n v="-120.37200000000003"/>
    <n v="0.55975208308209756"/>
  </r>
  <r>
    <x v="282"/>
    <x v="11"/>
    <s v="OFF-ST-10002205"/>
    <x v="0"/>
    <x v="1"/>
    <n v="53.424000000000007"/>
    <s v="US-2015-112872"/>
    <n v="0"/>
    <n v="3"/>
    <n v="0.2"/>
    <n v="4.6746000000000016"/>
    <n v="0.44610841445725197"/>
  </r>
  <r>
    <x v="282"/>
    <x v="15"/>
    <s v="OFF-PA-10003641"/>
    <x v="0"/>
    <x v="0"/>
    <n v="42.207999999999998"/>
    <s v="CA-2015-155390"/>
    <n v="1"/>
    <n v="2"/>
    <n v="0.2"/>
    <n v="13.717599999999997"/>
    <n v="0.43613829632717294"/>
  </r>
  <r>
    <x v="282"/>
    <x v="1"/>
    <s v="OFF-ST-10002485"/>
    <x v="0"/>
    <x v="1"/>
    <n v="35.167999999999999"/>
    <s v="US-2015-140452"/>
    <n v="0"/>
    <n v="2"/>
    <n v="0.2"/>
    <n v="-8.3524000000000012"/>
    <n v="0.44610841445725197"/>
  </r>
  <r>
    <x v="282"/>
    <x v="1"/>
    <s v="TEC-PH-10000307"/>
    <x v="2"/>
    <x v="6"/>
    <n v="35.04"/>
    <s v="US-2015-140452"/>
    <n v="0"/>
    <n v="4"/>
    <n v="0.2"/>
    <n v="-7.0080000000000044"/>
    <n v="0.41105220110552465"/>
  </r>
  <r>
    <x v="282"/>
    <x v="0"/>
    <s v="FUR-FU-10002759"/>
    <x v="1"/>
    <x v="8"/>
    <n v="23.976000000000003"/>
    <s v="CA-2015-110030"/>
    <n v="1"/>
    <n v="3"/>
    <n v="0.6"/>
    <n v="-14.385599999999997"/>
    <n v="0.4595170286641902"/>
  </r>
  <r>
    <x v="282"/>
    <x v="1"/>
    <s v="OFF-AP-10004036"/>
    <x v="0"/>
    <x v="12"/>
    <n v="14.015999999999996"/>
    <s v="US-2015-140452"/>
    <n v="0"/>
    <n v="4"/>
    <n v="0.8"/>
    <n v="-31.536000000000001"/>
    <n v="0.49507917887403441"/>
  </r>
  <r>
    <x v="282"/>
    <x v="1"/>
    <s v="FUR-FU-10002088"/>
    <x v="1"/>
    <x v="8"/>
    <n v="10.776000000000002"/>
    <s v="US-2015-140452"/>
    <n v="0"/>
    <n v="3"/>
    <n v="0.6"/>
    <n v="-4.8491999999999997"/>
    <n v="0.4595170286641902"/>
  </r>
  <r>
    <x v="282"/>
    <x v="1"/>
    <s v="OFF-BI-10004965"/>
    <x v="0"/>
    <x v="3"/>
    <n v="4.5999999999999988"/>
    <s v="US-2015-140452"/>
    <n v="0"/>
    <n v="2"/>
    <n v="0.8"/>
    <n v="-8.0500000000000025"/>
    <n v="0.46881743173671325"/>
  </r>
  <r>
    <x v="283"/>
    <x v="22"/>
    <s v="OFF-ST-10000532"/>
    <x v="0"/>
    <x v="1"/>
    <n v="269.35999999999996"/>
    <s v="CA-2015-101392"/>
    <n v="1"/>
    <n v="7"/>
    <n v="0"/>
    <n v="70.033599999999993"/>
    <n v="0.44610841445725197"/>
  </r>
  <r>
    <x v="283"/>
    <x v="4"/>
    <s v="OFF-PA-10000062"/>
    <x v="0"/>
    <x v="0"/>
    <n v="164.88"/>
    <s v="CA-2015-154592"/>
    <n v="1"/>
    <n v="3"/>
    <n v="0"/>
    <n v="80.791200000000003"/>
    <n v="0.43613829632717294"/>
  </r>
  <r>
    <x v="283"/>
    <x v="6"/>
    <s v="OFF-PA-10003641"/>
    <x v="0"/>
    <x v="0"/>
    <n v="105.52"/>
    <s v="CA-2015-159681"/>
    <n v="1"/>
    <n v="4"/>
    <n v="0"/>
    <n v="48.539199999999994"/>
    <n v="0.43613829632717294"/>
  </r>
  <r>
    <x v="283"/>
    <x v="4"/>
    <s v="OFF-AR-10003190"/>
    <x v="0"/>
    <x v="4"/>
    <n v="8.64"/>
    <s v="CA-2015-138737"/>
    <n v="1"/>
    <n v="3"/>
    <n v="0"/>
    <n v="2.4192"/>
    <n v="0.45632477063632687"/>
  </r>
  <r>
    <x v="284"/>
    <x v="22"/>
    <s v="FUR-CH-10002602"/>
    <x v="1"/>
    <x v="5"/>
    <n v="603.91999999999996"/>
    <s v="CA-2015-135608"/>
    <n v="1"/>
    <n v="5"/>
    <n v="0.2"/>
    <n v="45.294000000000011"/>
    <n v="0.46529189879902266"/>
  </r>
  <r>
    <x v="284"/>
    <x v="11"/>
    <s v="TEC-AC-10004227"/>
    <x v="2"/>
    <x v="9"/>
    <n v="103.92000000000002"/>
    <s v="CA-2015-129364"/>
    <n v="1"/>
    <n v="10"/>
    <n v="0.2"/>
    <n v="-18.186000000000014"/>
    <n v="0.52062335344040378"/>
  </r>
  <r>
    <x v="284"/>
    <x v="4"/>
    <s v="FUR-FU-10000758"/>
    <x v="1"/>
    <x v="8"/>
    <n v="79.44"/>
    <s v="CA-2015-144071"/>
    <n v="1"/>
    <n v="3"/>
    <n v="0"/>
    <n v="28.598399999999994"/>
    <n v="0.4595170286641902"/>
  </r>
  <r>
    <x v="284"/>
    <x v="0"/>
    <s v="OFF-ST-10000777"/>
    <x v="0"/>
    <x v="1"/>
    <n v="60.415999999999997"/>
    <s v="CA-2015-104773"/>
    <n v="1"/>
    <n v="2"/>
    <n v="0.2"/>
    <n v="6.0416000000000025"/>
    <n v="0.44610841445725197"/>
  </r>
  <r>
    <x v="284"/>
    <x v="11"/>
    <s v="TEC-PH-10003095"/>
    <x v="2"/>
    <x v="6"/>
    <n v="52.679999999999993"/>
    <s v="CA-2015-129364"/>
    <n v="0"/>
    <n v="3"/>
    <n v="0.2"/>
    <n v="19.754999999999999"/>
    <n v="0.41105220110552465"/>
  </r>
  <r>
    <x v="284"/>
    <x v="22"/>
    <s v="OFF-PA-10001954"/>
    <x v="0"/>
    <x v="0"/>
    <n v="45.68"/>
    <s v="CA-2015-135608"/>
    <n v="0"/>
    <n v="2"/>
    <n v="0"/>
    <n v="21.012799999999999"/>
    <n v="0.43613829632717294"/>
  </r>
  <r>
    <x v="284"/>
    <x v="4"/>
    <s v="FUR-FU-10000397"/>
    <x v="1"/>
    <x v="8"/>
    <n v="39.880000000000003"/>
    <s v="CA-2015-144071"/>
    <n v="0"/>
    <n v="2"/>
    <n v="0"/>
    <n v="11.166400000000003"/>
    <n v="0.4595170286641902"/>
  </r>
  <r>
    <x v="284"/>
    <x v="11"/>
    <s v="OFF-ST-10001031"/>
    <x v="0"/>
    <x v="1"/>
    <n v="39.072000000000003"/>
    <s v="CA-2015-129364"/>
    <n v="0"/>
    <n v="3"/>
    <n v="0.2"/>
    <n v="2.9304000000000023"/>
    <n v="0.44610841445725197"/>
  </r>
  <r>
    <x v="284"/>
    <x v="11"/>
    <s v="OFF-LA-10001569"/>
    <x v="0"/>
    <x v="2"/>
    <n v="27.888000000000002"/>
    <s v="CA-2015-129364"/>
    <n v="0"/>
    <n v="7"/>
    <n v="0.2"/>
    <n v="9.0635999999999974"/>
    <n v="0.4647369236065339"/>
  </r>
  <r>
    <x v="284"/>
    <x v="11"/>
    <s v="OFF-SU-10000432"/>
    <x v="0"/>
    <x v="14"/>
    <n v="13.88"/>
    <s v="CA-2015-129364"/>
    <n v="0"/>
    <n v="5"/>
    <n v="0.2"/>
    <n v="-2.6025000000000014"/>
    <n v="0.53938093436526824"/>
  </r>
  <r>
    <x v="284"/>
    <x v="11"/>
    <s v="OFF-LA-10004409"/>
    <x v="0"/>
    <x v="2"/>
    <n v="11.52"/>
    <s v="CA-2015-129364"/>
    <n v="0"/>
    <n v="5"/>
    <n v="0.2"/>
    <n v="3.7439999999999989"/>
    <n v="0.4647369236065339"/>
  </r>
  <r>
    <x v="284"/>
    <x v="11"/>
    <s v="OFF-PA-10001569"/>
    <x v="0"/>
    <x v="0"/>
    <n v="10.368000000000002"/>
    <s v="CA-2015-129364"/>
    <n v="0"/>
    <n v="2"/>
    <n v="0.2"/>
    <n v="3.6288"/>
    <n v="0.43613829632717294"/>
  </r>
  <r>
    <x v="284"/>
    <x v="11"/>
    <s v="OFF-BI-10001132"/>
    <x v="0"/>
    <x v="3"/>
    <n v="6.4560000000000004"/>
    <s v="CA-2015-129364"/>
    <n v="0"/>
    <n v="4"/>
    <n v="0.7"/>
    <n v="-4.5191999999999979"/>
    <n v="0.46881743173671325"/>
  </r>
  <r>
    <x v="285"/>
    <x v="2"/>
    <s v="TEC-CO-10001766"/>
    <x v="2"/>
    <x v="16"/>
    <n v="1079.9759999999999"/>
    <s v="CA-2015-138128"/>
    <n v="1"/>
    <n v="4"/>
    <n v="0.4"/>
    <n v="125.99719999999991"/>
    <n v="0.55185675810753509"/>
  </r>
  <r>
    <x v="285"/>
    <x v="0"/>
    <s v="OFF-ST-10000036"/>
    <x v="0"/>
    <x v="1"/>
    <n v="237.09600000000003"/>
    <s v="CA-2015-109932"/>
    <n v="1"/>
    <n v="3"/>
    <n v="0.2"/>
    <n v="20.745899999999985"/>
    <n v="0.44610841445725197"/>
  </r>
  <r>
    <x v="285"/>
    <x v="12"/>
    <s v="OFF-ST-10004950"/>
    <x v="0"/>
    <x v="1"/>
    <n v="100.70400000000001"/>
    <s v="CA-2015-101175"/>
    <n v="1"/>
    <n v="6"/>
    <n v="0.2"/>
    <n v="-1.2588000000000008"/>
    <n v="0.44610841445725197"/>
  </r>
  <r>
    <x v="285"/>
    <x v="4"/>
    <s v="OFF-PA-10003845"/>
    <x v="0"/>
    <x v="0"/>
    <n v="34.68"/>
    <s v="CA-2015-104976"/>
    <n v="1"/>
    <n v="6"/>
    <n v="0"/>
    <n v="16.993200000000002"/>
    <n v="0.43613829632717294"/>
  </r>
  <r>
    <x v="285"/>
    <x v="2"/>
    <s v="OFF-EN-10002500"/>
    <x v="0"/>
    <x v="11"/>
    <n v="30.672000000000001"/>
    <s v="CA-2015-138128"/>
    <n v="0"/>
    <n v="3"/>
    <n v="0.2"/>
    <n v="9.5850000000000009"/>
    <n v="0.44424167803735209"/>
  </r>
  <r>
    <x v="285"/>
    <x v="1"/>
    <s v="OFF-AP-10003287"/>
    <x v="0"/>
    <x v="12"/>
    <n v="20.387999999999995"/>
    <s v="CA-2015-169649"/>
    <n v="1"/>
    <n v="2"/>
    <n v="0.8"/>
    <n v="-53.008800000000008"/>
    <n v="0.49507917887403441"/>
  </r>
  <r>
    <x v="285"/>
    <x v="0"/>
    <s v="OFF-PA-10001804"/>
    <x v="0"/>
    <x v="0"/>
    <n v="10.688000000000001"/>
    <s v="CA-2015-109932"/>
    <n v="0"/>
    <n v="2"/>
    <n v="0.2"/>
    <n v="3.7407999999999997"/>
    <n v="0.43613829632717294"/>
  </r>
  <r>
    <x v="285"/>
    <x v="1"/>
    <s v="OFF-PA-10000143"/>
    <x v="0"/>
    <x v="0"/>
    <n v="8.4480000000000004"/>
    <s v="CA-2015-169649"/>
    <n v="0"/>
    <n v="2"/>
    <n v="0.2"/>
    <n v="2.9568000000000003"/>
    <n v="0.43613829632717294"/>
  </r>
  <r>
    <x v="286"/>
    <x v="35"/>
    <s v="FUR-CH-10001708"/>
    <x v="1"/>
    <x v="5"/>
    <n v="338.35199999999998"/>
    <s v="US-2015-112991"/>
    <n v="1"/>
    <n v="3"/>
    <n v="0.2"/>
    <n v="4.2293999999999699"/>
    <n v="0.46529189879902266"/>
  </r>
  <r>
    <x v="286"/>
    <x v="20"/>
    <s v="OFF-BI-10000315"/>
    <x v="0"/>
    <x v="3"/>
    <n v="106.34399999999999"/>
    <s v="CA-2015-148488"/>
    <n v="1"/>
    <n v="7"/>
    <n v="0.2"/>
    <n v="37.220399999999998"/>
    <n v="0.46881743173671325"/>
  </r>
  <r>
    <x v="286"/>
    <x v="35"/>
    <s v="OFF-PA-10002222"/>
    <x v="0"/>
    <x v="0"/>
    <n v="91.36"/>
    <s v="US-2015-112991"/>
    <n v="0"/>
    <n v="4"/>
    <n v="0"/>
    <n v="42.025599999999997"/>
    <n v="0.43613829632717294"/>
  </r>
  <r>
    <x v="286"/>
    <x v="35"/>
    <s v="OFF-PA-10000019"/>
    <x v="0"/>
    <x v="0"/>
    <n v="25.92"/>
    <s v="US-2015-112991"/>
    <n v="0"/>
    <n v="4"/>
    <n v="0"/>
    <n v="12.441600000000001"/>
    <n v="0.43613829632717294"/>
  </r>
  <r>
    <x v="286"/>
    <x v="20"/>
    <s v="OFF-PA-10004470"/>
    <x v="0"/>
    <x v="0"/>
    <n v="11.36"/>
    <s v="CA-2015-148488"/>
    <n v="0"/>
    <n v="2"/>
    <n v="0"/>
    <n v="5.2255999999999991"/>
    <n v="0.43613829632717294"/>
  </r>
  <r>
    <x v="287"/>
    <x v="4"/>
    <s v="FUR-TA-10003473"/>
    <x v="1"/>
    <x v="13"/>
    <n v="3610.848"/>
    <s v="CA-2015-168494"/>
    <n v="1"/>
    <n v="12"/>
    <n v="0.2"/>
    <n v="135.4068000000002"/>
    <n v="0.55975208308209756"/>
  </r>
  <r>
    <x v="287"/>
    <x v="4"/>
    <s v="FUR-TA-10004619"/>
    <x v="1"/>
    <x v="13"/>
    <n v="764.6880000000001"/>
    <s v="CA-2015-168494"/>
    <n v="0"/>
    <n v="6"/>
    <n v="0.2"/>
    <n v="95.585999999999899"/>
    <n v="0.55975208308209756"/>
  </r>
  <r>
    <x v="287"/>
    <x v="4"/>
    <s v="FUR-BO-10004467"/>
    <x v="1"/>
    <x v="10"/>
    <n v="254.97449999999998"/>
    <s v="CA-2015-168494"/>
    <n v="0"/>
    <n v="3"/>
    <n v="0.15"/>
    <n v="11.998799999999989"/>
    <n v="0.5176847302647779"/>
  </r>
  <r>
    <x v="287"/>
    <x v="0"/>
    <s v="OFF-BI-10003650"/>
    <x v="0"/>
    <x v="3"/>
    <n v="210.39199999999997"/>
    <s v="US-2015-122959"/>
    <n v="1"/>
    <n v="2"/>
    <n v="0.8"/>
    <n v="-336.62720000000013"/>
    <n v="0.46881743173671325"/>
  </r>
  <r>
    <x v="287"/>
    <x v="4"/>
    <s v="FUR-FU-10003975"/>
    <x v="1"/>
    <x v="8"/>
    <n v="43.31"/>
    <s v="CA-2015-141607"/>
    <n v="1"/>
    <n v="1"/>
    <n v="0"/>
    <n v="4.330999999999996"/>
    <n v="0.4595170286641902"/>
  </r>
  <r>
    <x v="287"/>
    <x v="16"/>
    <s v="OFF-EN-10001099"/>
    <x v="0"/>
    <x v="11"/>
    <n v="23.472000000000001"/>
    <s v="CA-2015-107573"/>
    <n v="1"/>
    <n v="3"/>
    <n v="0.2"/>
    <n v="7.6283999999999974"/>
    <n v="0.44424167803735209"/>
  </r>
  <r>
    <x v="287"/>
    <x v="4"/>
    <s v="FUR-FU-10004270"/>
    <x v="1"/>
    <x v="8"/>
    <n v="12.54"/>
    <s v="CA-2015-113320"/>
    <n v="1"/>
    <n v="3"/>
    <n v="0"/>
    <n v="4.5144000000000002"/>
    <n v="0.4595170286641902"/>
  </r>
  <r>
    <x v="287"/>
    <x v="4"/>
    <s v="FUR-FU-10001706"/>
    <x v="1"/>
    <x v="8"/>
    <n v="9.24"/>
    <s v="CA-2015-113320"/>
    <n v="0"/>
    <n v="3"/>
    <n v="0"/>
    <n v="4.4352"/>
    <n v="0.4595170286641902"/>
  </r>
  <r>
    <x v="287"/>
    <x v="4"/>
    <s v="OFF-ST-10000617"/>
    <x v="0"/>
    <x v="1"/>
    <n v="8.94"/>
    <s v="CA-2015-113320"/>
    <n v="0"/>
    <n v="3"/>
    <n v="0"/>
    <n v="0.62579999999999902"/>
    <n v="0.44610841445725197"/>
  </r>
  <r>
    <x v="288"/>
    <x v="1"/>
    <s v="FUR-FU-10003930"/>
    <x v="1"/>
    <x v="8"/>
    <n v="94.427999999999997"/>
    <s v="US-2015-102631"/>
    <n v="1"/>
    <n v="3"/>
    <n v="0.6"/>
    <n v="-42.492599999999982"/>
    <n v="0.4595170286641902"/>
  </r>
  <r>
    <x v="288"/>
    <x v="4"/>
    <s v="OFF-PA-10001457"/>
    <x v="0"/>
    <x v="0"/>
    <n v="90.24"/>
    <s v="CA-2015-113579"/>
    <n v="1"/>
    <n v="6"/>
    <n v="0"/>
    <n v="41.51039999999999"/>
    <n v="0.43613829632717294"/>
  </r>
  <r>
    <x v="288"/>
    <x v="12"/>
    <s v="FUR-FU-10002553"/>
    <x v="1"/>
    <x v="8"/>
    <n v="87.960000000000008"/>
    <s v="CA-2015-124079"/>
    <n v="1"/>
    <n v="3"/>
    <n v="0.2"/>
    <n v="7.6965000000000039"/>
    <n v="0.4595170286641902"/>
  </r>
  <r>
    <x v="288"/>
    <x v="3"/>
    <s v="OFF-BI-10004970"/>
    <x v="0"/>
    <x v="3"/>
    <n v="12.39"/>
    <s v="CA-2015-129819"/>
    <n v="1"/>
    <n v="3"/>
    <n v="0"/>
    <n v="5.8232999999999997"/>
    <n v="0.46881743173671325"/>
  </r>
  <r>
    <x v="288"/>
    <x v="12"/>
    <s v="OFF-BI-10002103"/>
    <x v="0"/>
    <x v="3"/>
    <n v="5.2140000000000004"/>
    <s v="CA-2015-124079"/>
    <n v="0"/>
    <n v="2"/>
    <n v="0.7"/>
    <n v="-4.1711999999999989"/>
    <n v="0.46881743173671325"/>
  </r>
  <r>
    <x v="288"/>
    <x v="0"/>
    <s v="OFF-SU-10001574"/>
    <x v="0"/>
    <x v="14"/>
    <n v="2.92"/>
    <s v="CA-2015-154186"/>
    <n v="1"/>
    <n v="1"/>
    <n v="0.2"/>
    <n v="0.36499999999999977"/>
    <n v="0.53938093436526824"/>
  </r>
  <r>
    <x v="289"/>
    <x v="20"/>
    <s v="TEC-MA-10001127"/>
    <x v="2"/>
    <x v="15"/>
    <n v="6999.96"/>
    <s v="CA-2015-145541"/>
    <n v="1"/>
    <n v="4"/>
    <n v="0"/>
    <n v="2239.9871999999996"/>
    <n v="0.5183572270896134"/>
  </r>
  <r>
    <x v="289"/>
    <x v="10"/>
    <s v="TEC-AC-10003033"/>
    <x v="2"/>
    <x v="9"/>
    <n v="263.95999999999998"/>
    <s v="US-2015-123519"/>
    <n v="1"/>
    <n v="1"/>
    <n v="0.2"/>
    <n v="42.893499999999975"/>
    <n v="0.52062335344040378"/>
  </r>
  <r>
    <x v="289"/>
    <x v="1"/>
    <s v="TEC-AC-10002718"/>
    <x v="2"/>
    <x v="9"/>
    <n v="35.016000000000005"/>
    <s v="CA-2015-148950"/>
    <n v="1"/>
    <n v="3"/>
    <n v="0.2"/>
    <n v="-2.188500000000003"/>
    <n v="0.52062335344040378"/>
  </r>
  <r>
    <x v="289"/>
    <x v="16"/>
    <s v="FUR-CH-10002439"/>
    <x v="1"/>
    <x v="5"/>
    <n v="186.304"/>
    <s v="CA-2015-116568"/>
    <n v="1"/>
    <n v="4"/>
    <n v="0.2"/>
    <n v="13.972799999999999"/>
    <n v="0.46529189879902266"/>
  </r>
  <r>
    <x v="289"/>
    <x v="10"/>
    <s v="FUR-TA-10002645"/>
    <x v="1"/>
    <x v="13"/>
    <n v="136.53"/>
    <s v="US-2015-123519"/>
    <n v="0"/>
    <n v="1"/>
    <n v="0.4"/>
    <n v="-52.336500000000029"/>
    <n v="0.55975208308209756"/>
  </r>
  <r>
    <x v="289"/>
    <x v="1"/>
    <s v="OFF-BI-10002353"/>
    <x v="0"/>
    <x v="3"/>
    <n v="9.2639999999999976"/>
    <s v="CA-2015-130575"/>
    <n v="1"/>
    <n v="3"/>
    <n v="0.8"/>
    <n v="-13.895999999999997"/>
    <n v="0.46881743173671325"/>
  </r>
  <r>
    <x v="289"/>
    <x v="1"/>
    <s v="OFF-BI-10001249"/>
    <x v="0"/>
    <x v="3"/>
    <n v="5.1039999999999992"/>
    <s v="CA-2015-148950"/>
    <n v="0"/>
    <n v="4"/>
    <n v="0.8"/>
    <n v="-8.6768000000000018"/>
    <n v="0.46881743173671325"/>
  </r>
  <r>
    <x v="289"/>
    <x v="1"/>
    <s v="OFF-FA-10003059"/>
    <x v="0"/>
    <x v="7"/>
    <n v="2.8960000000000004"/>
    <s v="CA-2015-148950"/>
    <n v="0"/>
    <n v="2"/>
    <n v="0.2"/>
    <n v="0.4705999999999998"/>
    <n v="0.51168203684699509"/>
  </r>
  <r>
    <x v="289"/>
    <x v="10"/>
    <s v="OFF-AR-10003829"/>
    <x v="0"/>
    <x v="4"/>
    <n v="2.6240000000000001"/>
    <s v="US-2015-123519"/>
    <n v="0"/>
    <n v="1"/>
    <n v="0.2"/>
    <n v="0.29519999999999957"/>
    <n v="0.45632477063632687"/>
  </r>
  <r>
    <x v="290"/>
    <x v="0"/>
    <s v="FUR-CH-10004675"/>
    <x v="1"/>
    <x v="5"/>
    <n v="763.28"/>
    <s v="CA-2015-101602"/>
    <n v="1"/>
    <n v="5"/>
    <n v="0.3"/>
    <n v="-21.807999999999993"/>
    <n v="0.46529189879902266"/>
  </r>
  <r>
    <x v="290"/>
    <x v="2"/>
    <s v="FUR-CH-10003774"/>
    <x v="1"/>
    <x v="5"/>
    <n v="445.80200000000002"/>
    <s v="CA-2015-129938"/>
    <n v="1"/>
    <n v="7"/>
    <n v="0.3"/>
    <n v="-108.26620000000001"/>
    <n v="0.46529189879902266"/>
  </r>
  <r>
    <x v="290"/>
    <x v="0"/>
    <s v="TEC-PH-10000169"/>
    <x v="2"/>
    <x v="6"/>
    <n v="40.68"/>
    <s v="CA-2015-101602"/>
    <n v="0"/>
    <n v="3"/>
    <n v="0.2"/>
    <n v="-9.153000000000004"/>
    <n v="0.41105220110552465"/>
  </r>
  <r>
    <x v="290"/>
    <x v="1"/>
    <s v="FUR-FU-10001546"/>
    <x v="1"/>
    <x v="8"/>
    <n v="8.5440000000000005"/>
    <s v="CA-2015-119466"/>
    <n v="1"/>
    <n v="2"/>
    <n v="0.6"/>
    <n v="-7.4759999999999991"/>
    <n v="0.4595170286641902"/>
  </r>
  <r>
    <x v="290"/>
    <x v="4"/>
    <s v="FUR-FU-10003829"/>
    <x v="1"/>
    <x v="8"/>
    <n v="6.16"/>
    <s v="CA-2015-116673"/>
    <n v="1"/>
    <n v="2"/>
    <n v="0"/>
    <n v="1.9711999999999996"/>
    <n v="0.4595170286641902"/>
  </r>
  <r>
    <x v="291"/>
    <x v="4"/>
    <s v="FUR-CH-10001854"/>
    <x v="1"/>
    <x v="5"/>
    <n v="1403.9200000000003"/>
    <s v="CA-2015-124247"/>
    <n v="1"/>
    <n v="5"/>
    <n v="0.2"/>
    <n v="70.196000000000026"/>
    <n v="0.46529189879902266"/>
  </r>
  <r>
    <x v="291"/>
    <x v="16"/>
    <s v="FUR-CH-10000988"/>
    <x v="1"/>
    <x v="5"/>
    <n v="1013.8320000000001"/>
    <s v="CA-2015-153913"/>
    <n v="1"/>
    <n v="9"/>
    <n v="0.2"/>
    <n v="101.38319999999999"/>
    <n v="0.46529189879902266"/>
  </r>
  <r>
    <x v="291"/>
    <x v="4"/>
    <s v="TEC-PH-10004977"/>
    <x v="2"/>
    <x v="6"/>
    <n v="627.16800000000012"/>
    <s v="CA-2015-136399"/>
    <n v="1"/>
    <n v="4"/>
    <n v="0.2"/>
    <n v="70.55639999999994"/>
    <n v="0.41105220110552465"/>
  </r>
  <r>
    <x v="291"/>
    <x v="4"/>
    <s v="TEC-AC-10001142"/>
    <x v="2"/>
    <x v="9"/>
    <n v="395"/>
    <s v="CA-2015-136399"/>
    <n v="0"/>
    <n v="5"/>
    <n v="0"/>
    <n v="39.499999999999957"/>
    <n v="0.52062335344040378"/>
  </r>
  <r>
    <x v="291"/>
    <x v="0"/>
    <s v="TEC-AC-10004171"/>
    <x v="2"/>
    <x v="9"/>
    <n v="319.96800000000002"/>
    <s v="CA-2015-113257"/>
    <n v="1"/>
    <n v="4"/>
    <n v="0.2"/>
    <n v="95.990400000000008"/>
    <n v="0.52062335344040378"/>
  </r>
  <r>
    <x v="291"/>
    <x v="6"/>
    <s v="TEC-AC-10001314"/>
    <x v="2"/>
    <x v="9"/>
    <n v="99.98"/>
    <s v="CA-2015-100706"/>
    <n v="1"/>
    <n v="2"/>
    <n v="0"/>
    <n v="7.9983999999999895"/>
    <n v="0.52062335344040378"/>
  </r>
  <r>
    <x v="291"/>
    <x v="4"/>
    <s v="FUR-CH-10002602"/>
    <x v="1"/>
    <x v="5"/>
    <n v="241.56799999999998"/>
    <s v="CA-2015-136399"/>
    <n v="0"/>
    <n v="2"/>
    <n v="0.2"/>
    <n v="18.11760000000001"/>
    <n v="0.46529189879902266"/>
  </r>
  <r>
    <x v="291"/>
    <x v="14"/>
    <s v="OFF-PA-10000595"/>
    <x v="0"/>
    <x v="0"/>
    <n v="114.2"/>
    <s v="CA-2015-151379"/>
    <n v="1"/>
    <n v="5"/>
    <n v="0"/>
    <n v="52.531999999999996"/>
    <n v="0.43613829632717294"/>
  </r>
  <r>
    <x v="291"/>
    <x v="0"/>
    <s v="FUR-FU-10002116"/>
    <x v="1"/>
    <x v="8"/>
    <n v="56.567999999999998"/>
    <s v="CA-2015-108273"/>
    <n v="1"/>
    <n v="2"/>
    <n v="0.6"/>
    <n v="-74.952600000000004"/>
    <n v="0.4595170286641902"/>
  </r>
  <r>
    <x v="291"/>
    <x v="4"/>
    <s v="FUR-FU-10004090"/>
    <x v="1"/>
    <x v="8"/>
    <n v="44.46"/>
    <s v="CA-2015-136399"/>
    <n v="0"/>
    <n v="2"/>
    <n v="0"/>
    <n v="14.671799999999998"/>
    <n v="0.4595170286641902"/>
  </r>
  <r>
    <x v="291"/>
    <x v="0"/>
    <s v="OFF-PA-10000029"/>
    <x v="0"/>
    <x v="0"/>
    <n v="36.288000000000011"/>
    <s v="CA-2015-108273"/>
    <n v="0"/>
    <n v="7"/>
    <n v="0.2"/>
    <n v="12.700800000000001"/>
    <n v="0.43613829632717294"/>
  </r>
  <r>
    <x v="291"/>
    <x v="6"/>
    <s v="FUR-FU-10002268"/>
    <x v="1"/>
    <x v="8"/>
    <n v="29.46"/>
    <s v="CA-2015-100706"/>
    <n v="0"/>
    <n v="6"/>
    <n v="0"/>
    <n v="9.7217999999999982"/>
    <n v="0.4595170286641902"/>
  </r>
  <r>
    <x v="291"/>
    <x v="0"/>
    <s v="FUR-FU-10001706"/>
    <x v="1"/>
    <x v="8"/>
    <n v="8.6240000000000023"/>
    <s v="CA-2015-113257"/>
    <n v="0"/>
    <n v="7"/>
    <n v="0.6"/>
    <n v="-2.5872000000000011"/>
    <n v="0.4595170286641902"/>
  </r>
  <r>
    <x v="291"/>
    <x v="16"/>
    <s v="OFF-FA-10000490"/>
    <x v="0"/>
    <x v="7"/>
    <n v="1.984"/>
    <s v="CA-2015-153913"/>
    <n v="0"/>
    <n v="2"/>
    <n v="0.2"/>
    <n v="0.66959999999999997"/>
    <n v="0.51168203684699509"/>
  </r>
  <r>
    <x v="291"/>
    <x v="16"/>
    <s v="OFF-BI-10000591"/>
    <x v="0"/>
    <x v="3"/>
    <n v="1.1670000000000003"/>
    <s v="CA-2015-112718"/>
    <n v="1"/>
    <n v="1"/>
    <n v="0.7"/>
    <n v="-0.85579999999999989"/>
    <n v="0.46881743173671325"/>
  </r>
  <r>
    <x v="292"/>
    <x v="5"/>
    <s v="OFF-AR-10002952"/>
    <x v="0"/>
    <x v="4"/>
    <n v="40.049999999999997"/>
    <s v="CA-2015-123925"/>
    <n v="1"/>
    <n v="3"/>
    <n v="0"/>
    <n v="11.213999999999999"/>
    <n v="0.45632477063632687"/>
  </r>
  <r>
    <x v="292"/>
    <x v="10"/>
    <s v="OFF-BI-10002954"/>
    <x v="0"/>
    <x v="3"/>
    <n v="5.4840000000000009"/>
    <s v="CA-2015-139633"/>
    <n v="1"/>
    <n v="4"/>
    <n v="0.7"/>
    <n v="-4.0215999999999994"/>
    <n v="0.46881743173671325"/>
  </r>
  <r>
    <x v="293"/>
    <x v="33"/>
    <s v="FUR-CH-10000513"/>
    <x v="1"/>
    <x v="5"/>
    <n v="1819.8600000000001"/>
    <s v="CA-2015-120768"/>
    <n v="1"/>
    <n v="14"/>
    <n v="0"/>
    <n v="163.78740000000002"/>
    <n v="0.46529189879902266"/>
  </r>
  <r>
    <x v="293"/>
    <x v="4"/>
    <s v="TEC-PH-10001944"/>
    <x v="2"/>
    <x v="6"/>
    <n v="583.79999999999995"/>
    <s v="CA-2015-162992"/>
    <n v="1"/>
    <n v="5"/>
    <n v="0.2"/>
    <n v="72.974999999999909"/>
    <n v="0.41105220110552465"/>
  </r>
  <r>
    <x v="293"/>
    <x v="1"/>
    <s v="TEC-PH-10002817"/>
    <x v="2"/>
    <x v="6"/>
    <n v="323.97600000000006"/>
    <s v="CA-2015-169446"/>
    <n v="1"/>
    <n v="3"/>
    <n v="0.2"/>
    <n v="36.44729999999997"/>
    <n v="0.41105220110552465"/>
  </r>
  <r>
    <x v="293"/>
    <x v="16"/>
    <s v="TEC-AC-10002600"/>
    <x v="2"/>
    <x v="9"/>
    <n v="247.8"/>
    <s v="US-2015-150574"/>
    <n v="1"/>
    <n v="5"/>
    <n v="0.2"/>
    <n v="-18.584999999999994"/>
    <n v="0.52062335344040378"/>
  </r>
  <r>
    <x v="293"/>
    <x v="4"/>
    <s v="TEC-PH-10002085"/>
    <x v="2"/>
    <x v="6"/>
    <n v="211.16800000000001"/>
    <s v="CA-2015-162992"/>
    <n v="0"/>
    <n v="4"/>
    <n v="0.2"/>
    <n v="15.837600000000009"/>
    <n v="0.41105220110552465"/>
  </r>
  <r>
    <x v="293"/>
    <x v="33"/>
    <s v="OFF-BI-10001191"/>
    <x v="0"/>
    <x v="3"/>
    <n v="152.76"/>
    <s v="CA-2015-120768"/>
    <n v="0"/>
    <n v="6"/>
    <n v="0"/>
    <n v="74.852400000000003"/>
    <n v="0.46881743173671325"/>
  </r>
  <r>
    <x v="293"/>
    <x v="1"/>
    <s v="OFF-ST-10000419"/>
    <x v="0"/>
    <x v="1"/>
    <n v="32.591999999999999"/>
    <s v="CA-2015-169446"/>
    <n v="0"/>
    <n v="3"/>
    <n v="0.2"/>
    <n v="-7.7406000000000006"/>
    <n v="0.44610841445725197"/>
  </r>
  <r>
    <x v="293"/>
    <x v="4"/>
    <s v="OFF-FA-10004248"/>
    <x v="0"/>
    <x v="7"/>
    <n v="22.549999999999997"/>
    <s v="CA-2015-162992"/>
    <n v="0"/>
    <n v="5"/>
    <n v="0"/>
    <n v="8.7945000000000011"/>
    <n v="0.51168203684699509"/>
  </r>
  <r>
    <x v="293"/>
    <x v="1"/>
    <s v="OFF-PA-10000295"/>
    <x v="0"/>
    <x v="0"/>
    <n v="15.552000000000003"/>
    <s v="CA-2015-169446"/>
    <n v="0"/>
    <n v="3"/>
    <n v="0.2"/>
    <n v="5.4432"/>
    <n v="0.43613829632717294"/>
  </r>
  <r>
    <x v="293"/>
    <x v="4"/>
    <s v="OFF-LA-10001934"/>
    <x v="0"/>
    <x v="2"/>
    <n v="14.62"/>
    <s v="CA-2015-162992"/>
    <n v="0"/>
    <n v="2"/>
    <n v="0"/>
    <n v="6.8713999999999995"/>
    <n v="0.4647369236065339"/>
  </r>
  <r>
    <x v="293"/>
    <x v="33"/>
    <s v="OFF-SU-10004115"/>
    <x v="0"/>
    <x v="14"/>
    <n v="7.27"/>
    <s v="CA-2015-120768"/>
    <n v="0"/>
    <n v="1"/>
    <n v="0"/>
    <n v="1.9629000000000003"/>
    <n v="0.53938093436526824"/>
  </r>
  <r>
    <x v="293"/>
    <x v="16"/>
    <s v="OFF-BI-10000773"/>
    <x v="0"/>
    <x v="3"/>
    <n v="4.8120000000000003"/>
    <s v="US-2015-150574"/>
    <n v="0"/>
    <n v="2"/>
    <n v="0.7"/>
    <n v="-3.6891999999999996"/>
    <n v="0.46881743173671325"/>
  </r>
  <r>
    <x v="294"/>
    <x v="6"/>
    <s v="FUR-TA-10001932"/>
    <x v="1"/>
    <x v="13"/>
    <n v="2244.48"/>
    <s v="CA-2015-136567"/>
    <n v="1"/>
    <n v="7"/>
    <n v="0"/>
    <n v="493.78559999999993"/>
    <n v="0.55975208308209756"/>
  </r>
  <r>
    <x v="294"/>
    <x v="18"/>
    <s v="OFF-BI-10004600"/>
    <x v="0"/>
    <x v="3"/>
    <n v="1103.97"/>
    <s v="CA-2015-103100"/>
    <n v="1"/>
    <n v="3"/>
    <n v="0"/>
    <n v="496.78649999999993"/>
    <n v="0.46881743173671325"/>
  </r>
  <r>
    <x v="294"/>
    <x v="15"/>
    <s v="FUR-CH-10004287"/>
    <x v="1"/>
    <x v="5"/>
    <n v="662.88"/>
    <s v="CA-2015-134551"/>
    <n v="1"/>
    <n v="3"/>
    <n v="0.2"/>
    <n v="74.573999999999955"/>
    <n v="0.46529189879902266"/>
  </r>
  <r>
    <x v="294"/>
    <x v="4"/>
    <s v="OFF-BI-10004632"/>
    <x v="0"/>
    <x v="3"/>
    <n v="487.98400000000004"/>
    <s v="CA-2015-156594"/>
    <n v="1"/>
    <n v="2"/>
    <n v="0.2"/>
    <n v="152.49499999999998"/>
    <n v="0.46881743173671325"/>
  </r>
  <r>
    <x v="294"/>
    <x v="6"/>
    <s v="FUR-TA-10000617"/>
    <x v="1"/>
    <x v="13"/>
    <n v="455.1"/>
    <s v="CA-2015-136567"/>
    <n v="0"/>
    <n v="2"/>
    <n v="0"/>
    <n v="100.12200000000001"/>
    <n v="0.55975208308209756"/>
  </r>
  <r>
    <x v="294"/>
    <x v="26"/>
    <s v="TEC-AC-10001539"/>
    <x v="2"/>
    <x v="9"/>
    <n v="447.94399999999996"/>
    <s v="CA-2015-140816"/>
    <n v="1"/>
    <n v="7"/>
    <n v="0.2"/>
    <n v="89.588799999999992"/>
    <n v="0.52062335344040378"/>
  </r>
  <r>
    <x v="294"/>
    <x v="12"/>
    <s v="TEC-AC-10003628"/>
    <x v="2"/>
    <x v="9"/>
    <n v="71.975999999999999"/>
    <s v="CA-2015-138681"/>
    <n v="1"/>
    <n v="3"/>
    <n v="0.2"/>
    <n v="21.592800000000011"/>
    <n v="0.52062335344040378"/>
  </r>
  <r>
    <x v="294"/>
    <x v="0"/>
    <s v="TEC-AC-10004510"/>
    <x v="2"/>
    <x v="9"/>
    <n v="65.44"/>
    <s v="CA-2015-120852"/>
    <n v="1"/>
    <n v="5"/>
    <n v="0.2"/>
    <n v="-8.1800000000000033"/>
    <n v="0.52062335344040378"/>
  </r>
  <r>
    <x v="294"/>
    <x v="12"/>
    <s v="FUR-CH-10004860"/>
    <x v="1"/>
    <x v="5"/>
    <n v="242.35200000000003"/>
    <s v="CA-2015-138681"/>
    <n v="0"/>
    <n v="3"/>
    <n v="0.2"/>
    <n v="-42.411600000000035"/>
    <n v="0.46529189879902266"/>
  </r>
  <r>
    <x v="294"/>
    <x v="12"/>
    <s v="OFF-PA-10000357"/>
    <x v="0"/>
    <x v="0"/>
    <n v="221.92000000000002"/>
    <s v="CA-2015-138681"/>
    <n v="0"/>
    <n v="5"/>
    <n v="0.2"/>
    <n v="77.671999999999983"/>
    <n v="0.43613829632717294"/>
  </r>
  <r>
    <x v="294"/>
    <x v="20"/>
    <s v="FUR-CH-10004875"/>
    <x v="1"/>
    <x v="5"/>
    <n v="192.18600000000004"/>
    <s v="CA-2015-163412"/>
    <n v="1"/>
    <n v="3"/>
    <n v="0.1"/>
    <n v="36.3018"/>
    <n v="0.46529189879902266"/>
  </r>
  <r>
    <x v="294"/>
    <x v="10"/>
    <s v="FUR-FU-10003773"/>
    <x v="1"/>
    <x v="8"/>
    <n v="190.84800000000001"/>
    <s v="CA-2015-160157"/>
    <n v="1"/>
    <n v="3"/>
    <n v="0.2"/>
    <n v="-21.470400000000026"/>
    <n v="0.4595170286641902"/>
  </r>
  <r>
    <x v="294"/>
    <x v="4"/>
    <s v="OFF-BI-10003007"/>
    <x v="0"/>
    <x v="3"/>
    <n v="155.12"/>
    <s v="CA-2015-156594"/>
    <n v="0"/>
    <n v="5"/>
    <n v="0.2"/>
    <n v="50.413999999999987"/>
    <n v="0.46881743173671325"/>
  </r>
  <r>
    <x v="294"/>
    <x v="6"/>
    <s v="OFF-ST-10004337"/>
    <x v="0"/>
    <x v="1"/>
    <n v="122.48"/>
    <s v="CA-2015-136567"/>
    <n v="0"/>
    <n v="2"/>
    <n v="0"/>
    <n v="0"/>
    <n v="0.44610841445725197"/>
  </r>
  <r>
    <x v="294"/>
    <x v="6"/>
    <s v="OFF-BI-10003982"/>
    <x v="0"/>
    <x v="3"/>
    <n v="62.31"/>
    <s v="CA-2015-136567"/>
    <n v="0"/>
    <n v="3"/>
    <n v="0"/>
    <n v="29.285699999999999"/>
    <n v="0.46881743173671325"/>
  </r>
  <r>
    <x v="294"/>
    <x v="12"/>
    <s v="FUR-FU-10001876"/>
    <x v="1"/>
    <x v="8"/>
    <n v="51.967999999999996"/>
    <s v="CA-2015-138681"/>
    <n v="0"/>
    <n v="2"/>
    <n v="0.2"/>
    <n v="10.393599999999998"/>
    <n v="0.4595170286641902"/>
  </r>
  <r>
    <x v="294"/>
    <x v="4"/>
    <s v="OFF-AR-10001725"/>
    <x v="0"/>
    <x v="4"/>
    <n v="47.3"/>
    <s v="CA-2015-156594"/>
    <n v="0"/>
    <n v="2"/>
    <n v="0"/>
    <n v="12.298000000000002"/>
    <n v="0.45632477063632687"/>
  </r>
  <r>
    <x v="294"/>
    <x v="15"/>
    <s v="OFF-AP-10004868"/>
    <x v="0"/>
    <x v="12"/>
    <n v="43.512"/>
    <s v="CA-2015-134551"/>
    <n v="0"/>
    <n v="7"/>
    <n v="0.2"/>
    <n v="3.8073000000000015"/>
    <n v="0.49507917887403441"/>
  </r>
  <r>
    <x v="294"/>
    <x v="22"/>
    <s v="OFF-LA-10002043"/>
    <x v="0"/>
    <x v="2"/>
    <n v="31.049999999999997"/>
    <s v="US-2015-109036"/>
    <n v="1"/>
    <n v="3"/>
    <n v="0"/>
    <n v="14.904"/>
    <n v="0.4647369236065339"/>
  </r>
  <r>
    <x v="294"/>
    <x v="15"/>
    <s v="OFF-PA-10002689"/>
    <x v="0"/>
    <x v="0"/>
    <n v="25.920000000000005"/>
    <s v="CA-2015-134551"/>
    <n v="0"/>
    <n v="5"/>
    <n v="0.2"/>
    <n v="9.0719999999999992"/>
    <n v="0.43613829632717294"/>
  </r>
  <r>
    <x v="294"/>
    <x v="0"/>
    <s v="OFF-AP-10001563"/>
    <x v="0"/>
    <x v="12"/>
    <n v="19.431999999999995"/>
    <s v="CA-2015-120852"/>
    <n v="0"/>
    <n v="2"/>
    <n v="0.8"/>
    <n v="-49.551600000000022"/>
    <n v="0.49507917887403441"/>
  </r>
  <r>
    <x v="294"/>
    <x v="12"/>
    <s v="OFF-PA-10003270"/>
    <x v="0"/>
    <x v="0"/>
    <n v="8.4480000000000004"/>
    <s v="CA-2015-138681"/>
    <n v="0"/>
    <n v="2"/>
    <n v="0.2"/>
    <n v="2.6399999999999997"/>
    <n v="0.43613829632717294"/>
  </r>
  <r>
    <x v="294"/>
    <x v="4"/>
    <s v="OFF-AR-10004269"/>
    <x v="0"/>
    <x v="4"/>
    <n v="4.13"/>
    <s v="CA-2015-156594"/>
    <n v="0"/>
    <n v="1"/>
    <n v="0"/>
    <n v="1.1564000000000001"/>
    <n v="0.45632477063632687"/>
  </r>
  <r>
    <x v="294"/>
    <x v="18"/>
    <s v="OFF-LA-10003720"/>
    <x v="0"/>
    <x v="2"/>
    <n v="3.69"/>
    <s v="CA-2015-103100"/>
    <n v="0"/>
    <n v="1"/>
    <n v="0"/>
    <n v="1.7343"/>
    <n v="0.4647369236065339"/>
  </r>
  <r>
    <x v="295"/>
    <x v="4"/>
    <s v="FUR-CH-10004287"/>
    <x v="1"/>
    <x v="5"/>
    <n v="1325.76"/>
    <s v="CA-2015-154893"/>
    <n v="1"/>
    <n v="6"/>
    <n v="0.2"/>
    <n v="149.14799999999991"/>
    <n v="0.46529189879902266"/>
  </r>
  <r>
    <x v="295"/>
    <x v="4"/>
    <s v="FUR-CH-10000595"/>
    <x v="1"/>
    <x v="5"/>
    <n v="572.16000000000008"/>
    <s v="CA-2015-154893"/>
    <n v="0"/>
    <n v="3"/>
    <n v="0.2"/>
    <n v="35.759999999999962"/>
    <n v="0.46529189879902266"/>
  </r>
  <r>
    <x v="295"/>
    <x v="15"/>
    <s v="OFF-BI-10000977"/>
    <x v="0"/>
    <x v="3"/>
    <n v="18.240000000000002"/>
    <s v="CA-2015-134621"/>
    <n v="1"/>
    <n v="2"/>
    <n v="0.7"/>
    <n v="-14.591999999999999"/>
    <n v="0.46881743173671325"/>
  </r>
  <r>
    <x v="295"/>
    <x v="7"/>
    <s v="OFF-LA-10004409"/>
    <x v="0"/>
    <x v="2"/>
    <n v="17.28"/>
    <s v="CA-2015-109127"/>
    <n v="1"/>
    <n v="6"/>
    <n v="0"/>
    <n v="7.9487999999999985"/>
    <n v="0.4647369236065339"/>
  </r>
  <r>
    <x v="296"/>
    <x v="20"/>
    <s v="OFF-BI-10003984"/>
    <x v="0"/>
    <x v="3"/>
    <n v="296.71200000000005"/>
    <s v="CA-2015-101364"/>
    <n v="1"/>
    <n v="13"/>
    <n v="0.2"/>
    <n v="100.14029999999998"/>
    <n v="0.46881743173671325"/>
  </r>
  <r>
    <x v="296"/>
    <x v="20"/>
    <s v="OFF-ST-10004946"/>
    <x v="0"/>
    <x v="1"/>
    <n v="216.4"/>
    <s v="CA-2015-146864"/>
    <n v="1"/>
    <n v="4"/>
    <n v="0"/>
    <n v="56.26400000000001"/>
    <n v="0.44610841445725197"/>
  </r>
  <r>
    <x v="296"/>
    <x v="1"/>
    <s v="OFF-ST-10000585"/>
    <x v="0"/>
    <x v="1"/>
    <n v="132.16"/>
    <s v="CA-2015-142510"/>
    <n v="1"/>
    <n v="1"/>
    <n v="0.2"/>
    <n v="9.911999999999999"/>
    <n v="0.44610841445725197"/>
  </r>
  <r>
    <x v="296"/>
    <x v="1"/>
    <s v="OFF-PA-10001289"/>
    <x v="0"/>
    <x v="0"/>
    <n v="124.032"/>
    <s v="CA-2015-142510"/>
    <n v="0"/>
    <n v="4"/>
    <n v="0.2"/>
    <n v="44.961600000000004"/>
    <n v="0.43613829632717294"/>
  </r>
  <r>
    <x v="296"/>
    <x v="1"/>
    <s v="OFF-BI-10002824"/>
    <x v="0"/>
    <x v="3"/>
    <n v="17.903999999999996"/>
    <s v="CA-2015-142510"/>
    <n v="0"/>
    <n v="6"/>
    <n v="0.8"/>
    <n v="-31.332000000000008"/>
    <n v="0.46881743173671325"/>
  </r>
  <r>
    <x v="296"/>
    <x v="4"/>
    <s v="OFF-AR-10003394"/>
    <x v="0"/>
    <x v="4"/>
    <n v="11.76"/>
    <s v="CA-2015-133543"/>
    <n v="1"/>
    <n v="4"/>
    <n v="0"/>
    <n v="3.1752000000000002"/>
    <n v="0.45632477063632687"/>
  </r>
  <r>
    <x v="297"/>
    <x v="16"/>
    <s v="OFF-ST-10000078"/>
    <x v="0"/>
    <x v="1"/>
    <n v="424.27200000000005"/>
    <s v="CA-2015-154158"/>
    <n v="1"/>
    <n v="2"/>
    <n v="0.2"/>
    <n v="-10.60680000000005"/>
    <n v="0.44610841445725197"/>
  </r>
  <r>
    <x v="297"/>
    <x v="18"/>
    <s v="OFF-AP-10002350"/>
    <x v="0"/>
    <x v="12"/>
    <n v="207.24"/>
    <s v="CA-2015-142314"/>
    <n v="1"/>
    <n v="11"/>
    <n v="0"/>
    <n v="58.027200000000001"/>
    <n v="0.49507917887403441"/>
  </r>
  <r>
    <x v="297"/>
    <x v="16"/>
    <s v="OFF-ST-10004950"/>
    <x v="0"/>
    <x v="1"/>
    <n v="83.920000000000016"/>
    <s v="CA-2015-154158"/>
    <n v="0"/>
    <n v="5"/>
    <n v="0.2"/>
    <n v="-1.049000000000003"/>
    <n v="0.44610841445725197"/>
  </r>
  <r>
    <x v="297"/>
    <x v="16"/>
    <s v="FUR-CH-10004698"/>
    <x v="1"/>
    <x v="5"/>
    <n v="64.784000000000006"/>
    <s v="CA-2015-154158"/>
    <n v="0"/>
    <n v="1"/>
    <n v="0.2"/>
    <n v="6.4784000000000042"/>
    <n v="0.46529189879902266"/>
  </r>
  <r>
    <x v="297"/>
    <x v="20"/>
    <s v="OFF-AP-10002350"/>
    <x v="0"/>
    <x v="12"/>
    <n v="56.519999999999996"/>
    <s v="CA-2015-114517"/>
    <n v="1"/>
    <n v="3"/>
    <n v="0"/>
    <n v="15.8256"/>
    <n v="0.49507917887403441"/>
  </r>
  <r>
    <x v="297"/>
    <x v="20"/>
    <s v="FUR-TA-10001676"/>
    <x v="1"/>
    <x v="13"/>
    <n v="53.315999999999995"/>
    <s v="CA-2015-114517"/>
    <n v="0"/>
    <n v="2"/>
    <n v="0.4"/>
    <n v="-19.549200000000006"/>
    <n v="0.55975208308209756"/>
  </r>
  <r>
    <x v="297"/>
    <x v="16"/>
    <s v="OFF-PA-10001295"/>
    <x v="0"/>
    <x v="0"/>
    <n v="45.527999999999999"/>
    <s v="CA-2015-154158"/>
    <n v="0"/>
    <n v="3"/>
    <n v="0.2"/>
    <n v="15.934799999999997"/>
    <n v="0.43613829632717294"/>
  </r>
  <r>
    <x v="297"/>
    <x v="0"/>
    <s v="OFF-PA-10000223"/>
    <x v="0"/>
    <x v="0"/>
    <n v="5.1840000000000011"/>
    <s v="CA-2015-126333"/>
    <n v="1"/>
    <n v="1"/>
    <n v="0.2"/>
    <n v="1.8144"/>
    <n v="0.43613829632717294"/>
  </r>
  <r>
    <x v="297"/>
    <x v="16"/>
    <s v="OFF-AR-10001868"/>
    <x v="0"/>
    <x v="4"/>
    <n v="1.3440000000000001"/>
    <s v="CA-2015-154158"/>
    <n v="0"/>
    <n v="1"/>
    <n v="0.2"/>
    <n v="0.504"/>
    <n v="0.45632477063632687"/>
  </r>
  <r>
    <x v="298"/>
    <x v="4"/>
    <s v="TEC-PH-10001530"/>
    <x v="2"/>
    <x v="6"/>
    <n v="818.37600000000009"/>
    <s v="US-2015-138247"/>
    <n v="1"/>
    <n v="3"/>
    <n v="0.2"/>
    <n v="51.148499999999984"/>
    <n v="0.41105220110552465"/>
  </r>
  <r>
    <x v="298"/>
    <x v="4"/>
    <s v="OFF-AP-10000828"/>
    <x v="0"/>
    <x v="12"/>
    <n v="361.96"/>
    <s v="US-2015-138247"/>
    <n v="0"/>
    <n v="2"/>
    <n v="0"/>
    <n v="101.34879999999998"/>
    <n v="0.49507917887403441"/>
  </r>
  <r>
    <x v="298"/>
    <x v="4"/>
    <s v="TEC-AC-10004708"/>
    <x v="2"/>
    <x v="9"/>
    <n v="62.849999999999994"/>
    <s v="US-2015-138247"/>
    <n v="0"/>
    <n v="3"/>
    <n v="0"/>
    <n v="13.198499999999999"/>
    <n v="0.52062335344040378"/>
  </r>
  <r>
    <x v="298"/>
    <x v="4"/>
    <s v="FUR-CH-10001146"/>
    <x v="1"/>
    <x v="5"/>
    <n v="292.27200000000005"/>
    <s v="US-2015-167738"/>
    <n v="1"/>
    <n v="6"/>
    <n v="0.2"/>
    <n v="18.266999999999967"/>
    <n v="0.46529189879902266"/>
  </r>
  <r>
    <x v="298"/>
    <x v="4"/>
    <s v="TEC-PH-10000213"/>
    <x v="2"/>
    <x v="6"/>
    <n v="173.65600000000003"/>
    <s v="US-2015-138247"/>
    <n v="0"/>
    <n v="7"/>
    <n v="0.2"/>
    <n v="17.365599999999993"/>
    <n v="0.41105220110552465"/>
  </r>
  <r>
    <x v="298"/>
    <x v="4"/>
    <s v="OFF-ST-10003306"/>
    <x v="0"/>
    <x v="1"/>
    <n v="142.86000000000001"/>
    <s v="US-2015-167738"/>
    <n v="0"/>
    <n v="1"/>
    <n v="0"/>
    <n v="41.429399999999987"/>
    <n v="0.44610841445725197"/>
  </r>
  <r>
    <x v="298"/>
    <x v="10"/>
    <s v="FUR-FU-10003096"/>
    <x v="1"/>
    <x v="8"/>
    <n v="30.36"/>
    <s v="CA-2015-156314"/>
    <n v="1"/>
    <n v="5"/>
    <n v="0.2"/>
    <n v="8.7285000000000004"/>
    <n v="0.4595170286641902"/>
  </r>
  <r>
    <x v="298"/>
    <x v="4"/>
    <s v="FUR-FU-10002554"/>
    <x v="1"/>
    <x v="8"/>
    <n v="23.99"/>
    <s v="US-2015-138247"/>
    <n v="0"/>
    <n v="1"/>
    <n v="0"/>
    <n v="5.5176999999999978"/>
    <n v="0.4595170286641902"/>
  </r>
  <r>
    <x v="298"/>
    <x v="4"/>
    <s v="OFF-ST-10002301"/>
    <x v="0"/>
    <x v="1"/>
    <n v="20.34"/>
    <s v="US-2015-138247"/>
    <n v="0"/>
    <n v="1"/>
    <n v="0"/>
    <n v="0.20339999999999847"/>
    <n v="0.44610841445725197"/>
  </r>
  <r>
    <x v="298"/>
    <x v="4"/>
    <s v="OFF-AP-10003278"/>
    <x v="0"/>
    <x v="12"/>
    <n v="13.97"/>
    <s v="CA-2015-132913"/>
    <n v="1"/>
    <n v="1"/>
    <n v="0"/>
    <n v="3.632200000000001"/>
    <n v="0.49507917887403441"/>
  </r>
  <r>
    <x v="298"/>
    <x v="16"/>
    <s v="OFF-PA-10001947"/>
    <x v="0"/>
    <x v="0"/>
    <n v="9.5680000000000014"/>
    <s v="CA-2015-113166"/>
    <n v="1"/>
    <n v="2"/>
    <n v="0.2"/>
    <n v="3.4683999999999999"/>
    <n v="0.43613829632717294"/>
  </r>
  <r>
    <x v="299"/>
    <x v="0"/>
    <s v="FUR-CH-10004063"/>
    <x v="1"/>
    <x v="5"/>
    <n v="600.55799999999999"/>
    <s v="US-2015-152030"/>
    <n v="1"/>
    <n v="3"/>
    <n v="0.3"/>
    <n v="-8.5794000000000779"/>
    <n v="0.46529189879902266"/>
  </r>
  <r>
    <x v="299"/>
    <x v="26"/>
    <s v="FUR-FU-10004091"/>
    <x v="1"/>
    <x v="8"/>
    <n v="300.416"/>
    <s v="CA-2015-111451"/>
    <n v="1"/>
    <n v="8"/>
    <n v="0.2"/>
    <n v="78.859200000000001"/>
    <n v="0.4595170286641902"/>
  </r>
  <r>
    <x v="299"/>
    <x v="26"/>
    <s v="FUR-CH-10001891"/>
    <x v="1"/>
    <x v="5"/>
    <n v="230.35200000000003"/>
    <s v="CA-2015-111451"/>
    <n v="0"/>
    <n v="3"/>
    <n v="0.2"/>
    <n v="20.155800000000013"/>
    <n v="0.46529189879902266"/>
  </r>
  <r>
    <x v="299"/>
    <x v="2"/>
    <s v="OFF-ST-10001370"/>
    <x v="0"/>
    <x v="1"/>
    <n v="227.13600000000002"/>
    <s v="CA-2015-139598"/>
    <n v="1"/>
    <n v="4"/>
    <n v="0.2"/>
    <n v="-42.588000000000036"/>
    <n v="0.44610841445725197"/>
  </r>
  <r>
    <x v="299"/>
    <x v="26"/>
    <s v="FUR-FU-10002918"/>
    <x v="1"/>
    <x v="8"/>
    <n v="218.35200000000003"/>
    <s v="CA-2015-111451"/>
    <n v="0"/>
    <n v="3"/>
    <n v="0.2"/>
    <n v="-24.564599999999999"/>
    <n v="0.4595170286641902"/>
  </r>
  <r>
    <x v="299"/>
    <x v="20"/>
    <s v="OFF-ST-10000563"/>
    <x v="0"/>
    <x v="1"/>
    <n v="191.88"/>
    <s v="CA-2015-168473"/>
    <n v="1"/>
    <n v="6"/>
    <n v="0"/>
    <n v="19.188000000000002"/>
    <n v="0.44610841445725197"/>
  </r>
  <r>
    <x v="299"/>
    <x v="2"/>
    <s v="OFF-AP-10003287"/>
    <x v="0"/>
    <x v="12"/>
    <n v="81.552000000000007"/>
    <s v="CA-2015-139598"/>
    <n v="0"/>
    <n v="2"/>
    <n v="0.2"/>
    <n v="8.1551999999999971"/>
    <n v="0.49507917887403441"/>
  </r>
  <r>
    <x v="299"/>
    <x v="26"/>
    <s v="OFF-BI-10004593"/>
    <x v="0"/>
    <x v="3"/>
    <n v="78.600000000000009"/>
    <s v="CA-2015-111451"/>
    <n v="0"/>
    <n v="5"/>
    <n v="0.7"/>
    <n v="-62.88000000000001"/>
    <n v="0.46881743173671325"/>
  </r>
  <r>
    <x v="299"/>
    <x v="2"/>
    <s v="OFF-AP-10002998"/>
    <x v="0"/>
    <x v="12"/>
    <n v="34.655999999999999"/>
    <s v="CA-2015-139598"/>
    <n v="0"/>
    <n v="2"/>
    <n v="0.2"/>
    <n v="5.6315999999999971"/>
    <n v="0.49507917887403441"/>
  </r>
  <r>
    <x v="299"/>
    <x v="26"/>
    <s v="OFF-FA-10004854"/>
    <x v="0"/>
    <x v="7"/>
    <n v="27.552000000000003"/>
    <s v="CA-2015-111451"/>
    <n v="0"/>
    <n v="3"/>
    <n v="0.2"/>
    <n v="9.2987999999999964"/>
    <n v="0.51168203684699509"/>
  </r>
  <r>
    <x v="299"/>
    <x v="2"/>
    <s v="OFF-PA-10004569"/>
    <x v="0"/>
    <x v="0"/>
    <n v="18.264000000000003"/>
    <s v="CA-2015-139598"/>
    <n v="0"/>
    <n v="3"/>
    <n v="0.2"/>
    <n v="6.1640999999999995"/>
    <n v="0.43613829632717294"/>
  </r>
  <r>
    <x v="299"/>
    <x v="4"/>
    <s v="OFF-SU-10002189"/>
    <x v="0"/>
    <x v="14"/>
    <n v="11.91"/>
    <s v="CA-2015-106264"/>
    <n v="1"/>
    <n v="3"/>
    <n v="0"/>
    <n v="0.11909999999999954"/>
    <n v="0.53938093436526824"/>
  </r>
  <r>
    <x v="299"/>
    <x v="1"/>
    <s v="OFF-BI-10002103"/>
    <x v="0"/>
    <x v="3"/>
    <n v="8.6899999999999977"/>
    <s v="US-2015-111171"/>
    <n v="1"/>
    <n v="5"/>
    <n v="0.8"/>
    <n v="-14.773"/>
    <n v="0.46881743173671325"/>
  </r>
  <r>
    <x v="299"/>
    <x v="2"/>
    <s v="OFF-AR-10002257"/>
    <x v="0"/>
    <x v="4"/>
    <n v="8.016"/>
    <s v="CA-2015-101427"/>
    <n v="1"/>
    <n v="3"/>
    <n v="0.2"/>
    <n v="1.102199999999999"/>
    <n v="0.45632477063632687"/>
  </r>
  <r>
    <x v="299"/>
    <x v="4"/>
    <s v="FUR-FU-10001852"/>
    <x v="1"/>
    <x v="8"/>
    <n v="3.48"/>
    <s v="CA-2015-106264"/>
    <n v="0"/>
    <n v="2"/>
    <n v="0"/>
    <n v="1.1135999999999999"/>
    <n v="0.4595170286641902"/>
  </r>
  <r>
    <x v="300"/>
    <x v="12"/>
    <s v="OFF-BI-10003650"/>
    <x v="0"/>
    <x v="3"/>
    <n v="946.76400000000024"/>
    <s v="CA-2015-148383"/>
    <n v="1"/>
    <n v="6"/>
    <n v="0.7"/>
    <n v="-694.29359999999997"/>
    <n v="0.46881743173671325"/>
  </r>
  <r>
    <x v="300"/>
    <x v="20"/>
    <s v="FUR-CH-10004477"/>
    <x v="1"/>
    <x v="5"/>
    <n v="767.21400000000006"/>
    <s v="CA-2015-163447"/>
    <n v="1"/>
    <n v="14"/>
    <n v="0.1"/>
    <n v="161.96739999999997"/>
    <n v="0.46529189879902266"/>
  </r>
  <r>
    <x v="300"/>
    <x v="33"/>
    <s v="TEC-AC-10003198"/>
    <x v="2"/>
    <x v="9"/>
    <n v="498"/>
    <s v="CA-2015-153087"/>
    <n v="1"/>
    <n v="5"/>
    <n v="0"/>
    <n v="184.26"/>
    <n v="0.52062335344040378"/>
  </r>
  <r>
    <x v="300"/>
    <x v="4"/>
    <s v="FUR-CH-10004886"/>
    <x v="1"/>
    <x v="5"/>
    <n v="230.28000000000003"/>
    <s v="US-2015-106334"/>
    <n v="1"/>
    <n v="3"/>
    <n v="0.2"/>
    <n v="23.027999999999992"/>
    <n v="0.46529189879902266"/>
  </r>
  <r>
    <x v="300"/>
    <x v="10"/>
    <s v="FUR-FU-10004904"/>
    <x v="1"/>
    <x v="8"/>
    <n v="182.35200000000003"/>
    <s v="US-2015-159611"/>
    <n v="1"/>
    <n v="3"/>
    <n v="0.2"/>
    <n v="-18.23520000000002"/>
    <n v="0.4595170286641902"/>
  </r>
  <r>
    <x v="300"/>
    <x v="10"/>
    <s v="OFF-ST-10002790"/>
    <x v="0"/>
    <x v="1"/>
    <n v="118.16"/>
    <s v="US-2015-159611"/>
    <n v="0"/>
    <n v="2"/>
    <n v="0.2"/>
    <n v="-25.108999999999988"/>
    <n v="0.44610841445725197"/>
  </r>
  <r>
    <x v="300"/>
    <x v="4"/>
    <s v="OFF-ST-10004507"/>
    <x v="0"/>
    <x v="1"/>
    <n v="51.449999999999996"/>
    <s v="CA-2015-166961"/>
    <n v="1"/>
    <n v="3"/>
    <n v="0"/>
    <n v="13.891499999999999"/>
    <n v="0.44610841445725197"/>
  </r>
  <r>
    <x v="300"/>
    <x v="4"/>
    <s v="OFF-BI-10002353"/>
    <x v="0"/>
    <x v="3"/>
    <n v="37.055999999999997"/>
    <s v="CA-2015-166961"/>
    <n v="0"/>
    <n v="3"/>
    <n v="0.2"/>
    <n v="13.896000000000001"/>
    <n v="0.46881743173671325"/>
  </r>
  <r>
    <x v="300"/>
    <x v="1"/>
    <s v="FUR-FU-10001473"/>
    <x v="1"/>
    <x v="8"/>
    <n v="32.952000000000005"/>
    <s v="CA-2015-162866"/>
    <n v="1"/>
    <n v="6"/>
    <n v="0.6"/>
    <n v="-19.771199999999997"/>
    <n v="0.4595170286641902"/>
  </r>
  <r>
    <x v="300"/>
    <x v="1"/>
    <s v="OFF-ST-10002562"/>
    <x v="0"/>
    <x v="1"/>
    <n v="30.016000000000005"/>
    <s v="CA-2015-162866"/>
    <n v="0"/>
    <n v="4"/>
    <n v="0.2"/>
    <n v="3.0015999999999998"/>
    <n v="0.44610841445725197"/>
  </r>
  <r>
    <x v="300"/>
    <x v="33"/>
    <s v="OFF-PA-10001243"/>
    <x v="0"/>
    <x v="0"/>
    <n v="23.92"/>
    <s v="CA-2015-153087"/>
    <n v="0"/>
    <n v="4"/>
    <n v="0"/>
    <n v="11.720800000000001"/>
    <n v="0.43613829632717294"/>
  </r>
  <r>
    <x v="300"/>
    <x v="4"/>
    <s v="OFF-PA-10003657"/>
    <x v="0"/>
    <x v="0"/>
    <n v="12.84"/>
    <s v="US-2015-106334"/>
    <n v="0"/>
    <n v="3"/>
    <n v="0"/>
    <n v="5.7779999999999987"/>
    <n v="0.43613829632717294"/>
  </r>
  <r>
    <x v="300"/>
    <x v="4"/>
    <s v="OFF-LA-10004425"/>
    <x v="0"/>
    <x v="2"/>
    <n v="11.56"/>
    <s v="CA-2015-120243"/>
    <n v="1"/>
    <n v="4"/>
    <n v="0"/>
    <n v="5.4332000000000003"/>
    <n v="0.4647369236065339"/>
  </r>
  <r>
    <x v="300"/>
    <x v="4"/>
    <s v="OFF-AP-10001366"/>
    <x v="0"/>
    <x v="12"/>
    <n v="10.98"/>
    <s v="CA-2015-166961"/>
    <n v="0"/>
    <n v="1"/>
    <n v="0"/>
    <n v="2.9646000000000008"/>
    <n v="0.49507917887403441"/>
  </r>
  <r>
    <x v="300"/>
    <x v="4"/>
    <s v="OFF-FA-10003485"/>
    <x v="0"/>
    <x v="7"/>
    <n v="7.86"/>
    <s v="CA-2015-166961"/>
    <n v="0"/>
    <n v="3"/>
    <n v="0"/>
    <n v="3.6156000000000001"/>
    <n v="0.51168203684699509"/>
  </r>
  <r>
    <x v="300"/>
    <x v="0"/>
    <s v="OFF-BI-10001658"/>
    <x v="0"/>
    <x v="3"/>
    <n v="4.9839999999999991"/>
    <s v="CA-2015-165393"/>
    <n v="1"/>
    <n v="1"/>
    <n v="0.8"/>
    <n v="-8.472800000000003"/>
    <n v="0.46881743173671325"/>
  </r>
  <r>
    <x v="301"/>
    <x v="32"/>
    <s v="OFF-AP-10002651"/>
    <x v="0"/>
    <x v="12"/>
    <n v="1737.1799999999998"/>
    <s v="CA-2015-141313"/>
    <n v="1"/>
    <n v="6"/>
    <n v="0"/>
    <n v="503.78219999999976"/>
    <n v="0.49507917887403441"/>
  </r>
  <r>
    <x v="301"/>
    <x v="4"/>
    <s v="OFF-ST-10001128"/>
    <x v="0"/>
    <x v="1"/>
    <n v="998.82"/>
    <s v="CA-2015-143371"/>
    <n v="1"/>
    <n v="9"/>
    <n v="0"/>
    <n v="29.964600000000061"/>
    <n v="0.44610841445725197"/>
  </r>
  <r>
    <x v="301"/>
    <x v="32"/>
    <s v="OFF-ST-10000689"/>
    <x v="0"/>
    <x v="1"/>
    <n v="704.25"/>
    <s v="CA-2015-141313"/>
    <n v="0"/>
    <n v="5"/>
    <n v="0"/>
    <n v="84.51"/>
    <n v="0.44610841445725197"/>
  </r>
  <r>
    <x v="301"/>
    <x v="32"/>
    <s v="OFF-PA-10003302"/>
    <x v="0"/>
    <x v="0"/>
    <n v="141.76"/>
    <s v="CA-2015-141313"/>
    <n v="0"/>
    <n v="4"/>
    <n v="0"/>
    <n v="66.627199999999988"/>
    <n v="0.43613829632717294"/>
  </r>
  <r>
    <x v="301"/>
    <x v="2"/>
    <s v="OFF-AR-10003373"/>
    <x v="0"/>
    <x v="4"/>
    <n v="99.13600000000001"/>
    <s v="CA-2015-164259"/>
    <n v="1"/>
    <n v="4"/>
    <n v="0.2"/>
    <n v="8.674399999999995"/>
    <n v="0.45632477063632687"/>
  </r>
  <r>
    <x v="301"/>
    <x v="4"/>
    <s v="OFF-SU-10002537"/>
    <x v="0"/>
    <x v="14"/>
    <n v="51.150000000000006"/>
    <s v="CA-2015-143371"/>
    <n v="0"/>
    <n v="5"/>
    <n v="0"/>
    <n v="13.299000000000003"/>
    <n v="0.53938093436526824"/>
  </r>
  <r>
    <x v="302"/>
    <x v="4"/>
    <s v="TEC-MA-10003183"/>
    <x v="2"/>
    <x v="15"/>
    <n v="767.95200000000011"/>
    <s v="CA-2015-110786"/>
    <n v="1"/>
    <n v="6"/>
    <n v="0.2"/>
    <n v="287.98199999999997"/>
    <n v="0.5183572270896134"/>
  </r>
  <r>
    <x v="302"/>
    <x v="4"/>
    <s v="TEC-PH-10001051"/>
    <x v="2"/>
    <x v="6"/>
    <n v="319.96800000000002"/>
    <s v="CA-2015-102330"/>
    <n v="1"/>
    <n v="4"/>
    <n v="0.2"/>
    <n v="35.996399999999952"/>
    <n v="0.41105220110552465"/>
  </r>
  <r>
    <x v="302"/>
    <x v="28"/>
    <s v="TEC-AC-10001267"/>
    <x v="2"/>
    <x v="9"/>
    <n v="119.8"/>
    <s v="CA-2015-106803"/>
    <n v="1"/>
    <n v="4"/>
    <n v="0"/>
    <n v="47.92"/>
    <n v="0.52062335344040378"/>
  </r>
  <r>
    <x v="302"/>
    <x v="4"/>
    <s v="OFF-LA-10001474"/>
    <x v="0"/>
    <x v="2"/>
    <n v="274.77"/>
    <s v="CA-2015-110786"/>
    <n v="0"/>
    <n v="9"/>
    <n v="0"/>
    <n v="126.39420000000001"/>
    <n v="0.4647369236065339"/>
  </r>
  <r>
    <x v="302"/>
    <x v="4"/>
    <s v="TEC-PH-10001425"/>
    <x v="2"/>
    <x v="6"/>
    <n v="191.976"/>
    <s v="CA-2015-110786"/>
    <n v="0"/>
    <n v="3"/>
    <n v="0.2"/>
    <n v="19.197599999999994"/>
    <n v="0.41105220110552465"/>
  </r>
  <r>
    <x v="302"/>
    <x v="4"/>
    <s v="OFF-LA-10003923"/>
    <x v="0"/>
    <x v="2"/>
    <n v="88.800000000000011"/>
    <s v="CA-2015-102330"/>
    <n v="0"/>
    <n v="6"/>
    <n v="0"/>
    <n v="44.400000000000006"/>
    <n v="0.4647369236065339"/>
  </r>
  <r>
    <x v="302"/>
    <x v="4"/>
    <s v="FUR-FU-10000672"/>
    <x v="1"/>
    <x v="8"/>
    <n v="70.56"/>
    <s v="CA-2015-110786"/>
    <n v="0"/>
    <n v="6"/>
    <n v="0"/>
    <n v="23.990399999999994"/>
    <n v="0.4595170286641902"/>
  </r>
  <r>
    <x v="302"/>
    <x v="10"/>
    <s v="OFF-AP-10003281"/>
    <x v="0"/>
    <x v="12"/>
    <n v="48.36"/>
    <s v="CA-2015-165477"/>
    <n v="1"/>
    <n v="5"/>
    <n v="0.2"/>
    <n v="6.0449999999999946"/>
    <n v="0.49507917887403441"/>
  </r>
  <r>
    <x v="302"/>
    <x v="1"/>
    <s v="FUR-FU-10000193"/>
    <x v="1"/>
    <x v="8"/>
    <n v="38.975999999999999"/>
    <s v="CA-2015-126802"/>
    <n v="1"/>
    <n v="3"/>
    <n v="0.6"/>
    <n v="-50.66879999999999"/>
    <n v="0.4595170286641902"/>
  </r>
  <r>
    <x v="302"/>
    <x v="31"/>
    <s v="OFF-ST-10003123"/>
    <x v="0"/>
    <x v="1"/>
    <n v="33.29"/>
    <s v="CA-2015-152345"/>
    <n v="1"/>
    <n v="1"/>
    <n v="0"/>
    <n v="7.9895999999999994"/>
    <n v="0.44610841445725197"/>
  </r>
  <r>
    <x v="302"/>
    <x v="4"/>
    <s v="FUR-FU-10000550"/>
    <x v="1"/>
    <x v="8"/>
    <n v="24.900000000000002"/>
    <s v="CA-2015-110786"/>
    <n v="0"/>
    <n v="5"/>
    <n v="0"/>
    <n v="8.2169999999999987"/>
    <n v="0.4595170286641902"/>
  </r>
  <r>
    <x v="302"/>
    <x v="28"/>
    <s v="OFF-ST-10002444"/>
    <x v="0"/>
    <x v="1"/>
    <n v="24.56"/>
    <s v="CA-2015-106803"/>
    <n v="0"/>
    <n v="2"/>
    <n v="0"/>
    <n v="6.8767999999999994"/>
    <n v="0.44610841445725197"/>
  </r>
  <r>
    <x v="302"/>
    <x v="31"/>
    <s v="TEC-PH-10004897"/>
    <x v="2"/>
    <x v="6"/>
    <n v="23.976000000000003"/>
    <s v="CA-2015-152345"/>
    <n v="0"/>
    <n v="3"/>
    <n v="0.2"/>
    <n v="-5.694300000000001"/>
    <n v="0.41105220110552465"/>
  </r>
  <r>
    <x v="302"/>
    <x v="4"/>
    <s v="OFF-PA-10000528"/>
    <x v="0"/>
    <x v="0"/>
    <n v="21.12"/>
    <s v="CA-2015-110786"/>
    <n v="0"/>
    <n v="4"/>
    <n v="0"/>
    <n v="9.5039999999999996"/>
    <n v="0.43613829632717294"/>
  </r>
  <r>
    <x v="302"/>
    <x v="4"/>
    <s v="OFF-BI-10003305"/>
    <x v="0"/>
    <x v="3"/>
    <n v="14.352000000000002"/>
    <s v="CA-2015-110786"/>
    <n v="0"/>
    <n v="3"/>
    <n v="0.2"/>
    <n v="4.6643999999999988"/>
    <n v="0.46881743173671325"/>
  </r>
  <r>
    <x v="302"/>
    <x v="1"/>
    <s v="FUR-FU-10002111"/>
    <x v="1"/>
    <x v="8"/>
    <n v="8.7360000000000007"/>
    <s v="CA-2015-118276"/>
    <n v="1"/>
    <n v="3"/>
    <n v="0.6"/>
    <n v="-4.804800000000002"/>
    <n v="0.4595170286641902"/>
  </r>
  <r>
    <x v="303"/>
    <x v="12"/>
    <s v="OFF-BI-10004600"/>
    <x v="0"/>
    <x v="3"/>
    <n v="551.98500000000013"/>
    <s v="US-2015-169789"/>
    <n v="1"/>
    <n v="5"/>
    <n v="0.7"/>
    <n v="-459.98750000000018"/>
    <n v="0.46881743173671325"/>
  </r>
  <r>
    <x v="303"/>
    <x v="2"/>
    <s v="FUR-TA-10004575"/>
    <x v="1"/>
    <x v="13"/>
    <n v="523.76400000000001"/>
    <s v="US-2015-115189"/>
    <n v="1"/>
    <n v="3"/>
    <n v="0.4"/>
    <n v="-192.04680000000008"/>
    <n v="0.55975208308209756"/>
  </r>
  <r>
    <x v="303"/>
    <x v="0"/>
    <s v="TEC-PH-10000576"/>
    <x v="2"/>
    <x v="6"/>
    <n v="328.77600000000007"/>
    <s v="CA-2015-104738"/>
    <n v="1"/>
    <n v="3"/>
    <n v="0.2"/>
    <n v="28.767899999999997"/>
    <n v="0.41105220110552465"/>
  </r>
  <r>
    <x v="303"/>
    <x v="0"/>
    <s v="TEC-AC-10003628"/>
    <x v="2"/>
    <x v="9"/>
    <n v="47.984000000000002"/>
    <s v="CA-2015-104738"/>
    <n v="0"/>
    <n v="2"/>
    <n v="0.2"/>
    <n v="14.395200000000004"/>
    <n v="0.52062335344040378"/>
  </r>
  <r>
    <x v="303"/>
    <x v="2"/>
    <s v="TEC-AC-10004859"/>
    <x v="2"/>
    <x v="9"/>
    <n v="27.968000000000004"/>
    <s v="CA-2015-138072"/>
    <n v="1"/>
    <n v="2"/>
    <n v="0.2"/>
    <n v="6.9920000000000009"/>
    <n v="0.52062335344040378"/>
  </r>
  <r>
    <x v="303"/>
    <x v="2"/>
    <s v="TEC-PH-10002170"/>
    <x v="2"/>
    <x v="6"/>
    <n v="251.96399999999994"/>
    <s v="US-2015-115189"/>
    <n v="0"/>
    <n v="6"/>
    <n v="0.4"/>
    <n v="-50.392799999999994"/>
    <n v="0.41105220110552465"/>
  </r>
  <r>
    <x v="303"/>
    <x v="0"/>
    <s v="TEC-PH-10002468"/>
    <x v="2"/>
    <x v="6"/>
    <n v="217.58400000000003"/>
    <s v="CA-2015-104738"/>
    <n v="0"/>
    <n v="2"/>
    <n v="0.2"/>
    <n v="19.03860000000001"/>
    <n v="0.41105220110552465"/>
  </r>
  <r>
    <x v="303"/>
    <x v="20"/>
    <s v="OFF-AP-10004136"/>
    <x v="0"/>
    <x v="12"/>
    <n v="122.94"/>
    <s v="CA-2015-131800"/>
    <n v="1"/>
    <n v="3"/>
    <n v="0"/>
    <n v="30.734999999999992"/>
    <n v="0.49507917887403441"/>
  </r>
  <r>
    <x v="303"/>
    <x v="15"/>
    <s v="OFF-ST-10002554"/>
    <x v="0"/>
    <x v="1"/>
    <n v="39.128"/>
    <s v="CA-2015-166730"/>
    <n v="1"/>
    <n v="1"/>
    <n v="0.2"/>
    <n v="-8.803799999999999"/>
    <n v="0.44610841445725197"/>
  </r>
  <r>
    <x v="303"/>
    <x v="20"/>
    <s v="OFF-BI-10003429"/>
    <x v="0"/>
    <x v="3"/>
    <n v="35.448"/>
    <s v="CA-2015-131800"/>
    <n v="0"/>
    <n v="7"/>
    <n v="0.2"/>
    <n v="12.8499"/>
    <n v="0.46881743173671325"/>
  </r>
  <r>
    <x v="303"/>
    <x v="0"/>
    <s v="OFF-EN-10004955"/>
    <x v="0"/>
    <x v="11"/>
    <n v="12.984000000000002"/>
    <s v="CA-2015-104738"/>
    <n v="0"/>
    <n v="3"/>
    <n v="0.2"/>
    <n v="4.7066999999999997"/>
    <n v="0.44424167803735209"/>
  </r>
  <r>
    <x v="303"/>
    <x v="14"/>
    <s v="OFF-AR-10003651"/>
    <x v="0"/>
    <x v="4"/>
    <n v="9.84"/>
    <s v="CA-2015-130960"/>
    <n v="1"/>
    <n v="3"/>
    <n v="0"/>
    <n v="2.8535999999999988"/>
    <n v="0.45632477063632687"/>
  </r>
  <r>
    <x v="303"/>
    <x v="0"/>
    <s v="OFF-BI-10002160"/>
    <x v="0"/>
    <x v="3"/>
    <n v="2.2859999999999996"/>
    <s v="CA-2015-104738"/>
    <n v="0"/>
    <n v="3"/>
    <n v="0.8"/>
    <n v="-3.6576000000000004"/>
    <n v="0.46881743173671325"/>
  </r>
  <r>
    <x v="304"/>
    <x v="20"/>
    <s v="FUR-BO-10002613"/>
    <x v="1"/>
    <x v="10"/>
    <n v="1573.4880000000001"/>
    <s v="CA-2015-150245"/>
    <n v="1"/>
    <n v="7"/>
    <n v="0.2"/>
    <n v="196.68599999999986"/>
    <n v="0.5176847302647779"/>
  </r>
  <r>
    <x v="304"/>
    <x v="43"/>
    <s v="FUR-CH-10004218"/>
    <x v="1"/>
    <x v="5"/>
    <n v="605.88"/>
    <s v="CA-2015-133592"/>
    <n v="1"/>
    <n v="6"/>
    <n v="0"/>
    <n v="151.47000000000003"/>
    <n v="0.46529189879902266"/>
  </r>
  <r>
    <x v="304"/>
    <x v="17"/>
    <s v="TEC-PH-10004908"/>
    <x v="2"/>
    <x v="6"/>
    <n v="475.94400000000002"/>
    <s v="US-2015-133949"/>
    <n v="1"/>
    <n v="7"/>
    <n v="0.2"/>
    <n v="59.492999999999952"/>
    <n v="0.41105220110552465"/>
  </r>
  <r>
    <x v="304"/>
    <x v="43"/>
    <s v="FUR-BO-10000362"/>
    <x v="1"/>
    <x v="10"/>
    <n v="341.96"/>
    <s v="CA-2015-133592"/>
    <n v="0"/>
    <n v="2"/>
    <n v="0"/>
    <n v="78.650800000000004"/>
    <n v="0.5176847302647779"/>
  </r>
  <r>
    <x v="304"/>
    <x v="43"/>
    <s v="TEC-AC-10002049"/>
    <x v="2"/>
    <x v="9"/>
    <n v="1687.8"/>
    <s v="CA-2015-133592"/>
    <n v="0"/>
    <n v="4"/>
    <n v="0"/>
    <n v="742.63200000000006"/>
    <n v="0.52062335344040378"/>
  </r>
  <r>
    <x v="304"/>
    <x v="32"/>
    <s v="TEC-AC-10000358"/>
    <x v="2"/>
    <x v="9"/>
    <n v="113.97"/>
    <s v="US-2015-143231"/>
    <n v="1"/>
    <n v="3"/>
    <n v="0"/>
    <n v="27.352799999999998"/>
    <n v="0.52062335344040378"/>
  </r>
  <r>
    <x v="304"/>
    <x v="24"/>
    <s v="TEC-AC-10000290"/>
    <x v="2"/>
    <x v="9"/>
    <n v="47.53"/>
    <s v="CA-2015-111150"/>
    <n v="1"/>
    <n v="7"/>
    <n v="0"/>
    <n v="16.160200000000003"/>
    <n v="0.52062335344040378"/>
  </r>
  <r>
    <x v="304"/>
    <x v="20"/>
    <s v="TEC-AC-10003614"/>
    <x v="2"/>
    <x v="9"/>
    <n v="34.769999999999996"/>
    <s v="CA-2015-157644"/>
    <n v="1"/>
    <n v="3"/>
    <n v="0"/>
    <n v="11.474099999999996"/>
    <n v="0.52062335344040378"/>
  </r>
  <r>
    <x v="304"/>
    <x v="43"/>
    <s v="OFF-PA-10003228"/>
    <x v="0"/>
    <x v="0"/>
    <n v="195.64"/>
    <s v="CA-2015-133592"/>
    <n v="0"/>
    <n v="4"/>
    <n v="0"/>
    <n v="91.950799999999987"/>
    <n v="0.43613829632717294"/>
  </r>
  <r>
    <x v="304"/>
    <x v="32"/>
    <s v="FUR-FU-10002501"/>
    <x v="1"/>
    <x v="8"/>
    <n v="63.2"/>
    <s v="US-2015-143231"/>
    <n v="0"/>
    <n v="5"/>
    <n v="0"/>
    <n v="23.384"/>
    <n v="0.4595170286641902"/>
  </r>
  <r>
    <x v="304"/>
    <x v="0"/>
    <s v="OFF-EN-10004773"/>
    <x v="0"/>
    <x v="11"/>
    <n v="49.568000000000005"/>
    <s v="CA-2015-127383"/>
    <n v="1"/>
    <n v="2"/>
    <n v="0.2"/>
    <n v="17.968399999999995"/>
    <n v="0.44424167803735209"/>
  </r>
  <r>
    <x v="304"/>
    <x v="24"/>
    <s v="OFF-AR-10000034"/>
    <x v="0"/>
    <x v="4"/>
    <n v="29.68"/>
    <s v="CA-2015-111150"/>
    <n v="0"/>
    <n v="7"/>
    <n v="0"/>
    <n v="11.575199999999999"/>
    <n v="0.45632477063632687"/>
  </r>
  <r>
    <x v="304"/>
    <x v="20"/>
    <s v="OFF-LA-10003148"/>
    <x v="0"/>
    <x v="2"/>
    <n v="18.899999999999999"/>
    <s v="CA-2015-157644"/>
    <n v="0"/>
    <n v="3"/>
    <n v="0"/>
    <n v="8.6939999999999991"/>
    <n v="0.4647369236065339"/>
  </r>
  <r>
    <x v="304"/>
    <x v="43"/>
    <s v="OFF-PA-10002586"/>
    <x v="0"/>
    <x v="0"/>
    <n v="14.940000000000001"/>
    <s v="CA-2015-133592"/>
    <n v="0"/>
    <n v="3"/>
    <n v="0"/>
    <n v="7.0218000000000007"/>
    <n v="0.43613829632717294"/>
  </r>
  <r>
    <x v="305"/>
    <x v="10"/>
    <s v="TEC-MA-10000864"/>
    <x v="2"/>
    <x v="15"/>
    <n v="1188.0000000000002"/>
    <s v="CA-2016-146262"/>
    <n v="1"/>
    <n v="9"/>
    <n v="0.7"/>
    <n v="-950.40000000000009"/>
    <n v="0.5183572270896134"/>
  </r>
  <r>
    <x v="305"/>
    <x v="10"/>
    <s v="FUR-BO-10004695"/>
    <x v="1"/>
    <x v="10"/>
    <n v="452.45"/>
    <s v="CA-2016-146262"/>
    <n v="0"/>
    <n v="5"/>
    <n v="0.5"/>
    <n v="-244.32300000000006"/>
    <n v="0.5176847302647779"/>
  </r>
  <r>
    <x v="305"/>
    <x v="10"/>
    <s v="TEC-AC-10000109"/>
    <x v="2"/>
    <x v="9"/>
    <n v="89.584000000000003"/>
    <s v="CA-2016-146262"/>
    <n v="0"/>
    <n v="2"/>
    <n v="0.2"/>
    <n v="4.4792000000000058"/>
    <n v="0.52062335344040378"/>
  </r>
  <r>
    <x v="305"/>
    <x v="7"/>
    <s v="OFF-ST-10001837"/>
    <x v="0"/>
    <x v="1"/>
    <n v="85.52"/>
    <s v="CA-2016-104514"/>
    <n v="1"/>
    <n v="2"/>
    <n v="0"/>
    <n v="22.235199999999999"/>
    <n v="0.44610841445725197"/>
  </r>
  <r>
    <x v="305"/>
    <x v="10"/>
    <s v="TEC-PH-10002844"/>
    <x v="2"/>
    <x v="6"/>
    <n v="62.981999999999999"/>
    <s v="CA-2016-146262"/>
    <n v="0"/>
    <n v="3"/>
    <n v="0.4"/>
    <n v="-14.695800000000006"/>
    <n v="0.41105220110552465"/>
  </r>
  <r>
    <x v="305"/>
    <x v="10"/>
    <s v="OFF-LA-10004544"/>
    <x v="0"/>
    <x v="2"/>
    <n v="23.680000000000003"/>
    <s v="CA-2016-146262"/>
    <n v="0"/>
    <n v="2"/>
    <n v="0.2"/>
    <n v="8.879999999999999"/>
    <n v="0.4647369236065339"/>
  </r>
  <r>
    <x v="305"/>
    <x v="7"/>
    <s v="OFF-PA-10004285"/>
    <x v="0"/>
    <x v="0"/>
    <n v="20.04"/>
    <s v="CA-2016-104514"/>
    <n v="0"/>
    <n v="3"/>
    <n v="0"/>
    <n v="9.6191999999999993"/>
    <n v="0.43613829632717294"/>
  </r>
  <r>
    <x v="305"/>
    <x v="7"/>
    <s v="OFF-AR-10001473"/>
    <x v="0"/>
    <x v="4"/>
    <n v="9.84"/>
    <s v="CA-2016-104514"/>
    <n v="0"/>
    <n v="3"/>
    <n v="0"/>
    <n v="2.6568000000000005"/>
    <n v="0.45632477063632687"/>
  </r>
  <r>
    <x v="306"/>
    <x v="0"/>
    <s v="FUR-BO-10003272"/>
    <x v="1"/>
    <x v="10"/>
    <n v="1352.3975999999998"/>
    <s v="CA-2016-141243"/>
    <n v="1"/>
    <n v="9"/>
    <n v="0.32"/>
    <n v="-437.5404000000002"/>
    <n v="0.5176847302647779"/>
  </r>
  <r>
    <x v="306"/>
    <x v="0"/>
    <s v="TEC-AC-10003198"/>
    <x v="2"/>
    <x v="9"/>
    <n v="398.40000000000003"/>
    <s v="CA-2016-141243"/>
    <n v="0"/>
    <n v="5"/>
    <n v="0.2"/>
    <n v="84.659999999999982"/>
    <n v="0.52062335344040378"/>
  </r>
  <r>
    <x v="306"/>
    <x v="0"/>
    <s v="OFF-PA-10001937"/>
    <x v="0"/>
    <x v="0"/>
    <n v="10.368000000000002"/>
    <s v="CA-2016-121097"/>
    <n v="1"/>
    <n v="2"/>
    <n v="0.2"/>
    <n v="3.6288"/>
    <n v="0.43613829632717294"/>
  </r>
  <r>
    <x v="306"/>
    <x v="0"/>
    <s v="OFF-AR-10001246"/>
    <x v="0"/>
    <x v="4"/>
    <n v="7.0559999999999992"/>
    <s v="CA-2016-141243"/>
    <n v="0"/>
    <n v="3"/>
    <n v="0.2"/>
    <n v="0.79379999999999962"/>
    <n v="0.45632477063632687"/>
  </r>
  <r>
    <x v="307"/>
    <x v="6"/>
    <s v="FUR-FU-10001473"/>
    <x v="1"/>
    <x v="8"/>
    <n v="192.22"/>
    <s v="CA-2016-104241"/>
    <n v="1"/>
    <n v="14"/>
    <n v="0"/>
    <n v="69.199200000000005"/>
    <n v="0.4595170286641902"/>
  </r>
  <r>
    <x v="307"/>
    <x v="28"/>
    <s v="OFF-PA-10004082"/>
    <x v="0"/>
    <x v="0"/>
    <n v="39.900000000000006"/>
    <s v="CA-2016-149811"/>
    <n v="1"/>
    <n v="5"/>
    <n v="0"/>
    <n v="19.950000000000003"/>
    <n v="0.43613829632717294"/>
  </r>
  <r>
    <x v="307"/>
    <x v="28"/>
    <s v="OFF-BI-10003676"/>
    <x v="0"/>
    <x v="3"/>
    <n v="32.339999999999996"/>
    <s v="CA-2016-149811"/>
    <n v="0"/>
    <n v="3"/>
    <n v="0"/>
    <n v="15.523199999999999"/>
    <n v="0.46881743173671325"/>
  </r>
  <r>
    <x v="308"/>
    <x v="4"/>
    <s v="OFF-AP-10004859"/>
    <x v="0"/>
    <x v="12"/>
    <n v="87.36"/>
    <s v="CA-2016-158701"/>
    <n v="1"/>
    <n v="6"/>
    <n v="0"/>
    <n v="23.587200000000003"/>
    <n v="0.49507917887403441"/>
  </r>
  <r>
    <x v="308"/>
    <x v="22"/>
    <s v="FUR-CH-10003396"/>
    <x v="1"/>
    <x v="5"/>
    <n v="61.584000000000003"/>
    <s v="CA-2016-154970"/>
    <n v="1"/>
    <n v="1"/>
    <n v="0.2"/>
    <n v="-6.9282000000000039"/>
    <n v="0.46529189879902266"/>
  </r>
  <r>
    <x v="308"/>
    <x v="20"/>
    <s v="OFF-AR-10001615"/>
    <x v="0"/>
    <x v="4"/>
    <n v="59.519999999999996"/>
    <s v="CA-2016-108588"/>
    <n v="1"/>
    <n v="3"/>
    <n v="0"/>
    <n v="15.475200000000001"/>
    <n v="0.45632477063632687"/>
  </r>
  <r>
    <x v="308"/>
    <x v="4"/>
    <s v="OFF-BI-10001294"/>
    <x v="0"/>
    <x v="3"/>
    <n v="56.16"/>
    <s v="CA-2016-158701"/>
    <n v="0"/>
    <n v="6"/>
    <n v="0.2"/>
    <n v="17.549999999999994"/>
    <n v="0.46881743173671325"/>
  </r>
  <r>
    <x v="308"/>
    <x v="20"/>
    <s v="OFF-EN-10000461"/>
    <x v="0"/>
    <x v="11"/>
    <n v="17.48"/>
    <s v="CA-2016-108588"/>
    <n v="0"/>
    <n v="2"/>
    <n v="0"/>
    <n v="8.2156000000000002"/>
    <n v="0.44424167803735209"/>
  </r>
  <r>
    <x v="308"/>
    <x v="20"/>
    <s v="OFF-BI-10004506"/>
    <x v="0"/>
    <x v="3"/>
    <n v="13.168000000000001"/>
    <s v="CA-2016-108588"/>
    <n v="0"/>
    <n v="2"/>
    <n v="0.2"/>
    <n v="4.6088000000000005"/>
    <n v="0.46881743173671325"/>
  </r>
  <r>
    <x v="309"/>
    <x v="26"/>
    <s v="OFF-PA-10004041"/>
    <x v="0"/>
    <x v="0"/>
    <n v="29.600000000000005"/>
    <s v="CA-2016-149636"/>
    <n v="1"/>
    <n v="5"/>
    <n v="0.2"/>
    <n v="9.2499999999999964"/>
    <n v="0.43613829632717294"/>
  </r>
  <r>
    <x v="309"/>
    <x v="26"/>
    <s v="OFF-BI-10002764"/>
    <x v="0"/>
    <x v="3"/>
    <n v="1.9380000000000002"/>
    <s v="CA-2016-149636"/>
    <n v="0"/>
    <n v="2"/>
    <n v="0.7"/>
    <n v="-1.3565999999999994"/>
    <n v="0.46881743173671325"/>
  </r>
  <r>
    <x v="310"/>
    <x v="3"/>
    <s v="OFF-AP-10001205"/>
    <x v="0"/>
    <x v="12"/>
    <n v="163.44"/>
    <s v="CA-2016-119480"/>
    <n v="1"/>
    <n v="3"/>
    <n v="0"/>
    <n v="45.763200000000012"/>
    <n v="0.49507917887403441"/>
  </r>
  <r>
    <x v="310"/>
    <x v="3"/>
    <s v="OFF-PA-10000474"/>
    <x v="0"/>
    <x v="0"/>
    <n v="106.32"/>
    <s v="CA-2016-119480"/>
    <n v="0"/>
    <n v="3"/>
    <n v="0"/>
    <n v="49.970399999999991"/>
    <n v="0.43613829632717294"/>
  </r>
  <r>
    <x v="310"/>
    <x v="3"/>
    <s v="OFF-PA-10004996"/>
    <x v="0"/>
    <x v="0"/>
    <n v="51.550000000000004"/>
    <s v="CA-2016-119480"/>
    <n v="0"/>
    <n v="5"/>
    <n v="0"/>
    <n v="24.2285"/>
    <n v="0.43613829632717294"/>
  </r>
  <r>
    <x v="310"/>
    <x v="3"/>
    <s v="OFF-AR-10004691"/>
    <x v="0"/>
    <x v="4"/>
    <n v="42.76"/>
    <s v="CA-2016-119480"/>
    <n v="0"/>
    <n v="2"/>
    <n v="0"/>
    <n v="11.117599999999999"/>
    <n v="0.45632477063632687"/>
  </r>
  <r>
    <x v="311"/>
    <x v="20"/>
    <s v="FUR-TA-10001889"/>
    <x v="1"/>
    <x v="13"/>
    <n v="1018.1039999999999"/>
    <s v="US-2016-157154"/>
    <n v="1"/>
    <n v="4"/>
    <n v="0.4"/>
    <n v="-373.3048"/>
    <n v="0.55975208308209756"/>
  </r>
  <r>
    <x v="312"/>
    <x v="7"/>
    <s v="OFF-ST-10002615"/>
    <x v="0"/>
    <x v="1"/>
    <n v="465.18"/>
    <s v="CA-2016-156755"/>
    <n v="1"/>
    <n v="3"/>
    <n v="0"/>
    <n v="120.94680000000001"/>
    <n v="0.44610841445725197"/>
  </r>
  <r>
    <x v="312"/>
    <x v="10"/>
    <s v="TEC-AC-10000487"/>
    <x v="2"/>
    <x v="9"/>
    <n v="10.384"/>
    <s v="CA-2016-128608"/>
    <n v="1"/>
    <n v="2"/>
    <n v="0.2"/>
    <n v="2.2065999999999999"/>
    <n v="0.52062335344040378"/>
  </r>
  <r>
    <x v="312"/>
    <x v="10"/>
    <s v="TEC-PH-10004977"/>
    <x v="2"/>
    <x v="6"/>
    <n v="235.18799999999999"/>
    <s v="CA-2016-128608"/>
    <n v="0"/>
    <n v="2"/>
    <n v="0.4"/>
    <n v="-43.117800000000045"/>
    <n v="0.41105220110552465"/>
  </r>
  <r>
    <x v="312"/>
    <x v="10"/>
    <s v="TEC-PH-10002262"/>
    <x v="2"/>
    <x v="6"/>
    <n v="107.11799999999999"/>
    <s v="CA-2016-128608"/>
    <n v="0"/>
    <n v="3"/>
    <n v="0.4"/>
    <n v="-21.423599999999993"/>
    <n v="0.41105220110552465"/>
  </r>
  <r>
    <x v="312"/>
    <x v="10"/>
    <s v="TEC-PH-10000912"/>
    <x v="2"/>
    <x v="6"/>
    <n v="26.376000000000001"/>
    <s v="CA-2016-128608"/>
    <n v="0"/>
    <n v="4"/>
    <n v="0.4"/>
    <n v="2.6375999999999991"/>
    <n v="0.41105220110552465"/>
  </r>
  <r>
    <x v="312"/>
    <x v="10"/>
    <s v="OFF-AR-10001374"/>
    <x v="0"/>
    <x v="4"/>
    <n v="10.368000000000002"/>
    <s v="CA-2016-128608"/>
    <n v="0"/>
    <n v="2"/>
    <n v="0.2"/>
    <n v="1.5551999999999992"/>
    <n v="0.45632477063632687"/>
  </r>
  <r>
    <x v="313"/>
    <x v="4"/>
    <s v="FUR-FU-10004845"/>
    <x v="1"/>
    <x v="8"/>
    <n v="464.84999999999997"/>
    <s v="CA-2016-137526"/>
    <n v="1"/>
    <n v="9"/>
    <n v="0"/>
    <n v="92.969999999999985"/>
    <n v="0.4595170286641902"/>
  </r>
  <r>
    <x v="313"/>
    <x v="4"/>
    <s v="FUR-FU-10001861"/>
    <x v="1"/>
    <x v="8"/>
    <n v="77.599999999999994"/>
    <s v="CA-2016-137526"/>
    <n v="0"/>
    <n v="4"/>
    <n v="0"/>
    <n v="38.023999999999994"/>
    <n v="0.4595170286641902"/>
  </r>
  <r>
    <x v="313"/>
    <x v="4"/>
    <s v="OFF-BI-10003364"/>
    <x v="0"/>
    <x v="3"/>
    <n v="70.00800000000001"/>
    <s v="CA-2016-137526"/>
    <n v="0"/>
    <n v="3"/>
    <n v="0.2"/>
    <n v="24.502800000000001"/>
    <n v="0.46881743173671325"/>
  </r>
  <r>
    <x v="313"/>
    <x v="5"/>
    <s v="OFF-LA-10003223"/>
    <x v="0"/>
    <x v="2"/>
    <n v="9.82"/>
    <s v="CA-2016-169677"/>
    <n v="1"/>
    <n v="2"/>
    <n v="0"/>
    <n v="4.8117999999999999"/>
    <n v="0.4647369236065339"/>
  </r>
  <r>
    <x v="314"/>
    <x v="1"/>
    <s v="FUR-FU-10002918"/>
    <x v="1"/>
    <x v="8"/>
    <n v="254.74400000000003"/>
    <s v="US-2016-101399"/>
    <n v="1"/>
    <n v="7"/>
    <n v="0.6"/>
    <n v="-312.06139999999994"/>
    <n v="0.4595170286641902"/>
  </r>
  <r>
    <x v="314"/>
    <x v="15"/>
    <s v="OFF-SU-10000898"/>
    <x v="0"/>
    <x v="14"/>
    <n v="88.960000000000008"/>
    <s v="CA-2016-151547"/>
    <n v="1"/>
    <n v="8"/>
    <n v="0.2"/>
    <n v="10.007999999999988"/>
    <n v="0.53938093436526824"/>
  </r>
  <r>
    <x v="314"/>
    <x v="32"/>
    <s v="OFF-AR-10003183"/>
    <x v="0"/>
    <x v="4"/>
    <n v="6.68"/>
    <s v="CA-2016-152681"/>
    <n v="1"/>
    <n v="2"/>
    <n v="0"/>
    <n v="2.0039999999999996"/>
    <n v="0.45632477063632687"/>
  </r>
  <r>
    <x v="315"/>
    <x v="0"/>
    <s v="FUR-CH-10004875"/>
    <x v="1"/>
    <x v="5"/>
    <n v="199.304"/>
    <s v="CA-2016-141250"/>
    <n v="1"/>
    <n v="4"/>
    <n v="0.3"/>
    <n v="-8.5416000000000025"/>
    <n v="0.46529189879902266"/>
  </r>
  <r>
    <x v="315"/>
    <x v="0"/>
    <s v="FUR-TA-10002855"/>
    <x v="1"/>
    <x v="13"/>
    <n v="102.438"/>
    <s v="CA-2016-141250"/>
    <n v="0"/>
    <n v="1"/>
    <n v="0.3"/>
    <n v="-13.170600000000007"/>
    <n v="0.55975208308209756"/>
  </r>
  <r>
    <x v="316"/>
    <x v="34"/>
    <s v="OFF-PA-10002893"/>
    <x v="0"/>
    <x v="0"/>
    <n v="29.04"/>
    <s v="CA-2016-119214"/>
    <n v="1"/>
    <n v="3"/>
    <n v="0"/>
    <n v="13.9392"/>
    <n v="0.43613829632717294"/>
  </r>
  <r>
    <x v="316"/>
    <x v="34"/>
    <s v="OFF-LA-10003077"/>
    <x v="0"/>
    <x v="2"/>
    <n v="14.62"/>
    <s v="CA-2016-119214"/>
    <n v="0"/>
    <n v="2"/>
    <n v="0"/>
    <n v="6.8713999999999995"/>
    <n v="0.4647369236065339"/>
  </r>
  <r>
    <x v="317"/>
    <x v="16"/>
    <s v="OFF-AR-10004757"/>
    <x v="0"/>
    <x v="4"/>
    <n v="13.120000000000001"/>
    <s v="CA-2016-128958"/>
    <n v="1"/>
    <n v="5"/>
    <n v="0.2"/>
    <n v="2.1319999999999988"/>
    <n v="0.45632477063632687"/>
  </r>
  <r>
    <x v="318"/>
    <x v="4"/>
    <s v="OFF-PA-10003790"/>
    <x v="0"/>
    <x v="0"/>
    <n v="182.72"/>
    <s v="CA-2016-109603"/>
    <n v="1"/>
    <n v="8"/>
    <n v="0"/>
    <n v="84.051199999999994"/>
    <n v="0.43613829632717294"/>
  </r>
  <r>
    <x v="319"/>
    <x v="4"/>
    <s v="FUR-CH-10002024"/>
    <x v="1"/>
    <x v="5"/>
    <n v="2803.92"/>
    <s v="CA-2016-164777"/>
    <n v="1"/>
    <n v="5"/>
    <n v="0.2"/>
    <n v="0"/>
    <n v="0.46529189879902266"/>
  </r>
  <r>
    <x v="319"/>
    <x v="10"/>
    <s v="TEC-PH-10000895"/>
    <x v="2"/>
    <x v="6"/>
    <n v="431.976"/>
    <s v="CA-2016-168746"/>
    <n v="1"/>
    <n v="4"/>
    <n v="0.4"/>
    <n v="-100.7944"/>
    <n v="0.41105220110552465"/>
  </r>
  <r>
    <x v="319"/>
    <x v="10"/>
    <s v="FUR-CH-10000513"/>
    <x v="1"/>
    <x v="5"/>
    <n v="181.98599999999999"/>
    <s v="CA-2016-168746"/>
    <n v="0"/>
    <n v="2"/>
    <n v="0.3"/>
    <n v="-54.595799999999997"/>
    <n v="0.46529189879902266"/>
  </r>
  <r>
    <x v="319"/>
    <x v="10"/>
    <s v="TEC-PH-10002555"/>
    <x v="2"/>
    <x v="6"/>
    <n v="155.36999999999998"/>
    <s v="CA-2016-168746"/>
    <n v="0"/>
    <n v="1"/>
    <n v="0.4"/>
    <n v="-36.253"/>
    <n v="0.41105220110552465"/>
  </r>
  <r>
    <x v="320"/>
    <x v="25"/>
    <s v="FUR-TA-10000198"/>
    <x v="1"/>
    <x v="13"/>
    <n v="4297.6440000000002"/>
    <s v="CA-2016-116638"/>
    <n v="1"/>
    <n v="13"/>
    <n v="0.4"/>
    <n v="-1862.3124000000003"/>
    <n v="0.55975208308209756"/>
  </r>
  <r>
    <x v="321"/>
    <x v="4"/>
    <s v="TEC-MA-10000488"/>
    <x v="2"/>
    <x v="15"/>
    <n v="1919.9760000000001"/>
    <s v="CA-2016-121797"/>
    <n v="1"/>
    <n v="3"/>
    <n v="0.2"/>
    <n v="215.99729999999977"/>
    <n v="0.5183572270896134"/>
  </r>
  <r>
    <x v="321"/>
    <x v="4"/>
    <s v="FUR-FU-10001876"/>
    <x v="1"/>
    <x v="8"/>
    <n v="227.35999999999999"/>
    <s v="CA-2016-121797"/>
    <n v="0"/>
    <n v="7"/>
    <n v="0"/>
    <n v="81.849599999999981"/>
    <n v="0.4595170286641902"/>
  </r>
  <r>
    <x v="321"/>
    <x v="0"/>
    <s v="OFF-PA-10004405"/>
    <x v="0"/>
    <x v="0"/>
    <n v="14.303999999999998"/>
    <s v="CA-2016-145401"/>
    <n v="1"/>
    <n v="6"/>
    <n v="0.2"/>
    <n v="5.0064000000000002"/>
    <n v="0.43613829632717294"/>
  </r>
  <r>
    <x v="322"/>
    <x v="28"/>
    <s v="FUR-FU-10003799"/>
    <x v="1"/>
    <x v="8"/>
    <n v="53.34"/>
    <s v="CA-2016-149587"/>
    <n v="1"/>
    <n v="3"/>
    <n v="0"/>
    <n v="16.535399999999996"/>
    <n v="0.4595170286641902"/>
  </r>
  <r>
    <x v="322"/>
    <x v="28"/>
    <s v="OFF-BI-10002852"/>
    <x v="0"/>
    <x v="3"/>
    <n v="32.96"/>
    <s v="CA-2016-149587"/>
    <n v="0"/>
    <n v="2"/>
    <n v="0"/>
    <n v="16.150400000000001"/>
    <n v="0.46881743173671325"/>
  </r>
  <r>
    <x v="322"/>
    <x v="28"/>
    <s v="OFF-PA-10003177"/>
    <x v="0"/>
    <x v="0"/>
    <n v="12.96"/>
    <s v="CA-2016-149587"/>
    <n v="0"/>
    <n v="2"/>
    <n v="0"/>
    <n v="6.2208000000000006"/>
    <n v="0.43613829632717294"/>
  </r>
  <r>
    <x v="323"/>
    <x v="40"/>
    <s v="TEC-AC-10004901"/>
    <x v="2"/>
    <x v="9"/>
    <n v="149.97"/>
    <s v="CA-2016-140921"/>
    <n v="1"/>
    <n v="3"/>
    <n v="0"/>
    <n v="50.989800000000002"/>
    <n v="0.52062335344040378"/>
  </r>
  <r>
    <x v="323"/>
    <x v="4"/>
    <s v="FUR-FU-10004093"/>
    <x v="1"/>
    <x v="8"/>
    <n v="136.91999999999999"/>
    <s v="CA-2016-157959"/>
    <n v="1"/>
    <n v="4"/>
    <n v="0"/>
    <n v="41.075999999999993"/>
    <n v="0.4595170286641902"/>
  </r>
  <r>
    <x v="323"/>
    <x v="20"/>
    <s v="FUR-CH-10004218"/>
    <x v="1"/>
    <x v="5"/>
    <n v="90.882000000000005"/>
    <s v="CA-2016-127327"/>
    <n v="1"/>
    <n v="1"/>
    <n v="0.1"/>
    <n v="15.147000000000004"/>
    <n v="0.46529189879902266"/>
  </r>
  <r>
    <x v="323"/>
    <x v="5"/>
    <s v="OFF-EN-10003286"/>
    <x v="0"/>
    <x v="11"/>
    <n v="74.52"/>
    <s v="CA-2016-103093"/>
    <n v="1"/>
    <n v="9"/>
    <n v="0"/>
    <n v="35.024399999999993"/>
    <n v="0.44424167803735209"/>
  </r>
  <r>
    <x v="323"/>
    <x v="40"/>
    <s v="FUR-FU-10003347"/>
    <x v="1"/>
    <x v="8"/>
    <n v="28.4"/>
    <s v="CA-2016-140921"/>
    <n v="0"/>
    <n v="2"/>
    <n v="0"/>
    <n v="11.076000000000001"/>
    <n v="0.4595170286641902"/>
  </r>
  <r>
    <x v="323"/>
    <x v="27"/>
    <s v="OFF-BI-10002432"/>
    <x v="0"/>
    <x v="3"/>
    <n v="12.144"/>
    <s v="CA-2016-132633"/>
    <n v="1"/>
    <n v="3"/>
    <n v="0.2"/>
    <n v="4.0985999999999994"/>
    <n v="0.46881743173671325"/>
  </r>
  <r>
    <x v="324"/>
    <x v="7"/>
    <s v="FUR-CH-10001708"/>
    <x v="1"/>
    <x v="5"/>
    <n v="1268.82"/>
    <s v="CA-2016-156482"/>
    <n v="1"/>
    <n v="9"/>
    <n v="0"/>
    <n v="266.45219999999989"/>
    <n v="0.46529189879902266"/>
  </r>
  <r>
    <x v="324"/>
    <x v="0"/>
    <s v="OFF-ST-10003470"/>
    <x v="0"/>
    <x v="1"/>
    <n v="670.75200000000007"/>
    <s v="CA-2016-137064"/>
    <n v="1"/>
    <n v="3"/>
    <n v="0.2"/>
    <n v="-125.76600000000005"/>
    <n v="0.44610841445725197"/>
  </r>
  <r>
    <x v="324"/>
    <x v="7"/>
    <s v="FUR-BO-10002598"/>
    <x v="1"/>
    <x v="10"/>
    <n v="283.92"/>
    <s v="CA-2016-156482"/>
    <n v="0"/>
    <n v="4"/>
    <n v="0"/>
    <n v="82.336799999999982"/>
    <n v="0.5176847302647779"/>
  </r>
  <r>
    <x v="324"/>
    <x v="0"/>
    <s v="TEC-AC-10003499"/>
    <x v="2"/>
    <x v="9"/>
    <n v="18.528000000000002"/>
    <s v="CA-2016-137064"/>
    <n v="0"/>
    <n v="2"/>
    <n v="0.2"/>
    <n v="4.4004000000000003"/>
    <n v="0.52062335344040378"/>
  </r>
  <r>
    <x v="324"/>
    <x v="6"/>
    <s v="OFF-ST-10002554"/>
    <x v="0"/>
    <x v="1"/>
    <n v="146.72999999999999"/>
    <s v="CA-2016-104038"/>
    <n v="1"/>
    <n v="3"/>
    <n v="0"/>
    <n v="2.9346000000000032"/>
    <n v="0.44610841445725197"/>
  </r>
  <r>
    <x v="324"/>
    <x v="6"/>
    <s v="OFF-PA-10002751"/>
    <x v="0"/>
    <x v="0"/>
    <n v="29.900000000000002"/>
    <s v="CA-2016-104038"/>
    <n v="0"/>
    <n v="5"/>
    <n v="0"/>
    <n v="13.454999999999998"/>
    <n v="0.43613829632717294"/>
  </r>
  <r>
    <x v="324"/>
    <x v="7"/>
    <s v="OFF-AR-10001022"/>
    <x v="0"/>
    <x v="4"/>
    <n v="5.68"/>
    <s v="CA-2016-156482"/>
    <n v="0"/>
    <n v="2"/>
    <n v="0"/>
    <n v="1.7607999999999997"/>
    <n v="0.45632477063632687"/>
  </r>
  <r>
    <x v="324"/>
    <x v="22"/>
    <s v="OFF-AR-10001315"/>
    <x v="0"/>
    <x v="4"/>
    <n v="5.28"/>
    <s v="CA-2016-111507"/>
    <n v="1"/>
    <n v="3"/>
    <n v="0"/>
    <n v="1.5311999999999999"/>
    <n v="0.45632477063632687"/>
  </r>
  <r>
    <x v="324"/>
    <x v="0"/>
    <s v="OFF-BI-10002049"/>
    <x v="0"/>
    <x v="3"/>
    <n v="2.9339999999999993"/>
    <s v="CA-2016-137064"/>
    <n v="0"/>
    <n v="3"/>
    <n v="0.8"/>
    <n v="-4.9878000000000018"/>
    <n v="0.46881743173671325"/>
  </r>
  <r>
    <x v="325"/>
    <x v="6"/>
    <s v="OFF-EN-10000056"/>
    <x v="0"/>
    <x v="11"/>
    <n v="311.14999999999998"/>
    <s v="CA-2016-147529"/>
    <n v="1"/>
    <n v="5"/>
    <n v="0"/>
    <n v="146.24049999999997"/>
    <n v="0.44424167803735209"/>
  </r>
  <r>
    <x v="325"/>
    <x v="6"/>
    <s v="OFF-PA-10003349"/>
    <x v="0"/>
    <x v="0"/>
    <n v="12.96"/>
    <s v="CA-2016-147529"/>
    <n v="0"/>
    <n v="2"/>
    <n v="0"/>
    <n v="6.3504000000000005"/>
    <n v="0.43613829632717294"/>
  </r>
  <r>
    <x v="326"/>
    <x v="10"/>
    <s v="TEC-PH-10003931"/>
    <x v="2"/>
    <x v="6"/>
    <n v="107.982"/>
    <s v="CA-2016-114923"/>
    <n v="1"/>
    <n v="3"/>
    <n v="0.4"/>
    <n v="-26.995499999999993"/>
    <n v="0.41105220110552465"/>
  </r>
  <r>
    <x v="326"/>
    <x v="42"/>
    <s v="OFF-PA-10000791"/>
    <x v="0"/>
    <x v="0"/>
    <n v="9.5399999999999991"/>
    <s v="US-2016-130491"/>
    <n v="1"/>
    <n v="2"/>
    <n v="0"/>
    <n v="4.2929999999999993"/>
    <n v="0.43613829632717294"/>
  </r>
  <r>
    <x v="326"/>
    <x v="42"/>
    <s v="OFF-FA-10000134"/>
    <x v="0"/>
    <x v="7"/>
    <n v="5.81"/>
    <s v="US-2016-130491"/>
    <n v="0"/>
    <n v="1"/>
    <n v="0"/>
    <n v="1.8010999999999999"/>
    <n v="0.51168203684699509"/>
  </r>
  <r>
    <x v="326"/>
    <x v="42"/>
    <s v="OFF-AR-10001149"/>
    <x v="0"/>
    <x v="4"/>
    <n v="5.76"/>
    <s v="US-2016-130491"/>
    <n v="0"/>
    <n v="2"/>
    <n v="0"/>
    <n v="1.7279999999999998"/>
    <n v="0.45632477063632687"/>
  </r>
  <r>
    <x v="327"/>
    <x v="1"/>
    <s v="TEC-AC-10001908"/>
    <x v="2"/>
    <x v="9"/>
    <n v="479.952"/>
    <s v="US-2016-153374"/>
    <n v="1"/>
    <n v="6"/>
    <n v="0.2"/>
    <n v="89.990999999999985"/>
    <n v="0.52062335344040378"/>
  </r>
  <r>
    <x v="327"/>
    <x v="0"/>
    <s v="TEC-AC-10001266"/>
    <x v="2"/>
    <x v="9"/>
    <n v="20.8"/>
    <s v="CA-2016-101007"/>
    <n v="1"/>
    <n v="2"/>
    <n v="0.2"/>
    <n v="6.4999999999999991"/>
    <n v="0.52062335344040378"/>
  </r>
  <r>
    <x v="327"/>
    <x v="4"/>
    <s v="FUR-CH-10002774"/>
    <x v="1"/>
    <x v="5"/>
    <n v="203.92"/>
    <s v="CA-2016-146038"/>
    <n v="1"/>
    <n v="5"/>
    <n v="0.2"/>
    <n v="22.940999999999995"/>
    <n v="0.46529189879902266"/>
  </r>
  <r>
    <x v="327"/>
    <x v="0"/>
    <s v="FUR-FU-10001986"/>
    <x v="1"/>
    <x v="8"/>
    <n v="40.783999999999999"/>
    <s v="CA-2016-135391"/>
    <n v="1"/>
    <n v="2"/>
    <n v="0.6"/>
    <n v="-30.588000000000001"/>
    <n v="0.4595170286641902"/>
  </r>
  <r>
    <x v="327"/>
    <x v="0"/>
    <s v="OFF-LA-10001074"/>
    <x v="0"/>
    <x v="2"/>
    <n v="40.096000000000004"/>
    <s v="CA-2016-135391"/>
    <n v="0"/>
    <n v="4"/>
    <n v="0.2"/>
    <n v="13.532399999999996"/>
    <n v="0.4647369236065339"/>
  </r>
  <r>
    <x v="328"/>
    <x v="2"/>
    <s v="OFF-ST-10000943"/>
    <x v="0"/>
    <x v="1"/>
    <n v="77.240000000000009"/>
    <s v="CA-2016-101126"/>
    <n v="1"/>
    <n v="5"/>
    <n v="0.2"/>
    <n v="7.7240000000000002"/>
    <n v="0.44610841445725197"/>
  </r>
  <r>
    <x v="329"/>
    <x v="20"/>
    <s v="TEC-PH-10002584"/>
    <x v="2"/>
    <x v="6"/>
    <n v="625.99"/>
    <s v="CA-2016-116876"/>
    <n v="1"/>
    <n v="1"/>
    <n v="0"/>
    <n v="187.79699999999997"/>
    <n v="0.41105220110552465"/>
  </r>
  <r>
    <x v="329"/>
    <x v="10"/>
    <s v="TEC-PH-10002834"/>
    <x v="2"/>
    <x v="6"/>
    <n v="323.98199999999997"/>
    <s v="US-2016-147662"/>
    <n v="1"/>
    <n v="3"/>
    <n v="0.4"/>
    <n v="-80.995500000000021"/>
    <n v="0.41105220110552465"/>
  </r>
  <r>
    <x v="329"/>
    <x v="10"/>
    <s v="TEC-AC-10003280"/>
    <x v="2"/>
    <x v="9"/>
    <n v="71.975999999999999"/>
    <s v="US-2016-147662"/>
    <n v="0"/>
    <n v="3"/>
    <n v="0.2"/>
    <n v="0.89969999999999573"/>
    <n v="0.52062335344040378"/>
  </r>
  <r>
    <x v="329"/>
    <x v="20"/>
    <s v="OFF-BI-10002897"/>
    <x v="0"/>
    <x v="3"/>
    <n v="26.423999999999999"/>
    <s v="CA-2016-116876"/>
    <n v="0"/>
    <n v="9"/>
    <n v="0.2"/>
    <n v="9.5786999999999995"/>
    <n v="0.46881743173671325"/>
  </r>
  <r>
    <x v="329"/>
    <x v="10"/>
    <s v="OFF-BI-10001658"/>
    <x v="0"/>
    <x v="3"/>
    <n v="14.952000000000004"/>
    <s v="US-2016-147662"/>
    <n v="0"/>
    <n v="2"/>
    <n v="0.7"/>
    <n v="-11.961599999999997"/>
    <n v="0.46881743173671325"/>
  </r>
  <r>
    <x v="329"/>
    <x v="10"/>
    <s v="OFF-AR-10004999"/>
    <x v="0"/>
    <x v="4"/>
    <n v="14.352000000000002"/>
    <s v="US-2016-147662"/>
    <n v="0"/>
    <n v="3"/>
    <n v="0.2"/>
    <n v="0.8969999999999998"/>
    <n v="0.45632477063632687"/>
  </r>
  <r>
    <x v="329"/>
    <x v="10"/>
    <s v="OFF-BI-10002160"/>
    <x v="0"/>
    <x v="3"/>
    <n v="2.2860000000000005"/>
    <s v="US-2016-147662"/>
    <n v="0"/>
    <n v="2"/>
    <n v="0.7"/>
    <n v="-1.6763999999999997"/>
    <n v="0.46881743173671325"/>
  </r>
  <r>
    <x v="330"/>
    <x v="21"/>
    <s v="TEC-PH-10000560"/>
    <x v="2"/>
    <x v="6"/>
    <n v="699.98"/>
    <s v="CA-2016-154326"/>
    <n v="1"/>
    <n v="2"/>
    <n v="0"/>
    <n v="195.99440000000004"/>
    <n v="0.41105220110552465"/>
  </r>
  <r>
    <x v="330"/>
    <x v="4"/>
    <s v="OFF-AP-10001391"/>
    <x v="0"/>
    <x v="12"/>
    <n v="541.43999999999994"/>
    <s v="CA-2016-116092"/>
    <n v="1"/>
    <n v="6"/>
    <n v="0"/>
    <n v="157.01759999999993"/>
    <n v="0.49507917887403441"/>
  </r>
  <r>
    <x v="330"/>
    <x v="21"/>
    <s v="TEC-AC-10004568"/>
    <x v="2"/>
    <x v="9"/>
    <n v="139.94999999999999"/>
    <s v="CA-2016-154326"/>
    <n v="0"/>
    <n v="5"/>
    <n v="0"/>
    <n v="26.590499999999988"/>
    <n v="0.52062335344040378"/>
  </r>
  <r>
    <x v="330"/>
    <x v="21"/>
    <s v="TEC-PH-10001819"/>
    <x v="2"/>
    <x v="6"/>
    <n v="134.97"/>
    <s v="CA-2016-154326"/>
    <n v="0"/>
    <n v="3"/>
    <n v="0"/>
    <n v="64.785599999999988"/>
    <n v="0.41105220110552465"/>
  </r>
  <r>
    <x v="330"/>
    <x v="4"/>
    <s v="OFF-BI-10001628"/>
    <x v="0"/>
    <x v="3"/>
    <n v="41.72"/>
    <s v="CA-2016-116092"/>
    <n v="0"/>
    <n v="5"/>
    <n v="0.2"/>
    <n v="13.037499999999998"/>
    <n v="0.46881743173671325"/>
  </r>
  <r>
    <x v="330"/>
    <x v="4"/>
    <s v="OFF-PA-10000477"/>
    <x v="0"/>
    <x v="0"/>
    <n v="19.440000000000001"/>
    <s v="CA-2016-116092"/>
    <n v="0"/>
    <n v="3"/>
    <n v="0"/>
    <n v="9.3312000000000008"/>
    <n v="0.43613829632717294"/>
  </r>
  <r>
    <x v="330"/>
    <x v="4"/>
    <s v="OFF-PA-10004285"/>
    <x v="0"/>
    <x v="0"/>
    <n v="13.36"/>
    <s v="CA-2016-116092"/>
    <n v="0"/>
    <n v="2"/>
    <n v="0"/>
    <n v="6.4127999999999998"/>
    <n v="0.43613829632717294"/>
  </r>
  <r>
    <x v="330"/>
    <x v="4"/>
    <s v="OFF-BI-10000546"/>
    <x v="0"/>
    <x v="3"/>
    <n v="11.52"/>
    <s v="CA-2016-116092"/>
    <n v="0"/>
    <n v="5"/>
    <n v="0.2"/>
    <n v="4.1760000000000002"/>
    <n v="0.46881743173671325"/>
  </r>
  <r>
    <x v="331"/>
    <x v="4"/>
    <s v="OFF-LA-10002762"/>
    <x v="0"/>
    <x v="2"/>
    <n v="87.71"/>
    <s v="CA-2016-121776"/>
    <n v="1"/>
    <n v="7"/>
    <n v="0"/>
    <n v="41.223699999999994"/>
    <n v="0.4647369236065339"/>
  </r>
  <r>
    <x v="331"/>
    <x v="4"/>
    <s v="OFF-PA-10001970"/>
    <x v="0"/>
    <x v="0"/>
    <n v="36.839999999999996"/>
    <s v="CA-2016-121776"/>
    <n v="0"/>
    <n v="3"/>
    <n v="0"/>
    <n v="17.314799999999998"/>
    <n v="0.43613829632717294"/>
  </r>
  <r>
    <x v="331"/>
    <x v="38"/>
    <s v="OFF-PA-10002751"/>
    <x v="0"/>
    <x v="0"/>
    <n v="35.880000000000003"/>
    <s v="CA-2016-156923"/>
    <n v="1"/>
    <n v="6"/>
    <n v="0"/>
    <n v="16.146000000000001"/>
    <n v="0.43613829632717294"/>
  </r>
  <r>
    <x v="332"/>
    <x v="4"/>
    <s v="OFF-LA-10003510"/>
    <x v="0"/>
    <x v="2"/>
    <n v="61.06"/>
    <s v="CA-2016-105725"/>
    <n v="1"/>
    <n v="2"/>
    <n v="0"/>
    <n v="28.087600000000002"/>
    <n v="0.4647369236065339"/>
  </r>
  <r>
    <x v="332"/>
    <x v="4"/>
    <s v="FUR-TA-10001676"/>
    <x v="1"/>
    <x v="13"/>
    <n v="35.544000000000004"/>
    <s v="CA-2016-105725"/>
    <n v="0"/>
    <n v="1"/>
    <n v="0.2"/>
    <n v="-0.88860000000000205"/>
    <n v="0.55975208308209756"/>
  </r>
  <r>
    <x v="332"/>
    <x v="4"/>
    <s v="OFF-LA-10002271"/>
    <x v="0"/>
    <x v="2"/>
    <n v="9.24"/>
    <s v="CA-2016-111234"/>
    <n v="1"/>
    <n v="3"/>
    <n v="0"/>
    <n v="4.4352"/>
    <n v="0.4647369236065339"/>
  </r>
  <r>
    <x v="333"/>
    <x v="23"/>
    <s v="OFF-AR-10003903"/>
    <x v="0"/>
    <x v="4"/>
    <n v="286.78999999999996"/>
    <s v="CA-2016-152611"/>
    <n v="1"/>
    <n v="7"/>
    <n v="0"/>
    <n v="74.565400000000011"/>
    <n v="0.45632477063632687"/>
  </r>
  <r>
    <x v="333"/>
    <x v="13"/>
    <s v="TEC-AC-10000927"/>
    <x v="2"/>
    <x v="9"/>
    <n v="29.99"/>
    <s v="CA-2016-169740"/>
    <n v="1"/>
    <n v="1"/>
    <n v="0"/>
    <n v="2.9989999999999988"/>
    <n v="0.52062335344040378"/>
  </r>
  <r>
    <x v="334"/>
    <x v="36"/>
    <s v="OFF-BI-10003527"/>
    <x v="0"/>
    <x v="3"/>
    <n v="2541.98"/>
    <s v="CA-2016-162782"/>
    <n v="1"/>
    <n v="2"/>
    <n v="0"/>
    <n v="1270.99"/>
    <n v="0.46881743173671325"/>
  </r>
  <r>
    <x v="334"/>
    <x v="31"/>
    <s v="OFF-PA-10000249"/>
    <x v="0"/>
    <x v="0"/>
    <n v="49.12"/>
    <s v="CA-2016-129770"/>
    <n v="1"/>
    <n v="4"/>
    <n v="0"/>
    <n v="23.086399999999998"/>
    <n v="0.43613829632717294"/>
  </r>
  <r>
    <x v="335"/>
    <x v="14"/>
    <s v="OFF-AR-10001615"/>
    <x v="0"/>
    <x v="4"/>
    <n v="79.36"/>
    <s v="CA-2016-132374"/>
    <n v="1"/>
    <n v="4"/>
    <n v="0"/>
    <n v="20.633600000000001"/>
    <n v="0.45632477063632687"/>
  </r>
  <r>
    <x v="336"/>
    <x v="20"/>
    <s v="OFF-AP-10000804"/>
    <x v="0"/>
    <x v="12"/>
    <n v="26.880000000000003"/>
    <s v="CA-2016-132276"/>
    <n v="1"/>
    <n v="6"/>
    <n v="0"/>
    <n v="6.7200000000000006"/>
    <n v="0.49507917887403441"/>
  </r>
  <r>
    <x v="336"/>
    <x v="20"/>
    <s v="OFF-BI-10002982"/>
    <x v="0"/>
    <x v="3"/>
    <n v="10.896000000000001"/>
    <s v="CA-2016-132276"/>
    <n v="0"/>
    <n v="2"/>
    <n v="0.2"/>
    <n v="3.8135999999999992"/>
    <n v="0.46881743173671325"/>
  </r>
  <r>
    <x v="337"/>
    <x v="32"/>
    <s v="OFF-PA-10002377"/>
    <x v="0"/>
    <x v="0"/>
    <n v="22.72"/>
    <s v="CA-2016-154900"/>
    <n v="1"/>
    <n v="4"/>
    <n v="0"/>
    <n v="10.223999999999998"/>
    <n v="0.43613829632717294"/>
  </r>
  <r>
    <x v="337"/>
    <x v="32"/>
    <s v="OFF-LA-10001641"/>
    <x v="0"/>
    <x v="2"/>
    <n v="3.15"/>
    <s v="CA-2016-154900"/>
    <n v="0"/>
    <n v="1"/>
    <n v="0"/>
    <n v="1.512"/>
    <n v="0.4647369236065339"/>
  </r>
  <r>
    <x v="338"/>
    <x v="43"/>
    <s v="FUR-TA-10004152"/>
    <x v="1"/>
    <x v="13"/>
    <n v="493.9199999999999"/>
    <s v="CA-2016-104129"/>
    <n v="1"/>
    <n v="7"/>
    <n v="0.3"/>
    <n v="-28.22399999999999"/>
    <n v="0.55975208308209756"/>
  </r>
  <r>
    <x v="338"/>
    <x v="22"/>
    <s v="TEC-AC-10002076"/>
    <x v="2"/>
    <x v="9"/>
    <n v="538.92000000000007"/>
    <s v="CA-2016-138485"/>
    <n v="1"/>
    <n v="9"/>
    <n v="0"/>
    <n v="80.837999999999994"/>
    <n v="0.52062335344040378"/>
  </r>
  <r>
    <x v="338"/>
    <x v="43"/>
    <s v="TEC-PH-10003800"/>
    <x v="2"/>
    <x v="6"/>
    <n v="105.98"/>
    <s v="CA-2016-104129"/>
    <n v="0"/>
    <n v="2"/>
    <n v="0"/>
    <n v="1.0597999999999956"/>
    <n v="0.41105220110552465"/>
  </r>
  <r>
    <x v="338"/>
    <x v="2"/>
    <s v="OFF-AR-10002257"/>
    <x v="0"/>
    <x v="4"/>
    <n v="16.032"/>
    <s v="CA-2016-111325"/>
    <n v="1"/>
    <n v="6"/>
    <n v="0.2"/>
    <n v="2.2043999999999979"/>
    <n v="0.45632477063632687"/>
  </r>
  <r>
    <x v="338"/>
    <x v="2"/>
    <s v="OFF-BI-10000343"/>
    <x v="0"/>
    <x v="3"/>
    <n v="4.4190000000000005"/>
    <s v="CA-2016-111325"/>
    <n v="0"/>
    <n v="3"/>
    <n v="0.7"/>
    <n v="-3.3879000000000001"/>
    <n v="0.46881743173671325"/>
  </r>
  <r>
    <x v="339"/>
    <x v="15"/>
    <s v="FUR-CH-10004477"/>
    <x v="1"/>
    <x v="5"/>
    <n v="389.69600000000003"/>
    <s v="US-2016-145436"/>
    <n v="1"/>
    <n v="8"/>
    <n v="0.2"/>
    <n v="43.840799999999973"/>
    <n v="0.46529189879902266"/>
  </r>
  <r>
    <x v="339"/>
    <x v="15"/>
    <s v="FUR-CH-10004860"/>
    <x v="1"/>
    <x v="5"/>
    <n v="161.56800000000001"/>
    <s v="US-2016-145436"/>
    <n v="0"/>
    <n v="2"/>
    <n v="0.2"/>
    <n v="-28.274400000000021"/>
    <n v="0.46529189879902266"/>
  </r>
  <r>
    <x v="340"/>
    <x v="0"/>
    <s v="FUR-BO-10001811"/>
    <x v="1"/>
    <x v="10"/>
    <n v="1227.9983999999999"/>
    <s v="CA-2016-133585"/>
    <n v="1"/>
    <n v="6"/>
    <n v="0.32"/>
    <n v="-36.117600000000152"/>
    <n v="0.5176847302647779"/>
  </r>
  <r>
    <x v="340"/>
    <x v="4"/>
    <s v="FUR-CH-10003396"/>
    <x v="1"/>
    <x v="5"/>
    <n v="184.75200000000001"/>
    <s v="CA-2016-102316"/>
    <n v="1"/>
    <n v="3"/>
    <n v="0.2"/>
    <n v="-20.784600000000012"/>
    <n v="0.46529189879902266"/>
  </r>
  <r>
    <x v="340"/>
    <x v="0"/>
    <s v="TEC-PH-10003215"/>
    <x v="2"/>
    <x v="6"/>
    <n v="95.84"/>
    <s v="CA-2016-104052"/>
    <n v="1"/>
    <n v="4"/>
    <n v="0.2"/>
    <n v="34.741999999999997"/>
    <n v="0.41105220110552465"/>
  </r>
  <r>
    <x v="340"/>
    <x v="5"/>
    <s v="OFF-BI-10004236"/>
    <x v="0"/>
    <x v="3"/>
    <n v="58.72"/>
    <s v="CA-2016-153325"/>
    <n v="1"/>
    <n v="4"/>
    <n v="0"/>
    <n v="27.011199999999999"/>
    <n v="0.46881743173671325"/>
  </r>
  <r>
    <x v="340"/>
    <x v="0"/>
    <s v="OFF-AR-10003696"/>
    <x v="0"/>
    <x v="4"/>
    <n v="55.328000000000003"/>
    <s v="CA-2016-133585"/>
    <n v="0"/>
    <n v="2"/>
    <n v="0.2"/>
    <n v="6.2243999999999957"/>
    <n v="0.45632477063632687"/>
  </r>
  <r>
    <x v="340"/>
    <x v="4"/>
    <s v="TEC-PH-10000376"/>
    <x v="2"/>
    <x v="6"/>
    <n v="15.984000000000002"/>
    <s v="CA-2016-102316"/>
    <n v="0"/>
    <n v="2"/>
    <n v="0.2"/>
    <n v="1.1988000000000003"/>
    <n v="0.41105220110552465"/>
  </r>
  <r>
    <x v="340"/>
    <x v="2"/>
    <s v="OFF-AP-10002906"/>
    <x v="0"/>
    <x v="12"/>
    <n v="3.5520000000000005"/>
    <s v="CA-2016-133494"/>
    <n v="1"/>
    <n v="2"/>
    <n v="0.2"/>
    <n v="0.44399999999999973"/>
    <n v="0.49507917887403441"/>
  </r>
  <r>
    <x v="341"/>
    <x v="22"/>
    <s v="FUR-TA-10001768"/>
    <x v="1"/>
    <x v="13"/>
    <n v="787.53"/>
    <s v="CA-2016-110457"/>
    <n v="1"/>
    <n v="3"/>
    <n v="0"/>
    <n v="165.38129999999995"/>
    <n v="0.55975208308209756"/>
  </r>
  <r>
    <x v="341"/>
    <x v="18"/>
    <s v="OFF-EN-10001532"/>
    <x v="0"/>
    <x v="11"/>
    <n v="101.88"/>
    <s v="CA-2016-105970"/>
    <n v="1"/>
    <n v="6"/>
    <n v="0"/>
    <n v="50.94"/>
    <n v="0.44424167803735209"/>
  </r>
  <r>
    <x v="341"/>
    <x v="18"/>
    <s v="OFF-AR-10003156"/>
    <x v="0"/>
    <x v="4"/>
    <n v="10.16"/>
    <s v="CA-2016-105970"/>
    <n v="0"/>
    <n v="1"/>
    <n v="0"/>
    <n v="2.6416000000000004"/>
    <n v="0.45632477063632687"/>
  </r>
  <r>
    <x v="342"/>
    <x v="20"/>
    <s v="OFF-ST-10000689"/>
    <x v="0"/>
    <x v="1"/>
    <n v="563.4"/>
    <s v="CA-2016-109512"/>
    <n v="1"/>
    <n v="4"/>
    <n v="0"/>
    <n v="67.608000000000004"/>
    <n v="0.44610841445725197"/>
  </r>
  <r>
    <x v="342"/>
    <x v="2"/>
    <s v="TEC-PH-10000562"/>
    <x v="2"/>
    <x v="6"/>
    <n v="466.15799999999996"/>
    <s v="CA-2016-109001"/>
    <n v="1"/>
    <n v="7"/>
    <n v="0.4"/>
    <n v="-93.231599999999958"/>
    <n v="0.41105220110552465"/>
  </r>
  <r>
    <x v="342"/>
    <x v="20"/>
    <s v="FUR-CH-10001146"/>
    <x v="1"/>
    <x v="5"/>
    <n v="383.60700000000003"/>
    <s v="CA-2016-109512"/>
    <n v="0"/>
    <n v="7"/>
    <n v="0.1"/>
    <n v="63.934499999999971"/>
    <n v="0.46529189879902266"/>
  </r>
  <r>
    <x v="342"/>
    <x v="2"/>
    <s v="TEC-AC-10001101"/>
    <x v="2"/>
    <x v="9"/>
    <n v="10.312000000000001"/>
    <s v="CA-2016-109001"/>
    <n v="0"/>
    <n v="1"/>
    <n v="0.2"/>
    <n v="-1.2890000000000006"/>
    <n v="0.52062335344040378"/>
  </r>
  <r>
    <x v="342"/>
    <x v="1"/>
    <s v="OFF-AP-10000828"/>
    <x v="0"/>
    <x v="12"/>
    <n v="180.97999999999996"/>
    <s v="CA-2016-140221"/>
    <n v="1"/>
    <n v="5"/>
    <n v="0.8"/>
    <n v="-470.548"/>
    <n v="0.49507917887403441"/>
  </r>
  <r>
    <x v="342"/>
    <x v="2"/>
    <s v="FUR-CH-10002647"/>
    <x v="1"/>
    <x v="5"/>
    <n v="99.372"/>
    <s v="CA-2016-125185"/>
    <n v="1"/>
    <n v="2"/>
    <n v="0.3"/>
    <n v="-7.0979999999999919"/>
    <n v="0.46529189879902266"/>
  </r>
  <r>
    <x v="342"/>
    <x v="18"/>
    <s v="OFF-AP-10002222"/>
    <x v="0"/>
    <x v="12"/>
    <n v="60.69"/>
    <s v="CA-2016-153108"/>
    <n v="1"/>
    <n v="7"/>
    <n v="0"/>
    <n v="16.386300000000002"/>
    <n v="0.49507917887403441"/>
  </r>
  <r>
    <x v="342"/>
    <x v="1"/>
    <s v="OFF-ST-10000777"/>
    <x v="0"/>
    <x v="1"/>
    <n v="60.415999999999997"/>
    <s v="CA-2016-140221"/>
    <n v="0"/>
    <n v="2"/>
    <n v="0.2"/>
    <n v="6.0416000000000025"/>
    <n v="0.44610841445725197"/>
  </r>
  <r>
    <x v="342"/>
    <x v="2"/>
    <s v="FUR-FU-10003247"/>
    <x v="1"/>
    <x v="8"/>
    <n v="33.568000000000005"/>
    <s v="CA-2016-125185"/>
    <n v="0"/>
    <n v="2"/>
    <n v="0.2"/>
    <n v="-5.4548000000000041"/>
    <n v="0.4595170286641902"/>
  </r>
  <r>
    <x v="342"/>
    <x v="0"/>
    <s v="TEC-PH-10000149"/>
    <x v="2"/>
    <x v="6"/>
    <n v="31.92"/>
    <s v="CA-2016-120320"/>
    <n v="1"/>
    <n v="2"/>
    <n v="0.2"/>
    <n v="2.3939999999999984"/>
    <n v="0.41105220110552465"/>
  </r>
  <r>
    <x v="342"/>
    <x v="20"/>
    <s v="OFF-EN-10002621"/>
    <x v="0"/>
    <x v="11"/>
    <n v="29.339999999999996"/>
    <s v="CA-2016-109512"/>
    <n v="0"/>
    <n v="3"/>
    <n v="0"/>
    <n v="14.669999999999998"/>
    <n v="0.44424167803735209"/>
  </r>
  <r>
    <x v="342"/>
    <x v="18"/>
    <s v="TEC-PH-10001552"/>
    <x v="2"/>
    <x v="6"/>
    <n v="23.92"/>
    <s v="CA-2016-153108"/>
    <n v="0"/>
    <n v="2"/>
    <n v="0"/>
    <n v="6.6976000000000013"/>
    <n v="0.41105220110552465"/>
  </r>
  <r>
    <x v="342"/>
    <x v="1"/>
    <s v="OFF-BI-10002854"/>
    <x v="0"/>
    <x v="3"/>
    <n v="11.211999999999998"/>
    <s v="CA-2016-140221"/>
    <n v="0"/>
    <n v="2"/>
    <n v="0.8"/>
    <n v="-16.818000000000005"/>
    <n v="0.46881743173671325"/>
  </r>
  <r>
    <x v="342"/>
    <x v="1"/>
    <s v="OFF-FA-10000611"/>
    <x v="0"/>
    <x v="7"/>
    <n v="7.1039999999999992"/>
    <s v="CA-2016-151785"/>
    <n v="1"/>
    <n v="6"/>
    <n v="0.2"/>
    <n v="2.4863999999999997"/>
    <n v="0.51168203684699509"/>
  </r>
  <r>
    <x v="342"/>
    <x v="1"/>
    <s v="FUR-FU-10000023"/>
    <x v="1"/>
    <x v="8"/>
    <n v="4.7119999999999997"/>
    <s v="CA-2016-140221"/>
    <n v="0"/>
    <n v="2"/>
    <n v="0.6"/>
    <n v="-1.8847999999999994"/>
    <n v="0.4595170286641902"/>
  </r>
  <r>
    <x v="342"/>
    <x v="2"/>
    <s v="OFF-BI-10003529"/>
    <x v="0"/>
    <x v="3"/>
    <n v="2.556"/>
    <s v="CA-2016-109001"/>
    <n v="0"/>
    <n v="3"/>
    <n v="0.7"/>
    <n v="-1.7892000000000001"/>
    <n v="0.46881743173671325"/>
  </r>
  <r>
    <x v="343"/>
    <x v="4"/>
    <s v="TEC-CO-10003763"/>
    <x v="2"/>
    <x v="16"/>
    <n v="1119.9840000000002"/>
    <s v="CA-2016-142944"/>
    <n v="1"/>
    <n v="2"/>
    <n v="0.2"/>
    <n v="377.99459999999993"/>
    <n v="0.55185675810753509"/>
  </r>
  <r>
    <x v="343"/>
    <x v="4"/>
    <s v="FUR-FU-10000308"/>
    <x v="1"/>
    <x v="8"/>
    <n v="435.26"/>
    <s v="CA-2016-142944"/>
    <n v="0"/>
    <n v="7"/>
    <n v="0"/>
    <n v="95.757200000000012"/>
    <n v="0.4595170286641902"/>
  </r>
  <r>
    <x v="344"/>
    <x v="7"/>
    <s v="TEC-PH-10001619"/>
    <x v="2"/>
    <x v="6"/>
    <n v="587.97"/>
    <s v="CA-2016-146255"/>
    <n v="1"/>
    <n v="3"/>
    <n v="0"/>
    <n v="170.51129999999998"/>
    <n v="0.41105220110552465"/>
  </r>
  <r>
    <x v="344"/>
    <x v="7"/>
    <s v="TEC-AC-10004469"/>
    <x v="2"/>
    <x v="9"/>
    <n v="119.85000000000001"/>
    <s v="CA-2016-146255"/>
    <n v="0"/>
    <n v="3"/>
    <n v="0"/>
    <n v="52.734000000000009"/>
    <n v="0.52062335344040378"/>
  </r>
  <r>
    <x v="344"/>
    <x v="7"/>
    <s v="OFF-BI-10001765"/>
    <x v="0"/>
    <x v="3"/>
    <n v="69.28"/>
    <s v="CA-2016-146255"/>
    <n v="0"/>
    <n v="2"/>
    <n v="0"/>
    <n v="33.254399999999997"/>
    <n v="0.46881743173671325"/>
  </r>
  <r>
    <x v="344"/>
    <x v="7"/>
    <s v="OFF-BI-10000309"/>
    <x v="0"/>
    <x v="3"/>
    <n v="30.44"/>
    <s v="CA-2016-146255"/>
    <n v="0"/>
    <n v="2"/>
    <n v="0"/>
    <n v="14.9156"/>
    <n v="0.46881743173671325"/>
  </r>
  <r>
    <x v="345"/>
    <x v="21"/>
    <s v="FUR-CH-10002084"/>
    <x v="1"/>
    <x v="5"/>
    <n v="860.93"/>
    <s v="CA-2016-105627"/>
    <n v="1"/>
    <n v="7"/>
    <n v="0"/>
    <n v="189.40460000000002"/>
    <n v="0.46529189879902266"/>
  </r>
  <r>
    <x v="345"/>
    <x v="21"/>
    <s v="TEC-PH-10003012"/>
    <x v="2"/>
    <x v="6"/>
    <n v="769.95"/>
    <s v="CA-2016-105627"/>
    <n v="0"/>
    <n v="5"/>
    <n v="0"/>
    <n v="223.28549999999993"/>
    <n v="0.41105220110552465"/>
  </r>
  <r>
    <x v="345"/>
    <x v="21"/>
    <s v="FUR-BO-10002916"/>
    <x v="1"/>
    <x v="10"/>
    <n v="512.93999999999994"/>
    <s v="CA-2016-105627"/>
    <n v="0"/>
    <n v="3"/>
    <n v="0"/>
    <n v="97.45859999999999"/>
    <n v="0.5176847302647779"/>
  </r>
  <r>
    <x v="345"/>
    <x v="21"/>
    <s v="FUR-FU-10000308"/>
    <x v="1"/>
    <x v="8"/>
    <n v="373.08"/>
    <s v="CA-2016-105627"/>
    <n v="0"/>
    <n v="6"/>
    <n v="0"/>
    <n v="82.077600000000004"/>
    <n v="0.4595170286641902"/>
  </r>
  <r>
    <x v="345"/>
    <x v="20"/>
    <s v="OFF-PA-10003848"/>
    <x v="0"/>
    <x v="0"/>
    <n v="19.440000000000001"/>
    <s v="CA-2016-160213"/>
    <n v="1"/>
    <n v="3"/>
    <n v="0"/>
    <n v="9.3312000000000008"/>
    <n v="0.43613829632717294"/>
  </r>
  <r>
    <x v="345"/>
    <x v="21"/>
    <s v="OFF-AR-10002704"/>
    <x v="0"/>
    <x v="4"/>
    <n v="14.98"/>
    <s v="CA-2016-105627"/>
    <n v="0"/>
    <n v="1"/>
    <n v="0"/>
    <n v="4.4939999999999998"/>
    <n v="0.45632477063632687"/>
  </r>
  <r>
    <x v="345"/>
    <x v="1"/>
    <s v="OFF-BI-10002706"/>
    <x v="0"/>
    <x v="3"/>
    <n v="8.5679999999999978"/>
    <s v="CA-2016-132136"/>
    <n v="1"/>
    <n v="3"/>
    <n v="0.8"/>
    <n v="-14.5656"/>
    <n v="0.46881743173671325"/>
  </r>
  <r>
    <x v="345"/>
    <x v="26"/>
    <s v="OFF-AR-10002399"/>
    <x v="0"/>
    <x v="4"/>
    <n v="3.4079999999999999"/>
    <s v="CA-2016-107741"/>
    <n v="1"/>
    <n v="1"/>
    <n v="0.2"/>
    <n v="0.89459999999999995"/>
    <n v="0.45632477063632687"/>
  </r>
  <r>
    <x v="346"/>
    <x v="0"/>
    <s v="TEC-PH-10001809"/>
    <x v="2"/>
    <x v="6"/>
    <n v="359.88"/>
    <s v="CA-2016-123155"/>
    <n v="1"/>
    <n v="3"/>
    <n v="0.2"/>
    <n v="22.492499999999993"/>
    <n v="0.41105220110552465"/>
  </r>
  <r>
    <x v="346"/>
    <x v="0"/>
    <s v="TEC-AC-10002473"/>
    <x v="2"/>
    <x v="9"/>
    <n v="113.52000000000001"/>
    <s v="CA-2016-123155"/>
    <n v="0"/>
    <n v="5"/>
    <n v="0.2"/>
    <n v="29.798999999999999"/>
    <n v="0.52062335344040378"/>
  </r>
  <r>
    <x v="346"/>
    <x v="25"/>
    <s v="OFF-LA-10001175"/>
    <x v="0"/>
    <x v="2"/>
    <n v="4.6079999999999997"/>
    <s v="CA-2016-110345"/>
    <n v="1"/>
    <n v="2"/>
    <n v="0.2"/>
    <n v="1.6704000000000001"/>
    <n v="0.4647369236065339"/>
  </r>
  <r>
    <x v="347"/>
    <x v="36"/>
    <s v="OFF-ST-10002406"/>
    <x v="0"/>
    <x v="1"/>
    <n v="89.820000000000007"/>
    <s v="US-2016-118906"/>
    <n v="1"/>
    <n v="6"/>
    <n v="0"/>
    <n v="25.149600000000007"/>
    <n v="0.44610841445725197"/>
  </r>
  <r>
    <x v="347"/>
    <x v="0"/>
    <s v="OFF-BI-10004022"/>
    <x v="0"/>
    <x v="3"/>
    <n v="1.1119999999999997"/>
    <s v="CA-2016-146829"/>
    <n v="1"/>
    <n v="2"/>
    <n v="0.8"/>
    <n v="-1.8904000000000001"/>
    <n v="0.46881743173671325"/>
  </r>
  <r>
    <x v="348"/>
    <x v="16"/>
    <s v="FUR-FU-10003194"/>
    <x v="1"/>
    <x v="8"/>
    <n v="30.880000000000003"/>
    <s v="CA-2016-128083"/>
    <n v="1"/>
    <n v="4"/>
    <n v="0.2"/>
    <n v="3.8599999999999977"/>
    <n v="0.4595170286641902"/>
  </r>
  <r>
    <x v="348"/>
    <x v="16"/>
    <s v="OFF-EN-10004030"/>
    <x v="0"/>
    <x v="11"/>
    <n v="8.6880000000000006"/>
    <s v="CA-2016-128083"/>
    <n v="0"/>
    <n v="3"/>
    <n v="0.2"/>
    <n v="2.9322000000000004"/>
    <n v="0.44424167803735209"/>
  </r>
  <r>
    <x v="348"/>
    <x v="16"/>
    <s v="FUR-FU-10001731"/>
    <x v="1"/>
    <x v="8"/>
    <n v="6.4080000000000004"/>
    <s v="CA-2016-128083"/>
    <n v="0"/>
    <n v="3"/>
    <n v="0.2"/>
    <n v="1.4418"/>
    <n v="0.4595170286641902"/>
  </r>
  <r>
    <x v="348"/>
    <x v="25"/>
    <s v="OFF-LA-10001641"/>
    <x v="0"/>
    <x v="2"/>
    <n v="5.04"/>
    <s v="CA-2016-148705"/>
    <n v="1"/>
    <n v="2"/>
    <n v="0.2"/>
    <n v="1.764"/>
    <n v="0.4647369236065339"/>
  </r>
  <r>
    <x v="349"/>
    <x v="4"/>
    <s v="FUR-CH-10004063"/>
    <x v="1"/>
    <x v="5"/>
    <n v="915.13600000000008"/>
    <s v="US-2016-139675"/>
    <n v="1"/>
    <n v="4"/>
    <n v="0.2"/>
    <n v="102.95279999999988"/>
    <n v="0.46529189879902266"/>
  </r>
  <r>
    <x v="349"/>
    <x v="4"/>
    <s v="FUR-FU-10001979"/>
    <x v="1"/>
    <x v="8"/>
    <n v="327.76"/>
    <s v="US-2016-139675"/>
    <n v="0"/>
    <n v="8"/>
    <n v="0"/>
    <n v="91.772800000000018"/>
    <n v="0.4595170286641902"/>
  </r>
  <r>
    <x v="349"/>
    <x v="22"/>
    <s v="FUR-BO-10004409"/>
    <x v="1"/>
    <x v="10"/>
    <n v="141.96"/>
    <s v="CA-2016-114237"/>
    <n v="1"/>
    <n v="2"/>
    <n v="0"/>
    <n v="39.748800000000003"/>
    <n v="0.5176847302647779"/>
  </r>
  <r>
    <x v="350"/>
    <x v="38"/>
    <s v="OFF-BI-10003091"/>
    <x v="0"/>
    <x v="3"/>
    <n v="671.93999999999994"/>
    <s v="CA-2016-163587"/>
    <n v="1"/>
    <n v="3"/>
    <n v="0"/>
    <n v="315.81179999999995"/>
    <n v="0.46881743173671325"/>
  </r>
  <r>
    <x v="350"/>
    <x v="4"/>
    <s v="OFF-PA-10002105"/>
    <x v="0"/>
    <x v="0"/>
    <n v="19.440000000000001"/>
    <s v="CA-2016-167479"/>
    <n v="1"/>
    <n v="3"/>
    <n v="0"/>
    <n v="9.3312000000000008"/>
    <n v="0.43613829632717294"/>
  </r>
  <r>
    <x v="350"/>
    <x v="38"/>
    <s v="OFF-LA-10004484"/>
    <x v="0"/>
    <x v="2"/>
    <n v="16.52"/>
    <s v="CA-2016-163587"/>
    <n v="0"/>
    <n v="4"/>
    <n v="0"/>
    <n v="7.5991999999999997"/>
    <n v="0.4647369236065339"/>
  </r>
  <r>
    <x v="351"/>
    <x v="27"/>
    <s v="TEC-PH-10003356"/>
    <x v="2"/>
    <x v="6"/>
    <n v="16.776000000000003"/>
    <s v="CA-2016-155124"/>
    <n v="1"/>
    <n v="3"/>
    <n v="0.2"/>
    <n v="1.6776"/>
    <n v="0.41105220110552465"/>
  </r>
  <r>
    <x v="352"/>
    <x v="5"/>
    <s v="OFF-BI-10003527"/>
    <x v="0"/>
    <x v="3"/>
    <n v="6354.95"/>
    <s v="CA-2016-145352"/>
    <n v="1"/>
    <n v="5"/>
    <n v="0"/>
    <n v="3177.4749999999999"/>
    <n v="0.46881743173671325"/>
  </r>
  <r>
    <x v="352"/>
    <x v="33"/>
    <s v="OFF-LA-10003930"/>
    <x v="0"/>
    <x v="2"/>
    <n v="491.55"/>
    <s v="CA-2016-134257"/>
    <n v="1"/>
    <n v="5"/>
    <n v="0"/>
    <n v="240.8595"/>
    <n v="0.4647369236065339"/>
  </r>
  <r>
    <x v="352"/>
    <x v="22"/>
    <s v="FUR-TA-10001039"/>
    <x v="1"/>
    <x v="13"/>
    <n v="171.96"/>
    <s v="CA-2016-112116"/>
    <n v="1"/>
    <n v="2"/>
    <n v="0"/>
    <n v="44.709600000000009"/>
    <n v="0.55975208308209756"/>
  </r>
  <r>
    <x v="352"/>
    <x v="20"/>
    <s v="TEC-PH-10001527"/>
    <x v="2"/>
    <x v="6"/>
    <n v="85.9"/>
    <s v="CA-2016-153906"/>
    <n v="1"/>
    <n v="2"/>
    <n v="0"/>
    <n v="2.5769999999999982"/>
    <n v="0.41105220110552465"/>
  </r>
  <r>
    <x v="352"/>
    <x v="5"/>
    <s v="OFF-ST-10001228"/>
    <x v="0"/>
    <x v="1"/>
    <n v="46.74"/>
    <s v="CA-2016-145352"/>
    <n v="0"/>
    <n v="3"/>
    <n v="0"/>
    <n v="11.684999999999999"/>
    <n v="0.44610841445725197"/>
  </r>
  <r>
    <x v="352"/>
    <x v="4"/>
    <s v="FUR-FU-10001215"/>
    <x v="1"/>
    <x v="8"/>
    <n v="43.13"/>
    <s v="CA-2016-144722"/>
    <n v="1"/>
    <n v="1"/>
    <n v="0"/>
    <n v="18.114600000000003"/>
    <n v="0.4595170286641902"/>
  </r>
  <r>
    <x v="352"/>
    <x v="20"/>
    <s v="OFF-AR-10001761"/>
    <x v="0"/>
    <x v="4"/>
    <n v="17.52"/>
    <s v="US-2016-150231"/>
    <n v="1"/>
    <n v="3"/>
    <n v="0"/>
    <n v="6.3071999999999999"/>
    <n v="0.45632477063632687"/>
  </r>
  <r>
    <x v="352"/>
    <x v="5"/>
    <s v="OFF-AR-10003856"/>
    <x v="0"/>
    <x v="4"/>
    <n v="8.34"/>
    <s v="CA-2016-145352"/>
    <n v="0"/>
    <n v="3"/>
    <n v="0"/>
    <n v="2.1683999999999997"/>
    <n v="0.45632477063632687"/>
  </r>
  <r>
    <x v="352"/>
    <x v="33"/>
    <s v="OFF-EN-10003845"/>
    <x v="0"/>
    <x v="11"/>
    <n v="7.38"/>
    <s v="CA-2016-134257"/>
    <n v="0"/>
    <n v="2"/>
    <n v="0"/>
    <n v="3.3947999999999996"/>
    <n v="0.44424167803735209"/>
  </r>
  <r>
    <x v="352"/>
    <x v="5"/>
    <s v="OFF-AR-10001662"/>
    <x v="0"/>
    <x v="4"/>
    <n v="2.74"/>
    <s v="CA-2016-145352"/>
    <n v="0"/>
    <n v="1"/>
    <n v="0"/>
    <n v="0.73980000000000024"/>
    <n v="0.45632477063632687"/>
  </r>
  <r>
    <x v="353"/>
    <x v="20"/>
    <s v="TEC-AC-10000387"/>
    <x v="2"/>
    <x v="9"/>
    <n v="15.02"/>
    <s v="CA-2016-110632"/>
    <n v="1"/>
    <n v="1"/>
    <n v="0"/>
    <n v="2.7035999999999998"/>
    <n v="0.52062335344040378"/>
  </r>
  <r>
    <x v="353"/>
    <x v="20"/>
    <s v="OFF-ST-10001291"/>
    <x v="0"/>
    <x v="1"/>
    <n v="33.82"/>
    <s v="CA-2016-110632"/>
    <n v="0"/>
    <n v="2"/>
    <n v="0"/>
    <n v="9.1313999999999993"/>
    <n v="0.44610841445725197"/>
  </r>
  <r>
    <x v="354"/>
    <x v="22"/>
    <s v="TEC-CO-10001766"/>
    <x v="2"/>
    <x v="16"/>
    <n v="3149.9300000000003"/>
    <s v="CA-2016-111829"/>
    <n v="1"/>
    <n v="7"/>
    <n v="0"/>
    <n v="1480.4670999999998"/>
    <n v="0.55185675810753509"/>
  </r>
  <r>
    <x v="354"/>
    <x v="22"/>
    <s v="OFF-ST-10000142"/>
    <x v="0"/>
    <x v="1"/>
    <n v="1247.6399999999999"/>
    <s v="CA-2016-111829"/>
    <n v="0"/>
    <n v="3"/>
    <n v="0"/>
    <n v="349.33919999999995"/>
    <n v="0.44610841445725197"/>
  </r>
  <r>
    <x v="354"/>
    <x v="22"/>
    <s v="TEC-PH-10004539"/>
    <x v="2"/>
    <x v="6"/>
    <n v="453.57600000000002"/>
    <s v="CA-2016-132101"/>
    <n v="1"/>
    <n v="3"/>
    <n v="0.2"/>
    <n v="39.687899999999985"/>
    <n v="0.41105220110552465"/>
  </r>
  <r>
    <x v="354"/>
    <x v="0"/>
    <s v="FUR-BO-10004218"/>
    <x v="1"/>
    <x v="10"/>
    <n v="383.46559999999994"/>
    <s v="CA-2016-168088"/>
    <n v="1"/>
    <n v="4"/>
    <n v="0.32"/>
    <n v="-67.670400000000001"/>
    <n v="0.5176847302647779"/>
  </r>
  <r>
    <x v="354"/>
    <x v="22"/>
    <s v="OFF-PA-10004359"/>
    <x v="0"/>
    <x v="0"/>
    <n v="209.7"/>
    <s v="CA-2016-111829"/>
    <n v="0"/>
    <n v="2"/>
    <n v="0"/>
    <n v="100.65599999999999"/>
    <n v="0.43613829632717294"/>
  </r>
  <r>
    <x v="354"/>
    <x v="0"/>
    <s v="OFF-PA-10000675"/>
    <x v="0"/>
    <x v="0"/>
    <n v="65.584000000000003"/>
    <s v="CA-2016-168088"/>
    <n v="0"/>
    <n v="2"/>
    <n v="0.2"/>
    <n v="23.7742"/>
    <n v="0.43613829632717294"/>
  </r>
  <r>
    <x v="354"/>
    <x v="4"/>
    <s v="OFF-PA-10002749"/>
    <x v="0"/>
    <x v="0"/>
    <n v="40.14"/>
    <s v="CA-2016-113110"/>
    <n v="1"/>
    <n v="6"/>
    <n v="0"/>
    <n v="19.668600000000001"/>
    <n v="0.43613829632717294"/>
  </r>
  <r>
    <x v="354"/>
    <x v="4"/>
    <s v="OFF-SU-10001165"/>
    <x v="0"/>
    <x v="14"/>
    <n v="33.36"/>
    <s v="CA-2016-113110"/>
    <n v="0"/>
    <n v="4"/>
    <n v="0"/>
    <n v="8.6736000000000004"/>
    <n v="0.53938093436526824"/>
  </r>
  <r>
    <x v="354"/>
    <x v="4"/>
    <s v="OFF-BI-10000088"/>
    <x v="0"/>
    <x v="3"/>
    <n v="17.568000000000001"/>
    <s v="CA-2016-113110"/>
    <n v="0"/>
    <n v="2"/>
    <n v="0.2"/>
    <n v="6.3684000000000003"/>
    <n v="0.46881743173671325"/>
  </r>
  <r>
    <x v="354"/>
    <x v="4"/>
    <s v="OFF-LA-10000240"/>
    <x v="0"/>
    <x v="2"/>
    <n v="14.62"/>
    <s v="CA-2016-113110"/>
    <n v="0"/>
    <n v="2"/>
    <n v="0"/>
    <n v="6.8713999999999995"/>
    <n v="0.4647369236065339"/>
  </r>
  <r>
    <x v="354"/>
    <x v="16"/>
    <s v="OFF-PA-10001560"/>
    <x v="0"/>
    <x v="0"/>
    <n v="14.496000000000002"/>
    <s v="CA-2016-143532"/>
    <n v="1"/>
    <n v="3"/>
    <n v="0.2"/>
    <n v="4.8924000000000003"/>
    <n v="0.43613829632717294"/>
  </r>
  <r>
    <x v="354"/>
    <x v="4"/>
    <s v="OFF-PA-10001947"/>
    <x v="0"/>
    <x v="0"/>
    <n v="11.96"/>
    <s v="CA-2016-163104"/>
    <n v="1"/>
    <n v="2"/>
    <n v="0"/>
    <n v="5.8604000000000003"/>
    <n v="0.43613829632717294"/>
  </r>
  <r>
    <x v="354"/>
    <x v="4"/>
    <s v="OFF-FA-10001561"/>
    <x v="0"/>
    <x v="7"/>
    <n v="10.9"/>
    <s v="CA-2016-149993"/>
    <n v="1"/>
    <n v="5"/>
    <n v="0"/>
    <n v="3.5970000000000004"/>
    <n v="0.51168203684699509"/>
  </r>
  <r>
    <x v="355"/>
    <x v="20"/>
    <s v="OFF-BI-10003656"/>
    <x v="0"/>
    <x v="3"/>
    <n v="1087.9360000000001"/>
    <s v="CA-2016-159534"/>
    <n v="1"/>
    <n v="8"/>
    <n v="0.2"/>
    <n v="353.5791999999999"/>
    <n v="0.46881743173671325"/>
  </r>
  <r>
    <x v="355"/>
    <x v="20"/>
    <s v="TEC-PH-10002310"/>
    <x v="2"/>
    <x v="6"/>
    <n v="199.98"/>
    <s v="CA-2016-159534"/>
    <n v="0"/>
    <n v="2"/>
    <n v="0"/>
    <n v="53.994599999999991"/>
    <n v="0.41105220110552465"/>
  </r>
  <r>
    <x v="355"/>
    <x v="20"/>
    <s v="OFF-ST-10001172"/>
    <x v="0"/>
    <x v="1"/>
    <n v="83.92"/>
    <s v="CA-2016-159534"/>
    <n v="0"/>
    <n v="4"/>
    <n v="0"/>
    <n v="20.140799999999999"/>
    <n v="0.44610841445725197"/>
  </r>
  <r>
    <x v="355"/>
    <x v="21"/>
    <s v="OFF-PA-10000061"/>
    <x v="0"/>
    <x v="0"/>
    <n v="51.84"/>
    <s v="CA-2016-106565"/>
    <n v="1"/>
    <n v="8"/>
    <n v="0"/>
    <n v="24.883200000000002"/>
    <n v="0.43613829632717294"/>
  </r>
  <r>
    <x v="355"/>
    <x v="20"/>
    <s v="OFF-BI-10003982"/>
    <x v="0"/>
    <x v="3"/>
    <n v="49.847999999999999"/>
    <s v="CA-2016-159534"/>
    <n v="0"/>
    <n v="3"/>
    <n v="0.2"/>
    <n v="16.823699999999999"/>
    <n v="0.46881743173671325"/>
  </r>
  <r>
    <x v="355"/>
    <x v="11"/>
    <s v="OFF-ST-10004258"/>
    <x v="0"/>
    <x v="1"/>
    <n v="29.304000000000002"/>
    <s v="CA-2016-165813"/>
    <n v="1"/>
    <n v="3"/>
    <n v="0.2"/>
    <n v="2.5641000000000034"/>
    <n v="0.44610841445725197"/>
  </r>
  <r>
    <x v="355"/>
    <x v="20"/>
    <s v="OFF-EN-10004386"/>
    <x v="0"/>
    <x v="11"/>
    <n v="23.99"/>
    <s v="CA-2016-159534"/>
    <n v="0"/>
    <n v="1"/>
    <n v="0"/>
    <n v="11.994999999999999"/>
    <n v="0.44424167803735209"/>
  </r>
  <r>
    <x v="355"/>
    <x v="0"/>
    <s v="OFF-FA-10003485"/>
    <x v="0"/>
    <x v="7"/>
    <n v="18.864000000000001"/>
    <s v="CA-2016-127607"/>
    <n v="1"/>
    <n v="9"/>
    <n v="0.2"/>
    <n v="6.1307999999999998"/>
    <n v="0.51168203684699509"/>
  </r>
  <r>
    <x v="355"/>
    <x v="0"/>
    <s v="OFF-BI-10001308"/>
    <x v="0"/>
    <x v="3"/>
    <n v="2.5119999999999996"/>
    <s v="CA-2016-127607"/>
    <n v="0"/>
    <n v="2"/>
    <n v="0.8"/>
    <n v="-4.3960000000000026"/>
    <n v="0.46881743173671325"/>
  </r>
  <r>
    <x v="356"/>
    <x v="25"/>
    <s v="OFF-AP-10002945"/>
    <x v="0"/>
    <x v="12"/>
    <n v="962.07999999999993"/>
    <s v="CA-2016-120621"/>
    <n v="1"/>
    <n v="4"/>
    <n v="0.2"/>
    <n v="156.33799999999997"/>
    <n v="0.49507917887403441"/>
  </r>
  <r>
    <x v="356"/>
    <x v="25"/>
    <s v="OFF-PA-10002254"/>
    <x v="0"/>
    <x v="0"/>
    <n v="295.45600000000002"/>
    <s v="CA-2016-120621"/>
    <n v="0"/>
    <n v="14"/>
    <n v="0.2"/>
    <n v="96.023199999999974"/>
    <n v="0.43613829632717294"/>
  </r>
  <r>
    <x v="356"/>
    <x v="25"/>
    <s v="OFF-BI-10000948"/>
    <x v="0"/>
    <x v="3"/>
    <n v="12.843000000000002"/>
    <s v="CA-2016-120621"/>
    <n v="0"/>
    <n v="3"/>
    <n v="0.7"/>
    <n v="-9.8462999999999994"/>
    <n v="0.46881743173671325"/>
  </r>
  <r>
    <x v="357"/>
    <x v="4"/>
    <s v="TEC-PH-10001795"/>
    <x v="2"/>
    <x v="6"/>
    <n v="1487.9760000000001"/>
    <s v="US-2016-163279"/>
    <n v="1"/>
    <n v="3"/>
    <n v="0.2"/>
    <n v="185.99699999999984"/>
    <n v="0.41105220110552465"/>
  </r>
  <r>
    <x v="357"/>
    <x v="16"/>
    <s v="TEC-AC-10002567"/>
    <x v="2"/>
    <x v="9"/>
    <n v="447.94399999999996"/>
    <s v="CA-2016-117884"/>
    <n v="1"/>
    <n v="7"/>
    <n v="0.2"/>
    <n v="89.588799999999992"/>
    <n v="0.52062335344040378"/>
  </r>
  <r>
    <x v="357"/>
    <x v="0"/>
    <s v="TEC-AC-10000171"/>
    <x v="2"/>
    <x v="9"/>
    <n v="18.391999999999999"/>
    <s v="CA-2016-157812"/>
    <n v="1"/>
    <n v="1"/>
    <n v="0.2"/>
    <n v="5.2877000000000001"/>
    <n v="0.52062335344040378"/>
  </r>
  <r>
    <x v="357"/>
    <x v="16"/>
    <s v="OFF-ST-10002182"/>
    <x v="0"/>
    <x v="1"/>
    <n v="150.40799999999999"/>
    <s v="CA-2016-117884"/>
    <n v="0"/>
    <n v="9"/>
    <n v="0.2"/>
    <n v="-33.841799999999999"/>
    <n v="0.44610841445725197"/>
  </r>
  <r>
    <x v="357"/>
    <x v="0"/>
    <s v="OFF-ST-10000736"/>
    <x v="0"/>
    <x v="1"/>
    <n v="129.56800000000001"/>
    <s v="CA-2016-157812"/>
    <n v="0"/>
    <n v="2"/>
    <n v="0.2"/>
    <n v="-25.91360000000001"/>
    <n v="0.44610841445725197"/>
  </r>
  <r>
    <x v="357"/>
    <x v="4"/>
    <s v="OFF-PA-10003127"/>
    <x v="0"/>
    <x v="0"/>
    <n v="105.52"/>
    <s v="US-2016-163279"/>
    <n v="0"/>
    <n v="4"/>
    <n v="0"/>
    <n v="48.539199999999994"/>
    <n v="0.43613829632717294"/>
  </r>
  <r>
    <x v="357"/>
    <x v="4"/>
    <s v="FUR-FU-10000747"/>
    <x v="1"/>
    <x v="8"/>
    <n v="91.96"/>
    <s v="US-2016-163279"/>
    <n v="0"/>
    <n v="2"/>
    <n v="0"/>
    <n v="15.633199999999988"/>
    <n v="0.4595170286641902"/>
  </r>
  <r>
    <x v="357"/>
    <x v="33"/>
    <s v="OFF-AR-10003217"/>
    <x v="0"/>
    <x v="4"/>
    <n v="19.559999999999999"/>
    <s v="CA-2016-121552"/>
    <n v="1"/>
    <n v="4"/>
    <n v="0"/>
    <n v="5.4768000000000008"/>
    <n v="0.45632477063632687"/>
  </r>
  <r>
    <x v="357"/>
    <x v="4"/>
    <s v="TEC-PH-10000376"/>
    <x v="2"/>
    <x v="6"/>
    <n v="15.984000000000002"/>
    <s v="CA-2016-163440"/>
    <n v="1"/>
    <n v="2"/>
    <n v="0.2"/>
    <n v="1.1988000000000003"/>
    <n v="0.41105220110552465"/>
  </r>
  <r>
    <x v="357"/>
    <x v="0"/>
    <s v="OFF-BI-10000285"/>
    <x v="0"/>
    <x v="3"/>
    <n v="14.111999999999997"/>
    <s v="CA-2016-157812"/>
    <n v="0"/>
    <n v="9"/>
    <n v="0.8"/>
    <n v="-21.167999999999999"/>
    <n v="0.46881743173671325"/>
  </r>
  <r>
    <x v="358"/>
    <x v="4"/>
    <s v="TEC-AC-10000736"/>
    <x v="2"/>
    <x v="9"/>
    <n v="239.96999999999997"/>
    <s v="US-2016-107944"/>
    <n v="1"/>
    <n v="3"/>
    <n v="0"/>
    <n v="86.389199999999988"/>
    <n v="0.52062335344040378"/>
  </r>
  <r>
    <x v="358"/>
    <x v="4"/>
    <s v="OFF-PA-10000659"/>
    <x v="0"/>
    <x v="0"/>
    <n v="192.72"/>
    <s v="US-2016-107944"/>
    <n v="0"/>
    <n v="11"/>
    <n v="0"/>
    <n v="92.505599999999987"/>
    <n v="0.43613829632717294"/>
  </r>
  <r>
    <x v="358"/>
    <x v="0"/>
    <s v="FUR-CH-10003396"/>
    <x v="1"/>
    <x v="5"/>
    <n v="107.77200000000001"/>
    <s v="US-2016-125374"/>
    <n v="1"/>
    <n v="2"/>
    <n v="0.3"/>
    <n v="-29.252400000000009"/>
    <n v="0.46529189879902266"/>
  </r>
  <r>
    <x v="358"/>
    <x v="4"/>
    <s v="OFF-PA-10000380"/>
    <x v="0"/>
    <x v="0"/>
    <n v="33.36"/>
    <s v="CA-2016-138219"/>
    <n v="1"/>
    <n v="4"/>
    <n v="0"/>
    <n v="16.68"/>
    <n v="0.43613829632717294"/>
  </r>
  <r>
    <x v="358"/>
    <x v="9"/>
    <s v="OFF-FA-10003112"/>
    <x v="0"/>
    <x v="7"/>
    <n v="31.56"/>
    <s v="CA-2016-130218"/>
    <n v="1"/>
    <n v="4"/>
    <n v="0"/>
    <n v="14.201999999999998"/>
    <n v="0.51168203684699509"/>
  </r>
  <r>
    <x v="358"/>
    <x v="9"/>
    <s v="OFF-ST-10002486"/>
    <x v="0"/>
    <x v="1"/>
    <n v="27.92"/>
    <s v="CA-2016-130218"/>
    <n v="0"/>
    <n v="4"/>
    <n v="0"/>
    <n v="0.5583999999999989"/>
    <n v="0.44610841445725197"/>
  </r>
  <r>
    <x v="359"/>
    <x v="1"/>
    <s v="FUR-BO-10000362"/>
    <x v="1"/>
    <x v="10"/>
    <n v="359.05799999999994"/>
    <s v="CA-2016-118423"/>
    <n v="1"/>
    <n v="3"/>
    <n v="0.3"/>
    <n v="-35.905799999999999"/>
    <n v="0.5176847302647779"/>
  </r>
  <r>
    <x v="359"/>
    <x v="22"/>
    <s v="FUR-FU-10003832"/>
    <x v="1"/>
    <x v="8"/>
    <n v="46.900000000000006"/>
    <s v="CA-2016-145457"/>
    <n v="1"/>
    <n v="5"/>
    <n v="0"/>
    <n v="13.132000000000001"/>
    <n v="0.4595170286641902"/>
  </r>
  <r>
    <x v="359"/>
    <x v="16"/>
    <s v="OFF-AP-10002287"/>
    <x v="0"/>
    <x v="12"/>
    <n v="6.9920000000000009"/>
    <s v="US-2016-112508"/>
    <n v="1"/>
    <n v="2"/>
    <n v="0.2"/>
    <n v="0.52439999999999998"/>
    <n v="0.49507917887403441"/>
  </r>
  <r>
    <x v="360"/>
    <x v="22"/>
    <s v="FUR-TA-10001889"/>
    <x v="1"/>
    <x v="13"/>
    <n v="3393.68"/>
    <s v="CA-2016-164301"/>
    <n v="1"/>
    <n v="8"/>
    <n v="0"/>
    <n v="610.86239999999998"/>
    <n v="0.55975208308209756"/>
  </r>
  <r>
    <x v="360"/>
    <x v="20"/>
    <s v="OFF-ST-10002615"/>
    <x v="0"/>
    <x v="1"/>
    <n v="1085.42"/>
    <s v="US-2016-116981"/>
    <n v="1"/>
    <n v="7"/>
    <n v="0"/>
    <n v="282.20920000000001"/>
    <n v="0.44610841445725197"/>
  </r>
  <r>
    <x v="360"/>
    <x v="2"/>
    <s v="TEC-AC-10004633"/>
    <x v="2"/>
    <x v="9"/>
    <n v="16.776000000000003"/>
    <s v="CA-2016-167374"/>
    <n v="1"/>
    <n v="3"/>
    <n v="0.2"/>
    <n v="5.0327999999999999"/>
    <n v="0.52062335344040378"/>
  </r>
  <r>
    <x v="360"/>
    <x v="16"/>
    <s v="OFF-PA-10001125"/>
    <x v="0"/>
    <x v="0"/>
    <n v="74.352000000000004"/>
    <s v="CA-2016-103793"/>
    <n v="1"/>
    <n v="3"/>
    <n v="0.2"/>
    <n v="23.234999999999992"/>
    <n v="0.43613829632717294"/>
  </r>
  <r>
    <x v="360"/>
    <x v="2"/>
    <s v="OFF-PA-10001950"/>
    <x v="0"/>
    <x v="0"/>
    <n v="40.032000000000004"/>
    <s v="CA-2016-167374"/>
    <n v="0"/>
    <n v="6"/>
    <n v="0.2"/>
    <n v="12.509999999999993"/>
    <n v="0.43613829632717294"/>
  </r>
  <r>
    <x v="360"/>
    <x v="20"/>
    <s v="OFF-AP-10000595"/>
    <x v="0"/>
    <x v="12"/>
    <n v="13.11"/>
    <s v="US-2016-116981"/>
    <n v="0"/>
    <n v="3"/>
    <n v="0"/>
    <n v="3.4086000000000003"/>
    <n v="0.49507917887403441"/>
  </r>
  <r>
    <x v="361"/>
    <x v="22"/>
    <s v="OFF-ST-10000636"/>
    <x v="0"/>
    <x v="1"/>
    <n v="83.699999999999989"/>
    <s v="CA-2016-132948"/>
    <n v="1"/>
    <n v="5"/>
    <n v="0"/>
    <n v="3.3479999999999954"/>
    <n v="0.44610841445725197"/>
  </r>
  <r>
    <x v="362"/>
    <x v="4"/>
    <s v="TEC-AC-10002253"/>
    <x v="2"/>
    <x v="9"/>
    <n v="166.24"/>
    <s v="CA-2016-131534"/>
    <n v="1"/>
    <n v="1"/>
    <n v="0"/>
    <n v="24.936000000000007"/>
    <n v="0.52062335344040378"/>
  </r>
  <r>
    <x v="362"/>
    <x v="4"/>
    <s v="OFF-PA-10000743"/>
    <x v="0"/>
    <x v="0"/>
    <n v="33.4"/>
    <s v="CA-2016-131534"/>
    <n v="0"/>
    <n v="5"/>
    <n v="0"/>
    <n v="16.032"/>
    <n v="0.43613829632717294"/>
  </r>
  <r>
    <x v="362"/>
    <x v="20"/>
    <s v="OFF-EN-10004459"/>
    <x v="0"/>
    <x v="11"/>
    <n v="22.919999999999998"/>
    <s v="CA-2016-133536"/>
    <n v="1"/>
    <n v="3"/>
    <n v="0"/>
    <n v="11.230799999999999"/>
    <n v="0.44424167803735209"/>
  </r>
  <r>
    <x v="362"/>
    <x v="2"/>
    <s v="OFF-PA-10003177"/>
    <x v="0"/>
    <x v="0"/>
    <n v="15.552000000000003"/>
    <s v="CA-2016-135363"/>
    <n v="1"/>
    <n v="3"/>
    <n v="0.2"/>
    <n v="5.4432"/>
    <n v="0.43613829632717294"/>
  </r>
  <r>
    <x v="362"/>
    <x v="2"/>
    <s v="OFF-PA-10000533"/>
    <x v="0"/>
    <x v="0"/>
    <n v="5.2320000000000002"/>
    <s v="CA-2016-135363"/>
    <n v="0"/>
    <n v="1"/>
    <n v="0.2"/>
    <n v="1.7003999999999999"/>
    <n v="0.43613829632717294"/>
  </r>
  <r>
    <x v="363"/>
    <x v="16"/>
    <s v="FUR-CH-10004086"/>
    <x v="1"/>
    <x v="5"/>
    <n v="1166.92"/>
    <s v="CA-2016-153549"/>
    <n v="1"/>
    <n v="5"/>
    <n v="0.2"/>
    <n v="131.27849999999995"/>
    <n v="0.46529189879902266"/>
  </r>
  <r>
    <x v="363"/>
    <x v="4"/>
    <s v="TEC-AC-10003116"/>
    <x v="2"/>
    <x v="9"/>
    <n v="53.25"/>
    <s v="US-2016-103996"/>
    <n v="1"/>
    <n v="3"/>
    <n v="0"/>
    <n v="20.767499999999998"/>
    <n v="0.52062335344040378"/>
  </r>
  <r>
    <x v="363"/>
    <x v="4"/>
    <s v="OFF-PA-10001736"/>
    <x v="0"/>
    <x v="0"/>
    <n v="212.64"/>
    <s v="US-2016-103996"/>
    <n v="0"/>
    <n v="6"/>
    <n v="0"/>
    <n v="99.940799999999982"/>
    <n v="0.43613829632717294"/>
  </r>
  <r>
    <x v="363"/>
    <x v="22"/>
    <s v="OFF-AP-10001947"/>
    <x v="0"/>
    <x v="12"/>
    <n v="73.28"/>
    <s v="CA-2016-121272"/>
    <n v="1"/>
    <n v="4"/>
    <n v="0"/>
    <n v="21.251199999999997"/>
    <n v="0.49507917887403441"/>
  </r>
  <r>
    <x v="363"/>
    <x v="4"/>
    <s v="FUR-FU-10004586"/>
    <x v="1"/>
    <x v="8"/>
    <n v="19.919999999999998"/>
    <s v="US-2016-103996"/>
    <n v="0"/>
    <n v="3"/>
    <n v="0"/>
    <n v="9.5615999999999985"/>
    <n v="0.4595170286641902"/>
  </r>
  <r>
    <x v="363"/>
    <x v="20"/>
    <s v="OFF-PA-10002615"/>
    <x v="0"/>
    <x v="0"/>
    <n v="17.64"/>
    <s v="CA-2016-105361"/>
    <n v="1"/>
    <n v="4"/>
    <n v="0"/>
    <n v="8.1143999999999998"/>
    <n v="0.43613829632717294"/>
  </r>
  <r>
    <x v="363"/>
    <x v="4"/>
    <s v="OFF-PA-10001609"/>
    <x v="0"/>
    <x v="0"/>
    <n v="9.870000000000001"/>
    <s v="US-2016-103996"/>
    <n v="0"/>
    <n v="3"/>
    <n v="0"/>
    <n v="4.5401999999999996"/>
    <n v="0.43613829632717294"/>
  </r>
  <r>
    <x v="363"/>
    <x v="6"/>
    <s v="OFF-AR-10003732"/>
    <x v="0"/>
    <x v="4"/>
    <n v="5.56"/>
    <s v="CA-2016-150749"/>
    <n v="1"/>
    <n v="2"/>
    <n v="0"/>
    <n v="1.4455999999999998"/>
    <n v="0.45632477063632687"/>
  </r>
  <r>
    <x v="364"/>
    <x v="1"/>
    <s v="FUR-CH-10003298"/>
    <x v="1"/>
    <x v="5"/>
    <n v="366.74399999999997"/>
    <s v="CA-2016-104871"/>
    <n v="1"/>
    <n v="4"/>
    <n v="0.3"/>
    <n v="-110.02320000000003"/>
    <n v="0.46529189879902266"/>
  </r>
  <r>
    <x v="364"/>
    <x v="1"/>
    <s v="TEC-PH-10002890"/>
    <x v="2"/>
    <x v="6"/>
    <n v="180.96"/>
    <s v="CA-2016-121405"/>
    <n v="1"/>
    <n v="5"/>
    <n v="0.2"/>
    <n v="13.571999999999996"/>
    <n v="0.41105220110552465"/>
  </r>
  <r>
    <x v="364"/>
    <x v="1"/>
    <s v="OFF-PA-10001838"/>
    <x v="0"/>
    <x v="0"/>
    <n v="23.52"/>
    <s v="CA-2016-121405"/>
    <n v="0"/>
    <n v="5"/>
    <n v="0.2"/>
    <n v="8.5259999999999998"/>
    <n v="0.43613829632717294"/>
  </r>
  <r>
    <x v="365"/>
    <x v="0"/>
    <s v="OFF-PA-10000357"/>
    <x v="0"/>
    <x v="0"/>
    <n v="98.376000000000005"/>
    <s v="CA-2016-128125"/>
    <n v="1"/>
    <n v="3"/>
    <n v="0.2"/>
    <n v="35.661300000000004"/>
    <n v="0.43613829632717294"/>
  </r>
  <r>
    <x v="365"/>
    <x v="16"/>
    <s v="TEC-PH-10000011"/>
    <x v="2"/>
    <x v="6"/>
    <n v="79.959999999999994"/>
    <s v="CA-2016-137106"/>
    <n v="1"/>
    <n v="5"/>
    <n v="0.2"/>
    <n v="27.985999999999994"/>
    <n v="0.41105220110552465"/>
  </r>
  <r>
    <x v="365"/>
    <x v="0"/>
    <s v="FUR-FU-10001085"/>
    <x v="1"/>
    <x v="8"/>
    <n v="22.38"/>
    <s v="CA-2016-128125"/>
    <n v="0"/>
    <n v="3"/>
    <n v="0.6"/>
    <n v="-7.8330000000000055"/>
    <n v="0.4595170286641902"/>
  </r>
  <r>
    <x v="366"/>
    <x v="0"/>
    <s v="TEC-AC-10003038"/>
    <x v="2"/>
    <x v="9"/>
    <n v="50.120000000000005"/>
    <s v="US-2016-122140"/>
    <n v="1"/>
    <n v="7"/>
    <n v="0.2"/>
    <n v="-0.62650000000000716"/>
    <n v="0.52062335344040378"/>
  </r>
  <r>
    <x v="366"/>
    <x v="0"/>
    <s v="TEC-AC-10003289"/>
    <x v="2"/>
    <x v="9"/>
    <n v="47.975999999999999"/>
    <s v="US-2016-122140"/>
    <n v="0"/>
    <n v="3"/>
    <n v="0.2"/>
    <n v="1.7990999999999993"/>
    <n v="0.52062335344040378"/>
  </r>
  <r>
    <x v="366"/>
    <x v="12"/>
    <s v="TEC-PH-10003095"/>
    <x v="2"/>
    <x v="6"/>
    <n v="87.8"/>
    <s v="US-2016-142811"/>
    <n v="1"/>
    <n v="5"/>
    <n v="0.2"/>
    <n v="32.924999999999997"/>
    <n v="0.41105220110552465"/>
  </r>
  <r>
    <x v="366"/>
    <x v="4"/>
    <s v="TEC-MA-10003329"/>
    <x v="2"/>
    <x v="15"/>
    <n v="71.975999999999999"/>
    <s v="US-2016-159513"/>
    <n v="1"/>
    <n v="3"/>
    <n v="0.2"/>
    <n v="24.291899999999998"/>
    <n v="0.5183572270896134"/>
  </r>
  <r>
    <x v="366"/>
    <x v="0"/>
    <s v="OFF-AP-10001242"/>
    <x v="0"/>
    <x v="12"/>
    <n v="32.191999999999993"/>
    <s v="US-2016-122140"/>
    <n v="0"/>
    <n v="2"/>
    <n v="0.8"/>
    <n v="-80.48"/>
    <n v="0.49507917887403441"/>
  </r>
  <r>
    <x v="366"/>
    <x v="0"/>
    <s v="OFF-BI-10003707"/>
    <x v="0"/>
    <x v="3"/>
    <n v="9.155999999999997"/>
    <s v="CA-2016-136378"/>
    <n v="1"/>
    <n v="3"/>
    <n v="0.8"/>
    <n v="-13.734000000000002"/>
    <n v="0.46881743173671325"/>
  </r>
  <r>
    <x v="367"/>
    <x v="14"/>
    <s v="OFF-AP-10003849"/>
    <x v="0"/>
    <x v="12"/>
    <n v="644.07600000000002"/>
    <s v="CA-2016-112452"/>
    <n v="1"/>
    <n v="2"/>
    <n v="0.1"/>
    <n v="107.34599999999996"/>
    <n v="0.49507917887403441"/>
  </r>
  <r>
    <x v="367"/>
    <x v="14"/>
    <s v="TEC-CO-10004202"/>
    <x v="2"/>
    <x v="16"/>
    <n v="599.98"/>
    <s v="CA-2016-112452"/>
    <n v="0"/>
    <n v="2"/>
    <n v="0"/>
    <n v="209.99299999999999"/>
    <n v="0.55185675810753509"/>
  </r>
  <r>
    <x v="367"/>
    <x v="20"/>
    <s v="FUR-FU-10004622"/>
    <x v="1"/>
    <x v="8"/>
    <n v="108.4"/>
    <s v="CA-2016-110667"/>
    <n v="1"/>
    <n v="2"/>
    <n v="0"/>
    <n v="22.763999999999996"/>
    <n v="0.4595170286641902"/>
  </r>
  <r>
    <x v="367"/>
    <x v="20"/>
    <s v="OFF-BI-10002735"/>
    <x v="0"/>
    <x v="3"/>
    <n v="82.344000000000008"/>
    <s v="CA-2016-110667"/>
    <n v="0"/>
    <n v="3"/>
    <n v="0.2"/>
    <n v="27.791100000000004"/>
    <n v="0.46881743173671325"/>
  </r>
  <r>
    <x v="367"/>
    <x v="14"/>
    <s v="OFF-BI-10003350"/>
    <x v="0"/>
    <x v="3"/>
    <n v="12.76"/>
    <s v="CA-2016-112452"/>
    <n v="0"/>
    <n v="2"/>
    <n v="0"/>
    <n v="5.8695999999999993"/>
    <n v="0.46881743173671325"/>
  </r>
  <r>
    <x v="367"/>
    <x v="20"/>
    <s v="OFF-AR-10000716"/>
    <x v="0"/>
    <x v="4"/>
    <n v="11.16"/>
    <s v="CA-2016-110667"/>
    <n v="0"/>
    <n v="2"/>
    <n v="0"/>
    <n v="4.3524000000000003"/>
    <n v="0.45632477063632687"/>
  </r>
  <r>
    <x v="367"/>
    <x v="14"/>
    <s v="TEC-PH-10000307"/>
    <x v="2"/>
    <x v="6"/>
    <n v="10.95"/>
    <s v="CA-2016-112452"/>
    <n v="0"/>
    <n v="1"/>
    <n v="0"/>
    <n v="0.43799999999999883"/>
    <n v="0.41105220110552465"/>
  </r>
  <r>
    <x v="367"/>
    <x v="20"/>
    <s v="OFF-BI-10003529"/>
    <x v="0"/>
    <x v="3"/>
    <n v="9.0879999999999992"/>
    <s v="CA-2016-110667"/>
    <n v="0"/>
    <n v="4"/>
    <n v="0.2"/>
    <n v="3.2944"/>
    <n v="0.46881743173671325"/>
  </r>
  <r>
    <x v="367"/>
    <x v="14"/>
    <s v="OFF-FA-10000735"/>
    <x v="0"/>
    <x v="7"/>
    <n v="5.84"/>
    <s v="CA-2016-112452"/>
    <n v="0"/>
    <n v="2"/>
    <n v="0"/>
    <n v="2.6279999999999997"/>
    <n v="0.51168203684699509"/>
  </r>
  <r>
    <x v="368"/>
    <x v="4"/>
    <s v="FUR-CH-10003973"/>
    <x v="1"/>
    <x v="5"/>
    <n v="892.22400000000005"/>
    <s v="CA-2016-161452"/>
    <n v="1"/>
    <n v="3"/>
    <n v="0.2"/>
    <n v="89.222400000000022"/>
    <n v="0.46529189879902266"/>
  </r>
  <r>
    <x v="368"/>
    <x v="2"/>
    <s v="OFF-ST-10003816"/>
    <x v="0"/>
    <x v="1"/>
    <n v="563.80799999999999"/>
    <s v="CA-2016-167010"/>
    <n v="1"/>
    <n v="4"/>
    <n v="0.2"/>
    <n v="21.142799999999966"/>
    <n v="0.44610841445725197"/>
  </r>
  <r>
    <x v="368"/>
    <x v="2"/>
    <s v="FUR-FU-10001468"/>
    <x v="1"/>
    <x v="8"/>
    <n v="547.13599999999997"/>
    <s v="CA-2016-167010"/>
    <n v="0"/>
    <n v="4"/>
    <n v="0.2"/>
    <n v="-68.392000000000053"/>
    <n v="0.4595170286641902"/>
  </r>
  <r>
    <x v="368"/>
    <x v="2"/>
    <s v="FUR-BO-10004218"/>
    <x v="1"/>
    <x v="10"/>
    <n v="352.45"/>
    <s v="CA-2016-167010"/>
    <n v="0"/>
    <n v="5"/>
    <n v="0.5"/>
    <n v="-211.47"/>
    <n v="0.5176847302647779"/>
  </r>
  <r>
    <x v="368"/>
    <x v="22"/>
    <s v="TEC-AC-10001767"/>
    <x v="2"/>
    <x v="9"/>
    <n v="239.94"/>
    <s v="CA-2016-102855"/>
    <n v="1"/>
    <n v="6"/>
    <n v="0"/>
    <n v="26.393399999999986"/>
    <n v="0.52062335344040378"/>
  </r>
  <r>
    <x v="368"/>
    <x v="15"/>
    <s v="OFF-BI-10003650"/>
    <x v="0"/>
    <x v="3"/>
    <n v="157.79400000000004"/>
    <s v="US-2016-136476"/>
    <n v="1"/>
    <n v="1"/>
    <n v="0.7"/>
    <n v="-115.71559999999999"/>
    <n v="0.46881743173671325"/>
  </r>
  <r>
    <x v="368"/>
    <x v="2"/>
    <s v="OFF-AP-10004036"/>
    <x v="0"/>
    <x v="12"/>
    <n v="98.111999999999995"/>
    <s v="CA-2016-167010"/>
    <n v="0"/>
    <n v="7"/>
    <n v="0.2"/>
    <n v="18.396000000000001"/>
    <n v="0.49507917887403441"/>
  </r>
  <r>
    <x v="368"/>
    <x v="2"/>
    <s v="TEC-PH-10002844"/>
    <x v="2"/>
    <x v="6"/>
    <n v="41.988"/>
    <s v="CA-2016-167010"/>
    <n v="0"/>
    <n v="2"/>
    <n v="0.4"/>
    <n v="-9.7972000000000037"/>
    <n v="0.41105220110552465"/>
  </r>
  <r>
    <x v="368"/>
    <x v="2"/>
    <s v="OFF-LA-10001569"/>
    <x v="0"/>
    <x v="2"/>
    <n v="23.904000000000003"/>
    <s v="CA-2016-119942"/>
    <n v="1"/>
    <n v="6"/>
    <n v="0.2"/>
    <n v="7.7687999999999988"/>
    <n v="0.4647369236065339"/>
  </r>
  <r>
    <x v="368"/>
    <x v="22"/>
    <s v="OFF-AR-10002467"/>
    <x v="0"/>
    <x v="4"/>
    <n v="23.84"/>
    <s v="CA-2016-102855"/>
    <n v="0"/>
    <n v="8"/>
    <n v="0"/>
    <n v="6.4368000000000016"/>
    <n v="0.45632477063632687"/>
  </r>
  <r>
    <x v="368"/>
    <x v="2"/>
    <s v="TEC-PH-10000347"/>
    <x v="2"/>
    <x v="6"/>
    <n v="14.850000000000001"/>
    <s v="CA-2016-167010"/>
    <n v="0"/>
    <n v="5"/>
    <n v="0.4"/>
    <n v="-3.2175000000000002"/>
    <n v="0.41105220110552465"/>
  </r>
  <r>
    <x v="368"/>
    <x v="2"/>
    <s v="OFF-BI-10002072"/>
    <x v="0"/>
    <x v="3"/>
    <n v="10.428000000000001"/>
    <s v="CA-2016-167010"/>
    <n v="0"/>
    <n v="4"/>
    <n v="0.7"/>
    <n v="-6.9519999999999982"/>
    <n v="0.46881743173671325"/>
  </r>
  <r>
    <x v="368"/>
    <x v="2"/>
    <s v="FUR-FU-10001037"/>
    <x v="1"/>
    <x v="8"/>
    <n v="7.5840000000000005"/>
    <s v="CA-2016-167010"/>
    <n v="0"/>
    <n v="1"/>
    <n v="0.2"/>
    <n v="2.37"/>
    <n v="0.4595170286641902"/>
  </r>
  <r>
    <x v="369"/>
    <x v="0"/>
    <s v="TEC-AC-10002550"/>
    <x v="2"/>
    <x v="9"/>
    <n v="25.488"/>
    <s v="CA-2016-124541"/>
    <n v="1"/>
    <n v="2"/>
    <n v="0.2"/>
    <n v="4.4603999999999999"/>
    <n v="0.52062335344040378"/>
  </r>
  <r>
    <x v="369"/>
    <x v="25"/>
    <s v="OFF-PA-10001019"/>
    <x v="0"/>
    <x v="0"/>
    <n v="47.952000000000005"/>
    <s v="CA-2016-100888"/>
    <n v="1"/>
    <n v="3"/>
    <n v="0.2"/>
    <n v="16.183799999999998"/>
    <n v="0.43613829632717294"/>
  </r>
  <r>
    <x v="369"/>
    <x v="0"/>
    <s v="OFF-AR-10004078"/>
    <x v="0"/>
    <x v="4"/>
    <n v="42.047999999999995"/>
    <s v="CA-2016-124541"/>
    <n v="0"/>
    <n v="9"/>
    <n v="0.2"/>
    <n v="5.2559999999999985"/>
    <n v="0.45632477063632687"/>
  </r>
  <r>
    <x v="369"/>
    <x v="0"/>
    <s v="OFF-BI-10004209"/>
    <x v="0"/>
    <x v="3"/>
    <n v="9.6479999999999961"/>
    <s v="CA-2016-124541"/>
    <n v="0"/>
    <n v="6"/>
    <n v="0.8"/>
    <n v="-16.884"/>
    <n v="0.46881743173671325"/>
  </r>
  <r>
    <x v="369"/>
    <x v="0"/>
    <s v="OFF-PA-10001526"/>
    <x v="0"/>
    <x v="0"/>
    <n v="7.9680000000000009"/>
    <s v="CA-2016-124541"/>
    <n v="0"/>
    <n v="2"/>
    <n v="0.2"/>
    <n v="2.8884000000000007"/>
    <n v="0.43613829632717294"/>
  </r>
  <r>
    <x v="369"/>
    <x v="0"/>
    <s v="OFF-BI-10004965"/>
    <x v="0"/>
    <x v="3"/>
    <n v="6.8999999999999986"/>
    <s v="CA-2016-124541"/>
    <n v="0"/>
    <n v="3"/>
    <n v="0.8"/>
    <n v="-12.075000000000003"/>
    <n v="0.46881743173671325"/>
  </r>
  <r>
    <x v="370"/>
    <x v="0"/>
    <s v="OFF-AP-10002651"/>
    <x v="0"/>
    <x v="12"/>
    <n v="463.24799999999988"/>
    <s v="CA-2016-140025"/>
    <n v="1"/>
    <n v="8"/>
    <n v="0.8"/>
    <n v="-1181.2824000000003"/>
    <n v="0.49507917887403441"/>
  </r>
  <r>
    <x v="370"/>
    <x v="0"/>
    <s v="TEC-AC-10002402"/>
    <x v="2"/>
    <x v="9"/>
    <n v="383.952"/>
    <s v="CA-2016-140025"/>
    <n v="0"/>
    <n v="6"/>
    <n v="0.2"/>
    <n v="47.993999999999971"/>
    <n v="0.52062335344040378"/>
  </r>
  <r>
    <x v="370"/>
    <x v="20"/>
    <s v="OFF-PA-10002262"/>
    <x v="0"/>
    <x v="0"/>
    <n v="25.92"/>
    <s v="CA-2016-166492"/>
    <n v="1"/>
    <n v="4"/>
    <n v="0"/>
    <n v="12.441600000000001"/>
    <n v="0.43613829632717294"/>
  </r>
  <r>
    <x v="370"/>
    <x v="20"/>
    <s v="OFF-ST-10002214"/>
    <x v="0"/>
    <x v="1"/>
    <n v="22.58"/>
    <s v="CA-2016-166492"/>
    <n v="0"/>
    <n v="2"/>
    <n v="0"/>
    <n v="5.8707999999999991"/>
    <n v="0.44610841445725197"/>
  </r>
  <r>
    <x v="370"/>
    <x v="2"/>
    <s v="OFF-AR-10001954"/>
    <x v="0"/>
    <x v="4"/>
    <n v="11.736000000000001"/>
    <s v="CA-2016-130554"/>
    <n v="1"/>
    <n v="3"/>
    <n v="0.2"/>
    <n v="1.0268999999999999"/>
    <n v="0.45632477063632687"/>
  </r>
  <r>
    <x v="371"/>
    <x v="37"/>
    <s v="OFF-AP-10000179"/>
    <x v="0"/>
    <x v="12"/>
    <n v="370.14"/>
    <s v="CA-2016-101000"/>
    <n v="1"/>
    <n v="3"/>
    <n v="0"/>
    <n v="144.3546"/>
    <n v="0.49507917887403441"/>
  </r>
  <r>
    <x v="371"/>
    <x v="4"/>
    <s v="FUR-TA-10002774"/>
    <x v="1"/>
    <x v="13"/>
    <n v="369.91200000000003"/>
    <s v="CA-2016-142027"/>
    <n v="1"/>
    <n v="3"/>
    <n v="0.2"/>
    <n v="-13.871700000000047"/>
    <n v="0.55975208308209756"/>
  </r>
  <r>
    <x v="371"/>
    <x v="20"/>
    <s v="OFF-ST-10001505"/>
    <x v="0"/>
    <x v="1"/>
    <n v="17.940000000000001"/>
    <s v="CA-2016-116512"/>
    <n v="1"/>
    <n v="3"/>
    <n v="0"/>
    <n v="3.0497999999999985"/>
    <n v="0.44610841445725197"/>
  </r>
  <r>
    <x v="372"/>
    <x v="20"/>
    <s v="OFF-ST-10001476"/>
    <x v="0"/>
    <x v="1"/>
    <n v="142.04"/>
    <s v="CA-2016-134201"/>
    <n v="1"/>
    <n v="4"/>
    <n v="0"/>
    <n v="38.350800000000007"/>
    <n v="0.44610841445725197"/>
  </r>
  <r>
    <x v="372"/>
    <x v="20"/>
    <s v="OFF-AR-10002804"/>
    <x v="0"/>
    <x v="4"/>
    <n v="14.669999999999998"/>
    <s v="CA-2016-134201"/>
    <n v="0"/>
    <n v="3"/>
    <n v="0"/>
    <n v="6.0147000000000004"/>
    <n v="0.45632477063632687"/>
  </r>
  <r>
    <x v="372"/>
    <x v="4"/>
    <s v="OFF-BI-10000773"/>
    <x v="0"/>
    <x v="3"/>
    <n v="12.832000000000001"/>
    <s v="CA-2016-168767"/>
    <n v="1"/>
    <n v="2"/>
    <n v="0.2"/>
    <n v="4.3307999999999982"/>
    <n v="0.46881743173671325"/>
  </r>
  <r>
    <x v="373"/>
    <x v="4"/>
    <s v="TEC-CO-10001943"/>
    <x v="2"/>
    <x v="16"/>
    <n v="639.96800000000007"/>
    <s v="US-2016-136987"/>
    <n v="1"/>
    <n v="4"/>
    <n v="0.2"/>
    <n v="215.98919999999998"/>
    <n v="0.55185675810753509"/>
  </r>
  <r>
    <x v="373"/>
    <x v="20"/>
    <s v="OFF-AP-10004487"/>
    <x v="0"/>
    <x v="12"/>
    <n v="406.59999999999997"/>
    <s v="CA-2016-111164"/>
    <n v="1"/>
    <n v="5"/>
    <n v="0"/>
    <n v="113.84799999999998"/>
    <n v="0.49507917887403441"/>
  </r>
  <r>
    <x v="373"/>
    <x v="20"/>
    <s v="TEC-AC-10002473"/>
    <x v="2"/>
    <x v="9"/>
    <n v="85.14"/>
    <s v="CA-2016-111164"/>
    <n v="0"/>
    <n v="3"/>
    <n v="0"/>
    <n v="34.907399999999996"/>
    <n v="0.52062335344040378"/>
  </r>
  <r>
    <x v="373"/>
    <x v="16"/>
    <s v="FUR-FU-10001290"/>
    <x v="1"/>
    <x v="8"/>
    <n v="67.36"/>
    <s v="CA-2016-125563"/>
    <n v="1"/>
    <n v="2"/>
    <n v="0.2"/>
    <n v="10.103999999999996"/>
    <n v="0.4595170286641902"/>
  </r>
  <r>
    <x v="373"/>
    <x v="16"/>
    <s v="FUR-FU-10000087"/>
    <x v="1"/>
    <x v="8"/>
    <n v="54.527999999999992"/>
    <s v="CA-2016-125563"/>
    <n v="0"/>
    <n v="3"/>
    <n v="0.2"/>
    <n v="14.313600000000005"/>
    <n v="0.4595170286641902"/>
  </r>
  <r>
    <x v="373"/>
    <x v="4"/>
    <s v="OFF-PA-10003127"/>
    <x v="0"/>
    <x v="0"/>
    <n v="52.76"/>
    <s v="US-2016-136987"/>
    <n v="0"/>
    <n v="2"/>
    <n v="0"/>
    <n v="24.269599999999997"/>
    <n v="0.43613829632717294"/>
  </r>
  <r>
    <x v="373"/>
    <x v="20"/>
    <s v="TEC-PH-10004531"/>
    <x v="2"/>
    <x v="6"/>
    <n v="21.99"/>
    <s v="CA-2016-111164"/>
    <n v="0"/>
    <n v="1"/>
    <n v="0"/>
    <n v="10.555199999999999"/>
    <n v="0.41105220110552465"/>
  </r>
  <r>
    <x v="374"/>
    <x v="22"/>
    <s v="OFF-ST-10000419"/>
    <x v="0"/>
    <x v="1"/>
    <n v="40.74"/>
    <s v="CA-2016-145415"/>
    <n v="1"/>
    <n v="3"/>
    <n v="0"/>
    <n v="0.4073999999999991"/>
    <n v="0.44610841445725197"/>
  </r>
  <r>
    <x v="375"/>
    <x v="4"/>
    <s v="FUR-TA-10003954"/>
    <x v="1"/>
    <x v="13"/>
    <n v="710.83200000000011"/>
    <s v="CA-2016-133452"/>
    <n v="1"/>
    <n v="3"/>
    <n v="0.2"/>
    <n v="-97.739399999999989"/>
    <n v="0.55975208308209756"/>
  </r>
  <r>
    <x v="375"/>
    <x v="0"/>
    <s v="FUR-TA-10000688"/>
    <x v="1"/>
    <x v="13"/>
    <n v="609.9799999999999"/>
    <s v="US-2016-168704"/>
    <n v="1"/>
    <n v="4"/>
    <n v="0.3"/>
    <n v="-113.28200000000004"/>
    <n v="0.55975208308209756"/>
  </r>
  <r>
    <x v="375"/>
    <x v="4"/>
    <s v="TEC-PH-10001494"/>
    <x v="2"/>
    <x v="6"/>
    <n v="479.92"/>
    <s v="CA-2016-106257"/>
    <n v="1"/>
    <n v="2"/>
    <n v="0.2"/>
    <n v="41.993000000000009"/>
    <n v="0.41105220110552465"/>
  </r>
  <r>
    <x v="375"/>
    <x v="4"/>
    <s v="TEC-PH-10003645"/>
    <x v="2"/>
    <x v="6"/>
    <n v="258.57600000000002"/>
    <s v="US-2016-120502"/>
    <n v="1"/>
    <n v="2"/>
    <n v="0.2"/>
    <n v="19.393200000000007"/>
    <n v="0.41105220110552465"/>
  </r>
  <r>
    <x v="375"/>
    <x v="4"/>
    <s v="TEC-AC-10002800"/>
    <x v="2"/>
    <x v="9"/>
    <n v="199.96"/>
    <s v="CA-2016-133452"/>
    <n v="0"/>
    <n v="4"/>
    <n v="0"/>
    <n v="69.98599999999999"/>
    <n v="0.52062335344040378"/>
  </r>
  <r>
    <x v="375"/>
    <x v="4"/>
    <s v="FUR-TA-10002530"/>
    <x v="1"/>
    <x v="13"/>
    <n v="241.56799999999998"/>
    <s v="CA-2016-106257"/>
    <n v="0"/>
    <n v="2"/>
    <n v="0.2"/>
    <n v="-15.098000000000013"/>
    <n v="0.55975208308209756"/>
  </r>
  <r>
    <x v="375"/>
    <x v="0"/>
    <s v="TEC-PH-10001061"/>
    <x v="2"/>
    <x v="6"/>
    <n v="239.976"/>
    <s v="US-2016-168704"/>
    <n v="0"/>
    <n v="3"/>
    <n v="0.2"/>
    <n v="17.998199999999997"/>
    <n v="0.41105220110552465"/>
  </r>
  <r>
    <x v="375"/>
    <x v="0"/>
    <s v="FUR-TA-10002530"/>
    <x v="1"/>
    <x v="13"/>
    <n v="211.37199999999999"/>
    <s v="US-2016-168704"/>
    <n v="0"/>
    <n v="2"/>
    <n v="0.3"/>
    <n v="-45.294000000000011"/>
    <n v="0.55975208308209756"/>
  </r>
  <r>
    <x v="375"/>
    <x v="4"/>
    <s v="OFF-AP-10004980"/>
    <x v="0"/>
    <x v="12"/>
    <n v="75.84"/>
    <s v="US-2016-120502"/>
    <n v="0"/>
    <n v="2"/>
    <n v="0"/>
    <n v="29.577600000000004"/>
    <n v="0.49507917887403441"/>
  </r>
  <r>
    <x v="375"/>
    <x v="12"/>
    <s v="OFF-PA-10002968"/>
    <x v="0"/>
    <x v="0"/>
    <n v="54.816000000000003"/>
    <s v="CA-2016-100216"/>
    <n v="1"/>
    <n v="3"/>
    <n v="0.2"/>
    <n v="17.815199999999997"/>
    <n v="0.43613829632717294"/>
  </r>
  <r>
    <x v="375"/>
    <x v="4"/>
    <s v="FUR-FU-10004973"/>
    <x v="1"/>
    <x v="8"/>
    <n v="37.68"/>
    <s v="US-2016-120502"/>
    <n v="0"/>
    <n v="2"/>
    <n v="0"/>
    <n v="15.825600000000001"/>
    <n v="0.4595170286641902"/>
  </r>
  <r>
    <x v="375"/>
    <x v="12"/>
    <s v="OFF-PA-10000788"/>
    <x v="0"/>
    <x v="0"/>
    <n v="31.104000000000006"/>
    <s v="CA-2016-100216"/>
    <n v="0"/>
    <n v="6"/>
    <n v="0.2"/>
    <n v="10.8864"/>
    <n v="0.43613829632717294"/>
  </r>
  <r>
    <x v="375"/>
    <x v="40"/>
    <s v="OFF-BI-10002071"/>
    <x v="0"/>
    <x v="3"/>
    <n v="17.43"/>
    <s v="CA-2016-120551"/>
    <n v="1"/>
    <n v="3"/>
    <n v="0"/>
    <n v="8.0177999999999994"/>
    <n v="0.46881743173671325"/>
  </r>
  <r>
    <x v="375"/>
    <x v="31"/>
    <s v="OFF-SU-10004498"/>
    <x v="0"/>
    <x v="14"/>
    <n v="12.88"/>
    <s v="CA-2016-149678"/>
    <n v="1"/>
    <n v="1"/>
    <n v="0"/>
    <n v="0.38640000000000008"/>
    <n v="0.53938093436526824"/>
  </r>
  <r>
    <x v="375"/>
    <x v="12"/>
    <s v="OFF-ST-10000344"/>
    <x v="0"/>
    <x v="1"/>
    <n v="10.744"/>
    <s v="CA-2016-133837"/>
    <n v="1"/>
    <n v="1"/>
    <n v="0.2"/>
    <n v="0.80579999999999963"/>
    <n v="0.44610841445725197"/>
  </r>
  <r>
    <x v="376"/>
    <x v="11"/>
    <s v="OFF-AP-10002403"/>
    <x v="0"/>
    <x v="12"/>
    <n v="35.207999999999998"/>
    <s v="CA-2016-116841"/>
    <n v="1"/>
    <n v="1"/>
    <n v="0.2"/>
    <n v="2.6405999999999992"/>
    <n v="0.49507917887403441"/>
  </r>
  <r>
    <x v="377"/>
    <x v="1"/>
    <s v="TEC-CO-10001766"/>
    <x v="2"/>
    <x v="16"/>
    <n v="1439.9680000000001"/>
    <s v="CA-2016-146675"/>
    <n v="1"/>
    <n v="4"/>
    <n v="0.2"/>
    <n v="485.98919999999993"/>
    <n v="0.55185675810753509"/>
  </r>
  <r>
    <x v="377"/>
    <x v="6"/>
    <s v="FUR-FU-10001468"/>
    <x v="1"/>
    <x v="8"/>
    <n v="1196.8599999999999"/>
    <s v="CA-2016-137974"/>
    <n v="1"/>
    <n v="7"/>
    <n v="0"/>
    <n v="119.68599999999989"/>
    <n v="0.4595170286641902"/>
  </r>
  <r>
    <x v="377"/>
    <x v="6"/>
    <s v="TEC-PH-10002033"/>
    <x v="2"/>
    <x v="6"/>
    <n v="569.64"/>
    <s v="CA-2016-137974"/>
    <n v="0"/>
    <n v="2"/>
    <n v="0"/>
    <n v="148.10640000000001"/>
    <n v="0.41105220110552465"/>
  </r>
  <r>
    <x v="377"/>
    <x v="6"/>
    <s v="FUR-BO-10001519"/>
    <x v="1"/>
    <x v="10"/>
    <n v="523.26"/>
    <s v="CA-2016-137974"/>
    <n v="0"/>
    <n v="9"/>
    <n v="0"/>
    <n v="125.58240000000001"/>
    <n v="0.5176847302647779"/>
  </r>
  <r>
    <x v="377"/>
    <x v="1"/>
    <s v="TEC-AC-10004396"/>
    <x v="2"/>
    <x v="9"/>
    <n v="43.56"/>
    <s v="CA-2016-146675"/>
    <n v="0"/>
    <n v="3"/>
    <n v="0.2"/>
    <n v="-4.9004999999999974"/>
    <n v="0.52062335344040378"/>
  </r>
  <r>
    <x v="377"/>
    <x v="20"/>
    <s v="FUR-CH-10003968"/>
    <x v="1"/>
    <x v="5"/>
    <n v="127.76400000000001"/>
    <s v="CA-2016-142734"/>
    <n v="1"/>
    <n v="2"/>
    <n v="0.1"/>
    <n v="2.8392000000000017"/>
    <n v="0.46529189879902266"/>
  </r>
  <r>
    <x v="377"/>
    <x v="10"/>
    <s v="TEC-PH-10002115"/>
    <x v="2"/>
    <x v="6"/>
    <n v="118.78199999999998"/>
    <s v="CA-2016-161263"/>
    <n v="1"/>
    <n v="3"/>
    <n v="0.4"/>
    <n v="-27.715799999999994"/>
    <n v="0.41105220110552465"/>
  </r>
  <r>
    <x v="377"/>
    <x v="10"/>
    <s v="OFF-BI-10004330"/>
    <x v="0"/>
    <x v="3"/>
    <n v="55.470000000000006"/>
    <s v="CA-2016-161263"/>
    <n v="0"/>
    <n v="5"/>
    <n v="0.7"/>
    <n v="-46.224999999999994"/>
    <n v="0.46881743173671325"/>
  </r>
  <r>
    <x v="377"/>
    <x v="10"/>
    <s v="OFF-AP-10002350"/>
    <x v="0"/>
    <x v="12"/>
    <n v="45.216000000000001"/>
    <s v="CA-2016-161263"/>
    <n v="0"/>
    <n v="3"/>
    <n v="0.2"/>
    <n v="4.5215999999999994"/>
    <n v="0.49507917887403441"/>
  </r>
  <r>
    <x v="377"/>
    <x v="2"/>
    <s v="OFF-FA-10001229"/>
    <x v="0"/>
    <x v="7"/>
    <n v="12.576000000000001"/>
    <s v="CA-2016-106215"/>
    <n v="1"/>
    <n v="4"/>
    <n v="0.2"/>
    <n v="4.0871999999999993"/>
    <n v="0.51168203684699509"/>
  </r>
  <r>
    <x v="377"/>
    <x v="10"/>
    <s v="OFF-FA-10004838"/>
    <x v="0"/>
    <x v="7"/>
    <n v="10.416000000000002"/>
    <s v="CA-2016-161263"/>
    <n v="0"/>
    <n v="7"/>
    <n v="0.2"/>
    <n v="-2.2134"/>
    <n v="0.51168203684699509"/>
  </r>
  <r>
    <x v="377"/>
    <x v="6"/>
    <s v="OFF-BI-10001036"/>
    <x v="0"/>
    <x v="3"/>
    <n v="9.14"/>
    <s v="CA-2016-137974"/>
    <n v="0"/>
    <n v="1"/>
    <n v="0"/>
    <n v="4.57"/>
    <n v="0.46881743173671325"/>
  </r>
  <r>
    <x v="377"/>
    <x v="10"/>
    <s v="OFF-AR-10004757"/>
    <x v="0"/>
    <x v="4"/>
    <n v="7.8719999999999999"/>
    <s v="CA-2016-161263"/>
    <n v="0"/>
    <n v="3"/>
    <n v="0.2"/>
    <n v="1.2791999999999994"/>
    <n v="0.45632477063632687"/>
  </r>
  <r>
    <x v="377"/>
    <x v="10"/>
    <s v="OFF-FA-10003059"/>
    <x v="0"/>
    <x v="7"/>
    <n v="1.4480000000000002"/>
    <s v="CA-2016-161263"/>
    <n v="0"/>
    <n v="1"/>
    <n v="0.2"/>
    <n v="0.2352999999999999"/>
    <n v="0.51168203684699509"/>
  </r>
  <r>
    <x v="378"/>
    <x v="4"/>
    <s v="OFF-AP-10002651"/>
    <x v="0"/>
    <x v="12"/>
    <n v="1447.6499999999999"/>
    <s v="CA-2016-155306"/>
    <n v="1"/>
    <n v="5"/>
    <n v="0"/>
    <n v="419.8184999999998"/>
    <n v="0.49507917887403441"/>
  </r>
  <r>
    <x v="378"/>
    <x v="4"/>
    <s v="TEC-PH-10002310"/>
    <x v="2"/>
    <x v="6"/>
    <n v="783.96000000000015"/>
    <s v="CA-2016-155306"/>
    <n v="0"/>
    <n v="5"/>
    <n v="0.2"/>
    <n v="68.59650000000002"/>
    <n v="0.41105220110552465"/>
  </r>
  <r>
    <x v="378"/>
    <x v="4"/>
    <s v="TEC-AC-10003174"/>
    <x v="2"/>
    <x v="9"/>
    <n v="323.37"/>
    <s v="CA-2016-155306"/>
    <n v="0"/>
    <n v="3"/>
    <n v="0"/>
    <n v="129.34800000000001"/>
    <n v="0.52062335344040378"/>
  </r>
  <r>
    <x v="378"/>
    <x v="20"/>
    <s v="TEC-AC-10003198"/>
    <x v="2"/>
    <x v="9"/>
    <n v="99.6"/>
    <s v="CA-2016-148712"/>
    <n v="1"/>
    <n v="1"/>
    <n v="0"/>
    <n v="36.851999999999997"/>
    <n v="0.52062335344040378"/>
  </r>
  <r>
    <x v="378"/>
    <x v="20"/>
    <s v="OFF-BI-10001900"/>
    <x v="0"/>
    <x v="3"/>
    <n v="62.296000000000006"/>
    <s v="CA-2016-148712"/>
    <n v="0"/>
    <n v="13"/>
    <n v="0.2"/>
    <n v="21.024899999999999"/>
    <n v="0.46881743173671325"/>
  </r>
  <r>
    <x v="378"/>
    <x v="4"/>
    <s v="OFF-PA-10001184"/>
    <x v="0"/>
    <x v="0"/>
    <n v="11.96"/>
    <s v="CA-2016-155306"/>
    <n v="0"/>
    <n v="2"/>
    <n v="0"/>
    <n v="5.8604000000000003"/>
    <n v="0.43613829632717294"/>
  </r>
  <r>
    <x v="378"/>
    <x v="20"/>
    <s v="OFF-AR-10000614"/>
    <x v="0"/>
    <x v="4"/>
    <n v="10.709999999999999"/>
    <s v="CA-2016-148712"/>
    <n v="0"/>
    <n v="3"/>
    <n v="0"/>
    <n v="2.7845999999999997"/>
    <n v="0.45632477063632687"/>
  </r>
  <r>
    <x v="378"/>
    <x v="4"/>
    <s v="OFF-AR-10003251"/>
    <x v="0"/>
    <x v="4"/>
    <n v="5.56"/>
    <s v="CA-2016-155306"/>
    <n v="0"/>
    <n v="2"/>
    <n v="0"/>
    <n v="2.2239999999999998"/>
    <n v="0.45632477063632687"/>
  </r>
  <r>
    <x v="379"/>
    <x v="4"/>
    <s v="OFF-ST-10002756"/>
    <x v="0"/>
    <x v="1"/>
    <n v="947.17000000000007"/>
    <s v="CA-2016-142601"/>
    <n v="1"/>
    <n v="7"/>
    <n v="0"/>
    <n v="9.4717000000000837"/>
    <n v="0.44610841445725197"/>
  </r>
  <r>
    <x v="379"/>
    <x v="8"/>
    <s v="TEC-AC-10003116"/>
    <x v="2"/>
    <x v="9"/>
    <n v="106.5"/>
    <s v="CA-2016-102722"/>
    <n v="1"/>
    <n v="6"/>
    <n v="0"/>
    <n v="41.534999999999997"/>
    <n v="0.52062335344040378"/>
  </r>
  <r>
    <x v="379"/>
    <x v="0"/>
    <s v="TEC-AC-10003590"/>
    <x v="2"/>
    <x v="9"/>
    <n v="41.424000000000007"/>
    <s v="US-2016-163433"/>
    <n v="1"/>
    <n v="2"/>
    <n v="0.2"/>
    <n v="8.2847999999999971"/>
    <n v="0.52062335344040378"/>
  </r>
  <r>
    <x v="379"/>
    <x v="0"/>
    <s v="TEC-PH-10003357"/>
    <x v="2"/>
    <x v="6"/>
    <n v="244.768"/>
    <s v="US-2016-163433"/>
    <n v="0"/>
    <n v="4"/>
    <n v="0.2"/>
    <n v="24.476800000000004"/>
    <n v="0.41105220110552465"/>
  </r>
  <r>
    <x v="379"/>
    <x v="4"/>
    <s v="OFF-ST-10000532"/>
    <x v="0"/>
    <x v="1"/>
    <n v="115.44"/>
    <s v="US-2016-113593"/>
    <n v="1"/>
    <n v="3"/>
    <n v="0"/>
    <n v="30.014399999999998"/>
    <n v="0.44610841445725197"/>
  </r>
  <r>
    <x v="379"/>
    <x v="0"/>
    <s v="TEC-PH-10001870"/>
    <x v="2"/>
    <x v="6"/>
    <n v="97.968000000000004"/>
    <s v="US-2016-163433"/>
    <n v="0"/>
    <n v="2"/>
    <n v="0.2"/>
    <n v="6.122999999999994"/>
    <n v="0.41105220110552465"/>
  </r>
  <r>
    <x v="379"/>
    <x v="18"/>
    <s v="FUR-CH-10003061"/>
    <x v="1"/>
    <x v="5"/>
    <n v="89.99"/>
    <s v="CA-2016-115742"/>
    <n v="1"/>
    <n v="1"/>
    <n v="0"/>
    <n v="17.098099999999988"/>
    <n v="0.46529189879902266"/>
  </r>
  <r>
    <x v="379"/>
    <x v="18"/>
    <s v="OFF-LA-10002762"/>
    <x v="0"/>
    <x v="2"/>
    <n v="75.179999999999993"/>
    <s v="CA-2016-115742"/>
    <n v="0"/>
    <n v="6"/>
    <n v="0"/>
    <n v="35.334599999999995"/>
    <n v="0.4647369236065339"/>
  </r>
  <r>
    <x v="379"/>
    <x v="0"/>
    <s v="OFF-AR-10003373"/>
    <x v="0"/>
    <x v="4"/>
    <n v="74.352000000000004"/>
    <s v="US-2016-163433"/>
    <n v="0"/>
    <n v="3"/>
    <n v="0.2"/>
    <n v="6.5057999999999971"/>
    <n v="0.45632477063632687"/>
  </r>
  <r>
    <x v="379"/>
    <x v="4"/>
    <s v="OFF-PA-10000483"/>
    <x v="0"/>
    <x v="0"/>
    <n v="61.96"/>
    <s v="CA-2016-142601"/>
    <n v="0"/>
    <n v="2"/>
    <n v="0"/>
    <n v="27.881999999999998"/>
    <n v="0.43613829632717294"/>
  </r>
  <r>
    <x v="379"/>
    <x v="0"/>
    <s v="FUR-CH-10000225"/>
    <x v="1"/>
    <x v="5"/>
    <n v="56.686"/>
    <s v="US-2016-163433"/>
    <n v="0"/>
    <n v="1"/>
    <n v="0.3"/>
    <n v="-20.245000000000008"/>
    <n v="0.46529189879902266"/>
  </r>
  <r>
    <x v="379"/>
    <x v="18"/>
    <s v="OFF-BI-10004410"/>
    <x v="0"/>
    <x v="3"/>
    <n v="38.22"/>
    <s v="CA-2016-115742"/>
    <n v="0"/>
    <n v="6"/>
    <n v="0"/>
    <n v="17.9634"/>
    <n v="0.46881743173671325"/>
  </r>
  <r>
    <x v="379"/>
    <x v="20"/>
    <s v="OFF-LA-10004093"/>
    <x v="0"/>
    <x v="2"/>
    <n v="21.93"/>
    <s v="US-2016-134271"/>
    <n v="1"/>
    <n v="3"/>
    <n v="0"/>
    <n v="10.307099999999998"/>
    <n v="0.4647369236065339"/>
  </r>
  <r>
    <x v="379"/>
    <x v="0"/>
    <s v="OFF-PA-10003936"/>
    <x v="0"/>
    <x v="0"/>
    <n v="15.552000000000003"/>
    <s v="US-2016-163433"/>
    <n v="0"/>
    <n v="3"/>
    <n v="0.2"/>
    <n v="5.4432"/>
    <n v="0.43613829632717294"/>
  </r>
  <r>
    <x v="379"/>
    <x v="0"/>
    <s v="OFF-AR-10003481"/>
    <x v="0"/>
    <x v="4"/>
    <n v="7.8719999999999999"/>
    <s v="US-2016-163433"/>
    <n v="0"/>
    <n v="3"/>
    <n v="0.2"/>
    <n v="0.88559999999999883"/>
    <n v="0.45632477063632687"/>
  </r>
  <r>
    <x v="379"/>
    <x v="18"/>
    <s v="FUR-FU-10001706"/>
    <x v="1"/>
    <x v="8"/>
    <n v="6.16"/>
    <s v="CA-2016-115742"/>
    <n v="0"/>
    <n v="2"/>
    <n v="0"/>
    <n v="2.9567999999999999"/>
    <n v="0.4595170286641902"/>
  </r>
  <r>
    <x v="379"/>
    <x v="0"/>
    <s v="OFF-BI-10003676"/>
    <x v="0"/>
    <x v="3"/>
    <n v="4.3119999999999985"/>
    <s v="US-2016-163433"/>
    <n v="0"/>
    <n v="2"/>
    <n v="0.8"/>
    <n v="-6.8992000000000022"/>
    <n v="0.46881743173671325"/>
  </r>
  <r>
    <x v="379"/>
    <x v="0"/>
    <s v="OFF-BI-10000320"/>
    <x v="0"/>
    <x v="3"/>
    <n v="1.4759999999999998"/>
    <s v="US-2016-163433"/>
    <n v="0"/>
    <n v="1"/>
    <n v="0.8"/>
    <n v="-2.2877999999999998"/>
    <n v="0.46881743173671325"/>
  </r>
  <r>
    <x v="380"/>
    <x v="0"/>
    <s v="OFF-BI-10003925"/>
    <x v="0"/>
    <x v="3"/>
    <n v="310.39199999999994"/>
    <s v="US-2016-155369"/>
    <n v="1"/>
    <n v="4"/>
    <n v="0.8"/>
    <n v="-512.14680000000021"/>
    <n v="0.46881743173671325"/>
  </r>
  <r>
    <x v="380"/>
    <x v="0"/>
    <s v="OFF-AP-10002578"/>
    <x v="0"/>
    <x v="12"/>
    <n v="19.567999999999998"/>
    <s v="US-2016-155369"/>
    <n v="0"/>
    <n v="2"/>
    <n v="0.8"/>
    <n v="-52.833600000000004"/>
    <n v="0.49507917887403441"/>
  </r>
  <r>
    <x v="381"/>
    <x v="5"/>
    <s v="FUR-FU-10002937"/>
    <x v="1"/>
    <x v="8"/>
    <n v="595.38"/>
    <s v="CA-2016-149342"/>
    <n v="1"/>
    <n v="6"/>
    <n v="0"/>
    <n v="297.69"/>
    <n v="0.4595170286641902"/>
  </r>
  <r>
    <x v="381"/>
    <x v="5"/>
    <s v="TEC-PH-10001557"/>
    <x v="2"/>
    <x v="6"/>
    <n v="287.96999999999997"/>
    <s v="CA-2016-149342"/>
    <n v="0"/>
    <n v="3"/>
    <n v="0"/>
    <n v="77.751899999999992"/>
    <n v="0.41105220110552465"/>
  </r>
  <r>
    <x v="381"/>
    <x v="14"/>
    <s v="OFF-EN-10003296"/>
    <x v="0"/>
    <x v="11"/>
    <n v="180.96"/>
    <s v="CA-2016-109169"/>
    <n v="1"/>
    <n v="2"/>
    <n v="0"/>
    <n v="81.432000000000002"/>
    <n v="0.44424167803735209"/>
  </r>
  <r>
    <x v="381"/>
    <x v="0"/>
    <s v="OFF-PA-10002377"/>
    <x v="0"/>
    <x v="0"/>
    <n v="117.456"/>
    <s v="CA-2016-142433"/>
    <n v="1"/>
    <n v="3"/>
    <n v="0.2"/>
    <n v="44.045999999999992"/>
    <n v="0.43613829632717294"/>
  </r>
  <r>
    <x v="381"/>
    <x v="5"/>
    <s v="OFF-PA-10001166"/>
    <x v="0"/>
    <x v="0"/>
    <n v="12.96"/>
    <s v="CA-2016-149342"/>
    <n v="0"/>
    <n v="2"/>
    <n v="0"/>
    <n v="6.2208000000000006"/>
    <n v="0.43613829632717294"/>
  </r>
  <r>
    <x v="382"/>
    <x v="3"/>
    <s v="TEC-PH-10002103"/>
    <x v="2"/>
    <x v="6"/>
    <n v="469.95"/>
    <s v="CA-2016-107678"/>
    <n v="1"/>
    <n v="5"/>
    <n v="0"/>
    <n v="131.58600000000001"/>
    <n v="0.41105220110552465"/>
  </r>
  <r>
    <x v="382"/>
    <x v="3"/>
    <s v="FUR-FU-10003394"/>
    <x v="1"/>
    <x v="8"/>
    <n v="209.88"/>
    <s v="CA-2016-107678"/>
    <n v="0"/>
    <n v="3"/>
    <n v="0"/>
    <n v="35.679599999999979"/>
    <n v="0.4595170286641902"/>
  </r>
  <r>
    <x v="382"/>
    <x v="3"/>
    <s v="FUR-CH-10001891"/>
    <x v="1"/>
    <x v="5"/>
    <n v="191.96"/>
    <s v="CA-2016-107678"/>
    <n v="0"/>
    <n v="2"/>
    <n v="0"/>
    <n v="51.829200000000014"/>
    <n v="0.46529189879902266"/>
  </r>
  <r>
    <x v="382"/>
    <x v="3"/>
    <s v="OFF-BI-10002215"/>
    <x v="0"/>
    <x v="3"/>
    <n v="21.299999999999997"/>
    <s v="CA-2016-107678"/>
    <n v="0"/>
    <n v="3"/>
    <n v="0"/>
    <n v="9.7979999999999983"/>
    <n v="0.46881743173671325"/>
  </r>
  <r>
    <x v="383"/>
    <x v="4"/>
    <s v="TEC-PH-10002923"/>
    <x v="2"/>
    <x v="6"/>
    <n v="88.77600000000001"/>
    <s v="CA-2016-151253"/>
    <n v="1"/>
    <n v="3"/>
    <n v="0.2"/>
    <n v="7.7679000000000009"/>
    <n v="0.41105220110552465"/>
  </r>
  <r>
    <x v="383"/>
    <x v="4"/>
    <s v="OFF-AR-10004691"/>
    <x v="0"/>
    <x v="4"/>
    <n v="64.14"/>
    <s v="CA-2016-151253"/>
    <n v="0"/>
    <n v="3"/>
    <n v="0"/>
    <n v="16.676400000000001"/>
    <n v="0.45632477063632687"/>
  </r>
  <r>
    <x v="384"/>
    <x v="20"/>
    <s v="OFF-AR-10001044"/>
    <x v="0"/>
    <x v="4"/>
    <n v="25.99"/>
    <s v="CA-2016-118227"/>
    <n v="1"/>
    <n v="1"/>
    <n v="0"/>
    <n v="7.5370999999999988"/>
    <n v="0.45632477063632687"/>
  </r>
  <r>
    <x v="385"/>
    <x v="21"/>
    <s v="OFF-AP-10001205"/>
    <x v="0"/>
    <x v="12"/>
    <n v="272.39999999999998"/>
    <s v="CA-2016-153878"/>
    <n v="1"/>
    <n v="5"/>
    <n v="0"/>
    <n v="76.27200000000002"/>
    <n v="0.49507917887403441"/>
  </r>
  <r>
    <x v="385"/>
    <x v="1"/>
    <s v="OFF-ST-10002574"/>
    <x v="0"/>
    <x v="1"/>
    <n v="221.024"/>
    <s v="CA-2016-130365"/>
    <n v="1"/>
    <n v="2"/>
    <n v="0.2"/>
    <n v="-55.256"/>
    <n v="0.44610841445725197"/>
  </r>
  <r>
    <x v="385"/>
    <x v="20"/>
    <s v="OFF-AP-10002311"/>
    <x v="0"/>
    <x v="12"/>
    <n v="206.43"/>
    <s v="CA-2016-112557"/>
    <n v="1"/>
    <n v="3"/>
    <n v="0"/>
    <n v="90.829200000000014"/>
    <n v="0.49507917887403441"/>
  </r>
  <r>
    <x v="385"/>
    <x v="1"/>
    <s v="FUR-CH-10003535"/>
    <x v="1"/>
    <x v="5"/>
    <n v="128.05799999999999"/>
    <s v="CA-2016-130365"/>
    <n v="0"/>
    <n v="3"/>
    <n v="0.3"/>
    <n v="-23.782199999999996"/>
    <n v="0.46529189879902266"/>
  </r>
  <r>
    <x v="385"/>
    <x v="21"/>
    <s v="OFF-AR-10000658"/>
    <x v="0"/>
    <x v="4"/>
    <n v="57.75"/>
    <s v="CA-2016-153878"/>
    <n v="0"/>
    <n v="5"/>
    <n v="0"/>
    <n v="16.170000000000002"/>
    <n v="0.45632477063632687"/>
  </r>
  <r>
    <x v="385"/>
    <x v="4"/>
    <s v="OFF-EN-10003862"/>
    <x v="0"/>
    <x v="11"/>
    <n v="21.34"/>
    <s v="CA-2016-115420"/>
    <n v="1"/>
    <n v="2"/>
    <n v="0"/>
    <n v="9.8163999999999998"/>
    <n v="0.44424167803735209"/>
  </r>
  <r>
    <x v="385"/>
    <x v="4"/>
    <s v="OFF-BI-10002071"/>
    <x v="0"/>
    <x v="3"/>
    <n v="13.943999999999999"/>
    <s v="CA-2016-143602"/>
    <n v="1"/>
    <n v="3"/>
    <n v="0.2"/>
    <n v="4.5317999999999996"/>
    <n v="0.46881743173671325"/>
  </r>
  <r>
    <x v="386"/>
    <x v="15"/>
    <s v="FUR-CH-10000513"/>
    <x v="1"/>
    <x v="5"/>
    <n v="831.93600000000015"/>
    <s v="US-2016-134026"/>
    <n v="1"/>
    <n v="8"/>
    <n v="0.2"/>
    <n v="-114.39120000000003"/>
    <n v="0.46529189879902266"/>
  </r>
  <r>
    <x v="386"/>
    <x v="0"/>
    <s v="FUR-CH-10004086"/>
    <x v="1"/>
    <x v="5"/>
    <n v="408.42200000000003"/>
    <s v="US-2016-114839"/>
    <n v="1"/>
    <n v="2"/>
    <n v="0.3"/>
    <n v="-5.8346000000000231"/>
    <n v="0.46529189879902266"/>
  </r>
  <r>
    <x v="386"/>
    <x v="4"/>
    <s v="TEC-PH-10003174"/>
    <x v="2"/>
    <x v="6"/>
    <n v="311.97600000000006"/>
    <s v="CA-2016-137302"/>
    <n v="1"/>
    <n v="3"/>
    <n v="0.2"/>
    <n v="38.996999999999986"/>
    <n v="0.41105220110552465"/>
  </r>
  <r>
    <x v="386"/>
    <x v="16"/>
    <s v="FUR-TA-10000577"/>
    <x v="1"/>
    <x v="13"/>
    <n v="191.5155"/>
    <s v="CA-2016-122266"/>
    <n v="1"/>
    <n v="1"/>
    <n v="0.45"/>
    <n v="-76.606200000000001"/>
    <n v="0.55975208308209756"/>
  </r>
  <r>
    <x v="386"/>
    <x v="15"/>
    <s v="FUR-FU-10003708"/>
    <x v="1"/>
    <x v="8"/>
    <n v="97.04"/>
    <s v="US-2016-134026"/>
    <n v="0"/>
    <n v="2"/>
    <n v="0.2"/>
    <n v="1.2129999999999974"/>
    <n v="0.4595170286641902"/>
  </r>
  <r>
    <x v="386"/>
    <x v="15"/>
    <s v="OFF-ST-10004123"/>
    <x v="0"/>
    <x v="1"/>
    <n v="72.784000000000006"/>
    <s v="US-2016-134026"/>
    <n v="0"/>
    <n v="1"/>
    <n v="0.2"/>
    <n v="-18.196000000000002"/>
    <n v="0.44610841445725197"/>
  </r>
  <r>
    <x v="386"/>
    <x v="4"/>
    <s v="FUR-CH-10002017"/>
    <x v="1"/>
    <x v="5"/>
    <n v="63.936000000000007"/>
    <s v="CA-2016-137302"/>
    <n v="0"/>
    <n v="3"/>
    <n v="0.2"/>
    <n v="6.3935999999999957"/>
    <n v="0.46529189879902266"/>
  </r>
  <r>
    <x v="386"/>
    <x v="4"/>
    <s v="OFF-AR-10000588"/>
    <x v="0"/>
    <x v="4"/>
    <n v="59.519999999999996"/>
    <s v="CA-2016-137302"/>
    <n v="0"/>
    <n v="3"/>
    <n v="0"/>
    <n v="15.475200000000001"/>
    <n v="0.45632477063632687"/>
  </r>
  <r>
    <x v="386"/>
    <x v="4"/>
    <s v="OFF-BI-10001524"/>
    <x v="0"/>
    <x v="3"/>
    <n v="50.352000000000004"/>
    <s v="CA-2016-137302"/>
    <n v="0"/>
    <n v="3"/>
    <n v="0.2"/>
    <n v="17.623199999999997"/>
    <n v="0.46881743173671325"/>
  </r>
  <r>
    <x v="386"/>
    <x v="16"/>
    <s v="OFF-AR-10004757"/>
    <x v="0"/>
    <x v="4"/>
    <n v="2.6240000000000001"/>
    <s v="CA-2016-122266"/>
    <n v="0"/>
    <n v="1"/>
    <n v="0.2"/>
    <n v="0.42639999999999978"/>
    <n v="0.45632477063632687"/>
  </r>
  <r>
    <x v="387"/>
    <x v="44"/>
    <s v="TEC-MA-10004212"/>
    <x v="2"/>
    <x v="15"/>
    <n v="1379.92"/>
    <s v="CA-2016-124450"/>
    <n v="1"/>
    <n v="8"/>
    <n v="0"/>
    <n v="648.56240000000003"/>
    <n v="0.5183572270896134"/>
  </r>
  <r>
    <x v="387"/>
    <x v="44"/>
    <s v="FUR-CH-10000309"/>
    <x v="1"/>
    <x v="5"/>
    <n v="1267.53"/>
    <s v="CA-2016-124450"/>
    <n v="0"/>
    <n v="3"/>
    <n v="0"/>
    <n v="316.88249999999999"/>
    <n v="0.46529189879902266"/>
  </r>
  <r>
    <x v="387"/>
    <x v="26"/>
    <s v="OFF-AP-10003971"/>
    <x v="0"/>
    <x v="12"/>
    <n v="43.560000000000009"/>
    <s v="CA-2016-151841"/>
    <n v="1"/>
    <n v="5"/>
    <n v="0.2"/>
    <n v="3.2669999999999995"/>
    <n v="0.49507917887403441"/>
  </r>
  <r>
    <x v="387"/>
    <x v="44"/>
    <s v="OFF-AR-10001166"/>
    <x v="0"/>
    <x v="4"/>
    <n v="22.740000000000002"/>
    <s v="CA-2016-124450"/>
    <n v="0"/>
    <n v="3"/>
    <n v="0"/>
    <n v="8.8686000000000007"/>
    <n v="0.45632477063632687"/>
  </r>
  <r>
    <x v="387"/>
    <x v="26"/>
    <s v="OFF-SU-10001574"/>
    <x v="0"/>
    <x v="14"/>
    <n v="5.84"/>
    <s v="CA-2016-151841"/>
    <n v="0"/>
    <n v="2"/>
    <n v="0.2"/>
    <n v="0.72999999999999954"/>
    <n v="0.53938093436526824"/>
  </r>
  <r>
    <x v="388"/>
    <x v="14"/>
    <s v="OFF-BI-10003527"/>
    <x v="0"/>
    <x v="3"/>
    <n v="3812.9700000000003"/>
    <s v="CA-2016-120782"/>
    <n v="1"/>
    <n v="3"/>
    <n v="0"/>
    <n v="1906.4850000000001"/>
    <n v="0.46881743173671325"/>
  </r>
  <r>
    <x v="388"/>
    <x v="14"/>
    <s v="OFF-AP-10003779"/>
    <x v="0"/>
    <x v="12"/>
    <n v="186.732"/>
    <s v="CA-2016-120782"/>
    <n v="0"/>
    <n v="1"/>
    <n v="0.1"/>
    <n v="41.495999999999967"/>
    <n v="0.49507917887403441"/>
  </r>
  <r>
    <x v="388"/>
    <x v="0"/>
    <s v="OFF-ST-10003327"/>
    <x v="0"/>
    <x v="1"/>
    <n v="23.832000000000001"/>
    <s v="CA-2016-130792"/>
    <n v="1"/>
    <n v="3"/>
    <n v="0.2"/>
    <n v="2.6810999999999954"/>
    <n v="0.44610841445725197"/>
  </r>
  <r>
    <x v="388"/>
    <x v="0"/>
    <s v="OFF-BI-10000309"/>
    <x v="0"/>
    <x v="3"/>
    <n v="12.175999999999998"/>
    <s v="CA-2016-130792"/>
    <n v="0"/>
    <n v="4"/>
    <n v="0.8"/>
    <n v="-18.872800000000009"/>
    <n v="0.46881743173671325"/>
  </r>
  <r>
    <x v="388"/>
    <x v="0"/>
    <s v="OFF-AP-10000696"/>
    <x v="0"/>
    <x v="12"/>
    <n v="8.6519999999999975"/>
    <s v="CA-2016-130792"/>
    <n v="0"/>
    <n v="3"/>
    <n v="0.8"/>
    <n v="-20.332200000000007"/>
    <n v="0.49507917887403441"/>
  </r>
  <r>
    <x v="389"/>
    <x v="2"/>
    <s v="OFF-PA-10001526"/>
    <x v="0"/>
    <x v="0"/>
    <n v="7.9680000000000009"/>
    <s v="CA-2016-157434"/>
    <n v="1"/>
    <n v="2"/>
    <n v="0.2"/>
    <n v="2.8884000000000007"/>
    <n v="0.43613829632717294"/>
  </r>
  <r>
    <x v="390"/>
    <x v="10"/>
    <s v="TEC-PH-10001530"/>
    <x v="2"/>
    <x v="6"/>
    <n v="1022.97"/>
    <s v="CA-2016-135174"/>
    <n v="1"/>
    <n v="5"/>
    <n v="0.4"/>
    <n v="-255.74250000000001"/>
    <n v="0.41105220110552465"/>
  </r>
  <r>
    <x v="390"/>
    <x v="1"/>
    <s v="FUR-CH-10001146"/>
    <x v="1"/>
    <x v="5"/>
    <n v="213.11499999999998"/>
    <s v="US-2016-164175"/>
    <n v="1"/>
    <n v="5"/>
    <n v="0.3"/>
    <n v="-15.222500000000011"/>
    <n v="0.46529189879902266"/>
  </r>
  <r>
    <x v="390"/>
    <x v="32"/>
    <s v="TEC-PH-10001300"/>
    <x v="2"/>
    <x v="6"/>
    <n v="209.5"/>
    <s v="US-2016-115238"/>
    <n v="1"/>
    <n v="10"/>
    <n v="0"/>
    <n v="58.66"/>
    <n v="0.41105220110552465"/>
  </r>
  <r>
    <x v="390"/>
    <x v="4"/>
    <s v="OFF-AR-10000658"/>
    <x v="0"/>
    <x v="4"/>
    <n v="34.650000000000006"/>
    <s v="CA-2016-103716"/>
    <n v="1"/>
    <n v="3"/>
    <n v="0"/>
    <n v="9.702"/>
    <n v="0.45632477063632687"/>
  </r>
  <r>
    <x v="390"/>
    <x v="32"/>
    <s v="FUR-FU-10002960"/>
    <x v="1"/>
    <x v="8"/>
    <n v="31.400000000000002"/>
    <s v="US-2016-115238"/>
    <n v="0"/>
    <n v="5"/>
    <n v="0"/>
    <n v="13.188000000000002"/>
    <n v="0.4595170286641902"/>
  </r>
  <r>
    <x v="390"/>
    <x v="32"/>
    <s v="FUR-FU-10001025"/>
    <x v="1"/>
    <x v="8"/>
    <n v="24.3"/>
    <s v="US-2016-115238"/>
    <n v="0"/>
    <n v="5"/>
    <n v="0"/>
    <n v="10.449000000000002"/>
    <n v="0.4595170286641902"/>
  </r>
  <r>
    <x v="390"/>
    <x v="4"/>
    <s v="TEC-PH-10000347"/>
    <x v="2"/>
    <x v="6"/>
    <n v="19.8"/>
    <s v="CA-2016-103716"/>
    <n v="0"/>
    <n v="5"/>
    <n v="0.2"/>
    <n v="1.7324999999999999"/>
    <n v="0.41105220110552465"/>
  </r>
  <r>
    <x v="390"/>
    <x v="32"/>
    <s v="FUR-FU-10002445"/>
    <x v="1"/>
    <x v="8"/>
    <n v="9.48"/>
    <s v="US-2016-115238"/>
    <n v="0"/>
    <n v="1"/>
    <n v="0"/>
    <n v="3.7920000000000007"/>
    <n v="0.4595170286641902"/>
  </r>
  <r>
    <x v="390"/>
    <x v="32"/>
    <s v="OFF-PA-10002689"/>
    <x v="0"/>
    <x v="0"/>
    <n v="6.48"/>
    <s v="US-2016-115238"/>
    <n v="0"/>
    <n v="1"/>
    <n v="0"/>
    <n v="3.1104000000000003"/>
    <n v="0.43613829632717294"/>
  </r>
  <r>
    <x v="391"/>
    <x v="16"/>
    <s v="OFF-AR-10004022"/>
    <x v="0"/>
    <x v="4"/>
    <n v="172.70400000000001"/>
    <s v="CA-2016-161998"/>
    <n v="1"/>
    <n v="6"/>
    <n v="0.2"/>
    <n v="10.793999999999983"/>
    <n v="0.45632477063632687"/>
  </r>
  <r>
    <x v="391"/>
    <x v="4"/>
    <s v="TEC-PH-10004348"/>
    <x v="2"/>
    <x v="6"/>
    <n v="88.751999999999995"/>
    <s v="CA-2016-145821"/>
    <n v="1"/>
    <n v="3"/>
    <n v="0.2"/>
    <n v="11.093999999999998"/>
    <n v="0.41105220110552465"/>
  </r>
  <r>
    <x v="391"/>
    <x v="16"/>
    <s v="FUR-FU-10001095"/>
    <x v="1"/>
    <x v="8"/>
    <n v="63.552000000000007"/>
    <s v="CA-2016-161998"/>
    <n v="0"/>
    <n v="3"/>
    <n v="0.2"/>
    <n v="14.299199999999999"/>
    <n v="0.4595170286641902"/>
  </r>
  <r>
    <x v="391"/>
    <x v="16"/>
    <s v="OFF-SU-10004261"/>
    <x v="0"/>
    <x v="14"/>
    <n v="41.375999999999998"/>
    <s v="CA-2016-161998"/>
    <n v="0"/>
    <n v="3"/>
    <n v="0.2"/>
    <n v="4.6547999999999927"/>
    <n v="0.53938093436526824"/>
  </r>
  <r>
    <x v="391"/>
    <x v="4"/>
    <s v="OFF-ST-10000876"/>
    <x v="0"/>
    <x v="1"/>
    <n v="37.32"/>
    <s v="CA-2016-104486"/>
    <n v="1"/>
    <n v="3"/>
    <n v="0"/>
    <n v="10.4496"/>
    <n v="0.44610841445725197"/>
  </r>
  <r>
    <x v="391"/>
    <x v="4"/>
    <s v="OFF-SU-10002573"/>
    <x v="0"/>
    <x v="14"/>
    <n v="35.06"/>
    <s v="CA-2016-104486"/>
    <n v="0"/>
    <n v="2"/>
    <n v="0"/>
    <n v="10.517999999999997"/>
    <n v="0.53938093436526824"/>
  </r>
  <r>
    <x v="391"/>
    <x v="4"/>
    <s v="OFF-BI-10000309"/>
    <x v="0"/>
    <x v="3"/>
    <n v="12.176000000000002"/>
    <s v="CA-2016-104486"/>
    <n v="0"/>
    <n v="1"/>
    <n v="0.2"/>
    <n v="4.4137999999999993"/>
    <n v="0.46881743173671325"/>
  </r>
  <r>
    <x v="392"/>
    <x v="0"/>
    <s v="TEC-PH-10001750"/>
    <x v="2"/>
    <x v="6"/>
    <n v="158.376"/>
    <s v="CA-2016-116687"/>
    <n v="1"/>
    <n v="3"/>
    <n v="0.2"/>
    <n v="13.857900000000008"/>
    <n v="0.41105220110552465"/>
  </r>
  <r>
    <x v="392"/>
    <x v="0"/>
    <s v="OFF-LA-10000443"/>
    <x v="0"/>
    <x v="2"/>
    <n v="8.8559999999999999"/>
    <s v="CA-2016-116687"/>
    <n v="0"/>
    <n v="3"/>
    <n v="0.2"/>
    <n v="2.9888999999999997"/>
    <n v="0.4647369236065339"/>
  </r>
  <r>
    <x v="393"/>
    <x v="2"/>
    <s v="FUR-CH-10002965"/>
    <x v="1"/>
    <x v="5"/>
    <n v="844.11599999999987"/>
    <s v="CA-2016-112130"/>
    <n v="1"/>
    <n v="6"/>
    <n v="0.3"/>
    <n v="-36.176400000000001"/>
    <n v="0.46529189879902266"/>
  </r>
  <r>
    <x v="393"/>
    <x v="4"/>
    <s v="FUR-FU-10002298"/>
    <x v="1"/>
    <x v="8"/>
    <n v="665.88"/>
    <s v="CA-2016-107937"/>
    <n v="1"/>
    <n v="6"/>
    <n v="0"/>
    <n v="106.54079999999999"/>
    <n v="0.4595170286641902"/>
  </r>
  <r>
    <x v="393"/>
    <x v="4"/>
    <s v="TEC-AC-10000844"/>
    <x v="2"/>
    <x v="9"/>
    <n v="339.96"/>
    <s v="CA-2016-150770"/>
    <n v="1"/>
    <n v="4"/>
    <n v="0"/>
    <n v="122.38559999999998"/>
    <n v="0.52062335344040378"/>
  </r>
  <r>
    <x v="393"/>
    <x v="2"/>
    <s v="TEC-AC-10001542"/>
    <x v="2"/>
    <x v="9"/>
    <n v="27.552000000000003"/>
    <s v="CA-2016-112130"/>
    <n v="0"/>
    <n v="3"/>
    <n v="0.2"/>
    <n v="-0.3444000000000047"/>
    <n v="0.52062335344040378"/>
  </r>
  <r>
    <x v="393"/>
    <x v="2"/>
    <s v="OFF-ST-10000563"/>
    <x v="0"/>
    <x v="1"/>
    <n v="76.75200000000001"/>
    <s v="CA-2016-112130"/>
    <n v="0"/>
    <n v="3"/>
    <n v="0.2"/>
    <n v="-9.5940000000000012"/>
    <n v="0.44610841445725197"/>
  </r>
  <r>
    <x v="393"/>
    <x v="4"/>
    <s v="OFF-BI-10002026"/>
    <x v="0"/>
    <x v="3"/>
    <n v="62.496000000000009"/>
    <s v="CA-2016-150770"/>
    <n v="0"/>
    <n v="2"/>
    <n v="0.2"/>
    <n v="21.873599999999996"/>
    <n v="0.46881743173671325"/>
  </r>
  <r>
    <x v="393"/>
    <x v="2"/>
    <s v="OFF-AR-10001468"/>
    <x v="0"/>
    <x v="4"/>
    <n v="59.903999999999996"/>
    <s v="CA-2016-112130"/>
    <n v="0"/>
    <n v="2"/>
    <n v="0.2"/>
    <n v="14.227200000000003"/>
    <n v="0.45632477063632687"/>
  </r>
  <r>
    <x v="393"/>
    <x v="4"/>
    <s v="OFF-BI-10001575"/>
    <x v="0"/>
    <x v="3"/>
    <n v="49.568000000000005"/>
    <s v="CA-2016-150770"/>
    <n v="0"/>
    <n v="2"/>
    <n v="0.2"/>
    <n v="17.348799999999997"/>
    <n v="0.46881743173671325"/>
  </r>
  <r>
    <x v="393"/>
    <x v="2"/>
    <s v="OFF-AP-10003266"/>
    <x v="0"/>
    <x v="12"/>
    <n v="23.696000000000002"/>
    <s v="CA-2016-112130"/>
    <n v="0"/>
    <n v="2"/>
    <n v="0.2"/>
    <n v="6.5164"/>
    <n v="0.49507917887403441"/>
  </r>
  <r>
    <x v="393"/>
    <x v="2"/>
    <s v="OFF-AP-10003622"/>
    <x v="0"/>
    <x v="12"/>
    <n v="18.2"/>
    <s v="CA-2016-112130"/>
    <n v="0"/>
    <n v="7"/>
    <n v="0.2"/>
    <n v="2.0474999999999994"/>
    <n v="0.49507917887403441"/>
  </r>
  <r>
    <x v="393"/>
    <x v="4"/>
    <s v="OFF-BI-10004654"/>
    <x v="0"/>
    <x v="3"/>
    <n v="13.847999999999999"/>
    <s v="CA-2016-160864"/>
    <n v="1"/>
    <n v="3"/>
    <n v="0.2"/>
    <n v="5.1929999999999996"/>
    <n v="0.46881743173671325"/>
  </r>
  <r>
    <x v="393"/>
    <x v="4"/>
    <s v="OFF-AR-10001246"/>
    <x v="0"/>
    <x v="4"/>
    <n v="8.82"/>
    <s v="CA-2016-150770"/>
    <n v="0"/>
    <n v="3"/>
    <n v="0"/>
    <n v="2.5577999999999994"/>
    <n v="0.45632477063632687"/>
  </r>
  <r>
    <x v="393"/>
    <x v="2"/>
    <s v="OFF-PA-10002230"/>
    <x v="0"/>
    <x v="0"/>
    <n v="7.9680000000000009"/>
    <s v="CA-2016-112130"/>
    <n v="0"/>
    <n v="2"/>
    <n v="0.2"/>
    <n v="2.8884000000000007"/>
    <n v="0.43613829632717294"/>
  </r>
  <r>
    <x v="394"/>
    <x v="0"/>
    <s v="TEC-PH-10002922"/>
    <x v="2"/>
    <x v="6"/>
    <n v="946.34400000000005"/>
    <s v="CA-2016-110548"/>
    <n v="1"/>
    <n v="7"/>
    <n v="0.2"/>
    <n v="118.29299999999989"/>
    <n v="0.41105220110552465"/>
  </r>
  <r>
    <x v="394"/>
    <x v="18"/>
    <s v="OFF-AR-10001897"/>
    <x v="0"/>
    <x v="4"/>
    <n v="125.92999999999999"/>
    <s v="CA-2016-146290"/>
    <n v="1"/>
    <n v="7"/>
    <n v="0"/>
    <n v="35.260400000000004"/>
    <n v="0.45632477063632687"/>
  </r>
  <r>
    <x v="394"/>
    <x v="20"/>
    <s v="FUR-FU-10002671"/>
    <x v="1"/>
    <x v="8"/>
    <n v="26.8"/>
    <s v="CA-2016-144253"/>
    <n v="1"/>
    <n v="2"/>
    <n v="0"/>
    <n v="12.863999999999999"/>
    <n v="0.4595170286641902"/>
  </r>
  <r>
    <x v="394"/>
    <x v="1"/>
    <s v="FUR-FU-10001940"/>
    <x v="1"/>
    <x v="8"/>
    <n v="22.288"/>
    <s v="CA-2016-129700"/>
    <n v="1"/>
    <n v="7"/>
    <n v="0.6"/>
    <n v="-8.9151999999999987"/>
    <n v="0.4595170286641902"/>
  </r>
  <r>
    <x v="395"/>
    <x v="0"/>
    <s v="FUR-TA-10001095"/>
    <x v="1"/>
    <x v="13"/>
    <n v="244.00599999999997"/>
    <s v="CA-2016-137512"/>
    <n v="1"/>
    <n v="2"/>
    <n v="0.3"/>
    <n v="-31.372200000000007"/>
    <n v="0.55975208308209756"/>
  </r>
  <r>
    <x v="395"/>
    <x v="3"/>
    <s v="OFF-PA-10001952"/>
    <x v="0"/>
    <x v="0"/>
    <n v="45.68"/>
    <s v="CA-2016-147879"/>
    <n v="1"/>
    <n v="2"/>
    <n v="0"/>
    <n v="21.012799999999999"/>
    <n v="0.43613829632717294"/>
  </r>
  <r>
    <x v="395"/>
    <x v="0"/>
    <s v="OFF-PA-10000213"/>
    <x v="0"/>
    <x v="0"/>
    <n v="15.936000000000002"/>
    <s v="CA-2016-137512"/>
    <n v="0"/>
    <n v="4"/>
    <n v="0.2"/>
    <n v="5.378400000000001"/>
    <n v="0.43613829632717294"/>
  </r>
  <r>
    <x v="396"/>
    <x v="20"/>
    <s v="TEC-CO-10004115"/>
    <x v="2"/>
    <x v="16"/>
    <n v="2799.944"/>
    <s v="US-2016-160857"/>
    <n v="1"/>
    <n v="7"/>
    <n v="0.2"/>
    <n v="1014.9797"/>
    <n v="0.55185675810753509"/>
  </r>
  <r>
    <x v="396"/>
    <x v="28"/>
    <s v="TEC-PH-10000441"/>
    <x v="2"/>
    <x v="6"/>
    <n v="377.96999999999997"/>
    <s v="CA-2016-136798"/>
    <n v="1"/>
    <n v="3"/>
    <n v="0"/>
    <n v="105.83160000000002"/>
    <n v="0.41105220110552465"/>
  </r>
  <r>
    <x v="396"/>
    <x v="20"/>
    <s v="OFF-SU-10000157"/>
    <x v="0"/>
    <x v="14"/>
    <n v="357.93"/>
    <s v="US-2016-160857"/>
    <n v="0"/>
    <n v="3"/>
    <n v="0"/>
    <n v="7.158600000000007"/>
    <n v="0.53938093436526824"/>
  </r>
  <r>
    <x v="396"/>
    <x v="20"/>
    <s v="FUR-CH-10002647"/>
    <x v="1"/>
    <x v="5"/>
    <n v="127.76400000000001"/>
    <s v="US-2016-160857"/>
    <n v="0"/>
    <n v="2"/>
    <n v="0.1"/>
    <n v="21.294000000000008"/>
    <n v="0.46529189879902266"/>
  </r>
  <r>
    <x v="396"/>
    <x v="28"/>
    <s v="FUR-FU-10000723"/>
    <x v="1"/>
    <x v="8"/>
    <n v="123.96000000000001"/>
    <s v="CA-2016-136798"/>
    <n v="0"/>
    <n v="3"/>
    <n v="0"/>
    <n v="11.156400000000005"/>
    <n v="0.4595170286641902"/>
  </r>
  <r>
    <x v="396"/>
    <x v="20"/>
    <s v="FUR-FU-10001095"/>
    <x v="1"/>
    <x v="8"/>
    <n v="79.44"/>
    <s v="US-2016-160857"/>
    <n v="0"/>
    <n v="3"/>
    <n v="0"/>
    <n v="30.187200000000001"/>
    <n v="0.4595170286641902"/>
  </r>
  <r>
    <x v="396"/>
    <x v="28"/>
    <s v="OFF-BI-10003684"/>
    <x v="0"/>
    <x v="3"/>
    <n v="43.98"/>
    <s v="CA-2016-136798"/>
    <n v="0"/>
    <n v="2"/>
    <n v="0"/>
    <n v="21.99"/>
    <n v="0.46881743173671325"/>
  </r>
  <r>
    <x v="396"/>
    <x v="20"/>
    <s v="OFF-PA-10003465"/>
    <x v="0"/>
    <x v="0"/>
    <n v="37.94"/>
    <s v="CA-2016-142055"/>
    <n v="1"/>
    <n v="2"/>
    <n v="0"/>
    <n v="18.211199999999998"/>
    <n v="0.43613829632717294"/>
  </r>
  <r>
    <x v="396"/>
    <x v="20"/>
    <s v="OFF-PA-10003363"/>
    <x v="0"/>
    <x v="0"/>
    <n v="19.440000000000001"/>
    <s v="US-2016-160857"/>
    <n v="0"/>
    <n v="3"/>
    <n v="0"/>
    <n v="9.3312000000000008"/>
    <n v="0.43613829632717294"/>
  </r>
  <r>
    <x v="396"/>
    <x v="10"/>
    <s v="FUR-FU-10001852"/>
    <x v="1"/>
    <x v="8"/>
    <n v="8.3520000000000003"/>
    <s v="CA-2016-113971"/>
    <n v="1"/>
    <n v="6"/>
    <n v="0.2"/>
    <n v="1.2527999999999997"/>
    <n v="0.4595170286641902"/>
  </r>
  <r>
    <x v="396"/>
    <x v="11"/>
    <s v="OFF-AR-10000127"/>
    <x v="0"/>
    <x v="4"/>
    <n v="5.2480000000000002"/>
    <s v="CA-2016-109939"/>
    <n v="1"/>
    <n v="2"/>
    <n v="0.2"/>
    <n v="0.59039999999999915"/>
    <n v="0.45632477063632687"/>
  </r>
  <r>
    <x v="397"/>
    <x v="3"/>
    <s v="OFF-BI-10000962"/>
    <x v="0"/>
    <x v="3"/>
    <n v="48.81"/>
    <s v="CA-2016-155635"/>
    <n v="1"/>
    <n v="3"/>
    <n v="0"/>
    <n v="23.916899999999998"/>
    <n v="0.46881743173671325"/>
  </r>
  <r>
    <x v="398"/>
    <x v="26"/>
    <s v="TEC-AC-10002718"/>
    <x v="2"/>
    <x v="9"/>
    <n v="46.688000000000002"/>
    <s v="CA-2016-144043"/>
    <n v="1"/>
    <n v="4"/>
    <n v="0.2"/>
    <n v="-2.9180000000000028"/>
    <n v="0.52062335344040378"/>
  </r>
  <r>
    <x v="398"/>
    <x v="1"/>
    <s v="OFF-AP-10002439"/>
    <x v="0"/>
    <x v="12"/>
    <n v="70.969999999999985"/>
    <s v="CA-2016-129217"/>
    <n v="1"/>
    <n v="5"/>
    <n v="0.8"/>
    <n v="-191.619"/>
    <n v="0.49507917887403441"/>
  </r>
  <r>
    <x v="398"/>
    <x v="1"/>
    <s v="OFF-AR-10004602"/>
    <x v="0"/>
    <x v="4"/>
    <n v="36.783999999999999"/>
    <s v="CA-2016-129217"/>
    <n v="0"/>
    <n v="2"/>
    <n v="0.2"/>
    <n v="3.6784000000000017"/>
    <n v="0.45632477063632687"/>
  </r>
  <r>
    <x v="399"/>
    <x v="12"/>
    <s v="FUR-CH-10004540"/>
    <x v="1"/>
    <x v="5"/>
    <n v="191.96800000000002"/>
    <s v="CA-2016-135727"/>
    <n v="1"/>
    <n v="7"/>
    <n v="0.2"/>
    <n v="16.797200000000004"/>
    <n v="0.46529189879902266"/>
  </r>
  <r>
    <x v="400"/>
    <x v="0"/>
    <s v="TEC-PH-10001336"/>
    <x v="2"/>
    <x v="6"/>
    <n v="619.15200000000004"/>
    <s v="CA-2016-131856"/>
    <n v="1"/>
    <n v="6"/>
    <n v="0.2"/>
    <n v="69.654599999999988"/>
    <n v="0.41105220110552465"/>
  </r>
  <r>
    <x v="400"/>
    <x v="26"/>
    <s v="TEC-PH-10000441"/>
    <x v="2"/>
    <x v="6"/>
    <n v="201.584"/>
    <s v="US-2016-122910"/>
    <n v="1"/>
    <n v="2"/>
    <n v="0.2"/>
    <n v="20.158400000000015"/>
    <n v="0.41105220110552465"/>
  </r>
  <r>
    <x v="400"/>
    <x v="0"/>
    <s v="OFF-PA-10001954"/>
    <x v="0"/>
    <x v="0"/>
    <n v="127.90400000000001"/>
    <s v="CA-2016-131856"/>
    <n v="0"/>
    <n v="7"/>
    <n v="0.2"/>
    <n v="41.568799999999996"/>
    <n v="0.43613829632717294"/>
  </r>
  <r>
    <x v="400"/>
    <x v="20"/>
    <s v="OFF-ST-10004258"/>
    <x v="0"/>
    <x v="1"/>
    <n v="36.630000000000003"/>
    <s v="CA-2016-130876"/>
    <n v="1"/>
    <n v="3"/>
    <n v="0"/>
    <n v="9.8901000000000039"/>
    <n v="0.44610841445725197"/>
  </r>
  <r>
    <x v="400"/>
    <x v="4"/>
    <s v="OFF-PA-10004239"/>
    <x v="0"/>
    <x v="0"/>
    <n v="25.68"/>
    <s v="CA-2016-159380"/>
    <n v="1"/>
    <n v="6"/>
    <n v="0"/>
    <n v="11.555999999999997"/>
    <n v="0.43613829632717294"/>
  </r>
  <r>
    <x v="400"/>
    <x v="0"/>
    <s v="FUR-FU-10000175"/>
    <x v="1"/>
    <x v="8"/>
    <n v="21.968000000000004"/>
    <s v="CA-2016-131856"/>
    <n v="0"/>
    <n v="4"/>
    <n v="0.6"/>
    <n v="-15.9268"/>
    <n v="0.4595170286641902"/>
  </r>
  <r>
    <x v="400"/>
    <x v="22"/>
    <s v="OFF-BI-10002949"/>
    <x v="0"/>
    <x v="3"/>
    <n v="14.592000000000002"/>
    <s v="CA-2016-162607"/>
    <n v="1"/>
    <n v="3"/>
    <n v="0.2"/>
    <n v="4.9247999999999985"/>
    <n v="0.46881743173671325"/>
  </r>
  <r>
    <x v="400"/>
    <x v="4"/>
    <s v="OFF-PA-10003893"/>
    <x v="0"/>
    <x v="0"/>
    <n v="12.84"/>
    <s v="CA-2016-159380"/>
    <n v="0"/>
    <n v="3"/>
    <n v="0"/>
    <n v="5.7779999999999987"/>
    <n v="0.43613829632717294"/>
  </r>
  <r>
    <x v="401"/>
    <x v="1"/>
    <s v="TEC-PH-10004447"/>
    <x v="2"/>
    <x v="6"/>
    <n v="222.38400000000001"/>
    <s v="CA-2016-145835"/>
    <n v="1"/>
    <n v="2"/>
    <n v="0.2"/>
    <n v="16.678799999999995"/>
    <n v="0.41105220110552465"/>
  </r>
  <r>
    <x v="401"/>
    <x v="1"/>
    <s v="OFF-FA-10002280"/>
    <x v="0"/>
    <x v="7"/>
    <n v="16"/>
    <s v="CA-2016-145835"/>
    <n v="0"/>
    <n v="4"/>
    <n v="0.2"/>
    <n v="5.6"/>
    <n v="0.51168203684699509"/>
  </r>
  <r>
    <x v="402"/>
    <x v="4"/>
    <s v="OFF-ST-10003470"/>
    <x v="0"/>
    <x v="1"/>
    <n v="1117.92"/>
    <s v="CA-2016-165162"/>
    <n v="1"/>
    <n v="4"/>
    <n v="0"/>
    <n v="55.895999999999958"/>
    <n v="0.44610841445725197"/>
  </r>
  <r>
    <x v="402"/>
    <x v="4"/>
    <s v="FUR-CH-10004495"/>
    <x v="1"/>
    <x v="5"/>
    <n v="722.35200000000009"/>
    <s v="CA-2016-100146"/>
    <n v="1"/>
    <n v="3"/>
    <n v="0.2"/>
    <n v="81.264599999999916"/>
    <n v="0.46529189879902266"/>
  </r>
  <r>
    <x v="402"/>
    <x v="4"/>
    <s v="FUR-BO-10004015"/>
    <x v="1"/>
    <x v="10"/>
    <n v="509.95749999999992"/>
    <s v="CA-2016-100146"/>
    <n v="0"/>
    <n v="5"/>
    <n v="0.15"/>
    <n v="41.996499999999941"/>
    <n v="0.5176847302647779"/>
  </r>
  <r>
    <x v="402"/>
    <x v="2"/>
    <s v="OFF-EN-10000927"/>
    <x v="0"/>
    <x v="11"/>
    <n v="200.98400000000004"/>
    <s v="CA-2016-119291"/>
    <n v="1"/>
    <n v="7"/>
    <n v="0.2"/>
    <n v="62.807499999999976"/>
    <n v="0.44424167803735209"/>
  </r>
  <r>
    <x v="402"/>
    <x v="2"/>
    <s v="OFF-AR-10003373"/>
    <x v="0"/>
    <x v="4"/>
    <n v="198.27200000000002"/>
    <s v="CA-2016-119291"/>
    <n v="0"/>
    <n v="8"/>
    <n v="0.2"/>
    <n v="17.34879999999999"/>
    <n v="0.45632477063632687"/>
  </r>
  <r>
    <x v="402"/>
    <x v="4"/>
    <s v="FUR-FU-10001979"/>
    <x v="1"/>
    <x v="8"/>
    <n v="122.91"/>
    <s v="CA-2016-100146"/>
    <n v="0"/>
    <n v="3"/>
    <n v="0"/>
    <n v="34.414800000000007"/>
    <n v="0.4595170286641902"/>
  </r>
  <r>
    <x v="402"/>
    <x v="2"/>
    <s v="OFF-LA-10003510"/>
    <x v="0"/>
    <x v="2"/>
    <n v="97.696000000000012"/>
    <s v="CA-2016-119291"/>
    <n v="0"/>
    <n v="4"/>
    <n v="0.2"/>
    <n v="31.751200000000001"/>
    <n v="0.4647369236065339"/>
  </r>
  <r>
    <x v="402"/>
    <x v="4"/>
    <s v="FUR-CH-10003833"/>
    <x v="1"/>
    <x v="5"/>
    <n v="97.567999999999998"/>
    <s v="CA-2016-100146"/>
    <n v="0"/>
    <n v="2"/>
    <n v="0.2"/>
    <n v="-6.0980000000000025"/>
    <n v="0.46529189879902266"/>
  </r>
  <r>
    <x v="402"/>
    <x v="2"/>
    <s v="OFF-LA-10002312"/>
    <x v="0"/>
    <x v="2"/>
    <n v="47.360000000000007"/>
    <s v="CA-2016-119291"/>
    <n v="0"/>
    <n v="4"/>
    <n v="0.2"/>
    <n v="17.759999999999998"/>
    <n v="0.4647369236065339"/>
  </r>
  <r>
    <x v="402"/>
    <x v="2"/>
    <s v="OFF-BI-10001575"/>
    <x v="0"/>
    <x v="3"/>
    <n v="18.588000000000005"/>
    <s v="CA-2016-119291"/>
    <n v="0"/>
    <n v="2"/>
    <n v="0.7"/>
    <n v="-13.6312"/>
    <n v="0.46881743173671325"/>
  </r>
  <r>
    <x v="402"/>
    <x v="2"/>
    <s v="OFF-BI-10001982"/>
    <x v="0"/>
    <x v="3"/>
    <n v="4.8960000000000008"/>
    <s v="CA-2016-119291"/>
    <n v="0"/>
    <n v="3"/>
    <n v="0.7"/>
    <n v="-3.4271999999999991"/>
    <n v="0.46881743173671325"/>
  </r>
  <r>
    <x v="402"/>
    <x v="2"/>
    <s v="OFF-AR-10001118"/>
    <x v="0"/>
    <x v="4"/>
    <n v="2.6960000000000002"/>
    <s v="CA-2016-119291"/>
    <n v="0"/>
    <n v="1"/>
    <n v="0.2"/>
    <n v="0.8088000000000003"/>
    <n v="0.45632477063632687"/>
  </r>
  <r>
    <x v="403"/>
    <x v="2"/>
    <s v="OFF-ST-10002583"/>
    <x v="0"/>
    <x v="1"/>
    <n v="51.967999999999996"/>
    <s v="CA-2016-138492"/>
    <n v="1"/>
    <n v="2"/>
    <n v="0.2"/>
    <n v="-10.393600000000001"/>
    <n v="0.44610841445725197"/>
  </r>
  <r>
    <x v="403"/>
    <x v="5"/>
    <s v="OFF-EN-10004147"/>
    <x v="0"/>
    <x v="11"/>
    <n v="17.940000000000001"/>
    <s v="CA-2016-166604"/>
    <n v="1"/>
    <n v="3"/>
    <n v="0"/>
    <n v="8.7906000000000013"/>
    <n v="0.44424167803735209"/>
  </r>
  <r>
    <x v="404"/>
    <x v="16"/>
    <s v="TEC-AC-10002402"/>
    <x v="2"/>
    <x v="9"/>
    <n v="255.96799999999999"/>
    <s v="CA-2016-100769"/>
    <n v="1"/>
    <n v="4"/>
    <n v="0.2"/>
    <n v="31.995999999999974"/>
    <n v="0.52062335344040378"/>
  </r>
  <r>
    <x v="405"/>
    <x v="20"/>
    <s v="OFF-SU-10000898"/>
    <x v="0"/>
    <x v="14"/>
    <n v="55.6"/>
    <s v="CA-2016-100251"/>
    <n v="1"/>
    <n v="4"/>
    <n v="0"/>
    <n v="16.123999999999995"/>
    <n v="0.53938093436526824"/>
  </r>
  <r>
    <x v="405"/>
    <x v="0"/>
    <s v="OFF-BI-10002082"/>
    <x v="0"/>
    <x v="3"/>
    <n v="33.279999999999994"/>
    <s v="US-2016-117184"/>
    <n v="1"/>
    <n v="5"/>
    <n v="0.8"/>
    <n v="-49.92"/>
    <n v="0.46881743173671325"/>
  </r>
  <r>
    <x v="405"/>
    <x v="20"/>
    <s v="OFF-LA-10003766"/>
    <x v="0"/>
    <x v="2"/>
    <n v="31.5"/>
    <s v="CA-2016-100251"/>
    <n v="0"/>
    <n v="10"/>
    <n v="0"/>
    <n v="15.120000000000001"/>
    <n v="0.4647369236065339"/>
  </r>
  <r>
    <x v="405"/>
    <x v="0"/>
    <s v="OFF-PA-10002250"/>
    <x v="0"/>
    <x v="0"/>
    <n v="14.088000000000001"/>
    <s v="US-2016-117184"/>
    <n v="0"/>
    <n v="3"/>
    <n v="0.2"/>
    <n v="4.9307999999999996"/>
    <n v="0.43613829632717294"/>
  </r>
  <r>
    <x v="406"/>
    <x v="4"/>
    <s v="OFF-PA-10003724"/>
    <x v="0"/>
    <x v="0"/>
    <n v="10.86"/>
    <s v="CA-2016-165554"/>
    <n v="1"/>
    <n v="2"/>
    <n v="0"/>
    <n v="5.3213999999999997"/>
    <n v="0.43613829632717294"/>
  </r>
  <r>
    <x v="407"/>
    <x v="25"/>
    <s v="FUR-FU-10001986"/>
    <x v="1"/>
    <x v="8"/>
    <n v="163.136"/>
    <s v="CA-2016-153535"/>
    <n v="1"/>
    <n v="4"/>
    <n v="0.2"/>
    <n v="20.391999999999989"/>
    <n v="0.4595170286641902"/>
  </r>
  <r>
    <x v="407"/>
    <x v="25"/>
    <s v="OFF-BI-10001031"/>
    <x v="0"/>
    <x v="3"/>
    <n v="6.4080000000000004"/>
    <s v="CA-2016-153535"/>
    <n v="0"/>
    <n v="4"/>
    <n v="0.7"/>
    <n v="-4.9127999999999989"/>
    <n v="0.46881743173671325"/>
  </r>
  <r>
    <x v="408"/>
    <x v="22"/>
    <s v="OFF-BI-10001636"/>
    <x v="0"/>
    <x v="3"/>
    <n v="26.975999999999999"/>
    <s v="CA-2016-169278"/>
    <n v="1"/>
    <n v="4"/>
    <n v="0.2"/>
    <n v="8.767199999999999"/>
    <n v="0.46881743173671325"/>
  </r>
  <r>
    <x v="408"/>
    <x v="2"/>
    <s v="OFF-BI-10001597"/>
    <x v="0"/>
    <x v="3"/>
    <n v="24.588000000000001"/>
    <s v="CA-2016-102806"/>
    <n v="1"/>
    <n v="2"/>
    <n v="0.7"/>
    <n v="-18.031199999999998"/>
    <n v="0.46881743173671325"/>
  </r>
  <r>
    <x v="408"/>
    <x v="1"/>
    <s v="OFF-AP-10000358"/>
    <x v="0"/>
    <x v="12"/>
    <n v="20.767999999999997"/>
    <s v="US-2016-168914"/>
    <n v="1"/>
    <n v="8"/>
    <n v="0.8"/>
    <n v="-52.958400000000012"/>
    <n v="0.49507917887403441"/>
  </r>
  <r>
    <x v="409"/>
    <x v="4"/>
    <s v="TEC-MA-10004002"/>
    <x v="2"/>
    <x v="15"/>
    <n v="2973.32"/>
    <s v="CA-2016-149846"/>
    <n v="1"/>
    <n v="7"/>
    <n v="0.2"/>
    <n v="334.49849999999958"/>
    <n v="0.5183572270896134"/>
  </r>
  <r>
    <x v="409"/>
    <x v="4"/>
    <s v="TEC-PH-10003645"/>
    <x v="2"/>
    <x v="6"/>
    <n v="775.72800000000007"/>
    <s v="CA-2016-149846"/>
    <n v="0"/>
    <n v="6"/>
    <n v="0.2"/>
    <n v="58.179600000000022"/>
    <n v="0.41105220110552465"/>
  </r>
  <r>
    <x v="409"/>
    <x v="4"/>
    <s v="OFF-ST-10002406"/>
    <x v="0"/>
    <x v="1"/>
    <n v="104.79"/>
    <s v="CA-2016-149846"/>
    <n v="0"/>
    <n v="7"/>
    <n v="0"/>
    <n v="29.341200000000008"/>
    <n v="0.44610841445725197"/>
  </r>
  <r>
    <x v="409"/>
    <x v="4"/>
    <s v="OFF-LA-10004484"/>
    <x v="0"/>
    <x v="2"/>
    <n v="8.26"/>
    <s v="CA-2016-149846"/>
    <n v="0"/>
    <n v="2"/>
    <n v="0"/>
    <n v="3.7995999999999999"/>
    <n v="0.4647369236065339"/>
  </r>
  <r>
    <x v="410"/>
    <x v="14"/>
    <s v="OFF-AP-10001394"/>
    <x v="0"/>
    <x v="12"/>
    <n v="850.5"/>
    <s v="CA-2016-136805"/>
    <n v="1"/>
    <n v="5"/>
    <n v="0.1"/>
    <n v="245.69999999999993"/>
    <n v="0.49507917887403441"/>
  </r>
  <r>
    <x v="410"/>
    <x v="9"/>
    <s v="OFF-EN-10000056"/>
    <x v="0"/>
    <x v="11"/>
    <n v="186.69"/>
    <s v="CA-2016-154921"/>
    <n v="1"/>
    <n v="3"/>
    <n v="0"/>
    <n v="87.744299999999981"/>
    <n v="0.44424167803735209"/>
  </r>
  <r>
    <x v="410"/>
    <x v="12"/>
    <s v="OFF-AP-10004708"/>
    <x v="0"/>
    <x v="12"/>
    <n v="121.79200000000002"/>
    <s v="US-2016-110569"/>
    <n v="1"/>
    <n v="4"/>
    <n v="0.2"/>
    <n v="13.701599999999988"/>
    <n v="0.49507917887403441"/>
  </r>
  <r>
    <x v="410"/>
    <x v="14"/>
    <s v="FUR-FU-10003724"/>
    <x v="1"/>
    <x v="8"/>
    <n v="75.33"/>
    <s v="CA-2016-136805"/>
    <n v="0"/>
    <n v="9"/>
    <n v="0"/>
    <n v="19.585799999999999"/>
    <n v="0.4595170286641902"/>
  </r>
  <r>
    <x v="410"/>
    <x v="43"/>
    <s v="OFF-ST-10004507"/>
    <x v="0"/>
    <x v="1"/>
    <n v="51.449999999999996"/>
    <s v="CA-2016-119102"/>
    <n v="1"/>
    <n v="3"/>
    <n v="0"/>
    <n v="13.891499999999999"/>
    <n v="0.44610841445725197"/>
  </r>
  <r>
    <x v="410"/>
    <x v="12"/>
    <s v="OFF-BI-10001036"/>
    <x v="0"/>
    <x v="3"/>
    <n v="19.194000000000003"/>
    <s v="US-2016-110569"/>
    <n v="0"/>
    <n v="7"/>
    <n v="0.7"/>
    <n v="-12.795999999999999"/>
    <n v="0.46881743173671325"/>
  </r>
  <r>
    <x v="411"/>
    <x v="1"/>
    <s v="FUR-CH-10002880"/>
    <x v="1"/>
    <x v="5"/>
    <n v="602.65099999999995"/>
    <s v="US-2016-165512"/>
    <n v="1"/>
    <n v="7"/>
    <n v="0.3"/>
    <n v="-163.57670000000005"/>
    <n v="0.46529189879902266"/>
  </r>
  <r>
    <x v="411"/>
    <x v="1"/>
    <s v="OFF-BI-10001249"/>
    <x v="0"/>
    <x v="3"/>
    <n v="7.6559999999999988"/>
    <s v="US-2016-165512"/>
    <n v="0"/>
    <n v="6"/>
    <n v="0.8"/>
    <n v="-13.015200000000004"/>
    <n v="0.46881743173671325"/>
  </r>
  <r>
    <x v="412"/>
    <x v="26"/>
    <s v="OFF-AP-10004487"/>
    <x v="0"/>
    <x v="12"/>
    <n v="845.72799999999995"/>
    <s v="CA-2016-138898"/>
    <n v="1"/>
    <n v="13"/>
    <n v="0.2"/>
    <n v="84.572799999999944"/>
    <n v="0.49507917887403441"/>
  </r>
  <r>
    <x v="412"/>
    <x v="15"/>
    <s v="TEC-PH-10001944"/>
    <x v="2"/>
    <x v="6"/>
    <n v="467.03999999999996"/>
    <s v="CA-2016-109708"/>
    <n v="1"/>
    <n v="4"/>
    <n v="0.2"/>
    <n v="58.379999999999939"/>
    <n v="0.41105220110552465"/>
  </r>
  <r>
    <x v="412"/>
    <x v="0"/>
    <s v="TEC-AC-10003095"/>
    <x v="2"/>
    <x v="9"/>
    <n v="207.98400000000004"/>
    <s v="CA-2016-132941"/>
    <n v="1"/>
    <n v="2"/>
    <n v="0.2"/>
    <n v="36.397199999999998"/>
    <n v="0.52062335344040378"/>
  </r>
  <r>
    <x v="412"/>
    <x v="42"/>
    <s v="OFF-BI-10001718"/>
    <x v="0"/>
    <x v="3"/>
    <n v="127.96"/>
    <s v="US-2016-152128"/>
    <n v="1"/>
    <n v="2"/>
    <n v="0"/>
    <n v="60.141199999999998"/>
    <n v="0.46881743173671325"/>
  </r>
  <r>
    <x v="412"/>
    <x v="0"/>
    <s v="OFF-PA-10002160"/>
    <x v="0"/>
    <x v="0"/>
    <n v="32.368000000000002"/>
    <s v="CA-2016-132941"/>
    <n v="0"/>
    <n v="7"/>
    <n v="0.2"/>
    <n v="11.733400000000001"/>
    <n v="0.43613829632717294"/>
  </r>
  <r>
    <x v="412"/>
    <x v="0"/>
    <s v="OFF-SU-10002557"/>
    <x v="0"/>
    <x v="14"/>
    <n v="22.368000000000002"/>
    <s v="CA-2016-132941"/>
    <n v="0"/>
    <n v="2"/>
    <n v="0.2"/>
    <n v="1.6776"/>
    <n v="0.53938093436526824"/>
  </r>
  <r>
    <x v="412"/>
    <x v="42"/>
    <s v="OFF-AR-10002445"/>
    <x v="0"/>
    <x v="4"/>
    <n v="21.240000000000002"/>
    <s v="US-2016-152128"/>
    <n v="0"/>
    <n v="3"/>
    <n v="0"/>
    <n v="8.071200000000001"/>
    <n v="0.45632477063632687"/>
  </r>
  <r>
    <x v="412"/>
    <x v="4"/>
    <s v="FUR-FU-10002268"/>
    <x v="1"/>
    <x v="8"/>
    <n v="14.73"/>
    <s v="CA-2016-141768"/>
    <n v="1"/>
    <n v="3"/>
    <n v="0"/>
    <n v="4.8608999999999991"/>
    <n v="0.4595170286641902"/>
  </r>
  <r>
    <x v="413"/>
    <x v="0"/>
    <s v="TEC-MA-10004679"/>
    <x v="2"/>
    <x v="15"/>
    <n v="399.53999999999996"/>
    <s v="CA-2016-143147"/>
    <n v="1"/>
    <n v="2"/>
    <n v="0.4"/>
    <n v="-79.908000000000015"/>
    <n v="0.5183572270896134"/>
  </r>
  <r>
    <x v="413"/>
    <x v="25"/>
    <s v="TEC-AC-10003628"/>
    <x v="2"/>
    <x v="9"/>
    <n v="167.94400000000002"/>
    <s v="US-2016-113327"/>
    <n v="1"/>
    <n v="7"/>
    <n v="0.2"/>
    <n v="50.383200000000016"/>
    <n v="0.52062335344040378"/>
  </r>
  <r>
    <x v="413"/>
    <x v="25"/>
    <s v="OFF-PA-10003134"/>
    <x v="0"/>
    <x v="0"/>
    <n v="153.72800000000001"/>
    <s v="US-2016-113327"/>
    <n v="0"/>
    <n v="4"/>
    <n v="0.2"/>
    <n v="53.804799999999986"/>
    <n v="0.43613829632717294"/>
  </r>
  <r>
    <x v="413"/>
    <x v="0"/>
    <s v="FUR-CH-10000863"/>
    <x v="1"/>
    <x v="5"/>
    <n v="105.68599999999999"/>
    <s v="CA-2016-143147"/>
    <n v="0"/>
    <n v="1"/>
    <n v="0.3"/>
    <n v="-28.686199999999999"/>
    <n v="0.46529189879902266"/>
  </r>
  <r>
    <x v="413"/>
    <x v="0"/>
    <s v="FUR-CH-10004754"/>
    <x v="1"/>
    <x v="5"/>
    <n v="104.93"/>
    <s v="CA-2016-143147"/>
    <n v="0"/>
    <n v="5"/>
    <n v="0.3"/>
    <n v="-4.4969999999999999"/>
    <n v="0.46529189879902266"/>
  </r>
  <r>
    <x v="413"/>
    <x v="22"/>
    <s v="FUR-FU-10003849"/>
    <x v="1"/>
    <x v="8"/>
    <n v="20.239999999999998"/>
    <s v="CA-2016-148964"/>
    <n v="1"/>
    <n v="1"/>
    <n v="0"/>
    <n v="7.8935999999999993"/>
    <n v="0.4595170286641902"/>
  </r>
  <r>
    <x v="413"/>
    <x v="25"/>
    <s v="OFF-PA-10003790"/>
    <x v="0"/>
    <x v="0"/>
    <n v="18.272000000000002"/>
    <s v="US-2016-113327"/>
    <n v="0"/>
    <n v="1"/>
    <n v="0.2"/>
    <n v="5.9383999999999988"/>
    <n v="0.43613829632717294"/>
  </r>
  <r>
    <x v="413"/>
    <x v="25"/>
    <s v="OFF-EN-10004459"/>
    <x v="0"/>
    <x v="11"/>
    <n v="12.224"/>
    <s v="US-2016-113327"/>
    <n v="0"/>
    <n v="2"/>
    <n v="0.2"/>
    <n v="4.4311999999999996"/>
    <n v="0.44424167803735209"/>
  </r>
  <r>
    <x v="414"/>
    <x v="20"/>
    <s v="OFF-ST-10001490"/>
    <x v="0"/>
    <x v="1"/>
    <n v="535.41"/>
    <s v="CA-2016-135020"/>
    <n v="1"/>
    <n v="3"/>
    <n v="0"/>
    <n v="160.62299999999993"/>
    <n v="0.44610841445725197"/>
  </r>
  <r>
    <x v="414"/>
    <x v="37"/>
    <s v="OFF-ST-10001328"/>
    <x v="0"/>
    <x v="1"/>
    <n v="77.55"/>
    <s v="CA-2016-149601"/>
    <n v="1"/>
    <n v="5"/>
    <n v="0"/>
    <n v="21.714000000000002"/>
    <n v="0.44610841445725197"/>
  </r>
  <r>
    <x v="414"/>
    <x v="20"/>
    <s v="OFF-AR-10000411"/>
    <x v="0"/>
    <x v="4"/>
    <n v="47.82"/>
    <s v="CA-2016-131758"/>
    <n v="1"/>
    <n v="3"/>
    <n v="0"/>
    <n v="14.345999999999995"/>
    <n v="0.45632477063632687"/>
  </r>
  <r>
    <x v="414"/>
    <x v="20"/>
    <s v="TEC-PH-10004093"/>
    <x v="2"/>
    <x v="6"/>
    <n v="45.99"/>
    <s v="CA-2016-135020"/>
    <n v="0"/>
    <n v="1"/>
    <n v="0"/>
    <n v="13.3371"/>
    <n v="0.41105220110552465"/>
  </r>
  <r>
    <x v="414"/>
    <x v="20"/>
    <s v="OFF-PA-10004255"/>
    <x v="0"/>
    <x v="0"/>
    <n v="45.36"/>
    <s v="CA-2016-135020"/>
    <n v="0"/>
    <n v="7"/>
    <n v="0"/>
    <n v="21.772800000000004"/>
    <n v="0.43613829632717294"/>
  </r>
  <r>
    <x v="414"/>
    <x v="37"/>
    <s v="OFF-ST-10001558"/>
    <x v="0"/>
    <x v="1"/>
    <n v="16.239999999999998"/>
    <s v="CA-2016-149601"/>
    <n v="0"/>
    <n v="1"/>
    <n v="0"/>
    <n v="2.4359999999999999"/>
    <n v="0.44610841445725197"/>
  </r>
  <r>
    <x v="414"/>
    <x v="20"/>
    <s v="OFF-LA-10000262"/>
    <x v="0"/>
    <x v="2"/>
    <n v="13.049999999999999"/>
    <s v="CA-2016-131758"/>
    <n v="0"/>
    <n v="5"/>
    <n v="0"/>
    <n v="6.0029999999999992"/>
    <n v="0.4647369236065339"/>
  </r>
  <r>
    <x v="414"/>
    <x v="22"/>
    <s v="OFF-AR-10001547"/>
    <x v="0"/>
    <x v="4"/>
    <n v="6.63"/>
    <s v="CA-2016-118948"/>
    <n v="1"/>
    <n v="3"/>
    <n v="0"/>
    <n v="1.7901"/>
    <n v="0.45632477063632687"/>
  </r>
  <r>
    <x v="414"/>
    <x v="20"/>
    <s v="OFF-BI-10000605"/>
    <x v="0"/>
    <x v="3"/>
    <n v="6.0960000000000001"/>
    <s v="CA-2016-135020"/>
    <n v="0"/>
    <n v="2"/>
    <n v="0.2"/>
    <n v="2.0573999999999995"/>
    <n v="0.46881743173671325"/>
  </r>
  <r>
    <x v="415"/>
    <x v="22"/>
    <s v="OFF-ST-10001496"/>
    <x v="0"/>
    <x v="1"/>
    <n v="540.56999999999994"/>
    <s v="CA-2016-120880"/>
    <n v="1"/>
    <n v="3"/>
    <n v="0"/>
    <n v="140.54820000000001"/>
    <n v="0.44610841445725197"/>
  </r>
  <r>
    <x v="415"/>
    <x v="10"/>
    <s v="FUR-CH-10000863"/>
    <x v="1"/>
    <x v="5"/>
    <n v="317.05799999999999"/>
    <s v="CA-2016-111339"/>
    <n v="1"/>
    <n v="3"/>
    <n v="0.3"/>
    <n v="-86.058600000000013"/>
    <n v="0.46529189879902266"/>
  </r>
  <r>
    <x v="415"/>
    <x v="22"/>
    <s v="OFF-BI-10002931"/>
    <x v="0"/>
    <x v="3"/>
    <n v="167.76"/>
    <s v="CA-2016-120880"/>
    <n v="0"/>
    <n v="5"/>
    <n v="0.2"/>
    <n v="62.91"/>
    <n v="0.46881743173671325"/>
  </r>
  <r>
    <x v="415"/>
    <x v="10"/>
    <s v="OFF-PA-10000474"/>
    <x v="0"/>
    <x v="0"/>
    <n v="85.055999999999997"/>
    <s v="CA-2016-104297"/>
    <n v="1"/>
    <n v="3"/>
    <n v="0.2"/>
    <n v="28.706399999999991"/>
    <n v="0.43613829632717294"/>
  </r>
  <r>
    <x v="415"/>
    <x v="10"/>
    <s v="FUR-FU-10002506"/>
    <x v="1"/>
    <x v="8"/>
    <n v="41.568000000000005"/>
    <s v="CA-2016-111339"/>
    <n v="0"/>
    <n v="4"/>
    <n v="0.2"/>
    <n v="-4.1568000000000023"/>
    <n v="0.4595170286641902"/>
  </r>
  <r>
    <x v="415"/>
    <x v="22"/>
    <s v="OFF-PA-10004101"/>
    <x v="0"/>
    <x v="0"/>
    <n v="32.400000000000006"/>
    <s v="CA-2016-120880"/>
    <n v="0"/>
    <n v="5"/>
    <n v="0"/>
    <n v="15.552000000000001"/>
    <n v="0.43613829632717294"/>
  </r>
  <r>
    <x v="415"/>
    <x v="18"/>
    <s v="OFF-LA-10004484"/>
    <x v="0"/>
    <x v="2"/>
    <n v="12.39"/>
    <s v="CA-2016-168277"/>
    <n v="1"/>
    <n v="3"/>
    <n v="0"/>
    <n v="5.6993999999999998"/>
    <n v="0.4647369236065339"/>
  </r>
  <r>
    <x v="415"/>
    <x v="10"/>
    <s v="OFF-FA-10002988"/>
    <x v="0"/>
    <x v="7"/>
    <n v="8.0399999999999991"/>
    <s v="CA-2016-111339"/>
    <n v="0"/>
    <n v="5"/>
    <n v="0.2"/>
    <n v="2.9144999999999994"/>
    <n v="0.51168203684699509"/>
  </r>
  <r>
    <x v="416"/>
    <x v="6"/>
    <s v="TEC-AC-10000358"/>
    <x v="2"/>
    <x v="9"/>
    <n v="151.96"/>
    <s v="CA-2016-163923"/>
    <n v="1"/>
    <n v="4"/>
    <n v="0"/>
    <n v="36.470399999999998"/>
    <n v="0.52062335344040378"/>
  </r>
  <r>
    <x v="416"/>
    <x v="20"/>
    <s v="TEC-PH-10001795"/>
    <x v="2"/>
    <x v="6"/>
    <n v="239.96999999999997"/>
    <s v="CA-2016-103177"/>
    <n v="1"/>
    <n v="3"/>
    <n v="0"/>
    <n v="2.3996999999999815"/>
    <n v="0.41105220110552465"/>
  </r>
  <r>
    <x v="416"/>
    <x v="20"/>
    <s v="OFF-AP-10004540"/>
    <x v="0"/>
    <x v="12"/>
    <n v="160.32"/>
    <s v="CA-2016-103177"/>
    <n v="0"/>
    <n v="2"/>
    <n v="0"/>
    <n v="44.889600000000002"/>
    <n v="0.49507917887403441"/>
  </r>
  <r>
    <x v="416"/>
    <x v="20"/>
    <s v="TEC-PH-10001527"/>
    <x v="2"/>
    <x v="6"/>
    <n v="128.85000000000002"/>
    <s v="CA-2016-103177"/>
    <n v="0"/>
    <n v="3"/>
    <n v="0"/>
    <n v="3.8654999999999973"/>
    <n v="0.41105220110552465"/>
  </r>
  <r>
    <x v="417"/>
    <x v="28"/>
    <s v="FUR-CH-10002320"/>
    <x v="1"/>
    <x v="5"/>
    <n v="2567.84"/>
    <s v="CA-2016-120677"/>
    <n v="1"/>
    <n v="8"/>
    <n v="0"/>
    <n v="770.35199999999986"/>
    <n v="0.46529189879902266"/>
  </r>
  <r>
    <x v="417"/>
    <x v="27"/>
    <s v="FUR-BO-10004357"/>
    <x v="1"/>
    <x v="10"/>
    <n v="1406.86"/>
    <s v="CA-2016-147788"/>
    <n v="1"/>
    <n v="7"/>
    <n v="0"/>
    <n v="140.68599999999989"/>
    <n v="0.5176847302647779"/>
  </r>
  <r>
    <x v="417"/>
    <x v="27"/>
    <s v="OFF-ST-10000046"/>
    <x v="0"/>
    <x v="1"/>
    <n v="323.10000000000002"/>
    <s v="CA-2016-147788"/>
    <n v="0"/>
    <n v="2"/>
    <n v="0"/>
    <n v="61.38900000000001"/>
    <n v="0.44610841445725197"/>
  </r>
  <r>
    <x v="417"/>
    <x v="23"/>
    <s v="OFF-PA-10002120"/>
    <x v="0"/>
    <x v="0"/>
    <n v="274.8"/>
    <s v="CA-2016-149748"/>
    <n v="1"/>
    <n v="5"/>
    <n v="0"/>
    <n v="134.65199999999999"/>
    <n v="0.43613829632717294"/>
  </r>
  <r>
    <x v="417"/>
    <x v="1"/>
    <s v="OFF-PA-10001125"/>
    <x v="0"/>
    <x v="0"/>
    <n v="173.48800000000003"/>
    <s v="CA-2016-100818"/>
    <n v="1"/>
    <n v="7"/>
    <n v="0.2"/>
    <n v="54.214999999999982"/>
    <n v="0.43613829632717294"/>
  </r>
  <r>
    <x v="417"/>
    <x v="4"/>
    <s v="OFF-PA-10002254"/>
    <x v="0"/>
    <x v="0"/>
    <n v="105.52"/>
    <s v="CA-2016-124919"/>
    <n v="1"/>
    <n v="4"/>
    <n v="0"/>
    <n v="48.539199999999994"/>
    <n v="0.43613829632717294"/>
  </r>
  <r>
    <x v="417"/>
    <x v="4"/>
    <s v="OFF-ST-10001590"/>
    <x v="0"/>
    <x v="1"/>
    <n v="80.88"/>
    <s v="CA-2016-124919"/>
    <n v="0"/>
    <n v="6"/>
    <n v="0"/>
    <n v="21.028799999999997"/>
    <n v="0.44610841445725197"/>
  </r>
  <r>
    <x v="417"/>
    <x v="23"/>
    <s v="OFF-ST-10004340"/>
    <x v="0"/>
    <x v="1"/>
    <n v="62.18"/>
    <s v="CA-2016-149748"/>
    <n v="0"/>
    <n v="1"/>
    <n v="0"/>
    <n v="16.788600000000002"/>
    <n v="0.44610841445725197"/>
  </r>
  <r>
    <x v="417"/>
    <x v="4"/>
    <s v="OFF-PA-10001950"/>
    <x v="0"/>
    <x v="0"/>
    <n v="58.379999999999995"/>
    <s v="CA-2016-124919"/>
    <n v="0"/>
    <n v="7"/>
    <n v="0"/>
    <n v="26.270999999999994"/>
    <n v="0.43613829632717294"/>
  </r>
  <r>
    <x v="417"/>
    <x v="1"/>
    <s v="FUR-FU-10002703"/>
    <x v="1"/>
    <x v="8"/>
    <n v="51.56"/>
    <s v="CA-2016-100818"/>
    <n v="0"/>
    <n v="2"/>
    <n v="0.6"/>
    <n v="-61.872"/>
    <n v="0.4595170286641902"/>
  </r>
  <r>
    <x v="417"/>
    <x v="37"/>
    <s v="FUR-FU-10001935"/>
    <x v="1"/>
    <x v="8"/>
    <n v="22.200000000000003"/>
    <s v="CA-2016-133627"/>
    <n v="1"/>
    <n v="6"/>
    <n v="0"/>
    <n v="9.1020000000000021"/>
    <n v="0.4595170286641902"/>
  </r>
  <r>
    <x v="417"/>
    <x v="27"/>
    <s v="OFF-LA-10003766"/>
    <x v="0"/>
    <x v="2"/>
    <n v="15.75"/>
    <s v="CA-2016-147788"/>
    <n v="0"/>
    <n v="5"/>
    <n v="0"/>
    <n v="7.5600000000000005"/>
    <n v="0.4647369236065339"/>
  </r>
  <r>
    <x v="417"/>
    <x v="25"/>
    <s v="OFF-AR-10003504"/>
    <x v="0"/>
    <x v="4"/>
    <n v="10.272000000000002"/>
    <s v="CA-2016-136224"/>
    <n v="1"/>
    <n v="3"/>
    <n v="0.2"/>
    <n v="1.1555999999999984"/>
    <n v="0.45632477063632687"/>
  </r>
  <r>
    <x v="417"/>
    <x v="23"/>
    <s v="FUR-FU-10001847"/>
    <x v="1"/>
    <x v="8"/>
    <n v="8.2799999999999994"/>
    <s v="CA-2016-149748"/>
    <n v="0"/>
    <n v="2"/>
    <n v="0"/>
    <n v="2.9807999999999995"/>
    <n v="0.4595170286641902"/>
  </r>
  <r>
    <x v="417"/>
    <x v="20"/>
    <s v="OFF-FA-10003472"/>
    <x v="0"/>
    <x v="7"/>
    <n v="7.5600000000000005"/>
    <s v="CA-2016-156153"/>
    <n v="1"/>
    <n v="6"/>
    <n v="0"/>
    <n v="0.3024"/>
    <n v="0.51168203684699509"/>
  </r>
  <r>
    <x v="417"/>
    <x v="1"/>
    <s v="OFF-LA-10000443"/>
    <x v="0"/>
    <x v="2"/>
    <n v="5.9039999999999999"/>
    <s v="CA-2016-100818"/>
    <n v="0"/>
    <n v="2"/>
    <n v="0.2"/>
    <n v="1.9925999999999999"/>
    <n v="0.4647369236065339"/>
  </r>
  <r>
    <x v="417"/>
    <x v="1"/>
    <s v="OFF-BI-10004364"/>
    <x v="0"/>
    <x v="3"/>
    <n v="3.5639999999999992"/>
    <s v="CA-2016-100818"/>
    <n v="0"/>
    <n v="3"/>
    <n v="0.8"/>
    <n v="-6.2370000000000019"/>
    <n v="0.46881743173671325"/>
  </r>
  <r>
    <x v="418"/>
    <x v="14"/>
    <s v="OFF-BI-10004224"/>
    <x v="0"/>
    <x v="3"/>
    <n v="403.68"/>
    <s v="US-2016-132836"/>
    <n v="1"/>
    <n v="6"/>
    <n v="0"/>
    <n v="181.65599999999998"/>
    <n v="0.46881743173671325"/>
  </r>
  <r>
    <x v="418"/>
    <x v="14"/>
    <s v="TEC-PH-10001299"/>
    <x v="2"/>
    <x v="6"/>
    <n v="299.98"/>
    <s v="US-2016-132836"/>
    <n v="0"/>
    <n v="2"/>
    <n v="0"/>
    <n v="83.994400000000013"/>
    <n v="0.41105220110552465"/>
  </r>
  <r>
    <x v="418"/>
    <x v="0"/>
    <s v="OFF-PA-10002606"/>
    <x v="0"/>
    <x v="0"/>
    <n v="42.24"/>
    <s v="US-2016-163685"/>
    <n v="1"/>
    <n v="10"/>
    <n v="0.2"/>
    <n v="13.199999999999998"/>
    <n v="0.43613829632717294"/>
  </r>
  <r>
    <x v="418"/>
    <x v="14"/>
    <s v="TEC-PH-10001300"/>
    <x v="2"/>
    <x v="6"/>
    <n v="41.9"/>
    <s v="US-2016-132836"/>
    <n v="0"/>
    <n v="2"/>
    <n v="0"/>
    <n v="11.731999999999999"/>
    <n v="0.41105220110552465"/>
  </r>
  <r>
    <x v="418"/>
    <x v="14"/>
    <s v="OFF-LA-10004178"/>
    <x v="0"/>
    <x v="2"/>
    <n v="28.91"/>
    <s v="US-2016-132836"/>
    <n v="0"/>
    <n v="7"/>
    <n v="0"/>
    <n v="13.2986"/>
    <n v="0.4647369236065339"/>
  </r>
  <r>
    <x v="418"/>
    <x v="4"/>
    <s v="OFF-PA-10001838"/>
    <x v="0"/>
    <x v="0"/>
    <n v="11.76"/>
    <s v="CA-2016-161242"/>
    <n v="1"/>
    <n v="2"/>
    <n v="0"/>
    <n v="5.7623999999999995"/>
    <n v="0.43613829632717294"/>
  </r>
  <r>
    <x v="418"/>
    <x v="0"/>
    <s v="OFF-BI-10001890"/>
    <x v="0"/>
    <x v="3"/>
    <n v="5.7279999999999989"/>
    <s v="US-2016-163685"/>
    <n v="0"/>
    <n v="8"/>
    <n v="0.8"/>
    <n v="-9.1648000000000032"/>
    <n v="0.46881743173671325"/>
  </r>
  <r>
    <x v="419"/>
    <x v="4"/>
    <s v="TEC-AC-10003870"/>
    <x v="2"/>
    <x v="9"/>
    <n v="989.97"/>
    <s v="CA-2016-158491"/>
    <n v="1"/>
    <n v="3"/>
    <n v="0"/>
    <n v="395.98800000000006"/>
    <n v="0.52062335344040378"/>
  </r>
  <r>
    <x v="419"/>
    <x v="4"/>
    <s v="TEC-AC-10001874"/>
    <x v="2"/>
    <x v="9"/>
    <n v="119.98"/>
    <s v="CA-2016-158491"/>
    <n v="0"/>
    <n v="2"/>
    <n v="0"/>
    <n v="35.994"/>
    <n v="0.52062335344040378"/>
  </r>
  <r>
    <x v="419"/>
    <x v="20"/>
    <s v="FUR-FU-10000672"/>
    <x v="1"/>
    <x v="8"/>
    <n v="35.28"/>
    <s v="US-2016-142020"/>
    <n v="1"/>
    <n v="3"/>
    <n v="0"/>
    <n v="11.995199999999997"/>
    <n v="0.4595170286641902"/>
  </r>
  <r>
    <x v="419"/>
    <x v="20"/>
    <s v="OFF-PA-10004569"/>
    <x v="0"/>
    <x v="0"/>
    <n v="30.44"/>
    <s v="US-2016-142020"/>
    <n v="0"/>
    <n v="4"/>
    <n v="0"/>
    <n v="14.306799999999999"/>
    <n v="0.43613829632717294"/>
  </r>
  <r>
    <x v="419"/>
    <x v="22"/>
    <s v="OFF-AR-10004685"/>
    <x v="0"/>
    <x v="4"/>
    <n v="9.26"/>
    <s v="CA-2016-164833"/>
    <n v="1"/>
    <n v="2"/>
    <n v="0"/>
    <n v="3.0557999999999996"/>
    <n v="0.45632477063632687"/>
  </r>
  <r>
    <x v="419"/>
    <x v="22"/>
    <s v="OFF-LA-10000443"/>
    <x v="0"/>
    <x v="2"/>
    <n v="7.38"/>
    <s v="CA-2016-164833"/>
    <n v="0"/>
    <n v="2"/>
    <n v="0"/>
    <n v="3.4685999999999999"/>
    <n v="0.4647369236065339"/>
  </r>
  <r>
    <x v="420"/>
    <x v="20"/>
    <s v="FUR-CH-10004997"/>
    <x v="1"/>
    <x v="5"/>
    <n v="1522.6379999999999"/>
    <s v="CA-2016-166947"/>
    <n v="1"/>
    <n v="9"/>
    <n v="0.1"/>
    <n v="169.18200000000004"/>
    <n v="0.46529189879902266"/>
  </r>
  <r>
    <x v="420"/>
    <x v="24"/>
    <s v="OFF-PA-10000528"/>
    <x v="0"/>
    <x v="0"/>
    <n v="10.56"/>
    <s v="CA-2016-115168"/>
    <n v="1"/>
    <n v="2"/>
    <n v="0"/>
    <n v="4.7519999999999998"/>
    <n v="0.43613829632717294"/>
  </r>
  <r>
    <x v="421"/>
    <x v="2"/>
    <s v="OFF-PA-10000552"/>
    <x v="0"/>
    <x v="0"/>
    <n v="25.920000000000005"/>
    <s v="CA-2016-157343"/>
    <n v="1"/>
    <n v="5"/>
    <n v="0.2"/>
    <n v="9.0719999999999992"/>
    <n v="0.43613829632717294"/>
  </r>
  <r>
    <x v="421"/>
    <x v="2"/>
    <s v="OFF-BI-10003707"/>
    <x v="0"/>
    <x v="3"/>
    <n v="18.312000000000001"/>
    <s v="CA-2016-157343"/>
    <n v="0"/>
    <n v="4"/>
    <n v="0.7"/>
    <n v="-12.207999999999995"/>
    <n v="0.46881743173671325"/>
  </r>
  <r>
    <x v="421"/>
    <x v="2"/>
    <s v="OFF-AR-10003183"/>
    <x v="0"/>
    <x v="4"/>
    <n v="8.016"/>
    <s v="CA-2016-157343"/>
    <n v="0"/>
    <n v="3"/>
    <n v="0.2"/>
    <n v="1.0019999999999993"/>
    <n v="0.45632477063632687"/>
  </r>
  <r>
    <x v="421"/>
    <x v="4"/>
    <s v="OFF-BI-10004187"/>
    <x v="0"/>
    <x v="3"/>
    <n v="7.52"/>
    <s v="CA-2016-142041"/>
    <n v="1"/>
    <n v="5"/>
    <n v="0.2"/>
    <n v="2.6319999999999997"/>
    <n v="0.46881743173671325"/>
  </r>
  <r>
    <x v="422"/>
    <x v="16"/>
    <s v="OFF-ST-10000046"/>
    <x v="0"/>
    <x v="1"/>
    <n v="516.96"/>
    <s v="CA-2016-162201"/>
    <n v="1"/>
    <n v="4"/>
    <n v="0.2"/>
    <n v="-6.4619999999999891"/>
    <n v="0.44610841445725197"/>
  </r>
  <r>
    <x v="422"/>
    <x v="1"/>
    <s v="TEC-AC-10003433"/>
    <x v="2"/>
    <x v="9"/>
    <n v="2.3760000000000003"/>
    <s v="CA-2016-164007"/>
    <n v="1"/>
    <n v="3"/>
    <n v="0.2"/>
    <n v="0.74249999999999994"/>
    <n v="0.52062335344040378"/>
  </r>
  <r>
    <x v="422"/>
    <x v="16"/>
    <s v="OFF-PA-10002581"/>
    <x v="0"/>
    <x v="0"/>
    <n v="173.48800000000003"/>
    <s v="CA-2016-162201"/>
    <n v="0"/>
    <n v="7"/>
    <n v="0.2"/>
    <n v="54.214999999999982"/>
    <n v="0.43613829632717294"/>
  </r>
  <r>
    <x v="422"/>
    <x v="16"/>
    <s v="FUR-FU-10001185"/>
    <x v="1"/>
    <x v="8"/>
    <n v="173.208"/>
    <s v="CA-2016-162201"/>
    <n v="0"/>
    <n v="7"/>
    <n v="0.2"/>
    <n v="45.467100000000009"/>
    <n v="0.4595170286641902"/>
  </r>
  <r>
    <x v="422"/>
    <x v="1"/>
    <s v="OFF-AP-10003849"/>
    <x v="0"/>
    <x v="12"/>
    <n v="143.12799999999996"/>
    <s v="CA-2016-164007"/>
    <n v="0"/>
    <n v="2"/>
    <n v="0.8"/>
    <n v="-393.60200000000009"/>
    <n v="0.49507917887403441"/>
  </r>
  <r>
    <x v="422"/>
    <x v="16"/>
    <s v="OFF-PA-10001215"/>
    <x v="0"/>
    <x v="0"/>
    <n v="42.24"/>
    <s v="CA-2016-162201"/>
    <n v="0"/>
    <n v="10"/>
    <n v="0.2"/>
    <n v="13.199999999999998"/>
    <n v="0.43613829632717294"/>
  </r>
  <r>
    <x v="422"/>
    <x v="16"/>
    <s v="OFF-BI-10002429"/>
    <x v="0"/>
    <x v="3"/>
    <n v="18.264000000000003"/>
    <s v="CA-2016-162201"/>
    <n v="0"/>
    <n v="2"/>
    <n v="0.7"/>
    <n v="-13.393599999999999"/>
    <n v="0.46881743173671325"/>
  </r>
  <r>
    <x v="422"/>
    <x v="16"/>
    <s v="OFF-LA-10001982"/>
    <x v="0"/>
    <x v="2"/>
    <n v="9"/>
    <s v="CA-2016-162201"/>
    <n v="0"/>
    <n v="3"/>
    <n v="0.2"/>
    <n v="3.1499999999999995"/>
    <n v="0.4647369236065339"/>
  </r>
  <r>
    <x v="422"/>
    <x v="16"/>
    <s v="OFF-AR-10003856"/>
    <x v="0"/>
    <x v="4"/>
    <n v="4.4479999999999995"/>
    <s v="CA-2016-162201"/>
    <n v="0"/>
    <n v="2"/>
    <n v="0.2"/>
    <n v="0.3335999999999999"/>
    <n v="0.45632477063632687"/>
  </r>
  <r>
    <x v="423"/>
    <x v="35"/>
    <s v="FUR-FU-10003192"/>
    <x v="1"/>
    <x v="8"/>
    <n v="355.36"/>
    <s v="CA-2016-141012"/>
    <n v="1"/>
    <n v="4"/>
    <n v="0"/>
    <n v="92.393599999999992"/>
    <n v="0.4595170286641902"/>
  </r>
  <r>
    <x v="423"/>
    <x v="16"/>
    <s v="TEC-AC-10004396"/>
    <x v="2"/>
    <x v="9"/>
    <n v="72.599999999999994"/>
    <s v="CA-2016-101868"/>
    <n v="1"/>
    <n v="5"/>
    <n v="0.2"/>
    <n v="-8.1674999999999933"/>
    <n v="0.52062335344040378"/>
  </r>
  <r>
    <x v="423"/>
    <x v="35"/>
    <s v="TEC-PH-10004522"/>
    <x v="2"/>
    <x v="6"/>
    <n v="140.376"/>
    <s v="CA-2016-141012"/>
    <n v="0"/>
    <n v="3"/>
    <n v="0.2"/>
    <n v="8.7735000000000056"/>
    <n v="0.41105220110552465"/>
  </r>
  <r>
    <x v="423"/>
    <x v="6"/>
    <s v="OFF-BI-10001670"/>
    <x v="0"/>
    <x v="3"/>
    <n v="113.10000000000001"/>
    <s v="CA-2016-110947"/>
    <n v="1"/>
    <n v="3"/>
    <n v="0"/>
    <n v="56.550000000000004"/>
    <n v="0.46881743173671325"/>
  </r>
  <r>
    <x v="423"/>
    <x v="16"/>
    <s v="OFF-BI-10003876"/>
    <x v="0"/>
    <x v="3"/>
    <n v="64.2"/>
    <s v="CA-2016-101868"/>
    <n v="0"/>
    <n v="5"/>
    <n v="0.7"/>
    <n v="-42.799999999999983"/>
    <n v="0.46881743173671325"/>
  </r>
  <r>
    <x v="423"/>
    <x v="16"/>
    <s v="OFF-BI-10002133"/>
    <x v="0"/>
    <x v="3"/>
    <n v="38.520000000000003"/>
    <s v="CA-2016-101868"/>
    <n v="0"/>
    <n v="3"/>
    <n v="0.7"/>
    <n v="-26.963999999999999"/>
    <n v="0.46881743173671325"/>
  </r>
  <r>
    <x v="423"/>
    <x v="14"/>
    <s v="OFF-PA-10000304"/>
    <x v="0"/>
    <x v="0"/>
    <n v="12.96"/>
    <s v="CA-2016-144190"/>
    <n v="1"/>
    <n v="2"/>
    <n v="0"/>
    <n v="6.2208000000000006"/>
    <n v="0.43613829632717294"/>
  </r>
  <r>
    <x v="424"/>
    <x v="16"/>
    <s v="FUR-CH-10003312"/>
    <x v="1"/>
    <x v="5"/>
    <n v="1123.92"/>
    <s v="CA-2016-121720"/>
    <n v="1"/>
    <n v="5"/>
    <n v="0.2"/>
    <n v="-182.63700000000017"/>
    <n v="0.46529189879902266"/>
  </r>
  <r>
    <x v="424"/>
    <x v="16"/>
    <s v="OFF-ST-10001780"/>
    <x v="0"/>
    <x v="1"/>
    <n v="1036.624"/>
    <s v="CA-2016-121720"/>
    <n v="0"/>
    <n v="2"/>
    <n v="0.2"/>
    <n v="51.831200000000024"/>
    <n v="0.44610841445725197"/>
  </r>
  <r>
    <x v="424"/>
    <x v="16"/>
    <s v="OFF-ST-10003816"/>
    <x v="0"/>
    <x v="1"/>
    <n v="563.80799999999999"/>
    <s v="CA-2016-121720"/>
    <n v="0"/>
    <n v="4"/>
    <n v="0.2"/>
    <n v="21.142799999999966"/>
    <n v="0.44610841445725197"/>
  </r>
  <r>
    <x v="424"/>
    <x v="16"/>
    <s v="TEC-PH-10002496"/>
    <x v="2"/>
    <x v="6"/>
    <n v="249.58400000000003"/>
    <s v="CA-2016-121720"/>
    <n v="0"/>
    <n v="2"/>
    <n v="0.2"/>
    <n v="31.197999999999986"/>
    <n v="0.41105220110552465"/>
  </r>
  <r>
    <x v="424"/>
    <x v="8"/>
    <s v="TEC-AC-10003038"/>
    <x v="2"/>
    <x v="9"/>
    <n v="53.699999999999996"/>
    <s v="US-2016-123960"/>
    <n v="1"/>
    <n v="6"/>
    <n v="0"/>
    <n v="10.202999999999994"/>
    <n v="0.52062335344040378"/>
  </r>
  <r>
    <x v="424"/>
    <x v="16"/>
    <s v="OFF-BI-10004593"/>
    <x v="0"/>
    <x v="3"/>
    <n v="78.600000000000009"/>
    <s v="CA-2016-121720"/>
    <n v="0"/>
    <n v="5"/>
    <n v="0.7"/>
    <n v="-62.88000000000001"/>
    <n v="0.46881743173671325"/>
  </r>
  <r>
    <x v="424"/>
    <x v="16"/>
    <s v="OFF-AR-10000380"/>
    <x v="0"/>
    <x v="4"/>
    <n v="60.768000000000001"/>
    <s v="CA-2016-121720"/>
    <n v="0"/>
    <n v="2"/>
    <n v="0.2"/>
    <n v="7.5959999999999894"/>
    <n v="0.45632477063632687"/>
  </r>
  <r>
    <x v="424"/>
    <x v="8"/>
    <s v="OFF-AR-10003582"/>
    <x v="0"/>
    <x v="4"/>
    <n v="56.3"/>
    <s v="US-2016-123960"/>
    <n v="0"/>
    <n v="2"/>
    <n v="0"/>
    <n v="15.764000000000003"/>
    <n v="0.45632477063632687"/>
  </r>
  <r>
    <x v="424"/>
    <x v="16"/>
    <s v="FUR-FU-10003464"/>
    <x v="1"/>
    <x v="8"/>
    <n v="48.671999999999997"/>
    <s v="CA-2016-121720"/>
    <n v="0"/>
    <n v="3"/>
    <n v="0.2"/>
    <n v="7.3007999999999988"/>
    <n v="0.4595170286641902"/>
  </r>
  <r>
    <x v="424"/>
    <x v="8"/>
    <s v="OFF-BI-10002799"/>
    <x v="0"/>
    <x v="3"/>
    <n v="36.26"/>
    <s v="US-2016-123960"/>
    <n v="0"/>
    <n v="7"/>
    <n v="0"/>
    <n v="16.679599999999997"/>
    <n v="0.46881743173671325"/>
  </r>
  <r>
    <x v="424"/>
    <x v="8"/>
    <s v="OFF-PA-10004451"/>
    <x v="0"/>
    <x v="0"/>
    <n v="32.400000000000006"/>
    <s v="US-2016-123960"/>
    <n v="0"/>
    <n v="5"/>
    <n v="0"/>
    <n v="15.552000000000001"/>
    <n v="0.43613829632717294"/>
  </r>
  <r>
    <x v="424"/>
    <x v="8"/>
    <s v="FUR-FU-10004666"/>
    <x v="1"/>
    <x v="8"/>
    <n v="29.16"/>
    <s v="US-2016-123960"/>
    <n v="0"/>
    <n v="2"/>
    <n v="0"/>
    <n v="10.789200000000001"/>
    <n v="0.4595170286641902"/>
  </r>
  <r>
    <x v="424"/>
    <x v="16"/>
    <s v="OFF-BI-10001308"/>
    <x v="0"/>
    <x v="3"/>
    <n v="3.7680000000000007"/>
    <s v="CA-2016-121720"/>
    <n v="0"/>
    <n v="2"/>
    <n v="0.7"/>
    <n v="-3.1400000000000006"/>
    <n v="0.46881743173671325"/>
  </r>
  <r>
    <x v="425"/>
    <x v="16"/>
    <s v="TEC-PH-10002844"/>
    <x v="2"/>
    <x v="6"/>
    <n v="55.984000000000009"/>
    <s v="CA-2016-104115"/>
    <n v="1"/>
    <n v="2"/>
    <n v="0.2"/>
    <n v="4.1987999999999985"/>
    <n v="0.41105220110552465"/>
  </r>
  <r>
    <x v="425"/>
    <x v="2"/>
    <s v="FUR-FU-10003623"/>
    <x v="1"/>
    <x v="8"/>
    <n v="43.295999999999999"/>
    <s v="CA-2016-139850"/>
    <n v="1"/>
    <n v="2"/>
    <n v="0.2"/>
    <n v="4.3295999999999975"/>
    <n v="0.4595170286641902"/>
  </r>
  <r>
    <x v="425"/>
    <x v="7"/>
    <s v="OFF-ST-10001505"/>
    <x v="0"/>
    <x v="1"/>
    <n v="29.900000000000002"/>
    <s v="CA-2016-131779"/>
    <n v="1"/>
    <n v="5"/>
    <n v="0"/>
    <n v="5.0829999999999975"/>
    <n v="0.44610841445725197"/>
  </r>
  <r>
    <x v="425"/>
    <x v="18"/>
    <s v="OFF-ST-10002444"/>
    <x v="0"/>
    <x v="1"/>
    <n v="24.56"/>
    <s v="CA-2016-136105"/>
    <n v="1"/>
    <n v="2"/>
    <n v="0"/>
    <n v="6.8767999999999994"/>
    <n v="0.44610841445725197"/>
  </r>
  <r>
    <x v="425"/>
    <x v="2"/>
    <s v="OFF-PA-10003848"/>
    <x v="0"/>
    <x v="0"/>
    <n v="20.736000000000004"/>
    <s v="CA-2016-139850"/>
    <n v="0"/>
    <n v="4"/>
    <n v="0.2"/>
    <n v="7.2576000000000001"/>
    <n v="0.43613829632717294"/>
  </r>
  <r>
    <x v="426"/>
    <x v="33"/>
    <s v="TEC-CO-10004202"/>
    <x v="2"/>
    <x v="16"/>
    <n v="899.97"/>
    <s v="CA-2016-104941"/>
    <n v="1"/>
    <n v="3"/>
    <n v="0"/>
    <n v="314.98950000000002"/>
    <n v="0.55185675810753509"/>
  </r>
  <r>
    <x v="426"/>
    <x v="41"/>
    <s v="TEC-AC-10003657"/>
    <x v="2"/>
    <x v="9"/>
    <n v="67.98"/>
    <s v="CA-2016-155054"/>
    <n v="1"/>
    <n v="2"/>
    <n v="0"/>
    <n v="14.955599999999997"/>
    <n v="0.52062335344040378"/>
  </r>
  <r>
    <x v="426"/>
    <x v="4"/>
    <s v="OFF-BI-10003707"/>
    <x v="0"/>
    <x v="3"/>
    <n v="36.624000000000002"/>
    <s v="CA-2016-127418"/>
    <n v="1"/>
    <n v="3"/>
    <n v="0.2"/>
    <n v="13.734"/>
    <n v="0.46881743173671325"/>
  </r>
  <r>
    <x v="426"/>
    <x v="33"/>
    <s v="OFF-PA-10003363"/>
    <x v="0"/>
    <x v="0"/>
    <n v="32.400000000000006"/>
    <s v="CA-2016-104941"/>
    <n v="0"/>
    <n v="5"/>
    <n v="0"/>
    <n v="15.552000000000001"/>
    <n v="0.43613829632717294"/>
  </r>
  <r>
    <x v="426"/>
    <x v="41"/>
    <s v="OFF-BI-10002824"/>
    <x v="0"/>
    <x v="3"/>
    <n v="29.84"/>
    <s v="CA-2016-155054"/>
    <n v="0"/>
    <n v="2"/>
    <n v="0"/>
    <n v="13.427999999999997"/>
    <n v="0.46881743173671325"/>
  </r>
  <r>
    <x v="426"/>
    <x v="33"/>
    <s v="OFF-AR-10004269"/>
    <x v="0"/>
    <x v="4"/>
    <n v="24.78"/>
    <s v="CA-2016-104941"/>
    <n v="0"/>
    <n v="6"/>
    <n v="0"/>
    <n v="6.9384000000000006"/>
    <n v="0.45632477063632687"/>
  </r>
  <r>
    <x v="426"/>
    <x v="33"/>
    <s v="OFF-BI-10001249"/>
    <x v="0"/>
    <x v="3"/>
    <n v="19.14"/>
    <s v="CA-2016-104941"/>
    <n v="0"/>
    <n v="3"/>
    <n v="0"/>
    <n v="8.8043999999999993"/>
    <n v="0.46881743173671325"/>
  </r>
  <r>
    <x v="426"/>
    <x v="41"/>
    <s v="OFF-BI-10004970"/>
    <x v="0"/>
    <x v="3"/>
    <n v="8.26"/>
    <s v="CA-2016-155054"/>
    <n v="0"/>
    <n v="2"/>
    <n v="0"/>
    <n v="3.8822000000000001"/>
    <n v="0.46881743173671325"/>
  </r>
  <r>
    <x v="426"/>
    <x v="5"/>
    <s v="OFF-PA-10001870"/>
    <x v="0"/>
    <x v="0"/>
    <n v="6.48"/>
    <s v="CA-2016-137281"/>
    <n v="1"/>
    <n v="1"/>
    <n v="0"/>
    <n v="3.1104000000000003"/>
    <n v="0.43613829632717294"/>
  </r>
  <r>
    <x v="426"/>
    <x v="10"/>
    <s v="OFF-AR-10000634"/>
    <x v="0"/>
    <x v="4"/>
    <n v="3.4240000000000004"/>
    <s v="CA-2016-104059"/>
    <n v="1"/>
    <n v="1"/>
    <n v="0.2"/>
    <n v="0.29960000000000009"/>
    <n v="0.45632477063632687"/>
  </r>
  <r>
    <x v="427"/>
    <x v="2"/>
    <s v="FUR-FU-10001867"/>
    <x v="1"/>
    <x v="8"/>
    <n v="51.072000000000003"/>
    <s v="CA-2016-120439"/>
    <n v="1"/>
    <n v="6"/>
    <n v="0.2"/>
    <n v="5.1072000000000024"/>
    <n v="0.4595170286641902"/>
  </r>
  <r>
    <x v="428"/>
    <x v="12"/>
    <s v="FUR-FU-10004904"/>
    <x v="1"/>
    <x v="8"/>
    <n v="364.70400000000006"/>
    <s v="CA-2016-129896"/>
    <n v="1"/>
    <n v="6"/>
    <n v="0.2"/>
    <n v="-36.470400000000041"/>
    <n v="0.4595170286641902"/>
  </r>
  <r>
    <x v="428"/>
    <x v="16"/>
    <s v="TEC-AC-10002718"/>
    <x v="2"/>
    <x v="9"/>
    <n v="11.672000000000001"/>
    <s v="US-2016-106495"/>
    <n v="1"/>
    <n v="1"/>
    <n v="0.2"/>
    <n v="-0.7295000000000007"/>
    <n v="0.52062335344040378"/>
  </r>
  <r>
    <x v="428"/>
    <x v="4"/>
    <s v="TEC-PH-10002103"/>
    <x v="2"/>
    <x v="6"/>
    <n v="225.57599999999996"/>
    <s v="CA-2016-164567"/>
    <n v="1"/>
    <n v="3"/>
    <n v="0.2"/>
    <n v="22.557600000000008"/>
    <n v="0.41105220110552465"/>
  </r>
  <r>
    <x v="428"/>
    <x v="12"/>
    <s v="OFF-ST-10004804"/>
    <x v="0"/>
    <x v="1"/>
    <n v="82.367999999999995"/>
    <s v="CA-2016-129896"/>
    <n v="0"/>
    <n v="2"/>
    <n v="0.2"/>
    <n v="-19.562399999999997"/>
    <n v="0.44610841445725197"/>
  </r>
  <r>
    <x v="428"/>
    <x v="12"/>
    <s v="FUR-FU-10002396"/>
    <x v="1"/>
    <x v="8"/>
    <n v="40.256"/>
    <s v="CA-2016-129896"/>
    <n v="0"/>
    <n v="4"/>
    <n v="0.2"/>
    <n v="11.070400000000003"/>
    <n v="0.4595170286641902"/>
  </r>
  <r>
    <x v="428"/>
    <x v="12"/>
    <s v="OFF-PA-10002245"/>
    <x v="0"/>
    <x v="0"/>
    <n v="9.5680000000000014"/>
    <s v="CA-2016-129896"/>
    <n v="0"/>
    <n v="2"/>
    <n v="0.2"/>
    <n v="2.9899999999999993"/>
    <n v="0.43613829632717294"/>
  </r>
  <r>
    <x v="429"/>
    <x v="20"/>
    <s v="OFF-BI-10003527"/>
    <x v="0"/>
    <x v="3"/>
    <n v="3050.3760000000002"/>
    <s v="US-2016-163825"/>
    <n v="1"/>
    <n v="3"/>
    <n v="0.2"/>
    <n v="1143.8910000000001"/>
    <n v="0.46881743173671325"/>
  </r>
  <r>
    <x v="429"/>
    <x v="0"/>
    <s v="FUR-CH-10001708"/>
    <x v="1"/>
    <x v="5"/>
    <n v="197.37199999999999"/>
    <s v="CA-2016-118955"/>
    <n v="1"/>
    <n v="2"/>
    <n v="0.3"/>
    <n v="-25.376400000000018"/>
    <n v="0.46529189879902266"/>
  </r>
  <r>
    <x v="429"/>
    <x v="20"/>
    <s v="TEC-PH-10004922"/>
    <x v="2"/>
    <x v="6"/>
    <n v="133.97999999999999"/>
    <s v="US-2016-163825"/>
    <n v="0"/>
    <n v="2"/>
    <n v="0"/>
    <n v="33.495000000000005"/>
    <n v="0.41105220110552465"/>
  </r>
  <r>
    <x v="429"/>
    <x v="0"/>
    <s v="OFF-EN-10001028"/>
    <x v="0"/>
    <x v="11"/>
    <n v="28.752000000000002"/>
    <s v="CA-2016-118955"/>
    <n v="0"/>
    <n v="3"/>
    <n v="0.2"/>
    <n v="9.3443999999999985"/>
    <n v="0.44424167803735209"/>
  </r>
  <r>
    <x v="429"/>
    <x v="0"/>
    <s v="OFF-PA-10004156"/>
    <x v="0"/>
    <x v="0"/>
    <n v="27.216000000000001"/>
    <s v="CA-2016-118955"/>
    <n v="0"/>
    <n v="3"/>
    <n v="0.2"/>
    <n v="9.8657999999999983"/>
    <n v="0.43613829632717294"/>
  </r>
  <r>
    <x v="429"/>
    <x v="2"/>
    <s v="OFF-EN-10003072"/>
    <x v="0"/>
    <x v="11"/>
    <n v="6.2080000000000002"/>
    <s v="CA-2016-167269"/>
    <n v="1"/>
    <n v="2"/>
    <n v="0.2"/>
    <n v="2.1728000000000001"/>
    <n v="0.44424167803735209"/>
  </r>
  <r>
    <x v="430"/>
    <x v="15"/>
    <s v="FUR-CH-10002965"/>
    <x v="1"/>
    <x v="5"/>
    <n v="643.13599999999997"/>
    <s v="CA-2016-156734"/>
    <n v="1"/>
    <n v="4"/>
    <n v="0.2"/>
    <n v="56.274400000000014"/>
    <n v="0.46529189879902266"/>
  </r>
  <r>
    <x v="430"/>
    <x v="6"/>
    <s v="TEC-PH-10002496"/>
    <x v="2"/>
    <x v="6"/>
    <n v="467.97"/>
    <s v="CA-2016-133242"/>
    <n v="1"/>
    <n v="3"/>
    <n v="0"/>
    <n v="140.39099999999999"/>
    <n v="0.41105220110552465"/>
  </r>
  <r>
    <x v="430"/>
    <x v="6"/>
    <s v="OFF-ST-10003716"/>
    <x v="0"/>
    <x v="1"/>
    <n v="450.04"/>
    <s v="CA-2016-133242"/>
    <n v="0"/>
    <n v="2"/>
    <n v="0"/>
    <n v="58.505200000000002"/>
    <n v="0.44610841445725197"/>
  </r>
  <r>
    <x v="430"/>
    <x v="12"/>
    <s v="FUR-FU-10004973"/>
    <x v="1"/>
    <x v="8"/>
    <n v="75.36"/>
    <s v="CA-2016-122287"/>
    <n v="1"/>
    <n v="5"/>
    <n v="0.2"/>
    <n v="20.724000000000007"/>
    <n v="0.4595170286641902"/>
  </r>
  <r>
    <x v="430"/>
    <x v="6"/>
    <s v="FUR-FU-10003464"/>
    <x v="1"/>
    <x v="8"/>
    <n v="60.84"/>
    <s v="CA-2016-133242"/>
    <n v="0"/>
    <n v="3"/>
    <n v="0"/>
    <n v="19.468799999999998"/>
    <n v="0.4595170286641902"/>
  </r>
  <r>
    <x v="430"/>
    <x v="4"/>
    <s v="OFF-AR-10001044"/>
    <x v="0"/>
    <x v="4"/>
    <n v="51.98"/>
    <s v="CA-2016-154200"/>
    <n v="1"/>
    <n v="2"/>
    <n v="0"/>
    <n v="15.074199999999998"/>
    <n v="0.45632477063632687"/>
  </r>
  <r>
    <x v="430"/>
    <x v="6"/>
    <s v="OFF-BI-10004002"/>
    <x v="0"/>
    <x v="3"/>
    <n v="34.6"/>
    <s v="CA-2016-133242"/>
    <n v="0"/>
    <n v="2"/>
    <n v="0"/>
    <n v="16.608000000000001"/>
    <n v="0.46881743173671325"/>
  </r>
  <r>
    <x v="430"/>
    <x v="6"/>
    <s v="OFF-BI-10004826"/>
    <x v="0"/>
    <x v="3"/>
    <n v="33.020000000000003"/>
    <s v="CA-2016-133242"/>
    <n v="0"/>
    <n v="2"/>
    <n v="0"/>
    <n v="15.849600000000002"/>
    <n v="0.46881743173671325"/>
  </r>
  <r>
    <x v="430"/>
    <x v="15"/>
    <s v="OFF-PA-10001937"/>
    <x v="0"/>
    <x v="0"/>
    <n v="20.736000000000004"/>
    <s v="CA-2016-156734"/>
    <n v="0"/>
    <n v="4"/>
    <n v="0.2"/>
    <n v="7.2576000000000001"/>
    <n v="0.43613829632717294"/>
  </r>
  <r>
    <x v="430"/>
    <x v="16"/>
    <s v="OFF-AR-10002399"/>
    <x v="0"/>
    <x v="4"/>
    <n v="13.632"/>
    <s v="CA-2016-147011"/>
    <n v="1"/>
    <n v="4"/>
    <n v="0.2"/>
    <n v="3.5783999999999998"/>
    <n v="0.45632477063632687"/>
  </r>
  <r>
    <x v="430"/>
    <x v="12"/>
    <s v="OFF-PA-10001661"/>
    <x v="0"/>
    <x v="0"/>
    <n v="11.952000000000002"/>
    <s v="CA-2016-122287"/>
    <n v="0"/>
    <n v="3"/>
    <n v="0.2"/>
    <n v="4.3326000000000002"/>
    <n v="0.43613829632717294"/>
  </r>
  <r>
    <x v="430"/>
    <x v="12"/>
    <s v="OFF-BI-10003707"/>
    <x v="0"/>
    <x v="3"/>
    <n v="9.1560000000000006"/>
    <s v="CA-2016-122287"/>
    <n v="0"/>
    <n v="2"/>
    <n v="0.7"/>
    <n v="-6.1039999999999974"/>
    <n v="0.46881743173671325"/>
  </r>
  <r>
    <x v="430"/>
    <x v="15"/>
    <s v="OFF-BI-10002982"/>
    <x v="0"/>
    <x v="3"/>
    <n v="6.1290000000000004"/>
    <s v="CA-2016-156734"/>
    <n v="0"/>
    <n v="3"/>
    <n v="0.7"/>
    <n v="-4.4945999999999984"/>
    <n v="0.46881743173671325"/>
  </r>
  <r>
    <x v="430"/>
    <x v="12"/>
    <s v="OFF-BI-10004656"/>
    <x v="0"/>
    <x v="3"/>
    <n v="4.5360000000000014"/>
    <s v="CA-2016-122287"/>
    <n v="0"/>
    <n v="7"/>
    <n v="0.7"/>
    <n v="-3.3263999999999996"/>
    <n v="0.46881743173671325"/>
  </r>
  <r>
    <x v="431"/>
    <x v="0"/>
    <s v="OFF-ST-10003692"/>
    <x v="0"/>
    <x v="1"/>
    <n v="228.92"/>
    <s v="CA-2016-163734"/>
    <n v="1"/>
    <n v="5"/>
    <n v="0.2"/>
    <n v="14.307499999999997"/>
    <n v="0.44610841445725197"/>
  </r>
  <r>
    <x v="431"/>
    <x v="4"/>
    <s v="OFF-EN-10000056"/>
    <x v="0"/>
    <x v="11"/>
    <n v="186.69"/>
    <s v="CA-2016-121965"/>
    <n v="1"/>
    <n v="3"/>
    <n v="0"/>
    <n v="87.744299999999981"/>
    <n v="0.44424167803735209"/>
  </r>
  <r>
    <x v="431"/>
    <x v="4"/>
    <s v="FUR-FU-10000732"/>
    <x v="1"/>
    <x v="8"/>
    <n v="12.56"/>
    <s v="CA-2016-121965"/>
    <n v="0"/>
    <n v="2"/>
    <n v="0"/>
    <n v="4.0191999999999997"/>
    <n v="0.4595170286641902"/>
  </r>
  <r>
    <x v="431"/>
    <x v="4"/>
    <s v="OFF-PA-10004355"/>
    <x v="0"/>
    <x v="0"/>
    <n v="6.48"/>
    <s v="CA-2016-121965"/>
    <n v="0"/>
    <n v="1"/>
    <n v="0"/>
    <n v="3.1104000000000003"/>
    <n v="0.43613829632717294"/>
  </r>
  <r>
    <x v="431"/>
    <x v="2"/>
    <s v="OFF-LA-10004677"/>
    <x v="0"/>
    <x v="2"/>
    <n v="5.9039999999999999"/>
    <s v="CA-2016-111864"/>
    <n v="1"/>
    <n v="2"/>
    <n v="0.2"/>
    <n v="1.9925999999999999"/>
    <n v="0.4647369236065339"/>
  </r>
  <r>
    <x v="431"/>
    <x v="0"/>
    <s v="OFF-BI-10001107"/>
    <x v="0"/>
    <x v="3"/>
    <n v="5.7919999999999989"/>
    <s v="CA-2016-144302"/>
    <n v="1"/>
    <n v="2"/>
    <n v="0.8"/>
    <n v="-9.5568000000000026"/>
    <n v="0.46881743173671325"/>
  </r>
  <r>
    <x v="432"/>
    <x v="4"/>
    <s v="FUR-FU-10002253"/>
    <x v="1"/>
    <x v="8"/>
    <n v="257.64"/>
    <s v="CA-2016-140144"/>
    <n v="1"/>
    <n v="6"/>
    <n v="0"/>
    <n v="100.4796"/>
    <n v="0.4595170286641902"/>
  </r>
  <r>
    <x v="432"/>
    <x v="2"/>
    <s v="TEC-AC-10001838"/>
    <x v="2"/>
    <x v="9"/>
    <n v="319.98400000000004"/>
    <s v="CA-2016-158351"/>
    <n v="1"/>
    <n v="2"/>
    <n v="0.2"/>
    <n v="91.995400000000018"/>
    <n v="0.52062335344040378"/>
  </r>
  <r>
    <x v="432"/>
    <x v="4"/>
    <s v="TEC-PH-10002726"/>
    <x v="2"/>
    <x v="6"/>
    <n v="125.97600000000001"/>
    <s v="CA-2016-140144"/>
    <n v="0"/>
    <n v="3"/>
    <n v="0.2"/>
    <n v="47.241"/>
    <n v="0.41105220110552465"/>
  </r>
  <r>
    <x v="432"/>
    <x v="26"/>
    <s v="TEC-PH-10002070"/>
    <x v="2"/>
    <x v="6"/>
    <n v="125.944"/>
    <s v="US-2016-136427"/>
    <n v="1"/>
    <n v="7"/>
    <n v="0.2"/>
    <n v="15.742999999999984"/>
    <n v="0.41105220110552465"/>
  </r>
  <r>
    <x v="433"/>
    <x v="16"/>
    <s v="TEC-PH-10001819"/>
    <x v="2"/>
    <x v="6"/>
    <n v="107.97600000000001"/>
    <s v="CA-2016-123330"/>
    <n v="1"/>
    <n v="3"/>
    <n v="0.2"/>
    <n v="37.791599999999988"/>
    <n v="0.41105220110552465"/>
  </r>
  <r>
    <x v="434"/>
    <x v="20"/>
    <s v="OFF-BI-10000545"/>
    <x v="0"/>
    <x v="3"/>
    <n v="1217.568"/>
    <s v="CA-2016-153423"/>
    <n v="1"/>
    <n v="2"/>
    <n v="0.2"/>
    <n v="456.58800000000002"/>
    <n v="0.46881743173671325"/>
  </r>
  <r>
    <x v="434"/>
    <x v="1"/>
    <s v="FUR-TA-10002645"/>
    <x v="1"/>
    <x v="13"/>
    <n v="796.42500000000007"/>
    <s v="CA-2016-124975"/>
    <n v="1"/>
    <n v="7"/>
    <n v="0.5"/>
    <n v="-525.6405000000002"/>
    <n v="0.55975208308209756"/>
  </r>
  <r>
    <x v="434"/>
    <x v="27"/>
    <s v="OFF-FA-10000490"/>
    <x v="0"/>
    <x v="7"/>
    <n v="4.96"/>
    <s v="CA-2016-128167"/>
    <n v="1"/>
    <n v="4"/>
    <n v="0"/>
    <n v="2.3311999999999999"/>
    <n v="0.51168203684699509"/>
  </r>
  <r>
    <x v="435"/>
    <x v="5"/>
    <s v="TEC-AC-10001590"/>
    <x v="2"/>
    <x v="9"/>
    <n v="75"/>
    <s v="CA-2016-106187"/>
    <n v="1"/>
    <n v="3"/>
    <n v="0"/>
    <n v="18"/>
    <n v="0.52062335344040378"/>
  </r>
  <r>
    <x v="435"/>
    <x v="4"/>
    <s v="TEC-PH-10002468"/>
    <x v="2"/>
    <x v="6"/>
    <n v="217.58400000000003"/>
    <s v="CA-2016-139164"/>
    <n v="1"/>
    <n v="2"/>
    <n v="0.2"/>
    <n v="19.03860000000001"/>
    <n v="0.41105220110552465"/>
  </r>
  <r>
    <x v="435"/>
    <x v="22"/>
    <s v="TEC-PH-10004830"/>
    <x v="2"/>
    <x v="6"/>
    <n v="201.56800000000001"/>
    <s v="CA-2016-122826"/>
    <n v="1"/>
    <n v="4"/>
    <n v="0.2"/>
    <n v="22.676399999999994"/>
    <n v="0.41105220110552465"/>
  </r>
  <r>
    <x v="435"/>
    <x v="5"/>
    <s v="OFF-BI-10004519"/>
    <x v="0"/>
    <x v="3"/>
    <n v="165.98"/>
    <s v="CA-2016-106187"/>
    <n v="0"/>
    <n v="1"/>
    <n v="0"/>
    <n v="74.690999999999988"/>
    <n v="0.46881743173671325"/>
  </r>
  <r>
    <x v="435"/>
    <x v="4"/>
    <s v="TEC-PH-10003931"/>
    <x v="2"/>
    <x v="6"/>
    <n v="143.976"/>
    <s v="CA-2016-139164"/>
    <n v="0"/>
    <n v="3"/>
    <n v="0.2"/>
    <n v="8.998500000000007"/>
    <n v="0.41105220110552465"/>
  </r>
  <r>
    <x v="435"/>
    <x v="5"/>
    <s v="FUR-FU-10000794"/>
    <x v="1"/>
    <x v="8"/>
    <n v="27.42"/>
    <s v="CA-2016-106187"/>
    <n v="0"/>
    <n v="3"/>
    <n v="0"/>
    <n v="9.3227999999999991"/>
    <n v="0.4595170286641902"/>
  </r>
  <r>
    <x v="435"/>
    <x v="4"/>
    <s v="OFF-FA-10003059"/>
    <x v="0"/>
    <x v="7"/>
    <n v="5.43"/>
    <s v="CA-2016-139164"/>
    <n v="0"/>
    <n v="3"/>
    <n v="0"/>
    <n v="1.7918999999999998"/>
    <n v="0.51168203684699509"/>
  </r>
  <r>
    <x v="436"/>
    <x v="4"/>
    <s v="OFF-ST-10001963"/>
    <x v="0"/>
    <x v="1"/>
    <n v="304.23"/>
    <s v="CA-2016-115945"/>
    <n v="1"/>
    <n v="3"/>
    <n v="0"/>
    <n v="9.126899999999992"/>
    <n v="0.44610841445725197"/>
  </r>
  <r>
    <x v="436"/>
    <x v="4"/>
    <s v="FUR-FU-10001979"/>
    <x v="1"/>
    <x v="8"/>
    <n v="204.85"/>
    <s v="CA-2016-137750"/>
    <n v="1"/>
    <n v="5"/>
    <n v="0"/>
    <n v="57.358000000000011"/>
    <n v="0.4595170286641902"/>
  </r>
  <r>
    <x v="436"/>
    <x v="4"/>
    <s v="OFF-BI-10004330"/>
    <x v="0"/>
    <x v="3"/>
    <n v="88.751999999999995"/>
    <s v="CA-2016-115945"/>
    <n v="0"/>
    <n v="3"/>
    <n v="0.2"/>
    <n v="27.734999999999996"/>
    <n v="0.46881743173671325"/>
  </r>
  <r>
    <x v="436"/>
    <x v="2"/>
    <s v="OFF-ST-10002554"/>
    <x v="0"/>
    <x v="1"/>
    <n v="78.256"/>
    <s v="CA-2016-127110"/>
    <n v="1"/>
    <n v="2"/>
    <n v="0.2"/>
    <n v="-17.607599999999998"/>
    <n v="0.44610841445725197"/>
  </r>
  <r>
    <x v="436"/>
    <x v="0"/>
    <s v="FUR-FU-10004587"/>
    <x v="1"/>
    <x v="8"/>
    <n v="75.384000000000015"/>
    <s v="CA-2016-119690"/>
    <n v="1"/>
    <n v="9"/>
    <n v="0.6"/>
    <n v="-20.730599999999995"/>
    <n v="0.4595170286641902"/>
  </r>
  <r>
    <x v="436"/>
    <x v="0"/>
    <s v="OFF-PA-10001019"/>
    <x v="0"/>
    <x v="0"/>
    <n v="47.952000000000005"/>
    <s v="CA-2016-119690"/>
    <n v="0"/>
    <n v="3"/>
    <n v="0.2"/>
    <n v="16.183799999999998"/>
    <n v="0.43613829632717294"/>
  </r>
  <r>
    <x v="436"/>
    <x v="2"/>
    <s v="OFF-PA-10003309"/>
    <x v="0"/>
    <x v="0"/>
    <n v="31.104000000000006"/>
    <s v="CA-2016-127110"/>
    <n v="0"/>
    <n v="6"/>
    <n v="0.2"/>
    <n v="10.8864"/>
    <n v="0.43613829632717294"/>
  </r>
  <r>
    <x v="436"/>
    <x v="4"/>
    <s v="OFF-AR-10004062"/>
    <x v="0"/>
    <x v="4"/>
    <n v="20.96"/>
    <s v="CA-2016-115945"/>
    <n v="0"/>
    <n v="2"/>
    <n v="0"/>
    <n v="5.24"/>
    <n v="0.45632477063632687"/>
  </r>
  <r>
    <x v="436"/>
    <x v="0"/>
    <s v="OFF-LA-10001613"/>
    <x v="0"/>
    <x v="2"/>
    <n v="4.6079999999999997"/>
    <s v="CA-2016-119690"/>
    <n v="0"/>
    <n v="2"/>
    <n v="0.2"/>
    <n v="1.6704000000000001"/>
    <n v="0.4647369236065339"/>
  </r>
  <r>
    <x v="436"/>
    <x v="0"/>
    <s v="OFF-BI-10000201"/>
    <x v="0"/>
    <x v="3"/>
    <n v="0.98399999999999976"/>
    <s v="CA-2016-119690"/>
    <n v="0"/>
    <n v="2"/>
    <n v="0.8"/>
    <n v="-1.476"/>
    <n v="0.46881743173671325"/>
  </r>
  <r>
    <x v="437"/>
    <x v="0"/>
    <s v="TEC-PH-10001578"/>
    <x v="2"/>
    <x v="6"/>
    <n v="971.88000000000011"/>
    <s v="CA-2016-166583"/>
    <n v="1"/>
    <n v="3"/>
    <n v="0.2"/>
    <n v="109.33649999999994"/>
    <n v="0.41105220110552465"/>
  </r>
  <r>
    <x v="437"/>
    <x v="6"/>
    <s v="FUR-CH-10003199"/>
    <x v="1"/>
    <x v="5"/>
    <n v="332.94"/>
    <s v="CA-2016-115938"/>
    <n v="1"/>
    <n v="3"/>
    <n v="0"/>
    <n v="79.905599999999993"/>
    <n v="0.46529189879902266"/>
  </r>
  <r>
    <x v="437"/>
    <x v="14"/>
    <s v="TEC-AC-10004708"/>
    <x v="2"/>
    <x v="9"/>
    <n v="41.9"/>
    <s v="CA-2016-125395"/>
    <n v="1"/>
    <n v="2"/>
    <n v="0"/>
    <n v="8.7989999999999995"/>
    <n v="0.52062335344040378"/>
  </r>
  <r>
    <x v="437"/>
    <x v="6"/>
    <s v="OFF-BI-10001543"/>
    <x v="0"/>
    <x v="3"/>
    <n v="143.96"/>
    <s v="CA-2016-115938"/>
    <n v="0"/>
    <n v="4"/>
    <n v="0"/>
    <n v="69.100800000000007"/>
    <n v="0.46881743173671325"/>
  </r>
  <r>
    <x v="437"/>
    <x v="10"/>
    <s v="OFF-PA-10004040"/>
    <x v="0"/>
    <x v="0"/>
    <n v="43.056000000000004"/>
    <s v="CA-2016-143882"/>
    <n v="1"/>
    <n v="9"/>
    <n v="0.2"/>
    <n v="15.607799999999999"/>
    <n v="0.43613829632717294"/>
  </r>
  <r>
    <x v="437"/>
    <x v="6"/>
    <s v="OFF-BI-10001132"/>
    <x v="0"/>
    <x v="3"/>
    <n v="43.04"/>
    <s v="CA-2016-115938"/>
    <n v="0"/>
    <n v="8"/>
    <n v="0"/>
    <n v="21.089600000000001"/>
    <n v="0.46881743173671325"/>
  </r>
  <r>
    <x v="437"/>
    <x v="6"/>
    <s v="OFF-ST-10001321"/>
    <x v="0"/>
    <x v="1"/>
    <n v="15.42"/>
    <s v="CA-2016-115938"/>
    <n v="0"/>
    <n v="1"/>
    <n v="0"/>
    <n v="4.1634000000000011"/>
    <n v="0.44610841445725197"/>
  </r>
  <r>
    <x v="438"/>
    <x v="12"/>
    <s v="FUR-FU-10004306"/>
    <x v="1"/>
    <x v="8"/>
    <n v="621.7600000000001"/>
    <s v="CA-2016-112144"/>
    <n v="1"/>
    <n v="4"/>
    <n v="0.2"/>
    <n v="46.631999999999977"/>
    <n v="0.4595170286641902"/>
  </r>
  <r>
    <x v="438"/>
    <x v="10"/>
    <s v="FUR-BO-10001918"/>
    <x v="1"/>
    <x v="10"/>
    <n v="482.93999999999994"/>
    <s v="CA-2016-162950"/>
    <n v="1"/>
    <n v="6"/>
    <n v="0.5"/>
    <n v="-376.69319999999999"/>
    <n v="0.5176847302647779"/>
  </r>
  <r>
    <x v="438"/>
    <x v="5"/>
    <s v="OFF-AR-10000538"/>
    <x v="0"/>
    <x v="4"/>
    <n v="140.75"/>
    <s v="CA-2016-103772"/>
    <n v="1"/>
    <n v="5"/>
    <n v="0"/>
    <n v="42.22499999999998"/>
    <n v="0.45632477063632687"/>
  </r>
  <r>
    <x v="438"/>
    <x v="5"/>
    <s v="OFF-BI-10002867"/>
    <x v="0"/>
    <x v="3"/>
    <n v="119.56"/>
    <s v="CA-2016-103772"/>
    <n v="0"/>
    <n v="2"/>
    <n v="0"/>
    <n v="54.997599999999991"/>
    <n v="0.46881743173671325"/>
  </r>
  <r>
    <x v="438"/>
    <x v="10"/>
    <s v="OFF-PA-10003177"/>
    <x v="0"/>
    <x v="0"/>
    <n v="15.552000000000003"/>
    <s v="CA-2016-162950"/>
    <n v="0"/>
    <n v="3"/>
    <n v="0.2"/>
    <n v="5.4432"/>
    <n v="0.43613829632717294"/>
  </r>
  <r>
    <x v="438"/>
    <x v="12"/>
    <s v="OFF-LA-10000443"/>
    <x v="0"/>
    <x v="2"/>
    <n v="5.9039999999999999"/>
    <s v="CA-2016-112144"/>
    <n v="0"/>
    <n v="2"/>
    <n v="0.2"/>
    <n v="1.9925999999999999"/>
    <n v="0.4647369236065339"/>
  </r>
  <r>
    <x v="439"/>
    <x v="40"/>
    <s v="TEC-PH-10004667"/>
    <x v="2"/>
    <x v="6"/>
    <n v="269.98"/>
    <s v="US-2016-100069"/>
    <n v="1"/>
    <n v="2"/>
    <n v="0"/>
    <n v="72.894599999999997"/>
    <n v="0.41105220110552465"/>
  </r>
  <r>
    <x v="439"/>
    <x v="20"/>
    <s v="FUR-CH-10001482"/>
    <x v="1"/>
    <x v="5"/>
    <n v="117.88199999999999"/>
    <s v="CA-2016-165799"/>
    <n v="1"/>
    <n v="1"/>
    <n v="0.1"/>
    <n v="1.3097999999999956"/>
    <n v="0.46529189879902266"/>
  </r>
  <r>
    <x v="439"/>
    <x v="20"/>
    <s v="OFF-PA-10002870"/>
    <x v="0"/>
    <x v="0"/>
    <n v="24.96"/>
    <s v="US-2016-141684"/>
    <n v="1"/>
    <n v="4"/>
    <n v="0"/>
    <n v="11.231999999999999"/>
    <n v="0.43613829632717294"/>
  </r>
  <r>
    <x v="439"/>
    <x v="2"/>
    <s v="FUR-FU-10001473"/>
    <x v="1"/>
    <x v="8"/>
    <n v="20.103999999999999"/>
    <s v="CA-2016-128860"/>
    <n v="1"/>
    <n v="1"/>
    <n v="0.2"/>
    <n v="1.7591000000000001"/>
    <n v="0.4595170286641902"/>
  </r>
  <r>
    <x v="440"/>
    <x v="1"/>
    <s v="OFF-ST-10003208"/>
    <x v="0"/>
    <x v="1"/>
    <n v="435.50400000000002"/>
    <s v="CA-2016-157322"/>
    <n v="1"/>
    <n v="3"/>
    <n v="0.2"/>
    <n v="48.994199999999921"/>
    <n v="0.44610841445725197"/>
  </r>
  <r>
    <x v="440"/>
    <x v="1"/>
    <s v="FUR-CH-10004086"/>
    <x v="1"/>
    <x v="5"/>
    <n v="408.42200000000003"/>
    <s v="CA-2016-157322"/>
    <n v="0"/>
    <n v="2"/>
    <n v="0.3"/>
    <n v="-5.8346000000000231"/>
    <n v="0.46529189879902266"/>
  </r>
  <r>
    <x v="440"/>
    <x v="1"/>
    <s v="FUR-CH-10003774"/>
    <x v="1"/>
    <x v="5"/>
    <n v="382.11599999999999"/>
    <s v="CA-2016-157322"/>
    <n v="0"/>
    <n v="6"/>
    <n v="0.3"/>
    <n v="-92.799600000000027"/>
    <n v="0.46529189879902266"/>
  </r>
  <r>
    <x v="440"/>
    <x v="25"/>
    <s v="FUR-FU-10000076"/>
    <x v="1"/>
    <x v="8"/>
    <n v="159.84000000000003"/>
    <s v="CA-2016-140718"/>
    <n v="1"/>
    <n v="10"/>
    <n v="0.2"/>
    <n v="45.954000000000008"/>
    <n v="0.4595170286641902"/>
  </r>
  <r>
    <x v="440"/>
    <x v="25"/>
    <s v="TEC-PH-10003505"/>
    <x v="2"/>
    <x v="6"/>
    <n v="74.239999999999995"/>
    <s v="CA-2016-140718"/>
    <n v="0"/>
    <n v="1"/>
    <n v="0.2"/>
    <n v="8.3519999999999932"/>
    <n v="0.41105220110552465"/>
  </r>
  <r>
    <x v="440"/>
    <x v="1"/>
    <s v="OFF-ST-10004507"/>
    <x v="0"/>
    <x v="1"/>
    <n v="68.599999999999994"/>
    <s v="CA-2016-157322"/>
    <n v="0"/>
    <n v="5"/>
    <n v="0.2"/>
    <n v="6.0024999999999977"/>
    <n v="0.44610841445725197"/>
  </r>
  <r>
    <x v="440"/>
    <x v="0"/>
    <s v="OFF-AP-10001293"/>
    <x v="0"/>
    <x v="12"/>
    <n v="32.783999999999992"/>
    <s v="CA-2016-120397"/>
    <n v="1"/>
    <n v="4"/>
    <n v="0.8"/>
    <n v="-85.238399999999999"/>
    <n v="0.49507917887403441"/>
  </r>
  <r>
    <x v="440"/>
    <x v="20"/>
    <s v="OFF-PA-10003797"/>
    <x v="0"/>
    <x v="0"/>
    <n v="19.440000000000001"/>
    <s v="CA-2016-150196"/>
    <n v="1"/>
    <n v="3"/>
    <n v="0"/>
    <n v="9.3312000000000008"/>
    <n v="0.43613829632717294"/>
  </r>
  <r>
    <x v="440"/>
    <x v="16"/>
    <s v="OFF-PA-10003349"/>
    <x v="0"/>
    <x v="0"/>
    <n v="15.552000000000003"/>
    <s v="CA-2016-111703"/>
    <n v="1"/>
    <n v="3"/>
    <n v="0.2"/>
    <n v="5.6375999999999999"/>
    <n v="0.43613829632717294"/>
  </r>
  <r>
    <x v="440"/>
    <x v="16"/>
    <s v="OFF-PA-10000349"/>
    <x v="0"/>
    <x v="0"/>
    <n v="11.952000000000002"/>
    <s v="CA-2016-111703"/>
    <n v="0"/>
    <n v="3"/>
    <n v="0.2"/>
    <n v="4.0338000000000003"/>
    <n v="0.43613829632717294"/>
  </r>
  <r>
    <x v="440"/>
    <x v="1"/>
    <s v="OFF-PA-10000659"/>
    <x v="0"/>
    <x v="0"/>
    <n v="11.168000000000001"/>
    <s v="CA-2016-157322"/>
    <n v="0"/>
    <n v="2"/>
    <n v="0.2"/>
    <n v="3.7692000000000001"/>
    <n v="0.43613829632717294"/>
  </r>
  <r>
    <x v="440"/>
    <x v="25"/>
    <s v="OFF-PA-10002250"/>
    <x v="0"/>
    <x v="0"/>
    <n v="9.3920000000000012"/>
    <s v="CA-2016-140718"/>
    <n v="0"/>
    <n v="2"/>
    <n v="0.2"/>
    <n v="3.2871999999999999"/>
    <n v="0.43613829632717294"/>
  </r>
  <r>
    <x v="440"/>
    <x v="25"/>
    <s v="OFF-BI-10004728"/>
    <x v="0"/>
    <x v="3"/>
    <n v="2.8920000000000008"/>
    <s v="CA-2016-140718"/>
    <n v="0"/>
    <n v="2"/>
    <n v="0.7"/>
    <n v="-2.3136000000000001"/>
    <n v="0.46881743173671325"/>
  </r>
  <r>
    <x v="441"/>
    <x v="3"/>
    <s v="OFF-LA-10003930"/>
    <x v="0"/>
    <x v="2"/>
    <n v="294.93"/>
    <s v="CA-2016-128139"/>
    <n v="1"/>
    <n v="3"/>
    <n v="0"/>
    <n v="144.51570000000001"/>
    <n v="0.4647369236065339"/>
  </r>
  <r>
    <x v="441"/>
    <x v="2"/>
    <s v="FUR-FU-10004460"/>
    <x v="1"/>
    <x v="8"/>
    <n v="282.88800000000003"/>
    <s v="US-2016-153500"/>
    <n v="1"/>
    <n v="9"/>
    <n v="0.2"/>
    <n v="56.577599999999961"/>
    <n v="0.4595170286641902"/>
  </r>
  <r>
    <x v="441"/>
    <x v="2"/>
    <s v="FUR-FU-10000293"/>
    <x v="1"/>
    <x v="8"/>
    <n v="168.46400000000003"/>
    <s v="US-2016-153500"/>
    <n v="0"/>
    <n v="2"/>
    <n v="0.2"/>
    <n v="-29.481200000000022"/>
    <n v="0.4595170286641902"/>
  </r>
  <r>
    <x v="441"/>
    <x v="3"/>
    <s v="FUR-CH-10003956"/>
    <x v="1"/>
    <x v="5"/>
    <n v="70.98"/>
    <s v="CA-2016-128139"/>
    <n v="0"/>
    <n v="1"/>
    <n v="0"/>
    <n v="4.968599999999995"/>
    <n v="0.46529189879902266"/>
  </r>
  <r>
    <x v="441"/>
    <x v="2"/>
    <s v="OFF-PA-10001307"/>
    <x v="0"/>
    <x v="0"/>
    <n v="6.7200000000000006"/>
    <s v="US-2016-153500"/>
    <n v="0"/>
    <n v="2"/>
    <n v="0.2"/>
    <n v="2.4359999999999995"/>
    <n v="0.43613829632717294"/>
  </r>
  <r>
    <x v="442"/>
    <x v="21"/>
    <s v="TEC-PH-10004165"/>
    <x v="2"/>
    <x v="6"/>
    <n v="1099.96"/>
    <s v="CA-2016-154956"/>
    <n v="1"/>
    <n v="4"/>
    <n v="0"/>
    <n v="285.9896"/>
    <n v="0.41105220110552465"/>
  </r>
  <r>
    <x v="442"/>
    <x v="4"/>
    <s v="OFF-BI-10002706"/>
    <x v="0"/>
    <x v="3"/>
    <n v="22.847999999999999"/>
    <s v="CA-2016-152513"/>
    <n v="1"/>
    <n v="2"/>
    <n v="0.2"/>
    <n v="7.4255999999999993"/>
    <n v="0.46881743173671325"/>
  </r>
  <r>
    <x v="442"/>
    <x v="20"/>
    <s v="OFF-AR-10004817"/>
    <x v="0"/>
    <x v="4"/>
    <n v="15.48"/>
    <s v="CA-2016-124268"/>
    <n v="1"/>
    <n v="3"/>
    <n v="0"/>
    <n v="4.4891999999999985"/>
    <n v="0.45632477063632687"/>
  </r>
  <r>
    <x v="443"/>
    <x v="2"/>
    <s v="TEC-AC-10002345"/>
    <x v="2"/>
    <x v="9"/>
    <n v="34.800000000000004"/>
    <s v="CA-2016-164336"/>
    <n v="1"/>
    <n v="3"/>
    <n v="0.2"/>
    <n v="2.1749999999999989"/>
    <n v="0.52062335344040378"/>
  </r>
  <r>
    <x v="443"/>
    <x v="2"/>
    <s v="OFF-ST-10001558"/>
    <x v="0"/>
    <x v="1"/>
    <n v="38.975999999999999"/>
    <s v="CA-2016-164336"/>
    <n v="0"/>
    <n v="3"/>
    <n v="0.2"/>
    <n v="-2.4359999999999999"/>
    <n v="0.44610841445725197"/>
  </r>
  <r>
    <x v="443"/>
    <x v="14"/>
    <s v="OFF-BI-10003655"/>
    <x v="0"/>
    <x v="3"/>
    <n v="19"/>
    <s v="CA-2016-130610"/>
    <n v="1"/>
    <n v="5"/>
    <n v="0"/>
    <n v="8.93"/>
    <n v="0.46881743173671325"/>
  </r>
  <r>
    <x v="443"/>
    <x v="25"/>
    <s v="OFF-LA-10003223"/>
    <x v="0"/>
    <x v="2"/>
    <n v="11.784000000000001"/>
    <s v="US-2016-158911"/>
    <n v="1"/>
    <n v="3"/>
    <n v="0.2"/>
    <n v="4.2716999999999992"/>
    <n v="0.4647369236065339"/>
  </r>
  <r>
    <x v="443"/>
    <x v="25"/>
    <s v="OFF-BI-10004728"/>
    <x v="0"/>
    <x v="3"/>
    <n v="7.2300000000000022"/>
    <s v="CA-2016-116750"/>
    <n v="1"/>
    <n v="5"/>
    <n v="0.7"/>
    <n v="-5.7840000000000007"/>
    <n v="0.46881743173671325"/>
  </r>
  <r>
    <x v="443"/>
    <x v="25"/>
    <s v="FUR-FU-10003829"/>
    <x v="1"/>
    <x v="8"/>
    <n v="4.9280000000000008"/>
    <s v="CA-2016-116750"/>
    <n v="0"/>
    <n v="2"/>
    <n v="0.2"/>
    <n v="0.73919999999999941"/>
    <n v="0.4595170286641902"/>
  </r>
  <r>
    <x v="443"/>
    <x v="25"/>
    <s v="FUR-FU-10003829"/>
    <x v="1"/>
    <x v="8"/>
    <n v="4.9280000000000008"/>
    <s v="US-2016-158911"/>
    <n v="0"/>
    <n v="2"/>
    <n v="0.2"/>
    <n v="0.73919999999999941"/>
    <n v="0.4595170286641902"/>
  </r>
  <r>
    <x v="444"/>
    <x v="20"/>
    <s v="OFF-ST-10001526"/>
    <x v="0"/>
    <x v="1"/>
    <n v="601.65"/>
    <s v="CA-2016-108665"/>
    <n v="1"/>
    <n v="5"/>
    <n v="0"/>
    <n v="156.42899999999997"/>
    <n v="0.44610841445725197"/>
  </r>
  <r>
    <x v="444"/>
    <x v="32"/>
    <s v="FUR-BO-10002824"/>
    <x v="1"/>
    <x v="10"/>
    <n v="301.95999999999998"/>
    <s v="CA-2016-146087"/>
    <n v="1"/>
    <n v="2"/>
    <n v="0"/>
    <n v="60.391999999999996"/>
    <n v="0.5176847302647779"/>
  </r>
  <r>
    <x v="444"/>
    <x v="4"/>
    <s v="FUR-CH-10003968"/>
    <x v="1"/>
    <x v="5"/>
    <n v="170.35200000000003"/>
    <s v="CA-2016-161627"/>
    <n v="1"/>
    <n v="3"/>
    <n v="0.2"/>
    <n v="-17.035200000000003"/>
    <n v="0.46529189879902266"/>
  </r>
  <r>
    <x v="444"/>
    <x v="20"/>
    <s v="FUR-FU-10000965"/>
    <x v="1"/>
    <x v="8"/>
    <n v="155.82"/>
    <s v="CA-2016-108665"/>
    <n v="0"/>
    <n v="3"/>
    <n v="0"/>
    <n v="63.886200000000002"/>
    <n v="0.4595170286641902"/>
  </r>
  <r>
    <x v="444"/>
    <x v="20"/>
    <s v="TEC-PH-10004188"/>
    <x v="2"/>
    <x v="6"/>
    <n v="124.94999999999999"/>
    <s v="CA-2016-108665"/>
    <n v="0"/>
    <n v="5"/>
    <n v="0"/>
    <n v="2.4990000000000023"/>
    <n v="0.41105220110552465"/>
  </r>
  <r>
    <x v="444"/>
    <x v="20"/>
    <s v="FUR-FU-10002191"/>
    <x v="1"/>
    <x v="8"/>
    <n v="13.96"/>
    <s v="CA-2016-108665"/>
    <n v="0"/>
    <n v="2"/>
    <n v="0"/>
    <n v="6.7008000000000001"/>
    <n v="0.4595170286641902"/>
  </r>
  <r>
    <x v="444"/>
    <x v="23"/>
    <s v="OFF-AR-10003732"/>
    <x v="0"/>
    <x v="4"/>
    <n v="11.12"/>
    <s v="CA-2016-116260"/>
    <n v="1"/>
    <n v="4"/>
    <n v="0"/>
    <n v="2.8911999999999995"/>
    <n v="0.45632477063632687"/>
  </r>
  <r>
    <x v="445"/>
    <x v="0"/>
    <s v="OFF-PA-10004248"/>
    <x v="0"/>
    <x v="0"/>
    <n v="21.12"/>
    <s v="CA-2016-129392"/>
    <n v="1"/>
    <n v="5"/>
    <n v="0.2"/>
    <n v="6.5999999999999988"/>
    <n v="0.43613829632717294"/>
  </r>
  <r>
    <x v="446"/>
    <x v="36"/>
    <s v="TEC-MA-10002428"/>
    <x v="2"/>
    <x v="15"/>
    <n v="464.97"/>
    <s v="CA-2016-132626"/>
    <n v="1"/>
    <n v="3"/>
    <n v="0"/>
    <n v="209.23649999999998"/>
    <n v="0.5183572270896134"/>
  </r>
  <r>
    <x v="446"/>
    <x v="2"/>
    <s v="TEC-PH-10003072"/>
    <x v="2"/>
    <x v="6"/>
    <n v="269.98199999999997"/>
    <s v="CA-2016-135314"/>
    <n v="1"/>
    <n v="3"/>
    <n v="0.4"/>
    <n v="40.497299999999996"/>
    <n v="0.41105220110552465"/>
  </r>
  <r>
    <x v="446"/>
    <x v="36"/>
    <s v="FUR-FU-10002918"/>
    <x v="1"/>
    <x v="8"/>
    <n v="181.96"/>
    <s v="CA-2016-132626"/>
    <n v="0"/>
    <n v="2"/>
    <n v="0"/>
    <n v="20.015600000000006"/>
    <n v="0.4595170286641902"/>
  </r>
  <r>
    <x v="446"/>
    <x v="36"/>
    <s v="OFF-BI-10004001"/>
    <x v="0"/>
    <x v="3"/>
    <n v="153.35999999999999"/>
    <s v="CA-2016-132626"/>
    <n v="0"/>
    <n v="9"/>
    <n v="0"/>
    <n v="70.545599999999979"/>
    <n v="0.46881743173671325"/>
  </r>
  <r>
    <x v="446"/>
    <x v="32"/>
    <s v="OFF-BI-10001597"/>
    <x v="0"/>
    <x v="3"/>
    <n v="122.94"/>
    <s v="CA-2016-111094"/>
    <n v="1"/>
    <n v="3"/>
    <n v="0"/>
    <n v="59.011199999999988"/>
    <n v="0.46881743173671325"/>
  </r>
  <r>
    <x v="446"/>
    <x v="36"/>
    <s v="OFF-ST-10003722"/>
    <x v="0"/>
    <x v="1"/>
    <n v="98.21"/>
    <s v="CA-2016-132626"/>
    <n v="0"/>
    <n v="7"/>
    <n v="0"/>
    <n v="28.480899999999984"/>
    <n v="0.44610841445725197"/>
  </r>
  <r>
    <x v="446"/>
    <x v="36"/>
    <s v="OFF-BI-10002854"/>
    <x v="0"/>
    <x v="3"/>
    <n v="84.09"/>
    <s v="CA-2016-132626"/>
    <n v="0"/>
    <n v="3"/>
    <n v="0"/>
    <n v="42.045000000000002"/>
    <n v="0.46881743173671325"/>
  </r>
  <r>
    <x v="446"/>
    <x v="36"/>
    <s v="OFF-AR-10002987"/>
    <x v="0"/>
    <x v="4"/>
    <n v="79.36"/>
    <s v="CA-2016-132626"/>
    <n v="0"/>
    <n v="4"/>
    <n v="0"/>
    <n v="32.537600000000005"/>
    <n v="0.45632477063632687"/>
  </r>
  <r>
    <x v="446"/>
    <x v="0"/>
    <s v="OFF-AP-10002684"/>
    <x v="0"/>
    <x v="12"/>
    <n v="48.631999999999991"/>
    <s v="CA-2016-123456"/>
    <n v="1"/>
    <n v="2"/>
    <n v="0.8"/>
    <n v="-121.58000000000004"/>
    <n v="0.49507917887403441"/>
  </r>
  <r>
    <x v="446"/>
    <x v="36"/>
    <s v="OFF-BI-10001634"/>
    <x v="0"/>
    <x v="3"/>
    <n v="43.68"/>
    <s v="CA-2016-132626"/>
    <n v="0"/>
    <n v="6"/>
    <n v="0"/>
    <n v="21.403200000000002"/>
    <n v="0.46881743173671325"/>
  </r>
  <r>
    <x v="446"/>
    <x v="36"/>
    <s v="OFF-FA-10002763"/>
    <x v="0"/>
    <x v="7"/>
    <n v="15.8"/>
    <s v="CA-2016-132626"/>
    <n v="0"/>
    <n v="4"/>
    <n v="0"/>
    <n v="5.0559999999999992"/>
    <n v="0.51168203684699509"/>
  </r>
  <r>
    <x v="446"/>
    <x v="36"/>
    <s v="OFF-LA-10000476"/>
    <x v="0"/>
    <x v="2"/>
    <n v="12.39"/>
    <s v="CA-2016-132626"/>
    <n v="0"/>
    <n v="3"/>
    <n v="0"/>
    <n v="5.6993999999999998"/>
    <n v="0.4647369236065339"/>
  </r>
  <r>
    <x v="446"/>
    <x v="32"/>
    <s v="OFF-PA-10001609"/>
    <x v="0"/>
    <x v="0"/>
    <n v="6.58"/>
    <s v="CA-2016-111094"/>
    <n v="0"/>
    <n v="2"/>
    <n v="0"/>
    <n v="3.0267999999999997"/>
    <n v="0.43613829632717294"/>
  </r>
  <r>
    <x v="446"/>
    <x v="15"/>
    <s v="OFF-AR-10000657"/>
    <x v="0"/>
    <x v="4"/>
    <n v="5.16"/>
    <s v="CA-2016-153626"/>
    <n v="1"/>
    <n v="3"/>
    <n v="0.2"/>
    <n v="0.83849999999999936"/>
    <n v="0.45632477063632687"/>
  </r>
  <r>
    <x v="447"/>
    <x v="4"/>
    <s v="OFF-BI-10003719"/>
    <x v="0"/>
    <x v="3"/>
    <n v="39.92"/>
    <s v="CA-2016-107020"/>
    <n v="1"/>
    <n v="2"/>
    <n v="0.2"/>
    <n v="12.973999999999997"/>
    <n v="0.46881743173671325"/>
  </r>
  <r>
    <x v="447"/>
    <x v="12"/>
    <s v="OFF-BI-10003196"/>
    <x v="0"/>
    <x v="3"/>
    <n v="3.366000000000001"/>
    <s v="CA-2016-149384"/>
    <n v="1"/>
    <n v="3"/>
    <n v="0.7"/>
    <n v="-2.2439999999999989"/>
    <n v="0.46881743173671325"/>
  </r>
  <r>
    <x v="448"/>
    <x v="7"/>
    <s v="TEC-PH-10001817"/>
    <x v="2"/>
    <x v="6"/>
    <n v="716"/>
    <s v="CA-2016-136469"/>
    <n v="1"/>
    <n v="2"/>
    <n v="0"/>
    <n v="193.32000000000005"/>
    <n v="0.41105220110552465"/>
  </r>
  <r>
    <x v="448"/>
    <x v="2"/>
    <s v="FUR-CH-10003833"/>
    <x v="1"/>
    <x v="5"/>
    <n v="341.48799999999994"/>
    <s v="CA-2016-142237"/>
    <n v="1"/>
    <n v="8"/>
    <n v="0.3"/>
    <n v="-73.175999999999988"/>
    <n v="0.46529189879902266"/>
  </r>
  <r>
    <x v="448"/>
    <x v="2"/>
    <s v="FUR-FU-10004848"/>
    <x v="1"/>
    <x v="8"/>
    <n v="289.80000000000007"/>
    <s v="CA-2016-142237"/>
    <n v="0"/>
    <n v="7"/>
    <n v="0.2"/>
    <n v="36.224999999999966"/>
    <n v="0.4595170286641902"/>
  </r>
  <r>
    <x v="448"/>
    <x v="7"/>
    <s v="OFF-BI-10004492"/>
    <x v="0"/>
    <x v="3"/>
    <n v="221.06"/>
    <s v="CA-2016-136469"/>
    <n v="0"/>
    <n v="7"/>
    <n v="0"/>
    <n v="103.89819999999997"/>
    <n v="0.46881743173671325"/>
  </r>
  <r>
    <x v="448"/>
    <x v="7"/>
    <s v="FUR-TA-10001520"/>
    <x v="1"/>
    <x v="13"/>
    <n v="199.83600000000001"/>
    <s v="CA-2016-136469"/>
    <n v="0"/>
    <n v="4"/>
    <n v="0.3"/>
    <n v="-37.112400000000036"/>
    <n v="0.55975208308209756"/>
  </r>
  <r>
    <x v="448"/>
    <x v="22"/>
    <s v="OFF-BI-10001597"/>
    <x v="0"/>
    <x v="3"/>
    <n v="98.352000000000004"/>
    <s v="CA-2016-142419"/>
    <n v="1"/>
    <n v="3"/>
    <n v="0.2"/>
    <n v="34.423199999999987"/>
    <n v="0.46881743173671325"/>
  </r>
  <r>
    <x v="448"/>
    <x v="22"/>
    <s v="OFF-PA-10001763"/>
    <x v="0"/>
    <x v="0"/>
    <n v="29.97"/>
    <s v="CA-2016-142419"/>
    <n v="0"/>
    <n v="3"/>
    <n v="0"/>
    <n v="13.486499999999999"/>
    <n v="0.43613829632717294"/>
  </r>
  <r>
    <x v="448"/>
    <x v="2"/>
    <s v="FUR-FU-10003142"/>
    <x v="1"/>
    <x v="8"/>
    <n v="25.344000000000001"/>
    <s v="CA-2016-142237"/>
    <n v="0"/>
    <n v="6"/>
    <n v="0.2"/>
    <n v="3.4847999999999981"/>
    <n v="0.4595170286641902"/>
  </r>
  <r>
    <x v="448"/>
    <x v="2"/>
    <s v="OFF-AR-10003732"/>
    <x v="0"/>
    <x v="4"/>
    <n v="11.12"/>
    <s v="CA-2016-142237"/>
    <n v="0"/>
    <n v="5"/>
    <n v="0.2"/>
    <n v="0.83399999999999963"/>
    <n v="0.45632477063632687"/>
  </r>
  <r>
    <x v="448"/>
    <x v="2"/>
    <s v="OFF-BI-10003669"/>
    <x v="0"/>
    <x v="3"/>
    <n v="6.4800000000000013"/>
    <s v="CA-2016-142237"/>
    <n v="0"/>
    <n v="4"/>
    <n v="0.7"/>
    <n v="-4.7519999999999989"/>
    <n v="0.46881743173671325"/>
  </r>
  <r>
    <x v="448"/>
    <x v="2"/>
    <s v="OFF-BI-10004022"/>
    <x v="0"/>
    <x v="3"/>
    <n v="2.5020000000000002"/>
    <s v="CA-2016-142237"/>
    <n v="0"/>
    <n v="3"/>
    <n v="0.7"/>
    <n v="-2.0015999999999998"/>
    <n v="0.46881743173671325"/>
  </r>
  <r>
    <x v="449"/>
    <x v="1"/>
    <s v="TEC-PH-10003963"/>
    <x v="2"/>
    <x v="6"/>
    <n v="659.16800000000012"/>
    <s v="CA-2016-126557"/>
    <n v="1"/>
    <n v="4"/>
    <n v="0.2"/>
    <n v="49.437599999999975"/>
    <n v="0.41105220110552465"/>
  </r>
  <r>
    <x v="449"/>
    <x v="1"/>
    <s v="TEC-PH-10000526"/>
    <x v="2"/>
    <x v="6"/>
    <n v="537.54399999999998"/>
    <s v="CA-2016-126557"/>
    <n v="0"/>
    <n v="7"/>
    <n v="0.2"/>
    <n v="53.754400000000004"/>
    <n v="0.41105220110552465"/>
  </r>
  <r>
    <x v="449"/>
    <x v="1"/>
    <s v="FUR-CH-10004477"/>
    <x v="1"/>
    <x v="5"/>
    <n v="383.60699999999997"/>
    <s v="CA-2016-126557"/>
    <n v="0"/>
    <n v="9"/>
    <n v="0.3"/>
    <n v="-5.4801000000000215"/>
    <n v="0.46529189879902266"/>
  </r>
  <r>
    <x v="449"/>
    <x v="0"/>
    <s v="TEC-PH-10000526"/>
    <x v="2"/>
    <x v="6"/>
    <n v="307.16800000000001"/>
    <s v="CA-2016-112711"/>
    <n v="1"/>
    <n v="4"/>
    <n v="0.2"/>
    <n v="30.716800000000006"/>
    <n v="0.41105220110552465"/>
  </r>
  <r>
    <x v="449"/>
    <x v="1"/>
    <s v="TEC-PH-10003505"/>
    <x v="2"/>
    <x v="6"/>
    <n v="148.47999999999999"/>
    <s v="CA-2016-126557"/>
    <n v="0"/>
    <n v="2"/>
    <n v="0.2"/>
    <n v="16.703999999999986"/>
    <n v="0.41105220110552465"/>
  </r>
  <r>
    <x v="449"/>
    <x v="1"/>
    <s v="FUR-FU-10001861"/>
    <x v="1"/>
    <x v="8"/>
    <n v="7.76"/>
    <s v="CA-2016-126557"/>
    <n v="0"/>
    <n v="1"/>
    <n v="0.6"/>
    <n v="-2.1340000000000003"/>
    <n v="0.4595170286641902"/>
  </r>
  <r>
    <x v="449"/>
    <x v="1"/>
    <s v="OFF-AR-10003190"/>
    <x v="0"/>
    <x v="4"/>
    <n v="6.911999999999999"/>
    <s v="CA-2016-126557"/>
    <n v="0"/>
    <n v="3"/>
    <n v="0.2"/>
    <n v="0.69120000000000026"/>
    <n v="0.45632477063632687"/>
  </r>
  <r>
    <x v="449"/>
    <x v="1"/>
    <s v="OFF-BI-10003314"/>
    <x v="0"/>
    <x v="3"/>
    <n v="1.9279999999999997"/>
    <s v="CA-2016-126557"/>
    <n v="0"/>
    <n v="2"/>
    <n v="0.8"/>
    <n v="-2.9884000000000004"/>
    <n v="0.46881743173671325"/>
  </r>
  <r>
    <x v="450"/>
    <x v="20"/>
    <s v="FUR-CH-10000595"/>
    <x v="1"/>
    <x v="5"/>
    <n v="1931.04"/>
    <s v="CA-2016-114069"/>
    <n v="1"/>
    <n v="9"/>
    <n v="0.1"/>
    <n v="321.83999999999992"/>
    <n v="0.46529189879902266"/>
  </r>
  <r>
    <x v="450"/>
    <x v="0"/>
    <s v="OFF-BI-10001765"/>
    <x v="0"/>
    <x v="3"/>
    <n v="41.567999999999991"/>
    <s v="US-2016-107349"/>
    <n v="1"/>
    <n v="6"/>
    <n v="0.8"/>
    <n v="-66.508800000000036"/>
    <n v="0.46881743173671325"/>
  </r>
  <r>
    <x v="450"/>
    <x v="5"/>
    <s v="OFF-PA-10000019"/>
    <x v="0"/>
    <x v="0"/>
    <n v="38.880000000000003"/>
    <s v="US-2016-140851"/>
    <n v="1"/>
    <n v="6"/>
    <n v="0"/>
    <n v="18.662400000000002"/>
    <n v="0.43613829632717294"/>
  </r>
  <r>
    <x v="450"/>
    <x v="20"/>
    <s v="OFF-BI-10000320"/>
    <x v="0"/>
    <x v="3"/>
    <n v="11.808"/>
    <s v="CA-2016-114069"/>
    <n v="0"/>
    <n v="2"/>
    <n v="0.2"/>
    <n v="4.2804000000000002"/>
    <n v="0.46881743173671325"/>
  </r>
  <r>
    <x v="450"/>
    <x v="20"/>
    <s v="OFF-PA-10000349"/>
    <x v="0"/>
    <x v="0"/>
    <n v="9.9600000000000009"/>
    <s v="CA-2016-114069"/>
    <n v="0"/>
    <n v="2"/>
    <n v="0"/>
    <n v="4.6812000000000005"/>
    <n v="0.43613829632717294"/>
  </r>
  <r>
    <x v="451"/>
    <x v="12"/>
    <s v="FUR-CH-10004287"/>
    <x v="1"/>
    <x v="5"/>
    <n v="441.92"/>
    <s v="CA-2016-143364"/>
    <n v="1"/>
    <n v="2"/>
    <n v="0.2"/>
    <n v="49.715999999999966"/>
    <n v="0.46529189879902266"/>
  </r>
  <r>
    <x v="451"/>
    <x v="12"/>
    <s v="OFF-ST-10002743"/>
    <x v="0"/>
    <x v="1"/>
    <n v="272.73599999999999"/>
    <s v="CA-2016-143364"/>
    <n v="0"/>
    <n v="3"/>
    <n v="0.2"/>
    <n v="-64.774800000000013"/>
    <n v="0.44610841445725197"/>
  </r>
  <r>
    <x v="451"/>
    <x v="12"/>
    <s v="FUR-BO-10001608"/>
    <x v="1"/>
    <x v="10"/>
    <n v="127.76400000000002"/>
    <s v="CA-2016-143364"/>
    <n v="0"/>
    <n v="6"/>
    <n v="0.7"/>
    <n v="-191.64599999999996"/>
    <n v="0.5176847302647779"/>
  </r>
  <r>
    <x v="451"/>
    <x v="12"/>
    <s v="OFF-PA-10001846"/>
    <x v="0"/>
    <x v="0"/>
    <n v="18.496000000000002"/>
    <s v="CA-2016-143364"/>
    <n v="0"/>
    <n v="4"/>
    <n v="0.2"/>
    <n v="6.7048000000000005"/>
    <n v="0.43613829632717294"/>
  </r>
  <r>
    <x v="452"/>
    <x v="4"/>
    <s v="FUR-CH-10003312"/>
    <x v="1"/>
    <x v="5"/>
    <n v="1348.7040000000002"/>
    <s v="CA-2016-113404"/>
    <n v="1"/>
    <n v="6"/>
    <n v="0.2"/>
    <n v="-219.16440000000023"/>
    <n v="0.46529189879902266"/>
  </r>
  <r>
    <x v="452"/>
    <x v="4"/>
    <s v="FUR-CH-10004086"/>
    <x v="1"/>
    <x v="5"/>
    <n v="700.15200000000004"/>
    <s v="CA-2016-113404"/>
    <n v="0"/>
    <n v="3"/>
    <n v="0.2"/>
    <n v="78.767099999999971"/>
    <n v="0.46529189879902266"/>
  </r>
  <r>
    <x v="452"/>
    <x v="20"/>
    <s v="TEC-AC-10001990"/>
    <x v="2"/>
    <x v="9"/>
    <n v="599.9"/>
    <s v="US-2016-166520"/>
    <n v="1"/>
    <n v="10"/>
    <n v="0"/>
    <n v="191.96799999999996"/>
    <n v="0.52062335344040378"/>
  </r>
  <r>
    <x v="452"/>
    <x v="36"/>
    <s v="FUR-CH-10004853"/>
    <x v="1"/>
    <x v="5"/>
    <n v="150.97999999999999"/>
    <s v="CA-2016-146948"/>
    <n v="1"/>
    <n v="1"/>
    <n v="0"/>
    <n v="43.784199999999984"/>
    <n v="0.46529189879902266"/>
  </r>
  <r>
    <x v="452"/>
    <x v="36"/>
    <s v="OFF-EN-10000483"/>
    <x v="0"/>
    <x v="11"/>
    <n v="137.25"/>
    <s v="CA-2016-146948"/>
    <n v="0"/>
    <n v="9"/>
    <n v="0"/>
    <n v="63.134999999999991"/>
    <n v="0.44424167803735209"/>
  </r>
  <r>
    <x v="452"/>
    <x v="20"/>
    <s v="OFF-PA-10000501"/>
    <x v="0"/>
    <x v="0"/>
    <n v="80.88"/>
    <s v="US-2016-166520"/>
    <n v="0"/>
    <n v="3"/>
    <n v="0"/>
    <n v="39.6312"/>
    <n v="0.43613829632717294"/>
  </r>
  <r>
    <x v="452"/>
    <x v="36"/>
    <s v="OFF-FA-10001332"/>
    <x v="0"/>
    <x v="7"/>
    <n v="11.52"/>
    <s v="CA-2016-146948"/>
    <n v="0"/>
    <n v="4"/>
    <n v="0"/>
    <n v="5.4143999999999997"/>
    <n v="0.51168203684699509"/>
  </r>
  <r>
    <x v="453"/>
    <x v="16"/>
    <s v="FUR-BO-10004709"/>
    <x v="1"/>
    <x v="10"/>
    <n v="231.92000000000002"/>
    <s v="US-2016-149629"/>
    <n v="1"/>
    <n v="5"/>
    <n v="0.2"/>
    <n v="5.7980000000000018"/>
    <n v="0.5176847302647779"/>
  </r>
  <r>
    <x v="453"/>
    <x v="4"/>
    <s v="FUR-BO-10003159"/>
    <x v="1"/>
    <x v="10"/>
    <n v="195.46600000000001"/>
    <s v="CA-2016-138534"/>
    <n v="1"/>
    <n v="2"/>
    <n v="0.15"/>
    <n v="-13.797600000000017"/>
    <n v="0.5176847302647779"/>
  </r>
  <r>
    <x v="453"/>
    <x v="0"/>
    <s v="OFF-FA-10004248"/>
    <x v="0"/>
    <x v="7"/>
    <n v="14.432"/>
    <s v="CA-2016-121132"/>
    <n v="1"/>
    <n v="4"/>
    <n v="0.2"/>
    <n v="3.4276000000000004"/>
    <n v="0.51168203684699509"/>
  </r>
  <r>
    <x v="453"/>
    <x v="0"/>
    <s v="OFF-LA-10002368"/>
    <x v="0"/>
    <x v="2"/>
    <n v="6.2640000000000002"/>
    <s v="CA-2016-121132"/>
    <n v="0"/>
    <n v="3"/>
    <n v="0.2"/>
    <n v="2.0358000000000001"/>
    <n v="0.4647369236065339"/>
  </r>
  <r>
    <x v="454"/>
    <x v="4"/>
    <s v="TEC-AC-10003095"/>
    <x v="2"/>
    <x v="9"/>
    <n v="519.96"/>
    <s v="CA-2016-111206"/>
    <n v="1"/>
    <n v="4"/>
    <n v="0"/>
    <n v="176.78640000000001"/>
    <n v="0.52062335344040378"/>
  </r>
  <r>
    <x v="454"/>
    <x v="20"/>
    <s v="TEC-PH-10002468"/>
    <x v="2"/>
    <x v="6"/>
    <n v="135.99"/>
    <s v="CA-2016-122973"/>
    <n v="1"/>
    <n v="1"/>
    <n v="0"/>
    <n v="36.717300000000009"/>
    <n v="0.41105220110552465"/>
  </r>
  <r>
    <x v="454"/>
    <x v="20"/>
    <s v="FUR-FU-10002364"/>
    <x v="1"/>
    <x v="8"/>
    <n v="7.38"/>
    <s v="CA-2016-122973"/>
    <n v="0"/>
    <n v="1"/>
    <n v="0"/>
    <n v="2.1401999999999992"/>
    <n v="0.4595170286641902"/>
  </r>
  <r>
    <x v="454"/>
    <x v="20"/>
    <s v="OFF-AR-10003190"/>
    <x v="0"/>
    <x v="4"/>
    <n v="5.76"/>
    <s v="CA-2016-159590"/>
    <n v="1"/>
    <n v="2"/>
    <n v="0"/>
    <n v="1.6128"/>
    <n v="0.45632477063632687"/>
  </r>
  <r>
    <x v="454"/>
    <x v="20"/>
    <s v="OFF-BI-10004182"/>
    <x v="0"/>
    <x v="3"/>
    <n v="3.3280000000000003"/>
    <s v="CA-2016-122973"/>
    <n v="0"/>
    <n v="2"/>
    <n v="0.2"/>
    <n v="1.2064000000000001"/>
    <n v="0.46881743173671325"/>
  </r>
  <r>
    <x v="455"/>
    <x v="12"/>
    <s v="OFF-BI-10004352"/>
    <x v="0"/>
    <x v="3"/>
    <n v="2.0250000000000004"/>
    <s v="US-2016-160150"/>
    <n v="1"/>
    <n v="1"/>
    <n v="0.7"/>
    <n v="-1.3499999999999996"/>
    <n v="0.46881743173671325"/>
  </r>
  <r>
    <x v="456"/>
    <x v="1"/>
    <s v="FUR-BO-10002545"/>
    <x v="1"/>
    <x v="10"/>
    <n v="913.43000000000006"/>
    <s v="US-2016-122784"/>
    <n v="1"/>
    <n v="5"/>
    <n v="0.3"/>
    <n v="-52.195999999999913"/>
    <n v="0.5176847302647779"/>
  </r>
  <r>
    <x v="456"/>
    <x v="1"/>
    <s v="FUR-BO-10004690"/>
    <x v="1"/>
    <x v="10"/>
    <n v="384.94399999999996"/>
    <s v="US-2016-122784"/>
    <n v="0"/>
    <n v="4"/>
    <n v="0.3"/>
    <n v="-126.48159999999999"/>
    <n v="0.5176847302647779"/>
  </r>
  <r>
    <x v="456"/>
    <x v="18"/>
    <s v="TEC-AC-10002253"/>
    <x v="2"/>
    <x v="9"/>
    <n v="831.2"/>
    <s v="CA-2016-160472"/>
    <n v="1"/>
    <n v="5"/>
    <n v="0"/>
    <n v="124.68000000000004"/>
    <n v="0.52062335344040378"/>
  </r>
  <r>
    <x v="456"/>
    <x v="1"/>
    <s v="TEC-PH-10001557"/>
    <x v="2"/>
    <x v="6"/>
    <n v="153.584"/>
    <s v="US-2016-122784"/>
    <n v="0"/>
    <n v="2"/>
    <n v="0.2"/>
    <n v="13.438599999999994"/>
    <n v="0.41105220110552465"/>
  </r>
  <r>
    <x v="456"/>
    <x v="18"/>
    <s v="OFF-ST-10003442"/>
    <x v="0"/>
    <x v="1"/>
    <n v="141.4"/>
    <s v="CA-2016-160472"/>
    <n v="0"/>
    <n v="5"/>
    <n v="0"/>
    <n v="38.177999999999997"/>
    <n v="0.44610841445725197"/>
  </r>
  <r>
    <x v="456"/>
    <x v="18"/>
    <s v="OFF-EN-10000483"/>
    <x v="0"/>
    <x v="11"/>
    <n v="106.75"/>
    <s v="CA-2016-160472"/>
    <n v="0"/>
    <n v="7"/>
    <n v="0"/>
    <n v="49.10499999999999"/>
    <n v="0.44424167803735209"/>
  </r>
  <r>
    <x v="456"/>
    <x v="18"/>
    <s v="OFF-PA-10003129"/>
    <x v="0"/>
    <x v="0"/>
    <n v="97.82"/>
    <s v="CA-2016-160472"/>
    <n v="0"/>
    <n v="2"/>
    <n v="0"/>
    <n v="45.975399999999993"/>
    <n v="0.43613829632717294"/>
  </r>
  <r>
    <x v="456"/>
    <x v="18"/>
    <s v="OFF-ST-10000464"/>
    <x v="0"/>
    <x v="1"/>
    <n v="34.76"/>
    <s v="CA-2016-160472"/>
    <n v="0"/>
    <n v="1"/>
    <n v="0"/>
    <n v="9.732800000000001"/>
    <n v="0.44610841445725197"/>
  </r>
  <r>
    <x v="456"/>
    <x v="18"/>
    <s v="OFF-PA-10000528"/>
    <x v="0"/>
    <x v="0"/>
    <n v="26.400000000000002"/>
    <s v="CA-2016-160472"/>
    <n v="0"/>
    <n v="5"/>
    <n v="0"/>
    <n v="11.879999999999999"/>
    <n v="0.43613829632717294"/>
  </r>
  <r>
    <x v="456"/>
    <x v="1"/>
    <s v="OFF-BI-10000546"/>
    <x v="0"/>
    <x v="3"/>
    <n v="2.879999999999999"/>
    <s v="US-2016-122784"/>
    <n v="0"/>
    <n v="5"/>
    <n v="0.8"/>
    <n v="-4.4639999999999995"/>
    <n v="0.46881743173671325"/>
  </r>
  <r>
    <x v="457"/>
    <x v="20"/>
    <s v="FUR-FU-10002253"/>
    <x v="1"/>
    <x v="8"/>
    <n v="128.82"/>
    <s v="CA-2016-120810"/>
    <n v="1"/>
    <n v="3"/>
    <n v="0"/>
    <n v="50.239800000000002"/>
    <n v="0.4595170286641902"/>
  </r>
  <r>
    <x v="457"/>
    <x v="20"/>
    <s v="OFF-AP-10002892"/>
    <x v="0"/>
    <x v="12"/>
    <n v="68.94"/>
    <s v="CA-2016-120810"/>
    <n v="0"/>
    <n v="3"/>
    <n v="0"/>
    <n v="20.681999999999995"/>
    <n v="0.49507917887403441"/>
  </r>
  <r>
    <x v="457"/>
    <x v="20"/>
    <s v="OFF-BI-10003460"/>
    <x v="0"/>
    <x v="3"/>
    <n v="10.512"/>
    <s v="CA-2016-124044"/>
    <n v="1"/>
    <n v="3"/>
    <n v="0.2"/>
    <n v="3.6791999999999998"/>
    <n v="0.46881743173671325"/>
  </r>
  <r>
    <x v="458"/>
    <x v="3"/>
    <s v="TEC-AC-10003289"/>
    <x v="2"/>
    <x v="9"/>
    <n v="279.85999999999996"/>
    <s v="CA-2016-103135"/>
    <n v="1"/>
    <n v="14"/>
    <n v="0"/>
    <n v="64.367799999999988"/>
    <n v="0.52062335344040378"/>
  </r>
  <r>
    <x v="458"/>
    <x v="3"/>
    <s v="OFF-BI-10000069"/>
    <x v="0"/>
    <x v="3"/>
    <n v="135.09"/>
    <s v="CA-2016-103135"/>
    <n v="0"/>
    <n v="9"/>
    <n v="0"/>
    <n v="62.14139999999999"/>
    <n v="0.46881743173671325"/>
  </r>
  <r>
    <x v="458"/>
    <x v="3"/>
    <s v="OFF-BI-10000069"/>
    <x v="0"/>
    <x v="3"/>
    <n v="90.06"/>
    <s v="CA-2016-103135"/>
    <n v="0"/>
    <n v="6"/>
    <n v="0"/>
    <n v="41.427599999999991"/>
    <n v="0.46881743173671325"/>
  </r>
  <r>
    <x v="458"/>
    <x v="3"/>
    <s v="FUR-FU-10001487"/>
    <x v="1"/>
    <x v="8"/>
    <n v="20.94"/>
    <s v="CA-2016-103135"/>
    <n v="0"/>
    <n v="3"/>
    <n v="0"/>
    <n v="6.0725999999999987"/>
    <n v="0.4595170286641902"/>
  </r>
  <r>
    <x v="459"/>
    <x v="22"/>
    <s v="FUR-BO-10002213"/>
    <x v="1"/>
    <x v="10"/>
    <n v="704.9"/>
    <s v="CA-2016-148635"/>
    <n v="1"/>
    <n v="5"/>
    <n v="0"/>
    <n v="56.392000000000024"/>
    <n v="0.5176847302647779"/>
  </r>
  <r>
    <x v="459"/>
    <x v="4"/>
    <s v="TEC-PH-10004094"/>
    <x v="2"/>
    <x v="6"/>
    <n v="623.96"/>
    <s v="CA-2016-139248"/>
    <n v="1"/>
    <n v="5"/>
    <n v="0.2"/>
    <n v="38.997500000000002"/>
    <n v="0.41105220110552465"/>
  </r>
  <r>
    <x v="459"/>
    <x v="22"/>
    <s v="FUR-CH-10001854"/>
    <x v="1"/>
    <x v="5"/>
    <n v="561.5680000000001"/>
    <s v="CA-2016-148635"/>
    <n v="0"/>
    <n v="2"/>
    <n v="0.2"/>
    <n v="28.078400000000016"/>
    <n v="0.46529189879902266"/>
  </r>
  <r>
    <x v="459"/>
    <x v="33"/>
    <s v="FUR-TA-10002041"/>
    <x v="1"/>
    <x v="13"/>
    <n v="358.58"/>
    <s v="CA-2016-154291"/>
    <n v="1"/>
    <n v="2"/>
    <n v="0"/>
    <n v="39.44380000000001"/>
    <n v="0.55975208308209756"/>
  </r>
  <r>
    <x v="459"/>
    <x v="33"/>
    <s v="OFF-EN-10001335"/>
    <x v="0"/>
    <x v="11"/>
    <n v="98.46"/>
    <s v="CA-2016-154291"/>
    <n v="0"/>
    <n v="9"/>
    <n v="0"/>
    <n v="49.23"/>
    <n v="0.44424167803735209"/>
  </r>
  <r>
    <x v="459"/>
    <x v="2"/>
    <s v="OFF-BI-10001524"/>
    <x v="0"/>
    <x v="3"/>
    <n v="25.176000000000005"/>
    <s v="US-2016-150161"/>
    <n v="1"/>
    <n v="4"/>
    <n v="0.7"/>
    <n v="-18.462400000000002"/>
    <n v="0.46881743173671325"/>
  </r>
  <r>
    <x v="459"/>
    <x v="22"/>
    <s v="OFF-PA-10004782"/>
    <x v="0"/>
    <x v="0"/>
    <n v="12.96"/>
    <s v="CA-2016-148635"/>
    <n v="0"/>
    <n v="2"/>
    <n v="0"/>
    <n v="6.2208000000000006"/>
    <n v="0.43613829632717294"/>
  </r>
  <r>
    <x v="459"/>
    <x v="22"/>
    <s v="OFF-FA-10004395"/>
    <x v="0"/>
    <x v="7"/>
    <n v="9.42"/>
    <s v="CA-2016-148635"/>
    <n v="0"/>
    <n v="2"/>
    <n v="0"/>
    <n v="0.47100000000000009"/>
    <n v="0.51168203684699509"/>
  </r>
  <r>
    <x v="460"/>
    <x v="12"/>
    <s v="FUR-TA-10002356"/>
    <x v="1"/>
    <x v="13"/>
    <n v="393.16500000000002"/>
    <s v="US-2016-140200"/>
    <n v="1"/>
    <n v="3"/>
    <n v="0.5"/>
    <n v="-204.44580000000005"/>
    <n v="0.55975208308209756"/>
  </r>
  <r>
    <x v="460"/>
    <x v="12"/>
    <s v="FUR-CH-10003199"/>
    <x v="1"/>
    <x v="5"/>
    <n v="266.35200000000003"/>
    <s v="CA-2016-127754"/>
    <n v="1"/>
    <n v="3"/>
    <n v="0.2"/>
    <n v="13.317599999999985"/>
    <n v="0.46529189879902266"/>
  </r>
  <r>
    <x v="460"/>
    <x v="4"/>
    <s v="OFF-EN-10002230"/>
    <x v="0"/>
    <x v="11"/>
    <n v="167.86"/>
    <s v="CA-2016-136735"/>
    <n v="1"/>
    <n v="2"/>
    <n v="0"/>
    <n v="78.894199999999998"/>
    <n v="0.44424167803735209"/>
  </r>
  <r>
    <x v="460"/>
    <x v="4"/>
    <s v="OFF-AR-10002067"/>
    <x v="0"/>
    <x v="4"/>
    <n v="99.2"/>
    <s v="CA-2016-148180"/>
    <n v="1"/>
    <n v="5"/>
    <n v="0"/>
    <n v="25.792000000000002"/>
    <n v="0.45632477063632687"/>
  </r>
  <r>
    <x v="460"/>
    <x v="4"/>
    <s v="OFF-BI-10003314"/>
    <x v="0"/>
    <x v="3"/>
    <n v="23.136000000000003"/>
    <s v="CA-2016-148180"/>
    <n v="0"/>
    <n v="6"/>
    <n v="0.2"/>
    <n v="8.3867999999999991"/>
    <n v="0.46881743173671325"/>
  </r>
  <r>
    <x v="460"/>
    <x v="2"/>
    <s v="OFF-PA-10003072"/>
    <x v="0"/>
    <x v="0"/>
    <n v="10.368000000000002"/>
    <s v="CA-2016-143700"/>
    <n v="1"/>
    <n v="2"/>
    <n v="0.2"/>
    <n v="3.6288"/>
    <n v="0.43613829632717294"/>
  </r>
  <r>
    <x v="460"/>
    <x v="4"/>
    <s v="OFF-BI-10000605"/>
    <x v="0"/>
    <x v="3"/>
    <n v="9.1440000000000001"/>
    <s v="CA-2016-148180"/>
    <n v="0"/>
    <n v="3"/>
    <n v="0.2"/>
    <n v="3.0860999999999996"/>
    <n v="0.46881743173671325"/>
  </r>
  <r>
    <x v="461"/>
    <x v="3"/>
    <s v="TEC-PH-10004897"/>
    <x v="2"/>
    <x v="6"/>
    <n v="29.97"/>
    <s v="US-2016-129553"/>
    <n v="1"/>
    <n v="3"/>
    <n v="0"/>
    <n v="0.29969999999999963"/>
    <n v="0.41105220110552465"/>
  </r>
  <r>
    <x v="462"/>
    <x v="4"/>
    <s v="TEC-AC-10003628"/>
    <x v="2"/>
    <x v="9"/>
    <n v="209.92999999999998"/>
    <s v="CA-2016-155334"/>
    <n v="1"/>
    <n v="7"/>
    <n v="0"/>
    <n v="92.369200000000021"/>
    <n v="0.52062335344040378"/>
  </r>
  <r>
    <x v="462"/>
    <x v="28"/>
    <s v="FUR-CH-10002304"/>
    <x v="1"/>
    <x v="5"/>
    <n v="155.88"/>
    <s v="US-2016-164966"/>
    <n v="1"/>
    <n v="6"/>
    <n v="0"/>
    <n v="38.970000000000006"/>
    <n v="0.46529189879902266"/>
  </r>
  <r>
    <x v="462"/>
    <x v="0"/>
    <s v="OFF-ST-10000943"/>
    <x v="0"/>
    <x v="1"/>
    <n v="61.792000000000002"/>
    <s v="CA-2016-132507"/>
    <n v="1"/>
    <n v="4"/>
    <n v="0.2"/>
    <n v="6.1792000000000016"/>
    <n v="0.44610841445725197"/>
  </r>
  <r>
    <x v="462"/>
    <x v="4"/>
    <s v="OFF-BI-10002557"/>
    <x v="0"/>
    <x v="3"/>
    <n v="10.92"/>
    <s v="CA-2016-155334"/>
    <n v="0"/>
    <n v="3"/>
    <n v="0.2"/>
    <n v="4.0949999999999989"/>
    <n v="0.46881743173671325"/>
  </r>
  <r>
    <x v="462"/>
    <x v="4"/>
    <s v="FUR-FU-10003274"/>
    <x v="1"/>
    <x v="8"/>
    <n v="5.28"/>
    <s v="CA-2016-155334"/>
    <n v="0"/>
    <n v="3"/>
    <n v="0"/>
    <n v="2.3232000000000004"/>
    <n v="0.4595170286641902"/>
  </r>
  <r>
    <x v="463"/>
    <x v="20"/>
    <s v="FUR-TA-10002903"/>
    <x v="1"/>
    <x v="13"/>
    <n v="1090.7819999999999"/>
    <s v="CA-2016-124891"/>
    <n v="1"/>
    <n v="7"/>
    <n v="0.4"/>
    <n v="-290.87520000000001"/>
    <n v="0.55975208308209756"/>
  </r>
  <r>
    <x v="463"/>
    <x v="20"/>
    <s v="TEC-AC-10003033"/>
    <x v="2"/>
    <x v="9"/>
    <n v="2309.65"/>
    <s v="CA-2016-124891"/>
    <n v="0"/>
    <n v="7"/>
    <n v="0"/>
    <n v="762.18449999999984"/>
    <n v="0.52062335344040378"/>
  </r>
  <r>
    <x v="463"/>
    <x v="29"/>
    <s v="TEC-AC-10004469"/>
    <x v="2"/>
    <x v="9"/>
    <n v="239.70000000000002"/>
    <s v="CA-2016-164427"/>
    <n v="1"/>
    <n v="6"/>
    <n v="0"/>
    <n v="105.46800000000002"/>
    <n v="0.52062335344040378"/>
  </r>
  <r>
    <x v="463"/>
    <x v="24"/>
    <s v="OFF-SU-10002573"/>
    <x v="0"/>
    <x v="14"/>
    <n v="52.59"/>
    <s v="CA-2016-111017"/>
    <n v="1"/>
    <n v="3"/>
    <n v="0"/>
    <n v="15.776999999999996"/>
    <n v="0.53938093436526824"/>
  </r>
  <r>
    <x v="463"/>
    <x v="20"/>
    <s v="OFF-PA-10004621"/>
    <x v="0"/>
    <x v="0"/>
    <n v="19.440000000000001"/>
    <s v="CA-2016-124891"/>
    <n v="0"/>
    <n v="3"/>
    <n v="0"/>
    <n v="9.3312000000000008"/>
    <n v="0.43613829632717294"/>
  </r>
  <r>
    <x v="464"/>
    <x v="4"/>
    <s v="FUR-TA-10003715"/>
    <x v="1"/>
    <x v="13"/>
    <n v="1004.9760000000001"/>
    <s v="CA-2016-153388"/>
    <n v="1"/>
    <n v="6"/>
    <n v="0.2"/>
    <n v="-175.87080000000009"/>
    <n v="0.55975208308209756"/>
  </r>
  <r>
    <x v="464"/>
    <x v="4"/>
    <s v="OFF-AR-10001868"/>
    <x v="0"/>
    <x v="4"/>
    <n v="6.72"/>
    <s v="CA-2016-153388"/>
    <n v="0"/>
    <n v="4"/>
    <n v="0"/>
    <n v="3.36"/>
    <n v="0.45632477063632687"/>
  </r>
  <r>
    <x v="465"/>
    <x v="22"/>
    <s v="TEC-MA-10001972"/>
    <x v="2"/>
    <x v="15"/>
    <n v="558.4"/>
    <s v="CA-2016-147501"/>
    <n v="1"/>
    <n v="2"/>
    <n v="0.2"/>
    <n v="41.880000000000024"/>
    <n v="0.5183572270896134"/>
  </r>
  <r>
    <x v="465"/>
    <x v="11"/>
    <s v="FUR-TA-10003469"/>
    <x v="1"/>
    <x v="13"/>
    <n v="277.5"/>
    <s v="CA-2016-112767"/>
    <n v="1"/>
    <n v="4"/>
    <n v="0.5"/>
    <n v="-188.7"/>
    <n v="0.55975208308209756"/>
  </r>
  <r>
    <x v="465"/>
    <x v="43"/>
    <s v="TEC-AC-10004571"/>
    <x v="2"/>
    <x v="9"/>
    <n v="199.98"/>
    <s v="CA-2016-122406"/>
    <n v="1"/>
    <n v="2"/>
    <n v="0"/>
    <n v="83.991600000000005"/>
    <n v="0.52062335344040378"/>
  </r>
  <r>
    <x v="465"/>
    <x v="43"/>
    <s v="TEC-PH-10001527"/>
    <x v="2"/>
    <x v="6"/>
    <n v="128.85000000000002"/>
    <s v="CA-2016-122406"/>
    <n v="0"/>
    <n v="3"/>
    <n v="0"/>
    <n v="3.8654999999999973"/>
    <n v="0.41105220110552465"/>
  </r>
  <r>
    <x v="465"/>
    <x v="43"/>
    <s v="FUR-CH-10001973"/>
    <x v="1"/>
    <x v="5"/>
    <n v="110.98"/>
    <s v="CA-2016-122406"/>
    <n v="0"/>
    <n v="1"/>
    <n v="0"/>
    <n v="15.537199999999999"/>
    <n v="0.46529189879902266"/>
  </r>
  <r>
    <x v="465"/>
    <x v="43"/>
    <s v="OFF-PA-10001307"/>
    <x v="0"/>
    <x v="0"/>
    <n v="8.4"/>
    <s v="CA-2016-122406"/>
    <n v="0"/>
    <n v="2"/>
    <n v="0"/>
    <n v="4.1159999999999997"/>
    <n v="0.43613829632717294"/>
  </r>
  <r>
    <x v="465"/>
    <x v="22"/>
    <s v="OFF-BI-10002003"/>
    <x v="0"/>
    <x v="3"/>
    <n v="6.3680000000000003"/>
    <s v="CA-2016-147501"/>
    <n v="0"/>
    <n v="2"/>
    <n v="0.2"/>
    <n v="2.1492"/>
    <n v="0.46881743173671325"/>
  </r>
  <r>
    <x v="466"/>
    <x v="0"/>
    <s v="OFF-ST-10001505"/>
    <x v="0"/>
    <x v="1"/>
    <n v="33.488000000000007"/>
    <s v="CA-2016-112214"/>
    <n v="1"/>
    <n v="7"/>
    <n v="0.2"/>
    <n v="-1.2558000000000051"/>
    <n v="0.44610841445725197"/>
  </r>
  <r>
    <x v="466"/>
    <x v="0"/>
    <s v="OFF-SU-10003567"/>
    <x v="0"/>
    <x v="14"/>
    <n v="23.04"/>
    <s v="CA-2016-112214"/>
    <n v="0"/>
    <n v="3"/>
    <n v="0.2"/>
    <n v="-4.895999999999999"/>
    <n v="0.53938093436526824"/>
  </r>
  <r>
    <x v="466"/>
    <x v="0"/>
    <s v="FUR-FU-10002364"/>
    <x v="1"/>
    <x v="8"/>
    <n v="14.76"/>
    <s v="CA-2016-112214"/>
    <n v="0"/>
    <n v="5"/>
    <n v="0.6"/>
    <n v="-11.439000000000004"/>
    <n v="0.4595170286641902"/>
  </r>
  <r>
    <x v="466"/>
    <x v="0"/>
    <s v="OFF-BI-10002982"/>
    <x v="0"/>
    <x v="3"/>
    <n v="1.3619999999999997"/>
    <s v="CA-2016-112214"/>
    <n v="0"/>
    <n v="1"/>
    <n v="0.8"/>
    <n v="-2.1792000000000007"/>
    <n v="0.46881743173671325"/>
  </r>
  <r>
    <x v="467"/>
    <x v="0"/>
    <s v="FUR-BO-10003965"/>
    <x v="1"/>
    <x v="10"/>
    <n v="369.19919999999996"/>
    <s v="CA-2016-135251"/>
    <n v="1"/>
    <n v="3"/>
    <n v="0.32"/>
    <n v="-114.01739999999995"/>
    <n v="0.5176847302647779"/>
  </r>
  <r>
    <x v="467"/>
    <x v="0"/>
    <s v="OFF-PA-10003302"/>
    <x v="0"/>
    <x v="0"/>
    <n v="56.704000000000001"/>
    <s v="CA-2016-135251"/>
    <n v="0"/>
    <n v="2"/>
    <n v="0.2"/>
    <n v="19.137599999999992"/>
    <n v="0.43613829632717294"/>
  </r>
  <r>
    <x v="467"/>
    <x v="0"/>
    <s v="OFF-LA-10004544"/>
    <x v="0"/>
    <x v="2"/>
    <n v="35.520000000000003"/>
    <s v="CA-2016-135251"/>
    <n v="0"/>
    <n v="3"/>
    <n v="0.2"/>
    <n v="13.320000000000002"/>
    <n v="0.4647369236065339"/>
  </r>
  <r>
    <x v="467"/>
    <x v="0"/>
    <s v="OFF-PA-10004156"/>
    <x v="0"/>
    <x v="0"/>
    <n v="27.216000000000001"/>
    <s v="CA-2016-160794"/>
    <n v="1"/>
    <n v="3"/>
    <n v="0.2"/>
    <n v="9.8657999999999983"/>
    <n v="0.43613829632717294"/>
  </r>
  <r>
    <x v="467"/>
    <x v="0"/>
    <s v="OFF-BI-10001097"/>
    <x v="0"/>
    <x v="3"/>
    <n v="6.2299999999999986"/>
    <s v="CA-2016-135251"/>
    <n v="0"/>
    <n v="5"/>
    <n v="0.8"/>
    <n v="-9.6565000000000047"/>
    <n v="0.46881743173671325"/>
  </r>
  <r>
    <x v="468"/>
    <x v="6"/>
    <s v="TEC-PH-10003601"/>
    <x v="2"/>
    <x v="6"/>
    <n v="494.97"/>
    <s v="CA-2016-163237"/>
    <n v="1"/>
    <n v="3"/>
    <n v="0"/>
    <n v="148.49099999999996"/>
    <n v="0.41105220110552465"/>
  </r>
  <r>
    <x v="468"/>
    <x v="24"/>
    <s v="FUR-FU-10000305"/>
    <x v="1"/>
    <x v="8"/>
    <n v="212.94"/>
    <s v="US-2016-124219"/>
    <n v="1"/>
    <n v="3"/>
    <n v="0"/>
    <n v="34.070399999999999"/>
    <n v="0.4595170286641902"/>
  </r>
  <r>
    <x v="468"/>
    <x v="2"/>
    <s v="OFF-AR-10002952"/>
    <x v="0"/>
    <x v="4"/>
    <n v="106.8"/>
    <s v="CA-2016-138331"/>
    <n v="1"/>
    <n v="10"/>
    <n v="0.2"/>
    <n v="10.679999999999996"/>
    <n v="0.45632477063632687"/>
  </r>
  <r>
    <x v="468"/>
    <x v="36"/>
    <s v="OFF-AP-10001492"/>
    <x v="0"/>
    <x v="12"/>
    <n v="77.58"/>
    <s v="US-2016-117492"/>
    <n v="1"/>
    <n v="9"/>
    <n v="0"/>
    <n v="20.1708"/>
    <n v="0.49507917887403441"/>
  </r>
  <r>
    <x v="468"/>
    <x v="24"/>
    <s v="OFF-BI-10002215"/>
    <x v="0"/>
    <x v="3"/>
    <n v="28.4"/>
    <s v="US-2016-124219"/>
    <n v="0"/>
    <n v="4"/>
    <n v="0"/>
    <n v="13.063999999999998"/>
    <n v="0.46881743173671325"/>
  </r>
  <r>
    <x v="468"/>
    <x v="6"/>
    <s v="OFF-LA-10004545"/>
    <x v="0"/>
    <x v="2"/>
    <n v="25.06"/>
    <s v="CA-2016-163237"/>
    <n v="0"/>
    <n v="2"/>
    <n v="0"/>
    <n v="11.778199999999998"/>
    <n v="0.4647369236065339"/>
  </r>
  <r>
    <x v="468"/>
    <x v="4"/>
    <s v="OFF-BI-10002194"/>
    <x v="0"/>
    <x v="3"/>
    <n v="19.152000000000001"/>
    <s v="CA-2016-141936"/>
    <n v="1"/>
    <n v="3"/>
    <n v="0.2"/>
    <n v="6.4638000000000009"/>
    <n v="0.46881743173671325"/>
  </r>
  <r>
    <x v="468"/>
    <x v="35"/>
    <s v="OFF-BI-10004970"/>
    <x v="0"/>
    <x v="3"/>
    <n v="3.3040000000000003"/>
    <s v="CA-2016-163895"/>
    <n v="1"/>
    <n v="1"/>
    <n v="0.2"/>
    <n v="1.1151"/>
    <n v="0.46881743173671325"/>
  </r>
  <r>
    <x v="469"/>
    <x v="32"/>
    <s v="OFF-BI-10001718"/>
    <x v="0"/>
    <x v="3"/>
    <n v="447.85999999999996"/>
    <s v="CA-2016-129322"/>
    <n v="1"/>
    <n v="7"/>
    <n v="0"/>
    <n v="210.49419999999998"/>
    <n v="0.46881743173671325"/>
  </r>
  <r>
    <x v="469"/>
    <x v="20"/>
    <s v="TEC-AC-10000736"/>
    <x v="2"/>
    <x v="9"/>
    <n v="79.989999999999995"/>
    <s v="CA-2016-127544"/>
    <n v="1"/>
    <n v="1"/>
    <n v="0"/>
    <n v="28.796399999999998"/>
    <n v="0.52062335344040378"/>
  </r>
  <r>
    <x v="469"/>
    <x v="4"/>
    <s v="FUR-CH-10000785"/>
    <x v="1"/>
    <x v="5"/>
    <n v="144.78399999999999"/>
    <s v="CA-2016-168564"/>
    <n v="1"/>
    <n v="1"/>
    <n v="0.2"/>
    <n v="10.858800000000002"/>
    <n v="0.46529189879902266"/>
  </r>
  <r>
    <x v="469"/>
    <x v="32"/>
    <s v="OFF-AP-10004336"/>
    <x v="0"/>
    <x v="12"/>
    <n v="113.92"/>
    <s v="CA-2016-129322"/>
    <n v="0"/>
    <n v="2"/>
    <n v="0"/>
    <n v="33.036799999999985"/>
    <n v="0.49507917887403441"/>
  </r>
  <r>
    <x v="469"/>
    <x v="32"/>
    <s v="OFF-AR-10004587"/>
    <x v="0"/>
    <x v="4"/>
    <n v="39.659999999999997"/>
    <s v="CA-2016-129322"/>
    <n v="0"/>
    <n v="2"/>
    <n v="0"/>
    <n v="11.897999999999996"/>
    <n v="0.45632477063632687"/>
  </r>
  <r>
    <x v="469"/>
    <x v="4"/>
    <s v="OFF-BI-10002557"/>
    <x v="0"/>
    <x v="3"/>
    <n v="7.28"/>
    <s v="CA-2016-168564"/>
    <n v="0"/>
    <n v="2"/>
    <n v="0.2"/>
    <n v="2.7299999999999995"/>
    <n v="0.46881743173671325"/>
  </r>
  <r>
    <x v="469"/>
    <x v="4"/>
    <s v="OFF-BI-10004970"/>
    <x v="0"/>
    <x v="3"/>
    <n v="6.6080000000000005"/>
    <s v="CA-2016-168564"/>
    <n v="0"/>
    <n v="2"/>
    <n v="0.2"/>
    <n v="2.2302"/>
    <n v="0.46881743173671325"/>
  </r>
  <r>
    <x v="470"/>
    <x v="20"/>
    <s v="OFF-BI-10000545"/>
    <x v="0"/>
    <x v="3"/>
    <n v="1217.568"/>
    <s v="CA-2016-131338"/>
    <n v="1"/>
    <n v="2"/>
    <n v="0.2"/>
    <n v="456.58800000000002"/>
    <n v="0.46881743173671325"/>
  </r>
  <r>
    <x v="470"/>
    <x v="20"/>
    <s v="TEC-PH-10000984"/>
    <x v="2"/>
    <x v="6"/>
    <n v="979.95"/>
    <s v="CA-2016-131338"/>
    <n v="0"/>
    <n v="5"/>
    <n v="0"/>
    <n v="274.38600000000008"/>
    <n v="0.41105220110552465"/>
  </r>
  <r>
    <x v="470"/>
    <x v="21"/>
    <s v="FUR-BO-10004690"/>
    <x v="1"/>
    <x v="10"/>
    <n v="687.4"/>
    <s v="CA-2016-103954"/>
    <n v="1"/>
    <n v="5"/>
    <n v="0"/>
    <n v="48.117999999999981"/>
    <n v="0.5176847302647779"/>
  </r>
  <r>
    <x v="470"/>
    <x v="14"/>
    <s v="FUR-TA-10003748"/>
    <x v="1"/>
    <x v="13"/>
    <n v="622.44999999999993"/>
    <s v="CA-2016-163055"/>
    <n v="1"/>
    <n v="5"/>
    <n v="0"/>
    <n v="136.93899999999999"/>
    <n v="0.55975208308209756"/>
  </r>
  <r>
    <x v="470"/>
    <x v="20"/>
    <s v="FUR-TA-10002607"/>
    <x v="1"/>
    <x v="13"/>
    <n v="382.80599999999998"/>
    <s v="CA-2016-131338"/>
    <n v="0"/>
    <n v="9"/>
    <n v="0.4"/>
    <n v="-153.12239999999997"/>
    <n v="0.55975208308209756"/>
  </r>
  <r>
    <x v="470"/>
    <x v="20"/>
    <s v="TEC-PH-10003012"/>
    <x v="2"/>
    <x v="6"/>
    <n v="307.98"/>
    <s v="CA-2016-131338"/>
    <n v="0"/>
    <n v="2"/>
    <n v="0"/>
    <n v="89.314199999999971"/>
    <n v="0.41105220110552465"/>
  </r>
  <r>
    <x v="470"/>
    <x v="20"/>
    <s v="TEC-AC-10002600"/>
    <x v="2"/>
    <x v="9"/>
    <n v="247.8"/>
    <s v="CA-2016-131338"/>
    <n v="0"/>
    <n v="4"/>
    <n v="0"/>
    <n v="34.692000000000007"/>
    <n v="0.52062335344040378"/>
  </r>
  <r>
    <x v="470"/>
    <x v="20"/>
    <s v="OFF-PA-10001815"/>
    <x v="0"/>
    <x v="0"/>
    <n v="144.12"/>
    <s v="CA-2016-128013"/>
    <n v="1"/>
    <n v="3"/>
    <n v="0"/>
    <n v="69.177599999999984"/>
    <n v="0.43613829632717294"/>
  </r>
  <r>
    <x v="470"/>
    <x v="20"/>
    <s v="OFF-PA-10001357"/>
    <x v="0"/>
    <x v="0"/>
    <n v="143.69999999999999"/>
    <s v="CA-2016-131338"/>
    <n v="0"/>
    <n v="3"/>
    <n v="0"/>
    <n v="68.975999999999999"/>
    <n v="0.43613829632717294"/>
  </r>
  <r>
    <x v="470"/>
    <x v="20"/>
    <s v="FUR-FU-10002157"/>
    <x v="1"/>
    <x v="8"/>
    <n v="47.04"/>
    <s v="CA-2016-131338"/>
    <n v="0"/>
    <n v="3"/>
    <n v="0"/>
    <n v="18.345599999999997"/>
    <n v="0.4595170286641902"/>
  </r>
  <r>
    <x v="470"/>
    <x v="20"/>
    <s v="OFF-ST-10000642"/>
    <x v="0"/>
    <x v="1"/>
    <n v="41.96"/>
    <s v="CA-2016-131338"/>
    <n v="0"/>
    <n v="2"/>
    <n v="0"/>
    <n v="2.9371999999999971"/>
    <n v="0.44610841445725197"/>
  </r>
  <r>
    <x v="470"/>
    <x v="14"/>
    <s v="OFF-ST-10002485"/>
    <x v="0"/>
    <x v="1"/>
    <n v="21.98"/>
    <s v="CA-2016-163055"/>
    <n v="0"/>
    <n v="1"/>
    <n v="0"/>
    <n v="0.21979999999999933"/>
    <n v="0.44610841445725197"/>
  </r>
  <r>
    <x v="470"/>
    <x v="20"/>
    <s v="OFF-FA-10000992"/>
    <x v="0"/>
    <x v="7"/>
    <n v="10.649999999999999"/>
    <s v="CA-2016-131338"/>
    <n v="0"/>
    <n v="3"/>
    <n v="0"/>
    <n v="5.0054999999999996"/>
    <n v="0.51168203684699509"/>
  </r>
  <r>
    <x v="470"/>
    <x v="20"/>
    <s v="FUR-FU-10000320"/>
    <x v="1"/>
    <x v="8"/>
    <n v="10.02"/>
    <s v="CA-2016-128013"/>
    <n v="0"/>
    <n v="3"/>
    <n v="0"/>
    <n v="4.4088000000000012"/>
    <n v="0.4595170286641902"/>
  </r>
  <r>
    <x v="470"/>
    <x v="20"/>
    <s v="FUR-FU-10001706"/>
    <x v="1"/>
    <x v="8"/>
    <n v="6.16"/>
    <s v="CA-2016-131338"/>
    <n v="0"/>
    <n v="2"/>
    <n v="0"/>
    <n v="2.9567999999999999"/>
    <n v="0.4595170286641902"/>
  </r>
  <r>
    <x v="470"/>
    <x v="16"/>
    <s v="OFF-LA-10001613"/>
    <x v="0"/>
    <x v="2"/>
    <n v="4.6079999999999997"/>
    <s v="CA-2016-155453"/>
    <n v="1"/>
    <n v="2"/>
    <n v="0.2"/>
    <n v="1.6704000000000001"/>
    <n v="0.4647369236065339"/>
  </r>
  <r>
    <x v="470"/>
    <x v="14"/>
    <s v="OFF-AR-10001026"/>
    <x v="0"/>
    <x v="4"/>
    <n v="2.2000000000000002"/>
    <s v="CA-2016-163055"/>
    <n v="0"/>
    <n v="1"/>
    <n v="0"/>
    <n v="0.96800000000000019"/>
    <n v="0.45632477063632687"/>
  </r>
  <r>
    <x v="471"/>
    <x v="11"/>
    <s v="TEC-PH-10000576"/>
    <x v="2"/>
    <x v="6"/>
    <n v="438.36800000000005"/>
    <s v="US-2016-156496"/>
    <n v="1"/>
    <n v="4"/>
    <n v="0.2"/>
    <n v="38.357200000000006"/>
    <n v="0.41105220110552465"/>
  </r>
  <r>
    <x v="471"/>
    <x v="11"/>
    <s v="TEC-PH-10004188"/>
    <x v="2"/>
    <x v="6"/>
    <n v="139.94400000000002"/>
    <s v="US-2016-156496"/>
    <n v="0"/>
    <n v="7"/>
    <n v="0.2"/>
    <n v="-31.487400000000001"/>
    <n v="0.41105220110552465"/>
  </r>
  <r>
    <x v="471"/>
    <x v="11"/>
    <s v="OFF-AP-10001469"/>
    <x v="0"/>
    <x v="12"/>
    <n v="133.47200000000001"/>
    <s v="US-2016-156496"/>
    <n v="0"/>
    <n v="4"/>
    <n v="0.2"/>
    <n v="15.015599999999985"/>
    <n v="0.49507917887403441"/>
  </r>
  <r>
    <x v="471"/>
    <x v="14"/>
    <s v="OFF-BI-10004632"/>
    <x v="0"/>
    <x v="3"/>
    <n v="64.75"/>
    <s v="CA-2016-121699"/>
    <n v="1"/>
    <n v="5"/>
    <n v="0"/>
    <n v="29.137499999999996"/>
    <n v="0.46881743173671325"/>
  </r>
  <r>
    <x v="471"/>
    <x v="28"/>
    <s v="OFF-LA-10002043"/>
    <x v="0"/>
    <x v="2"/>
    <n v="41.4"/>
    <s v="CA-2016-130022"/>
    <n v="1"/>
    <n v="4"/>
    <n v="0"/>
    <n v="19.872"/>
    <n v="0.4647369236065339"/>
  </r>
  <r>
    <x v="471"/>
    <x v="28"/>
    <s v="OFF-AR-10001915"/>
    <x v="0"/>
    <x v="4"/>
    <n v="29.79"/>
    <s v="CA-2016-130022"/>
    <n v="0"/>
    <n v="3"/>
    <n v="0"/>
    <n v="12.511800000000001"/>
    <n v="0.45632477063632687"/>
  </r>
  <r>
    <x v="471"/>
    <x v="28"/>
    <s v="OFF-LA-10002787"/>
    <x v="0"/>
    <x v="2"/>
    <n v="3.75"/>
    <s v="CA-2016-130022"/>
    <n v="0"/>
    <n v="1"/>
    <n v="0"/>
    <n v="1.7999999999999998"/>
    <n v="0.4647369236065339"/>
  </r>
  <r>
    <x v="472"/>
    <x v="20"/>
    <s v="TEC-PH-10004614"/>
    <x v="2"/>
    <x v="6"/>
    <n v="138"/>
    <s v="US-2016-156797"/>
    <n v="1"/>
    <n v="2"/>
    <n v="0"/>
    <n v="34.5"/>
    <n v="0.41105220110552465"/>
  </r>
  <r>
    <x v="472"/>
    <x v="25"/>
    <s v="FUR-FU-10004270"/>
    <x v="1"/>
    <x v="8"/>
    <n v="46.152000000000001"/>
    <s v="CA-2016-119634"/>
    <n v="1"/>
    <n v="3"/>
    <n v="0.2"/>
    <n v="12.114900000000002"/>
    <n v="0.4595170286641902"/>
  </r>
  <r>
    <x v="472"/>
    <x v="20"/>
    <s v="OFF-AR-10001427"/>
    <x v="0"/>
    <x v="4"/>
    <n v="11.96"/>
    <s v="US-2016-156797"/>
    <n v="0"/>
    <n v="2"/>
    <n v="0"/>
    <n v="3.1096000000000004"/>
    <n v="0.45632477063632687"/>
  </r>
  <r>
    <x v="473"/>
    <x v="2"/>
    <s v="OFF-ST-10003816"/>
    <x v="0"/>
    <x v="1"/>
    <n v="422.85599999999999"/>
    <s v="CA-2016-169656"/>
    <n v="1"/>
    <n v="3"/>
    <n v="0.2"/>
    <n v="15.857099999999974"/>
    <n v="0.44610841445725197"/>
  </r>
  <r>
    <x v="473"/>
    <x v="25"/>
    <s v="OFF-AR-10001446"/>
    <x v="0"/>
    <x v="4"/>
    <n v="64.680000000000007"/>
    <s v="CA-2016-133396"/>
    <n v="1"/>
    <n v="7"/>
    <n v="0.2"/>
    <n v="8.0849999999999973"/>
    <n v="0.45632477063632687"/>
  </r>
  <r>
    <x v="473"/>
    <x v="4"/>
    <s v="OFF-AR-10003156"/>
    <x v="0"/>
    <x v="4"/>
    <n v="50.8"/>
    <s v="CA-2016-112014"/>
    <n v="1"/>
    <n v="5"/>
    <n v="0"/>
    <n v="13.208000000000002"/>
    <n v="0.45632477063632687"/>
  </r>
  <r>
    <x v="473"/>
    <x v="4"/>
    <s v="FUR-FU-10001889"/>
    <x v="1"/>
    <x v="8"/>
    <n v="31.56"/>
    <s v="CA-2016-148495"/>
    <n v="1"/>
    <n v="3"/>
    <n v="0"/>
    <n v="10.4148"/>
    <n v="0.4595170286641902"/>
  </r>
  <r>
    <x v="473"/>
    <x v="18"/>
    <s v="OFF-BI-10003529"/>
    <x v="0"/>
    <x v="3"/>
    <n v="11.36"/>
    <s v="CA-2016-150441"/>
    <n v="1"/>
    <n v="4"/>
    <n v="0"/>
    <n v="5.5663999999999998"/>
    <n v="0.46881743173671325"/>
  </r>
  <r>
    <x v="473"/>
    <x v="5"/>
    <s v="OFF-BI-10004187"/>
    <x v="0"/>
    <x v="3"/>
    <n v="5.64"/>
    <s v="CA-2016-120516"/>
    <n v="1"/>
    <n v="3"/>
    <n v="0"/>
    <n v="2.7071999999999994"/>
    <n v="0.46881743173671325"/>
  </r>
  <r>
    <x v="474"/>
    <x v="4"/>
    <s v="OFF-ST-10000046"/>
    <x v="0"/>
    <x v="1"/>
    <n v="323.10000000000002"/>
    <s v="CA-2016-162369"/>
    <n v="1"/>
    <n v="2"/>
    <n v="0"/>
    <n v="61.38900000000001"/>
    <n v="0.44610841445725197"/>
  </r>
  <r>
    <x v="474"/>
    <x v="4"/>
    <s v="FUR-FU-10004018"/>
    <x v="1"/>
    <x v="8"/>
    <n v="104.23"/>
    <s v="CA-2016-142454"/>
    <n v="1"/>
    <n v="7"/>
    <n v="0"/>
    <n v="28.142100000000006"/>
    <n v="0.4595170286641902"/>
  </r>
  <r>
    <x v="474"/>
    <x v="4"/>
    <s v="OFF-ST-10003638"/>
    <x v="0"/>
    <x v="1"/>
    <n v="70.260000000000005"/>
    <s v="CA-2016-142454"/>
    <n v="0"/>
    <n v="3"/>
    <n v="0"/>
    <n v="18.970199999999998"/>
    <n v="0.44610841445725197"/>
  </r>
  <r>
    <x v="475"/>
    <x v="12"/>
    <s v="TEC-PH-10002624"/>
    <x v="2"/>
    <x v="6"/>
    <n v="1879.96"/>
    <s v="US-2016-128090"/>
    <n v="1"/>
    <n v="5"/>
    <n v="0.2"/>
    <n v="211.49549999999977"/>
    <n v="0.41105220110552465"/>
  </r>
  <r>
    <x v="475"/>
    <x v="2"/>
    <s v="TEC-PH-10003580"/>
    <x v="2"/>
    <x v="6"/>
    <n v="519.79200000000003"/>
    <s v="US-2016-126753"/>
    <n v="1"/>
    <n v="4"/>
    <n v="0.4"/>
    <n v="-112.62159999999994"/>
    <n v="0.41105220110552465"/>
  </r>
  <r>
    <x v="475"/>
    <x v="12"/>
    <s v="OFF-PA-10001878"/>
    <x v="0"/>
    <x v="0"/>
    <n v="313.024"/>
    <s v="US-2016-128090"/>
    <n v="0"/>
    <n v="8"/>
    <n v="0.2"/>
    <n v="105.64559999999997"/>
    <n v="0.43613829632717294"/>
  </r>
  <r>
    <x v="475"/>
    <x v="2"/>
    <s v="FUR-BO-10000780"/>
    <x v="1"/>
    <x v="10"/>
    <n v="301.46999999999997"/>
    <s v="US-2016-164238"/>
    <n v="1"/>
    <n v="3"/>
    <n v="0.5"/>
    <n v="-204.99959999999996"/>
    <n v="0.5176847302647779"/>
  </r>
  <r>
    <x v="475"/>
    <x v="2"/>
    <s v="FUR-FU-10001488"/>
    <x v="1"/>
    <x v="8"/>
    <n v="254.35200000000003"/>
    <s v="US-2016-126753"/>
    <n v="0"/>
    <n v="3"/>
    <n v="0.2"/>
    <n v="0"/>
    <n v="0.4595170286641902"/>
  </r>
  <r>
    <x v="475"/>
    <x v="2"/>
    <s v="TEC-AC-10004227"/>
    <x v="2"/>
    <x v="9"/>
    <n v="31.176000000000002"/>
    <s v="US-2016-126753"/>
    <n v="0"/>
    <n v="3"/>
    <n v="0.2"/>
    <n v="-5.4558000000000035"/>
    <n v="0.52062335344040378"/>
  </r>
  <r>
    <x v="475"/>
    <x v="2"/>
    <s v="OFF-ST-10002352"/>
    <x v="0"/>
    <x v="1"/>
    <n v="44.688000000000002"/>
    <s v="US-2016-164238"/>
    <n v="0"/>
    <n v="7"/>
    <n v="0.2"/>
    <n v="3.3515999999999977"/>
    <n v="0.44610841445725197"/>
  </r>
  <r>
    <x v="475"/>
    <x v="2"/>
    <s v="OFF-PA-10002787"/>
    <x v="0"/>
    <x v="0"/>
    <n v="10.368000000000002"/>
    <s v="US-2016-126753"/>
    <n v="0"/>
    <n v="2"/>
    <n v="0.2"/>
    <n v="3.6288"/>
    <n v="0.43613829632717294"/>
  </r>
  <r>
    <x v="475"/>
    <x v="2"/>
    <s v="OFF-PA-10000130"/>
    <x v="0"/>
    <x v="0"/>
    <n v="10.272000000000002"/>
    <s v="US-2016-126753"/>
    <n v="0"/>
    <n v="3"/>
    <n v="0.2"/>
    <n v="3.2099999999999982"/>
    <n v="0.43613829632717294"/>
  </r>
  <r>
    <x v="475"/>
    <x v="12"/>
    <s v="OFF-LA-10000452"/>
    <x v="0"/>
    <x v="2"/>
    <n v="5.04"/>
    <s v="US-2016-128090"/>
    <n v="0"/>
    <n v="2"/>
    <n v="0.2"/>
    <n v="1.764"/>
    <n v="0.4647369236065339"/>
  </r>
  <r>
    <x v="475"/>
    <x v="2"/>
    <s v="OFF-BI-10003727"/>
    <x v="0"/>
    <x v="3"/>
    <n v="3.762"/>
    <s v="US-2016-126753"/>
    <n v="0"/>
    <n v="3"/>
    <n v="0.7"/>
    <n v="-2.758799999999999"/>
    <n v="0.46881743173671325"/>
  </r>
  <r>
    <x v="475"/>
    <x v="2"/>
    <s v="OFF-BI-10003981"/>
    <x v="0"/>
    <x v="3"/>
    <n v="2.7240000000000006"/>
    <s v="US-2016-126753"/>
    <n v="0"/>
    <n v="2"/>
    <n v="0.7"/>
    <n v="-1.9067999999999996"/>
    <n v="0.46881743173671325"/>
  </r>
  <r>
    <x v="475"/>
    <x v="12"/>
    <s v="OFF-AR-10002255"/>
    <x v="0"/>
    <x v="4"/>
    <n v="2.3039999999999998"/>
    <s v="US-2016-128090"/>
    <n v="0"/>
    <n v="1"/>
    <n v="0.2"/>
    <n v="0.25919999999999999"/>
    <n v="0.45632477063632687"/>
  </r>
  <r>
    <x v="476"/>
    <x v="12"/>
    <s v="TEC-AC-10001142"/>
    <x v="2"/>
    <x v="9"/>
    <n v="252.8"/>
    <s v="CA-2016-119627"/>
    <n v="1"/>
    <n v="4"/>
    <n v="0.2"/>
    <n v="-31.600000000000037"/>
    <n v="0.52062335344040378"/>
  </r>
  <r>
    <x v="476"/>
    <x v="12"/>
    <s v="TEC-AC-10002217"/>
    <x v="2"/>
    <x v="9"/>
    <n v="30.080000000000002"/>
    <s v="CA-2016-119627"/>
    <n v="0"/>
    <n v="2"/>
    <n v="0.2"/>
    <n v="-5.2640000000000002"/>
    <n v="0.52062335344040378"/>
  </r>
  <r>
    <x v="476"/>
    <x v="32"/>
    <s v="OFF-BI-10002412"/>
    <x v="0"/>
    <x v="3"/>
    <n v="52.199999999999996"/>
    <s v="CA-2016-111297"/>
    <n v="1"/>
    <n v="9"/>
    <n v="0"/>
    <n v="23.49"/>
    <n v="0.46881743173671325"/>
  </r>
  <r>
    <x v="476"/>
    <x v="12"/>
    <s v="OFF-PA-10001937"/>
    <x v="0"/>
    <x v="0"/>
    <n v="36.288000000000011"/>
    <s v="CA-2016-119627"/>
    <n v="0"/>
    <n v="7"/>
    <n v="0.2"/>
    <n v="12.700800000000001"/>
    <n v="0.43613829632717294"/>
  </r>
  <r>
    <x v="476"/>
    <x v="12"/>
    <s v="OFF-AR-10000203"/>
    <x v="0"/>
    <x v="4"/>
    <n v="10.272000000000002"/>
    <s v="CA-2016-119627"/>
    <n v="0"/>
    <n v="3"/>
    <n v="0.2"/>
    <n v="1.1555999999999984"/>
    <n v="0.45632477063632687"/>
  </r>
  <r>
    <x v="477"/>
    <x v="2"/>
    <s v="OFF-ST-10002574"/>
    <x v="0"/>
    <x v="1"/>
    <n v="663.072"/>
    <s v="US-2016-130512"/>
    <n v="1"/>
    <n v="6"/>
    <n v="0.2"/>
    <n v="-165.768"/>
    <n v="0.44610841445725197"/>
  </r>
  <r>
    <x v="477"/>
    <x v="10"/>
    <s v="FUR-CH-10003379"/>
    <x v="1"/>
    <x v="5"/>
    <n v="598.45799999999997"/>
    <s v="CA-2016-154823"/>
    <n v="1"/>
    <n v="3"/>
    <n v="0.3"/>
    <n v="-42.746999999999957"/>
    <n v="0.46529189879902266"/>
  </r>
  <r>
    <x v="477"/>
    <x v="4"/>
    <s v="FUR-BO-10003893"/>
    <x v="1"/>
    <x v="10"/>
    <n v="586.39800000000002"/>
    <s v="CA-2016-130456"/>
    <n v="1"/>
    <n v="6"/>
    <n v="0.15"/>
    <n v="34.493999999999971"/>
    <n v="0.5176847302647779"/>
  </r>
  <r>
    <x v="477"/>
    <x v="4"/>
    <s v="FUR-CH-10002335"/>
    <x v="1"/>
    <x v="5"/>
    <n v="544.00800000000004"/>
    <s v="CA-2016-144267"/>
    <n v="1"/>
    <n v="3"/>
    <n v="0.2"/>
    <n v="40.800600000000003"/>
    <n v="0.46529189879902266"/>
  </r>
  <r>
    <x v="477"/>
    <x v="2"/>
    <s v="TEC-AC-10000290"/>
    <x v="2"/>
    <x v="9"/>
    <n v="21.728000000000002"/>
    <s v="US-2016-130512"/>
    <n v="0"/>
    <n v="4"/>
    <n v="0.2"/>
    <n v="3.8024000000000004"/>
    <n v="0.52062335344040378"/>
  </r>
  <r>
    <x v="477"/>
    <x v="2"/>
    <s v="OFF-BI-10004519"/>
    <x v="0"/>
    <x v="3"/>
    <n v="99.588000000000008"/>
    <s v="US-2016-130512"/>
    <n v="0"/>
    <n v="2"/>
    <n v="0.7"/>
    <n v="-82.989999999999981"/>
    <n v="0.46881743173671325"/>
  </r>
  <r>
    <x v="477"/>
    <x v="4"/>
    <s v="OFF-ST-10000736"/>
    <x v="0"/>
    <x v="1"/>
    <n v="80.98"/>
    <s v="CA-2016-130456"/>
    <n v="0"/>
    <n v="1"/>
    <n v="0"/>
    <n v="3.2391999999999967"/>
    <n v="0.44610841445725197"/>
  </r>
  <r>
    <x v="477"/>
    <x v="4"/>
    <s v="OFF-PA-10000157"/>
    <x v="0"/>
    <x v="0"/>
    <n v="59.94"/>
    <s v="CA-2016-144267"/>
    <n v="0"/>
    <n v="3"/>
    <n v="0"/>
    <n v="28.171799999999998"/>
    <n v="0.43613829632717294"/>
  </r>
  <r>
    <x v="477"/>
    <x v="2"/>
    <s v="OFF-PA-10003625"/>
    <x v="0"/>
    <x v="0"/>
    <n v="49.568000000000005"/>
    <s v="US-2016-130512"/>
    <n v="0"/>
    <n v="2"/>
    <n v="0.2"/>
    <n v="15.489999999999997"/>
    <n v="0.43613829632717294"/>
  </r>
  <r>
    <x v="477"/>
    <x v="3"/>
    <s v="OFF-AR-10002053"/>
    <x v="0"/>
    <x v="4"/>
    <n v="35.76"/>
    <s v="CA-2016-122168"/>
    <n v="1"/>
    <n v="12"/>
    <n v="0"/>
    <n v="10.0128"/>
    <n v="0.45632477063632687"/>
  </r>
  <r>
    <x v="477"/>
    <x v="10"/>
    <s v="FUR-FU-10000193"/>
    <x v="1"/>
    <x v="8"/>
    <n v="25.983999999999998"/>
    <s v="CA-2016-154823"/>
    <n v="0"/>
    <n v="1"/>
    <n v="0.2"/>
    <n v="-3.8976000000000015"/>
    <n v="0.4595170286641902"/>
  </r>
  <r>
    <x v="477"/>
    <x v="4"/>
    <s v="OFF-PA-10001947"/>
    <x v="0"/>
    <x v="0"/>
    <n v="23.92"/>
    <s v="CA-2016-144267"/>
    <n v="0"/>
    <n v="4"/>
    <n v="0"/>
    <n v="11.720800000000001"/>
    <n v="0.43613829632717294"/>
  </r>
  <r>
    <x v="477"/>
    <x v="3"/>
    <s v="OFF-AR-10003602"/>
    <x v="0"/>
    <x v="4"/>
    <n v="17.52"/>
    <s v="CA-2016-122168"/>
    <n v="0"/>
    <n v="3"/>
    <n v="0"/>
    <n v="8.2343999999999991"/>
    <n v="0.45632477063632687"/>
  </r>
  <r>
    <x v="477"/>
    <x v="10"/>
    <s v="OFF-BI-10001098"/>
    <x v="0"/>
    <x v="3"/>
    <n v="12.828000000000001"/>
    <s v="CA-2016-154823"/>
    <n v="0"/>
    <n v="2"/>
    <n v="0.7"/>
    <n v="-8.9795999999999978"/>
    <n v="0.46881743173671325"/>
  </r>
  <r>
    <x v="477"/>
    <x v="4"/>
    <s v="OFF-PA-10003657"/>
    <x v="0"/>
    <x v="0"/>
    <n v="4.28"/>
    <s v="CA-2016-144267"/>
    <n v="0"/>
    <n v="1"/>
    <n v="0"/>
    <n v="1.9259999999999997"/>
    <n v="0.43613829632717294"/>
  </r>
  <r>
    <x v="477"/>
    <x v="2"/>
    <s v="OFF-SU-10001935"/>
    <x v="0"/>
    <x v="14"/>
    <n v="3.4880000000000004"/>
    <s v="US-2016-130512"/>
    <n v="0"/>
    <n v="2"/>
    <n v="0.2"/>
    <n v="-0.69760000000000066"/>
    <n v="0.53938093436526824"/>
  </r>
  <r>
    <x v="478"/>
    <x v="20"/>
    <s v="OFF-BI-10003694"/>
    <x v="0"/>
    <x v="3"/>
    <n v="50.112000000000002"/>
    <s v="CA-2016-132080"/>
    <n v="1"/>
    <n v="6"/>
    <n v="0.2"/>
    <n v="16.2864"/>
    <n v="0.46881743173671325"/>
  </r>
  <r>
    <x v="478"/>
    <x v="20"/>
    <s v="OFF-AR-10000390"/>
    <x v="0"/>
    <x v="4"/>
    <n v="16.52"/>
    <s v="CA-2016-129854"/>
    <n v="1"/>
    <n v="4"/>
    <n v="0"/>
    <n v="7.5991999999999997"/>
    <n v="0.45632477063632687"/>
  </r>
  <r>
    <x v="479"/>
    <x v="5"/>
    <s v="OFF-AP-10000828"/>
    <x v="0"/>
    <x v="12"/>
    <n v="542.93999999999994"/>
    <s v="CA-2016-165624"/>
    <n v="1"/>
    <n v="3"/>
    <n v="0"/>
    <n v="152.02319999999997"/>
    <n v="0.49507917887403441"/>
  </r>
  <r>
    <x v="479"/>
    <x v="5"/>
    <s v="TEC-AC-10004568"/>
    <x v="2"/>
    <x v="9"/>
    <n v="251.91"/>
    <s v="CA-2016-165624"/>
    <n v="0"/>
    <n v="9"/>
    <n v="0"/>
    <n v="47.862899999999982"/>
    <n v="0.52062335344040378"/>
  </r>
  <r>
    <x v="479"/>
    <x v="5"/>
    <s v="OFF-PA-10002319"/>
    <x v="0"/>
    <x v="0"/>
    <n v="193.79999999999998"/>
    <s v="CA-2016-165624"/>
    <n v="0"/>
    <n v="5"/>
    <n v="0"/>
    <n v="94.962000000000003"/>
    <n v="0.43613829632717294"/>
  </r>
  <r>
    <x v="479"/>
    <x v="5"/>
    <s v="OFF-PA-10002499"/>
    <x v="0"/>
    <x v="0"/>
    <n v="97.88"/>
    <s v="CA-2016-165624"/>
    <n v="0"/>
    <n v="2"/>
    <n v="0"/>
    <n v="48.94"/>
    <n v="0.43613829632717294"/>
  </r>
  <r>
    <x v="479"/>
    <x v="1"/>
    <s v="OFF-SU-10004231"/>
    <x v="0"/>
    <x v="14"/>
    <n v="31.680000000000003"/>
    <s v="CA-2016-114468"/>
    <n v="1"/>
    <n v="4"/>
    <n v="0.2"/>
    <n v="2.7719999999999994"/>
    <n v="0.53938093436526824"/>
  </r>
  <r>
    <x v="479"/>
    <x v="5"/>
    <s v="OFF-AP-10001492"/>
    <x v="0"/>
    <x v="12"/>
    <n v="25.86"/>
    <s v="CA-2016-165624"/>
    <n v="0"/>
    <n v="3"/>
    <n v="0"/>
    <n v="6.7236000000000002"/>
    <n v="0.49507917887403441"/>
  </r>
  <r>
    <x v="479"/>
    <x v="5"/>
    <s v="OFF-PA-10003893"/>
    <x v="0"/>
    <x v="0"/>
    <n v="21.400000000000002"/>
    <s v="CA-2016-165624"/>
    <n v="0"/>
    <n v="5"/>
    <n v="0"/>
    <n v="9.629999999999999"/>
    <n v="0.43613829632717294"/>
  </r>
  <r>
    <x v="479"/>
    <x v="1"/>
    <s v="OFF-FA-10003021"/>
    <x v="0"/>
    <x v="7"/>
    <n v="12.032"/>
    <s v="CA-2016-114468"/>
    <n v="0"/>
    <n v="8"/>
    <n v="0.2"/>
    <n v="2.2559999999999993"/>
    <n v="0.51168203684699509"/>
  </r>
  <r>
    <x v="479"/>
    <x v="1"/>
    <s v="OFF-PA-10000809"/>
    <x v="0"/>
    <x v="0"/>
    <n v="10.368000000000002"/>
    <s v="CA-2016-114468"/>
    <n v="0"/>
    <n v="2"/>
    <n v="0.2"/>
    <n v="3.6288"/>
    <n v="0.43613829632717294"/>
  </r>
  <r>
    <x v="479"/>
    <x v="5"/>
    <s v="OFF-LA-10003190"/>
    <x v="0"/>
    <x v="2"/>
    <n v="8.64"/>
    <s v="CA-2016-165624"/>
    <n v="0"/>
    <n v="3"/>
    <n v="0"/>
    <n v="4.2336"/>
    <n v="0.4647369236065339"/>
  </r>
  <r>
    <x v="479"/>
    <x v="1"/>
    <s v="OFF-AP-10000696"/>
    <x v="0"/>
    <x v="12"/>
    <n v="5.7679999999999989"/>
    <s v="CA-2016-114468"/>
    <n v="0"/>
    <n v="2"/>
    <n v="0.8"/>
    <n v="-13.554800000000004"/>
    <n v="0.49507917887403441"/>
  </r>
  <r>
    <x v="480"/>
    <x v="3"/>
    <s v="TEC-MA-10000864"/>
    <x v="2"/>
    <x v="15"/>
    <n v="3080"/>
    <s v="CA-2016-102491"/>
    <n v="1"/>
    <n v="7"/>
    <n v="0"/>
    <n v="1416.7999999999997"/>
    <n v="0.5183572270896134"/>
  </r>
  <r>
    <x v="480"/>
    <x v="0"/>
    <s v="OFF-ST-10001490"/>
    <x v="0"/>
    <x v="1"/>
    <n v="999.43200000000002"/>
    <s v="CA-2016-146563"/>
    <n v="1"/>
    <n v="7"/>
    <n v="0.2"/>
    <n v="124.92899999999986"/>
    <n v="0.44610841445725197"/>
  </r>
  <r>
    <x v="480"/>
    <x v="0"/>
    <s v="FUR-TA-10001768"/>
    <x v="1"/>
    <x v="13"/>
    <n v="918.78499999999985"/>
    <s v="CA-2016-146563"/>
    <n v="0"/>
    <n v="5"/>
    <n v="0.3"/>
    <n v="-118.12950000000006"/>
    <n v="0.55975208308209756"/>
  </r>
  <r>
    <x v="480"/>
    <x v="0"/>
    <s v="OFF-ST-10001511"/>
    <x v="0"/>
    <x v="1"/>
    <n v="724.08"/>
    <s v="CA-2016-146563"/>
    <n v="0"/>
    <n v="14"/>
    <n v="0.2"/>
    <n v="-135.7650000000001"/>
    <n v="0.44610841445725197"/>
  </r>
  <r>
    <x v="480"/>
    <x v="3"/>
    <s v="TEC-PH-10001619"/>
    <x v="2"/>
    <x v="6"/>
    <n v="587.97"/>
    <s v="CA-2016-102491"/>
    <n v="0"/>
    <n v="3"/>
    <n v="0"/>
    <n v="170.51129999999998"/>
    <n v="0.41105220110552465"/>
  </r>
  <r>
    <x v="480"/>
    <x v="10"/>
    <s v="OFF-ST-10003208"/>
    <x v="0"/>
    <x v="1"/>
    <n v="435.50400000000002"/>
    <s v="CA-2016-123939"/>
    <n v="1"/>
    <n v="3"/>
    <n v="0.2"/>
    <n v="48.994199999999921"/>
    <n v="0.44610841445725197"/>
  </r>
  <r>
    <x v="480"/>
    <x v="20"/>
    <s v="FUR-TA-10001539"/>
    <x v="1"/>
    <x v="13"/>
    <n v="284.36399999999998"/>
    <s v="CA-2016-139584"/>
    <n v="1"/>
    <n v="2"/>
    <n v="0.4"/>
    <n v="-75.830400000000054"/>
    <n v="0.55975208308209756"/>
  </r>
  <r>
    <x v="480"/>
    <x v="3"/>
    <s v="TEC-AC-10003289"/>
    <x v="2"/>
    <x v="9"/>
    <n v="79.959999999999994"/>
    <s v="CA-2016-102491"/>
    <n v="0"/>
    <n v="4"/>
    <n v="0"/>
    <n v="18.390799999999999"/>
    <n v="0.52062335344040378"/>
  </r>
  <r>
    <x v="480"/>
    <x v="20"/>
    <s v="TEC-AC-10001266"/>
    <x v="2"/>
    <x v="9"/>
    <n v="26"/>
    <s v="CA-2016-139584"/>
    <n v="0"/>
    <n v="2"/>
    <n v="0"/>
    <n v="11.7"/>
    <n v="0.52062335344040378"/>
  </r>
  <r>
    <x v="480"/>
    <x v="10"/>
    <s v="TEC-PH-10000923"/>
    <x v="2"/>
    <x v="6"/>
    <n v="26.981999999999999"/>
    <s v="CA-2016-123939"/>
    <n v="0"/>
    <n v="3"/>
    <n v="0.4"/>
    <n v="4.0472999999999999"/>
    <n v="0.41105220110552465"/>
  </r>
  <r>
    <x v="480"/>
    <x v="20"/>
    <s v="FUR-FU-10000010"/>
    <x v="1"/>
    <x v="8"/>
    <n v="14.91"/>
    <s v="CA-2016-113740"/>
    <n v="1"/>
    <n v="3"/>
    <n v="0"/>
    <n v="4.6220999999999997"/>
    <n v="0.4595170286641902"/>
  </r>
  <r>
    <x v="480"/>
    <x v="11"/>
    <s v="OFF-AR-10002053"/>
    <x v="0"/>
    <x v="4"/>
    <n v="7.1519999999999992"/>
    <s v="CA-2016-169299"/>
    <n v="1"/>
    <n v="3"/>
    <n v="0.2"/>
    <n v="0.71520000000000028"/>
    <n v="0.45632477063632687"/>
  </r>
  <r>
    <x v="480"/>
    <x v="10"/>
    <s v="OFF-LA-10003190"/>
    <x v="0"/>
    <x v="2"/>
    <n v="6.911999999999999"/>
    <s v="CA-2016-123939"/>
    <n v="0"/>
    <n v="3"/>
    <n v="0.2"/>
    <n v="2.5056000000000003"/>
    <n v="0.4647369236065339"/>
  </r>
  <r>
    <x v="480"/>
    <x v="0"/>
    <s v="OFF-BI-10003981"/>
    <x v="0"/>
    <x v="3"/>
    <n v="2.7239999999999993"/>
    <s v="CA-2016-146563"/>
    <n v="0"/>
    <n v="3"/>
    <n v="0.8"/>
    <n v="-4.2222000000000008"/>
    <n v="0.46881743173671325"/>
  </r>
  <r>
    <x v="481"/>
    <x v="4"/>
    <s v="OFF-AP-10002765"/>
    <x v="0"/>
    <x v="12"/>
    <n v="105.96"/>
    <s v="US-2016-139759"/>
    <n v="1"/>
    <n v="4"/>
    <n v="0"/>
    <n v="29.668800000000005"/>
    <n v="0.49507917887403441"/>
  </r>
  <r>
    <x v="481"/>
    <x v="4"/>
    <s v="FUR-CH-10002774"/>
    <x v="1"/>
    <x v="5"/>
    <n v="40.783999999999999"/>
    <s v="US-2016-139759"/>
    <n v="0"/>
    <n v="1"/>
    <n v="0.2"/>
    <n v="4.5881999999999987"/>
    <n v="0.46529189879902266"/>
  </r>
  <r>
    <x v="481"/>
    <x v="0"/>
    <s v="FUR-FU-10001473"/>
    <x v="1"/>
    <x v="8"/>
    <n v="20.103999999999999"/>
    <s v="CA-2016-168809"/>
    <n v="1"/>
    <n v="2"/>
    <n v="0.6"/>
    <n v="-16.585799999999999"/>
    <n v="0.4595170286641902"/>
  </r>
  <r>
    <x v="481"/>
    <x v="0"/>
    <s v="FUR-FU-10002240"/>
    <x v="1"/>
    <x v="8"/>
    <n v="7.8800000000000008"/>
    <s v="CA-2016-168809"/>
    <n v="0"/>
    <n v="5"/>
    <n v="0.6"/>
    <n v="-3.9399999999999995"/>
    <n v="0.4595170286641902"/>
  </r>
  <r>
    <x v="481"/>
    <x v="0"/>
    <s v="OFF-BI-10000315"/>
    <x v="0"/>
    <x v="3"/>
    <n v="3.7979999999999987"/>
    <s v="CA-2016-168809"/>
    <n v="0"/>
    <n v="1"/>
    <n v="0.8"/>
    <n v="-6.0768000000000004"/>
    <n v="0.46881743173671325"/>
  </r>
  <r>
    <x v="482"/>
    <x v="4"/>
    <s v="OFF-ST-10000046"/>
    <x v="0"/>
    <x v="1"/>
    <n v="484.65000000000003"/>
    <s v="CA-2016-126445"/>
    <n v="1"/>
    <n v="3"/>
    <n v="0"/>
    <n v="92.083500000000015"/>
    <n v="0.44610841445725197"/>
  </r>
  <r>
    <x v="482"/>
    <x v="4"/>
    <s v="OFF-PA-10002968"/>
    <x v="0"/>
    <x v="0"/>
    <n v="114.2"/>
    <s v="CA-2016-101707"/>
    <n v="1"/>
    <n v="5"/>
    <n v="0"/>
    <n v="52.531999999999996"/>
    <n v="0.43613829632717294"/>
  </r>
  <r>
    <x v="482"/>
    <x v="4"/>
    <s v="OFF-SU-10001218"/>
    <x v="0"/>
    <x v="14"/>
    <n v="32.94"/>
    <s v="CA-2016-101707"/>
    <n v="0"/>
    <n v="3"/>
    <n v="0"/>
    <n v="9.2232000000000021"/>
    <n v="0.53938093436526824"/>
  </r>
  <r>
    <x v="482"/>
    <x v="4"/>
    <s v="OFF-BI-10001249"/>
    <x v="0"/>
    <x v="3"/>
    <n v="5.1040000000000001"/>
    <s v="CA-2016-113040"/>
    <n v="1"/>
    <n v="1"/>
    <n v="0.2"/>
    <n v="1.6587999999999996"/>
    <n v="0.46881743173671325"/>
  </r>
  <r>
    <x v="482"/>
    <x v="4"/>
    <s v="OFF-LA-10000134"/>
    <x v="0"/>
    <x v="2"/>
    <n v="3.08"/>
    <s v="CA-2016-101707"/>
    <n v="0"/>
    <n v="1"/>
    <n v="0"/>
    <n v="1.4783999999999999"/>
    <n v="0.4647369236065339"/>
  </r>
  <r>
    <x v="483"/>
    <x v="1"/>
    <s v="TEC-CO-10001046"/>
    <x v="2"/>
    <x v="16"/>
    <n v="2799.9600000000005"/>
    <s v="US-2016-100377"/>
    <n v="1"/>
    <n v="5"/>
    <n v="0.2"/>
    <n v="874.98749999999984"/>
    <n v="0.55185675810753509"/>
  </r>
  <r>
    <x v="483"/>
    <x v="0"/>
    <s v="TEC-PH-10004165"/>
    <x v="2"/>
    <x v="6"/>
    <n v="1099.96"/>
    <s v="CA-2016-166219"/>
    <n v="1"/>
    <n v="5"/>
    <n v="0.2"/>
    <n v="82.496999999999957"/>
    <n v="0.41105220110552465"/>
  </r>
  <r>
    <x v="483"/>
    <x v="4"/>
    <s v="OFF-ST-10001490"/>
    <x v="0"/>
    <x v="1"/>
    <n v="892.35"/>
    <s v="CA-2016-121188"/>
    <n v="1"/>
    <n v="5"/>
    <n v="0"/>
    <n v="267.70499999999993"/>
    <n v="0.44610841445725197"/>
  </r>
  <r>
    <x v="483"/>
    <x v="4"/>
    <s v="OFF-ST-10000736"/>
    <x v="0"/>
    <x v="1"/>
    <n v="728.82"/>
    <s v="CA-2016-121188"/>
    <n v="0"/>
    <n v="9"/>
    <n v="0"/>
    <n v="29.152799999999971"/>
    <n v="0.44610841445725197"/>
  </r>
  <r>
    <x v="483"/>
    <x v="37"/>
    <s v="OFF-ST-10001837"/>
    <x v="0"/>
    <x v="1"/>
    <n v="470.35999999999996"/>
    <s v="CA-2016-107902"/>
    <n v="1"/>
    <n v="11"/>
    <n v="0"/>
    <n v="122.2936"/>
    <n v="0.44610841445725197"/>
  </r>
  <r>
    <x v="483"/>
    <x v="4"/>
    <s v="FUR-BO-10004695"/>
    <x v="1"/>
    <x v="10"/>
    <n v="307.666"/>
    <s v="CA-2016-121188"/>
    <n v="0"/>
    <n v="2"/>
    <n v="0.15"/>
    <n v="28.956799999999973"/>
    <n v="0.5176847302647779"/>
  </r>
  <r>
    <x v="483"/>
    <x v="0"/>
    <s v="FUR-TA-10004607"/>
    <x v="1"/>
    <x v="13"/>
    <n v="103.48100000000001"/>
    <s v="CA-2016-166219"/>
    <n v="0"/>
    <n v="1"/>
    <n v="0.3"/>
    <n v="-16.261300000000006"/>
    <n v="0.55975208308209756"/>
  </r>
  <r>
    <x v="483"/>
    <x v="4"/>
    <s v="TEC-PH-10003589"/>
    <x v="2"/>
    <x v="6"/>
    <n v="43.176000000000002"/>
    <s v="CA-2016-121188"/>
    <n v="0"/>
    <n v="3"/>
    <n v="0.2"/>
    <n v="15.111599999999999"/>
    <n v="0.41105220110552465"/>
  </r>
  <r>
    <x v="483"/>
    <x v="4"/>
    <s v="OFF-BI-10001617"/>
    <x v="0"/>
    <x v="3"/>
    <n v="41.36"/>
    <s v="CA-2016-121188"/>
    <n v="0"/>
    <n v="5"/>
    <n v="0.2"/>
    <n v="13.959"/>
    <n v="0.46881743173671325"/>
  </r>
  <r>
    <x v="483"/>
    <x v="4"/>
    <s v="FUR-FU-10003981"/>
    <x v="1"/>
    <x v="8"/>
    <n v="4.16"/>
    <s v="CA-2016-121188"/>
    <n v="0"/>
    <n v="2"/>
    <n v="0"/>
    <n v="1.7472000000000003"/>
    <n v="0.4595170286641902"/>
  </r>
  <r>
    <x v="484"/>
    <x v="14"/>
    <s v="TEC-AC-10004510"/>
    <x v="2"/>
    <x v="9"/>
    <n v="114.52"/>
    <s v="CA-2016-108532"/>
    <n v="1"/>
    <n v="7"/>
    <n v="0"/>
    <n v="11.451999999999995"/>
    <n v="0.52062335344040378"/>
  </r>
  <r>
    <x v="484"/>
    <x v="14"/>
    <s v="TEC-PH-10001750"/>
    <x v="2"/>
    <x v="6"/>
    <n v="131.97999999999999"/>
    <s v="CA-2016-108532"/>
    <n v="0"/>
    <n v="2"/>
    <n v="0"/>
    <n v="35.634600000000006"/>
    <n v="0.41105220110552465"/>
  </r>
  <r>
    <x v="485"/>
    <x v="4"/>
    <s v="FUR-BO-10002545"/>
    <x v="1"/>
    <x v="10"/>
    <n v="1552.8309999999999"/>
    <s v="CA-2016-111514"/>
    <n v="1"/>
    <n v="7"/>
    <n v="0.15"/>
    <n v="200.95460000000008"/>
    <n v="0.5176847302647779"/>
  </r>
  <r>
    <x v="485"/>
    <x v="4"/>
    <s v="TEC-PH-10004447"/>
    <x v="2"/>
    <x v="6"/>
    <n v="555.96"/>
    <s v="CA-2016-157805"/>
    <n v="1"/>
    <n v="5"/>
    <n v="0.2"/>
    <n v="41.697000000000003"/>
    <n v="0.41105220110552465"/>
  </r>
  <r>
    <x v="485"/>
    <x v="4"/>
    <s v="TEC-MA-10000597"/>
    <x v="2"/>
    <x v="15"/>
    <n v="239.976"/>
    <s v="CA-2016-111514"/>
    <n v="0"/>
    <n v="3"/>
    <n v="0.2"/>
    <n v="80.991899999999987"/>
    <n v="0.5183572270896134"/>
  </r>
  <r>
    <x v="485"/>
    <x v="4"/>
    <s v="TEC-AC-10004864"/>
    <x v="2"/>
    <x v="9"/>
    <n v="36.51"/>
    <s v="CA-2016-111514"/>
    <n v="0"/>
    <n v="1"/>
    <n v="0"/>
    <n v="15.699300000000001"/>
    <n v="0.52062335344040378"/>
  </r>
  <r>
    <x v="485"/>
    <x v="4"/>
    <s v="OFF-BI-10002735"/>
    <x v="0"/>
    <x v="3"/>
    <n v="137.24"/>
    <s v="CA-2016-111514"/>
    <n v="0"/>
    <n v="5"/>
    <n v="0.2"/>
    <n v="46.3185"/>
    <n v="0.46881743173671325"/>
  </r>
  <r>
    <x v="485"/>
    <x v="4"/>
    <s v="OFF-PA-10003441"/>
    <x v="0"/>
    <x v="0"/>
    <n v="58.320000000000007"/>
    <s v="CA-2016-112319"/>
    <n v="1"/>
    <n v="9"/>
    <n v="0"/>
    <n v="27.993600000000001"/>
    <n v="0.43613829632717294"/>
  </r>
  <r>
    <x v="485"/>
    <x v="0"/>
    <s v="OFF-PA-10003883"/>
    <x v="0"/>
    <x v="0"/>
    <n v="20.96"/>
    <s v="CA-2016-142139"/>
    <n v="1"/>
    <n v="4"/>
    <n v="0.2"/>
    <n v="6.8119999999999994"/>
    <n v="0.43613829632717294"/>
  </r>
  <r>
    <x v="486"/>
    <x v="32"/>
    <s v="OFF-ST-10003208"/>
    <x v="0"/>
    <x v="1"/>
    <n v="1088.76"/>
    <s v="CA-2016-104626"/>
    <n v="1"/>
    <n v="6"/>
    <n v="0"/>
    <n v="315.74039999999985"/>
    <n v="0.44610841445725197"/>
  </r>
  <r>
    <x v="486"/>
    <x v="4"/>
    <s v="TEC-CO-10001449"/>
    <x v="2"/>
    <x v="16"/>
    <n v="959.98400000000004"/>
    <s v="CA-2016-137946"/>
    <n v="1"/>
    <n v="2"/>
    <n v="0.2"/>
    <n v="335.99440000000004"/>
    <n v="0.55185675810753509"/>
  </r>
  <r>
    <x v="486"/>
    <x v="32"/>
    <s v="FUR-FU-10000308"/>
    <x v="1"/>
    <x v="8"/>
    <n v="124.36"/>
    <s v="CA-2016-104626"/>
    <n v="0"/>
    <n v="2"/>
    <n v="0"/>
    <n v="27.359200000000001"/>
    <n v="0.4595170286641902"/>
  </r>
  <r>
    <x v="486"/>
    <x v="32"/>
    <s v="OFF-BI-10001510"/>
    <x v="0"/>
    <x v="3"/>
    <n v="114.60000000000001"/>
    <s v="CA-2016-104626"/>
    <n v="0"/>
    <n v="5"/>
    <n v="0"/>
    <n v="51.57"/>
    <n v="0.46881743173671325"/>
  </r>
  <r>
    <x v="486"/>
    <x v="32"/>
    <s v="FUR-CH-10003817"/>
    <x v="1"/>
    <x v="5"/>
    <n v="60.74"/>
    <s v="CA-2016-104626"/>
    <n v="0"/>
    <n v="1"/>
    <n v="0"/>
    <n v="15.185000000000002"/>
    <n v="0.46529189879902266"/>
  </r>
  <r>
    <x v="486"/>
    <x v="4"/>
    <s v="OFF-BI-10004140"/>
    <x v="0"/>
    <x v="3"/>
    <n v="14.368000000000002"/>
    <s v="CA-2016-137946"/>
    <n v="0"/>
    <n v="4"/>
    <n v="0.2"/>
    <n v="4.4899999999999984"/>
    <n v="0.46881743173671325"/>
  </r>
  <r>
    <x v="486"/>
    <x v="4"/>
    <s v="OFF-BI-10001922"/>
    <x v="0"/>
    <x v="3"/>
    <n v="4.7520000000000007"/>
    <s v="CA-2016-137946"/>
    <n v="0"/>
    <n v="1"/>
    <n v="0.2"/>
    <n v="1.6037999999999997"/>
    <n v="0.46881743173671325"/>
  </r>
  <r>
    <x v="487"/>
    <x v="2"/>
    <s v="OFF-SU-10002881"/>
    <x v="0"/>
    <x v="14"/>
    <n v="666.24800000000005"/>
    <s v="US-2016-138303"/>
    <n v="1"/>
    <n v="1"/>
    <n v="0.2"/>
    <n v="-149.9058"/>
    <n v="0.53938093436526824"/>
  </r>
  <r>
    <x v="487"/>
    <x v="12"/>
    <s v="FUR-FU-10002937"/>
    <x v="1"/>
    <x v="8"/>
    <n v="238.15200000000004"/>
    <s v="CA-2016-113215"/>
    <n v="1"/>
    <n v="3"/>
    <n v="0.2"/>
    <n v="89.306999999999988"/>
    <n v="0.4595170286641902"/>
  </r>
  <r>
    <x v="487"/>
    <x v="4"/>
    <s v="TEC-AC-10003590"/>
    <x v="2"/>
    <x v="9"/>
    <n v="129.44999999999999"/>
    <s v="CA-2016-130204"/>
    <n v="1"/>
    <n v="5"/>
    <n v="0"/>
    <n v="46.601999999999997"/>
    <n v="0.52062335344040378"/>
  </r>
  <r>
    <x v="487"/>
    <x v="4"/>
    <s v="TEC-AC-10003038"/>
    <x v="2"/>
    <x v="9"/>
    <n v="17.899999999999999"/>
    <s v="CA-2016-130204"/>
    <n v="0"/>
    <n v="2"/>
    <n v="0"/>
    <n v="3.400999999999998"/>
    <n v="0.52062335344040378"/>
  </r>
  <r>
    <x v="487"/>
    <x v="25"/>
    <s v="OFF-EN-10000927"/>
    <x v="0"/>
    <x v="11"/>
    <n v="200.98400000000004"/>
    <s v="CA-2016-149734"/>
    <n v="1"/>
    <n v="7"/>
    <n v="0.2"/>
    <n v="62.807499999999976"/>
    <n v="0.44424167803735209"/>
  </r>
  <r>
    <x v="487"/>
    <x v="37"/>
    <s v="OFF-AP-10002311"/>
    <x v="0"/>
    <x v="12"/>
    <n v="137.62"/>
    <s v="CA-2016-121608"/>
    <n v="1"/>
    <n v="2"/>
    <n v="0"/>
    <n v="60.552800000000005"/>
    <n v="0.49507917887403441"/>
  </r>
  <r>
    <x v="487"/>
    <x v="4"/>
    <s v="FUR-CH-10002372"/>
    <x v="1"/>
    <x v="5"/>
    <n v="129.56800000000001"/>
    <s v="US-2016-146745"/>
    <n v="1"/>
    <n v="2"/>
    <n v="0.2"/>
    <n v="-12.956799999999994"/>
    <n v="0.46529189879902266"/>
  </r>
  <r>
    <x v="487"/>
    <x v="20"/>
    <s v="OFF-ST-10001526"/>
    <x v="0"/>
    <x v="1"/>
    <n v="120.33"/>
    <s v="US-2016-104185"/>
    <n v="1"/>
    <n v="1"/>
    <n v="0"/>
    <n v="31.285799999999995"/>
    <n v="0.44610841445725197"/>
  </r>
  <r>
    <x v="487"/>
    <x v="37"/>
    <s v="TEC-PH-10004959"/>
    <x v="2"/>
    <x v="6"/>
    <n v="100.49"/>
    <s v="CA-2016-121608"/>
    <n v="0"/>
    <n v="1"/>
    <n v="0"/>
    <n v="25.122500000000002"/>
    <n v="0.41105220110552465"/>
  </r>
  <r>
    <x v="487"/>
    <x v="2"/>
    <s v="OFF-EN-10001335"/>
    <x v="0"/>
    <x v="11"/>
    <n v="52.512"/>
    <s v="US-2016-138303"/>
    <n v="0"/>
    <n v="6"/>
    <n v="0.2"/>
    <n v="19.692"/>
    <n v="0.44424167803735209"/>
  </r>
  <r>
    <x v="487"/>
    <x v="2"/>
    <s v="OFF-ST-10004963"/>
    <x v="0"/>
    <x v="1"/>
    <n v="36.336000000000006"/>
    <s v="US-2016-138303"/>
    <n v="0"/>
    <n v="3"/>
    <n v="0.2"/>
    <n v="-7.2672000000000043"/>
    <n v="0.44610841445725197"/>
  </r>
  <r>
    <x v="487"/>
    <x v="4"/>
    <s v="OFF-ST-10001325"/>
    <x v="0"/>
    <x v="1"/>
    <n v="31.44"/>
    <s v="CA-2016-130204"/>
    <n v="0"/>
    <n v="3"/>
    <n v="0"/>
    <n v="8.4888000000000012"/>
    <n v="0.44610841445725197"/>
  </r>
  <r>
    <x v="487"/>
    <x v="14"/>
    <s v="OFF-LA-10001982"/>
    <x v="0"/>
    <x v="2"/>
    <n v="7.5"/>
    <s v="CA-2016-169537"/>
    <n v="1"/>
    <n v="2"/>
    <n v="0"/>
    <n v="3.5999999999999996"/>
    <n v="0.4647369236065339"/>
  </r>
  <r>
    <x v="487"/>
    <x v="4"/>
    <s v="OFF-BI-10003274"/>
    <x v="0"/>
    <x v="3"/>
    <n v="6.3680000000000003"/>
    <s v="US-2016-146745"/>
    <n v="0"/>
    <n v="2"/>
    <n v="0.2"/>
    <n v="2.1492"/>
    <n v="0.46881743173671325"/>
  </r>
  <r>
    <x v="488"/>
    <x v="5"/>
    <s v="OFF-PA-10001970"/>
    <x v="0"/>
    <x v="0"/>
    <n v="279.89999999999998"/>
    <s v="CA-2016-142755"/>
    <n v="1"/>
    <n v="5"/>
    <n v="0"/>
    <n v="137.15100000000001"/>
    <n v="0.43613829632717294"/>
  </r>
  <r>
    <x v="488"/>
    <x v="5"/>
    <s v="TEC-AC-10002049"/>
    <x v="2"/>
    <x v="9"/>
    <n v="619.94999999999993"/>
    <s v="CA-2016-142755"/>
    <n v="0"/>
    <n v="5"/>
    <n v="0"/>
    <n v="111.59099999999995"/>
    <n v="0.52062335344040378"/>
  </r>
  <r>
    <x v="488"/>
    <x v="0"/>
    <s v="TEC-AC-10000109"/>
    <x v="2"/>
    <x v="9"/>
    <n v="134.376"/>
    <s v="CA-2016-159863"/>
    <n v="1"/>
    <n v="3"/>
    <n v="0.2"/>
    <n v="6.7188000000000088"/>
    <n v="0.52062335344040378"/>
  </r>
  <r>
    <x v="488"/>
    <x v="5"/>
    <s v="OFF-EN-10004459"/>
    <x v="0"/>
    <x v="11"/>
    <n v="15.28"/>
    <s v="CA-2016-142755"/>
    <n v="0"/>
    <n v="2"/>
    <n v="0"/>
    <n v="7.4871999999999996"/>
    <n v="0.44424167803735209"/>
  </r>
  <r>
    <x v="488"/>
    <x v="11"/>
    <s v="OFF-BI-10000962"/>
    <x v="0"/>
    <x v="3"/>
    <n v="9.7620000000000005"/>
    <s v="CA-2016-101924"/>
    <n v="1"/>
    <n v="2"/>
    <n v="0.7"/>
    <n v="-6.833400000000001"/>
    <n v="0.46881743173671325"/>
  </r>
  <r>
    <x v="488"/>
    <x v="2"/>
    <s v="OFF-BI-10001249"/>
    <x v="0"/>
    <x v="3"/>
    <n v="7.6560000000000006"/>
    <s v="CA-2016-113523"/>
    <n v="1"/>
    <n v="4"/>
    <n v="0.7"/>
    <n v="-6.1247999999999987"/>
    <n v="0.46881743173671325"/>
  </r>
  <r>
    <x v="488"/>
    <x v="5"/>
    <s v="OFF-PA-10000141"/>
    <x v="0"/>
    <x v="0"/>
    <n v="4.3600000000000003"/>
    <s v="CA-2016-142755"/>
    <n v="0"/>
    <n v="2"/>
    <n v="0"/>
    <n v="2.0491999999999999"/>
    <n v="0.43613829632717294"/>
  </r>
  <r>
    <x v="489"/>
    <x v="4"/>
    <s v="FUR-BO-10000330"/>
    <x v="1"/>
    <x v="10"/>
    <n v="411.33199999999999"/>
    <s v="CA-2016-130785"/>
    <n v="1"/>
    <n v="4"/>
    <n v="0.15"/>
    <n v="-4.8391999999999769"/>
    <n v="0.5176847302647779"/>
  </r>
  <r>
    <x v="489"/>
    <x v="4"/>
    <s v="FUR-BO-10003159"/>
    <x v="1"/>
    <x v="10"/>
    <n v="293.19900000000001"/>
    <s v="CA-2016-130785"/>
    <n v="0"/>
    <n v="3"/>
    <n v="0.15"/>
    <n v="-20.696400000000025"/>
    <n v="0.5176847302647779"/>
  </r>
  <r>
    <x v="489"/>
    <x v="0"/>
    <s v="OFF-SU-10003567"/>
    <x v="0"/>
    <x v="14"/>
    <n v="69.12"/>
    <s v="CA-2016-162621"/>
    <n v="1"/>
    <n v="9"/>
    <n v="0.2"/>
    <n v="-14.687999999999999"/>
    <n v="0.53938093436526824"/>
  </r>
  <r>
    <x v="489"/>
    <x v="6"/>
    <s v="FUR-FU-10000820"/>
    <x v="1"/>
    <x v="8"/>
    <n v="67.959999999999994"/>
    <s v="CA-2016-135510"/>
    <n v="1"/>
    <n v="4"/>
    <n v="0"/>
    <n v="12.232799999999997"/>
    <n v="0.4595170286641902"/>
  </r>
  <r>
    <x v="489"/>
    <x v="28"/>
    <s v="OFF-PA-10001970"/>
    <x v="0"/>
    <x v="0"/>
    <n v="36.839999999999996"/>
    <s v="CA-2016-105158"/>
    <n v="1"/>
    <n v="3"/>
    <n v="0"/>
    <n v="17.314799999999998"/>
    <n v="0.43613829632717294"/>
  </r>
  <r>
    <x v="489"/>
    <x v="4"/>
    <s v="OFF-BI-10001900"/>
    <x v="0"/>
    <x v="3"/>
    <n v="28.752000000000002"/>
    <s v="CA-2016-130785"/>
    <n v="0"/>
    <n v="6"/>
    <n v="0.2"/>
    <n v="9.7037999999999993"/>
    <n v="0.46881743173671325"/>
  </r>
  <r>
    <x v="489"/>
    <x v="0"/>
    <s v="OFF-BI-10000962"/>
    <x v="0"/>
    <x v="3"/>
    <n v="16.269999999999996"/>
    <s v="CA-2016-162621"/>
    <n v="0"/>
    <n v="5"/>
    <n v="0.8"/>
    <n v="-25.218500000000006"/>
    <n v="0.46881743173671325"/>
  </r>
  <r>
    <x v="489"/>
    <x v="28"/>
    <s v="FUR-FU-10001706"/>
    <x v="1"/>
    <x v="8"/>
    <n v="6.16"/>
    <s v="CA-2016-105158"/>
    <n v="0"/>
    <n v="2"/>
    <n v="0"/>
    <n v="2.9567999999999999"/>
    <n v="0.4595170286641902"/>
  </r>
  <r>
    <x v="489"/>
    <x v="0"/>
    <s v="OFF-BI-10003708"/>
    <x v="0"/>
    <x v="3"/>
    <n v="4.4699999999999989"/>
    <s v="CA-2016-162621"/>
    <n v="0"/>
    <n v="3"/>
    <n v="0.8"/>
    <n v="-7.8225000000000016"/>
    <n v="0.46881743173671325"/>
  </r>
  <r>
    <x v="490"/>
    <x v="20"/>
    <s v="TEC-PH-10002922"/>
    <x v="2"/>
    <x v="6"/>
    <n v="337.98"/>
    <s v="US-2016-109015"/>
    <n v="1"/>
    <n v="2"/>
    <n v="0"/>
    <n v="101.39399999999998"/>
    <n v="0.41105220110552465"/>
  </r>
  <r>
    <x v="490"/>
    <x v="20"/>
    <s v="FUR-CH-10000665"/>
    <x v="1"/>
    <x v="5"/>
    <n v="271.76400000000001"/>
    <s v="CA-2016-150791"/>
    <n v="1"/>
    <n v="2"/>
    <n v="0.1"/>
    <n v="60.391999999999967"/>
    <n v="0.46529189879902266"/>
  </r>
  <r>
    <x v="490"/>
    <x v="4"/>
    <s v="TEC-AC-10003499"/>
    <x v="2"/>
    <x v="9"/>
    <n v="46.32"/>
    <s v="CA-2016-143238"/>
    <n v="1"/>
    <n v="4"/>
    <n v="0"/>
    <n v="18.064800000000002"/>
    <n v="0.52062335344040378"/>
  </r>
  <r>
    <x v="490"/>
    <x v="22"/>
    <s v="FUR-FU-10004748"/>
    <x v="1"/>
    <x v="8"/>
    <n v="191.82"/>
    <s v="CA-2016-138002"/>
    <n v="1"/>
    <n v="3"/>
    <n v="0"/>
    <n v="74.809799999999996"/>
    <n v="0.4595170286641902"/>
  </r>
  <r>
    <x v="490"/>
    <x v="8"/>
    <s v="FUR-TA-10001039"/>
    <x v="1"/>
    <x v="13"/>
    <n v="85.98"/>
    <s v="US-2016-151435"/>
    <n v="1"/>
    <n v="1"/>
    <n v="0"/>
    <n v="22.354800000000004"/>
    <n v="0.55975208308209756"/>
  </r>
  <r>
    <x v="490"/>
    <x v="6"/>
    <s v="OFF-BI-10002799"/>
    <x v="0"/>
    <x v="3"/>
    <n v="46.62"/>
    <s v="CA-2016-169572"/>
    <n v="1"/>
    <n v="9"/>
    <n v="0"/>
    <n v="21.445199999999996"/>
    <n v="0.46881743173671325"/>
  </r>
  <r>
    <x v="490"/>
    <x v="20"/>
    <s v="OFF-AP-10001962"/>
    <x v="0"/>
    <x v="12"/>
    <n v="8.39"/>
    <s v="US-2016-109015"/>
    <n v="0"/>
    <n v="1"/>
    <n v="0"/>
    <n v="2.0975000000000001"/>
    <n v="0.49507917887403441"/>
  </r>
  <r>
    <x v="490"/>
    <x v="15"/>
    <s v="OFF-FA-10003059"/>
    <x v="0"/>
    <x v="7"/>
    <n v="7.2400000000000011"/>
    <s v="CA-2016-160696"/>
    <n v="1"/>
    <n v="5"/>
    <n v="0.2"/>
    <n v="1.1764999999999992"/>
    <n v="0.51168203684699509"/>
  </r>
  <r>
    <x v="490"/>
    <x v="22"/>
    <s v="OFF-BI-10002160"/>
    <x v="0"/>
    <x v="3"/>
    <n v="6.0960000000000001"/>
    <s v="CA-2016-138002"/>
    <n v="0"/>
    <n v="2"/>
    <n v="0.2"/>
    <n v="2.1335999999999999"/>
    <n v="0.46881743173671325"/>
  </r>
  <r>
    <x v="490"/>
    <x v="16"/>
    <s v="OFF-BI-10003166"/>
    <x v="0"/>
    <x v="3"/>
    <n v="3.4440000000000008"/>
    <s v="CA-2016-133977"/>
    <n v="1"/>
    <n v="1"/>
    <n v="0.7"/>
    <n v="-2.5255999999999998"/>
    <n v="0.46881743173671325"/>
  </r>
  <r>
    <x v="491"/>
    <x v="2"/>
    <s v="TEC-PH-10002680"/>
    <x v="2"/>
    <x v="6"/>
    <n v="791.96399999999994"/>
    <s v="CA-2016-102876"/>
    <n v="1"/>
    <n v="6"/>
    <n v="0.4"/>
    <n v="-131.9940000000002"/>
    <n v="0.41105220110552465"/>
  </r>
  <r>
    <x v="491"/>
    <x v="4"/>
    <s v="OFF-ST-10003656"/>
    <x v="0"/>
    <x v="1"/>
    <n v="671.93"/>
    <s v="CA-2016-110744"/>
    <n v="1"/>
    <n v="7"/>
    <n v="0"/>
    <n v="20.157899999999998"/>
    <n v="0.44610841445725197"/>
  </r>
  <r>
    <x v="491"/>
    <x v="20"/>
    <s v="FUR-TA-10003569"/>
    <x v="1"/>
    <x v="13"/>
    <n v="481.17599999999999"/>
    <s v="CA-2016-164084"/>
    <n v="1"/>
    <n v="2"/>
    <n v="0.4"/>
    <n v="-120.29400000000004"/>
    <n v="0.55975208308209756"/>
  </r>
  <r>
    <x v="491"/>
    <x v="20"/>
    <s v="TEC-AC-10002402"/>
    <x v="2"/>
    <x v="9"/>
    <n v="559.92999999999995"/>
    <s v="CA-2016-140557"/>
    <n v="1"/>
    <n v="7"/>
    <n v="0"/>
    <n v="167.97899999999996"/>
    <n v="0.52062335344040378"/>
  </r>
  <r>
    <x v="491"/>
    <x v="20"/>
    <s v="TEC-AC-10002305"/>
    <x v="2"/>
    <x v="9"/>
    <n v="90"/>
    <s v="CA-2016-164084"/>
    <n v="0"/>
    <n v="5"/>
    <n v="0"/>
    <n v="16.199999999999992"/>
    <n v="0.52062335344040378"/>
  </r>
  <r>
    <x v="491"/>
    <x v="25"/>
    <s v="OFF-AR-10001953"/>
    <x v="0"/>
    <x v="4"/>
    <n v="140.73599999999999"/>
    <s v="CA-2016-161445"/>
    <n v="1"/>
    <n v="4"/>
    <n v="0.2"/>
    <n v="12.314400000000006"/>
    <n v="0.45632477063632687"/>
  </r>
  <r>
    <x v="491"/>
    <x v="20"/>
    <s v="OFF-ST-10003638"/>
    <x v="0"/>
    <x v="1"/>
    <n v="70.260000000000005"/>
    <s v="CA-2016-164084"/>
    <n v="0"/>
    <n v="3"/>
    <n v="0"/>
    <n v="18.970199999999998"/>
    <n v="0.44610841445725197"/>
  </r>
  <r>
    <x v="491"/>
    <x v="0"/>
    <s v="FUR-CH-10000553"/>
    <x v="1"/>
    <x v="5"/>
    <n v="47.515999999999991"/>
    <s v="CA-2016-122623"/>
    <n v="1"/>
    <n v="2"/>
    <n v="0.3"/>
    <n v="-2.0364000000000004"/>
    <n v="0.46529189879902266"/>
  </r>
  <r>
    <x v="491"/>
    <x v="20"/>
    <s v="FUR-TA-10003837"/>
    <x v="1"/>
    <x v="13"/>
    <n v="27.414000000000001"/>
    <s v="CA-2016-105599"/>
    <n v="1"/>
    <n v="3"/>
    <n v="0.4"/>
    <n v="-14.163900000000005"/>
    <n v="0.55975208308209756"/>
  </r>
  <r>
    <x v="491"/>
    <x v="20"/>
    <s v="OFF-ST-10002486"/>
    <x v="0"/>
    <x v="1"/>
    <n v="13.96"/>
    <s v="CA-2016-105599"/>
    <n v="0"/>
    <n v="2"/>
    <n v="0"/>
    <n v="0.27919999999999945"/>
    <n v="0.44610841445725197"/>
  </r>
  <r>
    <x v="491"/>
    <x v="2"/>
    <s v="OFF-BI-10004781"/>
    <x v="0"/>
    <x v="3"/>
    <n v="9.5220000000000002"/>
    <s v="CA-2016-102876"/>
    <n v="0"/>
    <n v="1"/>
    <n v="0.7"/>
    <n v="-6.9827999999999975"/>
    <n v="0.46881743173671325"/>
  </r>
  <r>
    <x v="491"/>
    <x v="20"/>
    <s v="OFF-FA-10003059"/>
    <x v="0"/>
    <x v="7"/>
    <n v="7.24"/>
    <s v="CA-2016-164084"/>
    <n v="0"/>
    <n v="4"/>
    <n v="0"/>
    <n v="2.3891999999999998"/>
    <n v="0.51168203684699509"/>
  </r>
  <r>
    <x v="491"/>
    <x v="20"/>
    <s v="OFF-BI-10000605"/>
    <x v="0"/>
    <x v="3"/>
    <n v="6.0960000000000001"/>
    <s v="CA-2016-164084"/>
    <n v="0"/>
    <n v="2"/>
    <n v="0.2"/>
    <n v="2.0573999999999995"/>
    <n v="0.46881743173671325"/>
  </r>
  <r>
    <x v="491"/>
    <x v="2"/>
    <s v="OFF-BI-10000848"/>
    <x v="0"/>
    <x v="3"/>
    <n v="4.9230000000000009"/>
    <s v="CA-2016-102876"/>
    <n v="0"/>
    <n v="3"/>
    <n v="0.7"/>
    <n v="-3.9383999999999997"/>
    <n v="0.46881743173671325"/>
  </r>
  <r>
    <x v="492"/>
    <x v="4"/>
    <s v="OFF-ST-10002486"/>
    <x v="0"/>
    <x v="1"/>
    <n v="41.88"/>
    <s v="CA-2016-162166"/>
    <n v="1"/>
    <n v="6"/>
    <n v="0"/>
    <n v="0.83759999999999835"/>
    <n v="0.44610841445725197"/>
  </r>
  <r>
    <x v="492"/>
    <x v="4"/>
    <s v="OFF-PA-10002606"/>
    <x v="0"/>
    <x v="0"/>
    <n v="26.400000000000002"/>
    <s v="CA-2016-162166"/>
    <n v="0"/>
    <n v="5"/>
    <n v="0"/>
    <n v="11.879999999999999"/>
    <n v="0.43613829632717294"/>
  </r>
  <r>
    <x v="492"/>
    <x v="33"/>
    <s v="FUR-FU-10001731"/>
    <x v="1"/>
    <x v="8"/>
    <n v="21.36"/>
    <s v="CA-2016-151624"/>
    <n v="1"/>
    <n v="8"/>
    <n v="0"/>
    <n v="8.1167999999999996"/>
    <n v="0.4595170286641902"/>
  </r>
  <r>
    <x v="493"/>
    <x v="32"/>
    <s v="FUR-BO-10004695"/>
    <x v="1"/>
    <x v="10"/>
    <n v="361.96"/>
    <s v="US-2016-147242"/>
    <n v="1"/>
    <n v="2"/>
    <n v="0"/>
    <n v="83.25079999999997"/>
    <n v="0.5176847302647779"/>
  </r>
  <r>
    <x v="493"/>
    <x v="22"/>
    <s v="OFF-ST-10003994"/>
    <x v="0"/>
    <x v="1"/>
    <n v="353.88"/>
    <s v="CA-2016-117772"/>
    <n v="1"/>
    <n v="6"/>
    <n v="0"/>
    <n v="17.693999999999988"/>
    <n v="0.44610841445725197"/>
  </r>
  <r>
    <x v="493"/>
    <x v="32"/>
    <s v="OFF-PA-10003039"/>
    <x v="0"/>
    <x v="0"/>
    <n v="278.82"/>
    <s v="US-2016-147242"/>
    <n v="0"/>
    <n v="9"/>
    <n v="0"/>
    <n v="125.46899999999999"/>
    <n v="0.43613829632717294"/>
  </r>
  <r>
    <x v="493"/>
    <x v="0"/>
    <s v="FUR-CH-10003981"/>
    <x v="1"/>
    <x v="5"/>
    <n v="179.886"/>
    <s v="CA-2016-139374"/>
    <n v="1"/>
    <n v="1"/>
    <n v="0.3"/>
    <n v="-2.5698000000000292"/>
    <n v="0.46529189879902266"/>
  </r>
  <r>
    <x v="493"/>
    <x v="4"/>
    <s v="FUR-FU-10003799"/>
    <x v="1"/>
    <x v="8"/>
    <n v="106.68"/>
    <s v="CA-2016-108672"/>
    <n v="1"/>
    <n v="6"/>
    <n v="0"/>
    <n v="33.070799999999991"/>
    <n v="0.4595170286641902"/>
  </r>
  <r>
    <x v="493"/>
    <x v="32"/>
    <s v="OFF-AP-10003842"/>
    <x v="0"/>
    <x v="12"/>
    <n v="61.96"/>
    <s v="US-2016-147242"/>
    <n v="0"/>
    <n v="2"/>
    <n v="0"/>
    <n v="16.1096"/>
    <n v="0.49507917887403441"/>
  </r>
  <r>
    <x v="493"/>
    <x v="4"/>
    <s v="OFF-SU-10004498"/>
    <x v="0"/>
    <x v="14"/>
    <n v="51.52"/>
    <s v="CA-2016-132906"/>
    <n v="1"/>
    <n v="4"/>
    <n v="0"/>
    <n v="1.5456000000000003"/>
    <n v="0.53938093436526824"/>
  </r>
  <r>
    <x v="493"/>
    <x v="39"/>
    <s v="OFF-PA-10000477"/>
    <x v="0"/>
    <x v="0"/>
    <n v="14.940000000000001"/>
    <s v="CA-2016-168186"/>
    <n v="1"/>
    <n v="3"/>
    <n v="0"/>
    <n v="7.0218000000000007"/>
    <n v="0.43613829632717294"/>
  </r>
  <r>
    <x v="493"/>
    <x v="20"/>
    <s v="OFF-AR-10000817"/>
    <x v="0"/>
    <x v="4"/>
    <n v="6.08"/>
    <s v="CA-2016-136658"/>
    <n v="1"/>
    <n v="2"/>
    <n v="0"/>
    <n v="2.0671999999999997"/>
    <n v="0.45632477063632687"/>
  </r>
  <r>
    <x v="494"/>
    <x v="20"/>
    <s v="OFF-ST-10001932"/>
    <x v="0"/>
    <x v="1"/>
    <n v="772.68"/>
    <s v="CA-2016-132465"/>
    <n v="1"/>
    <n v="4"/>
    <n v="0"/>
    <n v="108.17520000000002"/>
    <n v="0.44610841445725197"/>
  </r>
  <r>
    <x v="494"/>
    <x v="4"/>
    <s v="OFF-AR-10000380"/>
    <x v="0"/>
    <x v="4"/>
    <n v="265.85999999999996"/>
    <s v="CA-2016-153794"/>
    <n v="1"/>
    <n v="7"/>
    <n v="0"/>
    <n v="79.757999999999967"/>
    <n v="0.45632477063632687"/>
  </r>
  <r>
    <x v="494"/>
    <x v="20"/>
    <s v="FUR-FU-10000277"/>
    <x v="1"/>
    <x v="8"/>
    <n v="210.68"/>
    <s v="CA-2016-132465"/>
    <n v="0"/>
    <n v="2"/>
    <n v="0"/>
    <n v="50.563199999999995"/>
    <n v="0.4595170286641902"/>
  </r>
  <r>
    <x v="494"/>
    <x v="23"/>
    <s v="OFF-BI-10004593"/>
    <x v="0"/>
    <x v="3"/>
    <n v="209.6"/>
    <s v="CA-2016-125934"/>
    <n v="1"/>
    <n v="4"/>
    <n v="0"/>
    <n v="96.415999999999997"/>
    <n v="0.46881743173671325"/>
  </r>
  <r>
    <x v="494"/>
    <x v="20"/>
    <s v="TEC-AC-10001998"/>
    <x v="2"/>
    <x v="9"/>
    <n v="19.989999999999998"/>
    <s v="CA-2016-132465"/>
    <n v="0"/>
    <n v="1"/>
    <n v="0"/>
    <n v="6.796599999999998"/>
    <n v="0.52062335344040378"/>
  </r>
  <r>
    <x v="494"/>
    <x v="4"/>
    <s v="OFF-AR-10004648"/>
    <x v="0"/>
    <x v="4"/>
    <n v="181.35"/>
    <s v="CA-2016-165057"/>
    <n v="1"/>
    <n v="9"/>
    <n v="0"/>
    <n v="48.964500000000001"/>
    <n v="0.45632477063632687"/>
  </r>
  <r>
    <x v="494"/>
    <x v="23"/>
    <s v="OFF-AP-10003860"/>
    <x v="0"/>
    <x v="12"/>
    <n v="111.04"/>
    <s v="CA-2016-125934"/>
    <n v="0"/>
    <n v="4"/>
    <n v="0"/>
    <n v="29.980800000000002"/>
    <n v="0.49507917887403441"/>
  </r>
  <r>
    <x v="494"/>
    <x v="20"/>
    <s v="OFF-ST-10003641"/>
    <x v="0"/>
    <x v="1"/>
    <n v="78.8"/>
    <s v="CA-2016-132465"/>
    <n v="0"/>
    <n v="1"/>
    <n v="0"/>
    <n v="1.5760000000000076"/>
    <n v="0.44610841445725197"/>
  </r>
  <r>
    <x v="494"/>
    <x v="23"/>
    <s v="OFF-PA-10000556"/>
    <x v="0"/>
    <x v="0"/>
    <n v="38.880000000000003"/>
    <s v="CA-2016-125934"/>
    <n v="0"/>
    <n v="6"/>
    <n v="0"/>
    <n v="18.662400000000002"/>
    <n v="0.43613829632717294"/>
  </r>
  <r>
    <x v="494"/>
    <x v="23"/>
    <s v="OFF-LA-10000414"/>
    <x v="0"/>
    <x v="2"/>
    <n v="31.049999999999997"/>
    <s v="CA-2016-125934"/>
    <n v="0"/>
    <n v="3"/>
    <n v="0"/>
    <n v="14.904"/>
    <n v="0.4647369236065339"/>
  </r>
  <r>
    <x v="494"/>
    <x v="26"/>
    <s v="FUR-FU-10000073"/>
    <x v="1"/>
    <x v="8"/>
    <n v="24.64"/>
    <s v="CA-2016-126186"/>
    <n v="1"/>
    <n v="4"/>
    <n v="0.2"/>
    <n v="4.0039999999999978"/>
    <n v="0.4595170286641902"/>
  </r>
  <r>
    <x v="494"/>
    <x v="23"/>
    <s v="FUR-FU-10002107"/>
    <x v="1"/>
    <x v="8"/>
    <n v="8.92"/>
    <s v="CA-2016-125934"/>
    <n v="0"/>
    <n v="4"/>
    <n v="0"/>
    <n v="3.9248000000000003"/>
    <n v="0.4595170286641902"/>
  </r>
  <r>
    <x v="494"/>
    <x v="4"/>
    <s v="OFF-LA-10003190"/>
    <x v="0"/>
    <x v="2"/>
    <n v="8.64"/>
    <s v="CA-2016-165057"/>
    <n v="0"/>
    <n v="3"/>
    <n v="0"/>
    <n v="4.2336"/>
    <n v="0.4647369236065339"/>
  </r>
  <r>
    <x v="495"/>
    <x v="20"/>
    <s v="TEC-CO-10000971"/>
    <x v="2"/>
    <x v="16"/>
    <n v="479.98400000000004"/>
    <s v="CA-2016-166464"/>
    <n v="1"/>
    <n v="2"/>
    <n v="0.2"/>
    <n v="59.997999999999962"/>
    <n v="0.55185675810753509"/>
  </r>
  <r>
    <x v="495"/>
    <x v="22"/>
    <s v="TEC-AC-10004209"/>
    <x v="2"/>
    <x v="9"/>
    <n v="21.98"/>
    <s v="CA-2016-128993"/>
    <n v="1"/>
    <n v="2"/>
    <n v="0"/>
    <n v="8.5722000000000005"/>
    <n v="0.52062335344040378"/>
  </r>
  <r>
    <x v="495"/>
    <x v="20"/>
    <s v="OFF-ST-10001713"/>
    <x v="0"/>
    <x v="1"/>
    <n v="105.98"/>
    <s v="CA-2016-102016"/>
    <n v="1"/>
    <n v="2"/>
    <n v="0"/>
    <n v="4.2391999999999967"/>
    <n v="0.44610841445725197"/>
  </r>
  <r>
    <x v="495"/>
    <x v="20"/>
    <s v="OFF-PA-10002464"/>
    <x v="0"/>
    <x v="0"/>
    <n v="28.900000000000002"/>
    <s v="CA-2016-102016"/>
    <n v="0"/>
    <n v="5"/>
    <n v="0"/>
    <n v="14.161000000000001"/>
    <n v="0.43613829632717294"/>
  </r>
  <r>
    <x v="495"/>
    <x v="20"/>
    <s v="OFF-EN-10002504"/>
    <x v="0"/>
    <x v="11"/>
    <n v="27.18"/>
    <s v="CA-2016-102016"/>
    <n v="0"/>
    <n v="1"/>
    <n v="0"/>
    <n v="12.7746"/>
    <n v="0.44424167803735209"/>
  </r>
  <r>
    <x v="495"/>
    <x v="20"/>
    <s v="OFF-LA-10002043"/>
    <x v="0"/>
    <x v="2"/>
    <n v="20.7"/>
    <s v="CA-2016-102016"/>
    <n v="0"/>
    <n v="2"/>
    <n v="0"/>
    <n v="9.9359999999999999"/>
    <n v="0.4647369236065339"/>
  </r>
  <r>
    <x v="495"/>
    <x v="20"/>
    <s v="OFF-LA-10001317"/>
    <x v="0"/>
    <x v="2"/>
    <n v="12.6"/>
    <s v="CA-2016-166464"/>
    <n v="0"/>
    <n v="4"/>
    <n v="0"/>
    <n v="6.048"/>
    <n v="0.4647369236065339"/>
  </r>
  <r>
    <x v="495"/>
    <x v="20"/>
    <s v="OFF-AR-10004685"/>
    <x v="0"/>
    <x v="4"/>
    <n v="9.26"/>
    <s v="CA-2016-102016"/>
    <n v="0"/>
    <n v="2"/>
    <n v="0"/>
    <n v="3.0557999999999996"/>
    <n v="0.45632477063632687"/>
  </r>
  <r>
    <x v="495"/>
    <x v="20"/>
    <s v="OFF-FA-10000490"/>
    <x v="0"/>
    <x v="7"/>
    <n v="1.24"/>
    <s v="CA-2016-102016"/>
    <n v="0"/>
    <n v="1"/>
    <n v="0"/>
    <n v="0.58279999999999998"/>
    <n v="0.51168203684699509"/>
  </r>
  <r>
    <x v="496"/>
    <x v="18"/>
    <s v="FUR-CH-10000015"/>
    <x v="1"/>
    <x v="5"/>
    <n v="1516.2"/>
    <s v="CA-2016-115567"/>
    <n v="1"/>
    <n v="7"/>
    <n v="0"/>
    <n v="394.21199999999999"/>
    <n v="0.46529189879902266"/>
  </r>
  <r>
    <x v="496"/>
    <x v="4"/>
    <s v="FUR-CH-10000155"/>
    <x v="1"/>
    <x v="5"/>
    <n v="717.72"/>
    <s v="US-2016-129007"/>
    <n v="1"/>
    <n v="3"/>
    <n v="0.2"/>
    <n v="71.77200000000002"/>
    <n v="0.46529189879902266"/>
  </r>
  <r>
    <x v="496"/>
    <x v="4"/>
    <s v="OFF-PA-10000994"/>
    <x v="0"/>
    <x v="0"/>
    <n v="209.7"/>
    <s v="US-2016-129007"/>
    <n v="0"/>
    <n v="2"/>
    <n v="0"/>
    <n v="100.65599999999999"/>
    <n v="0.43613829632717294"/>
  </r>
  <r>
    <x v="496"/>
    <x v="4"/>
    <s v="FUR-FU-10002379"/>
    <x v="1"/>
    <x v="8"/>
    <n v="207.35"/>
    <s v="US-2016-129007"/>
    <n v="0"/>
    <n v="5"/>
    <n v="0"/>
    <n v="24.881999999999991"/>
    <n v="0.4595170286641902"/>
  </r>
  <r>
    <x v="496"/>
    <x v="18"/>
    <s v="TEC-AC-10001314"/>
    <x v="2"/>
    <x v="9"/>
    <n v="199.96"/>
    <s v="CA-2016-115567"/>
    <n v="0"/>
    <n v="4"/>
    <n v="0"/>
    <n v="15.996799999999979"/>
    <n v="0.52062335344040378"/>
  </r>
  <r>
    <x v="496"/>
    <x v="1"/>
    <s v="FUR-CH-10003817"/>
    <x v="1"/>
    <x v="5"/>
    <n v="170.072"/>
    <s v="CA-2016-136728"/>
    <n v="1"/>
    <n v="4"/>
    <n v="0.3"/>
    <n v="-12.147999999999996"/>
    <n v="0.46529189879902266"/>
  </r>
  <r>
    <x v="496"/>
    <x v="4"/>
    <s v="FUR-FU-10004973"/>
    <x v="1"/>
    <x v="8"/>
    <n v="131.88"/>
    <s v="US-2016-129007"/>
    <n v="0"/>
    <n v="7"/>
    <n v="0"/>
    <n v="55.389600000000002"/>
    <n v="0.4595170286641902"/>
  </r>
  <r>
    <x v="496"/>
    <x v="5"/>
    <s v="FUR-FU-10003975"/>
    <x v="1"/>
    <x v="8"/>
    <n v="129.93"/>
    <s v="CA-2016-118843"/>
    <n v="1"/>
    <n v="3"/>
    <n v="0"/>
    <n v="12.992999999999988"/>
    <n v="0.4595170286641902"/>
  </r>
  <r>
    <x v="496"/>
    <x v="5"/>
    <s v="OFF-PA-10001712"/>
    <x v="0"/>
    <x v="0"/>
    <n v="69.930000000000007"/>
    <s v="CA-2016-118843"/>
    <n v="0"/>
    <n v="7"/>
    <n v="0"/>
    <n v="31.468499999999999"/>
    <n v="0.43613829632717294"/>
  </r>
  <r>
    <x v="496"/>
    <x v="4"/>
    <s v="FUR-FU-10004018"/>
    <x v="1"/>
    <x v="8"/>
    <n v="44.67"/>
    <s v="US-2016-129007"/>
    <n v="0"/>
    <n v="3"/>
    <n v="0"/>
    <n v="12.060900000000002"/>
    <n v="0.4595170286641902"/>
  </r>
  <r>
    <x v="496"/>
    <x v="4"/>
    <s v="OFF-BI-10001628"/>
    <x v="0"/>
    <x v="3"/>
    <n v="25.031999999999996"/>
    <s v="US-2016-129007"/>
    <n v="0"/>
    <n v="3"/>
    <n v="0.2"/>
    <n v="7.822499999999998"/>
    <n v="0.46881743173671325"/>
  </r>
  <r>
    <x v="496"/>
    <x v="25"/>
    <s v="OFF-BI-10000014"/>
    <x v="0"/>
    <x v="3"/>
    <n v="13.092000000000002"/>
    <s v="CA-2016-138457"/>
    <n v="1"/>
    <n v="4"/>
    <n v="0.7"/>
    <n v="-10.037199999999999"/>
    <n v="0.46881743173671325"/>
  </r>
  <r>
    <x v="496"/>
    <x v="1"/>
    <s v="OFF-EN-10002621"/>
    <x v="0"/>
    <x v="11"/>
    <n v="7.8239999999999998"/>
    <s v="CA-2016-136728"/>
    <n v="0"/>
    <n v="1"/>
    <n v="0.2"/>
    <n v="2.9339999999999997"/>
    <n v="0.44424167803735209"/>
  </r>
  <r>
    <x v="496"/>
    <x v="2"/>
    <s v="OFF-BI-10004209"/>
    <x v="0"/>
    <x v="3"/>
    <n v="2.4119999999999999"/>
    <s v="US-2016-161347"/>
    <n v="1"/>
    <n v="1"/>
    <n v="0.7"/>
    <n v="-2.0099999999999998"/>
    <n v="0.46881743173671325"/>
  </r>
  <r>
    <x v="497"/>
    <x v="20"/>
    <s v="OFF-ST-10000585"/>
    <x v="0"/>
    <x v="1"/>
    <n v="991.19999999999993"/>
    <s v="CA-2016-140984"/>
    <n v="1"/>
    <n v="6"/>
    <n v="0"/>
    <n v="257.71199999999999"/>
    <n v="0.44610841445725197"/>
  </r>
  <r>
    <x v="497"/>
    <x v="27"/>
    <s v="FUR-TA-10003008"/>
    <x v="1"/>
    <x v="13"/>
    <n v="912.75"/>
    <s v="CA-2016-120362"/>
    <n v="1"/>
    <n v="5"/>
    <n v="0"/>
    <n v="118.65750000000006"/>
    <n v="0.55975208308209756"/>
  </r>
  <r>
    <x v="497"/>
    <x v="20"/>
    <s v="TEC-CO-10001571"/>
    <x v="2"/>
    <x v="16"/>
    <n v="879.98400000000004"/>
    <s v="CA-2016-140984"/>
    <n v="0"/>
    <n v="2"/>
    <n v="0.2"/>
    <n v="329.99400000000003"/>
    <n v="0.55185675810753509"/>
  </r>
  <r>
    <x v="497"/>
    <x v="9"/>
    <s v="OFF-ST-10001809"/>
    <x v="0"/>
    <x v="1"/>
    <n v="269.49"/>
    <s v="CA-2016-128027"/>
    <n v="1"/>
    <n v="3"/>
    <n v="0"/>
    <n v="5.3897999999999939"/>
    <n v="0.44610841445725197"/>
  </r>
  <r>
    <x v="497"/>
    <x v="4"/>
    <s v="FUR-TA-10002607"/>
    <x v="1"/>
    <x v="13"/>
    <n v="170.13600000000002"/>
    <s v="CA-2016-131597"/>
    <n v="1"/>
    <n v="3"/>
    <n v="0.2"/>
    <n v="-8.5067999999999913"/>
    <n v="0.55975208308209756"/>
  </r>
  <r>
    <x v="497"/>
    <x v="30"/>
    <s v="OFF-BI-10004040"/>
    <x v="0"/>
    <x v="3"/>
    <n v="25.9"/>
    <s v="CA-2016-115924"/>
    <n v="1"/>
    <n v="5"/>
    <n v="0"/>
    <n v="12.690999999999999"/>
    <n v="0.46881743173671325"/>
  </r>
  <r>
    <x v="497"/>
    <x v="20"/>
    <s v="OFF-BI-10002012"/>
    <x v="0"/>
    <x v="3"/>
    <n v="12.96"/>
    <s v="CA-2016-140984"/>
    <n v="0"/>
    <n v="9"/>
    <n v="0.2"/>
    <n v="4.5359999999999996"/>
    <n v="0.46881743173671325"/>
  </r>
  <r>
    <x v="498"/>
    <x v="33"/>
    <s v="FUR-CH-10004853"/>
    <x v="1"/>
    <x v="5"/>
    <n v="1056.8599999999999"/>
    <s v="CA-2016-102582"/>
    <n v="1"/>
    <n v="7"/>
    <n v="0"/>
    <n v="306.48939999999988"/>
    <n v="0.46529189879902266"/>
  </r>
  <r>
    <x v="498"/>
    <x v="33"/>
    <s v="FUR-TA-10003569"/>
    <x v="1"/>
    <x v="13"/>
    <n v="801.96"/>
    <s v="CA-2016-102582"/>
    <n v="0"/>
    <n v="2"/>
    <n v="0"/>
    <n v="200.49"/>
    <n v="0.55975208308209756"/>
  </r>
  <r>
    <x v="498"/>
    <x v="18"/>
    <s v="OFF-ST-10000025"/>
    <x v="0"/>
    <x v="1"/>
    <n v="190.86"/>
    <s v="CA-2016-145849"/>
    <n v="1"/>
    <n v="2"/>
    <n v="0"/>
    <n v="11.451599999999985"/>
    <n v="0.44610841445725197"/>
  </r>
  <r>
    <x v="498"/>
    <x v="2"/>
    <s v="OFF-ST-10001522"/>
    <x v="0"/>
    <x v="1"/>
    <n v="147.184"/>
    <s v="CA-2016-100734"/>
    <n v="1"/>
    <n v="2"/>
    <n v="0.2"/>
    <n v="-29.436800000000012"/>
    <n v="0.44610841445725197"/>
  </r>
  <r>
    <x v="498"/>
    <x v="20"/>
    <s v="OFF-BI-10002082"/>
    <x v="0"/>
    <x v="3"/>
    <n v="79.872000000000014"/>
    <s v="CA-2016-105102"/>
    <n v="1"/>
    <n v="3"/>
    <n v="0.2"/>
    <n v="29.951999999999998"/>
    <n v="0.46881743173671325"/>
  </r>
  <r>
    <x v="498"/>
    <x v="33"/>
    <s v="TEC-PH-10003187"/>
    <x v="2"/>
    <x v="6"/>
    <n v="59.97"/>
    <s v="CA-2016-102582"/>
    <n v="0"/>
    <n v="3"/>
    <n v="0"/>
    <n v="0"/>
    <n v="0.41105220110552465"/>
  </r>
  <r>
    <x v="498"/>
    <x v="16"/>
    <s v="FUR-FU-10003394"/>
    <x v="1"/>
    <x v="8"/>
    <n v="55.967999999999996"/>
    <s v="US-2016-130519"/>
    <n v="1"/>
    <n v="1"/>
    <n v="0.2"/>
    <n v="-2.098800000000006"/>
    <n v="0.4595170286641902"/>
  </r>
  <r>
    <x v="498"/>
    <x v="20"/>
    <s v="FUR-BO-10004709"/>
    <x v="1"/>
    <x v="10"/>
    <n v="46.384"/>
    <s v="CA-2016-105102"/>
    <n v="0"/>
    <n v="1"/>
    <n v="0.2"/>
    <n v="1.1596000000000011"/>
    <n v="0.5176847302647779"/>
  </r>
  <r>
    <x v="498"/>
    <x v="16"/>
    <s v="OFF-ST-10001321"/>
    <x v="0"/>
    <x v="1"/>
    <n v="24.672000000000001"/>
    <s v="US-2016-130519"/>
    <n v="0"/>
    <n v="2"/>
    <n v="0.2"/>
    <n v="2.1588000000000021"/>
    <n v="0.44610841445725197"/>
  </r>
  <r>
    <x v="498"/>
    <x v="18"/>
    <s v="OFF-AR-10000817"/>
    <x v="0"/>
    <x v="4"/>
    <n v="24.32"/>
    <s v="CA-2016-145849"/>
    <n v="0"/>
    <n v="8"/>
    <n v="0"/>
    <n v="8.2687999999999988"/>
    <n v="0.45632477063632687"/>
  </r>
  <r>
    <x v="498"/>
    <x v="16"/>
    <s v="FUR-FU-10002268"/>
    <x v="1"/>
    <x v="8"/>
    <n v="15.712000000000002"/>
    <s v="US-2016-130519"/>
    <n v="0"/>
    <n v="4"/>
    <n v="0.2"/>
    <n v="2.553199999999999"/>
    <n v="0.4595170286641902"/>
  </r>
  <r>
    <x v="498"/>
    <x v="16"/>
    <s v="OFF-PA-10001937"/>
    <x v="0"/>
    <x v="0"/>
    <n v="15.552000000000003"/>
    <s v="US-2016-130519"/>
    <n v="0"/>
    <n v="3"/>
    <n v="0.2"/>
    <n v="5.4432"/>
    <n v="0.43613829632717294"/>
  </r>
  <r>
    <x v="498"/>
    <x v="20"/>
    <s v="OFF-PA-10002365"/>
    <x v="0"/>
    <x v="0"/>
    <n v="12.96"/>
    <s v="CA-2016-105102"/>
    <n v="0"/>
    <n v="2"/>
    <n v="0"/>
    <n v="6.2208000000000006"/>
    <n v="0.43613829632717294"/>
  </r>
  <r>
    <x v="498"/>
    <x v="2"/>
    <s v="OFF-BI-10002609"/>
    <x v="0"/>
    <x v="3"/>
    <n v="3.5760000000000005"/>
    <s v="CA-2016-100734"/>
    <n v="0"/>
    <n v="4"/>
    <n v="0.7"/>
    <n v="-2.8608000000000002"/>
    <n v="0.46881743173671325"/>
  </r>
  <r>
    <x v="499"/>
    <x v="6"/>
    <s v="OFF-EN-10001539"/>
    <x v="0"/>
    <x v="11"/>
    <n v="31.12"/>
    <s v="CA-2016-167696"/>
    <n v="1"/>
    <n v="4"/>
    <n v="0"/>
    <n v="14.6264"/>
    <n v="0.44424167803735209"/>
  </r>
  <r>
    <x v="500"/>
    <x v="20"/>
    <s v="FUR-BO-10004834"/>
    <x v="1"/>
    <x v="10"/>
    <n v="4228.7040000000006"/>
    <s v="US-2016-126977"/>
    <n v="1"/>
    <n v="6"/>
    <n v="0.2"/>
    <n v="158.57639999999992"/>
    <n v="0.5176847302647779"/>
  </r>
  <r>
    <x v="500"/>
    <x v="2"/>
    <s v="FUR-BO-10004834"/>
    <x v="1"/>
    <x v="10"/>
    <n v="3083.4300000000003"/>
    <s v="US-2016-150630"/>
    <n v="1"/>
    <n v="7"/>
    <n v="0.5"/>
    <n v="-1665.0522000000001"/>
    <n v="0.5176847302647779"/>
  </r>
  <r>
    <x v="500"/>
    <x v="20"/>
    <s v="FUR-BO-10002213"/>
    <x v="1"/>
    <x v="10"/>
    <n v="2003.9200000000003"/>
    <s v="US-2016-126977"/>
    <n v="0"/>
    <n v="5"/>
    <n v="0.2"/>
    <n v="-25.049000000000149"/>
    <n v="0.5176847302647779"/>
  </r>
  <r>
    <x v="500"/>
    <x v="20"/>
    <s v="FUR-TA-10004154"/>
    <x v="1"/>
    <x v="13"/>
    <n v="344.22"/>
    <s v="US-2016-138919"/>
    <n v="1"/>
    <n v="2"/>
    <n v="0.4"/>
    <n v="-103.26600000000002"/>
    <n v="0.55975208308209756"/>
  </r>
  <r>
    <x v="500"/>
    <x v="20"/>
    <s v="TEC-PH-10002170"/>
    <x v="2"/>
    <x v="6"/>
    <n v="209.96999999999997"/>
    <s v="US-2016-126977"/>
    <n v="0"/>
    <n v="3"/>
    <n v="0"/>
    <n v="58.791600000000003"/>
    <n v="0.41105220110552465"/>
  </r>
  <r>
    <x v="500"/>
    <x v="20"/>
    <s v="TEC-AC-10003033"/>
    <x v="2"/>
    <x v="9"/>
    <n v="659.9"/>
    <s v="US-2016-126977"/>
    <n v="0"/>
    <n v="2"/>
    <n v="0"/>
    <n v="217.76699999999994"/>
    <n v="0.52062335344040378"/>
  </r>
  <r>
    <x v="500"/>
    <x v="16"/>
    <s v="TEC-AC-10001465"/>
    <x v="2"/>
    <x v="9"/>
    <n v="87.168000000000006"/>
    <s v="CA-2016-141145"/>
    <n v="1"/>
    <n v="3"/>
    <n v="0.2"/>
    <n v="10.895999999999987"/>
    <n v="0.52062335344040378"/>
  </r>
  <r>
    <x v="500"/>
    <x v="20"/>
    <s v="FUR-CH-10001973"/>
    <x v="1"/>
    <x v="5"/>
    <n v="199.76400000000001"/>
    <s v="US-2016-126977"/>
    <n v="0"/>
    <n v="2"/>
    <n v="0.1"/>
    <n v="8.8783999999999956"/>
    <n v="0.46529189879902266"/>
  </r>
  <r>
    <x v="500"/>
    <x v="2"/>
    <s v="FUR-FU-10004848"/>
    <x v="1"/>
    <x v="8"/>
    <n v="124.20000000000002"/>
    <s v="US-2016-150630"/>
    <n v="0"/>
    <n v="3"/>
    <n v="0.2"/>
    <n v="15.524999999999991"/>
    <n v="0.4595170286641902"/>
  </r>
  <r>
    <x v="500"/>
    <x v="20"/>
    <s v="OFF-PA-10004071"/>
    <x v="0"/>
    <x v="0"/>
    <n v="110.96"/>
    <s v="US-2016-126977"/>
    <n v="0"/>
    <n v="2"/>
    <n v="0"/>
    <n v="53.260799999999996"/>
    <n v="0.43613829632717294"/>
  </r>
  <r>
    <x v="500"/>
    <x v="20"/>
    <s v="OFF-ST-10003058"/>
    <x v="0"/>
    <x v="1"/>
    <n v="94.6"/>
    <s v="US-2016-126977"/>
    <n v="0"/>
    <n v="4"/>
    <n v="0"/>
    <n v="27.433999999999997"/>
    <n v="0.44610841445725197"/>
  </r>
  <r>
    <x v="500"/>
    <x v="20"/>
    <s v="OFF-LA-10002762"/>
    <x v="0"/>
    <x v="2"/>
    <n v="87.71"/>
    <s v="US-2016-126977"/>
    <n v="0"/>
    <n v="7"/>
    <n v="0"/>
    <n v="41.223699999999994"/>
    <n v="0.4647369236065339"/>
  </r>
  <r>
    <x v="500"/>
    <x v="2"/>
    <s v="OFF-AR-10004042"/>
    <x v="0"/>
    <x v="4"/>
    <n v="86.304000000000002"/>
    <s v="US-2016-150630"/>
    <n v="0"/>
    <n v="6"/>
    <n v="0.2"/>
    <n v="9.7091999999999885"/>
    <n v="0.45632477063632687"/>
  </r>
  <r>
    <x v="500"/>
    <x v="20"/>
    <s v="TEC-PH-10000169"/>
    <x v="2"/>
    <x v="6"/>
    <n v="67.8"/>
    <s v="US-2016-126977"/>
    <n v="0"/>
    <n v="4"/>
    <n v="0"/>
    <n v="1.3559999999999945"/>
    <n v="0.41105220110552465"/>
  </r>
  <r>
    <x v="500"/>
    <x v="4"/>
    <s v="OFF-PA-10004100"/>
    <x v="0"/>
    <x v="0"/>
    <n v="32.400000000000006"/>
    <s v="CA-2016-133025"/>
    <n v="1"/>
    <n v="5"/>
    <n v="0"/>
    <n v="15.552000000000001"/>
    <n v="0.43613829632717294"/>
  </r>
  <r>
    <x v="500"/>
    <x v="22"/>
    <s v="OFF-BI-10001628"/>
    <x v="0"/>
    <x v="3"/>
    <n v="25.031999999999996"/>
    <s v="US-2016-138716"/>
    <n v="1"/>
    <n v="3"/>
    <n v="0.2"/>
    <n v="7.822499999999998"/>
    <n v="0.46881743173671325"/>
  </r>
  <r>
    <x v="500"/>
    <x v="0"/>
    <s v="FUR-FU-10003535"/>
    <x v="1"/>
    <x v="8"/>
    <n v="21.936000000000003"/>
    <s v="CA-2016-143077"/>
    <n v="1"/>
    <n v="2"/>
    <n v="0.6"/>
    <n v="-10.419600000000003"/>
    <n v="0.4595170286641902"/>
  </r>
  <r>
    <x v="500"/>
    <x v="2"/>
    <s v="OFF-AR-10001683"/>
    <x v="0"/>
    <x v="4"/>
    <n v="15.76"/>
    <s v="US-2016-150630"/>
    <n v="0"/>
    <n v="2"/>
    <n v="0.2"/>
    <n v="3.5460000000000007"/>
    <n v="0.45632477063632687"/>
  </r>
  <r>
    <x v="500"/>
    <x v="20"/>
    <s v="OFF-ST-10000617"/>
    <x v="0"/>
    <x v="1"/>
    <n v="14.9"/>
    <s v="US-2016-126977"/>
    <n v="0"/>
    <n v="5"/>
    <n v="0"/>
    <n v="1.0429999999999984"/>
    <n v="0.44610841445725197"/>
  </r>
  <r>
    <x v="500"/>
    <x v="2"/>
    <s v="OFF-BI-10000474"/>
    <x v="0"/>
    <x v="3"/>
    <n v="9.6180000000000021"/>
    <s v="US-2016-150630"/>
    <n v="0"/>
    <n v="2"/>
    <n v="0.7"/>
    <n v="-7.0532000000000004"/>
    <n v="0.46881743173671325"/>
  </r>
  <r>
    <x v="500"/>
    <x v="2"/>
    <s v="OFF-BI-10001525"/>
    <x v="0"/>
    <x v="3"/>
    <n v="6.8580000000000014"/>
    <s v="US-2016-150630"/>
    <n v="0"/>
    <n v="6"/>
    <n v="0.7"/>
    <n v="-5.7149999999999999"/>
    <n v="0.46881743173671325"/>
  </r>
  <r>
    <x v="500"/>
    <x v="0"/>
    <s v="OFF-BI-10000088"/>
    <x v="0"/>
    <x v="3"/>
    <n v="6.5879999999999992"/>
    <s v="CA-2016-143077"/>
    <n v="0"/>
    <n v="3"/>
    <n v="0.8"/>
    <n v="-10.211400000000005"/>
    <n v="0.46881743173671325"/>
  </r>
  <r>
    <x v="500"/>
    <x v="2"/>
    <s v="OFF-EN-10001509"/>
    <x v="0"/>
    <x v="11"/>
    <n v="3.2640000000000002"/>
    <s v="US-2016-150630"/>
    <n v="0"/>
    <n v="2"/>
    <n v="0.2"/>
    <n v="1.1015999999999997"/>
    <n v="0.44424167803735209"/>
  </r>
  <r>
    <x v="501"/>
    <x v="36"/>
    <s v="TEC-PH-10000895"/>
    <x v="2"/>
    <x v="6"/>
    <n v="1259.93"/>
    <s v="CA-2016-109575"/>
    <n v="1"/>
    <n v="7"/>
    <n v="0"/>
    <n v="327.58180000000004"/>
    <n v="0.41105220110552465"/>
  </r>
  <r>
    <x v="501"/>
    <x v="36"/>
    <s v="OFF-ST-10004123"/>
    <x v="0"/>
    <x v="1"/>
    <n v="636.86"/>
    <s v="CA-2016-109575"/>
    <n v="0"/>
    <n v="7"/>
    <n v="0"/>
    <n v="0"/>
    <n v="0.44610841445725197"/>
  </r>
  <r>
    <x v="501"/>
    <x v="36"/>
    <s v="TEC-PH-10000730"/>
    <x v="2"/>
    <x v="6"/>
    <n v="499.99"/>
    <s v="CA-2016-109575"/>
    <n v="0"/>
    <n v="1"/>
    <n v="0"/>
    <n v="129.99740000000003"/>
    <n v="0.41105220110552465"/>
  </r>
  <r>
    <x v="501"/>
    <x v="4"/>
    <s v="OFF-ST-10004186"/>
    <x v="0"/>
    <x v="1"/>
    <n v="443.92"/>
    <s v="CA-2016-101154"/>
    <n v="1"/>
    <n v="4"/>
    <n v="0"/>
    <n v="8.8783999999999992"/>
    <n v="0.44610841445725197"/>
  </r>
  <r>
    <x v="501"/>
    <x v="16"/>
    <s v="TEC-AC-10003198"/>
    <x v="2"/>
    <x v="9"/>
    <n v="717.12000000000012"/>
    <s v="CA-2016-142202"/>
    <n v="1"/>
    <n v="9"/>
    <n v="0.2"/>
    <n v="152.38799999999992"/>
    <n v="0.52062335344040378"/>
  </r>
  <r>
    <x v="501"/>
    <x v="4"/>
    <s v="OFF-PA-10004530"/>
    <x v="0"/>
    <x v="0"/>
    <n v="160.72"/>
    <s v="CA-2016-149713"/>
    <n v="1"/>
    <n v="14"/>
    <n v="0"/>
    <n v="78.752800000000008"/>
    <n v="0.43613829632717294"/>
  </r>
  <r>
    <x v="501"/>
    <x v="36"/>
    <s v="OFF-BI-10000962"/>
    <x v="0"/>
    <x v="3"/>
    <n v="65.08"/>
    <s v="CA-2016-109575"/>
    <n v="0"/>
    <n v="4"/>
    <n v="0"/>
    <n v="31.889199999999995"/>
    <n v="0.46881743173671325"/>
  </r>
  <r>
    <x v="501"/>
    <x v="36"/>
    <s v="OFF-ST-10004950"/>
    <x v="0"/>
    <x v="1"/>
    <n v="41.96"/>
    <s v="CA-2016-109575"/>
    <n v="0"/>
    <n v="2"/>
    <n v="0"/>
    <n v="7.9724000000000004"/>
    <n v="0.44610841445725197"/>
  </r>
  <r>
    <x v="501"/>
    <x v="4"/>
    <s v="FUR-FU-10001591"/>
    <x v="1"/>
    <x v="8"/>
    <n v="24.4"/>
    <s v="CA-2016-167745"/>
    <n v="1"/>
    <n v="2"/>
    <n v="0"/>
    <n v="10.248000000000001"/>
    <n v="0.4595170286641902"/>
  </r>
  <r>
    <x v="501"/>
    <x v="4"/>
    <s v="OFF-PA-10001450"/>
    <x v="0"/>
    <x v="0"/>
    <n v="19.920000000000002"/>
    <s v="CA-2016-149713"/>
    <n v="0"/>
    <n v="4"/>
    <n v="0"/>
    <n v="9.7608000000000015"/>
    <n v="0.43613829632717294"/>
  </r>
  <r>
    <x v="501"/>
    <x v="22"/>
    <s v="OFF-PA-10001776"/>
    <x v="0"/>
    <x v="0"/>
    <n v="18.54"/>
    <s v="CA-2016-150511"/>
    <n v="1"/>
    <n v="2"/>
    <n v="0"/>
    <n v="8.7137999999999991"/>
    <n v="0.43613829632717294"/>
  </r>
  <r>
    <x v="501"/>
    <x v="4"/>
    <s v="OFF-SU-10004782"/>
    <x v="0"/>
    <x v="14"/>
    <n v="16.899999999999999"/>
    <s v="CA-2016-167745"/>
    <n v="0"/>
    <n v="2"/>
    <n v="0"/>
    <n v="5.0699999999999985"/>
    <n v="0.53938093436526824"/>
  </r>
  <r>
    <x v="501"/>
    <x v="4"/>
    <s v="OFF-AR-10003602"/>
    <x v="0"/>
    <x v="4"/>
    <n v="11.68"/>
    <s v="CA-2016-167745"/>
    <n v="0"/>
    <n v="2"/>
    <n v="0"/>
    <n v="5.4895999999999994"/>
    <n v="0.45632477063632687"/>
  </r>
  <r>
    <x v="501"/>
    <x v="4"/>
    <s v="OFF-SU-10001574"/>
    <x v="0"/>
    <x v="14"/>
    <n v="7.3"/>
    <s v="CA-2016-149713"/>
    <n v="0"/>
    <n v="2"/>
    <n v="0"/>
    <n v="2.1899999999999995"/>
    <n v="0.53938093436526824"/>
  </r>
  <r>
    <x v="502"/>
    <x v="20"/>
    <s v="TEC-PH-10000011"/>
    <x v="2"/>
    <x v="6"/>
    <n v="279.85999999999996"/>
    <s v="CA-2016-135489"/>
    <n v="1"/>
    <n v="14"/>
    <n v="0"/>
    <n v="134.33279999999996"/>
    <n v="0.41105220110552465"/>
  </r>
  <r>
    <x v="502"/>
    <x v="5"/>
    <s v="TEC-AC-10000682"/>
    <x v="2"/>
    <x v="9"/>
    <n v="66.36"/>
    <s v="CA-2016-147102"/>
    <n v="1"/>
    <n v="4"/>
    <n v="0"/>
    <n v="23.225999999999999"/>
    <n v="0.52062335344040378"/>
  </r>
  <r>
    <x v="502"/>
    <x v="6"/>
    <s v="FUR-BO-10003433"/>
    <x v="1"/>
    <x v="10"/>
    <n v="61.96"/>
    <s v="CA-2016-115847"/>
    <n v="1"/>
    <n v="2"/>
    <n v="0"/>
    <n v="4.3371999999999957"/>
    <n v="0.5176847302647779"/>
  </r>
  <r>
    <x v="502"/>
    <x v="4"/>
    <s v="FUR-FU-10003464"/>
    <x v="1"/>
    <x v="8"/>
    <n v="60.84"/>
    <s v="CA-2016-149517"/>
    <n v="1"/>
    <n v="3"/>
    <n v="0"/>
    <n v="19.468799999999998"/>
    <n v="0.4595170286641902"/>
  </r>
  <r>
    <x v="502"/>
    <x v="4"/>
    <s v="OFF-PA-10004530"/>
    <x v="0"/>
    <x v="0"/>
    <n v="22.96"/>
    <s v="CA-2016-132815"/>
    <n v="1"/>
    <n v="2"/>
    <n v="0"/>
    <n v="11.250400000000001"/>
    <n v="0.43613829632717294"/>
  </r>
  <r>
    <x v="502"/>
    <x v="31"/>
    <s v="OFF-AR-10001972"/>
    <x v="0"/>
    <x v="4"/>
    <n v="8.4"/>
    <s v="CA-2016-137603"/>
    <n v="1"/>
    <n v="5"/>
    <n v="0"/>
    <n v="2.1840000000000002"/>
    <n v="0.45632477063632687"/>
  </r>
  <r>
    <x v="503"/>
    <x v="15"/>
    <s v="OFF-BI-10000545"/>
    <x v="0"/>
    <x v="3"/>
    <n v="1369.7640000000001"/>
    <s v="CA-2016-141565"/>
    <n v="1"/>
    <n v="6"/>
    <n v="0.7"/>
    <n v="-913.17599999999993"/>
    <n v="0.46881743173671325"/>
  </r>
  <r>
    <x v="503"/>
    <x v="15"/>
    <s v="OFF-ST-10001522"/>
    <x v="0"/>
    <x v="1"/>
    <n v="294.36799999999999"/>
    <s v="CA-2016-141565"/>
    <n v="0"/>
    <n v="4"/>
    <n v="0.2"/>
    <n v="-58.873600000000025"/>
    <n v="0.44610841445725197"/>
  </r>
  <r>
    <x v="503"/>
    <x v="20"/>
    <s v="OFF-PA-10001970"/>
    <x v="0"/>
    <x v="0"/>
    <n v="61.4"/>
    <s v="CA-2016-156013"/>
    <n v="1"/>
    <n v="5"/>
    <n v="0"/>
    <n v="28.857999999999997"/>
    <n v="0.43613829632717294"/>
  </r>
  <r>
    <x v="503"/>
    <x v="17"/>
    <s v="OFF-BI-10004040"/>
    <x v="0"/>
    <x v="3"/>
    <n v="45.584000000000003"/>
    <s v="CA-2016-151470"/>
    <n v="1"/>
    <n v="11"/>
    <n v="0.2"/>
    <n v="16.524199999999997"/>
    <n v="0.46881743173671325"/>
  </r>
  <r>
    <x v="503"/>
    <x v="32"/>
    <s v="OFF-BI-10001308"/>
    <x v="0"/>
    <x v="3"/>
    <n v="37.68"/>
    <s v="CA-2016-153738"/>
    <n v="1"/>
    <n v="6"/>
    <n v="0"/>
    <n v="16.955999999999996"/>
    <n v="0.46881743173671325"/>
  </r>
  <r>
    <x v="503"/>
    <x v="20"/>
    <s v="OFF-BI-10002437"/>
    <x v="0"/>
    <x v="3"/>
    <n v="24.448"/>
    <s v="CA-2016-156013"/>
    <n v="0"/>
    <n v="2"/>
    <n v="0.2"/>
    <n v="8.8623999999999992"/>
    <n v="0.46881743173671325"/>
  </r>
  <r>
    <x v="503"/>
    <x v="1"/>
    <s v="OFF-BI-10000138"/>
    <x v="0"/>
    <x v="3"/>
    <n v="2.8079999999999989"/>
    <s v="CA-2016-126970"/>
    <n v="1"/>
    <n v="3"/>
    <n v="0.8"/>
    <n v="-4.492799999999999"/>
    <n v="0.46881743173671325"/>
  </r>
  <r>
    <x v="504"/>
    <x v="9"/>
    <s v="FUR-CH-10000309"/>
    <x v="1"/>
    <x v="5"/>
    <n v="1690.04"/>
    <s v="CA-2016-158421"/>
    <n v="1"/>
    <n v="4"/>
    <n v="0"/>
    <n v="422.51"/>
    <n v="0.46529189879902266"/>
  </r>
  <r>
    <x v="504"/>
    <x v="0"/>
    <s v="TEC-PH-10002922"/>
    <x v="2"/>
    <x v="6"/>
    <n v="946.34400000000005"/>
    <s v="CA-2016-126697"/>
    <n v="1"/>
    <n v="7"/>
    <n v="0.2"/>
    <n v="118.29299999999989"/>
    <n v="0.41105220110552465"/>
  </r>
  <r>
    <x v="504"/>
    <x v="9"/>
    <s v="OFF-ST-10004186"/>
    <x v="0"/>
    <x v="1"/>
    <n v="887.84"/>
    <s v="CA-2016-158421"/>
    <n v="0"/>
    <n v="8"/>
    <n v="0"/>
    <n v="17.756799999999998"/>
    <n v="0.44610841445725197"/>
  </r>
  <r>
    <x v="504"/>
    <x v="9"/>
    <s v="TEC-PH-10000369"/>
    <x v="2"/>
    <x v="6"/>
    <n v="629.94999999999993"/>
    <s v="CA-2016-158421"/>
    <n v="0"/>
    <n v="5"/>
    <n v="0"/>
    <n v="176.38600000000002"/>
    <n v="0.41105220110552465"/>
  </r>
  <r>
    <x v="504"/>
    <x v="4"/>
    <s v="FUR-CH-10004997"/>
    <x v="1"/>
    <x v="5"/>
    <n v="601.53599999999994"/>
    <s v="CA-2016-149972"/>
    <n v="1"/>
    <n v="4"/>
    <n v="0.2"/>
    <n v="0"/>
    <n v="0.46529189879902266"/>
  </r>
  <r>
    <x v="504"/>
    <x v="32"/>
    <s v="TEC-PH-10002415"/>
    <x v="2"/>
    <x v="6"/>
    <n v="589.9"/>
    <s v="CA-2016-117800"/>
    <n v="1"/>
    <n v="2"/>
    <n v="0"/>
    <n v="147.47500000000002"/>
    <n v="0.41105220110552465"/>
  </r>
  <r>
    <x v="504"/>
    <x v="32"/>
    <s v="FUR-CH-10000785"/>
    <x v="1"/>
    <x v="5"/>
    <n v="542.93999999999994"/>
    <s v="CA-2016-117800"/>
    <n v="0"/>
    <n v="3"/>
    <n v="0"/>
    <n v="141.1644"/>
    <n v="0.46529189879902266"/>
  </r>
  <r>
    <x v="504"/>
    <x v="0"/>
    <s v="TEC-AC-10004353"/>
    <x v="2"/>
    <x v="9"/>
    <n v="151.20000000000002"/>
    <s v="CA-2016-126697"/>
    <n v="0"/>
    <n v="3"/>
    <n v="0.2"/>
    <n v="32.130000000000003"/>
    <n v="0.52062335344040378"/>
  </r>
  <r>
    <x v="504"/>
    <x v="22"/>
    <s v="OFF-ST-10003123"/>
    <x v="0"/>
    <x v="1"/>
    <n v="199.74"/>
    <s v="CA-2016-102036"/>
    <n v="1"/>
    <n v="6"/>
    <n v="0"/>
    <n v="47.937599999999996"/>
    <n v="0.44610841445725197"/>
  </r>
  <r>
    <x v="504"/>
    <x v="14"/>
    <s v="FUR-BO-10000468"/>
    <x v="1"/>
    <x v="10"/>
    <n v="194.32"/>
    <s v="CA-2016-168480"/>
    <n v="1"/>
    <n v="4"/>
    <n v="0"/>
    <n v="31.091200000000015"/>
    <n v="0.5176847302647779"/>
  </r>
  <r>
    <x v="504"/>
    <x v="9"/>
    <s v="OFF-EN-10001453"/>
    <x v="0"/>
    <x v="11"/>
    <n v="121.96"/>
    <s v="CA-2016-158421"/>
    <n v="0"/>
    <n v="2"/>
    <n v="0"/>
    <n v="57.32119999999999"/>
    <n v="0.44424167803735209"/>
  </r>
  <r>
    <x v="504"/>
    <x v="9"/>
    <s v="TEC-PH-10002538"/>
    <x v="2"/>
    <x v="6"/>
    <n v="113.72999999999999"/>
    <s v="CA-2016-158421"/>
    <n v="0"/>
    <n v="3"/>
    <n v="0"/>
    <n v="32.981699999999989"/>
    <n v="0.41105220110552465"/>
  </r>
  <r>
    <x v="504"/>
    <x v="9"/>
    <s v="OFF-ST-10002444"/>
    <x v="0"/>
    <x v="1"/>
    <n v="85.96"/>
    <s v="CA-2016-158421"/>
    <n v="0"/>
    <n v="7"/>
    <n v="0"/>
    <n v="24.068799999999996"/>
    <n v="0.44610841445725197"/>
  </r>
  <r>
    <x v="504"/>
    <x v="32"/>
    <s v="FUR-FU-10004006"/>
    <x v="1"/>
    <x v="8"/>
    <n v="85.3"/>
    <s v="CA-2016-127593"/>
    <n v="1"/>
    <n v="2"/>
    <n v="0"/>
    <n v="14.500999999999991"/>
    <n v="0.4595170286641902"/>
  </r>
  <r>
    <x v="504"/>
    <x v="9"/>
    <s v="OFF-ST-10000563"/>
    <x v="0"/>
    <x v="1"/>
    <n v="63.96"/>
    <s v="CA-2016-158421"/>
    <n v="0"/>
    <n v="2"/>
    <n v="0"/>
    <n v="6.3960000000000008"/>
    <n v="0.44610841445725197"/>
  </r>
  <r>
    <x v="504"/>
    <x v="14"/>
    <s v="OFF-AR-10001044"/>
    <x v="0"/>
    <x v="4"/>
    <n v="25.99"/>
    <s v="CA-2016-168480"/>
    <n v="0"/>
    <n v="1"/>
    <n v="0"/>
    <n v="7.5370999999999988"/>
    <n v="0.45632477063632687"/>
  </r>
  <r>
    <x v="504"/>
    <x v="9"/>
    <s v="OFF-PA-10001801"/>
    <x v="0"/>
    <x v="0"/>
    <n v="23.92"/>
    <s v="CA-2016-158421"/>
    <n v="0"/>
    <n v="4"/>
    <n v="0"/>
    <n v="11.720800000000001"/>
    <n v="0.43613829632717294"/>
  </r>
  <r>
    <x v="504"/>
    <x v="9"/>
    <s v="OFF-BI-10000050"/>
    <x v="0"/>
    <x v="3"/>
    <n v="14.6"/>
    <s v="CA-2016-158421"/>
    <n v="0"/>
    <n v="2"/>
    <n v="0"/>
    <n v="6.8619999999999992"/>
    <n v="0.46881743173671325"/>
  </r>
  <r>
    <x v="504"/>
    <x v="4"/>
    <s v="OFF-FA-10002763"/>
    <x v="0"/>
    <x v="7"/>
    <n v="7.9"/>
    <s v="CA-2016-149972"/>
    <n v="0"/>
    <n v="2"/>
    <n v="0"/>
    <n v="2.5279999999999996"/>
    <n v="0.51168203684699509"/>
  </r>
  <r>
    <x v="504"/>
    <x v="0"/>
    <s v="FUR-FU-10001706"/>
    <x v="1"/>
    <x v="8"/>
    <n v="4.9280000000000008"/>
    <s v="CA-2016-126697"/>
    <n v="0"/>
    <n v="4"/>
    <n v="0.6"/>
    <n v="-1.4783999999999997"/>
    <n v="0.4595170286641902"/>
  </r>
  <r>
    <x v="505"/>
    <x v="15"/>
    <s v="OFF-ST-10003716"/>
    <x v="0"/>
    <x v="1"/>
    <n v="720.06400000000008"/>
    <s v="CA-2016-102260"/>
    <n v="1"/>
    <n v="4"/>
    <n v="0.2"/>
    <n v="-63.005600000000015"/>
    <n v="0.44610841445725197"/>
  </r>
  <r>
    <x v="505"/>
    <x v="4"/>
    <s v="FUR-FU-10004188"/>
    <x v="1"/>
    <x v="8"/>
    <n v="204.6"/>
    <s v="CA-2016-112571"/>
    <n v="1"/>
    <n v="2"/>
    <n v="0"/>
    <n v="53.195999999999998"/>
    <n v="0.4595170286641902"/>
  </r>
  <r>
    <x v="505"/>
    <x v="2"/>
    <s v="TEC-AC-10003832"/>
    <x v="2"/>
    <x v="9"/>
    <n v="617.97600000000011"/>
    <s v="US-2016-115343"/>
    <n v="1"/>
    <n v="3"/>
    <n v="0.2"/>
    <n v="-7.724700000000098"/>
    <n v="0.52062335344040378"/>
  </r>
  <r>
    <x v="505"/>
    <x v="4"/>
    <s v="OFF-AP-10004532"/>
    <x v="0"/>
    <x v="12"/>
    <n v="61.44"/>
    <s v="CA-2016-168760"/>
    <n v="1"/>
    <n v="3"/>
    <n v="0"/>
    <n v="16.588799999999999"/>
    <n v="0.49507917887403441"/>
  </r>
  <r>
    <x v="505"/>
    <x v="2"/>
    <s v="OFF-SU-10000898"/>
    <x v="0"/>
    <x v="14"/>
    <n v="55.600000000000009"/>
    <s v="US-2016-115343"/>
    <n v="0"/>
    <n v="5"/>
    <n v="0.2"/>
    <n v="6.2549999999999919"/>
    <n v="0.53938093436526824"/>
  </r>
  <r>
    <x v="505"/>
    <x v="6"/>
    <s v="FUR-FU-10002554"/>
    <x v="1"/>
    <x v="8"/>
    <n v="47.98"/>
    <s v="CA-2016-134992"/>
    <n v="1"/>
    <n v="2"/>
    <n v="0"/>
    <n v="11.035399999999996"/>
    <n v="0.4595170286641902"/>
  </r>
  <r>
    <x v="505"/>
    <x v="6"/>
    <s v="OFF-PA-10001972"/>
    <x v="0"/>
    <x v="0"/>
    <n v="32.400000000000006"/>
    <s v="CA-2016-134992"/>
    <n v="0"/>
    <n v="5"/>
    <n v="0"/>
    <n v="15.552000000000001"/>
    <n v="0.43613829632717294"/>
  </r>
  <r>
    <x v="505"/>
    <x v="15"/>
    <s v="OFF-ST-10002289"/>
    <x v="0"/>
    <x v="1"/>
    <n v="25.424000000000003"/>
    <s v="CA-2016-102260"/>
    <n v="0"/>
    <n v="1"/>
    <n v="0.2"/>
    <n v="-4.7670000000000021"/>
    <n v="0.44610841445725197"/>
  </r>
  <r>
    <x v="505"/>
    <x v="15"/>
    <s v="OFF-LA-10003714"/>
    <x v="0"/>
    <x v="2"/>
    <n v="12"/>
    <s v="CA-2016-102260"/>
    <n v="0"/>
    <n v="4"/>
    <n v="0.2"/>
    <n v="4.1999999999999993"/>
    <n v="0.4647369236065339"/>
  </r>
  <r>
    <x v="505"/>
    <x v="15"/>
    <s v="OFF-BI-10000042"/>
    <x v="0"/>
    <x v="3"/>
    <n v="3.2040000000000002"/>
    <s v="CA-2016-102260"/>
    <n v="0"/>
    <n v="2"/>
    <n v="0.7"/>
    <n v="-2.5631999999999993"/>
    <n v="0.46881743173671325"/>
  </r>
  <r>
    <x v="505"/>
    <x v="15"/>
    <s v="OFF-AR-10001315"/>
    <x v="0"/>
    <x v="4"/>
    <n v="2.8160000000000003"/>
    <s v="CA-2016-102260"/>
    <n v="0"/>
    <n v="2"/>
    <n v="0.2"/>
    <n v="0.31679999999999986"/>
    <n v="0.45632477063632687"/>
  </r>
  <r>
    <x v="506"/>
    <x v="30"/>
    <s v="FUR-CH-10000988"/>
    <x v="1"/>
    <x v="5"/>
    <n v="1408.1"/>
    <s v="CA-2016-153381"/>
    <n v="1"/>
    <n v="10"/>
    <n v="0"/>
    <n v="394.26800000000003"/>
    <n v="0.46529189879902266"/>
  </r>
  <r>
    <x v="506"/>
    <x v="4"/>
    <s v="OFF-AP-10002651"/>
    <x v="0"/>
    <x v="12"/>
    <n v="1158.1199999999999"/>
    <s v="CA-2016-103835"/>
    <n v="1"/>
    <n v="4"/>
    <n v="0"/>
    <n v="335.85479999999984"/>
    <n v="0.49507917887403441"/>
  </r>
  <r>
    <x v="506"/>
    <x v="39"/>
    <s v="TEC-PH-10004120"/>
    <x v="2"/>
    <x v="6"/>
    <n v="821.94"/>
    <s v="US-2016-164308"/>
    <n v="1"/>
    <n v="6"/>
    <n v="0"/>
    <n v="213.70440000000002"/>
    <n v="0.41105220110552465"/>
  </r>
  <r>
    <x v="506"/>
    <x v="8"/>
    <s v="FUR-CH-10001270"/>
    <x v="1"/>
    <x v="5"/>
    <n v="517.5"/>
    <s v="CA-2016-143119"/>
    <n v="1"/>
    <n v="6"/>
    <n v="0"/>
    <n v="155.24999999999994"/>
    <n v="0.46529189879902266"/>
  </r>
  <r>
    <x v="506"/>
    <x v="12"/>
    <s v="TEC-AC-10002345"/>
    <x v="2"/>
    <x v="9"/>
    <n v="23.200000000000003"/>
    <s v="US-2016-106873"/>
    <n v="1"/>
    <n v="2"/>
    <n v="0.2"/>
    <n v="1.4499999999999993"/>
    <n v="0.52062335344040378"/>
  </r>
  <r>
    <x v="506"/>
    <x v="20"/>
    <s v="OFF-EN-10003055"/>
    <x v="0"/>
    <x v="11"/>
    <n v="39.979999999999997"/>
    <s v="CA-2016-105508"/>
    <n v="1"/>
    <n v="1"/>
    <n v="0"/>
    <n v="17.990999999999996"/>
    <n v="0.44424167803735209"/>
  </r>
  <r>
    <x v="506"/>
    <x v="22"/>
    <s v="OFF-AR-10004042"/>
    <x v="0"/>
    <x v="4"/>
    <n v="35.96"/>
    <s v="CA-2016-161830"/>
    <n v="1"/>
    <n v="2"/>
    <n v="0"/>
    <n v="10.428399999999996"/>
    <n v="0.45632477063632687"/>
  </r>
  <r>
    <x v="506"/>
    <x v="12"/>
    <s v="TEC-PH-10003095"/>
    <x v="2"/>
    <x v="6"/>
    <n v="35.119999999999997"/>
    <s v="CA-2016-147816"/>
    <n v="1"/>
    <n v="2"/>
    <n v="0.2"/>
    <n v="13.17"/>
    <n v="0.41105220110552465"/>
  </r>
  <r>
    <x v="506"/>
    <x v="10"/>
    <s v="OFF-ST-10001172"/>
    <x v="0"/>
    <x v="1"/>
    <n v="33.568000000000005"/>
    <s v="CA-2016-113131"/>
    <n v="1"/>
    <n v="2"/>
    <n v="0.2"/>
    <n v="1.6783999999999981"/>
    <n v="0.44610841445725197"/>
  </r>
  <r>
    <x v="506"/>
    <x v="10"/>
    <s v="OFF-LA-10003510"/>
    <x v="0"/>
    <x v="2"/>
    <n v="24.424000000000003"/>
    <s v="CA-2016-113131"/>
    <n v="0"/>
    <n v="1"/>
    <n v="0.2"/>
    <n v="7.9378000000000002"/>
    <n v="0.4647369236065339"/>
  </r>
  <r>
    <x v="506"/>
    <x v="10"/>
    <s v="OFF-AR-10003504"/>
    <x v="0"/>
    <x v="4"/>
    <n v="17.12"/>
    <s v="CA-2016-113131"/>
    <n v="0"/>
    <n v="5"/>
    <n v="0.2"/>
    <n v="1.9259999999999975"/>
    <n v="0.45632477063632687"/>
  </r>
  <r>
    <x v="506"/>
    <x v="12"/>
    <s v="OFF-AR-10001246"/>
    <x v="0"/>
    <x v="4"/>
    <n v="16.463999999999999"/>
    <s v="US-2016-106873"/>
    <n v="0"/>
    <n v="7"/>
    <n v="0.2"/>
    <n v="1.852199999999999"/>
    <n v="0.45632477063632687"/>
  </r>
  <r>
    <x v="506"/>
    <x v="10"/>
    <s v="OFF-EN-10003068"/>
    <x v="0"/>
    <x v="11"/>
    <n v="15.840000000000002"/>
    <s v="CA-2016-113131"/>
    <n v="0"/>
    <n v="2"/>
    <n v="0.2"/>
    <n v="5.5439999999999987"/>
    <n v="0.44424167803735209"/>
  </r>
  <r>
    <x v="506"/>
    <x v="30"/>
    <s v="OFF-BI-10001525"/>
    <x v="0"/>
    <x v="3"/>
    <n v="15.24"/>
    <s v="CA-2016-153381"/>
    <n v="0"/>
    <n v="4"/>
    <n v="0"/>
    <n v="6.8579999999999988"/>
    <n v="0.46881743173671325"/>
  </r>
  <r>
    <x v="506"/>
    <x v="22"/>
    <s v="OFF-BI-10001097"/>
    <x v="0"/>
    <x v="3"/>
    <n v="14.952000000000002"/>
    <s v="CA-2016-161830"/>
    <n v="0"/>
    <n v="3"/>
    <n v="0.2"/>
    <n v="5.4201000000000006"/>
    <n v="0.46881743173671325"/>
  </r>
  <r>
    <x v="506"/>
    <x v="4"/>
    <s v="FUR-FU-10000010"/>
    <x v="1"/>
    <x v="8"/>
    <n v="14.91"/>
    <s v="CA-2016-103835"/>
    <n v="0"/>
    <n v="3"/>
    <n v="0"/>
    <n v="4.6220999999999997"/>
    <n v="0.4595170286641902"/>
  </r>
  <r>
    <x v="506"/>
    <x v="12"/>
    <s v="OFF-AR-10003179"/>
    <x v="0"/>
    <x v="4"/>
    <n v="14.576000000000001"/>
    <s v="US-2016-106873"/>
    <n v="0"/>
    <n v="2"/>
    <n v="0.2"/>
    <n v="2.3685999999999989"/>
    <n v="0.45632477063632687"/>
  </r>
  <r>
    <x v="506"/>
    <x v="2"/>
    <s v="OFF-AR-10000634"/>
    <x v="0"/>
    <x v="4"/>
    <n v="6.8480000000000008"/>
    <s v="US-2016-161466"/>
    <n v="1"/>
    <n v="2"/>
    <n v="0.2"/>
    <n v="0.59920000000000018"/>
    <n v="0.45632477063632687"/>
  </r>
  <r>
    <x v="506"/>
    <x v="10"/>
    <s v="OFF-BI-10003196"/>
    <x v="0"/>
    <x v="3"/>
    <n v="6.732000000000002"/>
    <s v="CA-2016-113131"/>
    <n v="0"/>
    <n v="6"/>
    <n v="0.7"/>
    <n v="-4.4879999999999978"/>
    <n v="0.46881743173671325"/>
  </r>
  <r>
    <x v="507"/>
    <x v="27"/>
    <s v="FUR-TA-10000577"/>
    <x v="1"/>
    <x v="13"/>
    <n v="1044.6299999999999"/>
    <s v="CA-2016-106320"/>
    <n v="1"/>
    <n v="3"/>
    <n v="0"/>
    <n v="240.26490000000001"/>
    <n v="0.55975208308209756"/>
  </r>
  <r>
    <x v="507"/>
    <x v="22"/>
    <s v="FUR-CH-10004289"/>
    <x v="1"/>
    <x v="5"/>
    <n v="307.13600000000002"/>
    <s v="CA-2016-149083"/>
    <n v="1"/>
    <n v="4"/>
    <n v="0.2"/>
    <n v="-11.51760000000003"/>
    <n v="0.46529189879902266"/>
  </r>
  <r>
    <x v="507"/>
    <x v="20"/>
    <s v="TEC-AC-10004171"/>
    <x v="2"/>
    <x v="9"/>
    <n v="899.91"/>
    <s v="CA-2016-103933"/>
    <n v="1"/>
    <n v="9"/>
    <n v="0"/>
    <n v="395.96040000000005"/>
    <n v="0.52062335344040378"/>
  </r>
  <r>
    <x v="507"/>
    <x v="22"/>
    <s v="TEC-AC-10002567"/>
    <x v="2"/>
    <x v="9"/>
    <n v="159.97999999999999"/>
    <s v="CA-2016-149083"/>
    <n v="0"/>
    <n v="2"/>
    <n v="0"/>
    <n v="57.592799999999997"/>
    <n v="0.52062335344040378"/>
  </r>
  <r>
    <x v="507"/>
    <x v="23"/>
    <s v="TEC-AC-10002006"/>
    <x v="2"/>
    <x v="9"/>
    <n v="63.96"/>
    <s v="CA-2016-156335"/>
    <n v="1"/>
    <n v="4"/>
    <n v="0"/>
    <n v="19.827599999999997"/>
    <n v="0.52062335344040378"/>
  </r>
  <r>
    <x v="507"/>
    <x v="1"/>
    <s v="OFF-AR-10004602"/>
    <x v="0"/>
    <x v="4"/>
    <n v="128.744"/>
    <s v="CA-2016-139738"/>
    <n v="1"/>
    <n v="7"/>
    <n v="0.2"/>
    <n v="12.874400000000001"/>
    <n v="0.45632477063632687"/>
  </r>
  <r>
    <x v="507"/>
    <x v="23"/>
    <s v="TEC-PH-10002726"/>
    <x v="2"/>
    <x v="6"/>
    <n v="104.98"/>
    <s v="CA-2016-156335"/>
    <n v="0"/>
    <n v="2"/>
    <n v="0"/>
    <n v="52.49"/>
    <n v="0.41105220110552465"/>
  </r>
  <r>
    <x v="507"/>
    <x v="20"/>
    <s v="FUR-CH-10001545"/>
    <x v="1"/>
    <x v="5"/>
    <n v="102.58200000000001"/>
    <s v="CA-2016-151869"/>
    <n v="1"/>
    <n v="1"/>
    <n v="0.1"/>
    <n v="6.8388000000000009"/>
    <n v="0.46529189879902266"/>
  </r>
  <r>
    <x v="507"/>
    <x v="38"/>
    <s v="OFF-BI-10002735"/>
    <x v="0"/>
    <x v="3"/>
    <n v="68.62"/>
    <s v="CA-2016-159779"/>
    <n v="1"/>
    <n v="2"/>
    <n v="0"/>
    <n v="32.251400000000004"/>
    <n v="0.46881743173671325"/>
  </r>
  <r>
    <x v="507"/>
    <x v="37"/>
    <s v="OFF-PA-10002222"/>
    <x v="0"/>
    <x v="0"/>
    <n v="45.68"/>
    <s v="CA-2016-156510"/>
    <n v="1"/>
    <n v="2"/>
    <n v="0"/>
    <n v="21.012799999999999"/>
    <n v="0.43613829632717294"/>
  </r>
  <r>
    <x v="507"/>
    <x v="20"/>
    <s v="OFF-PA-10002947"/>
    <x v="0"/>
    <x v="0"/>
    <n v="20.04"/>
    <s v="CA-2016-151869"/>
    <n v="0"/>
    <n v="3"/>
    <n v="0"/>
    <n v="9.6191999999999993"/>
    <n v="0.43613829632717294"/>
  </r>
  <r>
    <x v="507"/>
    <x v="4"/>
    <s v="OFF-EN-10000461"/>
    <x v="0"/>
    <x v="11"/>
    <n v="17.48"/>
    <s v="CA-2016-100573"/>
    <n v="1"/>
    <n v="2"/>
    <n v="0"/>
    <n v="8.2156000000000002"/>
    <n v="0.44424167803735209"/>
  </r>
  <r>
    <x v="507"/>
    <x v="23"/>
    <s v="OFF-BI-10003314"/>
    <x v="0"/>
    <x v="3"/>
    <n v="14.46"/>
    <s v="CA-2016-156335"/>
    <n v="0"/>
    <n v="3"/>
    <n v="0"/>
    <n v="7.0853999999999999"/>
    <n v="0.46881743173671325"/>
  </r>
  <r>
    <x v="507"/>
    <x v="22"/>
    <s v="OFF-LA-10002945"/>
    <x v="0"/>
    <x v="2"/>
    <n v="12.6"/>
    <s v="CA-2016-149083"/>
    <n v="0"/>
    <n v="2"/>
    <n v="0"/>
    <n v="5.7959999999999994"/>
    <n v="0.4647369236065339"/>
  </r>
  <r>
    <x v="507"/>
    <x v="37"/>
    <s v="OFF-BI-10000822"/>
    <x v="0"/>
    <x v="3"/>
    <n v="10.76"/>
    <s v="CA-2016-156510"/>
    <n v="0"/>
    <n v="2"/>
    <n v="0"/>
    <n v="5.1647999999999996"/>
    <n v="0.46881743173671325"/>
  </r>
  <r>
    <x v="507"/>
    <x v="15"/>
    <s v="OFF-PA-10004665"/>
    <x v="0"/>
    <x v="0"/>
    <n v="10.48"/>
    <s v="CA-2016-120845"/>
    <n v="1"/>
    <n v="1"/>
    <n v="0.2"/>
    <n v="3.7989999999999995"/>
    <n v="0.43613829632717294"/>
  </r>
  <r>
    <x v="507"/>
    <x v="37"/>
    <s v="OFF-AR-10004930"/>
    <x v="0"/>
    <x v="4"/>
    <n v="6.7"/>
    <s v="CA-2016-156510"/>
    <n v="0"/>
    <n v="1"/>
    <n v="0"/>
    <n v="2.2109999999999994"/>
    <n v="0.45632477063632687"/>
  </r>
  <r>
    <x v="507"/>
    <x v="15"/>
    <s v="OFF-BI-10001116"/>
    <x v="0"/>
    <x v="3"/>
    <n v="6.3360000000000012"/>
    <s v="CA-2016-120845"/>
    <n v="0"/>
    <n v="4"/>
    <n v="0.7"/>
    <n v="-4.6463999999999981"/>
    <n v="0.46881743173671325"/>
  </r>
  <r>
    <x v="507"/>
    <x v="15"/>
    <s v="OFF-BI-10001982"/>
    <x v="0"/>
    <x v="3"/>
    <n v="3.2640000000000007"/>
    <s v="CA-2016-120845"/>
    <n v="0"/>
    <n v="2"/>
    <n v="0.7"/>
    <n v="-2.2847999999999997"/>
    <n v="0.46881743173671325"/>
  </r>
  <r>
    <x v="507"/>
    <x v="2"/>
    <s v="OFF-BI-10003712"/>
    <x v="0"/>
    <x v="3"/>
    <n v="2.9460000000000006"/>
    <s v="CA-2016-160787"/>
    <n v="1"/>
    <n v="2"/>
    <n v="0.7"/>
    <n v="-2.0621999999999998"/>
    <n v="0.46881743173671325"/>
  </r>
  <r>
    <x v="507"/>
    <x v="15"/>
    <s v="OFF-BI-10004506"/>
    <x v="0"/>
    <x v="3"/>
    <n v="2.4690000000000003"/>
    <s v="CA-2016-120845"/>
    <n v="0"/>
    <n v="1"/>
    <n v="0.7"/>
    <n v="-1.8106"/>
    <n v="0.46881743173671325"/>
  </r>
  <r>
    <x v="508"/>
    <x v="0"/>
    <s v="TEC-PH-10001760"/>
    <x v="2"/>
    <x v="6"/>
    <n v="1114.4000000000001"/>
    <s v="US-2016-161991"/>
    <n v="1"/>
    <n v="7"/>
    <n v="0.2"/>
    <n v="376.11"/>
    <n v="0.41105220110552465"/>
  </r>
  <r>
    <x v="508"/>
    <x v="20"/>
    <s v="TEC-MA-10002859"/>
    <x v="2"/>
    <x v="15"/>
    <n v="629.92999999999995"/>
    <s v="CA-2016-127173"/>
    <n v="1"/>
    <n v="7"/>
    <n v="0"/>
    <n v="296.06709999999998"/>
    <n v="0.5183572270896134"/>
  </r>
  <r>
    <x v="508"/>
    <x v="12"/>
    <s v="OFF-ST-10002743"/>
    <x v="0"/>
    <x v="1"/>
    <n v="363.64800000000002"/>
    <s v="CA-2016-124800"/>
    <n v="1"/>
    <n v="4"/>
    <n v="0.2"/>
    <n v="-86.366400000000027"/>
    <n v="0.44610841445725197"/>
  </r>
  <r>
    <x v="508"/>
    <x v="12"/>
    <s v="TEC-PH-10001750"/>
    <x v="2"/>
    <x v="6"/>
    <n v="263.96000000000004"/>
    <s v="CA-2016-124800"/>
    <n v="0"/>
    <n v="5"/>
    <n v="0.2"/>
    <n v="23.096500000000006"/>
    <n v="0.41105220110552465"/>
  </r>
  <r>
    <x v="508"/>
    <x v="11"/>
    <s v="TEC-AC-10001956"/>
    <x v="2"/>
    <x v="9"/>
    <n v="239.80000000000004"/>
    <s v="CA-2016-130883"/>
    <n v="1"/>
    <n v="5"/>
    <n v="0.2"/>
    <n v="47.959999999999987"/>
    <n v="0.52062335344040378"/>
  </r>
  <r>
    <x v="508"/>
    <x v="20"/>
    <s v="TEC-AC-10001590"/>
    <x v="2"/>
    <x v="9"/>
    <n v="50"/>
    <s v="CA-2016-111458"/>
    <n v="1"/>
    <n v="2"/>
    <n v="0"/>
    <n v="12"/>
    <n v="0.52062335344040378"/>
  </r>
  <r>
    <x v="508"/>
    <x v="11"/>
    <s v="OFF-PA-10000474"/>
    <x v="0"/>
    <x v="0"/>
    <n v="141.76"/>
    <s v="CA-2016-130883"/>
    <n v="0"/>
    <n v="5"/>
    <n v="0.2"/>
    <n v="47.843999999999994"/>
    <n v="0.43613829632717294"/>
  </r>
  <r>
    <x v="508"/>
    <x v="4"/>
    <s v="OFF-EN-10000056"/>
    <x v="0"/>
    <x v="11"/>
    <n v="124.46"/>
    <s v="CA-2016-122371"/>
    <n v="1"/>
    <n v="2"/>
    <n v="0"/>
    <n v="58.496199999999988"/>
    <n v="0.44424167803735209"/>
  </r>
  <r>
    <x v="508"/>
    <x v="2"/>
    <s v="OFF-BI-10004224"/>
    <x v="0"/>
    <x v="3"/>
    <n v="121.10400000000003"/>
    <s v="CA-2016-120341"/>
    <n v="1"/>
    <n v="6"/>
    <n v="0.7"/>
    <n v="-100.91999999999999"/>
    <n v="0.46881743173671325"/>
  </r>
  <r>
    <x v="508"/>
    <x v="12"/>
    <s v="OFF-ST-10000798"/>
    <x v="0"/>
    <x v="1"/>
    <n v="119.90400000000001"/>
    <s v="CA-2016-124800"/>
    <n v="0"/>
    <n v="6"/>
    <n v="0.2"/>
    <n v="-1.4988000000000135"/>
    <n v="0.44610841445725197"/>
  </r>
  <r>
    <x v="508"/>
    <x v="12"/>
    <s v="OFF-PA-10000501"/>
    <x v="0"/>
    <x v="0"/>
    <n v="86.272000000000006"/>
    <s v="CA-2016-124800"/>
    <n v="0"/>
    <n v="4"/>
    <n v="0.2"/>
    <n v="31.273599999999998"/>
    <n v="0.43613829632717294"/>
  </r>
  <r>
    <x v="508"/>
    <x v="20"/>
    <s v="OFF-BI-10000088"/>
    <x v="0"/>
    <x v="3"/>
    <n v="79.056000000000012"/>
    <s v="CA-2016-127173"/>
    <n v="0"/>
    <n v="9"/>
    <n v="0.2"/>
    <n v="28.657800000000002"/>
    <n v="0.46881743173671325"/>
  </r>
  <r>
    <x v="508"/>
    <x v="12"/>
    <s v="OFF-BI-10003984"/>
    <x v="0"/>
    <x v="3"/>
    <n v="77.031000000000006"/>
    <s v="CA-2016-124800"/>
    <n v="0"/>
    <n v="9"/>
    <n v="0.7"/>
    <n v="-59.057100000000005"/>
    <n v="0.46881743173671325"/>
  </r>
  <r>
    <x v="508"/>
    <x v="12"/>
    <s v="OFF-BI-10000778"/>
    <x v="0"/>
    <x v="3"/>
    <n v="72.588000000000008"/>
    <s v="CA-2016-124800"/>
    <n v="0"/>
    <n v="2"/>
    <n v="0.7"/>
    <n v="-48.391999999999982"/>
    <n v="0.46881743173671325"/>
  </r>
  <r>
    <x v="508"/>
    <x v="4"/>
    <s v="OFF-ST-10002370"/>
    <x v="0"/>
    <x v="1"/>
    <n v="64.17"/>
    <s v="CA-2016-122371"/>
    <n v="0"/>
    <n v="3"/>
    <n v="0"/>
    <n v="18.609299999999998"/>
    <n v="0.44610841445725197"/>
  </r>
  <r>
    <x v="508"/>
    <x v="12"/>
    <s v="OFF-AP-10004980"/>
    <x v="0"/>
    <x v="12"/>
    <n v="60.672000000000004"/>
    <s v="CA-2016-124800"/>
    <n v="0"/>
    <n v="2"/>
    <n v="0.2"/>
    <n v="14.409600000000003"/>
    <n v="0.49507917887403441"/>
  </r>
  <r>
    <x v="508"/>
    <x v="2"/>
    <s v="TEC-PH-10003357"/>
    <x v="2"/>
    <x v="6"/>
    <n v="45.893999999999998"/>
    <s v="CA-2016-120341"/>
    <n v="0"/>
    <n v="1"/>
    <n v="0.4"/>
    <n v="-9.178799999999999"/>
    <n v="0.41105220110552465"/>
  </r>
  <r>
    <x v="508"/>
    <x v="20"/>
    <s v="OFF-FA-10004854"/>
    <x v="0"/>
    <x v="7"/>
    <n v="34.44"/>
    <s v="CA-2016-127173"/>
    <n v="0"/>
    <n v="3"/>
    <n v="0"/>
    <n v="16.186799999999998"/>
    <n v="0.51168203684699509"/>
  </r>
  <r>
    <x v="508"/>
    <x v="11"/>
    <s v="OFF-PA-10004100"/>
    <x v="0"/>
    <x v="0"/>
    <n v="31.104000000000006"/>
    <s v="CA-2016-130883"/>
    <n v="0"/>
    <n v="6"/>
    <n v="0.2"/>
    <n v="10.8864"/>
    <n v="0.43613829632717294"/>
  </r>
  <r>
    <x v="508"/>
    <x v="0"/>
    <s v="OFF-BI-10004967"/>
    <x v="0"/>
    <x v="3"/>
    <n v="2.0799999999999996"/>
    <s v="US-2016-161991"/>
    <n v="0"/>
    <n v="5"/>
    <n v="0.8"/>
    <n v="-3.4320000000000004"/>
    <n v="0.46881743173671325"/>
  </r>
  <r>
    <x v="509"/>
    <x v="6"/>
    <s v="TEC-PH-10002496"/>
    <x v="2"/>
    <x v="6"/>
    <n v="1871.88"/>
    <s v="CA-2016-125976"/>
    <n v="1"/>
    <n v="12"/>
    <n v="0"/>
    <n v="561.56399999999996"/>
    <n v="0.41105220110552465"/>
  </r>
  <r>
    <x v="509"/>
    <x v="6"/>
    <s v="OFF-PA-10001125"/>
    <x v="0"/>
    <x v="0"/>
    <n v="154.9"/>
    <s v="CA-2016-125976"/>
    <n v="0"/>
    <n v="5"/>
    <n v="0"/>
    <n v="69.704999999999998"/>
    <n v="0.43613829632717294"/>
  </r>
  <r>
    <x v="509"/>
    <x v="4"/>
    <s v="OFF-PA-10002377"/>
    <x v="0"/>
    <x v="0"/>
    <n v="146.82"/>
    <s v="CA-2016-167255"/>
    <n v="1"/>
    <n v="3"/>
    <n v="0"/>
    <n v="73.41"/>
    <n v="0.43613829632717294"/>
  </r>
  <r>
    <x v="509"/>
    <x v="22"/>
    <s v="OFF-AR-10002067"/>
    <x v="0"/>
    <x v="4"/>
    <n v="99.2"/>
    <s v="CA-2016-143616"/>
    <n v="1"/>
    <n v="5"/>
    <n v="0"/>
    <n v="25.792000000000002"/>
    <n v="0.45632477063632687"/>
  </r>
  <r>
    <x v="509"/>
    <x v="14"/>
    <s v="OFF-PA-10003172"/>
    <x v="0"/>
    <x v="0"/>
    <n v="25.92"/>
    <s v="CA-2016-103072"/>
    <n v="1"/>
    <n v="4"/>
    <n v="0"/>
    <n v="12.441600000000001"/>
    <n v="0.43613829632717294"/>
  </r>
  <r>
    <x v="509"/>
    <x v="1"/>
    <s v="FUR-FU-10003849"/>
    <x v="1"/>
    <x v="8"/>
    <n v="24.288"/>
    <s v="US-2016-100531"/>
    <n v="1"/>
    <n v="3"/>
    <n v="0.6"/>
    <n v="-12.751199999999997"/>
    <n v="0.4595170286641902"/>
  </r>
  <r>
    <x v="509"/>
    <x v="14"/>
    <s v="OFF-AR-10000127"/>
    <x v="0"/>
    <x v="4"/>
    <n v="16.399999999999999"/>
    <s v="CA-2016-103072"/>
    <n v="0"/>
    <n v="5"/>
    <n v="0"/>
    <n v="4.7559999999999985"/>
    <n v="0.45632477063632687"/>
  </r>
  <r>
    <x v="509"/>
    <x v="4"/>
    <s v="OFF-ST-10001328"/>
    <x v="0"/>
    <x v="1"/>
    <n v="15.51"/>
    <s v="CA-2016-167255"/>
    <n v="0"/>
    <n v="1"/>
    <n v="0"/>
    <n v="4.3428000000000004"/>
    <n v="0.44610841445725197"/>
  </r>
  <r>
    <x v="509"/>
    <x v="1"/>
    <s v="OFF-BI-10001670"/>
    <x v="0"/>
    <x v="3"/>
    <n v="15.079999999999998"/>
    <s v="US-2016-100531"/>
    <n v="0"/>
    <n v="2"/>
    <n v="0.8"/>
    <n v="-22.620000000000005"/>
    <n v="0.46881743173671325"/>
  </r>
  <r>
    <x v="509"/>
    <x v="4"/>
    <s v="OFF-PA-10003441"/>
    <x v="0"/>
    <x v="0"/>
    <n v="12.96"/>
    <s v="CA-2016-167255"/>
    <n v="0"/>
    <n v="2"/>
    <n v="0"/>
    <n v="6.2208000000000006"/>
    <n v="0.43613829632717294"/>
  </r>
  <r>
    <x v="510"/>
    <x v="20"/>
    <s v="TEC-PH-10003012"/>
    <x v="2"/>
    <x v="6"/>
    <n v="307.98"/>
    <s v="CA-2016-120915"/>
    <n v="1"/>
    <n v="2"/>
    <n v="0"/>
    <n v="89.314199999999971"/>
    <n v="0.41105220110552465"/>
  </r>
  <r>
    <x v="510"/>
    <x v="20"/>
    <s v="OFF-AP-10002578"/>
    <x v="0"/>
    <x v="12"/>
    <n v="293.52"/>
    <s v="CA-2016-120915"/>
    <n v="0"/>
    <n v="6"/>
    <n v="0"/>
    <n v="76.315200000000004"/>
    <n v="0.49507917887403441"/>
  </r>
  <r>
    <x v="510"/>
    <x v="4"/>
    <s v="OFF-AP-10002495"/>
    <x v="0"/>
    <x v="12"/>
    <n v="186.14999999999998"/>
    <s v="CA-2016-129546"/>
    <n v="1"/>
    <n v="3"/>
    <n v="0"/>
    <n v="55.844999999999985"/>
    <n v="0.49507917887403441"/>
  </r>
  <r>
    <x v="510"/>
    <x v="4"/>
    <s v="OFF-BI-10004001"/>
    <x v="0"/>
    <x v="3"/>
    <n v="81.792000000000002"/>
    <s v="CA-2016-129546"/>
    <n v="0"/>
    <n v="6"/>
    <n v="0.2"/>
    <n v="26.582399999999986"/>
    <n v="0.46881743173671325"/>
  </r>
  <r>
    <x v="510"/>
    <x v="4"/>
    <s v="OFF-SU-10004884"/>
    <x v="0"/>
    <x v="14"/>
    <n v="47.19"/>
    <s v="CA-2016-129546"/>
    <n v="0"/>
    <n v="3"/>
    <n v="0"/>
    <n v="13.685099999999995"/>
    <n v="0.53938093436526824"/>
  </r>
  <r>
    <x v="510"/>
    <x v="4"/>
    <s v="OFF-AP-10002082"/>
    <x v="0"/>
    <x v="12"/>
    <n v="43.56"/>
    <s v="CA-2016-169201"/>
    <n v="1"/>
    <n v="2"/>
    <n v="0"/>
    <n v="15.245999999999999"/>
    <n v="0.49507917887403441"/>
  </r>
  <r>
    <x v="510"/>
    <x v="4"/>
    <s v="OFF-AP-10000696"/>
    <x v="0"/>
    <x v="12"/>
    <n v="43.26"/>
    <s v="CA-2016-169201"/>
    <n v="0"/>
    <n v="3"/>
    <n v="0"/>
    <n v="14.275799999999998"/>
    <n v="0.49507917887403441"/>
  </r>
  <r>
    <x v="510"/>
    <x v="4"/>
    <s v="TEC-PH-10003555"/>
    <x v="2"/>
    <x v="6"/>
    <n v="36.783999999999999"/>
    <s v="CA-2016-129546"/>
    <n v="0"/>
    <n v="2"/>
    <n v="0.2"/>
    <n v="-8.2763999999999971"/>
    <n v="0.41105220110552465"/>
  </r>
  <r>
    <x v="510"/>
    <x v="26"/>
    <s v="OFF-EN-10004483"/>
    <x v="0"/>
    <x v="11"/>
    <n v="12.536000000000001"/>
    <s v="CA-2016-106978"/>
    <n v="1"/>
    <n v="1"/>
    <n v="0.2"/>
    <n v="4.2308999999999983"/>
    <n v="0.44424167803735209"/>
  </r>
  <r>
    <x v="510"/>
    <x v="26"/>
    <s v="OFF-FA-10003021"/>
    <x v="0"/>
    <x v="7"/>
    <n v="4.5120000000000005"/>
    <s v="CA-2016-106978"/>
    <n v="0"/>
    <n v="3"/>
    <n v="0.2"/>
    <n v="0.84599999999999964"/>
    <n v="0.51168203684699509"/>
  </r>
  <r>
    <x v="510"/>
    <x v="26"/>
    <s v="OFF-BI-10002012"/>
    <x v="0"/>
    <x v="3"/>
    <n v="1.0800000000000003"/>
    <s v="CA-2016-106978"/>
    <n v="0"/>
    <n v="2"/>
    <n v="0.7"/>
    <n v="-0.79200000000000004"/>
    <n v="0.46881743173671325"/>
  </r>
  <r>
    <x v="511"/>
    <x v="11"/>
    <s v="TEC-PH-10001817"/>
    <x v="2"/>
    <x v="6"/>
    <n v="572.80000000000007"/>
    <s v="CA-2016-156566"/>
    <n v="1"/>
    <n v="2"/>
    <n v="0.2"/>
    <n v="50.120000000000033"/>
    <n v="0.41105220110552465"/>
  </r>
  <r>
    <x v="511"/>
    <x v="32"/>
    <s v="TEC-PH-10002496"/>
    <x v="2"/>
    <x v="6"/>
    <n v="311.98"/>
    <s v="CA-2016-115392"/>
    <n v="1"/>
    <n v="2"/>
    <n v="0"/>
    <n v="93.593999999999994"/>
    <n v="0.41105220110552465"/>
  </r>
  <r>
    <x v="511"/>
    <x v="1"/>
    <s v="TEC-AC-10003657"/>
    <x v="2"/>
    <x v="9"/>
    <n v="108.76800000000001"/>
    <s v="CA-2016-148873"/>
    <n v="1"/>
    <n v="4"/>
    <n v="0.2"/>
    <n v="2.7191999999999901"/>
    <n v="0.52062335344040378"/>
  </r>
  <r>
    <x v="511"/>
    <x v="26"/>
    <s v="OFF-ST-10002974"/>
    <x v="0"/>
    <x v="1"/>
    <n v="139.42400000000001"/>
    <s v="CA-2016-166135"/>
    <n v="1"/>
    <n v="4"/>
    <n v="0.2"/>
    <n v="17.42799999999999"/>
    <n v="0.44610841445725197"/>
  </r>
  <r>
    <x v="511"/>
    <x v="32"/>
    <s v="OFF-BI-10000829"/>
    <x v="0"/>
    <x v="3"/>
    <n v="22.450000000000003"/>
    <s v="CA-2016-115392"/>
    <n v="0"/>
    <n v="5"/>
    <n v="0"/>
    <n v="10.327"/>
    <n v="0.46881743173671325"/>
  </r>
  <r>
    <x v="511"/>
    <x v="1"/>
    <s v="OFF-BI-10003196"/>
    <x v="0"/>
    <x v="3"/>
    <n v="2.9919999999999995"/>
    <s v="CA-2016-148873"/>
    <n v="0"/>
    <n v="4"/>
    <n v="0.8"/>
    <n v="-4.4880000000000013"/>
    <n v="0.46881743173671325"/>
  </r>
  <r>
    <x v="512"/>
    <x v="4"/>
    <s v="TEC-PH-10000369"/>
    <x v="2"/>
    <x v="6"/>
    <n v="503.96000000000004"/>
    <s v="CA-2016-129917"/>
    <n v="1"/>
    <n v="5"/>
    <n v="0.2"/>
    <n v="50.396000000000015"/>
    <n v="0.41105220110552465"/>
  </r>
  <r>
    <x v="512"/>
    <x v="4"/>
    <s v="OFF-ST-10000943"/>
    <x v="0"/>
    <x v="1"/>
    <n v="270.33999999999997"/>
    <s v="US-2016-119312"/>
    <n v="1"/>
    <n v="14"/>
    <n v="0"/>
    <n v="75.6952"/>
    <n v="0.44610841445725197"/>
  </r>
  <r>
    <x v="512"/>
    <x v="23"/>
    <s v="TEC-AC-10000892"/>
    <x v="2"/>
    <x v="9"/>
    <n v="90"/>
    <s v="US-2016-137008"/>
    <n v="1"/>
    <n v="1"/>
    <n v="0"/>
    <n v="32.4"/>
    <n v="0.52062335344040378"/>
  </r>
  <r>
    <x v="512"/>
    <x v="11"/>
    <s v="TEC-AC-10002323"/>
    <x v="2"/>
    <x v="9"/>
    <n v="53.040000000000006"/>
    <s v="US-2016-144771"/>
    <n v="1"/>
    <n v="3"/>
    <n v="0.2"/>
    <n v="-4.6409999999999982"/>
    <n v="0.52062335344040378"/>
  </r>
  <r>
    <x v="512"/>
    <x v="23"/>
    <s v="OFF-PA-10001295"/>
    <x v="0"/>
    <x v="0"/>
    <n v="94.85"/>
    <s v="US-2016-137008"/>
    <n v="0"/>
    <n v="5"/>
    <n v="0"/>
    <n v="45.527999999999992"/>
    <n v="0.43613829632717294"/>
  </r>
  <r>
    <x v="512"/>
    <x v="4"/>
    <s v="OFF-BI-10004817"/>
    <x v="0"/>
    <x v="3"/>
    <n v="57.504000000000005"/>
    <s v="CA-2016-104493"/>
    <n v="1"/>
    <n v="6"/>
    <n v="0.2"/>
    <n v="20.1264"/>
    <n v="0.46881743173671325"/>
  </r>
  <r>
    <x v="512"/>
    <x v="4"/>
    <s v="OFF-BI-10004828"/>
    <x v="0"/>
    <x v="3"/>
    <n v="53.567999999999998"/>
    <s v="CA-2016-129917"/>
    <n v="0"/>
    <n v="4"/>
    <n v="0.2"/>
    <n v="19.418399999999995"/>
    <n v="0.46881743173671325"/>
  </r>
  <r>
    <x v="512"/>
    <x v="23"/>
    <s v="OFF-EN-10002500"/>
    <x v="0"/>
    <x v="11"/>
    <n v="51.12"/>
    <s v="US-2016-137008"/>
    <n v="0"/>
    <n v="4"/>
    <n v="0"/>
    <n v="23.003999999999998"/>
    <n v="0.44424167803735209"/>
  </r>
  <r>
    <x v="512"/>
    <x v="37"/>
    <s v="OFF-BI-10001078"/>
    <x v="0"/>
    <x v="3"/>
    <n v="26.9"/>
    <s v="US-2016-145121"/>
    <n v="1"/>
    <n v="5"/>
    <n v="0"/>
    <n v="13.181000000000001"/>
    <n v="0.46881743173671325"/>
  </r>
  <r>
    <x v="512"/>
    <x v="36"/>
    <s v="OFF-PA-10001870"/>
    <x v="0"/>
    <x v="0"/>
    <n v="19.440000000000001"/>
    <s v="CA-2016-140375"/>
    <n v="1"/>
    <n v="3"/>
    <n v="0"/>
    <n v="9.3312000000000008"/>
    <n v="0.43613829632717294"/>
  </r>
  <r>
    <x v="512"/>
    <x v="4"/>
    <s v="OFF-BI-10001757"/>
    <x v="0"/>
    <x v="3"/>
    <n v="11.808"/>
    <s v="CA-2016-129917"/>
    <n v="0"/>
    <n v="3"/>
    <n v="0.2"/>
    <n v="4.1327999999999996"/>
    <n v="0.46881743173671325"/>
  </r>
  <r>
    <x v="512"/>
    <x v="11"/>
    <s v="FUR-FU-10000629"/>
    <x v="1"/>
    <x v="8"/>
    <n v="11.032"/>
    <s v="US-2016-144771"/>
    <n v="0"/>
    <n v="1"/>
    <n v="0.2"/>
    <n v="3.0338000000000003"/>
    <n v="0.4595170286641902"/>
  </r>
  <r>
    <x v="512"/>
    <x v="26"/>
    <s v="OFF-SU-10004290"/>
    <x v="0"/>
    <x v="14"/>
    <n v="10.944000000000001"/>
    <s v="CA-2016-128356"/>
    <n v="1"/>
    <n v="2"/>
    <n v="0.2"/>
    <n v="0.95759999999999978"/>
    <n v="0.53938093436526824"/>
  </r>
  <r>
    <x v="512"/>
    <x v="25"/>
    <s v="OFF-BI-10001757"/>
    <x v="0"/>
    <x v="3"/>
    <n v="7.3800000000000008"/>
    <s v="CA-2016-125696"/>
    <n v="1"/>
    <n v="5"/>
    <n v="0.7"/>
    <n v="-5.4120000000000008"/>
    <n v="0.46881743173671325"/>
  </r>
  <r>
    <x v="512"/>
    <x v="36"/>
    <s v="OFF-BI-10000320"/>
    <x v="0"/>
    <x v="3"/>
    <n v="7.38"/>
    <s v="CA-2016-140375"/>
    <n v="0"/>
    <n v="1"/>
    <n v="0"/>
    <n v="3.6162000000000001"/>
    <n v="0.46881743173671325"/>
  </r>
  <r>
    <x v="513"/>
    <x v="10"/>
    <s v="TEC-AC-10000057"/>
    <x v="2"/>
    <x v="9"/>
    <n v="47.984000000000002"/>
    <s v="US-2016-157014"/>
    <n v="1"/>
    <n v="2"/>
    <n v="0.2"/>
    <n v="0.59979999999999656"/>
    <n v="0.52062335344040378"/>
  </r>
  <r>
    <x v="513"/>
    <x v="10"/>
    <s v="TEC-AC-10002167"/>
    <x v="2"/>
    <x v="9"/>
    <n v="24"/>
    <s v="US-2016-157014"/>
    <n v="0"/>
    <n v="2"/>
    <n v="0.2"/>
    <n v="-2.6999999999999993"/>
    <n v="0.52062335344040378"/>
  </r>
  <r>
    <x v="513"/>
    <x v="4"/>
    <s v="FUR-BO-10004409"/>
    <x v="1"/>
    <x v="10"/>
    <n v="120.666"/>
    <s v="CA-2016-126137"/>
    <n v="1"/>
    <n v="2"/>
    <n v="0.15"/>
    <n v="18.454800000000002"/>
    <n v="0.5176847302647779"/>
  </r>
  <r>
    <x v="513"/>
    <x v="10"/>
    <s v="FUR-BO-10004409"/>
    <x v="1"/>
    <x v="10"/>
    <n v="35.49"/>
    <s v="US-2016-157014"/>
    <n v="0"/>
    <n v="1"/>
    <n v="0.5"/>
    <n v="-15.615600000000001"/>
    <n v="0.5176847302647779"/>
  </r>
  <r>
    <x v="513"/>
    <x v="10"/>
    <s v="OFF-BI-10001098"/>
    <x v="0"/>
    <x v="3"/>
    <n v="32.07"/>
    <s v="US-2016-157014"/>
    <n v="0"/>
    <n v="5"/>
    <n v="0.7"/>
    <n v="-22.448999999999991"/>
    <n v="0.46881743173671325"/>
  </r>
  <r>
    <x v="513"/>
    <x v="2"/>
    <s v="OFF-ST-10002562"/>
    <x v="0"/>
    <x v="1"/>
    <n v="15.008000000000003"/>
    <s v="CA-2016-125178"/>
    <n v="1"/>
    <n v="2"/>
    <n v="0.2"/>
    <n v="1.5007999999999999"/>
    <n v="0.44610841445725197"/>
  </r>
  <r>
    <x v="514"/>
    <x v="5"/>
    <s v="FUR-CH-10001482"/>
    <x v="1"/>
    <x v="5"/>
    <n v="392.93999999999994"/>
    <s v="CA-2016-168004"/>
    <n v="1"/>
    <n v="3"/>
    <n v="0"/>
    <n v="43.223399999999984"/>
    <n v="0.46529189879902266"/>
  </r>
  <r>
    <x v="514"/>
    <x v="2"/>
    <s v="FUR-FU-10003623"/>
    <x v="1"/>
    <x v="8"/>
    <n v="64.944000000000003"/>
    <s v="CA-2016-134859"/>
    <n v="1"/>
    <n v="3"/>
    <n v="0.2"/>
    <n v="6.4943999999999953"/>
    <n v="0.4595170286641902"/>
  </r>
  <r>
    <x v="514"/>
    <x v="4"/>
    <s v="OFF-ST-10001590"/>
    <x v="0"/>
    <x v="1"/>
    <n v="26.96"/>
    <s v="CA-2016-121391"/>
    <n v="1"/>
    <n v="2"/>
    <n v="0"/>
    <n v="7.0095999999999989"/>
    <n v="0.44610841445725197"/>
  </r>
  <r>
    <x v="514"/>
    <x v="2"/>
    <s v="OFF-PA-10001293"/>
    <x v="0"/>
    <x v="0"/>
    <n v="20.736000000000004"/>
    <s v="CA-2016-134859"/>
    <n v="0"/>
    <n v="4"/>
    <n v="0.2"/>
    <n v="7.2576000000000001"/>
    <n v="0.43613829632717294"/>
  </r>
  <r>
    <x v="515"/>
    <x v="11"/>
    <s v="FUR-CH-10000422"/>
    <x v="1"/>
    <x v="5"/>
    <n v="291.16800000000001"/>
    <s v="CA-2016-133445"/>
    <n v="1"/>
    <n v="4"/>
    <n v="0.2"/>
    <n v="-14.558399999999978"/>
    <n v="0.46529189879902266"/>
  </r>
  <r>
    <x v="515"/>
    <x v="10"/>
    <s v="TEC-AC-10000892"/>
    <x v="2"/>
    <x v="9"/>
    <n v="288"/>
    <s v="CA-2016-151722"/>
    <n v="1"/>
    <n v="4"/>
    <n v="0.2"/>
    <n v="57.599999999999994"/>
    <n v="0.52062335344040378"/>
  </r>
  <r>
    <x v="515"/>
    <x v="10"/>
    <s v="TEC-AC-10002323"/>
    <x v="2"/>
    <x v="9"/>
    <n v="53.040000000000006"/>
    <s v="CA-2016-145828"/>
    <n v="1"/>
    <n v="3"/>
    <n v="0.2"/>
    <n v="-4.6409999999999982"/>
    <n v="0.52062335344040378"/>
  </r>
  <r>
    <x v="515"/>
    <x v="7"/>
    <s v="OFF-ST-10001328"/>
    <x v="0"/>
    <x v="1"/>
    <n v="77.55"/>
    <s v="CA-2016-161214"/>
    <n v="1"/>
    <n v="5"/>
    <n v="0"/>
    <n v="21.714000000000002"/>
    <n v="0.44610841445725197"/>
  </r>
  <r>
    <x v="515"/>
    <x v="11"/>
    <s v="FUR-BO-10003660"/>
    <x v="1"/>
    <x v="10"/>
    <n v="66.294000000000011"/>
    <s v="CA-2016-133445"/>
    <n v="0"/>
    <n v="1"/>
    <n v="0.7"/>
    <n v="-103.86059999999998"/>
    <n v="0.5176847302647779"/>
  </r>
  <r>
    <x v="515"/>
    <x v="6"/>
    <s v="OFF-AR-10000658"/>
    <x v="0"/>
    <x v="4"/>
    <n v="46.2"/>
    <s v="CA-2016-115091"/>
    <n v="1"/>
    <n v="4"/>
    <n v="0"/>
    <n v="12.936"/>
    <n v="0.45632477063632687"/>
  </r>
  <r>
    <x v="515"/>
    <x v="6"/>
    <s v="OFF-AP-10000696"/>
    <x v="0"/>
    <x v="12"/>
    <n v="28.84"/>
    <s v="CA-2016-115091"/>
    <n v="0"/>
    <n v="2"/>
    <n v="0"/>
    <n v="9.517199999999999"/>
    <n v="0.49507917887403441"/>
  </r>
  <r>
    <x v="516"/>
    <x v="4"/>
    <s v="FUR-FU-10001588"/>
    <x v="1"/>
    <x v="8"/>
    <n v="145.9"/>
    <s v="CA-2016-168529"/>
    <n v="1"/>
    <n v="5"/>
    <n v="0"/>
    <n v="62.736999999999995"/>
    <n v="0.4595170286641902"/>
  </r>
  <r>
    <x v="516"/>
    <x v="0"/>
    <s v="FUR-FU-10003708"/>
    <x v="1"/>
    <x v="8"/>
    <n v="72.78"/>
    <s v="CA-2016-131352"/>
    <n v="1"/>
    <n v="3"/>
    <n v="0.6"/>
    <n v="-70.960499999999996"/>
    <n v="0.4595170286641902"/>
  </r>
  <r>
    <x v="516"/>
    <x v="0"/>
    <s v="OFF-AR-10000657"/>
    <x v="0"/>
    <x v="4"/>
    <n v="3.44"/>
    <s v="CA-2016-125710"/>
    <n v="1"/>
    <n v="2"/>
    <n v="0.2"/>
    <n v="0.55899999999999961"/>
    <n v="0.45632477063632687"/>
  </r>
  <r>
    <x v="517"/>
    <x v="20"/>
    <s v="TEC-PH-10001835"/>
    <x v="2"/>
    <x v="6"/>
    <n v="631.96"/>
    <s v="CA-2016-141040"/>
    <n v="1"/>
    <n v="4"/>
    <n v="0"/>
    <n v="303.3408"/>
    <n v="0.41105220110552465"/>
  </r>
  <r>
    <x v="517"/>
    <x v="14"/>
    <s v="FUR-CH-10000513"/>
    <x v="1"/>
    <x v="5"/>
    <n v="389.97"/>
    <s v="CA-2016-124499"/>
    <n v="1"/>
    <n v="3"/>
    <n v="0"/>
    <n v="35.097300000000004"/>
    <n v="0.46529189879902266"/>
  </r>
  <r>
    <x v="517"/>
    <x v="14"/>
    <s v="OFF-AP-10002191"/>
    <x v="0"/>
    <x v="12"/>
    <n v="269.90999999999997"/>
    <s v="CA-2016-124499"/>
    <n v="0"/>
    <n v="5"/>
    <n v="0.1"/>
    <n v="53.982000000000006"/>
    <n v="0.49507917887403441"/>
  </r>
  <r>
    <x v="517"/>
    <x v="14"/>
    <s v="TEC-AC-10002049"/>
    <x v="2"/>
    <x v="9"/>
    <n v="619.94999999999993"/>
    <s v="CA-2016-124107"/>
    <n v="1"/>
    <n v="5"/>
    <n v="0"/>
    <n v="111.59099999999995"/>
    <n v="0.52062335344040378"/>
  </r>
  <r>
    <x v="517"/>
    <x v="14"/>
    <s v="OFF-EN-10003286"/>
    <x v="0"/>
    <x v="11"/>
    <n v="57.959999999999994"/>
    <s v="CA-2016-124107"/>
    <n v="0"/>
    <n v="7"/>
    <n v="0"/>
    <n v="27.241199999999996"/>
    <n v="0.44424167803735209"/>
  </r>
  <r>
    <x v="517"/>
    <x v="16"/>
    <s v="OFF-AR-10001761"/>
    <x v="0"/>
    <x v="4"/>
    <n v="37.375999999999998"/>
    <s v="CA-2016-162761"/>
    <n v="1"/>
    <n v="8"/>
    <n v="0.2"/>
    <n v="7.4751999999999992"/>
    <n v="0.45632477063632687"/>
  </r>
  <r>
    <x v="517"/>
    <x v="6"/>
    <s v="OFF-ST-10001321"/>
    <x v="0"/>
    <x v="1"/>
    <n v="30.84"/>
    <s v="CA-2016-129098"/>
    <n v="1"/>
    <n v="2"/>
    <n v="0"/>
    <n v="8.3268000000000022"/>
    <n v="0.44610841445725197"/>
  </r>
  <r>
    <x v="517"/>
    <x v="14"/>
    <s v="OFF-AP-10003971"/>
    <x v="0"/>
    <x v="12"/>
    <n v="29.402999999999999"/>
    <s v="CA-2016-124107"/>
    <n v="0"/>
    <n v="3"/>
    <n v="0.1"/>
    <n v="5.2272000000000007"/>
    <n v="0.49507917887403441"/>
  </r>
  <r>
    <x v="517"/>
    <x v="14"/>
    <s v="TEC-PH-10003875"/>
    <x v="2"/>
    <x v="6"/>
    <n v="29.160000000000004"/>
    <s v="CA-2016-124107"/>
    <n v="0"/>
    <n v="3"/>
    <n v="0"/>
    <n v="8.4563999999999986"/>
    <n v="0.41105220110552465"/>
  </r>
  <r>
    <x v="517"/>
    <x v="20"/>
    <s v="OFF-PA-10002245"/>
    <x v="0"/>
    <x v="0"/>
    <n v="23.92"/>
    <s v="CA-2016-141040"/>
    <n v="0"/>
    <n v="4"/>
    <n v="0"/>
    <n v="10.763999999999999"/>
    <n v="0.43613829632717294"/>
  </r>
  <r>
    <x v="517"/>
    <x v="16"/>
    <s v="OFF-BI-10002498"/>
    <x v="0"/>
    <x v="3"/>
    <n v="11.214000000000002"/>
    <s v="CA-2016-162761"/>
    <n v="0"/>
    <n v="2"/>
    <n v="0.7"/>
    <n v="-8.5974000000000004"/>
    <n v="0.46881743173671325"/>
  </r>
  <r>
    <x v="517"/>
    <x v="16"/>
    <s v="OFF-BI-10000145"/>
    <x v="0"/>
    <x v="3"/>
    <n v="1.8720000000000003"/>
    <s v="CA-2016-162761"/>
    <n v="0"/>
    <n v="2"/>
    <n v="0.7"/>
    <n v="-1.3103999999999996"/>
    <n v="0.46881743173671325"/>
  </r>
  <r>
    <x v="518"/>
    <x v="16"/>
    <s v="OFF-ST-10004459"/>
    <x v="0"/>
    <x v="1"/>
    <n v="1801.6320000000001"/>
    <s v="CA-2016-134719"/>
    <n v="1"/>
    <n v="6"/>
    <n v="0.2"/>
    <n v="-337.80600000000004"/>
    <n v="0.44610841445725197"/>
  </r>
  <r>
    <x v="518"/>
    <x v="4"/>
    <s v="FUR-CH-10001714"/>
    <x v="1"/>
    <x v="5"/>
    <n v="362.13599999999997"/>
    <s v="CA-2016-132388"/>
    <n v="1"/>
    <n v="3"/>
    <n v="0.2"/>
    <n v="-54.320399999999978"/>
    <n v="0.46529189879902266"/>
  </r>
  <r>
    <x v="518"/>
    <x v="4"/>
    <s v="OFF-PA-10004101"/>
    <x v="0"/>
    <x v="0"/>
    <n v="45.36"/>
    <s v="CA-2016-109736"/>
    <n v="1"/>
    <n v="7"/>
    <n v="0"/>
    <n v="21.772800000000004"/>
    <n v="0.43613829632717294"/>
  </r>
  <r>
    <x v="518"/>
    <x v="4"/>
    <s v="OFF-LA-10000414"/>
    <x v="0"/>
    <x v="2"/>
    <n v="31.049999999999997"/>
    <s v="CA-2016-132388"/>
    <n v="0"/>
    <n v="3"/>
    <n v="0"/>
    <n v="14.904"/>
    <n v="0.4647369236065339"/>
  </r>
  <r>
    <x v="518"/>
    <x v="1"/>
    <s v="OFF-AR-10003183"/>
    <x v="0"/>
    <x v="4"/>
    <n v="8.016"/>
    <s v="CA-2016-112522"/>
    <n v="1"/>
    <n v="3"/>
    <n v="0.2"/>
    <n v="1.0019999999999993"/>
    <n v="0.45632477063632687"/>
  </r>
  <r>
    <x v="519"/>
    <x v="16"/>
    <s v="FUR-TA-10000577"/>
    <x v="1"/>
    <x v="13"/>
    <n v="957.57749999999999"/>
    <s v="US-2016-108966"/>
    <n v="1"/>
    <n v="5"/>
    <n v="0.45"/>
    <n v="-383.03100000000006"/>
    <n v="0.55975208308209756"/>
  </r>
  <r>
    <x v="519"/>
    <x v="20"/>
    <s v="TEC-AC-10002550"/>
    <x v="2"/>
    <x v="9"/>
    <n v="31.95"/>
    <s v="CA-2016-112053"/>
    <n v="1"/>
    <n v="1"/>
    <n v="0"/>
    <n v="2.2364999999999995"/>
    <n v="0.52062335344040378"/>
  </r>
  <r>
    <x v="519"/>
    <x v="16"/>
    <s v="OFF-ST-10000760"/>
    <x v="0"/>
    <x v="1"/>
    <n v="22.368000000000002"/>
    <s v="US-2016-108966"/>
    <n v="0"/>
    <n v="2"/>
    <n v="0.2"/>
    <n v="2.5163999999999991"/>
    <n v="0.44610841445725197"/>
  </r>
  <r>
    <x v="520"/>
    <x v="20"/>
    <s v="FUR-BO-10002613"/>
    <x v="1"/>
    <x v="10"/>
    <n v="899.13600000000008"/>
    <s v="CA-2016-102281"/>
    <n v="1"/>
    <n v="4"/>
    <n v="0.2"/>
    <n v="112.39199999999991"/>
    <n v="0.5176847302647779"/>
  </r>
  <r>
    <x v="520"/>
    <x v="20"/>
    <s v="FUR-BO-10002545"/>
    <x v="1"/>
    <x v="10"/>
    <n v="626.35200000000009"/>
    <s v="CA-2016-102281"/>
    <n v="0"/>
    <n v="3"/>
    <n v="0.2"/>
    <n v="46.976400000000012"/>
    <n v="0.5176847302647779"/>
  </r>
  <r>
    <x v="520"/>
    <x v="18"/>
    <s v="TEC-PH-10001750"/>
    <x v="2"/>
    <x v="6"/>
    <n v="263.95999999999998"/>
    <s v="CA-2016-134747"/>
    <n v="1"/>
    <n v="4"/>
    <n v="0"/>
    <n v="71.269200000000012"/>
    <n v="0.41105220110552465"/>
  </r>
  <r>
    <x v="520"/>
    <x v="20"/>
    <s v="FUR-TA-10001307"/>
    <x v="1"/>
    <x v="13"/>
    <n v="209.67"/>
    <s v="CA-2016-159786"/>
    <n v="1"/>
    <n v="1"/>
    <n v="0.4"/>
    <n v="-13.978000000000009"/>
    <n v="0.55975208308209756"/>
  </r>
  <r>
    <x v="520"/>
    <x v="22"/>
    <s v="TEC-AC-10003038"/>
    <x v="2"/>
    <x v="9"/>
    <n v="17.899999999999999"/>
    <s v="CA-2016-142993"/>
    <n v="1"/>
    <n v="2"/>
    <n v="0"/>
    <n v="3.400999999999998"/>
    <n v="0.52062335344040378"/>
  </r>
  <r>
    <x v="520"/>
    <x v="18"/>
    <s v="TEC-PH-10002890"/>
    <x v="2"/>
    <x v="6"/>
    <n v="135.72"/>
    <s v="CA-2016-134747"/>
    <n v="0"/>
    <n v="3"/>
    <n v="0"/>
    <n v="35.287199999999999"/>
    <n v="0.41105220110552465"/>
  </r>
  <r>
    <x v="520"/>
    <x v="22"/>
    <s v="OFF-ST-10000934"/>
    <x v="0"/>
    <x v="1"/>
    <n v="81.96"/>
    <s v="CA-2016-142993"/>
    <n v="0"/>
    <n v="2"/>
    <n v="0"/>
    <n v="0"/>
    <n v="0.44610841445725197"/>
  </r>
  <r>
    <x v="520"/>
    <x v="20"/>
    <s v="TEC-PH-10001552"/>
    <x v="2"/>
    <x v="6"/>
    <n v="71.760000000000005"/>
    <s v="CA-2016-102281"/>
    <n v="0"/>
    <n v="6"/>
    <n v="0"/>
    <n v="20.092800000000004"/>
    <n v="0.41105220110552465"/>
  </r>
  <r>
    <x v="520"/>
    <x v="20"/>
    <s v="OFF-PA-10000061"/>
    <x v="0"/>
    <x v="0"/>
    <n v="51.84"/>
    <s v="CA-2016-102281"/>
    <n v="0"/>
    <n v="8"/>
    <n v="0"/>
    <n v="24.883200000000002"/>
    <n v="0.43613829632717294"/>
  </r>
  <r>
    <x v="520"/>
    <x v="20"/>
    <s v="OFF-AR-10003514"/>
    <x v="0"/>
    <x v="4"/>
    <n v="19.899999999999999"/>
    <s v="CA-2016-102281"/>
    <n v="0"/>
    <n v="5"/>
    <n v="0"/>
    <n v="6.5669999999999984"/>
    <n v="0.45632477063632687"/>
  </r>
  <r>
    <x v="520"/>
    <x v="18"/>
    <s v="OFF-BI-10001308"/>
    <x v="0"/>
    <x v="3"/>
    <n v="12.56"/>
    <s v="CA-2016-134747"/>
    <n v="0"/>
    <n v="2"/>
    <n v="0"/>
    <n v="5.6519999999999992"/>
    <n v="0.46881743173671325"/>
  </r>
  <r>
    <x v="521"/>
    <x v="3"/>
    <s v="FUR-CH-10001891"/>
    <x v="1"/>
    <x v="5"/>
    <n v="287.94"/>
    <s v="CA-2016-114300"/>
    <n v="1"/>
    <n v="3"/>
    <n v="0"/>
    <n v="77.743800000000022"/>
    <n v="0.46529189879902266"/>
  </r>
  <r>
    <x v="521"/>
    <x v="3"/>
    <s v="TEC-PH-10001552"/>
    <x v="2"/>
    <x v="6"/>
    <n v="83.72"/>
    <s v="CA-2016-114300"/>
    <n v="0"/>
    <n v="7"/>
    <n v="0"/>
    <n v="23.441600000000005"/>
    <n v="0.41105220110552465"/>
  </r>
  <r>
    <x v="522"/>
    <x v="0"/>
    <s v="FUR-CH-10002024"/>
    <x v="1"/>
    <x v="5"/>
    <n v="2453.4299999999998"/>
    <s v="CA-2016-139731"/>
    <n v="1"/>
    <n v="5"/>
    <n v="0.3"/>
    <n v="-350.4899999999999"/>
    <n v="0.46529189879902266"/>
  </r>
  <r>
    <x v="522"/>
    <x v="1"/>
    <s v="TEC-AC-10000844"/>
    <x v="2"/>
    <x v="9"/>
    <n v="339.96000000000004"/>
    <s v="CA-2016-129476"/>
    <n v="1"/>
    <n v="5"/>
    <n v="0.2"/>
    <n v="67.991999999999962"/>
    <n v="0.52062335344040378"/>
  </r>
  <r>
    <x v="522"/>
    <x v="0"/>
    <s v="TEC-AC-10004975"/>
    <x v="2"/>
    <x v="9"/>
    <n v="263.88"/>
    <s v="CA-2016-139731"/>
    <n v="0"/>
    <n v="3"/>
    <n v="0.2"/>
    <n v="42.880500000000012"/>
    <n v="0.52062335344040378"/>
  </r>
  <r>
    <x v="522"/>
    <x v="0"/>
    <s v="FUR-FU-10004952"/>
    <x v="1"/>
    <x v="8"/>
    <n v="131.376"/>
    <s v="US-2016-123918"/>
    <n v="1"/>
    <n v="6"/>
    <n v="0.6"/>
    <n v="-95.24760000000002"/>
    <n v="0.4595170286641902"/>
  </r>
  <r>
    <x v="522"/>
    <x v="14"/>
    <s v="FUR-FU-10000719"/>
    <x v="1"/>
    <x v="8"/>
    <n v="17.14"/>
    <s v="US-2016-126235"/>
    <n v="1"/>
    <n v="2"/>
    <n v="0"/>
    <n v="6.1704000000000008"/>
    <n v="0.4595170286641902"/>
  </r>
  <r>
    <x v="522"/>
    <x v="0"/>
    <s v="OFF-PA-10003001"/>
    <x v="0"/>
    <x v="0"/>
    <n v="5.3440000000000003"/>
    <s v="US-2016-123918"/>
    <n v="0"/>
    <n v="1"/>
    <n v="0.2"/>
    <n v="1.8703999999999998"/>
    <n v="0.43613829632717294"/>
  </r>
  <r>
    <x v="522"/>
    <x v="0"/>
    <s v="OFF-EN-10001415"/>
    <x v="0"/>
    <x v="11"/>
    <n v="4.4640000000000004"/>
    <s v="US-2016-118766"/>
    <n v="1"/>
    <n v="1"/>
    <n v="0.2"/>
    <n v="1.6739999999999999"/>
    <n v="0.44424167803735209"/>
  </r>
  <r>
    <x v="522"/>
    <x v="0"/>
    <s v="OFF-BI-10002813"/>
    <x v="0"/>
    <x v="3"/>
    <n v="3.9599999999999991"/>
    <s v="US-2016-118766"/>
    <n v="0"/>
    <n v="10"/>
    <n v="0.8"/>
    <n v="-6.93"/>
    <n v="0.46881743173671325"/>
  </r>
  <r>
    <x v="523"/>
    <x v="20"/>
    <s v="TEC-PH-10004165"/>
    <x v="2"/>
    <x v="6"/>
    <n v="824.97"/>
    <s v="CA-2016-110765"/>
    <n v="1"/>
    <n v="3"/>
    <n v="0"/>
    <n v="214.4922"/>
    <n v="0.41105220110552465"/>
  </r>
  <r>
    <x v="524"/>
    <x v="4"/>
    <s v="OFF-ST-10003479"/>
    <x v="0"/>
    <x v="1"/>
    <n v="77.88"/>
    <s v="CA-2016-152527"/>
    <n v="1"/>
    <n v="2"/>
    <n v="0"/>
    <n v="3.8939999999999912"/>
    <n v="0.44610841445725197"/>
  </r>
  <r>
    <x v="525"/>
    <x v="22"/>
    <s v="TEC-PH-10004094"/>
    <x v="2"/>
    <x v="6"/>
    <n v="249.58400000000003"/>
    <s v="CA-2016-127824"/>
    <n v="1"/>
    <n v="2"/>
    <n v="0.2"/>
    <n v="15.598999999999997"/>
    <n v="0.41105220110552465"/>
  </r>
  <r>
    <x v="525"/>
    <x v="0"/>
    <s v="TEC-AC-10000521"/>
    <x v="2"/>
    <x v="9"/>
    <n v="27.695999999999998"/>
    <s v="CA-2016-105613"/>
    <n v="1"/>
    <n v="3"/>
    <n v="0.2"/>
    <n v="3.4619999999999997"/>
    <n v="0.52062335344040378"/>
  </r>
  <r>
    <x v="525"/>
    <x v="0"/>
    <s v="OFF-AP-10000026"/>
    <x v="0"/>
    <x v="12"/>
    <n v="73.163999999999987"/>
    <s v="CA-2016-105613"/>
    <n v="0"/>
    <n v="6"/>
    <n v="0.8"/>
    <n v="-186.56820000000005"/>
    <n v="0.49507917887403441"/>
  </r>
  <r>
    <x v="525"/>
    <x v="22"/>
    <s v="OFF-PA-10001184"/>
    <x v="0"/>
    <x v="0"/>
    <n v="17.940000000000001"/>
    <s v="CA-2016-127824"/>
    <n v="0"/>
    <n v="3"/>
    <n v="0"/>
    <n v="8.7906000000000013"/>
    <n v="0.43613829632717294"/>
  </r>
  <r>
    <x v="525"/>
    <x v="22"/>
    <s v="FUR-FU-10002505"/>
    <x v="1"/>
    <x v="8"/>
    <n v="10.11"/>
    <s v="CA-2016-127824"/>
    <n v="0"/>
    <n v="3"/>
    <n v="0"/>
    <n v="3.2351999999999994"/>
    <n v="0.4595170286641902"/>
  </r>
  <r>
    <x v="526"/>
    <x v="4"/>
    <s v="OFF-AP-10000275"/>
    <x v="0"/>
    <x v="12"/>
    <n v="1640.6999999999998"/>
    <s v="CA-2016-160171"/>
    <n v="1"/>
    <n v="5"/>
    <n v="0"/>
    <n v="459.39599999999996"/>
    <n v="0.49507917887403441"/>
  </r>
  <r>
    <x v="526"/>
    <x v="4"/>
    <s v="TEC-AC-10000892"/>
    <x v="2"/>
    <x v="9"/>
    <n v="270"/>
    <s v="CA-2016-160171"/>
    <n v="0"/>
    <n v="3"/>
    <n v="0"/>
    <n v="97.199999999999989"/>
    <n v="0.52062335344040378"/>
  </r>
  <r>
    <x v="526"/>
    <x v="14"/>
    <s v="TEC-PH-10002564"/>
    <x v="2"/>
    <x v="6"/>
    <n v="149.94999999999999"/>
    <s v="CA-2016-113901"/>
    <n v="1"/>
    <n v="5"/>
    <n v="0"/>
    <n v="44.984999999999985"/>
    <n v="0.41105220110552465"/>
  </r>
  <r>
    <x v="526"/>
    <x v="14"/>
    <s v="OFF-BI-10001249"/>
    <x v="0"/>
    <x v="3"/>
    <n v="38.28"/>
    <s v="CA-2016-113901"/>
    <n v="0"/>
    <n v="6"/>
    <n v="0"/>
    <n v="17.608799999999999"/>
    <n v="0.46881743173671325"/>
  </r>
  <r>
    <x v="526"/>
    <x v="38"/>
    <s v="OFF-PA-10003591"/>
    <x v="0"/>
    <x v="0"/>
    <n v="34.44"/>
    <s v="CA-2016-131128"/>
    <n v="1"/>
    <n v="3"/>
    <n v="0"/>
    <n v="17.22"/>
    <n v="0.43613829632717294"/>
  </r>
  <r>
    <x v="526"/>
    <x v="0"/>
    <s v="OFF-BI-10000404"/>
    <x v="0"/>
    <x v="3"/>
    <n v="1.7199999999999995"/>
    <s v="CA-2016-150413"/>
    <n v="1"/>
    <n v="1"/>
    <n v="0.8"/>
    <n v="-2.8380000000000001"/>
    <n v="0.46881743173671325"/>
  </r>
  <r>
    <x v="527"/>
    <x v="4"/>
    <s v="FUR-TA-10001086"/>
    <x v="1"/>
    <x v="13"/>
    <n v="364.77600000000007"/>
    <s v="CA-2016-149097"/>
    <n v="1"/>
    <n v="3"/>
    <n v="0.2"/>
    <n v="27.358200000000011"/>
    <n v="0.55975208308209756"/>
  </r>
  <r>
    <x v="527"/>
    <x v="4"/>
    <s v="TEC-AC-10002567"/>
    <x v="2"/>
    <x v="9"/>
    <n v="239.96999999999997"/>
    <s v="US-2016-160563"/>
    <n v="1"/>
    <n v="3"/>
    <n v="0"/>
    <n v="86.389199999999988"/>
    <n v="0.52062335344040378"/>
  </r>
  <r>
    <x v="527"/>
    <x v="4"/>
    <s v="FUR-FU-10003424"/>
    <x v="1"/>
    <x v="8"/>
    <n v="74.759999999999991"/>
    <s v="CA-2016-149097"/>
    <n v="0"/>
    <n v="7"/>
    <n v="0"/>
    <n v="23.923199999999994"/>
    <n v="0.4595170286641902"/>
  </r>
  <r>
    <x v="527"/>
    <x v="20"/>
    <s v="OFF-PA-10000249"/>
    <x v="0"/>
    <x v="0"/>
    <n v="24.56"/>
    <s v="CA-2016-164623"/>
    <n v="1"/>
    <n v="2"/>
    <n v="0"/>
    <n v="11.543199999999999"/>
    <n v="0.43613829632717294"/>
  </r>
  <r>
    <x v="527"/>
    <x v="4"/>
    <s v="FUR-FU-10001731"/>
    <x v="1"/>
    <x v="8"/>
    <n v="16.02"/>
    <s v="US-2016-160563"/>
    <n v="0"/>
    <n v="6"/>
    <n v="0"/>
    <n v="6.0876000000000001"/>
    <n v="0.4595170286641902"/>
  </r>
  <r>
    <x v="528"/>
    <x v="16"/>
    <s v="OFF-ST-10000876"/>
    <x v="0"/>
    <x v="1"/>
    <n v="9.952"/>
    <s v="CA-2016-169733"/>
    <n v="1"/>
    <n v="1"/>
    <n v="0.2"/>
    <n v="0.99520000000000008"/>
    <n v="0.44610841445725197"/>
  </r>
  <r>
    <x v="528"/>
    <x v="1"/>
    <s v="OFF-BI-10000301"/>
    <x v="0"/>
    <x v="3"/>
    <n v="5.1759999999999984"/>
    <s v="US-2016-104430"/>
    <n v="1"/>
    <n v="4"/>
    <n v="0.8"/>
    <n v="-7.7640000000000011"/>
    <n v="0.46881743173671325"/>
  </r>
  <r>
    <x v="529"/>
    <x v="4"/>
    <s v="FUR-CH-10001854"/>
    <x v="1"/>
    <x v="5"/>
    <n v="842.35200000000009"/>
    <s v="CA-2016-132486"/>
    <n v="1"/>
    <n v="3"/>
    <n v="0.2"/>
    <n v="42.117600000000039"/>
    <n v="0.46529189879902266"/>
  </r>
  <r>
    <x v="529"/>
    <x v="0"/>
    <s v="TEC-CO-10001943"/>
    <x v="2"/>
    <x v="16"/>
    <n v="479.97600000000006"/>
    <s v="CA-2016-109190"/>
    <n v="1"/>
    <n v="3"/>
    <n v="0.2"/>
    <n v="161.99189999999999"/>
    <n v="0.55185675810753509"/>
  </r>
  <r>
    <x v="529"/>
    <x v="4"/>
    <s v="FUR-CH-10004495"/>
    <x v="1"/>
    <x v="5"/>
    <n v="240.78400000000002"/>
    <s v="CA-2016-132486"/>
    <n v="0"/>
    <n v="1"/>
    <n v="0.2"/>
    <n v="27.088199999999965"/>
    <n v="0.46529189879902266"/>
  </r>
  <r>
    <x v="529"/>
    <x v="4"/>
    <s v="FUR-CH-10004540"/>
    <x v="1"/>
    <x v="5"/>
    <n v="191.96800000000002"/>
    <s v="CA-2016-132486"/>
    <n v="0"/>
    <n v="7"/>
    <n v="0.2"/>
    <n v="16.797200000000004"/>
    <n v="0.46529189879902266"/>
  </r>
  <r>
    <x v="529"/>
    <x v="4"/>
    <s v="TEC-AC-10000710"/>
    <x v="2"/>
    <x v="9"/>
    <n v="148.32"/>
    <s v="CA-2016-132486"/>
    <n v="0"/>
    <n v="9"/>
    <n v="0"/>
    <n v="63.777600000000007"/>
    <n v="0.52062335344040378"/>
  </r>
  <r>
    <x v="529"/>
    <x v="0"/>
    <s v="TEC-PH-10002103"/>
    <x v="2"/>
    <x v="6"/>
    <n v="150.38399999999999"/>
    <s v="CA-2016-110877"/>
    <n v="1"/>
    <n v="2"/>
    <n v="0.2"/>
    <n v="15.038400000000003"/>
    <n v="0.41105220110552465"/>
  </r>
  <r>
    <x v="529"/>
    <x v="0"/>
    <s v="OFF-PA-10000069"/>
    <x v="0"/>
    <x v="0"/>
    <n v="60.736000000000004"/>
    <s v="CA-2016-109190"/>
    <n v="0"/>
    <n v="8"/>
    <n v="0.2"/>
    <n v="20.4984"/>
    <n v="0.43613829632717294"/>
  </r>
  <r>
    <x v="529"/>
    <x v="16"/>
    <s v="TEC-PH-10004897"/>
    <x v="2"/>
    <x v="6"/>
    <n v="55.944000000000003"/>
    <s v="CA-2016-155068"/>
    <n v="1"/>
    <n v="7"/>
    <n v="0.2"/>
    <n v="-13.286700000000002"/>
    <n v="0.41105220110552465"/>
  </r>
  <r>
    <x v="529"/>
    <x v="0"/>
    <s v="OFF-PA-10004621"/>
    <x v="0"/>
    <x v="0"/>
    <n v="36.288000000000011"/>
    <s v="CA-2016-110877"/>
    <n v="0"/>
    <n v="7"/>
    <n v="0.2"/>
    <n v="12.700800000000001"/>
    <n v="0.43613829632717294"/>
  </r>
  <r>
    <x v="529"/>
    <x v="16"/>
    <s v="TEC-PH-10004924"/>
    <x v="2"/>
    <x v="6"/>
    <n v="11.824"/>
    <s v="CA-2016-155068"/>
    <n v="0"/>
    <n v="2"/>
    <n v="0.2"/>
    <n v="1.0346000000000006"/>
    <n v="0.41105220110552465"/>
  </r>
  <r>
    <x v="529"/>
    <x v="4"/>
    <s v="OFF-EN-10002600"/>
    <x v="0"/>
    <x v="11"/>
    <n v="11.8"/>
    <s v="CA-2016-132486"/>
    <n v="0"/>
    <n v="4"/>
    <n v="0"/>
    <n v="5.6639999999999997"/>
    <n v="0.44424167803735209"/>
  </r>
  <r>
    <x v="529"/>
    <x v="4"/>
    <s v="OFF-PA-10004971"/>
    <x v="0"/>
    <x v="0"/>
    <n v="11.56"/>
    <s v="CA-2016-132486"/>
    <n v="0"/>
    <n v="2"/>
    <n v="0"/>
    <n v="5.6644000000000005"/>
    <n v="0.43613829632717294"/>
  </r>
  <r>
    <x v="529"/>
    <x v="16"/>
    <s v="OFF-AR-10002656"/>
    <x v="0"/>
    <x v="4"/>
    <n v="10.688000000000001"/>
    <s v="CA-2016-155068"/>
    <n v="0"/>
    <n v="2"/>
    <n v="0.2"/>
    <n v="2.271199999999999"/>
    <n v="0.45632477063632687"/>
  </r>
  <r>
    <x v="529"/>
    <x v="0"/>
    <s v="OFF-BI-10000977"/>
    <x v="0"/>
    <x v="3"/>
    <n v="6.0799999999999983"/>
    <s v="CA-2016-109190"/>
    <n v="0"/>
    <n v="1"/>
    <n v="0.8"/>
    <n v="-10.336000000000002"/>
    <n v="0.46881743173671325"/>
  </r>
  <r>
    <x v="529"/>
    <x v="22"/>
    <s v="OFF-BI-10004140"/>
    <x v="0"/>
    <x v="3"/>
    <n v="3.5920000000000005"/>
    <s v="CA-2016-142692"/>
    <n v="1"/>
    <n v="1"/>
    <n v="0.2"/>
    <n v="1.1224999999999996"/>
    <n v="0.46881743173671325"/>
  </r>
  <r>
    <x v="530"/>
    <x v="4"/>
    <s v="FUR-CH-10003956"/>
    <x v="1"/>
    <x v="5"/>
    <n v="454.27200000000005"/>
    <s v="CA-2016-149650"/>
    <n v="1"/>
    <n v="8"/>
    <n v="0.2"/>
    <n v="-73.819200000000052"/>
    <n v="0.46529189879902266"/>
  </r>
  <r>
    <x v="530"/>
    <x v="0"/>
    <s v="FUR-TA-10002607"/>
    <x v="1"/>
    <x v="13"/>
    <n v="347.36099999999999"/>
    <s v="CA-2016-118738"/>
    <n v="1"/>
    <n v="7"/>
    <n v="0.3"/>
    <n v="-69.472199999999958"/>
    <n v="0.55975208308209756"/>
  </r>
  <r>
    <x v="530"/>
    <x v="0"/>
    <s v="OFF-PA-10003177"/>
    <x v="0"/>
    <x v="0"/>
    <n v="15.552000000000003"/>
    <s v="CA-2016-118738"/>
    <n v="0"/>
    <n v="3"/>
    <n v="0.2"/>
    <n v="5.4432"/>
    <n v="0.43613829632717294"/>
  </r>
  <r>
    <x v="530"/>
    <x v="0"/>
    <s v="OFF-PA-10001166"/>
    <x v="0"/>
    <x v="0"/>
    <n v="10.368000000000002"/>
    <s v="CA-2016-118738"/>
    <n v="0"/>
    <n v="2"/>
    <n v="0.2"/>
    <n v="3.6288"/>
    <n v="0.43613829632717294"/>
  </r>
  <r>
    <x v="530"/>
    <x v="0"/>
    <s v="OFF-BI-10004140"/>
    <x v="0"/>
    <x v="3"/>
    <n v="3.5919999999999992"/>
    <s v="CA-2016-156608"/>
    <n v="1"/>
    <n v="4"/>
    <n v="0.8"/>
    <n v="-6.2860000000000031"/>
    <n v="0.46881743173671325"/>
  </r>
  <r>
    <x v="531"/>
    <x v="26"/>
    <s v="FUR-CH-10000422"/>
    <x v="1"/>
    <x v="5"/>
    <n v="582.33600000000001"/>
    <s v="CA-2016-130848"/>
    <n v="1"/>
    <n v="8"/>
    <n v="0.2"/>
    <n v="-29.116799999999955"/>
    <n v="0.46529189879902266"/>
  </r>
  <r>
    <x v="531"/>
    <x v="7"/>
    <s v="FUR-CH-10002439"/>
    <x v="1"/>
    <x v="5"/>
    <n v="291.10000000000002"/>
    <s v="CA-2016-109862"/>
    <n v="1"/>
    <n v="5"/>
    <n v="0"/>
    <n v="75.686000000000007"/>
    <n v="0.46529189879902266"/>
  </r>
  <r>
    <x v="531"/>
    <x v="4"/>
    <s v="FUR-TA-10001857"/>
    <x v="1"/>
    <x v="13"/>
    <n v="253.17599999999999"/>
    <s v="CA-2016-152891"/>
    <n v="1"/>
    <n v="3"/>
    <n v="0.2"/>
    <n v="-31.64700000000002"/>
    <n v="0.55975208308209756"/>
  </r>
  <r>
    <x v="531"/>
    <x v="7"/>
    <s v="TEC-PH-10004042"/>
    <x v="2"/>
    <x v="6"/>
    <n v="158.99"/>
    <s v="CA-2016-109862"/>
    <n v="0"/>
    <n v="1"/>
    <n v="0"/>
    <n v="41.337400000000002"/>
    <n v="0.41105220110552465"/>
  </r>
  <r>
    <x v="531"/>
    <x v="17"/>
    <s v="OFF-AR-10001955"/>
    <x v="0"/>
    <x v="4"/>
    <n v="79.36"/>
    <s v="CA-2016-105844"/>
    <n v="1"/>
    <n v="4"/>
    <n v="0"/>
    <n v="23.807999999999993"/>
    <n v="0.45632477063632687"/>
  </r>
  <r>
    <x v="531"/>
    <x v="4"/>
    <s v="OFF-AR-10004648"/>
    <x v="0"/>
    <x v="4"/>
    <n v="60.449999999999996"/>
    <s v="CA-2016-152891"/>
    <n v="0"/>
    <n v="3"/>
    <n v="0"/>
    <n v="16.3215"/>
    <n v="0.45632477063632687"/>
  </r>
  <r>
    <x v="532"/>
    <x v="11"/>
    <s v="OFF-ST-10001809"/>
    <x v="0"/>
    <x v="1"/>
    <n v="718.6400000000001"/>
    <s v="CA-2016-150714"/>
    <n v="1"/>
    <n v="10"/>
    <n v="0.2"/>
    <n v="-161.69400000000005"/>
    <n v="0.44610841445725197"/>
  </r>
  <r>
    <x v="532"/>
    <x v="11"/>
    <s v="OFF-AP-10003287"/>
    <x v="0"/>
    <x v="12"/>
    <n v="203.88000000000002"/>
    <s v="CA-2016-150714"/>
    <n v="0"/>
    <n v="5"/>
    <n v="0.2"/>
    <n v="20.387999999999998"/>
    <n v="0.49507917887403441"/>
  </r>
  <r>
    <x v="532"/>
    <x v="11"/>
    <s v="OFF-LA-10001474"/>
    <x v="0"/>
    <x v="2"/>
    <n v="146.54400000000001"/>
    <s v="CA-2016-150714"/>
    <n v="0"/>
    <n v="6"/>
    <n v="0.2"/>
    <n v="47.626799999999996"/>
    <n v="0.4647369236065339"/>
  </r>
  <r>
    <x v="532"/>
    <x v="11"/>
    <s v="OFF-PA-10001497"/>
    <x v="0"/>
    <x v="0"/>
    <n v="131.904"/>
    <s v="CA-2016-150714"/>
    <n v="0"/>
    <n v="3"/>
    <n v="0.2"/>
    <n v="47.815200000000004"/>
    <n v="0.43613829632717294"/>
  </r>
  <r>
    <x v="532"/>
    <x v="12"/>
    <s v="TEC-PH-10001700"/>
    <x v="2"/>
    <x v="6"/>
    <n v="105.584"/>
    <s v="CA-2016-156146"/>
    <n v="1"/>
    <n v="2"/>
    <n v="0.2"/>
    <n v="9.2386000000000053"/>
    <n v="0.41105220110552465"/>
  </r>
  <r>
    <x v="532"/>
    <x v="12"/>
    <s v="TEC-PH-10001527"/>
    <x v="2"/>
    <x v="6"/>
    <n v="68.720000000000013"/>
    <s v="CA-2016-156146"/>
    <n v="0"/>
    <n v="2"/>
    <n v="0.2"/>
    <n v="-14.603000000000005"/>
    <n v="0.41105220110552465"/>
  </r>
  <r>
    <x v="532"/>
    <x v="11"/>
    <s v="OFF-BI-10002982"/>
    <x v="0"/>
    <x v="3"/>
    <n v="14.301000000000002"/>
    <s v="CA-2016-150714"/>
    <n v="0"/>
    <n v="7"/>
    <n v="0.7"/>
    <n v="-10.487400000000001"/>
    <n v="0.46881743173671325"/>
  </r>
  <r>
    <x v="532"/>
    <x v="4"/>
    <s v="OFF-LA-10004008"/>
    <x v="0"/>
    <x v="2"/>
    <n v="5.76"/>
    <s v="CA-2016-139290"/>
    <n v="1"/>
    <n v="2"/>
    <n v="0"/>
    <n v="2.6495999999999995"/>
    <n v="0.4647369236065339"/>
  </r>
  <r>
    <x v="533"/>
    <x v="3"/>
    <s v="OFF-ST-10004258"/>
    <x v="0"/>
    <x v="1"/>
    <n v="36.630000000000003"/>
    <s v="CA-2016-162537"/>
    <n v="1"/>
    <n v="3"/>
    <n v="0"/>
    <n v="9.8901000000000039"/>
    <n v="0.44610841445725197"/>
  </r>
  <r>
    <x v="533"/>
    <x v="3"/>
    <s v="FUR-FU-10001918"/>
    <x v="1"/>
    <x v="8"/>
    <n v="33.11"/>
    <s v="CA-2016-162537"/>
    <n v="0"/>
    <n v="7"/>
    <n v="0"/>
    <n v="12.912900000000004"/>
    <n v="0.4595170286641902"/>
  </r>
  <r>
    <x v="533"/>
    <x v="3"/>
    <s v="FUR-FU-10002885"/>
    <x v="1"/>
    <x v="8"/>
    <n v="24.1"/>
    <s v="CA-2016-162537"/>
    <n v="0"/>
    <n v="5"/>
    <n v="0"/>
    <n v="9.1580000000000013"/>
    <n v="0.4595170286641902"/>
  </r>
  <r>
    <x v="533"/>
    <x v="3"/>
    <s v="OFF-EN-10003862"/>
    <x v="0"/>
    <x v="11"/>
    <n v="10.67"/>
    <s v="CA-2016-162537"/>
    <n v="0"/>
    <n v="1"/>
    <n v="0"/>
    <n v="4.9081999999999999"/>
    <n v="0.44424167803735209"/>
  </r>
  <r>
    <x v="534"/>
    <x v="4"/>
    <s v="OFF-EN-10001434"/>
    <x v="0"/>
    <x v="11"/>
    <n v="210.84"/>
    <s v="CA-2016-110289"/>
    <n v="1"/>
    <n v="4"/>
    <n v="0"/>
    <n v="103.3116"/>
    <n v="0.44424167803735209"/>
  </r>
  <r>
    <x v="534"/>
    <x v="4"/>
    <s v="OFF-PA-10002986"/>
    <x v="0"/>
    <x v="0"/>
    <n v="33.4"/>
    <s v="CA-2016-110289"/>
    <n v="0"/>
    <n v="5"/>
    <n v="0"/>
    <n v="16.032"/>
    <n v="0.43613829632717294"/>
  </r>
  <r>
    <x v="535"/>
    <x v="20"/>
    <s v="TEC-MA-10004552"/>
    <x v="2"/>
    <x v="15"/>
    <n v="1035.8"/>
    <s v="CA-2016-145758"/>
    <n v="1"/>
    <n v="4"/>
    <n v="0"/>
    <n v="269.30799999999999"/>
    <n v="0.5183572270896134"/>
  </r>
  <r>
    <x v="535"/>
    <x v="26"/>
    <s v="TEC-CO-10001571"/>
    <x v="2"/>
    <x v="16"/>
    <n v="439.99200000000002"/>
    <s v="US-2016-131359"/>
    <n v="1"/>
    <n v="1"/>
    <n v="0.2"/>
    <n v="164.99700000000001"/>
    <n v="0.55185675810753509"/>
  </r>
  <r>
    <x v="535"/>
    <x v="14"/>
    <s v="TEC-PH-10001809"/>
    <x v="2"/>
    <x v="6"/>
    <n v="299.89999999999998"/>
    <s v="CA-2016-123673"/>
    <n v="1"/>
    <n v="2"/>
    <n v="0"/>
    <n v="74.974999999999994"/>
    <n v="0.41105220110552465"/>
  </r>
  <r>
    <x v="535"/>
    <x v="6"/>
    <s v="OFF-AP-10000026"/>
    <x v="0"/>
    <x v="12"/>
    <n v="182.91"/>
    <s v="CA-2016-132318"/>
    <n v="1"/>
    <n v="3"/>
    <n v="0"/>
    <n v="53.043899999999979"/>
    <n v="0.49507917887403441"/>
  </r>
  <r>
    <x v="535"/>
    <x v="26"/>
    <s v="TEC-PH-10004531"/>
    <x v="2"/>
    <x v="6"/>
    <n v="87.96"/>
    <s v="US-2016-131359"/>
    <n v="0"/>
    <n v="5"/>
    <n v="0.2"/>
    <n v="30.785999999999998"/>
    <n v="0.41105220110552465"/>
  </r>
  <r>
    <x v="535"/>
    <x v="26"/>
    <s v="TEC-MA-10000597"/>
    <x v="2"/>
    <x v="15"/>
    <n v="59.994000000000007"/>
    <s v="US-2016-131359"/>
    <n v="0"/>
    <n v="2"/>
    <n v="0.7"/>
    <n v="-45.995400000000004"/>
    <n v="0.5183572270896134"/>
  </r>
  <r>
    <x v="535"/>
    <x v="26"/>
    <s v="FUR-FU-10003026"/>
    <x v="1"/>
    <x v="8"/>
    <n v="15.488"/>
    <s v="US-2016-131359"/>
    <n v="0"/>
    <n v="4"/>
    <n v="0.2"/>
    <n v="3.6783999999999999"/>
    <n v="0.4595170286641902"/>
  </r>
  <r>
    <x v="536"/>
    <x v="4"/>
    <s v="TEC-PH-10001578"/>
    <x v="2"/>
    <x v="6"/>
    <n v="1295.8400000000001"/>
    <s v="CA-2016-164882"/>
    <n v="1"/>
    <n v="4"/>
    <n v="0.2"/>
    <n v="145.78199999999993"/>
    <n v="0.41105220110552465"/>
  </r>
  <r>
    <x v="536"/>
    <x v="4"/>
    <s v="OFF-LA-10003510"/>
    <x v="0"/>
    <x v="2"/>
    <n v="427.42"/>
    <s v="US-2016-164448"/>
    <n v="1"/>
    <n v="14"/>
    <n v="0"/>
    <n v="196.61320000000001"/>
    <n v="0.4647369236065339"/>
  </r>
  <r>
    <x v="536"/>
    <x v="4"/>
    <s v="FUR-BO-10002213"/>
    <x v="1"/>
    <x v="10"/>
    <n v="425.83300000000003"/>
    <s v="CA-2016-164882"/>
    <n v="0"/>
    <n v="1"/>
    <n v="0.15"/>
    <n v="20.03919999999998"/>
    <n v="0.5176847302647779"/>
  </r>
  <r>
    <x v="536"/>
    <x v="4"/>
    <s v="OFF-BI-10004519"/>
    <x v="0"/>
    <x v="3"/>
    <n v="398.35199999999998"/>
    <s v="CA-2016-164882"/>
    <n v="0"/>
    <n v="3"/>
    <n v="0.2"/>
    <n v="124.48499999999999"/>
    <n v="0.46881743173671325"/>
  </r>
  <r>
    <x v="536"/>
    <x v="4"/>
    <s v="FUR-CH-10004218"/>
    <x v="1"/>
    <x v="5"/>
    <n v="323.13600000000002"/>
    <s v="CA-2016-164882"/>
    <n v="0"/>
    <n v="4"/>
    <n v="0.2"/>
    <n v="20.196000000000012"/>
    <n v="0.46529189879902266"/>
  </r>
  <r>
    <x v="536"/>
    <x v="20"/>
    <s v="OFF-EN-10003055"/>
    <x v="0"/>
    <x v="11"/>
    <n v="79.959999999999994"/>
    <s v="CA-2016-132570"/>
    <n v="1"/>
    <n v="2"/>
    <n v="0"/>
    <n v="35.981999999999992"/>
    <n v="0.44424167803735209"/>
  </r>
  <r>
    <x v="536"/>
    <x v="14"/>
    <s v="OFF-SU-10002573"/>
    <x v="0"/>
    <x v="14"/>
    <n v="70.12"/>
    <s v="CA-2016-122259"/>
    <n v="1"/>
    <n v="4"/>
    <n v="0"/>
    <n v="21.035999999999994"/>
    <n v="0.53938093436526824"/>
  </r>
  <r>
    <x v="536"/>
    <x v="4"/>
    <s v="OFF-ST-10003638"/>
    <x v="0"/>
    <x v="1"/>
    <n v="46.84"/>
    <s v="CA-2016-164882"/>
    <n v="0"/>
    <n v="2"/>
    <n v="0"/>
    <n v="12.646799999999999"/>
    <n v="0.44610841445725197"/>
  </r>
  <r>
    <x v="536"/>
    <x v="4"/>
    <s v="OFF-BI-10003708"/>
    <x v="0"/>
    <x v="3"/>
    <n v="29.800000000000004"/>
    <s v="US-2016-164448"/>
    <n v="0"/>
    <n v="5"/>
    <n v="0.2"/>
    <n v="9.3124999999999982"/>
    <n v="0.46881743173671325"/>
  </r>
  <r>
    <x v="536"/>
    <x v="4"/>
    <s v="OFF-SU-10004231"/>
    <x v="0"/>
    <x v="14"/>
    <n v="29.700000000000003"/>
    <s v="CA-2016-164882"/>
    <n v="0"/>
    <n v="3"/>
    <n v="0"/>
    <n v="8.0190000000000001"/>
    <n v="0.53938093436526824"/>
  </r>
  <r>
    <x v="536"/>
    <x v="4"/>
    <s v="OFF-PA-10000157"/>
    <x v="0"/>
    <x v="0"/>
    <n v="19.98"/>
    <s v="CA-2016-164882"/>
    <n v="0"/>
    <n v="1"/>
    <n v="0"/>
    <n v="9.3905999999999992"/>
    <n v="0.43613829632717294"/>
  </r>
  <r>
    <x v="536"/>
    <x v="4"/>
    <s v="OFF-FA-10000585"/>
    <x v="0"/>
    <x v="7"/>
    <n v="17.450000000000003"/>
    <s v="CA-2016-164882"/>
    <n v="0"/>
    <n v="5"/>
    <n v="0"/>
    <n v="8.0269999999999992"/>
    <n v="0.51168203684699509"/>
  </r>
  <r>
    <x v="536"/>
    <x v="4"/>
    <s v="OFF-EN-10002600"/>
    <x v="0"/>
    <x v="11"/>
    <n v="14.75"/>
    <s v="US-2016-164448"/>
    <n v="0"/>
    <n v="5"/>
    <n v="0"/>
    <n v="7.08"/>
    <n v="0.44424167803735209"/>
  </r>
  <r>
    <x v="536"/>
    <x v="4"/>
    <s v="OFF-EN-10001509"/>
    <x v="0"/>
    <x v="11"/>
    <n v="14.280000000000001"/>
    <s v="CA-2016-131457"/>
    <n v="1"/>
    <n v="7"/>
    <n v="0"/>
    <n v="6.7115999999999989"/>
    <n v="0.44424167803735209"/>
  </r>
  <r>
    <x v="536"/>
    <x v="4"/>
    <s v="OFF-BI-10002949"/>
    <x v="0"/>
    <x v="3"/>
    <n v="9.7280000000000015"/>
    <s v="US-2016-164448"/>
    <n v="0"/>
    <n v="2"/>
    <n v="0.2"/>
    <n v="3.283199999999999"/>
    <n v="0.46881743173671325"/>
  </r>
  <r>
    <x v="536"/>
    <x v="4"/>
    <s v="OFF-AR-10004272"/>
    <x v="0"/>
    <x v="4"/>
    <n v="5.04"/>
    <s v="CA-2016-164882"/>
    <n v="0"/>
    <n v="3"/>
    <n v="0"/>
    <n v="1.2599999999999998"/>
    <n v="0.45632477063632687"/>
  </r>
  <r>
    <x v="536"/>
    <x v="20"/>
    <s v="OFF-AR-10000369"/>
    <x v="0"/>
    <x v="4"/>
    <n v="2.78"/>
    <s v="CA-2016-132570"/>
    <n v="0"/>
    <n v="2"/>
    <n v="0"/>
    <n v="0.72279999999999989"/>
    <n v="0.45632477063632687"/>
  </r>
  <r>
    <x v="537"/>
    <x v="20"/>
    <s v="TEC-PH-10002597"/>
    <x v="2"/>
    <x v="6"/>
    <n v="503.96"/>
    <s v="CA-2016-113145"/>
    <n v="1"/>
    <n v="4"/>
    <n v="0"/>
    <n v="125.99000000000001"/>
    <n v="0.41105220110552465"/>
  </r>
  <r>
    <x v="537"/>
    <x v="20"/>
    <s v="FUR-CH-10000422"/>
    <x v="1"/>
    <x v="5"/>
    <n v="327.56399999999996"/>
    <s v="CA-2016-126739"/>
    <n v="1"/>
    <n v="4"/>
    <n v="0.1"/>
    <n v="21.837600000000023"/>
    <n v="0.46529189879902266"/>
  </r>
  <r>
    <x v="537"/>
    <x v="13"/>
    <s v="FUR-TA-10002530"/>
    <x v="1"/>
    <x v="13"/>
    <n v="301.95999999999998"/>
    <s v="CA-2016-108119"/>
    <n v="1"/>
    <n v="2"/>
    <n v="0"/>
    <n v="45.293999999999983"/>
    <n v="0.55975208308209756"/>
  </r>
  <r>
    <x v="537"/>
    <x v="20"/>
    <s v="FUR-FU-10000965"/>
    <x v="1"/>
    <x v="8"/>
    <n v="259.7"/>
    <s v="CA-2016-113145"/>
    <n v="0"/>
    <n v="5"/>
    <n v="0"/>
    <n v="106.477"/>
    <n v="0.4595170286641902"/>
  </r>
  <r>
    <x v="537"/>
    <x v="20"/>
    <s v="FUR-CH-10001545"/>
    <x v="1"/>
    <x v="5"/>
    <n v="205.16400000000002"/>
    <s v="CA-2016-141740"/>
    <n v="1"/>
    <n v="2"/>
    <n v="0.1"/>
    <n v="13.677600000000002"/>
    <n v="0.46529189879902266"/>
  </r>
  <r>
    <x v="537"/>
    <x v="20"/>
    <s v="TEC-AC-10001838"/>
    <x v="2"/>
    <x v="9"/>
    <n v="1399.93"/>
    <s v="CA-2016-113145"/>
    <n v="0"/>
    <n v="7"/>
    <n v="0"/>
    <n v="601.96990000000005"/>
    <n v="0.52062335344040378"/>
  </r>
  <r>
    <x v="537"/>
    <x v="2"/>
    <s v="TEC-AC-10002323"/>
    <x v="2"/>
    <x v="9"/>
    <n v="35.360000000000007"/>
    <s v="CA-2016-105221"/>
    <n v="1"/>
    <n v="2"/>
    <n v="0.2"/>
    <n v="-3.0939999999999994"/>
    <n v="0.52062335344040378"/>
  </r>
  <r>
    <x v="537"/>
    <x v="20"/>
    <s v="TEC-PH-10001527"/>
    <x v="2"/>
    <x v="6"/>
    <n v="42.95"/>
    <s v="CA-2016-113145"/>
    <n v="0"/>
    <n v="1"/>
    <n v="0"/>
    <n v="1.2884999999999991"/>
    <n v="0.41105220110552465"/>
  </r>
  <r>
    <x v="537"/>
    <x v="20"/>
    <s v="OFF-PA-10002659"/>
    <x v="0"/>
    <x v="0"/>
    <n v="13.52"/>
    <s v="CA-2016-113145"/>
    <n v="0"/>
    <n v="4"/>
    <n v="0"/>
    <n v="6.219199999999999"/>
    <n v="0.43613829632717294"/>
  </r>
  <r>
    <x v="537"/>
    <x v="11"/>
    <s v="OFF-AR-10001683"/>
    <x v="0"/>
    <x v="4"/>
    <n v="7.88"/>
    <s v="US-2016-110163"/>
    <n v="1"/>
    <n v="1"/>
    <n v="0.2"/>
    <n v="1.7730000000000004"/>
    <n v="0.45632477063632687"/>
  </r>
  <r>
    <x v="537"/>
    <x v="20"/>
    <s v="TEC-PH-10000347"/>
    <x v="2"/>
    <x v="6"/>
    <n v="4.95"/>
    <s v="CA-2016-130995"/>
    <n v="1"/>
    <n v="1"/>
    <n v="0"/>
    <n v="1.3365"/>
    <n v="0.41105220110552465"/>
  </r>
  <r>
    <x v="537"/>
    <x v="2"/>
    <s v="OFF-FA-10001135"/>
    <x v="0"/>
    <x v="7"/>
    <n v="3.1680000000000001"/>
    <s v="CA-2016-105221"/>
    <n v="0"/>
    <n v="2"/>
    <n v="0.2"/>
    <n v="-0.71279999999999988"/>
    <n v="0.51168203684699509"/>
  </r>
  <r>
    <x v="538"/>
    <x v="20"/>
    <s v="FUR-CH-10002073"/>
    <x v="1"/>
    <x v="5"/>
    <n v="2621.3220000000001"/>
    <s v="CA-2016-160227"/>
    <n v="1"/>
    <n v="11"/>
    <n v="0.1"/>
    <n v="553.39019999999982"/>
    <n v="0.46529189879902266"/>
  </r>
  <r>
    <x v="538"/>
    <x v="4"/>
    <s v="FUR-TA-10002903"/>
    <x v="1"/>
    <x v="13"/>
    <n v="1038.8399999999999"/>
    <s v="CA-2016-130890"/>
    <n v="1"/>
    <n v="5"/>
    <n v="0.2"/>
    <n v="51.942000000000007"/>
    <n v="0.55975208308209756"/>
  </r>
  <r>
    <x v="538"/>
    <x v="4"/>
    <s v="FUR-BO-10004357"/>
    <x v="1"/>
    <x v="10"/>
    <n v="512.49900000000002"/>
    <s v="CA-2016-168207"/>
    <n v="1"/>
    <n v="3"/>
    <n v="0.15"/>
    <n v="-30.147000000000048"/>
    <n v="0.5176847302647779"/>
  </r>
  <r>
    <x v="538"/>
    <x v="0"/>
    <s v="TEC-PH-10002200"/>
    <x v="2"/>
    <x v="6"/>
    <n v="344.70400000000001"/>
    <s v="CA-2016-141810"/>
    <n v="1"/>
    <n v="2"/>
    <n v="0.2"/>
    <n v="38.779199999999989"/>
    <n v="0.41105220110552465"/>
  </r>
  <r>
    <x v="538"/>
    <x v="6"/>
    <s v="OFF-AP-10003099"/>
    <x v="0"/>
    <x v="12"/>
    <n v="197.72"/>
    <s v="CA-2016-138625"/>
    <n v="1"/>
    <n v="4"/>
    <n v="0"/>
    <n v="55.36160000000001"/>
    <n v="0.49507917887403441"/>
  </r>
  <r>
    <x v="538"/>
    <x v="22"/>
    <s v="TEC-AC-10001552"/>
    <x v="2"/>
    <x v="9"/>
    <n v="447.93"/>
    <s v="CA-2016-125416"/>
    <n v="1"/>
    <n v="9"/>
    <n v="0"/>
    <n v="49.272299999999987"/>
    <n v="0.52062335344040378"/>
  </r>
  <r>
    <x v="538"/>
    <x v="4"/>
    <s v="OFF-BI-10001524"/>
    <x v="0"/>
    <x v="3"/>
    <n v="117.48800000000001"/>
    <s v="CA-2016-168207"/>
    <n v="0"/>
    <n v="7"/>
    <n v="0.2"/>
    <n v="41.120799999999988"/>
    <n v="0.46881743173671325"/>
  </r>
  <r>
    <x v="538"/>
    <x v="20"/>
    <s v="FUR-CH-10003535"/>
    <x v="1"/>
    <x v="5"/>
    <n v="109.764"/>
    <s v="CA-2016-100657"/>
    <n v="1"/>
    <n v="2"/>
    <n v="0.1"/>
    <n v="8.5371999999999968"/>
    <n v="0.46529189879902266"/>
  </r>
  <r>
    <x v="538"/>
    <x v="4"/>
    <s v="FUR-FU-10004909"/>
    <x v="1"/>
    <x v="8"/>
    <n v="96.960000000000008"/>
    <s v="CA-2016-168207"/>
    <n v="0"/>
    <n v="6"/>
    <n v="0"/>
    <n v="33.935999999999993"/>
    <n v="0.4595170286641902"/>
  </r>
  <r>
    <x v="538"/>
    <x v="0"/>
    <s v="OFF-BI-10001524"/>
    <x v="0"/>
    <x v="3"/>
    <n v="29.371999999999993"/>
    <s v="CA-2016-141810"/>
    <n v="0"/>
    <n v="7"/>
    <n v="0.8"/>
    <n v="-46.995200000000025"/>
    <n v="0.46881743173671325"/>
  </r>
  <r>
    <x v="538"/>
    <x v="4"/>
    <s v="OFF-BI-10003355"/>
    <x v="0"/>
    <x v="3"/>
    <n v="11.952000000000002"/>
    <s v="CA-2016-168207"/>
    <n v="0"/>
    <n v="3"/>
    <n v="0.2"/>
    <n v="4.1832000000000003"/>
    <n v="0.46881743173671325"/>
  </r>
  <r>
    <x v="539"/>
    <x v="20"/>
    <s v="FUR-CH-10004983"/>
    <x v="1"/>
    <x v="5"/>
    <n v="1448.8200000000002"/>
    <s v="CA-2016-162047"/>
    <n v="1"/>
    <n v="10"/>
    <n v="0.1"/>
    <n v="209.27399999999992"/>
    <n v="0.46529189879902266"/>
  </r>
  <r>
    <x v="539"/>
    <x v="4"/>
    <s v="TEC-PH-10003580"/>
    <x v="2"/>
    <x v="6"/>
    <n v="1212.848"/>
    <s v="CA-2016-140410"/>
    <n v="1"/>
    <n v="7"/>
    <n v="0.2"/>
    <n v="106.12420000000014"/>
    <n v="0.41105220110552465"/>
  </r>
  <r>
    <x v="539"/>
    <x v="4"/>
    <s v="TEC-AC-10001109"/>
    <x v="2"/>
    <x v="9"/>
    <n v="89.97"/>
    <s v="CA-2016-140410"/>
    <n v="0"/>
    <n v="3"/>
    <n v="0"/>
    <n v="37.787400000000005"/>
    <n v="0.52062335344040378"/>
  </r>
  <r>
    <x v="539"/>
    <x v="4"/>
    <s v="FUR-FU-10003347"/>
    <x v="1"/>
    <x v="8"/>
    <n v="42.599999999999994"/>
    <s v="CA-2016-140410"/>
    <n v="0"/>
    <n v="3"/>
    <n v="0"/>
    <n v="16.614000000000001"/>
    <n v="0.4595170286641902"/>
  </r>
  <r>
    <x v="539"/>
    <x v="0"/>
    <s v="OFF-EN-10001137"/>
    <x v="0"/>
    <x v="11"/>
    <n v="6.6080000000000005"/>
    <s v="CA-2016-121041"/>
    <n v="1"/>
    <n v="2"/>
    <n v="0.2"/>
    <n v="2.1475999999999997"/>
    <n v="0.44424167803735209"/>
  </r>
  <r>
    <x v="540"/>
    <x v="16"/>
    <s v="OFF-AP-10000576"/>
    <x v="0"/>
    <x v="12"/>
    <n v="387.13600000000002"/>
    <s v="CA-2016-118444"/>
    <n v="1"/>
    <n v="4"/>
    <n v="0.2"/>
    <n v="24.196000000000012"/>
    <n v="0.49507917887403441"/>
  </r>
  <r>
    <x v="540"/>
    <x v="25"/>
    <s v="FUR-CH-10001270"/>
    <x v="1"/>
    <x v="5"/>
    <n v="207"/>
    <s v="CA-2016-131422"/>
    <n v="1"/>
    <n v="3"/>
    <n v="0.2"/>
    <n v="25.874999999999972"/>
    <n v="0.46529189879902266"/>
  </r>
  <r>
    <x v="540"/>
    <x v="22"/>
    <s v="OFF-BI-10002794"/>
    <x v="0"/>
    <x v="3"/>
    <n v="98.352000000000004"/>
    <s v="CA-2016-131072"/>
    <n v="1"/>
    <n v="3"/>
    <n v="0.2"/>
    <n v="35.652599999999993"/>
    <n v="0.46881743173671325"/>
  </r>
  <r>
    <x v="540"/>
    <x v="4"/>
    <s v="OFF-ST-10000649"/>
    <x v="0"/>
    <x v="1"/>
    <n v="62.8"/>
    <s v="CA-2016-145485"/>
    <n v="1"/>
    <n v="4"/>
    <n v="0"/>
    <n v="15.700000000000003"/>
    <n v="0.44610841445725197"/>
  </r>
  <r>
    <x v="540"/>
    <x v="10"/>
    <s v="OFF-SU-10004661"/>
    <x v="0"/>
    <x v="14"/>
    <n v="27.200000000000003"/>
    <s v="US-2016-136259"/>
    <n v="1"/>
    <n v="4"/>
    <n v="0.2"/>
    <n v="2.0399999999999991"/>
    <n v="0.53938093436526824"/>
  </r>
  <r>
    <x v="540"/>
    <x v="20"/>
    <s v="OFF-BI-10001116"/>
    <x v="0"/>
    <x v="3"/>
    <n v="25.344000000000001"/>
    <s v="CA-2016-144386"/>
    <n v="1"/>
    <n v="6"/>
    <n v="0.2"/>
    <n v="8.8704000000000018"/>
    <n v="0.46881743173671325"/>
  </r>
  <r>
    <x v="540"/>
    <x v="1"/>
    <s v="OFF-LA-10004484"/>
    <x v="0"/>
    <x v="2"/>
    <n v="19.824000000000002"/>
    <s v="CA-2016-103961"/>
    <n v="1"/>
    <n v="6"/>
    <n v="0.2"/>
    <n v="6.4427999999999992"/>
    <n v="0.4647369236065339"/>
  </r>
  <r>
    <x v="540"/>
    <x v="10"/>
    <s v="OFF-BI-10000773"/>
    <x v="0"/>
    <x v="3"/>
    <n v="7.218"/>
    <s v="US-2016-136259"/>
    <n v="0"/>
    <n v="3"/>
    <n v="0.7"/>
    <n v="-5.5338000000000012"/>
    <n v="0.46881743173671325"/>
  </r>
  <r>
    <x v="541"/>
    <x v="12"/>
    <s v="OFF-EN-10002600"/>
    <x v="0"/>
    <x v="11"/>
    <n v="7.080000000000001"/>
    <s v="CA-2016-105312"/>
    <n v="1"/>
    <n v="3"/>
    <n v="0.2"/>
    <n v="2.4779999999999989"/>
    <n v="0.44424167803735209"/>
  </r>
  <r>
    <x v="541"/>
    <x v="12"/>
    <s v="OFF-BI-10002049"/>
    <x v="0"/>
    <x v="3"/>
    <n v="4.4009999999999998"/>
    <s v="CA-2016-105312"/>
    <n v="0"/>
    <n v="3"/>
    <n v="0.7"/>
    <n v="-3.5207999999999995"/>
    <n v="0.46881743173671325"/>
  </r>
  <r>
    <x v="542"/>
    <x v="16"/>
    <s v="OFF-BI-10001359"/>
    <x v="0"/>
    <x v="3"/>
    <n v="1345.4850000000001"/>
    <s v="CA-2016-105571"/>
    <n v="1"/>
    <n v="5"/>
    <n v="0.7"/>
    <n v="-1031.5385000000001"/>
    <n v="0.46881743173671325"/>
  </r>
  <r>
    <x v="542"/>
    <x v="45"/>
    <s v="FUR-CH-10000595"/>
    <x v="1"/>
    <x v="5"/>
    <n v="715.2"/>
    <s v="CA-2016-162887"/>
    <n v="1"/>
    <n v="3"/>
    <n v="0"/>
    <n v="178.79999999999998"/>
    <n v="0.46529189879902266"/>
  </r>
  <r>
    <x v="542"/>
    <x v="0"/>
    <s v="TEC-MA-10001016"/>
    <x v="2"/>
    <x v="15"/>
    <n v="287.90999999999997"/>
    <s v="CA-2016-163181"/>
    <n v="1"/>
    <n v="3"/>
    <n v="0.4"/>
    <n v="33.589499999999987"/>
    <n v="0.5183572270896134"/>
  </r>
  <r>
    <x v="542"/>
    <x v="4"/>
    <s v="FUR-CH-10000595"/>
    <x v="1"/>
    <x v="5"/>
    <n v="190.72000000000003"/>
    <s v="CA-2016-102848"/>
    <n v="1"/>
    <n v="1"/>
    <n v="0.2"/>
    <n v="11.919999999999987"/>
    <n v="0.46529189879902266"/>
  </r>
  <r>
    <x v="542"/>
    <x v="0"/>
    <s v="OFF-ST-10000129"/>
    <x v="0"/>
    <x v="1"/>
    <n v="177.64800000000002"/>
    <s v="CA-2016-163181"/>
    <n v="0"/>
    <n v="2"/>
    <n v="0.2"/>
    <n v="-28.867800000000017"/>
    <n v="0.44610841445725197"/>
  </r>
  <r>
    <x v="542"/>
    <x v="0"/>
    <s v="OFF-ST-10001713"/>
    <x v="0"/>
    <x v="1"/>
    <n v="84.784000000000006"/>
    <s v="CA-2016-163181"/>
    <n v="0"/>
    <n v="2"/>
    <n v="0.2"/>
    <n v="-16.956800000000005"/>
    <n v="0.44610841445725197"/>
  </r>
  <r>
    <x v="542"/>
    <x v="0"/>
    <s v="OFF-PA-10001357"/>
    <x v="0"/>
    <x v="0"/>
    <n v="76.64"/>
    <s v="CA-2016-126669"/>
    <n v="1"/>
    <n v="2"/>
    <n v="0.2"/>
    <n v="26.823999999999995"/>
    <n v="0.43613829632717294"/>
  </r>
  <r>
    <x v="542"/>
    <x v="0"/>
    <s v="FUR-FU-10000193"/>
    <x v="1"/>
    <x v="8"/>
    <n v="64.959999999999994"/>
    <s v="CA-2016-163181"/>
    <n v="0"/>
    <n v="5"/>
    <n v="0.6"/>
    <n v="-84.447999999999993"/>
    <n v="0.4595170286641902"/>
  </r>
  <r>
    <x v="542"/>
    <x v="0"/>
    <s v="OFF-BI-10000474"/>
    <x v="0"/>
    <x v="3"/>
    <n v="32.059999999999995"/>
    <s v="CA-2016-163181"/>
    <n v="0"/>
    <n v="10"/>
    <n v="0.8"/>
    <n v="-51.296000000000006"/>
    <n v="0.46881743173671325"/>
  </r>
  <r>
    <x v="542"/>
    <x v="7"/>
    <s v="OFF-FA-10004968"/>
    <x v="0"/>
    <x v="7"/>
    <n v="26.18"/>
    <s v="CA-2016-148432"/>
    <n v="1"/>
    <n v="7"/>
    <n v="0"/>
    <n v="0.5236000000000014"/>
    <n v="0.51168203684699509"/>
  </r>
  <r>
    <x v="542"/>
    <x v="2"/>
    <s v="OFF-EN-10000483"/>
    <x v="0"/>
    <x v="11"/>
    <n v="24.400000000000002"/>
    <s v="CA-2016-134922"/>
    <n v="1"/>
    <n v="2"/>
    <n v="0.2"/>
    <n v="7.9299999999999971"/>
    <n v="0.44424167803735209"/>
  </r>
  <r>
    <x v="542"/>
    <x v="0"/>
    <s v="OFF-AR-10001683"/>
    <x v="0"/>
    <x v="4"/>
    <n v="23.64"/>
    <s v="CA-2016-163181"/>
    <n v="0"/>
    <n v="3"/>
    <n v="0.2"/>
    <n v="5.3190000000000008"/>
    <n v="0.45632477063632687"/>
  </r>
  <r>
    <x v="542"/>
    <x v="16"/>
    <s v="OFF-BI-10003305"/>
    <x v="0"/>
    <x v="3"/>
    <n v="16.146000000000004"/>
    <s v="CA-2016-105571"/>
    <n v="0"/>
    <n v="9"/>
    <n v="0.7"/>
    <n v="-12.916800000000002"/>
    <n v="0.46881743173671325"/>
  </r>
  <r>
    <x v="542"/>
    <x v="7"/>
    <s v="OFF-PA-10001274"/>
    <x v="0"/>
    <x v="0"/>
    <n v="7.3"/>
    <s v="CA-2016-148432"/>
    <n v="0"/>
    <n v="2"/>
    <n v="0"/>
    <n v="3.4309999999999996"/>
    <n v="0.43613829632717294"/>
  </r>
  <r>
    <x v="543"/>
    <x v="20"/>
    <s v="TEC-MA-10000045"/>
    <x v="2"/>
    <x v="15"/>
    <n v="4643.8"/>
    <s v="CA-2016-114811"/>
    <n v="1"/>
    <n v="4"/>
    <n v="0"/>
    <n v="2229.0239999999999"/>
    <n v="0.5183572270896134"/>
  </r>
  <r>
    <x v="543"/>
    <x v="45"/>
    <s v="FUR-BO-10004834"/>
    <x v="1"/>
    <x v="10"/>
    <n v="4404.8999999999996"/>
    <s v="CA-2016-117086"/>
    <n v="1"/>
    <n v="5"/>
    <n v="0"/>
    <n v="1013.1270000000001"/>
    <n v="0.5176847302647779"/>
  </r>
  <r>
    <x v="543"/>
    <x v="20"/>
    <s v="FUR-CH-10003746"/>
    <x v="1"/>
    <x v="5"/>
    <n v="577.76400000000001"/>
    <s v="CA-2016-114811"/>
    <n v="0"/>
    <n v="2"/>
    <n v="0.1"/>
    <n v="115.5528"/>
    <n v="0.46529189879902266"/>
  </r>
  <r>
    <x v="543"/>
    <x v="20"/>
    <s v="TEC-PH-10004165"/>
    <x v="2"/>
    <x v="6"/>
    <n v="549.98"/>
    <s v="CA-2016-114811"/>
    <n v="0"/>
    <n v="2"/>
    <n v="0"/>
    <n v="142.9948"/>
    <n v="0.41105220110552465"/>
  </r>
  <r>
    <x v="543"/>
    <x v="6"/>
    <s v="OFF-AR-10000380"/>
    <x v="0"/>
    <x v="4"/>
    <n v="265.85999999999996"/>
    <s v="CA-2016-109386"/>
    <n v="1"/>
    <n v="7"/>
    <n v="0"/>
    <n v="79.757999999999967"/>
    <n v="0.45632477063632687"/>
  </r>
  <r>
    <x v="543"/>
    <x v="30"/>
    <s v="TEC-PH-10003885"/>
    <x v="2"/>
    <x v="6"/>
    <n v="263.95999999999998"/>
    <s v="US-2016-151407"/>
    <n v="1"/>
    <n v="4"/>
    <n v="0"/>
    <n v="76.548399999999987"/>
    <n v="0.41105220110552465"/>
  </r>
  <r>
    <x v="543"/>
    <x v="6"/>
    <s v="TEC-PH-10002890"/>
    <x v="2"/>
    <x v="6"/>
    <n v="226.20000000000002"/>
    <s v="CA-2016-109386"/>
    <n v="0"/>
    <n v="5"/>
    <n v="0"/>
    <n v="58.811999999999998"/>
    <n v="0.41105220110552465"/>
  </r>
  <r>
    <x v="543"/>
    <x v="6"/>
    <s v="FUR-FU-10000308"/>
    <x v="1"/>
    <x v="8"/>
    <n v="186.54"/>
    <s v="CA-2016-109386"/>
    <n v="0"/>
    <n v="3"/>
    <n v="0"/>
    <n v="41.038800000000002"/>
    <n v="0.4595170286641902"/>
  </r>
  <r>
    <x v="543"/>
    <x v="4"/>
    <s v="TEC-AC-10002049"/>
    <x v="2"/>
    <x v="9"/>
    <n v="371.96999999999997"/>
    <s v="CA-2016-117611"/>
    <n v="1"/>
    <n v="3"/>
    <n v="0"/>
    <n v="66.954599999999971"/>
    <n v="0.52062335344040378"/>
  </r>
  <r>
    <x v="543"/>
    <x v="4"/>
    <s v="TEC-AC-10001956"/>
    <x v="2"/>
    <x v="9"/>
    <n v="119.9"/>
    <s v="CA-2016-154886"/>
    <n v="1"/>
    <n v="2"/>
    <n v="0"/>
    <n v="43.164000000000001"/>
    <n v="0.52062335344040378"/>
  </r>
  <r>
    <x v="543"/>
    <x v="27"/>
    <s v="OFF-PA-10001125"/>
    <x v="0"/>
    <x v="0"/>
    <n v="92.94"/>
    <s v="CA-2016-123568"/>
    <n v="1"/>
    <n v="3"/>
    <n v="0"/>
    <n v="41.822999999999993"/>
    <n v="0.43613829632717294"/>
  </r>
  <r>
    <x v="543"/>
    <x v="27"/>
    <s v="OFF-BI-10001510"/>
    <x v="0"/>
    <x v="3"/>
    <n v="91.68"/>
    <s v="CA-2016-123568"/>
    <n v="0"/>
    <n v="5"/>
    <n v="0.2"/>
    <n v="28.65"/>
    <n v="0.46881743173671325"/>
  </r>
  <r>
    <x v="543"/>
    <x v="20"/>
    <s v="OFF-ST-10000885"/>
    <x v="0"/>
    <x v="1"/>
    <n v="67.150000000000006"/>
    <s v="CA-2016-114811"/>
    <n v="0"/>
    <n v="5"/>
    <n v="0"/>
    <n v="16.787500000000001"/>
    <n v="0.44610841445725197"/>
  </r>
  <r>
    <x v="543"/>
    <x v="27"/>
    <s v="FUR-FU-10004090"/>
    <x v="1"/>
    <x v="8"/>
    <n v="66.69"/>
    <s v="CA-2016-123568"/>
    <n v="0"/>
    <n v="3"/>
    <n v="0"/>
    <n v="22.007699999999996"/>
    <n v="0.4595170286641902"/>
  </r>
  <r>
    <x v="543"/>
    <x v="20"/>
    <s v="OFF-BI-10001922"/>
    <x v="0"/>
    <x v="3"/>
    <n v="52.272000000000006"/>
    <s v="CA-2016-164441"/>
    <n v="1"/>
    <n v="11"/>
    <n v="0.2"/>
    <n v="17.641799999999996"/>
    <n v="0.46881743173671325"/>
  </r>
  <r>
    <x v="543"/>
    <x v="6"/>
    <s v="OFF-AP-10003266"/>
    <x v="0"/>
    <x v="12"/>
    <n v="44.43"/>
    <s v="CA-2016-109386"/>
    <n v="0"/>
    <n v="3"/>
    <n v="0"/>
    <n v="18.660600000000002"/>
    <n v="0.49507917887403441"/>
  </r>
  <r>
    <x v="543"/>
    <x v="25"/>
    <s v="OFF-BI-10000315"/>
    <x v="0"/>
    <x v="3"/>
    <n v="39.878999999999998"/>
    <s v="CA-2016-108259"/>
    <n v="1"/>
    <n v="7"/>
    <n v="0.7"/>
    <n v="-29.244599999999991"/>
    <n v="0.46881743173671325"/>
  </r>
  <r>
    <x v="543"/>
    <x v="25"/>
    <s v="OFF-FA-10000624"/>
    <x v="0"/>
    <x v="7"/>
    <n v="31.504000000000005"/>
    <s v="CA-2016-108259"/>
    <n v="0"/>
    <n v="11"/>
    <n v="0.2"/>
    <n v="11.814"/>
    <n v="0.51168203684699509"/>
  </r>
  <r>
    <x v="543"/>
    <x v="6"/>
    <s v="OFF-AR-10000122"/>
    <x v="0"/>
    <x v="4"/>
    <n v="27.9"/>
    <s v="CA-2016-109386"/>
    <n v="0"/>
    <n v="5"/>
    <n v="0"/>
    <n v="6.9749999999999979"/>
    <n v="0.45632477063632687"/>
  </r>
  <r>
    <x v="543"/>
    <x v="20"/>
    <s v="OFF-PA-10001667"/>
    <x v="0"/>
    <x v="0"/>
    <n v="17.940000000000001"/>
    <s v="CA-2016-164441"/>
    <n v="0"/>
    <n v="3"/>
    <n v="0"/>
    <n v="8.0730000000000004"/>
    <n v="0.43613829632717294"/>
  </r>
  <r>
    <x v="543"/>
    <x v="20"/>
    <s v="FUR-FU-10002240"/>
    <x v="1"/>
    <x v="8"/>
    <n v="11.82"/>
    <s v="CA-2016-114811"/>
    <n v="0"/>
    <n v="3"/>
    <n v="0"/>
    <n v="4.7279999999999998"/>
    <n v="0.4595170286641902"/>
  </r>
  <r>
    <x v="543"/>
    <x v="32"/>
    <s v="OFF-AR-10001573"/>
    <x v="0"/>
    <x v="4"/>
    <n v="11.65"/>
    <s v="CA-2016-105634"/>
    <n v="1"/>
    <n v="5"/>
    <n v="0"/>
    <n v="3.3784999999999989"/>
    <n v="0.45632477063632687"/>
  </r>
  <r>
    <x v="543"/>
    <x v="0"/>
    <s v="OFF-BI-10003291"/>
    <x v="0"/>
    <x v="3"/>
    <n v="10.475999999999999"/>
    <s v="CA-2016-111990"/>
    <n v="1"/>
    <n v="6"/>
    <n v="0.8"/>
    <n v="-17.285400000000006"/>
    <n v="0.46881743173671325"/>
  </r>
  <r>
    <x v="543"/>
    <x v="27"/>
    <s v="OFF-FA-10002701"/>
    <x v="0"/>
    <x v="7"/>
    <n v="5.04"/>
    <s v="CA-2016-123568"/>
    <n v="0"/>
    <n v="3"/>
    <n v="0"/>
    <n v="0.20159999999999978"/>
    <n v="0.51168203684699509"/>
  </r>
  <r>
    <x v="543"/>
    <x v="25"/>
    <s v="OFF-LA-10002945"/>
    <x v="0"/>
    <x v="2"/>
    <n v="5.04"/>
    <s v="CA-2016-108259"/>
    <n v="0"/>
    <n v="1"/>
    <n v="0.2"/>
    <n v="1.6379999999999997"/>
    <n v="0.4647369236065339"/>
  </r>
  <r>
    <x v="543"/>
    <x v="4"/>
    <s v="OFF-FA-10002280"/>
    <x v="0"/>
    <x v="7"/>
    <n v="5"/>
    <s v="CA-2016-117611"/>
    <n v="0"/>
    <n v="1"/>
    <n v="0"/>
    <n v="2.4"/>
    <n v="0.51168203684699509"/>
  </r>
  <r>
    <x v="543"/>
    <x v="25"/>
    <s v="FUR-FU-10000023"/>
    <x v="1"/>
    <x v="8"/>
    <n v="4.7119999999999997"/>
    <s v="CA-2016-108259"/>
    <n v="0"/>
    <n v="1"/>
    <n v="0.2"/>
    <n v="1.4136000000000002"/>
    <n v="0.4595170286641902"/>
  </r>
  <r>
    <x v="544"/>
    <x v="20"/>
    <s v="TEC-MA-10000045"/>
    <x v="2"/>
    <x v="15"/>
    <n v="2321.9"/>
    <s v="CA-2016-169796"/>
    <n v="1"/>
    <n v="2"/>
    <n v="0"/>
    <n v="1114.5119999999999"/>
    <n v="0.5183572270896134"/>
  </r>
  <r>
    <x v="544"/>
    <x v="24"/>
    <s v="FUR-TA-10002855"/>
    <x v="1"/>
    <x v="13"/>
    <n v="1024.3800000000001"/>
    <s v="CA-2016-127509"/>
    <n v="1"/>
    <n v="7"/>
    <n v="0"/>
    <n v="215.11979999999994"/>
    <n v="0.55975208308209756"/>
  </r>
  <r>
    <x v="544"/>
    <x v="20"/>
    <s v="OFF-ST-10002554"/>
    <x v="0"/>
    <x v="1"/>
    <n v="244.54999999999998"/>
    <s v="CA-2016-146486"/>
    <n v="1"/>
    <n v="5"/>
    <n v="0"/>
    <n v="4.8910000000000053"/>
    <n v="0.44610841445725197"/>
  </r>
  <r>
    <x v="544"/>
    <x v="20"/>
    <s v="TEC-AC-10002637"/>
    <x v="2"/>
    <x v="9"/>
    <n v="899.95"/>
    <s v="CA-2016-146486"/>
    <n v="0"/>
    <n v="5"/>
    <n v="0"/>
    <n v="53.996999999999957"/>
    <n v="0.52062335344040378"/>
  </r>
  <r>
    <x v="544"/>
    <x v="20"/>
    <s v="TEC-AC-10002018"/>
    <x v="2"/>
    <x v="9"/>
    <n v="13.98"/>
    <s v="CA-2016-146486"/>
    <n v="0"/>
    <n v="2"/>
    <n v="0"/>
    <n v="6.011400000000001"/>
    <n v="0.52062335344040378"/>
  </r>
  <r>
    <x v="544"/>
    <x v="24"/>
    <s v="OFF-EN-10000781"/>
    <x v="0"/>
    <x v="11"/>
    <n v="26.22"/>
    <s v="CA-2016-127509"/>
    <n v="0"/>
    <n v="3"/>
    <n v="0"/>
    <n v="12.323399999999999"/>
    <n v="0.44424167803735209"/>
  </r>
  <r>
    <x v="544"/>
    <x v="20"/>
    <s v="OFF-ST-10001505"/>
    <x v="0"/>
    <x v="1"/>
    <n v="17.940000000000001"/>
    <s v="CA-2016-169796"/>
    <n v="0"/>
    <n v="3"/>
    <n v="0"/>
    <n v="3.0497999999999985"/>
    <n v="0.44610841445725197"/>
  </r>
  <r>
    <x v="544"/>
    <x v="24"/>
    <s v="OFF-PA-10002160"/>
    <x v="0"/>
    <x v="0"/>
    <n v="17.34"/>
    <s v="CA-2016-127509"/>
    <n v="0"/>
    <n v="3"/>
    <n v="0"/>
    <n v="8.4966000000000008"/>
    <n v="0.43613829632717294"/>
  </r>
  <r>
    <x v="544"/>
    <x v="24"/>
    <s v="OFF-BI-10002393"/>
    <x v="0"/>
    <x v="3"/>
    <n v="17.22"/>
    <s v="CA-2016-127509"/>
    <n v="0"/>
    <n v="3"/>
    <n v="0"/>
    <n v="7.9212000000000007"/>
    <n v="0.46881743173671325"/>
  </r>
  <r>
    <x v="544"/>
    <x v="20"/>
    <s v="OFF-EN-10001509"/>
    <x v="0"/>
    <x v="11"/>
    <n v="12.24"/>
    <s v="CA-2016-146486"/>
    <n v="0"/>
    <n v="6"/>
    <n v="0"/>
    <n v="5.7527999999999988"/>
    <n v="0.44424167803735209"/>
  </r>
  <r>
    <x v="544"/>
    <x v="2"/>
    <s v="OFF-PA-10004000"/>
    <x v="0"/>
    <x v="0"/>
    <n v="11.352000000000002"/>
    <s v="CA-2016-158554"/>
    <n v="1"/>
    <n v="3"/>
    <n v="0.2"/>
    <n v="4.1151"/>
    <n v="0.43613829632717294"/>
  </r>
  <r>
    <x v="544"/>
    <x v="18"/>
    <s v="OFF-BI-10001890"/>
    <x v="0"/>
    <x v="3"/>
    <n v="10.74"/>
    <s v="CA-2016-113222"/>
    <n v="1"/>
    <n v="3"/>
    <n v="0"/>
    <n v="5.1551999999999998"/>
    <n v="0.46881743173671325"/>
  </r>
  <r>
    <x v="544"/>
    <x v="4"/>
    <s v="OFF-FA-10000490"/>
    <x v="0"/>
    <x v="7"/>
    <n v="2.48"/>
    <s v="CA-2016-126466"/>
    <n v="1"/>
    <n v="2"/>
    <n v="0"/>
    <n v="1.1656"/>
    <n v="0.51168203684699509"/>
  </r>
  <r>
    <x v="545"/>
    <x v="28"/>
    <s v="OFF-ST-10000078"/>
    <x v="0"/>
    <x v="1"/>
    <n v="795.51"/>
    <s v="CA-2016-121783"/>
    <n v="1"/>
    <n v="3"/>
    <n v="0"/>
    <n v="143.19179999999994"/>
    <n v="0.44610841445725197"/>
  </r>
  <r>
    <x v="545"/>
    <x v="28"/>
    <s v="OFF-AP-10003849"/>
    <x v="0"/>
    <x v="12"/>
    <n v="715.64"/>
    <s v="CA-2016-121783"/>
    <n v="0"/>
    <n v="2"/>
    <n v="0"/>
    <n v="178.90999999999997"/>
    <n v="0.49507917887403441"/>
  </r>
  <r>
    <x v="545"/>
    <x v="18"/>
    <s v="OFF-ST-10003306"/>
    <x v="0"/>
    <x v="1"/>
    <n v="714.30000000000007"/>
    <s v="CA-2016-158659"/>
    <n v="1"/>
    <n v="5"/>
    <n v="0"/>
    <n v="207.14699999999993"/>
    <n v="0.44610841445725197"/>
  </r>
  <r>
    <x v="545"/>
    <x v="2"/>
    <s v="OFF-ST-10001526"/>
    <x v="0"/>
    <x v="1"/>
    <n v="577.58400000000006"/>
    <s v="CA-2016-147690"/>
    <n v="1"/>
    <n v="6"/>
    <n v="0.2"/>
    <n v="43.318799999999953"/>
    <n v="0.44610841445725197"/>
  </r>
  <r>
    <x v="545"/>
    <x v="28"/>
    <s v="TEC-CO-10001571"/>
    <x v="2"/>
    <x v="16"/>
    <n v="549.99"/>
    <s v="CA-2016-121783"/>
    <n v="0"/>
    <n v="1"/>
    <n v="0"/>
    <n v="274.995"/>
    <n v="0.55185675810753509"/>
  </r>
  <r>
    <x v="545"/>
    <x v="4"/>
    <s v="TEC-AC-10004469"/>
    <x v="2"/>
    <x v="9"/>
    <n v="79.900000000000006"/>
    <s v="CA-2016-155040"/>
    <n v="1"/>
    <n v="2"/>
    <n v="0"/>
    <n v="35.156000000000006"/>
    <n v="0.52062335344040378"/>
  </r>
  <r>
    <x v="545"/>
    <x v="28"/>
    <s v="OFF-BI-10001658"/>
    <x v="0"/>
    <x v="3"/>
    <n v="74.760000000000005"/>
    <s v="CA-2016-121783"/>
    <n v="0"/>
    <n v="3"/>
    <n v="0"/>
    <n v="34.389600000000002"/>
    <n v="0.46881743173671325"/>
  </r>
  <r>
    <x v="545"/>
    <x v="28"/>
    <s v="FUR-FU-10004351"/>
    <x v="1"/>
    <x v="8"/>
    <n v="29.22"/>
    <s v="CA-2016-121783"/>
    <n v="0"/>
    <n v="3"/>
    <n v="0"/>
    <n v="12.856800000000002"/>
    <n v="0.4595170286641902"/>
  </r>
  <r>
    <x v="546"/>
    <x v="14"/>
    <s v="OFF-ST-10003282"/>
    <x v="0"/>
    <x v="1"/>
    <n v="418.32"/>
    <s v="CA-2016-111948"/>
    <n v="1"/>
    <n v="7"/>
    <n v="0"/>
    <n v="117.12960000000004"/>
    <n v="0.44610841445725197"/>
  </r>
  <r>
    <x v="546"/>
    <x v="14"/>
    <s v="OFF-AP-10002311"/>
    <x v="0"/>
    <x v="12"/>
    <n v="123.858"/>
    <s v="CA-2016-111948"/>
    <n v="0"/>
    <n v="2"/>
    <n v="0.1"/>
    <n v="46.790800000000004"/>
    <n v="0.49507917887403441"/>
  </r>
  <r>
    <x v="547"/>
    <x v="16"/>
    <s v="FUR-CH-10003298"/>
    <x v="1"/>
    <x v="5"/>
    <n v="523.91999999999996"/>
    <s v="CA-2016-113628"/>
    <n v="1"/>
    <n v="5"/>
    <n v="0.2"/>
    <n v="-72.039000000000044"/>
    <n v="0.46529189879902266"/>
  </r>
  <r>
    <x v="547"/>
    <x v="0"/>
    <s v="OFF-EN-10003055"/>
    <x v="0"/>
    <x v="11"/>
    <n v="223.88799999999998"/>
    <s v="CA-2016-162964"/>
    <n v="1"/>
    <n v="7"/>
    <n v="0.2"/>
    <n v="69.964999999999975"/>
    <n v="0.44424167803735209"/>
  </r>
  <r>
    <x v="547"/>
    <x v="16"/>
    <s v="FUR-CH-10004477"/>
    <x v="1"/>
    <x v="5"/>
    <n v="146.13600000000002"/>
    <s v="CA-2016-113628"/>
    <n v="0"/>
    <n v="3"/>
    <n v="0.2"/>
    <n v="16.440299999999986"/>
    <n v="0.46529189879902266"/>
  </r>
  <r>
    <x v="547"/>
    <x v="16"/>
    <s v="TEC-PH-10000441"/>
    <x v="2"/>
    <x v="6"/>
    <n v="100.792"/>
    <s v="CA-2016-113628"/>
    <n v="0"/>
    <n v="1"/>
    <n v="0.2"/>
    <n v="10.079200000000007"/>
    <n v="0.41105220110552465"/>
  </r>
  <r>
    <x v="547"/>
    <x v="0"/>
    <s v="OFF-ST-10002344"/>
    <x v="0"/>
    <x v="1"/>
    <n v="64.784000000000006"/>
    <s v="CA-2016-162964"/>
    <n v="0"/>
    <n v="1"/>
    <n v="0.2"/>
    <n v="-14.576399999999996"/>
    <n v="0.44610841445725197"/>
  </r>
  <r>
    <x v="547"/>
    <x v="4"/>
    <s v="OFF-PA-10003016"/>
    <x v="0"/>
    <x v="0"/>
    <n v="15.700000000000001"/>
    <s v="CA-2016-153220"/>
    <n v="1"/>
    <n v="5"/>
    <n v="0"/>
    <n v="7.0649999999999995"/>
    <n v="0.43613829632717294"/>
  </r>
  <r>
    <x v="547"/>
    <x v="20"/>
    <s v="OFF-EN-10001539"/>
    <x v="0"/>
    <x v="11"/>
    <n v="15.56"/>
    <s v="US-2016-153283"/>
    <n v="1"/>
    <n v="2"/>
    <n v="0"/>
    <n v="7.3132000000000001"/>
    <n v="0.44424167803735209"/>
  </r>
  <r>
    <x v="547"/>
    <x v="0"/>
    <s v="OFF-PA-10003349"/>
    <x v="0"/>
    <x v="0"/>
    <n v="15.552000000000003"/>
    <s v="CA-2016-162964"/>
    <n v="0"/>
    <n v="3"/>
    <n v="0.2"/>
    <n v="5.6375999999999999"/>
    <n v="0.43613829632717294"/>
  </r>
  <r>
    <x v="547"/>
    <x v="16"/>
    <s v="OFF-AR-10001246"/>
    <x v="0"/>
    <x v="4"/>
    <n v="11.76"/>
    <s v="CA-2016-113628"/>
    <n v="0"/>
    <n v="5"/>
    <n v="0.2"/>
    <n v="1.3229999999999991"/>
    <n v="0.45632477063632687"/>
  </r>
  <r>
    <x v="547"/>
    <x v="16"/>
    <s v="OFF-BI-10003291"/>
    <x v="0"/>
    <x v="3"/>
    <n v="5.2380000000000013"/>
    <s v="CA-2016-113628"/>
    <n v="0"/>
    <n v="2"/>
    <n v="0.7"/>
    <n v="-4.0158000000000005"/>
    <n v="0.46881743173671325"/>
  </r>
  <r>
    <x v="547"/>
    <x v="16"/>
    <s v="OFF-BI-10002799"/>
    <x v="0"/>
    <x v="3"/>
    <n v="4.6619999999999999"/>
    <s v="CA-2016-113628"/>
    <n v="0"/>
    <n v="3"/>
    <n v="0.7"/>
    <n v="-3.7295999999999996"/>
    <n v="0.46881743173671325"/>
  </r>
  <r>
    <x v="548"/>
    <x v="4"/>
    <s v="FUR-BO-10004357"/>
    <x v="1"/>
    <x v="10"/>
    <n v="683.33199999999999"/>
    <s v="CA-2016-104948"/>
    <n v="1"/>
    <n v="4"/>
    <n v="0.15"/>
    <n v="-40.196000000000055"/>
    <n v="0.5176847302647779"/>
  </r>
  <r>
    <x v="548"/>
    <x v="0"/>
    <s v="FUR-BO-10001811"/>
    <x v="1"/>
    <x v="10"/>
    <n v="613.99919999999997"/>
    <s v="CA-2016-130183"/>
    <n v="1"/>
    <n v="3"/>
    <n v="0.32"/>
    <n v="-18.058800000000076"/>
    <n v="0.5176847302647779"/>
  </r>
  <r>
    <x v="548"/>
    <x v="7"/>
    <s v="TEC-PH-10003691"/>
    <x v="2"/>
    <x v="6"/>
    <n v="377.96999999999997"/>
    <s v="CA-2016-115798"/>
    <n v="1"/>
    <n v="3"/>
    <n v="0"/>
    <n v="94.492500000000007"/>
    <n v="0.41105220110552465"/>
  </r>
  <r>
    <x v="548"/>
    <x v="34"/>
    <s v="TEC-PH-10004908"/>
    <x v="2"/>
    <x v="6"/>
    <n v="339.96000000000004"/>
    <s v="CA-2016-144519"/>
    <n v="1"/>
    <n v="5"/>
    <n v="0.2"/>
    <n v="42.494999999999948"/>
    <n v="0.41105220110552465"/>
  </r>
  <r>
    <x v="548"/>
    <x v="7"/>
    <s v="FUR-BO-10004467"/>
    <x v="1"/>
    <x v="10"/>
    <n v="299.96999999999997"/>
    <s v="CA-2016-115798"/>
    <n v="0"/>
    <n v="3"/>
    <n v="0"/>
    <n v="56.994299999999981"/>
    <n v="0.5176847302647779"/>
  </r>
  <r>
    <x v="548"/>
    <x v="26"/>
    <s v="TEC-AC-10001552"/>
    <x v="2"/>
    <x v="9"/>
    <n v="238.89600000000002"/>
    <s v="US-2016-156867"/>
    <n v="1"/>
    <n v="6"/>
    <n v="0.2"/>
    <n v="-26.875800000000012"/>
    <n v="0.52062335344040378"/>
  </r>
  <r>
    <x v="548"/>
    <x v="16"/>
    <s v="TEC-AC-10004568"/>
    <x v="2"/>
    <x v="9"/>
    <n v="111.96"/>
    <s v="CA-2016-136147"/>
    <n v="1"/>
    <n v="5"/>
    <n v="0.2"/>
    <n v="-1.3995000000000104"/>
    <n v="0.52062335344040378"/>
  </r>
  <r>
    <x v="548"/>
    <x v="16"/>
    <s v="OFF-BI-10004224"/>
    <x v="0"/>
    <x v="3"/>
    <n v="121.10400000000003"/>
    <s v="CA-2016-136147"/>
    <n v="0"/>
    <n v="6"/>
    <n v="0.7"/>
    <n v="-100.91999999999999"/>
    <n v="0.46881743173671325"/>
  </r>
  <r>
    <x v="548"/>
    <x v="25"/>
    <s v="OFF-PA-10001790"/>
    <x v="0"/>
    <x v="0"/>
    <n v="115.29600000000001"/>
    <s v="CA-2016-111199"/>
    <n v="1"/>
    <n v="3"/>
    <n v="0.2"/>
    <n v="40.353599999999986"/>
    <n v="0.43613829632717294"/>
  </r>
  <r>
    <x v="548"/>
    <x v="26"/>
    <s v="FUR-FU-10004006"/>
    <x v="1"/>
    <x v="8"/>
    <n v="102.35999999999999"/>
    <s v="US-2016-156867"/>
    <n v="0"/>
    <n v="3"/>
    <n v="0.2"/>
    <n v="-3.8385000000000105"/>
    <n v="0.4595170286641902"/>
  </r>
  <r>
    <x v="548"/>
    <x v="18"/>
    <s v="OFF-PA-10001790"/>
    <x v="0"/>
    <x v="0"/>
    <n v="96.08"/>
    <s v="CA-2016-149909"/>
    <n v="1"/>
    <n v="2"/>
    <n v="0"/>
    <n v="46.118399999999994"/>
    <n v="0.43613829632717294"/>
  </r>
  <r>
    <x v="548"/>
    <x v="7"/>
    <s v="TEC-PH-10001819"/>
    <x v="2"/>
    <x v="6"/>
    <n v="89.98"/>
    <s v="CA-2016-115798"/>
    <n v="0"/>
    <n v="2"/>
    <n v="0"/>
    <n v="43.190399999999997"/>
    <n v="0.41105220110552465"/>
  </r>
  <r>
    <x v="548"/>
    <x v="15"/>
    <s v="OFF-ST-10003572"/>
    <x v="0"/>
    <x v="1"/>
    <n v="84.960000000000008"/>
    <s v="CA-2016-114503"/>
    <n v="1"/>
    <n v="6"/>
    <n v="0.2"/>
    <n v="6.3719999999999999"/>
    <n v="0.44610841445725197"/>
  </r>
  <r>
    <x v="548"/>
    <x v="34"/>
    <s v="FUR-FU-10000794"/>
    <x v="1"/>
    <x v="8"/>
    <n v="63.980000000000004"/>
    <s v="CA-2016-144519"/>
    <n v="0"/>
    <n v="7"/>
    <n v="0"/>
    <n v="21.7532"/>
    <n v="0.4595170286641902"/>
  </r>
  <r>
    <x v="548"/>
    <x v="18"/>
    <s v="OFF-PA-10000726"/>
    <x v="0"/>
    <x v="0"/>
    <n v="63.769999999999996"/>
    <s v="CA-2016-149909"/>
    <n v="0"/>
    <n v="7"/>
    <n v="0"/>
    <n v="28.696499999999993"/>
    <n v="0.43613829632717294"/>
  </r>
  <r>
    <x v="548"/>
    <x v="18"/>
    <s v="TEC-PH-10001536"/>
    <x v="2"/>
    <x v="6"/>
    <n v="50.97"/>
    <s v="CA-2016-149909"/>
    <n v="0"/>
    <n v="3"/>
    <n v="0"/>
    <n v="13.252199999999997"/>
    <n v="0.41105220110552465"/>
  </r>
  <r>
    <x v="548"/>
    <x v="7"/>
    <s v="OFF-PA-10001560"/>
    <x v="0"/>
    <x v="0"/>
    <n v="42.28"/>
    <s v="CA-2016-115798"/>
    <n v="0"/>
    <n v="7"/>
    <n v="0"/>
    <n v="19.871600000000001"/>
    <n v="0.43613829632717294"/>
  </r>
  <r>
    <x v="548"/>
    <x v="26"/>
    <s v="OFF-BI-10002794"/>
    <x v="0"/>
    <x v="3"/>
    <n v="36.882000000000005"/>
    <s v="US-2016-156867"/>
    <n v="0"/>
    <n v="3"/>
    <n v="0.7"/>
    <n v="-25.817399999999999"/>
    <n v="0.46881743173671325"/>
  </r>
  <r>
    <x v="548"/>
    <x v="4"/>
    <s v="OFF-PA-10004610"/>
    <x v="0"/>
    <x v="0"/>
    <n v="29.96"/>
    <s v="CA-2016-104948"/>
    <n v="0"/>
    <n v="7"/>
    <n v="0"/>
    <n v="13.481999999999998"/>
    <n v="0.43613829632717294"/>
  </r>
  <r>
    <x v="548"/>
    <x v="1"/>
    <s v="FUR-FU-10001025"/>
    <x v="1"/>
    <x v="8"/>
    <n v="17.496000000000002"/>
    <s v="CA-2016-153073"/>
    <n v="1"/>
    <n v="9"/>
    <n v="0.6"/>
    <n v="-7.4357999999999969"/>
    <n v="0.4595170286641902"/>
  </r>
  <r>
    <x v="548"/>
    <x v="4"/>
    <s v="OFF-BI-10001267"/>
    <x v="0"/>
    <x v="3"/>
    <n v="9.8719999999999999"/>
    <s v="CA-2016-104948"/>
    <n v="0"/>
    <n v="2"/>
    <n v="0.2"/>
    <n v="3.4551999999999996"/>
    <n v="0.46881743173671325"/>
  </r>
  <r>
    <x v="549"/>
    <x v="31"/>
    <s v="FUR-CH-10004287"/>
    <x v="1"/>
    <x v="5"/>
    <n v="883.84"/>
    <s v="CA-2016-123141"/>
    <n v="1"/>
    <n v="4"/>
    <n v="0.2"/>
    <n v="99.431999999999931"/>
    <n v="0.46529189879902266"/>
  </r>
  <r>
    <x v="549"/>
    <x v="6"/>
    <s v="OFF-AP-10003057"/>
    <x v="0"/>
    <x v="12"/>
    <n v="826.11"/>
    <s v="CA-2016-154746"/>
    <n v="1"/>
    <n v="3"/>
    <n v="0"/>
    <n v="322.18290000000002"/>
    <n v="0.49507917887403441"/>
  </r>
  <r>
    <x v="549"/>
    <x v="31"/>
    <s v="FUR-CH-10001891"/>
    <x v="1"/>
    <x v="5"/>
    <n v="230.35200000000003"/>
    <s v="CA-2016-123141"/>
    <n v="0"/>
    <n v="3"/>
    <n v="0.2"/>
    <n v="20.155800000000013"/>
    <n v="0.46529189879902266"/>
  </r>
  <r>
    <x v="549"/>
    <x v="11"/>
    <s v="TEC-AC-10002800"/>
    <x v="2"/>
    <x v="9"/>
    <n v="159.96800000000002"/>
    <s v="CA-2016-138674"/>
    <n v="1"/>
    <n v="4"/>
    <n v="0.2"/>
    <n v="29.993999999999986"/>
    <n v="0.52062335344040378"/>
  </r>
  <r>
    <x v="549"/>
    <x v="11"/>
    <s v="TEC-AC-10000358"/>
    <x v="2"/>
    <x v="9"/>
    <n v="91.176000000000016"/>
    <s v="CA-2016-138674"/>
    <n v="0"/>
    <n v="3"/>
    <n v="0.2"/>
    <n v="4.5587999999999944"/>
    <n v="0.52062335344040378"/>
  </r>
  <r>
    <x v="549"/>
    <x v="20"/>
    <s v="TEC-AC-10001267"/>
    <x v="2"/>
    <x v="9"/>
    <n v="59.9"/>
    <s v="CA-2016-137897"/>
    <n v="1"/>
    <n v="2"/>
    <n v="0"/>
    <n v="23.96"/>
    <n v="0.52062335344040378"/>
  </r>
  <r>
    <x v="549"/>
    <x v="2"/>
    <s v="TEC-AC-10001090"/>
    <x v="2"/>
    <x v="9"/>
    <n v="47.984000000000002"/>
    <s v="CA-2016-151043"/>
    <n v="1"/>
    <n v="2"/>
    <n v="0.2"/>
    <n v="-1.199600000000002"/>
    <n v="0.52062335344040378"/>
  </r>
  <r>
    <x v="549"/>
    <x v="20"/>
    <s v="TEC-AC-10002217"/>
    <x v="2"/>
    <x v="9"/>
    <n v="37.6"/>
    <s v="CA-2016-137897"/>
    <n v="0"/>
    <n v="2"/>
    <n v="0"/>
    <n v="2.2560000000000002"/>
    <n v="0.52062335344040378"/>
  </r>
  <r>
    <x v="549"/>
    <x v="7"/>
    <s v="FUR-FU-10004017"/>
    <x v="1"/>
    <x v="8"/>
    <n v="76.14"/>
    <s v="US-2016-111927"/>
    <n v="1"/>
    <n v="3"/>
    <n v="0"/>
    <n v="26.648999999999997"/>
    <n v="0.4595170286641902"/>
  </r>
  <r>
    <x v="549"/>
    <x v="20"/>
    <s v="OFF-PA-10004041"/>
    <x v="0"/>
    <x v="0"/>
    <n v="37"/>
    <s v="CA-2016-137897"/>
    <n v="0"/>
    <n v="5"/>
    <n v="0"/>
    <n v="16.649999999999999"/>
    <n v="0.43613829632717294"/>
  </r>
  <r>
    <x v="549"/>
    <x v="6"/>
    <s v="OFF-EN-10001532"/>
    <x v="0"/>
    <x v="11"/>
    <n v="33.96"/>
    <s v="CA-2016-154746"/>
    <n v="0"/>
    <n v="2"/>
    <n v="0"/>
    <n v="16.98"/>
    <n v="0.44424167803735209"/>
  </r>
  <r>
    <x v="549"/>
    <x v="7"/>
    <s v="OFF-BI-10002571"/>
    <x v="0"/>
    <x v="3"/>
    <n v="19.96"/>
    <s v="US-2016-111927"/>
    <n v="0"/>
    <n v="2"/>
    <n v="0"/>
    <n v="9.3811999999999998"/>
    <n v="0.46881743173671325"/>
  </r>
  <r>
    <x v="549"/>
    <x v="11"/>
    <s v="OFF-FA-10000304"/>
    <x v="0"/>
    <x v="7"/>
    <n v="8.7200000000000006"/>
    <s v="CA-2016-138674"/>
    <n v="0"/>
    <n v="5"/>
    <n v="0.2"/>
    <n v="2.289000000000001"/>
    <n v="0.51168203684699509"/>
  </r>
  <r>
    <x v="550"/>
    <x v="1"/>
    <s v="OFF-ST-10000604"/>
    <x v="0"/>
    <x v="1"/>
    <n v="250.27199999999999"/>
    <s v="CA-2016-113173"/>
    <n v="1"/>
    <n v="9"/>
    <n v="0.2"/>
    <n v="15.641999999999982"/>
    <n v="0.44610841445725197"/>
  </r>
  <r>
    <x v="550"/>
    <x v="10"/>
    <s v="OFF-BI-10002133"/>
    <x v="0"/>
    <x v="3"/>
    <n v="166.92000000000002"/>
    <s v="CA-2016-129525"/>
    <n v="1"/>
    <n v="13"/>
    <n v="0.7"/>
    <n v="-116.84399999999999"/>
    <n v="0.46881743173671325"/>
  </r>
  <r>
    <x v="550"/>
    <x v="20"/>
    <s v="OFF-AR-10001955"/>
    <x v="0"/>
    <x v="4"/>
    <n v="119.03999999999999"/>
    <s v="CA-2016-138954"/>
    <n v="1"/>
    <n v="6"/>
    <n v="0"/>
    <n v="35.711999999999989"/>
    <n v="0.45632477063632687"/>
  </r>
  <r>
    <x v="550"/>
    <x v="20"/>
    <s v="OFF-ST-10003058"/>
    <x v="0"/>
    <x v="1"/>
    <n v="70.949999999999989"/>
    <s v="CA-2016-138954"/>
    <n v="0"/>
    <n v="3"/>
    <n v="0"/>
    <n v="20.575499999999998"/>
    <n v="0.44610841445725197"/>
  </r>
  <r>
    <x v="550"/>
    <x v="6"/>
    <s v="FUR-FU-10002759"/>
    <x v="1"/>
    <x v="8"/>
    <n v="39.96"/>
    <s v="CA-2016-145324"/>
    <n v="1"/>
    <n v="2"/>
    <n v="0"/>
    <n v="14.3856"/>
    <n v="0.4595170286641902"/>
  </r>
  <r>
    <x v="550"/>
    <x v="20"/>
    <s v="OFF-BI-10003963"/>
    <x v="0"/>
    <x v="3"/>
    <n v="34.944000000000003"/>
    <s v="CA-2016-138954"/>
    <n v="0"/>
    <n v="6"/>
    <n v="0.2"/>
    <n v="11.793599999999998"/>
    <n v="0.46881743173671325"/>
  </r>
  <r>
    <x v="550"/>
    <x v="1"/>
    <s v="OFF-BI-10004738"/>
    <x v="0"/>
    <x v="3"/>
    <n v="11.363999999999997"/>
    <s v="CA-2016-113173"/>
    <n v="0"/>
    <n v="3"/>
    <n v="0.8"/>
    <n v="-17.045999999999999"/>
    <n v="0.46881743173671325"/>
  </r>
  <r>
    <x v="550"/>
    <x v="1"/>
    <s v="OFF-SU-10001935"/>
    <x v="0"/>
    <x v="14"/>
    <n v="8.7200000000000006"/>
    <s v="CA-2016-113173"/>
    <n v="0"/>
    <n v="5"/>
    <n v="0.2"/>
    <n v="-1.7440000000000015"/>
    <n v="0.53938093436526824"/>
  </r>
  <r>
    <x v="551"/>
    <x v="35"/>
    <s v="FUR-TA-10000577"/>
    <x v="1"/>
    <x v="13"/>
    <n v="696.42"/>
    <s v="CA-2016-150875"/>
    <n v="1"/>
    <n v="2"/>
    <n v="0"/>
    <n v="160.17660000000001"/>
    <n v="0.55975208308209756"/>
  </r>
  <r>
    <x v="551"/>
    <x v="21"/>
    <s v="FUR-TA-10000688"/>
    <x v="1"/>
    <x v="13"/>
    <n v="653.54999999999995"/>
    <s v="CA-2016-135685"/>
    <n v="1"/>
    <n v="3"/>
    <n v="0"/>
    <n v="111.10349999999994"/>
    <n v="0.55975208308209756"/>
  </r>
  <r>
    <x v="551"/>
    <x v="20"/>
    <s v="OFF-AP-10002457"/>
    <x v="0"/>
    <x v="12"/>
    <n v="523.25"/>
    <s v="CA-2016-164539"/>
    <n v="1"/>
    <n v="5"/>
    <n v="0"/>
    <n v="141.27749999999997"/>
    <n v="0.49507917887403441"/>
  </r>
  <r>
    <x v="551"/>
    <x v="35"/>
    <s v="TEC-PH-10001254"/>
    <x v="2"/>
    <x v="6"/>
    <n v="304.77600000000001"/>
    <s v="CA-2016-150875"/>
    <n v="0"/>
    <n v="3"/>
    <n v="0.2"/>
    <n v="22.858199999999982"/>
    <n v="0.41105220110552465"/>
  </r>
  <r>
    <x v="551"/>
    <x v="1"/>
    <s v="TEC-PH-10001051"/>
    <x v="2"/>
    <x v="6"/>
    <n v="239.976"/>
    <s v="CA-2016-145394"/>
    <n v="1"/>
    <n v="3"/>
    <n v="0.2"/>
    <n v="26.997299999999967"/>
    <n v="0.41105220110552465"/>
  </r>
  <r>
    <x v="551"/>
    <x v="21"/>
    <s v="FUR-TA-10001520"/>
    <x v="1"/>
    <x v="13"/>
    <n v="214.11"/>
    <s v="CA-2016-135685"/>
    <n v="0"/>
    <n v="3"/>
    <n v="0"/>
    <n v="36.398699999999977"/>
    <n v="0.55975208308209756"/>
  </r>
  <r>
    <x v="551"/>
    <x v="21"/>
    <s v="FUR-FU-10001185"/>
    <x v="1"/>
    <x v="8"/>
    <n v="185.57999999999998"/>
    <s v="CA-2016-135685"/>
    <n v="0"/>
    <n v="6"/>
    <n v="0"/>
    <n v="76.087800000000001"/>
    <n v="0.4595170286641902"/>
  </r>
  <r>
    <x v="551"/>
    <x v="21"/>
    <s v="OFF-PA-10000157"/>
    <x v="0"/>
    <x v="0"/>
    <n v="179.82"/>
    <s v="CA-2016-135685"/>
    <n v="0"/>
    <n v="9"/>
    <n v="0"/>
    <n v="84.5154"/>
    <n v="0.43613829632717294"/>
  </r>
  <r>
    <x v="551"/>
    <x v="21"/>
    <s v="TEC-AC-10004145"/>
    <x v="2"/>
    <x v="9"/>
    <n v="999.96"/>
    <s v="CA-2016-135685"/>
    <n v="0"/>
    <n v="4"/>
    <n v="0"/>
    <n v="229.99080000000004"/>
    <n v="0.52062335344040378"/>
  </r>
  <r>
    <x v="551"/>
    <x v="1"/>
    <s v="FUR-FU-10001215"/>
    <x v="1"/>
    <x v="8"/>
    <n v="34.504000000000005"/>
    <s v="CA-2016-145394"/>
    <n v="0"/>
    <n v="2"/>
    <n v="0.6"/>
    <n v="-15.526799999999994"/>
    <n v="0.4595170286641902"/>
  </r>
  <r>
    <x v="551"/>
    <x v="1"/>
    <s v="OFF-ST-10000344"/>
    <x v="0"/>
    <x v="1"/>
    <n v="21.488"/>
    <s v="CA-2016-145394"/>
    <n v="0"/>
    <n v="2"/>
    <n v="0.2"/>
    <n v="1.6115999999999993"/>
    <n v="0.44610841445725197"/>
  </r>
  <r>
    <x v="551"/>
    <x v="4"/>
    <s v="OFF-LA-10003148"/>
    <x v="0"/>
    <x v="2"/>
    <n v="18.899999999999999"/>
    <s v="CA-2016-120446"/>
    <n v="1"/>
    <n v="3"/>
    <n v="0"/>
    <n v="8.6939999999999991"/>
    <n v="0.4647369236065339"/>
  </r>
  <r>
    <x v="552"/>
    <x v="39"/>
    <s v="FUR-CH-10002073"/>
    <x v="1"/>
    <x v="5"/>
    <n v="1323.8999999999999"/>
    <s v="CA-2016-110863"/>
    <n v="1"/>
    <n v="5"/>
    <n v="0"/>
    <n v="383.93099999999993"/>
    <n v="0.46529189879902266"/>
  </r>
  <r>
    <x v="552"/>
    <x v="4"/>
    <s v="OFF-ST-10000129"/>
    <x v="0"/>
    <x v="1"/>
    <n v="777.21"/>
    <s v="CA-2016-126725"/>
    <n v="1"/>
    <n v="7"/>
    <n v="0"/>
    <n v="54.404699999999963"/>
    <n v="0.44610841445725197"/>
  </r>
  <r>
    <x v="552"/>
    <x v="39"/>
    <s v="OFF-ST-10002756"/>
    <x v="0"/>
    <x v="1"/>
    <n v="541.24"/>
    <s v="CA-2016-110863"/>
    <n v="0"/>
    <n v="4"/>
    <n v="0"/>
    <n v="5.4124000000000478"/>
    <n v="0.44610841445725197"/>
  </r>
  <r>
    <x v="552"/>
    <x v="4"/>
    <s v="TEC-PH-10003174"/>
    <x v="2"/>
    <x v="6"/>
    <n v="415.96800000000007"/>
    <s v="CA-2016-126725"/>
    <n v="0"/>
    <n v="4"/>
    <n v="0.2"/>
    <n v="51.995999999999981"/>
    <n v="0.41105220110552465"/>
  </r>
  <r>
    <x v="552"/>
    <x v="4"/>
    <s v="OFF-ST-10001418"/>
    <x v="0"/>
    <x v="1"/>
    <n v="304.89999999999998"/>
    <s v="CA-2016-126725"/>
    <n v="0"/>
    <n v="5"/>
    <n v="0"/>
    <n v="6.097999999999999"/>
    <n v="0.44610841445725197"/>
  </r>
  <r>
    <x v="552"/>
    <x v="4"/>
    <s v="FUR-CH-10001708"/>
    <x v="1"/>
    <x v="5"/>
    <n v="225.56799999999998"/>
    <s v="CA-2016-126725"/>
    <n v="0"/>
    <n v="2"/>
    <n v="0.2"/>
    <n v="2.8195999999999799"/>
    <n v="0.46529189879902266"/>
  </r>
  <r>
    <x v="552"/>
    <x v="39"/>
    <s v="OFF-PA-10000474"/>
    <x v="0"/>
    <x v="0"/>
    <n v="106.32"/>
    <s v="CA-2016-110863"/>
    <n v="0"/>
    <n v="3"/>
    <n v="0"/>
    <n v="49.970399999999991"/>
    <n v="0.43613829632717294"/>
  </r>
  <r>
    <x v="552"/>
    <x v="4"/>
    <s v="FUR-FU-10002813"/>
    <x v="1"/>
    <x v="8"/>
    <n v="80.959999999999994"/>
    <s v="CA-2016-126725"/>
    <n v="0"/>
    <n v="4"/>
    <n v="0"/>
    <n v="29.145599999999995"/>
    <n v="0.4595170286641902"/>
  </r>
  <r>
    <x v="552"/>
    <x v="1"/>
    <s v="OFF-SU-10002537"/>
    <x v="0"/>
    <x v="14"/>
    <n v="40.92"/>
    <s v="CA-2016-163090"/>
    <n v="1"/>
    <n v="5"/>
    <n v="0.2"/>
    <n v="3.0690000000000026"/>
    <n v="0.53938093436526824"/>
  </r>
  <r>
    <x v="552"/>
    <x v="4"/>
    <s v="FUR-FU-10001591"/>
    <x v="1"/>
    <x v="8"/>
    <n v="36.599999999999994"/>
    <s v="CA-2016-126725"/>
    <n v="0"/>
    <n v="3"/>
    <n v="0"/>
    <n v="15.372000000000002"/>
    <n v="0.4595170286641902"/>
  </r>
  <r>
    <x v="552"/>
    <x v="4"/>
    <s v="OFF-PA-10001639"/>
    <x v="0"/>
    <x v="0"/>
    <n v="32.400000000000006"/>
    <s v="CA-2016-126725"/>
    <n v="0"/>
    <n v="5"/>
    <n v="0"/>
    <n v="15.552000000000001"/>
    <n v="0.43613829632717294"/>
  </r>
  <r>
    <x v="553"/>
    <x v="20"/>
    <s v="TEC-PH-10002200"/>
    <x v="2"/>
    <x v="6"/>
    <n v="861.76"/>
    <s v="CA-2016-145814"/>
    <n v="1"/>
    <n v="4"/>
    <n v="0"/>
    <n v="249.91039999999998"/>
    <n v="0.41105220110552465"/>
  </r>
  <r>
    <x v="553"/>
    <x v="22"/>
    <s v="FUR-FU-10000305"/>
    <x v="1"/>
    <x v="8"/>
    <n v="141.96"/>
    <s v="CA-2016-151680"/>
    <n v="1"/>
    <n v="2"/>
    <n v="0"/>
    <n v="22.7136"/>
    <n v="0.4595170286641902"/>
  </r>
  <r>
    <x v="553"/>
    <x v="17"/>
    <s v="OFF-AP-10004868"/>
    <x v="0"/>
    <x v="12"/>
    <n v="31.08"/>
    <s v="CA-2016-166800"/>
    <n v="1"/>
    <n v="4"/>
    <n v="0"/>
    <n v="8.3916000000000004"/>
    <n v="0.49507917887403441"/>
  </r>
  <r>
    <x v="553"/>
    <x v="20"/>
    <s v="OFF-BI-10003196"/>
    <x v="0"/>
    <x v="3"/>
    <n v="5.9840000000000009"/>
    <s v="CA-2016-145814"/>
    <n v="0"/>
    <n v="2"/>
    <n v="0.2"/>
    <n v="2.2439999999999998"/>
    <n v="0.46881743173671325"/>
  </r>
  <r>
    <x v="554"/>
    <x v="4"/>
    <s v="FUR-CH-10000595"/>
    <x v="1"/>
    <x v="5"/>
    <n v="572.16000000000008"/>
    <s v="CA-2016-124058"/>
    <n v="1"/>
    <n v="3"/>
    <n v="0.2"/>
    <n v="35.759999999999962"/>
    <n v="0.46529189879902266"/>
  </r>
  <r>
    <x v="554"/>
    <x v="0"/>
    <s v="TEC-MA-10002790"/>
    <x v="2"/>
    <x v="15"/>
    <n v="479.988"/>
    <s v="CA-2016-161767"/>
    <n v="1"/>
    <n v="2"/>
    <n v="0.4"/>
    <n v="55.998599999999954"/>
    <n v="0.5183572270896134"/>
  </r>
  <r>
    <x v="554"/>
    <x v="2"/>
    <s v="FUR-CH-10002880"/>
    <x v="1"/>
    <x v="5"/>
    <n v="344.37199999999996"/>
    <s v="CA-2016-110891"/>
    <n v="1"/>
    <n v="4"/>
    <n v="0.3"/>
    <n v="-93.472400000000022"/>
    <n v="0.46529189879902266"/>
  </r>
  <r>
    <x v="554"/>
    <x v="16"/>
    <s v="FUR-BO-10001337"/>
    <x v="1"/>
    <x v="10"/>
    <n v="290.35200000000003"/>
    <s v="CA-2016-163965"/>
    <n v="1"/>
    <n v="3"/>
    <n v="0.2"/>
    <n v="-36.294000000000011"/>
    <n v="0.5176847302647779"/>
  </r>
  <r>
    <x v="554"/>
    <x v="20"/>
    <s v="FUR-BO-10001519"/>
    <x v="1"/>
    <x v="10"/>
    <n v="186.048"/>
    <s v="CA-2016-100454"/>
    <n v="1"/>
    <n v="4"/>
    <n v="0.2"/>
    <n v="9.3024000000000058"/>
    <n v="0.5176847302647779"/>
  </r>
  <r>
    <x v="554"/>
    <x v="22"/>
    <s v="TEC-AC-10002018"/>
    <x v="2"/>
    <x v="9"/>
    <n v="13.98"/>
    <s v="CA-2016-112305"/>
    <n v="1"/>
    <n v="2"/>
    <n v="0"/>
    <n v="6.011400000000001"/>
    <n v="0.52062335344040378"/>
  </r>
  <r>
    <x v="554"/>
    <x v="26"/>
    <s v="FUR-BO-10002268"/>
    <x v="1"/>
    <x v="10"/>
    <n v="145.76400000000001"/>
    <s v="US-2016-165743"/>
    <n v="1"/>
    <n v="6"/>
    <n v="0.7"/>
    <n v="-247.79879999999997"/>
    <n v="0.5176847302647779"/>
  </r>
  <r>
    <x v="554"/>
    <x v="10"/>
    <s v="OFF-ST-10003994"/>
    <x v="0"/>
    <x v="1"/>
    <n v="141.55199999999999"/>
    <s v="CA-2016-116484"/>
    <n v="1"/>
    <n v="3"/>
    <n v="0.2"/>
    <n v="-26.541000000000004"/>
    <n v="0.44610841445725197"/>
  </r>
  <r>
    <x v="554"/>
    <x v="22"/>
    <s v="OFF-AR-10002067"/>
    <x v="0"/>
    <x v="4"/>
    <n v="119.03999999999999"/>
    <s v="CA-2016-112305"/>
    <n v="0"/>
    <n v="6"/>
    <n v="0"/>
    <n v="30.950400000000002"/>
    <n v="0.45632477063632687"/>
  </r>
  <r>
    <x v="554"/>
    <x v="4"/>
    <s v="OFF-BI-10002854"/>
    <x v="0"/>
    <x v="3"/>
    <n v="89.696000000000012"/>
    <s v="CA-2016-136420"/>
    <n v="1"/>
    <n v="4"/>
    <n v="0.2"/>
    <n v="33.635999999999996"/>
    <n v="0.46881743173671325"/>
  </r>
  <r>
    <x v="554"/>
    <x v="4"/>
    <s v="TEC-PH-10004774"/>
    <x v="2"/>
    <x v="6"/>
    <n v="72.744000000000014"/>
    <s v="CA-2016-124058"/>
    <n v="0"/>
    <n v="7"/>
    <n v="0.2"/>
    <n v="-15.458100000000007"/>
    <n v="0.41105220110552465"/>
  </r>
  <r>
    <x v="554"/>
    <x v="10"/>
    <s v="FUR-FU-10002874"/>
    <x v="1"/>
    <x v="8"/>
    <n v="63.824000000000005"/>
    <s v="CA-2016-116484"/>
    <n v="0"/>
    <n v="2"/>
    <n v="0.2"/>
    <n v="9.5735999999999937"/>
    <n v="0.4595170286641902"/>
  </r>
  <r>
    <x v="554"/>
    <x v="16"/>
    <s v="OFF-BI-10004593"/>
    <x v="0"/>
    <x v="3"/>
    <n v="62.88000000000001"/>
    <s v="CA-2016-163965"/>
    <n v="0"/>
    <n v="4"/>
    <n v="0.7"/>
    <n v="-50.304000000000002"/>
    <n v="0.46881743173671325"/>
  </r>
  <r>
    <x v="554"/>
    <x v="20"/>
    <s v="OFF-AR-10004648"/>
    <x v="0"/>
    <x v="4"/>
    <n v="60.449999999999996"/>
    <s v="CA-2016-100454"/>
    <n v="0"/>
    <n v="3"/>
    <n v="0"/>
    <n v="16.3215"/>
    <n v="0.45632477063632687"/>
  </r>
  <r>
    <x v="554"/>
    <x v="4"/>
    <s v="OFF-LA-10002762"/>
    <x v="0"/>
    <x v="2"/>
    <n v="50.12"/>
    <s v="CA-2016-136420"/>
    <n v="0"/>
    <n v="4"/>
    <n v="0"/>
    <n v="23.556399999999996"/>
    <n v="0.4647369236065339"/>
  </r>
  <r>
    <x v="554"/>
    <x v="4"/>
    <s v="FUR-FU-10001546"/>
    <x v="1"/>
    <x v="8"/>
    <n v="32.04"/>
    <s v="US-2016-158589"/>
    <n v="1"/>
    <n v="3"/>
    <n v="0"/>
    <n v="8.01"/>
    <n v="0.4595170286641902"/>
  </r>
  <r>
    <x v="554"/>
    <x v="4"/>
    <s v="OFF-BI-10004528"/>
    <x v="0"/>
    <x v="3"/>
    <n v="24.192"/>
    <s v="CA-2016-146465"/>
    <n v="1"/>
    <n v="9"/>
    <n v="0.2"/>
    <n v="7.5599999999999987"/>
    <n v="0.46881743173671325"/>
  </r>
  <r>
    <x v="554"/>
    <x v="22"/>
    <s v="FUR-FU-10002364"/>
    <x v="1"/>
    <x v="8"/>
    <n v="22.14"/>
    <s v="CA-2016-112305"/>
    <n v="0"/>
    <n v="3"/>
    <n v="0"/>
    <n v="6.4205999999999976"/>
    <n v="0.4595170286641902"/>
  </r>
  <r>
    <x v="554"/>
    <x v="20"/>
    <s v="OFF-PA-10003883"/>
    <x v="0"/>
    <x v="0"/>
    <n v="19.649999999999999"/>
    <s v="CA-2016-156524"/>
    <n v="1"/>
    <n v="3"/>
    <n v="0"/>
    <n v="9.0389999999999997"/>
    <n v="0.43613829632717294"/>
  </r>
  <r>
    <x v="554"/>
    <x v="4"/>
    <s v="OFF-AR-10003732"/>
    <x v="0"/>
    <x v="4"/>
    <n v="19.459999999999997"/>
    <s v="CA-2016-144652"/>
    <n v="1"/>
    <n v="7"/>
    <n v="0"/>
    <n v="5.0595999999999997"/>
    <n v="0.45632477063632687"/>
  </r>
  <r>
    <x v="554"/>
    <x v="16"/>
    <s v="OFF-ST-10000918"/>
    <x v="0"/>
    <x v="1"/>
    <n v="17.440000000000001"/>
    <s v="CA-2016-163965"/>
    <n v="0"/>
    <n v="2"/>
    <n v="0.2"/>
    <n v="1.3079999999999989"/>
    <n v="0.44610841445725197"/>
  </r>
  <r>
    <x v="554"/>
    <x v="20"/>
    <s v="OFF-AR-10002578"/>
    <x v="0"/>
    <x v="4"/>
    <n v="11.52"/>
    <s v="CA-2016-100454"/>
    <n v="0"/>
    <n v="4"/>
    <n v="0"/>
    <n v="3.3407999999999998"/>
    <n v="0.45632477063632687"/>
  </r>
  <r>
    <x v="554"/>
    <x v="26"/>
    <s v="OFF-BI-10001758"/>
    <x v="0"/>
    <x v="3"/>
    <n v="9.6120000000000001"/>
    <s v="US-2016-165743"/>
    <n v="0"/>
    <n v="6"/>
    <n v="0.7"/>
    <n v="-7.3691999999999993"/>
    <n v="0.46881743173671325"/>
  </r>
  <r>
    <x v="554"/>
    <x v="16"/>
    <s v="OFF-BI-10004728"/>
    <x v="0"/>
    <x v="3"/>
    <n v="7.2300000000000022"/>
    <s v="CA-2016-163965"/>
    <n v="0"/>
    <n v="5"/>
    <n v="0.7"/>
    <n v="-5.7840000000000007"/>
    <n v="0.46881743173671325"/>
  </r>
  <r>
    <x v="554"/>
    <x v="26"/>
    <s v="OFF-BI-10001982"/>
    <x v="0"/>
    <x v="3"/>
    <n v="4.8960000000000008"/>
    <s v="US-2016-165743"/>
    <n v="0"/>
    <n v="3"/>
    <n v="0.7"/>
    <n v="-3.4271999999999991"/>
    <n v="0.46881743173671325"/>
  </r>
  <r>
    <x v="555"/>
    <x v="2"/>
    <s v="FUR-TA-10002958"/>
    <x v="1"/>
    <x v="13"/>
    <n v="1252.704"/>
    <s v="CA-2016-119879"/>
    <n v="1"/>
    <n v="8"/>
    <n v="0.4"/>
    <n v="-480.20320000000027"/>
    <n v="0.55975208308209756"/>
  </r>
  <r>
    <x v="555"/>
    <x v="0"/>
    <s v="TEC-CO-10001571"/>
    <x v="2"/>
    <x v="16"/>
    <n v="439.99200000000002"/>
    <s v="CA-2016-105690"/>
    <n v="1"/>
    <n v="1"/>
    <n v="0.2"/>
    <n v="164.99700000000001"/>
    <n v="0.55185675810753509"/>
  </r>
  <r>
    <x v="555"/>
    <x v="10"/>
    <s v="FUR-CH-10004698"/>
    <x v="1"/>
    <x v="5"/>
    <n v="396.80200000000002"/>
    <s v="US-2016-101511"/>
    <n v="1"/>
    <n v="7"/>
    <n v="0.3"/>
    <n v="-11.337199999999939"/>
    <n v="0.46529189879902266"/>
  </r>
  <r>
    <x v="555"/>
    <x v="12"/>
    <s v="OFF-AP-10002867"/>
    <x v="0"/>
    <x v="12"/>
    <n v="325.63200000000006"/>
    <s v="US-2016-159499"/>
    <n v="1"/>
    <n v="6"/>
    <n v="0.2"/>
    <n v="28.492799999999988"/>
    <n v="0.49507917887403441"/>
  </r>
  <r>
    <x v="555"/>
    <x v="0"/>
    <s v="FUR-BO-10003965"/>
    <x v="1"/>
    <x v="10"/>
    <n v="246.13279999999997"/>
    <s v="CA-2016-105690"/>
    <n v="0"/>
    <n v="2"/>
    <n v="0.32"/>
    <n v="-76.011599999999973"/>
    <n v="0.5176847302647779"/>
  </r>
  <r>
    <x v="555"/>
    <x v="18"/>
    <s v="TEC-AC-10000990"/>
    <x v="2"/>
    <x v="9"/>
    <n v="393.54"/>
    <s v="CA-2016-109337"/>
    <n v="1"/>
    <n v="3"/>
    <n v="0"/>
    <n v="165.28680000000003"/>
    <n v="0.52062335344040378"/>
  </r>
  <r>
    <x v="555"/>
    <x v="12"/>
    <s v="TEC-AC-10002718"/>
    <x v="2"/>
    <x v="9"/>
    <n v="23.344000000000001"/>
    <s v="US-2016-159499"/>
    <n v="0"/>
    <n v="2"/>
    <n v="0.2"/>
    <n v="-1.4590000000000014"/>
    <n v="0.52062335344040378"/>
  </r>
  <r>
    <x v="555"/>
    <x v="17"/>
    <s v="FUR-BO-10002598"/>
    <x v="1"/>
    <x v="10"/>
    <n v="141.96"/>
    <s v="CA-2016-115511"/>
    <n v="1"/>
    <n v="2"/>
    <n v="0"/>
    <n v="41.168399999999991"/>
    <n v="0.5176847302647779"/>
  </r>
  <r>
    <x v="555"/>
    <x v="2"/>
    <s v="TEC-PH-10002923"/>
    <x v="2"/>
    <x v="6"/>
    <n v="110.97"/>
    <s v="CA-2016-119879"/>
    <n v="0"/>
    <n v="5"/>
    <n v="0.4"/>
    <n v="-24.043499999999995"/>
    <n v="0.41105220110552465"/>
  </r>
  <r>
    <x v="555"/>
    <x v="18"/>
    <s v="TEC-MA-10002930"/>
    <x v="2"/>
    <x v="15"/>
    <n v="83.9"/>
    <s v="CA-2016-109337"/>
    <n v="0"/>
    <n v="2"/>
    <n v="0"/>
    <n v="22.653000000000006"/>
    <n v="0.5183572270896134"/>
  </r>
  <r>
    <x v="555"/>
    <x v="17"/>
    <s v="OFF-BI-10002225"/>
    <x v="0"/>
    <x v="3"/>
    <n v="66.048000000000002"/>
    <s v="CA-2016-115511"/>
    <n v="0"/>
    <n v="4"/>
    <n v="0.2"/>
    <n v="23.116799999999998"/>
    <n v="0.46881743173671325"/>
  </r>
  <r>
    <x v="555"/>
    <x v="0"/>
    <s v="OFF-AP-10004136"/>
    <x v="0"/>
    <x v="12"/>
    <n v="24.587999999999994"/>
    <s v="CA-2016-107083"/>
    <n v="1"/>
    <n v="3"/>
    <n v="0.8"/>
    <n v="-67.617000000000019"/>
    <n v="0.49507917887403441"/>
  </r>
  <r>
    <x v="555"/>
    <x v="18"/>
    <s v="OFF-AP-10004052"/>
    <x v="0"/>
    <x v="12"/>
    <n v="19.75"/>
    <s v="CA-2016-109337"/>
    <n v="0"/>
    <n v="5"/>
    <n v="0"/>
    <n v="5.1350000000000007"/>
    <n v="0.49507917887403441"/>
  </r>
  <r>
    <x v="555"/>
    <x v="25"/>
    <s v="FUR-FU-10000087"/>
    <x v="1"/>
    <x v="8"/>
    <n v="18.175999999999998"/>
    <s v="CA-2016-102778"/>
    <n v="1"/>
    <n v="1"/>
    <n v="0.2"/>
    <n v="4.7712000000000012"/>
    <n v="0.4595170286641902"/>
  </r>
  <r>
    <x v="555"/>
    <x v="12"/>
    <s v="OFF-LA-10003121"/>
    <x v="0"/>
    <x v="2"/>
    <n v="16.520000000000003"/>
    <s v="US-2016-159499"/>
    <n v="0"/>
    <n v="5"/>
    <n v="0.2"/>
    <n v="5.368999999999998"/>
    <n v="0.4647369236065339"/>
  </r>
  <r>
    <x v="555"/>
    <x v="10"/>
    <s v="OFF-SU-10002189"/>
    <x v="0"/>
    <x v="14"/>
    <n v="15.88"/>
    <s v="US-2016-101511"/>
    <n v="0"/>
    <n v="5"/>
    <n v="0.2"/>
    <n v="-3.771500000000001"/>
    <n v="0.53938093436526824"/>
  </r>
  <r>
    <x v="555"/>
    <x v="0"/>
    <s v="OFF-LA-10000240"/>
    <x v="0"/>
    <x v="2"/>
    <n v="11.696"/>
    <s v="CA-2016-105690"/>
    <n v="0"/>
    <n v="2"/>
    <n v="0.2"/>
    <n v="3.9473999999999996"/>
    <n v="0.4647369236065339"/>
  </r>
  <r>
    <x v="555"/>
    <x v="18"/>
    <s v="OFF-AR-10003759"/>
    <x v="0"/>
    <x v="4"/>
    <n v="10.92"/>
    <s v="CA-2016-109337"/>
    <n v="0"/>
    <n v="6"/>
    <n v="0"/>
    <n v="4.9139999999999997"/>
    <n v="0.45632477063632687"/>
  </r>
  <r>
    <x v="555"/>
    <x v="0"/>
    <s v="OFF-BI-10002194"/>
    <x v="0"/>
    <x v="3"/>
    <n v="7.9799999999999986"/>
    <s v="CA-2016-107083"/>
    <n v="0"/>
    <n v="5"/>
    <n v="0.8"/>
    <n v="-13.167000000000002"/>
    <n v="0.46881743173671325"/>
  </r>
  <r>
    <x v="555"/>
    <x v="0"/>
    <s v="OFF-AR-10002257"/>
    <x v="0"/>
    <x v="4"/>
    <n v="5.3440000000000003"/>
    <s v="CA-2016-107083"/>
    <n v="0"/>
    <n v="2"/>
    <n v="0.2"/>
    <n v="0.73479999999999923"/>
    <n v="0.45632477063632687"/>
  </r>
  <r>
    <x v="555"/>
    <x v="0"/>
    <s v="OFF-BI-10000756"/>
    <x v="0"/>
    <x v="3"/>
    <n v="1.6959999999999997"/>
    <s v="CA-2016-107083"/>
    <n v="0"/>
    <n v="2"/>
    <n v="0.8"/>
    <n v="-2.5440000000000005"/>
    <n v="0.46881743173671325"/>
  </r>
  <r>
    <x v="556"/>
    <x v="0"/>
    <s v="FUR-TA-10004607"/>
    <x v="1"/>
    <x v="13"/>
    <n v="206.96200000000002"/>
    <s v="CA-2016-139094"/>
    <n v="1"/>
    <n v="2"/>
    <n v="0.3"/>
    <n v="-32.522600000000011"/>
    <n v="0.55975208308209756"/>
  </r>
  <r>
    <x v="556"/>
    <x v="0"/>
    <s v="TEC-AC-10004127"/>
    <x v="2"/>
    <x v="9"/>
    <n v="27.168000000000003"/>
    <s v="US-2016-165449"/>
    <n v="1"/>
    <n v="4"/>
    <n v="0.2"/>
    <n v="-1.3583999999999987"/>
    <n v="0.52062335344040378"/>
  </r>
  <r>
    <x v="556"/>
    <x v="0"/>
    <s v="OFF-AP-10002311"/>
    <x v="0"/>
    <x v="12"/>
    <n v="68.809999999999988"/>
    <s v="US-2016-118983"/>
    <n v="1"/>
    <n v="5"/>
    <n v="0.8"/>
    <n v="-123.858"/>
    <n v="0.49507917887403441"/>
  </r>
  <r>
    <x v="556"/>
    <x v="32"/>
    <s v="OFF-PA-10000300"/>
    <x v="0"/>
    <x v="0"/>
    <n v="59.94"/>
    <s v="CA-2016-162376"/>
    <n v="1"/>
    <n v="3"/>
    <n v="0"/>
    <n v="28.171799999999998"/>
    <n v="0.43613829632717294"/>
  </r>
  <r>
    <x v="556"/>
    <x v="15"/>
    <s v="OFF-FA-10004854"/>
    <x v="0"/>
    <x v="7"/>
    <n v="55.104000000000006"/>
    <s v="CA-2016-168459"/>
    <n v="1"/>
    <n v="6"/>
    <n v="0.2"/>
    <n v="18.597599999999993"/>
    <n v="0.51168203684699509"/>
  </r>
  <r>
    <x v="556"/>
    <x v="4"/>
    <s v="OFF-PA-10000327"/>
    <x v="0"/>
    <x v="0"/>
    <n v="42.800000000000004"/>
    <s v="CA-2016-137708"/>
    <n v="1"/>
    <n v="10"/>
    <n v="0"/>
    <n v="19.259999999999998"/>
    <n v="0.43613829632717294"/>
  </r>
  <r>
    <x v="556"/>
    <x v="4"/>
    <s v="OFF-PA-10000176"/>
    <x v="0"/>
    <x v="0"/>
    <n v="37.94"/>
    <s v="CA-2016-137708"/>
    <n v="0"/>
    <n v="2"/>
    <n v="0"/>
    <n v="18.211199999999998"/>
    <n v="0.43613829632717294"/>
  </r>
  <r>
    <x v="556"/>
    <x v="4"/>
    <s v="OFF-ST-10004634"/>
    <x v="0"/>
    <x v="1"/>
    <n v="33.630000000000003"/>
    <s v="CA-2016-137708"/>
    <n v="0"/>
    <n v="3"/>
    <n v="0"/>
    <n v="10.088999999999999"/>
    <n v="0.44610841445725197"/>
  </r>
  <r>
    <x v="556"/>
    <x v="16"/>
    <s v="TEC-MA-10000423"/>
    <x v="2"/>
    <x v="15"/>
    <n v="32.984999999999999"/>
    <s v="CA-2016-149300"/>
    <n v="1"/>
    <n v="3"/>
    <n v="0.5"/>
    <n v="-1.9791000000000025"/>
    <n v="0.5183572270896134"/>
  </r>
  <r>
    <x v="556"/>
    <x v="32"/>
    <s v="OFF-AR-10003056"/>
    <x v="0"/>
    <x v="4"/>
    <n v="17.12"/>
    <s v="CA-2016-162376"/>
    <n v="0"/>
    <n v="4"/>
    <n v="0"/>
    <n v="4.9647999999999985"/>
    <n v="0.45632477063632687"/>
  </r>
  <r>
    <x v="556"/>
    <x v="32"/>
    <s v="OFF-PA-10002586"/>
    <x v="0"/>
    <x v="0"/>
    <n v="14.940000000000001"/>
    <s v="CA-2016-123505"/>
    <n v="1"/>
    <n v="3"/>
    <n v="0"/>
    <n v="7.0218000000000007"/>
    <n v="0.43613829632717294"/>
  </r>
  <r>
    <x v="556"/>
    <x v="2"/>
    <s v="OFF-BI-10003638"/>
    <x v="0"/>
    <x v="3"/>
    <n v="11.610000000000003"/>
    <s v="CA-2016-100545"/>
    <n v="1"/>
    <n v="2"/>
    <n v="0.7"/>
    <n v="-9.2880000000000003"/>
    <n v="0.46881743173671325"/>
  </r>
  <r>
    <x v="556"/>
    <x v="15"/>
    <s v="OFF-BI-10003712"/>
    <x v="0"/>
    <x v="3"/>
    <n v="2.9460000000000006"/>
    <s v="CA-2016-168459"/>
    <n v="0"/>
    <n v="2"/>
    <n v="0.7"/>
    <n v="-2.0621999999999998"/>
    <n v="0.46881743173671325"/>
  </r>
  <r>
    <x v="556"/>
    <x v="0"/>
    <s v="OFF-BI-10000756"/>
    <x v="0"/>
    <x v="3"/>
    <n v="2.5439999999999996"/>
    <s v="US-2016-118983"/>
    <n v="0"/>
    <n v="3"/>
    <n v="0.8"/>
    <n v="-3.8160000000000016"/>
    <n v="0.46881743173671325"/>
  </r>
  <r>
    <x v="557"/>
    <x v="23"/>
    <s v="OFF-AP-10000275"/>
    <x v="0"/>
    <x v="12"/>
    <n v="2625.12"/>
    <s v="CA-2016-123113"/>
    <n v="1"/>
    <n v="8"/>
    <n v="0"/>
    <n v="735.03359999999998"/>
    <n v="0.49507917887403441"/>
  </r>
  <r>
    <x v="557"/>
    <x v="0"/>
    <s v="OFF-PA-10000994"/>
    <x v="0"/>
    <x v="0"/>
    <n v="335.52"/>
    <s v="CA-2016-111395"/>
    <n v="1"/>
    <n v="4"/>
    <n v="0.2"/>
    <n v="117.43199999999999"/>
    <n v="0.43613829632717294"/>
  </r>
  <r>
    <x v="557"/>
    <x v="7"/>
    <s v="TEC-PH-10003012"/>
    <x v="2"/>
    <x v="6"/>
    <n v="307.98"/>
    <s v="CA-2016-144274"/>
    <n v="1"/>
    <n v="2"/>
    <n v="0"/>
    <n v="89.314199999999971"/>
    <n v="0.41105220110552465"/>
  </r>
  <r>
    <x v="557"/>
    <x v="7"/>
    <s v="OFF-PA-10001583"/>
    <x v="0"/>
    <x v="0"/>
    <n v="44.099999999999994"/>
    <s v="CA-2016-144274"/>
    <n v="0"/>
    <n v="6"/>
    <n v="0"/>
    <n v="20.726999999999997"/>
    <n v="0.43613829632717294"/>
  </r>
  <r>
    <x v="557"/>
    <x v="7"/>
    <s v="OFF-PA-10003441"/>
    <x v="0"/>
    <x v="0"/>
    <n v="38.880000000000003"/>
    <s v="CA-2016-144274"/>
    <n v="0"/>
    <n v="6"/>
    <n v="0"/>
    <n v="18.662400000000002"/>
    <n v="0.43613829632717294"/>
  </r>
  <r>
    <x v="557"/>
    <x v="0"/>
    <s v="OFF-ST-10001291"/>
    <x v="0"/>
    <x v="1"/>
    <n v="27.056000000000001"/>
    <s v="CA-2016-111395"/>
    <n v="0"/>
    <n v="2"/>
    <n v="0.2"/>
    <n v="2.3673999999999991"/>
    <n v="0.44610841445725197"/>
  </r>
  <r>
    <x v="557"/>
    <x v="0"/>
    <s v="OFF-BI-10002867"/>
    <x v="0"/>
    <x v="3"/>
    <n v="23.911999999999995"/>
    <s v="CA-2016-111395"/>
    <n v="0"/>
    <n v="2"/>
    <n v="0.8"/>
    <n v="-40.650400000000019"/>
    <n v="0.46881743173671325"/>
  </r>
  <r>
    <x v="557"/>
    <x v="23"/>
    <s v="OFF-AR-10004999"/>
    <x v="0"/>
    <x v="4"/>
    <n v="17.940000000000001"/>
    <s v="CA-2016-123113"/>
    <n v="0"/>
    <n v="3"/>
    <n v="0"/>
    <n v="4.4850000000000003"/>
    <n v="0.45632477063632687"/>
  </r>
  <r>
    <x v="557"/>
    <x v="7"/>
    <s v="OFF-EN-10003286"/>
    <x v="0"/>
    <x v="11"/>
    <n v="16.559999999999999"/>
    <s v="CA-2016-144274"/>
    <n v="0"/>
    <n v="2"/>
    <n v="0"/>
    <n v="7.783199999999999"/>
    <n v="0.44424167803735209"/>
  </r>
  <r>
    <x v="557"/>
    <x v="7"/>
    <s v="OFF-AR-10001940"/>
    <x v="0"/>
    <x v="4"/>
    <n v="13.12"/>
    <s v="CA-2016-144274"/>
    <n v="0"/>
    <n v="4"/>
    <n v="0"/>
    <n v="5.6416000000000004"/>
    <n v="0.45632477063632687"/>
  </r>
  <r>
    <x v="558"/>
    <x v="4"/>
    <s v="OFF-ST-10000060"/>
    <x v="0"/>
    <x v="1"/>
    <n v="454.86"/>
    <s v="CA-2016-153416"/>
    <n v="1"/>
    <n v="7"/>
    <n v="0"/>
    <n v="54.583200000000019"/>
    <n v="0.44610841445725197"/>
  </r>
  <r>
    <x v="558"/>
    <x v="4"/>
    <s v="OFF-PA-10000675"/>
    <x v="0"/>
    <x v="0"/>
    <n v="368.91"/>
    <s v="CA-2016-105347"/>
    <n v="1"/>
    <n v="9"/>
    <n v="0"/>
    <n v="180.76590000000002"/>
    <n v="0.43613829632717294"/>
  </r>
  <r>
    <x v="558"/>
    <x v="4"/>
    <s v="TEC-AC-10004633"/>
    <x v="2"/>
    <x v="9"/>
    <n v="13.98"/>
    <s v="CA-2016-135545"/>
    <n v="1"/>
    <n v="2"/>
    <n v="0"/>
    <n v="6.1512000000000011"/>
    <n v="0.52062335344040378"/>
  </r>
  <r>
    <x v="558"/>
    <x v="4"/>
    <s v="OFF-PA-10003892"/>
    <x v="0"/>
    <x v="0"/>
    <n v="146.72999999999999"/>
    <s v="CA-2016-135545"/>
    <n v="0"/>
    <n v="3"/>
    <n v="0"/>
    <n v="68.963099999999997"/>
    <n v="0.43613829632717294"/>
  </r>
  <r>
    <x v="558"/>
    <x v="4"/>
    <s v="OFF-BI-10002706"/>
    <x v="0"/>
    <x v="3"/>
    <n v="91.391999999999996"/>
    <s v="CA-2016-153416"/>
    <n v="0"/>
    <n v="8"/>
    <n v="0.2"/>
    <n v="29.702399999999997"/>
    <n v="0.46881743173671325"/>
  </r>
  <r>
    <x v="558"/>
    <x v="4"/>
    <s v="FUR-FU-10000397"/>
    <x v="1"/>
    <x v="8"/>
    <n v="79.760000000000005"/>
    <s v="CA-2016-135545"/>
    <n v="0"/>
    <n v="4"/>
    <n v="0"/>
    <n v="22.332800000000006"/>
    <n v="0.4595170286641902"/>
  </r>
  <r>
    <x v="558"/>
    <x v="4"/>
    <s v="OFF-BI-10001078"/>
    <x v="0"/>
    <x v="3"/>
    <n v="25.824000000000002"/>
    <s v="CA-2016-135545"/>
    <n v="0"/>
    <n v="6"/>
    <n v="0.2"/>
    <n v="9.3612000000000002"/>
    <n v="0.46881743173671325"/>
  </r>
  <r>
    <x v="558"/>
    <x v="4"/>
    <s v="OFF-PA-10002005"/>
    <x v="0"/>
    <x v="0"/>
    <n v="19.440000000000001"/>
    <s v="CA-2016-153416"/>
    <n v="0"/>
    <n v="3"/>
    <n v="0"/>
    <n v="9.3312000000000008"/>
    <n v="0.43613829632717294"/>
  </r>
  <r>
    <x v="558"/>
    <x v="4"/>
    <s v="OFF-AR-10003045"/>
    <x v="0"/>
    <x v="4"/>
    <n v="14.7"/>
    <s v="CA-2016-105347"/>
    <n v="0"/>
    <n v="5"/>
    <n v="0"/>
    <n v="6.6150000000000002"/>
    <n v="0.45632477063632687"/>
  </r>
  <r>
    <x v="558"/>
    <x v="4"/>
    <s v="OFF-BI-10002813"/>
    <x v="0"/>
    <x v="3"/>
    <n v="3.1680000000000001"/>
    <s v="CA-2016-153416"/>
    <n v="0"/>
    <n v="2"/>
    <n v="0.2"/>
    <n v="0.99"/>
    <n v="0.46881743173671325"/>
  </r>
  <r>
    <x v="559"/>
    <x v="25"/>
    <s v="OFF-AR-10001177"/>
    <x v="0"/>
    <x v="4"/>
    <n v="13.120000000000001"/>
    <s v="US-2016-164357"/>
    <n v="1"/>
    <n v="5"/>
    <n v="0.2"/>
    <n v="1.4759999999999982"/>
    <n v="0.45632477063632687"/>
  </r>
  <r>
    <x v="560"/>
    <x v="15"/>
    <s v="FUR-FU-10003930"/>
    <x v="1"/>
    <x v="8"/>
    <n v="692.47199999999998"/>
    <s v="CA-2016-166975"/>
    <n v="1"/>
    <n v="11"/>
    <n v="0.2"/>
    <n v="190.42980000000006"/>
    <n v="0.4595170286641902"/>
  </r>
  <r>
    <x v="560"/>
    <x v="24"/>
    <s v="TEC-CO-10002313"/>
    <x v="2"/>
    <x v="16"/>
    <n v="599.99"/>
    <s v="CA-2016-158939"/>
    <n v="1"/>
    <n v="1"/>
    <n v="0"/>
    <n v="233.99610000000001"/>
    <n v="0.55185675810753509"/>
  </r>
  <r>
    <x v="560"/>
    <x v="32"/>
    <s v="OFF-ST-10001172"/>
    <x v="0"/>
    <x v="1"/>
    <n v="104.9"/>
    <s v="CA-2016-117961"/>
    <n v="1"/>
    <n v="5"/>
    <n v="0"/>
    <n v="25.175999999999998"/>
    <n v="0.44610841445725197"/>
  </r>
  <r>
    <x v="560"/>
    <x v="32"/>
    <s v="OFF-BI-10003707"/>
    <x v="0"/>
    <x v="3"/>
    <n v="61.04"/>
    <s v="CA-2016-117961"/>
    <n v="0"/>
    <n v="4"/>
    <n v="0"/>
    <n v="30.52"/>
    <n v="0.46881743173671325"/>
  </r>
  <r>
    <x v="560"/>
    <x v="32"/>
    <s v="OFF-BI-10000343"/>
    <x v="0"/>
    <x v="3"/>
    <n v="14.73"/>
    <s v="CA-2016-117961"/>
    <n v="0"/>
    <n v="3"/>
    <n v="0"/>
    <n v="6.9230999999999998"/>
    <n v="0.46881743173671325"/>
  </r>
  <r>
    <x v="560"/>
    <x v="32"/>
    <s v="OFF-PA-10001274"/>
    <x v="0"/>
    <x v="0"/>
    <n v="10.95"/>
    <s v="CA-2016-117961"/>
    <n v="0"/>
    <n v="3"/>
    <n v="0"/>
    <n v="5.1464999999999996"/>
    <n v="0.43613829632717294"/>
  </r>
  <r>
    <x v="561"/>
    <x v="2"/>
    <s v="TEC-PH-10002789"/>
    <x v="2"/>
    <x v="6"/>
    <n v="748.75200000000007"/>
    <s v="US-2016-154389"/>
    <n v="1"/>
    <n v="8"/>
    <n v="0.4"/>
    <n v="-162.22960000000006"/>
    <n v="0.41105220110552465"/>
  </r>
  <r>
    <x v="561"/>
    <x v="32"/>
    <s v="FUR-TA-10004619"/>
    <x v="1"/>
    <x v="13"/>
    <n v="446.06799999999998"/>
    <s v="CA-2016-130974"/>
    <n v="1"/>
    <n v="4"/>
    <n v="0.3"/>
    <n v="0"/>
    <n v="0.55975208308209756"/>
  </r>
  <r>
    <x v="561"/>
    <x v="16"/>
    <s v="FUR-TA-10000617"/>
    <x v="1"/>
    <x v="13"/>
    <n v="375.45750000000004"/>
    <s v="US-2016-168935"/>
    <n v="1"/>
    <n v="3"/>
    <n v="0.45"/>
    <n v="-157.00949999999997"/>
    <n v="0.55975208308209756"/>
  </r>
  <r>
    <x v="561"/>
    <x v="4"/>
    <s v="FUR-CH-10002647"/>
    <x v="1"/>
    <x v="5"/>
    <n v="283.92"/>
    <s v="CA-2016-101910"/>
    <n v="1"/>
    <n v="5"/>
    <n v="0.2"/>
    <n v="17.745000000000019"/>
    <n v="0.46529189879902266"/>
  </r>
  <r>
    <x v="561"/>
    <x v="32"/>
    <s v="FUR-BO-10002916"/>
    <x v="1"/>
    <x v="10"/>
    <n v="170.98"/>
    <s v="CA-2016-130974"/>
    <n v="0"/>
    <n v="1"/>
    <n v="0"/>
    <n v="32.486199999999997"/>
    <n v="0.5176847302647779"/>
  </r>
  <r>
    <x v="561"/>
    <x v="32"/>
    <s v="TEC-AC-10003095"/>
    <x v="2"/>
    <x v="9"/>
    <n v="259.98"/>
    <s v="CA-2016-130974"/>
    <n v="0"/>
    <n v="2"/>
    <n v="0"/>
    <n v="88.393200000000007"/>
    <n v="0.52062335344040378"/>
  </r>
  <r>
    <x v="561"/>
    <x v="4"/>
    <s v="TEC-AC-10000158"/>
    <x v="2"/>
    <x v="9"/>
    <n v="107.97"/>
    <s v="CA-2016-125234"/>
    <n v="1"/>
    <n v="3"/>
    <n v="0"/>
    <n v="22.6737"/>
    <n v="0.52062335344040378"/>
  </r>
  <r>
    <x v="561"/>
    <x v="7"/>
    <s v="TEC-AC-10000397"/>
    <x v="2"/>
    <x v="9"/>
    <n v="104.97"/>
    <s v="CA-2016-145184"/>
    <n v="1"/>
    <n v="3"/>
    <n v="0"/>
    <n v="7.3479000000000028"/>
    <n v="0.52062335344040378"/>
  </r>
  <r>
    <x v="561"/>
    <x v="16"/>
    <s v="TEC-AC-10002335"/>
    <x v="2"/>
    <x v="9"/>
    <n v="83.976000000000013"/>
    <s v="US-2016-168935"/>
    <n v="0"/>
    <n v="3"/>
    <n v="0.2"/>
    <n v="-1.049700000000005"/>
    <n v="0.52062335344040378"/>
  </r>
  <r>
    <x v="561"/>
    <x v="32"/>
    <s v="OFF-PA-10003823"/>
    <x v="0"/>
    <x v="0"/>
    <n v="154.9"/>
    <s v="CA-2016-130974"/>
    <n v="0"/>
    <n v="5"/>
    <n v="0"/>
    <n v="69.704999999999998"/>
    <n v="0.43613829632717294"/>
  </r>
  <r>
    <x v="561"/>
    <x v="4"/>
    <s v="OFF-PA-10000482"/>
    <x v="0"/>
    <x v="0"/>
    <n v="113.82"/>
    <s v="CA-2016-125234"/>
    <n v="0"/>
    <n v="3"/>
    <n v="0"/>
    <n v="53.495399999999989"/>
    <n v="0.43613829632717294"/>
  </r>
  <r>
    <x v="561"/>
    <x v="7"/>
    <s v="TEC-PH-10002350"/>
    <x v="2"/>
    <x v="6"/>
    <n v="83.97"/>
    <s v="CA-2016-145184"/>
    <n v="0"/>
    <n v="3"/>
    <n v="0"/>
    <n v="23.511599999999998"/>
    <n v="0.41105220110552465"/>
  </r>
  <r>
    <x v="561"/>
    <x v="32"/>
    <s v="OFF-PA-10001019"/>
    <x v="0"/>
    <x v="0"/>
    <n v="59.94"/>
    <s v="CA-2016-130974"/>
    <n v="0"/>
    <n v="3"/>
    <n v="0"/>
    <n v="28.171799999999998"/>
    <n v="0.43613829632717294"/>
  </r>
  <r>
    <x v="561"/>
    <x v="32"/>
    <s v="OFF-PA-10000743"/>
    <x v="0"/>
    <x v="0"/>
    <n v="40.08"/>
    <s v="CA-2016-130974"/>
    <n v="0"/>
    <n v="6"/>
    <n v="0"/>
    <n v="19.238399999999999"/>
    <n v="0.43613829632717294"/>
  </r>
  <r>
    <x v="561"/>
    <x v="32"/>
    <s v="FUR-FU-10002506"/>
    <x v="1"/>
    <x v="8"/>
    <n v="38.97"/>
    <s v="CA-2016-130974"/>
    <n v="0"/>
    <n v="3"/>
    <n v="0"/>
    <n v="4.6763999999999992"/>
    <n v="0.4595170286641902"/>
  </r>
  <r>
    <x v="561"/>
    <x v="20"/>
    <s v="OFF-AR-10001915"/>
    <x v="0"/>
    <x v="4"/>
    <n v="29.79"/>
    <s v="CA-2016-163762"/>
    <n v="1"/>
    <n v="3"/>
    <n v="0"/>
    <n v="12.511800000000001"/>
    <n v="0.45632477063632687"/>
  </r>
  <r>
    <x v="561"/>
    <x v="13"/>
    <s v="OFF-BI-10000145"/>
    <x v="0"/>
    <x v="3"/>
    <n v="6.24"/>
    <s v="CA-2016-160059"/>
    <n v="1"/>
    <n v="2"/>
    <n v="0"/>
    <n v="3.0575999999999999"/>
    <n v="0.46881743173671325"/>
  </r>
  <r>
    <x v="562"/>
    <x v="1"/>
    <s v="TEC-PH-10001580"/>
    <x v="2"/>
    <x v="6"/>
    <n v="647.904"/>
    <s v="US-2016-159982"/>
    <n v="1"/>
    <n v="6"/>
    <n v="0.2"/>
    <n v="56.691599999999966"/>
    <n v="0.41105220110552465"/>
  </r>
  <r>
    <x v="562"/>
    <x v="0"/>
    <s v="OFF-PA-10003395"/>
    <x v="0"/>
    <x v="0"/>
    <n v="335.52"/>
    <s v="CA-2016-142930"/>
    <n v="1"/>
    <n v="4"/>
    <n v="0.2"/>
    <n v="117.43199999999999"/>
    <n v="0.43613829632717294"/>
  </r>
  <r>
    <x v="562"/>
    <x v="20"/>
    <s v="FUR-FU-10004017"/>
    <x v="1"/>
    <x v="8"/>
    <n v="322.59000000000003"/>
    <s v="CA-2016-136196"/>
    <n v="1"/>
    <n v="3"/>
    <n v="0"/>
    <n v="64.518000000000001"/>
    <n v="0.4595170286641902"/>
  </r>
  <r>
    <x v="562"/>
    <x v="1"/>
    <s v="FUR-FU-10004904"/>
    <x v="1"/>
    <x v="8"/>
    <n v="151.96"/>
    <s v="CA-2016-157133"/>
    <n v="1"/>
    <n v="5"/>
    <n v="0.6"/>
    <n v="-182.35200000000003"/>
    <n v="0.4595170286641902"/>
  </r>
  <r>
    <x v="562"/>
    <x v="1"/>
    <s v="OFF-ST-10004804"/>
    <x v="0"/>
    <x v="1"/>
    <n v="82.367999999999995"/>
    <s v="US-2016-159982"/>
    <n v="0"/>
    <n v="2"/>
    <n v="0.2"/>
    <n v="-19.562399999999997"/>
    <n v="0.44610841445725197"/>
  </r>
  <r>
    <x v="562"/>
    <x v="10"/>
    <s v="FUR-FU-10003799"/>
    <x v="1"/>
    <x v="8"/>
    <n v="71.12"/>
    <s v="CA-2016-111612"/>
    <n v="1"/>
    <n v="5"/>
    <n v="0.2"/>
    <n v="9.7789999999999964"/>
    <n v="0.4595170286641902"/>
  </r>
  <r>
    <x v="562"/>
    <x v="20"/>
    <s v="FUR-FU-10000087"/>
    <x v="1"/>
    <x v="8"/>
    <n v="68.16"/>
    <s v="CA-2016-161711"/>
    <n v="1"/>
    <n v="3"/>
    <n v="0"/>
    <n v="27.945600000000002"/>
    <n v="0.4595170286641902"/>
  </r>
  <r>
    <x v="562"/>
    <x v="20"/>
    <s v="OFF-EN-10001539"/>
    <x v="0"/>
    <x v="11"/>
    <n v="62.24"/>
    <s v="CA-2016-161711"/>
    <n v="0"/>
    <n v="8"/>
    <n v="0"/>
    <n v="29.252800000000001"/>
    <n v="0.44424167803735209"/>
  </r>
  <r>
    <x v="562"/>
    <x v="1"/>
    <s v="OFF-ST-10001590"/>
    <x v="0"/>
    <x v="1"/>
    <n v="53.92"/>
    <s v="US-2016-159982"/>
    <n v="0"/>
    <n v="5"/>
    <n v="0.2"/>
    <n v="4.0439999999999969"/>
    <n v="0.44610841445725197"/>
  </r>
  <r>
    <x v="562"/>
    <x v="4"/>
    <s v="OFF-AP-10004655"/>
    <x v="0"/>
    <x v="12"/>
    <n v="45.28"/>
    <s v="CA-2016-164497"/>
    <n v="1"/>
    <n v="4"/>
    <n v="0"/>
    <n v="15.395199999999999"/>
    <n v="0.49507917887403441"/>
  </r>
  <r>
    <x v="562"/>
    <x v="1"/>
    <s v="FUR-FU-10002505"/>
    <x v="1"/>
    <x v="8"/>
    <n v="12.132000000000001"/>
    <s v="US-2016-159982"/>
    <n v="0"/>
    <n v="9"/>
    <n v="0.6"/>
    <n v="-8.4923999999999982"/>
    <n v="0.4595170286641902"/>
  </r>
  <r>
    <x v="562"/>
    <x v="31"/>
    <s v="OFF-AR-10004441"/>
    <x v="0"/>
    <x v="4"/>
    <n v="8.2799999999999994"/>
    <s v="CA-2016-157028"/>
    <n v="1"/>
    <n v="2"/>
    <n v="0"/>
    <n v="3.4775999999999998"/>
    <n v="0.45632477063632687"/>
  </r>
  <r>
    <x v="562"/>
    <x v="10"/>
    <s v="OFF-FA-10003021"/>
    <x v="0"/>
    <x v="7"/>
    <n v="3.008"/>
    <s v="CA-2016-111612"/>
    <n v="0"/>
    <n v="2"/>
    <n v="0.2"/>
    <n v="0.56399999999999983"/>
    <n v="0.51168203684699509"/>
  </r>
  <r>
    <x v="563"/>
    <x v="14"/>
    <s v="FUR-CH-10002880"/>
    <x v="1"/>
    <x v="5"/>
    <n v="1106.9099999999999"/>
    <s v="CA-2016-110016"/>
    <n v="1"/>
    <n v="9"/>
    <n v="0"/>
    <n v="121.76009999999994"/>
    <n v="0.46529189879902266"/>
  </r>
  <r>
    <x v="563"/>
    <x v="14"/>
    <s v="OFF-AP-10000179"/>
    <x v="0"/>
    <x v="12"/>
    <n v="555.21"/>
    <s v="CA-2016-138009"/>
    <n v="1"/>
    <n v="5"/>
    <n v="0.1"/>
    <n v="178.90100000000001"/>
    <n v="0.49507917887403441"/>
  </r>
  <r>
    <x v="563"/>
    <x v="14"/>
    <s v="OFF-ST-10001272"/>
    <x v="0"/>
    <x v="1"/>
    <n v="523.48"/>
    <s v="CA-2016-138009"/>
    <n v="0"/>
    <n v="4"/>
    <n v="0"/>
    <n v="130.87"/>
    <n v="0.44610841445725197"/>
  </r>
  <r>
    <x v="563"/>
    <x v="14"/>
    <s v="FUR-CH-10004853"/>
    <x v="1"/>
    <x v="5"/>
    <n v="301.95999999999998"/>
    <s v="CA-2016-138009"/>
    <n v="0"/>
    <n v="2"/>
    <n v="0"/>
    <n v="87.568399999999968"/>
    <n v="0.46529189879902266"/>
  </r>
  <r>
    <x v="563"/>
    <x v="14"/>
    <s v="OFF-AR-10004042"/>
    <x v="0"/>
    <x v="4"/>
    <n v="161.82"/>
    <s v="CA-2016-138009"/>
    <n v="0"/>
    <n v="9"/>
    <n v="0"/>
    <n v="46.927799999999984"/>
    <n v="0.45632477063632687"/>
  </r>
  <r>
    <x v="563"/>
    <x v="0"/>
    <s v="TEC-AC-10003038"/>
    <x v="2"/>
    <x v="9"/>
    <n v="21.48"/>
    <s v="CA-2016-129112"/>
    <n v="1"/>
    <n v="3"/>
    <n v="0.2"/>
    <n v="-0.26850000000000307"/>
    <n v="0.52062335344040378"/>
  </r>
  <r>
    <x v="563"/>
    <x v="4"/>
    <s v="OFF-AR-10003582"/>
    <x v="0"/>
    <x v="4"/>
    <n v="56.3"/>
    <s v="CA-2016-154340"/>
    <n v="1"/>
    <n v="2"/>
    <n v="0"/>
    <n v="15.764000000000003"/>
    <n v="0.45632477063632687"/>
  </r>
  <r>
    <x v="563"/>
    <x v="14"/>
    <s v="OFF-PA-10000349"/>
    <x v="0"/>
    <x v="0"/>
    <n v="19.920000000000002"/>
    <s v="CA-2016-110016"/>
    <n v="0"/>
    <n v="4"/>
    <n v="0"/>
    <n v="9.3624000000000009"/>
    <n v="0.43613829632717294"/>
  </r>
  <r>
    <x v="563"/>
    <x v="0"/>
    <s v="OFF-BI-10000088"/>
    <x v="0"/>
    <x v="3"/>
    <n v="8.7839999999999989"/>
    <s v="CA-2016-129112"/>
    <n v="0"/>
    <n v="4"/>
    <n v="0.8"/>
    <n v="-13.615200000000002"/>
    <n v="0.46881743173671325"/>
  </r>
  <r>
    <x v="563"/>
    <x v="4"/>
    <s v="OFF-BI-10001078"/>
    <x v="0"/>
    <x v="3"/>
    <n v="4.3040000000000003"/>
    <s v="CA-2016-144099"/>
    <n v="1"/>
    <n v="1"/>
    <n v="0.2"/>
    <n v="1.5602"/>
    <n v="0.46881743173671325"/>
  </r>
  <r>
    <x v="564"/>
    <x v="20"/>
    <s v="FUR-BO-10001608"/>
    <x v="1"/>
    <x v="10"/>
    <n v="681.40800000000013"/>
    <s v="CA-2016-137925"/>
    <n v="1"/>
    <n v="12"/>
    <n v="0.2"/>
    <n v="42.588000000000022"/>
    <n v="0.5176847302647779"/>
  </r>
  <r>
    <x v="564"/>
    <x v="25"/>
    <s v="FUR-FU-10000576"/>
    <x v="1"/>
    <x v="8"/>
    <n v="335.74400000000003"/>
    <s v="CA-2016-141327"/>
    <n v="1"/>
    <n v="2"/>
    <n v="0.2"/>
    <n v="25.180800000000005"/>
    <n v="0.4595170286641902"/>
  </r>
  <r>
    <x v="564"/>
    <x v="25"/>
    <s v="TEC-PH-10001198"/>
    <x v="2"/>
    <x v="6"/>
    <n v="177.48000000000002"/>
    <s v="CA-2016-156328"/>
    <n v="1"/>
    <n v="3"/>
    <n v="0.2"/>
    <n v="19.966499999999982"/>
    <n v="0.41105220110552465"/>
  </r>
  <r>
    <x v="564"/>
    <x v="2"/>
    <s v="OFF-BI-10003656"/>
    <x v="0"/>
    <x v="3"/>
    <n v="152.99100000000001"/>
    <s v="CA-2016-122210"/>
    <n v="1"/>
    <n v="3"/>
    <n v="0.7"/>
    <n v="-122.39280000000002"/>
    <n v="0.46881743173671325"/>
  </r>
  <r>
    <x v="564"/>
    <x v="25"/>
    <s v="OFF-AP-10001293"/>
    <x v="0"/>
    <x v="12"/>
    <n v="98.352000000000004"/>
    <s v="CA-2016-141327"/>
    <n v="0"/>
    <n v="3"/>
    <n v="0.2"/>
    <n v="9.8351999999999933"/>
    <n v="0.49507917887403441"/>
  </r>
  <r>
    <x v="564"/>
    <x v="2"/>
    <s v="TEC-PH-10002807"/>
    <x v="2"/>
    <x v="6"/>
    <n v="94.919999999999987"/>
    <s v="CA-2016-122210"/>
    <n v="0"/>
    <n v="4"/>
    <n v="0.4"/>
    <n v="15.819999999999993"/>
    <n v="0.41105220110552465"/>
  </r>
  <r>
    <x v="564"/>
    <x v="17"/>
    <s v="FUR-FU-10002813"/>
    <x v="1"/>
    <x v="8"/>
    <n v="80.959999999999994"/>
    <s v="CA-2016-107685"/>
    <n v="1"/>
    <n v="4"/>
    <n v="0"/>
    <n v="29.145599999999995"/>
    <n v="0.4595170286641902"/>
  </r>
  <r>
    <x v="564"/>
    <x v="3"/>
    <s v="OFF-EN-10002831"/>
    <x v="0"/>
    <x v="11"/>
    <n v="71.88"/>
    <s v="CA-2016-140830"/>
    <n v="1"/>
    <n v="2"/>
    <n v="0"/>
    <n v="32.345999999999997"/>
    <n v="0.44424167803735209"/>
  </r>
  <r>
    <x v="564"/>
    <x v="17"/>
    <s v="OFF-PA-10003848"/>
    <x v="0"/>
    <x v="0"/>
    <n v="25.92"/>
    <s v="CA-2016-107685"/>
    <n v="0"/>
    <n v="4"/>
    <n v="0"/>
    <n v="12.441600000000001"/>
    <n v="0.43613829632717294"/>
  </r>
  <r>
    <x v="564"/>
    <x v="20"/>
    <s v="OFF-PA-10002659"/>
    <x v="0"/>
    <x v="0"/>
    <n v="23.66"/>
    <s v="CA-2016-137925"/>
    <n v="0"/>
    <n v="7"/>
    <n v="0"/>
    <n v="10.883599999999998"/>
    <n v="0.43613829632717294"/>
  </r>
  <r>
    <x v="564"/>
    <x v="3"/>
    <s v="OFF-EN-10000461"/>
    <x v="0"/>
    <x v="11"/>
    <n v="17.48"/>
    <s v="CA-2016-140830"/>
    <n v="0"/>
    <n v="2"/>
    <n v="0"/>
    <n v="8.2156000000000002"/>
    <n v="0.44424167803735209"/>
  </r>
  <r>
    <x v="564"/>
    <x v="25"/>
    <s v="FUR-FU-10001546"/>
    <x v="1"/>
    <x v="8"/>
    <n v="17.088000000000001"/>
    <s v="CA-2016-158323"/>
    <n v="1"/>
    <n v="2"/>
    <n v="0.2"/>
    <n v="1.0679999999999996"/>
    <n v="0.4595170286641902"/>
  </r>
  <r>
    <x v="564"/>
    <x v="2"/>
    <s v="OFF-FA-10000053"/>
    <x v="0"/>
    <x v="7"/>
    <n v="10.584"/>
    <s v="CA-2016-122210"/>
    <n v="0"/>
    <n v="7"/>
    <n v="0.2"/>
    <n v="-2.3813999999999993"/>
    <n v="0.51168203684699509"/>
  </r>
  <r>
    <x v="564"/>
    <x v="25"/>
    <s v="OFF-BI-10000546"/>
    <x v="0"/>
    <x v="3"/>
    <n v="6.0480000000000009"/>
    <s v="CA-2016-141327"/>
    <n v="0"/>
    <n v="7"/>
    <n v="0.7"/>
    <n v="-4.2336000000000009"/>
    <n v="0.46881743173671325"/>
  </r>
  <r>
    <x v="564"/>
    <x v="0"/>
    <s v="OFF-BI-10000301"/>
    <x v="0"/>
    <x v="3"/>
    <n v="3.8819999999999988"/>
    <s v="US-2016-141453"/>
    <n v="1"/>
    <n v="3"/>
    <n v="0.8"/>
    <n v="-5.8230000000000004"/>
    <n v="0.46881743173671325"/>
  </r>
  <r>
    <x v="565"/>
    <x v="4"/>
    <s v="FUR-CH-10003973"/>
    <x v="1"/>
    <x v="5"/>
    <n v="2676.672"/>
    <s v="CA-2016-111038"/>
    <n v="1"/>
    <n v="9"/>
    <n v="0.2"/>
    <n v="267.66720000000009"/>
    <n v="0.46529189879902266"/>
  </r>
  <r>
    <x v="565"/>
    <x v="22"/>
    <s v="FUR-CH-10001215"/>
    <x v="1"/>
    <x v="5"/>
    <n v="2003.9200000000003"/>
    <s v="CA-2016-137113"/>
    <n v="1"/>
    <n v="5"/>
    <n v="0.2"/>
    <n v="125.24499999999995"/>
    <n v="0.46529189879902266"/>
  </r>
  <r>
    <x v="565"/>
    <x v="22"/>
    <s v="FUR-TA-10001705"/>
    <x v="1"/>
    <x v="13"/>
    <n v="1913.3999999999999"/>
    <s v="CA-2016-137113"/>
    <n v="0"/>
    <n v="9"/>
    <n v="0"/>
    <n v="401.81399999999985"/>
    <n v="0.55975208308209756"/>
  </r>
  <r>
    <x v="565"/>
    <x v="22"/>
    <s v="OFF-ST-10002554"/>
    <x v="0"/>
    <x v="1"/>
    <n v="146.72999999999999"/>
    <s v="CA-2016-137113"/>
    <n v="0"/>
    <n v="3"/>
    <n v="0"/>
    <n v="2.9346000000000032"/>
    <n v="0.44610841445725197"/>
  </r>
  <r>
    <x v="565"/>
    <x v="22"/>
    <s v="OFF-PA-10002222"/>
    <x v="0"/>
    <x v="0"/>
    <n v="114.2"/>
    <s v="CA-2016-137113"/>
    <n v="0"/>
    <n v="5"/>
    <n v="0"/>
    <n v="52.531999999999996"/>
    <n v="0.43613829632717294"/>
  </r>
  <r>
    <x v="565"/>
    <x v="6"/>
    <s v="OFF-BI-10004233"/>
    <x v="0"/>
    <x v="3"/>
    <n v="63.96"/>
    <s v="US-2016-148817"/>
    <n v="1"/>
    <n v="4"/>
    <n v="0"/>
    <n v="30.700800000000001"/>
    <n v="0.46881743173671325"/>
  </r>
  <r>
    <x v="565"/>
    <x v="6"/>
    <s v="OFF-ST-10001321"/>
    <x v="0"/>
    <x v="1"/>
    <n v="61.68"/>
    <s v="US-2016-148817"/>
    <n v="0"/>
    <n v="4"/>
    <n v="0"/>
    <n v="16.653600000000004"/>
    <n v="0.44610841445725197"/>
  </r>
  <r>
    <x v="565"/>
    <x v="22"/>
    <s v="OFF-BI-10001765"/>
    <x v="0"/>
    <x v="3"/>
    <n v="55.424000000000007"/>
    <s v="CA-2016-119907"/>
    <n v="1"/>
    <n v="2"/>
    <n v="0.2"/>
    <n v="19.398399999999995"/>
    <n v="0.46881743173671325"/>
  </r>
  <r>
    <x v="565"/>
    <x v="22"/>
    <s v="OFF-PA-10004255"/>
    <x v="0"/>
    <x v="0"/>
    <n v="32.400000000000006"/>
    <s v="CA-2016-137113"/>
    <n v="0"/>
    <n v="5"/>
    <n v="0"/>
    <n v="15.552000000000001"/>
    <n v="0.43613829632717294"/>
  </r>
  <r>
    <x v="565"/>
    <x v="14"/>
    <s v="OFF-PA-10001826"/>
    <x v="0"/>
    <x v="0"/>
    <n v="19.440000000000001"/>
    <s v="CA-2016-110324"/>
    <n v="1"/>
    <n v="3"/>
    <n v="0"/>
    <n v="9.3312000000000008"/>
    <n v="0.43613829632717294"/>
  </r>
  <r>
    <x v="565"/>
    <x v="14"/>
    <s v="OFF-PA-10001776"/>
    <x v="0"/>
    <x v="0"/>
    <n v="18.54"/>
    <s v="CA-2016-110324"/>
    <n v="0"/>
    <n v="2"/>
    <n v="0"/>
    <n v="8.7137999999999991"/>
    <n v="0.43613829632717294"/>
  </r>
  <r>
    <x v="565"/>
    <x v="22"/>
    <s v="OFF-AR-10003251"/>
    <x v="0"/>
    <x v="4"/>
    <n v="13.899999999999999"/>
    <s v="CA-2016-103723"/>
    <n v="1"/>
    <n v="5"/>
    <n v="0"/>
    <n v="5.56"/>
    <n v="0.45632477063632687"/>
  </r>
  <r>
    <x v="565"/>
    <x v="0"/>
    <s v="FUR-FU-10004270"/>
    <x v="1"/>
    <x v="8"/>
    <n v="6.6879999999999997"/>
    <s v="US-2016-105676"/>
    <n v="1"/>
    <n v="4"/>
    <n v="0.6"/>
    <n v="-4.0127999999999986"/>
    <n v="0.4595170286641902"/>
  </r>
  <r>
    <x v="565"/>
    <x v="14"/>
    <s v="OFF-AR-10000823"/>
    <x v="0"/>
    <x v="4"/>
    <n v="3.64"/>
    <s v="CA-2016-110324"/>
    <n v="0"/>
    <n v="2"/>
    <n v="0"/>
    <n v="1.0192000000000001"/>
    <n v="0.45632477063632687"/>
  </r>
  <r>
    <x v="566"/>
    <x v="20"/>
    <s v="OFF-BI-10003718"/>
    <x v="0"/>
    <x v="3"/>
    <n v="590.35199999999998"/>
    <s v="CA-2016-142475"/>
    <n v="1"/>
    <n v="6"/>
    <n v="0.2"/>
    <n v="206.62319999999997"/>
    <n v="0.46881743173671325"/>
  </r>
  <r>
    <x v="566"/>
    <x v="2"/>
    <s v="TEC-MA-10001681"/>
    <x v="2"/>
    <x v="15"/>
    <n v="482.34000000000003"/>
    <s v="CA-2016-122756"/>
    <n v="1"/>
    <n v="4"/>
    <n v="0.7"/>
    <n v="-337.63799999999981"/>
    <n v="0.5183572270896134"/>
  </r>
  <r>
    <x v="566"/>
    <x v="4"/>
    <s v="FUR-BO-10002213"/>
    <x v="1"/>
    <x v="10"/>
    <n v="359.49899999999997"/>
    <s v="US-2016-145422"/>
    <n v="1"/>
    <n v="3"/>
    <n v="0.15"/>
    <n v="-29.605799999999981"/>
    <n v="0.5176847302647779"/>
  </r>
  <r>
    <x v="566"/>
    <x v="38"/>
    <s v="OFF-PA-10003656"/>
    <x v="0"/>
    <x v="0"/>
    <n v="184.66"/>
    <s v="CA-2016-156853"/>
    <n v="1"/>
    <n v="7"/>
    <n v="0"/>
    <n v="84.943599999999989"/>
    <n v="0.43613829632717294"/>
  </r>
  <r>
    <x v="566"/>
    <x v="2"/>
    <s v="TEC-AC-10000171"/>
    <x v="2"/>
    <x v="9"/>
    <n v="36.783999999999999"/>
    <s v="CA-2016-110093"/>
    <n v="1"/>
    <n v="2"/>
    <n v="0.2"/>
    <n v="10.5754"/>
    <n v="0.52062335344040378"/>
  </r>
  <r>
    <x v="566"/>
    <x v="25"/>
    <s v="TEC-PH-10001700"/>
    <x v="2"/>
    <x v="6"/>
    <n v="105.584"/>
    <s v="CA-2016-123092"/>
    <n v="1"/>
    <n v="2"/>
    <n v="0.2"/>
    <n v="9.2386000000000053"/>
    <n v="0.41105220110552465"/>
  </r>
  <r>
    <x v="566"/>
    <x v="25"/>
    <s v="OFF-BI-10001718"/>
    <x v="0"/>
    <x v="3"/>
    <n v="95.970000000000013"/>
    <s v="CA-2016-123092"/>
    <n v="0"/>
    <n v="5"/>
    <n v="0.7"/>
    <n v="-73.57699999999997"/>
    <n v="0.46881743173671325"/>
  </r>
  <r>
    <x v="566"/>
    <x v="25"/>
    <s v="FUR-FU-10000222"/>
    <x v="1"/>
    <x v="8"/>
    <n v="77.951999999999998"/>
    <s v="CA-2016-123092"/>
    <n v="0"/>
    <n v="3"/>
    <n v="0.2"/>
    <n v="12.667199999999994"/>
    <n v="0.4595170286641902"/>
  </r>
  <r>
    <x v="566"/>
    <x v="2"/>
    <s v="OFF-PA-10000174"/>
    <x v="0"/>
    <x v="0"/>
    <n v="16.448"/>
    <s v="CA-2016-110093"/>
    <n v="0"/>
    <n v="2"/>
    <n v="0.2"/>
    <n v="5.5511999999999979"/>
    <n v="0.43613829632717294"/>
  </r>
  <r>
    <x v="566"/>
    <x v="20"/>
    <s v="OFF-BI-10004528"/>
    <x v="0"/>
    <x v="3"/>
    <n v="10.752000000000001"/>
    <s v="CA-2016-147851"/>
    <n v="1"/>
    <n v="4"/>
    <n v="0.2"/>
    <n v="3.359999999999999"/>
    <n v="0.46881743173671325"/>
  </r>
  <r>
    <x v="566"/>
    <x v="25"/>
    <s v="OFF-AR-10004078"/>
    <x v="0"/>
    <x v="4"/>
    <n v="9.3439999999999994"/>
    <s v="CA-2016-123092"/>
    <n v="0"/>
    <n v="2"/>
    <n v="0.2"/>
    <n v="1.1679999999999997"/>
    <n v="0.45632477063632687"/>
  </r>
  <r>
    <x v="566"/>
    <x v="2"/>
    <s v="FUR-FU-10001935"/>
    <x v="1"/>
    <x v="8"/>
    <n v="2.9600000000000004"/>
    <s v="CA-2016-122756"/>
    <n v="0"/>
    <n v="1"/>
    <n v="0.2"/>
    <n v="0.77700000000000025"/>
    <n v="0.4595170286641902"/>
  </r>
  <r>
    <x v="567"/>
    <x v="20"/>
    <s v="TEC-PH-10004586"/>
    <x v="2"/>
    <x v="6"/>
    <n v="1799.75"/>
    <s v="CA-2016-130659"/>
    <n v="1"/>
    <n v="5"/>
    <n v="0"/>
    <n v="539.92499999999995"/>
    <n v="0.41105220110552465"/>
  </r>
  <r>
    <x v="567"/>
    <x v="15"/>
    <s v="OFF-BI-10000545"/>
    <x v="0"/>
    <x v="3"/>
    <n v="1598.0580000000002"/>
    <s v="CA-2016-155600"/>
    <n v="1"/>
    <n v="7"/>
    <n v="0.7"/>
    <n v="-1065.3719999999998"/>
    <n v="0.46881743173671325"/>
  </r>
  <r>
    <x v="567"/>
    <x v="20"/>
    <s v="FUR-CH-10003535"/>
    <x v="1"/>
    <x v="5"/>
    <n v="384.17399999999998"/>
    <s v="CA-2016-130659"/>
    <n v="0"/>
    <n v="7"/>
    <n v="0.1"/>
    <n v="29.880199999999981"/>
    <n v="0.46529189879902266"/>
  </r>
  <r>
    <x v="567"/>
    <x v="20"/>
    <s v="FUR-CH-10002372"/>
    <x v="1"/>
    <x v="5"/>
    <n v="364.41"/>
    <s v="CA-2016-161718"/>
    <n v="1"/>
    <n v="5"/>
    <n v="0.1"/>
    <n v="8.0980000000000203"/>
    <n v="0.46529189879902266"/>
  </r>
  <r>
    <x v="567"/>
    <x v="20"/>
    <s v="FUR-CH-10002965"/>
    <x v="1"/>
    <x v="5"/>
    <n v="361.76400000000001"/>
    <s v="CA-2016-161718"/>
    <n v="0"/>
    <n v="2"/>
    <n v="0.1"/>
    <n v="68.333200000000005"/>
    <n v="0.46529189879902266"/>
  </r>
  <r>
    <x v="567"/>
    <x v="4"/>
    <s v="OFF-EN-10003296"/>
    <x v="0"/>
    <x v="11"/>
    <n v="271.44"/>
    <s v="CA-2016-118871"/>
    <n v="1"/>
    <n v="3"/>
    <n v="0"/>
    <n v="122.148"/>
    <n v="0.44424167803735209"/>
  </r>
  <r>
    <x v="567"/>
    <x v="4"/>
    <s v="TEC-PH-10000193"/>
    <x v="2"/>
    <x v="6"/>
    <n v="110.352"/>
    <s v="CA-2016-118871"/>
    <n v="0"/>
    <n v="3"/>
    <n v="0.2"/>
    <n v="8.2763999999999953"/>
    <n v="0.41105220110552465"/>
  </r>
  <r>
    <x v="567"/>
    <x v="24"/>
    <s v="OFF-PA-10001970"/>
    <x v="0"/>
    <x v="0"/>
    <n v="85.96"/>
    <s v="CA-2016-142377"/>
    <n v="1"/>
    <n v="7"/>
    <n v="0"/>
    <n v="40.401199999999996"/>
    <n v="0.43613829632717294"/>
  </r>
  <r>
    <x v="567"/>
    <x v="20"/>
    <s v="TEC-PH-10000376"/>
    <x v="2"/>
    <x v="6"/>
    <n v="39.96"/>
    <s v="CA-2016-161718"/>
    <n v="0"/>
    <n v="4"/>
    <n v="0"/>
    <n v="10.389600000000002"/>
    <n v="0.41105220110552465"/>
  </r>
  <r>
    <x v="567"/>
    <x v="15"/>
    <s v="OFF-AR-10003752"/>
    <x v="0"/>
    <x v="4"/>
    <n v="36.96"/>
    <s v="CA-2016-155600"/>
    <n v="0"/>
    <n v="4"/>
    <n v="0.2"/>
    <n v="12.011999999999999"/>
    <n v="0.45632477063632687"/>
  </r>
  <r>
    <x v="567"/>
    <x v="4"/>
    <s v="FUR-FU-10002111"/>
    <x v="1"/>
    <x v="8"/>
    <n v="36.4"/>
    <s v="CA-2016-118871"/>
    <n v="0"/>
    <n v="5"/>
    <n v="0"/>
    <n v="13.832000000000001"/>
    <n v="0.4595170286641902"/>
  </r>
  <r>
    <x v="567"/>
    <x v="20"/>
    <s v="FUR-FU-10002445"/>
    <x v="1"/>
    <x v="8"/>
    <n v="28.44"/>
    <s v="CA-2016-161718"/>
    <n v="0"/>
    <n v="3"/>
    <n v="0"/>
    <n v="11.376000000000001"/>
    <n v="0.4595170286641902"/>
  </r>
  <r>
    <x v="567"/>
    <x v="4"/>
    <s v="FUR-FU-10004270"/>
    <x v="1"/>
    <x v="8"/>
    <n v="25.08"/>
    <s v="CA-2016-119508"/>
    <n v="1"/>
    <n v="6"/>
    <n v="0"/>
    <n v="9.0288000000000004"/>
    <n v="0.4595170286641902"/>
  </r>
  <r>
    <x v="567"/>
    <x v="20"/>
    <s v="OFF-EN-10004147"/>
    <x v="0"/>
    <x v="11"/>
    <n v="17.940000000000001"/>
    <s v="CA-2016-130659"/>
    <n v="0"/>
    <n v="3"/>
    <n v="0"/>
    <n v="8.7906000000000013"/>
    <n v="0.44424167803735209"/>
  </r>
  <r>
    <x v="567"/>
    <x v="4"/>
    <s v="OFF-AR-10003723"/>
    <x v="0"/>
    <x v="4"/>
    <n v="16.899999999999999"/>
    <s v="CA-2016-119508"/>
    <n v="0"/>
    <n v="5"/>
    <n v="0"/>
    <n v="6.2530000000000001"/>
    <n v="0.45632477063632687"/>
  </r>
  <r>
    <x v="567"/>
    <x v="16"/>
    <s v="OFF-BI-10001553"/>
    <x v="0"/>
    <x v="3"/>
    <n v="8.2260000000000009"/>
    <s v="CA-2016-110247"/>
    <n v="1"/>
    <n v="3"/>
    <n v="0.7"/>
    <n v="-6.0323999999999991"/>
    <n v="0.46881743173671325"/>
  </r>
  <r>
    <x v="568"/>
    <x v="20"/>
    <s v="OFF-BI-10002026"/>
    <x v="0"/>
    <x v="3"/>
    <n v="232.40000000000003"/>
    <s v="CA-2016-110814"/>
    <n v="1"/>
    <n v="5"/>
    <n v="0.2"/>
    <n v="78.434999999999988"/>
    <n v="0.46881743173671325"/>
  </r>
  <r>
    <x v="568"/>
    <x v="20"/>
    <s v="FUR-CH-10003535"/>
    <x v="1"/>
    <x v="5"/>
    <n v="164.64599999999999"/>
    <s v="CA-2016-110814"/>
    <n v="0"/>
    <n v="3"/>
    <n v="0.1"/>
    <n v="12.805799999999994"/>
    <n v="0.46529189879902266"/>
  </r>
  <r>
    <x v="568"/>
    <x v="2"/>
    <s v="TEC-AC-10003280"/>
    <x v="2"/>
    <x v="9"/>
    <n v="47.984000000000002"/>
    <s v="CA-2016-101091"/>
    <n v="1"/>
    <n v="2"/>
    <n v="0.2"/>
    <n v="0.59979999999999656"/>
    <n v="0.52062335344040378"/>
  </r>
  <r>
    <x v="568"/>
    <x v="4"/>
    <s v="TEC-AC-10001266"/>
    <x v="2"/>
    <x v="9"/>
    <n v="39"/>
    <s v="CA-2016-149566"/>
    <n v="1"/>
    <n v="3"/>
    <n v="0"/>
    <n v="17.549999999999997"/>
    <n v="0.52062335344040378"/>
  </r>
  <r>
    <x v="568"/>
    <x v="14"/>
    <s v="OFF-BI-10000666"/>
    <x v="0"/>
    <x v="3"/>
    <n v="152.79999999999998"/>
    <s v="CA-2016-134943"/>
    <n v="1"/>
    <n v="5"/>
    <n v="0"/>
    <n v="76.399999999999991"/>
    <n v="0.46881743173671325"/>
  </r>
  <r>
    <x v="568"/>
    <x v="15"/>
    <s v="FUR-CH-10004477"/>
    <x v="1"/>
    <x v="5"/>
    <n v="97.424000000000007"/>
    <s v="US-2016-131842"/>
    <n v="1"/>
    <n v="2"/>
    <n v="0.2"/>
    <n v="10.960199999999993"/>
    <n v="0.46529189879902266"/>
  </r>
  <r>
    <x v="568"/>
    <x v="0"/>
    <s v="OFF-AR-10003582"/>
    <x v="0"/>
    <x v="4"/>
    <n v="45.04"/>
    <s v="CA-2016-142937"/>
    <n v="1"/>
    <n v="2"/>
    <n v="0.2"/>
    <n v="4.5040000000000031"/>
    <n v="0.45632477063632687"/>
  </r>
  <r>
    <x v="568"/>
    <x v="4"/>
    <s v="FUR-FU-10004090"/>
    <x v="1"/>
    <x v="8"/>
    <n v="44.46"/>
    <s v="CA-2016-156440"/>
    <n v="1"/>
    <n v="2"/>
    <n v="0"/>
    <n v="14.671799999999998"/>
    <n v="0.4595170286641902"/>
  </r>
  <r>
    <x v="568"/>
    <x v="2"/>
    <s v="OFF-BI-10001107"/>
    <x v="0"/>
    <x v="3"/>
    <n v="26.064000000000007"/>
    <s v="CA-2016-101091"/>
    <n v="0"/>
    <n v="6"/>
    <n v="0.7"/>
    <n v="-19.982399999999991"/>
    <n v="0.46881743173671325"/>
  </r>
  <r>
    <x v="568"/>
    <x v="20"/>
    <s v="OFF-PA-10004156"/>
    <x v="0"/>
    <x v="0"/>
    <n v="22.68"/>
    <s v="CA-2016-110814"/>
    <n v="0"/>
    <n v="2"/>
    <n v="0"/>
    <n v="11.113199999999999"/>
    <n v="0.43613829632717294"/>
  </r>
  <r>
    <x v="568"/>
    <x v="4"/>
    <s v="OFF-LA-10000452"/>
    <x v="0"/>
    <x v="2"/>
    <n v="12.6"/>
    <s v="CA-2016-149566"/>
    <n v="0"/>
    <n v="4"/>
    <n v="0"/>
    <n v="6.048"/>
    <n v="0.4647369236065339"/>
  </r>
  <r>
    <x v="568"/>
    <x v="1"/>
    <s v="OFF-EN-10004459"/>
    <x v="0"/>
    <x v="11"/>
    <n v="12.224"/>
    <s v="CA-2016-117898"/>
    <n v="1"/>
    <n v="2"/>
    <n v="0.2"/>
    <n v="4.4311999999999996"/>
    <n v="0.44424167803735209"/>
  </r>
  <r>
    <x v="569"/>
    <x v="17"/>
    <s v="OFF-ST-10000078"/>
    <x v="0"/>
    <x v="1"/>
    <n v="1325.8500000000001"/>
    <s v="US-2016-114741"/>
    <n v="1"/>
    <n v="5"/>
    <n v="0"/>
    <n v="238.65299999999991"/>
    <n v="0.44610841445725197"/>
  </r>
  <r>
    <x v="569"/>
    <x v="18"/>
    <s v="TEC-CO-10002095"/>
    <x v="2"/>
    <x v="16"/>
    <n v="999.98"/>
    <s v="CA-2016-156104"/>
    <n v="1"/>
    <n v="2"/>
    <n v="0"/>
    <n v="449.99099999999999"/>
    <n v="0.55185675810753509"/>
  </r>
  <r>
    <x v="569"/>
    <x v="10"/>
    <s v="TEC-PH-10001578"/>
    <x v="2"/>
    <x v="6"/>
    <n v="485.93999999999994"/>
    <s v="CA-2016-131884"/>
    <n v="1"/>
    <n v="2"/>
    <n v="0.4"/>
    <n v="-89.089000000000055"/>
    <n v="0.41105220110552465"/>
  </r>
  <r>
    <x v="569"/>
    <x v="12"/>
    <s v="OFF-ST-10004804"/>
    <x v="0"/>
    <x v="1"/>
    <n v="247.10399999999998"/>
    <s v="CA-2016-144806"/>
    <n v="1"/>
    <n v="6"/>
    <n v="0.2"/>
    <n v="-58.68719999999999"/>
    <n v="0.44610841445725197"/>
  </r>
  <r>
    <x v="569"/>
    <x v="4"/>
    <s v="TEC-PH-10000576"/>
    <x v="2"/>
    <x v="6"/>
    <n v="219.18400000000003"/>
    <s v="CA-2016-143490"/>
    <n v="1"/>
    <n v="2"/>
    <n v="0.2"/>
    <n v="19.178600000000003"/>
    <n v="0.41105220110552465"/>
  </r>
  <r>
    <x v="569"/>
    <x v="12"/>
    <s v="FUR-FU-10002253"/>
    <x v="1"/>
    <x v="8"/>
    <n v="206.11199999999997"/>
    <s v="CA-2016-144806"/>
    <n v="0"/>
    <n v="6"/>
    <n v="0.2"/>
    <n v="48.951600000000013"/>
    <n v="0.4595170286641902"/>
  </r>
  <r>
    <x v="569"/>
    <x v="12"/>
    <s v="OFF-PA-10003039"/>
    <x v="0"/>
    <x v="0"/>
    <n v="198.27200000000002"/>
    <s v="CA-2016-144806"/>
    <n v="0"/>
    <n v="8"/>
    <n v="0.2"/>
    <n v="61.959999999999987"/>
    <n v="0.43613829632717294"/>
  </r>
  <r>
    <x v="569"/>
    <x v="6"/>
    <s v="TEC-PH-10001615"/>
    <x v="2"/>
    <x v="6"/>
    <n v="173.94"/>
    <s v="CA-2016-153752"/>
    <n v="1"/>
    <n v="6"/>
    <n v="0"/>
    <n v="50.442599999999977"/>
    <n v="0.41105220110552465"/>
  </r>
  <r>
    <x v="569"/>
    <x v="20"/>
    <s v="TEC-AC-10002637"/>
    <x v="2"/>
    <x v="9"/>
    <n v="1619.91"/>
    <s v="US-2016-127040"/>
    <n v="1"/>
    <n v="9"/>
    <n v="0"/>
    <n v="97.194599999999923"/>
    <n v="0.52062335344040378"/>
  </r>
  <r>
    <x v="569"/>
    <x v="4"/>
    <s v="OFF-AR-10002952"/>
    <x v="0"/>
    <x v="4"/>
    <n v="120.14999999999999"/>
    <s v="CA-2016-143490"/>
    <n v="0"/>
    <n v="9"/>
    <n v="0"/>
    <n v="33.641999999999996"/>
    <n v="0.45632477063632687"/>
  </r>
  <r>
    <x v="569"/>
    <x v="20"/>
    <s v="FUR-FU-10002878"/>
    <x v="1"/>
    <x v="8"/>
    <n v="113.92"/>
    <s v="US-2016-127040"/>
    <n v="0"/>
    <n v="4"/>
    <n v="0"/>
    <n v="42.150400000000005"/>
    <n v="0.4595170286641902"/>
  </r>
  <r>
    <x v="569"/>
    <x v="12"/>
    <s v="OFF-AR-10004042"/>
    <x v="0"/>
    <x v="4"/>
    <n v="86.304000000000002"/>
    <s v="CA-2016-144806"/>
    <n v="0"/>
    <n v="6"/>
    <n v="0.2"/>
    <n v="9.7091999999999885"/>
    <n v="0.45632477063632687"/>
  </r>
  <r>
    <x v="569"/>
    <x v="10"/>
    <s v="FUR-CH-10004860"/>
    <x v="1"/>
    <x v="5"/>
    <n v="70.685999999999993"/>
    <s v="CA-2016-131884"/>
    <n v="0"/>
    <n v="1"/>
    <n v="0.3"/>
    <n v="-24.23520000000001"/>
    <n v="0.46529189879902266"/>
  </r>
  <r>
    <x v="569"/>
    <x v="20"/>
    <s v="OFF-PA-10001184"/>
    <x v="0"/>
    <x v="0"/>
    <n v="41.86"/>
    <s v="US-2016-127040"/>
    <n v="0"/>
    <n v="7"/>
    <n v="0"/>
    <n v="20.511400000000002"/>
    <n v="0.43613829632717294"/>
  </r>
  <r>
    <x v="569"/>
    <x v="10"/>
    <s v="OFF-AR-10004078"/>
    <x v="0"/>
    <x v="4"/>
    <n v="37.375999999999998"/>
    <s v="CA-2016-131884"/>
    <n v="0"/>
    <n v="8"/>
    <n v="0.2"/>
    <n v="4.6719999999999988"/>
    <n v="0.45632477063632687"/>
  </r>
  <r>
    <x v="569"/>
    <x v="4"/>
    <s v="OFF-PA-10003883"/>
    <x v="0"/>
    <x v="0"/>
    <n v="32.75"/>
    <s v="CA-2016-148628"/>
    <n v="1"/>
    <n v="5"/>
    <n v="0"/>
    <n v="15.065"/>
    <n v="0.43613829632717294"/>
  </r>
  <r>
    <x v="569"/>
    <x v="12"/>
    <s v="OFF-PA-10002586"/>
    <x v="0"/>
    <x v="0"/>
    <n v="19.920000000000002"/>
    <s v="CA-2016-144806"/>
    <n v="0"/>
    <n v="5"/>
    <n v="0.2"/>
    <n v="6.7230000000000008"/>
    <n v="0.43613829632717294"/>
  </r>
  <r>
    <x v="569"/>
    <x v="17"/>
    <s v="OFF-LA-10004853"/>
    <x v="0"/>
    <x v="2"/>
    <n v="14.940000000000001"/>
    <s v="US-2016-114741"/>
    <n v="0"/>
    <n v="3"/>
    <n v="0"/>
    <n v="6.8723999999999998"/>
    <n v="0.4647369236065339"/>
  </r>
  <r>
    <x v="569"/>
    <x v="10"/>
    <s v="OFF-BI-10002852"/>
    <x v="0"/>
    <x v="3"/>
    <n v="14.832000000000003"/>
    <s v="CA-2016-166338"/>
    <n v="1"/>
    <n v="3"/>
    <n v="0.7"/>
    <n v="-10.382399999999997"/>
    <n v="0.46881743173671325"/>
  </r>
  <r>
    <x v="569"/>
    <x v="4"/>
    <s v="OFF-PA-10004519"/>
    <x v="0"/>
    <x v="0"/>
    <n v="8.9600000000000009"/>
    <s v="CA-2016-136700"/>
    <n v="1"/>
    <n v="2"/>
    <n v="0"/>
    <n v="4.3904000000000005"/>
    <n v="0.43613829632717294"/>
  </r>
  <r>
    <x v="569"/>
    <x v="4"/>
    <s v="OFF-AP-10001626"/>
    <x v="0"/>
    <x v="12"/>
    <n v="7.78"/>
    <s v="CA-2016-168634"/>
    <n v="1"/>
    <n v="2"/>
    <n v="0"/>
    <n v="2.0228000000000002"/>
    <n v="0.49507917887403441"/>
  </r>
  <r>
    <x v="569"/>
    <x v="20"/>
    <s v="OFF-PA-10004255"/>
    <x v="0"/>
    <x v="0"/>
    <n v="6.48"/>
    <s v="US-2016-127040"/>
    <n v="0"/>
    <n v="1"/>
    <n v="0"/>
    <n v="3.1104000000000003"/>
    <n v="0.43613829632717294"/>
  </r>
  <r>
    <x v="569"/>
    <x v="17"/>
    <s v="OFF-PA-10000048"/>
    <x v="0"/>
    <x v="0"/>
    <n v="6.48"/>
    <s v="US-2016-114741"/>
    <n v="0"/>
    <n v="1"/>
    <n v="0"/>
    <n v="3.1104000000000003"/>
    <n v="0.43613829632717294"/>
  </r>
  <r>
    <x v="569"/>
    <x v="0"/>
    <s v="OFF-BI-10002813"/>
    <x v="0"/>
    <x v="3"/>
    <n v="2.7719999999999994"/>
    <s v="US-2016-149692"/>
    <n v="1"/>
    <n v="7"/>
    <n v="0.8"/>
    <n v="-4.8510000000000009"/>
    <n v="0.46881743173671325"/>
  </r>
  <r>
    <x v="570"/>
    <x v="20"/>
    <s v="TEC-PH-10001336"/>
    <x v="2"/>
    <x v="6"/>
    <n v="773.94"/>
    <s v="CA-2016-165050"/>
    <n v="1"/>
    <n v="6"/>
    <n v="0"/>
    <n v="224.4426"/>
    <n v="0.41105220110552465"/>
  </r>
  <r>
    <x v="570"/>
    <x v="3"/>
    <s v="FUR-CH-10002647"/>
    <x v="1"/>
    <x v="5"/>
    <n v="283.92"/>
    <s v="CA-2016-134894"/>
    <n v="1"/>
    <n v="4"/>
    <n v="0"/>
    <n v="70.980000000000018"/>
    <n v="0.46529189879902266"/>
  </r>
  <r>
    <x v="570"/>
    <x v="3"/>
    <s v="OFF-AP-10001271"/>
    <x v="0"/>
    <x v="12"/>
    <n v="152.94"/>
    <s v="CA-2016-134894"/>
    <n v="0"/>
    <n v="3"/>
    <n v="0"/>
    <n v="41.293800000000005"/>
    <n v="0.49507917887403441"/>
  </r>
  <r>
    <x v="570"/>
    <x v="4"/>
    <s v="FUR-FU-10002759"/>
    <x v="1"/>
    <x v="8"/>
    <n v="79.92"/>
    <s v="CA-2016-135272"/>
    <n v="1"/>
    <n v="4"/>
    <n v="0"/>
    <n v="28.7712"/>
    <n v="0.4595170286641902"/>
  </r>
  <r>
    <x v="570"/>
    <x v="20"/>
    <s v="OFF-BI-10001031"/>
    <x v="0"/>
    <x v="3"/>
    <n v="21.36"/>
    <s v="CA-2016-165050"/>
    <n v="0"/>
    <n v="5"/>
    <n v="0.2"/>
    <n v="7.2089999999999996"/>
    <n v="0.46881743173671325"/>
  </r>
  <r>
    <x v="570"/>
    <x v="4"/>
    <s v="OFF-PA-10003953"/>
    <x v="0"/>
    <x v="0"/>
    <n v="12.96"/>
    <s v="US-2016-120957"/>
    <n v="1"/>
    <n v="2"/>
    <n v="0"/>
    <n v="6.2208000000000006"/>
    <n v="0.43613829632717294"/>
  </r>
  <r>
    <x v="570"/>
    <x v="20"/>
    <s v="OFF-BI-10003727"/>
    <x v="0"/>
    <x v="3"/>
    <n v="6.6879999999999997"/>
    <s v="CA-2016-165050"/>
    <n v="0"/>
    <n v="2"/>
    <n v="0.2"/>
    <n v="2.3407999999999998"/>
    <n v="0.46881743173671325"/>
  </r>
  <r>
    <x v="570"/>
    <x v="22"/>
    <s v="OFF-FA-10003467"/>
    <x v="0"/>
    <x v="7"/>
    <n v="3.96"/>
    <s v="CA-2016-130736"/>
    <n v="1"/>
    <n v="2"/>
    <n v="0"/>
    <n v="0"/>
    <n v="0.51168203684699509"/>
  </r>
  <r>
    <x v="570"/>
    <x v="22"/>
    <s v="OFF-LA-10000634"/>
    <x v="0"/>
    <x v="2"/>
    <n v="2.61"/>
    <s v="CA-2016-130736"/>
    <n v="0"/>
    <n v="1"/>
    <n v="0"/>
    <n v="1.2005999999999999"/>
    <n v="0.4647369236065339"/>
  </r>
  <r>
    <x v="571"/>
    <x v="0"/>
    <s v="TEC-PH-10001817"/>
    <x v="2"/>
    <x v="6"/>
    <n v="1718.4"/>
    <s v="CA-2016-135622"/>
    <n v="1"/>
    <n v="6"/>
    <n v="0.2"/>
    <n v="150.36000000000013"/>
    <n v="0.41105220110552465"/>
  </r>
  <r>
    <x v="571"/>
    <x v="0"/>
    <s v="OFF-PA-10000100"/>
    <x v="0"/>
    <x v="0"/>
    <n v="360.71199999999999"/>
    <s v="CA-2016-135622"/>
    <n v="0"/>
    <n v="11"/>
    <n v="0.2"/>
    <n v="130.75810000000001"/>
    <n v="0.43613829632717294"/>
  </r>
  <r>
    <x v="571"/>
    <x v="4"/>
    <s v="OFF-ST-10004186"/>
    <x v="0"/>
    <x v="1"/>
    <n v="221.96"/>
    <s v="CA-2016-129532"/>
    <n v="1"/>
    <n v="2"/>
    <n v="0"/>
    <n v="4.4391999999999996"/>
    <n v="0.44610841445725197"/>
  </r>
  <r>
    <x v="571"/>
    <x v="4"/>
    <s v="TEC-AC-10000865"/>
    <x v="2"/>
    <x v="9"/>
    <n v="236"/>
    <s v="CA-2016-129532"/>
    <n v="0"/>
    <n v="4"/>
    <n v="0"/>
    <n v="40.119999999999976"/>
    <n v="0.52062335344040378"/>
  </r>
  <r>
    <x v="571"/>
    <x v="0"/>
    <s v="TEC-PH-10004896"/>
    <x v="2"/>
    <x v="6"/>
    <n v="119.96000000000001"/>
    <s v="CA-2016-103205"/>
    <n v="1"/>
    <n v="5"/>
    <n v="0.2"/>
    <n v="11.996000000000002"/>
    <n v="0.41105220110552465"/>
  </r>
  <r>
    <x v="571"/>
    <x v="26"/>
    <s v="OFF-PA-10000533"/>
    <x v="0"/>
    <x v="0"/>
    <n v="15.696000000000002"/>
    <s v="CA-2016-156118"/>
    <n v="1"/>
    <n v="3"/>
    <n v="0.2"/>
    <n v="5.1011999999999995"/>
    <n v="0.43613829632717294"/>
  </r>
  <r>
    <x v="572"/>
    <x v="18"/>
    <s v="OFF-PA-10004156"/>
    <x v="0"/>
    <x v="0"/>
    <n v="34.019999999999996"/>
    <s v="CA-2016-157035"/>
    <n v="1"/>
    <n v="3"/>
    <n v="0"/>
    <n v="16.669799999999999"/>
    <n v="0.43613829632717294"/>
  </r>
  <r>
    <x v="573"/>
    <x v="14"/>
    <s v="FUR-TA-10003569"/>
    <x v="1"/>
    <x v="13"/>
    <n v="801.96"/>
    <s v="CA-2016-121650"/>
    <n v="1"/>
    <n v="2"/>
    <n v="0"/>
    <n v="200.49"/>
    <n v="0.55975208308209756"/>
  </r>
  <r>
    <x v="573"/>
    <x v="20"/>
    <s v="TEC-CO-10002095"/>
    <x v="2"/>
    <x v="16"/>
    <n v="799.98400000000004"/>
    <s v="CA-2016-143105"/>
    <n v="1"/>
    <n v="2"/>
    <n v="0.2"/>
    <n v="249.99499999999998"/>
    <n v="0.55185675810753509"/>
  </r>
  <r>
    <x v="573"/>
    <x v="36"/>
    <s v="FUR-CH-10000785"/>
    <x v="1"/>
    <x v="5"/>
    <n v="542.93999999999994"/>
    <s v="US-2016-138093"/>
    <n v="1"/>
    <n v="3"/>
    <n v="0"/>
    <n v="141.1644"/>
    <n v="0.46529189879902266"/>
  </r>
  <r>
    <x v="573"/>
    <x v="14"/>
    <s v="FUR-CH-10004289"/>
    <x v="1"/>
    <x v="5"/>
    <n v="191.96"/>
    <s v="CA-2016-121650"/>
    <n v="0"/>
    <n v="2"/>
    <n v="0"/>
    <n v="32.633199999999988"/>
    <n v="0.46529189879902266"/>
  </r>
  <r>
    <x v="573"/>
    <x v="20"/>
    <s v="OFF-PA-10002254"/>
    <x v="0"/>
    <x v="0"/>
    <n v="184.66"/>
    <s v="CA-2016-143105"/>
    <n v="0"/>
    <n v="7"/>
    <n v="0"/>
    <n v="84.943599999999989"/>
    <n v="0.43613829632717294"/>
  </r>
  <r>
    <x v="573"/>
    <x v="5"/>
    <s v="TEC-AC-10001553"/>
    <x v="2"/>
    <x v="9"/>
    <n v="101.94"/>
    <s v="US-2016-168732"/>
    <n v="1"/>
    <n v="6"/>
    <n v="0"/>
    <n v="21.407399999999999"/>
    <n v="0.52062335344040378"/>
  </r>
  <r>
    <x v="573"/>
    <x v="10"/>
    <s v="TEC-AC-10002550"/>
    <x v="2"/>
    <x v="9"/>
    <n v="25.488"/>
    <s v="CA-2016-112823"/>
    <n v="1"/>
    <n v="2"/>
    <n v="0.2"/>
    <n v="4.4603999999999999"/>
    <n v="0.52062335344040378"/>
  </r>
  <r>
    <x v="573"/>
    <x v="36"/>
    <s v="TEC-PH-10004667"/>
    <x v="2"/>
    <x v="6"/>
    <n v="134.99"/>
    <s v="US-2016-138093"/>
    <n v="0"/>
    <n v="1"/>
    <n v="0"/>
    <n v="36.447299999999998"/>
    <n v="0.41105220110552465"/>
  </r>
  <r>
    <x v="573"/>
    <x v="4"/>
    <s v="OFF-AR-10003582"/>
    <x v="0"/>
    <x v="4"/>
    <n v="56.3"/>
    <s v="CA-2016-115693"/>
    <n v="1"/>
    <n v="2"/>
    <n v="0"/>
    <n v="15.764000000000003"/>
    <n v="0.45632477063632687"/>
  </r>
  <r>
    <x v="573"/>
    <x v="1"/>
    <s v="OFF-AP-10004980"/>
    <x v="0"/>
    <x v="12"/>
    <n v="53.087999999999994"/>
    <s v="CA-2016-106208"/>
    <n v="1"/>
    <n v="7"/>
    <n v="0.8"/>
    <n v="-108.8304"/>
    <n v="0.49507917887403441"/>
  </r>
  <r>
    <x v="573"/>
    <x v="36"/>
    <s v="OFF-PA-10001509"/>
    <x v="0"/>
    <x v="0"/>
    <n v="44.75"/>
    <s v="US-2016-138093"/>
    <n v="0"/>
    <n v="5"/>
    <n v="0"/>
    <n v="20.584999999999994"/>
    <n v="0.43613829632717294"/>
  </r>
  <r>
    <x v="573"/>
    <x v="20"/>
    <s v="OFF-PA-10002713"/>
    <x v="0"/>
    <x v="0"/>
    <n v="41.28"/>
    <s v="CA-2016-143105"/>
    <n v="0"/>
    <n v="6"/>
    <n v="0"/>
    <n v="18.988799999999998"/>
    <n v="0.43613829632717294"/>
  </r>
  <r>
    <x v="573"/>
    <x v="36"/>
    <s v="OFF-AR-10000817"/>
    <x v="0"/>
    <x v="4"/>
    <n v="27.36"/>
    <s v="US-2016-138093"/>
    <n v="0"/>
    <n v="9"/>
    <n v="0"/>
    <n v="9.3023999999999987"/>
    <n v="0.45632477063632687"/>
  </r>
  <r>
    <x v="573"/>
    <x v="36"/>
    <s v="OFF-PA-10000143"/>
    <x v="0"/>
    <x v="0"/>
    <n v="26.400000000000002"/>
    <s v="US-2016-138093"/>
    <n v="0"/>
    <n v="5"/>
    <n v="0"/>
    <n v="12.672000000000001"/>
    <n v="0.43613829632717294"/>
  </r>
  <r>
    <x v="573"/>
    <x v="5"/>
    <s v="OFF-PA-10000520"/>
    <x v="0"/>
    <x v="0"/>
    <n v="25.92"/>
    <s v="US-2016-168732"/>
    <n v="0"/>
    <n v="4"/>
    <n v="0"/>
    <n v="12.441600000000001"/>
    <n v="0.43613829632717294"/>
  </r>
  <r>
    <x v="573"/>
    <x v="20"/>
    <s v="OFF-LA-10004093"/>
    <x v="0"/>
    <x v="2"/>
    <n v="7.31"/>
    <s v="CA-2016-143105"/>
    <n v="0"/>
    <n v="1"/>
    <n v="0"/>
    <n v="3.4356999999999998"/>
    <n v="0.4647369236065339"/>
  </r>
  <r>
    <x v="573"/>
    <x v="4"/>
    <s v="OFF-LA-10001613"/>
    <x v="0"/>
    <x v="2"/>
    <n v="5.76"/>
    <s v="CA-2016-127502"/>
    <n v="1"/>
    <n v="2"/>
    <n v="0"/>
    <n v="2.8224"/>
    <n v="0.4647369236065339"/>
  </r>
  <r>
    <x v="573"/>
    <x v="14"/>
    <s v="OFF-AR-10001149"/>
    <x v="0"/>
    <x v="4"/>
    <n v="3.9"/>
    <s v="CA-2016-121650"/>
    <n v="0"/>
    <n v="2"/>
    <n v="0"/>
    <n v="1.5209999999999999"/>
    <n v="0.45632477063632687"/>
  </r>
  <r>
    <x v="573"/>
    <x v="14"/>
    <s v="OFF-LA-10001045"/>
    <x v="0"/>
    <x v="2"/>
    <n v="2.61"/>
    <s v="CA-2016-121650"/>
    <n v="0"/>
    <n v="1"/>
    <n v="0"/>
    <n v="1.2005999999999999"/>
    <n v="0.4647369236065339"/>
  </r>
  <r>
    <x v="573"/>
    <x v="5"/>
    <s v="OFF-AR-10003087"/>
    <x v="0"/>
    <x v="4"/>
    <n v="1.78"/>
    <s v="US-2016-168732"/>
    <n v="0"/>
    <n v="1"/>
    <n v="0"/>
    <n v="0.49839999999999995"/>
    <n v="0.45632477063632687"/>
  </r>
  <r>
    <x v="574"/>
    <x v="26"/>
    <s v="FUR-TA-10000849"/>
    <x v="1"/>
    <x v="13"/>
    <n v="364.95"/>
    <s v="CA-2016-104346"/>
    <n v="1"/>
    <n v="5"/>
    <n v="0.5"/>
    <n v="-248.16599999999994"/>
    <n v="0.55975208308209756"/>
  </r>
  <r>
    <x v="574"/>
    <x v="6"/>
    <s v="OFF-LA-10003930"/>
    <x v="0"/>
    <x v="2"/>
    <n v="196.62"/>
    <s v="CA-2016-150560"/>
    <n v="1"/>
    <n v="2"/>
    <n v="0"/>
    <n v="96.343800000000002"/>
    <n v="0.4647369236065339"/>
  </r>
  <r>
    <x v="574"/>
    <x v="14"/>
    <s v="TEC-AC-10004761"/>
    <x v="2"/>
    <x v="9"/>
    <n v="175.23"/>
    <s v="CA-2016-135853"/>
    <n v="1"/>
    <n v="11"/>
    <n v="0"/>
    <n v="61.330500000000001"/>
    <n v="0.52062335344040378"/>
  </r>
  <r>
    <x v="574"/>
    <x v="0"/>
    <s v="TEC-AC-10001606"/>
    <x v="2"/>
    <x v="9"/>
    <n v="159.98400000000001"/>
    <s v="CA-2016-155761"/>
    <n v="1"/>
    <n v="2"/>
    <n v="0.2"/>
    <n v="35.996400000000001"/>
    <n v="0.52062335344040378"/>
  </r>
  <r>
    <x v="574"/>
    <x v="26"/>
    <s v="TEC-AC-10004396"/>
    <x v="2"/>
    <x v="9"/>
    <n v="58.08"/>
    <s v="CA-2016-104346"/>
    <n v="0"/>
    <n v="4"/>
    <n v="0.2"/>
    <n v="-6.5339999999999954"/>
    <n v="0.52062335344040378"/>
  </r>
  <r>
    <x v="574"/>
    <x v="14"/>
    <s v="TEC-PH-10003691"/>
    <x v="2"/>
    <x v="6"/>
    <n v="125.99"/>
    <s v="CA-2016-135853"/>
    <n v="0"/>
    <n v="1"/>
    <n v="0"/>
    <n v="31.497500000000002"/>
    <n v="0.41105220110552465"/>
  </r>
  <r>
    <x v="574"/>
    <x v="4"/>
    <s v="OFF-BI-10004230"/>
    <x v="0"/>
    <x v="3"/>
    <n v="110.52800000000001"/>
    <s v="CA-2016-134082"/>
    <n v="1"/>
    <n v="4"/>
    <n v="0.2"/>
    <n v="38.684799999999996"/>
    <n v="0.46881743173671325"/>
  </r>
  <r>
    <x v="574"/>
    <x v="26"/>
    <s v="OFF-PA-10001166"/>
    <x v="0"/>
    <x v="0"/>
    <n v="85.055999999999997"/>
    <s v="CA-2016-104346"/>
    <n v="0"/>
    <n v="3"/>
    <n v="0.2"/>
    <n v="28.706399999999991"/>
    <n v="0.43613829632717294"/>
  </r>
  <r>
    <x v="574"/>
    <x v="26"/>
    <s v="FUR-BO-10003450"/>
    <x v="1"/>
    <x v="10"/>
    <n v="69.576000000000008"/>
    <s v="CA-2016-104346"/>
    <n v="0"/>
    <n v="4"/>
    <n v="0.7"/>
    <n v="-143.79040000000001"/>
    <n v="0.5176847302647779"/>
  </r>
  <r>
    <x v="574"/>
    <x v="26"/>
    <s v="FUR-FU-10001473"/>
    <x v="1"/>
    <x v="8"/>
    <n v="54.920000000000009"/>
    <s v="CA-2016-104346"/>
    <n v="0"/>
    <n v="5"/>
    <n v="0.2"/>
    <n v="10.983999999999996"/>
    <n v="0.4595170286641902"/>
  </r>
  <r>
    <x v="574"/>
    <x v="26"/>
    <s v="FUR-FU-10002456"/>
    <x v="1"/>
    <x v="8"/>
    <n v="52.416000000000004"/>
    <s v="CA-2016-104346"/>
    <n v="0"/>
    <n v="9"/>
    <n v="0.2"/>
    <n v="15.069600000000007"/>
    <n v="0.4595170286641902"/>
  </r>
  <r>
    <x v="574"/>
    <x v="0"/>
    <s v="OFF-ST-10000943"/>
    <x v="0"/>
    <x v="1"/>
    <n v="46.344000000000001"/>
    <s v="CA-2016-155761"/>
    <n v="0"/>
    <n v="3"/>
    <n v="0.2"/>
    <n v="4.6344000000000012"/>
    <n v="0.44610841445725197"/>
  </r>
  <r>
    <x v="574"/>
    <x v="26"/>
    <s v="OFF-PA-10003256"/>
    <x v="0"/>
    <x v="0"/>
    <n v="27.695999999999998"/>
    <s v="CA-2016-104346"/>
    <n v="0"/>
    <n v="3"/>
    <n v="0.2"/>
    <n v="9.6935999999999964"/>
    <n v="0.43613829632717294"/>
  </r>
  <r>
    <x v="574"/>
    <x v="14"/>
    <s v="OFF-BI-10004965"/>
    <x v="0"/>
    <x v="3"/>
    <n v="23"/>
    <s v="CA-2016-135853"/>
    <n v="0"/>
    <n v="2"/>
    <n v="0"/>
    <n v="10.35"/>
    <n v="0.46881743173671325"/>
  </r>
  <r>
    <x v="574"/>
    <x v="26"/>
    <s v="OFF-AR-10001473"/>
    <x v="0"/>
    <x v="4"/>
    <n v="13.120000000000001"/>
    <s v="CA-2016-104346"/>
    <n v="0"/>
    <n v="5"/>
    <n v="0.2"/>
    <n v="1.1480000000000006"/>
    <n v="0.45632477063632687"/>
  </r>
  <r>
    <x v="574"/>
    <x v="16"/>
    <s v="OFF-BI-10001098"/>
    <x v="0"/>
    <x v="3"/>
    <n v="12.828000000000001"/>
    <s v="US-2016-120572"/>
    <n v="1"/>
    <n v="2"/>
    <n v="0.7"/>
    <n v="-8.9795999999999978"/>
    <n v="0.46881743173671325"/>
  </r>
  <r>
    <x v="574"/>
    <x v="10"/>
    <s v="OFF-BI-10003166"/>
    <x v="0"/>
    <x v="3"/>
    <n v="10.332000000000003"/>
    <s v="CA-2016-106362"/>
    <n v="1"/>
    <n v="3"/>
    <n v="0.7"/>
    <n v="-7.5767999999999986"/>
    <n v="0.46881743173671325"/>
  </r>
  <r>
    <x v="574"/>
    <x v="26"/>
    <s v="OFF-AR-10001545"/>
    <x v="0"/>
    <x v="4"/>
    <n v="4.2240000000000002"/>
    <s v="CA-2016-104346"/>
    <n v="0"/>
    <n v="3"/>
    <n v="0.2"/>
    <n v="0.47519999999999984"/>
    <n v="0.45632477063632687"/>
  </r>
  <r>
    <x v="575"/>
    <x v="4"/>
    <s v="OFF-ST-10001496"/>
    <x v="0"/>
    <x v="1"/>
    <n v="360.38"/>
    <s v="CA-2016-134075"/>
    <n v="1"/>
    <n v="2"/>
    <n v="0"/>
    <n v="93.698800000000006"/>
    <n v="0.44610841445725197"/>
  </r>
  <r>
    <x v="575"/>
    <x v="4"/>
    <s v="FUR-CH-10004675"/>
    <x v="1"/>
    <x v="5"/>
    <n v="348.92800000000005"/>
    <s v="CA-2016-154620"/>
    <n v="1"/>
    <n v="2"/>
    <n v="0.2"/>
    <n v="34.89279999999998"/>
    <n v="0.46529189879902266"/>
  </r>
  <r>
    <x v="575"/>
    <x v="4"/>
    <s v="FUR-FU-10004597"/>
    <x v="1"/>
    <x v="8"/>
    <n v="166.5"/>
    <s v="CA-2016-134075"/>
    <n v="0"/>
    <n v="3"/>
    <n v="0"/>
    <n v="21.64500000000001"/>
    <n v="0.4595170286641902"/>
  </r>
  <r>
    <x v="575"/>
    <x v="4"/>
    <s v="TEC-AC-10002926"/>
    <x v="2"/>
    <x v="9"/>
    <n v="299.94"/>
    <s v="CA-2016-110870"/>
    <n v="1"/>
    <n v="6"/>
    <n v="0"/>
    <n v="128.97420000000002"/>
    <n v="0.52062335344040378"/>
  </r>
  <r>
    <x v="575"/>
    <x v="0"/>
    <s v="TEC-AC-10002018"/>
    <x v="2"/>
    <x v="9"/>
    <n v="22.368000000000002"/>
    <s v="US-2016-167220"/>
    <n v="1"/>
    <n v="4"/>
    <n v="0.2"/>
    <n v="6.4308000000000014"/>
    <n v="0.52062335344040378"/>
  </r>
  <r>
    <x v="575"/>
    <x v="17"/>
    <s v="OFF-PA-10002377"/>
    <x v="0"/>
    <x v="0"/>
    <n v="97.88"/>
    <s v="CA-2016-127481"/>
    <n v="1"/>
    <n v="2"/>
    <n v="0"/>
    <n v="48.94"/>
    <n v="0.43613829632717294"/>
  </r>
  <r>
    <x v="575"/>
    <x v="4"/>
    <s v="OFF-PA-10000726"/>
    <x v="0"/>
    <x v="0"/>
    <n v="36.44"/>
    <s v="CA-2016-155586"/>
    <n v="1"/>
    <n v="4"/>
    <n v="0"/>
    <n v="16.397999999999996"/>
    <n v="0.43613829632717294"/>
  </r>
  <r>
    <x v="575"/>
    <x v="17"/>
    <s v="OFF-PA-10002036"/>
    <x v="0"/>
    <x v="0"/>
    <n v="32.400000000000006"/>
    <s v="CA-2016-127481"/>
    <n v="0"/>
    <n v="5"/>
    <n v="0"/>
    <n v="15.876000000000001"/>
    <n v="0.43613829632717294"/>
  </r>
  <r>
    <x v="575"/>
    <x v="4"/>
    <s v="OFF-SU-10001225"/>
    <x v="0"/>
    <x v="14"/>
    <n v="25.76"/>
    <s v="CA-2016-110870"/>
    <n v="0"/>
    <n v="7"/>
    <n v="0"/>
    <n v="0.51519999999999921"/>
    <n v="0.53938093436526824"/>
  </r>
  <r>
    <x v="575"/>
    <x v="4"/>
    <s v="OFF-BI-10002437"/>
    <x v="0"/>
    <x v="3"/>
    <n v="24.448"/>
    <s v="CA-2016-145065"/>
    <n v="1"/>
    <n v="2"/>
    <n v="0.2"/>
    <n v="8.8623999999999992"/>
    <n v="0.46881743173671325"/>
  </r>
  <r>
    <x v="575"/>
    <x v="4"/>
    <s v="OFF-EN-10003072"/>
    <x v="0"/>
    <x v="11"/>
    <n v="15.52"/>
    <s v="CA-2016-155586"/>
    <n v="0"/>
    <n v="4"/>
    <n v="0"/>
    <n v="7.4496000000000002"/>
    <n v="0.44424167803735209"/>
  </r>
  <r>
    <x v="575"/>
    <x v="36"/>
    <s v="OFF-AR-10001662"/>
    <x v="0"/>
    <x v="4"/>
    <n v="8.2200000000000006"/>
    <s v="CA-2016-129042"/>
    <n v="1"/>
    <n v="3"/>
    <n v="0"/>
    <n v="2.2194000000000007"/>
    <n v="0.45632477063632687"/>
  </r>
  <r>
    <x v="575"/>
    <x v="4"/>
    <s v="OFF-FA-10001229"/>
    <x v="0"/>
    <x v="7"/>
    <n v="7.86"/>
    <s v="CA-2016-145065"/>
    <n v="0"/>
    <n v="2"/>
    <n v="0"/>
    <n v="3.6155999999999997"/>
    <n v="0.51168203684699509"/>
  </r>
  <r>
    <x v="575"/>
    <x v="4"/>
    <s v="OFF-AR-10001547"/>
    <x v="0"/>
    <x v="4"/>
    <n v="2.21"/>
    <s v="CA-2016-155586"/>
    <n v="0"/>
    <n v="1"/>
    <n v="0"/>
    <n v="0.59670000000000001"/>
    <n v="0.45632477063632687"/>
  </r>
  <r>
    <x v="576"/>
    <x v="4"/>
    <s v="TEC-PH-10001530"/>
    <x v="2"/>
    <x v="6"/>
    <n v="494.37600000000009"/>
    <s v="CA-2016-157770"/>
    <n v="1"/>
    <n v="3"/>
    <n v="0.2"/>
    <n v="49.437599999999975"/>
    <n v="0.41105220110552465"/>
  </r>
  <r>
    <x v="576"/>
    <x v="4"/>
    <s v="TEC-AC-10001552"/>
    <x v="2"/>
    <x v="9"/>
    <n v="248.85000000000002"/>
    <s v="CA-2016-157770"/>
    <n v="0"/>
    <n v="5"/>
    <n v="0"/>
    <n v="27.373499999999993"/>
    <n v="0.52062335344040378"/>
  </r>
  <r>
    <x v="576"/>
    <x v="4"/>
    <s v="TEC-AC-10003399"/>
    <x v="2"/>
    <x v="9"/>
    <n v="36.24"/>
    <s v="CA-2016-157770"/>
    <n v="0"/>
    <n v="1"/>
    <n v="0"/>
    <n v="15.220800000000001"/>
    <n v="0.52062335344040378"/>
  </r>
  <r>
    <x v="576"/>
    <x v="4"/>
    <s v="OFF-AP-10003040"/>
    <x v="0"/>
    <x v="12"/>
    <n v="134.47999999999999"/>
    <s v="CA-2016-148250"/>
    <n v="1"/>
    <n v="4"/>
    <n v="0"/>
    <n v="34.964799999999997"/>
    <n v="0.49507917887403441"/>
  </r>
  <r>
    <x v="576"/>
    <x v="32"/>
    <s v="OFF-BI-10004738"/>
    <x v="0"/>
    <x v="3"/>
    <n v="37.880000000000003"/>
    <s v="CA-2016-139962"/>
    <n v="1"/>
    <n v="2"/>
    <n v="0"/>
    <n v="18.940000000000001"/>
    <n v="0.46881743173671325"/>
  </r>
  <r>
    <x v="576"/>
    <x v="4"/>
    <s v="OFF-BI-10000050"/>
    <x v="0"/>
    <x v="3"/>
    <n v="29.2"/>
    <s v="CA-2016-157770"/>
    <n v="0"/>
    <n v="5"/>
    <n v="0.2"/>
    <n v="9.8549999999999969"/>
    <n v="0.46881743173671325"/>
  </r>
  <r>
    <x v="576"/>
    <x v="32"/>
    <s v="OFF-PA-10004451"/>
    <x v="0"/>
    <x v="0"/>
    <n v="19.440000000000001"/>
    <s v="CA-2016-139962"/>
    <n v="0"/>
    <n v="3"/>
    <n v="0"/>
    <n v="9.3312000000000008"/>
    <n v="0.43613829632717294"/>
  </r>
  <r>
    <x v="576"/>
    <x v="4"/>
    <s v="OFF-PA-10000289"/>
    <x v="0"/>
    <x v="0"/>
    <n v="12.96"/>
    <s v="CA-2016-148250"/>
    <n v="0"/>
    <n v="2"/>
    <n v="0"/>
    <n v="6.2208000000000006"/>
    <n v="0.43613829632717294"/>
  </r>
  <r>
    <x v="576"/>
    <x v="4"/>
    <s v="OFF-LA-10001771"/>
    <x v="0"/>
    <x v="2"/>
    <n v="9.9600000000000009"/>
    <s v="CA-2016-125423"/>
    <n v="1"/>
    <n v="2"/>
    <n v="0"/>
    <n v="4.5815999999999999"/>
    <n v="0.4647369236065339"/>
  </r>
  <r>
    <x v="577"/>
    <x v="11"/>
    <s v="TEC-PH-10001051"/>
    <x v="2"/>
    <x v="6"/>
    <n v="319.96800000000002"/>
    <s v="CA-2016-123232"/>
    <n v="1"/>
    <n v="4"/>
    <n v="0.2"/>
    <n v="35.996399999999952"/>
    <n v="0.41105220110552465"/>
  </r>
  <r>
    <x v="577"/>
    <x v="4"/>
    <s v="FUR-TA-10002622"/>
    <x v="1"/>
    <x v="13"/>
    <n v="273.56799999999998"/>
    <s v="CA-2016-141593"/>
    <n v="1"/>
    <n v="2"/>
    <n v="0.2"/>
    <n v="10.258800000000008"/>
    <n v="0.55975208308209756"/>
  </r>
  <r>
    <x v="577"/>
    <x v="4"/>
    <s v="TEC-AC-10003063"/>
    <x v="2"/>
    <x v="9"/>
    <n v="50"/>
    <s v="CA-2016-126347"/>
    <n v="1"/>
    <n v="2"/>
    <n v="0"/>
    <n v="10.5"/>
    <n v="0.52062335344040378"/>
  </r>
  <r>
    <x v="577"/>
    <x v="29"/>
    <s v="OFF-AR-10003582"/>
    <x v="0"/>
    <x v="4"/>
    <n v="56.3"/>
    <s v="CA-2016-125066"/>
    <n v="1"/>
    <n v="2"/>
    <n v="0"/>
    <n v="15.764000000000003"/>
    <n v="0.45632477063632687"/>
  </r>
  <r>
    <x v="577"/>
    <x v="4"/>
    <s v="OFF-BI-10001153"/>
    <x v="0"/>
    <x v="3"/>
    <n v="55.264000000000003"/>
    <s v="CA-2016-141593"/>
    <n v="0"/>
    <n v="2"/>
    <n v="0.2"/>
    <n v="20.723999999999997"/>
    <n v="0.46881743173671325"/>
  </r>
  <r>
    <x v="577"/>
    <x v="4"/>
    <s v="OFF-BI-10000948"/>
    <x v="0"/>
    <x v="3"/>
    <n v="34.248000000000005"/>
    <s v="CA-2016-141593"/>
    <n v="0"/>
    <n v="3"/>
    <n v="0.2"/>
    <n v="11.558699999999998"/>
    <n v="0.46881743173671325"/>
  </r>
  <r>
    <x v="577"/>
    <x v="4"/>
    <s v="FUR-FU-10004351"/>
    <x v="1"/>
    <x v="8"/>
    <n v="29.22"/>
    <s v="CA-2016-114048"/>
    <n v="1"/>
    <n v="3"/>
    <n v="0"/>
    <n v="12.856800000000002"/>
    <n v="0.4595170286641902"/>
  </r>
  <r>
    <x v="577"/>
    <x v="4"/>
    <s v="FUR-FU-10002963"/>
    <x v="1"/>
    <x v="8"/>
    <n v="15.24"/>
    <s v="CA-2016-130253"/>
    <n v="1"/>
    <n v="3"/>
    <n v="0"/>
    <n v="5.1815999999999995"/>
    <n v="0.4595170286641902"/>
  </r>
  <r>
    <x v="577"/>
    <x v="4"/>
    <s v="OFF-BI-10002432"/>
    <x v="0"/>
    <x v="3"/>
    <n v="8.0960000000000001"/>
    <s v="CA-2016-146696"/>
    <n v="1"/>
    <n v="2"/>
    <n v="0.2"/>
    <n v="2.7323999999999993"/>
    <n v="0.46881743173671325"/>
  </r>
  <r>
    <x v="577"/>
    <x v="4"/>
    <s v="OFF-PA-10004983"/>
    <x v="0"/>
    <x v="0"/>
    <n v="6.48"/>
    <s v="CA-2016-141593"/>
    <n v="0"/>
    <n v="1"/>
    <n v="0"/>
    <n v="3.1104000000000003"/>
    <n v="0.43613829632717294"/>
  </r>
  <r>
    <x v="577"/>
    <x v="29"/>
    <s v="FUR-FU-10003829"/>
    <x v="1"/>
    <x v="8"/>
    <n v="6.16"/>
    <s v="CA-2016-125066"/>
    <n v="0"/>
    <n v="2"/>
    <n v="0"/>
    <n v="1.9711999999999996"/>
    <n v="0.4595170286641902"/>
  </r>
  <r>
    <x v="577"/>
    <x v="5"/>
    <s v="OFF-BI-10004187"/>
    <x v="0"/>
    <x v="3"/>
    <n v="3.76"/>
    <s v="CA-2016-119592"/>
    <n v="1"/>
    <n v="2"/>
    <n v="0"/>
    <n v="1.8047999999999997"/>
    <n v="0.46881743173671325"/>
  </r>
  <r>
    <x v="578"/>
    <x v="10"/>
    <s v="TEC-MA-10000418"/>
    <x v="2"/>
    <x v="15"/>
    <n v="1799.9940000000001"/>
    <s v="CA-2016-147830"/>
    <n v="1"/>
    <n v="2"/>
    <n v="0.7"/>
    <n v="-2639.9912000000004"/>
    <n v="0.5183572270896134"/>
  </r>
  <r>
    <x v="578"/>
    <x v="10"/>
    <s v="FUR-FU-10004091"/>
    <x v="1"/>
    <x v="8"/>
    <n v="262.86399999999998"/>
    <s v="CA-2016-147830"/>
    <n v="0"/>
    <n v="7"/>
    <n v="0.2"/>
    <n v="69.001800000000017"/>
    <n v="0.4595170286641902"/>
  </r>
  <r>
    <x v="578"/>
    <x v="25"/>
    <s v="TEC-PH-10001433"/>
    <x v="2"/>
    <x v="6"/>
    <n v="246.16800000000001"/>
    <s v="CA-2016-150308"/>
    <n v="1"/>
    <n v="3"/>
    <n v="0.2"/>
    <n v="21.539699999999996"/>
    <n v="0.41105220110552465"/>
  </r>
  <r>
    <x v="578"/>
    <x v="10"/>
    <s v="TEC-AC-10002049"/>
    <x v="2"/>
    <x v="9"/>
    <n v="2025.3600000000001"/>
    <s v="CA-2016-147830"/>
    <n v="0"/>
    <n v="6"/>
    <n v="0.2"/>
    <n v="607.60800000000006"/>
    <n v="0.52062335344040378"/>
  </r>
  <r>
    <x v="578"/>
    <x v="22"/>
    <s v="TEC-AC-10004571"/>
    <x v="2"/>
    <x v="9"/>
    <n v="899.91"/>
    <s v="CA-2016-109638"/>
    <n v="1"/>
    <n v="9"/>
    <n v="0"/>
    <n v="377.96220000000005"/>
    <n v="0.52062335344040378"/>
  </r>
  <r>
    <x v="578"/>
    <x v="22"/>
    <s v="OFF-AP-10002472"/>
    <x v="0"/>
    <x v="12"/>
    <n v="103.92"/>
    <s v="CA-2016-109638"/>
    <n v="0"/>
    <n v="4"/>
    <n v="0"/>
    <n v="36.372"/>
    <n v="0.49507917887403441"/>
  </r>
  <r>
    <x v="578"/>
    <x v="10"/>
    <s v="TEC-PH-10004908"/>
    <x v="2"/>
    <x v="6"/>
    <n v="101.98799999999999"/>
    <s v="CA-2016-147830"/>
    <n v="0"/>
    <n v="2"/>
    <n v="0.4"/>
    <n v="-16.998000000000019"/>
    <n v="0.41105220110552465"/>
  </r>
  <r>
    <x v="578"/>
    <x v="22"/>
    <s v="OFF-BI-10001098"/>
    <x v="0"/>
    <x v="3"/>
    <n v="51.311999999999998"/>
    <s v="CA-2016-109638"/>
    <n v="0"/>
    <n v="3"/>
    <n v="0.2"/>
    <n v="18.600599999999996"/>
    <n v="0.46881743173671325"/>
  </r>
  <r>
    <x v="578"/>
    <x v="20"/>
    <s v="OFF-AR-10001940"/>
    <x v="0"/>
    <x v="4"/>
    <n v="3.28"/>
    <s v="CA-2016-137225"/>
    <n v="1"/>
    <n v="1"/>
    <n v="0"/>
    <n v="1.4104000000000001"/>
    <n v="0.45632477063632687"/>
  </r>
  <r>
    <x v="579"/>
    <x v="22"/>
    <s v="OFF-PA-10004948"/>
    <x v="0"/>
    <x v="0"/>
    <n v="4.9800000000000004"/>
    <s v="CA-2016-162544"/>
    <n v="1"/>
    <n v="1"/>
    <n v="0"/>
    <n v="2.3406000000000002"/>
    <n v="0.43613829632717294"/>
  </r>
  <r>
    <x v="580"/>
    <x v="14"/>
    <s v="FUR-CH-10003817"/>
    <x v="1"/>
    <x v="5"/>
    <n v="546.66"/>
    <s v="US-2016-138121"/>
    <n v="1"/>
    <n v="9"/>
    <n v="0"/>
    <n v="136.66500000000002"/>
    <n v="0.46529189879902266"/>
  </r>
  <r>
    <x v="580"/>
    <x v="14"/>
    <s v="FUR-CH-10003846"/>
    <x v="1"/>
    <x v="5"/>
    <n v="302.94"/>
    <s v="US-2016-138121"/>
    <n v="0"/>
    <n v="3"/>
    <n v="0"/>
    <n v="48.470400000000012"/>
    <n v="0.46529189879902266"/>
  </r>
  <r>
    <x v="580"/>
    <x v="14"/>
    <s v="FUR-FU-10002116"/>
    <x v="1"/>
    <x v="8"/>
    <n v="212.13"/>
    <s v="US-2016-138121"/>
    <n v="0"/>
    <n v="3"/>
    <n v="0"/>
    <n v="14.849099999999979"/>
    <n v="0.4595170286641902"/>
  </r>
  <r>
    <x v="580"/>
    <x v="4"/>
    <s v="OFF-AR-10003903"/>
    <x v="0"/>
    <x v="4"/>
    <n v="204.85"/>
    <s v="CA-2016-134117"/>
    <n v="1"/>
    <n v="5"/>
    <n v="0"/>
    <n v="53.261000000000003"/>
    <n v="0.45632477063632687"/>
  </r>
  <r>
    <x v="580"/>
    <x v="1"/>
    <s v="OFF-ST-10003716"/>
    <x v="0"/>
    <x v="1"/>
    <n v="180.01600000000002"/>
    <s v="US-2016-129637"/>
    <n v="1"/>
    <n v="1"/>
    <n v="0.2"/>
    <n v="-15.751400000000004"/>
    <n v="0.44610841445725197"/>
  </r>
  <r>
    <x v="580"/>
    <x v="14"/>
    <s v="FUR-CH-10004875"/>
    <x v="1"/>
    <x v="5"/>
    <n v="142.36000000000001"/>
    <s v="US-2016-138121"/>
    <n v="0"/>
    <n v="2"/>
    <n v="0"/>
    <n v="38.437200000000004"/>
    <n v="0.46529189879902266"/>
  </r>
  <r>
    <x v="580"/>
    <x v="4"/>
    <s v="TEC-PH-10004908"/>
    <x v="2"/>
    <x v="6"/>
    <n v="135.98400000000001"/>
    <s v="CA-2016-134117"/>
    <n v="0"/>
    <n v="2"/>
    <n v="0.2"/>
    <n v="16.997999999999983"/>
    <n v="0.41105220110552465"/>
  </r>
  <r>
    <x v="580"/>
    <x v="4"/>
    <s v="OFF-BI-10002026"/>
    <x v="0"/>
    <x v="3"/>
    <n v="92.960000000000008"/>
    <s v="CA-2016-134117"/>
    <n v="0"/>
    <n v="2"/>
    <n v="0.2"/>
    <n v="31.373999999999995"/>
    <n v="0.46881743173671325"/>
  </r>
  <r>
    <x v="580"/>
    <x v="1"/>
    <s v="FUR-FU-10000965"/>
    <x v="1"/>
    <x v="8"/>
    <n v="41.552"/>
    <s v="US-2016-129637"/>
    <n v="0"/>
    <n v="2"/>
    <n v="0.6"/>
    <n v="-19.737199999999994"/>
    <n v="0.4595170286641902"/>
  </r>
  <r>
    <x v="580"/>
    <x v="14"/>
    <s v="OFF-BI-10000320"/>
    <x v="0"/>
    <x v="3"/>
    <n v="29.52"/>
    <s v="US-2016-138121"/>
    <n v="0"/>
    <n v="4"/>
    <n v="0"/>
    <n v="14.4648"/>
    <n v="0.46881743173671325"/>
  </r>
  <r>
    <x v="580"/>
    <x v="4"/>
    <s v="OFF-AR-10001940"/>
    <x v="0"/>
    <x v="4"/>
    <n v="16.399999999999999"/>
    <s v="CA-2016-134117"/>
    <n v="0"/>
    <n v="5"/>
    <n v="0"/>
    <n v="7.0520000000000005"/>
    <n v="0.45632477063632687"/>
  </r>
  <r>
    <x v="580"/>
    <x v="1"/>
    <s v="OFF-AR-10003829"/>
    <x v="0"/>
    <x v="4"/>
    <n v="13.120000000000001"/>
    <s v="US-2016-129637"/>
    <n v="0"/>
    <n v="5"/>
    <n v="0.2"/>
    <n v="1.4759999999999982"/>
    <n v="0.45632477063632687"/>
  </r>
  <r>
    <x v="581"/>
    <x v="10"/>
    <s v="OFF-ST-10001809"/>
    <x v="0"/>
    <x v="1"/>
    <n v="646.77600000000007"/>
    <s v="US-2016-120161"/>
    <n v="1"/>
    <n v="9"/>
    <n v="0.2"/>
    <n v="-145.52460000000002"/>
    <n v="0.44610841445725197"/>
  </r>
  <r>
    <x v="581"/>
    <x v="20"/>
    <s v="TEC-AC-10002253"/>
    <x v="2"/>
    <x v="9"/>
    <n v="166.24"/>
    <s v="US-2016-137960"/>
    <n v="1"/>
    <n v="1"/>
    <n v="0"/>
    <n v="24.936000000000007"/>
    <n v="0.52062335344040378"/>
  </r>
  <r>
    <x v="581"/>
    <x v="15"/>
    <s v="OFF-EN-10000461"/>
    <x v="0"/>
    <x v="11"/>
    <n v="55.936000000000007"/>
    <s v="CA-2016-153038"/>
    <n v="1"/>
    <n v="8"/>
    <n v="0.2"/>
    <n v="18.878399999999999"/>
    <n v="0.44424167803735209"/>
  </r>
  <r>
    <x v="581"/>
    <x v="10"/>
    <s v="OFF-PA-10003441"/>
    <x v="0"/>
    <x v="0"/>
    <n v="20.736000000000004"/>
    <s v="US-2016-137533"/>
    <n v="1"/>
    <n v="4"/>
    <n v="0.2"/>
    <n v="7.2576000000000001"/>
    <n v="0.43613829632717294"/>
  </r>
  <r>
    <x v="581"/>
    <x v="15"/>
    <s v="FUR-FU-10000221"/>
    <x v="1"/>
    <x v="8"/>
    <n v="20.32"/>
    <s v="CA-2016-153038"/>
    <n v="0"/>
    <n v="5"/>
    <n v="0.2"/>
    <n v="3.5559999999999992"/>
    <n v="0.4595170286641902"/>
  </r>
  <r>
    <x v="581"/>
    <x v="15"/>
    <s v="OFF-LA-10004008"/>
    <x v="0"/>
    <x v="2"/>
    <n v="18.431999999999999"/>
    <s v="CA-2016-153038"/>
    <n v="0"/>
    <n v="8"/>
    <n v="0.2"/>
    <n v="5.9903999999999984"/>
    <n v="0.4647369236065339"/>
  </r>
  <r>
    <x v="581"/>
    <x v="26"/>
    <s v="OFF-AR-10000634"/>
    <x v="0"/>
    <x v="4"/>
    <n v="6.8480000000000008"/>
    <s v="CA-2016-107468"/>
    <n v="1"/>
    <n v="2"/>
    <n v="0.2"/>
    <n v="0.59920000000000018"/>
    <n v="0.45632477063632687"/>
  </r>
  <r>
    <x v="582"/>
    <x v="38"/>
    <s v="FUR-TA-10003473"/>
    <x v="1"/>
    <x v="13"/>
    <n v="1053.164"/>
    <s v="US-2016-134558"/>
    <n v="1"/>
    <n v="4"/>
    <n v="0.3"/>
    <n v="-105.31639999999993"/>
    <n v="0.55975208308209756"/>
  </r>
  <r>
    <x v="582"/>
    <x v="4"/>
    <s v="TEC-PH-10002922"/>
    <x v="2"/>
    <x v="6"/>
    <n v="675.96"/>
    <s v="CA-2016-157084"/>
    <n v="1"/>
    <n v="5"/>
    <n v="0.2"/>
    <n v="84.494999999999948"/>
    <n v="0.41105220110552465"/>
  </r>
  <r>
    <x v="582"/>
    <x v="2"/>
    <s v="OFF-AP-10000828"/>
    <x v="0"/>
    <x v="12"/>
    <n v="434.35199999999998"/>
    <s v="CA-2016-127453"/>
    <n v="1"/>
    <n v="3"/>
    <n v="0.2"/>
    <n v="43.43519999999998"/>
    <n v="0.49507917887403441"/>
  </r>
  <r>
    <x v="582"/>
    <x v="1"/>
    <s v="TEC-PH-10001750"/>
    <x v="2"/>
    <x v="6"/>
    <n v="158.376"/>
    <s v="US-2016-110261"/>
    <n v="1"/>
    <n v="3"/>
    <n v="0.2"/>
    <n v="13.857900000000008"/>
    <n v="0.41105220110552465"/>
  </r>
  <r>
    <x v="582"/>
    <x v="38"/>
    <s v="TEC-AC-10004145"/>
    <x v="2"/>
    <x v="9"/>
    <n v="2249.91"/>
    <s v="US-2016-134558"/>
    <n v="0"/>
    <n v="9"/>
    <n v="0"/>
    <n v="517.47930000000008"/>
    <n v="0.52062335344040378"/>
  </r>
  <r>
    <x v="582"/>
    <x v="4"/>
    <s v="TEC-AC-10002049"/>
    <x v="2"/>
    <x v="9"/>
    <n v="1265.8499999999999"/>
    <s v="CA-2016-157084"/>
    <n v="0"/>
    <n v="3"/>
    <n v="0"/>
    <n v="556.97400000000005"/>
    <n v="0.52062335344040378"/>
  </r>
  <r>
    <x v="582"/>
    <x v="1"/>
    <s v="TEC-AC-10004761"/>
    <x v="2"/>
    <x v="9"/>
    <n v="25.488"/>
    <s v="CA-2016-109113"/>
    <n v="1"/>
    <n v="2"/>
    <n v="0.2"/>
    <n v="4.7789999999999999"/>
    <n v="0.52062335344040378"/>
  </r>
  <r>
    <x v="582"/>
    <x v="40"/>
    <s v="OFF-PA-10001289"/>
    <x v="0"/>
    <x v="0"/>
    <n v="116.28"/>
    <s v="CA-2016-100685"/>
    <n v="1"/>
    <n v="3"/>
    <n v="0"/>
    <n v="56.977199999999996"/>
    <n v="0.43613829632717294"/>
  </r>
  <r>
    <x v="582"/>
    <x v="2"/>
    <s v="OFF-AP-10003860"/>
    <x v="0"/>
    <x v="12"/>
    <n v="88.832000000000008"/>
    <s v="CA-2016-127453"/>
    <n v="0"/>
    <n v="4"/>
    <n v="0.2"/>
    <n v="7.7728000000000002"/>
    <n v="0.49507917887403441"/>
  </r>
  <r>
    <x v="582"/>
    <x v="38"/>
    <s v="OFF-PA-10001184"/>
    <x v="0"/>
    <x v="0"/>
    <n v="29.900000000000002"/>
    <s v="US-2016-134558"/>
    <n v="0"/>
    <n v="5"/>
    <n v="0"/>
    <n v="14.651"/>
    <n v="0.43613829632717294"/>
  </r>
  <r>
    <x v="582"/>
    <x v="40"/>
    <s v="OFF-BI-10003094"/>
    <x v="0"/>
    <x v="3"/>
    <n v="7.04"/>
    <s v="CA-2016-100685"/>
    <n v="0"/>
    <n v="2"/>
    <n v="0"/>
    <n v="3.3087999999999997"/>
    <n v="0.46881743173671325"/>
  </r>
  <r>
    <x v="582"/>
    <x v="2"/>
    <s v="OFF-LA-10003190"/>
    <x v="0"/>
    <x v="2"/>
    <n v="6.911999999999999"/>
    <s v="CA-2016-115399"/>
    <n v="1"/>
    <n v="3"/>
    <n v="0.2"/>
    <n v="2.5056000000000003"/>
    <n v="0.4647369236065339"/>
  </r>
  <r>
    <x v="582"/>
    <x v="40"/>
    <s v="OFF-FA-10003472"/>
    <x v="0"/>
    <x v="7"/>
    <n v="5.04"/>
    <s v="CA-2016-100685"/>
    <n v="0"/>
    <n v="4"/>
    <n v="0"/>
    <n v="0.2016"/>
    <n v="0.51168203684699509"/>
  </r>
  <r>
    <x v="582"/>
    <x v="2"/>
    <s v="OFF-AP-10002906"/>
    <x v="0"/>
    <x v="12"/>
    <n v="3.5520000000000005"/>
    <s v="CA-2016-127453"/>
    <n v="0"/>
    <n v="2"/>
    <n v="0.2"/>
    <n v="0.44399999999999973"/>
    <n v="0.49507917887403441"/>
  </r>
  <r>
    <x v="583"/>
    <x v="1"/>
    <s v="FUR-BO-10003966"/>
    <x v="1"/>
    <x v="10"/>
    <n v="359.05799999999994"/>
    <s v="US-2016-123218"/>
    <n v="1"/>
    <n v="3"/>
    <n v="0.3"/>
    <n v="-71.811600000000027"/>
    <n v="0.5176847302647779"/>
  </r>
  <r>
    <x v="583"/>
    <x v="1"/>
    <s v="TEC-PH-10001061"/>
    <x v="2"/>
    <x v="6"/>
    <n v="159.98400000000001"/>
    <s v="US-2016-123218"/>
    <n v="0"/>
    <n v="2"/>
    <n v="0.2"/>
    <n v="11.998799999999996"/>
    <n v="0.41105220110552465"/>
  </r>
  <r>
    <x v="583"/>
    <x v="1"/>
    <s v="TEC-AC-10000736"/>
    <x v="2"/>
    <x v="9"/>
    <n v="255.96799999999999"/>
    <s v="US-2016-123218"/>
    <n v="0"/>
    <n v="4"/>
    <n v="0.2"/>
    <n v="51.193599999999996"/>
    <n v="0.52062335344040378"/>
  </r>
  <r>
    <x v="583"/>
    <x v="0"/>
    <s v="TEC-AC-10004353"/>
    <x v="2"/>
    <x v="9"/>
    <n v="100.80000000000001"/>
    <s v="CA-2016-137071"/>
    <n v="1"/>
    <n v="2"/>
    <n v="0.2"/>
    <n v="21.42"/>
    <n v="0.52062335344040378"/>
  </r>
  <r>
    <x v="583"/>
    <x v="0"/>
    <s v="OFF-ST-10000107"/>
    <x v="0"/>
    <x v="1"/>
    <n v="88.800000000000011"/>
    <s v="US-2016-120712"/>
    <n v="1"/>
    <n v="4"/>
    <n v="0.2"/>
    <n v="-2.2200000000000131"/>
    <n v="0.44610841445725197"/>
  </r>
  <r>
    <x v="583"/>
    <x v="20"/>
    <s v="OFF-PA-10004071"/>
    <x v="0"/>
    <x v="0"/>
    <n v="55.48"/>
    <s v="CA-2016-154144"/>
    <n v="1"/>
    <n v="1"/>
    <n v="0"/>
    <n v="26.630399999999998"/>
    <n v="0.43613829632717294"/>
  </r>
  <r>
    <x v="583"/>
    <x v="6"/>
    <s v="OFF-AP-10003281"/>
    <x v="0"/>
    <x v="12"/>
    <n v="36.269999999999996"/>
    <s v="CA-2016-158148"/>
    <n v="1"/>
    <n v="3"/>
    <n v="0"/>
    <n v="10.880999999999997"/>
    <n v="0.49507917887403441"/>
  </r>
  <r>
    <x v="583"/>
    <x v="4"/>
    <s v="OFF-PA-10004947"/>
    <x v="0"/>
    <x v="0"/>
    <n v="17.12"/>
    <s v="CA-2016-158918"/>
    <n v="1"/>
    <n v="4"/>
    <n v="0"/>
    <n v="7.7039999999999988"/>
    <n v="0.43613829632717294"/>
  </r>
  <r>
    <x v="583"/>
    <x v="12"/>
    <s v="FUR-FU-10002088"/>
    <x v="1"/>
    <x v="8"/>
    <n v="14.368000000000002"/>
    <s v="CA-2016-154795"/>
    <n v="1"/>
    <n v="2"/>
    <n v="0.2"/>
    <n v="3.9512"/>
    <n v="0.4595170286641902"/>
  </r>
  <r>
    <x v="583"/>
    <x v="16"/>
    <s v="OFF-LA-10004093"/>
    <x v="0"/>
    <x v="2"/>
    <n v="11.696"/>
    <s v="CA-2016-141754"/>
    <n v="1"/>
    <n v="2"/>
    <n v="0.2"/>
    <n v="3.9473999999999996"/>
    <n v="0.4647369236065339"/>
  </r>
  <r>
    <x v="583"/>
    <x v="12"/>
    <s v="OFF-EN-10003068"/>
    <x v="0"/>
    <x v="11"/>
    <n v="7.9200000000000008"/>
    <s v="CA-2016-154795"/>
    <n v="0"/>
    <n v="1"/>
    <n v="0.2"/>
    <n v="2.7719999999999994"/>
    <n v="0.44424167803735209"/>
  </r>
  <r>
    <x v="584"/>
    <x v="22"/>
    <s v="FUR-TA-10003748"/>
    <x v="1"/>
    <x v="13"/>
    <n v="1618.37"/>
    <s v="US-2016-126214"/>
    <n v="1"/>
    <n v="13"/>
    <n v="0"/>
    <n v="356.04139999999995"/>
    <n v="0.55975208308209756"/>
  </r>
  <r>
    <x v="584"/>
    <x v="1"/>
    <s v="TEC-MA-10004241"/>
    <x v="2"/>
    <x v="15"/>
    <n v="600.53"/>
    <s v="CA-2016-154284"/>
    <n v="1"/>
    <n v="2"/>
    <n v="0.3"/>
    <n v="137.26399999999995"/>
    <n v="0.5183572270896134"/>
  </r>
  <r>
    <x v="584"/>
    <x v="1"/>
    <s v="TEC-AC-10003198"/>
    <x v="2"/>
    <x v="9"/>
    <n v="637.44000000000005"/>
    <s v="CA-2016-154284"/>
    <n v="0"/>
    <n v="8"/>
    <n v="0.2"/>
    <n v="135.45599999999996"/>
    <n v="0.52062335344040378"/>
  </r>
  <r>
    <x v="584"/>
    <x v="22"/>
    <s v="TEC-AC-10003198"/>
    <x v="2"/>
    <x v="9"/>
    <n v="99.6"/>
    <s v="US-2016-126214"/>
    <n v="0"/>
    <n v="1"/>
    <n v="0"/>
    <n v="36.851999999999997"/>
    <n v="0.52062335344040378"/>
  </r>
  <r>
    <x v="584"/>
    <x v="16"/>
    <s v="TEC-AC-10003237"/>
    <x v="2"/>
    <x v="9"/>
    <n v="50.88"/>
    <s v="CA-2016-112375"/>
    <n v="1"/>
    <n v="6"/>
    <n v="0.2"/>
    <n v="14.628000000000005"/>
    <n v="0.52062335344040378"/>
  </r>
  <r>
    <x v="584"/>
    <x v="26"/>
    <s v="OFF-AP-10003971"/>
    <x v="0"/>
    <x v="12"/>
    <n v="60.984000000000009"/>
    <s v="CA-2016-127019"/>
    <n v="1"/>
    <n v="7"/>
    <n v="0.2"/>
    <n v="4.5737999999999985"/>
    <n v="0.49507917887403441"/>
  </r>
  <r>
    <x v="584"/>
    <x v="1"/>
    <s v="OFF-AR-10001468"/>
    <x v="0"/>
    <x v="4"/>
    <n v="59.903999999999996"/>
    <s v="CA-2016-154284"/>
    <n v="0"/>
    <n v="2"/>
    <n v="0.2"/>
    <n v="14.227200000000003"/>
    <n v="0.45632477063632687"/>
  </r>
  <r>
    <x v="584"/>
    <x v="1"/>
    <s v="FUR-FU-10003039"/>
    <x v="1"/>
    <x v="8"/>
    <n v="51.756000000000007"/>
    <s v="CA-2016-154284"/>
    <n v="0"/>
    <n v="3"/>
    <n v="0.6"/>
    <n v="-33.641399999999997"/>
    <n v="0.4595170286641902"/>
  </r>
  <r>
    <x v="584"/>
    <x v="25"/>
    <s v="TEC-PH-10002293"/>
    <x v="2"/>
    <x v="6"/>
    <n v="47.975999999999999"/>
    <s v="CA-2016-165414"/>
    <n v="1"/>
    <n v="3"/>
    <n v="0.2"/>
    <n v="4.7976000000000028"/>
    <n v="0.41105220110552465"/>
  </r>
  <r>
    <x v="584"/>
    <x v="16"/>
    <s v="OFF-EN-10003798"/>
    <x v="0"/>
    <x v="11"/>
    <n v="27.312000000000001"/>
    <s v="CA-2016-112375"/>
    <n v="0"/>
    <n v="2"/>
    <n v="0.2"/>
    <n v="9.2178000000000004"/>
    <n v="0.44424167803735209"/>
  </r>
  <r>
    <x v="584"/>
    <x v="10"/>
    <s v="OFF-AR-10001919"/>
    <x v="0"/>
    <x v="4"/>
    <n v="3.008"/>
    <s v="CA-2016-161795"/>
    <n v="1"/>
    <n v="2"/>
    <n v="0.2"/>
    <n v="0.33839999999999981"/>
    <n v="0.45632477063632687"/>
  </r>
  <r>
    <x v="585"/>
    <x v="2"/>
    <s v="FUR-CH-10001270"/>
    <x v="1"/>
    <x v="5"/>
    <n v="422.62499999999994"/>
    <s v="CA-2016-157287"/>
    <n v="1"/>
    <n v="7"/>
    <n v="0.3"/>
    <n v="0"/>
    <n v="0.46529189879902266"/>
  </r>
  <r>
    <x v="585"/>
    <x v="2"/>
    <s v="OFF-ST-10001172"/>
    <x v="0"/>
    <x v="1"/>
    <n v="33.568000000000005"/>
    <s v="CA-2016-157287"/>
    <n v="0"/>
    <n v="2"/>
    <n v="0.2"/>
    <n v="1.6783999999999981"/>
    <n v="0.44610841445725197"/>
  </r>
  <r>
    <x v="585"/>
    <x v="21"/>
    <s v="OFF-AR-10000203"/>
    <x v="0"/>
    <x v="4"/>
    <n v="17.12"/>
    <s v="CA-2016-153612"/>
    <n v="1"/>
    <n v="4"/>
    <n v="0"/>
    <n v="4.9647999999999985"/>
    <n v="0.45632477063632687"/>
  </r>
  <r>
    <x v="586"/>
    <x v="6"/>
    <s v="OFF-AP-10001563"/>
    <x v="0"/>
    <x v="12"/>
    <n v="194.32"/>
    <s v="CA-2016-117828"/>
    <n v="1"/>
    <n v="4"/>
    <n v="0"/>
    <n v="56.352799999999974"/>
    <n v="0.49507917887403441"/>
  </r>
  <r>
    <x v="587"/>
    <x v="24"/>
    <s v="TEC-CO-10003763"/>
    <x v="2"/>
    <x v="16"/>
    <n v="4899.93"/>
    <s v="US-2016-128587"/>
    <n v="1"/>
    <n v="7"/>
    <n v="0"/>
    <n v="2302.9670999999998"/>
    <n v="0.55185675810753509"/>
  </r>
  <r>
    <x v="587"/>
    <x v="12"/>
    <s v="FUR-CH-10004287"/>
    <x v="1"/>
    <x v="5"/>
    <n v="883.84"/>
    <s v="CA-2016-135538"/>
    <n v="1"/>
    <n v="4"/>
    <n v="0.2"/>
    <n v="99.431999999999931"/>
    <n v="0.46529189879902266"/>
  </r>
  <r>
    <x v="587"/>
    <x v="26"/>
    <s v="FUR-BO-10002613"/>
    <x v="1"/>
    <x v="10"/>
    <n v="590.05800000000011"/>
    <s v="US-2016-103471"/>
    <n v="1"/>
    <n v="7"/>
    <n v="0.7"/>
    <n v="-786.74400000000026"/>
    <n v="0.5176847302647779"/>
  </r>
  <r>
    <x v="587"/>
    <x v="10"/>
    <s v="TEC-MA-10001148"/>
    <x v="2"/>
    <x v="15"/>
    <n v="479.98800000000006"/>
    <s v="CA-2016-169397"/>
    <n v="1"/>
    <n v="4"/>
    <n v="0.7"/>
    <n v="-383.99040000000002"/>
    <n v="0.5183572270896134"/>
  </r>
  <r>
    <x v="587"/>
    <x v="20"/>
    <s v="OFF-PA-10000176"/>
    <x v="0"/>
    <x v="0"/>
    <n v="132.79"/>
    <s v="CA-2016-124653"/>
    <n v="1"/>
    <n v="7"/>
    <n v="0"/>
    <n v="63.739199999999997"/>
    <n v="0.43613829632717294"/>
  </r>
  <r>
    <x v="587"/>
    <x v="12"/>
    <s v="TEC-PH-10002170"/>
    <x v="2"/>
    <x v="6"/>
    <n v="111.98399999999999"/>
    <s v="CA-2016-120103"/>
    <n v="1"/>
    <n v="2"/>
    <n v="0.2"/>
    <n v="11.198400000000003"/>
    <n v="0.41105220110552465"/>
  </r>
  <r>
    <x v="587"/>
    <x v="12"/>
    <s v="OFF-PA-10001295"/>
    <x v="0"/>
    <x v="0"/>
    <n v="106.232"/>
    <s v="CA-2016-120103"/>
    <n v="0"/>
    <n v="7"/>
    <n v="0.2"/>
    <n v="37.181199999999997"/>
    <n v="0.43613829632717294"/>
  </r>
  <r>
    <x v="587"/>
    <x v="10"/>
    <s v="FUR-FU-10000087"/>
    <x v="1"/>
    <x v="8"/>
    <n v="72.703999999999994"/>
    <s v="CA-2016-169397"/>
    <n v="0"/>
    <n v="4"/>
    <n v="0.2"/>
    <n v="19.084800000000005"/>
    <n v="0.4595170286641902"/>
  </r>
  <r>
    <x v="587"/>
    <x v="4"/>
    <s v="OFF-FA-10004854"/>
    <x v="0"/>
    <x v="7"/>
    <n v="45.92"/>
    <s v="CA-2016-158456"/>
    <n v="1"/>
    <n v="4"/>
    <n v="0"/>
    <n v="21.5824"/>
    <n v="0.51168203684699509"/>
  </r>
  <r>
    <x v="587"/>
    <x v="10"/>
    <s v="OFF-AR-10001958"/>
    <x v="0"/>
    <x v="4"/>
    <n v="27.168000000000003"/>
    <s v="CA-2016-169397"/>
    <n v="0"/>
    <n v="2"/>
    <n v="0.2"/>
    <n v="2.7168000000000001"/>
    <n v="0.45632477063632687"/>
  </r>
  <r>
    <x v="587"/>
    <x v="10"/>
    <s v="OFF-PA-10004000"/>
    <x v="0"/>
    <x v="0"/>
    <n v="22.704000000000004"/>
    <s v="CA-2016-169397"/>
    <n v="0"/>
    <n v="6"/>
    <n v="0.2"/>
    <n v="8.2302"/>
    <n v="0.43613829632717294"/>
  </r>
  <r>
    <x v="587"/>
    <x v="20"/>
    <s v="OFF-LA-10002271"/>
    <x v="0"/>
    <x v="2"/>
    <n v="21.560000000000002"/>
    <s v="CA-2016-124653"/>
    <n v="0"/>
    <n v="7"/>
    <n v="0"/>
    <n v="10.348799999999999"/>
    <n v="0.4647369236065339"/>
  </r>
  <r>
    <x v="587"/>
    <x v="4"/>
    <s v="OFF-BI-10001097"/>
    <x v="0"/>
    <x v="3"/>
    <n v="19.936000000000003"/>
    <s v="CA-2016-158456"/>
    <n v="0"/>
    <n v="4"/>
    <n v="0.2"/>
    <n v="7.2267999999999999"/>
    <n v="0.46881743173671325"/>
  </r>
  <r>
    <x v="587"/>
    <x v="10"/>
    <s v="OFF-BI-10002852"/>
    <x v="0"/>
    <x v="3"/>
    <n v="19.776000000000003"/>
    <s v="CA-2016-169397"/>
    <n v="0"/>
    <n v="4"/>
    <n v="0.7"/>
    <n v="-13.843199999999996"/>
    <n v="0.46881743173671325"/>
  </r>
  <r>
    <x v="587"/>
    <x v="26"/>
    <s v="OFF-AR-10003405"/>
    <x v="0"/>
    <x v="4"/>
    <n v="14.04"/>
    <s v="US-2016-103471"/>
    <n v="0"/>
    <n v="3"/>
    <n v="0.2"/>
    <n v="1.5794999999999986"/>
    <n v="0.45632477063632687"/>
  </r>
  <r>
    <x v="587"/>
    <x v="20"/>
    <s v="OFF-PA-10002365"/>
    <x v="0"/>
    <x v="0"/>
    <n v="12.96"/>
    <s v="CA-2016-124653"/>
    <n v="0"/>
    <n v="2"/>
    <n v="0"/>
    <n v="6.2208000000000006"/>
    <n v="0.43613829632717294"/>
  </r>
  <r>
    <x v="587"/>
    <x v="24"/>
    <s v="FUR-FU-10003026"/>
    <x v="1"/>
    <x v="8"/>
    <n v="9.68"/>
    <s v="US-2016-128587"/>
    <n v="0"/>
    <n v="2"/>
    <n v="0"/>
    <n v="3.7751999999999999"/>
    <n v="0.4595170286641902"/>
  </r>
  <r>
    <x v="587"/>
    <x v="12"/>
    <s v="FUR-FU-10002885"/>
    <x v="1"/>
    <x v="8"/>
    <n v="7.7120000000000006"/>
    <s v="CA-2016-120103"/>
    <n v="0"/>
    <n v="2"/>
    <n v="0.2"/>
    <n v="1.7352000000000005"/>
    <n v="0.4595170286641902"/>
  </r>
  <r>
    <x v="587"/>
    <x v="10"/>
    <s v="OFF-FA-10000585"/>
    <x v="0"/>
    <x v="7"/>
    <n v="5.5840000000000005"/>
    <s v="CA-2016-169397"/>
    <n v="0"/>
    <n v="2"/>
    <n v="0.2"/>
    <n v="1.8147999999999997"/>
    <n v="0.51168203684699509"/>
  </r>
  <r>
    <x v="588"/>
    <x v="4"/>
    <s v="TEC-CO-10004202"/>
    <x v="2"/>
    <x v="16"/>
    <n v="1199.96"/>
    <s v="CA-2016-111780"/>
    <n v="1"/>
    <n v="5"/>
    <n v="0.2"/>
    <n v="224.99249999999995"/>
    <n v="0.55185675810753509"/>
  </r>
  <r>
    <x v="588"/>
    <x v="2"/>
    <s v="FUR-FU-10001468"/>
    <x v="1"/>
    <x v="8"/>
    <n v="547.13599999999997"/>
    <s v="US-2016-147739"/>
    <n v="1"/>
    <n v="4"/>
    <n v="0.2"/>
    <n v="-68.392000000000053"/>
    <n v="0.4595170286641902"/>
  </r>
  <r>
    <x v="588"/>
    <x v="20"/>
    <s v="FUR-BO-10002613"/>
    <x v="1"/>
    <x v="10"/>
    <n v="449.56800000000004"/>
    <s v="CA-2016-113152"/>
    <n v="1"/>
    <n v="2"/>
    <n v="0.2"/>
    <n v="56.195999999999955"/>
    <n v="0.5176847302647779"/>
  </r>
  <r>
    <x v="588"/>
    <x v="20"/>
    <s v="OFF-AP-10003779"/>
    <x v="0"/>
    <x v="12"/>
    <n v="414.96"/>
    <s v="CA-2016-143980"/>
    <n v="1"/>
    <n v="2"/>
    <n v="0"/>
    <n v="124.48799999999994"/>
    <n v="0.49507917887403441"/>
  </r>
  <r>
    <x v="588"/>
    <x v="5"/>
    <s v="FUR-FU-10000747"/>
    <x v="1"/>
    <x v="8"/>
    <n v="275.88"/>
    <s v="US-2016-136749"/>
    <n v="1"/>
    <n v="6"/>
    <n v="0"/>
    <n v="46.899599999999964"/>
    <n v="0.4595170286641902"/>
  </r>
  <r>
    <x v="588"/>
    <x v="14"/>
    <s v="FUR-BO-10004360"/>
    <x v="1"/>
    <x v="10"/>
    <n v="160.97999999999999"/>
    <s v="CA-2016-153717"/>
    <n v="1"/>
    <n v="1"/>
    <n v="0"/>
    <n v="20.927400000000006"/>
    <n v="0.5176847302647779"/>
  </r>
  <r>
    <x v="588"/>
    <x v="5"/>
    <s v="OFF-BI-10004492"/>
    <x v="0"/>
    <x v="3"/>
    <n v="157.89999999999998"/>
    <s v="US-2016-136749"/>
    <n v="0"/>
    <n v="5"/>
    <n v="0"/>
    <n v="74.212999999999994"/>
    <n v="0.46881743173671325"/>
  </r>
  <r>
    <x v="588"/>
    <x v="20"/>
    <s v="TEC-AC-10002049"/>
    <x v="2"/>
    <x v="9"/>
    <n v="843.9"/>
    <s v="CA-2016-113152"/>
    <n v="0"/>
    <n v="2"/>
    <n v="0"/>
    <n v="371.31600000000003"/>
    <n v="0.52062335344040378"/>
  </r>
  <r>
    <x v="588"/>
    <x v="14"/>
    <s v="TEC-PH-10002923"/>
    <x v="2"/>
    <x v="6"/>
    <n v="73.98"/>
    <s v="CA-2016-153717"/>
    <n v="0"/>
    <n v="2"/>
    <n v="0"/>
    <n v="19.974600000000002"/>
    <n v="0.41105220110552465"/>
  </r>
  <r>
    <x v="588"/>
    <x v="4"/>
    <s v="OFF-PA-10001667"/>
    <x v="0"/>
    <x v="0"/>
    <n v="17.940000000000001"/>
    <s v="CA-2016-111780"/>
    <n v="0"/>
    <n v="3"/>
    <n v="0"/>
    <n v="8.0730000000000004"/>
    <n v="0.43613829632717294"/>
  </r>
  <r>
    <x v="588"/>
    <x v="14"/>
    <s v="OFF-PA-10002160"/>
    <x v="0"/>
    <x v="0"/>
    <n v="17.34"/>
    <s v="CA-2016-153717"/>
    <n v="0"/>
    <n v="3"/>
    <n v="0"/>
    <n v="8.4966000000000008"/>
    <n v="0.43613829632717294"/>
  </r>
  <r>
    <x v="588"/>
    <x v="4"/>
    <s v="OFF-PA-10001307"/>
    <x v="0"/>
    <x v="0"/>
    <n v="12.600000000000001"/>
    <s v="CA-2016-111780"/>
    <n v="0"/>
    <n v="3"/>
    <n v="0"/>
    <n v="6.1739999999999995"/>
    <n v="0.43613829632717294"/>
  </r>
  <r>
    <x v="588"/>
    <x v="15"/>
    <s v="OFF-PA-10002787"/>
    <x v="0"/>
    <x v="0"/>
    <n v="10.368000000000002"/>
    <s v="CA-2016-144288"/>
    <n v="1"/>
    <n v="2"/>
    <n v="0.2"/>
    <n v="3.6288"/>
    <n v="0.43613829632717294"/>
  </r>
  <r>
    <x v="588"/>
    <x v="4"/>
    <s v="OFF-PA-10001526"/>
    <x v="0"/>
    <x v="0"/>
    <n v="9.9600000000000009"/>
    <s v="CA-2016-144890"/>
    <n v="1"/>
    <n v="2"/>
    <n v="0"/>
    <n v="4.8804000000000007"/>
    <n v="0.43613829632717294"/>
  </r>
  <r>
    <x v="588"/>
    <x v="15"/>
    <s v="OFF-LA-10003190"/>
    <x v="0"/>
    <x v="2"/>
    <n v="9.2159999999999993"/>
    <s v="CA-2016-144288"/>
    <n v="0"/>
    <n v="4"/>
    <n v="0.2"/>
    <n v="3.3408000000000002"/>
    <n v="0.4647369236065339"/>
  </r>
  <r>
    <x v="588"/>
    <x v="14"/>
    <s v="OFF-AR-10002375"/>
    <x v="0"/>
    <x v="4"/>
    <n v="3.28"/>
    <s v="CA-2016-153717"/>
    <n v="0"/>
    <n v="1"/>
    <n v="0"/>
    <n v="0.9511999999999996"/>
    <n v="0.45632477063632687"/>
  </r>
  <r>
    <x v="589"/>
    <x v="0"/>
    <s v="FUR-CH-10002044"/>
    <x v="1"/>
    <x v="5"/>
    <n v="275.05799999999999"/>
    <s v="CA-2016-119550"/>
    <n v="1"/>
    <n v="3"/>
    <n v="0.3"/>
    <n v="-90.376199999999997"/>
    <n v="0.46529189879902266"/>
  </r>
  <r>
    <x v="589"/>
    <x v="20"/>
    <s v="OFF-PA-10003302"/>
    <x v="0"/>
    <x v="0"/>
    <n v="212.64"/>
    <s v="CA-2016-124933"/>
    <n v="1"/>
    <n v="6"/>
    <n v="0"/>
    <n v="99.940799999999982"/>
    <n v="0.43613829632717294"/>
  </r>
  <r>
    <x v="589"/>
    <x v="10"/>
    <s v="FUR-TA-10004086"/>
    <x v="1"/>
    <x v="13"/>
    <n v="51.588000000000001"/>
    <s v="CA-2016-111073"/>
    <n v="1"/>
    <n v="1"/>
    <n v="0.4"/>
    <n v="-15.476400000000005"/>
    <n v="0.55975208308209756"/>
  </r>
  <r>
    <x v="589"/>
    <x v="32"/>
    <s v="OFF-FA-10002815"/>
    <x v="0"/>
    <x v="7"/>
    <n v="22.200000000000003"/>
    <s v="CA-2016-158792"/>
    <n v="1"/>
    <n v="5"/>
    <n v="0"/>
    <n v="10.434000000000001"/>
    <n v="0.51168203684699509"/>
  </r>
  <r>
    <x v="590"/>
    <x v="10"/>
    <s v="FUR-TA-10004154"/>
    <x v="1"/>
    <x v="13"/>
    <n v="1548.9900000000002"/>
    <s v="CA-2016-101889"/>
    <n v="1"/>
    <n v="9"/>
    <n v="0.4"/>
    <n v="-464.69700000000012"/>
    <n v="0.55975208308209756"/>
  </r>
  <r>
    <x v="590"/>
    <x v="4"/>
    <s v="TEC-PH-10003505"/>
    <x v="2"/>
    <x v="6"/>
    <n v="668.16"/>
    <s v="CA-2016-130113"/>
    <n v="1"/>
    <n v="9"/>
    <n v="0.2"/>
    <n v="75.167999999999921"/>
    <n v="0.41105220110552465"/>
  </r>
  <r>
    <x v="590"/>
    <x v="0"/>
    <s v="FUR-BO-10002545"/>
    <x v="1"/>
    <x v="10"/>
    <n v="532.39919999999995"/>
    <s v="CA-2016-117415"/>
    <n v="1"/>
    <n v="3"/>
    <n v="0.32"/>
    <n v="-46.976400000000012"/>
    <n v="0.5176847302647779"/>
  </r>
  <r>
    <x v="590"/>
    <x v="0"/>
    <s v="TEC-PH-10000486"/>
    <x v="2"/>
    <x v="6"/>
    <n v="371.16800000000001"/>
    <s v="CA-2016-117415"/>
    <n v="0"/>
    <n v="4"/>
    <n v="0.2"/>
    <n v="41.756399999999957"/>
    <n v="0.41105220110552465"/>
  </r>
  <r>
    <x v="590"/>
    <x v="36"/>
    <s v="OFF-AP-10002518"/>
    <x v="0"/>
    <x v="12"/>
    <n v="355.96"/>
    <s v="CA-2016-165085"/>
    <n v="1"/>
    <n v="2"/>
    <n v="0"/>
    <n v="103.22839999999997"/>
    <n v="0.49507917887403441"/>
  </r>
  <r>
    <x v="590"/>
    <x v="4"/>
    <s v="OFF-ST-10000046"/>
    <x v="0"/>
    <x v="1"/>
    <n v="323.10000000000002"/>
    <s v="CA-2016-130113"/>
    <n v="0"/>
    <n v="2"/>
    <n v="0"/>
    <n v="61.38900000000001"/>
    <n v="0.44610841445725197"/>
  </r>
  <r>
    <x v="590"/>
    <x v="21"/>
    <s v="TEC-PH-10004345"/>
    <x v="2"/>
    <x v="6"/>
    <n v="239.9"/>
    <s v="CA-2016-151589"/>
    <n v="1"/>
    <n v="2"/>
    <n v="0"/>
    <n v="71.97"/>
    <n v="0.41105220110552465"/>
  </r>
  <r>
    <x v="590"/>
    <x v="0"/>
    <s v="FUR-CH-10004218"/>
    <x v="1"/>
    <x v="5"/>
    <n v="212.05799999999999"/>
    <s v="CA-2016-117415"/>
    <n v="0"/>
    <n v="3"/>
    <n v="0.3"/>
    <n v="-15.146999999999991"/>
    <n v="0.46529189879902266"/>
  </r>
  <r>
    <x v="590"/>
    <x v="21"/>
    <s v="OFF-PA-10003228"/>
    <x v="0"/>
    <x v="0"/>
    <n v="195.64"/>
    <s v="CA-2016-151589"/>
    <n v="0"/>
    <n v="4"/>
    <n v="0"/>
    <n v="91.950799999999987"/>
    <n v="0.43613829632717294"/>
  </r>
  <r>
    <x v="590"/>
    <x v="15"/>
    <s v="TEC-AC-10004227"/>
    <x v="2"/>
    <x v="9"/>
    <n v="72.744000000000014"/>
    <s v="CA-2016-103870"/>
    <n v="1"/>
    <n v="7"/>
    <n v="0.2"/>
    <n v="-12.730200000000011"/>
    <n v="0.52062335344040378"/>
  </r>
  <r>
    <x v="590"/>
    <x v="4"/>
    <s v="TEC-AC-10003709"/>
    <x v="2"/>
    <x v="9"/>
    <n v="7.92"/>
    <s v="CA-2016-155145"/>
    <n v="1"/>
    <n v="8"/>
    <n v="0"/>
    <n v="3.4848000000000008"/>
    <n v="0.52062335344040378"/>
  </r>
  <r>
    <x v="590"/>
    <x v="15"/>
    <s v="TEC-AC-10002370"/>
    <x v="2"/>
    <x v="9"/>
    <n v="4.7279999999999998"/>
    <s v="CA-2016-103870"/>
    <n v="0"/>
    <n v="3"/>
    <n v="0.2"/>
    <n v="0.70919999999999961"/>
    <n v="0.52062335344040378"/>
  </r>
  <r>
    <x v="590"/>
    <x v="15"/>
    <s v="FUR-BO-10002853"/>
    <x v="1"/>
    <x v="10"/>
    <n v="131.10400000000001"/>
    <s v="CA-2016-103870"/>
    <n v="0"/>
    <n v="2"/>
    <n v="0.2"/>
    <n v="8.1939999999999955"/>
    <n v="0.5176847302647779"/>
  </r>
  <r>
    <x v="590"/>
    <x v="0"/>
    <s v="OFF-EN-10002986"/>
    <x v="0"/>
    <x v="11"/>
    <n v="113.328"/>
    <s v="CA-2016-117415"/>
    <n v="0"/>
    <n v="9"/>
    <n v="0.2"/>
    <n v="35.414999999999999"/>
    <n v="0.44424167803735209"/>
  </r>
  <r>
    <x v="590"/>
    <x v="4"/>
    <s v="OFF-AP-10000240"/>
    <x v="0"/>
    <x v="12"/>
    <n v="106.96"/>
    <s v="CA-2016-148376"/>
    <n v="1"/>
    <n v="2"/>
    <n v="0"/>
    <n v="31.018399999999986"/>
    <n v="0.49507917887403441"/>
  </r>
  <r>
    <x v="590"/>
    <x v="13"/>
    <s v="OFF-EN-10001434"/>
    <x v="0"/>
    <x v="11"/>
    <n v="105.42"/>
    <s v="CA-2016-134782"/>
    <n v="1"/>
    <n v="2"/>
    <n v="0"/>
    <n v="51.655799999999999"/>
    <n v="0.44424167803735209"/>
  </r>
  <r>
    <x v="590"/>
    <x v="15"/>
    <s v="FUR-FU-10002030"/>
    <x v="1"/>
    <x v="8"/>
    <n v="53.352000000000004"/>
    <s v="CA-2016-103870"/>
    <n v="0"/>
    <n v="3"/>
    <n v="0.2"/>
    <n v="16.005600000000005"/>
    <n v="0.4595170286641902"/>
  </r>
  <r>
    <x v="590"/>
    <x v="36"/>
    <s v="OFF-PA-10000605"/>
    <x v="0"/>
    <x v="0"/>
    <n v="28.900000000000002"/>
    <s v="CA-2016-165085"/>
    <n v="0"/>
    <n v="5"/>
    <n v="0"/>
    <n v="14.161000000000001"/>
    <n v="0.43613829632717294"/>
  </r>
  <r>
    <x v="590"/>
    <x v="15"/>
    <s v="OFF-ST-10002562"/>
    <x v="0"/>
    <x v="1"/>
    <n v="22.512000000000004"/>
    <s v="CA-2016-103870"/>
    <n v="0"/>
    <n v="3"/>
    <n v="0.2"/>
    <n v="2.2511999999999999"/>
    <n v="0.44610841445725197"/>
  </r>
  <r>
    <x v="590"/>
    <x v="4"/>
    <s v="OFF-LA-10002381"/>
    <x v="0"/>
    <x v="2"/>
    <n v="21.560000000000002"/>
    <s v="CA-2016-148376"/>
    <n v="0"/>
    <n v="7"/>
    <n v="0"/>
    <n v="10.348799999999999"/>
    <n v="0.4647369236065339"/>
  </r>
  <r>
    <x v="590"/>
    <x v="10"/>
    <s v="OFF-EN-10003286"/>
    <x v="0"/>
    <x v="11"/>
    <n v="19.872"/>
    <s v="CA-2016-101889"/>
    <n v="0"/>
    <n v="3"/>
    <n v="0.2"/>
    <n v="6.7067999999999977"/>
    <n v="0.44424167803735209"/>
  </r>
  <r>
    <x v="590"/>
    <x v="1"/>
    <s v="OFF-ST-10002957"/>
    <x v="0"/>
    <x v="1"/>
    <n v="12.672000000000001"/>
    <s v="US-2016-163783"/>
    <n v="1"/>
    <n v="3"/>
    <n v="0.2"/>
    <n v="-3.1680000000000001"/>
    <n v="0.44610841445725197"/>
  </r>
  <r>
    <x v="591"/>
    <x v="2"/>
    <s v="TEC-AC-10003657"/>
    <x v="2"/>
    <x v="9"/>
    <n v="54.384000000000007"/>
    <s v="CA-2016-119697"/>
    <n v="1"/>
    <n v="2"/>
    <n v="0.2"/>
    <n v="1.359599999999995"/>
    <n v="0.52062335344040378"/>
  </r>
  <r>
    <x v="591"/>
    <x v="1"/>
    <s v="OFF-ST-10004950"/>
    <x v="0"/>
    <x v="1"/>
    <n v="24.816000000000003"/>
    <s v="CA-2016-148859"/>
    <n v="1"/>
    <n v="2"/>
    <n v="0.2"/>
    <n v="1.5509999999999984"/>
    <n v="0.44610841445725197"/>
  </r>
  <r>
    <x v="592"/>
    <x v="20"/>
    <s v="OFF-SU-10003936"/>
    <x v="0"/>
    <x v="14"/>
    <n v="6.36"/>
    <s v="CA-2016-130855"/>
    <n v="1"/>
    <n v="2"/>
    <n v="0"/>
    <n v="6.3600000000000101E-2"/>
    <n v="0.53938093436526824"/>
  </r>
  <r>
    <x v="593"/>
    <x v="4"/>
    <s v="TEC-MA-10004002"/>
    <x v="2"/>
    <x v="15"/>
    <n v="2548.5600000000004"/>
    <s v="CA-2016-135580"/>
    <n v="1"/>
    <n v="6"/>
    <n v="0.2"/>
    <n v="286.71299999999962"/>
    <n v="0.5183572270896134"/>
  </r>
  <r>
    <x v="593"/>
    <x v="4"/>
    <s v="TEC-PH-10004345"/>
    <x v="2"/>
    <x v="6"/>
    <n v="287.88"/>
    <s v="CA-2016-135580"/>
    <n v="0"/>
    <n v="3"/>
    <n v="0.2"/>
    <n v="35.984999999999999"/>
    <n v="0.41105220110552465"/>
  </r>
  <r>
    <x v="593"/>
    <x v="4"/>
    <s v="OFF-EN-10003296"/>
    <x v="0"/>
    <x v="11"/>
    <n v="271.44"/>
    <s v="CA-2016-135580"/>
    <n v="0"/>
    <n v="3"/>
    <n v="0"/>
    <n v="122.148"/>
    <n v="0.44424167803735209"/>
  </r>
  <r>
    <x v="593"/>
    <x v="4"/>
    <s v="OFF-ST-10000798"/>
    <x v="0"/>
    <x v="1"/>
    <n v="74.94"/>
    <s v="CA-2016-135580"/>
    <n v="0"/>
    <n v="3"/>
    <n v="0"/>
    <n v="14.238599999999995"/>
    <n v="0.44610841445725197"/>
  </r>
  <r>
    <x v="593"/>
    <x v="4"/>
    <s v="OFF-PA-10000595"/>
    <x v="0"/>
    <x v="0"/>
    <n v="68.52"/>
    <s v="CA-2016-135580"/>
    <n v="0"/>
    <n v="3"/>
    <n v="0"/>
    <n v="31.519199999999998"/>
    <n v="0.43613829632717294"/>
  </r>
  <r>
    <x v="594"/>
    <x v="34"/>
    <s v="OFF-BI-10004632"/>
    <x v="0"/>
    <x v="3"/>
    <n v="487.98400000000004"/>
    <s v="CA-2016-109197"/>
    <n v="1"/>
    <n v="2"/>
    <n v="0.2"/>
    <n v="152.49499999999998"/>
    <n v="0.46881743173671325"/>
  </r>
  <r>
    <x v="594"/>
    <x v="3"/>
    <s v="OFF-BI-10000977"/>
    <x v="0"/>
    <x v="3"/>
    <n v="364.79999999999995"/>
    <s v="CA-2016-109470"/>
    <n v="1"/>
    <n v="12"/>
    <n v="0"/>
    <n v="167.80799999999999"/>
    <n v="0.46881743173671325"/>
  </r>
  <r>
    <x v="594"/>
    <x v="0"/>
    <s v="OFF-ST-10000025"/>
    <x v="0"/>
    <x v="1"/>
    <n v="152.68800000000002"/>
    <s v="CA-2016-120901"/>
    <n v="1"/>
    <n v="2"/>
    <n v="0.2"/>
    <n v="-26.720400000000019"/>
    <n v="0.44610841445725197"/>
  </r>
  <r>
    <x v="594"/>
    <x v="14"/>
    <s v="OFF-BI-10004139"/>
    <x v="0"/>
    <x v="3"/>
    <n v="116.4"/>
    <s v="CA-2016-139780"/>
    <n v="1"/>
    <n v="8"/>
    <n v="0"/>
    <n v="52.379999999999995"/>
    <n v="0.46881743173671325"/>
  </r>
  <r>
    <x v="594"/>
    <x v="3"/>
    <s v="OFF-BI-10004492"/>
    <x v="0"/>
    <x v="3"/>
    <n v="94.74"/>
    <s v="CA-2016-109470"/>
    <n v="0"/>
    <n v="3"/>
    <n v="0"/>
    <n v="44.527799999999992"/>
    <n v="0.46881743173671325"/>
  </r>
  <r>
    <x v="594"/>
    <x v="3"/>
    <s v="OFF-BI-10003707"/>
    <x v="0"/>
    <x v="3"/>
    <n v="76.3"/>
    <s v="CA-2016-109470"/>
    <n v="0"/>
    <n v="5"/>
    <n v="0"/>
    <n v="38.15"/>
    <n v="0.46881743173671325"/>
  </r>
  <r>
    <x v="594"/>
    <x v="3"/>
    <s v="OFF-BI-10001072"/>
    <x v="0"/>
    <x v="3"/>
    <n v="60.64"/>
    <s v="CA-2016-109470"/>
    <n v="0"/>
    <n v="4"/>
    <n v="0"/>
    <n v="27.894399999999997"/>
    <n v="0.46881743173671325"/>
  </r>
  <r>
    <x v="594"/>
    <x v="0"/>
    <s v="FUR-FU-10002364"/>
    <x v="1"/>
    <x v="8"/>
    <n v="14.76"/>
    <s v="CA-2016-156377"/>
    <n v="1"/>
    <n v="5"/>
    <n v="0.6"/>
    <n v="-11.439000000000004"/>
    <n v="0.4595170286641902"/>
  </r>
  <r>
    <x v="594"/>
    <x v="0"/>
    <s v="OFF-SU-10001225"/>
    <x v="0"/>
    <x v="14"/>
    <n v="5.8880000000000008"/>
    <s v="CA-2016-120901"/>
    <n v="0"/>
    <n v="2"/>
    <n v="0.2"/>
    <n v="-1.3248000000000004"/>
    <n v="0.53938093436526824"/>
  </r>
  <r>
    <x v="594"/>
    <x v="0"/>
    <s v="OFF-BI-10002954"/>
    <x v="0"/>
    <x v="3"/>
    <n v="3.6559999999999993"/>
    <s v="CA-2016-156377"/>
    <n v="0"/>
    <n v="4"/>
    <n v="0.8"/>
    <n v="-5.8496000000000024"/>
    <n v="0.46881743173671325"/>
  </r>
  <r>
    <x v="594"/>
    <x v="0"/>
    <s v="OFF-FA-10001561"/>
    <x v="0"/>
    <x v="7"/>
    <n v="3.4880000000000004"/>
    <s v="CA-2016-120901"/>
    <n v="0"/>
    <n v="2"/>
    <n v="0.2"/>
    <n v="0.56679999999999997"/>
    <n v="0.51168203684699509"/>
  </r>
  <r>
    <x v="595"/>
    <x v="36"/>
    <s v="TEC-PH-10000455"/>
    <x v="2"/>
    <x v="6"/>
    <n v="231.98"/>
    <s v="CA-2017-160304"/>
    <n v="1"/>
    <n v="2"/>
    <n v="0"/>
    <n v="67.274199999999979"/>
    <n v="0.41105220110552465"/>
  </r>
  <r>
    <x v="595"/>
    <x v="36"/>
    <s v="FUR-BO-10004709"/>
    <x v="1"/>
    <x v="10"/>
    <n v="173.94"/>
    <s v="CA-2017-160304"/>
    <n v="0"/>
    <n v="3"/>
    <n v="0"/>
    <n v="38.266800000000003"/>
    <n v="0.5176847302647779"/>
  </r>
  <r>
    <x v="596"/>
    <x v="39"/>
    <s v="FUR-TA-10000617"/>
    <x v="1"/>
    <x v="13"/>
    <n v="1592.8500000000001"/>
    <s v="CA-2017-105207"/>
    <n v="1"/>
    <n v="7"/>
    <n v="0"/>
    <n v="350.42700000000002"/>
    <n v="0.55975208308209756"/>
  </r>
  <r>
    <x v="596"/>
    <x v="0"/>
    <s v="TEC-PH-10002890"/>
    <x v="2"/>
    <x v="6"/>
    <n v="180.96"/>
    <s v="US-2017-116365"/>
    <n v="1"/>
    <n v="5"/>
    <n v="0.2"/>
    <n v="13.571999999999996"/>
    <n v="0.41105220110552465"/>
  </r>
  <r>
    <x v="596"/>
    <x v="0"/>
    <s v="TEC-AC-10002942"/>
    <x v="2"/>
    <x v="9"/>
    <n v="165.60000000000002"/>
    <s v="US-2017-116365"/>
    <n v="0"/>
    <n v="3"/>
    <n v="0.2"/>
    <n v="-6.2100000000000151"/>
    <n v="0.52062335344040378"/>
  </r>
  <r>
    <x v="596"/>
    <x v="0"/>
    <s v="TEC-AC-10002217"/>
    <x v="2"/>
    <x v="9"/>
    <n v="30.080000000000002"/>
    <s v="US-2017-116365"/>
    <n v="0"/>
    <n v="2"/>
    <n v="0.2"/>
    <n v="-5.2640000000000002"/>
    <n v="0.52062335344040378"/>
  </r>
  <r>
    <x v="596"/>
    <x v="4"/>
    <s v="OFF-ST-10003692"/>
    <x v="0"/>
    <x v="1"/>
    <n v="114.46"/>
    <s v="CA-2017-125206"/>
    <n v="1"/>
    <n v="2"/>
    <n v="0"/>
    <n v="28.614999999999995"/>
    <n v="0.44610841445725197"/>
  </r>
  <r>
    <x v="596"/>
    <x v="39"/>
    <s v="OFF-BI-10004364"/>
    <x v="0"/>
    <x v="3"/>
    <n v="11.88"/>
    <s v="CA-2017-105207"/>
    <n v="0"/>
    <n v="2"/>
    <n v="0"/>
    <n v="5.3460000000000001"/>
    <n v="0.46881743173671325"/>
  </r>
  <r>
    <x v="597"/>
    <x v="25"/>
    <s v="TEC-CO-10000971"/>
    <x v="2"/>
    <x v="16"/>
    <n v="959.96800000000007"/>
    <s v="US-2017-164630"/>
    <n v="1"/>
    <n v="4"/>
    <n v="0.2"/>
    <n v="119.99599999999992"/>
    <n v="0.55185675810753509"/>
  </r>
  <r>
    <x v="597"/>
    <x v="2"/>
    <s v="OFF-BI-10002026"/>
    <x v="0"/>
    <x v="3"/>
    <n v="104.58000000000001"/>
    <s v="CA-2017-158211"/>
    <n v="1"/>
    <n v="6"/>
    <n v="0.7"/>
    <n v="-80.178000000000026"/>
    <n v="0.46881743173671325"/>
  </r>
  <r>
    <x v="597"/>
    <x v="2"/>
    <s v="OFF-AR-10004078"/>
    <x v="0"/>
    <x v="4"/>
    <n v="4.6719999999999997"/>
    <s v="CA-2017-158211"/>
    <n v="0"/>
    <n v="1"/>
    <n v="0.2"/>
    <n v="0.58399999999999985"/>
    <n v="0.45632477063632687"/>
  </r>
  <r>
    <x v="598"/>
    <x v="16"/>
    <s v="TEC-AC-10001714"/>
    <x v="2"/>
    <x v="9"/>
    <n v="191.47200000000001"/>
    <s v="CA-2017-134474"/>
    <n v="1"/>
    <n v="6"/>
    <n v="0.2"/>
    <n v="40.687800000000003"/>
    <n v="0.52062335344040378"/>
  </r>
  <r>
    <x v="598"/>
    <x v="16"/>
    <s v="TEC-PH-10002923"/>
    <x v="2"/>
    <x v="6"/>
    <n v="59.184000000000005"/>
    <s v="CA-2017-134474"/>
    <n v="0"/>
    <n v="2"/>
    <n v="0.2"/>
    <n v="5.1786000000000012"/>
    <n v="0.41105220110552465"/>
  </r>
  <r>
    <x v="598"/>
    <x v="16"/>
    <s v="OFF-AR-10003958"/>
    <x v="0"/>
    <x v="4"/>
    <n v="5.2480000000000002"/>
    <s v="CA-2017-134474"/>
    <n v="0"/>
    <n v="2"/>
    <n v="0.2"/>
    <n v="0.59039999999999915"/>
    <n v="0.45632477063632687"/>
  </r>
  <r>
    <x v="599"/>
    <x v="4"/>
    <s v="OFF-AR-10003696"/>
    <x v="0"/>
    <x v="4"/>
    <n v="34.58"/>
    <s v="CA-2017-101938"/>
    <n v="1"/>
    <n v="1"/>
    <n v="0"/>
    <n v="10.028199999999998"/>
    <n v="0.45632477063632687"/>
  </r>
  <r>
    <x v="599"/>
    <x v="0"/>
    <s v="OFF-PA-10004621"/>
    <x v="0"/>
    <x v="0"/>
    <n v="25.920000000000005"/>
    <s v="CA-2017-158806"/>
    <n v="1"/>
    <n v="5"/>
    <n v="0.2"/>
    <n v="9.0719999999999992"/>
    <n v="0.43613829632717294"/>
  </r>
  <r>
    <x v="599"/>
    <x v="0"/>
    <s v="FUR-FU-10004270"/>
    <x v="1"/>
    <x v="8"/>
    <n v="23.076000000000001"/>
    <s v="CA-2017-158806"/>
    <n v="0"/>
    <n v="3"/>
    <n v="0.6"/>
    <n v="-10.961100000000002"/>
    <n v="0.4595170286641902"/>
  </r>
  <r>
    <x v="600"/>
    <x v="21"/>
    <s v="FUR-BO-10002545"/>
    <x v="1"/>
    <x v="10"/>
    <n v="1565.88"/>
    <s v="US-2017-100461"/>
    <n v="1"/>
    <n v="6"/>
    <n v="0"/>
    <n v="407.12880000000007"/>
    <n v="0.5176847302647779"/>
  </r>
  <r>
    <x v="600"/>
    <x v="25"/>
    <s v="TEC-PH-10004080"/>
    <x v="2"/>
    <x v="6"/>
    <n v="108.78399999999999"/>
    <s v="US-2017-137295"/>
    <n v="1"/>
    <n v="2"/>
    <n v="0.2"/>
    <n v="10.878399999999999"/>
    <n v="0.41105220110552465"/>
  </r>
  <r>
    <x v="600"/>
    <x v="21"/>
    <s v="OFF-BI-10001460"/>
    <x v="0"/>
    <x v="3"/>
    <n v="106.05"/>
    <s v="US-2017-100461"/>
    <n v="0"/>
    <n v="7"/>
    <n v="0"/>
    <n v="49.843499999999999"/>
    <n v="0.46881743173671325"/>
  </r>
  <r>
    <x v="600"/>
    <x v="25"/>
    <s v="OFF-AR-10001955"/>
    <x v="0"/>
    <x v="4"/>
    <n v="47.616"/>
    <s v="US-2017-137295"/>
    <n v="0"/>
    <n v="3"/>
    <n v="0.2"/>
    <n v="5.9519999999999946"/>
    <n v="0.45632477063632687"/>
  </r>
  <r>
    <x v="600"/>
    <x v="25"/>
    <s v="OFF-BI-10004236"/>
    <x v="0"/>
    <x v="3"/>
    <n v="30.828000000000007"/>
    <s v="US-2017-137295"/>
    <n v="0"/>
    <n v="7"/>
    <n v="0.7"/>
    <n v="-24.662400000000005"/>
    <n v="0.46881743173671325"/>
  </r>
  <r>
    <x v="601"/>
    <x v="4"/>
    <s v="TEC-PH-10002726"/>
    <x v="2"/>
    <x v="6"/>
    <n v="377.92800000000005"/>
    <s v="CA-2017-108882"/>
    <n v="1"/>
    <n v="9"/>
    <n v="0.2"/>
    <n v="141.72300000000001"/>
    <n v="0.41105220110552465"/>
  </r>
  <r>
    <x v="601"/>
    <x v="4"/>
    <s v="TEC-AC-10000420"/>
    <x v="2"/>
    <x v="9"/>
    <n v="349.95"/>
    <s v="CA-2017-108882"/>
    <n v="0"/>
    <n v="5"/>
    <n v="0"/>
    <n v="118.98299999999999"/>
    <n v="0.52062335344040378"/>
  </r>
  <r>
    <x v="601"/>
    <x v="10"/>
    <s v="FUR-FU-10002445"/>
    <x v="1"/>
    <x v="8"/>
    <n v="15.168000000000001"/>
    <s v="CA-2017-126543"/>
    <n v="1"/>
    <n v="2"/>
    <n v="0.2"/>
    <n v="3.7920000000000011"/>
    <n v="0.4595170286641902"/>
  </r>
  <r>
    <x v="602"/>
    <x v="22"/>
    <s v="TEC-AC-10002335"/>
    <x v="2"/>
    <x v="9"/>
    <n v="69.98"/>
    <s v="CA-2017-116547"/>
    <n v="1"/>
    <n v="2"/>
    <n v="0"/>
    <n v="13.296199999999999"/>
    <n v="0.52062335344040378"/>
  </r>
  <r>
    <x v="602"/>
    <x v="22"/>
    <s v="FUR-FU-10000076"/>
    <x v="1"/>
    <x v="8"/>
    <n v="79.92"/>
    <s v="CA-2017-116547"/>
    <n v="0"/>
    <n v="4"/>
    <n v="0"/>
    <n v="34.365600000000008"/>
    <n v="0.4595170286641902"/>
  </r>
  <r>
    <x v="602"/>
    <x v="22"/>
    <s v="FUR-FU-10000010"/>
    <x v="1"/>
    <x v="8"/>
    <n v="24.849999999999998"/>
    <s v="CA-2017-163937"/>
    <n v="1"/>
    <n v="5"/>
    <n v="0"/>
    <n v="7.7034999999999982"/>
    <n v="0.4595170286641902"/>
  </r>
  <r>
    <x v="603"/>
    <x v="10"/>
    <s v="OFF-PA-10003656"/>
    <x v="0"/>
    <x v="0"/>
    <n v="63.311999999999998"/>
    <s v="CA-2017-126529"/>
    <n v="1"/>
    <n v="3"/>
    <n v="0.2"/>
    <n v="20.576399999999996"/>
    <n v="0.43613829632717294"/>
  </r>
  <r>
    <x v="603"/>
    <x v="10"/>
    <s v="FUR-FU-10002268"/>
    <x v="1"/>
    <x v="8"/>
    <n v="54.992000000000004"/>
    <s v="CA-2017-141887"/>
    <n v="1"/>
    <n v="14"/>
    <n v="0.2"/>
    <n v="8.9361999999999959"/>
    <n v="0.4595170286641902"/>
  </r>
  <r>
    <x v="603"/>
    <x v="10"/>
    <s v="TEC-PH-10000148"/>
    <x v="2"/>
    <x v="6"/>
    <n v="15.587999999999999"/>
    <s v="CA-2017-126529"/>
    <n v="0"/>
    <n v="2"/>
    <n v="0.4"/>
    <n v="-9.8724000000000007"/>
    <n v="0.41105220110552465"/>
  </r>
  <r>
    <x v="603"/>
    <x v="10"/>
    <s v="OFF-PA-10001166"/>
    <x v="0"/>
    <x v="0"/>
    <n v="15.552000000000003"/>
    <s v="CA-2017-126529"/>
    <n v="0"/>
    <n v="3"/>
    <n v="0.2"/>
    <n v="5.4432"/>
    <n v="0.43613829632717294"/>
  </r>
  <r>
    <x v="604"/>
    <x v="25"/>
    <s v="FUR-FU-10003374"/>
    <x v="1"/>
    <x v="8"/>
    <n v="315.77600000000007"/>
    <s v="CA-2017-133368"/>
    <n v="1"/>
    <n v="8"/>
    <n v="0.2"/>
    <n v="31.577600000000018"/>
    <n v="0.4595170286641902"/>
  </r>
  <r>
    <x v="604"/>
    <x v="25"/>
    <s v="OFF-PA-10004039"/>
    <x v="0"/>
    <x v="0"/>
    <n v="89.567999999999998"/>
    <s v="CA-2017-133368"/>
    <n v="0"/>
    <n v="2"/>
    <n v="0.2"/>
    <n v="32.468400000000003"/>
    <n v="0.43613829632717294"/>
  </r>
  <r>
    <x v="605"/>
    <x v="37"/>
    <s v="FUR-TA-10002903"/>
    <x v="1"/>
    <x v="13"/>
    <n v="181.79699999999997"/>
    <s v="CA-2017-140746"/>
    <n v="1"/>
    <n v="1"/>
    <n v="0.3"/>
    <n v="-15.582599999999999"/>
    <n v="0.55975208308209756"/>
  </r>
  <r>
    <x v="605"/>
    <x v="23"/>
    <s v="TEC-AC-10000844"/>
    <x v="2"/>
    <x v="9"/>
    <n v="254.96999999999997"/>
    <s v="CA-2017-152072"/>
    <n v="1"/>
    <n v="3"/>
    <n v="0"/>
    <n v="91.789199999999994"/>
    <n v="0.52062335344040378"/>
  </r>
  <r>
    <x v="605"/>
    <x v="20"/>
    <s v="OFF-PA-10001033"/>
    <x v="0"/>
    <x v="0"/>
    <n v="81.98"/>
    <s v="CA-2017-166912"/>
    <n v="1"/>
    <n v="2"/>
    <n v="0"/>
    <n v="40.170200000000001"/>
    <n v="0.43613829632717294"/>
  </r>
  <r>
    <x v="605"/>
    <x v="20"/>
    <s v="OFF-PA-10004285"/>
    <x v="0"/>
    <x v="0"/>
    <n v="60.12"/>
    <s v="CA-2017-137848"/>
    <n v="1"/>
    <n v="9"/>
    <n v="0"/>
    <n v="28.857599999999998"/>
    <n v="0.43613829632717294"/>
  </r>
  <r>
    <x v="605"/>
    <x v="23"/>
    <s v="OFF-EN-10003040"/>
    <x v="0"/>
    <x v="11"/>
    <n v="52.34"/>
    <s v="CA-2017-152072"/>
    <n v="0"/>
    <n v="2"/>
    <n v="0"/>
    <n v="24.599800000000002"/>
    <n v="0.44424167803735209"/>
  </r>
  <r>
    <x v="605"/>
    <x v="20"/>
    <s v="OFF-BI-10002225"/>
    <x v="0"/>
    <x v="3"/>
    <n v="49.536000000000001"/>
    <s v="CA-2017-137848"/>
    <n v="0"/>
    <n v="3"/>
    <n v="0.2"/>
    <n v="17.337599999999998"/>
    <n v="0.46881743173671325"/>
  </r>
  <r>
    <x v="605"/>
    <x v="20"/>
    <s v="OFF-EN-10001137"/>
    <x v="0"/>
    <x v="11"/>
    <n v="16.52"/>
    <s v="CA-2017-137848"/>
    <n v="0"/>
    <n v="4"/>
    <n v="0"/>
    <n v="7.5991999999999997"/>
    <n v="0.44424167803735209"/>
  </r>
  <r>
    <x v="605"/>
    <x v="23"/>
    <s v="OFF-AR-10001573"/>
    <x v="0"/>
    <x v="4"/>
    <n v="4.66"/>
    <s v="CA-2017-152072"/>
    <n v="0"/>
    <n v="2"/>
    <n v="0"/>
    <n v="1.3513999999999995"/>
    <n v="0.45632477063632687"/>
  </r>
  <r>
    <x v="606"/>
    <x v="4"/>
    <s v="TEC-AC-10003027"/>
    <x v="2"/>
    <x v="9"/>
    <n v="90.570000000000007"/>
    <s v="CA-2017-121755"/>
    <n v="1"/>
    <n v="3"/>
    <n v="0"/>
    <n v="11.774100000000004"/>
    <n v="0.52062335344040378"/>
  </r>
  <r>
    <x v="606"/>
    <x v="4"/>
    <s v="OFF-BI-10001634"/>
    <x v="0"/>
    <x v="3"/>
    <n v="11.648000000000001"/>
    <s v="CA-2017-121755"/>
    <n v="0"/>
    <n v="2"/>
    <n v="0.2"/>
    <n v="4.2224000000000004"/>
    <n v="0.46881743173671325"/>
  </r>
  <r>
    <x v="607"/>
    <x v="38"/>
    <s v="FUR-FU-10004017"/>
    <x v="1"/>
    <x v="8"/>
    <n v="322.59000000000003"/>
    <s v="CA-2017-116736"/>
    <n v="1"/>
    <n v="3"/>
    <n v="0"/>
    <n v="64.518000000000001"/>
    <n v="0.4595170286641902"/>
  </r>
  <r>
    <x v="607"/>
    <x v="38"/>
    <s v="TEC-AC-10002049"/>
    <x v="2"/>
    <x v="9"/>
    <n v="371.96999999999997"/>
    <s v="CA-2017-116736"/>
    <n v="0"/>
    <n v="3"/>
    <n v="0"/>
    <n v="66.954599999999971"/>
    <n v="0.52062335344040378"/>
  </r>
  <r>
    <x v="607"/>
    <x v="5"/>
    <s v="TEC-AC-10001142"/>
    <x v="2"/>
    <x v="9"/>
    <n v="316"/>
    <s v="CA-2017-106558"/>
    <n v="1"/>
    <n v="4"/>
    <n v="0"/>
    <n v="31.599999999999966"/>
    <n v="0.52062335344040378"/>
  </r>
  <r>
    <x v="607"/>
    <x v="38"/>
    <s v="TEC-AC-10003628"/>
    <x v="2"/>
    <x v="9"/>
    <n v="29.99"/>
    <s v="CA-2017-116736"/>
    <n v="0"/>
    <n v="1"/>
    <n v="0"/>
    <n v="13.195600000000002"/>
    <n v="0.52062335344040378"/>
  </r>
  <r>
    <x v="608"/>
    <x v="4"/>
    <s v="FUR-CH-10000785"/>
    <x v="1"/>
    <x v="5"/>
    <n v="1013.4879999999999"/>
    <s v="US-2017-167339"/>
    <n v="1"/>
    <n v="7"/>
    <n v="0.2"/>
    <n v="76.011600000000016"/>
    <n v="0.46529189879902266"/>
  </r>
  <r>
    <x v="608"/>
    <x v="4"/>
    <s v="FUR-CH-10004289"/>
    <x v="1"/>
    <x v="5"/>
    <n v="153.56800000000001"/>
    <s v="US-2017-167339"/>
    <n v="0"/>
    <n v="2"/>
    <n v="0.2"/>
    <n v="-5.758800000000015"/>
    <n v="0.46529189879902266"/>
  </r>
  <r>
    <x v="609"/>
    <x v="25"/>
    <s v="FUR-BO-10002213"/>
    <x v="1"/>
    <x v="10"/>
    <n v="451.13599999999997"/>
    <s v="US-2017-135923"/>
    <n v="1"/>
    <n v="4"/>
    <n v="0.2"/>
    <n v="-67.670399999999972"/>
    <n v="0.5176847302647779"/>
  </r>
  <r>
    <x v="609"/>
    <x v="10"/>
    <s v="TEC-AC-10000171"/>
    <x v="2"/>
    <x v="9"/>
    <n v="55.176000000000002"/>
    <s v="CA-2017-148208"/>
    <n v="1"/>
    <n v="3"/>
    <n v="0.2"/>
    <n v="15.863099999999999"/>
    <n v="0.52062335344040378"/>
  </r>
  <r>
    <x v="609"/>
    <x v="10"/>
    <s v="TEC-PH-10004093"/>
    <x v="2"/>
    <x v="6"/>
    <n v="110.376"/>
    <s v="CA-2017-148208"/>
    <n v="0"/>
    <n v="4"/>
    <n v="0.4"/>
    <n v="-20.235600000000005"/>
    <n v="0.41105220110552465"/>
  </r>
  <r>
    <x v="609"/>
    <x v="22"/>
    <s v="FUR-FU-10001475"/>
    <x v="1"/>
    <x v="8"/>
    <n v="109.9"/>
    <s v="CA-2017-138079"/>
    <n v="1"/>
    <n v="5"/>
    <n v="0"/>
    <n v="37.366"/>
    <n v="0.4595170286641902"/>
  </r>
  <r>
    <x v="609"/>
    <x v="25"/>
    <s v="OFF-AP-10000692"/>
    <x v="0"/>
    <x v="12"/>
    <n v="64.864000000000004"/>
    <s v="US-2017-135923"/>
    <n v="0"/>
    <n v="4"/>
    <n v="0.2"/>
    <n v="6.4864000000000033"/>
    <n v="0.49507917887403441"/>
  </r>
  <r>
    <x v="609"/>
    <x v="4"/>
    <s v="OFF-LA-10003498"/>
    <x v="0"/>
    <x v="2"/>
    <n v="44.400000000000006"/>
    <s v="CA-2017-125850"/>
    <n v="1"/>
    <n v="3"/>
    <n v="0"/>
    <n v="22.200000000000003"/>
    <n v="0.4647369236065339"/>
  </r>
  <r>
    <x v="609"/>
    <x v="20"/>
    <s v="OFF-BI-10004506"/>
    <x v="0"/>
    <x v="3"/>
    <n v="26.336000000000002"/>
    <s v="US-2017-155180"/>
    <n v="1"/>
    <n v="4"/>
    <n v="0.2"/>
    <n v="9.2176000000000009"/>
    <n v="0.46881743173671325"/>
  </r>
  <r>
    <x v="609"/>
    <x v="4"/>
    <s v="OFF-LA-10004484"/>
    <x v="0"/>
    <x v="2"/>
    <n v="20.65"/>
    <s v="CA-2017-125850"/>
    <n v="0"/>
    <n v="5"/>
    <n v="0"/>
    <n v="9.4989999999999988"/>
    <n v="0.4647369236065339"/>
  </r>
  <r>
    <x v="609"/>
    <x v="25"/>
    <s v="FUR-FU-10002107"/>
    <x v="1"/>
    <x v="8"/>
    <n v="14.272"/>
    <s v="US-2017-135923"/>
    <n v="0"/>
    <n v="8"/>
    <n v="0.2"/>
    <n v="4.281600000000001"/>
    <n v="0.4595170286641902"/>
  </r>
  <r>
    <x v="609"/>
    <x v="22"/>
    <s v="OFF-PA-10003953"/>
    <x v="0"/>
    <x v="0"/>
    <n v="12.96"/>
    <s v="CA-2017-146318"/>
    <n v="1"/>
    <n v="2"/>
    <n v="0"/>
    <n v="6.2208000000000006"/>
    <n v="0.43613829632717294"/>
  </r>
  <r>
    <x v="609"/>
    <x v="23"/>
    <s v="OFF-FA-10003472"/>
    <x v="0"/>
    <x v="7"/>
    <n v="7.5600000000000005"/>
    <s v="CA-2017-111010"/>
    <n v="1"/>
    <n v="6"/>
    <n v="0"/>
    <n v="0.3024"/>
    <n v="0.51168203684699509"/>
  </r>
  <r>
    <x v="610"/>
    <x v="45"/>
    <s v="OFF-ST-10001526"/>
    <x v="0"/>
    <x v="1"/>
    <n v="1564.29"/>
    <s v="US-2017-165505"/>
    <n v="1"/>
    <n v="13"/>
    <n v="0"/>
    <n v="406.71539999999993"/>
    <n v="0.44610841445725197"/>
  </r>
  <r>
    <x v="610"/>
    <x v="45"/>
    <s v="TEC-AC-10002926"/>
    <x v="2"/>
    <x v="9"/>
    <n v="99.98"/>
    <s v="US-2017-165505"/>
    <n v="0"/>
    <n v="2"/>
    <n v="0"/>
    <n v="42.991400000000006"/>
    <n v="0.52062335344040378"/>
  </r>
  <r>
    <x v="610"/>
    <x v="4"/>
    <s v="FUR-FU-10000719"/>
    <x v="1"/>
    <x v="8"/>
    <n v="59.99"/>
    <s v="CA-2017-113656"/>
    <n v="1"/>
    <n v="7"/>
    <n v="0"/>
    <n v="21.596400000000003"/>
    <n v="0.4595170286641902"/>
  </r>
  <r>
    <x v="610"/>
    <x v="45"/>
    <s v="OFF-AR-10003477"/>
    <x v="0"/>
    <x v="4"/>
    <n v="8.0400000000000009"/>
    <s v="US-2017-165505"/>
    <n v="0"/>
    <n v="6"/>
    <n v="0"/>
    <n v="2.7336"/>
    <n v="0.45632477063632687"/>
  </r>
  <r>
    <x v="611"/>
    <x v="29"/>
    <s v="OFF-BI-10000285"/>
    <x v="0"/>
    <x v="3"/>
    <n v="31.36"/>
    <s v="CA-2017-109407"/>
    <n v="1"/>
    <n v="4"/>
    <n v="0"/>
    <n v="15.68"/>
    <n v="0.46881743173671325"/>
  </r>
  <r>
    <x v="612"/>
    <x v="20"/>
    <s v="OFF-ST-10004337"/>
    <x v="0"/>
    <x v="1"/>
    <n v="428.68"/>
    <s v="CA-2017-168046"/>
    <n v="1"/>
    <n v="7"/>
    <n v="0"/>
    <n v="0"/>
    <n v="0.44610841445725197"/>
  </r>
  <r>
    <x v="612"/>
    <x v="20"/>
    <s v="FUR-TA-10001095"/>
    <x v="1"/>
    <x v="13"/>
    <n v="313.72199999999998"/>
    <s v="CA-2017-168046"/>
    <n v="0"/>
    <n v="3"/>
    <n v="0.4"/>
    <n v="-99.34529999999998"/>
    <n v="0.55975208308209756"/>
  </r>
  <r>
    <x v="612"/>
    <x v="20"/>
    <s v="FUR-FU-10000747"/>
    <x v="1"/>
    <x v="8"/>
    <n v="45.98"/>
    <s v="CA-2017-168046"/>
    <n v="0"/>
    <n v="1"/>
    <n v="0"/>
    <n v="7.816599999999994"/>
    <n v="0.4595170286641902"/>
  </r>
  <r>
    <x v="612"/>
    <x v="20"/>
    <s v="OFF-BI-10003676"/>
    <x v="0"/>
    <x v="3"/>
    <n v="43.120000000000005"/>
    <s v="CA-2017-168046"/>
    <n v="0"/>
    <n v="5"/>
    <n v="0.2"/>
    <n v="15.091999999999995"/>
    <n v="0.46881743173671325"/>
  </r>
  <r>
    <x v="612"/>
    <x v="23"/>
    <s v="OFF-PA-10000007"/>
    <x v="0"/>
    <x v="0"/>
    <n v="18"/>
    <s v="CA-2017-153346"/>
    <n v="1"/>
    <n v="5"/>
    <n v="0"/>
    <n v="8.2799999999999994"/>
    <n v="0.43613829632717294"/>
  </r>
  <r>
    <x v="612"/>
    <x v="23"/>
    <s v="OFF-AR-10000315"/>
    <x v="0"/>
    <x v="4"/>
    <n v="9.2099999999999991"/>
    <s v="CA-2017-153346"/>
    <n v="0"/>
    <n v="3"/>
    <n v="0"/>
    <n v="2.3025000000000002"/>
    <n v="0.45632477063632687"/>
  </r>
  <r>
    <x v="613"/>
    <x v="4"/>
    <s v="OFF-AR-10000588"/>
    <x v="0"/>
    <x v="4"/>
    <n v="39.68"/>
    <s v="CA-2017-146437"/>
    <n v="1"/>
    <n v="2"/>
    <n v="0"/>
    <n v="10.316800000000001"/>
    <n v="0.45632477063632687"/>
  </r>
  <r>
    <x v="614"/>
    <x v="1"/>
    <s v="TEC-PH-10004241"/>
    <x v="2"/>
    <x v="6"/>
    <n v="1439.9680000000001"/>
    <s v="CA-2017-168032"/>
    <n v="1"/>
    <n v="4"/>
    <n v="0.2"/>
    <n v="143.99680000000006"/>
    <n v="0.41105220110552465"/>
  </r>
  <r>
    <x v="614"/>
    <x v="1"/>
    <s v="FUR-TA-10004256"/>
    <x v="1"/>
    <x v="13"/>
    <n v="626.09999999999991"/>
    <s v="CA-2017-168032"/>
    <n v="0"/>
    <n v="3"/>
    <n v="0.5"/>
    <n v="-538.44600000000003"/>
    <n v="0.55975208308209756"/>
  </r>
  <r>
    <x v="614"/>
    <x v="22"/>
    <s v="FUR-CH-10001190"/>
    <x v="1"/>
    <x v="5"/>
    <n v="435.16800000000006"/>
    <s v="US-2017-166660"/>
    <n v="1"/>
    <n v="4"/>
    <n v="0.2"/>
    <n v="-59.835600000000042"/>
    <n v="0.46529189879902266"/>
  </r>
  <r>
    <x v="614"/>
    <x v="4"/>
    <s v="OFF-ST-10000675"/>
    <x v="0"/>
    <x v="1"/>
    <n v="305.01"/>
    <s v="CA-2017-153661"/>
    <n v="1"/>
    <n v="9"/>
    <n v="0"/>
    <n v="76.252499999999998"/>
    <n v="0.44610841445725197"/>
  </r>
  <r>
    <x v="614"/>
    <x v="1"/>
    <s v="OFF-PA-10003892"/>
    <x v="0"/>
    <x v="0"/>
    <n v="156.512"/>
    <s v="CA-2017-114944"/>
    <n v="1"/>
    <n v="4"/>
    <n v="0.2"/>
    <n v="52.822799999999987"/>
    <n v="0.43613829632717294"/>
  </r>
  <r>
    <x v="614"/>
    <x v="4"/>
    <s v="OFF-BI-10004781"/>
    <x v="0"/>
    <x v="3"/>
    <n v="50.783999999999999"/>
    <s v="CA-2017-153661"/>
    <n v="0"/>
    <n v="2"/>
    <n v="0.2"/>
    <n v="17.7744"/>
    <n v="0.46881743173671325"/>
  </r>
  <r>
    <x v="614"/>
    <x v="22"/>
    <s v="FUR-BO-10000468"/>
    <x v="1"/>
    <x v="10"/>
    <n v="48.58"/>
    <s v="US-2017-166660"/>
    <n v="0"/>
    <n v="1"/>
    <n v="0"/>
    <n v="7.7728000000000037"/>
    <n v="0.5176847302647779"/>
  </r>
  <r>
    <x v="614"/>
    <x v="4"/>
    <s v="OFF-LA-10004689"/>
    <x v="0"/>
    <x v="2"/>
    <n v="26.01"/>
    <s v="CA-2017-153661"/>
    <n v="0"/>
    <n v="9"/>
    <n v="0"/>
    <n v="12.2247"/>
    <n v="0.4647369236065339"/>
  </r>
  <r>
    <x v="614"/>
    <x v="4"/>
    <s v="OFF-BI-10000014"/>
    <x v="0"/>
    <x v="3"/>
    <n v="17.456"/>
    <s v="CA-2017-164483"/>
    <n v="1"/>
    <n v="2"/>
    <n v="0.2"/>
    <n v="5.8914"/>
    <n v="0.46881743173671325"/>
  </r>
  <r>
    <x v="614"/>
    <x v="1"/>
    <s v="OFF-BI-10000546"/>
    <x v="0"/>
    <x v="3"/>
    <n v="1.7279999999999995"/>
    <s v="CA-2017-168032"/>
    <n v="0"/>
    <n v="3"/>
    <n v="0.8"/>
    <n v="-2.678399999999999"/>
    <n v="0.46881743173671325"/>
  </r>
  <r>
    <x v="615"/>
    <x v="5"/>
    <s v="OFF-BI-10003527"/>
    <x v="0"/>
    <x v="3"/>
    <n v="1270.99"/>
    <s v="CA-2017-159891"/>
    <n v="1"/>
    <n v="1"/>
    <n v="0"/>
    <n v="635.495"/>
    <n v="0.46881743173671325"/>
  </r>
  <r>
    <x v="615"/>
    <x v="5"/>
    <s v="OFF-EN-10004483"/>
    <x v="0"/>
    <x v="11"/>
    <n v="125.36"/>
    <s v="CA-2017-159891"/>
    <n v="0"/>
    <n v="8"/>
    <n v="0"/>
    <n v="58.919199999999989"/>
    <n v="0.44424167803735209"/>
  </r>
  <r>
    <x v="615"/>
    <x v="4"/>
    <s v="TEC-PH-10004120"/>
    <x v="2"/>
    <x v="6"/>
    <n v="109.59200000000001"/>
    <s v="CA-2017-129238"/>
    <n v="1"/>
    <n v="1"/>
    <n v="0.2"/>
    <n v="8.2194000000000003"/>
    <n v="0.41105220110552465"/>
  </r>
  <r>
    <x v="615"/>
    <x v="4"/>
    <s v="OFF-PA-10002764"/>
    <x v="0"/>
    <x v="0"/>
    <n v="56.7"/>
    <s v="CA-2017-129238"/>
    <n v="0"/>
    <n v="5"/>
    <n v="0"/>
    <n v="27.782999999999998"/>
    <n v="0.43613829632717294"/>
  </r>
  <r>
    <x v="615"/>
    <x v="23"/>
    <s v="OFF-EN-10003134"/>
    <x v="0"/>
    <x v="11"/>
    <n v="23.36"/>
    <s v="CA-2017-158043"/>
    <n v="1"/>
    <n v="2"/>
    <n v="0"/>
    <n v="11.68"/>
    <n v="0.44424167803735209"/>
  </r>
  <r>
    <x v="615"/>
    <x v="0"/>
    <s v="OFF-PA-10003936"/>
    <x v="0"/>
    <x v="0"/>
    <n v="15.552000000000003"/>
    <s v="CA-2017-147970"/>
    <n v="1"/>
    <n v="3"/>
    <n v="0.2"/>
    <n v="5.4432"/>
    <n v="0.43613829632717294"/>
  </r>
  <r>
    <x v="616"/>
    <x v="4"/>
    <s v="OFF-PA-10002254"/>
    <x v="0"/>
    <x v="0"/>
    <n v="105.52"/>
    <s v="CA-2017-154067"/>
    <n v="1"/>
    <n v="4"/>
    <n v="0"/>
    <n v="48.539199999999994"/>
    <n v="0.43613829632717294"/>
  </r>
  <r>
    <x v="616"/>
    <x v="6"/>
    <s v="OFF-ST-10002214"/>
    <x v="0"/>
    <x v="1"/>
    <n v="56.449999999999996"/>
    <s v="US-2017-140809"/>
    <n v="1"/>
    <n v="5"/>
    <n v="0"/>
    <n v="14.676999999999998"/>
    <n v="0.44610841445725197"/>
  </r>
  <r>
    <x v="617"/>
    <x v="6"/>
    <s v="TEC-MA-10001127"/>
    <x v="2"/>
    <x v="15"/>
    <n v="8749.9500000000007"/>
    <s v="CA-2017-158841"/>
    <n v="1"/>
    <n v="5"/>
    <n v="0"/>
    <n v="2799.9839999999995"/>
    <n v="0.5183572270896134"/>
  </r>
  <r>
    <x v="617"/>
    <x v="20"/>
    <s v="OFF-ST-10003994"/>
    <x v="0"/>
    <x v="1"/>
    <n v="117.96"/>
    <s v="CA-2017-147431"/>
    <n v="1"/>
    <n v="2"/>
    <n v="0"/>
    <n v="5.8979999999999961"/>
    <n v="0.44610841445725197"/>
  </r>
  <r>
    <x v="617"/>
    <x v="0"/>
    <s v="FUR-FU-10003601"/>
    <x v="1"/>
    <x v="8"/>
    <n v="73.784000000000006"/>
    <s v="CA-2017-144645"/>
    <n v="1"/>
    <n v="2"/>
    <n v="0.6"/>
    <n v="-77.473200000000006"/>
    <n v="0.4595170286641902"/>
  </r>
  <r>
    <x v="617"/>
    <x v="6"/>
    <s v="OFF-BI-10002557"/>
    <x v="0"/>
    <x v="3"/>
    <n v="36.4"/>
    <s v="CA-2017-158841"/>
    <n v="0"/>
    <n v="8"/>
    <n v="0"/>
    <n v="18.2"/>
    <n v="0.46881743173671325"/>
  </r>
  <r>
    <x v="617"/>
    <x v="6"/>
    <s v="FUR-FU-10001731"/>
    <x v="1"/>
    <x v="8"/>
    <n v="18.689999999999998"/>
    <s v="CA-2017-158841"/>
    <n v="0"/>
    <n v="7"/>
    <n v="0"/>
    <n v="7.1021999999999998"/>
    <n v="0.4595170286641902"/>
  </r>
  <r>
    <x v="618"/>
    <x v="3"/>
    <s v="FUR-CH-10000015"/>
    <x v="1"/>
    <x v="5"/>
    <n v="866.4"/>
    <s v="CA-2017-118514"/>
    <n v="1"/>
    <n v="4"/>
    <n v="0"/>
    <n v="225.26400000000001"/>
    <n v="0.46529189879902266"/>
  </r>
  <r>
    <x v="619"/>
    <x v="4"/>
    <s v="OFF-ST-10004180"/>
    <x v="0"/>
    <x v="1"/>
    <n v="93.02"/>
    <s v="CA-2017-101189"/>
    <n v="1"/>
    <n v="2"/>
    <n v="0"/>
    <n v="3.720799999999997"/>
    <n v="0.44610841445725197"/>
  </r>
  <r>
    <x v="619"/>
    <x v="36"/>
    <s v="TEC-PH-10002890"/>
    <x v="2"/>
    <x v="6"/>
    <n v="90.48"/>
    <s v="CA-2017-150077"/>
    <n v="1"/>
    <n v="2"/>
    <n v="0"/>
    <n v="23.524799999999999"/>
    <n v="0.41105220110552465"/>
  </r>
  <r>
    <x v="619"/>
    <x v="12"/>
    <s v="FUR-FU-10002088"/>
    <x v="1"/>
    <x v="8"/>
    <n v="14.368000000000002"/>
    <s v="CA-2017-117912"/>
    <n v="1"/>
    <n v="2"/>
    <n v="0.2"/>
    <n v="3.9512"/>
    <n v="0.4595170286641902"/>
  </r>
  <r>
    <x v="620"/>
    <x v="4"/>
    <s v="FUR-TA-10001095"/>
    <x v="1"/>
    <x v="13"/>
    <n v="557.72799999999995"/>
    <s v="CA-2017-100993"/>
    <n v="1"/>
    <n v="4"/>
    <n v="0.2"/>
    <n v="6.9715999999999951"/>
    <n v="0.55975208308209756"/>
  </r>
  <r>
    <x v="620"/>
    <x v="5"/>
    <s v="TEC-PH-10003645"/>
    <x v="2"/>
    <x v="6"/>
    <n v="484.83000000000004"/>
    <s v="US-2017-108504"/>
    <n v="1"/>
    <n v="3"/>
    <n v="0"/>
    <n v="126.05580000000002"/>
    <n v="0.41105220110552465"/>
  </r>
  <r>
    <x v="620"/>
    <x v="5"/>
    <s v="OFF-PA-10001289"/>
    <x v="0"/>
    <x v="0"/>
    <n v="348.84"/>
    <s v="US-2017-108504"/>
    <n v="0"/>
    <n v="9"/>
    <n v="0"/>
    <n v="170.9316"/>
    <n v="0.43613829632717294"/>
  </r>
  <r>
    <x v="620"/>
    <x v="5"/>
    <s v="OFF-PA-10003892"/>
    <x v="0"/>
    <x v="0"/>
    <n v="342.37"/>
    <s v="US-2017-108504"/>
    <n v="0"/>
    <n v="7"/>
    <n v="0"/>
    <n v="160.91389999999998"/>
    <n v="0.43613829632717294"/>
  </r>
  <r>
    <x v="620"/>
    <x v="5"/>
    <s v="FUR-BO-10004015"/>
    <x v="1"/>
    <x v="10"/>
    <n v="239.98"/>
    <s v="US-2017-108504"/>
    <n v="0"/>
    <n v="2"/>
    <n v="0"/>
    <n v="52.795599999999979"/>
    <n v="0.5176847302647779"/>
  </r>
  <r>
    <x v="620"/>
    <x v="4"/>
    <s v="OFF-ST-10004340"/>
    <x v="0"/>
    <x v="1"/>
    <n v="186.54"/>
    <s v="CA-2017-100993"/>
    <n v="0"/>
    <n v="3"/>
    <n v="0"/>
    <n v="50.365800000000007"/>
    <n v="0.44610841445725197"/>
  </r>
  <r>
    <x v="620"/>
    <x v="5"/>
    <s v="OFF-EN-10003001"/>
    <x v="0"/>
    <x v="11"/>
    <n v="167.96"/>
    <s v="US-2017-108504"/>
    <n v="0"/>
    <n v="2"/>
    <n v="0"/>
    <n v="78.941199999999995"/>
    <n v="0.44424167803735209"/>
  </r>
  <r>
    <x v="620"/>
    <x v="4"/>
    <s v="TEC-PH-10001448"/>
    <x v="2"/>
    <x v="6"/>
    <n v="159.96800000000002"/>
    <s v="CA-2017-100993"/>
    <n v="0"/>
    <n v="4"/>
    <n v="0.2"/>
    <n v="-31.993600000000029"/>
    <n v="0.41105220110552465"/>
  </r>
  <r>
    <x v="620"/>
    <x v="5"/>
    <s v="OFF-ST-10004804"/>
    <x v="0"/>
    <x v="1"/>
    <n v="154.44"/>
    <s v="US-2017-108504"/>
    <n v="0"/>
    <n v="3"/>
    <n v="0"/>
    <n v="1.5444000000000031"/>
    <n v="0.44610841445725197"/>
  </r>
  <r>
    <x v="620"/>
    <x v="5"/>
    <s v="OFF-PA-10000357"/>
    <x v="0"/>
    <x v="0"/>
    <n v="122.97"/>
    <s v="US-2017-108504"/>
    <n v="0"/>
    <n v="3"/>
    <n v="0"/>
    <n v="60.255300000000005"/>
    <n v="0.43613829632717294"/>
  </r>
  <r>
    <x v="620"/>
    <x v="5"/>
    <s v="TEC-PH-10000215"/>
    <x v="2"/>
    <x v="6"/>
    <n v="104.85000000000001"/>
    <s v="US-2017-108504"/>
    <n v="0"/>
    <n v="3"/>
    <n v="0"/>
    <n v="28.309500000000007"/>
    <n v="0.41105220110552465"/>
  </r>
  <r>
    <x v="620"/>
    <x v="5"/>
    <s v="OFF-ST-10002344"/>
    <x v="0"/>
    <x v="1"/>
    <n v="80.98"/>
    <s v="US-2017-108504"/>
    <n v="0"/>
    <n v="1"/>
    <n v="0"/>
    <n v="1.6196000000000055"/>
    <n v="0.44610841445725197"/>
  </r>
  <r>
    <x v="620"/>
    <x v="5"/>
    <s v="FUR-FU-10004091"/>
    <x v="1"/>
    <x v="8"/>
    <n v="18.84"/>
    <s v="US-2017-108504"/>
    <n v="0"/>
    <n v="3"/>
    <n v="0"/>
    <n v="7.1592000000000002"/>
    <n v="0.4595170286641902"/>
  </r>
  <r>
    <x v="620"/>
    <x v="4"/>
    <s v="OFF-LA-10003223"/>
    <x v="0"/>
    <x v="2"/>
    <n v="14.73"/>
    <s v="CA-2017-100993"/>
    <n v="0"/>
    <n v="3"/>
    <n v="0"/>
    <n v="7.2176999999999998"/>
    <n v="0.4647369236065339"/>
  </r>
  <r>
    <x v="620"/>
    <x v="5"/>
    <s v="OFF-FA-10000053"/>
    <x v="0"/>
    <x v="7"/>
    <n v="9.4499999999999993"/>
    <s v="US-2017-108504"/>
    <n v="0"/>
    <n v="5"/>
    <n v="0"/>
    <n v="0.18900000000000028"/>
    <n v="0.51168203684699509"/>
  </r>
  <r>
    <x v="621"/>
    <x v="15"/>
    <s v="FUR-FU-10000723"/>
    <x v="1"/>
    <x v="8"/>
    <n v="132.22400000000002"/>
    <s v="CA-2017-125017"/>
    <n v="1"/>
    <n v="4"/>
    <n v="0.2"/>
    <n v="-18.180799999999998"/>
    <n v="0.4595170286641902"/>
  </r>
  <r>
    <x v="622"/>
    <x v="4"/>
    <s v="TEC-PH-10004094"/>
    <x v="2"/>
    <x v="6"/>
    <n v="623.96"/>
    <s v="CA-2017-135461"/>
    <n v="1"/>
    <n v="5"/>
    <n v="0.2"/>
    <n v="38.997500000000002"/>
    <n v="0.41105220110552465"/>
  </r>
  <r>
    <x v="622"/>
    <x v="6"/>
    <s v="TEC-AC-10003063"/>
    <x v="2"/>
    <x v="9"/>
    <n v="100"/>
    <s v="CA-2017-106894"/>
    <n v="1"/>
    <n v="4"/>
    <n v="0"/>
    <n v="21"/>
    <n v="0.52062335344040378"/>
  </r>
  <r>
    <x v="622"/>
    <x v="10"/>
    <s v="OFF-PA-10003465"/>
    <x v="0"/>
    <x v="0"/>
    <n v="30.352"/>
    <s v="CA-2017-161662"/>
    <n v="1"/>
    <n v="2"/>
    <n v="0.2"/>
    <n v="10.623199999999997"/>
    <n v="0.43613829632717294"/>
  </r>
  <r>
    <x v="622"/>
    <x v="6"/>
    <s v="OFF-LA-10001045"/>
    <x v="0"/>
    <x v="2"/>
    <n v="7.83"/>
    <s v="CA-2017-106894"/>
    <n v="0"/>
    <n v="3"/>
    <n v="0"/>
    <n v="3.6017999999999999"/>
    <n v="0.4647369236065339"/>
  </r>
  <r>
    <x v="623"/>
    <x v="25"/>
    <s v="TEC-PH-10002624"/>
    <x v="2"/>
    <x v="6"/>
    <n v="1127.9760000000001"/>
    <s v="CA-2017-109344"/>
    <n v="1"/>
    <n v="3"/>
    <n v="0.2"/>
    <n v="126.8972999999998"/>
    <n v="0.41105220110552465"/>
  </r>
  <r>
    <x v="623"/>
    <x v="0"/>
    <s v="FUR-CH-10001270"/>
    <x v="1"/>
    <x v="5"/>
    <n v="241.49999999999997"/>
    <s v="CA-2017-163048"/>
    <n v="1"/>
    <n v="4"/>
    <n v="0.3"/>
    <n v="0"/>
    <n v="0.46529189879902266"/>
  </r>
  <r>
    <x v="624"/>
    <x v="4"/>
    <s v="TEC-AC-10003628"/>
    <x v="2"/>
    <x v="9"/>
    <n v="89.97"/>
    <s v="US-2017-112396"/>
    <n v="1"/>
    <n v="3"/>
    <n v="0"/>
    <n v="39.586800000000011"/>
    <n v="0.52062335344040378"/>
  </r>
  <r>
    <x v="624"/>
    <x v="4"/>
    <s v="TEC-AC-10004761"/>
    <x v="2"/>
    <x v="9"/>
    <n v="31.86"/>
    <s v="US-2017-112396"/>
    <n v="0"/>
    <n v="2"/>
    <n v="0"/>
    <n v="11.151"/>
    <n v="0.52062335344040378"/>
  </r>
  <r>
    <x v="625"/>
    <x v="39"/>
    <s v="TEC-PH-10004897"/>
    <x v="2"/>
    <x v="6"/>
    <n v="69.930000000000007"/>
    <s v="CA-2017-164938"/>
    <n v="1"/>
    <n v="7"/>
    <n v="0"/>
    <n v="0.69929999999999914"/>
    <n v="0.41105220110552465"/>
  </r>
  <r>
    <x v="626"/>
    <x v="5"/>
    <s v="OFF-ST-10003716"/>
    <x v="0"/>
    <x v="1"/>
    <n v="1350.1200000000001"/>
    <s v="CA-2017-110492"/>
    <n v="1"/>
    <n v="6"/>
    <n v="0"/>
    <n v="175.51560000000001"/>
    <n v="0.44610841445725197"/>
  </r>
  <r>
    <x v="626"/>
    <x v="5"/>
    <s v="OFF-BI-10003274"/>
    <x v="0"/>
    <x v="3"/>
    <n v="15.92"/>
    <s v="CA-2017-110492"/>
    <n v="0"/>
    <n v="4"/>
    <n v="0"/>
    <n v="7.4824000000000002"/>
    <n v="0.46881743173671325"/>
  </r>
  <r>
    <x v="627"/>
    <x v="4"/>
    <s v="OFF-PA-10004092"/>
    <x v="0"/>
    <x v="0"/>
    <n v="146.82"/>
    <s v="CA-2017-112942"/>
    <n v="1"/>
    <n v="3"/>
    <n v="0"/>
    <n v="73.41"/>
    <n v="0.43613829632717294"/>
  </r>
  <r>
    <x v="628"/>
    <x v="36"/>
    <s v="FUR-TA-10002356"/>
    <x v="1"/>
    <x v="13"/>
    <n v="550.43100000000004"/>
    <s v="CA-2017-134334"/>
    <n v="1"/>
    <n v="3"/>
    <n v="0.3"/>
    <n v="-47.179800000000029"/>
    <n v="0.55975208308209756"/>
  </r>
  <r>
    <x v="628"/>
    <x v="29"/>
    <s v="OFF-AR-10002240"/>
    <x v="0"/>
    <x v="4"/>
    <n v="264.18"/>
    <s v="CA-2017-146150"/>
    <n v="1"/>
    <n v="7"/>
    <n v="0"/>
    <n v="68.686800000000005"/>
    <n v="0.45632477063632687"/>
  </r>
  <r>
    <x v="628"/>
    <x v="36"/>
    <s v="FUR-FU-10003274"/>
    <x v="1"/>
    <x v="8"/>
    <n v="10.56"/>
    <s v="CA-2017-134334"/>
    <n v="0"/>
    <n v="6"/>
    <n v="0"/>
    <n v="4.6464000000000008"/>
    <n v="0.4595170286641902"/>
  </r>
  <r>
    <x v="628"/>
    <x v="36"/>
    <s v="OFF-AR-10001770"/>
    <x v="0"/>
    <x v="4"/>
    <n v="7.98"/>
    <s v="CA-2017-134334"/>
    <n v="0"/>
    <n v="3"/>
    <n v="0"/>
    <n v="2.0747999999999998"/>
    <n v="0.45632477063632687"/>
  </r>
  <r>
    <x v="628"/>
    <x v="36"/>
    <s v="OFF-PA-10000791"/>
    <x v="0"/>
    <x v="0"/>
    <n v="4.7699999999999996"/>
    <s v="CA-2017-134334"/>
    <n v="0"/>
    <n v="1"/>
    <n v="0"/>
    <n v="2.1464999999999996"/>
    <n v="0.43613829632717294"/>
  </r>
  <r>
    <x v="629"/>
    <x v="20"/>
    <s v="OFF-BI-10004519"/>
    <x v="0"/>
    <x v="3"/>
    <n v="398.35199999999998"/>
    <s v="US-2017-162859"/>
    <n v="1"/>
    <n v="3"/>
    <n v="0.2"/>
    <n v="124.48499999999999"/>
    <n v="0.46881743173671325"/>
  </r>
  <r>
    <x v="629"/>
    <x v="20"/>
    <s v="OFF-FA-10000304"/>
    <x v="0"/>
    <x v="7"/>
    <n v="8.7200000000000006"/>
    <s v="US-2017-162859"/>
    <n v="0"/>
    <n v="4"/>
    <n v="0"/>
    <n v="3.5752000000000006"/>
    <n v="0.51168203684699509"/>
  </r>
  <r>
    <x v="630"/>
    <x v="20"/>
    <s v="FUR-CH-10001802"/>
    <x v="1"/>
    <x v="5"/>
    <n v="326.64600000000002"/>
    <s v="CA-2017-105781"/>
    <n v="1"/>
    <n v="3"/>
    <n v="0.1"/>
    <n v="39.923399999999994"/>
    <n v="0.46529189879902266"/>
  </r>
  <r>
    <x v="630"/>
    <x v="3"/>
    <s v="FUR-FU-10003773"/>
    <x v="1"/>
    <x v="8"/>
    <n v="318.08"/>
    <s v="CA-2017-108105"/>
    <n v="1"/>
    <n v="4"/>
    <n v="0"/>
    <n v="34.988799999999969"/>
    <n v="0.4595170286641902"/>
  </r>
  <r>
    <x v="630"/>
    <x v="23"/>
    <s v="FUR-CH-10001545"/>
    <x v="1"/>
    <x v="5"/>
    <n v="227.96"/>
    <s v="CA-2017-134138"/>
    <n v="1"/>
    <n v="2"/>
    <n v="0"/>
    <n v="36.473600000000005"/>
    <n v="0.46529189879902266"/>
  </r>
  <r>
    <x v="630"/>
    <x v="20"/>
    <s v="TEC-AC-10003628"/>
    <x v="2"/>
    <x v="9"/>
    <n v="89.97"/>
    <s v="CA-2017-105781"/>
    <n v="0"/>
    <n v="3"/>
    <n v="0"/>
    <n v="39.586800000000011"/>
    <n v="0.52062335344040378"/>
  </r>
  <r>
    <x v="630"/>
    <x v="1"/>
    <s v="OFF-AP-10004233"/>
    <x v="0"/>
    <x v="12"/>
    <n v="92.063999999999979"/>
    <s v="CA-2017-168956"/>
    <n v="1"/>
    <n v="6"/>
    <n v="0.8"/>
    <n v="-225.55680000000007"/>
    <n v="0.49507917887403441"/>
  </r>
  <r>
    <x v="630"/>
    <x v="1"/>
    <s v="FUR-CH-10004754"/>
    <x v="1"/>
    <x v="5"/>
    <n v="62.957999999999998"/>
    <s v="CA-2017-168956"/>
    <n v="0"/>
    <n v="3"/>
    <n v="0.3"/>
    <n v="-2.6981999999999999"/>
    <n v="0.46529189879902266"/>
  </r>
  <r>
    <x v="630"/>
    <x v="1"/>
    <s v="OFF-FA-10000304"/>
    <x v="0"/>
    <x v="7"/>
    <n v="6.9760000000000009"/>
    <s v="CA-2017-168956"/>
    <n v="0"/>
    <n v="4"/>
    <n v="0.2"/>
    <n v="1.8312000000000004"/>
    <n v="0.51168203684699509"/>
  </r>
  <r>
    <x v="630"/>
    <x v="3"/>
    <s v="OFF-BI-10002412"/>
    <x v="0"/>
    <x v="3"/>
    <n v="5.8"/>
    <s v="CA-2017-108105"/>
    <n v="0"/>
    <n v="1"/>
    <n v="0"/>
    <n v="2.61"/>
    <n v="0.46881743173671325"/>
  </r>
  <r>
    <x v="630"/>
    <x v="1"/>
    <s v="OFF-PA-10000809"/>
    <x v="0"/>
    <x v="0"/>
    <n v="5.1840000000000011"/>
    <s v="CA-2017-168956"/>
    <n v="0"/>
    <n v="1"/>
    <n v="0.2"/>
    <n v="1.8144"/>
    <n v="0.43613829632717294"/>
  </r>
  <r>
    <x v="631"/>
    <x v="20"/>
    <s v="OFF-ST-10000736"/>
    <x v="0"/>
    <x v="1"/>
    <n v="242.94"/>
    <s v="CA-2017-123274"/>
    <n v="1"/>
    <n v="3"/>
    <n v="0"/>
    <n v="9.7175999999999902"/>
    <n v="0.44610841445725197"/>
  </r>
  <r>
    <x v="631"/>
    <x v="4"/>
    <s v="OFF-PA-10001736"/>
    <x v="0"/>
    <x v="0"/>
    <n v="70.88"/>
    <s v="CA-2017-106460"/>
    <n v="1"/>
    <n v="2"/>
    <n v="0"/>
    <n v="33.313599999999994"/>
    <n v="0.43613829632717294"/>
  </r>
  <r>
    <x v="631"/>
    <x v="20"/>
    <s v="FUR-FU-10004090"/>
    <x v="1"/>
    <x v="8"/>
    <n v="44.46"/>
    <s v="CA-2017-123274"/>
    <n v="0"/>
    <n v="2"/>
    <n v="0"/>
    <n v="14.671799999999998"/>
    <n v="0.4595170286641902"/>
  </r>
  <r>
    <x v="631"/>
    <x v="20"/>
    <s v="OFF-SU-10001664"/>
    <x v="0"/>
    <x v="14"/>
    <n v="25.71"/>
    <s v="CA-2017-101630"/>
    <n v="1"/>
    <n v="3"/>
    <n v="0"/>
    <n v="6.6846000000000005"/>
    <n v="0.53938093436526824"/>
  </r>
  <r>
    <x v="631"/>
    <x v="20"/>
    <s v="OFF-LA-10004425"/>
    <x v="0"/>
    <x v="2"/>
    <n v="8.67"/>
    <s v="CA-2017-101630"/>
    <n v="0"/>
    <n v="3"/>
    <n v="0"/>
    <n v="4.0749000000000004"/>
    <n v="0.4647369236065339"/>
  </r>
  <r>
    <x v="632"/>
    <x v="15"/>
    <s v="OFF-PA-10004996"/>
    <x v="0"/>
    <x v="0"/>
    <n v="16.496000000000002"/>
    <s v="CA-2017-166485"/>
    <n v="1"/>
    <n v="2"/>
    <n v="0.2"/>
    <n v="5.5673999999999992"/>
    <n v="0.43613829632717294"/>
  </r>
  <r>
    <x v="633"/>
    <x v="4"/>
    <s v="OFF-ST-10001809"/>
    <x v="0"/>
    <x v="1"/>
    <n v="449.15"/>
    <s v="CA-2017-139010"/>
    <n v="1"/>
    <n v="5"/>
    <n v="0"/>
    <n v="8.9829999999999899"/>
    <n v="0.44610841445725197"/>
  </r>
  <r>
    <x v="633"/>
    <x v="16"/>
    <s v="OFF-ST-10001496"/>
    <x v="0"/>
    <x v="1"/>
    <n v="432.45600000000002"/>
    <s v="US-2017-139262"/>
    <n v="1"/>
    <n v="3"/>
    <n v="0.2"/>
    <n v="32.434200000000004"/>
    <n v="0.44610841445725197"/>
  </r>
  <r>
    <x v="633"/>
    <x v="20"/>
    <s v="OFF-ST-10000036"/>
    <x v="0"/>
    <x v="1"/>
    <n v="296.37"/>
    <s v="US-2017-168410"/>
    <n v="1"/>
    <n v="3"/>
    <n v="0"/>
    <n v="80.019899999999993"/>
    <n v="0.44610841445725197"/>
  </r>
  <r>
    <x v="633"/>
    <x v="20"/>
    <s v="FUR-FU-10001861"/>
    <x v="1"/>
    <x v="8"/>
    <n v="135.79999999999998"/>
    <s v="CA-2017-121447"/>
    <n v="1"/>
    <n v="7"/>
    <n v="0"/>
    <n v="66.541999999999987"/>
    <n v="0.4595170286641902"/>
  </r>
  <r>
    <x v="633"/>
    <x v="4"/>
    <s v="TEC-AC-10004227"/>
    <x v="2"/>
    <x v="9"/>
    <n v="12.99"/>
    <s v="CA-2017-139010"/>
    <n v="0"/>
    <n v="1"/>
    <n v="0"/>
    <n v="0.77939999999999898"/>
    <n v="0.52062335344040378"/>
  </r>
  <r>
    <x v="633"/>
    <x v="20"/>
    <s v="FUR-FU-10000629"/>
    <x v="1"/>
    <x v="8"/>
    <n v="68.949999999999989"/>
    <s v="US-2017-168410"/>
    <n v="0"/>
    <n v="5"/>
    <n v="0"/>
    <n v="28.959000000000003"/>
    <n v="0.4595170286641902"/>
  </r>
  <r>
    <x v="633"/>
    <x v="20"/>
    <s v="TEC-PH-10002583"/>
    <x v="2"/>
    <x v="6"/>
    <n v="39.979999999999997"/>
    <s v="US-2017-168410"/>
    <n v="0"/>
    <n v="2"/>
    <n v="0"/>
    <n v="1.9989999999999952"/>
    <n v="0.41105220110552465"/>
  </r>
  <r>
    <x v="633"/>
    <x v="16"/>
    <s v="OFF-BI-10002026"/>
    <x v="0"/>
    <x v="3"/>
    <n v="34.860000000000007"/>
    <s v="US-2017-139262"/>
    <n v="0"/>
    <n v="2"/>
    <n v="0.7"/>
    <n v="-26.726000000000006"/>
    <n v="0.46881743173671325"/>
  </r>
  <r>
    <x v="633"/>
    <x v="4"/>
    <s v="OFF-BI-10002309"/>
    <x v="0"/>
    <x v="3"/>
    <n v="31.248000000000005"/>
    <s v="CA-2017-139010"/>
    <n v="0"/>
    <n v="7"/>
    <n v="0.2"/>
    <n v="10.936799999999998"/>
    <n v="0.46881743173671325"/>
  </r>
  <r>
    <x v="633"/>
    <x v="4"/>
    <s v="OFF-BI-10000174"/>
    <x v="0"/>
    <x v="3"/>
    <n v="18.559999999999999"/>
    <s v="CA-2017-139010"/>
    <n v="0"/>
    <n v="4"/>
    <n v="0.2"/>
    <n v="6.4959999999999996"/>
    <n v="0.46881743173671325"/>
  </r>
  <r>
    <x v="633"/>
    <x v="16"/>
    <s v="OFF-BI-10003727"/>
    <x v="0"/>
    <x v="3"/>
    <n v="3.762"/>
    <s v="US-2017-139262"/>
    <n v="0"/>
    <n v="3"/>
    <n v="0.7"/>
    <n v="-2.758799999999999"/>
    <n v="0.46881743173671325"/>
  </r>
  <r>
    <x v="634"/>
    <x v="21"/>
    <s v="OFF-AP-10001205"/>
    <x v="0"/>
    <x v="12"/>
    <n v="490.32"/>
    <s v="CA-2017-119025"/>
    <n v="1"/>
    <n v="9"/>
    <n v="0"/>
    <n v="137.28960000000004"/>
    <n v="0.49507917887403441"/>
  </r>
  <r>
    <x v="634"/>
    <x v="4"/>
    <s v="TEC-PH-10002398"/>
    <x v="2"/>
    <x v="6"/>
    <n v="445.96000000000004"/>
    <s v="US-2017-143280"/>
    <n v="1"/>
    <n v="5"/>
    <n v="0.2"/>
    <n v="55.744999999999948"/>
    <n v="0.41105220110552465"/>
  </r>
  <r>
    <x v="634"/>
    <x v="4"/>
    <s v="TEC-AC-10003399"/>
    <x v="2"/>
    <x v="9"/>
    <n v="36.24"/>
    <s v="US-2017-143280"/>
    <n v="0"/>
    <n v="1"/>
    <n v="0"/>
    <n v="15.220800000000001"/>
    <n v="0.52062335344040378"/>
  </r>
  <r>
    <x v="634"/>
    <x v="4"/>
    <s v="OFF-FA-10000992"/>
    <x v="0"/>
    <x v="7"/>
    <n v="10.649999999999999"/>
    <s v="US-2017-143280"/>
    <n v="0"/>
    <n v="3"/>
    <n v="0"/>
    <n v="5.0054999999999996"/>
    <n v="0.51168203684699509"/>
  </r>
  <r>
    <x v="635"/>
    <x v="2"/>
    <s v="OFF-EN-10004386"/>
    <x v="0"/>
    <x v="11"/>
    <n v="57.576000000000001"/>
    <s v="CA-2017-144400"/>
    <n v="1"/>
    <n v="3"/>
    <n v="0.2"/>
    <n v="21.591000000000001"/>
    <n v="0.44424167803735209"/>
  </r>
  <r>
    <x v="636"/>
    <x v="10"/>
    <s v="OFF-EN-10003134"/>
    <x v="0"/>
    <x v="11"/>
    <n v="46.72"/>
    <s v="CA-2017-165015"/>
    <n v="1"/>
    <n v="5"/>
    <n v="0.2"/>
    <n v="17.52"/>
    <n v="0.44424167803735209"/>
  </r>
  <r>
    <x v="637"/>
    <x v="20"/>
    <s v="OFF-AP-10004336"/>
    <x v="0"/>
    <x v="12"/>
    <n v="170.88"/>
    <s v="CA-2017-102456"/>
    <n v="1"/>
    <n v="3"/>
    <n v="0"/>
    <n v="49.555199999999978"/>
    <n v="0.49507917887403441"/>
  </r>
  <r>
    <x v="637"/>
    <x v="21"/>
    <s v="OFF-BI-10004738"/>
    <x v="0"/>
    <x v="3"/>
    <n v="56.820000000000007"/>
    <s v="CA-2017-101448"/>
    <n v="1"/>
    <n v="3"/>
    <n v="0"/>
    <n v="28.410000000000004"/>
    <n v="0.46881743173671325"/>
  </r>
  <r>
    <x v="637"/>
    <x v="0"/>
    <s v="FUR-FU-10004053"/>
    <x v="1"/>
    <x v="8"/>
    <n v="16.192"/>
    <s v="CA-2017-128706"/>
    <n v="1"/>
    <n v="2"/>
    <n v="0.6"/>
    <n v="-6.8815999999999953"/>
    <n v="0.4595170286641902"/>
  </r>
  <r>
    <x v="638"/>
    <x v="10"/>
    <s v="OFF-AR-10001615"/>
    <x v="0"/>
    <x v="4"/>
    <n v="111.104"/>
    <s v="CA-2017-111283"/>
    <n v="1"/>
    <n v="7"/>
    <n v="0.2"/>
    <n v="8.3328000000000024"/>
    <n v="0.45632477063632687"/>
  </r>
  <r>
    <x v="638"/>
    <x v="20"/>
    <s v="OFF-FA-10003495"/>
    <x v="0"/>
    <x v="7"/>
    <n v="36.480000000000004"/>
    <s v="CA-2017-101623"/>
    <n v="1"/>
    <n v="6"/>
    <n v="0"/>
    <n v="18.240000000000002"/>
    <n v="0.51168203684699509"/>
  </r>
  <r>
    <x v="639"/>
    <x v="20"/>
    <s v="TEC-MA-10003979"/>
    <x v="2"/>
    <x v="15"/>
    <n v="4899.93"/>
    <s v="US-2017-143819"/>
    <n v="1"/>
    <n v="7"/>
    <n v="0"/>
    <n v="2400.9656999999997"/>
    <n v="0.5183572270896134"/>
  </r>
  <r>
    <x v="639"/>
    <x v="20"/>
    <s v="FUR-TA-10001095"/>
    <x v="1"/>
    <x v="13"/>
    <n v="836.59199999999998"/>
    <s v="US-2017-143819"/>
    <n v="0"/>
    <n v="8"/>
    <n v="0.4"/>
    <n v="-264.92079999999999"/>
    <n v="0.55975208308209756"/>
  </r>
  <r>
    <x v="639"/>
    <x v="20"/>
    <s v="OFF-ST-10003208"/>
    <x v="0"/>
    <x v="1"/>
    <n v="362.92"/>
    <s v="US-2017-143819"/>
    <n v="0"/>
    <n v="2"/>
    <n v="0"/>
    <n v="105.24679999999995"/>
    <n v="0.44610841445725197"/>
  </r>
  <r>
    <x v="639"/>
    <x v="26"/>
    <s v="TEC-PH-10003535"/>
    <x v="2"/>
    <x v="6"/>
    <n v="159.98400000000001"/>
    <s v="US-2017-151862"/>
    <n v="1"/>
    <n v="2"/>
    <n v="0.2"/>
    <n v="13.998599999999989"/>
    <n v="0.41105220110552465"/>
  </r>
  <r>
    <x v="639"/>
    <x v="20"/>
    <s v="OFF-PA-10003127"/>
    <x v="0"/>
    <x v="0"/>
    <n v="26.38"/>
    <s v="US-2017-143819"/>
    <n v="0"/>
    <n v="1"/>
    <n v="0"/>
    <n v="12.134799999999998"/>
    <n v="0.43613829632717294"/>
  </r>
  <r>
    <x v="640"/>
    <x v="0"/>
    <s v="OFF-SU-10000151"/>
    <x v="0"/>
    <x v="14"/>
    <n v="3930.0720000000001"/>
    <s v="CA-2017-103982"/>
    <n v="1"/>
    <n v="3"/>
    <n v="0.2"/>
    <n v="-786.01440000000025"/>
    <n v="0.53938093436526824"/>
  </r>
  <r>
    <x v="640"/>
    <x v="0"/>
    <s v="FUR-TA-10004915"/>
    <x v="1"/>
    <x v="13"/>
    <n v="637.89599999999996"/>
    <s v="CA-2017-145730"/>
    <n v="1"/>
    <n v="3"/>
    <n v="0.3"/>
    <n v="-127.57919999999996"/>
    <n v="0.55975208308209756"/>
  </r>
  <r>
    <x v="640"/>
    <x v="0"/>
    <s v="FUR-CH-10004983"/>
    <x v="1"/>
    <x v="5"/>
    <n v="563.42999999999984"/>
    <s v="CA-2017-116799"/>
    <n v="1"/>
    <n v="5"/>
    <n v="0.3"/>
    <n v="-56.343000000000018"/>
    <n v="0.46529189879902266"/>
  </r>
  <r>
    <x v="640"/>
    <x v="7"/>
    <s v="TEC-PH-10001557"/>
    <x v="2"/>
    <x v="6"/>
    <n v="479.95"/>
    <s v="CA-2017-112123"/>
    <n v="1"/>
    <n v="5"/>
    <n v="0"/>
    <n v="129.5865"/>
    <n v="0.41105220110552465"/>
  </r>
  <r>
    <x v="640"/>
    <x v="7"/>
    <s v="OFF-BI-10001071"/>
    <x v="0"/>
    <x v="3"/>
    <n v="447.85999999999996"/>
    <s v="CA-2017-112123"/>
    <n v="0"/>
    <n v="7"/>
    <n v="0"/>
    <n v="219.45140000000001"/>
    <n v="0.46881743173671325"/>
  </r>
  <r>
    <x v="640"/>
    <x v="0"/>
    <s v="TEC-PH-10000895"/>
    <x v="2"/>
    <x v="6"/>
    <n v="431.97600000000006"/>
    <s v="CA-2017-103982"/>
    <n v="0"/>
    <n v="3"/>
    <n v="0.2"/>
    <n v="32.398200000000017"/>
    <n v="0.41105220110552465"/>
  </r>
  <r>
    <x v="640"/>
    <x v="0"/>
    <s v="TEC-MA-10001016"/>
    <x v="2"/>
    <x v="15"/>
    <n v="287.90999999999997"/>
    <s v="CA-2017-145730"/>
    <n v="0"/>
    <n v="3"/>
    <n v="0.4"/>
    <n v="33.589499999999987"/>
    <n v="0.5183572270896134"/>
  </r>
  <r>
    <x v="640"/>
    <x v="7"/>
    <s v="OFF-PA-10001977"/>
    <x v="0"/>
    <x v="0"/>
    <n v="166.44"/>
    <s v="CA-2017-112123"/>
    <n v="0"/>
    <n v="3"/>
    <n v="0"/>
    <n v="79.891199999999998"/>
    <n v="0.43613829632717294"/>
  </r>
  <r>
    <x v="640"/>
    <x v="18"/>
    <s v="TEC-PH-10003171"/>
    <x v="2"/>
    <x v="6"/>
    <n v="134.85000000000002"/>
    <s v="CA-2017-167759"/>
    <n v="1"/>
    <n v="3"/>
    <n v="0"/>
    <n v="37.757999999999996"/>
    <n v="0.41105220110552465"/>
  </r>
  <r>
    <x v="640"/>
    <x v="0"/>
    <s v="TEC-AC-10002857"/>
    <x v="2"/>
    <x v="9"/>
    <n v="41.720000000000006"/>
    <s v="CA-2017-103982"/>
    <n v="0"/>
    <n v="7"/>
    <n v="0.2"/>
    <n v="5.7364999999999977"/>
    <n v="0.52062335344040378"/>
  </r>
  <r>
    <x v="640"/>
    <x v="0"/>
    <s v="OFF-PA-10001892"/>
    <x v="0"/>
    <x v="0"/>
    <n v="42.783999999999999"/>
    <s v="CA-2017-116799"/>
    <n v="0"/>
    <n v="7"/>
    <n v="0.2"/>
    <n v="15.509199999999998"/>
    <n v="0.43613829632717294"/>
  </r>
  <r>
    <x v="640"/>
    <x v="0"/>
    <s v="OFF-EN-10000483"/>
    <x v="0"/>
    <x v="11"/>
    <n v="36.6"/>
    <s v="CA-2017-145730"/>
    <n v="0"/>
    <n v="3"/>
    <n v="0.2"/>
    <n v="11.894999999999994"/>
    <n v="0.44424167803735209"/>
  </r>
  <r>
    <x v="640"/>
    <x v="4"/>
    <s v="FUR-FU-10000672"/>
    <x v="1"/>
    <x v="8"/>
    <n v="35.28"/>
    <s v="CA-2017-120005"/>
    <n v="1"/>
    <n v="3"/>
    <n v="0"/>
    <n v="11.995199999999997"/>
    <n v="0.4595170286641902"/>
  </r>
  <r>
    <x v="640"/>
    <x v="4"/>
    <s v="OFF-SU-10004782"/>
    <x v="0"/>
    <x v="14"/>
    <n v="25.349999999999998"/>
    <s v="CA-2017-120005"/>
    <n v="0"/>
    <n v="3"/>
    <n v="0"/>
    <n v="7.6049999999999978"/>
    <n v="0.53938093436526824"/>
  </r>
  <r>
    <x v="640"/>
    <x v="0"/>
    <s v="OFF-FA-10001332"/>
    <x v="0"/>
    <x v="7"/>
    <n v="2.3039999999999998"/>
    <s v="CA-2017-103982"/>
    <n v="0"/>
    <n v="1"/>
    <n v="0.2"/>
    <n v="0.77759999999999996"/>
    <n v="0.51168203684699509"/>
  </r>
  <r>
    <x v="641"/>
    <x v="18"/>
    <s v="OFF-BI-10003876"/>
    <x v="0"/>
    <x v="3"/>
    <n v="128.39999999999998"/>
    <s v="CA-2017-164637"/>
    <n v="1"/>
    <n v="3"/>
    <n v="0"/>
    <n v="64.199999999999989"/>
    <n v="0.46881743173671325"/>
  </r>
  <r>
    <x v="641"/>
    <x v="38"/>
    <s v="TEC-AC-10002567"/>
    <x v="2"/>
    <x v="9"/>
    <n v="159.97999999999999"/>
    <s v="CA-2017-158358"/>
    <n v="1"/>
    <n v="2"/>
    <n v="0"/>
    <n v="57.592799999999997"/>
    <n v="0.52062335344040378"/>
  </r>
  <r>
    <x v="641"/>
    <x v="4"/>
    <s v="OFF-AR-10003727"/>
    <x v="0"/>
    <x v="4"/>
    <n v="16.989999999999998"/>
    <s v="CA-2017-154053"/>
    <n v="1"/>
    <n v="1"/>
    <n v="0"/>
    <n v="4.9270999999999976"/>
    <n v="0.45632477063632687"/>
  </r>
  <r>
    <x v="641"/>
    <x v="16"/>
    <s v="OFF-LA-10001641"/>
    <x v="0"/>
    <x v="2"/>
    <n v="10.08"/>
    <s v="CA-2017-122518"/>
    <n v="1"/>
    <n v="4"/>
    <n v="0.2"/>
    <n v="3.528"/>
    <n v="0.4647369236065339"/>
  </r>
  <r>
    <x v="642"/>
    <x v="0"/>
    <s v="OFF-EN-10000056"/>
    <x v="0"/>
    <x v="11"/>
    <n v="149.352"/>
    <s v="CA-2017-165218"/>
    <n v="1"/>
    <n v="3"/>
    <n v="0.2"/>
    <n v="50.40629999999998"/>
    <n v="0.44424167803735209"/>
  </r>
  <r>
    <x v="642"/>
    <x v="0"/>
    <s v="OFF-ST-10001558"/>
    <x v="0"/>
    <x v="1"/>
    <n v="12.991999999999999"/>
    <s v="CA-2017-165218"/>
    <n v="0"/>
    <n v="1"/>
    <n v="0.2"/>
    <n v="-0.81199999999999983"/>
    <n v="0.44610841445725197"/>
  </r>
  <r>
    <x v="643"/>
    <x v="2"/>
    <s v="TEC-PH-10004586"/>
    <x v="2"/>
    <x v="6"/>
    <n v="431.94"/>
    <s v="US-2017-155173"/>
    <n v="1"/>
    <n v="2"/>
    <n v="0.4"/>
    <n v="-71.990000000000009"/>
    <n v="0.41105220110552465"/>
  </r>
  <r>
    <x v="643"/>
    <x v="1"/>
    <s v="FUR-FU-10003773"/>
    <x v="1"/>
    <x v="8"/>
    <n v="159.04"/>
    <s v="CA-2017-110898"/>
    <n v="1"/>
    <n v="5"/>
    <n v="0.6"/>
    <n v="-194.82400000000001"/>
    <n v="0.4595170286641902"/>
  </r>
  <r>
    <x v="643"/>
    <x v="1"/>
    <s v="FUR-TA-10000849"/>
    <x v="1"/>
    <x v="13"/>
    <n v="145.97999999999999"/>
    <s v="CA-2017-110898"/>
    <n v="0"/>
    <n v="2"/>
    <n v="0.5"/>
    <n v="-99.266399999999976"/>
    <n v="0.55975208308209756"/>
  </r>
  <r>
    <x v="643"/>
    <x v="2"/>
    <s v="TEC-PH-10002538"/>
    <x v="2"/>
    <x v="6"/>
    <n v="68.238"/>
    <s v="US-2017-155173"/>
    <n v="0"/>
    <n v="3"/>
    <n v="0.4"/>
    <n v="-12.510300000000008"/>
    <n v="0.41105220110552465"/>
  </r>
  <r>
    <x v="643"/>
    <x v="1"/>
    <s v="OFF-AP-10001626"/>
    <x v="0"/>
    <x v="12"/>
    <n v="2.3339999999999996"/>
    <s v="CA-2017-110898"/>
    <n v="0"/>
    <n v="3"/>
    <n v="0.8"/>
    <n v="-6.3018000000000001"/>
    <n v="0.49507917887403441"/>
  </r>
  <r>
    <x v="643"/>
    <x v="2"/>
    <s v="OFF-BI-10002982"/>
    <x v="0"/>
    <x v="3"/>
    <n v="2.0430000000000001"/>
    <s v="US-2017-155173"/>
    <n v="0"/>
    <n v="1"/>
    <n v="0.7"/>
    <n v="-1.4981999999999998"/>
    <n v="0.46881743173671325"/>
  </r>
  <r>
    <x v="643"/>
    <x v="1"/>
    <s v="OFF-BI-10004656"/>
    <x v="0"/>
    <x v="3"/>
    <n v="1.7279999999999998"/>
    <s v="CA-2017-110898"/>
    <n v="0"/>
    <n v="4"/>
    <n v="0.8"/>
    <n v="-2.764800000000001"/>
    <n v="0.46881743173671325"/>
  </r>
  <r>
    <x v="644"/>
    <x v="0"/>
    <s v="TEC-PH-10002365"/>
    <x v="2"/>
    <x v="6"/>
    <n v="21.071999999999999"/>
    <s v="US-2017-137547"/>
    <n v="1"/>
    <n v="3"/>
    <n v="0.2"/>
    <n v="1.5804"/>
    <n v="0.41105220110552465"/>
  </r>
  <r>
    <x v="645"/>
    <x v="16"/>
    <s v="TEC-PH-10001530"/>
    <x v="2"/>
    <x v="6"/>
    <n v="1363.96"/>
    <s v="CA-2017-169103"/>
    <n v="1"/>
    <n v="5"/>
    <n v="0.2"/>
    <n v="85.247500000000002"/>
    <n v="0.41105220110552465"/>
  </r>
  <r>
    <x v="645"/>
    <x v="14"/>
    <s v="OFF-AP-10004233"/>
    <x v="0"/>
    <x v="12"/>
    <n v="207.14400000000001"/>
    <s v="US-2017-140172"/>
    <n v="1"/>
    <n v="3"/>
    <n v="0.1"/>
    <n v="48.333599999999976"/>
    <n v="0.49507917887403441"/>
  </r>
  <r>
    <x v="645"/>
    <x v="0"/>
    <s v="OFF-EN-10001453"/>
    <x v="0"/>
    <x v="11"/>
    <n v="146.352"/>
    <s v="CA-2017-130400"/>
    <n v="1"/>
    <n v="3"/>
    <n v="0.2"/>
    <n v="49.393799999999992"/>
    <n v="0.44424167803735209"/>
  </r>
  <r>
    <x v="645"/>
    <x v="0"/>
    <s v="TEC-AC-10004633"/>
    <x v="2"/>
    <x v="9"/>
    <n v="27.96"/>
    <s v="CA-2017-130400"/>
    <n v="0"/>
    <n v="5"/>
    <n v="0.2"/>
    <n v="8.3880000000000035"/>
    <n v="0.52062335344040378"/>
  </r>
  <r>
    <x v="645"/>
    <x v="20"/>
    <s v="FUR-FU-10003347"/>
    <x v="1"/>
    <x v="8"/>
    <n v="113.6"/>
    <s v="CA-2017-137337"/>
    <n v="1"/>
    <n v="8"/>
    <n v="0"/>
    <n v="44.304000000000002"/>
    <n v="0.4595170286641902"/>
  </r>
  <r>
    <x v="645"/>
    <x v="2"/>
    <s v="TEC-PH-10002890"/>
    <x v="2"/>
    <x v="6"/>
    <n v="108.57600000000001"/>
    <s v="CA-2017-111976"/>
    <n v="1"/>
    <n v="4"/>
    <n v="0.4"/>
    <n v="-25.334400000000002"/>
    <n v="0.41105220110552465"/>
  </r>
  <r>
    <x v="645"/>
    <x v="16"/>
    <s v="FUR-FU-10004006"/>
    <x v="1"/>
    <x v="8"/>
    <n v="102.35999999999999"/>
    <s v="CA-2017-169103"/>
    <n v="0"/>
    <n v="3"/>
    <n v="0.2"/>
    <n v="-3.8385000000000105"/>
    <n v="0.4595170286641902"/>
  </r>
  <r>
    <x v="645"/>
    <x v="20"/>
    <s v="OFF-BI-10000632"/>
    <x v="0"/>
    <x v="3"/>
    <n v="69.456000000000003"/>
    <s v="CA-2017-137337"/>
    <n v="0"/>
    <n v="2"/>
    <n v="0.2"/>
    <n v="22.573199999999996"/>
    <n v="0.46881743173671325"/>
  </r>
  <r>
    <x v="645"/>
    <x v="14"/>
    <s v="OFF-AR-10002766"/>
    <x v="0"/>
    <x v="4"/>
    <n v="13.899999999999999"/>
    <s v="US-2017-140172"/>
    <n v="0"/>
    <n v="5"/>
    <n v="0"/>
    <n v="3.7529999999999997"/>
    <n v="0.45632477063632687"/>
  </r>
  <r>
    <x v="645"/>
    <x v="20"/>
    <s v="OFF-PA-10001934"/>
    <x v="0"/>
    <x v="0"/>
    <n v="12.96"/>
    <s v="CA-2017-137337"/>
    <n v="0"/>
    <n v="2"/>
    <n v="0"/>
    <n v="6.3504000000000005"/>
    <n v="0.43613829632717294"/>
  </r>
  <r>
    <x v="645"/>
    <x v="12"/>
    <s v="OFF-BI-10003676"/>
    <x v="0"/>
    <x v="3"/>
    <n v="9.7020000000000017"/>
    <s v="CA-2017-106306"/>
    <n v="1"/>
    <n v="3"/>
    <n v="0.7"/>
    <n v="-7.1147999999999989"/>
    <n v="0.46881743173671325"/>
  </r>
  <r>
    <x v="645"/>
    <x v="0"/>
    <s v="OFF-BI-10001757"/>
    <x v="0"/>
    <x v="3"/>
    <n v="8.8559999999999981"/>
    <s v="CA-2017-130400"/>
    <n v="0"/>
    <n v="9"/>
    <n v="0.8"/>
    <n v="-14.169600000000003"/>
    <n v="0.46881743173671325"/>
  </r>
  <r>
    <x v="645"/>
    <x v="2"/>
    <s v="OFF-FA-10004968"/>
    <x v="0"/>
    <x v="7"/>
    <n v="5.9840000000000009"/>
    <s v="CA-2017-111976"/>
    <n v="0"/>
    <n v="2"/>
    <n v="0.2"/>
    <n v="-1.3463999999999998"/>
    <n v="0.51168203684699509"/>
  </r>
  <r>
    <x v="646"/>
    <x v="32"/>
    <s v="FUR-CH-10002647"/>
    <x v="1"/>
    <x v="5"/>
    <n v="354.90000000000003"/>
    <s v="CA-2017-153269"/>
    <n v="1"/>
    <n v="5"/>
    <n v="0"/>
    <n v="88.725000000000023"/>
    <n v="0.46529189879902266"/>
  </r>
  <r>
    <x v="646"/>
    <x v="37"/>
    <s v="TEC-AC-10004469"/>
    <x v="2"/>
    <x v="9"/>
    <n v="199.75"/>
    <s v="CA-2017-120803"/>
    <n v="1"/>
    <n v="5"/>
    <n v="0"/>
    <n v="87.890000000000015"/>
    <n v="0.52062335344040378"/>
  </r>
  <r>
    <x v="646"/>
    <x v="32"/>
    <s v="OFF-BI-10004632"/>
    <x v="0"/>
    <x v="3"/>
    <n v="51.8"/>
    <s v="CA-2017-153269"/>
    <n v="0"/>
    <n v="4"/>
    <n v="0"/>
    <n v="23.309999999999995"/>
    <n v="0.46881743173671325"/>
  </r>
  <r>
    <x v="646"/>
    <x v="32"/>
    <s v="OFF-PA-10001801"/>
    <x v="0"/>
    <x v="0"/>
    <n v="17.940000000000001"/>
    <s v="CA-2017-153269"/>
    <n v="0"/>
    <n v="3"/>
    <n v="0"/>
    <n v="8.7906000000000013"/>
    <n v="0.43613829632717294"/>
  </r>
  <r>
    <x v="646"/>
    <x v="32"/>
    <s v="OFF-ST-10004634"/>
    <x v="0"/>
    <x v="1"/>
    <n v="11.21"/>
    <s v="CA-2017-153269"/>
    <n v="0"/>
    <n v="1"/>
    <n v="0"/>
    <n v="3.3629999999999995"/>
    <n v="0.44610841445725197"/>
  </r>
  <r>
    <x v="647"/>
    <x v="4"/>
    <s v="TEC-PH-10002885"/>
    <x v="2"/>
    <x v="6"/>
    <n v="4158.9120000000003"/>
    <s v="CA-2017-159016"/>
    <n v="1"/>
    <n v="8"/>
    <n v="0.2"/>
    <n v="363.90480000000025"/>
    <n v="0.41105220110552465"/>
  </r>
  <r>
    <x v="647"/>
    <x v="4"/>
    <s v="TEC-MA-10000984"/>
    <x v="2"/>
    <x v="15"/>
    <n v="3357.6000000000004"/>
    <s v="CA-2017-169663"/>
    <n v="1"/>
    <n v="3"/>
    <n v="0.2"/>
    <n v="377.72999999999956"/>
    <n v="0.5183572270896134"/>
  </r>
  <r>
    <x v="647"/>
    <x v="20"/>
    <s v="FUR-BO-10003272"/>
    <x v="1"/>
    <x v="10"/>
    <n v="176.78399999999999"/>
    <s v="US-2017-112977"/>
    <n v="1"/>
    <n v="1"/>
    <n v="0.2"/>
    <n v="-22.098000000000013"/>
    <n v="0.5176847302647779"/>
  </r>
  <r>
    <x v="647"/>
    <x v="2"/>
    <s v="TEC-AC-10002800"/>
    <x v="2"/>
    <x v="9"/>
    <n v="39.992000000000004"/>
    <s v="US-2017-122182"/>
    <n v="1"/>
    <n v="1"/>
    <n v="0.2"/>
    <n v="7.4984999999999964"/>
    <n v="0.52062335344040378"/>
  </r>
  <r>
    <x v="647"/>
    <x v="4"/>
    <s v="TEC-AC-10003038"/>
    <x v="2"/>
    <x v="9"/>
    <n v="26.849999999999998"/>
    <s v="CA-2017-169663"/>
    <n v="0"/>
    <n v="3"/>
    <n v="0"/>
    <n v="5.101499999999997"/>
    <n v="0.52062335344040378"/>
  </r>
  <r>
    <x v="647"/>
    <x v="12"/>
    <s v="OFF-ST-10001272"/>
    <x v="0"/>
    <x v="1"/>
    <n v="104.69600000000001"/>
    <s v="CA-2017-108959"/>
    <n v="1"/>
    <n v="1"/>
    <n v="0.2"/>
    <n v="6.5434999999999981"/>
    <n v="0.44610841445725197"/>
  </r>
  <r>
    <x v="647"/>
    <x v="4"/>
    <s v="OFF-PA-10004405"/>
    <x v="0"/>
    <x v="0"/>
    <n v="14.9"/>
    <s v="CA-2017-159016"/>
    <n v="0"/>
    <n v="5"/>
    <n v="0"/>
    <n v="7.1519999999999992"/>
    <n v="0.43613829632717294"/>
  </r>
  <r>
    <x v="648"/>
    <x v="5"/>
    <s v="OFF-ST-10001526"/>
    <x v="0"/>
    <x v="1"/>
    <n v="481.32"/>
    <s v="CA-2017-146171"/>
    <n v="1"/>
    <n v="4"/>
    <n v="0"/>
    <n v="125.14319999999998"/>
    <n v="0.44610841445725197"/>
  </r>
  <r>
    <x v="648"/>
    <x v="23"/>
    <s v="FUR-TA-10001095"/>
    <x v="1"/>
    <x v="13"/>
    <n v="244.00599999999997"/>
    <s v="US-2017-128902"/>
    <n v="1"/>
    <n v="2"/>
    <n v="0.3"/>
    <n v="-31.372200000000007"/>
    <n v="0.55975208308209756"/>
  </r>
  <r>
    <x v="648"/>
    <x v="28"/>
    <s v="TEC-AC-10000171"/>
    <x v="2"/>
    <x v="9"/>
    <n v="45.98"/>
    <s v="CA-2017-118255"/>
    <n v="1"/>
    <n v="2"/>
    <n v="0"/>
    <n v="19.7714"/>
    <n v="0.52062335344040378"/>
  </r>
  <r>
    <x v="648"/>
    <x v="5"/>
    <s v="FUR-FU-10004270"/>
    <x v="1"/>
    <x v="8"/>
    <n v="76.92"/>
    <s v="CA-2017-146171"/>
    <n v="0"/>
    <n v="4"/>
    <n v="0"/>
    <n v="31.537200000000006"/>
    <n v="0.4595170286641902"/>
  </r>
  <r>
    <x v="648"/>
    <x v="2"/>
    <s v="FUR-FU-10001037"/>
    <x v="1"/>
    <x v="8"/>
    <n v="30.336000000000002"/>
    <s v="CA-2017-122511"/>
    <n v="1"/>
    <n v="4"/>
    <n v="0.2"/>
    <n v="9.48"/>
    <n v="0.4595170286641902"/>
  </r>
  <r>
    <x v="648"/>
    <x v="28"/>
    <s v="OFF-BI-10003291"/>
    <x v="0"/>
    <x v="3"/>
    <n v="17.46"/>
    <s v="CA-2017-118255"/>
    <n v="0"/>
    <n v="2"/>
    <n v="0"/>
    <n v="8.2061999999999991"/>
    <n v="0.46881743173671325"/>
  </r>
  <r>
    <x v="649"/>
    <x v="4"/>
    <s v="FUR-CH-10003746"/>
    <x v="1"/>
    <x v="5"/>
    <n v="770.35200000000009"/>
    <s v="CA-2017-127138"/>
    <n v="1"/>
    <n v="3"/>
    <n v="0.2"/>
    <n v="77.035199999999975"/>
    <n v="0.46529189879902266"/>
  </r>
  <r>
    <x v="649"/>
    <x v="4"/>
    <s v="OFF-ST-10002756"/>
    <x v="0"/>
    <x v="1"/>
    <n v="676.55"/>
    <s v="CA-2017-127138"/>
    <n v="0"/>
    <n v="5"/>
    <n v="0"/>
    <n v="6.7655000000000598"/>
    <n v="0.44610841445725197"/>
  </r>
  <r>
    <x v="649"/>
    <x v="4"/>
    <s v="OFF-AP-10003842"/>
    <x v="0"/>
    <x v="12"/>
    <n v="154.9"/>
    <s v="CA-2017-127138"/>
    <n v="0"/>
    <n v="5"/>
    <n v="0"/>
    <n v="40.274000000000001"/>
    <n v="0.49507917887403441"/>
  </r>
  <r>
    <x v="649"/>
    <x v="4"/>
    <s v="OFF-EN-10004459"/>
    <x v="0"/>
    <x v="11"/>
    <n v="30.56"/>
    <s v="CA-2017-127138"/>
    <n v="0"/>
    <n v="4"/>
    <n v="0"/>
    <n v="14.974399999999999"/>
    <n v="0.44424167803735209"/>
  </r>
  <r>
    <x v="649"/>
    <x v="20"/>
    <s v="OFF-EN-10001099"/>
    <x v="0"/>
    <x v="11"/>
    <n v="29.339999999999996"/>
    <s v="CA-2017-119683"/>
    <n v="1"/>
    <n v="3"/>
    <n v="0"/>
    <n v="13.496399999999998"/>
    <n v="0.44424167803735209"/>
  </r>
  <r>
    <x v="649"/>
    <x v="4"/>
    <s v="OFF-PA-10004022"/>
    <x v="0"/>
    <x v="0"/>
    <n v="19.98"/>
    <s v="US-2017-119270"/>
    <n v="1"/>
    <n v="2"/>
    <n v="0"/>
    <n v="8.9909999999999997"/>
    <n v="0.43613829632717294"/>
  </r>
  <r>
    <x v="649"/>
    <x v="8"/>
    <s v="OFF-PA-10003953"/>
    <x v="0"/>
    <x v="0"/>
    <n v="12.96"/>
    <s v="CA-2017-115504"/>
    <n v="1"/>
    <n v="2"/>
    <n v="0"/>
    <n v="6.2208000000000006"/>
    <n v="0.43613829632717294"/>
  </r>
  <r>
    <x v="650"/>
    <x v="4"/>
    <s v="OFF-SU-10000151"/>
    <x v="0"/>
    <x v="14"/>
    <n v="4912.59"/>
    <s v="CA-2017-136301"/>
    <n v="1"/>
    <n v="3"/>
    <n v="0"/>
    <n v="196.50359999999978"/>
    <n v="0.53938093436526824"/>
  </r>
  <r>
    <x v="650"/>
    <x v="0"/>
    <s v="FUR-TA-10004619"/>
    <x v="1"/>
    <x v="13"/>
    <n v="557.58500000000004"/>
    <s v="CA-2017-159373"/>
    <n v="1"/>
    <n v="5"/>
    <n v="0.3"/>
    <n v="0"/>
    <n v="0.55975208308209756"/>
  </r>
  <r>
    <x v="650"/>
    <x v="2"/>
    <s v="OFF-ST-10002574"/>
    <x v="0"/>
    <x v="1"/>
    <n v="552.55999999999995"/>
    <s v="US-2017-114013"/>
    <n v="1"/>
    <n v="5"/>
    <n v="0.2"/>
    <n v="-138.13999999999999"/>
    <n v="0.44610841445725197"/>
  </r>
  <r>
    <x v="650"/>
    <x v="2"/>
    <s v="TEC-PH-10001494"/>
    <x v="2"/>
    <x v="6"/>
    <n v="539.91"/>
    <s v="US-2017-114013"/>
    <n v="0"/>
    <n v="3"/>
    <n v="0.4"/>
    <n v="-116.98049999999998"/>
    <n v="0.41105220110552465"/>
  </r>
  <r>
    <x v="650"/>
    <x v="2"/>
    <s v="TEC-MA-10001148"/>
    <x v="2"/>
    <x v="15"/>
    <n v="449.1"/>
    <s v="US-2017-114013"/>
    <n v="0"/>
    <n v="3"/>
    <n v="0.7"/>
    <n v="-643.70999999999981"/>
    <n v="0.5183572270896134"/>
  </r>
  <r>
    <x v="650"/>
    <x v="2"/>
    <s v="FUR-CH-10004287"/>
    <x v="1"/>
    <x v="5"/>
    <n v="386.67999999999995"/>
    <s v="US-2017-114013"/>
    <n v="0"/>
    <n v="2"/>
    <n v="0.3"/>
    <n v="-5.5240000000000293"/>
    <n v="0.46529189879902266"/>
  </r>
  <r>
    <x v="650"/>
    <x v="12"/>
    <s v="TEC-PH-10001254"/>
    <x v="2"/>
    <x v="6"/>
    <n v="203.184"/>
    <s v="CA-2017-158834"/>
    <n v="1"/>
    <n v="2"/>
    <n v="0.2"/>
    <n v="15.238799999999991"/>
    <n v="0.41105220110552465"/>
  </r>
  <r>
    <x v="650"/>
    <x v="6"/>
    <s v="OFF-AP-10004540"/>
    <x v="0"/>
    <x v="12"/>
    <n v="160.32"/>
    <s v="US-2017-108637"/>
    <n v="1"/>
    <n v="2"/>
    <n v="0"/>
    <n v="44.889600000000002"/>
    <n v="0.49507917887403441"/>
  </r>
  <r>
    <x v="650"/>
    <x v="12"/>
    <s v="OFF-AP-10000326"/>
    <x v="0"/>
    <x v="12"/>
    <n v="157.91999999999999"/>
    <s v="CA-2017-158834"/>
    <n v="0"/>
    <n v="5"/>
    <n v="0.2"/>
    <n v="17.765999999999991"/>
    <n v="0.49507917887403441"/>
  </r>
  <r>
    <x v="650"/>
    <x v="6"/>
    <s v="FUR-FU-10004864"/>
    <x v="1"/>
    <x v="8"/>
    <n v="127.88"/>
    <s v="US-2017-108637"/>
    <n v="0"/>
    <n v="2"/>
    <n v="0"/>
    <n v="40.921599999999998"/>
    <n v="0.4595170286641902"/>
  </r>
  <r>
    <x v="650"/>
    <x v="2"/>
    <s v="OFF-ST-10003641"/>
    <x v="0"/>
    <x v="1"/>
    <n v="126.08"/>
    <s v="US-2017-114013"/>
    <n v="0"/>
    <n v="2"/>
    <n v="0.2"/>
    <n v="-28.367999999999984"/>
    <n v="0.44610841445725197"/>
  </r>
  <r>
    <x v="650"/>
    <x v="2"/>
    <s v="TEC-AC-10000474"/>
    <x v="2"/>
    <x v="9"/>
    <n v="379.96000000000004"/>
    <s v="US-2017-114013"/>
    <n v="0"/>
    <n v="5"/>
    <n v="0.2"/>
    <n v="47.494999999999919"/>
    <n v="0.52062335344040378"/>
  </r>
  <r>
    <x v="650"/>
    <x v="0"/>
    <s v="OFF-PA-10000659"/>
    <x v="0"/>
    <x v="0"/>
    <n v="70.08"/>
    <s v="CA-2017-159373"/>
    <n v="0"/>
    <n v="5"/>
    <n v="0.2"/>
    <n v="24.527999999999995"/>
    <n v="0.43613829632717294"/>
  </r>
  <r>
    <x v="650"/>
    <x v="2"/>
    <s v="OFF-BI-10004318"/>
    <x v="0"/>
    <x v="3"/>
    <n v="51.897000000000013"/>
    <s v="US-2017-114013"/>
    <n v="0"/>
    <n v="1"/>
    <n v="0.7"/>
    <n v="-41.517600000000002"/>
    <n v="0.46881743173671325"/>
  </r>
  <r>
    <x v="650"/>
    <x v="4"/>
    <s v="OFF-BI-10001036"/>
    <x v="0"/>
    <x v="3"/>
    <n v="51.184000000000012"/>
    <s v="CA-2017-119123"/>
    <n v="1"/>
    <n v="7"/>
    <n v="0.2"/>
    <n v="19.193999999999999"/>
    <n v="0.46881743173671325"/>
  </r>
  <r>
    <x v="650"/>
    <x v="6"/>
    <s v="OFF-BI-10004965"/>
    <x v="0"/>
    <x v="3"/>
    <n v="46"/>
    <s v="US-2017-108637"/>
    <n v="0"/>
    <n v="4"/>
    <n v="0"/>
    <n v="20.7"/>
    <n v="0.46881743173671325"/>
  </r>
  <r>
    <x v="650"/>
    <x v="2"/>
    <s v="OFF-PA-10004996"/>
    <x v="0"/>
    <x v="0"/>
    <n v="41.240000000000009"/>
    <s v="US-2017-114013"/>
    <n v="0"/>
    <n v="5"/>
    <n v="0.2"/>
    <n v="13.918499999999998"/>
    <n v="0.43613829632717294"/>
  </r>
  <r>
    <x v="650"/>
    <x v="4"/>
    <s v="FUR-FU-10004712"/>
    <x v="1"/>
    <x v="8"/>
    <n v="28.28"/>
    <s v="CA-2017-136301"/>
    <n v="0"/>
    <n v="2"/>
    <n v="0"/>
    <n v="7.352800000000002"/>
    <n v="0.4595170286641902"/>
  </r>
  <r>
    <x v="650"/>
    <x v="2"/>
    <s v="OFF-BI-10002353"/>
    <x v="0"/>
    <x v="3"/>
    <n v="23.160000000000004"/>
    <s v="US-2017-114013"/>
    <n v="0"/>
    <n v="5"/>
    <n v="0.7"/>
    <n v="-15.439999999999998"/>
    <n v="0.46881743173671325"/>
  </r>
  <r>
    <x v="650"/>
    <x v="0"/>
    <s v="OFF-BI-10004141"/>
    <x v="0"/>
    <x v="3"/>
    <n v="1.2719999999999998"/>
    <s v="CA-2017-159373"/>
    <n v="0"/>
    <n v="2"/>
    <n v="0.8"/>
    <n v="-2.1624000000000012"/>
    <n v="0.46881743173671325"/>
  </r>
  <r>
    <x v="651"/>
    <x v="0"/>
    <s v="FUR-BO-10004409"/>
    <x v="1"/>
    <x v="10"/>
    <n v="241.33199999999999"/>
    <s v="CA-2017-162082"/>
    <n v="1"/>
    <n v="5"/>
    <n v="0.32"/>
    <n v="-14.195999999999998"/>
    <n v="0.5176847302647779"/>
  </r>
  <r>
    <x v="651"/>
    <x v="22"/>
    <s v="FUR-CH-10002880"/>
    <x v="1"/>
    <x v="5"/>
    <n v="196.78399999999999"/>
    <s v="CA-2017-124793"/>
    <n v="1"/>
    <n v="2"/>
    <n v="0.2"/>
    <n v="-22.138200000000012"/>
    <n v="0.46529189879902266"/>
  </r>
  <r>
    <x v="651"/>
    <x v="0"/>
    <s v="OFF-AR-10001044"/>
    <x v="0"/>
    <x v="4"/>
    <n v="145.54400000000001"/>
    <s v="CA-2017-162082"/>
    <n v="0"/>
    <n v="7"/>
    <n v="0.2"/>
    <n v="16.373699999999992"/>
    <n v="0.45632477063632687"/>
  </r>
  <r>
    <x v="651"/>
    <x v="4"/>
    <s v="OFF-BI-10003291"/>
    <x v="0"/>
    <x v="3"/>
    <n v="41.904000000000003"/>
    <s v="CA-2017-133802"/>
    <n v="1"/>
    <n v="6"/>
    <n v="0.2"/>
    <n v="14.142599999999996"/>
    <n v="0.46881743173671325"/>
  </r>
  <r>
    <x v="651"/>
    <x v="10"/>
    <s v="FUR-FU-10004020"/>
    <x v="1"/>
    <x v="8"/>
    <n v="21.880000000000003"/>
    <s v="US-2017-154361"/>
    <n v="1"/>
    <n v="5"/>
    <n v="0.2"/>
    <n v="6.2904999999999998"/>
    <n v="0.4595170286641902"/>
  </r>
  <r>
    <x v="651"/>
    <x v="21"/>
    <s v="FUR-FU-10003724"/>
    <x v="1"/>
    <x v="8"/>
    <n v="16.739999999999998"/>
    <s v="CA-2017-102134"/>
    <n v="1"/>
    <n v="2"/>
    <n v="0"/>
    <n v="4.3523999999999994"/>
    <n v="0.4595170286641902"/>
  </r>
  <r>
    <x v="651"/>
    <x v="0"/>
    <s v="OFF-PA-10001934"/>
    <x v="0"/>
    <x v="0"/>
    <n v="5.1840000000000011"/>
    <s v="CA-2017-162082"/>
    <n v="0"/>
    <n v="1"/>
    <n v="0.2"/>
    <n v="1.8792"/>
    <n v="0.43613829632717294"/>
  </r>
  <r>
    <x v="652"/>
    <x v="4"/>
    <s v="FUR-CH-10000309"/>
    <x v="1"/>
    <x v="5"/>
    <n v="1352.0320000000002"/>
    <s v="CA-2017-138968"/>
    <n v="1"/>
    <n v="4"/>
    <n v="0.2"/>
    <n v="84.501999999999953"/>
    <n v="0.46529189879902266"/>
  </r>
  <r>
    <x v="652"/>
    <x v="0"/>
    <s v="FUR-CH-10000863"/>
    <x v="1"/>
    <x v="5"/>
    <n v="528.42999999999995"/>
    <s v="CA-2017-149272"/>
    <n v="1"/>
    <n v="5"/>
    <n v="0.3"/>
    <n v="-143.43099999999998"/>
    <n v="0.46529189879902266"/>
  </r>
  <r>
    <x v="652"/>
    <x v="29"/>
    <s v="OFF-PA-10001954"/>
    <x v="0"/>
    <x v="0"/>
    <n v="319.76"/>
    <s v="CA-2017-140571"/>
    <n v="1"/>
    <n v="14"/>
    <n v="0"/>
    <n v="147.08959999999999"/>
    <n v="0.43613829632717294"/>
  </r>
  <r>
    <x v="652"/>
    <x v="2"/>
    <s v="TEC-AC-10004855"/>
    <x v="2"/>
    <x v="9"/>
    <n v="83.976000000000013"/>
    <s v="US-2017-113509"/>
    <n v="1"/>
    <n v="3"/>
    <n v="0.2"/>
    <n v="-13.646100000000001"/>
    <n v="0.52062335344040378"/>
  </r>
  <r>
    <x v="652"/>
    <x v="29"/>
    <s v="OFF-PA-10001954"/>
    <x v="0"/>
    <x v="0"/>
    <n v="45.68"/>
    <s v="CA-2017-140571"/>
    <n v="0"/>
    <n v="2"/>
    <n v="0"/>
    <n v="21.012799999999999"/>
    <n v="0.43613829632717294"/>
  </r>
  <r>
    <x v="652"/>
    <x v="0"/>
    <s v="OFF-BI-10004233"/>
    <x v="0"/>
    <x v="3"/>
    <n v="22.385999999999996"/>
    <s v="CA-2017-149272"/>
    <n v="0"/>
    <n v="7"/>
    <n v="0.8"/>
    <n v="-35.817600000000013"/>
    <n v="0.46881743173671325"/>
  </r>
  <r>
    <x v="652"/>
    <x v="4"/>
    <s v="OFF-BI-10003529"/>
    <x v="0"/>
    <x v="3"/>
    <n v="4.5439999999999996"/>
    <s v="CA-2017-138968"/>
    <n v="0"/>
    <n v="2"/>
    <n v="0.2"/>
    <n v="1.6472"/>
    <n v="0.46881743173671325"/>
  </r>
  <r>
    <x v="653"/>
    <x v="36"/>
    <s v="FUR-FU-10004306"/>
    <x v="1"/>
    <x v="8"/>
    <n v="971.5"/>
    <s v="CA-2017-131737"/>
    <n v="1"/>
    <n v="5"/>
    <n v="0"/>
    <n v="252.59"/>
    <n v="0.4595170286641902"/>
  </r>
  <r>
    <x v="653"/>
    <x v="36"/>
    <s v="OFF-AP-10002945"/>
    <x v="0"/>
    <x v="12"/>
    <n v="901.94999999999993"/>
    <s v="CA-2017-131737"/>
    <n v="0"/>
    <n v="3"/>
    <n v="0"/>
    <n v="297.64349999999996"/>
    <n v="0.49507917887403441"/>
  </r>
  <r>
    <x v="653"/>
    <x v="36"/>
    <s v="OFF-EN-10003055"/>
    <x v="0"/>
    <x v="11"/>
    <n v="199.89999999999998"/>
    <s v="CA-2017-131737"/>
    <n v="0"/>
    <n v="5"/>
    <n v="0"/>
    <n v="89.954999999999984"/>
    <n v="0.44424167803735209"/>
  </r>
  <r>
    <x v="653"/>
    <x v="7"/>
    <s v="TEC-PH-10000673"/>
    <x v="2"/>
    <x v="6"/>
    <n v="129.97999999999999"/>
    <s v="CA-2017-115476"/>
    <n v="1"/>
    <n v="2"/>
    <n v="0"/>
    <n v="62.3904"/>
    <n v="0.41105220110552465"/>
  </r>
  <r>
    <x v="653"/>
    <x v="4"/>
    <s v="TEC-PH-10003800"/>
    <x v="2"/>
    <x v="6"/>
    <n v="84.784000000000006"/>
    <s v="CA-2017-134544"/>
    <n v="1"/>
    <n v="2"/>
    <n v="0.2"/>
    <n v="-20.136200000000006"/>
    <n v="0.41105220110552465"/>
  </r>
  <r>
    <x v="653"/>
    <x v="32"/>
    <s v="OFF-AR-10000588"/>
    <x v="0"/>
    <x v="4"/>
    <n v="39.68"/>
    <s v="CA-2017-128111"/>
    <n v="1"/>
    <n v="2"/>
    <n v="0"/>
    <n v="10.316800000000001"/>
    <n v="0.45632477063632687"/>
  </r>
  <r>
    <x v="653"/>
    <x v="7"/>
    <s v="OFF-BI-10000962"/>
    <x v="0"/>
    <x v="3"/>
    <n v="32.54"/>
    <s v="CA-2017-115476"/>
    <n v="0"/>
    <n v="2"/>
    <n v="0"/>
    <n v="15.944599999999998"/>
    <n v="0.46881743173671325"/>
  </r>
  <r>
    <x v="654"/>
    <x v="15"/>
    <s v="OFF-AP-10003590"/>
    <x v="0"/>
    <x v="12"/>
    <n v="871.80000000000007"/>
    <s v="CA-2017-113292"/>
    <n v="1"/>
    <n v="3"/>
    <n v="0.2"/>
    <n v="87.180000000000092"/>
    <n v="0.49507917887403441"/>
  </r>
  <r>
    <x v="654"/>
    <x v="15"/>
    <s v="FUR-TA-10001857"/>
    <x v="1"/>
    <x v="13"/>
    <n v="189.88200000000001"/>
    <s v="US-2017-120929"/>
    <n v="1"/>
    <n v="3"/>
    <n v="0.4"/>
    <n v="-94.941000000000017"/>
    <n v="0.55975208308209756"/>
  </r>
  <r>
    <x v="655"/>
    <x v="26"/>
    <s v="FUR-BO-10002202"/>
    <x v="1"/>
    <x v="10"/>
    <n v="72.294000000000011"/>
    <s v="CA-2017-106383"/>
    <n v="1"/>
    <n v="1"/>
    <n v="0.7"/>
    <n v="-98.801799999999986"/>
    <n v="0.5176847302647779"/>
  </r>
  <r>
    <x v="655"/>
    <x v="15"/>
    <s v="OFF-BI-10001153"/>
    <x v="0"/>
    <x v="3"/>
    <n v="31.086000000000006"/>
    <s v="CA-2017-118178"/>
    <n v="1"/>
    <n v="3"/>
    <n v="0.7"/>
    <n v="-20.72399999999999"/>
    <n v="0.46881743173671325"/>
  </r>
  <r>
    <x v="655"/>
    <x v="20"/>
    <s v="FUR-FU-10000221"/>
    <x v="1"/>
    <x v="8"/>
    <n v="20.32"/>
    <s v="CA-2017-136371"/>
    <n v="1"/>
    <n v="4"/>
    <n v="0"/>
    <n v="6.9087999999999994"/>
    <n v="0.4595170286641902"/>
  </r>
  <r>
    <x v="655"/>
    <x v="20"/>
    <s v="FUR-FU-10000409"/>
    <x v="1"/>
    <x v="8"/>
    <n v="14.98"/>
    <s v="CA-2017-136371"/>
    <n v="0"/>
    <n v="1"/>
    <n v="0"/>
    <n v="6.8908000000000005"/>
    <n v="0.4595170286641902"/>
  </r>
  <r>
    <x v="656"/>
    <x v="24"/>
    <s v="FUR-TA-10001095"/>
    <x v="1"/>
    <x v="13"/>
    <n v="697.16"/>
    <s v="CA-2017-127670"/>
    <n v="1"/>
    <n v="4"/>
    <n v="0"/>
    <n v="146.40359999999998"/>
    <n v="0.55975208308209756"/>
  </r>
  <r>
    <x v="656"/>
    <x v="29"/>
    <s v="FUR-FU-10003691"/>
    <x v="1"/>
    <x v="8"/>
    <n v="86.45"/>
    <s v="CA-2017-162747"/>
    <n v="1"/>
    <n v="7"/>
    <n v="0"/>
    <n v="38.038000000000004"/>
    <n v="0.4595170286641902"/>
  </r>
  <r>
    <x v="656"/>
    <x v="11"/>
    <s v="TEC-PH-10003800"/>
    <x v="2"/>
    <x v="6"/>
    <n v="84.784000000000006"/>
    <s v="US-2017-156986"/>
    <n v="1"/>
    <n v="2"/>
    <n v="0.2"/>
    <n v="-20.136200000000006"/>
    <n v="0.41105220110552465"/>
  </r>
  <r>
    <x v="656"/>
    <x v="11"/>
    <s v="OFF-PA-10002005"/>
    <x v="0"/>
    <x v="0"/>
    <n v="20.736000000000004"/>
    <s v="US-2017-156986"/>
    <n v="0"/>
    <n v="4"/>
    <n v="0.2"/>
    <n v="7.2576000000000001"/>
    <n v="0.43613829632717294"/>
  </r>
  <r>
    <x v="656"/>
    <x v="11"/>
    <s v="OFF-BI-10002498"/>
    <x v="0"/>
    <x v="3"/>
    <n v="16.821000000000005"/>
    <s v="US-2017-156986"/>
    <n v="0"/>
    <n v="3"/>
    <n v="0.7"/>
    <n v="-12.896100000000004"/>
    <n v="0.46881743173671325"/>
  </r>
  <r>
    <x v="656"/>
    <x v="1"/>
    <s v="TEC-PH-10000004"/>
    <x v="2"/>
    <x v="6"/>
    <n v="11.992000000000001"/>
    <s v="CA-2017-150889"/>
    <n v="1"/>
    <n v="1"/>
    <n v="0.2"/>
    <n v="0.89939999999999909"/>
    <n v="0.41105220110552465"/>
  </r>
  <r>
    <x v="656"/>
    <x v="11"/>
    <s v="OFF-PA-10004101"/>
    <x v="0"/>
    <x v="0"/>
    <n v="10.368000000000002"/>
    <s v="US-2017-156986"/>
    <n v="0"/>
    <n v="2"/>
    <n v="0.2"/>
    <n v="3.6288"/>
    <n v="0.43613829632717294"/>
  </r>
  <r>
    <x v="657"/>
    <x v="1"/>
    <s v="FUR-CH-10000665"/>
    <x v="1"/>
    <x v="5"/>
    <n v="528.42999999999995"/>
    <s v="US-2017-133879"/>
    <n v="1"/>
    <n v="5"/>
    <n v="0.3"/>
    <n v="0"/>
    <n v="0.46529189879902266"/>
  </r>
  <r>
    <x v="657"/>
    <x v="0"/>
    <s v="FUR-TA-10004767"/>
    <x v="1"/>
    <x v="13"/>
    <n v="99.372"/>
    <s v="CA-2017-163153"/>
    <n v="1"/>
    <n v="2"/>
    <n v="0.3"/>
    <n v="-1.4196000000000097"/>
    <n v="0.55975208308209756"/>
  </r>
  <r>
    <x v="657"/>
    <x v="1"/>
    <s v="OFF-AR-10004956"/>
    <x v="0"/>
    <x v="4"/>
    <n v="13.392000000000001"/>
    <s v="US-2017-133879"/>
    <n v="0"/>
    <n v="3"/>
    <n v="0.2"/>
    <n v="1.5065999999999975"/>
    <n v="0.45632477063632687"/>
  </r>
  <r>
    <x v="657"/>
    <x v="1"/>
    <s v="OFF-BI-10004465"/>
    <x v="0"/>
    <x v="3"/>
    <n v="3.1679999999999993"/>
    <s v="US-2017-133879"/>
    <n v="0"/>
    <n v="2"/>
    <n v="0.8"/>
    <n v="-4.7520000000000007"/>
    <n v="0.46881743173671325"/>
  </r>
  <r>
    <x v="657"/>
    <x v="0"/>
    <s v="OFF-AR-10001868"/>
    <x v="0"/>
    <x v="4"/>
    <n v="1.3440000000000001"/>
    <s v="CA-2017-163153"/>
    <n v="0"/>
    <n v="1"/>
    <n v="0.2"/>
    <n v="0.504"/>
    <n v="0.45632477063632687"/>
  </r>
  <r>
    <x v="658"/>
    <x v="22"/>
    <s v="FUR-CH-10004754"/>
    <x v="1"/>
    <x v="5"/>
    <n v="167.88800000000001"/>
    <s v="CA-2017-118899"/>
    <n v="1"/>
    <n v="7"/>
    <n v="0.2"/>
    <n v="14.690199999999997"/>
    <n v="0.46529189879902266"/>
  </r>
  <r>
    <x v="658"/>
    <x v="17"/>
    <s v="TEC-AC-10001013"/>
    <x v="2"/>
    <x v="9"/>
    <n v="58.58"/>
    <s v="CA-2017-107615"/>
    <n v="1"/>
    <n v="2"/>
    <n v="0"/>
    <n v="19.331399999999995"/>
    <n v="0.52062335344040378"/>
  </r>
  <r>
    <x v="659"/>
    <x v="11"/>
    <s v="TEC-PH-10003691"/>
    <x v="2"/>
    <x v="6"/>
    <n v="403.16800000000001"/>
    <s v="US-2017-164189"/>
    <n v="1"/>
    <n v="4"/>
    <n v="0.2"/>
    <n v="25.198000000000008"/>
    <n v="0.41105220110552465"/>
  </r>
  <r>
    <x v="659"/>
    <x v="10"/>
    <s v="FUR-BO-10004357"/>
    <x v="1"/>
    <x v="10"/>
    <n v="301.46999999999997"/>
    <s v="CA-2017-130911"/>
    <n v="1"/>
    <n v="3"/>
    <n v="0.5"/>
    <n v="-241.17600000000002"/>
    <n v="0.5176847302647779"/>
  </r>
  <r>
    <x v="659"/>
    <x v="18"/>
    <s v="OFF-PA-10001994"/>
    <x v="0"/>
    <x v="0"/>
    <n v="22.48"/>
    <s v="CA-2017-113803"/>
    <n v="1"/>
    <n v="1"/>
    <n v="0"/>
    <n v="10.3408"/>
    <n v="0.43613829632717294"/>
  </r>
  <r>
    <x v="659"/>
    <x v="10"/>
    <s v="OFF-AR-10000475"/>
    <x v="0"/>
    <x v="4"/>
    <n v="18.656000000000002"/>
    <s v="CA-2017-130911"/>
    <n v="0"/>
    <n v="2"/>
    <n v="0.2"/>
    <n v="1.6324000000000014"/>
    <n v="0.45632477063632687"/>
  </r>
  <r>
    <x v="660"/>
    <x v="39"/>
    <s v="TEC-AC-10003832"/>
    <x v="2"/>
    <x v="9"/>
    <n v="1287.45"/>
    <s v="CA-2017-134887"/>
    <n v="1"/>
    <n v="5"/>
    <n v="0"/>
    <n v="244.61549999999988"/>
    <n v="0.52062335344040378"/>
  </r>
  <r>
    <x v="660"/>
    <x v="20"/>
    <s v="OFF-AR-10001955"/>
    <x v="0"/>
    <x v="4"/>
    <n v="59.519999999999996"/>
    <s v="CA-2017-120082"/>
    <n v="1"/>
    <n v="3"/>
    <n v="0"/>
    <n v="17.855999999999995"/>
    <n v="0.45632477063632687"/>
  </r>
  <r>
    <x v="661"/>
    <x v="20"/>
    <s v="OFF-ST-10001522"/>
    <x v="0"/>
    <x v="1"/>
    <n v="459.95"/>
    <s v="CA-2017-123666"/>
    <n v="1"/>
    <n v="5"/>
    <n v="0"/>
    <n v="18.397999999999968"/>
    <n v="0.44610841445725197"/>
  </r>
  <r>
    <x v="661"/>
    <x v="25"/>
    <s v="TEC-AC-10001314"/>
    <x v="2"/>
    <x v="9"/>
    <n v="119.97600000000001"/>
    <s v="US-2017-162677"/>
    <n v="1"/>
    <n v="3"/>
    <n v="0.2"/>
    <n v="-17.996400000000019"/>
    <n v="0.52062335344040378"/>
  </r>
  <r>
    <x v="661"/>
    <x v="25"/>
    <s v="OFF-ST-10001291"/>
    <x v="0"/>
    <x v="1"/>
    <n v="67.64"/>
    <s v="US-2017-162677"/>
    <n v="0"/>
    <n v="5"/>
    <n v="0.2"/>
    <n v="5.9184999999999981"/>
    <n v="0.44610841445725197"/>
  </r>
  <r>
    <x v="661"/>
    <x v="35"/>
    <s v="OFF-PA-10001838"/>
    <x v="0"/>
    <x v="0"/>
    <n v="17.64"/>
    <s v="CA-2017-161361"/>
    <n v="1"/>
    <n v="3"/>
    <n v="0"/>
    <n v="8.6435999999999993"/>
    <n v="0.43613829632717294"/>
  </r>
  <r>
    <x v="661"/>
    <x v="35"/>
    <s v="OFF-BI-10002215"/>
    <x v="0"/>
    <x v="3"/>
    <n v="17.04"/>
    <s v="CA-2017-161361"/>
    <n v="0"/>
    <n v="3"/>
    <n v="0.2"/>
    <n v="5.5379999999999985"/>
    <n v="0.46881743173671325"/>
  </r>
  <r>
    <x v="662"/>
    <x v="5"/>
    <s v="FUR-FU-10003731"/>
    <x v="1"/>
    <x v="8"/>
    <n v="39.92"/>
    <s v="CA-2017-119074"/>
    <n v="1"/>
    <n v="4"/>
    <n v="0"/>
    <n v="11.177600000000002"/>
    <n v="0.4595170286641902"/>
  </r>
  <r>
    <x v="662"/>
    <x v="5"/>
    <s v="OFF-BI-10000962"/>
    <x v="0"/>
    <x v="3"/>
    <n v="32.54"/>
    <s v="CA-2017-119074"/>
    <n v="0"/>
    <n v="2"/>
    <n v="0"/>
    <n v="15.944599999999998"/>
    <n v="0.46881743173671325"/>
  </r>
  <r>
    <x v="662"/>
    <x v="5"/>
    <s v="FUR-FU-10004053"/>
    <x v="1"/>
    <x v="8"/>
    <n v="20.239999999999998"/>
    <s v="CA-2017-119074"/>
    <n v="0"/>
    <n v="1"/>
    <n v="0"/>
    <n v="8.7032000000000007"/>
    <n v="0.4595170286641902"/>
  </r>
  <r>
    <x v="663"/>
    <x v="4"/>
    <s v="OFF-ST-10002485"/>
    <x v="0"/>
    <x v="1"/>
    <n v="87.92"/>
    <s v="CA-2017-131380"/>
    <n v="1"/>
    <n v="4"/>
    <n v="0"/>
    <n v="0.87919999999999732"/>
    <n v="0.44610841445725197"/>
  </r>
  <r>
    <x v="663"/>
    <x v="6"/>
    <s v="OFF-ST-10000649"/>
    <x v="0"/>
    <x v="1"/>
    <n v="31.4"/>
    <s v="CA-2017-162901"/>
    <n v="1"/>
    <n v="2"/>
    <n v="0"/>
    <n v="7.8500000000000014"/>
    <n v="0.44610841445725197"/>
  </r>
  <r>
    <x v="663"/>
    <x v="4"/>
    <s v="OFF-PA-10001243"/>
    <x v="0"/>
    <x v="0"/>
    <n v="5.98"/>
    <s v="CA-2017-131380"/>
    <n v="0"/>
    <n v="1"/>
    <n v="0"/>
    <n v="2.9302000000000001"/>
    <n v="0.43613829632717294"/>
  </r>
  <r>
    <x v="664"/>
    <x v="1"/>
    <s v="FUR-CH-10002965"/>
    <x v="1"/>
    <x v="5"/>
    <n v="844.11599999999987"/>
    <s v="CA-2017-152555"/>
    <n v="1"/>
    <n v="6"/>
    <n v="0.3"/>
    <n v="-36.176400000000001"/>
    <n v="0.46529189879902266"/>
  </r>
  <r>
    <x v="664"/>
    <x v="1"/>
    <s v="TEC-PH-10001254"/>
    <x v="2"/>
    <x v="6"/>
    <n v="812.73599999999999"/>
    <s v="CA-2017-152555"/>
    <n v="0"/>
    <n v="8"/>
    <n v="0.2"/>
    <n v="60.955199999999962"/>
    <n v="0.41105220110552465"/>
  </r>
  <r>
    <x v="664"/>
    <x v="20"/>
    <s v="FUR-FU-10004848"/>
    <x v="1"/>
    <x v="8"/>
    <n v="414"/>
    <s v="CA-2017-167556"/>
    <n v="1"/>
    <n v="8"/>
    <n v="0"/>
    <n v="124.19999999999999"/>
    <n v="0.4595170286641902"/>
  </r>
  <r>
    <x v="664"/>
    <x v="10"/>
    <s v="FUR-BO-10004015"/>
    <x v="1"/>
    <x v="10"/>
    <n v="299.97499999999997"/>
    <s v="CA-2017-127236"/>
    <n v="1"/>
    <n v="5"/>
    <n v="0.5"/>
    <n v="-167.98600000000002"/>
    <n v="0.5176847302647779"/>
  </r>
  <r>
    <x v="664"/>
    <x v="10"/>
    <s v="TEC-PH-10000141"/>
    <x v="2"/>
    <x v="6"/>
    <n v="158.37599999999998"/>
    <s v="CA-2017-127236"/>
    <n v="0"/>
    <n v="4"/>
    <n v="0.4"/>
    <n v="-36.954399999999993"/>
    <n v="0.41105220110552465"/>
  </r>
  <r>
    <x v="664"/>
    <x v="1"/>
    <s v="OFF-PA-10001295"/>
    <x v="0"/>
    <x v="0"/>
    <n v="45.527999999999999"/>
    <s v="CA-2017-152555"/>
    <n v="0"/>
    <n v="3"/>
    <n v="0.2"/>
    <n v="15.934799999999997"/>
    <n v="0.43613829632717294"/>
  </r>
  <r>
    <x v="664"/>
    <x v="20"/>
    <s v="OFF-BI-10000320"/>
    <x v="0"/>
    <x v="3"/>
    <n v="41.328000000000003"/>
    <s v="CA-2017-167556"/>
    <n v="0"/>
    <n v="7"/>
    <n v="0.2"/>
    <n v="14.981400000000001"/>
    <n v="0.46881743173671325"/>
  </r>
  <r>
    <x v="664"/>
    <x v="20"/>
    <s v="OFF-BI-10003708"/>
    <x v="0"/>
    <x v="3"/>
    <n v="29.800000000000004"/>
    <s v="CA-2017-167556"/>
    <n v="0"/>
    <n v="5"/>
    <n v="0.2"/>
    <n v="9.3124999999999982"/>
    <n v="0.46881743173671325"/>
  </r>
  <r>
    <x v="664"/>
    <x v="20"/>
    <s v="OFF-PA-10000466"/>
    <x v="0"/>
    <x v="0"/>
    <n v="13.48"/>
    <s v="CA-2017-167556"/>
    <n v="0"/>
    <n v="2"/>
    <n v="0"/>
    <n v="6.74"/>
    <n v="0.43613829632717294"/>
  </r>
  <r>
    <x v="665"/>
    <x v="37"/>
    <s v="OFF-PA-10004156"/>
    <x v="0"/>
    <x v="0"/>
    <n v="11.34"/>
    <s v="CA-2017-128258"/>
    <n v="1"/>
    <n v="1"/>
    <n v="0"/>
    <n v="5.5565999999999995"/>
    <n v="0.43613829632717294"/>
  </r>
  <r>
    <x v="666"/>
    <x v="20"/>
    <s v="FUR-CH-10003817"/>
    <x v="1"/>
    <x v="5"/>
    <n v="327.99600000000004"/>
    <s v="CA-2017-124100"/>
    <n v="1"/>
    <n v="6"/>
    <n v="0.1"/>
    <n v="54.666000000000011"/>
    <n v="0.46529189879902266"/>
  </r>
  <r>
    <x v="666"/>
    <x v="2"/>
    <s v="TEC-PH-10002789"/>
    <x v="2"/>
    <x v="6"/>
    <n v="280.78200000000004"/>
    <s v="US-2017-151827"/>
    <n v="1"/>
    <n v="3"/>
    <n v="0.4"/>
    <n v="-60.836100000000016"/>
    <n v="0.41105220110552465"/>
  </r>
  <r>
    <x v="666"/>
    <x v="2"/>
    <s v="TEC-AC-10003289"/>
    <x v="2"/>
    <x v="9"/>
    <n v="31.983999999999998"/>
    <s v="US-2017-151827"/>
    <n v="0"/>
    <n v="2"/>
    <n v="0.2"/>
    <n v="1.1993999999999998"/>
    <n v="0.52062335344040378"/>
  </r>
  <r>
    <x v="667"/>
    <x v="20"/>
    <s v="FUR-CH-10000454"/>
    <x v="1"/>
    <x v="5"/>
    <n v="1317.492"/>
    <s v="CA-2017-111213"/>
    <n v="1"/>
    <n v="6"/>
    <n v="0.1"/>
    <n v="292.77599999999995"/>
    <n v="0.46529189879902266"/>
  </r>
  <r>
    <x v="667"/>
    <x v="20"/>
    <s v="OFF-AR-10001953"/>
    <x v="0"/>
    <x v="4"/>
    <n v="263.88"/>
    <s v="CA-2017-166674"/>
    <n v="1"/>
    <n v="6"/>
    <n v="0"/>
    <n v="71.247600000000006"/>
    <n v="0.45632477063632687"/>
  </r>
  <r>
    <x v="667"/>
    <x v="20"/>
    <s v="OFF-ST-10001469"/>
    <x v="0"/>
    <x v="1"/>
    <n v="161.94"/>
    <s v="CA-2017-166674"/>
    <n v="0"/>
    <n v="3"/>
    <n v="0"/>
    <n v="9.716399999999993"/>
    <n v="0.44610841445725197"/>
  </r>
  <r>
    <x v="667"/>
    <x v="20"/>
    <s v="OFF-AR-10002956"/>
    <x v="0"/>
    <x v="4"/>
    <n v="88.04"/>
    <s v="CA-2017-149902"/>
    <n v="1"/>
    <n v="4"/>
    <n v="0"/>
    <n v="22.8904"/>
    <n v="0.45632477063632687"/>
  </r>
  <r>
    <x v="667"/>
    <x v="20"/>
    <s v="OFF-SU-10000946"/>
    <x v="0"/>
    <x v="14"/>
    <n v="63.84"/>
    <s v="CA-2017-111213"/>
    <n v="0"/>
    <n v="8"/>
    <n v="0"/>
    <n v="18.513599999999997"/>
    <n v="0.53938093436526824"/>
  </r>
  <r>
    <x v="667"/>
    <x v="20"/>
    <s v="OFF-AR-10000588"/>
    <x v="0"/>
    <x v="4"/>
    <n v="59.519999999999996"/>
    <s v="CA-2017-166674"/>
    <n v="0"/>
    <n v="3"/>
    <n v="0"/>
    <n v="15.475200000000001"/>
    <n v="0.45632477063632687"/>
  </r>
  <r>
    <x v="667"/>
    <x v="20"/>
    <s v="TEC-PH-10002365"/>
    <x v="2"/>
    <x v="6"/>
    <n v="35.119999999999997"/>
    <s v="CA-2017-166674"/>
    <n v="0"/>
    <n v="4"/>
    <n v="0"/>
    <n v="9.1311999999999998"/>
    <n v="0.41105220110552465"/>
  </r>
  <r>
    <x v="667"/>
    <x v="12"/>
    <s v="OFF-FA-10003112"/>
    <x v="0"/>
    <x v="7"/>
    <n v="31.560000000000002"/>
    <s v="CA-2017-103947"/>
    <n v="1"/>
    <n v="5"/>
    <n v="0.2"/>
    <n v="9.8624999999999972"/>
    <n v="0.51168203684699509"/>
  </r>
  <r>
    <x v="667"/>
    <x v="20"/>
    <s v="OFF-AR-10003156"/>
    <x v="0"/>
    <x v="4"/>
    <n v="30.48"/>
    <s v="CA-2017-166674"/>
    <n v="0"/>
    <n v="3"/>
    <n v="0"/>
    <n v="7.9248000000000012"/>
    <n v="0.45632477063632687"/>
  </r>
  <r>
    <x v="667"/>
    <x v="12"/>
    <s v="OFF-AP-10002350"/>
    <x v="0"/>
    <x v="12"/>
    <n v="30.144000000000002"/>
    <s v="CA-2017-103947"/>
    <n v="0"/>
    <n v="2"/>
    <n v="0.2"/>
    <n v="3.0143999999999993"/>
    <n v="0.49507917887403441"/>
  </r>
  <r>
    <x v="667"/>
    <x v="20"/>
    <s v="OFF-LA-10001297"/>
    <x v="0"/>
    <x v="2"/>
    <n v="20.7"/>
    <s v="CA-2017-161473"/>
    <n v="1"/>
    <n v="2"/>
    <n v="0"/>
    <n v="9.9359999999999999"/>
    <n v="0.4647369236065339"/>
  </r>
  <r>
    <x v="667"/>
    <x v="20"/>
    <s v="OFF-BI-10003305"/>
    <x v="0"/>
    <x v="3"/>
    <n v="14.352000000000002"/>
    <s v="CA-2017-161473"/>
    <n v="0"/>
    <n v="3"/>
    <n v="0.2"/>
    <n v="4.6643999999999988"/>
    <n v="0.46881743173671325"/>
  </r>
  <r>
    <x v="667"/>
    <x v="21"/>
    <s v="TEC-PH-10000148"/>
    <x v="2"/>
    <x v="6"/>
    <n v="12.99"/>
    <s v="US-2017-160206"/>
    <n v="1"/>
    <n v="1"/>
    <n v="0"/>
    <n v="0.25980000000000025"/>
    <n v="0.41105220110552465"/>
  </r>
  <r>
    <x v="667"/>
    <x v="20"/>
    <s v="OFF-SU-10001574"/>
    <x v="0"/>
    <x v="14"/>
    <n v="10.95"/>
    <s v="CA-2017-161473"/>
    <n v="0"/>
    <n v="3"/>
    <n v="0"/>
    <n v="3.2849999999999993"/>
    <n v="0.53938093436526824"/>
  </r>
  <r>
    <x v="667"/>
    <x v="20"/>
    <s v="OFF-AR-10004974"/>
    <x v="0"/>
    <x v="4"/>
    <n v="9.84"/>
    <s v="CA-2017-166674"/>
    <n v="0"/>
    <n v="3"/>
    <n v="0"/>
    <n v="2.8535999999999988"/>
    <n v="0.45632477063632687"/>
  </r>
  <r>
    <x v="667"/>
    <x v="5"/>
    <s v="FUR-FU-10003274"/>
    <x v="1"/>
    <x v="8"/>
    <n v="7.04"/>
    <s v="CA-2017-127985"/>
    <n v="1"/>
    <n v="4"/>
    <n v="0"/>
    <n v="3.0976000000000004"/>
    <n v="0.4595170286641902"/>
  </r>
  <r>
    <x v="667"/>
    <x v="20"/>
    <s v="OFF-BI-10004140"/>
    <x v="0"/>
    <x v="3"/>
    <n v="3.5920000000000005"/>
    <s v="CA-2017-111213"/>
    <n v="0"/>
    <n v="1"/>
    <n v="0.2"/>
    <n v="1.1224999999999996"/>
    <n v="0.46881743173671325"/>
  </r>
  <r>
    <x v="668"/>
    <x v="21"/>
    <s v="FUR-CH-10000847"/>
    <x v="1"/>
    <x v="5"/>
    <n v="1454.9"/>
    <s v="CA-2017-123540"/>
    <n v="1"/>
    <n v="5"/>
    <n v="0"/>
    <n v="378.274"/>
    <n v="0.46529189879902266"/>
  </r>
  <r>
    <x v="669"/>
    <x v="18"/>
    <s v="TEC-PH-10000673"/>
    <x v="2"/>
    <x v="6"/>
    <n v="259.95999999999998"/>
    <s v="CA-2017-167682"/>
    <n v="1"/>
    <n v="4"/>
    <n v="0"/>
    <n v="124.7808"/>
    <n v="0.41105220110552465"/>
  </r>
  <r>
    <x v="669"/>
    <x v="2"/>
    <s v="OFF-BI-10004330"/>
    <x v="0"/>
    <x v="3"/>
    <n v="99.846000000000004"/>
    <s v="CA-2017-120796"/>
    <n v="1"/>
    <n v="9"/>
    <n v="0.7"/>
    <n v="-83.204999999999984"/>
    <n v="0.46881743173671325"/>
  </r>
  <r>
    <x v="669"/>
    <x v="18"/>
    <s v="FUR-FU-10003799"/>
    <x v="1"/>
    <x v="8"/>
    <n v="71.12"/>
    <s v="CA-2017-167682"/>
    <n v="0"/>
    <n v="4"/>
    <n v="0"/>
    <n v="22.047199999999997"/>
    <n v="0.4595170286641902"/>
  </r>
  <r>
    <x v="669"/>
    <x v="0"/>
    <s v="OFF-PA-10003893"/>
    <x v="0"/>
    <x v="0"/>
    <n v="10.272000000000002"/>
    <s v="CA-2017-162222"/>
    <n v="1"/>
    <n v="3"/>
    <n v="0.2"/>
    <n v="3.2099999999999982"/>
    <n v="0.43613829632717294"/>
  </r>
  <r>
    <x v="670"/>
    <x v="20"/>
    <s v="OFF-BI-10004600"/>
    <x v="0"/>
    <x v="3"/>
    <n v="588.78399999999999"/>
    <s v="CA-2017-167115"/>
    <n v="1"/>
    <n v="2"/>
    <n v="0.2"/>
    <n v="183.99499999999998"/>
    <n v="0.46881743173671325"/>
  </r>
  <r>
    <x v="670"/>
    <x v="6"/>
    <s v="TEC-PH-10001448"/>
    <x v="2"/>
    <x v="6"/>
    <n v="149.97"/>
    <s v="CA-2017-159142"/>
    <n v="1"/>
    <n v="3"/>
    <n v="0"/>
    <n v="5.9987999999999815"/>
    <n v="0.41105220110552465"/>
  </r>
  <r>
    <x v="670"/>
    <x v="20"/>
    <s v="TEC-AC-10001109"/>
    <x v="2"/>
    <x v="9"/>
    <n v="89.97"/>
    <s v="CA-2017-123050"/>
    <n v="1"/>
    <n v="3"/>
    <n v="0"/>
    <n v="37.787400000000005"/>
    <n v="0.52062335344040378"/>
  </r>
  <r>
    <x v="670"/>
    <x v="20"/>
    <s v="FUR-FU-10000723"/>
    <x v="1"/>
    <x v="8"/>
    <n v="82.64"/>
    <s v="CA-2017-123050"/>
    <n v="0"/>
    <n v="2"/>
    <n v="0"/>
    <n v="7.4376000000000033"/>
    <n v="0.4595170286641902"/>
  </r>
  <r>
    <x v="670"/>
    <x v="20"/>
    <s v="OFF-ST-10003455"/>
    <x v="0"/>
    <x v="1"/>
    <n v="31.02"/>
    <s v="CA-2017-123050"/>
    <n v="0"/>
    <n v="2"/>
    <n v="0"/>
    <n v="8.0652000000000008"/>
    <n v="0.44610841445725197"/>
  </r>
  <r>
    <x v="670"/>
    <x v="6"/>
    <s v="OFF-PA-10001776"/>
    <x v="0"/>
    <x v="0"/>
    <n v="27.81"/>
    <s v="CA-2017-159142"/>
    <n v="0"/>
    <n v="3"/>
    <n v="0"/>
    <n v="13.070699999999999"/>
    <n v="0.43613829632717294"/>
  </r>
  <r>
    <x v="671"/>
    <x v="2"/>
    <s v="OFF-SU-10000646"/>
    <x v="0"/>
    <x v="14"/>
    <n v="769.18400000000008"/>
    <s v="CA-2017-161907"/>
    <n v="1"/>
    <n v="4"/>
    <n v="0.2"/>
    <n v="-163.45159999999996"/>
    <n v="0.53938093436526824"/>
  </r>
  <r>
    <x v="671"/>
    <x v="0"/>
    <s v="OFF-ST-10003442"/>
    <x v="0"/>
    <x v="1"/>
    <n v="158.36800000000002"/>
    <s v="CA-2017-159695"/>
    <n v="1"/>
    <n v="7"/>
    <n v="0.2"/>
    <n v="13.857199999999999"/>
    <n v="0.44610841445725197"/>
  </r>
  <r>
    <x v="671"/>
    <x v="2"/>
    <s v="TEC-PH-10000141"/>
    <x v="2"/>
    <x v="6"/>
    <n v="118.78199999999998"/>
    <s v="CA-2017-161907"/>
    <n v="0"/>
    <n v="3"/>
    <n v="0.4"/>
    <n v="-27.715799999999994"/>
    <n v="0.41105220110552465"/>
  </r>
  <r>
    <x v="672"/>
    <x v="45"/>
    <s v="TEC-PH-10002555"/>
    <x v="2"/>
    <x v="6"/>
    <n v="1294.75"/>
    <s v="US-2017-150140"/>
    <n v="1"/>
    <n v="5"/>
    <n v="0"/>
    <n v="336.63499999999999"/>
    <n v="0.41105220110552465"/>
  </r>
  <r>
    <x v="673"/>
    <x v="4"/>
    <s v="TEC-CO-10002095"/>
    <x v="2"/>
    <x v="16"/>
    <n v="1199.9760000000001"/>
    <s v="CA-2017-110499"/>
    <n v="1"/>
    <n v="3"/>
    <n v="0.2"/>
    <n v="374.99249999999995"/>
    <n v="0.55185675810753509"/>
  </r>
  <r>
    <x v="673"/>
    <x v="20"/>
    <s v="FUR-CH-10000454"/>
    <x v="1"/>
    <x v="5"/>
    <n v="658.74599999999998"/>
    <s v="CA-2017-120530"/>
    <n v="1"/>
    <n v="3"/>
    <n v="0.1"/>
    <n v="146.38799999999998"/>
    <n v="0.46529189879902266"/>
  </r>
  <r>
    <x v="673"/>
    <x v="23"/>
    <s v="OFF-PA-10004243"/>
    <x v="0"/>
    <x v="0"/>
    <n v="37.94"/>
    <s v="CA-2017-154998"/>
    <n v="1"/>
    <n v="2"/>
    <n v="0"/>
    <n v="18.211199999999998"/>
    <n v="0.43613829632717294"/>
  </r>
  <r>
    <x v="673"/>
    <x v="2"/>
    <s v="OFF-ST-10001627"/>
    <x v="0"/>
    <x v="1"/>
    <n v="36.744"/>
    <s v="CA-2017-114405"/>
    <n v="1"/>
    <n v="3"/>
    <n v="0.2"/>
    <n v="3.6744000000000039"/>
    <n v="0.44610841445725197"/>
  </r>
  <r>
    <x v="673"/>
    <x v="2"/>
    <s v="OFF-AP-10003278"/>
    <x v="0"/>
    <x v="12"/>
    <n v="33.528000000000006"/>
    <s v="CA-2017-114405"/>
    <n v="0"/>
    <n v="3"/>
    <n v="0.2"/>
    <n v="2.5146000000000015"/>
    <n v="0.49507917887403441"/>
  </r>
  <r>
    <x v="673"/>
    <x v="20"/>
    <s v="OFF-AR-10002833"/>
    <x v="0"/>
    <x v="4"/>
    <n v="3.64"/>
    <s v="CA-2017-132899"/>
    <n v="1"/>
    <n v="2"/>
    <n v="0"/>
    <n v="0.98280000000000012"/>
    <n v="0.45632477063632687"/>
  </r>
  <r>
    <x v="674"/>
    <x v="0"/>
    <s v="OFF-BI-10004995"/>
    <x v="0"/>
    <x v="3"/>
    <n v="1088.7919999999997"/>
    <s v="CA-2017-130946"/>
    <n v="1"/>
    <n v="4"/>
    <n v="0.8"/>
    <n v="-1850.9464000000007"/>
    <n v="0.46881743173671325"/>
  </r>
  <r>
    <x v="674"/>
    <x v="20"/>
    <s v="FUR-BO-10002268"/>
    <x v="1"/>
    <x v="10"/>
    <n v="388.70400000000006"/>
    <s v="CA-2017-138520"/>
    <n v="1"/>
    <n v="6"/>
    <n v="0.2"/>
    <n v="-4.8588000000000022"/>
    <n v="0.5176847302647779"/>
  </r>
  <r>
    <x v="674"/>
    <x v="5"/>
    <s v="FUR-BO-10001608"/>
    <x v="1"/>
    <x v="10"/>
    <n v="354.90000000000003"/>
    <s v="US-2017-106600"/>
    <n v="1"/>
    <n v="5"/>
    <n v="0"/>
    <n v="88.725000000000023"/>
    <n v="0.5176847302647779"/>
  </r>
  <r>
    <x v="674"/>
    <x v="13"/>
    <s v="FUR-FU-10003268"/>
    <x v="1"/>
    <x v="8"/>
    <n v="159.91999999999999"/>
    <s v="CA-2017-134789"/>
    <n v="1"/>
    <n v="4"/>
    <n v="0"/>
    <n v="31.983999999999995"/>
    <n v="0.4595170286641902"/>
  </r>
  <r>
    <x v="674"/>
    <x v="10"/>
    <s v="OFF-BI-10004224"/>
    <x v="0"/>
    <x v="3"/>
    <n v="121.10400000000003"/>
    <s v="CA-2017-104969"/>
    <n v="1"/>
    <n v="6"/>
    <n v="0.7"/>
    <n v="-100.91999999999999"/>
    <n v="0.46881743173671325"/>
  </r>
  <r>
    <x v="674"/>
    <x v="0"/>
    <s v="TEC-AC-10001990"/>
    <x v="2"/>
    <x v="9"/>
    <n v="431.92800000000005"/>
    <s v="CA-2017-130946"/>
    <n v="0"/>
    <n v="9"/>
    <n v="0.2"/>
    <n v="64.789199999999951"/>
    <n v="0.52062335344040378"/>
  </r>
  <r>
    <x v="674"/>
    <x v="0"/>
    <s v="FUR-CH-10004540"/>
    <x v="1"/>
    <x v="5"/>
    <n v="95.983999999999995"/>
    <s v="CA-2017-130946"/>
    <n v="0"/>
    <n v="4"/>
    <n v="0.3"/>
    <n v="-4.1135999999999981"/>
    <n v="0.46529189879902266"/>
  </r>
  <r>
    <x v="674"/>
    <x v="4"/>
    <s v="OFF-ST-10002583"/>
    <x v="0"/>
    <x v="1"/>
    <n v="64.959999999999994"/>
    <s v="CA-2017-130477"/>
    <n v="1"/>
    <n v="2"/>
    <n v="0"/>
    <n v="2.598399999999998"/>
    <n v="0.44610841445725197"/>
  </r>
  <r>
    <x v="674"/>
    <x v="20"/>
    <s v="OFF-PA-10002713"/>
    <x v="0"/>
    <x v="0"/>
    <n v="34.4"/>
    <s v="CA-2017-138520"/>
    <n v="0"/>
    <n v="5"/>
    <n v="0"/>
    <n v="15.823999999999998"/>
    <n v="0.43613829632717294"/>
  </r>
  <r>
    <x v="674"/>
    <x v="13"/>
    <s v="OFF-FA-10002280"/>
    <x v="0"/>
    <x v="7"/>
    <n v="30"/>
    <s v="CA-2017-134789"/>
    <n v="0"/>
    <n v="6"/>
    <n v="0"/>
    <n v="14.399999999999999"/>
    <n v="0.51168203684699509"/>
  </r>
  <r>
    <x v="674"/>
    <x v="13"/>
    <s v="OFF-PA-10001934"/>
    <x v="0"/>
    <x v="0"/>
    <n v="25.92"/>
    <s v="CA-2017-134789"/>
    <n v="0"/>
    <n v="4"/>
    <n v="0"/>
    <n v="12.700800000000001"/>
    <n v="0.43613829632717294"/>
  </r>
  <r>
    <x v="674"/>
    <x v="4"/>
    <s v="FUR-FU-10002597"/>
    <x v="1"/>
    <x v="8"/>
    <n v="24.700000000000003"/>
    <s v="CA-2017-124233"/>
    <n v="1"/>
    <n v="5"/>
    <n v="0"/>
    <n v="10.374000000000001"/>
    <n v="0.4595170286641902"/>
  </r>
  <r>
    <x v="674"/>
    <x v="4"/>
    <s v="OFF-PA-10002947"/>
    <x v="0"/>
    <x v="0"/>
    <n v="20.04"/>
    <s v="CA-2017-130477"/>
    <n v="0"/>
    <n v="3"/>
    <n v="0"/>
    <n v="9.6191999999999993"/>
    <n v="0.43613829632717294"/>
  </r>
  <r>
    <x v="674"/>
    <x v="5"/>
    <s v="OFF-EN-10002973"/>
    <x v="0"/>
    <x v="11"/>
    <n v="17.920000000000002"/>
    <s v="CA-2017-150000"/>
    <n v="1"/>
    <n v="4"/>
    <n v="0"/>
    <n v="8.6016000000000012"/>
    <n v="0.44424167803735209"/>
  </r>
  <r>
    <x v="674"/>
    <x v="20"/>
    <s v="OFF-AR-10002399"/>
    <x v="0"/>
    <x v="4"/>
    <n v="17.04"/>
    <s v="CA-2017-138520"/>
    <n v="0"/>
    <n v="4"/>
    <n v="0"/>
    <n v="6.9863999999999997"/>
    <n v="0.45632477063632687"/>
  </r>
  <r>
    <x v="674"/>
    <x v="4"/>
    <s v="OFF-PA-10000019"/>
    <x v="0"/>
    <x v="0"/>
    <n v="12.96"/>
    <s v="CA-2017-130477"/>
    <n v="0"/>
    <n v="2"/>
    <n v="0"/>
    <n v="6.2208000000000006"/>
    <n v="0.43613829632717294"/>
  </r>
  <r>
    <x v="674"/>
    <x v="10"/>
    <s v="OFF-EN-10002312"/>
    <x v="0"/>
    <x v="11"/>
    <n v="8.8719999999999999"/>
    <s v="CA-2017-104969"/>
    <n v="0"/>
    <n v="1"/>
    <n v="0.2"/>
    <n v="3.2161"/>
    <n v="0.44424167803735209"/>
  </r>
  <r>
    <x v="674"/>
    <x v="20"/>
    <s v="OFF-EN-10001137"/>
    <x v="0"/>
    <x v="11"/>
    <n v="8.26"/>
    <s v="CA-2017-138520"/>
    <n v="0"/>
    <n v="2"/>
    <n v="0"/>
    <n v="3.7995999999999999"/>
    <n v="0.44424167803735209"/>
  </r>
  <r>
    <x v="675"/>
    <x v="4"/>
    <s v="FUR-BO-10001798"/>
    <x v="1"/>
    <x v="10"/>
    <n v="556.66499999999996"/>
    <s v="CA-2017-117681"/>
    <n v="1"/>
    <n v="5"/>
    <n v="0.15"/>
    <n v="6.5490000000000208"/>
    <n v="0.5176847302647779"/>
  </r>
  <r>
    <x v="675"/>
    <x v="14"/>
    <s v="TEC-PH-10002555"/>
    <x v="2"/>
    <x v="6"/>
    <n v="517.9"/>
    <s v="CA-2017-128517"/>
    <n v="1"/>
    <n v="2"/>
    <n v="0"/>
    <n v="134.654"/>
    <n v="0.41105220110552465"/>
  </r>
  <r>
    <x v="675"/>
    <x v="22"/>
    <s v="OFF-BI-10003712"/>
    <x v="0"/>
    <x v="3"/>
    <n v="35.352000000000004"/>
    <s v="CA-2017-126809"/>
    <n v="1"/>
    <n v="9"/>
    <n v="0.2"/>
    <n v="12.815099999999997"/>
    <n v="0.46881743173671325"/>
  </r>
  <r>
    <x v="675"/>
    <x v="14"/>
    <s v="OFF-BI-10000831"/>
    <x v="0"/>
    <x v="3"/>
    <n v="5.28"/>
    <s v="CA-2017-128517"/>
    <n v="0"/>
    <n v="2"/>
    <n v="0"/>
    <n v="2.4287999999999998"/>
    <n v="0.46881743173671325"/>
  </r>
  <r>
    <x v="676"/>
    <x v="4"/>
    <s v="OFF-ST-10001932"/>
    <x v="0"/>
    <x v="1"/>
    <n v="579.51"/>
    <s v="CA-2017-123358"/>
    <n v="1"/>
    <n v="3"/>
    <n v="0"/>
    <n v="81.131400000000014"/>
    <n v="0.44610841445725197"/>
  </r>
  <r>
    <x v="676"/>
    <x v="4"/>
    <s v="OFF-ST-10000636"/>
    <x v="0"/>
    <x v="1"/>
    <n v="150.66"/>
    <s v="CA-2017-123358"/>
    <n v="0"/>
    <n v="9"/>
    <n v="0"/>
    <n v="6.0263999999999918"/>
    <n v="0.44610841445725197"/>
  </r>
  <r>
    <x v="676"/>
    <x v="4"/>
    <s v="OFF-AP-10004980"/>
    <x v="0"/>
    <x v="12"/>
    <n v="113.76"/>
    <s v="CA-2017-123358"/>
    <n v="0"/>
    <n v="3"/>
    <n v="0"/>
    <n v="44.366400000000006"/>
    <n v="0.49507917887403441"/>
  </r>
  <r>
    <x v="676"/>
    <x v="4"/>
    <s v="OFF-BI-10000069"/>
    <x v="0"/>
    <x v="3"/>
    <n v="48.032000000000004"/>
    <s v="CA-2017-123358"/>
    <n v="0"/>
    <n v="4"/>
    <n v="0.2"/>
    <n v="15.610399999999993"/>
    <n v="0.46881743173671325"/>
  </r>
  <r>
    <x v="676"/>
    <x v="4"/>
    <s v="OFF-BI-10000174"/>
    <x v="0"/>
    <x v="3"/>
    <n v="23.2"/>
    <s v="CA-2017-124814"/>
    <n v="1"/>
    <n v="5"/>
    <n v="0.2"/>
    <n v="8.1199999999999974"/>
    <n v="0.46881743173671325"/>
  </r>
  <r>
    <x v="676"/>
    <x v="1"/>
    <s v="OFF-AR-10000034"/>
    <x v="0"/>
    <x v="4"/>
    <n v="13.568000000000001"/>
    <s v="CA-2017-109652"/>
    <n v="1"/>
    <n v="4"/>
    <n v="0.2"/>
    <n v="3.2223999999999995"/>
    <n v="0.45632477063632687"/>
  </r>
  <r>
    <x v="676"/>
    <x v="4"/>
    <s v="OFF-PA-10002787"/>
    <x v="0"/>
    <x v="0"/>
    <n v="12.96"/>
    <s v="CA-2017-124814"/>
    <n v="0"/>
    <n v="2"/>
    <n v="0"/>
    <n v="6.2208000000000006"/>
    <n v="0.43613829632717294"/>
  </r>
  <r>
    <x v="676"/>
    <x v="10"/>
    <s v="OFF-BI-10004716"/>
    <x v="0"/>
    <x v="3"/>
    <n v="8.9040000000000017"/>
    <s v="US-2017-114622"/>
    <n v="1"/>
    <n v="2"/>
    <n v="0.7"/>
    <n v="-6.5296000000000003"/>
    <n v="0.46881743173671325"/>
  </r>
  <r>
    <x v="677"/>
    <x v="4"/>
    <s v="FUR-CH-10001545"/>
    <x v="1"/>
    <x v="5"/>
    <n v="638.28800000000012"/>
    <s v="CA-2017-142398"/>
    <n v="1"/>
    <n v="7"/>
    <n v="0.2"/>
    <n v="-31.914400000000015"/>
    <n v="0.46529189879902266"/>
  </r>
  <r>
    <x v="677"/>
    <x v="6"/>
    <s v="FUR-TA-10004086"/>
    <x v="1"/>
    <x v="13"/>
    <n v="343.92"/>
    <s v="CA-2017-112102"/>
    <n v="1"/>
    <n v="4"/>
    <n v="0"/>
    <n v="75.662399999999991"/>
    <n v="0.55975208308209756"/>
  </r>
  <r>
    <x v="677"/>
    <x v="4"/>
    <s v="FUR-CH-10000225"/>
    <x v="1"/>
    <x v="5"/>
    <n v="194.35200000000003"/>
    <s v="CA-2017-163594"/>
    <n v="1"/>
    <n v="3"/>
    <n v="0.2"/>
    <n v="-36.441000000000031"/>
    <n v="0.46529189879902266"/>
  </r>
  <r>
    <x v="677"/>
    <x v="25"/>
    <s v="OFF-ST-10001469"/>
    <x v="0"/>
    <x v="1"/>
    <n v="129.55199999999999"/>
    <s v="CA-2017-124254"/>
    <n v="1"/>
    <n v="3"/>
    <n v="0.2"/>
    <n v="-22.671600000000005"/>
    <n v="0.44610841445725197"/>
  </r>
  <r>
    <x v="677"/>
    <x v="6"/>
    <s v="OFF-EN-10002500"/>
    <x v="0"/>
    <x v="11"/>
    <n v="63.9"/>
    <s v="CA-2017-112102"/>
    <n v="0"/>
    <n v="5"/>
    <n v="0"/>
    <n v="28.754999999999995"/>
    <n v="0.44424167803735209"/>
  </r>
  <r>
    <x v="677"/>
    <x v="25"/>
    <s v="OFF-ST-10000060"/>
    <x v="0"/>
    <x v="1"/>
    <n v="51.984000000000009"/>
    <s v="CA-2017-124254"/>
    <n v="0"/>
    <n v="1"/>
    <n v="0.2"/>
    <n v="-5.1983999999999995"/>
    <n v="0.44610841445725197"/>
  </r>
  <r>
    <x v="677"/>
    <x v="6"/>
    <s v="OFF-PA-10000100"/>
    <x v="0"/>
    <x v="0"/>
    <n v="40.99"/>
    <s v="CA-2017-112102"/>
    <n v="0"/>
    <n v="1"/>
    <n v="0"/>
    <n v="20.085100000000001"/>
    <n v="0.43613829632717294"/>
  </r>
  <r>
    <x v="677"/>
    <x v="4"/>
    <s v="OFF-BI-10003707"/>
    <x v="0"/>
    <x v="3"/>
    <n v="36.624000000000002"/>
    <s v="CA-2017-163594"/>
    <n v="0"/>
    <n v="3"/>
    <n v="0.2"/>
    <n v="13.734"/>
    <n v="0.46881743173671325"/>
  </r>
  <r>
    <x v="677"/>
    <x v="4"/>
    <s v="OFF-PA-10000809"/>
    <x v="0"/>
    <x v="0"/>
    <n v="19.440000000000001"/>
    <s v="CA-2017-163594"/>
    <n v="0"/>
    <n v="3"/>
    <n v="0"/>
    <n v="9.3312000000000008"/>
    <n v="0.43613829632717294"/>
  </r>
  <r>
    <x v="677"/>
    <x v="4"/>
    <s v="OFF-BI-10004826"/>
    <x v="0"/>
    <x v="3"/>
    <n v="13.208000000000002"/>
    <s v="CA-2017-142398"/>
    <n v="0"/>
    <n v="1"/>
    <n v="0.2"/>
    <n v="4.6228000000000007"/>
    <n v="0.46881743173671325"/>
  </r>
  <r>
    <x v="677"/>
    <x v="25"/>
    <s v="OFF-PA-10000807"/>
    <x v="0"/>
    <x v="0"/>
    <n v="10.272000000000002"/>
    <s v="CA-2017-124254"/>
    <n v="0"/>
    <n v="3"/>
    <n v="0.2"/>
    <n v="3.4668000000000001"/>
    <n v="0.43613829632717294"/>
  </r>
  <r>
    <x v="678"/>
    <x v="4"/>
    <s v="OFF-EN-10001509"/>
    <x v="0"/>
    <x v="11"/>
    <n v="6.12"/>
    <s v="CA-2017-152800"/>
    <n v="1"/>
    <n v="3"/>
    <n v="0"/>
    <n v="2.8763999999999994"/>
    <n v="0.44424167803735209"/>
  </r>
  <r>
    <x v="679"/>
    <x v="12"/>
    <s v="FUR-CH-10004086"/>
    <x v="1"/>
    <x v="5"/>
    <n v="933.53600000000006"/>
    <s v="CA-2017-112669"/>
    <n v="1"/>
    <n v="4"/>
    <n v="0.2"/>
    <n v="105.02279999999996"/>
    <n v="0.46529189879902266"/>
  </r>
  <r>
    <x v="679"/>
    <x v="4"/>
    <s v="FUR-CH-10004886"/>
    <x v="1"/>
    <x v="5"/>
    <n v="383.8"/>
    <s v="CA-2017-148796"/>
    <n v="1"/>
    <n v="5"/>
    <n v="0.2"/>
    <n v="38.379999999999981"/>
    <n v="0.46529189879902266"/>
  </r>
  <r>
    <x v="679"/>
    <x v="6"/>
    <s v="OFF-ST-10001558"/>
    <x v="0"/>
    <x v="1"/>
    <n v="81.199999999999989"/>
    <s v="CA-2017-164735"/>
    <n v="1"/>
    <n v="5"/>
    <n v="0"/>
    <n v="12.18"/>
    <n v="0.44610841445725197"/>
  </r>
  <r>
    <x v="679"/>
    <x v="12"/>
    <s v="OFF-ST-10001228"/>
    <x v="0"/>
    <x v="1"/>
    <n v="42.975999999999999"/>
    <s v="CA-2017-112669"/>
    <n v="0"/>
    <n v="4"/>
    <n v="0.2"/>
    <n v="4.2976000000000028"/>
    <n v="0.44610841445725197"/>
  </r>
  <r>
    <x v="679"/>
    <x v="36"/>
    <s v="OFF-BI-10002414"/>
    <x v="0"/>
    <x v="3"/>
    <n v="25.06"/>
    <s v="CA-2017-166625"/>
    <n v="1"/>
    <n v="2"/>
    <n v="0"/>
    <n v="11.778199999999998"/>
    <n v="0.46881743173671325"/>
  </r>
  <r>
    <x v="680"/>
    <x v="4"/>
    <s v="FUR-CH-10002024"/>
    <x v="1"/>
    <x v="5"/>
    <n v="1121.568"/>
    <s v="CA-2017-136406"/>
    <n v="1"/>
    <n v="2"/>
    <n v="0.2"/>
    <n v="0"/>
    <n v="0.46529189879902266"/>
  </r>
  <r>
    <x v="680"/>
    <x v="25"/>
    <s v="OFF-BI-10004584"/>
    <x v="0"/>
    <x v="3"/>
    <n v="189.58800000000005"/>
    <s v="US-2017-123750"/>
    <n v="1"/>
    <n v="2"/>
    <n v="0.7"/>
    <n v="-145.35079999999999"/>
    <n v="0.46881743173671325"/>
  </r>
  <r>
    <x v="680"/>
    <x v="4"/>
    <s v="OFF-PA-10004327"/>
    <x v="0"/>
    <x v="0"/>
    <n v="143.69999999999999"/>
    <s v="CA-2017-117849"/>
    <n v="1"/>
    <n v="3"/>
    <n v="0"/>
    <n v="68.975999999999999"/>
    <n v="0.43613829632717294"/>
  </r>
  <r>
    <x v="680"/>
    <x v="25"/>
    <s v="TEC-AC-10004659"/>
    <x v="2"/>
    <x v="9"/>
    <n v="408.74399999999997"/>
    <s v="US-2017-123750"/>
    <n v="0"/>
    <n v="7"/>
    <n v="0.2"/>
    <n v="76.639499999999984"/>
    <n v="0.52062335344040378"/>
  </r>
  <r>
    <x v="680"/>
    <x v="25"/>
    <s v="TEC-AC-10004659"/>
    <x v="2"/>
    <x v="9"/>
    <n v="291.95999999999998"/>
    <s v="US-2017-123750"/>
    <n v="0"/>
    <n v="5"/>
    <n v="0.2"/>
    <n v="54.742499999999978"/>
    <n v="0.52062335344040378"/>
  </r>
  <r>
    <x v="680"/>
    <x v="0"/>
    <s v="OFF-AR-10001221"/>
    <x v="0"/>
    <x v="4"/>
    <n v="33.488000000000007"/>
    <s v="US-2017-132423"/>
    <n v="1"/>
    <n v="7"/>
    <n v="0.2"/>
    <n v="5.8603999999999967"/>
    <n v="0.45632477063632687"/>
  </r>
  <r>
    <x v="680"/>
    <x v="0"/>
    <s v="OFF-FA-10002988"/>
    <x v="0"/>
    <x v="7"/>
    <n v="8.0399999999999991"/>
    <s v="US-2017-132423"/>
    <n v="0"/>
    <n v="5"/>
    <n v="0.2"/>
    <n v="2.9144999999999994"/>
    <n v="0.51168203684699509"/>
  </r>
  <r>
    <x v="680"/>
    <x v="25"/>
    <s v="OFF-ST-10000617"/>
    <x v="0"/>
    <x v="1"/>
    <n v="4.7679999999999998"/>
    <s v="US-2017-123750"/>
    <n v="0"/>
    <n v="2"/>
    <n v="0.2"/>
    <n v="-0.7748000000000006"/>
    <n v="0.44610841445725197"/>
  </r>
  <r>
    <x v="681"/>
    <x v="23"/>
    <s v="TEC-MA-10001047"/>
    <x v="2"/>
    <x v="15"/>
    <n v="9099.93"/>
    <s v="US-2017-107440"/>
    <n v="1"/>
    <n v="7"/>
    <n v="0"/>
    <n v="2365.9817999999996"/>
    <n v="0.5183572270896134"/>
  </r>
  <r>
    <x v="681"/>
    <x v="15"/>
    <s v="OFF-PA-10003022"/>
    <x v="0"/>
    <x v="0"/>
    <n v="123.08799999999999"/>
    <s v="CA-2017-166282"/>
    <n v="1"/>
    <n v="7"/>
    <n v="0.2"/>
    <n v="40.003599999999999"/>
    <n v="0.43613829632717294"/>
  </r>
  <r>
    <x v="681"/>
    <x v="15"/>
    <s v="TEC-AC-10004209"/>
    <x v="2"/>
    <x v="9"/>
    <n v="35.167999999999999"/>
    <s v="CA-2017-166282"/>
    <n v="0"/>
    <n v="4"/>
    <n v="0.2"/>
    <n v="8.3524000000000012"/>
    <n v="0.52062335344040378"/>
  </r>
  <r>
    <x v="681"/>
    <x v="22"/>
    <s v="OFF-SU-10003567"/>
    <x v="0"/>
    <x v="14"/>
    <n v="28.799999999999997"/>
    <s v="CA-2017-105473"/>
    <n v="1"/>
    <n v="3"/>
    <n v="0"/>
    <n v="0.86400000000000077"/>
    <n v="0.53938093436526824"/>
  </r>
  <r>
    <x v="681"/>
    <x v="23"/>
    <s v="OFF-BI-10002432"/>
    <x v="0"/>
    <x v="3"/>
    <n v="25.299999999999997"/>
    <s v="US-2017-107440"/>
    <n v="0"/>
    <n v="5"/>
    <n v="0"/>
    <n v="11.890999999999998"/>
    <n v="0.46881743173671325"/>
  </r>
  <r>
    <x v="681"/>
    <x v="5"/>
    <s v="OFF-AR-10003056"/>
    <x v="0"/>
    <x v="4"/>
    <n v="12.84"/>
    <s v="US-2017-164588"/>
    <n v="1"/>
    <n v="3"/>
    <n v="0"/>
    <n v="3.7235999999999989"/>
    <n v="0.45632477063632687"/>
  </r>
  <r>
    <x v="681"/>
    <x v="23"/>
    <s v="FUR-FU-10000550"/>
    <x v="1"/>
    <x v="8"/>
    <n v="9.9600000000000009"/>
    <s v="US-2017-107440"/>
    <n v="0"/>
    <n v="2"/>
    <n v="0"/>
    <n v="3.2867999999999995"/>
    <n v="0.4595170286641902"/>
  </r>
  <r>
    <x v="682"/>
    <x v="4"/>
    <s v="FUR-BO-10003441"/>
    <x v="1"/>
    <x v="10"/>
    <n v="257.49900000000002"/>
    <s v="CA-2017-108735"/>
    <n v="1"/>
    <n v="3"/>
    <n v="0.15"/>
    <n v="24.235199999999978"/>
    <n v="0.5176847302647779"/>
  </r>
  <r>
    <x v="682"/>
    <x v="15"/>
    <s v="FUR-FU-10003798"/>
    <x v="1"/>
    <x v="8"/>
    <n v="79.12"/>
    <s v="US-2017-159415"/>
    <n v="1"/>
    <n v="5"/>
    <n v="0.2"/>
    <n v="13.845999999999997"/>
    <n v="0.4595170286641902"/>
  </r>
  <r>
    <x v="682"/>
    <x v="25"/>
    <s v="TEC-PH-10003092"/>
    <x v="2"/>
    <x v="6"/>
    <n v="36.792000000000002"/>
    <s v="CA-2017-149111"/>
    <n v="1"/>
    <n v="1"/>
    <n v="0.2"/>
    <n v="4.1390999999999991"/>
    <n v="0.41105220110552465"/>
  </r>
  <r>
    <x v="682"/>
    <x v="40"/>
    <s v="OFF-FA-10000134"/>
    <x v="0"/>
    <x v="7"/>
    <n v="29.049999999999997"/>
    <s v="US-2017-133508"/>
    <n v="1"/>
    <n v="5"/>
    <n v="0"/>
    <n v="9.0054999999999996"/>
    <n v="0.51168203684699509"/>
  </r>
  <r>
    <x v="682"/>
    <x v="25"/>
    <s v="FUR-FU-10000206"/>
    <x v="1"/>
    <x v="8"/>
    <n v="18.624000000000002"/>
    <s v="CA-2017-149111"/>
    <n v="0"/>
    <n v="8"/>
    <n v="0.2"/>
    <n v="6.2855999999999987"/>
    <n v="0.4595170286641902"/>
  </r>
  <r>
    <x v="683"/>
    <x v="0"/>
    <s v="OFF-ST-10001780"/>
    <x v="0"/>
    <x v="1"/>
    <n v="1554.9360000000001"/>
    <s v="CA-2017-125087"/>
    <n v="1"/>
    <n v="3"/>
    <n v="0.2"/>
    <n v="77.746800000000007"/>
    <n v="0.44610841445725197"/>
  </r>
  <r>
    <x v="683"/>
    <x v="0"/>
    <s v="FUR-CH-10002880"/>
    <x v="1"/>
    <x v="5"/>
    <n v="344.37199999999996"/>
    <s v="CA-2017-125087"/>
    <n v="0"/>
    <n v="4"/>
    <n v="0.3"/>
    <n v="-93.472400000000022"/>
    <n v="0.46529189879902266"/>
  </r>
  <r>
    <x v="683"/>
    <x v="1"/>
    <s v="OFF-ST-10003656"/>
    <x v="0"/>
    <x v="1"/>
    <n v="230.376"/>
    <s v="CA-2017-155551"/>
    <n v="1"/>
    <n v="3"/>
    <n v="0.2"/>
    <n v="-48.954900000000002"/>
    <n v="0.44610841445725197"/>
  </r>
  <r>
    <x v="683"/>
    <x v="6"/>
    <s v="OFF-AP-10001271"/>
    <x v="0"/>
    <x v="12"/>
    <n v="203.92"/>
    <s v="CA-2017-139381"/>
    <n v="1"/>
    <n v="4"/>
    <n v="0"/>
    <n v="55.058400000000006"/>
    <n v="0.49507917887403441"/>
  </r>
  <r>
    <x v="683"/>
    <x v="0"/>
    <s v="FUR-FU-10004748"/>
    <x v="1"/>
    <x v="8"/>
    <n v="127.88"/>
    <s v="CA-2017-125087"/>
    <n v="0"/>
    <n v="5"/>
    <n v="0.6"/>
    <n v="-67.137"/>
    <n v="0.4595170286641902"/>
  </r>
  <r>
    <x v="683"/>
    <x v="6"/>
    <s v="TEC-PH-10004924"/>
    <x v="2"/>
    <x v="6"/>
    <n v="29.56"/>
    <s v="CA-2017-139381"/>
    <n v="0"/>
    <n v="4"/>
    <n v="0"/>
    <n v="7.9812000000000012"/>
    <n v="0.41105220110552465"/>
  </r>
  <r>
    <x v="683"/>
    <x v="1"/>
    <s v="OFF-PA-10001560"/>
    <x v="0"/>
    <x v="0"/>
    <n v="9.6640000000000015"/>
    <s v="CA-2017-155551"/>
    <n v="0"/>
    <n v="2"/>
    <n v="0.2"/>
    <n v="3.2615999999999996"/>
    <n v="0.43613829632717294"/>
  </r>
  <r>
    <x v="683"/>
    <x v="20"/>
    <s v="OFF-AR-10001573"/>
    <x v="0"/>
    <x v="4"/>
    <n v="6.99"/>
    <s v="CA-2017-144785"/>
    <n v="1"/>
    <n v="3"/>
    <n v="0"/>
    <n v="2.027099999999999"/>
    <n v="0.45632477063632687"/>
  </r>
  <r>
    <x v="683"/>
    <x v="20"/>
    <s v="OFF-SU-10004290"/>
    <x v="0"/>
    <x v="14"/>
    <n v="6.84"/>
    <s v="CA-2017-144785"/>
    <n v="0"/>
    <n v="1"/>
    <n v="0"/>
    <n v="1.8468"/>
    <n v="0.53938093436526824"/>
  </r>
  <r>
    <x v="684"/>
    <x v="20"/>
    <s v="OFF-ST-10000991"/>
    <x v="0"/>
    <x v="1"/>
    <n v="459.88"/>
    <s v="CA-2017-109666"/>
    <n v="1"/>
    <n v="4"/>
    <n v="0"/>
    <n v="13.796400000000006"/>
    <n v="0.44610841445725197"/>
  </r>
  <r>
    <x v="684"/>
    <x v="10"/>
    <s v="OFF-PA-10000418"/>
    <x v="0"/>
    <x v="0"/>
    <n v="419.4"/>
    <s v="US-2017-161396"/>
    <n v="1"/>
    <n v="5"/>
    <n v="0.2"/>
    <n v="146.79"/>
    <n v="0.43613829632717294"/>
  </r>
  <r>
    <x v="684"/>
    <x v="10"/>
    <s v="FUR-TA-10002622"/>
    <x v="1"/>
    <x v="13"/>
    <n v="205.17599999999999"/>
    <s v="US-2017-161396"/>
    <n v="0"/>
    <n v="2"/>
    <n v="0.4"/>
    <n v="-58.133199999999988"/>
    <n v="0.55975208308209756"/>
  </r>
  <r>
    <x v="684"/>
    <x v="4"/>
    <s v="OFF-AR-10004456"/>
    <x v="0"/>
    <x v="4"/>
    <n v="73.2"/>
    <s v="US-2017-115819"/>
    <n v="1"/>
    <n v="5"/>
    <n v="0"/>
    <n v="21.227999999999998"/>
    <n v="0.45632477063632687"/>
  </r>
  <r>
    <x v="684"/>
    <x v="20"/>
    <s v="OFF-AR-10004022"/>
    <x v="0"/>
    <x v="4"/>
    <n v="71.959999999999994"/>
    <s v="CA-2017-109666"/>
    <n v="0"/>
    <n v="2"/>
    <n v="0"/>
    <n v="17.989999999999995"/>
    <n v="0.45632477063632687"/>
  </r>
  <r>
    <x v="684"/>
    <x v="20"/>
    <s v="OFF-SU-10001218"/>
    <x v="0"/>
    <x v="14"/>
    <n v="54.900000000000006"/>
    <s v="CA-2017-109666"/>
    <n v="0"/>
    <n v="5"/>
    <n v="0"/>
    <n v="15.372000000000003"/>
    <n v="0.53938093436526824"/>
  </r>
  <r>
    <x v="684"/>
    <x v="4"/>
    <s v="TEC-PH-10004700"/>
    <x v="2"/>
    <x v="6"/>
    <n v="39.960000000000008"/>
    <s v="US-2017-115819"/>
    <n v="0"/>
    <n v="5"/>
    <n v="0.2"/>
    <n v="12.986999999999995"/>
    <n v="0.41105220110552465"/>
  </r>
  <r>
    <x v="684"/>
    <x v="20"/>
    <s v="TEC-PH-10004774"/>
    <x v="2"/>
    <x v="6"/>
    <n v="25.98"/>
    <s v="CA-2017-109666"/>
    <n v="0"/>
    <n v="2"/>
    <n v="0"/>
    <n v="0.77939999999999898"/>
    <n v="0.41105220110552465"/>
  </r>
  <r>
    <x v="684"/>
    <x v="4"/>
    <s v="OFF-PA-10002377"/>
    <x v="0"/>
    <x v="0"/>
    <n v="22.72"/>
    <s v="US-2017-115819"/>
    <n v="0"/>
    <n v="4"/>
    <n v="0"/>
    <n v="10.223999999999998"/>
    <n v="0.43613829632717294"/>
  </r>
  <r>
    <x v="684"/>
    <x v="4"/>
    <s v="OFF-BI-10000591"/>
    <x v="0"/>
    <x v="3"/>
    <n v="9.3360000000000003"/>
    <s v="US-2017-115819"/>
    <n v="0"/>
    <n v="3"/>
    <n v="0.2"/>
    <n v="3.2675999999999994"/>
    <n v="0.46881743173671325"/>
  </r>
  <r>
    <x v="684"/>
    <x v="20"/>
    <s v="OFF-BI-10000174"/>
    <x v="0"/>
    <x v="3"/>
    <n v="9.2799999999999994"/>
    <s v="CA-2017-109666"/>
    <n v="0"/>
    <n v="2"/>
    <n v="0.2"/>
    <n v="3.2479999999999998"/>
    <n v="0.46881743173671325"/>
  </r>
  <r>
    <x v="684"/>
    <x v="20"/>
    <s v="OFF-SU-10002522"/>
    <x v="0"/>
    <x v="14"/>
    <n v="7.76"/>
    <s v="CA-2017-109666"/>
    <n v="0"/>
    <n v="2"/>
    <n v="0"/>
    <n v="2.2503999999999991"/>
    <n v="0.53938093436526824"/>
  </r>
  <r>
    <x v="684"/>
    <x v="4"/>
    <s v="OFF-BI-10000050"/>
    <x v="0"/>
    <x v="3"/>
    <n v="5.84"/>
    <s v="US-2017-115819"/>
    <n v="0"/>
    <n v="1"/>
    <n v="0.2"/>
    <n v="1.9709999999999996"/>
    <n v="0.46881743173671325"/>
  </r>
  <r>
    <x v="684"/>
    <x v="4"/>
    <s v="OFF-AR-10000823"/>
    <x v="0"/>
    <x v="4"/>
    <n v="5.46"/>
    <s v="US-2017-115819"/>
    <n v="0"/>
    <n v="3"/>
    <n v="0"/>
    <n v="1.5288000000000002"/>
    <n v="0.45632477063632687"/>
  </r>
  <r>
    <x v="684"/>
    <x v="20"/>
    <s v="OFF-AR-10004582"/>
    <x v="0"/>
    <x v="4"/>
    <n v="3.28"/>
    <s v="CA-2017-109666"/>
    <n v="0"/>
    <n v="2"/>
    <n v="0"/>
    <n v="1.4759999999999998"/>
    <n v="0.45632477063632687"/>
  </r>
  <r>
    <x v="685"/>
    <x v="1"/>
    <s v="OFF-ST-10000563"/>
    <x v="0"/>
    <x v="1"/>
    <n v="102.33600000000001"/>
    <s v="US-2017-103646"/>
    <n v="1"/>
    <n v="4"/>
    <n v="0.2"/>
    <n v="-12.792000000000002"/>
    <n v="0.44610841445725197"/>
  </r>
  <r>
    <x v="685"/>
    <x v="37"/>
    <s v="OFF-PA-10003797"/>
    <x v="0"/>
    <x v="0"/>
    <n v="51.84"/>
    <s v="CA-2017-146423"/>
    <n v="1"/>
    <n v="8"/>
    <n v="0"/>
    <n v="24.883200000000002"/>
    <n v="0.43613829632717294"/>
  </r>
  <r>
    <x v="685"/>
    <x v="1"/>
    <s v="OFF-AP-10004487"/>
    <x v="0"/>
    <x v="12"/>
    <n v="48.791999999999987"/>
    <s v="US-2017-103646"/>
    <n v="0"/>
    <n v="3"/>
    <n v="0.8"/>
    <n v="-126.85920000000002"/>
    <n v="0.49507917887403441"/>
  </r>
  <r>
    <x v="685"/>
    <x v="1"/>
    <s v="OFF-BI-10002854"/>
    <x v="0"/>
    <x v="3"/>
    <n v="44.847999999999992"/>
    <s v="US-2017-103646"/>
    <n v="0"/>
    <n v="8"/>
    <n v="0.8"/>
    <n v="-67.27200000000002"/>
    <n v="0.46881743173671325"/>
  </r>
  <r>
    <x v="685"/>
    <x v="37"/>
    <s v="OFF-AR-10004817"/>
    <x v="0"/>
    <x v="4"/>
    <n v="15.48"/>
    <s v="CA-2017-146423"/>
    <n v="0"/>
    <n v="3"/>
    <n v="0"/>
    <n v="4.4891999999999985"/>
    <n v="0.45632477063632687"/>
  </r>
  <r>
    <x v="685"/>
    <x v="22"/>
    <s v="OFF-BI-10004967"/>
    <x v="0"/>
    <x v="3"/>
    <n v="8.32"/>
    <s v="CA-2017-151498"/>
    <n v="1"/>
    <n v="5"/>
    <n v="0.2"/>
    <n v="2.8079999999999998"/>
    <n v="0.46881743173671325"/>
  </r>
  <r>
    <x v="686"/>
    <x v="12"/>
    <s v="FUR-TA-10001889"/>
    <x v="1"/>
    <x v="13"/>
    <n v="1272.6299999999999"/>
    <s v="CA-2017-109869"/>
    <n v="1"/>
    <n v="6"/>
    <n v="0.5"/>
    <n v="-814.4831999999999"/>
    <n v="0.55975208308209756"/>
  </r>
  <r>
    <x v="686"/>
    <x v="12"/>
    <s v="OFF-SU-10003505"/>
    <x v="0"/>
    <x v="14"/>
    <n v="185.376"/>
    <s v="CA-2017-109869"/>
    <n v="0"/>
    <n v="2"/>
    <n v="0.2"/>
    <n v="-34.758000000000017"/>
    <n v="0.53938093436526824"/>
  </r>
  <r>
    <x v="686"/>
    <x v="24"/>
    <s v="FUR-FU-10003975"/>
    <x v="1"/>
    <x v="8"/>
    <n v="86.62"/>
    <s v="CA-2017-113061"/>
    <n v="1"/>
    <n v="2"/>
    <n v="0"/>
    <n v="8.6619999999999919"/>
    <n v="0.4595170286641902"/>
  </r>
  <r>
    <x v="686"/>
    <x v="12"/>
    <s v="OFF-AP-10002578"/>
    <x v="0"/>
    <x v="12"/>
    <n v="78.272000000000006"/>
    <s v="CA-2017-109869"/>
    <n v="0"/>
    <n v="2"/>
    <n v="0.2"/>
    <n v="5.8704000000000001"/>
    <n v="0.49507917887403441"/>
  </r>
  <r>
    <x v="686"/>
    <x v="20"/>
    <s v="OFF-AR-10000614"/>
    <x v="0"/>
    <x v="4"/>
    <n v="32.129999999999995"/>
    <s v="CA-2017-101329"/>
    <n v="1"/>
    <n v="9"/>
    <n v="0"/>
    <n v="8.3537999999999997"/>
    <n v="0.45632477063632687"/>
  </r>
  <r>
    <x v="686"/>
    <x v="4"/>
    <s v="FUR-FU-10001889"/>
    <x v="1"/>
    <x v="8"/>
    <n v="31.56"/>
    <s v="CA-2017-147578"/>
    <n v="1"/>
    <n v="3"/>
    <n v="0"/>
    <n v="10.4148"/>
    <n v="0.4595170286641902"/>
  </r>
  <r>
    <x v="686"/>
    <x v="12"/>
    <s v="OFF-BI-10000315"/>
    <x v="0"/>
    <x v="3"/>
    <n v="28.484999999999999"/>
    <s v="CA-2017-109869"/>
    <n v="0"/>
    <n v="5"/>
    <n v="0.7"/>
    <n v="-20.888999999999989"/>
    <n v="0.46881743173671325"/>
  </r>
  <r>
    <x v="686"/>
    <x v="1"/>
    <s v="OFF-ST-10002406"/>
    <x v="0"/>
    <x v="1"/>
    <n v="23.952000000000002"/>
    <s v="CA-2017-109057"/>
    <n v="1"/>
    <n v="2"/>
    <n v="0.2"/>
    <n v="2.3952000000000018"/>
    <n v="0.44610841445725197"/>
  </r>
  <r>
    <x v="686"/>
    <x v="12"/>
    <s v="FUR-FU-10000023"/>
    <x v="1"/>
    <x v="8"/>
    <n v="23.56"/>
    <s v="CA-2017-109869"/>
    <n v="0"/>
    <n v="5"/>
    <n v="0.2"/>
    <n v="7.0680000000000005"/>
    <n v="0.4595170286641902"/>
  </r>
  <r>
    <x v="686"/>
    <x v="20"/>
    <s v="OFF-AR-10003190"/>
    <x v="0"/>
    <x v="4"/>
    <n v="2.88"/>
    <s v="CA-2017-101329"/>
    <n v="0"/>
    <n v="1"/>
    <n v="0"/>
    <n v="0.80640000000000001"/>
    <n v="0.45632477063632687"/>
  </r>
  <r>
    <x v="687"/>
    <x v="4"/>
    <s v="OFF-BI-10004593"/>
    <x v="0"/>
    <x v="3"/>
    <n v="251.52"/>
    <s v="CA-2017-162138"/>
    <n v="1"/>
    <n v="6"/>
    <n v="0.2"/>
    <n v="81.744"/>
    <n v="0.46881743173671325"/>
  </r>
  <r>
    <x v="687"/>
    <x v="4"/>
    <s v="TEC-AC-10001908"/>
    <x v="2"/>
    <x v="9"/>
    <n v="99.99"/>
    <s v="CA-2017-162138"/>
    <n v="0"/>
    <n v="1"/>
    <n v="0"/>
    <n v="34.996499999999997"/>
    <n v="0.52062335344040378"/>
  </r>
  <r>
    <x v="687"/>
    <x v="10"/>
    <s v="OFF-PA-10002421"/>
    <x v="0"/>
    <x v="0"/>
    <n v="108.33600000000001"/>
    <s v="CA-2017-124149"/>
    <n v="1"/>
    <n v="6"/>
    <n v="0.2"/>
    <n v="37.917599999999993"/>
    <n v="0.43613829632717294"/>
  </r>
  <r>
    <x v="687"/>
    <x v="10"/>
    <s v="OFF-PA-10002923"/>
    <x v="0"/>
    <x v="0"/>
    <n v="78.304000000000002"/>
    <s v="CA-2017-124149"/>
    <n v="0"/>
    <n v="2"/>
    <n v="0.2"/>
    <n v="29.363999999999997"/>
    <n v="0.43613829632717294"/>
  </r>
  <r>
    <x v="687"/>
    <x v="4"/>
    <s v="OFF-EN-10004386"/>
    <x v="0"/>
    <x v="11"/>
    <n v="71.97"/>
    <s v="CA-2017-126270"/>
    <n v="1"/>
    <n v="3"/>
    <n v="0"/>
    <n v="35.984999999999999"/>
    <n v="0.44424167803735209"/>
  </r>
  <r>
    <x v="687"/>
    <x v="10"/>
    <s v="OFF-ST-10000760"/>
    <x v="0"/>
    <x v="1"/>
    <n v="55.92"/>
    <s v="CA-2017-124149"/>
    <n v="0"/>
    <n v="5"/>
    <n v="0.2"/>
    <n v="6.2910000000000004"/>
    <n v="0.44610841445725197"/>
  </r>
  <r>
    <x v="687"/>
    <x v="25"/>
    <s v="OFF-PA-10002666"/>
    <x v="0"/>
    <x v="0"/>
    <n v="36.240000000000009"/>
    <s v="CA-2017-130001"/>
    <n v="1"/>
    <n v="5"/>
    <n v="0.2"/>
    <n v="11.324999999999996"/>
    <n v="0.43613829632717294"/>
  </r>
  <r>
    <x v="687"/>
    <x v="4"/>
    <s v="OFF-BI-10002764"/>
    <x v="0"/>
    <x v="3"/>
    <n v="18.088000000000001"/>
    <s v="CA-2017-126270"/>
    <n v="0"/>
    <n v="7"/>
    <n v="0.2"/>
    <n v="6.5569000000000006"/>
    <n v="0.46881743173671325"/>
  </r>
  <r>
    <x v="688"/>
    <x v="26"/>
    <s v="FUR-CH-10004287"/>
    <x v="1"/>
    <x v="5"/>
    <n v="1325.76"/>
    <s v="CA-2017-149279"/>
    <n v="1"/>
    <n v="6"/>
    <n v="0.2"/>
    <n v="149.14799999999991"/>
    <n v="0.46529189879902266"/>
  </r>
  <r>
    <x v="688"/>
    <x v="0"/>
    <s v="TEC-AC-10003174"/>
    <x v="2"/>
    <x v="9"/>
    <n v="258.69600000000003"/>
    <s v="CA-2017-168081"/>
    <n v="1"/>
    <n v="3"/>
    <n v="0.2"/>
    <n v="64.674000000000007"/>
    <n v="0.52062335344040378"/>
  </r>
  <r>
    <x v="688"/>
    <x v="26"/>
    <s v="OFF-PA-10003441"/>
    <x v="0"/>
    <x v="0"/>
    <n v="15.552000000000003"/>
    <s v="CA-2017-149279"/>
    <n v="0"/>
    <n v="3"/>
    <n v="0.2"/>
    <n v="5.4432"/>
    <n v="0.43613829632717294"/>
  </r>
  <r>
    <x v="688"/>
    <x v="4"/>
    <s v="OFF-BI-10003355"/>
    <x v="0"/>
    <x v="3"/>
    <n v="3.9840000000000004"/>
    <s v="CA-2017-138933"/>
    <n v="1"/>
    <n v="1"/>
    <n v="0.2"/>
    <n v="1.3944000000000001"/>
    <n v="0.46881743173671325"/>
  </r>
  <r>
    <x v="688"/>
    <x v="26"/>
    <s v="OFF-BI-10004040"/>
    <x v="0"/>
    <x v="3"/>
    <n v="3.1080000000000001"/>
    <s v="CA-2017-149279"/>
    <n v="0"/>
    <n v="2"/>
    <n v="0.7"/>
    <n v="-2.1755999999999993"/>
    <n v="0.46881743173671325"/>
  </r>
  <r>
    <x v="689"/>
    <x v="2"/>
    <s v="TEC-PH-10004614"/>
    <x v="2"/>
    <x v="6"/>
    <n v="82.8"/>
    <s v="US-2017-150147"/>
    <n v="1"/>
    <n v="2"/>
    <n v="0.4"/>
    <n v="-20.700000000000003"/>
    <n v="0.41105220110552465"/>
  </r>
  <r>
    <x v="689"/>
    <x v="2"/>
    <s v="OFF-BI-10001153"/>
    <x v="0"/>
    <x v="3"/>
    <n v="20.724000000000004"/>
    <s v="US-2017-150147"/>
    <n v="0"/>
    <n v="2"/>
    <n v="0.7"/>
    <n v="-13.815999999999995"/>
    <n v="0.46881743173671325"/>
  </r>
  <r>
    <x v="689"/>
    <x v="2"/>
    <s v="OFF-BI-10001982"/>
    <x v="0"/>
    <x v="3"/>
    <n v="4.8960000000000008"/>
    <s v="US-2017-150147"/>
    <n v="0"/>
    <n v="3"/>
    <n v="0.7"/>
    <n v="-3.4271999999999991"/>
    <n v="0.46881743173671325"/>
  </r>
  <r>
    <x v="690"/>
    <x v="20"/>
    <s v="FUR-CH-10004983"/>
    <x v="1"/>
    <x v="5"/>
    <n v="434.64600000000002"/>
    <s v="CA-2017-139556"/>
    <n v="1"/>
    <n v="3"/>
    <n v="0.1"/>
    <n v="62.782199999999975"/>
    <n v="0.46529189879902266"/>
  </r>
  <r>
    <x v="691"/>
    <x v="0"/>
    <s v="TEC-PH-10003012"/>
    <x v="2"/>
    <x v="6"/>
    <n v="369.57600000000002"/>
    <s v="CA-2017-161816"/>
    <n v="1"/>
    <n v="3"/>
    <n v="0.2"/>
    <n v="41.577299999999951"/>
    <n v="0.41105220110552465"/>
  </r>
  <r>
    <x v="691"/>
    <x v="4"/>
    <s v="FUR-CH-10002304"/>
    <x v="1"/>
    <x v="5"/>
    <n v="41.568000000000005"/>
    <s v="CA-2017-137204"/>
    <n v="1"/>
    <n v="2"/>
    <n v="0.2"/>
    <n v="2.5980000000000008"/>
    <n v="0.46529189879902266"/>
  </r>
  <r>
    <x v="691"/>
    <x v="1"/>
    <s v="FUR-FU-10001602"/>
    <x v="1"/>
    <x v="8"/>
    <n v="30.344000000000001"/>
    <s v="CA-2017-167605"/>
    <n v="1"/>
    <n v="2"/>
    <n v="0.6"/>
    <n v="-31.861200000000004"/>
    <n v="0.4595170286641902"/>
  </r>
  <r>
    <x v="691"/>
    <x v="26"/>
    <s v="OFF-PA-10001970"/>
    <x v="0"/>
    <x v="0"/>
    <n v="29.472000000000001"/>
    <s v="CA-2017-152814"/>
    <n v="1"/>
    <n v="3"/>
    <n v="0.2"/>
    <n v="9.9467999999999979"/>
    <n v="0.43613829632717294"/>
  </r>
  <r>
    <x v="691"/>
    <x v="0"/>
    <s v="OFF-LA-10004345"/>
    <x v="0"/>
    <x v="2"/>
    <n v="15.712000000000002"/>
    <s v="CA-2017-161816"/>
    <n v="0"/>
    <n v="4"/>
    <n v="0.2"/>
    <n v="5.6955999999999989"/>
    <n v="0.4647369236065339"/>
  </r>
  <r>
    <x v="692"/>
    <x v="12"/>
    <s v="FUR-FU-10002759"/>
    <x v="1"/>
    <x v="8"/>
    <n v="111.88800000000001"/>
    <s v="CA-2017-144792"/>
    <n v="1"/>
    <n v="7"/>
    <n v="0.2"/>
    <n v="22.377600000000001"/>
    <n v="0.4595170286641902"/>
  </r>
  <r>
    <x v="692"/>
    <x v="0"/>
    <s v="FUR-FU-10004973"/>
    <x v="1"/>
    <x v="8"/>
    <n v="22.608000000000001"/>
    <s v="US-2017-120460"/>
    <n v="1"/>
    <n v="3"/>
    <n v="0.6"/>
    <n v="-10.173599999999997"/>
    <n v="0.4595170286641902"/>
  </r>
  <r>
    <x v="692"/>
    <x v="20"/>
    <s v="OFF-BI-10003314"/>
    <x v="0"/>
    <x v="3"/>
    <n v="7.7120000000000006"/>
    <s v="CA-2017-154788"/>
    <n v="1"/>
    <n v="2"/>
    <n v="0.2"/>
    <n v="2.7956000000000003"/>
    <n v="0.46881743173671325"/>
  </r>
  <r>
    <x v="693"/>
    <x v="15"/>
    <s v="FUR-TA-10004534"/>
    <x v="1"/>
    <x v="13"/>
    <n v="370.62"/>
    <s v="CA-2017-164784"/>
    <n v="1"/>
    <n v="3"/>
    <n v="0.4"/>
    <n v="-142.07100000000008"/>
    <n v="0.55975208308209756"/>
  </r>
  <r>
    <x v="693"/>
    <x v="13"/>
    <s v="OFF-PA-10001497"/>
    <x v="0"/>
    <x v="0"/>
    <n v="109.92"/>
    <s v="CA-2017-101525"/>
    <n v="1"/>
    <n v="2"/>
    <n v="0"/>
    <n v="53.860799999999998"/>
    <n v="0.43613829632717294"/>
  </r>
  <r>
    <x v="693"/>
    <x v="13"/>
    <s v="OFF-PA-10003936"/>
    <x v="0"/>
    <x v="0"/>
    <n v="19.440000000000001"/>
    <s v="CA-2017-101525"/>
    <n v="0"/>
    <n v="3"/>
    <n v="0"/>
    <n v="9.3312000000000008"/>
    <n v="0.43613829632717294"/>
  </r>
  <r>
    <x v="693"/>
    <x v="13"/>
    <s v="OFF-AR-10000716"/>
    <x v="0"/>
    <x v="4"/>
    <n v="11.16"/>
    <s v="CA-2017-101525"/>
    <n v="0"/>
    <n v="2"/>
    <n v="0"/>
    <n v="4.3524000000000003"/>
    <n v="0.45632477063632687"/>
  </r>
  <r>
    <x v="693"/>
    <x v="15"/>
    <s v="OFF-LA-10001569"/>
    <x v="0"/>
    <x v="2"/>
    <n v="3.9840000000000004"/>
    <s v="CA-2017-164784"/>
    <n v="0"/>
    <n v="1"/>
    <n v="0.2"/>
    <n v="1.2948"/>
    <n v="0.4647369236065339"/>
  </r>
  <r>
    <x v="693"/>
    <x v="15"/>
    <s v="OFF-BI-10002954"/>
    <x v="0"/>
    <x v="3"/>
    <n v="2.7420000000000004"/>
    <s v="CA-2017-164784"/>
    <n v="0"/>
    <n v="2"/>
    <n v="0.7"/>
    <n v="-2.0107999999999997"/>
    <n v="0.46881743173671325"/>
  </r>
  <r>
    <x v="694"/>
    <x v="0"/>
    <s v="FUR-CH-10003298"/>
    <x v="1"/>
    <x v="5"/>
    <n v="366.74399999999997"/>
    <s v="CA-2017-109400"/>
    <n v="1"/>
    <n v="4"/>
    <n v="0.3"/>
    <n v="-110.02320000000003"/>
    <n v="0.46529189879902266"/>
  </r>
  <r>
    <x v="694"/>
    <x v="20"/>
    <s v="FUR-FU-10002253"/>
    <x v="1"/>
    <x v="8"/>
    <n v="214.7"/>
    <s v="CA-2017-158155"/>
    <n v="1"/>
    <n v="5"/>
    <n v="0"/>
    <n v="83.733000000000004"/>
    <n v="0.4595170286641902"/>
  </r>
  <r>
    <x v="694"/>
    <x v="25"/>
    <s v="FUR-CH-10002304"/>
    <x v="1"/>
    <x v="5"/>
    <n v="187.05600000000001"/>
    <s v="CA-2017-154060"/>
    <n v="1"/>
    <n v="9"/>
    <n v="0.2"/>
    <n v="11.69100000000001"/>
    <n v="0.46529189879902266"/>
  </r>
  <r>
    <x v="694"/>
    <x v="20"/>
    <s v="OFF-BI-10001670"/>
    <x v="0"/>
    <x v="3"/>
    <n v="90.480000000000018"/>
    <s v="CA-2017-158155"/>
    <n v="0"/>
    <n v="3"/>
    <n v="0.2"/>
    <n v="33.93"/>
    <n v="0.46881743173671325"/>
  </r>
  <r>
    <x v="694"/>
    <x v="0"/>
    <s v="OFF-AR-10004022"/>
    <x v="0"/>
    <x v="4"/>
    <n v="86.352000000000004"/>
    <s v="CA-2017-148698"/>
    <n v="1"/>
    <n v="3"/>
    <n v="0.2"/>
    <n v="5.3969999999999914"/>
    <n v="0.45632477063632687"/>
  </r>
  <r>
    <x v="694"/>
    <x v="20"/>
    <s v="OFF-BI-10000315"/>
    <x v="0"/>
    <x v="3"/>
    <n v="45.576000000000001"/>
    <s v="CA-2017-146836"/>
    <n v="1"/>
    <n v="3"/>
    <n v="0.2"/>
    <n v="15.951599999999997"/>
    <n v="0.46881743173671325"/>
  </r>
  <r>
    <x v="694"/>
    <x v="20"/>
    <s v="OFF-ST-10001580"/>
    <x v="0"/>
    <x v="1"/>
    <n v="44.94"/>
    <s v="CA-2017-146836"/>
    <n v="0"/>
    <n v="3"/>
    <n v="0"/>
    <n v="12.5832"/>
    <n v="0.44610841445725197"/>
  </r>
  <r>
    <x v="694"/>
    <x v="0"/>
    <s v="OFF-ST-10000321"/>
    <x v="0"/>
    <x v="1"/>
    <n v="18.936"/>
    <s v="CA-2017-104311"/>
    <n v="1"/>
    <n v="3"/>
    <n v="0.2"/>
    <n v="-3.787200000000003"/>
    <n v="0.44610841445725197"/>
  </r>
  <r>
    <x v="694"/>
    <x v="20"/>
    <s v="OFF-PA-10000533"/>
    <x v="0"/>
    <x v="0"/>
    <n v="13.08"/>
    <s v="CA-2017-158155"/>
    <n v="0"/>
    <n v="2"/>
    <n v="0"/>
    <n v="6.0167999999999999"/>
    <n v="0.43613829632717294"/>
  </r>
  <r>
    <x v="694"/>
    <x v="0"/>
    <s v="OFF-ST-10002957"/>
    <x v="0"/>
    <x v="1"/>
    <n v="12.672000000000001"/>
    <s v="CA-2017-104311"/>
    <n v="0"/>
    <n v="3"/>
    <n v="0.2"/>
    <n v="-3.1680000000000001"/>
    <n v="0.44610841445725197"/>
  </r>
  <r>
    <x v="694"/>
    <x v="20"/>
    <s v="FUR-FU-10000732"/>
    <x v="1"/>
    <x v="8"/>
    <n v="12.56"/>
    <s v="CA-2017-158155"/>
    <n v="0"/>
    <n v="2"/>
    <n v="0"/>
    <n v="4.0191999999999997"/>
    <n v="0.4595170286641902"/>
  </r>
  <r>
    <x v="694"/>
    <x v="0"/>
    <s v="OFF-LA-10000973"/>
    <x v="0"/>
    <x v="2"/>
    <n v="5.04"/>
    <s v="CA-2017-104311"/>
    <n v="0"/>
    <n v="2"/>
    <n v="0.2"/>
    <n v="1.764"/>
    <n v="0.4647369236065339"/>
  </r>
  <r>
    <x v="695"/>
    <x v="10"/>
    <s v="TEC-MA-10003589"/>
    <x v="2"/>
    <x v="15"/>
    <n v="224.93700000000004"/>
    <s v="CA-2017-129280"/>
    <n v="1"/>
    <n v="3"/>
    <n v="0.7"/>
    <n v="-164.9538"/>
    <n v="0.5183572270896134"/>
  </r>
  <r>
    <x v="695"/>
    <x v="10"/>
    <s v="OFF-ST-10002554"/>
    <x v="0"/>
    <x v="1"/>
    <n v="195.64"/>
    <s v="CA-2017-129280"/>
    <n v="0"/>
    <n v="5"/>
    <n v="0.2"/>
    <n v="-44.018999999999991"/>
    <n v="0.44610841445725197"/>
  </r>
  <r>
    <x v="695"/>
    <x v="10"/>
    <s v="TEC-AC-10002637"/>
    <x v="2"/>
    <x v="9"/>
    <n v="431.97600000000006"/>
    <s v="CA-2017-129280"/>
    <n v="0"/>
    <n v="3"/>
    <n v="0.2"/>
    <n v="-75.59580000000004"/>
    <n v="0.52062335344040378"/>
  </r>
  <r>
    <x v="695"/>
    <x v="10"/>
    <s v="TEC-AC-10003832"/>
    <x v="2"/>
    <x v="9"/>
    <n v="132.52000000000004"/>
    <s v="CA-2017-129280"/>
    <n v="0"/>
    <n v="5"/>
    <n v="0.2"/>
    <n v="34.786500000000004"/>
    <n v="0.52062335344040378"/>
  </r>
  <r>
    <x v="695"/>
    <x v="10"/>
    <s v="FUR-FU-10001876"/>
    <x v="1"/>
    <x v="8"/>
    <n v="51.967999999999996"/>
    <s v="CA-2017-129280"/>
    <n v="0"/>
    <n v="2"/>
    <n v="0.2"/>
    <n v="10.393599999999998"/>
    <n v="0.4595170286641902"/>
  </r>
  <r>
    <x v="695"/>
    <x v="1"/>
    <s v="OFF-AR-10003217"/>
    <x v="0"/>
    <x v="4"/>
    <n v="27.384"/>
    <s v="CA-2017-163398"/>
    <n v="1"/>
    <n v="7"/>
    <n v="0.2"/>
    <n v="2.7384000000000022"/>
    <n v="0.45632477063632687"/>
  </r>
  <r>
    <x v="695"/>
    <x v="1"/>
    <s v="OFF-AP-10002403"/>
    <x v="0"/>
    <x v="12"/>
    <n v="26.405999999999992"/>
    <s v="CA-2017-163398"/>
    <n v="0"/>
    <n v="3"/>
    <n v="0.8"/>
    <n v="-71.296199999999999"/>
    <n v="0.49507917887403441"/>
  </r>
  <r>
    <x v="695"/>
    <x v="10"/>
    <s v="OFF-LA-10000081"/>
    <x v="0"/>
    <x v="2"/>
    <n v="6"/>
    <s v="CA-2017-129280"/>
    <n v="0"/>
    <n v="2"/>
    <n v="0.2"/>
    <n v="2.0999999999999996"/>
    <n v="0.4647369236065339"/>
  </r>
  <r>
    <x v="695"/>
    <x v="1"/>
    <s v="OFF-BI-10000014"/>
    <x v="0"/>
    <x v="3"/>
    <n v="2.1819999999999995"/>
    <s v="CA-2017-163398"/>
    <n v="0"/>
    <n v="1"/>
    <n v="0.8"/>
    <n v="-3.6002999999999998"/>
    <n v="0.46881743173671325"/>
  </r>
  <r>
    <x v="696"/>
    <x v="17"/>
    <s v="FUR-TA-10003392"/>
    <x v="1"/>
    <x v="13"/>
    <n v="1685.88"/>
    <s v="US-2017-102239"/>
    <n v="1"/>
    <n v="6"/>
    <n v="0"/>
    <n v="320.31720000000001"/>
    <n v="0.55975208308209756"/>
  </r>
  <r>
    <x v="696"/>
    <x v="4"/>
    <s v="FUR-TA-10003748"/>
    <x v="1"/>
    <x v="13"/>
    <n v="298.77600000000001"/>
    <s v="CA-2017-160500"/>
    <n v="1"/>
    <n v="3"/>
    <n v="0.2"/>
    <n v="7.4693999999999932"/>
    <n v="0.55975208308209756"/>
  </r>
  <r>
    <x v="696"/>
    <x v="4"/>
    <s v="TEC-PH-10001433"/>
    <x v="2"/>
    <x v="6"/>
    <n v="246.16800000000001"/>
    <s v="CA-2017-137729"/>
    <n v="1"/>
    <n v="3"/>
    <n v="0.2"/>
    <n v="21.539699999999996"/>
    <n v="0.41105220110552465"/>
  </r>
  <r>
    <x v="696"/>
    <x v="16"/>
    <s v="TEC-PH-10001198"/>
    <x v="2"/>
    <x v="6"/>
    <n v="177.48000000000002"/>
    <s v="CA-2017-105662"/>
    <n v="1"/>
    <n v="3"/>
    <n v="0.2"/>
    <n v="19.966499999999982"/>
    <n v="0.41105220110552465"/>
  </r>
  <r>
    <x v="696"/>
    <x v="16"/>
    <s v="OFF-PA-10001001"/>
    <x v="0"/>
    <x v="0"/>
    <n v="93.248000000000005"/>
    <s v="CA-2017-105662"/>
    <n v="0"/>
    <n v="4"/>
    <n v="0.2"/>
    <n v="31.4712"/>
    <n v="0.43613829632717294"/>
  </r>
  <r>
    <x v="696"/>
    <x v="3"/>
    <s v="OFF-PA-10003641"/>
    <x v="0"/>
    <x v="0"/>
    <n v="79.14"/>
    <s v="CA-2017-145247"/>
    <n v="1"/>
    <n v="3"/>
    <n v="0"/>
    <n v="36.404399999999995"/>
    <n v="0.43613829632717294"/>
  </r>
  <r>
    <x v="696"/>
    <x v="4"/>
    <s v="FUR-TA-10001676"/>
    <x v="1"/>
    <x v="13"/>
    <n v="71.088000000000008"/>
    <s v="CA-2017-126165"/>
    <n v="1"/>
    <n v="2"/>
    <n v="0.2"/>
    <n v="-1.7772000000000041"/>
    <n v="0.55975208308209756"/>
  </r>
  <r>
    <x v="696"/>
    <x v="15"/>
    <s v="FUR-FU-10004270"/>
    <x v="1"/>
    <x v="8"/>
    <n v="16.72"/>
    <s v="US-2017-147991"/>
    <n v="1"/>
    <n v="5"/>
    <n v="0.2"/>
    <n v="3.3439999999999994"/>
    <n v="0.4595170286641902"/>
  </r>
  <r>
    <x v="696"/>
    <x v="15"/>
    <s v="OFF-PA-10003971"/>
    <x v="0"/>
    <x v="0"/>
    <n v="14.352000000000002"/>
    <s v="CA-2017-112676"/>
    <n v="1"/>
    <n v="3"/>
    <n v="0.2"/>
    <n v="5.2026000000000003"/>
    <n v="0.43613829632717294"/>
  </r>
  <r>
    <x v="696"/>
    <x v="4"/>
    <s v="OFF-BI-10003784"/>
    <x v="0"/>
    <x v="3"/>
    <n v="6.7200000000000006"/>
    <s v="CA-2017-160500"/>
    <n v="0"/>
    <n v="5"/>
    <n v="0.2"/>
    <n v="2.351999999999999"/>
    <n v="0.46881743173671325"/>
  </r>
  <r>
    <x v="696"/>
    <x v="4"/>
    <s v="OFF-ST-10001505"/>
    <x v="0"/>
    <x v="1"/>
    <n v="5.98"/>
    <s v="CA-2017-137729"/>
    <n v="0"/>
    <n v="1"/>
    <n v="0"/>
    <n v="1.0165999999999995"/>
    <n v="0.44610841445725197"/>
  </r>
  <r>
    <x v="696"/>
    <x v="17"/>
    <s v="OFF-BI-10001890"/>
    <x v="0"/>
    <x v="3"/>
    <n v="5.7280000000000006"/>
    <s v="US-2017-102239"/>
    <n v="0"/>
    <n v="2"/>
    <n v="0.2"/>
    <n v="2.0047999999999995"/>
    <n v="0.46881743173671325"/>
  </r>
  <r>
    <x v="697"/>
    <x v="1"/>
    <s v="TEC-AC-10004510"/>
    <x v="2"/>
    <x v="9"/>
    <n v="26.176000000000002"/>
    <s v="CA-2017-139234"/>
    <n v="1"/>
    <n v="2"/>
    <n v="0.2"/>
    <n v="-3.272000000000002"/>
    <n v="0.52062335344040378"/>
  </r>
  <r>
    <x v="697"/>
    <x v="10"/>
    <s v="FUR-FU-10004848"/>
    <x v="1"/>
    <x v="8"/>
    <n v="54.711999999999996"/>
    <s v="CA-2017-118052"/>
    <n v="1"/>
    <n v="7"/>
    <n v="0.2"/>
    <n v="11.626299999999999"/>
    <n v="0.4595170286641902"/>
  </r>
  <r>
    <x v="697"/>
    <x v="24"/>
    <s v="OFF-AP-10001205"/>
    <x v="0"/>
    <x v="12"/>
    <n v="54.48"/>
    <s v="US-2017-146857"/>
    <n v="1"/>
    <n v="1"/>
    <n v="0"/>
    <n v="15.254400000000004"/>
    <n v="0.49507917887403441"/>
  </r>
  <r>
    <x v="697"/>
    <x v="10"/>
    <s v="OFF-PA-10002581"/>
    <x v="0"/>
    <x v="0"/>
    <n v="49.568000000000005"/>
    <s v="CA-2017-118052"/>
    <n v="0"/>
    <n v="2"/>
    <n v="0.2"/>
    <n v="15.489999999999997"/>
    <n v="0.43613829632717294"/>
  </r>
  <r>
    <x v="697"/>
    <x v="4"/>
    <s v="FUR-FU-10001617"/>
    <x v="1"/>
    <x v="8"/>
    <n v="41.6"/>
    <s v="CA-2017-137393"/>
    <n v="1"/>
    <n v="4"/>
    <n v="0"/>
    <n v="14.143999999999998"/>
    <n v="0.4595170286641902"/>
  </r>
  <r>
    <x v="697"/>
    <x v="10"/>
    <s v="OFF-FA-10004248"/>
    <x v="0"/>
    <x v="7"/>
    <n v="7.2160000000000002"/>
    <s v="CA-2017-118052"/>
    <n v="0"/>
    <n v="2"/>
    <n v="0.2"/>
    <n v="1.7138000000000002"/>
    <n v="0.51168203684699509"/>
  </r>
  <r>
    <x v="697"/>
    <x v="1"/>
    <s v="OFF-BI-10000773"/>
    <x v="0"/>
    <x v="3"/>
    <n v="3.2079999999999993"/>
    <s v="CA-2017-139234"/>
    <n v="0"/>
    <n v="2"/>
    <n v="0.8"/>
    <n v="-5.2932000000000023"/>
    <n v="0.46881743173671325"/>
  </r>
  <r>
    <x v="698"/>
    <x v="20"/>
    <s v="TEC-MA-10000488"/>
    <x v="2"/>
    <x v="15"/>
    <n v="3999.95"/>
    <s v="CA-2017-128818"/>
    <n v="1"/>
    <n v="5"/>
    <n v="0"/>
    <n v="1159.9854999999998"/>
    <n v="0.5183572270896134"/>
  </r>
  <r>
    <x v="698"/>
    <x v="20"/>
    <s v="FUR-CH-10002084"/>
    <x v="1"/>
    <x v="5"/>
    <n v="442.76400000000001"/>
    <s v="CA-2017-128818"/>
    <n v="0"/>
    <n v="4"/>
    <n v="0.1"/>
    <n v="59.035200000000003"/>
    <n v="0.46529189879902266"/>
  </r>
  <r>
    <x v="698"/>
    <x v="20"/>
    <s v="TEC-AC-10001767"/>
    <x v="2"/>
    <x v="9"/>
    <n v="199.95000000000002"/>
    <s v="CA-2017-128818"/>
    <n v="0"/>
    <n v="5"/>
    <n v="0"/>
    <n v="21.994499999999988"/>
    <n v="0.52062335344040378"/>
  </r>
  <r>
    <x v="698"/>
    <x v="20"/>
    <s v="OFF-BI-10000309"/>
    <x v="0"/>
    <x v="3"/>
    <n v="85.232000000000014"/>
    <s v="CA-2017-128818"/>
    <n v="0"/>
    <n v="7"/>
    <n v="0.2"/>
    <n v="30.896599999999996"/>
    <n v="0.46881743173671325"/>
  </r>
  <r>
    <x v="698"/>
    <x v="20"/>
    <s v="FUR-FU-10001940"/>
    <x v="1"/>
    <x v="8"/>
    <n v="63.68"/>
    <s v="CA-2017-128818"/>
    <n v="0"/>
    <n v="8"/>
    <n v="0"/>
    <n v="28.019200000000005"/>
    <n v="0.4595170286641902"/>
  </r>
  <r>
    <x v="698"/>
    <x v="20"/>
    <s v="OFF-LA-10003923"/>
    <x v="0"/>
    <x v="2"/>
    <n v="44.400000000000006"/>
    <s v="CA-2017-128818"/>
    <n v="0"/>
    <n v="3"/>
    <n v="0"/>
    <n v="22.200000000000003"/>
    <n v="0.4647369236065339"/>
  </r>
  <r>
    <x v="699"/>
    <x v="10"/>
    <s v="OFF-ST-10002011"/>
    <x v="0"/>
    <x v="1"/>
    <n v="1006.056"/>
    <s v="CA-2017-106530"/>
    <n v="1"/>
    <n v="3"/>
    <n v="0.2"/>
    <n v="88.029900000000055"/>
    <n v="0.44610841445725197"/>
  </r>
  <r>
    <x v="699"/>
    <x v="7"/>
    <s v="FUR-FU-10001488"/>
    <x v="1"/>
    <x v="8"/>
    <n v="211.96"/>
    <s v="CA-2017-164672"/>
    <n v="1"/>
    <n v="2"/>
    <n v="0"/>
    <n v="42.391999999999996"/>
    <n v="0.4595170286641902"/>
  </r>
  <r>
    <x v="699"/>
    <x v="10"/>
    <s v="TEC-AC-10001465"/>
    <x v="2"/>
    <x v="9"/>
    <n v="58.112000000000002"/>
    <s v="CA-2017-106530"/>
    <n v="0"/>
    <n v="2"/>
    <n v="0.2"/>
    <n v="7.263999999999994"/>
    <n v="0.52062335344040378"/>
  </r>
  <r>
    <x v="699"/>
    <x v="10"/>
    <s v="OFF-ST-10000649"/>
    <x v="0"/>
    <x v="1"/>
    <n v="25.12"/>
    <s v="CA-2017-106530"/>
    <n v="0"/>
    <n v="2"/>
    <n v="0.2"/>
    <n v="1.5700000000000012"/>
    <n v="0.44610841445725197"/>
  </r>
  <r>
    <x v="699"/>
    <x v="4"/>
    <s v="OFF-PA-10002751"/>
    <x v="0"/>
    <x v="0"/>
    <n v="17.940000000000001"/>
    <s v="CA-2017-111696"/>
    <n v="1"/>
    <n v="3"/>
    <n v="0"/>
    <n v="8.0730000000000004"/>
    <n v="0.43613829632717294"/>
  </r>
  <r>
    <x v="699"/>
    <x v="10"/>
    <s v="OFF-PA-10002986"/>
    <x v="0"/>
    <x v="0"/>
    <n v="10.688000000000001"/>
    <s v="CA-2017-106530"/>
    <n v="0"/>
    <n v="2"/>
    <n v="0.2"/>
    <n v="3.7407999999999997"/>
    <n v="0.43613829632717294"/>
  </r>
  <r>
    <x v="699"/>
    <x v="10"/>
    <s v="OFF-PA-10004451"/>
    <x v="0"/>
    <x v="0"/>
    <n v="10.368000000000002"/>
    <s v="CA-2017-106530"/>
    <n v="0"/>
    <n v="2"/>
    <n v="0.2"/>
    <n v="3.6288"/>
    <n v="0.43613829632717294"/>
  </r>
  <r>
    <x v="700"/>
    <x v="0"/>
    <s v="OFF-ST-10001490"/>
    <x v="0"/>
    <x v="1"/>
    <n v="856.65600000000006"/>
    <s v="US-2017-144057"/>
    <n v="1"/>
    <n v="6"/>
    <n v="0.2"/>
    <n v="107.08199999999985"/>
    <n v="0.44610841445725197"/>
  </r>
  <r>
    <x v="700"/>
    <x v="22"/>
    <s v="TEC-AC-10000991"/>
    <x v="2"/>
    <x v="9"/>
    <n v="93.98"/>
    <s v="CA-2017-169166"/>
    <n v="1"/>
    <n v="2"/>
    <n v="0"/>
    <n v="13.157200000000003"/>
    <n v="0.52062335344040378"/>
  </r>
  <r>
    <x v="700"/>
    <x v="2"/>
    <s v="OFF-AR-10001955"/>
    <x v="0"/>
    <x v="4"/>
    <n v="79.36"/>
    <s v="CA-2017-109176"/>
    <n v="1"/>
    <n v="5"/>
    <n v="0.2"/>
    <n v="9.919999999999991"/>
    <n v="0.45632477063632687"/>
  </r>
  <r>
    <x v="700"/>
    <x v="0"/>
    <s v="OFF-PA-10004327"/>
    <x v="0"/>
    <x v="0"/>
    <n v="76.64"/>
    <s v="US-2017-144057"/>
    <n v="0"/>
    <n v="2"/>
    <n v="0.2"/>
    <n v="26.823999999999995"/>
    <n v="0.43613829632717294"/>
  </r>
  <r>
    <x v="700"/>
    <x v="0"/>
    <s v="OFF-AP-10000390"/>
    <x v="0"/>
    <x v="12"/>
    <n v="48.783999999999985"/>
    <s v="US-2017-144057"/>
    <n v="0"/>
    <n v="4"/>
    <n v="0.8"/>
    <n v="-131.71680000000001"/>
    <n v="0.49507917887403441"/>
  </r>
  <r>
    <x v="700"/>
    <x v="4"/>
    <s v="OFF-PA-10001260"/>
    <x v="0"/>
    <x v="0"/>
    <n v="32.04"/>
    <s v="US-2017-159093"/>
    <n v="1"/>
    <n v="4"/>
    <n v="0"/>
    <n v="14.417999999999999"/>
    <n v="0.43613829632717294"/>
  </r>
  <r>
    <x v="700"/>
    <x v="6"/>
    <s v="OFF-AR-10003514"/>
    <x v="0"/>
    <x v="4"/>
    <n v="27.86"/>
    <s v="CA-2017-159765"/>
    <n v="1"/>
    <n v="7"/>
    <n v="0"/>
    <n v="9.1937999999999978"/>
    <n v="0.45632477063632687"/>
  </r>
  <r>
    <x v="700"/>
    <x v="0"/>
    <s v="TEC-PH-10001552"/>
    <x v="2"/>
    <x v="6"/>
    <n v="19.136000000000003"/>
    <s v="CA-2017-112382"/>
    <n v="1"/>
    <n v="2"/>
    <n v="0.2"/>
    <n v="1.9136000000000006"/>
    <n v="0.41105220110552465"/>
  </r>
  <r>
    <x v="700"/>
    <x v="0"/>
    <s v="OFF-BI-10002353"/>
    <x v="0"/>
    <x v="3"/>
    <n v="18.527999999999995"/>
    <s v="US-2017-144057"/>
    <n v="0"/>
    <n v="6"/>
    <n v="0.8"/>
    <n v="-27.791999999999994"/>
    <n v="0.46881743173671325"/>
  </r>
  <r>
    <x v="700"/>
    <x v="0"/>
    <s v="OFF-BI-10002852"/>
    <x v="0"/>
    <x v="3"/>
    <n v="13.183999999999997"/>
    <s v="US-2017-144057"/>
    <n v="0"/>
    <n v="4"/>
    <n v="0.8"/>
    <n v="-20.435200000000002"/>
    <n v="0.46881743173671325"/>
  </r>
  <r>
    <x v="700"/>
    <x v="2"/>
    <s v="OFF-EN-10003134"/>
    <x v="0"/>
    <x v="11"/>
    <n v="9.3439999999999994"/>
    <s v="CA-2017-109176"/>
    <n v="0"/>
    <n v="1"/>
    <n v="0.2"/>
    <n v="3.504"/>
    <n v="0.44424167803735209"/>
  </r>
  <r>
    <x v="700"/>
    <x v="20"/>
    <s v="OFF-AR-10000462"/>
    <x v="0"/>
    <x v="4"/>
    <n v="8"/>
    <s v="CA-2017-161158"/>
    <n v="1"/>
    <n v="5"/>
    <n v="0"/>
    <n v="3.4400000000000008"/>
    <n v="0.45632477063632687"/>
  </r>
  <r>
    <x v="701"/>
    <x v="2"/>
    <s v="TEC-PH-10001795"/>
    <x v="2"/>
    <x v="6"/>
    <n v="743.98799999999994"/>
    <s v="CA-2017-133816"/>
    <n v="1"/>
    <n v="2"/>
    <n v="0.4"/>
    <n v="-123.9980000000001"/>
    <n v="0.41105220110552465"/>
  </r>
  <r>
    <x v="701"/>
    <x v="22"/>
    <s v="OFF-PA-10003971"/>
    <x v="0"/>
    <x v="0"/>
    <n v="11.96"/>
    <s v="CA-2017-161543"/>
    <n v="1"/>
    <n v="2"/>
    <n v="0"/>
    <n v="5.8604000000000003"/>
    <n v="0.43613829632717294"/>
  </r>
  <r>
    <x v="701"/>
    <x v="1"/>
    <s v="OFF-EN-10001535"/>
    <x v="0"/>
    <x v="11"/>
    <n v="7.0720000000000001"/>
    <s v="CA-2017-117625"/>
    <n v="1"/>
    <n v="2"/>
    <n v="0.2"/>
    <n v="2.3868"/>
    <n v="0.44424167803735209"/>
  </r>
  <r>
    <x v="702"/>
    <x v="4"/>
    <s v="OFF-PA-10002751"/>
    <x v="0"/>
    <x v="0"/>
    <n v="5.98"/>
    <s v="CA-2017-162733"/>
    <n v="1"/>
    <n v="1"/>
    <n v="0"/>
    <n v="2.6909999999999998"/>
    <n v="0.43613829632717294"/>
  </r>
  <r>
    <x v="703"/>
    <x v="20"/>
    <s v="TEC-PH-10001835"/>
    <x v="2"/>
    <x v="6"/>
    <n v="631.96"/>
    <s v="CA-2017-100510"/>
    <n v="1"/>
    <n v="4"/>
    <n v="0"/>
    <n v="303.3408"/>
    <n v="0.41105220110552465"/>
  </r>
  <r>
    <x v="703"/>
    <x v="4"/>
    <s v="TEC-AC-10004518"/>
    <x v="2"/>
    <x v="9"/>
    <n v="120"/>
    <s v="US-2017-123610"/>
    <n v="1"/>
    <n v="6"/>
    <n v="0"/>
    <n v="46.800000000000004"/>
    <n v="0.52062335344040378"/>
  </r>
  <r>
    <x v="703"/>
    <x v="2"/>
    <s v="OFF-ST-10004804"/>
    <x v="0"/>
    <x v="1"/>
    <n v="82.367999999999995"/>
    <s v="US-2017-101196"/>
    <n v="1"/>
    <n v="2"/>
    <n v="0.2"/>
    <n v="-19.562399999999997"/>
    <n v="0.44610841445725197"/>
  </r>
  <r>
    <x v="703"/>
    <x v="22"/>
    <s v="OFF-EN-10001141"/>
    <x v="0"/>
    <x v="11"/>
    <n v="54.900000000000006"/>
    <s v="CA-2017-167416"/>
    <n v="1"/>
    <n v="5"/>
    <n v="0"/>
    <n v="26.901000000000003"/>
    <n v="0.44424167803735209"/>
  </r>
  <r>
    <x v="703"/>
    <x v="6"/>
    <s v="OFF-AR-10001662"/>
    <x v="0"/>
    <x v="4"/>
    <n v="10.96"/>
    <s v="CA-2017-109911"/>
    <n v="1"/>
    <n v="4"/>
    <n v="0"/>
    <n v="2.9592000000000009"/>
    <n v="0.45632477063632687"/>
  </r>
  <r>
    <x v="703"/>
    <x v="20"/>
    <s v="FUR-FU-10000320"/>
    <x v="1"/>
    <x v="8"/>
    <n v="10.02"/>
    <s v="CA-2017-100510"/>
    <n v="0"/>
    <n v="3"/>
    <n v="0"/>
    <n v="4.4088000000000012"/>
    <n v="0.4595170286641902"/>
  </r>
  <r>
    <x v="703"/>
    <x v="4"/>
    <s v="OFF-AP-10002222"/>
    <x v="0"/>
    <x v="12"/>
    <n v="8.67"/>
    <s v="US-2017-123610"/>
    <n v="0"/>
    <n v="1"/>
    <n v="0"/>
    <n v="2.3409000000000004"/>
    <n v="0.49507917887403441"/>
  </r>
  <r>
    <x v="704"/>
    <x v="12"/>
    <s v="TEC-AC-10003832"/>
    <x v="2"/>
    <x v="9"/>
    <n v="185.52800000000002"/>
    <s v="CA-2017-108224"/>
    <n v="1"/>
    <n v="7"/>
    <n v="0.2"/>
    <n v="48.701099999999997"/>
    <n v="0.52062335344040378"/>
  </r>
  <r>
    <x v="704"/>
    <x v="10"/>
    <s v="FUR-FU-10002937"/>
    <x v="1"/>
    <x v="8"/>
    <n v="79.384000000000015"/>
    <s v="CA-2017-141019"/>
    <n v="1"/>
    <n v="1"/>
    <n v="0.2"/>
    <n v="29.768999999999998"/>
    <n v="0.4595170286641902"/>
  </r>
  <r>
    <x v="704"/>
    <x v="16"/>
    <s v="OFF-BI-10001718"/>
    <x v="0"/>
    <x v="3"/>
    <n v="57.582000000000008"/>
    <s v="US-2017-148901"/>
    <n v="1"/>
    <n v="3"/>
    <n v="0.7"/>
    <n v="-44.146199999999979"/>
    <n v="0.46881743173671325"/>
  </r>
  <r>
    <x v="704"/>
    <x v="16"/>
    <s v="TEC-PH-10003988"/>
    <x v="2"/>
    <x v="6"/>
    <n v="43.6"/>
    <s v="US-2017-148901"/>
    <n v="0"/>
    <n v="5"/>
    <n v="0.2"/>
    <n v="4.3600000000000012"/>
    <n v="0.41105220110552465"/>
  </r>
  <r>
    <x v="704"/>
    <x v="16"/>
    <s v="OFF-PA-10004983"/>
    <x v="0"/>
    <x v="0"/>
    <n v="31.104000000000006"/>
    <s v="US-2017-148901"/>
    <n v="0"/>
    <n v="6"/>
    <n v="0.2"/>
    <n v="10.8864"/>
    <n v="0.43613829632717294"/>
  </r>
  <r>
    <x v="704"/>
    <x v="16"/>
    <s v="FUR-FU-10002396"/>
    <x v="1"/>
    <x v="8"/>
    <n v="30.192"/>
    <s v="US-2017-148901"/>
    <n v="0"/>
    <n v="3"/>
    <n v="0.2"/>
    <n v="8.3028000000000031"/>
    <n v="0.4595170286641902"/>
  </r>
  <r>
    <x v="704"/>
    <x v="16"/>
    <s v="OFF-BI-10002309"/>
    <x v="0"/>
    <x v="3"/>
    <n v="13.392000000000003"/>
    <s v="US-2017-148901"/>
    <n v="0"/>
    <n v="8"/>
    <n v="0.7"/>
    <n v="-9.8207999999999984"/>
    <n v="0.46881743173671325"/>
  </r>
  <r>
    <x v="704"/>
    <x v="16"/>
    <s v="OFF-BI-10004002"/>
    <x v="0"/>
    <x v="3"/>
    <n v="10.380000000000003"/>
    <s v="US-2017-148901"/>
    <n v="0"/>
    <n v="2"/>
    <n v="0.7"/>
    <n v="-7.6119999999999983"/>
    <n v="0.46881743173671325"/>
  </r>
  <r>
    <x v="704"/>
    <x v="16"/>
    <s v="OFF-AR-10002467"/>
    <x v="0"/>
    <x v="4"/>
    <n v="4.7679999999999998"/>
    <s v="US-2017-148901"/>
    <n v="0"/>
    <n v="2"/>
    <n v="0.2"/>
    <n v="0.41720000000000046"/>
    <n v="0.45632477063632687"/>
  </r>
  <r>
    <x v="705"/>
    <x v="29"/>
    <s v="OFF-BI-10001718"/>
    <x v="0"/>
    <x v="3"/>
    <n v="511.84"/>
    <s v="US-2017-146570"/>
    <n v="1"/>
    <n v="8"/>
    <n v="0"/>
    <n v="240.56479999999999"/>
    <n v="0.46881743173671325"/>
  </r>
  <r>
    <x v="705"/>
    <x v="29"/>
    <s v="OFF-AR-10004602"/>
    <x v="0"/>
    <x v="4"/>
    <n v="91.96"/>
    <s v="US-2017-146570"/>
    <n v="0"/>
    <n v="4"/>
    <n v="0"/>
    <n v="25.748800000000003"/>
    <n v="0.45632477063632687"/>
  </r>
  <r>
    <x v="705"/>
    <x v="10"/>
    <s v="OFF-PA-10000697"/>
    <x v="0"/>
    <x v="0"/>
    <n v="15.231999999999999"/>
    <s v="CA-2017-165673"/>
    <n v="1"/>
    <n v="4"/>
    <n v="0.2"/>
    <n v="5.5215999999999994"/>
    <n v="0.43613829632717294"/>
  </r>
  <r>
    <x v="705"/>
    <x v="20"/>
    <s v="OFF-BI-10002393"/>
    <x v="0"/>
    <x v="3"/>
    <n v="13.776000000000002"/>
    <s v="CA-2017-152408"/>
    <n v="1"/>
    <n v="3"/>
    <n v="0.2"/>
    <n v="4.4771999999999998"/>
    <n v="0.46881743173671325"/>
  </r>
  <r>
    <x v="705"/>
    <x v="29"/>
    <s v="OFF-AR-10003856"/>
    <x v="0"/>
    <x v="4"/>
    <n v="8.34"/>
    <s v="US-2017-146570"/>
    <n v="0"/>
    <n v="3"/>
    <n v="0"/>
    <n v="2.1683999999999997"/>
    <n v="0.45632477063632687"/>
  </r>
  <r>
    <x v="705"/>
    <x v="16"/>
    <s v="OFF-BI-10000301"/>
    <x v="0"/>
    <x v="3"/>
    <n v="7.7640000000000011"/>
    <s v="CA-2017-141180"/>
    <n v="1"/>
    <n v="4"/>
    <n v="0.7"/>
    <n v="-5.1760000000000002"/>
    <n v="0.46881743173671325"/>
  </r>
  <r>
    <x v="706"/>
    <x v="37"/>
    <s v="OFF-ST-10002574"/>
    <x v="0"/>
    <x v="1"/>
    <n v="552.55999999999995"/>
    <s v="CA-2017-122133"/>
    <n v="1"/>
    <n v="4"/>
    <n v="0"/>
    <n v="0"/>
    <n v="0.44610841445725197"/>
  </r>
  <r>
    <x v="706"/>
    <x v="4"/>
    <s v="FUR-FU-10002116"/>
    <x v="1"/>
    <x v="8"/>
    <n v="282.83999999999997"/>
    <s v="CA-2017-130638"/>
    <n v="1"/>
    <n v="4"/>
    <n v="0"/>
    <n v="19.798799999999972"/>
    <n v="0.4595170286641902"/>
  </r>
  <r>
    <x v="706"/>
    <x v="4"/>
    <s v="OFF-LA-10002195"/>
    <x v="0"/>
    <x v="2"/>
    <n v="27.72"/>
    <s v="CA-2017-130638"/>
    <n v="0"/>
    <n v="9"/>
    <n v="0"/>
    <n v="13.3056"/>
    <n v="0.4647369236065339"/>
  </r>
  <r>
    <x v="706"/>
    <x v="4"/>
    <s v="OFF-PA-10004971"/>
    <x v="0"/>
    <x v="0"/>
    <n v="17.34"/>
    <s v="CA-2017-133144"/>
    <n v="1"/>
    <n v="3"/>
    <n v="0"/>
    <n v="8.4966000000000008"/>
    <n v="0.43613829632717294"/>
  </r>
  <r>
    <x v="707"/>
    <x v="37"/>
    <s v="FUR-FU-10003975"/>
    <x v="1"/>
    <x v="8"/>
    <n v="173.24"/>
    <s v="CA-2017-158435"/>
    <n v="1"/>
    <n v="4"/>
    <n v="0"/>
    <n v="17.323999999999984"/>
    <n v="0.4595170286641902"/>
  </r>
  <r>
    <x v="707"/>
    <x v="37"/>
    <s v="OFF-SU-10000381"/>
    <x v="0"/>
    <x v="14"/>
    <n v="65.17"/>
    <s v="CA-2017-158435"/>
    <n v="0"/>
    <n v="7"/>
    <n v="0"/>
    <n v="18.899299999999997"/>
    <n v="0.53938093436526824"/>
  </r>
  <r>
    <x v="707"/>
    <x v="1"/>
    <s v="OFF-PA-10000791"/>
    <x v="0"/>
    <x v="0"/>
    <n v="30.527999999999999"/>
    <s v="US-2017-117037"/>
    <n v="1"/>
    <n v="8"/>
    <n v="0.2"/>
    <n v="9.5399999999999974"/>
    <n v="0.43613829632717294"/>
  </r>
  <r>
    <x v="707"/>
    <x v="16"/>
    <s v="OFF-BI-10000069"/>
    <x v="0"/>
    <x v="3"/>
    <n v="27.018000000000008"/>
    <s v="US-2017-150567"/>
    <n v="1"/>
    <n v="6"/>
    <n v="0.7"/>
    <n v="-21.61440000000001"/>
    <n v="0.46881743173671325"/>
  </r>
  <r>
    <x v="707"/>
    <x v="1"/>
    <s v="FUR-FU-10004973"/>
    <x v="1"/>
    <x v="8"/>
    <n v="22.608000000000001"/>
    <s v="US-2017-117037"/>
    <n v="0"/>
    <n v="3"/>
    <n v="0.6"/>
    <n v="-10.173599999999997"/>
    <n v="0.4595170286641902"/>
  </r>
  <r>
    <x v="707"/>
    <x v="37"/>
    <s v="OFF-LA-10002475"/>
    <x v="0"/>
    <x v="2"/>
    <n v="14.62"/>
    <s v="CA-2017-158435"/>
    <n v="0"/>
    <n v="2"/>
    <n v="0"/>
    <n v="6.8713999999999995"/>
    <n v="0.4647369236065339"/>
  </r>
  <r>
    <x v="707"/>
    <x v="1"/>
    <s v="OFF-FA-10000936"/>
    <x v="0"/>
    <x v="7"/>
    <n v="7.8960000000000008"/>
    <s v="US-2017-117037"/>
    <n v="0"/>
    <n v="3"/>
    <n v="0.2"/>
    <n v="2.4674999999999994"/>
    <n v="0.51168203684699509"/>
  </r>
  <r>
    <x v="707"/>
    <x v="16"/>
    <s v="OFF-BI-10001757"/>
    <x v="0"/>
    <x v="3"/>
    <n v="2.9520000000000004"/>
    <s v="US-2017-150567"/>
    <n v="0"/>
    <n v="2"/>
    <n v="0.7"/>
    <n v="-2.1648000000000005"/>
    <n v="0.46881743173671325"/>
  </r>
  <r>
    <x v="707"/>
    <x v="1"/>
    <s v="OFF-BI-10000279"/>
    <x v="0"/>
    <x v="3"/>
    <n v="2.8899999999999992"/>
    <s v="US-2017-117037"/>
    <n v="0"/>
    <n v="1"/>
    <n v="0.8"/>
    <n v="-4.7685000000000013"/>
    <n v="0.46881743173671325"/>
  </r>
  <r>
    <x v="708"/>
    <x v="4"/>
    <s v="OFF-ST-10000604"/>
    <x v="0"/>
    <x v="1"/>
    <n v="104.28"/>
    <s v="CA-2017-122728"/>
    <n v="1"/>
    <n v="3"/>
    <n v="0"/>
    <n v="26.069999999999993"/>
    <n v="0.44610841445725197"/>
  </r>
  <r>
    <x v="708"/>
    <x v="4"/>
    <s v="OFF-PA-10004040"/>
    <x v="0"/>
    <x v="0"/>
    <n v="17.940000000000001"/>
    <s v="CA-2017-122728"/>
    <n v="0"/>
    <n v="3"/>
    <n v="0"/>
    <n v="8.7906000000000013"/>
    <n v="0.43613829632717294"/>
  </r>
  <r>
    <x v="709"/>
    <x v="6"/>
    <s v="FUR-CH-10003746"/>
    <x v="1"/>
    <x v="5"/>
    <n v="641.96"/>
    <s v="CA-2017-157245"/>
    <n v="1"/>
    <n v="2"/>
    <n v="0"/>
    <n v="179.74880000000002"/>
    <n v="0.46529189879902266"/>
  </r>
  <r>
    <x v="709"/>
    <x v="20"/>
    <s v="OFF-ST-10004123"/>
    <x v="0"/>
    <x v="1"/>
    <n v="454.90000000000003"/>
    <s v="CA-2017-169943"/>
    <n v="1"/>
    <n v="5"/>
    <n v="0"/>
    <n v="0"/>
    <n v="0.44610841445725197"/>
  </r>
  <r>
    <x v="709"/>
    <x v="20"/>
    <s v="OFF-AP-10001563"/>
    <x v="0"/>
    <x v="12"/>
    <n v="242.89999999999998"/>
    <s v="CA-2017-169943"/>
    <n v="0"/>
    <n v="5"/>
    <n v="0"/>
    <n v="70.440999999999974"/>
    <n v="0.49507917887403441"/>
  </r>
  <r>
    <x v="709"/>
    <x v="4"/>
    <s v="OFF-AP-10001366"/>
    <x v="0"/>
    <x v="12"/>
    <n v="87.84"/>
    <s v="CA-2017-138282"/>
    <n v="1"/>
    <n v="8"/>
    <n v="0"/>
    <n v="23.716800000000006"/>
    <n v="0.49507917887403441"/>
  </r>
  <r>
    <x v="709"/>
    <x v="20"/>
    <s v="OFF-BI-10002824"/>
    <x v="0"/>
    <x v="3"/>
    <n v="47.744"/>
    <s v="CA-2017-169943"/>
    <n v="0"/>
    <n v="4"/>
    <n v="0.2"/>
    <n v="14.919999999999995"/>
    <n v="0.46881743173671325"/>
  </r>
  <r>
    <x v="709"/>
    <x v="20"/>
    <s v="FUR-FU-10000010"/>
    <x v="1"/>
    <x v="8"/>
    <n v="39.76"/>
    <s v="CA-2017-169943"/>
    <n v="0"/>
    <n v="8"/>
    <n v="0"/>
    <n v="12.325599999999998"/>
    <n v="0.4595170286641902"/>
  </r>
  <r>
    <x v="709"/>
    <x v="20"/>
    <s v="FUR-FU-10002088"/>
    <x v="1"/>
    <x v="8"/>
    <n v="35.92"/>
    <s v="CA-2017-169943"/>
    <n v="0"/>
    <n v="4"/>
    <n v="0"/>
    <n v="15.086400000000001"/>
    <n v="0.4595170286641902"/>
  </r>
  <r>
    <x v="709"/>
    <x v="18"/>
    <s v="OFF-AR-10003056"/>
    <x v="0"/>
    <x v="4"/>
    <n v="21.400000000000002"/>
    <s v="US-2017-152835"/>
    <n v="1"/>
    <n v="5"/>
    <n v="0"/>
    <n v="6.2059999999999977"/>
    <n v="0.45632477063632687"/>
  </r>
  <r>
    <x v="709"/>
    <x v="4"/>
    <s v="OFF-BI-10004817"/>
    <x v="0"/>
    <x v="3"/>
    <n v="9.5840000000000014"/>
    <s v="CA-2017-126935"/>
    <n v="1"/>
    <n v="1"/>
    <n v="0.2"/>
    <n v="3.3543999999999996"/>
    <n v="0.46881743173671325"/>
  </r>
  <r>
    <x v="710"/>
    <x v="25"/>
    <s v="TEC-PH-10001530"/>
    <x v="2"/>
    <x v="6"/>
    <n v="1363.96"/>
    <s v="CA-2017-105256"/>
    <n v="1"/>
    <n v="5"/>
    <n v="0.2"/>
    <n v="85.247500000000002"/>
    <n v="0.41105220110552465"/>
  </r>
  <r>
    <x v="710"/>
    <x v="4"/>
    <s v="FUR-FU-10000576"/>
    <x v="1"/>
    <x v="8"/>
    <n v="1049.2"/>
    <s v="CA-2017-115917"/>
    <n v="1"/>
    <n v="5"/>
    <n v="0"/>
    <n v="272.79200000000003"/>
    <n v="0.4595170286641902"/>
  </r>
  <r>
    <x v="710"/>
    <x v="26"/>
    <s v="OFF-BI-10003638"/>
    <x v="0"/>
    <x v="3"/>
    <n v="40.635000000000012"/>
    <s v="CA-2017-146010"/>
    <n v="1"/>
    <n v="7"/>
    <n v="0.7"/>
    <n v="-32.507999999999996"/>
    <n v="0.46881743173671325"/>
  </r>
  <r>
    <x v="710"/>
    <x v="4"/>
    <s v="OFF-BI-10004728"/>
    <x v="0"/>
    <x v="3"/>
    <n v="15.424000000000001"/>
    <s v="CA-2017-115917"/>
    <n v="0"/>
    <n v="4"/>
    <n v="0.2"/>
    <n v="5.0128000000000004"/>
    <n v="0.46881743173671325"/>
  </r>
  <r>
    <x v="710"/>
    <x v="16"/>
    <s v="OFF-BI-10004140"/>
    <x v="0"/>
    <x v="3"/>
    <n v="2.6940000000000004"/>
    <s v="CA-2017-108567"/>
    <n v="1"/>
    <n v="2"/>
    <n v="0.7"/>
    <n v="-2.2450000000000001"/>
    <n v="0.46881743173671325"/>
  </r>
  <r>
    <x v="711"/>
    <x v="17"/>
    <s v="TEC-MA-10000112"/>
    <x v="2"/>
    <x v="15"/>
    <n v="2396.4"/>
    <s v="CA-2017-107202"/>
    <n v="1"/>
    <n v="10"/>
    <n v="0.2"/>
    <n v="179.73000000000013"/>
    <n v="0.5183572270896134"/>
  </r>
  <r>
    <x v="711"/>
    <x v="43"/>
    <s v="OFF-PA-10000565"/>
    <x v="0"/>
    <x v="0"/>
    <n v="111.96"/>
    <s v="CA-2017-127642"/>
    <n v="1"/>
    <n v="2"/>
    <n v="0"/>
    <n v="54.860399999999998"/>
    <n v="0.43613829632717294"/>
  </r>
  <r>
    <x v="711"/>
    <x v="4"/>
    <s v="TEC-AC-10003832"/>
    <x v="2"/>
    <x v="9"/>
    <n v="66.260000000000005"/>
    <s v="US-2017-139486"/>
    <n v="1"/>
    <n v="2"/>
    <n v="0"/>
    <n v="27.166600000000003"/>
    <n v="0.52062335344040378"/>
  </r>
  <r>
    <x v="711"/>
    <x v="0"/>
    <s v="OFF-PA-10003591"/>
    <x v="0"/>
    <x v="0"/>
    <n v="82.656000000000006"/>
    <s v="CA-2017-114209"/>
    <n v="1"/>
    <n v="9"/>
    <n v="0.2"/>
    <n v="30.996000000000002"/>
    <n v="0.43613829632717294"/>
  </r>
  <r>
    <x v="711"/>
    <x v="4"/>
    <s v="TEC-PH-10003555"/>
    <x v="2"/>
    <x v="6"/>
    <n v="55.176000000000002"/>
    <s v="US-2017-139486"/>
    <n v="0"/>
    <n v="3"/>
    <n v="0.2"/>
    <n v="-12.414599999999997"/>
    <n v="0.41105220110552465"/>
  </r>
  <r>
    <x v="711"/>
    <x v="1"/>
    <s v="OFF-BI-10003429"/>
    <x v="0"/>
    <x v="3"/>
    <n v="3.7979999999999992"/>
    <s v="CA-2017-125920"/>
    <n v="1"/>
    <n v="3"/>
    <n v="0.8"/>
    <n v="-5.8869000000000007"/>
    <n v="0.46881743173671325"/>
  </r>
  <r>
    <x v="711"/>
    <x v="0"/>
    <s v="OFF-BI-10000343"/>
    <x v="0"/>
    <x v="3"/>
    <n v="1.9639999999999995"/>
    <s v="CA-2017-114209"/>
    <n v="0"/>
    <n v="2"/>
    <n v="0.8"/>
    <n v="-3.2406000000000006"/>
    <n v="0.46881743173671325"/>
  </r>
  <r>
    <x v="712"/>
    <x v="23"/>
    <s v="OFF-AP-10003217"/>
    <x v="0"/>
    <x v="12"/>
    <n v="662.84"/>
    <s v="CA-2017-146934"/>
    <n v="1"/>
    <n v="4"/>
    <n v="0"/>
    <n v="172.33840000000004"/>
    <n v="0.49507917887403441"/>
  </r>
  <r>
    <x v="712"/>
    <x v="23"/>
    <s v="TEC-PH-10004614"/>
    <x v="2"/>
    <x v="6"/>
    <n v="345"/>
    <s v="CA-2017-146934"/>
    <n v="0"/>
    <n v="5"/>
    <n v="0"/>
    <n v="86.25"/>
    <n v="0.41105220110552465"/>
  </r>
  <r>
    <x v="712"/>
    <x v="23"/>
    <s v="TEC-PH-10001336"/>
    <x v="2"/>
    <x v="6"/>
    <n v="257.98"/>
    <s v="CA-2017-146934"/>
    <n v="0"/>
    <n v="2"/>
    <n v="0"/>
    <n v="74.8142"/>
    <n v="0.41105220110552465"/>
  </r>
  <r>
    <x v="712"/>
    <x v="4"/>
    <s v="TEC-PH-10001918"/>
    <x v="2"/>
    <x v="6"/>
    <n v="222.38400000000001"/>
    <s v="CA-2017-154081"/>
    <n v="1"/>
    <n v="2"/>
    <n v="0.2"/>
    <n v="22.238400000000013"/>
    <n v="0.41105220110552465"/>
  </r>
  <r>
    <x v="712"/>
    <x v="23"/>
    <s v="FUR-TA-10003748"/>
    <x v="1"/>
    <x v="13"/>
    <n v="174.28599999999997"/>
    <s v="CA-2017-146934"/>
    <n v="0"/>
    <n v="2"/>
    <n v="0.3"/>
    <n v="-19.918399999999991"/>
    <n v="0.55975208308209756"/>
  </r>
  <r>
    <x v="712"/>
    <x v="23"/>
    <s v="TEC-AC-10002399"/>
    <x v="2"/>
    <x v="9"/>
    <n v="95.1"/>
    <s v="CA-2017-146934"/>
    <n v="0"/>
    <n v="5"/>
    <n v="0"/>
    <n v="30.431999999999995"/>
    <n v="0.52062335344040378"/>
  </r>
  <r>
    <x v="712"/>
    <x v="23"/>
    <s v="OFF-EN-10002973"/>
    <x v="0"/>
    <x v="11"/>
    <n v="26.880000000000003"/>
    <s v="CA-2017-146934"/>
    <n v="0"/>
    <n v="6"/>
    <n v="0"/>
    <n v="12.902400000000002"/>
    <n v="0.44424167803735209"/>
  </r>
  <r>
    <x v="712"/>
    <x v="5"/>
    <s v="OFF-LA-10004345"/>
    <x v="0"/>
    <x v="2"/>
    <n v="14.73"/>
    <s v="CA-2017-159653"/>
    <n v="1"/>
    <n v="3"/>
    <n v="0"/>
    <n v="7.2176999999999998"/>
    <n v="0.4647369236065339"/>
  </r>
  <r>
    <x v="713"/>
    <x v="2"/>
    <s v="TEC-CO-10004722"/>
    <x v="2"/>
    <x v="16"/>
    <n v="8399.9759999999987"/>
    <s v="CA-2017-143714"/>
    <n v="1"/>
    <n v="4"/>
    <n v="0.4"/>
    <n v="1119.996799999999"/>
    <n v="0.55185675810753509"/>
  </r>
  <r>
    <x v="713"/>
    <x v="1"/>
    <s v="TEC-PH-10004165"/>
    <x v="2"/>
    <x v="6"/>
    <n v="1979.9280000000001"/>
    <s v="CA-2017-133725"/>
    <n v="1"/>
    <n v="9"/>
    <n v="0.2"/>
    <n v="148.49459999999993"/>
    <n v="0.41105220110552465"/>
  </r>
  <r>
    <x v="713"/>
    <x v="2"/>
    <s v="TEC-PH-10004080"/>
    <x v="2"/>
    <x v="6"/>
    <n v="122.38199999999999"/>
    <s v="CA-2017-143714"/>
    <n v="0"/>
    <n v="3"/>
    <n v="0.4"/>
    <n v="-24.476399999999998"/>
    <n v="0.41105220110552465"/>
  </r>
  <r>
    <x v="713"/>
    <x v="4"/>
    <s v="FUR-FU-10003691"/>
    <x v="1"/>
    <x v="8"/>
    <n v="37.049999999999997"/>
    <s v="CA-2017-142762"/>
    <n v="1"/>
    <n v="3"/>
    <n v="0"/>
    <n v="16.302"/>
    <n v="0.4595170286641902"/>
  </r>
  <r>
    <x v="713"/>
    <x v="2"/>
    <s v="OFF-PA-10000029"/>
    <x v="0"/>
    <x v="0"/>
    <n v="10.368000000000002"/>
    <s v="CA-2017-143714"/>
    <n v="0"/>
    <n v="2"/>
    <n v="0.2"/>
    <n v="3.6288"/>
    <n v="0.43613829632717294"/>
  </r>
  <r>
    <x v="713"/>
    <x v="2"/>
    <s v="OFF-BI-10004308"/>
    <x v="0"/>
    <x v="3"/>
    <n v="6.2940000000000014"/>
    <s v="CA-2017-143714"/>
    <n v="0"/>
    <n v="1"/>
    <n v="0.7"/>
    <n v="-4.1959999999999997"/>
    <n v="0.46881743173671325"/>
  </r>
  <r>
    <x v="713"/>
    <x v="33"/>
    <s v="OFF-PA-10001526"/>
    <x v="0"/>
    <x v="0"/>
    <n v="4.9800000000000004"/>
    <s v="CA-2017-154403"/>
    <n v="1"/>
    <n v="1"/>
    <n v="0"/>
    <n v="2.4402000000000004"/>
    <n v="0.43613829632717294"/>
  </r>
  <r>
    <x v="714"/>
    <x v="6"/>
    <s v="OFF-PA-10004327"/>
    <x v="0"/>
    <x v="0"/>
    <n v="191.6"/>
    <s v="CA-2017-136126"/>
    <n v="1"/>
    <n v="4"/>
    <n v="0"/>
    <n v="91.967999999999989"/>
    <n v="0.43613829632717294"/>
  </r>
  <r>
    <x v="714"/>
    <x v="6"/>
    <s v="OFF-SU-10000898"/>
    <x v="0"/>
    <x v="14"/>
    <n v="69.5"/>
    <s v="CA-2017-136126"/>
    <n v="0"/>
    <n v="5"/>
    <n v="0"/>
    <n v="20.154999999999994"/>
    <n v="0.53938093436526824"/>
  </r>
  <r>
    <x v="714"/>
    <x v="2"/>
    <s v="OFF-AR-10001860"/>
    <x v="0"/>
    <x v="4"/>
    <n v="16.656000000000002"/>
    <s v="CA-2017-138583"/>
    <n v="1"/>
    <n v="3"/>
    <n v="0.2"/>
    <n v="3.3311999999999999"/>
    <n v="0.45632477063632687"/>
  </r>
  <r>
    <x v="715"/>
    <x v="5"/>
    <s v="OFF-ST-10000689"/>
    <x v="0"/>
    <x v="1"/>
    <n v="1267.6499999999999"/>
    <s v="CA-2017-139269"/>
    <n v="1"/>
    <n v="9"/>
    <n v="0"/>
    <n v="152.11799999999999"/>
    <n v="0.44610841445725197"/>
  </r>
  <r>
    <x v="715"/>
    <x v="5"/>
    <s v="FUR-FU-10000755"/>
    <x v="1"/>
    <x v="8"/>
    <n v="24.96"/>
    <s v="CA-2017-139269"/>
    <n v="0"/>
    <n v="4"/>
    <n v="0"/>
    <n v="6.240000000000002"/>
    <n v="0.4595170286641902"/>
  </r>
  <r>
    <x v="715"/>
    <x v="5"/>
    <s v="OFF-PA-10002893"/>
    <x v="0"/>
    <x v="0"/>
    <n v="19.36"/>
    <s v="CA-2017-139269"/>
    <n v="0"/>
    <n v="2"/>
    <n v="0"/>
    <n v="9.2927999999999997"/>
    <n v="0.43613829632717294"/>
  </r>
  <r>
    <x v="716"/>
    <x v="4"/>
    <s v="FUR-CH-10004860"/>
    <x v="1"/>
    <x v="5"/>
    <n v="484.70400000000006"/>
    <s v="CA-2017-148852"/>
    <n v="1"/>
    <n v="6"/>
    <n v="0.2"/>
    <n v="-84.823200000000071"/>
    <n v="0.46529189879902266"/>
  </r>
  <r>
    <x v="716"/>
    <x v="0"/>
    <s v="FUR-CH-10001973"/>
    <x v="1"/>
    <x v="5"/>
    <n v="388.42999999999995"/>
    <s v="CA-2017-119186"/>
    <n v="1"/>
    <n v="5"/>
    <n v="0.3"/>
    <n v="-88.783999999999978"/>
    <n v="0.46529189879902266"/>
  </r>
  <r>
    <x v="716"/>
    <x v="4"/>
    <s v="TEC-MA-10002428"/>
    <x v="2"/>
    <x v="15"/>
    <n v="371.97600000000006"/>
    <s v="CA-2017-148852"/>
    <n v="0"/>
    <n v="3"/>
    <n v="0.2"/>
    <n v="116.24249999999996"/>
    <n v="0.5183572270896134"/>
  </r>
  <r>
    <x v="716"/>
    <x v="4"/>
    <s v="TEC-PH-10003885"/>
    <x v="2"/>
    <x v="6"/>
    <n v="211.16800000000001"/>
    <s v="CA-2017-148852"/>
    <n v="0"/>
    <n v="4"/>
    <n v="0.2"/>
    <n v="23.756399999999985"/>
    <n v="0.41105220110552465"/>
  </r>
  <r>
    <x v="716"/>
    <x v="16"/>
    <s v="OFF-ST-10000532"/>
    <x v="0"/>
    <x v="1"/>
    <n v="184.70400000000001"/>
    <s v="CA-2017-113236"/>
    <n v="1"/>
    <n v="6"/>
    <n v="0.2"/>
    <n v="13.852799999999995"/>
    <n v="0.44610841445725197"/>
  </r>
  <r>
    <x v="716"/>
    <x v="0"/>
    <s v="TEC-AC-10000580"/>
    <x v="2"/>
    <x v="9"/>
    <n v="63.991999999999997"/>
    <s v="CA-2017-119186"/>
    <n v="0"/>
    <n v="1"/>
    <n v="0.2"/>
    <n v="-7.1990999999999961"/>
    <n v="0.52062335344040378"/>
  </r>
  <r>
    <x v="716"/>
    <x v="16"/>
    <s v="TEC-AC-10001267"/>
    <x v="2"/>
    <x v="9"/>
    <n v="47.92"/>
    <s v="CA-2017-113236"/>
    <n v="0"/>
    <n v="2"/>
    <n v="0.2"/>
    <n v="11.98"/>
    <n v="0.52062335344040378"/>
  </r>
  <r>
    <x v="716"/>
    <x v="4"/>
    <s v="OFF-PA-10001293"/>
    <x v="0"/>
    <x v="0"/>
    <n v="45.36"/>
    <s v="CA-2017-148852"/>
    <n v="0"/>
    <n v="7"/>
    <n v="0"/>
    <n v="21.772800000000004"/>
    <n v="0.43613829632717294"/>
  </r>
  <r>
    <x v="716"/>
    <x v="44"/>
    <s v="FUR-FU-10000629"/>
    <x v="1"/>
    <x v="8"/>
    <n v="41.37"/>
    <s v="CA-2017-157266"/>
    <n v="1"/>
    <n v="3"/>
    <n v="0"/>
    <n v="17.375399999999999"/>
    <n v="0.4595170286641902"/>
  </r>
  <r>
    <x v="716"/>
    <x v="2"/>
    <s v="OFF-AP-10002082"/>
    <x v="0"/>
    <x v="12"/>
    <n v="34.848000000000006"/>
    <s v="CA-2017-132409"/>
    <n v="1"/>
    <n v="2"/>
    <n v="0.2"/>
    <n v="6.5339999999999971"/>
    <n v="0.49507917887403441"/>
  </r>
  <r>
    <x v="716"/>
    <x v="21"/>
    <s v="FUR-FU-10002088"/>
    <x v="1"/>
    <x v="8"/>
    <n v="26.94"/>
    <s v="CA-2017-149237"/>
    <n v="1"/>
    <n v="3"/>
    <n v="0"/>
    <n v="11.314800000000002"/>
    <n v="0.4595170286641902"/>
  </r>
  <r>
    <x v="716"/>
    <x v="44"/>
    <s v="OFF-PA-10002689"/>
    <x v="0"/>
    <x v="0"/>
    <n v="19.440000000000001"/>
    <s v="CA-2017-157266"/>
    <n v="0"/>
    <n v="3"/>
    <n v="0"/>
    <n v="9.3312000000000008"/>
    <n v="0.43613829632717294"/>
  </r>
  <r>
    <x v="716"/>
    <x v="0"/>
    <s v="OFF-PA-10004040"/>
    <x v="0"/>
    <x v="0"/>
    <n v="14.352000000000002"/>
    <s v="CA-2017-119186"/>
    <n v="0"/>
    <n v="3"/>
    <n v="0.2"/>
    <n v="5.2026000000000003"/>
    <n v="0.43613829632717294"/>
  </r>
  <r>
    <x v="716"/>
    <x v="44"/>
    <s v="OFF-PA-10004675"/>
    <x v="0"/>
    <x v="0"/>
    <n v="12.7"/>
    <s v="CA-2017-157266"/>
    <n v="0"/>
    <n v="2"/>
    <n v="0"/>
    <n v="5.8419999999999996"/>
    <n v="0.43613829632717294"/>
  </r>
  <r>
    <x v="716"/>
    <x v="0"/>
    <s v="OFF-PA-10004621"/>
    <x v="0"/>
    <x v="0"/>
    <n v="10.368000000000002"/>
    <s v="CA-2017-119186"/>
    <n v="0"/>
    <n v="2"/>
    <n v="0.2"/>
    <n v="3.6288"/>
    <n v="0.43613829632717294"/>
  </r>
  <r>
    <x v="716"/>
    <x v="44"/>
    <s v="OFF-BI-10004728"/>
    <x v="0"/>
    <x v="3"/>
    <n v="9.64"/>
    <s v="CA-2017-157266"/>
    <n v="0"/>
    <n v="2"/>
    <n v="0"/>
    <n v="4.4344000000000001"/>
    <n v="0.46881743173671325"/>
  </r>
  <r>
    <x v="716"/>
    <x v="4"/>
    <s v="OFF-FA-10003467"/>
    <x v="0"/>
    <x v="7"/>
    <n v="5.9399999999999995"/>
    <s v="CA-2017-148852"/>
    <n v="0"/>
    <n v="3"/>
    <n v="0"/>
    <n v="0"/>
    <n v="0.51168203684699509"/>
  </r>
  <r>
    <x v="716"/>
    <x v="2"/>
    <s v="OFF-AR-10001919"/>
    <x v="0"/>
    <x v="4"/>
    <n v="1.504"/>
    <s v="CA-2017-132409"/>
    <n v="0"/>
    <n v="1"/>
    <n v="0.2"/>
    <n v="0.16919999999999991"/>
    <n v="0.45632477063632687"/>
  </r>
  <r>
    <x v="717"/>
    <x v="14"/>
    <s v="FUR-CH-10002024"/>
    <x v="1"/>
    <x v="5"/>
    <n v="3504.9"/>
    <s v="CA-2017-122903"/>
    <n v="1"/>
    <n v="5"/>
    <n v="0"/>
    <n v="700.98000000000013"/>
    <n v="0.46529189879902266"/>
  </r>
  <r>
    <x v="717"/>
    <x v="1"/>
    <s v="OFF-ST-10001496"/>
    <x v="0"/>
    <x v="1"/>
    <n v="1297.3680000000002"/>
    <s v="CA-2017-101791"/>
    <n v="1"/>
    <n v="9"/>
    <n v="0.2"/>
    <n v="97.302599999999984"/>
    <n v="0.44610841445725197"/>
  </r>
  <r>
    <x v="717"/>
    <x v="14"/>
    <s v="OFF-PA-10000994"/>
    <x v="0"/>
    <x v="0"/>
    <n v="314.54999999999995"/>
    <s v="CA-2017-122903"/>
    <n v="0"/>
    <n v="3"/>
    <n v="0"/>
    <n v="150.98399999999998"/>
    <n v="0.43613829632717294"/>
  </r>
  <r>
    <x v="717"/>
    <x v="14"/>
    <s v="OFF-PA-10001790"/>
    <x v="0"/>
    <x v="0"/>
    <n v="144.12"/>
    <s v="CA-2017-122903"/>
    <n v="0"/>
    <n v="3"/>
    <n v="0"/>
    <n v="69.177599999999984"/>
    <n v="0.43613829632717294"/>
  </r>
  <r>
    <x v="717"/>
    <x v="1"/>
    <s v="FUR-FU-10003247"/>
    <x v="1"/>
    <x v="8"/>
    <n v="25.176000000000002"/>
    <s v="CA-2017-101791"/>
    <n v="0"/>
    <n v="3"/>
    <n v="0.6"/>
    <n v="-33.358199999999997"/>
    <n v="0.4595170286641902"/>
  </r>
  <r>
    <x v="717"/>
    <x v="4"/>
    <s v="OFF-PA-10000575"/>
    <x v="0"/>
    <x v="0"/>
    <n v="13.38"/>
    <s v="CA-2017-136994"/>
    <n v="1"/>
    <n v="2"/>
    <n v="0"/>
    <n v="6.1547999999999998"/>
    <n v="0.43613829632717294"/>
  </r>
  <r>
    <x v="717"/>
    <x v="1"/>
    <s v="FUR-FU-10002191"/>
    <x v="1"/>
    <x v="8"/>
    <n v="5.5840000000000005"/>
    <s v="CA-2017-101791"/>
    <n v="0"/>
    <n v="2"/>
    <n v="0.6"/>
    <n v="-1.6751999999999994"/>
    <n v="0.4595170286641902"/>
  </r>
  <r>
    <x v="718"/>
    <x v="4"/>
    <s v="TEC-MA-10001972"/>
    <x v="2"/>
    <x v="15"/>
    <n v="558.4"/>
    <s v="CA-2017-134803"/>
    <n v="1"/>
    <n v="2"/>
    <n v="0.2"/>
    <n v="41.880000000000024"/>
    <n v="0.5183572270896134"/>
  </r>
  <r>
    <x v="718"/>
    <x v="16"/>
    <s v="FUR-CH-10003833"/>
    <x v="1"/>
    <x v="5"/>
    <n v="390.27199999999999"/>
    <s v="CA-2017-138695"/>
    <n v="1"/>
    <n v="8"/>
    <n v="0.2"/>
    <n v="-24.39200000000001"/>
    <n v="0.46529189879902266"/>
  </r>
  <r>
    <x v="718"/>
    <x v="1"/>
    <s v="TEC-PH-10001817"/>
    <x v="2"/>
    <x v="6"/>
    <n v="286.40000000000003"/>
    <s v="CA-2017-121377"/>
    <n v="1"/>
    <n v="1"/>
    <n v="0.2"/>
    <n v="25.060000000000016"/>
    <n v="0.41105220110552465"/>
  </r>
  <r>
    <x v="718"/>
    <x v="4"/>
    <s v="OFF-AP-10000891"/>
    <x v="0"/>
    <x v="12"/>
    <n v="262.24"/>
    <s v="CA-2017-134803"/>
    <n v="0"/>
    <n v="2"/>
    <n v="0"/>
    <n v="78.671999999999997"/>
    <n v="0.49507917887403441"/>
  </r>
  <r>
    <x v="718"/>
    <x v="29"/>
    <s v="OFF-AR-10003373"/>
    <x v="0"/>
    <x v="4"/>
    <n v="185.88"/>
    <s v="CA-2017-113747"/>
    <n v="1"/>
    <n v="6"/>
    <n v="0"/>
    <n v="50.187599999999996"/>
    <n v="0.45632477063632687"/>
  </r>
  <r>
    <x v="718"/>
    <x v="4"/>
    <s v="OFF-PA-10003790"/>
    <x v="0"/>
    <x v="0"/>
    <n v="182.72"/>
    <s v="CA-2017-134803"/>
    <n v="0"/>
    <n v="8"/>
    <n v="0"/>
    <n v="84.051199999999994"/>
    <n v="0.43613829632717294"/>
  </r>
  <r>
    <x v="718"/>
    <x v="4"/>
    <s v="TEC-AC-10002217"/>
    <x v="2"/>
    <x v="9"/>
    <n v="131.6"/>
    <s v="CA-2017-134803"/>
    <n v="0"/>
    <n v="7"/>
    <n v="0"/>
    <n v="7.8960000000000008"/>
    <n v="0.52062335344040378"/>
  </r>
  <r>
    <x v="718"/>
    <x v="16"/>
    <s v="OFF-PA-10001667"/>
    <x v="0"/>
    <x v="0"/>
    <n v="62.192000000000007"/>
    <s v="CA-2017-138695"/>
    <n v="0"/>
    <n v="13"/>
    <n v="0.2"/>
    <n v="19.434999999999995"/>
    <n v="0.43613829632717294"/>
  </r>
  <r>
    <x v="718"/>
    <x v="20"/>
    <s v="OFF-SU-10001218"/>
    <x v="0"/>
    <x v="14"/>
    <n v="54.900000000000006"/>
    <s v="CA-2017-155565"/>
    <n v="1"/>
    <n v="5"/>
    <n v="0"/>
    <n v="15.372000000000003"/>
    <n v="0.53938093436526824"/>
  </r>
  <r>
    <x v="718"/>
    <x v="4"/>
    <s v="OFF-BI-10002215"/>
    <x v="0"/>
    <x v="3"/>
    <n v="22.72"/>
    <s v="CA-2017-134803"/>
    <n v="0"/>
    <n v="4"/>
    <n v="0.2"/>
    <n v="7.3839999999999986"/>
    <n v="0.46881743173671325"/>
  </r>
  <r>
    <x v="719"/>
    <x v="33"/>
    <s v="TEC-PH-10000984"/>
    <x v="2"/>
    <x v="6"/>
    <n v="979.95"/>
    <s v="CA-2017-168753"/>
    <n v="1"/>
    <n v="5"/>
    <n v="0"/>
    <n v="274.38600000000008"/>
    <n v="0.41105220110552465"/>
  </r>
  <r>
    <x v="719"/>
    <x v="15"/>
    <s v="FUR-FU-10001085"/>
    <x v="1"/>
    <x v="8"/>
    <n v="44.76"/>
    <s v="CA-2017-156573"/>
    <n v="1"/>
    <n v="3"/>
    <n v="0.2"/>
    <n v="14.546999999999995"/>
    <n v="0.4595170286641902"/>
  </r>
  <r>
    <x v="719"/>
    <x v="33"/>
    <s v="OFF-BI-10002557"/>
    <x v="0"/>
    <x v="3"/>
    <n v="22.75"/>
    <s v="CA-2017-168753"/>
    <n v="0"/>
    <n v="5"/>
    <n v="0"/>
    <n v="11.375"/>
    <n v="0.46881743173671325"/>
  </r>
  <r>
    <x v="719"/>
    <x v="15"/>
    <s v="OFF-BI-10002414"/>
    <x v="0"/>
    <x v="3"/>
    <n v="11.277000000000001"/>
    <s v="CA-2017-156573"/>
    <n v="0"/>
    <n v="3"/>
    <n v="0.7"/>
    <n v="-8.6456999999999979"/>
    <n v="0.46881743173671325"/>
  </r>
  <r>
    <x v="719"/>
    <x v="15"/>
    <s v="OFF-AR-10003732"/>
    <x v="0"/>
    <x v="4"/>
    <n v="4.4479999999999995"/>
    <s v="CA-2017-156573"/>
    <n v="0"/>
    <n v="2"/>
    <n v="0.2"/>
    <n v="0.3335999999999999"/>
    <n v="0.45632477063632687"/>
  </r>
  <r>
    <x v="720"/>
    <x v="6"/>
    <s v="FUR-TA-10002645"/>
    <x v="1"/>
    <x v="13"/>
    <n v="2275.5"/>
    <s v="CA-2017-113831"/>
    <n v="1"/>
    <n v="10"/>
    <n v="0"/>
    <n v="386.83499999999981"/>
    <n v="0.55975208308209756"/>
  </r>
  <r>
    <x v="720"/>
    <x v="10"/>
    <s v="TEC-CO-10001046"/>
    <x v="2"/>
    <x v="16"/>
    <n v="839.98799999999994"/>
    <s v="CA-2017-153682"/>
    <n v="1"/>
    <n v="2"/>
    <n v="0.4"/>
    <n v="69.99899999999991"/>
    <n v="0.55185675810753509"/>
  </r>
  <r>
    <x v="720"/>
    <x v="26"/>
    <s v="FUR-CH-10001215"/>
    <x v="1"/>
    <x v="5"/>
    <n v="801.5680000000001"/>
    <s v="US-2017-105578"/>
    <n v="1"/>
    <n v="2"/>
    <n v="0.2"/>
    <n v="50.097999999999985"/>
    <n v="0.46529189879902266"/>
  </r>
  <r>
    <x v="720"/>
    <x v="21"/>
    <s v="OFF-PA-10000994"/>
    <x v="0"/>
    <x v="0"/>
    <n v="629.09999999999991"/>
    <s v="CA-2017-152730"/>
    <n v="1"/>
    <n v="6"/>
    <n v="0"/>
    <n v="301.96799999999996"/>
    <n v="0.43613829632717294"/>
  </r>
  <r>
    <x v="720"/>
    <x v="21"/>
    <s v="OFF-AP-10002684"/>
    <x v="0"/>
    <x v="12"/>
    <n v="364.74"/>
    <s v="CA-2017-152730"/>
    <n v="0"/>
    <n v="3"/>
    <n v="0"/>
    <n v="109.42199999999997"/>
    <n v="0.49507917887403441"/>
  </r>
  <r>
    <x v="720"/>
    <x v="4"/>
    <s v="FUR-FU-10003247"/>
    <x v="1"/>
    <x v="8"/>
    <n v="167.84"/>
    <s v="CA-2017-129728"/>
    <n v="1"/>
    <n v="8"/>
    <n v="0"/>
    <n v="11.748799999999989"/>
    <n v="0.4595170286641902"/>
  </r>
  <r>
    <x v="720"/>
    <x v="21"/>
    <s v="TEC-PH-10000441"/>
    <x v="2"/>
    <x v="6"/>
    <n v="125.99"/>
    <s v="CA-2017-152730"/>
    <n v="0"/>
    <n v="1"/>
    <n v="0"/>
    <n v="35.277200000000008"/>
    <n v="0.41105220110552465"/>
  </r>
  <r>
    <x v="720"/>
    <x v="10"/>
    <s v="OFF-AP-10003842"/>
    <x v="0"/>
    <x v="12"/>
    <n v="123.92000000000002"/>
    <s v="CA-2017-158547"/>
    <n v="1"/>
    <n v="5"/>
    <n v="0.2"/>
    <n v="9.2939999999999969"/>
    <n v="0.49507917887403441"/>
  </r>
  <r>
    <x v="720"/>
    <x v="6"/>
    <s v="TEC-AC-10003033"/>
    <x v="2"/>
    <x v="9"/>
    <n v="1979.6999999999998"/>
    <s v="CA-2017-113831"/>
    <n v="0"/>
    <n v="6"/>
    <n v="0"/>
    <n v="653.30099999999982"/>
    <n v="0.52062335344040378"/>
  </r>
  <r>
    <x v="720"/>
    <x v="0"/>
    <s v="TEC-AC-10000109"/>
    <x v="2"/>
    <x v="9"/>
    <n v="223.96"/>
    <s v="CA-2017-108210"/>
    <n v="1"/>
    <n v="5"/>
    <n v="0.2"/>
    <n v="11.198000000000015"/>
    <n v="0.52062335344040378"/>
  </r>
  <r>
    <x v="720"/>
    <x v="6"/>
    <s v="TEC-AC-10000109"/>
    <x v="2"/>
    <x v="9"/>
    <n v="111.98"/>
    <s v="CA-2017-166380"/>
    <n v="1"/>
    <n v="2"/>
    <n v="0"/>
    <n v="26.875200000000007"/>
    <n v="0.52062335344040378"/>
  </r>
  <r>
    <x v="720"/>
    <x v="0"/>
    <s v="TEC-PH-10002293"/>
    <x v="2"/>
    <x v="6"/>
    <n v="79.959999999999994"/>
    <s v="CA-2017-108210"/>
    <n v="0"/>
    <n v="5"/>
    <n v="0.2"/>
    <n v="7.9960000000000058"/>
    <n v="0.41105220110552465"/>
  </r>
  <r>
    <x v="720"/>
    <x v="6"/>
    <s v="OFF-LA-10001297"/>
    <x v="0"/>
    <x v="2"/>
    <n v="62.099999999999994"/>
    <s v="CA-2017-113831"/>
    <n v="0"/>
    <n v="6"/>
    <n v="0"/>
    <n v="29.808"/>
    <n v="0.4647369236065339"/>
  </r>
  <r>
    <x v="720"/>
    <x v="21"/>
    <s v="OFF-ST-10000876"/>
    <x v="0"/>
    <x v="1"/>
    <n v="49.76"/>
    <s v="CA-2017-152730"/>
    <n v="0"/>
    <n v="4"/>
    <n v="0"/>
    <n v="13.9328"/>
    <n v="0.44610841445725197"/>
  </r>
  <r>
    <x v="720"/>
    <x v="21"/>
    <s v="FUR-FU-10001037"/>
    <x v="1"/>
    <x v="8"/>
    <n v="47.400000000000006"/>
    <s v="CA-2017-152730"/>
    <n v="0"/>
    <n v="5"/>
    <n v="0"/>
    <n v="21.33"/>
    <n v="0.4595170286641902"/>
  </r>
  <r>
    <x v="720"/>
    <x v="21"/>
    <s v="OFF-PA-10004888"/>
    <x v="0"/>
    <x v="0"/>
    <n v="45.36"/>
    <s v="CA-2017-152730"/>
    <n v="0"/>
    <n v="7"/>
    <n v="0"/>
    <n v="21.772800000000004"/>
    <n v="0.43613829632717294"/>
  </r>
  <r>
    <x v="720"/>
    <x v="4"/>
    <s v="OFF-PA-10004782"/>
    <x v="0"/>
    <x v="0"/>
    <n v="38.880000000000003"/>
    <s v="CA-2017-147473"/>
    <n v="1"/>
    <n v="6"/>
    <n v="0"/>
    <n v="18.662400000000002"/>
    <n v="0.43613829632717294"/>
  </r>
  <r>
    <x v="720"/>
    <x v="26"/>
    <s v="OFF-PA-10000357"/>
    <x v="0"/>
    <x v="0"/>
    <n v="32.792000000000002"/>
    <s v="US-2017-105578"/>
    <n v="0"/>
    <n v="1"/>
    <n v="0.2"/>
    <n v="11.8871"/>
    <n v="0.43613829632717294"/>
  </r>
  <r>
    <x v="720"/>
    <x v="6"/>
    <s v="OFF-EN-10002600"/>
    <x v="0"/>
    <x v="11"/>
    <n v="26.55"/>
    <s v="CA-2017-166380"/>
    <n v="0"/>
    <n v="9"/>
    <n v="0"/>
    <n v="12.744"/>
    <n v="0.44424167803735209"/>
  </r>
  <r>
    <x v="720"/>
    <x v="26"/>
    <s v="OFF-BI-10001670"/>
    <x v="0"/>
    <x v="3"/>
    <n v="22.620000000000005"/>
    <s v="US-2017-105578"/>
    <n v="0"/>
    <n v="2"/>
    <n v="0.7"/>
    <n v="-15.079999999999998"/>
    <n v="0.46881743173671325"/>
  </r>
  <r>
    <x v="720"/>
    <x v="26"/>
    <s v="OFF-BI-10001658"/>
    <x v="0"/>
    <x v="3"/>
    <n v="14.952000000000004"/>
    <s v="US-2017-105578"/>
    <n v="0"/>
    <n v="2"/>
    <n v="0.7"/>
    <n v="-11.961599999999997"/>
    <n v="0.46881743173671325"/>
  </r>
  <r>
    <x v="720"/>
    <x v="21"/>
    <s v="OFF-AR-10000940"/>
    <x v="0"/>
    <x v="4"/>
    <n v="14.7"/>
    <s v="CA-2017-152730"/>
    <n v="0"/>
    <n v="5"/>
    <n v="0"/>
    <n v="3.9690000000000003"/>
    <n v="0.45632477063632687"/>
  </r>
  <r>
    <x v="720"/>
    <x v="21"/>
    <s v="OFF-AR-10003732"/>
    <x v="0"/>
    <x v="4"/>
    <n v="5.56"/>
    <s v="CA-2017-152730"/>
    <n v="0"/>
    <n v="2"/>
    <n v="0"/>
    <n v="1.4455999999999998"/>
    <n v="0.45632477063632687"/>
  </r>
  <r>
    <x v="720"/>
    <x v="25"/>
    <s v="OFF-BI-10000848"/>
    <x v="0"/>
    <x v="3"/>
    <n v="3.2820000000000005"/>
    <s v="CA-2017-145499"/>
    <n v="1"/>
    <n v="2"/>
    <n v="0.7"/>
    <n v="-2.6256000000000004"/>
    <n v="0.46881743173671325"/>
  </r>
  <r>
    <x v="720"/>
    <x v="26"/>
    <s v="OFF-BI-10000831"/>
    <x v="0"/>
    <x v="3"/>
    <n v="2.3760000000000003"/>
    <s v="US-2017-105578"/>
    <n v="0"/>
    <n v="3"/>
    <n v="0.7"/>
    <n v="-1.9007999999999998"/>
    <n v="0.46881743173671325"/>
  </r>
  <r>
    <x v="721"/>
    <x v="1"/>
    <s v="FUR-CH-10000422"/>
    <x v="1"/>
    <x v="5"/>
    <n v="191.07899999999998"/>
    <s v="CA-2017-150483"/>
    <n v="1"/>
    <n v="3"/>
    <n v="0.3"/>
    <n v="-38.215799999999973"/>
    <n v="0.46529189879902266"/>
  </r>
  <r>
    <x v="721"/>
    <x v="20"/>
    <s v="TEC-PH-10003215"/>
    <x v="2"/>
    <x v="6"/>
    <n v="179.7"/>
    <s v="CA-2017-168844"/>
    <n v="1"/>
    <n v="6"/>
    <n v="0"/>
    <n v="88.052999999999997"/>
    <n v="0.41105220110552465"/>
  </r>
  <r>
    <x v="721"/>
    <x v="1"/>
    <s v="FUR-FU-10001379"/>
    <x v="1"/>
    <x v="8"/>
    <n v="32.064"/>
    <s v="CA-2017-150483"/>
    <n v="0"/>
    <n v="3"/>
    <n v="0.6"/>
    <n v="-12.825599999999994"/>
    <n v="0.4595170286641902"/>
  </r>
  <r>
    <x v="721"/>
    <x v="1"/>
    <s v="OFF-PA-10001846"/>
    <x v="0"/>
    <x v="0"/>
    <n v="18.496000000000002"/>
    <s v="CA-2017-150483"/>
    <n v="0"/>
    <n v="4"/>
    <n v="0.2"/>
    <n v="6.7048000000000005"/>
    <n v="0.43613829632717294"/>
  </r>
  <r>
    <x v="721"/>
    <x v="1"/>
    <s v="OFF-PA-10004621"/>
    <x v="0"/>
    <x v="0"/>
    <n v="10.368000000000002"/>
    <s v="CA-2017-150483"/>
    <n v="0"/>
    <n v="2"/>
    <n v="0.2"/>
    <n v="3.6288"/>
    <n v="0.43613829632717294"/>
  </r>
  <r>
    <x v="721"/>
    <x v="20"/>
    <s v="OFF-BI-10002609"/>
    <x v="0"/>
    <x v="3"/>
    <n v="7.1519999999999992"/>
    <s v="CA-2017-168844"/>
    <n v="0"/>
    <n v="3"/>
    <n v="0.2"/>
    <n v="2.3243999999999994"/>
    <n v="0.46881743173671325"/>
  </r>
  <r>
    <x v="722"/>
    <x v="2"/>
    <s v="OFF-ST-10000736"/>
    <x v="0"/>
    <x v="1"/>
    <n v="64.784000000000006"/>
    <s v="US-2017-128293"/>
    <n v="1"/>
    <n v="1"/>
    <n v="0.2"/>
    <n v="-12.956800000000005"/>
    <n v="0.44610841445725197"/>
  </r>
  <r>
    <x v="722"/>
    <x v="22"/>
    <s v="OFF-BI-10001078"/>
    <x v="0"/>
    <x v="3"/>
    <n v="51.648000000000003"/>
    <s v="US-2017-119046"/>
    <n v="1"/>
    <n v="12"/>
    <n v="0.2"/>
    <n v="18.7224"/>
    <n v="0.46881743173671325"/>
  </r>
  <r>
    <x v="722"/>
    <x v="22"/>
    <s v="OFF-PA-10000246"/>
    <x v="0"/>
    <x v="0"/>
    <n v="30.18"/>
    <s v="US-2017-119046"/>
    <n v="0"/>
    <n v="3"/>
    <n v="0"/>
    <n v="13.8828"/>
    <n v="0.43613829632717294"/>
  </r>
  <r>
    <x v="722"/>
    <x v="22"/>
    <s v="OFF-BI-10000138"/>
    <x v="0"/>
    <x v="3"/>
    <n v="11.231999999999999"/>
    <s v="US-2017-119046"/>
    <n v="0"/>
    <n v="3"/>
    <n v="0.2"/>
    <n v="3.9312000000000005"/>
    <n v="0.46881743173671325"/>
  </r>
  <r>
    <x v="723"/>
    <x v="4"/>
    <s v="FUR-TA-10001676"/>
    <x v="1"/>
    <x v="13"/>
    <n v="71.088000000000008"/>
    <s v="CA-2017-164889"/>
    <n v="1"/>
    <n v="2"/>
    <n v="0.2"/>
    <n v="-1.7772000000000041"/>
    <n v="0.55975208308209756"/>
  </r>
  <r>
    <x v="724"/>
    <x v="20"/>
    <s v="TEC-MA-10003356"/>
    <x v="2"/>
    <x v="15"/>
    <n v="1349.85"/>
    <s v="CA-2017-165848"/>
    <n v="1"/>
    <n v="3"/>
    <n v="0"/>
    <n v="364.45949999999993"/>
    <n v="0.5183572270896134"/>
  </r>
  <r>
    <x v="724"/>
    <x v="1"/>
    <s v="FUR-FU-10000576"/>
    <x v="1"/>
    <x v="8"/>
    <n v="419.68000000000006"/>
    <s v="CA-2017-157749"/>
    <n v="1"/>
    <n v="5"/>
    <n v="0.6"/>
    <n v="-356.72799999999995"/>
    <n v="0.4595170286641902"/>
  </r>
  <r>
    <x v="724"/>
    <x v="1"/>
    <s v="FUR-TA-10002607"/>
    <x v="1"/>
    <x v="13"/>
    <n v="177.22499999999999"/>
    <s v="CA-2017-157749"/>
    <n v="0"/>
    <n v="5"/>
    <n v="0.5"/>
    <n v="-120.51299999999998"/>
    <n v="0.55975208308209756"/>
  </r>
  <r>
    <x v="724"/>
    <x v="20"/>
    <s v="FUR-BO-10000362"/>
    <x v="1"/>
    <x v="10"/>
    <n v="136.78399999999999"/>
    <s v="CA-2017-165848"/>
    <n v="0"/>
    <n v="1"/>
    <n v="0.2"/>
    <n v="5.129400000000004"/>
    <n v="0.5176847302647779"/>
  </r>
  <r>
    <x v="724"/>
    <x v="6"/>
    <s v="OFF-PA-10000482"/>
    <x v="0"/>
    <x v="0"/>
    <n v="75.88"/>
    <s v="CA-2017-119823"/>
    <n v="1"/>
    <n v="2"/>
    <n v="0"/>
    <n v="35.663599999999995"/>
    <n v="0.43613829632717294"/>
  </r>
  <r>
    <x v="724"/>
    <x v="20"/>
    <s v="FUR-FU-10003878"/>
    <x v="1"/>
    <x v="8"/>
    <n v="61.12"/>
    <s v="CA-2017-165848"/>
    <n v="0"/>
    <n v="4"/>
    <n v="0"/>
    <n v="20.780799999999999"/>
    <n v="0.4595170286641902"/>
  </r>
  <r>
    <x v="724"/>
    <x v="1"/>
    <s v="TEC-PH-10000011"/>
    <x v="2"/>
    <x v="6"/>
    <n v="31.983999999999998"/>
    <s v="CA-2017-157749"/>
    <n v="0"/>
    <n v="2"/>
    <n v="0.2"/>
    <n v="11.194399999999998"/>
    <n v="0.41105220110552465"/>
  </r>
  <r>
    <x v="724"/>
    <x v="1"/>
    <s v="OFF-PA-10003349"/>
    <x v="0"/>
    <x v="0"/>
    <n v="25.920000000000005"/>
    <s v="CA-2017-157749"/>
    <n v="0"/>
    <n v="5"/>
    <n v="0.2"/>
    <n v="9.3960000000000008"/>
    <n v="0.43613829632717294"/>
  </r>
  <r>
    <x v="724"/>
    <x v="20"/>
    <s v="OFF-PA-10000349"/>
    <x v="0"/>
    <x v="0"/>
    <n v="14.940000000000001"/>
    <s v="CA-2017-165848"/>
    <n v="0"/>
    <n v="3"/>
    <n v="0"/>
    <n v="7.0218000000000007"/>
    <n v="0.43613829632717294"/>
  </r>
  <r>
    <x v="724"/>
    <x v="1"/>
    <s v="FUR-FU-10004351"/>
    <x v="1"/>
    <x v="8"/>
    <n v="11.688000000000001"/>
    <s v="CA-2017-157749"/>
    <n v="0"/>
    <n v="3"/>
    <n v="0.6"/>
    <n v="-4.6751999999999985"/>
    <n v="0.4595170286641902"/>
  </r>
  <r>
    <x v="724"/>
    <x v="1"/>
    <s v="OFF-AR-10004685"/>
    <x v="0"/>
    <x v="4"/>
    <n v="7.4080000000000004"/>
    <s v="CA-2017-157749"/>
    <n v="0"/>
    <n v="2"/>
    <n v="0.2"/>
    <n v="1.2037999999999995"/>
    <n v="0.45632477063632687"/>
  </r>
  <r>
    <x v="724"/>
    <x v="1"/>
    <s v="FUR-FU-10002505"/>
    <x v="1"/>
    <x v="8"/>
    <n v="4.0440000000000005"/>
    <s v="CA-2017-157749"/>
    <n v="0"/>
    <n v="3"/>
    <n v="0.6"/>
    <n v="-2.8307999999999995"/>
    <n v="0.4595170286641902"/>
  </r>
  <r>
    <x v="725"/>
    <x v="7"/>
    <s v="OFF-ST-10001496"/>
    <x v="0"/>
    <x v="1"/>
    <n v="360.38"/>
    <s v="CA-2017-165169"/>
    <n v="1"/>
    <n v="2"/>
    <n v="0"/>
    <n v="93.698800000000006"/>
    <n v="0.44610841445725197"/>
  </r>
  <r>
    <x v="725"/>
    <x v="2"/>
    <s v="OFF-ST-10003479"/>
    <x v="0"/>
    <x v="1"/>
    <n v="124.608"/>
    <s v="US-2017-134908"/>
    <n v="1"/>
    <n v="4"/>
    <n v="0.2"/>
    <n v="-23.364000000000019"/>
    <n v="0.44610841445725197"/>
  </r>
  <r>
    <x v="725"/>
    <x v="22"/>
    <s v="OFF-SU-10002537"/>
    <x v="0"/>
    <x v="14"/>
    <n v="61.38"/>
    <s v="CA-2017-149671"/>
    <n v="1"/>
    <n v="6"/>
    <n v="0"/>
    <n v="15.958800000000004"/>
    <n v="0.53938093436526824"/>
  </r>
  <r>
    <x v="725"/>
    <x v="4"/>
    <s v="OFF-AP-10004859"/>
    <x v="0"/>
    <x v="12"/>
    <n v="58.24"/>
    <s v="CA-2017-110982"/>
    <n v="1"/>
    <n v="4"/>
    <n v="0"/>
    <n v="15.724800000000002"/>
    <n v="0.49507917887403441"/>
  </r>
  <r>
    <x v="725"/>
    <x v="4"/>
    <s v="OFF-BI-10000829"/>
    <x v="0"/>
    <x v="3"/>
    <n v="21.552000000000003"/>
    <s v="CA-2017-110982"/>
    <n v="0"/>
    <n v="6"/>
    <n v="0.2"/>
    <n v="7.0043999999999977"/>
    <n v="0.46881743173671325"/>
  </r>
  <r>
    <x v="725"/>
    <x v="7"/>
    <s v="OFF-LA-10000407"/>
    <x v="0"/>
    <x v="2"/>
    <n v="14.940000000000001"/>
    <s v="CA-2017-165169"/>
    <n v="0"/>
    <n v="3"/>
    <n v="0"/>
    <n v="6.8723999999999998"/>
    <n v="0.4647369236065339"/>
  </r>
  <r>
    <x v="725"/>
    <x v="7"/>
    <s v="OFF-AR-10000122"/>
    <x v="0"/>
    <x v="4"/>
    <n v="11.16"/>
    <s v="CA-2017-165169"/>
    <n v="0"/>
    <n v="2"/>
    <n v="0"/>
    <n v="2.7899999999999991"/>
    <n v="0.45632477063632687"/>
  </r>
  <r>
    <x v="725"/>
    <x v="2"/>
    <s v="OFF-LA-10000973"/>
    <x v="0"/>
    <x v="2"/>
    <n v="7.5600000000000005"/>
    <s v="US-2017-134908"/>
    <n v="0"/>
    <n v="3"/>
    <n v="0.2"/>
    <n v="2.6459999999999995"/>
    <n v="0.4647369236065339"/>
  </r>
  <r>
    <x v="726"/>
    <x v="4"/>
    <s v="TEC-PH-10001459"/>
    <x v="2"/>
    <x v="6"/>
    <n v="3023.9280000000003"/>
    <s v="CA-2017-160717"/>
    <n v="1"/>
    <n v="9"/>
    <n v="0.2"/>
    <n v="226.79460000000006"/>
    <n v="0.41105220110552465"/>
  </r>
  <r>
    <x v="726"/>
    <x v="32"/>
    <s v="OFF-ST-10003306"/>
    <x v="0"/>
    <x v="1"/>
    <n v="714.30000000000007"/>
    <s v="CA-2017-127369"/>
    <n v="1"/>
    <n v="5"/>
    <n v="0"/>
    <n v="207.14699999999993"/>
    <n v="0.44610841445725197"/>
  </r>
  <r>
    <x v="726"/>
    <x v="4"/>
    <s v="TEC-PH-10001760"/>
    <x v="2"/>
    <x v="6"/>
    <n v="477.6"/>
    <s v="CA-2017-160717"/>
    <n v="0"/>
    <n v="3"/>
    <n v="0.2"/>
    <n v="161.19000000000003"/>
    <n v="0.41105220110552465"/>
  </r>
  <r>
    <x v="726"/>
    <x v="10"/>
    <s v="FUR-FU-10004306"/>
    <x v="1"/>
    <x v="8"/>
    <n v="466.32000000000005"/>
    <s v="CA-2017-112830"/>
    <n v="1"/>
    <n v="3"/>
    <n v="0.2"/>
    <n v="34.97399999999999"/>
    <n v="0.4595170286641902"/>
  </r>
  <r>
    <x v="726"/>
    <x v="1"/>
    <s v="TEC-PH-10001433"/>
    <x v="2"/>
    <x v="6"/>
    <n v="328.22399999999999"/>
    <s v="CA-2017-125318"/>
    <n v="1"/>
    <n v="4"/>
    <n v="0.2"/>
    <n v="28.7196"/>
    <n v="0.41105220110552465"/>
  </r>
  <r>
    <x v="726"/>
    <x v="13"/>
    <s v="TEC-AC-10003174"/>
    <x v="2"/>
    <x v="9"/>
    <n v="323.37"/>
    <s v="US-2017-167472"/>
    <n v="1"/>
    <n v="3"/>
    <n v="0"/>
    <n v="129.34800000000001"/>
    <n v="0.52062335344040378"/>
  </r>
  <r>
    <x v="726"/>
    <x v="13"/>
    <s v="TEC-AC-10001109"/>
    <x v="2"/>
    <x v="9"/>
    <n v="179.94"/>
    <s v="US-2017-167472"/>
    <n v="0"/>
    <n v="6"/>
    <n v="0"/>
    <n v="75.57480000000001"/>
    <n v="0.52062335344040378"/>
  </r>
  <r>
    <x v="726"/>
    <x v="4"/>
    <s v="TEC-AC-10002134"/>
    <x v="2"/>
    <x v="9"/>
    <n v="26.96"/>
    <s v="CA-2017-160717"/>
    <n v="0"/>
    <n v="2"/>
    <n v="0"/>
    <n v="3.7744"/>
    <n v="0.52062335344040378"/>
  </r>
  <r>
    <x v="726"/>
    <x v="13"/>
    <s v="TEC-AC-10003038"/>
    <x v="2"/>
    <x v="9"/>
    <n v="26.849999999999998"/>
    <s v="US-2017-167472"/>
    <n v="0"/>
    <n v="3"/>
    <n v="0"/>
    <n v="5.101499999999997"/>
    <n v="0.52062335344040378"/>
  </r>
  <r>
    <x v="726"/>
    <x v="32"/>
    <s v="OFF-PA-10003656"/>
    <x v="0"/>
    <x v="0"/>
    <n v="105.52"/>
    <s v="CA-2017-108350"/>
    <n v="1"/>
    <n v="4"/>
    <n v="0"/>
    <n v="48.539199999999994"/>
    <n v="0.43613829632717294"/>
  </r>
  <r>
    <x v="726"/>
    <x v="4"/>
    <s v="OFF-PA-10000210"/>
    <x v="0"/>
    <x v="0"/>
    <n v="99.9"/>
    <s v="US-2017-155971"/>
    <n v="1"/>
    <n v="5"/>
    <n v="0"/>
    <n v="46.952999999999996"/>
    <n v="0.43613829632717294"/>
  </r>
  <r>
    <x v="726"/>
    <x v="10"/>
    <s v="FUR-FU-10004845"/>
    <x v="1"/>
    <x v="8"/>
    <n v="82.64"/>
    <s v="CA-2017-112830"/>
    <n v="0"/>
    <n v="2"/>
    <n v="0.2"/>
    <n v="0"/>
    <n v="0.4595170286641902"/>
  </r>
  <r>
    <x v="726"/>
    <x v="13"/>
    <s v="OFF-BI-10001721"/>
    <x v="0"/>
    <x v="3"/>
    <n v="64.14"/>
    <s v="US-2017-167472"/>
    <n v="0"/>
    <n v="3"/>
    <n v="0"/>
    <n v="30.787199999999999"/>
    <n v="0.46881743173671325"/>
  </r>
  <r>
    <x v="726"/>
    <x v="13"/>
    <s v="OFF-PA-10000157"/>
    <x v="0"/>
    <x v="0"/>
    <n v="59.94"/>
    <s v="US-2017-167472"/>
    <n v="0"/>
    <n v="3"/>
    <n v="0"/>
    <n v="28.171799999999998"/>
    <n v="0.43613829632717294"/>
  </r>
  <r>
    <x v="726"/>
    <x v="4"/>
    <s v="OFF-LA-10000452"/>
    <x v="0"/>
    <x v="2"/>
    <n v="22.05"/>
    <s v="US-2017-155971"/>
    <n v="0"/>
    <n v="7"/>
    <n v="0"/>
    <n v="10.584"/>
    <n v="0.4647369236065339"/>
  </r>
  <r>
    <x v="726"/>
    <x v="13"/>
    <s v="OFF-PA-10001534"/>
    <x v="0"/>
    <x v="0"/>
    <n v="12.96"/>
    <s v="US-2017-167472"/>
    <n v="0"/>
    <n v="2"/>
    <n v="0"/>
    <n v="6.2208000000000006"/>
    <n v="0.43613829632717294"/>
  </r>
  <r>
    <x v="726"/>
    <x v="13"/>
    <s v="OFF-BI-10000591"/>
    <x v="0"/>
    <x v="3"/>
    <n v="11.67"/>
    <s v="US-2017-167472"/>
    <n v="0"/>
    <n v="3"/>
    <n v="0"/>
    <n v="5.6015999999999995"/>
    <n v="0.46881743173671325"/>
  </r>
  <r>
    <x v="727"/>
    <x v="20"/>
    <s v="OFF-PA-10003441"/>
    <x v="0"/>
    <x v="0"/>
    <n v="32.400000000000006"/>
    <s v="CA-2017-120558"/>
    <n v="1"/>
    <n v="5"/>
    <n v="0"/>
    <n v="15.552000000000001"/>
    <n v="0.43613829632717294"/>
  </r>
  <r>
    <x v="727"/>
    <x v="2"/>
    <s v="OFF-FA-10002988"/>
    <x v="0"/>
    <x v="7"/>
    <n v="9.6479999999999997"/>
    <s v="CA-2017-107475"/>
    <n v="1"/>
    <n v="6"/>
    <n v="0.2"/>
    <n v="3.4973999999999998"/>
    <n v="0.51168203684699509"/>
  </r>
  <r>
    <x v="727"/>
    <x v="4"/>
    <s v="OFF-BI-10003305"/>
    <x v="0"/>
    <x v="3"/>
    <n v="4.7840000000000007"/>
    <s v="CA-2017-103163"/>
    <n v="1"/>
    <n v="1"/>
    <n v="0.2"/>
    <n v="1.5547999999999997"/>
    <n v="0.46881743173671325"/>
  </r>
  <r>
    <x v="727"/>
    <x v="4"/>
    <s v="OFF-PA-10004000"/>
    <x v="0"/>
    <x v="0"/>
    <n v="4.7300000000000004"/>
    <s v="CA-2017-103163"/>
    <n v="0"/>
    <n v="1"/>
    <n v="0"/>
    <n v="2.3177000000000003"/>
    <n v="0.43613829632717294"/>
  </r>
  <r>
    <x v="728"/>
    <x v="16"/>
    <s v="TEC-MA-10002178"/>
    <x v="2"/>
    <x v="15"/>
    <n v="695.7"/>
    <s v="CA-2017-147368"/>
    <n v="1"/>
    <n v="2"/>
    <n v="0.5"/>
    <n v="-27.827999999999975"/>
    <n v="0.5183572270896134"/>
  </r>
  <r>
    <x v="728"/>
    <x v="28"/>
    <s v="FUR-TA-10001771"/>
    <x v="1"/>
    <x v="13"/>
    <n v="692.93999999999994"/>
    <s v="CA-2017-154662"/>
    <n v="1"/>
    <n v="3"/>
    <n v="0"/>
    <n v="173.23500000000001"/>
    <n v="0.55975208308209756"/>
  </r>
  <r>
    <x v="728"/>
    <x v="4"/>
    <s v="TEC-PH-10001198"/>
    <x v="2"/>
    <x v="6"/>
    <n v="177.48000000000002"/>
    <s v="US-2017-139710"/>
    <n v="1"/>
    <n v="3"/>
    <n v="0.2"/>
    <n v="19.966499999999982"/>
    <n v="0.41105220110552465"/>
  </r>
  <r>
    <x v="728"/>
    <x v="4"/>
    <s v="FUR-CH-10002774"/>
    <x v="1"/>
    <x v="5"/>
    <n v="122.352"/>
    <s v="CA-2017-122448"/>
    <n v="1"/>
    <n v="3"/>
    <n v="0.2"/>
    <n v="13.764599999999994"/>
    <n v="0.46529189879902266"/>
  </r>
  <r>
    <x v="729"/>
    <x v="4"/>
    <s v="FUR-TA-10004256"/>
    <x v="1"/>
    <x v="13"/>
    <n v="1335.68"/>
    <s v="CA-2017-113243"/>
    <n v="1"/>
    <n v="4"/>
    <n v="0.2"/>
    <n v="-217.04800000000017"/>
    <n v="0.55975208308209756"/>
  </r>
  <r>
    <x v="729"/>
    <x v="4"/>
    <s v="OFF-PA-10003441"/>
    <x v="0"/>
    <x v="0"/>
    <n v="32.400000000000006"/>
    <s v="CA-2017-113243"/>
    <n v="0"/>
    <n v="5"/>
    <n v="0"/>
    <n v="15.552000000000001"/>
    <n v="0.43613829632717294"/>
  </r>
  <r>
    <x v="729"/>
    <x v="2"/>
    <s v="OFF-LA-10003720"/>
    <x v="0"/>
    <x v="2"/>
    <n v="23.616"/>
    <s v="CA-2017-121993"/>
    <n v="1"/>
    <n v="8"/>
    <n v="0.2"/>
    <n v="7.9703999999999997"/>
    <n v="0.4647369236065339"/>
  </r>
  <r>
    <x v="729"/>
    <x v="4"/>
    <s v="OFF-LA-10001297"/>
    <x v="0"/>
    <x v="2"/>
    <n v="20.7"/>
    <s v="CA-2017-113243"/>
    <n v="0"/>
    <n v="2"/>
    <n v="0"/>
    <n v="9.9359999999999999"/>
    <n v="0.4647369236065339"/>
  </r>
  <r>
    <x v="730"/>
    <x v="4"/>
    <s v="FUR-TA-10003473"/>
    <x v="1"/>
    <x v="13"/>
    <n v="902.71199999999999"/>
    <s v="CA-2017-118745"/>
    <n v="1"/>
    <n v="3"/>
    <n v="0.2"/>
    <n v="33.851700000000051"/>
    <n v="0.55975208308209756"/>
  </r>
  <r>
    <x v="730"/>
    <x v="22"/>
    <s v="TEC-AC-10003095"/>
    <x v="2"/>
    <x v="9"/>
    <n v="389.97"/>
    <s v="CA-2017-142405"/>
    <n v="1"/>
    <n v="3"/>
    <n v="0"/>
    <n v="132.58980000000003"/>
    <n v="0.52062335344040378"/>
  </r>
  <r>
    <x v="730"/>
    <x v="20"/>
    <s v="TEC-AC-10002402"/>
    <x v="2"/>
    <x v="9"/>
    <n v="239.96999999999997"/>
    <s v="CA-2017-127775"/>
    <n v="1"/>
    <n v="3"/>
    <n v="0"/>
    <n v="71.990999999999985"/>
    <n v="0.52062335344040378"/>
  </r>
  <r>
    <x v="730"/>
    <x v="22"/>
    <s v="OFF-BI-10004728"/>
    <x v="0"/>
    <x v="3"/>
    <n v="53.984000000000002"/>
    <s v="CA-2017-142405"/>
    <n v="0"/>
    <n v="14"/>
    <n v="0.2"/>
    <n v="17.544800000000002"/>
    <n v="0.46881743173671325"/>
  </r>
  <r>
    <x v="730"/>
    <x v="22"/>
    <s v="OFF-LA-10004093"/>
    <x v="0"/>
    <x v="2"/>
    <n v="14.62"/>
    <s v="CA-2017-142405"/>
    <n v="0"/>
    <n v="2"/>
    <n v="0"/>
    <n v="6.8713999999999995"/>
    <n v="0.4647369236065339"/>
  </r>
  <r>
    <x v="730"/>
    <x v="0"/>
    <s v="FUR-FU-10004415"/>
    <x v="1"/>
    <x v="8"/>
    <n v="12.544000000000002"/>
    <s v="CA-2017-169922"/>
    <n v="1"/>
    <n v="7"/>
    <n v="0.6"/>
    <n v="-9.0944000000000038"/>
    <n v="0.4595170286641902"/>
  </r>
  <r>
    <x v="730"/>
    <x v="0"/>
    <s v="OFF-BI-10001617"/>
    <x v="0"/>
    <x v="3"/>
    <n v="8.2719999999999985"/>
    <s v="CA-2017-169922"/>
    <n v="0"/>
    <n v="4"/>
    <n v="0.8"/>
    <n v="-13.648800000000001"/>
    <n v="0.46881743173671325"/>
  </r>
  <r>
    <x v="730"/>
    <x v="0"/>
    <s v="OFF-BI-10003784"/>
    <x v="0"/>
    <x v="3"/>
    <n v="1.3439999999999996"/>
    <s v="CA-2017-169922"/>
    <n v="0"/>
    <n v="4"/>
    <n v="0.8"/>
    <n v="-2.1504000000000008"/>
    <n v="0.46881743173671325"/>
  </r>
  <r>
    <x v="731"/>
    <x v="1"/>
    <s v="TEC-MA-10002937"/>
    <x v="2"/>
    <x v="15"/>
    <n v="1007.979"/>
    <s v="CA-2017-147375"/>
    <n v="1"/>
    <n v="3"/>
    <n v="0.3"/>
    <n v="43.199100000000044"/>
    <n v="0.5183572270896134"/>
  </r>
  <r>
    <x v="731"/>
    <x v="0"/>
    <s v="FUR-CH-10000229"/>
    <x v="1"/>
    <x v="5"/>
    <n v="379.37200000000001"/>
    <s v="CA-2017-120824"/>
    <n v="1"/>
    <n v="2"/>
    <n v="0.3"/>
    <n v="-119.23120000000003"/>
    <n v="0.46529189879902266"/>
  </r>
  <r>
    <x v="731"/>
    <x v="1"/>
    <s v="OFF-PA-10001970"/>
    <x v="0"/>
    <x v="0"/>
    <n v="313.488"/>
    <s v="CA-2017-147375"/>
    <n v="0"/>
    <n v="7"/>
    <n v="0.2"/>
    <n v="113.63939999999998"/>
    <n v="0.43613829632717294"/>
  </r>
  <r>
    <x v="731"/>
    <x v="7"/>
    <s v="OFF-ST-10000777"/>
    <x v="0"/>
    <x v="1"/>
    <n v="226.56"/>
    <s v="CA-2017-103730"/>
    <n v="1"/>
    <n v="6"/>
    <n v="0"/>
    <n v="63.436800000000005"/>
    <n v="0.44610841445725197"/>
  </r>
  <r>
    <x v="731"/>
    <x v="33"/>
    <s v="OFF-AP-10002118"/>
    <x v="0"/>
    <x v="12"/>
    <n v="208.16"/>
    <s v="CA-2017-127208"/>
    <n v="1"/>
    <n v="1"/>
    <n v="0"/>
    <n v="56.20320000000001"/>
    <n v="0.49507917887403441"/>
  </r>
  <r>
    <x v="731"/>
    <x v="4"/>
    <s v="OFF-PA-10000241"/>
    <x v="0"/>
    <x v="0"/>
    <n v="185.88"/>
    <s v="CA-2017-104633"/>
    <n v="1"/>
    <n v="6"/>
    <n v="0"/>
    <n v="83.645999999999987"/>
    <n v="0.43613829632717294"/>
  </r>
  <r>
    <x v="731"/>
    <x v="7"/>
    <s v="OFF-EN-10002500"/>
    <x v="0"/>
    <x v="11"/>
    <n v="115.02"/>
    <s v="CA-2017-103730"/>
    <n v="0"/>
    <n v="9"/>
    <n v="0"/>
    <n v="51.758999999999993"/>
    <n v="0.44424167803735209"/>
  </r>
  <r>
    <x v="731"/>
    <x v="20"/>
    <s v="OFF-PA-10000241"/>
    <x v="0"/>
    <x v="0"/>
    <n v="92.94"/>
    <s v="CA-2017-139941"/>
    <n v="1"/>
    <n v="3"/>
    <n v="0"/>
    <n v="41.822999999999993"/>
    <n v="0.43613829632717294"/>
  </r>
  <r>
    <x v="731"/>
    <x v="7"/>
    <s v="TEC-PH-10003875"/>
    <x v="2"/>
    <x v="6"/>
    <n v="68.040000000000006"/>
    <s v="CA-2017-103730"/>
    <n v="0"/>
    <n v="7"/>
    <n v="0"/>
    <n v="19.731599999999997"/>
    <n v="0.41105220110552465"/>
  </r>
  <r>
    <x v="731"/>
    <x v="0"/>
    <s v="OFF-ST-10002562"/>
    <x v="0"/>
    <x v="1"/>
    <n v="67.536000000000016"/>
    <s v="CA-2017-120824"/>
    <n v="0"/>
    <n v="9"/>
    <n v="0.2"/>
    <n v="6.7535999999999987"/>
    <n v="0.44610841445725197"/>
  </r>
  <r>
    <x v="731"/>
    <x v="0"/>
    <s v="OFF-AP-10001242"/>
    <x v="0"/>
    <x v="12"/>
    <n v="64.383999999999986"/>
    <s v="CA-2017-120824"/>
    <n v="0"/>
    <n v="4"/>
    <n v="0.8"/>
    <n v="-160.96"/>
    <n v="0.49507917887403441"/>
  </r>
  <r>
    <x v="731"/>
    <x v="20"/>
    <s v="OFF-AP-10004036"/>
    <x v="0"/>
    <x v="12"/>
    <n v="52.56"/>
    <s v="CA-2017-139941"/>
    <n v="0"/>
    <n v="3"/>
    <n v="0"/>
    <n v="18.396000000000001"/>
    <n v="0.49507917887403441"/>
  </r>
  <r>
    <x v="731"/>
    <x v="7"/>
    <s v="FUR-FU-10002157"/>
    <x v="1"/>
    <x v="8"/>
    <n v="47.04"/>
    <s v="CA-2017-103730"/>
    <n v="0"/>
    <n v="3"/>
    <n v="0"/>
    <n v="18.345599999999997"/>
    <n v="0.4595170286641902"/>
  </r>
  <r>
    <x v="731"/>
    <x v="7"/>
    <s v="OFF-BI-10003910"/>
    <x v="0"/>
    <x v="3"/>
    <n v="30.84"/>
    <s v="CA-2017-103730"/>
    <n v="0"/>
    <n v="4"/>
    <n v="0"/>
    <n v="13.878"/>
    <n v="0.46881743173671325"/>
  </r>
  <r>
    <x v="731"/>
    <x v="1"/>
    <s v="OFF-PA-10002160"/>
    <x v="0"/>
    <x v="0"/>
    <n v="23.120000000000005"/>
    <s v="CA-2017-164035"/>
    <n v="1"/>
    <n v="5"/>
    <n v="0.2"/>
    <n v="8.3810000000000002"/>
    <n v="0.43613829632717294"/>
  </r>
  <r>
    <x v="731"/>
    <x v="33"/>
    <s v="OFF-BI-10002309"/>
    <x v="0"/>
    <x v="3"/>
    <n v="16.740000000000002"/>
    <s v="CA-2017-127208"/>
    <n v="0"/>
    <n v="3"/>
    <n v="0"/>
    <n v="8.0351999999999997"/>
    <n v="0.46881743173671325"/>
  </r>
  <r>
    <x v="731"/>
    <x v="0"/>
    <s v="OFF-PA-10000232"/>
    <x v="0"/>
    <x v="0"/>
    <n v="15.552000000000003"/>
    <s v="CA-2017-120824"/>
    <n v="0"/>
    <n v="3"/>
    <n v="0.2"/>
    <n v="5.6375999999999999"/>
    <n v="0.43613829632717294"/>
  </r>
  <r>
    <x v="731"/>
    <x v="4"/>
    <s v="OFF-LA-10000240"/>
    <x v="0"/>
    <x v="2"/>
    <n v="14.62"/>
    <s v="CA-2017-138688"/>
    <n v="1"/>
    <n v="2"/>
    <n v="0"/>
    <n v="6.8713999999999995"/>
    <n v="0.4647369236065339"/>
  </r>
  <r>
    <x v="731"/>
    <x v="4"/>
    <s v="OFF-PA-10004782"/>
    <x v="0"/>
    <x v="0"/>
    <n v="12.96"/>
    <s v="CA-2017-104633"/>
    <n v="0"/>
    <n v="2"/>
    <n v="0"/>
    <n v="6.2208000000000006"/>
    <n v="0.43613829632717294"/>
  </r>
  <r>
    <x v="731"/>
    <x v="0"/>
    <s v="OFF-AR-10003469"/>
    <x v="0"/>
    <x v="4"/>
    <n v="11.264000000000001"/>
    <s v="CA-2017-120824"/>
    <n v="0"/>
    <n v="8"/>
    <n v="0.2"/>
    <n v="3.9423999999999997"/>
    <n v="0.45632477063632687"/>
  </r>
  <r>
    <x v="731"/>
    <x v="0"/>
    <s v="FUR-FU-10001424"/>
    <x v="1"/>
    <x v="8"/>
    <n v="6.9840000000000009"/>
    <s v="CA-2017-120824"/>
    <n v="0"/>
    <n v="2"/>
    <n v="0.6"/>
    <n v="-4.5396000000000019"/>
    <n v="0.4595170286641902"/>
  </r>
  <r>
    <x v="731"/>
    <x v="0"/>
    <s v="OFF-BI-10001525"/>
    <x v="0"/>
    <x v="3"/>
    <n v="1.5239999999999996"/>
    <s v="CA-2017-120824"/>
    <n v="0"/>
    <n v="2"/>
    <n v="0.8"/>
    <n v="-2.6670000000000007"/>
    <n v="0.46881743173671325"/>
  </r>
  <r>
    <x v="732"/>
    <x v="14"/>
    <s v="TEC-PH-10003484"/>
    <x v="2"/>
    <x v="6"/>
    <n v="377.96999999999997"/>
    <s v="CA-2017-155005"/>
    <n v="1"/>
    <n v="3"/>
    <n v="0"/>
    <n v="94.492500000000007"/>
    <n v="0.41105220110552465"/>
  </r>
  <r>
    <x v="732"/>
    <x v="20"/>
    <s v="OFF-BI-10001989"/>
    <x v="0"/>
    <x v="3"/>
    <n v="33.568000000000005"/>
    <s v="CA-2017-126795"/>
    <n v="1"/>
    <n v="2"/>
    <n v="0.2"/>
    <n v="11.748799999999997"/>
    <n v="0.46881743173671325"/>
  </r>
  <r>
    <x v="732"/>
    <x v="42"/>
    <s v="OFF-LA-10003148"/>
    <x v="0"/>
    <x v="2"/>
    <n v="18.899999999999999"/>
    <s v="CA-2017-136287"/>
    <n v="1"/>
    <n v="3"/>
    <n v="0"/>
    <n v="8.6939999999999991"/>
    <n v="0.4647369236065339"/>
  </r>
  <r>
    <x v="733"/>
    <x v="4"/>
    <s v="FUR-TA-10001771"/>
    <x v="1"/>
    <x v="13"/>
    <n v="1293.4879999999998"/>
    <s v="CA-2017-128223"/>
    <n v="1"/>
    <n v="7"/>
    <n v="0.2"/>
    <n v="80.843000000000075"/>
    <n v="0.55975208308209756"/>
  </r>
  <r>
    <x v="733"/>
    <x v="22"/>
    <s v="FUR-TA-10004619"/>
    <x v="1"/>
    <x v="13"/>
    <n v="1115.17"/>
    <s v="CA-2017-132304"/>
    <n v="1"/>
    <n v="7"/>
    <n v="0"/>
    <n v="334.55099999999993"/>
    <n v="0.55975208308209756"/>
  </r>
  <r>
    <x v="733"/>
    <x v="4"/>
    <s v="FUR-BO-10004218"/>
    <x v="1"/>
    <x v="10"/>
    <n v="599.16499999999996"/>
    <s v="US-2017-108497"/>
    <n v="1"/>
    <n v="5"/>
    <n v="0.15"/>
    <n v="35.245000000000005"/>
    <n v="0.5176847302647779"/>
  </r>
  <r>
    <x v="733"/>
    <x v="2"/>
    <s v="FUR-TA-10003392"/>
    <x v="1"/>
    <x v="13"/>
    <n v="337.17599999999999"/>
    <s v="CA-2017-155747"/>
    <n v="1"/>
    <n v="2"/>
    <n v="0.4"/>
    <n v="-118.01160000000002"/>
    <n v="0.55975208308209756"/>
  </r>
  <r>
    <x v="733"/>
    <x v="4"/>
    <s v="TEC-AC-10001013"/>
    <x v="2"/>
    <x v="9"/>
    <n v="29.29"/>
    <s v="CA-2017-107216"/>
    <n v="1"/>
    <n v="1"/>
    <n v="0"/>
    <n v="9.6656999999999975"/>
    <n v="0.52062335344040378"/>
  </r>
  <r>
    <x v="733"/>
    <x v="16"/>
    <s v="TEC-AC-10000521"/>
    <x v="2"/>
    <x v="9"/>
    <n v="18.463999999999999"/>
    <s v="CA-2017-133872"/>
    <n v="1"/>
    <n v="2"/>
    <n v="0.2"/>
    <n v="2.3079999999999998"/>
    <n v="0.52062335344040378"/>
  </r>
  <r>
    <x v="733"/>
    <x v="16"/>
    <s v="OFF-BI-10002082"/>
    <x v="0"/>
    <x v="3"/>
    <n v="39.936000000000007"/>
    <s v="CA-2017-133872"/>
    <n v="0"/>
    <n v="4"/>
    <n v="0.7"/>
    <n v="-26.623999999999995"/>
    <n v="0.46881743173671325"/>
  </r>
  <r>
    <x v="733"/>
    <x v="4"/>
    <s v="FUR-FU-10000206"/>
    <x v="1"/>
    <x v="8"/>
    <n v="8.73"/>
    <s v="CA-2017-107216"/>
    <n v="0"/>
    <n v="3"/>
    <n v="0"/>
    <n v="4.1030999999999995"/>
    <n v="0.4595170286641902"/>
  </r>
  <r>
    <x v="733"/>
    <x v="4"/>
    <s v="OFF-AR-10002255"/>
    <x v="0"/>
    <x v="4"/>
    <n v="8.64"/>
    <s v="CA-2017-107216"/>
    <n v="0"/>
    <n v="3"/>
    <n v="0"/>
    <n v="2.5055999999999998"/>
    <n v="0.45632477063632687"/>
  </r>
  <r>
    <x v="733"/>
    <x v="4"/>
    <s v="OFF-AR-10001545"/>
    <x v="0"/>
    <x v="4"/>
    <n v="7.04"/>
    <s v="CA-2017-107216"/>
    <n v="0"/>
    <n v="4"/>
    <n v="0"/>
    <n v="2.0415999999999999"/>
    <n v="0.45632477063632687"/>
  </r>
  <r>
    <x v="734"/>
    <x v="0"/>
    <s v="OFF-PA-10000483"/>
    <x v="0"/>
    <x v="0"/>
    <n v="173.48800000000003"/>
    <s v="CA-2017-152765"/>
    <n v="1"/>
    <n v="7"/>
    <n v="0.2"/>
    <n v="54.214999999999982"/>
    <n v="0.43613829632717294"/>
  </r>
  <r>
    <x v="735"/>
    <x v="15"/>
    <s v="TEC-MA-10003493"/>
    <x v="2"/>
    <x v="15"/>
    <n v="91.474999999999994"/>
    <s v="CA-2017-140977"/>
    <n v="1"/>
    <n v="1"/>
    <n v="0.5"/>
    <n v="-1.8294999999999959"/>
    <n v="0.5183572270896134"/>
  </r>
  <r>
    <x v="735"/>
    <x v="4"/>
    <s v="OFF-PA-10001776"/>
    <x v="0"/>
    <x v="0"/>
    <n v="46.349999999999994"/>
    <s v="CA-2017-148593"/>
    <n v="1"/>
    <n v="5"/>
    <n v="0"/>
    <n v="21.784499999999998"/>
    <n v="0.43613829632717294"/>
  </r>
  <r>
    <x v="735"/>
    <x v="7"/>
    <s v="OFF-LA-10001641"/>
    <x v="0"/>
    <x v="2"/>
    <n v="9.4499999999999993"/>
    <s v="CA-2017-137127"/>
    <n v="1"/>
    <n v="3"/>
    <n v="0"/>
    <n v="4.5359999999999996"/>
    <n v="0.4647369236065339"/>
  </r>
  <r>
    <x v="736"/>
    <x v="37"/>
    <s v="TEC-PH-10004539"/>
    <x v="2"/>
    <x v="6"/>
    <n v="566.97"/>
    <s v="CA-2017-133613"/>
    <n v="1"/>
    <n v="3"/>
    <n v="0"/>
    <n v="153.08189999999999"/>
    <n v="0.41105220110552465"/>
  </r>
  <r>
    <x v="736"/>
    <x v="26"/>
    <s v="FUR-CH-10004853"/>
    <x v="1"/>
    <x v="5"/>
    <n v="483.13599999999997"/>
    <s v="CA-2017-107146"/>
    <n v="1"/>
    <n v="4"/>
    <n v="0.2"/>
    <n v="54.352799999999945"/>
    <n v="0.46529189879902266"/>
  </r>
  <r>
    <x v="736"/>
    <x v="20"/>
    <s v="FUR-TA-10003715"/>
    <x v="1"/>
    <x v="13"/>
    <n v="376.86599999999999"/>
    <s v="CA-2017-129861"/>
    <n v="1"/>
    <n v="3"/>
    <n v="0.4"/>
    <n v="-213.55740000000006"/>
    <n v="0.55975208308209756"/>
  </r>
  <r>
    <x v="736"/>
    <x v="20"/>
    <s v="FUR-CH-10003968"/>
    <x v="1"/>
    <x v="5"/>
    <n v="319.41000000000003"/>
    <s v="CA-2017-111682"/>
    <n v="1"/>
    <n v="5"/>
    <n v="0.1"/>
    <n v="7.0980000000000061"/>
    <n v="0.46529189879902266"/>
  </r>
  <r>
    <x v="736"/>
    <x v="26"/>
    <s v="FUR-FU-10002298"/>
    <x v="1"/>
    <x v="8"/>
    <n v="266.35200000000003"/>
    <s v="CA-2017-107146"/>
    <n v="0"/>
    <n v="3"/>
    <n v="0.2"/>
    <n v="-13.317600000000013"/>
    <n v="0.4595170286641902"/>
  </r>
  <r>
    <x v="736"/>
    <x v="4"/>
    <s v="FUR-BO-10004218"/>
    <x v="1"/>
    <x v="10"/>
    <n v="239.66599999999997"/>
    <s v="CA-2017-123512"/>
    <n v="1"/>
    <n v="2"/>
    <n v="0.15"/>
    <n v="14.097999999999999"/>
    <n v="0.5176847302647779"/>
  </r>
  <r>
    <x v="736"/>
    <x v="4"/>
    <s v="OFF-PA-10001497"/>
    <x v="0"/>
    <x v="0"/>
    <n v="219.84"/>
    <s v="CA-2017-123512"/>
    <n v="0"/>
    <n v="4"/>
    <n v="0"/>
    <n v="107.7216"/>
    <n v="0.43613829632717294"/>
  </r>
  <r>
    <x v="736"/>
    <x v="20"/>
    <s v="OFF-ST-10000604"/>
    <x v="0"/>
    <x v="1"/>
    <n v="208.56"/>
    <s v="CA-2017-111682"/>
    <n v="0"/>
    <n v="6"/>
    <n v="0"/>
    <n v="52.139999999999986"/>
    <n v="0.44610841445725197"/>
  </r>
  <r>
    <x v="736"/>
    <x v="4"/>
    <s v="OFF-PA-10000806"/>
    <x v="0"/>
    <x v="0"/>
    <n v="111.96"/>
    <s v="CA-2017-159345"/>
    <n v="1"/>
    <n v="2"/>
    <n v="0"/>
    <n v="54.860399999999998"/>
    <n v="0.43613829632717294"/>
  </r>
  <r>
    <x v="736"/>
    <x v="20"/>
    <s v="TEC-AC-10002167"/>
    <x v="2"/>
    <x v="9"/>
    <n v="30"/>
    <s v="CA-2017-111682"/>
    <n v="0"/>
    <n v="2"/>
    <n v="0"/>
    <n v="3.3000000000000007"/>
    <n v="0.52062335344040378"/>
  </r>
  <r>
    <x v="736"/>
    <x v="20"/>
    <s v="OFF-BI-10001460"/>
    <x v="0"/>
    <x v="3"/>
    <n v="48.480000000000004"/>
    <s v="CA-2017-111682"/>
    <n v="0"/>
    <n v="4"/>
    <n v="0.2"/>
    <n v="16.361999999999998"/>
    <n v="0.46881743173671325"/>
  </r>
  <r>
    <x v="736"/>
    <x v="20"/>
    <s v="OFF-ST-10000419"/>
    <x v="0"/>
    <x v="1"/>
    <n v="40.74"/>
    <s v="CA-2017-145842"/>
    <n v="1"/>
    <n v="3"/>
    <n v="0"/>
    <n v="0.4073999999999991"/>
    <n v="0.44610841445725197"/>
  </r>
  <r>
    <x v="736"/>
    <x v="20"/>
    <s v="OFF-PA-10001569"/>
    <x v="0"/>
    <x v="0"/>
    <n v="32.400000000000006"/>
    <s v="CA-2017-111682"/>
    <n v="0"/>
    <n v="5"/>
    <n v="0"/>
    <n v="15.552000000000001"/>
    <n v="0.43613829632717294"/>
  </r>
  <r>
    <x v="736"/>
    <x v="4"/>
    <s v="OFF-LA-10000081"/>
    <x v="0"/>
    <x v="2"/>
    <n v="22.5"/>
    <s v="CA-2017-123512"/>
    <n v="0"/>
    <n v="6"/>
    <n v="0"/>
    <n v="10.799999999999999"/>
    <n v="0.4647369236065339"/>
  </r>
  <r>
    <x v="736"/>
    <x v="20"/>
    <s v="OFF-PA-10000587"/>
    <x v="0"/>
    <x v="0"/>
    <n v="14.56"/>
    <s v="CA-2017-111682"/>
    <n v="0"/>
    <n v="2"/>
    <n v="0"/>
    <n v="6.9888000000000003"/>
    <n v="0.43613829632717294"/>
  </r>
  <r>
    <x v="736"/>
    <x v="37"/>
    <s v="OFF-AR-10003829"/>
    <x v="0"/>
    <x v="4"/>
    <n v="9.84"/>
    <s v="CA-2017-133613"/>
    <n v="0"/>
    <n v="3"/>
    <n v="0"/>
    <n v="2.8535999999999988"/>
    <n v="0.45632477063632687"/>
  </r>
  <r>
    <x v="736"/>
    <x v="37"/>
    <s v="OFF-BI-10002003"/>
    <x v="0"/>
    <x v="3"/>
    <n v="7.96"/>
    <s v="CA-2017-133613"/>
    <n v="0"/>
    <n v="2"/>
    <n v="0"/>
    <n v="3.7412000000000001"/>
    <n v="0.46881743173671325"/>
  </r>
  <r>
    <x v="736"/>
    <x v="20"/>
    <s v="OFF-AR-10001868"/>
    <x v="0"/>
    <x v="4"/>
    <n v="1.68"/>
    <s v="CA-2017-111682"/>
    <n v="0"/>
    <n v="1"/>
    <n v="0"/>
    <n v="0.84"/>
    <n v="0.45632477063632687"/>
  </r>
  <r>
    <x v="737"/>
    <x v="2"/>
    <s v="OFF-AP-10001394"/>
    <x v="0"/>
    <x v="12"/>
    <n v="453.6"/>
    <s v="CA-2017-131744"/>
    <n v="1"/>
    <n v="3"/>
    <n v="0.2"/>
    <n v="90.71999999999997"/>
    <n v="0.49507917887403441"/>
  </r>
  <r>
    <x v="737"/>
    <x v="1"/>
    <s v="OFF-PA-10003134"/>
    <x v="0"/>
    <x v="0"/>
    <n v="76.864000000000004"/>
    <s v="US-2017-163461"/>
    <n v="1"/>
    <n v="2"/>
    <n v="0.2"/>
    <n v="26.902399999999993"/>
    <n v="0.43613829632717294"/>
  </r>
  <r>
    <x v="737"/>
    <x v="2"/>
    <s v="OFF-PA-10004610"/>
    <x v="0"/>
    <x v="0"/>
    <n v="6.8480000000000008"/>
    <s v="CA-2017-131744"/>
    <n v="0"/>
    <n v="2"/>
    <n v="0.2"/>
    <n v="2.1399999999999992"/>
    <n v="0.43613829632717294"/>
  </r>
  <r>
    <x v="737"/>
    <x v="2"/>
    <s v="OFF-BI-10003910"/>
    <x v="0"/>
    <x v="3"/>
    <n v="4.6260000000000003"/>
    <s v="CA-2017-131744"/>
    <n v="0"/>
    <n v="2"/>
    <n v="0.7"/>
    <n v="-3.8549999999999986"/>
    <n v="0.46881743173671325"/>
  </r>
  <r>
    <x v="738"/>
    <x v="4"/>
    <s v="OFF-PA-10000350"/>
    <x v="0"/>
    <x v="0"/>
    <n v="17.12"/>
    <s v="CA-2017-105760"/>
    <n v="1"/>
    <n v="2"/>
    <n v="0"/>
    <n v="8.0464000000000002"/>
    <n v="0.43613829632717294"/>
  </r>
  <r>
    <x v="739"/>
    <x v="2"/>
    <s v="OFF-AP-10001058"/>
    <x v="0"/>
    <x v="12"/>
    <n v="447.69600000000003"/>
    <s v="CA-2017-140081"/>
    <n v="1"/>
    <n v="2"/>
    <n v="0.2"/>
    <n v="33.577199999999976"/>
    <n v="0.49507917887403441"/>
  </r>
  <r>
    <x v="739"/>
    <x v="4"/>
    <s v="OFF-ST-10001469"/>
    <x v="0"/>
    <x v="1"/>
    <n v="161.94"/>
    <s v="CA-2017-141397"/>
    <n v="1"/>
    <n v="3"/>
    <n v="0"/>
    <n v="9.716399999999993"/>
    <n v="0.44610841445725197"/>
  </r>
  <r>
    <x v="739"/>
    <x v="4"/>
    <s v="FUR-CH-10003846"/>
    <x v="1"/>
    <x v="5"/>
    <n v="161.56800000000001"/>
    <s v="CA-2017-141397"/>
    <n v="0"/>
    <n v="2"/>
    <n v="0.2"/>
    <n v="-8.0783999999999949"/>
    <n v="0.46529189879902266"/>
  </r>
  <r>
    <x v="739"/>
    <x v="0"/>
    <s v="TEC-AC-10001109"/>
    <x v="2"/>
    <x v="9"/>
    <n v="95.968000000000004"/>
    <s v="CA-2017-108581"/>
    <n v="1"/>
    <n v="4"/>
    <n v="0.2"/>
    <n v="26.391200000000001"/>
    <n v="0.52062335344040378"/>
  </r>
  <r>
    <x v="739"/>
    <x v="7"/>
    <s v="TEC-AC-10002167"/>
    <x v="2"/>
    <x v="9"/>
    <n v="45"/>
    <s v="CA-2017-169194"/>
    <n v="1"/>
    <n v="3"/>
    <n v="0"/>
    <n v="4.9500000000000011"/>
    <n v="0.52062335344040378"/>
  </r>
  <r>
    <x v="739"/>
    <x v="39"/>
    <s v="TEC-AC-10004877"/>
    <x v="2"/>
    <x v="9"/>
    <n v="6.9"/>
    <s v="CA-2017-149965"/>
    <n v="1"/>
    <n v="1"/>
    <n v="0"/>
    <n v="0.5519999999999996"/>
    <n v="0.52062335344040378"/>
  </r>
  <r>
    <x v="739"/>
    <x v="39"/>
    <s v="FUR-FU-10004270"/>
    <x v="1"/>
    <x v="8"/>
    <n v="57.69"/>
    <s v="CA-2017-149965"/>
    <n v="0"/>
    <n v="3"/>
    <n v="0"/>
    <n v="23.652900000000002"/>
    <n v="0.4595170286641902"/>
  </r>
  <r>
    <x v="739"/>
    <x v="4"/>
    <s v="OFF-PA-10002986"/>
    <x v="0"/>
    <x v="0"/>
    <n v="46.76"/>
    <s v="CA-2017-141397"/>
    <n v="0"/>
    <n v="7"/>
    <n v="0"/>
    <n v="22.444800000000001"/>
    <n v="0.43613829632717294"/>
  </r>
  <r>
    <x v="739"/>
    <x v="2"/>
    <s v="OFF-PA-10001745"/>
    <x v="0"/>
    <x v="0"/>
    <n v="45.056000000000004"/>
    <s v="CA-2017-140081"/>
    <n v="0"/>
    <n v="8"/>
    <n v="0.2"/>
    <n v="15.206399999999997"/>
    <n v="0.43613829632717294"/>
  </r>
  <r>
    <x v="739"/>
    <x v="4"/>
    <s v="OFF-PA-10001870"/>
    <x v="0"/>
    <x v="0"/>
    <n v="38.880000000000003"/>
    <s v="CA-2017-152534"/>
    <n v="1"/>
    <n v="6"/>
    <n v="0"/>
    <n v="18.662400000000002"/>
    <n v="0.43613829632717294"/>
  </r>
  <r>
    <x v="739"/>
    <x v="2"/>
    <s v="OFF-BI-10004826"/>
    <x v="0"/>
    <x v="3"/>
    <n v="29.718000000000007"/>
    <s v="CA-2017-140081"/>
    <n v="0"/>
    <n v="6"/>
    <n v="0.7"/>
    <n v="-21.793199999999992"/>
    <n v="0.46881743173671325"/>
  </r>
  <r>
    <x v="739"/>
    <x v="7"/>
    <s v="TEC-PH-10003988"/>
    <x v="2"/>
    <x v="6"/>
    <n v="21.8"/>
    <s v="CA-2017-169194"/>
    <n v="0"/>
    <n v="2"/>
    <n v="0"/>
    <n v="6.104000000000001"/>
    <n v="0.41105220110552465"/>
  </r>
  <r>
    <x v="739"/>
    <x v="4"/>
    <s v="OFF-AP-10003971"/>
    <x v="0"/>
    <x v="12"/>
    <n v="21.78"/>
    <s v="CA-2017-141397"/>
    <n v="0"/>
    <n v="2"/>
    <n v="0"/>
    <n v="5.6628000000000007"/>
    <n v="0.49507917887403441"/>
  </r>
  <r>
    <x v="739"/>
    <x v="4"/>
    <s v="OFF-BI-10000320"/>
    <x v="0"/>
    <x v="3"/>
    <n v="17.712"/>
    <s v="CA-2017-141397"/>
    <n v="0"/>
    <n v="3"/>
    <n v="0.2"/>
    <n v="6.4206000000000012"/>
    <n v="0.46881743173671325"/>
  </r>
  <r>
    <x v="739"/>
    <x v="2"/>
    <s v="OFF-PA-10001870"/>
    <x v="0"/>
    <x v="0"/>
    <n v="15.552000000000003"/>
    <s v="CA-2017-140081"/>
    <n v="0"/>
    <n v="3"/>
    <n v="0.2"/>
    <n v="5.4432"/>
    <n v="0.43613829632717294"/>
  </r>
  <r>
    <x v="739"/>
    <x v="0"/>
    <s v="OFF-PA-10000809"/>
    <x v="0"/>
    <x v="0"/>
    <n v="10.368000000000002"/>
    <s v="CA-2017-108581"/>
    <n v="0"/>
    <n v="2"/>
    <n v="0.2"/>
    <n v="3.6288"/>
    <n v="0.43613829632717294"/>
  </r>
  <r>
    <x v="739"/>
    <x v="4"/>
    <s v="OFF-AR-10002335"/>
    <x v="0"/>
    <x v="4"/>
    <n v="5.16"/>
    <s v="CA-2017-152534"/>
    <n v="0"/>
    <n v="2"/>
    <n v="0"/>
    <n v="1.3416000000000001"/>
    <n v="0.45632477063632687"/>
  </r>
  <r>
    <x v="740"/>
    <x v="20"/>
    <s v="FUR-BO-10003272"/>
    <x v="1"/>
    <x v="10"/>
    <n v="353.56799999999998"/>
    <s v="CA-2017-119865"/>
    <n v="1"/>
    <n v="2"/>
    <n v="0.2"/>
    <n v="-44.196000000000026"/>
    <n v="0.5176847302647779"/>
  </r>
  <r>
    <x v="740"/>
    <x v="20"/>
    <s v="OFF-BI-10003007"/>
    <x v="0"/>
    <x v="3"/>
    <n v="186.14400000000001"/>
    <s v="CA-2017-119865"/>
    <n v="0"/>
    <n v="6"/>
    <n v="0.2"/>
    <n v="60.496799999999993"/>
    <n v="0.46881743173671325"/>
  </r>
  <r>
    <x v="740"/>
    <x v="20"/>
    <s v="OFF-BI-10001553"/>
    <x v="0"/>
    <x v="3"/>
    <n v="36.56"/>
    <s v="CA-2017-119865"/>
    <n v="0"/>
    <n v="5"/>
    <n v="0.2"/>
    <n v="12.795999999999999"/>
    <n v="0.46881743173671325"/>
  </r>
  <r>
    <x v="740"/>
    <x v="1"/>
    <s v="OFF-BI-10003727"/>
    <x v="0"/>
    <x v="3"/>
    <n v="0.83599999999999974"/>
    <s v="CA-2017-168361"/>
    <n v="1"/>
    <n v="1"/>
    <n v="0.8"/>
    <n v="-1.3376000000000001"/>
    <n v="0.46881743173671325"/>
  </r>
  <r>
    <x v="741"/>
    <x v="4"/>
    <s v="TEC-PH-10003012"/>
    <x v="2"/>
    <x v="6"/>
    <n v="862.34400000000005"/>
    <s v="CA-2017-140382"/>
    <n v="1"/>
    <n v="7"/>
    <n v="0.2"/>
    <n v="97.013699999999858"/>
    <n v="0.41105220110552465"/>
  </r>
  <r>
    <x v="741"/>
    <x v="20"/>
    <s v="OFF-SU-10000157"/>
    <x v="0"/>
    <x v="14"/>
    <n v="835.17000000000007"/>
    <s v="US-2017-142685"/>
    <n v="1"/>
    <n v="7"/>
    <n v="0"/>
    <n v="16.703400000000016"/>
    <n v="0.53938093436526824"/>
  </r>
  <r>
    <x v="741"/>
    <x v="20"/>
    <s v="OFF-ST-10000060"/>
    <x v="0"/>
    <x v="1"/>
    <n v="324.90000000000003"/>
    <s v="CA-2017-140501"/>
    <n v="1"/>
    <n v="5"/>
    <n v="0"/>
    <n v="38.988000000000014"/>
    <n v="0.44610841445725197"/>
  </r>
  <r>
    <x v="741"/>
    <x v="20"/>
    <s v="OFF-PA-10003129"/>
    <x v="0"/>
    <x v="0"/>
    <n v="146.72999999999999"/>
    <s v="CA-2017-140501"/>
    <n v="0"/>
    <n v="3"/>
    <n v="0"/>
    <n v="68.963099999999997"/>
    <n v="0.43613829632717294"/>
  </r>
  <r>
    <x v="741"/>
    <x v="20"/>
    <s v="OFF-LA-10003510"/>
    <x v="0"/>
    <x v="2"/>
    <n v="122.12"/>
    <s v="CA-2017-140501"/>
    <n v="0"/>
    <n v="4"/>
    <n v="0"/>
    <n v="56.175200000000004"/>
    <n v="0.4647369236065339"/>
  </r>
  <r>
    <x v="741"/>
    <x v="4"/>
    <s v="OFF-ST-10003638"/>
    <x v="0"/>
    <x v="1"/>
    <n v="93.68"/>
    <s v="CA-2017-140382"/>
    <n v="0"/>
    <n v="4"/>
    <n v="0"/>
    <n v="25.293599999999998"/>
    <n v="0.44610841445725197"/>
  </r>
  <r>
    <x v="741"/>
    <x v="20"/>
    <s v="OFF-LA-10003720"/>
    <x v="0"/>
    <x v="2"/>
    <n v="25.83"/>
    <s v="US-2017-154256"/>
    <n v="1"/>
    <n v="7"/>
    <n v="0"/>
    <n v="12.1401"/>
    <n v="0.4647369236065339"/>
  </r>
  <r>
    <x v="741"/>
    <x v="4"/>
    <s v="OFF-LA-10001934"/>
    <x v="0"/>
    <x v="2"/>
    <n v="21.93"/>
    <s v="CA-2017-140382"/>
    <n v="0"/>
    <n v="3"/>
    <n v="0"/>
    <n v="10.307099999999998"/>
    <n v="0.4647369236065339"/>
  </r>
  <r>
    <x v="741"/>
    <x v="4"/>
    <s v="OFF-PA-10001019"/>
    <x v="0"/>
    <x v="0"/>
    <n v="19.98"/>
    <s v="CA-2017-140382"/>
    <n v="0"/>
    <n v="1"/>
    <n v="0"/>
    <n v="9.3905999999999992"/>
    <n v="0.43613829632717294"/>
  </r>
  <r>
    <x v="741"/>
    <x v="20"/>
    <s v="OFF-LA-10000248"/>
    <x v="0"/>
    <x v="2"/>
    <n v="18.45"/>
    <s v="CA-2017-140501"/>
    <n v="0"/>
    <n v="5"/>
    <n v="0"/>
    <n v="8.6715"/>
    <n v="0.4647369236065339"/>
  </r>
  <r>
    <x v="741"/>
    <x v="20"/>
    <s v="OFF-FA-10004076"/>
    <x v="0"/>
    <x v="7"/>
    <n v="3.96"/>
    <s v="CA-2017-140501"/>
    <n v="0"/>
    <n v="2"/>
    <n v="0"/>
    <n v="1.4651999999999998"/>
    <n v="0.51168203684699509"/>
  </r>
  <r>
    <x v="742"/>
    <x v="4"/>
    <s v="TEC-MA-10000984"/>
    <x v="2"/>
    <x v="15"/>
    <n v="4476.8"/>
    <s v="CA-2017-100300"/>
    <n v="1"/>
    <n v="4"/>
    <n v="0.2"/>
    <n v="503.63999999999965"/>
    <n v="0.5183572270896134"/>
  </r>
  <r>
    <x v="742"/>
    <x v="18"/>
    <s v="TEC-PH-10001305"/>
    <x v="2"/>
    <x v="6"/>
    <n v="440.91"/>
    <s v="CA-2017-101987"/>
    <n v="1"/>
    <n v="9"/>
    <n v="0"/>
    <n v="123.45480000000005"/>
    <n v="0.41105220110552465"/>
  </r>
  <r>
    <x v="742"/>
    <x v="4"/>
    <s v="OFF-AP-10001242"/>
    <x v="0"/>
    <x v="12"/>
    <n v="241.44"/>
    <s v="CA-2017-100300"/>
    <n v="0"/>
    <n v="3"/>
    <n v="0"/>
    <n v="72.431999999999988"/>
    <n v="0.49507917887403441"/>
  </r>
  <r>
    <x v="742"/>
    <x v="4"/>
    <s v="OFF-PA-10000418"/>
    <x v="0"/>
    <x v="0"/>
    <n v="104.85"/>
    <s v="CA-2017-100300"/>
    <n v="0"/>
    <n v="1"/>
    <n v="0"/>
    <n v="50.327999999999996"/>
    <n v="0.43613829632717294"/>
  </r>
  <r>
    <x v="742"/>
    <x v="4"/>
    <s v="TEC-PH-10004833"/>
    <x v="2"/>
    <x v="6"/>
    <n v="38.24"/>
    <s v="CA-2017-130680"/>
    <n v="1"/>
    <n v="4"/>
    <n v="0.2"/>
    <n v="-9.56"/>
    <n v="0.41105220110552465"/>
  </r>
  <r>
    <x v="742"/>
    <x v="0"/>
    <s v="OFF-AP-10002082"/>
    <x v="0"/>
    <x v="12"/>
    <n v="8.711999999999998"/>
    <s v="CA-2017-166240"/>
    <n v="1"/>
    <n v="2"/>
    <n v="0.8"/>
    <n v="-19.602000000000007"/>
    <n v="0.49507917887403441"/>
  </r>
  <r>
    <x v="743"/>
    <x v="2"/>
    <s v="FUR-CH-10002965"/>
    <x v="1"/>
    <x v="5"/>
    <n v="422.05799999999994"/>
    <s v="US-2017-152051"/>
    <n v="1"/>
    <n v="3"/>
    <n v="0.3"/>
    <n v="-18.088200000000001"/>
    <n v="0.46529189879902266"/>
  </r>
  <r>
    <x v="743"/>
    <x v="2"/>
    <s v="OFF-ST-10001713"/>
    <x v="0"/>
    <x v="1"/>
    <n v="254.35200000000003"/>
    <s v="US-2017-152051"/>
    <n v="0"/>
    <n v="6"/>
    <n v="0.2"/>
    <n v="-50.870400000000018"/>
    <n v="0.44610841445725197"/>
  </r>
  <r>
    <x v="743"/>
    <x v="0"/>
    <s v="FUR-CH-10001146"/>
    <x v="1"/>
    <x v="5"/>
    <n v="85.245999999999995"/>
    <s v="CA-2017-101693"/>
    <n v="1"/>
    <n v="2"/>
    <n v="0.3"/>
    <n v="-6.0890000000000057"/>
    <n v="0.46529189879902266"/>
  </r>
  <r>
    <x v="743"/>
    <x v="4"/>
    <s v="OFF-AP-10000692"/>
    <x v="0"/>
    <x v="12"/>
    <n v="60.81"/>
    <s v="CA-2017-118913"/>
    <n v="1"/>
    <n v="3"/>
    <n v="0"/>
    <n v="17.026800000000001"/>
    <n v="0.49507917887403441"/>
  </r>
  <r>
    <x v="743"/>
    <x v="2"/>
    <s v="OFF-BI-10004781"/>
    <x v="0"/>
    <x v="3"/>
    <n v="38.088000000000001"/>
    <s v="US-2017-152051"/>
    <n v="0"/>
    <n v="4"/>
    <n v="0.7"/>
    <n v="-27.93119999999999"/>
    <n v="0.46881743173671325"/>
  </r>
  <r>
    <x v="743"/>
    <x v="0"/>
    <s v="FUR-FU-10003919"/>
    <x v="1"/>
    <x v="8"/>
    <n v="32.712000000000003"/>
    <s v="CA-2017-101693"/>
    <n v="0"/>
    <n v="2"/>
    <n v="0.6"/>
    <n v="-26.169599999999996"/>
    <n v="0.4595170286641902"/>
  </r>
  <r>
    <x v="744"/>
    <x v="20"/>
    <s v="OFF-ST-10000689"/>
    <x v="0"/>
    <x v="1"/>
    <n v="704.25"/>
    <s v="CA-2017-100790"/>
    <n v="1"/>
    <n v="5"/>
    <n v="0"/>
    <n v="84.51"/>
    <n v="0.44610841445725197"/>
  </r>
  <r>
    <x v="744"/>
    <x v="14"/>
    <s v="OFF-PA-10000357"/>
    <x v="0"/>
    <x v="0"/>
    <n v="368.91"/>
    <s v="CA-2017-118101"/>
    <n v="1"/>
    <n v="9"/>
    <n v="0"/>
    <n v="180.76590000000002"/>
    <n v="0.43613829632717294"/>
  </r>
  <r>
    <x v="744"/>
    <x v="4"/>
    <s v="OFF-SU-10003505"/>
    <x v="0"/>
    <x v="14"/>
    <n v="231.72"/>
    <s v="CA-2017-144015"/>
    <n v="1"/>
    <n v="2"/>
    <n v="0"/>
    <n v="11.585999999999984"/>
    <n v="0.53938093436526824"/>
  </r>
  <r>
    <x v="744"/>
    <x v="14"/>
    <s v="OFF-ST-10001837"/>
    <x v="0"/>
    <x v="1"/>
    <n v="171.04"/>
    <s v="CA-2017-118101"/>
    <n v="0"/>
    <n v="4"/>
    <n v="0"/>
    <n v="44.470399999999998"/>
    <n v="0.44610841445725197"/>
  </r>
  <r>
    <x v="744"/>
    <x v="5"/>
    <s v="TEC-PH-10004434"/>
    <x v="2"/>
    <x v="6"/>
    <n v="135.94999999999999"/>
    <s v="CA-2017-160234"/>
    <n v="1"/>
    <n v="1"/>
    <n v="0"/>
    <n v="39.425499999999985"/>
    <n v="0.41105220110552465"/>
  </r>
  <r>
    <x v="744"/>
    <x v="20"/>
    <s v="TEC-AC-10000397"/>
    <x v="2"/>
    <x v="9"/>
    <n v="139.96"/>
    <s v="CA-2017-102127"/>
    <n v="1"/>
    <n v="4"/>
    <n v="0"/>
    <n v="9.7972000000000037"/>
    <n v="0.52062335344040378"/>
  </r>
  <r>
    <x v="744"/>
    <x v="20"/>
    <s v="TEC-AC-10002018"/>
    <x v="2"/>
    <x v="9"/>
    <n v="20.97"/>
    <s v="CA-2017-102127"/>
    <n v="0"/>
    <n v="3"/>
    <n v="0"/>
    <n v="9.017100000000001"/>
    <n v="0.52062335344040378"/>
  </r>
  <r>
    <x v="744"/>
    <x v="0"/>
    <s v="TEC-AC-10003133"/>
    <x v="2"/>
    <x v="9"/>
    <n v="13.616"/>
    <s v="US-2017-158708"/>
    <n v="1"/>
    <n v="2"/>
    <n v="0.2"/>
    <n v="3.5742000000000012"/>
    <n v="0.52062335344040378"/>
  </r>
  <r>
    <x v="744"/>
    <x v="20"/>
    <s v="FUR-FU-10003976"/>
    <x v="1"/>
    <x v="8"/>
    <n v="37.74"/>
    <s v="CA-2017-102127"/>
    <n v="0"/>
    <n v="3"/>
    <n v="0"/>
    <n v="12.831599999999996"/>
    <n v="0.4595170286641902"/>
  </r>
  <r>
    <x v="744"/>
    <x v="4"/>
    <s v="FUR-FU-10002364"/>
    <x v="1"/>
    <x v="8"/>
    <n v="22.14"/>
    <s v="CA-2017-114951"/>
    <n v="1"/>
    <n v="3"/>
    <n v="0"/>
    <n v="6.4205999999999976"/>
    <n v="0.4595170286641902"/>
  </r>
  <r>
    <x v="744"/>
    <x v="4"/>
    <s v="OFF-FA-10000624"/>
    <x v="0"/>
    <x v="7"/>
    <n v="17.899999999999999"/>
    <s v="CA-2017-144015"/>
    <n v="0"/>
    <n v="5"/>
    <n v="0"/>
    <n v="8.9499999999999993"/>
    <n v="0.51168203684699509"/>
  </r>
  <r>
    <x v="744"/>
    <x v="43"/>
    <s v="OFF-ST-10000617"/>
    <x v="0"/>
    <x v="1"/>
    <n v="14.9"/>
    <s v="CA-2017-119445"/>
    <n v="1"/>
    <n v="5"/>
    <n v="0"/>
    <n v="1.0429999999999984"/>
    <n v="0.44610841445725197"/>
  </r>
  <r>
    <x v="744"/>
    <x v="20"/>
    <s v="OFF-AR-10003045"/>
    <x v="0"/>
    <x v="4"/>
    <n v="14.7"/>
    <s v="CA-2017-100790"/>
    <n v="0"/>
    <n v="5"/>
    <n v="0"/>
    <n v="6.6150000000000002"/>
    <n v="0.45632477063632687"/>
  </r>
  <r>
    <x v="744"/>
    <x v="4"/>
    <s v="OFF-PA-10002870"/>
    <x v="0"/>
    <x v="0"/>
    <n v="12.48"/>
    <s v="CA-2017-144015"/>
    <n v="0"/>
    <n v="2"/>
    <n v="0"/>
    <n v="5.6159999999999997"/>
    <n v="0.43613829632717294"/>
  </r>
  <r>
    <x v="744"/>
    <x v="14"/>
    <s v="OFF-BI-10000773"/>
    <x v="0"/>
    <x v="3"/>
    <n v="8.02"/>
    <s v="CA-2017-118101"/>
    <n v="0"/>
    <n v="1"/>
    <n v="0"/>
    <n v="3.7693999999999992"/>
    <n v="0.46881743173671325"/>
  </r>
  <r>
    <x v="744"/>
    <x v="1"/>
    <s v="OFF-AR-10001547"/>
    <x v="0"/>
    <x v="4"/>
    <n v="5.3040000000000003"/>
    <s v="CA-2017-152331"/>
    <n v="1"/>
    <n v="3"/>
    <n v="0.2"/>
    <n v="0.46409999999999996"/>
    <n v="0.45632477063632687"/>
  </r>
  <r>
    <x v="745"/>
    <x v="1"/>
    <s v="FUR-CH-10003981"/>
    <x v="1"/>
    <x v="5"/>
    <n v="539.65800000000002"/>
    <s v="CA-2017-153577"/>
    <n v="1"/>
    <n v="3"/>
    <n v="0.3"/>
    <n v="-7.7094000000001017"/>
    <n v="0.46529189879902266"/>
  </r>
  <r>
    <x v="745"/>
    <x v="4"/>
    <s v="TEC-PH-10003484"/>
    <x v="2"/>
    <x v="6"/>
    <n v="201.584"/>
    <s v="CA-2017-161928"/>
    <n v="1"/>
    <n v="2"/>
    <n v="0.2"/>
    <n v="12.599000000000004"/>
    <n v="0.41105220110552465"/>
  </r>
  <r>
    <x v="745"/>
    <x v="1"/>
    <s v="OFF-PA-10000575"/>
    <x v="0"/>
    <x v="0"/>
    <n v="37.463999999999999"/>
    <s v="CA-2017-153577"/>
    <n v="0"/>
    <n v="7"/>
    <n v="0.2"/>
    <n v="12.175799999999999"/>
    <n v="0.43613829632717294"/>
  </r>
  <r>
    <x v="746"/>
    <x v="1"/>
    <s v="TEC-PH-10001299"/>
    <x v="2"/>
    <x v="6"/>
    <n v="359.97600000000006"/>
    <s v="CA-2017-110044"/>
    <n v="1"/>
    <n v="3"/>
    <n v="0.2"/>
    <n v="35.997600000000006"/>
    <n v="0.41105220110552465"/>
  </r>
  <r>
    <x v="746"/>
    <x v="23"/>
    <s v="OFF-AP-10002311"/>
    <x v="0"/>
    <x v="12"/>
    <n v="275.24"/>
    <s v="CA-2017-154767"/>
    <n v="1"/>
    <n v="4"/>
    <n v="0"/>
    <n v="121.10560000000001"/>
    <n v="0.49507917887403441"/>
  </r>
  <r>
    <x v="746"/>
    <x v="23"/>
    <s v="FUR-CH-10003535"/>
    <x v="1"/>
    <x v="5"/>
    <n v="121.96"/>
    <s v="CA-2017-154767"/>
    <n v="0"/>
    <n v="2"/>
    <n v="0"/>
    <n v="20.733199999999997"/>
    <n v="0.46529189879902266"/>
  </r>
  <r>
    <x v="746"/>
    <x v="23"/>
    <s v="OFF-PA-10003039"/>
    <x v="0"/>
    <x v="0"/>
    <n v="61.96"/>
    <s v="CA-2017-154767"/>
    <n v="0"/>
    <n v="2"/>
    <n v="0"/>
    <n v="27.881999999999998"/>
    <n v="0.43613829632717294"/>
  </r>
  <r>
    <x v="746"/>
    <x v="4"/>
    <s v="OFF-BI-10001524"/>
    <x v="0"/>
    <x v="3"/>
    <n v="33.568000000000005"/>
    <s v="CA-2017-161095"/>
    <n v="1"/>
    <n v="2"/>
    <n v="0.2"/>
    <n v="11.748799999999997"/>
    <n v="0.46881743173671325"/>
  </r>
  <r>
    <x v="746"/>
    <x v="23"/>
    <s v="OFF-AP-10000595"/>
    <x v="0"/>
    <x v="12"/>
    <n v="8.74"/>
    <s v="CA-2017-154767"/>
    <n v="0"/>
    <n v="2"/>
    <n v="0"/>
    <n v="2.2724000000000002"/>
    <n v="0.49507917887403441"/>
  </r>
  <r>
    <x v="746"/>
    <x v="23"/>
    <s v="OFF-BI-10002003"/>
    <x v="0"/>
    <x v="3"/>
    <n v="7.96"/>
    <s v="CA-2017-154767"/>
    <n v="0"/>
    <n v="2"/>
    <n v="0"/>
    <n v="3.7412000000000001"/>
    <n v="0.46881743173671325"/>
  </r>
  <r>
    <x v="746"/>
    <x v="4"/>
    <s v="OFF-BI-10002764"/>
    <x v="0"/>
    <x v="3"/>
    <n v="7.7520000000000007"/>
    <s v="CA-2017-161095"/>
    <n v="0"/>
    <n v="3"/>
    <n v="0.2"/>
    <n v="2.8100999999999998"/>
    <n v="0.46881743173671325"/>
  </r>
  <r>
    <x v="747"/>
    <x v="9"/>
    <s v="OFF-ST-10000563"/>
    <x v="0"/>
    <x v="1"/>
    <n v="191.88"/>
    <s v="CA-2017-140543"/>
    <n v="1"/>
    <n v="6"/>
    <n v="0"/>
    <n v="19.188000000000002"/>
    <n v="0.44610841445725197"/>
  </r>
  <r>
    <x v="748"/>
    <x v="5"/>
    <s v="FUR-BO-10004695"/>
    <x v="1"/>
    <x v="10"/>
    <n v="1266.8599999999999"/>
    <s v="CA-2017-162355"/>
    <n v="1"/>
    <n v="7"/>
    <n v="0"/>
    <n v="291.37779999999987"/>
    <n v="0.5176847302647779"/>
  </r>
  <r>
    <x v="748"/>
    <x v="1"/>
    <s v="TEC-AC-10003038"/>
    <x v="2"/>
    <x v="9"/>
    <n v="50.120000000000005"/>
    <s v="CA-2017-135594"/>
    <n v="1"/>
    <n v="7"/>
    <n v="0.2"/>
    <n v="-0.62650000000000716"/>
    <n v="0.52062335344040378"/>
  </r>
  <r>
    <x v="748"/>
    <x v="5"/>
    <s v="OFF-AR-10004344"/>
    <x v="0"/>
    <x v="4"/>
    <n v="35.97"/>
    <s v="CA-2017-162355"/>
    <n v="0"/>
    <n v="3"/>
    <n v="0"/>
    <n v="9.7118999999999982"/>
    <n v="0.45632477063632687"/>
  </r>
  <r>
    <x v="749"/>
    <x v="27"/>
    <s v="TEC-CO-10000971"/>
    <x v="2"/>
    <x v="16"/>
    <n v="1499.95"/>
    <s v="CA-2017-139997"/>
    <n v="1"/>
    <n v="5"/>
    <n v="0"/>
    <n v="449.9849999999999"/>
    <n v="0.55185675810753509"/>
  </r>
  <r>
    <x v="749"/>
    <x v="20"/>
    <s v="TEC-AC-10001635"/>
    <x v="2"/>
    <x v="9"/>
    <n v="30.839999999999996"/>
    <s v="US-2017-126431"/>
    <n v="1"/>
    <n v="3"/>
    <n v="0"/>
    <n v="6.1679999999999975"/>
    <n v="0.52062335344040378"/>
  </r>
  <r>
    <x v="749"/>
    <x v="20"/>
    <s v="OFF-PA-10001950"/>
    <x v="0"/>
    <x v="0"/>
    <n v="75.06"/>
    <s v="US-2017-126431"/>
    <n v="0"/>
    <n v="9"/>
    <n v="0"/>
    <n v="33.776999999999994"/>
    <n v="0.43613829632717294"/>
  </r>
  <r>
    <x v="749"/>
    <x v="9"/>
    <s v="OFF-BI-10003364"/>
    <x v="0"/>
    <x v="3"/>
    <n v="58.34"/>
    <s v="CA-2017-152163"/>
    <n v="1"/>
    <n v="2"/>
    <n v="0"/>
    <n v="28.0032"/>
    <n v="0.46881743173671325"/>
  </r>
  <r>
    <x v="749"/>
    <x v="20"/>
    <s v="OFF-LA-10001474"/>
    <x v="0"/>
    <x v="2"/>
    <n v="30.53"/>
    <s v="US-2017-126431"/>
    <n v="0"/>
    <n v="1"/>
    <n v="0"/>
    <n v="14.043800000000001"/>
    <n v="0.4647369236065339"/>
  </r>
  <r>
    <x v="749"/>
    <x v="9"/>
    <s v="OFF-BI-10002215"/>
    <x v="0"/>
    <x v="3"/>
    <n v="14.2"/>
    <s v="CA-2017-152163"/>
    <n v="0"/>
    <n v="2"/>
    <n v="0"/>
    <n v="6.5319999999999991"/>
    <n v="0.46881743173671325"/>
  </r>
  <r>
    <x v="749"/>
    <x v="9"/>
    <s v="OFF-PA-10000788"/>
    <x v="0"/>
    <x v="0"/>
    <n v="12.96"/>
    <s v="CA-2017-152163"/>
    <n v="0"/>
    <n v="2"/>
    <n v="0"/>
    <n v="6.2208000000000006"/>
    <n v="0.43613829632717294"/>
  </r>
  <r>
    <x v="749"/>
    <x v="22"/>
    <s v="OFF-BI-10000145"/>
    <x v="0"/>
    <x v="3"/>
    <n v="2.4960000000000004"/>
    <s v="US-2017-158680"/>
    <n v="1"/>
    <n v="1"/>
    <n v="0.2"/>
    <n v="0.90479999999999983"/>
    <n v="0.46881743173671325"/>
  </r>
  <r>
    <x v="750"/>
    <x v="0"/>
    <s v="FUR-CH-10000665"/>
    <x v="1"/>
    <x v="5"/>
    <n v="528.42999999999995"/>
    <s v="CA-2017-102813"/>
    <n v="1"/>
    <n v="5"/>
    <n v="0.3"/>
    <n v="0"/>
    <n v="0.46529189879902266"/>
  </r>
  <r>
    <x v="750"/>
    <x v="4"/>
    <s v="FUR-CH-10002126"/>
    <x v="1"/>
    <x v="5"/>
    <n v="195.184"/>
    <s v="CA-2017-149314"/>
    <n v="1"/>
    <n v="1"/>
    <n v="0.2"/>
    <n v="19.518400000000007"/>
    <n v="0.46529189879902266"/>
  </r>
  <r>
    <x v="750"/>
    <x v="0"/>
    <s v="OFF-PA-10000520"/>
    <x v="0"/>
    <x v="0"/>
    <n v="41.472000000000008"/>
    <s v="CA-2017-102813"/>
    <n v="0"/>
    <n v="8"/>
    <n v="0.2"/>
    <n v="14.5152"/>
    <n v="0.43613829632717294"/>
  </r>
  <r>
    <x v="750"/>
    <x v="6"/>
    <s v="OFF-AR-10003986"/>
    <x v="0"/>
    <x v="4"/>
    <n v="7.7"/>
    <s v="CA-2017-101469"/>
    <n v="1"/>
    <n v="2"/>
    <n v="0"/>
    <n v="3.157"/>
    <n v="0.45632477063632687"/>
  </r>
  <r>
    <x v="751"/>
    <x v="20"/>
    <s v="OFF-AP-10000938"/>
    <x v="0"/>
    <x v="12"/>
    <n v="706.86"/>
    <s v="CA-2017-168543"/>
    <n v="1"/>
    <n v="7"/>
    <n v="0"/>
    <n v="197.92079999999999"/>
    <n v="0.49507917887403441"/>
  </r>
  <r>
    <x v="751"/>
    <x v="2"/>
    <s v="OFF-PA-10000167"/>
    <x v="0"/>
    <x v="0"/>
    <n v="123.92000000000002"/>
    <s v="CA-2017-104983"/>
    <n v="1"/>
    <n v="5"/>
    <n v="0.2"/>
    <n v="38.724999999999994"/>
    <n v="0.43613829632717294"/>
  </r>
  <r>
    <x v="751"/>
    <x v="4"/>
    <s v="OFF-PA-10000552"/>
    <x v="0"/>
    <x v="0"/>
    <n v="12.96"/>
    <s v="CA-2017-130029"/>
    <n v="1"/>
    <n v="2"/>
    <n v="0"/>
    <n v="6.2208000000000006"/>
    <n v="0.43613829632717294"/>
  </r>
  <r>
    <x v="751"/>
    <x v="4"/>
    <s v="OFF-FA-10001135"/>
    <x v="0"/>
    <x v="7"/>
    <n v="3.96"/>
    <s v="CA-2017-130029"/>
    <n v="0"/>
    <n v="2"/>
    <n v="0"/>
    <n v="7.9200000000000159E-2"/>
    <n v="0.51168203684699509"/>
  </r>
  <r>
    <x v="752"/>
    <x v="4"/>
    <s v="FUR-BO-10001811"/>
    <x v="1"/>
    <x v="10"/>
    <n v="1279.165"/>
    <s v="CA-2017-147137"/>
    <n v="1"/>
    <n v="5"/>
    <n v="0.15"/>
    <n v="225.73499999999993"/>
    <n v="0.5176847302647779"/>
  </r>
  <r>
    <x v="752"/>
    <x v="22"/>
    <s v="TEC-PH-10001198"/>
    <x v="2"/>
    <x v="6"/>
    <n v="177.48000000000002"/>
    <s v="CA-2017-103107"/>
    <n v="1"/>
    <n v="3"/>
    <n v="0.2"/>
    <n v="19.966499999999982"/>
    <n v="0.41105220110552465"/>
  </r>
  <r>
    <x v="752"/>
    <x v="22"/>
    <s v="TEC-PH-10002564"/>
    <x v="2"/>
    <x v="6"/>
    <n v="71.975999999999999"/>
    <s v="CA-2017-103107"/>
    <n v="0"/>
    <n v="3"/>
    <n v="0.2"/>
    <n v="8.9969999999999892"/>
    <n v="0.41105220110552465"/>
  </r>
  <r>
    <x v="752"/>
    <x v="4"/>
    <s v="OFF-EN-10003567"/>
    <x v="0"/>
    <x v="11"/>
    <n v="43.96"/>
    <s v="CA-2017-147137"/>
    <n v="0"/>
    <n v="2"/>
    <n v="0"/>
    <n v="20.661200000000001"/>
    <n v="0.44424167803735209"/>
  </r>
  <r>
    <x v="752"/>
    <x v="4"/>
    <s v="OFF-ST-10002486"/>
    <x v="0"/>
    <x v="1"/>
    <n v="27.92"/>
    <s v="CA-2017-147137"/>
    <n v="0"/>
    <n v="4"/>
    <n v="0"/>
    <n v="0.5583999999999989"/>
    <n v="0.44610841445725197"/>
  </r>
  <r>
    <x v="752"/>
    <x v="4"/>
    <s v="FUR-FU-10000221"/>
    <x v="1"/>
    <x v="8"/>
    <n v="25.4"/>
    <s v="CA-2017-147137"/>
    <n v="0"/>
    <n v="5"/>
    <n v="0"/>
    <n v="8.6359999999999992"/>
    <n v="0.4595170286641902"/>
  </r>
  <r>
    <x v="752"/>
    <x v="22"/>
    <s v="FUR-FU-10000221"/>
    <x v="1"/>
    <x v="8"/>
    <n v="25.4"/>
    <s v="CA-2017-103107"/>
    <n v="0"/>
    <n v="5"/>
    <n v="0"/>
    <n v="8.6359999999999992"/>
    <n v="0.4595170286641902"/>
  </r>
  <r>
    <x v="753"/>
    <x v="4"/>
    <s v="TEC-CO-10003763"/>
    <x v="2"/>
    <x v="16"/>
    <n v="2799.9600000000005"/>
    <s v="CA-2017-135265"/>
    <n v="1"/>
    <n v="5"/>
    <n v="0.2"/>
    <n v="944.98649999999986"/>
    <n v="0.55185675810753509"/>
  </r>
  <r>
    <x v="753"/>
    <x v="4"/>
    <s v="FUR-CH-10003061"/>
    <x v="1"/>
    <x v="5"/>
    <n v="287.96800000000002"/>
    <s v="CA-2017-135265"/>
    <n v="0"/>
    <n v="4"/>
    <n v="0.2"/>
    <n v="-3.5996000000000521"/>
    <n v="0.46529189879902266"/>
  </r>
  <r>
    <x v="753"/>
    <x v="1"/>
    <s v="FUR-CH-10000785"/>
    <x v="1"/>
    <x v="5"/>
    <n v="253.37199999999996"/>
    <s v="CA-2017-159940"/>
    <n v="1"/>
    <n v="2"/>
    <n v="0.3"/>
    <n v="-14.478399999999993"/>
    <n v="0.46529189879902266"/>
  </r>
  <r>
    <x v="753"/>
    <x v="4"/>
    <s v="FUR-FU-10003039"/>
    <x v="1"/>
    <x v="8"/>
    <n v="215.65"/>
    <s v="CA-2017-100965"/>
    <n v="1"/>
    <n v="5"/>
    <n v="0"/>
    <n v="73.320999999999998"/>
    <n v="0.4595170286641902"/>
  </r>
  <r>
    <x v="753"/>
    <x v="1"/>
    <s v="FUR-FU-10004973"/>
    <x v="1"/>
    <x v="8"/>
    <n v="60.288000000000004"/>
    <s v="CA-2017-159940"/>
    <n v="0"/>
    <n v="8"/>
    <n v="0.6"/>
    <n v="-27.129599999999996"/>
    <n v="0.4595170286641902"/>
  </r>
  <r>
    <x v="753"/>
    <x v="2"/>
    <s v="TEC-PH-10002310"/>
    <x v="2"/>
    <x v="6"/>
    <n v="59.993999999999993"/>
    <s v="CA-2017-129308"/>
    <n v="1"/>
    <n v="1"/>
    <n v="0.4"/>
    <n v="-12.998700000000007"/>
    <n v="0.41105220110552465"/>
  </r>
  <r>
    <x v="753"/>
    <x v="4"/>
    <s v="OFF-PA-10002923"/>
    <x v="0"/>
    <x v="0"/>
    <n v="48.94"/>
    <s v="CA-2017-135265"/>
    <n v="0"/>
    <n v="1"/>
    <n v="0"/>
    <n v="24.47"/>
    <n v="0.43613829632717294"/>
  </r>
  <r>
    <x v="753"/>
    <x v="27"/>
    <s v="OFF-AR-10004602"/>
    <x v="0"/>
    <x v="4"/>
    <n v="45.98"/>
    <s v="CA-2017-106397"/>
    <n v="1"/>
    <n v="2"/>
    <n v="0"/>
    <n v="12.874400000000001"/>
    <n v="0.45632477063632687"/>
  </r>
  <r>
    <x v="753"/>
    <x v="16"/>
    <s v="OFF-SU-10004664"/>
    <x v="0"/>
    <x v="14"/>
    <n v="45.584000000000003"/>
    <s v="CA-2017-114713"/>
    <n v="1"/>
    <n v="7"/>
    <n v="0.2"/>
    <n v="5.1281999999999996"/>
    <n v="0.53938093436526824"/>
  </r>
  <r>
    <x v="753"/>
    <x v="1"/>
    <s v="OFF-PA-10001609"/>
    <x v="0"/>
    <x v="0"/>
    <n v="23.688000000000002"/>
    <s v="CA-2017-159940"/>
    <n v="0"/>
    <n v="9"/>
    <n v="0.2"/>
    <n v="7.698599999999999"/>
    <n v="0.43613829632717294"/>
  </r>
  <r>
    <x v="753"/>
    <x v="27"/>
    <s v="OFF-PA-10003441"/>
    <x v="0"/>
    <x v="0"/>
    <n v="12.96"/>
    <s v="CA-2017-106397"/>
    <n v="0"/>
    <n v="2"/>
    <n v="0"/>
    <n v="6.2208000000000006"/>
    <n v="0.43613829632717294"/>
  </r>
  <r>
    <x v="753"/>
    <x v="2"/>
    <s v="OFF-LA-10002945"/>
    <x v="0"/>
    <x v="2"/>
    <n v="10.08"/>
    <s v="CA-2017-129308"/>
    <n v="0"/>
    <n v="2"/>
    <n v="0.2"/>
    <n v="3.2759999999999994"/>
    <n v="0.4647369236065339"/>
  </r>
  <r>
    <x v="753"/>
    <x v="2"/>
    <s v="OFF-BI-10001308"/>
    <x v="0"/>
    <x v="3"/>
    <n v="9.4200000000000017"/>
    <s v="CA-2017-129308"/>
    <n v="0"/>
    <n v="5"/>
    <n v="0.7"/>
    <n v="-7.8500000000000014"/>
    <n v="0.46881743173671325"/>
  </r>
  <r>
    <x v="753"/>
    <x v="2"/>
    <s v="OFF-BI-10001525"/>
    <x v="0"/>
    <x v="3"/>
    <n v="5.7150000000000016"/>
    <s v="CA-2017-129308"/>
    <n v="0"/>
    <n v="5"/>
    <n v="0.7"/>
    <n v="-4.7625000000000011"/>
    <n v="0.46881743173671325"/>
  </r>
  <r>
    <x v="753"/>
    <x v="1"/>
    <s v="OFF-FA-10000936"/>
    <x v="0"/>
    <x v="7"/>
    <n v="2.6320000000000001"/>
    <s v="CA-2017-159940"/>
    <n v="0"/>
    <n v="1"/>
    <n v="0.2"/>
    <n v="0.8224999999999999"/>
    <n v="0.51168203684699509"/>
  </r>
  <r>
    <x v="754"/>
    <x v="0"/>
    <s v="TEC-PH-10004345"/>
    <x v="2"/>
    <x v="6"/>
    <n v="863.6400000000001"/>
    <s v="CA-2017-156685"/>
    <n v="1"/>
    <n v="9"/>
    <n v="0.2"/>
    <n v="107.95499999999998"/>
    <n v="0.41105220110552465"/>
  </r>
  <r>
    <x v="754"/>
    <x v="16"/>
    <s v="TEC-PH-10002824"/>
    <x v="2"/>
    <x v="6"/>
    <n v="823.96000000000015"/>
    <s v="CA-2017-152471"/>
    <n v="1"/>
    <n v="5"/>
    <n v="0.2"/>
    <n v="51.497499999999974"/>
    <n v="0.41105220110552465"/>
  </r>
  <r>
    <x v="754"/>
    <x v="26"/>
    <s v="FUR-CH-10004287"/>
    <x v="1"/>
    <x v="5"/>
    <n v="662.88"/>
    <s v="CA-2017-112109"/>
    <n v="1"/>
    <n v="3"/>
    <n v="0.2"/>
    <n v="74.573999999999955"/>
    <n v="0.46529189879902266"/>
  </r>
  <r>
    <x v="754"/>
    <x v="22"/>
    <s v="TEC-PH-10001580"/>
    <x v="2"/>
    <x v="6"/>
    <n v="107.98399999999999"/>
    <s v="CA-2017-155474"/>
    <n v="1"/>
    <n v="1"/>
    <n v="0.2"/>
    <n v="9.4485999999999954"/>
    <n v="0.41105220110552465"/>
  </r>
  <r>
    <x v="754"/>
    <x v="0"/>
    <s v="OFF-AR-10000588"/>
    <x v="0"/>
    <x v="4"/>
    <n v="47.616"/>
    <s v="CA-2017-156685"/>
    <n v="0"/>
    <n v="3"/>
    <n v="0.2"/>
    <n v="3.571200000000001"/>
    <n v="0.45632477063632687"/>
  </r>
  <r>
    <x v="754"/>
    <x v="26"/>
    <s v="OFF-ST-10001505"/>
    <x v="0"/>
    <x v="1"/>
    <n v="33.488000000000007"/>
    <s v="CA-2017-112109"/>
    <n v="0"/>
    <n v="7"/>
    <n v="0.2"/>
    <n v="-1.2558000000000051"/>
    <n v="0.44610841445725197"/>
  </r>
  <r>
    <x v="754"/>
    <x v="26"/>
    <s v="OFF-BI-10002082"/>
    <x v="0"/>
    <x v="3"/>
    <n v="19.968000000000004"/>
    <s v="CA-2017-112109"/>
    <n v="0"/>
    <n v="2"/>
    <n v="0.7"/>
    <n v="-13.311999999999998"/>
    <n v="0.46881743173671325"/>
  </r>
  <r>
    <x v="754"/>
    <x v="22"/>
    <s v="OFF-BI-10004209"/>
    <x v="0"/>
    <x v="3"/>
    <n v="19.295999999999999"/>
    <s v="CA-2017-155474"/>
    <n v="0"/>
    <n v="3"/>
    <n v="0.2"/>
    <n v="6.0299999999999994"/>
    <n v="0.46881743173671325"/>
  </r>
  <r>
    <x v="754"/>
    <x v="16"/>
    <s v="OFF-PA-10004965"/>
    <x v="0"/>
    <x v="0"/>
    <n v="15.984000000000002"/>
    <s v="CA-2017-152471"/>
    <n v="0"/>
    <n v="2"/>
    <n v="0.2"/>
    <n v="4.9949999999999992"/>
    <n v="0.43613829632717294"/>
  </r>
  <r>
    <x v="754"/>
    <x v="43"/>
    <s v="OFF-PA-10000289"/>
    <x v="0"/>
    <x v="0"/>
    <n v="12.96"/>
    <s v="CA-2017-152520"/>
    <n v="1"/>
    <n v="2"/>
    <n v="0"/>
    <n v="6.2208000000000006"/>
    <n v="0.43613829632717294"/>
  </r>
  <r>
    <x v="754"/>
    <x v="26"/>
    <s v="OFF-BI-10001634"/>
    <x v="0"/>
    <x v="3"/>
    <n v="8.7360000000000024"/>
    <s v="CA-2017-112109"/>
    <n v="0"/>
    <n v="4"/>
    <n v="0.7"/>
    <n v="-6.1151999999999997"/>
    <n v="0.46881743173671325"/>
  </r>
  <r>
    <x v="755"/>
    <x v="20"/>
    <s v="FUR-CH-10002335"/>
    <x v="1"/>
    <x v="5"/>
    <n v="408.00599999999997"/>
    <s v="CA-2017-136329"/>
    <n v="1"/>
    <n v="2"/>
    <n v="0.1"/>
    <n v="72.534400000000005"/>
    <n v="0.46529189879902266"/>
  </r>
  <r>
    <x v="755"/>
    <x v="20"/>
    <s v="FUR-FU-10000723"/>
    <x v="1"/>
    <x v="8"/>
    <n v="165.28"/>
    <s v="CA-2017-136329"/>
    <n v="0"/>
    <n v="4"/>
    <n v="0"/>
    <n v="14.875200000000007"/>
    <n v="0.4595170286641902"/>
  </r>
  <r>
    <x v="756"/>
    <x v="2"/>
    <s v="TEC-MA-10000904"/>
    <x v="2"/>
    <x v="15"/>
    <n v="341.99100000000004"/>
    <s v="CA-2017-164924"/>
    <n v="1"/>
    <n v="3"/>
    <n v="0.7"/>
    <n v="-319.19159999999999"/>
    <n v="0.5183572270896134"/>
  </r>
  <r>
    <x v="756"/>
    <x v="0"/>
    <s v="OFF-ST-10000689"/>
    <x v="0"/>
    <x v="1"/>
    <n v="338.04"/>
    <s v="US-2017-131149"/>
    <n v="1"/>
    <n v="3"/>
    <n v="0.2"/>
    <n v="-33.804000000000002"/>
    <n v="0.44610841445725197"/>
  </r>
  <r>
    <x v="756"/>
    <x v="0"/>
    <s v="OFF-AR-10002135"/>
    <x v="0"/>
    <x v="4"/>
    <n v="154.24"/>
    <s v="US-2017-131149"/>
    <n v="0"/>
    <n v="4"/>
    <n v="0.2"/>
    <n v="17.351999999999975"/>
    <n v="0.45632477063632687"/>
  </r>
  <r>
    <x v="756"/>
    <x v="12"/>
    <s v="OFF-BI-10001658"/>
    <x v="0"/>
    <x v="3"/>
    <n v="44.856000000000009"/>
    <s v="CA-2017-134222"/>
    <n v="1"/>
    <n v="6"/>
    <n v="0.7"/>
    <n v="-35.884799999999984"/>
    <n v="0.46881743173671325"/>
  </r>
  <r>
    <x v="756"/>
    <x v="12"/>
    <s v="OFF-ST-10001325"/>
    <x v="0"/>
    <x v="1"/>
    <n v="16.768000000000001"/>
    <s v="CA-2017-126613"/>
    <n v="1"/>
    <n v="2"/>
    <n v="0.2"/>
    <n v="1.4672000000000001"/>
    <n v="0.44610841445725197"/>
  </r>
  <r>
    <x v="757"/>
    <x v="4"/>
    <s v="TEC-PH-10000149"/>
    <x v="2"/>
    <x v="6"/>
    <n v="95.76"/>
    <s v="CA-2017-103891"/>
    <n v="1"/>
    <n v="6"/>
    <n v="0.2"/>
    <n v="7.1819999999999951"/>
    <n v="0.41105220110552465"/>
  </r>
  <r>
    <x v="758"/>
    <x v="20"/>
    <s v="FUR-BO-10004695"/>
    <x v="1"/>
    <x v="10"/>
    <n v="579.13599999999997"/>
    <s v="CA-2017-137050"/>
    <n v="1"/>
    <n v="4"/>
    <n v="0.2"/>
    <n v="21.717599999999948"/>
    <n v="0.5176847302647779"/>
  </r>
  <r>
    <x v="758"/>
    <x v="0"/>
    <s v="TEC-PH-10003437"/>
    <x v="2"/>
    <x v="6"/>
    <n v="419.94399999999996"/>
    <s v="CA-2017-101966"/>
    <n v="1"/>
    <n v="7"/>
    <n v="0.2"/>
    <n v="52.492999999999967"/>
    <n v="0.41105220110552465"/>
  </r>
  <r>
    <x v="758"/>
    <x v="12"/>
    <s v="TEC-PH-10002262"/>
    <x v="2"/>
    <x v="6"/>
    <n v="380.86400000000003"/>
    <s v="CA-2017-136924"/>
    <n v="1"/>
    <n v="8"/>
    <n v="0.2"/>
    <n v="38.086400000000026"/>
    <n v="0.41105220110552465"/>
  </r>
  <r>
    <x v="758"/>
    <x v="0"/>
    <s v="OFF-PA-10001497"/>
    <x v="0"/>
    <x v="0"/>
    <n v="219.84000000000003"/>
    <s v="CA-2017-115483"/>
    <n v="1"/>
    <n v="5"/>
    <n v="0.2"/>
    <n v="79.691999999999979"/>
    <n v="0.43613829632717294"/>
  </r>
  <r>
    <x v="758"/>
    <x v="4"/>
    <s v="OFF-AP-10002998"/>
    <x v="0"/>
    <x v="12"/>
    <n v="151.62"/>
    <s v="CA-2017-109953"/>
    <n v="1"/>
    <n v="7"/>
    <n v="0"/>
    <n v="50.03459999999999"/>
    <n v="0.49507917887403441"/>
  </r>
  <r>
    <x v="758"/>
    <x v="4"/>
    <s v="TEC-PH-10004093"/>
    <x v="2"/>
    <x v="6"/>
    <n v="110.376"/>
    <s v="CA-2017-109953"/>
    <n v="0"/>
    <n v="3"/>
    <n v="0.2"/>
    <n v="12.417299999999997"/>
    <n v="0.41105220110552465"/>
  </r>
  <r>
    <x v="758"/>
    <x v="33"/>
    <s v="TEC-AC-10002345"/>
    <x v="2"/>
    <x v="9"/>
    <n v="29"/>
    <s v="CA-2017-101378"/>
    <n v="1"/>
    <n v="2"/>
    <n v="0"/>
    <n v="7.25"/>
    <n v="0.52062335344040378"/>
  </r>
  <r>
    <x v="758"/>
    <x v="5"/>
    <s v="FUR-FU-10004848"/>
    <x v="1"/>
    <x v="8"/>
    <n v="51.75"/>
    <s v="CA-2017-157588"/>
    <n v="1"/>
    <n v="1"/>
    <n v="0"/>
    <n v="15.524999999999999"/>
    <n v="0.4595170286641902"/>
  </r>
  <r>
    <x v="758"/>
    <x v="20"/>
    <s v="OFF-AR-10004999"/>
    <x v="0"/>
    <x v="4"/>
    <n v="41.86"/>
    <s v="CA-2017-137050"/>
    <n v="0"/>
    <n v="7"/>
    <n v="0"/>
    <n v="10.465"/>
    <n v="0.45632477063632687"/>
  </r>
  <r>
    <x v="758"/>
    <x v="5"/>
    <s v="OFF-BI-10003963"/>
    <x v="0"/>
    <x v="3"/>
    <n v="36.4"/>
    <s v="CA-2017-157588"/>
    <n v="0"/>
    <n v="5"/>
    <n v="0"/>
    <n v="17.107999999999997"/>
    <n v="0.46881743173671325"/>
  </r>
  <r>
    <x v="758"/>
    <x v="4"/>
    <s v="FUR-FU-10000073"/>
    <x v="1"/>
    <x v="8"/>
    <n v="30.8"/>
    <s v="CA-2017-109953"/>
    <n v="0"/>
    <n v="4"/>
    <n v="0"/>
    <n v="10.163999999999998"/>
    <n v="0.4595170286641902"/>
  </r>
  <r>
    <x v="758"/>
    <x v="20"/>
    <s v="OFF-FA-10000936"/>
    <x v="0"/>
    <x v="7"/>
    <n v="29.61"/>
    <s v="CA-2017-169215"/>
    <n v="1"/>
    <n v="9"/>
    <n v="0"/>
    <n v="13.324499999999999"/>
    <n v="0.51168203684699509"/>
  </r>
  <r>
    <x v="758"/>
    <x v="20"/>
    <s v="OFF-BI-10004094"/>
    <x v="0"/>
    <x v="3"/>
    <n v="14.16"/>
    <s v="CA-2017-117282"/>
    <n v="1"/>
    <n v="2"/>
    <n v="0.2"/>
    <n v="5.133"/>
    <n v="0.46881743173671325"/>
  </r>
  <r>
    <x v="758"/>
    <x v="20"/>
    <s v="OFF-FA-10002988"/>
    <x v="0"/>
    <x v="7"/>
    <n v="14.069999999999999"/>
    <s v="CA-2017-137050"/>
    <n v="0"/>
    <n v="7"/>
    <n v="0"/>
    <n v="6.8942999999999994"/>
    <n v="0.51168203684699509"/>
  </r>
  <r>
    <x v="758"/>
    <x v="2"/>
    <s v="OFF-SU-10004115"/>
    <x v="0"/>
    <x v="14"/>
    <n v="11.632"/>
    <s v="CA-2017-120180"/>
    <n v="1"/>
    <n v="2"/>
    <n v="0.2"/>
    <n v="1.0178000000000007"/>
    <n v="0.53938093436526824"/>
  </r>
  <r>
    <x v="758"/>
    <x v="20"/>
    <s v="OFF-ST-10004634"/>
    <x v="0"/>
    <x v="1"/>
    <n v="11.21"/>
    <s v="CA-2017-137050"/>
    <n v="0"/>
    <n v="1"/>
    <n v="0"/>
    <n v="3.3629999999999995"/>
    <n v="0.44610841445725197"/>
  </r>
  <r>
    <x v="758"/>
    <x v="20"/>
    <s v="OFF-BI-10002160"/>
    <x v="0"/>
    <x v="3"/>
    <n v="9.1440000000000001"/>
    <s v="CA-2017-137050"/>
    <n v="0"/>
    <n v="3"/>
    <n v="0.2"/>
    <n v="3.2003999999999997"/>
    <n v="0.46881743173671325"/>
  </r>
  <r>
    <x v="758"/>
    <x v="20"/>
    <s v="OFF-BI-10001031"/>
    <x v="0"/>
    <x v="3"/>
    <n v="8.5440000000000005"/>
    <s v="CA-2017-137050"/>
    <n v="0"/>
    <n v="2"/>
    <n v="0.2"/>
    <n v="2.8835999999999995"/>
    <n v="0.46881743173671325"/>
  </r>
  <r>
    <x v="759"/>
    <x v="11"/>
    <s v="FUR-CH-10004886"/>
    <x v="1"/>
    <x v="5"/>
    <n v="230.28000000000003"/>
    <s v="US-2017-168095"/>
    <n v="1"/>
    <n v="3"/>
    <n v="0.2"/>
    <n v="23.027999999999992"/>
    <n v="0.46529189879902266"/>
  </r>
  <r>
    <x v="759"/>
    <x v="11"/>
    <s v="OFF-PA-10003641"/>
    <x v="0"/>
    <x v="0"/>
    <n v="105.52"/>
    <s v="US-2017-168095"/>
    <n v="0"/>
    <n v="5"/>
    <n v="0.2"/>
    <n v="34.293999999999997"/>
    <n v="0.43613829632717294"/>
  </r>
  <r>
    <x v="759"/>
    <x v="27"/>
    <s v="OFF-SU-10000952"/>
    <x v="0"/>
    <x v="14"/>
    <n v="44.400000000000006"/>
    <s v="CA-2017-122322"/>
    <n v="1"/>
    <n v="5"/>
    <n v="0"/>
    <n v="12.432000000000002"/>
    <n v="0.53938093436526824"/>
  </r>
  <r>
    <x v="760"/>
    <x v="2"/>
    <s v="TEC-PH-10003963"/>
    <x v="2"/>
    <x v="6"/>
    <n v="494.37599999999998"/>
    <s v="US-2017-100720"/>
    <n v="1"/>
    <n v="4"/>
    <n v="0.4"/>
    <n v="-115.35440000000006"/>
    <n v="0.41105220110552465"/>
  </r>
  <r>
    <x v="760"/>
    <x v="2"/>
    <s v="TEC-PH-10001425"/>
    <x v="2"/>
    <x v="6"/>
    <n v="143.98199999999997"/>
    <s v="US-2017-100720"/>
    <n v="0"/>
    <n v="3"/>
    <n v="0.4"/>
    <n v="-28.796400000000006"/>
    <n v="0.41105220110552465"/>
  </r>
  <r>
    <x v="760"/>
    <x v="9"/>
    <s v="TEC-AC-10000358"/>
    <x v="2"/>
    <x v="9"/>
    <n v="75.98"/>
    <s v="CA-2017-157161"/>
    <n v="1"/>
    <n v="2"/>
    <n v="0"/>
    <n v="18.235199999999999"/>
    <n v="0.52062335344040378"/>
  </r>
  <r>
    <x v="760"/>
    <x v="9"/>
    <s v="OFF-PA-10001461"/>
    <x v="0"/>
    <x v="0"/>
    <n v="60.12"/>
    <s v="CA-2017-157161"/>
    <n v="0"/>
    <n v="9"/>
    <n v="0"/>
    <n v="28.857599999999998"/>
    <n v="0.43613829632717294"/>
  </r>
  <r>
    <x v="760"/>
    <x v="0"/>
    <s v="OFF-ST-10001328"/>
    <x v="0"/>
    <x v="1"/>
    <n v="37.224000000000004"/>
    <s v="CA-2017-157000"/>
    <n v="1"/>
    <n v="3"/>
    <n v="0.2"/>
    <n v="3.7224000000000004"/>
    <n v="0.44610841445725197"/>
  </r>
  <r>
    <x v="760"/>
    <x v="9"/>
    <s v="OFF-BI-10004728"/>
    <x v="0"/>
    <x v="3"/>
    <n v="24.1"/>
    <s v="CA-2017-157161"/>
    <n v="0"/>
    <n v="5"/>
    <n v="0"/>
    <n v="11.086"/>
    <n v="0.46881743173671325"/>
  </r>
  <r>
    <x v="760"/>
    <x v="9"/>
    <s v="OFF-AR-10003338"/>
    <x v="0"/>
    <x v="4"/>
    <n v="22.32"/>
    <s v="CA-2017-157161"/>
    <n v="0"/>
    <n v="3"/>
    <n v="0"/>
    <n v="5.580000000000001"/>
    <n v="0.45632477063632687"/>
  </r>
  <r>
    <x v="760"/>
    <x v="0"/>
    <s v="OFF-PA-10001950"/>
    <x v="0"/>
    <x v="0"/>
    <n v="20.016000000000002"/>
    <s v="CA-2017-157000"/>
    <n v="0"/>
    <n v="3"/>
    <n v="0.2"/>
    <n v="6.2549999999999963"/>
    <n v="0.43613829632717294"/>
  </r>
  <r>
    <x v="760"/>
    <x v="9"/>
    <s v="OFF-EN-10001509"/>
    <x v="0"/>
    <x v="11"/>
    <n v="10.199999999999999"/>
    <s v="CA-2017-157161"/>
    <n v="0"/>
    <n v="5"/>
    <n v="0"/>
    <n v="4.7939999999999996"/>
    <n v="0.44424167803735209"/>
  </r>
  <r>
    <x v="760"/>
    <x v="0"/>
    <s v="FUR-FU-10001940"/>
    <x v="1"/>
    <x v="8"/>
    <n v="9.5519999999999996"/>
    <s v="CA-2017-130050"/>
    <n v="1"/>
    <n v="3"/>
    <n v="0.6"/>
    <n v="-3.8207999999999984"/>
    <n v="0.4595170286641902"/>
  </r>
  <r>
    <x v="760"/>
    <x v="9"/>
    <s v="OFF-BI-10002764"/>
    <x v="0"/>
    <x v="3"/>
    <n v="6.46"/>
    <s v="CA-2017-157161"/>
    <n v="0"/>
    <n v="2"/>
    <n v="0"/>
    <n v="3.1654"/>
    <n v="0.46881743173671325"/>
  </r>
  <r>
    <x v="760"/>
    <x v="2"/>
    <s v="OFF-SU-10001574"/>
    <x v="0"/>
    <x v="14"/>
    <n v="5.84"/>
    <s v="US-2017-100720"/>
    <n v="0"/>
    <n v="2"/>
    <n v="0.2"/>
    <n v="0.72999999999999954"/>
    <n v="0.53938093436526824"/>
  </r>
  <r>
    <x v="761"/>
    <x v="23"/>
    <s v="TEC-PH-10001760"/>
    <x v="2"/>
    <x v="6"/>
    <n v="597"/>
    <s v="CA-2017-131835"/>
    <n v="1"/>
    <n v="3"/>
    <n v="0"/>
    <n v="280.59000000000003"/>
    <n v="0.41105220110552465"/>
  </r>
  <r>
    <x v="761"/>
    <x v="24"/>
    <s v="OFF-ST-10000078"/>
    <x v="0"/>
    <x v="1"/>
    <n v="265.17"/>
    <s v="CA-2017-121671"/>
    <n v="1"/>
    <n v="1"/>
    <n v="0"/>
    <n v="47.730599999999981"/>
    <n v="0.44610841445725197"/>
  </r>
  <r>
    <x v="761"/>
    <x v="24"/>
    <s v="OFF-ST-10002344"/>
    <x v="0"/>
    <x v="1"/>
    <n v="242.94"/>
    <s v="CA-2017-121671"/>
    <n v="0"/>
    <n v="3"/>
    <n v="0"/>
    <n v="4.8588000000000164"/>
    <n v="0.44610841445725197"/>
  </r>
  <r>
    <x v="761"/>
    <x v="23"/>
    <s v="OFF-AP-10004487"/>
    <x v="0"/>
    <x v="12"/>
    <n v="162.63999999999999"/>
    <s v="CA-2017-131835"/>
    <n v="0"/>
    <n v="2"/>
    <n v="0"/>
    <n v="45.539199999999994"/>
    <n v="0.49507917887403441"/>
  </r>
  <r>
    <x v="761"/>
    <x v="22"/>
    <s v="TEC-AC-10004595"/>
    <x v="2"/>
    <x v="9"/>
    <n v="428.40000000000003"/>
    <s v="US-2017-139087"/>
    <n v="1"/>
    <n v="3"/>
    <n v="0"/>
    <n v="89.963999999999999"/>
    <n v="0.52062335344040378"/>
  </r>
  <r>
    <x v="761"/>
    <x v="22"/>
    <s v="OFF-LA-10001074"/>
    <x v="0"/>
    <x v="2"/>
    <n v="87.71"/>
    <s v="US-2017-139087"/>
    <n v="0"/>
    <n v="7"/>
    <n v="0"/>
    <n v="41.223699999999994"/>
    <n v="0.4647369236065339"/>
  </r>
  <r>
    <x v="761"/>
    <x v="4"/>
    <s v="OFF-ST-10003479"/>
    <x v="0"/>
    <x v="1"/>
    <n v="77.88"/>
    <s v="CA-2017-101343"/>
    <n v="1"/>
    <n v="2"/>
    <n v="0"/>
    <n v="3.8939999999999912"/>
    <n v="0.44610841445725197"/>
  </r>
  <r>
    <x v="761"/>
    <x v="22"/>
    <s v="OFF-ST-10000604"/>
    <x v="0"/>
    <x v="1"/>
    <n v="69.52"/>
    <s v="US-2017-139087"/>
    <n v="0"/>
    <n v="2"/>
    <n v="0"/>
    <n v="17.379999999999995"/>
    <n v="0.44610841445725197"/>
  </r>
  <r>
    <x v="761"/>
    <x v="23"/>
    <s v="OFF-PA-10004071"/>
    <x v="0"/>
    <x v="0"/>
    <n v="55.48"/>
    <s v="CA-2017-131835"/>
    <n v="0"/>
    <n v="1"/>
    <n v="0"/>
    <n v="26.630399999999998"/>
    <n v="0.43613829632717294"/>
  </r>
  <r>
    <x v="761"/>
    <x v="24"/>
    <s v="OFF-PA-10001934"/>
    <x v="0"/>
    <x v="0"/>
    <n v="51.84"/>
    <s v="CA-2017-121671"/>
    <n v="0"/>
    <n v="8"/>
    <n v="0"/>
    <n v="25.401600000000002"/>
    <n v="0.43613829632717294"/>
  </r>
  <r>
    <x v="761"/>
    <x v="20"/>
    <s v="OFF-AP-10002892"/>
    <x v="0"/>
    <x v="12"/>
    <n v="45.96"/>
    <s v="CA-2017-116603"/>
    <n v="1"/>
    <n v="2"/>
    <n v="0"/>
    <n v="13.787999999999997"/>
    <n v="0.49507917887403441"/>
  </r>
  <r>
    <x v="761"/>
    <x v="22"/>
    <s v="FUR-FU-10004164"/>
    <x v="1"/>
    <x v="8"/>
    <n v="24.75"/>
    <s v="US-2017-139087"/>
    <n v="0"/>
    <n v="5"/>
    <n v="0"/>
    <n v="10.890000000000002"/>
    <n v="0.4595170286641902"/>
  </r>
  <r>
    <x v="761"/>
    <x v="24"/>
    <s v="OFF-PA-10001471"/>
    <x v="0"/>
    <x v="0"/>
    <n v="21.93"/>
    <s v="CA-2017-121671"/>
    <n v="0"/>
    <n v="3"/>
    <n v="0"/>
    <n v="10.087799999999998"/>
    <n v="0.43613829632717294"/>
  </r>
  <r>
    <x v="761"/>
    <x v="22"/>
    <s v="TEC-PH-10000148"/>
    <x v="2"/>
    <x v="6"/>
    <n v="20.784000000000002"/>
    <s v="US-2017-139087"/>
    <n v="0"/>
    <n v="2"/>
    <n v="0.2"/>
    <n v="-4.6764000000000001"/>
    <n v="0.41105220110552465"/>
  </r>
  <r>
    <x v="761"/>
    <x v="22"/>
    <s v="OFF-BI-10000042"/>
    <x v="0"/>
    <x v="3"/>
    <n v="12.816000000000001"/>
    <s v="US-2017-139087"/>
    <n v="0"/>
    <n v="3"/>
    <n v="0.2"/>
    <n v="4.1651999999999987"/>
    <n v="0.46881743173671325"/>
  </r>
  <r>
    <x v="761"/>
    <x v="22"/>
    <s v="FUR-FU-10001847"/>
    <x v="1"/>
    <x v="8"/>
    <n v="12.419999999999998"/>
    <s v="US-2017-139087"/>
    <n v="0"/>
    <n v="3"/>
    <n v="0"/>
    <n v="4.4711999999999996"/>
    <n v="0.4595170286641902"/>
  </r>
  <r>
    <x v="761"/>
    <x v="24"/>
    <s v="OFF-PA-10001892"/>
    <x v="0"/>
    <x v="0"/>
    <n v="7.64"/>
    <s v="CA-2017-121671"/>
    <n v="0"/>
    <n v="1"/>
    <n v="0"/>
    <n v="3.7435999999999998"/>
    <n v="0.43613829632717294"/>
  </r>
  <r>
    <x v="762"/>
    <x v="26"/>
    <s v="FUR-CH-10002331"/>
    <x v="1"/>
    <x v="5"/>
    <n v="854.35200000000009"/>
    <s v="CA-2017-114727"/>
    <n v="1"/>
    <n v="3"/>
    <n v="0.2"/>
    <n v="10.679399999999873"/>
    <n v="0.46529189879902266"/>
  </r>
  <r>
    <x v="762"/>
    <x v="26"/>
    <s v="OFF-ST-10002292"/>
    <x v="0"/>
    <x v="1"/>
    <n v="593.5680000000001"/>
    <s v="CA-2017-114727"/>
    <n v="0"/>
    <n v="2"/>
    <n v="0.2"/>
    <n v="0"/>
    <n v="0.44610841445725197"/>
  </r>
  <r>
    <x v="762"/>
    <x v="26"/>
    <s v="FUR-CH-10002335"/>
    <x v="1"/>
    <x v="5"/>
    <n v="544.00800000000004"/>
    <s v="CA-2017-114727"/>
    <n v="0"/>
    <n v="3"/>
    <n v="0.2"/>
    <n v="40.800600000000003"/>
    <n v="0.46529189879902266"/>
  </r>
  <r>
    <x v="762"/>
    <x v="26"/>
    <s v="OFF-ST-10000689"/>
    <x v="0"/>
    <x v="1"/>
    <n v="338.04"/>
    <s v="CA-2017-114727"/>
    <n v="0"/>
    <n v="3"/>
    <n v="0.2"/>
    <n v="-33.804000000000002"/>
    <n v="0.44610841445725197"/>
  </r>
  <r>
    <x v="762"/>
    <x v="2"/>
    <s v="OFF-ST-10001476"/>
    <x v="0"/>
    <x v="1"/>
    <n v="284.08000000000004"/>
    <s v="CA-2017-102561"/>
    <n v="1"/>
    <n v="10"/>
    <n v="0.2"/>
    <n v="24.856999999999999"/>
    <n v="0.44610841445725197"/>
  </r>
  <r>
    <x v="762"/>
    <x v="3"/>
    <s v="FUR-CH-10000988"/>
    <x v="1"/>
    <x v="5"/>
    <n v="140.81"/>
    <s v="CA-2017-157763"/>
    <n v="1"/>
    <n v="1"/>
    <n v="0"/>
    <n v="39.4268"/>
    <n v="0.46529189879902266"/>
  </r>
  <r>
    <x v="762"/>
    <x v="0"/>
    <s v="TEC-AC-10000487"/>
    <x v="2"/>
    <x v="9"/>
    <n v="15.576000000000001"/>
    <s v="CA-2017-124681"/>
    <n v="1"/>
    <n v="3"/>
    <n v="0.2"/>
    <n v="3.3098999999999998"/>
    <n v="0.52062335344040378"/>
  </r>
  <r>
    <x v="762"/>
    <x v="12"/>
    <s v="TEC-PH-10001924"/>
    <x v="2"/>
    <x v="6"/>
    <n v="55.991999999999997"/>
    <s v="CA-2017-162110"/>
    <n v="1"/>
    <n v="1"/>
    <n v="0.2"/>
    <n v="3.4995000000000029"/>
    <n v="0.41105220110552465"/>
  </r>
  <r>
    <x v="762"/>
    <x v="12"/>
    <s v="OFF-SU-10004782"/>
    <x v="0"/>
    <x v="14"/>
    <n v="33.799999999999997"/>
    <s v="CA-2017-161676"/>
    <n v="1"/>
    <n v="5"/>
    <n v="0.2"/>
    <n v="4.2249999999999979"/>
    <n v="0.53938093436526824"/>
  </r>
  <r>
    <x v="762"/>
    <x v="2"/>
    <s v="OFF-PA-10004971"/>
    <x v="0"/>
    <x v="0"/>
    <n v="18.496000000000002"/>
    <s v="CA-2017-102561"/>
    <n v="0"/>
    <n v="4"/>
    <n v="0.2"/>
    <n v="6.7048000000000005"/>
    <n v="0.43613829632717294"/>
  </r>
  <r>
    <x v="762"/>
    <x v="2"/>
    <s v="OFF-AR-10001545"/>
    <x v="0"/>
    <x v="4"/>
    <n v="11.264000000000001"/>
    <s v="CA-2017-102561"/>
    <n v="0"/>
    <n v="8"/>
    <n v="0.2"/>
    <n v="1.2671999999999994"/>
    <n v="0.45632477063632687"/>
  </r>
  <r>
    <x v="762"/>
    <x v="26"/>
    <s v="OFF-BI-10004967"/>
    <x v="0"/>
    <x v="3"/>
    <n v="1.8720000000000003"/>
    <s v="CA-2017-114727"/>
    <n v="0"/>
    <n v="3"/>
    <n v="0.7"/>
    <n v="-1.4352"/>
    <n v="0.46881743173671325"/>
  </r>
  <r>
    <x v="763"/>
    <x v="29"/>
    <s v="FUR-BO-10003546"/>
    <x v="1"/>
    <x v="10"/>
    <n v="504.90000000000003"/>
    <s v="CA-2017-163776"/>
    <n v="1"/>
    <n v="5"/>
    <n v="0"/>
    <n v="126.22500000000002"/>
    <n v="0.5176847302647779"/>
  </r>
  <r>
    <x v="763"/>
    <x v="29"/>
    <s v="OFF-PA-10001033"/>
    <x v="0"/>
    <x v="0"/>
    <n v="245.94"/>
    <s v="CA-2017-163776"/>
    <n v="0"/>
    <n v="6"/>
    <n v="0"/>
    <n v="120.51060000000001"/>
    <n v="0.43613829632717294"/>
  </r>
  <r>
    <x v="763"/>
    <x v="29"/>
    <s v="FUR-FU-10001185"/>
    <x v="1"/>
    <x v="8"/>
    <n v="185.57999999999998"/>
    <s v="CA-2017-163776"/>
    <n v="0"/>
    <n v="6"/>
    <n v="0"/>
    <n v="76.087800000000001"/>
    <n v="0.4595170286641902"/>
  </r>
  <r>
    <x v="763"/>
    <x v="4"/>
    <s v="TEC-AC-10003095"/>
    <x v="2"/>
    <x v="9"/>
    <n v="389.97"/>
    <s v="CA-2017-157217"/>
    <n v="1"/>
    <n v="3"/>
    <n v="0"/>
    <n v="132.58980000000003"/>
    <n v="0.52062335344040378"/>
  </r>
  <r>
    <x v="763"/>
    <x v="29"/>
    <s v="OFF-ST-10002485"/>
    <x v="0"/>
    <x v="1"/>
    <n v="87.92"/>
    <s v="CA-2017-163776"/>
    <n v="0"/>
    <n v="4"/>
    <n v="0"/>
    <n v="0.87919999999999732"/>
    <n v="0.44610841445725197"/>
  </r>
  <r>
    <x v="763"/>
    <x v="29"/>
    <s v="OFF-BI-10003007"/>
    <x v="0"/>
    <x v="3"/>
    <n v="77.56"/>
    <s v="CA-2017-163776"/>
    <n v="0"/>
    <n v="2"/>
    <n v="0"/>
    <n v="35.677599999999998"/>
    <n v="0.46881743173671325"/>
  </r>
  <r>
    <x v="763"/>
    <x v="4"/>
    <s v="TEC-PH-10002070"/>
    <x v="2"/>
    <x v="6"/>
    <n v="35.984000000000002"/>
    <s v="CA-2017-157217"/>
    <n v="0"/>
    <n v="2"/>
    <n v="0.2"/>
    <n v="4.4979999999999958"/>
    <n v="0.41105220110552465"/>
  </r>
  <r>
    <x v="763"/>
    <x v="29"/>
    <s v="OFF-BI-10000404"/>
    <x v="0"/>
    <x v="3"/>
    <n v="8.6"/>
    <s v="CA-2017-163776"/>
    <n v="0"/>
    <n v="1"/>
    <n v="0"/>
    <n v="4.0419999999999998"/>
    <n v="0.46881743173671325"/>
  </r>
  <r>
    <x v="764"/>
    <x v="20"/>
    <s v="TEC-PH-10003589"/>
    <x v="2"/>
    <x v="6"/>
    <n v="89.949999999999989"/>
    <s v="CA-2017-137939"/>
    <n v="1"/>
    <n v="5"/>
    <n v="0"/>
    <n v="43.175999999999995"/>
    <n v="0.41105220110552465"/>
  </r>
  <r>
    <x v="765"/>
    <x v="4"/>
    <s v="OFF-EN-10003001"/>
    <x v="0"/>
    <x v="11"/>
    <n v="419.90000000000003"/>
    <s v="CA-2017-160941"/>
    <n v="1"/>
    <n v="5"/>
    <n v="0"/>
    <n v="197.35299999999998"/>
    <n v="0.44424167803735209"/>
  </r>
  <r>
    <x v="765"/>
    <x v="25"/>
    <s v="FUR-CH-10002961"/>
    <x v="1"/>
    <x v="5"/>
    <n v="363.92"/>
    <s v="CA-2017-142895"/>
    <n v="1"/>
    <n v="5"/>
    <n v="0.2"/>
    <n v="0"/>
    <n v="0.46529189879902266"/>
  </r>
  <r>
    <x v="765"/>
    <x v="10"/>
    <s v="OFF-ST-10004340"/>
    <x v="0"/>
    <x v="1"/>
    <n v="99.488"/>
    <s v="CA-2017-141957"/>
    <n v="1"/>
    <n v="2"/>
    <n v="0.2"/>
    <n v="8.7052000000000049"/>
    <n v="0.44610841445725197"/>
  </r>
  <r>
    <x v="765"/>
    <x v="10"/>
    <s v="OFF-ST-10002276"/>
    <x v="0"/>
    <x v="1"/>
    <n v="66.688000000000002"/>
    <s v="CA-2017-141957"/>
    <n v="0"/>
    <n v="1"/>
    <n v="0.2"/>
    <n v="4.1680000000000028"/>
    <n v="0.44610841445725197"/>
  </r>
  <r>
    <x v="765"/>
    <x v="10"/>
    <s v="OFF-AR-10000914"/>
    <x v="0"/>
    <x v="4"/>
    <n v="18.656000000000002"/>
    <s v="CA-2017-141957"/>
    <n v="0"/>
    <n v="2"/>
    <n v="0.2"/>
    <n v="1.3992000000000013"/>
    <n v="0.45632477063632687"/>
  </r>
  <r>
    <x v="765"/>
    <x v="10"/>
    <s v="OFF-BI-10001116"/>
    <x v="0"/>
    <x v="3"/>
    <n v="11.088000000000003"/>
    <s v="CA-2017-141957"/>
    <n v="0"/>
    <n v="7"/>
    <n v="0.7"/>
    <n v="-8.1311999999999998"/>
    <n v="0.46881743173671325"/>
  </r>
  <r>
    <x v="765"/>
    <x v="25"/>
    <s v="OFF-LA-10000262"/>
    <x v="0"/>
    <x v="2"/>
    <n v="6.2640000000000002"/>
    <s v="CA-2017-142895"/>
    <n v="0"/>
    <n v="3"/>
    <n v="0.2"/>
    <n v="2.0358000000000001"/>
    <n v="0.4647369236065339"/>
  </r>
  <r>
    <x v="765"/>
    <x v="4"/>
    <s v="OFF-LA-10003766"/>
    <x v="0"/>
    <x v="2"/>
    <n v="3.15"/>
    <s v="CA-2017-160941"/>
    <n v="0"/>
    <n v="1"/>
    <n v="0"/>
    <n v="1.512"/>
    <n v="0.4647369236065339"/>
  </r>
  <r>
    <x v="765"/>
    <x v="2"/>
    <s v="OFF-BI-10000301"/>
    <x v="0"/>
    <x v="3"/>
    <n v="1.9410000000000003"/>
    <s v="CA-2017-146521"/>
    <n v="1"/>
    <n v="1"/>
    <n v="0.7"/>
    <n v="-1.294"/>
    <n v="0.46881743173671325"/>
  </r>
  <r>
    <x v="766"/>
    <x v="14"/>
    <s v="OFF-ST-10001932"/>
    <x v="0"/>
    <x v="1"/>
    <n v="965.84999999999991"/>
    <s v="US-2017-111290"/>
    <n v="1"/>
    <n v="5"/>
    <n v="0"/>
    <n v="135.21900000000002"/>
    <n v="0.44610841445725197"/>
  </r>
  <r>
    <x v="766"/>
    <x v="14"/>
    <s v="TEC-AC-10004975"/>
    <x v="2"/>
    <x v="9"/>
    <n v="109.95"/>
    <s v="US-2017-111290"/>
    <n v="0"/>
    <n v="1"/>
    <n v="0"/>
    <n v="36.283500000000004"/>
    <n v="0.52062335344040378"/>
  </r>
  <r>
    <x v="766"/>
    <x v="17"/>
    <s v="OFF-SU-10004261"/>
    <x v="0"/>
    <x v="14"/>
    <n v="86.199999999999989"/>
    <s v="CA-2017-140613"/>
    <n v="1"/>
    <n v="5"/>
    <n v="0"/>
    <n v="24.997999999999987"/>
    <n v="0.53938093436526824"/>
  </r>
  <r>
    <x v="766"/>
    <x v="36"/>
    <s v="OFF-PA-10004100"/>
    <x v="0"/>
    <x v="0"/>
    <n v="51.84"/>
    <s v="CA-2017-114307"/>
    <n v="1"/>
    <n v="8"/>
    <n v="0"/>
    <n v="24.883200000000002"/>
    <n v="0.43613829632717294"/>
  </r>
  <r>
    <x v="766"/>
    <x v="36"/>
    <s v="OFF-AP-10002350"/>
    <x v="0"/>
    <x v="12"/>
    <n v="37.68"/>
    <s v="CA-2017-114307"/>
    <n v="0"/>
    <n v="2"/>
    <n v="0"/>
    <n v="10.5504"/>
    <n v="0.49507917887403441"/>
  </r>
  <r>
    <x v="766"/>
    <x v="14"/>
    <s v="OFF-PA-10002262"/>
    <x v="0"/>
    <x v="0"/>
    <n v="32.400000000000006"/>
    <s v="US-2017-111290"/>
    <n v="0"/>
    <n v="5"/>
    <n v="0"/>
    <n v="15.552000000000001"/>
    <n v="0.43613829632717294"/>
  </r>
  <r>
    <x v="766"/>
    <x v="14"/>
    <s v="OFF-AR-10001761"/>
    <x v="0"/>
    <x v="4"/>
    <n v="29.2"/>
    <s v="US-2017-111290"/>
    <n v="0"/>
    <n v="5"/>
    <n v="0"/>
    <n v="10.511999999999999"/>
    <n v="0.45632477063632687"/>
  </r>
  <r>
    <x v="766"/>
    <x v="36"/>
    <s v="FUR-FU-10000794"/>
    <x v="1"/>
    <x v="8"/>
    <n v="27.42"/>
    <s v="CA-2017-114307"/>
    <n v="0"/>
    <n v="3"/>
    <n v="0"/>
    <n v="9.3227999999999991"/>
    <n v="0.4595170286641902"/>
  </r>
  <r>
    <x v="766"/>
    <x v="2"/>
    <s v="FUR-FU-10002456"/>
    <x v="1"/>
    <x v="8"/>
    <n v="11.648000000000001"/>
    <s v="CA-2017-122392"/>
    <n v="1"/>
    <n v="2"/>
    <n v="0.2"/>
    <n v="3.3488000000000011"/>
    <n v="0.4595170286641902"/>
  </r>
  <r>
    <x v="766"/>
    <x v="4"/>
    <s v="OFF-LA-10003766"/>
    <x v="0"/>
    <x v="2"/>
    <n v="6.3"/>
    <s v="CA-2017-144855"/>
    <n v="1"/>
    <n v="2"/>
    <n v="0"/>
    <n v="3.024"/>
    <n v="0.4647369236065339"/>
  </r>
  <r>
    <x v="766"/>
    <x v="36"/>
    <s v="OFF-BI-10002012"/>
    <x v="0"/>
    <x v="3"/>
    <n v="5.4"/>
    <s v="CA-2017-114307"/>
    <n v="0"/>
    <n v="3"/>
    <n v="0"/>
    <n v="2.5920000000000001"/>
    <n v="0.46881743173671325"/>
  </r>
  <r>
    <x v="766"/>
    <x v="2"/>
    <s v="OFF-AR-10002221"/>
    <x v="0"/>
    <x v="4"/>
    <n v="4.16"/>
    <s v="CA-2017-122392"/>
    <n v="0"/>
    <n v="2"/>
    <n v="0.2"/>
    <n v="0.36400000000000032"/>
    <n v="0.45632477063632687"/>
  </r>
  <r>
    <x v="767"/>
    <x v="16"/>
    <s v="TEC-MA-10004002"/>
    <x v="2"/>
    <x v="15"/>
    <n v="265.47500000000002"/>
    <s v="CA-2017-165316"/>
    <n v="1"/>
    <n v="1"/>
    <n v="0.5"/>
    <n v="-111.49950000000007"/>
    <n v="0.5183572270896134"/>
  </r>
  <r>
    <x v="767"/>
    <x v="0"/>
    <s v="OFF-AR-10001953"/>
    <x v="0"/>
    <x v="4"/>
    <n v="175.92"/>
    <s v="CA-2017-112256"/>
    <n v="1"/>
    <n v="5"/>
    <n v="0.2"/>
    <n v="15.393000000000008"/>
    <n v="0.45632477063632687"/>
  </r>
  <r>
    <x v="767"/>
    <x v="0"/>
    <s v="TEC-PH-10004100"/>
    <x v="2"/>
    <x v="6"/>
    <n v="115.136"/>
    <s v="CA-2017-111318"/>
    <n v="1"/>
    <n v="8"/>
    <n v="0.2"/>
    <n v="11.513600000000004"/>
    <n v="0.41105220110552465"/>
  </r>
  <r>
    <x v="767"/>
    <x v="16"/>
    <s v="OFF-AR-10002956"/>
    <x v="0"/>
    <x v="4"/>
    <n v="35.216000000000001"/>
    <s v="CA-2017-165316"/>
    <n v="0"/>
    <n v="2"/>
    <n v="0.2"/>
    <n v="2.6411999999999995"/>
    <n v="0.45632477063632687"/>
  </r>
  <r>
    <x v="767"/>
    <x v="16"/>
    <s v="OFF-AP-10003266"/>
    <x v="0"/>
    <x v="12"/>
    <n v="23.696000000000002"/>
    <s v="CA-2017-165316"/>
    <n v="0"/>
    <n v="2"/>
    <n v="0.2"/>
    <n v="6.5164"/>
    <n v="0.49507917887403441"/>
  </r>
  <r>
    <x v="767"/>
    <x v="0"/>
    <s v="OFF-SU-10001165"/>
    <x v="0"/>
    <x v="14"/>
    <n v="13.344000000000001"/>
    <s v="CA-2017-112256"/>
    <n v="0"/>
    <n v="2"/>
    <n v="0.2"/>
    <n v="1.0007999999999999"/>
    <n v="0.53938093436526824"/>
  </r>
  <r>
    <x v="767"/>
    <x v="1"/>
    <s v="OFF-BI-10000948"/>
    <x v="0"/>
    <x v="3"/>
    <n v="11.415999999999997"/>
    <s v="CA-2017-162404"/>
    <n v="1"/>
    <n v="4"/>
    <n v="0.8"/>
    <n v="-18.836400000000005"/>
    <n v="0.46881743173671325"/>
  </r>
  <r>
    <x v="767"/>
    <x v="0"/>
    <s v="OFF-PA-10004355"/>
    <x v="0"/>
    <x v="0"/>
    <n v="5.1840000000000011"/>
    <s v="CA-2017-112256"/>
    <n v="0"/>
    <n v="1"/>
    <n v="0.2"/>
    <n v="1.8144"/>
    <n v="0.43613829632717294"/>
  </r>
  <r>
    <x v="767"/>
    <x v="0"/>
    <s v="OFF-BI-10004364"/>
    <x v="0"/>
    <x v="3"/>
    <n v="4.7519999999999989"/>
    <s v="CA-2017-112256"/>
    <n v="0"/>
    <n v="4"/>
    <n v="0.8"/>
    <n v="-8.3160000000000025"/>
    <n v="0.46881743173671325"/>
  </r>
  <r>
    <x v="767"/>
    <x v="0"/>
    <s v="OFF-AR-10001216"/>
    <x v="0"/>
    <x v="4"/>
    <n v="4.4479999999999995"/>
    <s v="CA-2017-112256"/>
    <n v="0"/>
    <n v="2"/>
    <n v="0.2"/>
    <n v="0.3335999999999999"/>
    <n v="0.45632477063632687"/>
  </r>
  <r>
    <x v="768"/>
    <x v="20"/>
    <s v="FUR-CH-10001708"/>
    <x v="1"/>
    <x v="5"/>
    <n v="253.76399999999998"/>
    <s v="CA-2017-162943"/>
    <n v="1"/>
    <n v="2"/>
    <n v="0.1"/>
    <n v="31.015599999999978"/>
    <n v="0.46529189879902266"/>
  </r>
  <r>
    <x v="768"/>
    <x v="8"/>
    <s v="OFF-AR-10004456"/>
    <x v="0"/>
    <x v="4"/>
    <n v="73.2"/>
    <s v="CA-2017-102498"/>
    <n v="1"/>
    <n v="5"/>
    <n v="0"/>
    <n v="21.227999999999998"/>
    <n v="0.45632477063632687"/>
  </r>
  <r>
    <x v="769"/>
    <x v="29"/>
    <s v="FUR-TA-10004915"/>
    <x v="1"/>
    <x v="13"/>
    <n v="2430.08"/>
    <s v="CA-2017-104157"/>
    <n v="1"/>
    <n v="8"/>
    <n v="0"/>
    <n v="388.81280000000015"/>
    <n v="0.55975208308209756"/>
  </r>
  <r>
    <x v="769"/>
    <x v="10"/>
    <s v="TEC-CO-10001449"/>
    <x v="2"/>
    <x v="16"/>
    <n v="1439.9759999999999"/>
    <s v="CA-2017-147417"/>
    <n v="1"/>
    <n v="4"/>
    <n v="0.4"/>
    <n v="191.99680000000001"/>
    <n v="0.55185675810753509"/>
  </r>
  <r>
    <x v="769"/>
    <x v="21"/>
    <s v="FUR-CH-10004626"/>
    <x v="1"/>
    <x v="5"/>
    <n v="403.56"/>
    <s v="US-2017-115441"/>
    <n v="1"/>
    <n v="4"/>
    <n v="0"/>
    <n v="96.854399999999998"/>
    <n v="0.46529189879902266"/>
  </r>
  <r>
    <x v="769"/>
    <x v="21"/>
    <s v="TEC-PH-10002262"/>
    <x v="2"/>
    <x v="6"/>
    <n v="297.55"/>
    <s v="US-2017-115441"/>
    <n v="0"/>
    <n v="5"/>
    <n v="0"/>
    <n v="83.314000000000021"/>
    <n v="0.41105220110552465"/>
  </r>
  <r>
    <x v="769"/>
    <x v="4"/>
    <s v="FUR-FU-10004864"/>
    <x v="1"/>
    <x v="8"/>
    <n v="255.76"/>
    <s v="CA-2017-126158"/>
    <n v="1"/>
    <n v="4"/>
    <n v="0"/>
    <n v="81.843199999999996"/>
    <n v="0.4595170286641902"/>
  </r>
  <r>
    <x v="769"/>
    <x v="10"/>
    <s v="OFF-AP-10000026"/>
    <x v="0"/>
    <x v="12"/>
    <n v="243.88000000000002"/>
    <s v="CA-2017-115525"/>
    <n v="1"/>
    <n v="5"/>
    <n v="0.2"/>
    <n v="27.43649999999996"/>
    <n v="0.49507917887403441"/>
  </r>
  <r>
    <x v="769"/>
    <x v="4"/>
    <s v="FUR-CH-10002602"/>
    <x v="1"/>
    <x v="5"/>
    <n v="241.56799999999998"/>
    <s v="CA-2017-126158"/>
    <n v="0"/>
    <n v="2"/>
    <n v="0.2"/>
    <n v="18.11760000000001"/>
    <n v="0.46529189879902266"/>
  </r>
  <r>
    <x v="769"/>
    <x v="4"/>
    <s v="OFF-BI-10002498"/>
    <x v="0"/>
    <x v="3"/>
    <n v="119.61600000000001"/>
    <s v="CA-2017-126158"/>
    <n v="0"/>
    <n v="8"/>
    <n v="0.2"/>
    <n v="40.370399999999997"/>
    <n v="0.46881743173671325"/>
  </r>
  <r>
    <x v="769"/>
    <x v="21"/>
    <s v="TEC-AC-10003116"/>
    <x v="2"/>
    <x v="9"/>
    <n v="124.25"/>
    <s v="US-2017-115441"/>
    <n v="0"/>
    <n v="7"/>
    <n v="0"/>
    <n v="48.457499999999996"/>
    <n v="0.52062335344040378"/>
  </r>
  <r>
    <x v="769"/>
    <x v="21"/>
    <s v="FUR-FU-10001756"/>
    <x v="1"/>
    <x v="8"/>
    <n v="95.199999999999989"/>
    <s v="US-2017-115441"/>
    <n v="0"/>
    <n v="5"/>
    <n v="0"/>
    <n v="27.60799999999999"/>
    <n v="0.4595170286641902"/>
  </r>
  <r>
    <x v="769"/>
    <x v="4"/>
    <s v="FUR-FU-10000073"/>
    <x v="1"/>
    <x v="8"/>
    <n v="69.3"/>
    <s v="CA-2017-126158"/>
    <n v="0"/>
    <n v="9"/>
    <n v="0"/>
    <n v="22.868999999999996"/>
    <n v="0.4595170286641902"/>
  </r>
  <r>
    <x v="769"/>
    <x v="29"/>
    <s v="OFF-PA-10004665"/>
    <x v="0"/>
    <x v="0"/>
    <n v="65.5"/>
    <s v="CA-2017-104157"/>
    <n v="0"/>
    <n v="5"/>
    <n v="0"/>
    <n v="32.094999999999999"/>
    <n v="0.43613829632717294"/>
  </r>
  <r>
    <x v="769"/>
    <x v="4"/>
    <s v="OFF-AR-10001419"/>
    <x v="0"/>
    <x v="4"/>
    <n v="37.17"/>
    <s v="CA-2017-149335"/>
    <n v="1"/>
    <n v="9"/>
    <n v="0"/>
    <n v="11.151"/>
    <n v="0.45632477063632687"/>
  </r>
  <r>
    <x v="769"/>
    <x v="4"/>
    <s v="OFF-FA-10000624"/>
    <x v="0"/>
    <x v="7"/>
    <n v="21.48"/>
    <s v="CA-2017-111115"/>
    <n v="1"/>
    <n v="6"/>
    <n v="0"/>
    <n v="10.74"/>
    <n v="0.51168203684699509"/>
  </r>
  <r>
    <x v="769"/>
    <x v="0"/>
    <s v="OFF-EN-10003040"/>
    <x v="0"/>
    <x v="11"/>
    <n v="20.936000000000003"/>
    <s v="CA-2017-128307"/>
    <n v="1"/>
    <n v="1"/>
    <n v="0.2"/>
    <n v="7.0659000000000001"/>
    <n v="0.44424167803735209"/>
  </r>
  <r>
    <x v="769"/>
    <x v="21"/>
    <s v="OFF-PA-10004996"/>
    <x v="0"/>
    <x v="0"/>
    <n v="20.62"/>
    <s v="US-2017-115441"/>
    <n v="0"/>
    <n v="2"/>
    <n v="0"/>
    <n v="9.6913999999999998"/>
    <n v="0.43613829632717294"/>
  </r>
  <r>
    <x v="769"/>
    <x v="0"/>
    <s v="OFF-LA-10004345"/>
    <x v="0"/>
    <x v="2"/>
    <n v="15.712000000000002"/>
    <s v="CA-2017-103037"/>
    <n v="1"/>
    <n v="4"/>
    <n v="0.2"/>
    <n v="5.6955999999999989"/>
    <n v="0.4647369236065339"/>
  </r>
  <r>
    <x v="769"/>
    <x v="6"/>
    <s v="OFF-BI-10003694"/>
    <x v="0"/>
    <x v="3"/>
    <n v="10.44"/>
    <s v="CA-2017-149454"/>
    <n v="1"/>
    <n v="1"/>
    <n v="0"/>
    <n v="4.8023999999999996"/>
    <n v="0.46881743173671325"/>
  </r>
  <r>
    <x v="769"/>
    <x v="29"/>
    <s v="OFF-ST-10000321"/>
    <x v="0"/>
    <x v="1"/>
    <n v="7.89"/>
    <s v="CA-2017-104157"/>
    <n v="0"/>
    <n v="1"/>
    <n v="0"/>
    <n v="0.31559999999999899"/>
    <n v="0.44610841445725197"/>
  </r>
  <r>
    <x v="770"/>
    <x v="2"/>
    <s v="OFF-BI-10000545"/>
    <x v="0"/>
    <x v="3"/>
    <n v="1369.7640000000001"/>
    <s v="CA-2017-107783"/>
    <n v="1"/>
    <n v="6"/>
    <n v="0.7"/>
    <n v="-913.17599999999993"/>
    <n v="0.46881743173671325"/>
  </r>
  <r>
    <x v="770"/>
    <x v="0"/>
    <s v="FUR-FU-10003806"/>
    <x v="1"/>
    <x v="8"/>
    <n v="302.72000000000003"/>
    <s v="US-2017-105452"/>
    <n v="1"/>
    <n v="5"/>
    <n v="0.6"/>
    <n v="-378.40000000000009"/>
    <n v="0.4595170286641902"/>
  </r>
  <r>
    <x v="770"/>
    <x v="2"/>
    <s v="FUR-BO-10004409"/>
    <x v="1"/>
    <x v="10"/>
    <n v="177.45000000000002"/>
    <s v="CA-2017-107783"/>
    <n v="0"/>
    <n v="5"/>
    <n v="0.5"/>
    <n v="-78.078000000000003"/>
    <n v="0.5176847302647779"/>
  </r>
  <r>
    <x v="770"/>
    <x v="14"/>
    <s v="OFF-PA-10002120"/>
    <x v="0"/>
    <x v="0"/>
    <n v="109.92"/>
    <s v="CA-2017-143924"/>
    <n v="1"/>
    <n v="2"/>
    <n v="0"/>
    <n v="53.860799999999998"/>
    <n v="0.43613829632717294"/>
  </r>
  <r>
    <x v="770"/>
    <x v="0"/>
    <s v="FUR-FU-10003691"/>
    <x v="1"/>
    <x v="8"/>
    <n v="24.700000000000003"/>
    <s v="US-2017-105452"/>
    <n v="0"/>
    <n v="5"/>
    <n v="0.6"/>
    <n v="-9.8799999999999955"/>
    <n v="0.4595170286641902"/>
  </r>
  <r>
    <x v="770"/>
    <x v="14"/>
    <s v="OFF-FA-10000735"/>
    <x v="0"/>
    <x v="7"/>
    <n v="20.439999999999998"/>
    <s v="CA-2017-143924"/>
    <n v="0"/>
    <n v="7"/>
    <n v="0"/>
    <n v="9.1979999999999986"/>
    <n v="0.51168203684699509"/>
  </r>
  <r>
    <x v="770"/>
    <x v="4"/>
    <s v="OFF-LA-10000305"/>
    <x v="0"/>
    <x v="2"/>
    <n v="18.899999999999999"/>
    <s v="CA-2017-140046"/>
    <n v="1"/>
    <n v="3"/>
    <n v="0"/>
    <n v="8.6939999999999991"/>
    <n v="0.4647369236065339"/>
  </r>
  <r>
    <x v="770"/>
    <x v="2"/>
    <s v="OFF-AP-10004052"/>
    <x v="0"/>
    <x v="12"/>
    <n v="9.48"/>
    <s v="CA-2017-107783"/>
    <n v="0"/>
    <n v="3"/>
    <n v="0.2"/>
    <n v="0.7110000000000003"/>
    <n v="0.49507917887403441"/>
  </r>
  <r>
    <x v="771"/>
    <x v="25"/>
    <s v="OFF-ST-10003816"/>
    <x v="0"/>
    <x v="1"/>
    <n v="704.76"/>
    <s v="CA-2017-164574"/>
    <n v="1"/>
    <n v="5"/>
    <n v="0.2"/>
    <n v="26.428499999999957"/>
    <n v="0.44610841445725197"/>
  </r>
  <r>
    <x v="771"/>
    <x v="2"/>
    <s v="OFF-ST-10001713"/>
    <x v="0"/>
    <x v="1"/>
    <n v="84.784000000000006"/>
    <s v="CA-2017-116344"/>
    <n v="1"/>
    <n v="2"/>
    <n v="0.2"/>
    <n v="-16.956800000000005"/>
    <n v="0.44610841445725197"/>
  </r>
  <r>
    <x v="771"/>
    <x v="25"/>
    <s v="OFF-BI-10002429"/>
    <x v="0"/>
    <x v="3"/>
    <n v="27.396000000000004"/>
    <s v="CA-2017-164574"/>
    <n v="0"/>
    <n v="3"/>
    <n v="0.7"/>
    <n v="-20.090399999999995"/>
    <n v="0.46881743173671325"/>
  </r>
  <r>
    <x v="771"/>
    <x v="16"/>
    <s v="OFF-BI-10000201"/>
    <x v="0"/>
    <x v="3"/>
    <n v="2.2140000000000004"/>
    <s v="US-2017-131891"/>
    <n v="1"/>
    <n v="3"/>
    <n v="0.7"/>
    <n v="-1.4760000000000004"/>
    <n v="0.46881743173671325"/>
  </r>
  <r>
    <x v="772"/>
    <x v="1"/>
    <s v="OFF-ST-10001780"/>
    <x v="0"/>
    <x v="1"/>
    <n v="1036.624"/>
    <s v="CA-2017-137743"/>
    <n v="1"/>
    <n v="2"/>
    <n v="0.2"/>
    <n v="51.831200000000024"/>
    <n v="0.44610841445725197"/>
  </r>
  <r>
    <x v="772"/>
    <x v="4"/>
    <s v="OFF-AP-10003849"/>
    <x v="0"/>
    <x v="12"/>
    <n v="715.64"/>
    <s v="CA-2017-112585"/>
    <n v="1"/>
    <n v="2"/>
    <n v="0"/>
    <n v="178.90999999999997"/>
    <n v="0.49507917887403441"/>
  </r>
  <r>
    <x v="772"/>
    <x v="0"/>
    <s v="OFF-BI-10002353"/>
    <x v="0"/>
    <x v="3"/>
    <n v="9.2639999999999976"/>
    <s v="CA-2017-112025"/>
    <n v="1"/>
    <n v="3"/>
    <n v="0.8"/>
    <n v="-13.895999999999997"/>
    <n v="0.46881743173671325"/>
  </r>
  <r>
    <x v="772"/>
    <x v="1"/>
    <s v="OFF-LA-10003663"/>
    <x v="0"/>
    <x v="2"/>
    <n v="9.2480000000000011"/>
    <s v="CA-2017-137743"/>
    <n v="0"/>
    <n v="4"/>
    <n v="0.2"/>
    <n v="3.1212"/>
    <n v="0.4647369236065339"/>
  </r>
  <r>
    <x v="773"/>
    <x v="4"/>
    <s v="FUR-TA-10002774"/>
    <x v="1"/>
    <x v="13"/>
    <n v="863.12800000000004"/>
    <s v="CA-2017-144148"/>
    <n v="1"/>
    <n v="7"/>
    <n v="0.2"/>
    <n v="-32.367300000000085"/>
    <n v="0.55975208308209756"/>
  </r>
  <r>
    <x v="773"/>
    <x v="14"/>
    <s v="TEC-PH-10004042"/>
    <x v="2"/>
    <x v="6"/>
    <n v="635.96"/>
    <s v="CA-2017-133550"/>
    <n v="1"/>
    <n v="4"/>
    <n v="0"/>
    <n v="165.34960000000001"/>
    <n v="0.41105220110552465"/>
  </r>
  <r>
    <x v="773"/>
    <x v="14"/>
    <s v="OFF-AP-10001005"/>
    <x v="0"/>
    <x v="12"/>
    <n v="283.14000000000004"/>
    <s v="CA-2017-133550"/>
    <n v="0"/>
    <n v="4"/>
    <n v="0.1"/>
    <n v="72.357999999999976"/>
    <n v="0.49507917887403441"/>
  </r>
  <r>
    <x v="773"/>
    <x v="14"/>
    <s v="FUR-FU-10002918"/>
    <x v="1"/>
    <x v="8"/>
    <n v="272.94"/>
    <s v="CA-2017-133550"/>
    <n v="0"/>
    <n v="3"/>
    <n v="0"/>
    <n v="30.023400000000009"/>
    <n v="0.4595170286641902"/>
  </r>
  <r>
    <x v="773"/>
    <x v="14"/>
    <s v="TEC-PH-10001079"/>
    <x v="2"/>
    <x v="6"/>
    <n v="118.99"/>
    <s v="CA-2017-133550"/>
    <n v="0"/>
    <n v="1"/>
    <n v="0"/>
    <n v="33.3172"/>
    <n v="0.41105220110552465"/>
  </r>
  <r>
    <x v="774"/>
    <x v="4"/>
    <s v="TEC-PH-10002885"/>
    <x v="2"/>
    <x v="6"/>
    <n v="1039.7280000000001"/>
    <s v="CA-2017-155978"/>
    <n v="1"/>
    <n v="2"/>
    <n v="0.2"/>
    <n v="90.976200000000063"/>
    <n v="0.41105220110552465"/>
  </r>
  <r>
    <x v="774"/>
    <x v="4"/>
    <s v="OFF-AP-10002892"/>
    <x v="0"/>
    <x v="12"/>
    <n v="45.96"/>
    <s v="CA-2017-155978"/>
    <n v="0"/>
    <n v="2"/>
    <n v="0"/>
    <n v="13.787999999999997"/>
    <n v="0.49507917887403441"/>
  </r>
  <r>
    <x v="774"/>
    <x v="0"/>
    <s v="OFF-PA-10000249"/>
    <x v="0"/>
    <x v="0"/>
    <n v="19.648"/>
    <s v="CA-2017-144337"/>
    <n v="1"/>
    <n v="2"/>
    <n v="0.2"/>
    <n v="6.6311999999999989"/>
    <n v="0.43613829632717294"/>
  </r>
  <r>
    <x v="774"/>
    <x v="2"/>
    <s v="FUR-FU-10004864"/>
    <x v="1"/>
    <x v="8"/>
    <n v="19.312000000000001"/>
    <s v="CA-2017-132990"/>
    <n v="1"/>
    <n v="2"/>
    <n v="0.2"/>
    <n v="3.1382000000000003"/>
    <n v="0.4595170286641902"/>
  </r>
  <r>
    <x v="775"/>
    <x v="4"/>
    <s v="TEC-PH-10001918"/>
    <x v="2"/>
    <x v="6"/>
    <n v="333.57600000000002"/>
    <s v="CA-2017-156265"/>
    <n v="1"/>
    <n v="3"/>
    <n v="0.2"/>
    <n v="33.357600000000019"/>
    <n v="0.41105220110552465"/>
  </r>
  <r>
    <x v="775"/>
    <x v="4"/>
    <s v="FUR-TA-10001691"/>
    <x v="1"/>
    <x v="13"/>
    <n v="136.46400000000003"/>
    <s v="CA-2017-156265"/>
    <n v="0"/>
    <n v="2"/>
    <n v="0.2"/>
    <n v="15.352199999999989"/>
    <n v="0.55975208308209756"/>
  </r>
  <r>
    <x v="775"/>
    <x v="4"/>
    <s v="OFF-BI-10000285"/>
    <x v="0"/>
    <x v="3"/>
    <n v="12.544"/>
    <s v="CA-2017-156265"/>
    <n v="0"/>
    <n v="2"/>
    <n v="0.2"/>
    <n v="4.7039999999999997"/>
    <n v="0.46881743173671325"/>
  </r>
  <r>
    <x v="776"/>
    <x v="39"/>
    <s v="TEC-AC-10004803"/>
    <x v="2"/>
    <x v="9"/>
    <n v="167.28"/>
    <s v="CA-2017-104150"/>
    <n v="1"/>
    <n v="12"/>
    <n v="0"/>
    <n v="23.419200000000011"/>
    <n v="0.52062335344040378"/>
  </r>
  <r>
    <x v="776"/>
    <x v="39"/>
    <s v="OFF-EN-10002504"/>
    <x v="0"/>
    <x v="11"/>
    <n v="81.539999999999992"/>
    <s v="CA-2017-104150"/>
    <n v="0"/>
    <n v="3"/>
    <n v="0"/>
    <n v="38.323799999999999"/>
    <n v="0.44424167803735209"/>
  </r>
  <r>
    <x v="777"/>
    <x v="4"/>
    <s v="TEC-PH-10002275"/>
    <x v="2"/>
    <x v="6"/>
    <n v="302.38400000000001"/>
    <s v="CA-2017-111913"/>
    <n v="1"/>
    <n v="2"/>
    <n v="0.2"/>
    <n v="30.238400000000013"/>
    <n v="0.41105220110552465"/>
  </r>
  <r>
    <x v="777"/>
    <x v="6"/>
    <s v="FUR-FU-10001591"/>
    <x v="1"/>
    <x v="8"/>
    <n v="109.8"/>
    <s v="CA-2017-110254"/>
    <n v="1"/>
    <n v="9"/>
    <n v="0"/>
    <n v="46.116000000000007"/>
    <n v="0.4595170286641902"/>
  </r>
  <r>
    <x v="777"/>
    <x v="6"/>
    <s v="OFF-SU-10002573"/>
    <x v="0"/>
    <x v="14"/>
    <n v="35.06"/>
    <s v="CA-2017-110254"/>
    <n v="0"/>
    <n v="2"/>
    <n v="0"/>
    <n v="10.517999999999997"/>
    <n v="0.53938093436526824"/>
  </r>
  <r>
    <x v="777"/>
    <x v="4"/>
    <s v="OFF-BI-10003291"/>
    <x v="0"/>
    <x v="3"/>
    <n v="20.952000000000002"/>
    <s v="CA-2017-111913"/>
    <n v="0"/>
    <n v="3"/>
    <n v="0.2"/>
    <n v="7.0712999999999981"/>
    <n v="0.46881743173671325"/>
  </r>
  <r>
    <x v="777"/>
    <x v="4"/>
    <s v="OFF-BI-10000343"/>
    <x v="0"/>
    <x v="3"/>
    <n v="11.784000000000001"/>
    <s v="CA-2017-111913"/>
    <n v="0"/>
    <n v="3"/>
    <n v="0.2"/>
    <n v="3.9770999999999996"/>
    <n v="0.46881743173671325"/>
  </r>
  <r>
    <x v="777"/>
    <x v="6"/>
    <s v="OFF-LA-10002034"/>
    <x v="0"/>
    <x v="2"/>
    <n v="9.82"/>
    <s v="CA-2017-110254"/>
    <n v="0"/>
    <n v="2"/>
    <n v="0"/>
    <n v="4.8117999999999999"/>
    <n v="0.4647369236065339"/>
  </r>
  <r>
    <x v="777"/>
    <x v="6"/>
    <s v="OFF-LA-10004484"/>
    <x v="0"/>
    <x v="2"/>
    <n v="4.13"/>
    <s v="CA-2017-110254"/>
    <n v="0"/>
    <n v="1"/>
    <n v="0"/>
    <n v="1.8997999999999999"/>
    <n v="0.4647369236065339"/>
  </r>
  <r>
    <x v="777"/>
    <x v="1"/>
    <s v="OFF-BI-10002003"/>
    <x v="0"/>
    <x v="3"/>
    <n v="3.9799999999999991"/>
    <s v="US-2017-128195"/>
    <n v="1"/>
    <n v="5"/>
    <n v="0.8"/>
    <n v="-6.5670000000000019"/>
    <n v="0.46881743173671325"/>
  </r>
  <r>
    <x v="778"/>
    <x v="33"/>
    <s v="OFF-AR-10000538"/>
    <x v="0"/>
    <x v="4"/>
    <n v="197.04999999999998"/>
    <s v="US-2017-102232"/>
    <n v="1"/>
    <n v="7"/>
    <n v="0"/>
    <n v="59.114999999999981"/>
    <n v="0.45632477063632687"/>
  </r>
  <r>
    <x v="779"/>
    <x v="4"/>
    <s v="TEC-PH-10001700"/>
    <x v="2"/>
    <x v="6"/>
    <n v="211.16800000000001"/>
    <s v="CA-2017-151092"/>
    <n v="1"/>
    <n v="4"/>
    <n v="0.2"/>
    <n v="18.477200000000011"/>
    <n v="0.41105220110552465"/>
  </r>
  <r>
    <x v="779"/>
    <x v="20"/>
    <s v="OFF-PA-10000474"/>
    <x v="0"/>
    <x v="0"/>
    <n v="70.88"/>
    <s v="CA-2017-158869"/>
    <n v="1"/>
    <n v="2"/>
    <n v="0"/>
    <n v="33.313599999999994"/>
    <n v="0.43613829632717294"/>
  </r>
  <r>
    <x v="779"/>
    <x v="20"/>
    <s v="OFF-AR-10002399"/>
    <x v="0"/>
    <x v="4"/>
    <n v="38.339999999999996"/>
    <s v="CA-2017-105263"/>
    <n v="1"/>
    <n v="9"/>
    <n v="0"/>
    <n v="15.7194"/>
    <n v="0.45632477063632687"/>
  </r>
  <r>
    <x v="780"/>
    <x v="22"/>
    <s v="TEC-AC-10003610"/>
    <x v="2"/>
    <x v="9"/>
    <n v="179.97"/>
    <s v="CA-2017-148516"/>
    <n v="1"/>
    <n v="3"/>
    <n v="0"/>
    <n v="86.385600000000011"/>
    <n v="0.52062335344040378"/>
  </r>
  <r>
    <x v="781"/>
    <x v="4"/>
    <s v="FUR-TA-10001932"/>
    <x v="1"/>
    <x v="13"/>
    <n v="513.024"/>
    <s v="CA-2017-107328"/>
    <n v="1"/>
    <n v="2"/>
    <n v="0.2"/>
    <n v="12.82559999999998"/>
    <n v="0.55975208308209756"/>
  </r>
  <r>
    <x v="781"/>
    <x v="4"/>
    <s v="OFF-AP-10004487"/>
    <x v="0"/>
    <x v="12"/>
    <n v="487.91999999999996"/>
    <s v="CA-2017-107328"/>
    <n v="0"/>
    <n v="6"/>
    <n v="0"/>
    <n v="136.61759999999998"/>
    <n v="0.49507917887403441"/>
  </r>
  <r>
    <x v="781"/>
    <x v="0"/>
    <s v="OFF-PA-10001994"/>
    <x v="0"/>
    <x v="0"/>
    <n v="53.952000000000005"/>
    <s v="CA-2017-121034"/>
    <n v="1"/>
    <n v="3"/>
    <n v="0.2"/>
    <n v="17.534399999999998"/>
    <n v="0.43613829632717294"/>
  </r>
  <r>
    <x v="781"/>
    <x v="29"/>
    <s v="OFF-FA-10001883"/>
    <x v="0"/>
    <x v="7"/>
    <n v="23.34"/>
    <s v="CA-2017-169026"/>
    <n v="1"/>
    <n v="3"/>
    <n v="0"/>
    <n v="0.23339999999999961"/>
    <n v="0.51168203684699509"/>
  </r>
  <r>
    <x v="781"/>
    <x v="4"/>
    <s v="OFF-BI-10002160"/>
    <x v="0"/>
    <x v="3"/>
    <n v="15.24"/>
    <s v="CA-2017-107328"/>
    <n v="0"/>
    <n v="5"/>
    <n v="0.2"/>
    <n v="5.3339999999999996"/>
    <n v="0.46881743173671325"/>
  </r>
  <r>
    <x v="781"/>
    <x v="0"/>
    <s v="OFF-FA-10000585"/>
    <x v="0"/>
    <x v="7"/>
    <n v="11.168000000000001"/>
    <s v="CA-2017-121034"/>
    <n v="0"/>
    <n v="4"/>
    <n v="0.2"/>
    <n v="3.6295999999999995"/>
    <n v="0.51168203684699509"/>
  </r>
  <r>
    <x v="781"/>
    <x v="39"/>
    <s v="OFF-PA-10003270"/>
    <x v="0"/>
    <x v="0"/>
    <n v="10.56"/>
    <s v="CA-2017-130078"/>
    <n v="1"/>
    <n v="2"/>
    <n v="0"/>
    <n v="4.7519999999999998"/>
    <n v="0.43613829632717294"/>
  </r>
  <r>
    <x v="782"/>
    <x v="25"/>
    <s v="OFF-AP-10002518"/>
    <x v="0"/>
    <x v="12"/>
    <n v="569.53599999999994"/>
    <s v="US-2017-113649"/>
    <n v="1"/>
    <n v="4"/>
    <n v="0.2"/>
    <n v="64.072799999999944"/>
    <n v="0.49507917887403441"/>
  </r>
  <r>
    <x v="782"/>
    <x v="25"/>
    <s v="TEC-PH-10002350"/>
    <x v="2"/>
    <x v="6"/>
    <n v="44.783999999999999"/>
    <s v="US-2017-113649"/>
    <n v="0"/>
    <n v="2"/>
    <n v="0.2"/>
    <n v="4.4783999999999988"/>
    <n v="0.41105220110552465"/>
  </r>
  <r>
    <x v="782"/>
    <x v="25"/>
    <s v="OFF-PA-10000130"/>
    <x v="0"/>
    <x v="0"/>
    <n v="30.816000000000003"/>
    <s v="US-2017-113649"/>
    <n v="0"/>
    <n v="9"/>
    <n v="0.2"/>
    <n v="9.6299999999999955"/>
    <n v="0.43613829632717294"/>
  </r>
  <r>
    <x v="782"/>
    <x v="15"/>
    <s v="OFF-BI-10004465"/>
    <x v="0"/>
    <x v="3"/>
    <n v="11.880000000000003"/>
    <s v="CA-2017-118934"/>
    <n v="1"/>
    <n v="5"/>
    <n v="0.7"/>
    <n v="-7.9199999999999982"/>
    <n v="0.46881743173671325"/>
  </r>
  <r>
    <x v="782"/>
    <x v="15"/>
    <s v="OFF-BI-10003314"/>
    <x v="0"/>
    <x v="3"/>
    <n v="4.338000000000001"/>
    <s v="CA-2017-118934"/>
    <n v="0"/>
    <n v="3"/>
    <n v="0.7"/>
    <n v="-3.0366"/>
    <n v="0.46881743173671325"/>
  </r>
  <r>
    <x v="783"/>
    <x v="39"/>
    <s v="OFF-BI-10003007"/>
    <x v="0"/>
    <x v="3"/>
    <n v="77.56"/>
    <s v="CA-2017-128671"/>
    <n v="1"/>
    <n v="2"/>
    <n v="0"/>
    <n v="35.677599999999998"/>
    <n v="0.46881743173671325"/>
  </r>
  <r>
    <x v="783"/>
    <x v="39"/>
    <s v="OFF-BI-10003305"/>
    <x v="0"/>
    <x v="3"/>
    <n v="41.86"/>
    <s v="CA-2017-128671"/>
    <n v="0"/>
    <n v="7"/>
    <n v="0"/>
    <n v="19.255600000000001"/>
    <n v="0.46881743173671325"/>
  </r>
  <r>
    <x v="783"/>
    <x v="39"/>
    <s v="OFF-PA-10001870"/>
    <x v="0"/>
    <x v="0"/>
    <n v="32.400000000000006"/>
    <s v="CA-2017-128671"/>
    <n v="0"/>
    <n v="5"/>
    <n v="0"/>
    <n v="15.552000000000001"/>
    <n v="0.43613829632717294"/>
  </r>
  <r>
    <x v="784"/>
    <x v="20"/>
    <s v="OFF-ST-10000078"/>
    <x v="0"/>
    <x v="1"/>
    <n v="1591.02"/>
    <s v="CA-2017-105459"/>
    <n v="1"/>
    <n v="6"/>
    <n v="0"/>
    <n v="286.38359999999989"/>
    <n v="0.44610841445725197"/>
  </r>
  <r>
    <x v="784"/>
    <x v="16"/>
    <s v="FUR-TA-10002533"/>
    <x v="1"/>
    <x v="13"/>
    <n v="562.29250000000013"/>
    <s v="CA-2017-118073"/>
    <n v="1"/>
    <n v="7"/>
    <n v="0.45"/>
    <n v="-255.58750000000009"/>
    <n v="0.55975208308209756"/>
  </r>
  <r>
    <x v="784"/>
    <x v="20"/>
    <s v="FUR-TA-10001095"/>
    <x v="1"/>
    <x v="13"/>
    <n v="209.148"/>
    <s v="CA-2017-105459"/>
    <n v="0"/>
    <n v="2"/>
    <n v="0.4"/>
    <n v="-66.230199999999996"/>
    <n v="0.55975208308209756"/>
  </r>
  <r>
    <x v="784"/>
    <x v="20"/>
    <s v="FUR-CH-10000225"/>
    <x v="1"/>
    <x v="5"/>
    <n v="145.76400000000001"/>
    <s v="CA-2017-143910"/>
    <n v="1"/>
    <n v="2"/>
    <n v="0.1"/>
    <n v="-8.0980000000000167"/>
    <n v="0.46529189879902266"/>
  </r>
  <r>
    <x v="784"/>
    <x v="0"/>
    <s v="TEC-AC-10004145"/>
    <x v="2"/>
    <x v="9"/>
    <n v="1399.9440000000002"/>
    <s v="CA-2017-155845"/>
    <n v="1"/>
    <n v="7"/>
    <n v="0.2"/>
    <n v="52.497900000000016"/>
    <n v="0.52062335344040378"/>
  </r>
  <r>
    <x v="784"/>
    <x v="2"/>
    <s v="OFF-AR-10000914"/>
    <x v="0"/>
    <x v="4"/>
    <n v="37.312000000000005"/>
    <s v="US-2017-144477"/>
    <n v="1"/>
    <n v="4"/>
    <n v="0.2"/>
    <n v="2.7984000000000027"/>
    <n v="0.45632477063632687"/>
  </r>
  <r>
    <x v="784"/>
    <x v="30"/>
    <s v="OFF-PA-10000029"/>
    <x v="0"/>
    <x v="0"/>
    <n v="6.48"/>
    <s v="CA-2017-167584"/>
    <n v="1"/>
    <n v="1"/>
    <n v="0"/>
    <n v="3.1104000000000003"/>
    <n v="0.43613829632717294"/>
  </r>
  <r>
    <x v="785"/>
    <x v="21"/>
    <s v="FUR-BO-10001337"/>
    <x v="1"/>
    <x v="10"/>
    <n v="241.96"/>
    <s v="CA-2017-156251"/>
    <n v="1"/>
    <n v="2"/>
    <n v="0"/>
    <n v="24.195999999999998"/>
    <n v="0.5176847302647779"/>
  </r>
  <r>
    <x v="785"/>
    <x v="0"/>
    <s v="OFF-SU-10003505"/>
    <x v="0"/>
    <x v="14"/>
    <n v="185.376"/>
    <s v="US-2017-141264"/>
    <n v="1"/>
    <n v="2"/>
    <n v="0.2"/>
    <n v="-34.758000000000017"/>
    <n v="0.53938093436526824"/>
  </r>
  <r>
    <x v="785"/>
    <x v="6"/>
    <s v="OFF-LA-10003923"/>
    <x v="0"/>
    <x v="2"/>
    <n v="103.60000000000001"/>
    <s v="CA-2017-125843"/>
    <n v="1"/>
    <n v="7"/>
    <n v="0"/>
    <n v="51.800000000000004"/>
    <n v="0.4647369236065339"/>
  </r>
  <r>
    <x v="785"/>
    <x v="8"/>
    <s v="TEC-AC-10000158"/>
    <x v="2"/>
    <x v="9"/>
    <n v="71.98"/>
    <s v="US-2017-156692"/>
    <n v="1"/>
    <n v="2"/>
    <n v="0"/>
    <n v="15.1158"/>
    <n v="0.52062335344040378"/>
  </r>
  <r>
    <x v="785"/>
    <x v="0"/>
    <s v="OFF-AP-10002534"/>
    <x v="0"/>
    <x v="12"/>
    <n v="58.923999999999985"/>
    <s v="US-2017-141264"/>
    <n v="0"/>
    <n v="1"/>
    <n v="0.8"/>
    <n v="-153.20240000000001"/>
    <n v="0.49507917887403441"/>
  </r>
  <r>
    <x v="785"/>
    <x v="6"/>
    <s v="OFF-BI-10002309"/>
    <x v="0"/>
    <x v="3"/>
    <n v="22.32"/>
    <s v="CA-2017-125843"/>
    <n v="0"/>
    <n v="4"/>
    <n v="0"/>
    <n v="10.7136"/>
    <n v="0.46881743173671325"/>
  </r>
  <r>
    <x v="785"/>
    <x v="8"/>
    <s v="OFF-AP-10002222"/>
    <x v="0"/>
    <x v="12"/>
    <n v="17.34"/>
    <s v="US-2017-156692"/>
    <n v="0"/>
    <n v="2"/>
    <n v="0"/>
    <n v="4.6818000000000008"/>
    <n v="0.49507917887403441"/>
  </r>
  <r>
    <x v="785"/>
    <x v="25"/>
    <s v="OFF-BI-10000138"/>
    <x v="0"/>
    <x v="3"/>
    <n v="11.232000000000001"/>
    <s v="CA-2017-155670"/>
    <n v="1"/>
    <n v="8"/>
    <n v="0.7"/>
    <n v="-8.2367999999999988"/>
    <n v="0.46881743173671325"/>
  </r>
  <r>
    <x v="785"/>
    <x v="25"/>
    <s v="OFF-PA-10004947"/>
    <x v="0"/>
    <x v="0"/>
    <n v="10.272000000000002"/>
    <s v="CA-2017-155670"/>
    <n v="0"/>
    <n v="3"/>
    <n v="0.2"/>
    <n v="3.2099999999999982"/>
    <n v="0.43613829632717294"/>
  </r>
  <r>
    <x v="785"/>
    <x v="21"/>
    <s v="OFF-BI-10003529"/>
    <x v="0"/>
    <x v="3"/>
    <n v="8.52"/>
    <s v="CA-2017-156251"/>
    <n v="0"/>
    <n v="3"/>
    <n v="0"/>
    <n v="4.1747999999999994"/>
    <n v="0.46881743173671325"/>
  </r>
  <r>
    <x v="786"/>
    <x v="10"/>
    <s v="TEC-PH-10003580"/>
    <x v="2"/>
    <x v="6"/>
    <n v="259.89600000000002"/>
    <s v="CA-2017-136770"/>
    <n v="1"/>
    <n v="2"/>
    <n v="0.4"/>
    <n v="-56.310799999999972"/>
    <n v="0.41105220110552465"/>
  </r>
  <r>
    <x v="786"/>
    <x v="10"/>
    <s v="TEC-PH-10001530"/>
    <x v="2"/>
    <x v="6"/>
    <n v="247.18799999999999"/>
    <s v="CA-2017-136770"/>
    <n v="0"/>
    <n v="2"/>
    <n v="0.4"/>
    <n v="-49.437600000000032"/>
    <n v="0.41105220110552465"/>
  </r>
  <r>
    <x v="786"/>
    <x v="4"/>
    <s v="TEC-MA-10000423"/>
    <x v="2"/>
    <x v="15"/>
    <n v="105.55199999999999"/>
    <s v="CA-2017-136021"/>
    <n v="1"/>
    <n v="6"/>
    <n v="0.2"/>
    <n v="35.623799999999996"/>
    <n v="0.5183572270896134"/>
  </r>
  <r>
    <x v="786"/>
    <x v="10"/>
    <s v="TEC-AC-10000420"/>
    <x v="2"/>
    <x v="9"/>
    <n v="279.95999999999998"/>
    <s v="CA-2017-136770"/>
    <n v="0"/>
    <n v="5"/>
    <n v="0.2"/>
    <n v="48.992999999999995"/>
    <n v="0.52062335344040378"/>
  </r>
  <r>
    <x v="786"/>
    <x v="15"/>
    <s v="OFF-PA-10000552"/>
    <x v="0"/>
    <x v="0"/>
    <n v="15.552000000000003"/>
    <s v="CA-2017-119515"/>
    <n v="1"/>
    <n v="3"/>
    <n v="0.2"/>
    <n v="5.4432"/>
    <n v="0.43613829632717294"/>
  </r>
  <r>
    <x v="786"/>
    <x v="4"/>
    <s v="OFF-PA-10000551"/>
    <x v="0"/>
    <x v="0"/>
    <n v="15.54"/>
    <s v="CA-2017-136021"/>
    <n v="0"/>
    <n v="3"/>
    <n v="0"/>
    <n v="7.6145999999999994"/>
    <n v="0.43613829632717294"/>
  </r>
  <r>
    <x v="787"/>
    <x v="16"/>
    <s v="TEC-PH-10000369"/>
    <x v="2"/>
    <x v="6"/>
    <n v="705.54399999999998"/>
    <s v="CA-2017-118626"/>
    <n v="1"/>
    <n v="7"/>
    <n v="0.2"/>
    <n v="70.554400000000072"/>
    <n v="0.41105220110552465"/>
  </r>
  <r>
    <x v="787"/>
    <x v="4"/>
    <s v="FUR-FU-10004071"/>
    <x v="1"/>
    <x v="8"/>
    <n v="312.03000000000003"/>
    <s v="CA-2017-167241"/>
    <n v="1"/>
    <n v="3"/>
    <n v="0"/>
    <n v="43.684200000000018"/>
    <n v="0.4595170286641902"/>
  </r>
  <r>
    <x v="787"/>
    <x v="25"/>
    <s v="FUR-CH-10000988"/>
    <x v="1"/>
    <x v="5"/>
    <n v="225.29600000000002"/>
    <s v="CA-2017-154690"/>
    <n v="1"/>
    <n v="2"/>
    <n v="0.2"/>
    <n v="22.529599999999995"/>
    <n v="0.46529189879902266"/>
  </r>
  <r>
    <x v="787"/>
    <x v="4"/>
    <s v="TEC-PH-10004614"/>
    <x v="2"/>
    <x v="6"/>
    <n v="165.60000000000002"/>
    <s v="CA-2017-167241"/>
    <n v="0"/>
    <n v="3"/>
    <n v="0.2"/>
    <n v="10.349999999999994"/>
    <n v="0.41105220110552465"/>
  </r>
  <r>
    <x v="787"/>
    <x v="26"/>
    <s v="OFF-AP-10003287"/>
    <x v="0"/>
    <x v="12"/>
    <n v="122.328"/>
    <s v="US-2017-123470"/>
    <n v="1"/>
    <n v="3"/>
    <n v="0.2"/>
    <n v="12.232799999999997"/>
    <n v="0.49507917887403441"/>
  </r>
  <r>
    <x v="787"/>
    <x v="4"/>
    <s v="TEC-PH-10004896"/>
    <x v="2"/>
    <x v="6"/>
    <n v="71.975999999999999"/>
    <s v="CA-2017-166163"/>
    <n v="1"/>
    <n v="3"/>
    <n v="0.2"/>
    <n v="7.1976000000000049"/>
    <n v="0.41105220110552465"/>
  </r>
  <r>
    <x v="787"/>
    <x v="4"/>
    <s v="OFF-PA-10004911"/>
    <x v="0"/>
    <x v="0"/>
    <n v="37.520000000000003"/>
    <s v="CA-2017-167241"/>
    <n v="0"/>
    <n v="4"/>
    <n v="0"/>
    <n v="18.009600000000002"/>
    <n v="0.43613829632717294"/>
  </r>
  <r>
    <x v="787"/>
    <x v="26"/>
    <s v="OFF-BI-10001989"/>
    <x v="0"/>
    <x v="3"/>
    <n v="18.882000000000005"/>
    <s v="US-2017-123470"/>
    <n v="0"/>
    <n v="3"/>
    <n v="0.7"/>
    <n v="-13.846800000000002"/>
    <n v="0.46881743173671325"/>
  </r>
  <r>
    <x v="787"/>
    <x v="4"/>
    <s v="OFF-ST-10001505"/>
    <x v="0"/>
    <x v="1"/>
    <n v="17.940000000000001"/>
    <s v="CA-2017-167241"/>
    <n v="0"/>
    <n v="3"/>
    <n v="0"/>
    <n v="3.0497999999999985"/>
    <n v="0.44610841445725197"/>
  </r>
  <r>
    <x v="787"/>
    <x v="4"/>
    <s v="OFF-LA-10000452"/>
    <x v="0"/>
    <x v="2"/>
    <n v="3.15"/>
    <s v="CA-2017-166163"/>
    <n v="0"/>
    <n v="1"/>
    <n v="0"/>
    <n v="1.512"/>
    <n v="0.4647369236065339"/>
  </r>
  <r>
    <x v="788"/>
    <x v="4"/>
    <s v="FUR-TA-10004152"/>
    <x v="1"/>
    <x v="13"/>
    <n v="161.28"/>
    <s v="CA-2017-148096"/>
    <n v="1"/>
    <n v="2"/>
    <n v="0.2"/>
    <n v="12.095999999999997"/>
    <n v="0.55975208308209756"/>
  </r>
  <r>
    <x v="788"/>
    <x v="4"/>
    <s v="OFF-PA-10000019"/>
    <x v="0"/>
    <x v="0"/>
    <n v="32.400000000000006"/>
    <s v="CA-2017-113117"/>
    <n v="1"/>
    <n v="5"/>
    <n v="0"/>
    <n v="15.552000000000001"/>
    <n v="0.43613829632717294"/>
  </r>
  <r>
    <x v="788"/>
    <x v="4"/>
    <s v="OFF-EN-10004030"/>
    <x v="0"/>
    <x v="11"/>
    <n v="10.86"/>
    <s v="CA-2017-150343"/>
    <n v="1"/>
    <n v="3"/>
    <n v="0"/>
    <n v="5.1042000000000005"/>
    <n v="0.44424167803735209"/>
  </r>
  <r>
    <x v="789"/>
    <x v="22"/>
    <s v="OFF-BI-10003712"/>
    <x v="0"/>
    <x v="3"/>
    <n v="15.712000000000002"/>
    <s v="US-2017-157308"/>
    <n v="1"/>
    <n v="4"/>
    <n v="0.2"/>
    <n v="5.6955999999999989"/>
    <n v="0.46881743173671325"/>
  </r>
  <r>
    <x v="790"/>
    <x v="20"/>
    <s v="OFF-AP-10000576"/>
    <x v="0"/>
    <x v="12"/>
    <n v="355.32"/>
    <s v="CA-2017-136133"/>
    <n v="1"/>
    <n v="9"/>
    <n v="0"/>
    <n v="99.48960000000001"/>
    <n v="0.49507917887403441"/>
  </r>
  <r>
    <x v="790"/>
    <x v="0"/>
    <s v="OFF-PA-10004665"/>
    <x v="0"/>
    <x v="0"/>
    <n v="83.84"/>
    <s v="CA-2017-113551"/>
    <n v="1"/>
    <n v="8"/>
    <n v="0.2"/>
    <n v="30.391999999999996"/>
    <n v="0.43613829632717294"/>
  </r>
  <r>
    <x v="790"/>
    <x v="20"/>
    <s v="TEC-PH-10000439"/>
    <x v="2"/>
    <x v="6"/>
    <n v="39.99"/>
    <s v="CA-2017-153353"/>
    <n v="1"/>
    <n v="1"/>
    <n v="0"/>
    <n v="11.597099999999998"/>
    <n v="0.41105220110552465"/>
  </r>
  <r>
    <x v="790"/>
    <x v="0"/>
    <s v="FUR-FU-10001940"/>
    <x v="1"/>
    <x v="8"/>
    <n v="9.5519999999999996"/>
    <s v="CA-2017-128916"/>
    <n v="1"/>
    <n v="3"/>
    <n v="0.6"/>
    <n v="-3.8207999999999984"/>
    <n v="0.4595170286641902"/>
  </r>
  <r>
    <x v="790"/>
    <x v="0"/>
    <s v="FUR-FU-10000320"/>
    <x v="1"/>
    <x v="8"/>
    <n v="5.3440000000000003"/>
    <s v="CA-2017-128916"/>
    <n v="0"/>
    <n v="4"/>
    <n v="0.6"/>
    <n v="-2.1375999999999991"/>
    <n v="0.4595170286641902"/>
  </r>
  <r>
    <x v="790"/>
    <x v="0"/>
    <s v="OFF-BI-10001617"/>
    <x v="0"/>
    <x v="3"/>
    <n v="2.0679999999999996"/>
    <s v="CA-2017-113551"/>
    <n v="0"/>
    <n v="1"/>
    <n v="0.8"/>
    <n v="-3.4122000000000003"/>
    <n v="0.46881743173671325"/>
  </r>
  <r>
    <x v="791"/>
    <x v="20"/>
    <s v="OFF-BI-10004318"/>
    <x v="0"/>
    <x v="3"/>
    <n v="276.78400000000005"/>
    <s v="CA-2017-101980"/>
    <n v="1"/>
    <n v="2"/>
    <n v="0.2"/>
    <n v="89.954799999999992"/>
    <n v="0.46881743173671325"/>
  </r>
  <r>
    <x v="791"/>
    <x v="20"/>
    <s v="OFF-BI-10000666"/>
    <x v="0"/>
    <x v="3"/>
    <n v="146.68799999999999"/>
    <s v="CA-2017-101980"/>
    <n v="0"/>
    <n v="6"/>
    <n v="0.2"/>
    <n v="55.007999999999996"/>
    <n v="0.46881743173671325"/>
  </r>
  <r>
    <x v="791"/>
    <x v="20"/>
    <s v="OFF-BI-10003429"/>
    <x v="0"/>
    <x v="3"/>
    <n v="25.32"/>
    <s v="CA-2017-101980"/>
    <n v="0"/>
    <n v="5"/>
    <n v="0.2"/>
    <n v="9.1785000000000014"/>
    <n v="0.46881743173671325"/>
  </r>
  <r>
    <x v="792"/>
    <x v="14"/>
    <s v="TEC-PH-10004924"/>
    <x v="2"/>
    <x v="6"/>
    <n v="14.78"/>
    <s v="CA-2017-151141"/>
    <n v="1"/>
    <n v="2"/>
    <n v="0"/>
    <n v="3.9906000000000006"/>
    <n v="0.41105220110552465"/>
  </r>
  <r>
    <x v="793"/>
    <x v="4"/>
    <s v="FUR-TA-10003569"/>
    <x v="1"/>
    <x v="13"/>
    <n v="2887.0560000000005"/>
    <s v="US-2017-126452"/>
    <n v="1"/>
    <n v="9"/>
    <n v="0.2"/>
    <n v="180.44099999999992"/>
    <n v="0.55975208308209756"/>
  </r>
  <r>
    <x v="793"/>
    <x v="2"/>
    <s v="FUR-TA-10002530"/>
    <x v="1"/>
    <x v="13"/>
    <n v="815.29199999999992"/>
    <s v="US-2017-146066"/>
    <n v="1"/>
    <n v="9"/>
    <n v="0.4"/>
    <n v="-339.7050000000001"/>
    <n v="0.55975208308209756"/>
  </r>
  <r>
    <x v="793"/>
    <x v="20"/>
    <s v="FUR-CH-10002961"/>
    <x v="1"/>
    <x v="5"/>
    <n v="573.17399999999998"/>
    <s v="CA-2017-122581"/>
    <n v="1"/>
    <n v="7"/>
    <n v="0.1"/>
    <n v="63.685999999999979"/>
    <n v="0.46529189879902266"/>
  </r>
  <r>
    <x v="793"/>
    <x v="4"/>
    <s v="TEC-AC-10000844"/>
    <x v="2"/>
    <x v="9"/>
    <n v="254.96999999999997"/>
    <s v="US-2017-126452"/>
    <n v="0"/>
    <n v="3"/>
    <n v="0"/>
    <n v="91.789199999999994"/>
    <n v="0.52062335344040378"/>
  </r>
  <r>
    <x v="793"/>
    <x v="4"/>
    <s v="TEC-PH-10003555"/>
    <x v="2"/>
    <x v="6"/>
    <n v="91.96"/>
    <s v="US-2017-126452"/>
    <n v="0"/>
    <n v="5"/>
    <n v="0.2"/>
    <n v="-20.690999999999992"/>
    <n v="0.41105220110552465"/>
  </r>
  <r>
    <x v="793"/>
    <x v="4"/>
    <s v="OFF-PA-10002606"/>
    <x v="0"/>
    <x v="0"/>
    <n v="47.52"/>
    <s v="US-2017-126452"/>
    <n v="0"/>
    <n v="9"/>
    <n v="0"/>
    <n v="21.384"/>
    <n v="0.43613829632717294"/>
  </r>
  <r>
    <x v="793"/>
    <x v="22"/>
    <s v="OFF-BI-10003727"/>
    <x v="0"/>
    <x v="3"/>
    <n v="33.44"/>
    <s v="CA-2017-167983"/>
    <n v="1"/>
    <n v="10"/>
    <n v="0.2"/>
    <n v="11.703999999999997"/>
    <n v="0.46881743173671325"/>
  </r>
  <r>
    <x v="793"/>
    <x v="4"/>
    <s v="TEC-PH-10003187"/>
    <x v="2"/>
    <x v="6"/>
    <n v="31.983999999999998"/>
    <s v="US-2017-126452"/>
    <n v="0"/>
    <n v="2"/>
    <n v="0.2"/>
    <n v="-7.9959999999999996"/>
    <n v="0.41105220110552465"/>
  </r>
  <r>
    <x v="793"/>
    <x v="25"/>
    <s v="OFF-SU-10002573"/>
    <x v="0"/>
    <x v="14"/>
    <n v="28.048000000000002"/>
    <s v="CA-2017-123414"/>
    <n v="1"/>
    <n v="2"/>
    <n v="0.2"/>
    <n v="3.5059999999999967"/>
    <n v="0.53938093436526824"/>
  </r>
  <r>
    <x v="793"/>
    <x v="4"/>
    <s v="OFF-PA-10003848"/>
    <x v="0"/>
    <x v="0"/>
    <n v="12.96"/>
    <s v="US-2017-126452"/>
    <n v="0"/>
    <n v="2"/>
    <n v="0"/>
    <n v="6.2208000000000006"/>
    <n v="0.43613829632717294"/>
  </r>
  <r>
    <x v="793"/>
    <x v="4"/>
    <s v="OFF-BI-10004465"/>
    <x v="0"/>
    <x v="3"/>
    <n v="12.672000000000001"/>
    <s v="US-2017-126452"/>
    <n v="0"/>
    <n v="2"/>
    <n v="0.2"/>
    <n v="4.7519999999999998"/>
    <n v="0.46881743173671325"/>
  </r>
  <r>
    <x v="793"/>
    <x v="25"/>
    <s v="OFF-LA-10004559"/>
    <x v="0"/>
    <x v="2"/>
    <n v="9.2159999999999993"/>
    <s v="CA-2017-123414"/>
    <n v="0"/>
    <n v="4"/>
    <n v="0.2"/>
    <n v="3.3408000000000002"/>
    <n v="0.4647369236065339"/>
  </r>
  <r>
    <x v="794"/>
    <x v="10"/>
    <s v="OFF-EN-10002230"/>
    <x v="0"/>
    <x v="11"/>
    <n v="134.28800000000001"/>
    <s v="CA-2017-137239"/>
    <n v="1"/>
    <n v="2"/>
    <n v="0.2"/>
    <n v="45.322199999999995"/>
    <n v="0.44424167803735209"/>
  </r>
  <r>
    <x v="794"/>
    <x v="10"/>
    <s v="OFF-AP-10002439"/>
    <x v="0"/>
    <x v="12"/>
    <n v="113.55200000000001"/>
    <s v="CA-2017-137239"/>
    <n v="0"/>
    <n v="2"/>
    <n v="0.2"/>
    <n v="8.5163999999999938"/>
    <n v="0.49507917887403441"/>
  </r>
  <r>
    <x v="794"/>
    <x v="26"/>
    <s v="FUR-FU-10001979"/>
    <x v="1"/>
    <x v="8"/>
    <n v="98.328000000000003"/>
    <s v="US-2017-141880"/>
    <n v="1"/>
    <n v="3"/>
    <n v="0.2"/>
    <n v="9.832800000000006"/>
    <n v="0.4595170286641902"/>
  </r>
  <r>
    <x v="794"/>
    <x v="11"/>
    <s v="OFF-BI-10000088"/>
    <x v="0"/>
    <x v="3"/>
    <n v="26.352000000000004"/>
    <s v="CA-2017-130484"/>
    <n v="1"/>
    <n v="8"/>
    <n v="0.7"/>
    <n v="-18.446399999999997"/>
    <n v="0.46881743173671325"/>
  </r>
  <r>
    <x v="794"/>
    <x v="22"/>
    <s v="OFF-PA-10001870"/>
    <x v="0"/>
    <x v="0"/>
    <n v="19.440000000000001"/>
    <s v="US-2017-106313"/>
    <n v="1"/>
    <n v="3"/>
    <n v="0"/>
    <n v="9.3312000000000008"/>
    <n v="0.43613829632717294"/>
  </r>
  <r>
    <x v="794"/>
    <x v="4"/>
    <s v="OFF-AR-10002255"/>
    <x v="0"/>
    <x v="4"/>
    <n v="5.76"/>
    <s v="CA-2017-140256"/>
    <n v="1"/>
    <n v="2"/>
    <n v="0"/>
    <n v="1.6703999999999999"/>
    <n v="0.45632477063632687"/>
  </r>
  <r>
    <x v="794"/>
    <x v="0"/>
    <s v="OFF-BI-10003676"/>
    <x v="0"/>
    <x v="3"/>
    <n v="4.3119999999999985"/>
    <s v="US-2017-148334"/>
    <n v="1"/>
    <n v="2"/>
    <n v="0.8"/>
    <n v="-6.8992000000000022"/>
    <n v="0.46881743173671325"/>
  </r>
  <r>
    <x v="794"/>
    <x v="10"/>
    <s v="OFF-BI-10002827"/>
    <x v="0"/>
    <x v="3"/>
    <n v="3.3180000000000005"/>
    <s v="CA-2017-137239"/>
    <n v="0"/>
    <n v="2"/>
    <n v="0.7"/>
    <n v="-2.6543999999999999"/>
    <n v="0.46881743173671325"/>
  </r>
  <r>
    <x v="795"/>
    <x v="20"/>
    <s v="OFF-AP-10002118"/>
    <x v="0"/>
    <x v="12"/>
    <n v="1040.8"/>
    <s v="CA-2017-158001"/>
    <n v="1"/>
    <n v="5"/>
    <n v="0"/>
    <n v="281.01600000000008"/>
    <n v="0.49507917887403441"/>
  </r>
  <r>
    <x v="795"/>
    <x v="22"/>
    <s v="TEC-MA-10001972"/>
    <x v="2"/>
    <x v="15"/>
    <n v="837.59999999999991"/>
    <s v="CA-2017-150350"/>
    <n v="1"/>
    <n v="3"/>
    <n v="0.2"/>
    <n v="62.82000000000005"/>
    <n v="0.5183572270896134"/>
  </r>
  <r>
    <x v="795"/>
    <x v="0"/>
    <s v="OFF-ST-10002743"/>
    <x v="0"/>
    <x v="1"/>
    <n v="727.29600000000005"/>
    <s v="US-2017-160528"/>
    <n v="1"/>
    <n v="8"/>
    <n v="0.2"/>
    <n v="-172.73280000000005"/>
    <n v="0.44610841445725197"/>
  </r>
  <r>
    <x v="795"/>
    <x v="22"/>
    <s v="FUR-CH-10001973"/>
    <x v="1"/>
    <x v="5"/>
    <n v="532.70400000000006"/>
    <s v="CA-2017-150350"/>
    <n v="0"/>
    <n v="6"/>
    <n v="0.2"/>
    <n v="-39.952800000000025"/>
    <n v="0.46529189879902266"/>
  </r>
  <r>
    <x v="795"/>
    <x v="22"/>
    <s v="OFF-EN-10002504"/>
    <x v="0"/>
    <x v="11"/>
    <n v="135.9"/>
    <s v="CA-2017-150350"/>
    <n v="0"/>
    <n v="5"/>
    <n v="0"/>
    <n v="63.872999999999998"/>
    <n v="0.44424167803735209"/>
  </r>
  <r>
    <x v="795"/>
    <x v="0"/>
    <s v="TEC-AC-10002842"/>
    <x v="2"/>
    <x v="9"/>
    <n v="666.4"/>
    <s v="US-2017-160528"/>
    <n v="0"/>
    <n v="7"/>
    <n v="0.2"/>
    <n v="-33.319999999999965"/>
    <n v="0.52062335344040378"/>
  </r>
  <r>
    <x v="795"/>
    <x v="21"/>
    <s v="TEC-AC-10003433"/>
    <x v="2"/>
    <x v="9"/>
    <n v="1.98"/>
    <s v="US-2017-117793"/>
    <n v="1"/>
    <n v="2"/>
    <n v="0"/>
    <n v="0.89100000000000001"/>
    <n v="0.52062335344040378"/>
  </r>
  <r>
    <x v="795"/>
    <x v="22"/>
    <s v="OFF-AP-10001492"/>
    <x v="0"/>
    <x v="12"/>
    <n v="43.099999999999994"/>
    <s v="CA-2017-150350"/>
    <n v="0"/>
    <n v="5"/>
    <n v="0"/>
    <n v="11.206"/>
    <n v="0.49507917887403441"/>
  </r>
  <r>
    <x v="795"/>
    <x v="21"/>
    <s v="OFF-LA-10003537"/>
    <x v="0"/>
    <x v="2"/>
    <n v="37.589999999999996"/>
    <s v="US-2017-117793"/>
    <n v="0"/>
    <n v="3"/>
    <n v="0"/>
    <n v="17.667299999999997"/>
    <n v="0.4647369236065339"/>
  </r>
  <r>
    <x v="795"/>
    <x v="22"/>
    <s v="OFF-PA-10002160"/>
    <x v="0"/>
    <x v="0"/>
    <n v="34.68"/>
    <s v="CA-2017-150350"/>
    <n v="0"/>
    <n v="6"/>
    <n v="0"/>
    <n v="16.993200000000002"/>
    <n v="0.43613829632717294"/>
  </r>
  <r>
    <x v="795"/>
    <x v="20"/>
    <s v="OFF-AR-10001954"/>
    <x v="0"/>
    <x v="4"/>
    <n v="29.339999999999996"/>
    <s v="CA-2017-158001"/>
    <n v="0"/>
    <n v="6"/>
    <n v="0"/>
    <n v="7.9218000000000002"/>
    <n v="0.45632477063632687"/>
  </r>
  <r>
    <x v="795"/>
    <x v="21"/>
    <s v="OFF-LA-10002945"/>
    <x v="0"/>
    <x v="2"/>
    <n v="25.2"/>
    <s v="US-2017-117793"/>
    <n v="0"/>
    <n v="4"/>
    <n v="0"/>
    <n v="11.591999999999999"/>
    <n v="0.4647369236065339"/>
  </r>
  <r>
    <x v="795"/>
    <x v="0"/>
    <s v="FUR-FU-10004973"/>
    <x v="1"/>
    <x v="8"/>
    <n v="22.608000000000001"/>
    <s v="US-2017-160528"/>
    <n v="0"/>
    <n v="3"/>
    <n v="0.6"/>
    <n v="-10.173599999999997"/>
    <n v="0.4595170286641902"/>
  </r>
  <r>
    <x v="795"/>
    <x v="20"/>
    <s v="OFF-AR-10002399"/>
    <x v="0"/>
    <x v="4"/>
    <n v="21.299999999999997"/>
    <s v="CA-2017-158001"/>
    <n v="0"/>
    <n v="5"/>
    <n v="0"/>
    <n v="8.7330000000000005"/>
    <n v="0.45632477063632687"/>
  </r>
  <r>
    <x v="795"/>
    <x v="22"/>
    <s v="OFF-SU-10002189"/>
    <x v="0"/>
    <x v="14"/>
    <n v="15.88"/>
    <s v="CA-2017-150350"/>
    <n v="0"/>
    <n v="4"/>
    <n v="0"/>
    <n v="0.15879999999999939"/>
    <n v="0.53938093436526824"/>
  </r>
  <r>
    <x v="795"/>
    <x v="21"/>
    <s v="OFF-ST-10002406"/>
    <x v="0"/>
    <x v="1"/>
    <n v="14.97"/>
    <s v="US-2017-117793"/>
    <n v="0"/>
    <n v="1"/>
    <n v="0"/>
    <n v="4.1916000000000011"/>
    <n v="0.44610841445725197"/>
  </r>
  <r>
    <x v="796"/>
    <x v="4"/>
    <s v="FUR-CH-10001215"/>
    <x v="1"/>
    <x v="5"/>
    <n v="1603.1360000000002"/>
    <s v="CA-2017-128594"/>
    <n v="1"/>
    <n v="4"/>
    <n v="0.2"/>
    <n v="100.19599999999997"/>
    <n v="0.46529189879902266"/>
  </r>
  <r>
    <x v="796"/>
    <x v="0"/>
    <s v="FUR-CH-10002126"/>
    <x v="1"/>
    <x v="5"/>
    <n v="1024.7159999999999"/>
    <s v="CA-2017-152289"/>
    <n v="1"/>
    <n v="6"/>
    <n v="0.3"/>
    <n v="-29.277599999999893"/>
    <n v="0.46529189879902266"/>
  </r>
  <r>
    <x v="796"/>
    <x v="14"/>
    <s v="FUR-TA-10004147"/>
    <x v="1"/>
    <x v="13"/>
    <n v="447.84"/>
    <s v="CA-2017-114601"/>
    <n v="1"/>
    <n v="4"/>
    <n v="0"/>
    <n v="98.524799999999971"/>
    <n v="0.55975208308209756"/>
  </r>
  <r>
    <x v="796"/>
    <x v="14"/>
    <s v="TEC-PH-10002170"/>
    <x v="2"/>
    <x v="6"/>
    <n v="209.96999999999997"/>
    <s v="CA-2017-114601"/>
    <n v="0"/>
    <n v="3"/>
    <n v="0"/>
    <n v="58.791600000000003"/>
    <n v="0.41105220110552465"/>
  </r>
  <r>
    <x v="796"/>
    <x v="5"/>
    <s v="FUR-FU-10000308"/>
    <x v="1"/>
    <x v="8"/>
    <n v="186.54"/>
    <s v="CA-2017-163174"/>
    <n v="1"/>
    <n v="3"/>
    <n v="0"/>
    <n v="41.038800000000002"/>
    <n v="0.4595170286641902"/>
  </r>
  <r>
    <x v="796"/>
    <x v="4"/>
    <s v="OFF-PA-10003625"/>
    <x v="0"/>
    <x v="0"/>
    <n v="154.9"/>
    <s v="CA-2017-105585"/>
    <n v="1"/>
    <n v="5"/>
    <n v="0"/>
    <n v="69.704999999999998"/>
    <n v="0.43613829632717294"/>
  </r>
  <r>
    <x v="796"/>
    <x v="20"/>
    <s v="OFF-BI-10001510"/>
    <x v="0"/>
    <x v="3"/>
    <n v="146.68800000000002"/>
    <s v="US-2017-102141"/>
    <n v="1"/>
    <n v="8"/>
    <n v="0.2"/>
    <n v="45.839999999999996"/>
    <n v="0.46881743173671325"/>
  </r>
  <r>
    <x v="796"/>
    <x v="14"/>
    <s v="TEC-AC-10003911"/>
    <x v="2"/>
    <x v="9"/>
    <n v="479.97"/>
    <s v="CA-2017-114601"/>
    <n v="0"/>
    <n v="3"/>
    <n v="0"/>
    <n v="163.18979999999999"/>
    <n v="0.52062335344040378"/>
  </r>
  <r>
    <x v="796"/>
    <x v="20"/>
    <s v="TEC-AC-10002800"/>
    <x v="2"/>
    <x v="9"/>
    <n v="249.95000000000002"/>
    <s v="US-2017-127425"/>
    <n v="1"/>
    <n v="5"/>
    <n v="0"/>
    <n v="87.482499999999987"/>
    <n v="0.52062335344040378"/>
  </r>
  <r>
    <x v="796"/>
    <x v="0"/>
    <s v="TEC-AC-10004571"/>
    <x v="2"/>
    <x v="9"/>
    <n v="159.98400000000001"/>
    <s v="CA-2017-152289"/>
    <n v="0"/>
    <n v="2"/>
    <n v="0.2"/>
    <n v="43.995600000000003"/>
    <n v="0.52062335344040378"/>
  </r>
  <r>
    <x v="796"/>
    <x v="2"/>
    <s v="TEC-AC-10001109"/>
    <x v="2"/>
    <x v="9"/>
    <n v="47.984000000000002"/>
    <s v="CA-2017-132094"/>
    <n v="1"/>
    <n v="2"/>
    <n v="0.2"/>
    <n v="13.195600000000001"/>
    <n v="0.52062335344040378"/>
  </r>
  <r>
    <x v="796"/>
    <x v="21"/>
    <s v="TEC-AC-10002006"/>
    <x v="2"/>
    <x v="9"/>
    <n v="47.97"/>
    <s v="US-2017-163538"/>
    <n v="1"/>
    <n v="3"/>
    <n v="0"/>
    <n v="14.870699999999998"/>
    <n v="0.52062335344040378"/>
  </r>
  <r>
    <x v="796"/>
    <x v="20"/>
    <s v="TEC-PH-10003442"/>
    <x v="2"/>
    <x v="6"/>
    <n v="33"/>
    <s v="US-2017-127425"/>
    <n v="0"/>
    <n v="6"/>
    <n v="0"/>
    <n v="8.25"/>
    <n v="0.41105220110552465"/>
  </r>
  <r>
    <x v="796"/>
    <x v="16"/>
    <s v="OFF-PA-10002319"/>
    <x v="0"/>
    <x v="0"/>
    <n v="31.007999999999999"/>
    <s v="CA-2017-160598"/>
    <n v="1"/>
    <n v="1"/>
    <n v="0.2"/>
    <n v="11.240400000000001"/>
    <n v="0.43613829632717294"/>
  </r>
  <r>
    <x v="796"/>
    <x v="14"/>
    <s v="OFF-PA-10000605"/>
    <x v="0"/>
    <x v="0"/>
    <n v="11.56"/>
    <s v="CA-2017-114601"/>
    <n v="0"/>
    <n v="2"/>
    <n v="0"/>
    <n v="5.6644000000000005"/>
    <n v="0.43613829632717294"/>
  </r>
  <r>
    <x v="796"/>
    <x v="4"/>
    <s v="OFF-FA-10002983"/>
    <x v="0"/>
    <x v="7"/>
    <n v="10.23"/>
    <s v="CA-2017-105585"/>
    <n v="0"/>
    <n v="3"/>
    <n v="0"/>
    <n v="4.9104000000000001"/>
    <n v="0.51168203684699509"/>
  </r>
  <r>
    <x v="796"/>
    <x v="14"/>
    <s v="OFF-AR-10002578"/>
    <x v="0"/>
    <x v="4"/>
    <n v="8.64"/>
    <s v="CA-2017-114601"/>
    <n v="0"/>
    <n v="3"/>
    <n v="0"/>
    <n v="2.5055999999999998"/>
    <n v="0.45632477063632687"/>
  </r>
  <r>
    <x v="796"/>
    <x v="4"/>
    <s v="OFF-AR-10000390"/>
    <x v="0"/>
    <x v="4"/>
    <n v="8.26"/>
    <s v="US-2017-100405"/>
    <n v="1"/>
    <n v="2"/>
    <n v="0"/>
    <n v="3.7995999999999999"/>
    <n v="0.45632477063632687"/>
  </r>
  <r>
    <x v="796"/>
    <x v="22"/>
    <s v="OFF-PA-10000019"/>
    <x v="0"/>
    <x v="0"/>
    <n v="6.48"/>
    <s v="CA-2017-148201"/>
    <n v="1"/>
    <n v="1"/>
    <n v="0"/>
    <n v="3.1104000000000003"/>
    <n v="0.43613829632717294"/>
  </r>
  <r>
    <x v="796"/>
    <x v="2"/>
    <s v="OFF-AR-10004165"/>
    <x v="0"/>
    <x v="4"/>
    <n v="5.4719999999999995"/>
    <s v="CA-2017-132094"/>
    <n v="0"/>
    <n v="3"/>
    <n v="0.2"/>
    <n v="1.6416000000000004"/>
    <n v="0.45632477063632687"/>
  </r>
  <r>
    <x v="797"/>
    <x v="32"/>
    <s v="FUR-TA-10001307"/>
    <x v="1"/>
    <x v="13"/>
    <n v="244.61499999999998"/>
    <s v="CA-2017-145982"/>
    <n v="1"/>
    <n v="1"/>
    <n v="0.3"/>
    <n v="20.966999999999999"/>
    <n v="0.55975208308209756"/>
  </r>
  <r>
    <x v="797"/>
    <x v="32"/>
    <s v="OFF-PA-10000675"/>
    <x v="0"/>
    <x v="0"/>
    <n v="122.97"/>
    <s v="CA-2017-145982"/>
    <n v="0"/>
    <n v="3"/>
    <n v="0"/>
    <n v="60.255300000000005"/>
    <n v="0.43613829632717294"/>
  </r>
  <r>
    <x v="797"/>
    <x v="32"/>
    <s v="OFF-PA-10002666"/>
    <x v="0"/>
    <x v="0"/>
    <n v="81.540000000000006"/>
    <s v="CA-2017-145982"/>
    <n v="0"/>
    <n v="9"/>
    <n v="0"/>
    <n v="36.692999999999998"/>
    <n v="0.43613829632717294"/>
  </r>
  <r>
    <x v="797"/>
    <x v="0"/>
    <s v="OFF-PA-10004353"/>
    <x v="0"/>
    <x v="0"/>
    <n v="79.920000000000016"/>
    <s v="CA-2017-117919"/>
    <n v="1"/>
    <n v="5"/>
    <n v="0.2"/>
    <n v="27.972000000000001"/>
    <n v="0.43613829632717294"/>
  </r>
  <r>
    <x v="797"/>
    <x v="32"/>
    <s v="TEC-PH-10000011"/>
    <x v="2"/>
    <x v="6"/>
    <n v="59.97"/>
    <s v="CA-2017-145982"/>
    <n v="0"/>
    <n v="3"/>
    <n v="0"/>
    <n v="28.785599999999995"/>
    <n v="0.41105220110552465"/>
  </r>
  <r>
    <x v="797"/>
    <x v="0"/>
    <s v="OFF-SU-10004261"/>
    <x v="0"/>
    <x v="14"/>
    <n v="55.167999999999999"/>
    <s v="US-2017-146710"/>
    <n v="1"/>
    <n v="4"/>
    <n v="0.2"/>
    <n v="6.2063999999999897"/>
    <n v="0.53938093436526824"/>
  </r>
  <r>
    <x v="797"/>
    <x v="0"/>
    <s v="OFF-SU-10004498"/>
    <x v="0"/>
    <x v="14"/>
    <n v="51.52000000000001"/>
    <s v="US-2017-146710"/>
    <n v="0"/>
    <n v="5"/>
    <n v="0.2"/>
    <n v="-10.948000000000002"/>
    <n v="0.53938093436526824"/>
  </r>
  <r>
    <x v="797"/>
    <x v="32"/>
    <s v="OFF-BI-10000174"/>
    <x v="0"/>
    <x v="3"/>
    <n v="29"/>
    <s v="CA-2017-145982"/>
    <n v="0"/>
    <n v="5"/>
    <n v="0"/>
    <n v="13.919999999999998"/>
    <n v="0.46881743173671325"/>
  </r>
  <r>
    <x v="797"/>
    <x v="0"/>
    <s v="OFF-ST-10003572"/>
    <x v="0"/>
    <x v="1"/>
    <n v="14.16"/>
    <s v="CA-2017-117919"/>
    <n v="0"/>
    <n v="1"/>
    <n v="0.2"/>
    <n v="1.0620000000000003"/>
    <n v="0.44610841445725197"/>
  </r>
  <r>
    <x v="797"/>
    <x v="32"/>
    <s v="OFF-FA-10000735"/>
    <x v="0"/>
    <x v="7"/>
    <n v="11.68"/>
    <s v="CA-2017-145982"/>
    <n v="0"/>
    <n v="4"/>
    <n v="0"/>
    <n v="5.2559999999999993"/>
    <n v="0.51168203684699509"/>
  </r>
  <r>
    <x v="797"/>
    <x v="16"/>
    <s v="OFF-LA-10002473"/>
    <x v="0"/>
    <x v="2"/>
    <n v="9.2159999999999993"/>
    <s v="CA-2017-116764"/>
    <n v="1"/>
    <n v="4"/>
    <n v="0.2"/>
    <n v="3.3408000000000002"/>
    <n v="0.4647369236065339"/>
  </r>
  <r>
    <x v="797"/>
    <x v="0"/>
    <s v="OFF-PA-10004971"/>
    <x v="0"/>
    <x v="0"/>
    <n v="4.6240000000000006"/>
    <s v="US-2017-146710"/>
    <n v="0"/>
    <n v="1"/>
    <n v="0.2"/>
    <n v="1.6762000000000001"/>
    <n v="0.43613829632717294"/>
  </r>
  <r>
    <x v="797"/>
    <x v="0"/>
    <s v="OFF-PA-10002615"/>
    <x v="0"/>
    <x v="0"/>
    <n v="3.5280000000000005"/>
    <s v="US-2017-146710"/>
    <n v="0"/>
    <n v="1"/>
    <n v="0.2"/>
    <n v="1.1465999999999998"/>
    <n v="0.43613829632717294"/>
  </r>
  <r>
    <x v="798"/>
    <x v="0"/>
    <s v="FUR-BO-10003159"/>
    <x v="1"/>
    <x v="10"/>
    <n v="156.37279999999998"/>
    <s v="CA-2017-145303"/>
    <n v="1"/>
    <n v="2"/>
    <n v="0.32"/>
    <n v="-52.890800000000027"/>
    <n v="0.5176847302647779"/>
  </r>
  <r>
    <x v="798"/>
    <x v="26"/>
    <s v="TEC-PH-10002890"/>
    <x v="2"/>
    <x v="6"/>
    <n v="108.57599999999999"/>
    <s v="US-2017-144211"/>
    <n v="1"/>
    <n v="3"/>
    <n v="0.2"/>
    <n v="8.1432000000000002"/>
    <n v="0.41105220110552465"/>
  </r>
  <r>
    <x v="798"/>
    <x v="10"/>
    <s v="OFF-BI-10004099"/>
    <x v="0"/>
    <x v="3"/>
    <n v="18.432000000000002"/>
    <s v="CA-2017-137652"/>
    <n v="1"/>
    <n v="8"/>
    <n v="0.7"/>
    <n v="-12.287999999999997"/>
    <n v="0.46881743173671325"/>
  </r>
  <r>
    <x v="798"/>
    <x v="26"/>
    <s v="OFF-PA-10002246"/>
    <x v="0"/>
    <x v="0"/>
    <n v="15.48"/>
    <s v="US-2017-144211"/>
    <n v="0"/>
    <n v="3"/>
    <n v="0.2"/>
    <n v="5.6115000000000004"/>
    <n v="0.43613829632717294"/>
  </r>
  <r>
    <x v="798"/>
    <x v="0"/>
    <s v="OFF-BI-10000050"/>
    <x v="0"/>
    <x v="3"/>
    <n v="13.139999999999997"/>
    <s v="CA-2017-145303"/>
    <n v="0"/>
    <n v="9"/>
    <n v="0.8"/>
    <n v="-21.681000000000004"/>
    <n v="0.46881743173671325"/>
  </r>
  <r>
    <x v="798"/>
    <x v="0"/>
    <s v="OFF-BI-10002414"/>
    <x v="0"/>
    <x v="3"/>
    <n v="10.023999999999997"/>
    <s v="CA-2017-145303"/>
    <n v="0"/>
    <n v="4"/>
    <n v="0.8"/>
    <n v="-16.539600000000007"/>
    <n v="0.46881743173671325"/>
  </r>
  <r>
    <x v="799"/>
    <x v="2"/>
    <s v="FUR-TA-10004152"/>
    <x v="1"/>
    <x v="13"/>
    <n v="241.92"/>
    <s v="CA-2017-159912"/>
    <n v="1"/>
    <n v="4"/>
    <n v="0.4"/>
    <n v="-56.448000000000008"/>
    <n v="0.55975208308209756"/>
  </r>
  <r>
    <x v="799"/>
    <x v="2"/>
    <s v="FUR-BO-10002853"/>
    <x v="1"/>
    <x v="10"/>
    <n v="163.88"/>
    <s v="CA-2017-159912"/>
    <n v="0"/>
    <n v="4"/>
    <n v="0.5"/>
    <n v="-81.94"/>
    <n v="0.5176847302647779"/>
  </r>
  <r>
    <x v="799"/>
    <x v="1"/>
    <s v="TEC-AC-10001767"/>
    <x v="2"/>
    <x v="9"/>
    <n v="95.976000000000013"/>
    <s v="CA-2017-158568"/>
    <n v="1"/>
    <n v="3"/>
    <n v="0.2"/>
    <n v="-10.797300000000011"/>
    <n v="0.52062335344040378"/>
  </r>
  <r>
    <x v="799"/>
    <x v="1"/>
    <s v="OFF-PA-10003256"/>
    <x v="0"/>
    <x v="0"/>
    <n v="64.623999999999995"/>
    <s v="CA-2017-158568"/>
    <n v="0"/>
    <n v="7"/>
    <n v="0.2"/>
    <n v="22.618399999999994"/>
    <n v="0.43613829632717294"/>
  </r>
  <r>
    <x v="799"/>
    <x v="38"/>
    <s v="OFF-SU-10000381"/>
    <x v="0"/>
    <x v="14"/>
    <n v="27.93"/>
    <s v="CA-2017-161207"/>
    <n v="1"/>
    <n v="3"/>
    <n v="0"/>
    <n v="8.0996999999999986"/>
    <n v="0.53938093436526824"/>
  </r>
  <r>
    <x v="799"/>
    <x v="20"/>
    <s v="TEC-PH-10003442"/>
    <x v="2"/>
    <x v="6"/>
    <n v="22"/>
    <s v="CA-2017-128727"/>
    <n v="1"/>
    <n v="4"/>
    <n v="0"/>
    <n v="5.5"/>
    <n v="0.41105220110552465"/>
  </r>
  <r>
    <x v="799"/>
    <x v="2"/>
    <s v="OFF-FA-10000053"/>
    <x v="0"/>
    <x v="7"/>
    <n v="10.584"/>
    <s v="CA-2017-159912"/>
    <n v="0"/>
    <n v="7"/>
    <n v="0.2"/>
    <n v="-2.3813999999999993"/>
    <n v="0.51168203684699509"/>
  </r>
  <r>
    <x v="799"/>
    <x v="2"/>
    <s v="OFF-BI-10002071"/>
    <x v="0"/>
    <x v="3"/>
    <n v="3.4860000000000002"/>
    <s v="CA-2017-159912"/>
    <n v="0"/>
    <n v="2"/>
    <n v="0.7"/>
    <n v="-2.7887999999999993"/>
    <n v="0.46881743173671325"/>
  </r>
  <r>
    <x v="799"/>
    <x v="1"/>
    <s v="OFF-BI-10002609"/>
    <x v="0"/>
    <x v="3"/>
    <n v="1.7879999999999996"/>
    <s v="CA-2017-158568"/>
    <n v="0"/>
    <n v="3"/>
    <n v="0.8"/>
    <n v="-3.0396000000000001"/>
    <n v="0.46881743173671325"/>
  </r>
  <r>
    <x v="800"/>
    <x v="2"/>
    <s v="FUR-CH-10003312"/>
    <x v="1"/>
    <x v="5"/>
    <n v="786.74400000000003"/>
    <s v="US-2017-141544"/>
    <n v="1"/>
    <n v="4"/>
    <n v="0.3"/>
    <n v="-258.50160000000011"/>
    <n v="0.46529189879902266"/>
  </r>
  <r>
    <x v="800"/>
    <x v="4"/>
    <s v="TEC-PH-10004908"/>
    <x v="2"/>
    <x v="6"/>
    <n v="339.96000000000004"/>
    <s v="CA-2017-165995"/>
    <n v="1"/>
    <n v="5"/>
    <n v="0.2"/>
    <n v="42.494999999999948"/>
    <n v="0.41105220110552465"/>
  </r>
  <r>
    <x v="800"/>
    <x v="2"/>
    <s v="TEC-PH-10003645"/>
    <x v="2"/>
    <x v="6"/>
    <n v="290.89800000000002"/>
    <s v="US-2017-141544"/>
    <n v="0"/>
    <n v="3"/>
    <n v="0.4"/>
    <n v="-67.876199999999997"/>
    <n v="0.41105220110552465"/>
  </r>
  <r>
    <x v="800"/>
    <x v="2"/>
    <s v="OFF-LA-10001074"/>
    <x v="0"/>
    <x v="2"/>
    <n v="100.24000000000001"/>
    <s v="US-2017-141544"/>
    <n v="0"/>
    <n v="10"/>
    <n v="0.2"/>
    <n v="33.830999999999989"/>
    <n v="0.4647369236065339"/>
  </r>
  <r>
    <x v="800"/>
    <x v="2"/>
    <s v="OFF-ST-10000675"/>
    <x v="0"/>
    <x v="1"/>
    <n v="54.224000000000004"/>
    <s v="US-2017-141544"/>
    <n v="0"/>
    <n v="2"/>
    <n v="0.2"/>
    <n v="3.3889999999999993"/>
    <n v="0.44610841445725197"/>
  </r>
  <r>
    <x v="800"/>
    <x v="4"/>
    <s v="FUR-FU-10000672"/>
    <x v="1"/>
    <x v="8"/>
    <n v="47.04"/>
    <s v="CA-2017-165995"/>
    <n v="0"/>
    <n v="4"/>
    <n v="0"/>
    <n v="15.993599999999997"/>
    <n v="0.4595170286641902"/>
  </r>
  <r>
    <x v="800"/>
    <x v="2"/>
    <s v="OFF-BI-10001524"/>
    <x v="0"/>
    <x v="3"/>
    <n v="37.76400000000001"/>
    <s v="US-2017-141544"/>
    <n v="0"/>
    <n v="6"/>
    <n v="0.7"/>
    <n v="-27.693600000000004"/>
    <n v="0.46881743173671325"/>
  </r>
  <r>
    <x v="801"/>
    <x v="0"/>
    <s v="OFF-ST-10001580"/>
    <x v="0"/>
    <x v="1"/>
    <n v="23.968000000000004"/>
    <s v="CA-2017-117408"/>
    <n v="1"/>
    <n v="2"/>
    <n v="0.2"/>
    <n v="2.3967999999999989"/>
    <n v="0.44610841445725197"/>
  </r>
  <r>
    <x v="802"/>
    <x v="20"/>
    <s v="OFF-BI-10004995"/>
    <x v="0"/>
    <x v="3"/>
    <n v="4355.1680000000006"/>
    <s v="CA-2017-129714"/>
    <n v="1"/>
    <n v="4"/>
    <n v="0.2"/>
    <n v="1415.4295999999997"/>
    <n v="0.46881743173671325"/>
  </r>
  <r>
    <x v="802"/>
    <x v="14"/>
    <s v="OFF-AP-10002457"/>
    <x v="0"/>
    <x v="12"/>
    <n v="376.74"/>
    <s v="CA-2017-116526"/>
    <n v="1"/>
    <n v="4"/>
    <n v="0.1"/>
    <n v="71.161999999999978"/>
    <n v="0.49507917887403441"/>
  </r>
  <r>
    <x v="802"/>
    <x v="20"/>
    <s v="FUR-FU-10004864"/>
    <x v="1"/>
    <x v="8"/>
    <n v="191.82"/>
    <s v="CA-2017-151561"/>
    <n v="1"/>
    <n v="3"/>
    <n v="0"/>
    <n v="61.382399999999997"/>
    <n v="0.4595170286641902"/>
  </r>
  <r>
    <x v="802"/>
    <x v="20"/>
    <s v="TEC-AC-10001432"/>
    <x v="2"/>
    <x v="9"/>
    <n v="468.90000000000003"/>
    <s v="CA-2017-151561"/>
    <n v="0"/>
    <n v="6"/>
    <n v="0"/>
    <n v="206.31600000000006"/>
    <n v="0.52062335344040378"/>
  </r>
  <r>
    <x v="802"/>
    <x v="20"/>
    <s v="TEC-AC-10003399"/>
    <x v="2"/>
    <x v="9"/>
    <n v="72.48"/>
    <s v="CA-2017-151561"/>
    <n v="0"/>
    <n v="2"/>
    <n v="0"/>
    <n v="30.441600000000001"/>
    <n v="0.52062335344040378"/>
  </r>
  <r>
    <x v="802"/>
    <x v="20"/>
    <s v="TEC-AC-10000290"/>
    <x v="2"/>
    <x v="9"/>
    <n v="6.79"/>
    <s v="CA-2017-129714"/>
    <n v="0"/>
    <n v="1"/>
    <n v="0"/>
    <n v="2.3086000000000002"/>
    <n v="0.52062335344040378"/>
  </r>
  <r>
    <x v="802"/>
    <x v="20"/>
    <s v="OFF-PA-10001970"/>
    <x v="0"/>
    <x v="0"/>
    <n v="49.12"/>
    <s v="CA-2017-129714"/>
    <n v="0"/>
    <n v="4"/>
    <n v="0"/>
    <n v="23.086399999999998"/>
    <n v="0.43613829632717294"/>
  </r>
  <r>
    <x v="802"/>
    <x v="2"/>
    <s v="OFF-PA-10004675"/>
    <x v="0"/>
    <x v="0"/>
    <n v="30.48"/>
    <s v="CA-2017-155481"/>
    <n v="1"/>
    <n v="6"/>
    <n v="0.2"/>
    <n v="9.9059999999999988"/>
    <n v="0.43613829632717294"/>
  </r>
  <r>
    <x v="802"/>
    <x v="14"/>
    <s v="OFF-BI-10000320"/>
    <x v="0"/>
    <x v="3"/>
    <n v="29.52"/>
    <s v="CA-2017-116526"/>
    <n v="0"/>
    <n v="4"/>
    <n v="0"/>
    <n v="14.4648"/>
    <n v="0.46881743173671325"/>
  </r>
  <r>
    <x v="802"/>
    <x v="14"/>
    <s v="OFF-BI-10001116"/>
    <x v="0"/>
    <x v="3"/>
    <n v="26.400000000000002"/>
    <s v="CA-2017-116526"/>
    <n v="0"/>
    <n v="5"/>
    <n v="0"/>
    <n v="12.672000000000001"/>
    <n v="0.46881743173671325"/>
  </r>
  <r>
    <x v="802"/>
    <x v="20"/>
    <s v="OFF-PA-10001970"/>
    <x v="0"/>
    <x v="0"/>
    <n v="24.56"/>
    <s v="CA-2017-129714"/>
    <n v="0"/>
    <n v="2"/>
    <n v="0"/>
    <n v="11.543199999999999"/>
    <n v="0.43613829632717294"/>
  </r>
  <r>
    <x v="802"/>
    <x v="14"/>
    <s v="OFF-BI-10004728"/>
    <x v="0"/>
    <x v="3"/>
    <n v="24.1"/>
    <s v="CA-2017-116526"/>
    <n v="0"/>
    <n v="5"/>
    <n v="0"/>
    <n v="11.086"/>
    <n v="0.46881743173671325"/>
  </r>
  <r>
    <x v="802"/>
    <x v="2"/>
    <s v="TEC-PH-10002293"/>
    <x v="2"/>
    <x v="6"/>
    <n v="23.987999999999996"/>
    <s v="CA-2017-155481"/>
    <n v="0"/>
    <n v="2"/>
    <n v="0.4"/>
    <n v="-4.7975999999999974"/>
    <n v="0.41105220110552465"/>
  </r>
  <r>
    <x v="802"/>
    <x v="4"/>
    <s v="OFF-EN-10001335"/>
    <x v="0"/>
    <x v="11"/>
    <n v="21.88"/>
    <s v="CA-2017-120859"/>
    <n v="1"/>
    <n v="2"/>
    <n v="0"/>
    <n v="10.94"/>
    <n v="0.44424167803735209"/>
  </r>
  <r>
    <x v="802"/>
    <x v="2"/>
    <s v="OFF-FA-10002780"/>
    <x v="0"/>
    <x v="7"/>
    <n v="16.687999999999999"/>
    <s v="CA-2017-155481"/>
    <n v="0"/>
    <n v="7"/>
    <n v="0.2"/>
    <n v="5.4235999999999995"/>
    <n v="0.51168203684699509"/>
  </r>
  <r>
    <x v="802"/>
    <x v="4"/>
    <s v="OFF-EN-10002500"/>
    <x v="0"/>
    <x v="11"/>
    <n v="12.78"/>
    <s v="CA-2017-124583"/>
    <n v="1"/>
    <n v="1"/>
    <n v="0"/>
    <n v="5.7509999999999994"/>
    <n v="0.44424167803735209"/>
  </r>
  <r>
    <x v="802"/>
    <x v="14"/>
    <s v="OFF-AR-10004999"/>
    <x v="0"/>
    <x v="4"/>
    <n v="11.96"/>
    <s v="CA-2017-116526"/>
    <n v="0"/>
    <n v="2"/>
    <n v="0"/>
    <n v="2.99"/>
    <n v="0.45632477063632687"/>
  </r>
  <r>
    <x v="802"/>
    <x v="20"/>
    <s v="OFF-SU-10001574"/>
    <x v="0"/>
    <x v="14"/>
    <n v="10.95"/>
    <s v="CA-2017-151561"/>
    <n v="0"/>
    <n v="3"/>
    <n v="0"/>
    <n v="3.2849999999999993"/>
    <n v="0.53938093436526824"/>
  </r>
  <r>
    <x v="802"/>
    <x v="14"/>
    <s v="TEC-PH-10002365"/>
    <x v="2"/>
    <x v="6"/>
    <n v="8.7799999999999994"/>
    <s v="CA-2017-116526"/>
    <n v="0"/>
    <n v="1"/>
    <n v="0"/>
    <n v="2.2827999999999999"/>
    <n v="0.41105220110552465"/>
  </r>
  <r>
    <x v="802"/>
    <x v="20"/>
    <s v="OFF-BI-10002160"/>
    <x v="0"/>
    <x v="3"/>
    <n v="3.048"/>
    <s v="CA-2017-129714"/>
    <n v="0"/>
    <n v="1"/>
    <n v="0.2"/>
    <n v="1.0668"/>
    <n v="0.46881743173671325"/>
  </r>
  <r>
    <x v="803"/>
    <x v="1"/>
    <s v="TEC-MA-10003230"/>
    <x v="2"/>
    <x v="15"/>
    <n v="1362.8999999999999"/>
    <s v="CA-2017-144764"/>
    <n v="1"/>
    <n v="3"/>
    <n v="0.3"/>
    <n v="-19.470000000000141"/>
    <n v="0.5183572270896134"/>
  </r>
  <r>
    <x v="803"/>
    <x v="4"/>
    <s v="TEC-PH-10001530"/>
    <x v="2"/>
    <x v="6"/>
    <n v="1091.1680000000001"/>
    <s v="CA-2017-126732"/>
    <n v="1"/>
    <n v="4"/>
    <n v="0.2"/>
    <n v="68.197999999999979"/>
    <n v="0.41105220110552465"/>
  </r>
  <r>
    <x v="803"/>
    <x v="22"/>
    <s v="TEC-CO-10002095"/>
    <x v="2"/>
    <x v="16"/>
    <n v="999.98"/>
    <s v="CA-2017-166429"/>
    <n v="1"/>
    <n v="2"/>
    <n v="0"/>
    <n v="449.99099999999999"/>
    <n v="0.55185675810753509"/>
  </r>
  <r>
    <x v="803"/>
    <x v="4"/>
    <s v="FUR-TA-10001539"/>
    <x v="1"/>
    <x v="13"/>
    <n v="568.72800000000007"/>
    <s v="CA-2017-126732"/>
    <n v="0"/>
    <n v="3"/>
    <n v="0.2"/>
    <n v="28.436399999999935"/>
    <n v="0.55975208308209756"/>
  </r>
  <r>
    <x v="803"/>
    <x v="25"/>
    <s v="FUR-TA-10001768"/>
    <x v="1"/>
    <x v="13"/>
    <n v="472.51800000000003"/>
    <s v="CA-2017-106950"/>
    <n v="1"/>
    <n v="3"/>
    <n v="0.4"/>
    <n v="-149.63070000000005"/>
    <n v="0.55975208308209756"/>
  </r>
  <r>
    <x v="803"/>
    <x v="25"/>
    <s v="OFF-AP-10000159"/>
    <x v="0"/>
    <x v="12"/>
    <n v="309.45600000000002"/>
    <s v="CA-2017-106950"/>
    <n v="0"/>
    <n v="9"/>
    <n v="0.2"/>
    <n v="34.813799999999944"/>
    <n v="0.49507917887403441"/>
  </r>
  <r>
    <x v="803"/>
    <x v="22"/>
    <s v="FUR-CH-10003061"/>
    <x v="1"/>
    <x v="5"/>
    <n v="215.976"/>
    <s v="CA-2017-106278"/>
    <n v="1"/>
    <n v="3"/>
    <n v="0.2"/>
    <n v="-2.6997000000000355"/>
    <n v="0.46529189879902266"/>
  </r>
  <r>
    <x v="803"/>
    <x v="25"/>
    <s v="TEC-AC-10002049"/>
    <x v="2"/>
    <x v="9"/>
    <n v="1012.6800000000001"/>
    <s v="CA-2017-106950"/>
    <n v="0"/>
    <n v="3"/>
    <n v="0.2"/>
    <n v="303.80400000000003"/>
    <n v="0.52062335344040378"/>
  </r>
  <r>
    <x v="803"/>
    <x v="0"/>
    <s v="TEC-AC-10001714"/>
    <x v="2"/>
    <x v="9"/>
    <n v="159.56"/>
    <s v="CA-2017-112739"/>
    <n v="1"/>
    <n v="5"/>
    <n v="0.2"/>
    <n v="33.906499999999994"/>
    <n v="0.52062335344040378"/>
  </r>
  <r>
    <x v="803"/>
    <x v="4"/>
    <s v="FUR-FU-10001889"/>
    <x v="1"/>
    <x v="8"/>
    <n v="94.679999999999993"/>
    <s v="CA-2017-126732"/>
    <n v="0"/>
    <n v="9"/>
    <n v="0"/>
    <n v="31.244399999999995"/>
    <n v="0.4595170286641902"/>
  </r>
  <r>
    <x v="803"/>
    <x v="1"/>
    <s v="FUR-FU-10000277"/>
    <x v="1"/>
    <x v="8"/>
    <n v="84.272000000000006"/>
    <s v="CA-2017-129847"/>
    <n v="1"/>
    <n v="2"/>
    <n v="0.6"/>
    <n v="-75.844800000000006"/>
    <n v="0.4595170286641902"/>
  </r>
  <r>
    <x v="803"/>
    <x v="20"/>
    <s v="OFF-AR-10002240"/>
    <x v="0"/>
    <x v="4"/>
    <n v="75.48"/>
    <s v="CA-2017-130407"/>
    <n v="1"/>
    <n v="2"/>
    <n v="0"/>
    <n v="19.6248"/>
    <n v="0.45632477063632687"/>
  </r>
  <r>
    <x v="803"/>
    <x v="22"/>
    <s v="OFF-EN-10003567"/>
    <x v="0"/>
    <x v="11"/>
    <n v="65.94"/>
    <s v="CA-2017-106278"/>
    <n v="0"/>
    <n v="3"/>
    <n v="0"/>
    <n v="30.991800000000001"/>
    <n v="0.44424167803735209"/>
  </r>
  <r>
    <x v="803"/>
    <x v="4"/>
    <s v="OFF-ST-10003455"/>
    <x v="0"/>
    <x v="1"/>
    <n v="46.53"/>
    <s v="CA-2017-113096"/>
    <n v="1"/>
    <n v="3"/>
    <n v="0"/>
    <n v="12.097800000000001"/>
    <n v="0.44610841445725197"/>
  </r>
  <r>
    <x v="803"/>
    <x v="20"/>
    <s v="FUR-FU-10001967"/>
    <x v="1"/>
    <x v="8"/>
    <n v="39.979999999999997"/>
    <s v="CA-2017-130407"/>
    <n v="0"/>
    <n v="2"/>
    <n v="0"/>
    <n v="9.9949999999999974"/>
    <n v="0.4595170286641902"/>
  </r>
  <r>
    <x v="803"/>
    <x v="1"/>
    <s v="OFF-ST-10002485"/>
    <x v="0"/>
    <x v="1"/>
    <n v="35.167999999999999"/>
    <s v="CA-2017-144764"/>
    <n v="0"/>
    <n v="2"/>
    <n v="0.2"/>
    <n v="-8.3524000000000012"/>
    <n v="0.44610841445725197"/>
  </r>
  <r>
    <x v="803"/>
    <x v="1"/>
    <s v="OFF-LA-10000240"/>
    <x v="0"/>
    <x v="2"/>
    <n v="29.24"/>
    <s v="CA-2017-144764"/>
    <n v="0"/>
    <n v="5"/>
    <n v="0.2"/>
    <n v="9.8685000000000009"/>
    <n v="0.4647369236065339"/>
  </r>
  <r>
    <x v="803"/>
    <x v="4"/>
    <s v="OFF-ST-10000321"/>
    <x v="0"/>
    <x v="1"/>
    <n v="23.669999999999998"/>
    <s v="CA-2017-126732"/>
    <n v="0"/>
    <n v="3"/>
    <n v="0"/>
    <n v="0.94679999999999698"/>
    <n v="0.44610841445725197"/>
  </r>
  <r>
    <x v="803"/>
    <x v="25"/>
    <s v="OFF-BI-10000014"/>
    <x v="0"/>
    <x v="3"/>
    <n v="22.911000000000005"/>
    <s v="CA-2017-106950"/>
    <n v="0"/>
    <n v="7"/>
    <n v="0.7"/>
    <n v="-17.565099999999994"/>
    <n v="0.46881743173671325"/>
  </r>
  <r>
    <x v="803"/>
    <x v="25"/>
    <s v="OFF-AR-10003560"/>
    <x v="0"/>
    <x v="4"/>
    <n v="19.456000000000003"/>
    <s v="CA-2017-106950"/>
    <n v="0"/>
    <n v="4"/>
    <n v="0.2"/>
    <n v="3.4047999999999981"/>
    <n v="0.45632477063632687"/>
  </r>
  <r>
    <x v="803"/>
    <x v="4"/>
    <s v="OFF-AR-10004752"/>
    <x v="0"/>
    <x v="4"/>
    <n v="18.689999999999998"/>
    <s v="CA-2017-126732"/>
    <n v="0"/>
    <n v="7"/>
    <n v="0"/>
    <n v="5.2332000000000001"/>
    <n v="0.45632477063632687"/>
  </r>
  <r>
    <x v="803"/>
    <x v="25"/>
    <s v="OFF-BI-10003166"/>
    <x v="0"/>
    <x v="3"/>
    <n v="17.220000000000006"/>
    <s v="CA-2017-106950"/>
    <n v="0"/>
    <n v="5"/>
    <n v="0.7"/>
    <n v="-12.628"/>
    <n v="0.46881743173671325"/>
  </r>
  <r>
    <x v="803"/>
    <x v="0"/>
    <s v="OFF-BI-10001132"/>
    <x v="0"/>
    <x v="3"/>
    <n v="8.6079999999999988"/>
    <s v="CA-2017-112739"/>
    <n v="0"/>
    <n v="8"/>
    <n v="0.8"/>
    <n v="-13.342400000000001"/>
    <n v="0.46881743173671325"/>
  </r>
  <r>
    <x v="803"/>
    <x v="21"/>
    <s v="OFF-BI-10004970"/>
    <x v="0"/>
    <x v="3"/>
    <n v="8.26"/>
    <s v="CA-2017-116540"/>
    <n v="1"/>
    <n v="2"/>
    <n v="0"/>
    <n v="3.8822000000000001"/>
    <n v="0.46881743173671325"/>
  </r>
  <r>
    <x v="803"/>
    <x v="4"/>
    <s v="OFF-BI-10001553"/>
    <x v="0"/>
    <x v="3"/>
    <n v="7.3120000000000012"/>
    <s v="CA-2017-126732"/>
    <n v="0"/>
    <n v="1"/>
    <n v="0.2"/>
    <n v="2.5591999999999997"/>
    <n v="0.46881743173671325"/>
  </r>
  <r>
    <x v="803"/>
    <x v="21"/>
    <s v="OFF-FA-10002676"/>
    <x v="0"/>
    <x v="7"/>
    <n v="1.81"/>
    <s v="CA-2017-116540"/>
    <n v="0"/>
    <n v="1"/>
    <n v="0"/>
    <n v="0.65159999999999996"/>
    <n v="0.51168203684699509"/>
  </r>
  <r>
    <x v="804"/>
    <x v="2"/>
    <s v="OFF-BI-10000545"/>
    <x v="0"/>
    <x v="3"/>
    <n v="1141.4700000000003"/>
    <s v="CA-2017-158099"/>
    <n v="1"/>
    <n v="5"/>
    <n v="0.7"/>
    <n v="-760.98000000000025"/>
    <n v="0.46881743173671325"/>
  </r>
  <r>
    <x v="804"/>
    <x v="36"/>
    <s v="FUR-BO-10003159"/>
    <x v="1"/>
    <x v="10"/>
    <n v="344.94"/>
    <s v="US-2017-147711"/>
    <n v="1"/>
    <n v="3"/>
    <n v="0"/>
    <n v="31.044599999999974"/>
    <n v="0.5176847302647779"/>
  </r>
  <r>
    <x v="804"/>
    <x v="2"/>
    <s v="TEC-PH-10002496"/>
    <x v="2"/>
    <x v="6"/>
    <n v="280.78200000000004"/>
    <s v="CA-2017-158099"/>
    <n v="0"/>
    <n v="3"/>
    <n v="0.4"/>
    <n v="-46.797000000000025"/>
    <n v="0.41105220110552465"/>
  </r>
  <r>
    <x v="804"/>
    <x v="1"/>
    <s v="FUR-BO-10003894"/>
    <x v="1"/>
    <x v="10"/>
    <n v="198.744"/>
    <s v="US-2017-104815"/>
    <n v="1"/>
    <n v="4"/>
    <n v="0.3"/>
    <n v="0"/>
    <n v="0.5176847302647779"/>
  </r>
  <r>
    <x v="804"/>
    <x v="8"/>
    <s v="OFF-BI-10000014"/>
    <x v="0"/>
    <x v="3"/>
    <n v="87.28"/>
    <s v="US-2017-101616"/>
    <n v="1"/>
    <n v="8"/>
    <n v="0"/>
    <n v="41.021599999999999"/>
    <n v="0.46881743173671325"/>
  </r>
  <r>
    <x v="804"/>
    <x v="1"/>
    <s v="FUR-FU-10003394"/>
    <x v="1"/>
    <x v="8"/>
    <n v="83.951999999999998"/>
    <s v="US-2017-100566"/>
    <n v="1"/>
    <n v="3"/>
    <n v="0.6"/>
    <n v="-90.24839999999999"/>
    <n v="0.4595170286641902"/>
  </r>
  <r>
    <x v="804"/>
    <x v="36"/>
    <s v="OFF-LA-10004093"/>
    <x v="0"/>
    <x v="2"/>
    <n v="58.48"/>
    <s v="US-2017-147711"/>
    <n v="0"/>
    <n v="8"/>
    <n v="0"/>
    <n v="27.485599999999998"/>
    <n v="0.4647369236065339"/>
  </r>
  <r>
    <x v="804"/>
    <x v="21"/>
    <s v="OFF-ST-10000918"/>
    <x v="0"/>
    <x v="1"/>
    <n v="54.5"/>
    <s v="CA-2017-163986"/>
    <n v="1"/>
    <n v="5"/>
    <n v="0"/>
    <n v="14.169999999999998"/>
    <n v="0.44610841445725197"/>
  </r>
  <r>
    <x v="804"/>
    <x v="37"/>
    <s v="OFF-PA-10002713"/>
    <x v="0"/>
    <x v="0"/>
    <n v="48.16"/>
    <s v="CA-2017-132143"/>
    <n v="1"/>
    <n v="7"/>
    <n v="0"/>
    <n v="22.153599999999997"/>
    <n v="0.43613829632717294"/>
  </r>
  <r>
    <x v="804"/>
    <x v="10"/>
    <s v="OFF-PA-10002246"/>
    <x v="0"/>
    <x v="0"/>
    <n v="30.96"/>
    <s v="CA-2017-153185"/>
    <n v="1"/>
    <n v="6"/>
    <n v="0.2"/>
    <n v="11.223000000000001"/>
    <n v="0.43613829632717294"/>
  </r>
  <r>
    <x v="804"/>
    <x v="36"/>
    <s v="FUR-FU-10002364"/>
    <x v="1"/>
    <x v="8"/>
    <n v="14.76"/>
    <s v="US-2017-147711"/>
    <n v="0"/>
    <n v="2"/>
    <n v="0"/>
    <n v="4.2803999999999984"/>
    <n v="0.4595170286641902"/>
  </r>
  <r>
    <x v="804"/>
    <x v="36"/>
    <s v="OFF-BI-10003350"/>
    <x v="0"/>
    <x v="3"/>
    <n v="12.76"/>
    <s v="US-2017-147711"/>
    <n v="0"/>
    <n v="2"/>
    <n v="0"/>
    <n v="5.8695999999999993"/>
    <n v="0.46881743173671325"/>
  </r>
  <r>
    <x v="804"/>
    <x v="1"/>
    <s v="OFF-BI-10004236"/>
    <x v="0"/>
    <x v="3"/>
    <n v="8.8079999999999981"/>
    <s v="CA-2017-159737"/>
    <n v="1"/>
    <n v="3"/>
    <n v="0.8"/>
    <n v="-14.973600000000001"/>
    <n v="0.46881743173671325"/>
  </r>
  <r>
    <x v="805"/>
    <x v="4"/>
    <s v="TEC-CO-10003763"/>
    <x v="2"/>
    <x v="16"/>
    <n v="2799.9600000000005"/>
    <s v="CA-2017-129630"/>
    <n v="1"/>
    <n v="5"/>
    <n v="0.2"/>
    <n v="944.98649999999986"/>
    <n v="0.55185675810753509"/>
  </r>
  <r>
    <x v="805"/>
    <x v="28"/>
    <s v="OFF-ST-10001490"/>
    <x v="0"/>
    <x v="1"/>
    <n v="535.41"/>
    <s v="CA-2017-168774"/>
    <n v="1"/>
    <n v="3"/>
    <n v="0"/>
    <n v="160.62299999999993"/>
    <n v="0.44610841445725197"/>
  </r>
  <r>
    <x v="805"/>
    <x v="13"/>
    <s v="OFF-PA-10001357"/>
    <x v="0"/>
    <x v="0"/>
    <n v="239.5"/>
    <s v="CA-2017-117604"/>
    <n v="1"/>
    <n v="5"/>
    <n v="0"/>
    <n v="114.95999999999998"/>
    <n v="0.43613829632717294"/>
  </r>
  <r>
    <x v="805"/>
    <x v="3"/>
    <s v="OFF-ST-10002583"/>
    <x v="0"/>
    <x v="1"/>
    <n v="129.91999999999999"/>
    <s v="CA-2017-131205"/>
    <n v="1"/>
    <n v="4"/>
    <n v="0"/>
    <n v="5.1967999999999961"/>
    <n v="0.44610841445725197"/>
  </r>
  <r>
    <x v="805"/>
    <x v="3"/>
    <s v="OFF-BI-10000315"/>
    <x v="0"/>
    <x v="3"/>
    <n v="113.94"/>
    <s v="CA-2017-131205"/>
    <n v="0"/>
    <n v="6"/>
    <n v="0"/>
    <n v="54.691199999999995"/>
    <n v="0.46881743173671325"/>
  </r>
  <r>
    <x v="805"/>
    <x v="24"/>
    <s v="TEC-AC-10000109"/>
    <x v="2"/>
    <x v="9"/>
    <n v="279.95"/>
    <s v="CA-2017-142524"/>
    <n v="1"/>
    <n v="5"/>
    <n v="0"/>
    <n v="67.188000000000017"/>
    <n v="0.52062335344040378"/>
  </r>
  <r>
    <x v="805"/>
    <x v="15"/>
    <s v="OFF-AP-10001205"/>
    <x v="0"/>
    <x v="12"/>
    <n v="87.168000000000006"/>
    <s v="CA-2017-149783"/>
    <n v="1"/>
    <n v="2"/>
    <n v="0.2"/>
    <n v="8.7168000000000063"/>
    <n v="0.49507917887403441"/>
  </r>
  <r>
    <x v="805"/>
    <x v="20"/>
    <s v="FUR-FU-10004748"/>
    <x v="1"/>
    <x v="8"/>
    <n v="63.94"/>
    <s v="CA-2017-123120"/>
    <n v="1"/>
    <n v="1"/>
    <n v="0"/>
    <n v="24.936599999999999"/>
    <n v="0.4595170286641902"/>
  </r>
  <r>
    <x v="805"/>
    <x v="0"/>
    <s v="OFF-AR-10001044"/>
    <x v="0"/>
    <x v="4"/>
    <n v="62.376000000000005"/>
    <s v="CA-2017-169971"/>
    <n v="1"/>
    <n v="3"/>
    <n v="0.2"/>
    <n v="7.0172999999999952"/>
    <n v="0.45632477063632687"/>
  </r>
  <r>
    <x v="805"/>
    <x v="20"/>
    <s v="OFF-BI-10001460"/>
    <x v="0"/>
    <x v="3"/>
    <n v="60.600000000000009"/>
    <s v="CA-2017-123120"/>
    <n v="0"/>
    <n v="5"/>
    <n v="0.2"/>
    <n v="20.452499999999997"/>
    <n v="0.46881743173671325"/>
  </r>
  <r>
    <x v="805"/>
    <x v="3"/>
    <s v="FUR-FU-10003347"/>
    <x v="1"/>
    <x v="8"/>
    <n v="42.599999999999994"/>
    <s v="CA-2017-131205"/>
    <n v="0"/>
    <n v="3"/>
    <n v="0"/>
    <n v="16.614000000000001"/>
    <n v="0.4595170286641902"/>
  </r>
  <r>
    <x v="805"/>
    <x v="15"/>
    <s v="OFF-AR-10002987"/>
    <x v="0"/>
    <x v="4"/>
    <n v="31.744"/>
    <s v="CA-2017-149783"/>
    <n v="0"/>
    <n v="2"/>
    <n v="0.2"/>
    <n v="8.3328000000000024"/>
    <n v="0.45632477063632687"/>
  </r>
  <r>
    <x v="805"/>
    <x v="4"/>
    <s v="FUR-FU-10000260"/>
    <x v="1"/>
    <x v="8"/>
    <n v="24.27"/>
    <s v="CA-2017-129630"/>
    <n v="0"/>
    <n v="3"/>
    <n v="0"/>
    <n v="8.7371999999999996"/>
    <n v="0.4595170286641902"/>
  </r>
  <r>
    <x v="805"/>
    <x v="20"/>
    <s v="OFF-SU-10002503"/>
    <x v="0"/>
    <x v="14"/>
    <n v="22.72"/>
    <s v="CA-2017-123120"/>
    <n v="0"/>
    <n v="4"/>
    <n v="0"/>
    <n v="6.5887999999999991"/>
    <n v="0.53938093436526824"/>
  </r>
  <r>
    <x v="805"/>
    <x v="24"/>
    <s v="OFF-EN-10003286"/>
    <x v="0"/>
    <x v="11"/>
    <n v="16.559999999999999"/>
    <s v="CA-2017-142524"/>
    <n v="0"/>
    <n v="2"/>
    <n v="0"/>
    <n v="7.783199999999999"/>
    <n v="0.44424167803735209"/>
  </r>
  <r>
    <x v="805"/>
    <x v="15"/>
    <s v="OFF-PA-10002195"/>
    <x v="0"/>
    <x v="0"/>
    <n v="12.192"/>
    <s v="CA-2017-149783"/>
    <n v="0"/>
    <n v="3"/>
    <n v="0.2"/>
    <n v="4.1147999999999998"/>
    <n v="0.43613829632717294"/>
  </r>
  <r>
    <x v="805"/>
    <x v="3"/>
    <s v="OFF-AR-10003469"/>
    <x v="0"/>
    <x v="4"/>
    <n v="5.28"/>
    <s v="CA-2017-131205"/>
    <n v="0"/>
    <n v="3"/>
    <n v="0"/>
    <n v="2.5343999999999998"/>
    <n v="0.45632477063632687"/>
  </r>
  <r>
    <x v="805"/>
    <x v="0"/>
    <s v="OFF-AR-10002804"/>
    <x v="0"/>
    <x v="4"/>
    <n v="3.9119999999999999"/>
    <s v="CA-2017-169971"/>
    <n v="0"/>
    <n v="1"/>
    <n v="0.2"/>
    <n v="1.0269000000000001"/>
    <n v="0.45632477063632687"/>
  </r>
  <r>
    <x v="806"/>
    <x v="6"/>
    <s v="FUR-TA-10003238"/>
    <x v="1"/>
    <x v="13"/>
    <n v="1652.94"/>
    <s v="US-2017-121013"/>
    <n v="1"/>
    <n v="3"/>
    <n v="0"/>
    <n v="314.05859999999996"/>
    <n v="0.55975208308209756"/>
  </r>
  <r>
    <x v="806"/>
    <x v="2"/>
    <s v="FUR-CH-10000309"/>
    <x v="1"/>
    <x v="5"/>
    <n v="887.27099999999984"/>
    <s v="CA-2017-158778"/>
    <n v="1"/>
    <n v="3"/>
    <n v="0.3"/>
    <n v="-63.376499999999965"/>
    <n v="0.46529189879902266"/>
  </r>
  <r>
    <x v="806"/>
    <x v="0"/>
    <s v="FUR-CH-10002647"/>
    <x v="1"/>
    <x v="5"/>
    <n v="347.80200000000002"/>
    <s v="US-2017-148110"/>
    <n v="1"/>
    <n v="7"/>
    <n v="0.3"/>
    <n v="-24.842999999999961"/>
    <n v="0.46529189879902266"/>
  </r>
  <r>
    <x v="806"/>
    <x v="30"/>
    <s v="TEC-PH-10003505"/>
    <x v="2"/>
    <x v="6"/>
    <n v="278.39999999999998"/>
    <s v="CA-2017-160815"/>
    <n v="1"/>
    <n v="3"/>
    <n v="0"/>
    <n v="80.735999999999976"/>
    <n v="0.41105220110552465"/>
  </r>
  <r>
    <x v="806"/>
    <x v="14"/>
    <s v="FUR-CH-10002372"/>
    <x v="1"/>
    <x v="5"/>
    <n v="242.94"/>
    <s v="CA-2017-115756"/>
    <n v="1"/>
    <n v="3"/>
    <n v="0"/>
    <n v="29.152800000000013"/>
    <n v="0.46529189879902266"/>
  </r>
  <r>
    <x v="806"/>
    <x v="14"/>
    <s v="OFF-ST-10000060"/>
    <x v="0"/>
    <x v="1"/>
    <n v="194.94"/>
    <s v="CA-2017-115756"/>
    <n v="0"/>
    <n v="3"/>
    <n v="0"/>
    <n v="23.392800000000008"/>
    <n v="0.44610841445725197"/>
  </r>
  <r>
    <x v="806"/>
    <x v="20"/>
    <s v="OFF-PA-10001815"/>
    <x v="0"/>
    <x v="0"/>
    <n v="192.16"/>
    <s v="CA-2017-133319"/>
    <n v="1"/>
    <n v="4"/>
    <n v="0"/>
    <n v="92.236799999999988"/>
    <n v="0.43613829632717294"/>
  </r>
  <r>
    <x v="806"/>
    <x v="15"/>
    <s v="TEC-PH-10002660"/>
    <x v="2"/>
    <x v="6"/>
    <n v="108.78399999999999"/>
    <s v="CA-2017-136231"/>
    <n v="1"/>
    <n v="2"/>
    <n v="0.2"/>
    <n v="6.7990000000000066"/>
    <n v="0.41105220110552465"/>
  </r>
  <r>
    <x v="806"/>
    <x v="42"/>
    <s v="OFF-AR-10004022"/>
    <x v="0"/>
    <x v="4"/>
    <n v="107.94"/>
    <s v="CA-2017-140774"/>
    <n v="1"/>
    <n v="3"/>
    <n v="0"/>
    <n v="26.984999999999992"/>
    <n v="0.45632477063632687"/>
  </r>
  <r>
    <x v="806"/>
    <x v="4"/>
    <s v="OFF-PA-10004381"/>
    <x v="0"/>
    <x v="0"/>
    <n v="96.08"/>
    <s v="CA-2017-151372"/>
    <n v="1"/>
    <n v="2"/>
    <n v="0"/>
    <n v="46.118399999999994"/>
    <n v="0.43613829632717294"/>
  </r>
  <r>
    <x v="806"/>
    <x v="4"/>
    <s v="TEC-AC-10002345"/>
    <x v="2"/>
    <x v="9"/>
    <n v="116"/>
    <s v="CA-2017-137673"/>
    <n v="1"/>
    <n v="8"/>
    <n v="0"/>
    <n v="29"/>
    <n v="0.52062335344040378"/>
  </r>
  <r>
    <x v="806"/>
    <x v="0"/>
    <s v="OFF-ST-10003479"/>
    <x v="0"/>
    <x v="1"/>
    <n v="93.456000000000003"/>
    <s v="US-2017-152373"/>
    <n v="1"/>
    <n v="3"/>
    <n v="0.2"/>
    <n v="-17.523000000000014"/>
    <n v="0.44610841445725197"/>
  </r>
  <r>
    <x v="806"/>
    <x v="14"/>
    <s v="OFF-PA-10002222"/>
    <x v="0"/>
    <x v="0"/>
    <n v="91.36"/>
    <s v="CA-2017-115756"/>
    <n v="0"/>
    <n v="4"/>
    <n v="0"/>
    <n v="42.025599999999997"/>
    <n v="0.43613829632717294"/>
  </r>
  <r>
    <x v="806"/>
    <x v="15"/>
    <s v="OFF-BI-10001597"/>
    <x v="0"/>
    <x v="3"/>
    <n v="86.058000000000007"/>
    <s v="CA-2017-136231"/>
    <n v="0"/>
    <n v="7"/>
    <n v="0.7"/>
    <n v="-63.109199999999987"/>
    <n v="0.46881743173671325"/>
  </r>
  <r>
    <x v="806"/>
    <x v="10"/>
    <s v="FUR-CH-10004477"/>
    <x v="1"/>
    <x v="5"/>
    <n v="85.245999999999995"/>
    <s v="CA-2017-162383"/>
    <n v="1"/>
    <n v="2"/>
    <n v="0.3"/>
    <n v="-1.217800000000004"/>
    <n v="0.46529189879902266"/>
  </r>
  <r>
    <x v="806"/>
    <x v="2"/>
    <s v="FUR-FU-10004848"/>
    <x v="1"/>
    <x v="8"/>
    <n v="82.800000000000011"/>
    <s v="CA-2017-110366"/>
    <n v="1"/>
    <n v="2"/>
    <n v="0.2"/>
    <n v="10.349999999999994"/>
    <n v="0.4595170286641902"/>
  </r>
  <r>
    <x v="806"/>
    <x v="2"/>
    <s v="FUR-CH-10001146"/>
    <x v="1"/>
    <x v="5"/>
    <n v="71.245999999999995"/>
    <s v="CA-2017-158778"/>
    <n v="0"/>
    <n v="2"/>
    <n v="0.3"/>
    <n v="-19.338199999999993"/>
    <n v="0.46529189879902266"/>
  </r>
  <r>
    <x v="806"/>
    <x v="14"/>
    <s v="OFF-ST-10003058"/>
    <x v="0"/>
    <x v="1"/>
    <n v="70.949999999999989"/>
    <s v="CA-2017-115756"/>
    <n v="0"/>
    <n v="3"/>
    <n v="0"/>
    <n v="20.575499999999998"/>
    <n v="0.44610841445725197"/>
  </r>
  <r>
    <x v="806"/>
    <x v="0"/>
    <s v="OFF-AP-10002457"/>
    <x v="0"/>
    <x v="12"/>
    <n v="62.789999999999992"/>
    <s v="CA-2017-144540"/>
    <n v="1"/>
    <n v="3"/>
    <n v="0.8"/>
    <n v="-166.39350000000002"/>
    <n v="0.49507917887403441"/>
  </r>
  <r>
    <x v="806"/>
    <x v="2"/>
    <s v="FUR-FU-10000260"/>
    <x v="1"/>
    <x v="8"/>
    <n v="58.248000000000005"/>
    <s v="CA-2017-158778"/>
    <n v="0"/>
    <n v="9"/>
    <n v="0.2"/>
    <n v="11.649599999999996"/>
    <n v="0.4595170286641902"/>
  </r>
  <r>
    <x v="806"/>
    <x v="20"/>
    <s v="TEC-PH-10003988"/>
    <x v="2"/>
    <x v="6"/>
    <n v="43.6"/>
    <s v="CA-2017-139409"/>
    <n v="1"/>
    <n v="4"/>
    <n v="0"/>
    <n v="12.208000000000002"/>
    <n v="0.41105220110552465"/>
  </r>
  <r>
    <x v="806"/>
    <x v="0"/>
    <s v="OFF-FA-10002763"/>
    <x v="0"/>
    <x v="7"/>
    <n v="28.44"/>
    <s v="CA-2017-144540"/>
    <n v="0"/>
    <n v="9"/>
    <n v="0.2"/>
    <n v="4.2659999999999973"/>
    <n v="0.51168203684699509"/>
  </r>
  <r>
    <x v="806"/>
    <x v="0"/>
    <s v="OFF-PA-10001870"/>
    <x v="0"/>
    <x v="0"/>
    <n v="25.920000000000005"/>
    <s v="CA-2017-149195"/>
    <n v="1"/>
    <n v="5"/>
    <n v="0.2"/>
    <n v="9.0719999999999992"/>
    <n v="0.43613829632717294"/>
  </r>
  <r>
    <x v="806"/>
    <x v="6"/>
    <s v="OFF-LA-10004545"/>
    <x v="0"/>
    <x v="2"/>
    <n v="25.06"/>
    <s v="US-2017-121013"/>
    <n v="0"/>
    <n v="2"/>
    <n v="0"/>
    <n v="11.778199999999998"/>
    <n v="0.4647369236065339"/>
  </r>
  <r>
    <x v="806"/>
    <x v="15"/>
    <s v="OFF-EN-10001099"/>
    <x v="0"/>
    <x v="11"/>
    <n v="23.472000000000001"/>
    <s v="CA-2017-136231"/>
    <n v="0"/>
    <n v="3"/>
    <n v="0.2"/>
    <n v="7.6283999999999974"/>
    <n v="0.44424167803735209"/>
  </r>
  <r>
    <x v="806"/>
    <x v="14"/>
    <s v="OFF-LA-10001317"/>
    <x v="0"/>
    <x v="2"/>
    <n v="22.05"/>
    <s v="CA-2017-115756"/>
    <n v="0"/>
    <n v="7"/>
    <n v="0"/>
    <n v="10.584"/>
    <n v="0.4647369236065339"/>
  </r>
  <r>
    <x v="806"/>
    <x v="0"/>
    <s v="FUR-FU-10004671"/>
    <x v="1"/>
    <x v="8"/>
    <n v="21.204000000000004"/>
    <s v="CA-2017-136595"/>
    <n v="1"/>
    <n v="3"/>
    <n v="0.6"/>
    <n v="-11.662199999999999"/>
    <n v="0.4595170286641902"/>
  </r>
  <r>
    <x v="806"/>
    <x v="0"/>
    <s v="OFF-FA-10001843"/>
    <x v="0"/>
    <x v="7"/>
    <n v="15.808000000000002"/>
    <s v="CA-2017-149195"/>
    <n v="0"/>
    <n v="8"/>
    <n v="0.2"/>
    <n v="5.3352000000000004"/>
    <n v="0.51168203684699509"/>
  </r>
  <r>
    <x v="806"/>
    <x v="14"/>
    <s v="FUR-FU-10000246"/>
    <x v="1"/>
    <x v="8"/>
    <n v="12.22"/>
    <s v="CA-2017-115756"/>
    <n v="0"/>
    <n v="1"/>
    <n v="0"/>
    <n v="3.6659999999999986"/>
    <n v="0.4595170286641902"/>
  </r>
  <r>
    <x v="806"/>
    <x v="4"/>
    <s v="OFF-BI-10000050"/>
    <x v="0"/>
    <x v="3"/>
    <n v="11.68"/>
    <s v="CA-2017-151372"/>
    <n v="0"/>
    <n v="2"/>
    <n v="0.2"/>
    <n v="3.9419999999999993"/>
    <n v="0.46881743173671325"/>
  </r>
  <r>
    <x v="806"/>
    <x v="0"/>
    <s v="OFF-PA-10002036"/>
    <x v="0"/>
    <x v="0"/>
    <n v="10.368000000000002"/>
    <s v="CA-2017-149195"/>
    <n v="0"/>
    <n v="2"/>
    <n v="0.2"/>
    <n v="3.7584"/>
    <n v="0.43613829632717294"/>
  </r>
  <r>
    <x v="806"/>
    <x v="15"/>
    <s v="OFF-PA-10000327"/>
    <x v="0"/>
    <x v="0"/>
    <n v="10.272000000000002"/>
    <s v="CA-2017-136231"/>
    <n v="0"/>
    <n v="3"/>
    <n v="0.2"/>
    <n v="3.2099999999999982"/>
    <n v="0.43613829632717294"/>
  </r>
  <r>
    <x v="806"/>
    <x v="2"/>
    <s v="OFF-BI-10004410"/>
    <x v="0"/>
    <x v="3"/>
    <n v="9.5550000000000015"/>
    <s v="CA-2017-154536"/>
    <n v="1"/>
    <n v="5"/>
    <n v="0.7"/>
    <n v="-7.3254999999999981"/>
    <n v="0.46881743173671325"/>
  </r>
  <r>
    <x v="806"/>
    <x v="1"/>
    <s v="OFF-PA-10004971"/>
    <x v="0"/>
    <x v="0"/>
    <n v="9.2480000000000011"/>
    <s v="CA-2017-164490"/>
    <n v="1"/>
    <n v="2"/>
    <n v="0.2"/>
    <n v="3.3524000000000003"/>
    <n v="0.43613829632717294"/>
  </r>
  <r>
    <x v="806"/>
    <x v="10"/>
    <s v="OFF-BI-10002824"/>
    <x v="0"/>
    <x v="3"/>
    <n v="8.9520000000000017"/>
    <s v="CA-2017-162383"/>
    <n v="0"/>
    <n v="2"/>
    <n v="0.7"/>
    <n v="-7.4600000000000009"/>
    <n v="0.46881743173671325"/>
  </r>
  <r>
    <x v="806"/>
    <x v="10"/>
    <s v="OFF-BI-10001757"/>
    <x v="0"/>
    <x v="3"/>
    <n v="8.8560000000000016"/>
    <s v="CA-2017-162383"/>
    <n v="0"/>
    <n v="6"/>
    <n v="0.7"/>
    <n v="-6.4944000000000024"/>
    <n v="0.46881743173671325"/>
  </r>
  <r>
    <x v="806"/>
    <x v="2"/>
    <s v="OFF-AR-10000896"/>
    <x v="0"/>
    <x v="4"/>
    <n v="7.8719999999999999"/>
    <s v="CA-2017-158778"/>
    <n v="0"/>
    <n v="3"/>
    <n v="0.2"/>
    <n v="0.59039999999999937"/>
    <n v="0.45632477063632687"/>
  </r>
  <r>
    <x v="806"/>
    <x v="4"/>
    <s v="OFF-FA-10000304"/>
    <x v="0"/>
    <x v="7"/>
    <n v="4.3600000000000003"/>
    <s v="CA-2017-151372"/>
    <n v="0"/>
    <n v="2"/>
    <n v="0"/>
    <n v="1.7876000000000003"/>
    <n v="0.51168203684699509"/>
  </r>
  <r>
    <x v="807"/>
    <x v="20"/>
    <s v="FUR-BO-10001811"/>
    <x v="1"/>
    <x v="10"/>
    <n v="722.35200000000009"/>
    <s v="CA-2017-102981"/>
    <n v="1"/>
    <n v="3"/>
    <n v="0.2"/>
    <n v="90.293999999999926"/>
    <n v="0.5176847302647779"/>
  </r>
  <r>
    <x v="807"/>
    <x v="0"/>
    <s v="TEC-PH-10002447"/>
    <x v="2"/>
    <x v="6"/>
    <n v="329.58400000000006"/>
    <s v="CA-2017-123932"/>
    <n v="1"/>
    <n v="2"/>
    <n v="0.2"/>
    <n v="37.078199999999981"/>
    <n v="0.41105220110552465"/>
  </r>
  <r>
    <x v="807"/>
    <x v="20"/>
    <s v="TEC-AC-10004761"/>
    <x v="2"/>
    <x v="9"/>
    <n v="31.86"/>
    <s v="CA-2017-102981"/>
    <n v="0"/>
    <n v="2"/>
    <n v="0"/>
    <n v="11.151"/>
    <n v="0.52062335344040378"/>
  </r>
  <r>
    <x v="807"/>
    <x v="25"/>
    <s v="OFF-EN-10003055"/>
    <x v="0"/>
    <x v="11"/>
    <n v="95.951999999999998"/>
    <s v="CA-2017-133123"/>
    <n v="1"/>
    <n v="3"/>
    <n v="0.2"/>
    <n v="29.984999999999985"/>
    <n v="0.44424167803735209"/>
  </r>
  <r>
    <x v="807"/>
    <x v="28"/>
    <s v="OFF-AP-10000358"/>
    <x v="0"/>
    <x v="12"/>
    <n v="77.88"/>
    <s v="CA-2017-149223"/>
    <n v="1"/>
    <n v="6"/>
    <n v="0"/>
    <n v="22.585199999999993"/>
    <n v="0.49507917887403441"/>
  </r>
  <r>
    <x v="807"/>
    <x v="0"/>
    <s v="OFF-PA-10004665"/>
    <x v="0"/>
    <x v="0"/>
    <n v="41.92"/>
    <s v="CA-2017-123932"/>
    <n v="0"/>
    <n v="4"/>
    <n v="0.2"/>
    <n v="15.195999999999998"/>
    <n v="0.43613829632717294"/>
  </r>
  <r>
    <x v="807"/>
    <x v="0"/>
    <s v="OFF-ST-10001590"/>
    <x v="0"/>
    <x v="1"/>
    <n v="10.784000000000001"/>
    <s v="CA-2017-145240"/>
    <n v="1"/>
    <n v="1"/>
    <n v="0.2"/>
    <n v="0.8087999999999993"/>
    <n v="0.44610841445725197"/>
  </r>
  <r>
    <x v="807"/>
    <x v="25"/>
    <s v="OFF-BI-10001031"/>
    <x v="0"/>
    <x v="3"/>
    <n v="3.2040000000000002"/>
    <s v="CA-2017-133123"/>
    <n v="0"/>
    <n v="2"/>
    <n v="0.7"/>
    <n v="-2.4563999999999995"/>
    <n v="0.46881743173671325"/>
  </r>
  <r>
    <x v="808"/>
    <x v="0"/>
    <s v="FUR-BO-10004834"/>
    <x v="1"/>
    <x v="10"/>
    <n v="2396.2655999999997"/>
    <s v="CA-2017-108987"/>
    <n v="1"/>
    <n v="4"/>
    <n v="0.32"/>
    <n v="-317.15280000000007"/>
    <n v="0.5176847302647779"/>
  </r>
  <r>
    <x v="808"/>
    <x v="1"/>
    <s v="FUR-TA-10003569"/>
    <x v="1"/>
    <x v="13"/>
    <n v="601.47"/>
    <s v="US-2017-115455"/>
    <n v="1"/>
    <n v="3"/>
    <n v="0.5"/>
    <n v="-300.73500000000001"/>
    <n v="0.55975208308209756"/>
  </r>
  <r>
    <x v="808"/>
    <x v="4"/>
    <s v="OFF-ST-10001272"/>
    <x v="0"/>
    <x v="1"/>
    <n v="261.74"/>
    <s v="CA-2017-103709"/>
    <n v="1"/>
    <n v="2"/>
    <n v="0"/>
    <n v="65.435000000000002"/>
    <n v="0.44610841445725197"/>
  </r>
  <r>
    <x v="808"/>
    <x v="20"/>
    <s v="OFF-AP-10003779"/>
    <x v="0"/>
    <x v="12"/>
    <n v="207.48"/>
    <s v="CA-2017-131499"/>
    <n v="1"/>
    <n v="1"/>
    <n v="0"/>
    <n v="62.243999999999971"/>
    <n v="0.49507917887403441"/>
  </r>
  <r>
    <x v="808"/>
    <x v="32"/>
    <s v="FUR-BO-10003450"/>
    <x v="1"/>
    <x v="10"/>
    <n v="173.94"/>
    <s v="US-2017-114174"/>
    <n v="1"/>
    <n v="3"/>
    <n v="0"/>
    <n v="13.915199999999992"/>
    <n v="0.5176847302647779"/>
  </r>
  <r>
    <x v="808"/>
    <x v="4"/>
    <s v="FUR-TA-10003008"/>
    <x v="1"/>
    <x v="13"/>
    <n v="146.04000000000002"/>
    <s v="CA-2017-153101"/>
    <n v="1"/>
    <n v="1"/>
    <n v="0.2"/>
    <n v="-12.778499999999994"/>
    <n v="0.55975208308209756"/>
  </r>
  <r>
    <x v="808"/>
    <x v="0"/>
    <s v="OFF-ST-10000934"/>
    <x v="0"/>
    <x v="1"/>
    <n v="131.136"/>
    <s v="CA-2017-108987"/>
    <n v="0"/>
    <n v="4"/>
    <n v="0.2"/>
    <n v="-32.783999999999999"/>
    <n v="0.44610841445725197"/>
  </r>
  <r>
    <x v="808"/>
    <x v="0"/>
    <s v="TEC-AC-10000158"/>
    <x v="2"/>
    <x v="9"/>
    <n v="57.584000000000003"/>
    <s v="CA-2017-108987"/>
    <n v="0"/>
    <n v="2"/>
    <n v="0.2"/>
    <n v="0.71979999999999933"/>
    <n v="0.52062335344040378"/>
  </r>
  <r>
    <x v="808"/>
    <x v="25"/>
    <s v="TEC-AC-10004209"/>
    <x v="2"/>
    <x v="9"/>
    <n v="35.167999999999999"/>
    <s v="CA-2017-155138"/>
    <n v="1"/>
    <n v="4"/>
    <n v="0.2"/>
    <n v="8.3524000000000012"/>
    <n v="0.52062335344040378"/>
  </r>
  <r>
    <x v="808"/>
    <x v="0"/>
    <s v="OFF-AR-10001953"/>
    <x v="0"/>
    <x v="4"/>
    <n v="70.367999999999995"/>
    <s v="CA-2017-108868"/>
    <n v="1"/>
    <n v="2"/>
    <n v="0.2"/>
    <n v="6.1572000000000031"/>
    <n v="0.45632477063632687"/>
  </r>
  <r>
    <x v="808"/>
    <x v="4"/>
    <s v="OFF-BI-10001989"/>
    <x v="0"/>
    <x v="3"/>
    <n v="67.13600000000001"/>
    <s v="CA-2017-113516"/>
    <n v="1"/>
    <n v="4"/>
    <n v="0.2"/>
    <n v="23.497599999999995"/>
    <n v="0.46881743173671325"/>
  </r>
  <r>
    <x v="808"/>
    <x v="25"/>
    <s v="OFF-PA-10000501"/>
    <x v="0"/>
    <x v="0"/>
    <n v="64.704000000000008"/>
    <s v="CA-2017-155138"/>
    <n v="0"/>
    <n v="3"/>
    <n v="0.2"/>
    <n v="23.455199999999998"/>
    <n v="0.43613829632717294"/>
  </r>
  <r>
    <x v="808"/>
    <x v="0"/>
    <s v="TEC-PH-10000923"/>
    <x v="2"/>
    <x v="6"/>
    <n v="59.960000000000008"/>
    <s v="CA-2017-108868"/>
    <n v="0"/>
    <n v="5"/>
    <n v="0.2"/>
    <n v="21.735500000000002"/>
    <n v="0.41105220110552465"/>
  </r>
  <r>
    <x v="808"/>
    <x v="22"/>
    <s v="FUR-FU-10003039"/>
    <x v="1"/>
    <x v="8"/>
    <n v="43.13"/>
    <s v="CA-2017-110009"/>
    <n v="1"/>
    <n v="1"/>
    <n v="0"/>
    <n v="14.664200000000001"/>
    <n v="0.4595170286641902"/>
  </r>
  <r>
    <x v="808"/>
    <x v="0"/>
    <s v="OFF-ST-10001580"/>
    <x v="0"/>
    <x v="1"/>
    <n v="35.952000000000005"/>
    <s v="CA-2017-108987"/>
    <n v="0"/>
    <n v="3"/>
    <n v="0.2"/>
    <n v="3.5951999999999984"/>
    <n v="0.44610841445725197"/>
  </r>
  <r>
    <x v="808"/>
    <x v="4"/>
    <s v="OFF-PA-10004610"/>
    <x v="0"/>
    <x v="0"/>
    <n v="34.24"/>
    <s v="CA-2017-103709"/>
    <n v="0"/>
    <n v="8"/>
    <n v="0"/>
    <n v="15.407999999999998"/>
    <n v="0.43613829632717294"/>
  </r>
  <r>
    <x v="808"/>
    <x v="4"/>
    <s v="OFF-BI-10002225"/>
    <x v="0"/>
    <x v="3"/>
    <n v="33.024000000000001"/>
    <s v="CA-2017-113516"/>
    <n v="0"/>
    <n v="2"/>
    <n v="0.2"/>
    <n v="11.558399999999999"/>
    <n v="0.46881743173671325"/>
  </r>
  <r>
    <x v="808"/>
    <x v="22"/>
    <s v="OFF-PA-10002615"/>
    <x v="0"/>
    <x v="0"/>
    <n v="30.87"/>
    <s v="CA-2017-110009"/>
    <n v="0"/>
    <n v="7"/>
    <n v="0"/>
    <n v="14.200199999999999"/>
    <n v="0.43613829632717294"/>
  </r>
  <r>
    <x v="808"/>
    <x v="4"/>
    <s v="OFF-AR-10003338"/>
    <x v="0"/>
    <x v="4"/>
    <n v="14.88"/>
    <s v="CA-2017-103709"/>
    <n v="0"/>
    <n v="2"/>
    <n v="0"/>
    <n v="3.7200000000000006"/>
    <n v="0.45632477063632687"/>
  </r>
  <r>
    <x v="808"/>
    <x v="32"/>
    <s v="OFF-LA-10000248"/>
    <x v="0"/>
    <x v="2"/>
    <n v="14.76"/>
    <s v="US-2017-114174"/>
    <n v="0"/>
    <n v="4"/>
    <n v="0"/>
    <n v="6.9371999999999998"/>
    <n v="0.4647369236065339"/>
  </r>
  <r>
    <x v="808"/>
    <x v="1"/>
    <s v="FUR-FU-10004671"/>
    <x v="1"/>
    <x v="8"/>
    <n v="14.136000000000003"/>
    <s v="US-2017-115455"/>
    <n v="0"/>
    <n v="2"/>
    <n v="0.6"/>
    <n v="-7.774799999999999"/>
    <n v="0.4595170286641902"/>
  </r>
  <r>
    <x v="809"/>
    <x v="4"/>
    <s v="OFF-BI-10004654"/>
    <x v="0"/>
    <x v="3"/>
    <n v="55.360000000000007"/>
    <s v="CA-2017-112893"/>
    <n v="1"/>
    <n v="4"/>
    <n v="0.2"/>
    <n v="18.683999999999997"/>
    <n v="0.46881743173671325"/>
  </r>
  <r>
    <x v="809"/>
    <x v="0"/>
    <s v="FUR-FU-10003832"/>
    <x v="1"/>
    <x v="8"/>
    <n v="15.008000000000003"/>
    <s v="CA-2017-137176"/>
    <n v="1"/>
    <n v="4"/>
    <n v="0.6"/>
    <n v="-12.006399999999999"/>
    <n v="0.4595170286641902"/>
  </r>
  <r>
    <x v="809"/>
    <x v="20"/>
    <s v="OFF-BI-10001036"/>
    <x v="0"/>
    <x v="3"/>
    <n v="14.624000000000002"/>
    <s v="CA-2017-110023"/>
    <n v="1"/>
    <n v="2"/>
    <n v="0.2"/>
    <n v="5.484"/>
    <n v="0.46881743173671325"/>
  </r>
  <r>
    <x v="810"/>
    <x v="0"/>
    <s v="TEC-PH-10000895"/>
    <x v="2"/>
    <x v="6"/>
    <n v="719.96"/>
    <s v="CA-2017-146206"/>
    <n v="1"/>
    <n v="5"/>
    <n v="0.2"/>
    <n v="53.997000000000043"/>
    <n v="0.41105220110552465"/>
  </r>
  <r>
    <x v="810"/>
    <x v="16"/>
    <s v="TEC-PH-10003505"/>
    <x v="2"/>
    <x v="6"/>
    <n v="519.67999999999995"/>
    <s v="CA-2017-112277"/>
    <n v="1"/>
    <n v="7"/>
    <n v="0.2"/>
    <n v="58.46399999999997"/>
    <n v="0.41105220110552465"/>
  </r>
  <r>
    <x v="810"/>
    <x v="0"/>
    <s v="FUR-TA-10004086"/>
    <x v="1"/>
    <x v="13"/>
    <n v="300.93"/>
    <s v="CA-2017-146206"/>
    <n v="0"/>
    <n v="5"/>
    <n v="0.3"/>
    <n v="-34.39200000000001"/>
    <n v="0.55975208308209756"/>
  </r>
  <r>
    <x v="810"/>
    <x v="4"/>
    <s v="OFF-BI-10004318"/>
    <x v="0"/>
    <x v="3"/>
    <n v="276.78400000000005"/>
    <s v="CA-2017-126102"/>
    <n v="1"/>
    <n v="2"/>
    <n v="0.2"/>
    <n v="89.954799999999992"/>
    <n v="0.46881743173671325"/>
  </r>
  <r>
    <x v="810"/>
    <x v="22"/>
    <s v="OFF-PA-10000100"/>
    <x v="0"/>
    <x v="0"/>
    <n v="81.98"/>
    <s v="CA-2017-165918"/>
    <n v="1"/>
    <n v="2"/>
    <n v="0"/>
    <n v="40.170200000000001"/>
    <n v="0.43613829632717294"/>
  </r>
  <r>
    <x v="810"/>
    <x v="15"/>
    <s v="OFF-AR-10000538"/>
    <x v="0"/>
    <x v="4"/>
    <n v="67.56"/>
    <s v="CA-2017-164350"/>
    <n v="1"/>
    <n v="3"/>
    <n v="0.2"/>
    <n v="8.4449999999999896"/>
    <n v="0.45632477063632687"/>
  </r>
  <r>
    <x v="810"/>
    <x v="20"/>
    <s v="OFF-ST-10000352"/>
    <x v="0"/>
    <x v="1"/>
    <n v="59.48"/>
    <s v="US-2017-118780"/>
    <n v="1"/>
    <n v="2"/>
    <n v="0"/>
    <n v="8.9220000000000041"/>
    <n v="0.44610841445725197"/>
  </r>
  <r>
    <x v="810"/>
    <x v="22"/>
    <s v="OFF-BI-10004826"/>
    <x v="0"/>
    <x v="3"/>
    <n v="39.624000000000009"/>
    <s v="CA-2017-165918"/>
    <n v="0"/>
    <n v="3"/>
    <n v="0.2"/>
    <n v="13.868400000000001"/>
    <n v="0.46881743173671325"/>
  </r>
  <r>
    <x v="810"/>
    <x v="22"/>
    <s v="OFF-BI-10004364"/>
    <x v="0"/>
    <x v="3"/>
    <n v="14.256000000000002"/>
    <s v="CA-2017-165918"/>
    <n v="0"/>
    <n v="3"/>
    <n v="0.2"/>
    <n v="4.4550000000000001"/>
    <n v="0.46881743173671325"/>
  </r>
  <r>
    <x v="810"/>
    <x v="22"/>
    <s v="OFF-LA-10003720"/>
    <x v="0"/>
    <x v="2"/>
    <n v="7.38"/>
    <s v="CA-2017-165918"/>
    <n v="0"/>
    <n v="2"/>
    <n v="0"/>
    <n v="3.4685999999999999"/>
    <n v="0.4647369236065339"/>
  </r>
  <r>
    <x v="810"/>
    <x v="20"/>
    <s v="OFF-PA-10000575"/>
    <x v="0"/>
    <x v="0"/>
    <n v="6.69"/>
    <s v="US-2017-118780"/>
    <n v="0"/>
    <n v="1"/>
    <n v="0"/>
    <n v="3.0773999999999999"/>
    <n v="0.43613829632717294"/>
  </r>
  <r>
    <x v="811"/>
    <x v="6"/>
    <s v="TEC-CO-10001943"/>
    <x v="2"/>
    <x v="16"/>
    <n v="1599.92"/>
    <s v="CA-2017-102162"/>
    <n v="1"/>
    <n v="8"/>
    <n v="0"/>
    <n v="751.9624"/>
    <n v="0.55185675810753509"/>
  </r>
  <r>
    <x v="811"/>
    <x v="2"/>
    <s v="TEC-PH-10004667"/>
    <x v="2"/>
    <x v="6"/>
    <n v="728.94600000000003"/>
    <s v="CA-2017-121223"/>
    <n v="1"/>
    <n v="9"/>
    <n v="0.4"/>
    <n v="-157.93830000000008"/>
    <n v="0.41105220110552465"/>
  </r>
  <r>
    <x v="811"/>
    <x v="4"/>
    <s v="OFF-ST-10004186"/>
    <x v="0"/>
    <x v="1"/>
    <n v="332.94"/>
    <s v="CA-2017-116561"/>
    <n v="1"/>
    <n v="3"/>
    <n v="0"/>
    <n v="6.6587999999999994"/>
    <n v="0.44610841445725197"/>
  </r>
  <r>
    <x v="811"/>
    <x v="42"/>
    <s v="TEC-PH-10003171"/>
    <x v="2"/>
    <x v="6"/>
    <n v="224.75"/>
    <s v="CA-2017-153157"/>
    <n v="1"/>
    <n v="5"/>
    <n v="0"/>
    <n v="62.929999999999993"/>
    <n v="0.41105220110552465"/>
  </r>
  <r>
    <x v="811"/>
    <x v="0"/>
    <s v="OFF-EN-10000056"/>
    <x v="0"/>
    <x v="11"/>
    <n v="99.567999999999998"/>
    <s v="CA-2017-130225"/>
    <n v="1"/>
    <n v="2"/>
    <n v="0.2"/>
    <n v="33.604199999999992"/>
    <n v="0.44424167803735209"/>
  </r>
  <r>
    <x v="811"/>
    <x v="4"/>
    <s v="TEC-AC-10003832"/>
    <x v="2"/>
    <x v="9"/>
    <n v="3347.37"/>
    <s v="CA-2017-145625"/>
    <n v="1"/>
    <n v="13"/>
    <n v="0"/>
    <n v="636.0002999999997"/>
    <n v="0.52062335344040378"/>
  </r>
  <r>
    <x v="811"/>
    <x v="4"/>
    <s v="OFF-BI-10001658"/>
    <x v="0"/>
    <x v="3"/>
    <n v="39.872000000000007"/>
    <s v="CA-2017-116561"/>
    <n v="0"/>
    <n v="2"/>
    <n v="0.2"/>
    <n v="12.958399999999999"/>
    <n v="0.46881743173671325"/>
  </r>
  <r>
    <x v="811"/>
    <x v="10"/>
    <s v="OFF-ST-10002562"/>
    <x v="0"/>
    <x v="1"/>
    <n v="37.52000000000001"/>
    <s v="CA-2017-164154"/>
    <n v="1"/>
    <n v="5"/>
    <n v="0.2"/>
    <n v="3.7519999999999989"/>
    <n v="0.44610841445725197"/>
  </r>
  <r>
    <x v="811"/>
    <x v="10"/>
    <s v="OFF-BI-10001658"/>
    <x v="0"/>
    <x v="3"/>
    <n v="22.428000000000004"/>
    <s v="CA-2017-164154"/>
    <n v="0"/>
    <n v="3"/>
    <n v="0.7"/>
    <n v="-17.942399999999992"/>
    <n v="0.46881743173671325"/>
  </r>
  <r>
    <x v="811"/>
    <x v="12"/>
    <s v="OFF-PA-10001837"/>
    <x v="0"/>
    <x v="0"/>
    <n v="20.736000000000004"/>
    <s v="CA-2017-143476"/>
    <n v="1"/>
    <n v="4"/>
    <n v="0.2"/>
    <n v="7.2576000000000001"/>
    <n v="0.43613829632717294"/>
  </r>
  <r>
    <x v="811"/>
    <x v="6"/>
    <s v="OFF-EN-10002312"/>
    <x v="0"/>
    <x v="11"/>
    <n v="11.09"/>
    <s v="CA-2017-102162"/>
    <n v="0"/>
    <n v="1"/>
    <n v="0"/>
    <n v="5.4340999999999999"/>
    <n v="0.44424167803735209"/>
  </r>
  <r>
    <x v="811"/>
    <x v="12"/>
    <s v="OFF-PA-10001667"/>
    <x v="0"/>
    <x v="0"/>
    <n v="9.5680000000000014"/>
    <s v="CA-2017-143476"/>
    <n v="0"/>
    <n v="2"/>
    <n v="0.2"/>
    <n v="2.9899999999999993"/>
    <n v="0.43613829632717294"/>
  </r>
  <r>
    <x v="811"/>
    <x v="2"/>
    <s v="OFF-PA-10001204"/>
    <x v="0"/>
    <x v="0"/>
    <n v="8.4480000000000004"/>
    <s v="CA-2017-121223"/>
    <n v="0"/>
    <n v="2"/>
    <n v="0.2"/>
    <n v="2.6399999999999997"/>
    <n v="0.43613829632717294"/>
  </r>
  <r>
    <x v="811"/>
    <x v="4"/>
    <s v="OFF-PA-10004569"/>
    <x v="0"/>
    <x v="0"/>
    <n v="7.61"/>
    <s v="CA-2017-145625"/>
    <n v="0"/>
    <n v="1"/>
    <n v="0"/>
    <n v="3.5766999999999998"/>
    <n v="0.43613829632717294"/>
  </r>
  <r>
    <x v="811"/>
    <x v="1"/>
    <s v="OFF-LA-10001982"/>
    <x v="0"/>
    <x v="2"/>
    <n v="6"/>
    <s v="CA-2017-150007"/>
    <n v="1"/>
    <n v="2"/>
    <n v="0.2"/>
    <n v="2.0999999999999996"/>
    <n v="0.4647369236065339"/>
  </r>
  <r>
    <x v="811"/>
    <x v="12"/>
    <s v="OFF-AR-10003759"/>
    <x v="0"/>
    <x v="4"/>
    <n v="2.9120000000000004"/>
    <s v="CA-2017-143476"/>
    <n v="0"/>
    <n v="2"/>
    <n v="0.2"/>
    <n v="0.90999999999999981"/>
    <n v="0.45632477063632687"/>
  </r>
  <r>
    <x v="811"/>
    <x v="1"/>
    <s v="OFF-BI-10004141"/>
    <x v="0"/>
    <x v="3"/>
    <n v="1.9079999999999997"/>
    <s v="CA-2017-150007"/>
    <n v="0"/>
    <n v="3"/>
    <n v="0.8"/>
    <n v="-3.2436000000000016"/>
    <n v="0.46881743173671325"/>
  </r>
  <r>
    <x v="812"/>
    <x v="6"/>
    <s v="FUR-CH-10002073"/>
    <x v="1"/>
    <x v="5"/>
    <n v="1059.1199999999999"/>
    <s v="CA-2017-123946"/>
    <n v="1"/>
    <n v="4"/>
    <n v="0"/>
    <n v="307.14479999999992"/>
    <n v="0.46529189879902266"/>
  </r>
  <r>
    <x v="812"/>
    <x v="26"/>
    <s v="FUR-CH-10004086"/>
    <x v="1"/>
    <x v="5"/>
    <n v="466.76800000000003"/>
    <s v="CA-2017-142902"/>
    <n v="1"/>
    <n v="2"/>
    <n v="0.2"/>
    <n v="52.511399999999981"/>
    <n v="0.46529189879902266"/>
  </r>
  <r>
    <x v="812"/>
    <x v="26"/>
    <s v="TEC-PH-10001870"/>
    <x v="2"/>
    <x v="6"/>
    <n v="146.952"/>
    <s v="CA-2017-151148"/>
    <n v="1"/>
    <n v="3"/>
    <n v="0.2"/>
    <n v="9.1844999999999928"/>
    <n v="0.41105220110552465"/>
  </r>
  <r>
    <x v="812"/>
    <x v="6"/>
    <s v="TEC-AC-10004877"/>
    <x v="2"/>
    <x v="9"/>
    <n v="20.700000000000003"/>
    <s v="CA-2017-123946"/>
    <n v="0"/>
    <n v="3"/>
    <n v="0"/>
    <n v="1.6559999999999988"/>
    <n v="0.52062335344040378"/>
  </r>
  <r>
    <x v="812"/>
    <x v="26"/>
    <s v="FUR-CH-10002304"/>
    <x v="1"/>
    <x v="5"/>
    <n v="83.13600000000001"/>
    <s v="CA-2017-151148"/>
    <n v="0"/>
    <n v="4"/>
    <n v="0.2"/>
    <n v="5.1960000000000015"/>
    <n v="0.46529189879902266"/>
  </r>
  <r>
    <x v="812"/>
    <x v="14"/>
    <s v="OFF-PA-10003790"/>
    <x v="0"/>
    <x v="0"/>
    <n v="68.52"/>
    <s v="CA-2017-152457"/>
    <n v="1"/>
    <n v="3"/>
    <n v="0"/>
    <n v="31.519199999999998"/>
    <n v="0.43613829632717294"/>
  </r>
  <r>
    <x v="812"/>
    <x v="6"/>
    <s v="OFF-ST-10000419"/>
    <x v="0"/>
    <x v="1"/>
    <n v="67.900000000000006"/>
    <s v="CA-2017-123946"/>
    <n v="0"/>
    <n v="5"/>
    <n v="0"/>
    <n v="0.67899999999999849"/>
    <n v="0.44610841445725197"/>
  </r>
  <r>
    <x v="812"/>
    <x v="20"/>
    <s v="FUR-FU-10002813"/>
    <x v="1"/>
    <x v="8"/>
    <n v="40.479999999999997"/>
    <s v="CA-2017-113082"/>
    <n v="1"/>
    <n v="2"/>
    <n v="0"/>
    <n v="14.572799999999997"/>
    <n v="0.4595170286641902"/>
  </r>
  <r>
    <x v="812"/>
    <x v="22"/>
    <s v="OFF-BI-10000301"/>
    <x v="0"/>
    <x v="3"/>
    <n v="20.704000000000001"/>
    <s v="CA-2017-128811"/>
    <n v="1"/>
    <n v="4"/>
    <n v="0.2"/>
    <n v="7.7639999999999993"/>
    <n v="0.46881743173671325"/>
  </r>
  <r>
    <x v="812"/>
    <x v="26"/>
    <s v="FUR-FU-10001756"/>
    <x v="1"/>
    <x v="8"/>
    <n v="15.231999999999999"/>
    <s v="CA-2017-142902"/>
    <n v="0"/>
    <n v="1"/>
    <n v="0.2"/>
    <n v="1.7135999999999978"/>
    <n v="0.4595170286641902"/>
  </r>
  <r>
    <x v="812"/>
    <x v="26"/>
    <s v="FUR-FU-10001918"/>
    <x v="1"/>
    <x v="8"/>
    <n v="15.136000000000003"/>
    <s v="CA-2017-142902"/>
    <n v="0"/>
    <n v="4"/>
    <n v="0.2"/>
    <n v="3.5948000000000011"/>
    <n v="0.4595170286641902"/>
  </r>
  <r>
    <x v="812"/>
    <x v="6"/>
    <s v="OFF-FA-10002975"/>
    <x v="0"/>
    <x v="7"/>
    <n v="11.34"/>
    <s v="CA-2017-123946"/>
    <n v="0"/>
    <n v="3"/>
    <n v="0"/>
    <n v="5.2164000000000001"/>
    <n v="0.51168203684699509"/>
  </r>
  <r>
    <x v="812"/>
    <x v="22"/>
    <s v="OFF-LA-10003720"/>
    <x v="0"/>
    <x v="2"/>
    <n v="11.07"/>
    <s v="CA-2017-128811"/>
    <n v="0"/>
    <n v="3"/>
    <n v="0"/>
    <n v="5.2028999999999996"/>
    <n v="0.4647369236065339"/>
  </r>
  <r>
    <x v="812"/>
    <x v="22"/>
    <s v="OFF-FA-10000585"/>
    <x v="0"/>
    <x v="7"/>
    <n v="10.47"/>
    <s v="CA-2017-128811"/>
    <n v="0"/>
    <n v="3"/>
    <n v="0"/>
    <n v="4.8162000000000003"/>
    <n v="0.51168203684699509"/>
  </r>
  <r>
    <x v="812"/>
    <x v="26"/>
    <s v="OFF-LA-10000634"/>
    <x v="0"/>
    <x v="2"/>
    <n v="6.2640000000000002"/>
    <s v="CA-2017-142902"/>
    <n v="0"/>
    <n v="3"/>
    <n v="0.2"/>
    <n v="2.0358000000000001"/>
    <n v="0.4647369236065339"/>
  </r>
  <r>
    <x v="813"/>
    <x v="40"/>
    <s v="FUR-FU-10003664"/>
    <x v="1"/>
    <x v="8"/>
    <n v="1336.4399999999998"/>
    <s v="CA-2017-105732"/>
    <n v="1"/>
    <n v="14"/>
    <n v="0"/>
    <n v="387.56759999999986"/>
    <n v="0.4595170286641902"/>
  </r>
  <r>
    <x v="813"/>
    <x v="40"/>
    <s v="OFF-AP-10001394"/>
    <x v="0"/>
    <x v="12"/>
    <n v="378"/>
    <s v="CA-2017-105732"/>
    <n v="0"/>
    <n v="2"/>
    <n v="0"/>
    <n v="136.07999999999998"/>
    <n v="0.49507917887403441"/>
  </r>
  <r>
    <x v="813"/>
    <x v="40"/>
    <s v="OFF-ST-10004340"/>
    <x v="0"/>
    <x v="1"/>
    <n v="373.08"/>
    <s v="CA-2017-105732"/>
    <n v="0"/>
    <n v="6"/>
    <n v="0"/>
    <n v="100.73160000000001"/>
    <n v="0.44610841445725197"/>
  </r>
  <r>
    <x v="813"/>
    <x v="40"/>
    <s v="TEC-PH-10001644"/>
    <x v="2"/>
    <x v="6"/>
    <n v="149.94999999999999"/>
    <s v="CA-2017-105732"/>
    <n v="0"/>
    <n v="5"/>
    <n v="0"/>
    <n v="41.986000000000004"/>
    <n v="0.41105220110552465"/>
  </r>
  <r>
    <x v="813"/>
    <x v="40"/>
    <s v="OFF-ST-10000419"/>
    <x v="0"/>
    <x v="1"/>
    <n v="40.74"/>
    <s v="CA-2017-105732"/>
    <n v="0"/>
    <n v="3"/>
    <n v="0"/>
    <n v="0.4073999999999991"/>
    <n v="0.44610841445725197"/>
  </r>
  <r>
    <x v="813"/>
    <x v="40"/>
    <s v="TEC-PH-10004897"/>
    <x v="2"/>
    <x v="6"/>
    <n v="29.97"/>
    <s v="CA-2017-105732"/>
    <n v="0"/>
    <n v="3"/>
    <n v="0"/>
    <n v="0.29969999999999963"/>
    <n v="0.41105220110552465"/>
  </r>
  <r>
    <x v="813"/>
    <x v="40"/>
    <s v="OFF-PA-10001838"/>
    <x v="0"/>
    <x v="0"/>
    <n v="17.64"/>
    <s v="CA-2017-105732"/>
    <n v="0"/>
    <n v="3"/>
    <n v="0"/>
    <n v="8.6435999999999993"/>
    <n v="0.43613829632717294"/>
  </r>
  <r>
    <x v="813"/>
    <x v="40"/>
    <s v="OFF-PA-10002250"/>
    <x v="0"/>
    <x v="0"/>
    <n v="17.61"/>
    <s v="CA-2017-105732"/>
    <n v="0"/>
    <n v="3"/>
    <n v="0"/>
    <n v="8.4527999999999999"/>
    <n v="0.43613829632717294"/>
  </r>
  <r>
    <x v="813"/>
    <x v="40"/>
    <s v="OFF-SU-10004782"/>
    <x v="0"/>
    <x v="14"/>
    <n v="16.899999999999999"/>
    <s v="CA-2017-105732"/>
    <n v="0"/>
    <n v="2"/>
    <n v="0"/>
    <n v="5.0699999999999985"/>
    <n v="0.53938093436526824"/>
  </r>
  <r>
    <x v="813"/>
    <x v="40"/>
    <s v="OFF-LA-10004559"/>
    <x v="0"/>
    <x v="2"/>
    <n v="14.399999999999999"/>
    <s v="CA-2017-105732"/>
    <n v="0"/>
    <n v="5"/>
    <n v="0"/>
    <n v="7.056"/>
    <n v="0.4647369236065339"/>
  </r>
  <r>
    <x v="814"/>
    <x v="20"/>
    <s v="OFF-BI-10004390"/>
    <x v="0"/>
    <x v="3"/>
    <n v="673.5680000000001"/>
    <s v="CA-2017-153178"/>
    <n v="1"/>
    <n v="2"/>
    <n v="0.2"/>
    <n v="252.58799999999999"/>
    <n v="0.46881743173671325"/>
  </r>
  <r>
    <x v="814"/>
    <x v="20"/>
    <s v="TEC-PH-10001944"/>
    <x v="2"/>
    <x v="6"/>
    <n v="437.84999999999997"/>
    <s v="CA-2017-153178"/>
    <n v="0"/>
    <n v="3"/>
    <n v="0"/>
    <n v="131.35499999999996"/>
    <n v="0.41105220110552465"/>
  </r>
  <r>
    <x v="814"/>
    <x v="9"/>
    <s v="OFF-PA-10000029"/>
    <x v="0"/>
    <x v="0"/>
    <n v="25.92"/>
    <s v="CA-2017-155439"/>
    <n v="1"/>
    <n v="4"/>
    <n v="0"/>
    <n v="12.441600000000001"/>
    <n v="0.43613829632717294"/>
  </r>
  <r>
    <x v="815"/>
    <x v="35"/>
    <s v="FUR-TA-10003473"/>
    <x v="1"/>
    <x v="13"/>
    <n v="1128.3899999999999"/>
    <s v="CA-2017-116911"/>
    <n v="1"/>
    <n v="3"/>
    <n v="0"/>
    <n v="259.52970000000005"/>
    <n v="0.55975208308209756"/>
  </r>
  <r>
    <x v="815"/>
    <x v="20"/>
    <s v="OFF-BI-10003650"/>
    <x v="0"/>
    <x v="3"/>
    <n v="841.5680000000001"/>
    <s v="CA-2017-149797"/>
    <n v="1"/>
    <n v="2"/>
    <n v="0.2"/>
    <n v="294.54879999999991"/>
    <n v="0.46881743173671325"/>
  </r>
  <r>
    <x v="815"/>
    <x v="22"/>
    <s v="OFF-BI-10002103"/>
    <x v="0"/>
    <x v="3"/>
    <n v="48.664000000000001"/>
    <s v="US-2017-128678"/>
    <n v="1"/>
    <n v="7"/>
    <n v="0.2"/>
    <n v="15.815799999999999"/>
    <n v="0.46881743173671325"/>
  </r>
  <r>
    <x v="815"/>
    <x v="22"/>
    <s v="OFF-AR-10002445"/>
    <x v="0"/>
    <x v="4"/>
    <n v="35.4"/>
    <s v="CA-2017-160479"/>
    <n v="1"/>
    <n v="5"/>
    <n v="0"/>
    <n v="13.452000000000002"/>
    <n v="0.45632477063632687"/>
  </r>
  <r>
    <x v="815"/>
    <x v="22"/>
    <s v="OFF-PA-10000807"/>
    <x v="0"/>
    <x v="0"/>
    <n v="21.400000000000002"/>
    <s v="US-2017-128678"/>
    <n v="0"/>
    <n v="5"/>
    <n v="0"/>
    <n v="10.058"/>
    <n v="0.43613829632717294"/>
  </r>
  <r>
    <x v="815"/>
    <x v="35"/>
    <s v="OFF-BI-10001249"/>
    <x v="0"/>
    <x v="3"/>
    <n v="20.416"/>
    <s v="CA-2017-116911"/>
    <n v="0"/>
    <n v="4"/>
    <n v="0.2"/>
    <n v="6.6351999999999984"/>
    <n v="0.46881743173671325"/>
  </r>
  <r>
    <x v="815"/>
    <x v="2"/>
    <s v="OFF-PA-10003651"/>
    <x v="0"/>
    <x v="0"/>
    <n v="5.3440000000000003"/>
    <s v="CA-2017-149370"/>
    <n v="1"/>
    <n v="1"/>
    <n v="0.2"/>
    <n v="1.8703999999999998"/>
    <n v="0.43613829632717294"/>
  </r>
  <r>
    <x v="816"/>
    <x v="4"/>
    <s v="FUR-BO-10001918"/>
    <x v="1"/>
    <x v="10"/>
    <n v="273.666"/>
    <s v="CA-2017-123337"/>
    <n v="1"/>
    <n v="2"/>
    <n v="0.15"/>
    <n v="-12.878400000000013"/>
    <n v="0.5176847302647779"/>
  </r>
  <r>
    <x v="816"/>
    <x v="5"/>
    <s v="FUR-CH-10001146"/>
    <x v="1"/>
    <x v="5"/>
    <n v="121.78"/>
    <s v="CA-2017-162159"/>
    <n v="1"/>
    <n v="2"/>
    <n v="0"/>
    <n v="30.444999999999993"/>
    <n v="0.46529189879902266"/>
  </r>
  <r>
    <x v="816"/>
    <x v="4"/>
    <s v="OFF-AP-10002287"/>
    <x v="0"/>
    <x v="12"/>
    <n v="17.48"/>
    <s v="CA-2017-123337"/>
    <n v="0"/>
    <n v="4"/>
    <n v="0"/>
    <n v="4.5448000000000004"/>
    <n v="0.49507917887403441"/>
  </r>
  <r>
    <x v="816"/>
    <x v="4"/>
    <s v="OFF-PA-10002195"/>
    <x v="0"/>
    <x v="0"/>
    <n v="12.96"/>
    <s v="US-2017-134369"/>
    <n v="1"/>
    <n v="2"/>
    <n v="0"/>
    <n v="6.3504000000000005"/>
    <n v="0.43613829632717294"/>
  </r>
  <r>
    <x v="817"/>
    <x v="41"/>
    <s v="TEC-PH-10001944"/>
    <x v="2"/>
    <x v="6"/>
    <n v="437.84999999999997"/>
    <s v="CA-2017-164091"/>
    <n v="1"/>
    <n v="3"/>
    <n v="0"/>
    <n v="131.35499999999996"/>
    <n v="0.41105220110552465"/>
  </r>
  <r>
    <x v="817"/>
    <x v="5"/>
    <s v="TEC-MA-10004458"/>
    <x v="2"/>
    <x v="15"/>
    <n v="396"/>
    <s v="CA-2017-134208"/>
    <n v="1"/>
    <n v="4"/>
    <n v="0"/>
    <n v="190.07999999999998"/>
    <n v="0.5183572270896134"/>
  </r>
  <r>
    <x v="817"/>
    <x v="10"/>
    <s v="OFF-ST-10002790"/>
    <x v="0"/>
    <x v="1"/>
    <n v="295.39999999999998"/>
    <s v="CA-2017-131093"/>
    <n v="1"/>
    <n v="5"/>
    <n v="0.2"/>
    <n v="-62.772499999999965"/>
    <n v="0.44610841445725197"/>
  </r>
  <r>
    <x v="817"/>
    <x v="20"/>
    <s v="OFF-BI-10002026"/>
    <x v="0"/>
    <x v="3"/>
    <n v="232.40000000000003"/>
    <s v="CA-2017-111416"/>
    <n v="1"/>
    <n v="5"/>
    <n v="0.2"/>
    <n v="78.434999999999988"/>
    <n v="0.46881743173671325"/>
  </r>
  <r>
    <x v="817"/>
    <x v="32"/>
    <s v="FUR-FU-10004864"/>
    <x v="1"/>
    <x v="8"/>
    <n v="191.82"/>
    <s v="US-2017-152415"/>
    <n v="1"/>
    <n v="3"/>
    <n v="0"/>
    <n v="61.382399999999997"/>
    <n v="0.4595170286641902"/>
  </r>
  <r>
    <x v="817"/>
    <x v="22"/>
    <s v="FUR-CH-10004875"/>
    <x v="1"/>
    <x v="5"/>
    <n v="113.88800000000002"/>
    <s v="CA-2017-159730"/>
    <n v="1"/>
    <n v="2"/>
    <n v="0.2"/>
    <n v="9.9651999999999994"/>
    <n v="0.46529189879902266"/>
  </r>
  <r>
    <x v="817"/>
    <x v="41"/>
    <s v="FUR-FU-10004952"/>
    <x v="1"/>
    <x v="8"/>
    <n v="109.48"/>
    <s v="CA-2017-164091"/>
    <n v="0"/>
    <n v="2"/>
    <n v="0"/>
    <n v="33.938800000000001"/>
    <n v="0.4595170286641902"/>
  </r>
  <r>
    <x v="817"/>
    <x v="22"/>
    <s v="TEC-PH-10002085"/>
    <x v="2"/>
    <x v="6"/>
    <n v="105.584"/>
    <s v="CA-2017-159730"/>
    <n v="0"/>
    <n v="2"/>
    <n v="0.2"/>
    <n v="7.9188000000000045"/>
    <n v="0.41105220110552465"/>
  </r>
  <r>
    <x v="817"/>
    <x v="4"/>
    <s v="TEC-PH-10004093"/>
    <x v="2"/>
    <x v="6"/>
    <n v="73.584000000000003"/>
    <s v="CA-2017-109806"/>
    <n v="1"/>
    <n v="2"/>
    <n v="0.2"/>
    <n v="8.2781999999999982"/>
    <n v="0.41105220110552465"/>
  </r>
  <r>
    <x v="817"/>
    <x v="18"/>
    <s v="OFF-AR-10002656"/>
    <x v="0"/>
    <x v="4"/>
    <n v="33.4"/>
    <s v="CA-2017-105900"/>
    <n v="1"/>
    <n v="5"/>
    <n v="0"/>
    <n v="12.357999999999997"/>
    <n v="0.45632477063632687"/>
  </r>
  <r>
    <x v="817"/>
    <x v="4"/>
    <s v="OFF-AR-10004930"/>
    <x v="0"/>
    <x v="4"/>
    <n v="20.100000000000001"/>
    <s v="CA-2017-109806"/>
    <n v="0"/>
    <n v="3"/>
    <n v="0"/>
    <n v="6.6329999999999982"/>
    <n v="0.45632477063632687"/>
  </r>
  <r>
    <x v="817"/>
    <x v="32"/>
    <s v="FUR-FU-10002597"/>
    <x v="1"/>
    <x v="8"/>
    <n v="14.82"/>
    <s v="US-2017-152415"/>
    <n v="0"/>
    <n v="3"/>
    <n v="0"/>
    <n v="6.224400000000001"/>
    <n v="0.4595170286641902"/>
  </r>
  <r>
    <x v="817"/>
    <x v="22"/>
    <s v="OFF-LA-10002195"/>
    <x v="0"/>
    <x v="2"/>
    <n v="12.32"/>
    <s v="US-2017-148957"/>
    <n v="1"/>
    <n v="4"/>
    <n v="0"/>
    <n v="5.9135999999999997"/>
    <n v="0.4647369236065339"/>
  </r>
  <r>
    <x v="817"/>
    <x v="4"/>
    <s v="OFF-PA-10000304"/>
    <x v="0"/>
    <x v="0"/>
    <n v="6.48"/>
    <s v="CA-2017-109806"/>
    <n v="0"/>
    <n v="1"/>
    <n v="0"/>
    <n v="3.1104000000000003"/>
    <n v="0.43613829632717294"/>
  </r>
  <r>
    <x v="818"/>
    <x v="33"/>
    <s v="OFF-ST-10003716"/>
    <x v="0"/>
    <x v="1"/>
    <n v="900.08"/>
    <s v="CA-2017-145905"/>
    <n v="1"/>
    <n v="4"/>
    <n v="0"/>
    <n v="117.0104"/>
    <n v="0.44610841445725197"/>
  </r>
  <r>
    <x v="818"/>
    <x v="4"/>
    <s v="FUR-CH-10002880"/>
    <x v="1"/>
    <x v="5"/>
    <n v="885.52800000000002"/>
    <s v="CA-2017-133935"/>
    <n v="1"/>
    <n v="9"/>
    <n v="0.2"/>
    <n v="-99.621900000000068"/>
    <n v="0.46529189879902266"/>
  </r>
  <r>
    <x v="818"/>
    <x v="4"/>
    <s v="FUR-CH-10001215"/>
    <x v="1"/>
    <x v="5"/>
    <n v="801.5680000000001"/>
    <s v="CA-2017-133935"/>
    <n v="0"/>
    <n v="2"/>
    <n v="0.2"/>
    <n v="50.097999999999985"/>
    <n v="0.46529189879902266"/>
  </r>
  <r>
    <x v="818"/>
    <x v="20"/>
    <s v="FUR-CH-10001394"/>
    <x v="1"/>
    <x v="5"/>
    <n v="631.78200000000004"/>
    <s v="CA-2017-120355"/>
    <n v="1"/>
    <n v="2"/>
    <n v="0.1"/>
    <n v="140.39599999999993"/>
    <n v="0.46529189879902266"/>
  </r>
  <r>
    <x v="818"/>
    <x v="16"/>
    <s v="FUR-TA-10001095"/>
    <x v="1"/>
    <x v="13"/>
    <n v="383.43799999999999"/>
    <s v="CA-2017-140928"/>
    <n v="1"/>
    <n v="4"/>
    <n v="0.45"/>
    <n v="-167.3184"/>
    <n v="0.55975208308209756"/>
  </r>
  <r>
    <x v="818"/>
    <x v="4"/>
    <s v="OFF-PA-10000100"/>
    <x v="0"/>
    <x v="0"/>
    <n v="368.91"/>
    <s v="CA-2017-133935"/>
    <n v="0"/>
    <n v="9"/>
    <n v="0"/>
    <n v="180.76590000000002"/>
    <n v="0.43613829632717294"/>
  </r>
  <r>
    <x v="818"/>
    <x v="33"/>
    <s v="FUR-CH-10001854"/>
    <x v="1"/>
    <x v="5"/>
    <n v="350.98"/>
    <s v="CA-2017-145905"/>
    <n v="0"/>
    <n v="1"/>
    <n v="0"/>
    <n v="84.23520000000002"/>
    <n v="0.46529189879902266"/>
  </r>
  <r>
    <x v="818"/>
    <x v="4"/>
    <s v="TEC-PH-10001299"/>
    <x v="2"/>
    <x v="6"/>
    <n v="239.98400000000004"/>
    <s v="CA-2017-110086"/>
    <n v="1"/>
    <n v="2"/>
    <n v="0.2"/>
    <n v="23.998400000000004"/>
    <n v="0.41105220110552465"/>
  </r>
  <r>
    <x v="818"/>
    <x v="10"/>
    <s v="FUR-CH-10002647"/>
    <x v="1"/>
    <x v="5"/>
    <n v="99.372"/>
    <s v="CA-2017-157511"/>
    <n v="1"/>
    <n v="2"/>
    <n v="0.3"/>
    <n v="-7.0979999999999919"/>
    <n v="0.46529189879902266"/>
  </r>
  <r>
    <x v="818"/>
    <x v="20"/>
    <s v="FUR-FU-10004053"/>
    <x v="1"/>
    <x v="8"/>
    <n v="60.72"/>
    <s v="CA-2017-120355"/>
    <n v="0"/>
    <n v="3"/>
    <n v="0"/>
    <n v="26.1096"/>
    <n v="0.4595170286641902"/>
  </r>
  <r>
    <x v="818"/>
    <x v="33"/>
    <s v="OFF-PA-10000533"/>
    <x v="0"/>
    <x v="0"/>
    <n v="13.08"/>
    <s v="CA-2017-145905"/>
    <n v="0"/>
    <n v="2"/>
    <n v="0"/>
    <n v="6.0167999999999999"/>
    <n v="0.43613829632717294"/>
  </r>
  <r>
    <x v="818"/>
    <x v="10"/>
    <s v="FUR-FU-10002107"/>
    <x v="1"/>
    <x v="8"/>
    <n v="5.3520000000000003"/>
    <s v="CA-2017-157511"/>
    <n v="0"/>
    <n v="3"/>
    <n v="0.2"/>
    <n v="1.6055999999999999"/>
    <n v="0.4595170286641902"/>
  </r>
  <r>
    <x v="818"/>
    <x v="20"/>
    <s v="OFF-BI-10004654"/>
    <x v="0"/>
    <x v="3"/>
    <n v="4.6159999999999997"/>
    <s v="CA-2017-106075"/>
    <n v="1"/>
    <n v="1"/>
    <n v="0.2"/>
    <n v="1.7309999999999999"/>
    <n v="0.46881743173671325"/>
  </r>
  <r>
    <x v="818"/>
    <x v="16"/>
    <s v="OFF-LA-10002787"/>
    <x v="0"/>
    <x v="2"/>
    <n v="3"/>
    <s v="CA-2017-111409"/>
    <n v="1"/>
    <n v="1"/>
    <n v="0.2"/>
    <n v="1.0499999999999998"/>
    <n v="0.4647369236065339"/>
  </r>
  <r>
    <x v="818"/>
    <x v="10"/>
    <s v="OFF-AR-10002257"/>
    <x v="0"/>
    <x v="4"/>
    <n v="2.6720000000000002"/>
    <s v="CA-2017-157511"/>
    <n v="0"/>
    <n v="1"/>
    <n v="0.2"/>
    <n v="0.36739999999999962"/>
    <n v="0.45632477063632687"/>
  </r>
  <r>
    <x v="819"/>
    <x v="43"/>
    <s v="OFF-ST-10001490"/>
    <x v="0"/>
    <x v="1"/>
    <n v="1606.23"/>
    <s v="CA-2017-168354"/>
    <n v="1"/>
    <n v="9"/>
    <n v="0"/>
    <n v="481.86899999999986"/>
    <n v="0.44610841445725197"/>
  </r>
  <r>
    <x v="819"/>
    <x v="43"/>
    <s v="FUR-CH-10004675"/>
    <x v="1"/>
    <x v="5"/>
    <n v="872.32"/>
    <s v="CA-2017-168354"/>
    <n v="0"/>
    <n v="4"/>
    <n v="0"/>
    <n v="244.24959999999999"/>
    <n v="0.46529189879902266"/>
  </r>
  <r>
    <x v="819"/>
    <x v="1"/>
    <s v="FUR-CH-10001215"/>
    <x v="1"/>
    <x v="5"/>
    <n v="701.37199999999996"/>
    <s v="US-2017-156097"/>
    <n v="1"/>
    <n v="2"/>
    <n v="0.3"/>
    <n v="-50.098000000000013"/>
    <n v="0.46529189879902266"/>
  </r>
  <r>
    <x v="819"/>
    <x v="4"/>
    <s v="OFF-PA-10002222"/>
    <x v="0"/>
    <x v="0"/>
    <n v="159.88"/>
    <s v="CA-2017-130267"/>
    <n v="1"/>
    <n v="7"/>
    <n v="0"/>
    <n v="73.544799999999995"/>
    <n v="0.43613829632717294"/>
  </r>
  <r>
    <x v="819"/>
    <x v="5"/>
    <s v="TEC-AC-10002926"/>
    <x v="2"/>
    <x v="9"/>
    <n v="249.95000000000002"/>
    <s v="CA-2017-142370"/>
    <n v="1"/>
    <n v="5"/>
    <n v="0"/>
    <n v="107.47850000000001"/>
    <n v="0.52062335344040378"/>
  </r>
  <r>
    <x v="819"/>
    <x v="43"/>
    <s v="OFF-ST-10000604"/>
    <x v="0"/>
    <x v="1"/>
    <n v="69.52"/>
    <s v="CA-2017-158610"/>
    <n v="1"/>
    <n v="2"/>
    <n v="0"/>
    <n v="17.379999999999995"/>
    <n v="0.44610841445725197"/>
  </r>
  <r>
    <x v="819"/>
    <x v="43"/>
    <s v="OFF-BI-10004826"/>
    <x v="0"/>
    <x v="3"/>
    <n v="49.53"/>
    <s v="CA-2017-168354"/>
    <n v="0"/>
    <n v="3"/>
    <n v="0"/>
    <n v="23.774400000000004"/>
    <n v="0.46881743173671325"/>
  </r>
  <r>
    <x v="819"/>
    <x v="23"/>
    <s v="OFF-SU-10000381"/>
    <x v="0"/>
    <x v="14"/>
    <n v="27.93"/>
    <s v="CA-2017-102932"/>
    <n v="1"/>
    <n v="3"/>
    <n v="0"/>
    <n v="8.0996999999999986"/>
    <n v="0.53938093436526824"/>
  </r>
  <r>
    <x v="819"/>
    <x v="2"/>
    <s v="FUR-FU-10003424"/>
    <x v="1"/>
    <x v="8"/>
    <n v="25.632000000000001"/>
    <s v="CA-2017-120250"/>
    <n v="1"/>
    <n v="3"/>
    <n v="0.2"/>
    <n v="3.8447999999999967"/>
    <n v="0.4595170286641902"/>
  </r>
  <r>
    <x v="819"/>
    <x v="23"/>
    <s v="OFF-BI-10000756"/>
    <x v="0"/>
    <x v="3"/>
    <n v="25.44"/>
    <s v="CA-2017-102932"/>
    <n v="0"/>
    <n v="6"/>
    <n v="0"/>
    <n v="12.72"/>
    <n v="0.46881743173671325"/>
  </r>
  <r>
    <x v="819"/>
    <x v="43"/>
    <s v="OFF-PA-10002377"/>
    <x v="0"/>
    <x v="0"/>
    <n v="17.04"/>
    <s v="CA-2017-168354"/>
    <n v="0"/>
    <n v="3"/>
    <n v="0"/>
    <n v="7.6679999999999993"/>
    <n v="0.43613829632717294"/>
  </r>
  <r>
    <x v="819"/>
    <x v="4"/>
    <s v="OFF-BI-10003355"/>
    <x v="0"/>
    <x v="3"/>
    <n v="11.952000000000002"/>
    <s v="US-2017-114888"/>
    <n v="1"/>
    <n v="3"/>
    <n v="0.2"/>
    <n v="4.1832000000000003"/>
    <n v="0.46881743173671325"/>
  </r>
  <r>
    <x v="819"/>
    <x v="4"/>
    <s v="OFF-BI-10002309"/>
    <x v="0"/>
    <x v="3"/>
    <n v="8.9280000000000008"/>
    <s v="CA-2017-168557"/>
    <n v="1"/>
    <n v="2"/>
    <n v="0.2"/>
    <n v="3.1247999999999996"/>
    <n v="0.46881743173671325"/>
  </r>
  <r>
    <x v="819"/>
    <x v="4"/>
    <s v="OFF-SU-10001212"/>
    <x v="0"/>
    <x v="14"/>
    <n v="6.24"/>
    <s v="US-2017-114888"/>
    <n v="0"/>
    <n v="3"/>
    <n v="0"/>
    <n v="1.8719999999999997"/>
    <n v="0.53938093436526824"/>
  </r>
  <r>
    <x v="819"/>
    <x v="5"/>
    <s v="OFF-SU-10003002"/>
    <x v="0"/>
    <x v="14"/>
    <n v="5.04"/>
    <s v="CA-2017-142370"/>
    <n v="0"/>
    <n v="2"/>
    <n v="0"/>
    <n v="0.15120000000000022"/>
    <n v="0.53938093436526824"/>
  </r>
  <r>
    <x v="819"/>
    <x v="1"/>
    <s v="OFF-BI-10004654"/>
    <x v="0"/>
    <x v="3"/>
    <n v="2.3079999999999994"/>
    <s v="US-2017-156097"/>
    <n v="0"/>
    <n v="2"/>
    <n v="0.8"/>
    <n v="-3.4619999999999997"/>
    <n v="0.46881743173671325"/>
  </r>
  <r>
    <x v="820"/>
    <x v="20"/>
    <s v="OFF-AP-10001005"/>
    <x v="0"/>
    <x v="12"/>
    <n v="393.25"/>
    <s v="CA-2017-145611"/>
    <n v="1"/>
    <n v="5"/>
    <n v="0"/>
    <n v="129.77249999999998"/>
    <n v="0.49507917887403441"/>
  </r>
  <r>
    <x v="820"/>
    <x v="4"/>
    <s v="OFF-BI-10003656"/>
    <x v="0"/>
    <x v="3"/>
    <n v="271.98400000000004"/>
    <s v="CA-2017-100244"/>
    <n v="1"/>
    <n v="2"/>
    <n v="0.2"/>
    <n v="88.394799999999975"/>
    <n v="0.46881743173671325"/>
  </r>
  <r>
    <x v="820"/>
    <x v="22"/>
    <s v="FUR-BO-10002853"/>
    <x v="1"/>
    <x v="10"/>
    <n v="163.88"/>
    <s v="CA-2017-166772"/>
    <n v="1"/>
    <n v="2"/>
    <n v="0"/>
    <n v="40.97"/>
    <n v="0.5176847302647779"/>
  </r>
  <r>
    <x v="820"/>
    <x v="25"/>
    <s v="FUR-CH-10002880"/>
    <x v="1"/>
    <x v="5"/>
    <n v="98.391999999999996"/>
    <s v="CA-2017-134516"/>
    <n v="1"/>
    <n v="1"/>
    <n v="0.2"/>
    <n v="-11.069100000000006"/>
    <n v="0.46529189879902266"/>
  </r>
  <r>
    <x v="820"/>
    <x v="14"/>
    <s v="OFF-BI-10004828"/>
    <x v="0"/>
    <x v="3"/>
    <n v="83.699999999999989"/>
    <s v="CA-2017-126284"/>
    <n v="1"/>
    <n v="5"/>
    <n v="0"/>
    <n v="41.012999999999991"/>
    <n v="0.46881743173671325"/>
  </r>
  <r>
    <x v="820"/>
    <x v="4"/>
    <s v="OFF-PA-10002319"/>
    <x v="0"/>
    <x v="0"/>
    <n v="77.52"/>
    <s v="CA-2017-100244"/>
    <n v="0"/>
    <n v="2"/>
    <n v="0"/>
    <n v="37.9848"/>
    <n v="0.43613829632717294"/>
  </r>
  <r>
    <x v="820"/>
    <x v="4"/>
    <s v="OFF-PA-10001471"/>
    <x v="0"/>
    <x v="0"/>
    <n v="65.789999999999992"/>
    <s v="CA-2017-100244"/>
    <n v="0"/>
    <n v="9"/>
    <n v="0"/>
    <n v="30.263399999999997"/>
    <n v="0.43613829632717294"/>
  </r>
  <r>
    <x v="820"/>
    <x v="4"/>
    <s v="OFF-BI-10000977"/>
    <x v="0"/>
    <x v="3"/>
    <n v="48.64"/>
    <s v="CA-2017-100244"/>
    <n v="0"/>
    <n v="2"/>
    <n v="0.2"/>
    <n v="15.807999999999996"/>
    <n v="0.46881743173671325"/>
  </r>
  <r>
    <x v="820"/>
    <x v="25"/>
    <s v="FUR-FU-10001546"/>
    <x v="1"/>
    <x v="8"/>
    <n v="17.088000000000001"/>
    <s v="CA-2017-134516"/>
    <n v="0"/>
    <n v="2"/>
    <n v="0.2"/>
    <n v="1.0679999999999996"/>
    <n v="0.4595170286641902"/>
  </r>
  <r>
    <x v="820"/>
    <x v="4"/>
    <s v="OFF-AR-10000940"/>
    <x v="0"/>
    <x v="4"/>
    <n v="11.76"/>
    <s v="CA-2017-100244"/>
    <n v="0"/>
    <n v="4"/>
    <n v="0"/>
    <n v="3.1752000000000002"/>
    <n v="0.45632477063632687"/>
  </r>
  <r>
    <x v="821"/>
    <x v="20"/>
    <s v="OFF-ST-10002370"/>
    <x v="0"/>
    <x v="1"/>
    <n v="128.34"/>
    <s v="CA-2017-135965"/>
    <n v="1"/>
    <n v="6"/>
    <n v="0"/>
    <n v="37.218599999999995"/>
    <n v="0.44610841445725197"/>
  </r>
  <r>
    <x v="821"/>
    <x v="14"/>
    <s v="TEC-PH-10001305"/>
    <x v="2"/>
    <x v="6"/>
    <n v="97.98"/>
    <s v="US-2017-157728"/>
    <n v="1"/>
    <n v="2"/>
    <n v="0"/>
    <n v="27.434400000000011"/>
    <n v="0.41105220110552465"/>
  </r>
  <r>
    <x v="821"/>
    <x v="26"/>
    <s v="FUR-FU-10000246"/>
    <x v="1"/>
    <x v="8"/>
    <n v="68.432000000000016"/>
    <s v="CA-2017-125724"/>
    <n v="1"/>
    <n v="7"/>
    <n v="0.2"/>
    <n v="8.5539999999999878"/>
    <n v="0.4595170286641902"/>
  </r>
  <r>
    <x v="821"/>
    <x v="10"/>
    <s v="OFF-EN-10003055"/>
    <x v="0"/>
    <x v="11"/>
    <n v="63.967999999999996"/>
    <s v="CA-2017-166653"/>
    <n v="1"/>
    <n v="2"/>
    <n v="0.2"/>
    <n v="19.989999999999995"/>
    <n v="0.44424167803735209"/>
  </r>
  <r>
    <x v="821"/>
    <x v="15"/>
    <s v="TEC-PH-10004071"/>
    <x v="2"/>
    <x v="6"/>
    <n v="63.936000000000007"/>
    <s v="CA-2017-109743"/>
    <n v="1"/>
    <n v="8"/>
    <n v="0.2"/>
    <n v="5.5944000000000003"/>
    <n v="0.41105220110552465"/>
  </r>
  <r>
    <x v="821"/>
    <x v="15"/>
    <s v="OFF-AR-10003727"/>
    <x v="0"/>
    <x v="4"/>
    <n v="40.775999999999996"/>
    <s v="CA-2017-109743"/>
    <n v="0"/>
    <n v="3"/>
    <n v="0.2"/>
    <n v="4.5872999999999937"/>
    <n v="0.45632477063632687"/>
  </r>
  <r>
    <x v="821"/>
    <x v="18"/>
    <s v="OFF-PA-10002245"/>
    <x v="0"/>
    <x v="0"/>
    <n v="35.880000000000003"/>
    <s v="CA-2017-158617"/>
    <n v="1"/>
    <n v="6"/>
    <n v="0"/>
    <n v="16.146000000000001"/>
    <n v="0.43613829632717294"/>
  </r>
  <r>
    <x v="821"/>
    <x v="14"/>
    <s v="OFF-PA-10002195"/>
    <x v="0"/>
    <x v="0"/>
    <n v="35.56"/>
    <s v="US-2017-157728"/>
    <n v="0"/>
    <n v="7"/>
    <n v="0"/>
    <n v="16.713200000000001"/>
    <n v="0.43613829632717294"/>
  </r>
  <r>
    <x v="821"/>
    <x v="21"/>
    <s v="FUR-FU-10002445"/>
    <x v="1"/>
    <x v="8"/>
    <n v="18.96"/>
    <s v="CA-2017-119641"/>
    <n v="1"/>
    <n v="2"/>
    <n v="0"/>
    <n v="7.5840000000000014"/>
    <n v="0.4595170286641902"/>
  </r>
  <r>
    <x v="821"/>
    <x v="16"/>
    <s v="OFF-LA-10001158"/>
    <x v="0"/>
    <x v="2"/>
    <n v="16.559999999999999"/>
    <s v="CA-2017-116232"/>
    <n v="1"/>
    <n v="2"/>
    <n v="0.2"/>
    <n v="5.7960000000000003"/>
    <n v="0.4647369236065339"/>
  </r>
  <r>
    <x v="821"/>
    <x v="2"/>
    <s v="OFF-LA-10004484"/>
    <x v="0"/>
    <x v="2"/>
    <n v="16.520000000000003"/>
    <s v="CA-2017-151974"/>
    <n v="1"/>
    <n v="5"/>
    <n v="0.2"/>
    <n v="5.368999999999998"/>
    <n v="0.4647369236065339"/>
  </r>
  <r>
    <x v="821"/>
    <x v="3"/>
    <s v="FUR-FU-10004586"/>
    <x v="1"/>
    <x v="8"/>
    <n v="13.28"/>
    <s v="US-2017-155404"/>
    <n v="1"/>
    <n v="2"/>
    <n v="0"/>
    <n v="6.3743999999999996"/>
    <n v="0.4595170286641902"/>
  </r>
  <r>
    <x v="821"/>
    <x v="2"/>
    <s v="OFF-AR-10003481"/>
    <x v="0"/>
    <x v="4"/>
    <n v="7.8719999999999999"/>
    <s v="CA-2017-120257"/>
    <n v="1"/>
    <n v="3"/>
    <n v="0.2"/>
    <n v="0.88559999999999883"/>
    <n v="0.45632477063632687"/>
  </r>
  <r>
    <x v="821"/>
    <x v="16"/>
    <s v="OFF-BI-10004022"/>
    <x v="0"/>
    <x v="3"/>
    <n v="7.5060000000000002"/>
    <s v="CA-2017-116232"/>
    <n v="0"/>
    <n v="9"/>
    <n v="0.7"/>
    <n v="-6.0047999999999977"/>
    <n v="0.46881743173671325"/>
  </r>
  <r>
    <x v="822"/>
    <x v="10"/>
    <s v="FUR-FU-10002298"/>
    <x v="1"/>
    <x v="8"/>
    <n v="532.70400000000006"/>
    <s v="US-2017-129469"/>
    <n v="1"/>
    <n v="6"/>
    <n v="0.2"/>
    <n v="-26.635200000000026"/>
    <n v="0.4595170286641902"/>
  </r>
  <r>
    <x v="822"/>
    <x v="5"/>
    <s v="FUR-CH-10002084"/>
    <x v="1"/>
    <x v="5"/>
    <n v="368.96999999999997"/>
    <s v="CA-2017-149979"/>
    <n v="1"/>
    <n v="3"/>
    <n v="0"/>
    <n v="81.173400000000001"/>
    <n v="0.46529189879902266"/>
  </r>
  <r>
    <x v="822"/>
    <x v="22"/>
    <s v="FUR-CH-10003396"/>
    <x v="1"/>
    <x v="5"/>
    <n v="184.75200000000001"/>
    <s v="CA-2017-159009"/>
    <n v="1"/>
    <n v="3"/>
    <n v="0.2"/>
    <n v="-20.784600000000012"/>
    <n v="0.46529189879902266"/>
  </r>
  <r>
    <x v="822"/>
    <x v="5"/>
    <s v="OFF-ST-10003058"/>
    <x v="0"/>
    <x v="1"/>
    <n v="118.25"/>
    <s v="CA-2017-149979"/>
    <n v="0"/>
    <n v="5"/>
    <n v="0"/>
    <n v="34.292499999999997"/>
    <n v="0.44610841445725197"/>
  </r>
  <r>
    <x v="822"/>
    <x v="10"/>
    <s v="FUR-FU-10004963"/>
    <x v="1"/>
    <x v="8"/>
    <n v="28"/>
    <s v="CA-2017-124016"/>
    <n v="1"/>
    <n v="4"/>
    <n v="0.2"/>
    <n v="7.7000000000000028"/>
    <n v="0.4595170286641902"/>
  </r>
  <r>
    <x v="822"/>
    <x v="4"/>
    <s v="OFF-LA-10003148"/>
    <x v="0"/>
    <x v="2"/>
    <n v="18.899999999999999"/>
    <s v="CA-2017-106656"/>
    <n v="1"/>
    <n v="3"/>
    <n v="0"/>
    <n v="8.6939999999999991"/>
    <n v="0.4647369236065339"/>
  </r>
  <r>
    <x v="822"/>
    <x v="22"/>
    <s v="OFF-SU-10004737"/>
    <x v="0"/>
    <x v="14"/>
    <n v="13.68"/>
    <s v="CA-2017-110730"/>
    <n v="1"/>
    <n v="2"/>
    <n v="0"/>
    <n v="3.6936"/>
    <n v="0.53938093436526824"/>
  </r>
  <r>
    <x v="822"/>
    <x v="22"/>
    <s v="OFF-BI-10004970"/>
    <x v="0"/>
    <x v="3"/>
    <n v="13.216000000000001"/>
    <s v="CA-2017-159009"/>
    <n v="0"/>
    <n v="4"/>
    <n v="0.2"/>
    <n v="4.4603999999999999"/>
    <n v="0.46881743173671325"/>
  </r>
  <r>
    <x v="822"/>
    <x v="10"/>
    <s v="OFF-BI-10002071"/>
    <x v="0"/>
    <x v="3"/>
    <n v="12.201000000000001"/>
    <s v="CA-2017-124016"/>
    <n v="0"/>
    <n v="7"/>
    <n v="0.7"/>
    <n v="-9.7607999999999961"/>
    <n v="0.46881743173671325"/>
  </r>
  <r>
    <x v="822"/>
    <x v="10"/>
    <s v="OFF-PA-10002586"/>
    <x v="0"/>
    <x v="0"/>
    <n v="11.952000000000002"/>
    <s v="CA-2017-124016"/>
    <n v="0"/>
    <n v="3"/>
    <n v="0.2"/>
    <n v="4.0338000000000003"/>
    <n v="0.43613829632717294"/>
  </r>
  <r>
    <x v="822"/>
    <x v="20"/>
    <s v="OFF-BI-10004187"/>
    <x v="0"/>
    <x v="3"/>
    <n v="10.528"/>
    <s v="CA-2017-101742"/>
    <n v="1"/>
    <n v="7"/>
    <n v="0.2"/>
    <n v="3.6847999999999987"/>
    <n v="0.46881743173671325"/>
  </r>
  <r>
    <x v="822"/>
    <x v="10"/>
    <s v="OFF-AR-10000315"/>
    <x v="0"/>
    <x v="4"/>
    <n v="4.9119999999999999"/>
    <s v="US-2017-129469"/>
    <n v="0"/>
    <n v="2"/>
    <n v="0.2"/>
    <n v="0.30700000000000016"/>
    <n v="0.45632477063632687"/>
  </r>
  <r>
    <x v="822"/>
    <x v="4"/>
    <s v="OFF-EN-10001509"/>
    <x v="0"/>
    <x v="11"/>
    <n v="4.08"/>
    <s v="CA-2017-106656"/>
    <n v="0"/>
    <n v="2"/>
    <n v="0"/>
    <n v="1.9175999999999997"/>
    <n v="0.44424167803735209"/>
  </r>
  <r>
    <x v="823"/>
    <x v="4"/>
    <s v="FUR-CH-10000988"/>
    <x v="1"/>
    <x v="5"/>
    <n v="563.24"/>
    <s v="CA-2017-100944"/>
    <n v="1"/>
    <n v="5"/>
    <n v="0.2"/>
    <n v="56.324000000000012"/>
    <n v="0.46529189879902266"/>
  </r>
  <r>
    <x v="823"/>
    <x v="26"/>
    <s v="OFF-ST-10001370"/>
    <x v="0"/>
    <x v="1"/>
    <n v="511.05600000000004"/>
    <s v="CA-2017-108875"/>
    <n v="1"/>
    <n v="9"/>
    <n v="0.2"/>
    <n v="-95.823000000000079"/>
    <n v="0.44610841445725197"/>
  </r>
  <r>
    <x v="823"/>
    <x v="1"/>
    <s v="OFF-BI-10004584"/>
    <x v="0"/>
    <x v="3"/>
    <n v="442.37199999999996"/>
    <s v="CA-2017-132479"/>
    <n v="1"/>
    <n v="7"/>
    <n v="0.8"/>
    <n v="-729.91380000000004"/>
    <n v="0.46881743173671325"/>
  </r>
  <r>
    <x v="823"/>
    <x v="4"/>
    <s v="OFF-EN-10001453"/>
    <x v="0"/>
    <x v="11"/>
    <n v="304.89999999999998"/>
    <s v="CA-2017-100944"/>
    <n v="0"/>
    <n v="5"/>
    <n v="0"/>
    <n v="143.30299999999997"/>
    <n v="0.44424167803735209"/>
  </r>
  <r>
    <x v="823"/>
    <x v="10"/>
    <s v="FUR-CH-10003199"/>
    <x v="1"/>
    <x v="5"/>
    <n v="155.37199999999999"/>
    <s v="US-2017-134488"/>
    <n v="1"/>
    <n v="2"/>
    <n v="0.3"/>
    <n v="-13.317599999999999"/>
    <n v="0.46529189879902266"/>
  </r>
  <r>
    <x v="823"/>
    <x v="18"/>
    <s v="FUR-FU-10004006"/>
    <x v="1"/>
    <x v="8"/>
    <n v="127.94999999999999"/>
    <s v="CA-2017-154235"/>
    <n v="1"/>
    <n v="3"/>
    <n v="0"/>
    <n v="21.751499999999986"/>
    <n v="0.4595170286641902"/>
  </r>
  <r>
    <x v="823"/>
    <x v="4"/>
    <s v="FUR-FU-10002501"/>
    <x v="1"/>
    <x v="8"/>
    <n v="63.2"/>
    <s v="US-2017-147340"/>
    <n v="1"/>
    <n v="5"/>
    <n v="0"/>
    <n v="23.384"/>
    <n v="0.4595170286641902"/>
  </r>
  <r>
    <x v="823"/>
    <x v="4"/>
    <s v="OFF-ST-10000642"/>
    <x v="0"/>
    <x v="1"/>
    <n v="41.96"/>
    <s v="CA-2017-155187"/>
    <n v="1"/>
    <n v="2"/>
    <n v="0"/>
    <n v="2.9371999999999971"/>
    <n v="0.44610841445725197"/>
  </r>
  <r>
    <x v="823"/>
    <x v="4"/>
    <s v="OFF-PA-10000380"/>
    <x v="0"/>
    <x v="0"/>
    <n v="41.7"/>
    <s v="CA-2017-155187"/>
    <n v="0"/>
    <n v="5"/>
    <n v="0"/>
    <n v="20.85"/>
    <n v="0.43613829632717294"/>
  </r>
  <r>
    <x v="823"/>
    <x v="26"/>
    <s v="FUR-FU-10002671"/>
    <x v="1"/>
    <x v="8"/>
    <n v="21.44"/>
    <s v="CA-2017-108875"/>
    <n v="0"/>
    <n v="2"/>
    <n v="0.2"/>
    <n v="7.5039999999999987"/>
    <n v="0.4595170286641902"/>
  </r>
  <r>
    <x v="823"/>
    <x v="39"/>
    <s v="OFF-PA-10001569"/>
    <x v="0"/>
    <x v="0"/>
    <n v="6.48"/>
    <s v="CA-2017-141551"/>
    <n v="1"/>
    <n v="1"/>
    <n v="0"/>
    <n v="3.1104000000000003"/>
    <n v="0.43613829632717294"/>
  </r>
  <r>
    <x v="823"/>
    <x v="39"/>
    <s v="OFF-BI-10001249"/>
    <x v="0"/>
    <x v="3"/>
    <n v="6.38"/>
    <s v="CA-2017-141551"/>
    <n v="0"/>
    <n v="1"/>
    <n v="0"/>
    <n v="2.9347999999999996"/>
    <n v="0.46881743173671325"/>
  </r>
  <r>
    <x v="824"/>
    <x v="4"/>
    <s v="FUR-CH-10000665"/>
    <x v="1"/>
    <x v="5"/>
    <n v="483.13599999999997"/>
    <s v="US-2017-125402"/>
    <n v="1"/>
    <n v="4"/>
    <n v="0.2"/>
    <n v="60.391999999999939"/>
    <n v="0.46529189879902266"/>
  </r>
  <r>
    <x v="824"/>
    <x v="4"/>
    <s v="TEC-CO-10001943"/>
    <x v="2"/>
    <x v="16"/>
    <n v="479.97600000000006"/>
    <s v="US-2017-125402"/>
    <n v="0"/>
    <n v="3"/>
    <n v="0.2"/>
    <n v="161.99189999999999"/>
    <n v="0.55185675810753509"/>
  </r>
  <r>
    <x v="824"/>
    <x v="4"/>
    <s v="FUR-BO-10002613"/>
    <x v="1"/>
    <x v="10"/>
    <n v="477.666"/>
    <s v="CA-2017-148747"/>
    <n v="1"/>
    <n v="2"/>
    <n v="0.15"/>
    <n v="84.293999999999969"/>
    <n v="0.5176847302647779"/>
  </r>
  <r>
    <x v="824"/>
    <x v="12"/>
    <s v="FUR-TA-10002356"/>
    <x v="1"/>
    <x v="13"/>
    <n v="393.16500000000002"/>
    <s v="US-2017-122245"/>
    <n v="1"/>
    <n v="3"/>
    <n v="0.5"/>
    <n v="-204.44580000000005"/>
    <n v="0.55975208308209756"/>
  </r>
  <r>
    <x v="824"/>
    <x v="10"/>
    <s v="OFF-ST-10002574"/>
    <x v="0"/>
    <x v="1"/>
    <n v="331.536"/>
    <s v="CA-2017-113978"/>
    <n v="1"/>
    <n v="3"/>
    <n v="0.2"/>
    <n v="-82.884"/>
    <n v="0.44610841445725197"/>
  </r>
  <r>
    <x v="824"/>
    <x v="10"/>
    <s v="OFF-AP-10003849"/>
    <x v="0"/>
    <x v="12"/>
    <n v="286.25600000000003"/>
    <s v="CA-2017-113978"/>
    <n v="0"/>
    <n v="1"/>
    <n v="0.2"/>
    <n v="17.890999999999977"/>
    <n v="0.49507917887403441"/>
  </r>
  <r>
    <x v="824"/>
    <x v="21"/>
    <s v="FUR-CH-10004218"/>
    <x v="1"/>
    <x v="5"/>
    <n v="201.96"/>
    <s v="US-2017-124163"/>
    <n v="1"/>
    <n v="2"/>
    <n v="0"/>
    <n v="50.490000000000009"/>
    <n v="0.46529189879902266"/>
  </r>
  <r>
    <x v="824"/>
    <x v="21"/>
    <s v="TEC-AC-10001908"/>
    <x v="2"/>
    <x v="9"/>
    <n v="499.95"/>
    <s v="US-2017-124163"/>
    <n v="0"/>
    <n v="5"/>
    <n v="0"/>
    <n v="174.98249999999999"/>
    <n v="0.52062335344040378"/>
  </r>
  <r>
    <x v="824"/>
    <x v="21"/>
    <s v="FUR-FU-10000755"/>
    <x v="1"/>
    <x v="8"/>
    <n v="68.64"/>
    <s v="US-2017-124163"/>
    <n v="0"/>
    <n v="11"/>
    <n v="0"/>
    <n v="17.160000000000004"/>
    <n v="0.4595170286641902"/>
  </r>
  <r>
    <x v="824"/>
    <x v="11"/>
    <s v="OFF-PA-10000380"/>
    <x v="0"/>
    <x v="0"/>
    <n v="60.048000000000002"/>
    <s v="CA-2017-140417"/>
    <n v="1"/>
    <n v="9"/>
    <n v="0.2"/>
    <n v="22.518000000000001"/>
    <n v="0.43613829632717294"/>
  </r>
  <r>
    <x v="824"/>
    <x v="4"/>
    <s v="TEC-PH-10003356"/>
    <x v="2"/>
    <x v="6"/>
    <n v="44.736000000000004"/>
    <s v="US-2017-125402"/>
    <n v="0"/>
    <n v="8"/>
    <n v="0.2"/>
    <n v="4.4736000000000011"/>
    <n v="0.41105220110552465"/>
  </r>
  <r>
    <x v="824"/>
    <x v="4"/>
    <s v="OFF-LA-10003923"/>
    <x v="0"/>
    <x v="2"/>
    <n v="29.6"/>
    <s v="US-2017-125402"/>
    <n v="0"/>
    <n v="2"/>
    <n v="0"/>
    <n v="14.8"/>
    <n v="0.4647369236065339"/>
  </r>
  <r>
    <x v="824"/>
    <x v="10"/>
    <s v="OFF-ST-10004963"/>
    <x v="0"/>
    <x v="1"/>
    <n v="24.224000000000004"/>
    <s v="CA-2017-113978"/>
    <n v="0"/>
    <n v="2"/>
    <n v="0.2"/>
    <n v="-4.8448000000000029"/>
    <n v="0.44610841445725197"/>
  </r>
  <r>
    <x v="824"/>
    <x v="4"/>
    <s v="OFF-AR-10004441"/>
    <x v="0"/>
    <x v="4"/>
    <n v="16.559999999999999"/>
    <s v="CA-2017-101385"/>
    <n v="1"/>
    <n v="4"/>
    <n v="0"/>
    <n v="6.9551999999999996"/>
    <n v="0.45632477063632687"/>
  </r>
  <r>
    <x v="824"/>
    <x v="0"/>
    <s v="OFF-LA-10001569"/>
    <x v="0"/>
    <x v="2"/>
    <n v="15.936000000000002"/>
    <s v="CA-2017-123722"/>
    <n v="1"/>
    <n v="4"/>
    <n v="0.2"/>
    <n v="5.1791999999999998"/>
    <n v="0.4647369236065339"/>
  </r>
  <r>
    <x v="824"/>
    <x v="4"/>
    <s v="OFF-PA-10000141"/>
    <x v="0"/>
    <x v="0"/>
    <n v="10.9"/>
    <s v="US-2017-125402"/>
    <n v="0"/>
    <n v="5"/>
    <n v="0"/>
    <n v="5.1229999999999993"/>
    <n v="0.43613829632717294"/>
  </r>
  <r>
    <x v="824"/>
    <x v="4"/>
    <s v="OFF-AR-10002255"/>
    <x v="0"/>
    <x v="4"/>
    <n v="5.76"/>
    <s v="US-2017-125402"/>
    <n v="0"/>
    <n v="2"/>
    <n v="0"/>
    <n v="1.6703999999999999"/>
    <n v="0.45632477063632687"/>
  </r>
  <r>
    <x v="824"/>
    <x v="11"/>
    <s v="OFF-BI-10004828"/>
    <x v="0"/>
    <x v="3"/>
    <n v="5.0220000000000002"/>
    <s v="CA-2017-140417"/>
    <n v="0"/>
    <n v="1"/>
    <n v="0.7"/>
    <n v="-3.5153999999999996"/>
    <n v="0.46881743173671325"/>
  </r>
  <r>
    <x v="824"/>
    <x v="4"/>
    <s v="OFF-LA-10001771"/>
    <x v="0"/>
    <x v="2"/>
    <n v="4.9800000000000004"/>
    <s v="US-2017-125402"/>
    <n v="0"/>
    <n v="1"/>
    <n v="0"/>
    <n v="2.2907999999999999"/>
    <n v="0.4647369236065339"/>
  </r>
  <r>
    <x v="824"/>
    <x v="21"/>
    <s v="OFF-AR-10000817"/>
    <x v="0"/>
    <x v="4"/>
    <n v="3.04"/>
    <s v="US-2017-124163"/>
    <n v="0"/>
    <n v="1"/>
    <n v="0"/>
    <n v="1.0335999999999999"/>
    <n v="0.45632477063632687"/>
  </r>
  <r>
    <x v="825"/>
    <x v="1"/>
    <s v="FUR-CH-10002331"/>
    <x v="1"/>
    <x v="5"/>
    <n v="747.55799999999999"/>
    <s v="US-2017-157945"/>
    <n v="1"/>
    <n v="3"/>
    <n v="0.3"/>
    <n v="-96.11460000000011"/>
    <n v="0.46529189879902266"/>
  </r>
  <r>
    <x v="825"/>
    <x v="0"/>
    <s v="FUR-CH-10000513"/>
    <x v="1"/>
    <x v="5"/>
    <n v="454.96499999999997"/>
    <s v="CA-2017-143406"/>
    <n v="1"/>
    <n v="5"/>
    <n v="0.3"/>
    <n v="-136.48950000000002"/>
    <n v="0.46529189879902266"/>
  </r>
  <r>
    <x v="825"/>
    <x v="4"/>
    <s v="FUR-BO-10004467"/>
    <x v="1"/>
    <x v="10"/>
    <n v="424.95749999999992"/>
    <s v="US-2017-146794"/>
    <n v="1"/>
    <n v="5"/>
    <n v="0.15"/>
    <n v="19.997999999999976"/>
    <n v="0.5176847302647779"/>
  </r>
  <r>
    <x v="825"/>
    <x v="22"/>
    <s v="OFF-AP-10000576"/>
    <x v="0"/>
    <x v="12"/>
    <n v="236.88"/>
    <s v="CA-2017-169957"/>
    <n v="1"/>
    <n v="6"/>
    <n v="0"/>
    <n v="66.326400000000007"/>
    <n v="0.49507917887403441"/>
  </r>
  <r>
    <x v="825"/>
    <x v="16"/>
    <s v="TEC-AC-10002637"/>
    <x v="2"/>
    <x v="9"/>
    <n v="431.97600000000006"/>
    <s v="US-2017-109260"/>
    <n v="1"/>
    <n v="3"/>
    <n v="0.2"/>
    <n v="-75.59580000000004"/>
    <n v="0.52062335344040378"/>
  </r>
  <r>
    <x v="825"/>
    <x v="22"/>
    <s v="TEC-AC-10003063"/>
    <x v="2"/>
    <x v="9"/>
    <n v="100"/>
    <s v="CA-2017-169957"/>
    <n v="0"/>
    <n v="4"/>
    <n v="0"/>
    <n v="21"/>
    <n v="0.52062335344040378"/>
  </r>
  <r>
    <x v="825"/>
    <x v="0"/>
    <s v="OFF-AP-10001564"/>
    <x v="0"/>
    <x v="12"/>
    <n v="93.031999999999982"/>
    <s v="CA-2017-143406"/>
    <n v="0"/>
    <n v="2"/>
    <n v="0.8"/>
    <n v="-251.18640000000005"/>
    <n v="0.49507917887403441"/>
  </r>
  <r>
    <x v="825"/>
    <x v="4"/>
    <s v="OFF-ST-10004507"/>
    <x v="0"/>
    <x v="1"/>
    <n v="51.449999999999996"/>
    <s v="CA-2017-145898"/>
    <n v="1"/>
    <n v="3"/>
    <n v="0"/>
    <n v="13.891499999999999"/>
    <n v="0.44610841445725197"/>
  </r>
  <r>
    <x v="825"/>
    <x v="4"/>
    <s v="OFF-AR-10002445"/>
    <x v="0"/>
    <x v="4"/>
    <n v="35.4"/>
    <s v="CA-2017-145898"/>
    <n v="0"/>
    <n v="5"/>
    <n v="0"/>
    <n v="13.452000000000002"/>
    <n v="0.45632477063632687"/>
  </r>
  <r>
    <x v="825"/>
    <x v="22"/>
    <s v="OFF-PA-10004040"/>
    <x v="0"/>
    <x v="0"/>
    <n v="29.900000000000002"/>
    <s v="CA-2017-169957"/>
    <n v="0"/>
    <n v="5"/>
    <n v="0"/>
    <n v="14.651"/>
    <n v="0.43613829632717294"/>
  </r>
  <r>
    <x v="825"/>
    <x v="4"/>
    <s v="OFF-PA-10001667"/>
    <x v="0"/>
    <x v="0"/>
    <n v="29.900000000000002"/>
    <s v="CA-2017-145898"/>
    <n v="0"/>
    <n v="5"/>
    <n v="0"/>
    <n v="13.454999999999998"/>
    <n v="0.43613829632717294"/>
  </r>
  <r>
    <x v="825"/>
    <x v="0"/>
    <s v="OFF-BI-10002026"/>
    <x v="0"/>
    <x v="3"/>
    <n v="15.623999999999997"/>
    <s v="US-2017-149790"/>
    <n v="1"/>
    <n v="2"/>
    <n v="0.8"/>
    <n v="-24.998400000000011"/>
    <n v="0.46881743173671325"/>
  </r>
  <r>
    <x v="825"/>
    <x v="4"/>
    <s v="OFF-PA-10004735"/>
    <x v="0"/>
    <x v="0"/>
    <n v="12.96"/>
    <s v="CA-2017-165820"/>
    <n v="1"/>
    <n v="2"/>
    <n v="0"/>
    <n v="6.2208000000000006"/>
    <n v="0.43613829632717294"/>
  </r>
  <r>
    <x v="825"/>
    <x v="30"/>
    <s v="OFF-PA-10004022"/>
    <x v="0"/>
    <x v="0"/>
    <n v="9.99"/>
    <s v="CA-2017-157714"/>
    <n v="1"/>
    <n v="1"/>
    <n v="0"/>
    <n v="4.4954999999999998"/>
    <n v="0.43613829632717294"/>
  </r>
  <r>
    <x v="825"/>
    <x v="1"/>
    <s v="OFF-EN-10001415"/>
    <x v="0"/>
    <x v="11"/>
    <n v="8.9280000000000008"/>
    <s v="US-2017-157945"/>
    <n v="0"/>
    <n v="2"/>
    <n v="0.2"/>
    <n v="3.3479999999999999"/>
    <n v="0.44424167803735209"/>
  </r>
  <r>
    <x v="825"/>
    <x v="4"/>
    <s v="OFF-LA-10000262"/>
    <x v="0"/>
    <x v="2"/>
    <n v="7.83"/>
    <s v="CA-2017-145898"/>
    <n v="0"/>
    <n v="3"/>
    <n v="0"/>
    <n v="3.6017999999999999"/>
    <n v="0.4647369236065339"/>
  </r>
  <r>
    <x v="825"/>
    <x v="0"/>
    <s v="OFF-BI-10004001"/>
    <x v="0"/>
    <x v="3"/>
    <n v="6.8159999999999981"/>
    <s v="CA-2017-132017"/>
    <n v="1"/>
    <n v="2"/>
    <n v="0.8"/>
    <n v="-11.587200000000003"/>
    <n v="0.46881743173671325"/>
  </r>
  <r>
    <x v="826"/>
    <x v="22"/>
    <s v="TEC-PH-10002584"/>
    <x v="2"/>
    <x v="6"/>
    <n v="1001.5840000000001"/>
    <s v="CA-2017-140249"/>
    <n v="1"/>
    <n v="2"/>
    <n v="0.2"/>
    <n v="125.19799999999992"/>
    <n v="0.41105220110552465"/>
  </r>
  <r>
    <x v="826"/>
    <x v="0"/>
    <s v="FUR-BO-10000780"/>
    <x v="1"/>
    <x v="10"/>
    <n v="956.6647999999999"/>
    <s v="US-2017-110170"/>
    <n v="1"/>
    <n v="7"/>
    <n v="0.32"/>
    <n v="-225.09759999999991"/>
    <n v="0.5176847302647779"/>
  </r>
  <r>
    <x v="826"/>
    <x v="5"/>
    <s v="OFF-PA-10003971"/>
    <x v="0"/>
    <x v="0"/>
    <n v="17.940000000000001"/>
    <s v="CA-2017-123176"/>
    <n v="1"/>
    <n v="3"/>
    <n v="0"/>
    <n v="8.7906000000000013"/>
    <n v="0.43613829632717294"/>
  </r>
  <r>
    <x v="826"/>
    <x v="5"/>
    <s v="OFF-AR-10004685"/>
    <x v="0"/>
    <x v="4"/>
    <n v="13.89"/>
    <s v="CA-2017-123176"/>
    <n v="0"/>
    <n v="3"/>
    <n v="0"/>
    <n v="4.5836999999999994"/>
    <n v="0.45632477063632687"/>
  </r>
  <r>
    <x v="826"/>
    <x v="10"/>
    <s v="OFF-BI-10002764"/>
    <x v="0"/>
    <x v="3"/>
    <n v="2.907"/>
    <s v="CA-2017-163202"/>
    <n v="1"/>
    <n v="3"/>
    <n v="0.7"/>
    <n v="-2.0348999999999995"/>
    <n v="0.46881743173671325"/>
  </r>
  <r>
    <x v="827"/>
    <x v="1"/>
    <s v="OFF-PA-10003039"/>
    <x v="0"/>
    <x v="0"/>
    <n v="99.13600000000001"/>
    <s v="US-2017-134656"/>
    <n v="1"/>
    <n v="4"/>
    <n v="0.2"/>
    <n v="30.979999999999993"/>
    <n v="0.43613829632717294"/>
  </r>
  <r>
    <x v="828"/>
    <x v="11"/>
    <s v="TEC-PH-10001817"/>
    <x v="2"/>
    <x v="6"/>
    <n v="859.2"/>
    <s v="CA-2017-108056"/>
    <n v="1"/>
    <n v="3"/>
    <n v="0.2"/>
    <n v="75.180000000000064"/>
    <n v="0.41105220110552465"/>
  </r>
  <r>
    <x v="828"/>
    <x v="33"/>
    <s v="TEC-AC-10000420"/>
    <x v="2"/>
    <x v="9"/>
    <n v="209.96999999999997"/>
    <s v="CA-2017-108616"/>
    <n v="1"/>
    <n v="3"/>
    <n v="0"/>
    <n v="71.389799999999994"/>
    <n v="0.52062335344040378"/>
  </r>
  <r>
    <x v="828"/>
    <x v="4"/>
    <s v="TEC-AC-10003399"/>
    <x v="2"/>
    <x v="9"/>
    <n v="36.24"/>
    <s v="CA-2017-125794"/>
    <n v="1"/>
    <n v="1"/>
    <n v="0"/>
    <n v="15.220800000000001"/>
    <n v="0.52062335344040378"/>
  </r>
  <r>
    <x v="828"/>
    <x v="33"/>
    <s v="OFF-BI-10001989"/>
    <x v="0"/>
    <x v="3"/>
    <n v="62.94"/>
    <s v="CA-2017-108616"/>
    <n v="0"/>
    <n v="3"/>
    <n v="0"/>
    <n v="30.211199999999998"/>
    <n v="0.46881743173671325"/>
  </r>
  <r>
    <x v="828"/>
    <x v="18"/>
    <s v="OFF-AR-10000255"/>
    <x v="0"/>
    <x v="4"/>
    <n v="40.879999999999995"/>
    <s v="CA-2017-161781"/>
    <n v="1"/>
    <n v="7"/>
    <n v="0"/>
    <n v="10.628799999999998"/>
    <n v="0.45632477063632687"/>
  </r>
  <r>
    <x v="828"/>
    <x v="4"/>
    <s v="OFF-BI-10002982"/>
    <x v="0"/>
    <x v="3"/>
    <n v="27.240000000000002"/>
    <s v="CA-2017-138037"/>
    <n v="1"/>
    <n v="5"/>
    <n v="0.2"/>
    <n v="9.5339999999999971"/>
    <n v="0.46881743173671325"/>
  </r>
  <r>
    <x v="828"/>
    <x v="33"/>
    <s v="OFF-AR-10001149"/>
    <x v="0"/>
    <x v="4"/>
    <n v="25.919999999999998"/>
    <s v="CA-2017-108616"/>
    <n v="0"/>
    <n v="9"/>
    <n v="0"/>
    <n v="7.7759999999999989"/>
    <n v="0.45632477063632687"/>
  </r>
  <r>
    <x v="828"/>
    <x v="4"/>
    <s v="OFF-PA-10000176"/>
    <x v="0"/>
    <x v="0"/>
    <n v="18.97"/>
    <s v="US-2017-101497"/>
    <n v="1"/>
    <n v="1"/>
    <n v="0"/>
    <n v="9.105599999999999"/>
    <n v="0.43613829632717294"/>
  </r>
  <r>
    <x v="828"/>
    <x v="2"/>
    <s v="OFF-LA-10004853"/>
    <x v="0"/>
    <x v="2"/>
    <n v="15.936000000000002"/>
    <s v="CA-2017-134362"/>
    <n v="1"/>
    <n v="4"/>
    <n v="0.2"/>
    <n v="5.1791999999999998"/>
    <n v="0.4647369236065339"/>
  </r>
  <r>
    <x v="828"/>
    <x v="12"/>
    <s v="OFF-AR-10002375"/>
    <x v="0"/>
    <x v="4"/>
    <n v="10.496"/>
    <s v="CA-2017-106621"/>
    <n v="1"/>
    <n v="4"/>
    <n v="0.2"/>
    <n v="1.1807999999999983"/>
    <n v="0.45632477063632687"/>
  </r>
  <r>
    <x v="829"/>
    <x v="20"/>
    <s v="FUR-BO-10003034"/>
    <x v="1"/>
    <x v="10"/>
    <n v="523.91999999999996"/>
    <s v="CA-2017-106243"/>
    <n v="1"/>
    <n v="5"/>
    <n v="0.2"/>
    <n v="-26.195999999999984"/>
    <n v="0.5176847302647779"/>
  </r>
  <r>
    <x v="829"/>
    <x v="1"/>
    <s v="OFF-BI-10000343"/>
    <x v="0"/>
    <x v="3"/>
    <n v="1.9639999999999995"/>
    <s v="CA-2017-108644"/>
    <n v="1"/>
    <n v="2"/>
    <n v="0.8"/>
    <n v="-3.2406000000000006"/>
    <n v="0.46881743173671325"/>
  </r>
  <r>
    <x v="830"/>
    <x v="20"/>
    <s v="FUR-TA-10003238"/>
    <x v="1"/>
    <x v="13"/>
    <n v="330.58800000000002"/>
    <s v="CA-2017-139157"/>
    <n v="1"/>
    <n v="1"/>
    <n v="0.4"/>
    <n v="-115.70580000000004"/>
    <n v="0.55975208308209756"/>
  </r>
  <r>
    <x v="830"/>
    <x v="4"/>
    <s v="FUR-CH-10001146"/>
    <x v="1"/>
    <x v="5"/>
    <n v="194.84800000000001"/>
    <s v="CA-2017-157686"/>
    <n v="1"/>
    <n v="4"/>
    <n v="0.2"/>
    <n v="12.177999999999983"/>
    <n v="0.46529189879902266"/>
  </r>
  <r>
    <x v="830"/>
    <x v="0"/>
    <s v="TEC-AC-10003832"/>
    <x v="2"/>
    <x v="9"/>
    <n v="79.512000000000015"/>
    <s v="CA-2017-111794"/>
    <n v="1"/>
    <n v="3"/>
    <n v="0.2"/>
    <n v="20.8719"/>
    <n v="0.52062335344040378"/>
  </r>
  <r>
    <x v="830"/>
    <x v="18"/>
    <s v="TEC-PH-10000215"/>
    <x v="2"/>
    <x v="6"/>
    <n v="69.900000000000006"/>
    <s v="CA-2017-155992"/>
    <n v="1"/>
    <n v="2"/>
    <n v="0"/>
    <n v="18.873000000000005"/>
    <n v="0.41105220110552465"/>
  </r>
  <r>
    <x v="830"/>
    <x v="18"/>
    <s v="FUR-FU-10003724"/>
    <x v="1"/>
    <x v="8"/>
    <n v="41.849999999999994"/>
    <s v="CA-2017-155992"/>
    <n v="0"/>
    <n v="5"/>
    <n v="0"/>
    <n v="10.880999999999998"/>
    <n v="0.4595170286641902"/>
  </r>
  <r>
    <x v="830"/>
    <x v="16"/>
    <s v="OFF-AR-10003631"/>
    <x v="0"/>
    <x v="4"/>
    <n v="30.975999999999999"/>
    <s v="CA-2017-116918"/>
    <n v="1"/>
    <n v="8"/>
    <n v="0.2"/>
    <n v="5.0335999999999999"/>
    <n v="0.45632477063632687"/>
  </r>
  <r>
    <x v="830"/>
    <x v="0"/>
    <s v="OFF-PA-10000474"/>
    <x v="0"/>
    <x v="0"/>
    <n v="28.352"/>
    <s v="CA-2017-111794"/>
    <n v="0"/>
    <n v="1"/>
    <n v="0.2"/>
    <n v="9.568799999999996"/>
    <n v="0.43613829632717294"/>
  </r>
  <r>
    <x v="830"/>
    <x v="16"/>
    <s v="OFF-BI-10004140"/>
    <x v="0"/>
    <x v="3"/>
    <n v="5.3880000000000008"/>
    <s v="CA-2017-116918"/>
    <n v="0"/>
    <n v="4"/>
    <n v="0.7"/>
    <n v="-4.49"/>
    <n v="0.46881743173671325"/>
  </r>
  <r>
    <x v="831"/>
    <x v="18"/>
    <s v="TEC-CO-10004722"/>
    <x v="2"/>
    <x v="16"/>
    <n v="17499.949999999997"/>
    <s v="CA-2017-118689"/>
    <n v="1"/>
    <n v="5"/>
    <n v="0"/>
    <n v="8399.9759999999987"/>
    <n v="0.55185675810753509"/>
  </r>
  <r>
    <x v="831"/>
    <x v="18"/>
    <s v="OFF-BI-10004600"/>
    <x v="0"/>
    <x v="3"/>
    <n v="735.98"/>
    <s v="CA-2017-118689"/>
    <n v="0"/>
    <n v="2"/>
    <n v="0"/>
    <n v="331.19099999999997"/>
    <n v="0.46881743173671325"/>
  </r>
  <r>
    <x v="831"/>
    <x v="20"/>
    <s v="OFF-AP-10004532"/>
    <x v="0"/>
    <x v="12"/>
    <n v="61.44"/>
    <s v="CA-2017-134376"/>
    <n v="1"/>
    <n v="3"/>
    <n v="0"/>
    <n v="16.588799999999999"/>
    <n v="0.49507917887403441"/>
  </r>
  <r>
    <x v="831"/>
    <x v="12"/>
    <s v="OFF-BI-10002429"/>
    <x v="0"/>
    <x v="3"/>
    <n v="54.792000000000009"/>
    <s v="CA-2017-118969"/>
    <n v="1"/>
    <n v="6"/>
    <n v="0.7"/>
    <n v="-40.180799999999991"/>
    <n v="0.46881743173671325"/>
  </r>
  <r>
    <x v="831"/>
    <x v="18"/>
    <s v="OFF-BI-10003712"/>
    <x v="0"/>
    <x v="3"/>
    <n v="34.370000000000005"/>
    <s v="CA-2017-118689"/>
    <n v="0"/>
    <n v="7"/>
    <n v="0"/>
    <n v="16.8413"/>
    <n v="0.46881743173671325"/>
  </r>
  <r>
    <x v="831"/>
    <x v="18"/>
    <s v="OFF-AR-10001958"/>
    <x v="0"/>
    <x v="4"/>
    <n v="33.96"/>
    <s v="CA-2017-118689"/>
    <n v="0"/>
    <n v="2"/>
    <n v="0"/>
    <n v="9.5088000000000008"/>
    <n v="0.45632477063632687"/>
  </r>
  <r>
    <x v="831"/>
    <x v="18"/>
    <s v="OFF-ST-10001558"/>
    <x v="0"/>
    <x v="1"/>
    <n v="32.479999999999997"/>
    <s v="CA-2017-118689"/>
    <n v="0"/>
    <n v="2"/>
    <n v="0"/>
    <n v="4.8719999999999999"/>
    <n v="0.44610841445725197"/>
  </r>
  <r>
    <x v="832"/>
    <x v="4"/>
    <s v="FUR-CH-10004063"/>
    <x v="1"/>
    <x v="5"/>
    <n v="915.13600000000008"/>
    <s v="CA-2017-101672"/>
    <n v="1"/>
    <n v="4"/>
    <n v="0.2"/>
    <n v="102.95279999999988"/>
    <n v="0.46529189879902266"/>
  </r>
  <r>
    <x v="832"/>
    <x v="20"/>
    <s v="FUR-CH-10003199"/>
    <x v="1"/>
    <x v="5"/>
    <n v="599.29200000000003"/>
    <s v="CA-2017-144939"/>
    <n v="1"/>
    <n v="6"/>
    <n v="0.1"/>
    <n v="93.223199999999977"/>
    <n v="0.46529189879902266"/>
  </r>
  <r>
    <x v="832"/>
    <x v="4"/>
    <s v="OFF-PA-10001878"/>
    <x v="0"/>
    <x v="0"/>
    <n v="97.82"/>
    <s v="CA-2017-101672"/>
    <n v="0"/>
    <n v="2"/>
    <n v="0"/>
    <n v="45.975399999999993"/>
    <n v="0.43613829632717294"/>
  </r>
  <r>
    <x v="832"/>
    <x v="0"/>
    <s v="FUR-FU-10001756"/>
    <x v="1"/>
    <x v="8"/>
    <n v="38.08"/>
    <s v="CA-2017-103919"/>
    <n v="1"/>
    <n v="5"/>
    <n v="0.6"/>
    <n v="-29.512000000000008"/>
    <n v="0.4595170286641902"/>
  </r>
  <r>
    <x v="832"/>
    <x v="0"/>
    <s v="OFF-EN-10001099"/>
    <x v="0"/>
    <x v="11"/>
    <n v="15.648"/>
    <s v="CA-2017-140634"/>
    <n v="1"/>
    <n v="2"/>
    <n v="0.2"/>
    <n v="5.0855999999999986"/>
    <n v="0.44424167803735209"/>
  </r>
  <r>
    <x v="832"/>
    <x v="4"/>
    <s v="OFF-PA-10004610"/>
    <x v="0"/>
    <x v="0"/>
    <n v="8.56"/>
    <s v="CA-2017-101672"/>
    <n v="0"/>
    <n v="2"/>
    <n v="0"/>
    <n v="3.8519999999999994"/>
    <n v="0.43613829632717294"/>
  </r>
  <r>
    <x v="832"/>
    <x v="4"/>
    <s v="OFF-LA-10002271"/>
    <x v="0"/>
    <x v="2"/>
    <n v="6.16"/>
    <s v="CA-2017-101672"/>
    <n v="0"/>
    <n v="2"/>
    <n v="0"/>
    <n v="2.9567999999999999"/>
    <n v="0.4647369236065339"/>
  </r>
  <r>
    <x v="833"/>
    <x v="43"/>
    <s v="TEC-CO-10001449"/>
    <x v="2"/>
    <x v="16"/>
    <n v="5399.91"/>
    <s v="US-2017-140158"/>
    <n v="1"/>
    <n v="9"/>
    <n v="0"/>
    <n v="2591.9567999999999"/>
    <n v="0.55185675810753509"/>
  </r>
  <r>
    <x v="833"/>
    <x v="36"/>
    <s v="FUR-TA-10002622"/>
    <x v="1"/>
    <x v="13"/>
    <n v="239.37199999999996"/>
    <s v="CA-2017-131296"/>
    <n v="1"/>
    <n v="2"/>
    <n v="0.3"/>
    <n v="-23.93719999999999"/>
    <n v="0.55975208308209756"/>
  </r>
  <r>
    <x v="833"/>
    <x v="43"/>
    <s v="OFF-ST-10000136"/>
    <x v="0"/>
    <x v="1"/>
    <n v="119.10000000000001"/>
    <s v="US-2017-140158"/>
    <n v="0"/>
    <n v="3"/>
    <n v="0"/>
    <n v="34.538999999999994"/>
    <n v="0.44610841445725197"/>
  </r>
  <r>
    <x v="833"/>
    <x v="0"/>
    <s v="OFF-EN-10003862"/>
    <x v="0"/>
    <x v="11"/>
    <n v="59.751999999999995"/>
    <s v="CA-2017-121601"/>
    <n v="1"/>
    <n v="7"/>
    <n v="0.2"/>
    <n v="19.4194"/>
    <n v="0.44424167803735209"/>
  </r>
  <r>
    <x v="833"/>
    <x v="16"/>
    <s v="TEC-PH-10003095"/>
    <x v="2"/>
    <x v="6"/>
    <n v="52.679999999999993"/>
    <s v="CA-2017-145709"/>
    <n v="1"/>
    <n v="3"/>
    <n v="0.2"/>
    <n v="19.754999999999999"/>
    <n v="0.41105220110552465"/>
  </r>
  <r>
    <x v="833"/>
    <x v="43"/>
    <s v="OFF-BI-10000977"/>
    <x v="0"/>
    <x v="3"/>
    <n v="30.4"/>
    <s v="US-2017-140158"/>
    <n v="0"/>
    <n v="1"/>
    <n v="0"/>
    <n v="13.983999999999998"/>
    <n v="0.46881743173671325"/>
  </r>
  <r>
    <x v="833"/>
    <x v="16"/>
    <s v="FUR-FU-10002885"/>
    <x v="1"/>
    <x v="8"/>
    <n v="11.568000000000001"/>
    <s v="CA-2017-145709"/>
    <n v="0"/>
    <n v="3"/>
    <n v="0.2"/>
    <n v="2.6028000000000011"/>
    <n v="0.4595170286641902"/>
  </r>
  <r>
    <x v="834"/>
    <x v="26"/>
    <s v="TEC-MA-10001695"/>
    <x v="2"/>
    <x v="15"/>
    <n v="703.71"/>
    <s v="US-2017-157490"/>
    <n v="1"/>
    <n v="6"/>
    <n v="0.7"/>
    <n v="-938.28"/>
    <n v="0.5183572270896134"/>
  </r>
  <r>
    <x v="834"/>
    <x v="26"/>
    <s v="TEC-AC-10001553"/>
    <x v="2"/>
    <x v="9"/>
    <n v="67.959999999999994"/>
    <s v="US-2017-157490"/>
    <n v="0"/>
    <n v="5"/>
    <n v="0.2"/>
    <n v="0.84950000000000259"/>
    <n v="0.52062335344040378"/>
  </r>
  <r>
    <x v="834"/>
    <x v="39"/>
    <s v="OFF-BI-10004654"/>
    <x v="0"/>
    <x v="3"/>
    <n v="28.849999999999998"/>
    <s v="US-2017-115952"/>
    <n v="1"/>
    <n v="5"/>
    <n v="0"/>
    <n v="14.424999999999999"/>
    <n v="0.46881743173671325"/>
  </r>
  <r>
    <x v="834"/>
    <x v="26"/>
    <s v="OFF-BI-10002824"/>
    <x v="0"/>
    <x v="3"/>
    <n v="17.904000000000003"/>
    <s v="US-2017-157490"/>
    <n v="0"/>
    <n v="4"/>
    <n v="0.7"/>
    <n v="-14.920000000000002"/>
    <n v="0.46881743173671325"/>
  </r>
  <r>
    <x v="834"/>
    <x v="26"/>
    <s v="OFF-BI-10002571"/>
    <x v="0"/>
    <x v="3"/>
    <n v="11.976000000000003"/>
    <s v="US-2017-157490"/>
    <n v="0"/>
    <n v="4"/>
    <n v="0.7"/>
    <n v="-9.1815999999999995"/>
    <n v="0.46881743173671325"/>
  </r>
  <r>
    <x v="835"/>
    <x v="22"/>
    <s v="TEC-MA-10001972"/>
    <x v="2"/>
    <x v="15"/>
    <n v="837.59999999999991"/>
    <s v="CA-2017-127649"/>
    <n v="1"/>
    <n v="3"/>
    <n v="0.2"/>
    <n v="62.82000000000005"/>
    <n v="0.5183572270896134"/>
  </r>
  <r>
    <x v="835"/>
    <x v="22"/>
    <s v="OFF-FA-10001883"/>
    <x v="0"/>
    <x v="7"/>
    <n v="93.36"/>
    <s v="CA-2017-139808"/>
    <n v="1"/>
    <n v="12"/>
    <n v="0"/>
    <n v="0.93359999999999843"/>
    <n v="0.51168203684699509"/>
  </r>
  <r>
    <x v="835"/>
    <x v="4"/>
    <s v="OFF-BI-10004001"/>
    <x v="0"/>
    <x v="3"/>
    <n v="27.263999999999999"/>
    <s v="CA-2017-162614"/>
    <n v="1"/>
    <n v="2"/>
    <n v="0.2"/>
    <n v="8.8607999999999976"/>
    <n v="0.46881743173671325"/>
  </r>
  <r>
    <x v="835"/>
    <x v="4"/>
    <s v="OFF-PA-10000143"/>
    <x v="0"/>
    <x v="0"/>
    <n v="10.56"/>
    <s v="CA-2017-155033"/>
    <n v="1"/>
    <n v="2"/>
    <n v="0"/>
    <n v="5.0688000000000004"/>
    <n v="0.43613829632717294"/>
  </r>
  <r>
    <x v="835"/>
    <x v="2"/>
    <s v="OFF-LA-10000134"/>
    <x v="0"/>
    <x v="2"/>
    <n v="4.9280000000000008"/>
    <s v="CA-2017-163216"/>
    <n v="1"/>
    <n v="2"/>
    <n v="0.2"/>
    <n v="1.7247999999999997"/>
    <n v="0.4647369236065339"/>
  </r>
  <r>
    <x v="836"/>
    <x v="25"/>
    <s v="OFF-ST-10000676"/>
    <x v="0"/>
    <x v="1"/>
    <n v="387.72"/>
    <s v="CA-2017-135636"/>
    <n v="1"/>
    <n v="5"/>
    <n v="0.2"/>
    <n v="-67.851000000000028"/>
    <n v="0.44610841445725197"/>
  </r>
  <r>
    <x v="836"/>
    <x v="4"/>
    <s v="OFF-PA-10000167"/>
    <x v="0"/>
    <x v="0"/>
    <n v="61.96"/>
    <s v="US-2017-162026"/>
    <n v="1"/>
    <n v="2"/>
    <n v="0"/>
    <n v="27.881999999999998"/>
    <n v="0.43613829632717294"/>
  </r>
  <r>
    <x v="836"/>
    <x v="0"/>
    <s v="OFF-LA-10004545"/>
    <x v="0"/>
    <x v="2"/>
    <n v="60.144000000000005"/>
    <s v="CA-2017-149685"/>
    <n v="1"/>
    <n v="6"/>
    <n v="0.2"/>
    <n v="20.298599999999993"/>
    <n v="0.4647369236065339"/>
  </r>
  <r>
    <x v="836"/>
    <x v="0"/>
    <s v="FUR-FU-10004909"/>
    <x v="1"/>
    <x v="8"/>
    <n v="51.712000000000003"/>
    <s v="US-2017-126844"/>
    <n v="1"/>
    <n v="8"/>
    <n v="0.6"/>
    <n v="-32.320000000000007"/>
    <n v="0.4595170286641902"/>
  </r>
  <r>
    <x v="837"/>
    <x v="2"/>
    <s v="FUR-FU-10004071"/>
    <x v="1"/>
    <x v="8"/>
    <n v="332.83200000000005"/>
    <s v="US-2017-128909"/>
    <n v="1"/>
    <n v="4"/>
    <n v="0.2"/>
    <n v="-24.962399999999988"/>
    <n v="0.4595170286641902"/>
  </r>
  <r>
    <x v="837"/>
    <x v="12"/>
    <s v="FUR-FU-10001488"/>
    <x v="1"/>
    <x v="8"/>
    <n v="169.56800000000001"/>
    <s v="CA-2017-114748"/>
    <n v="1"/>
    <n v="2"/>
    <n v="0.2"/>
    <n v="0"/>
    <n v="0.4595170286641902"/>
  </r>
  <r>
    <x v="837"/>
    <x v="10"/>
    <s v="TEC-PH-10004897"/>
    <x v="2"/>
    <x v="6"/>
    <n v="23.975999999999999"/>
    <s v="CA-2017-116974"/>
    <n v="1"/>
    <n v="4"/>
    <n v="0.4"/>
    <n v="-15.584400000000002"/>
    <n v="0.41105220110552465"/>
  </r>
  <r>
    <x v="837"/>
    <x v="2"/>
    <s v="OFF-PA-10001593"/>
    <x v="0"/>
    <x v="0"/>
    <n v="19.136000000000003"/>
    <s v="US-2017-128909"/>
    <n v="0"/>
    <n v="4"/>
    <n v="0.2"/>
    <n v="5.9799999999999986"/>
    <n v="0.43613829632717294"/>
  </r>
  <r>
    <x v="837"/>
    <x v="12"/>
    <s v="OFF-AR-10001315"/>
    <x v="0"/>
    <x v="4"/>
    <n v="1.4080000000000001"/>
    <s v="CA-2017-114748"/>
    <n v="0"/>
    <n v="1"/>
    <n v="0.2"/>
    <n v="0.15839999999999993"/>
    <n v="0.45632477063632687"/>
  </r>
  <r>
    <x v="838"/>
    <x v="26"/>
    <s v="FUR-CH-10004853"/>
    <x v="1"/>
    <x v="5"/>
    <n v="120.78399999999999"/>
    <s v="CA-2017-157707"/>
    <n v="1"/>
    <n v="1"/>
    <n v="0.2"/>
    <n v="13.588199999999986"/>
    <n v="0.46529189879902266"/>
  </r>
  <r>
    <x v="838"/>
    <x v="26"/>
    <s v="FUR-BO-10001567"/>
    <x v="1"/>
    <x v="10"/>
    <n v="90.882000000000005"/>
    <s v="CA-2017-157707"/>
    <n v="0"/>
    <n v="3"/>
    <n v="0.7"/>
    <n v="-190.85220000000004"/>
    <n v="0.5176847302647779"/>
  </r>
  <r>
    <x v="838"/>
    <x v="25"/>
    <s v="OFF-SU-10004498"/>
    <x v="0"/>
    <x v="14"/>
    <n v="20.608000000000004"/>
    <s v="US-2017-150357"/>
    <n v="1"/>
    <n v="2"/>
    <n v="0.2"/>
    <n v="-4.3792000000000009"/>
    <n v="0.53938093436526824"/>
  </r>
  <r>
    <x v="838"/>
    <x v="0"/>
    <s v="OFF-BI-10001597"/>
    <x v="0"/>
    <x v="3"/>
    <n v="16.391999999999996"/>
    <s v="CA-2017-126627"/>
    <n v="1"/>
    <n v="2"/>
    <n v="0.8"/>
    <n v="-26.227200000000003"/>
    <n v="0.46881743173671325"/>
  </r>
  <r>
    <x v="838"/>
    <x v="26"/>
    <s v="TEC-PH-10002583"/>
    <x v="2"/>
    <x v="6"/>
    <n v="15.991999999999999"/>
    <s v="CA-2017-157707"/>
    <n v="0"/>
    <n v="1"/>
    <n v="0.2"/>
    <n v="-2.9985000000000022"/>
    <n v="0.41105220110552465"/>
  </r>
  <r>
    <x v="838"/>
    <x v="0"/>
    <s v="FUR-FU-10004963"/>
    <x v="1"/>
    <x v="8"/>
    <n v="14"/>
    <s v="CA-2017-126627"/>
    <n v="0"/>
    <n v="4"/>
    <n v="0.6"/>
    <n v="-6.2999999999999972"/>
    <n v="0.4595170286641902"/>
  </r>
  <r>
    <x v="838"/>
    <x v="25"/>
    <s v="OFF-BI-10002557"/>
    <x v="0"/>
    <x v="3"/>
    <n v="4.0950000000000006"/>
    <s v="US-2017-150357"/>
    <n v="0"/>
    <n v="3"/>
    <n v="0.7"/>
    <n v="-2.7300000000000004"/>
    <n v="0.46881743173671325"/>
  </r>
  <r>
    <x v="839"/>
    <x v="1"/>
    <s v="OFF-AR-10001446"/>
    <x v="0"/>
    <x v="4"/>
    <n v="27.72"/>
    <s v="CA-2017-113390"/>
    <n v="1"/>
    <n v="3"/>
    <n v="0.2"/>
    <n v="3.4649999999999999"/>
    <n v="0.45632477063632687"/>
  </r>
  <r>
    <x v="839"/>
    <x v="1"/>
    <s v="OFF-AR-10003183"/>
    <x v="0"/>
    <x v="4"/>
    <n v="5.3440000000000003"/>
    <s v="CA-2017-113390"/>
    <n v="0"/>
    <n v="2"/>
    <n v="0.2"/>
    <n v="0.66799999999999948"/>
    <n v="0.45632477063632687"/>
  </r>
  <r>
    <x v="840"/>
    <x v="26"/>
    <s v="FUR-TA-10004575"/>
    <x v="1"/>
    <x v="13"/>
    <n v="727.45"/>
    <s v="US-2017-100839"/>
    <n v="1"/>
    <n v="5"/>
    <n v="0.5"/>
    <n v="-465.5680000000001"/>
    <n v="0.55975208308209756"/>
  </r>
  <r>
    <x v="840"/>
    <x v="0"/>
    <s v="FUR-FU-10003394"/>
    <x v="1"/>
    <x v="8"/>
    <n v="139.91999999999999"/>
    <s v="CA-2017-154018"/>
    <n v="1"/>
    <n v="5"/>
    <n v="0.6"/>
    <n v="-150.41399999999999"/>
    <n v="0.4595170286641902"/>
  </r>
  <r>
    <x v="840"/>
    <x v="20"/>
    <s v="OFF-ST-10003123"/>
    <x v="0"/>
    <x v="1"/>
    <n v="99.87"/>
    <s v="CA-2017-101161"/>
    <n v="1"/>
    <n v="3"/>
    <n v="0"/>
    <n v="23.968799999999998"/>
    <n v="0.44610841445725197"/>
  </r>
  <r>
    <x v="840"/>
    <x v="0"/>
    <s v="TEC-AC-10002402"/>
    <x v="2"/>
    <x v="9"/>
    <n v="191.976"/>
    <s v="CA-2017-154018"/>
    <n v="0"/>
    <n v="3"/>
    <n v="0.2"/>
    <n v="23.996999999999986"/>
    <n v="0.52062335344040378"/>
  </r>
  <r>
    <x v="840"/>
    <x v="20"/>
    <s v="FUR-FU-10003535"/>
    <x v="1"/>
    <x v="8"/>
    <n v="82.26"/>
    <s v="CA-2017-101161"/>
    <n v="0"/>
    <n v="3"/>
    <n v="0"/>
    <n v="33.726600000000005"/>
    <n v="0.4595170286641902"/>
  </r>
  <r>
    <x v="840"/>
    <x v="4"/>
    <s v="OFF-BI-10004781"/>
    <x v="0"/>
    <x v="3"/>
    <n v="76.176000000000002"/>
    <s v="CA-2017-145583"/>
    <n v="1"/>
    <n v="3"/>
    <n v="0.2"/>
    <n v="26.661599999999996"/>
    <n v="0.46881743173671325"/>
  </r>
  <r>
    <x v="840"/>
    <x v="4"/>
    <s v="OFF-SU-10001218"/>
    <x v="0"/>
    <x v="14"/>
    <n v="65.88"/>
    <s v="CA-2017-145583"/>
    <n v="0"/>
    <n v="6"/>
    <n v="0"/>
    <n v="18.446400000000004"/>
    <n v="0.53938093436526824"/>
  </r>
  <r>
    <x v="840"/>
    <x v="4"/>
    <s v="FUR-FU-10001706"/>
    <x v="1"/>
    <x v="8"/>
    <n v="43.120000000000005"/>
    <s v="CA-2017-145583"/>
    <n v="0"/>
    <n v="14"/>
    <n v="0"/>
    <n v="20.697599999999998"/>
    <n v="0.4595170286641902"/>
  </r>
  <r>
    <x v="840"/>
    <x v="20"/>
    <s v="OFF-PA-10001295"/>
    <x v="0"/>
    <x v="0"/>
    <n v="37.94"/>
    <s v="CA-2017-101161"/>
    <n v="0"/>
    <n v="2"/>
    <n v="0"/>
    <n v="18.211199999999998"/>
    <n v="0.43613829632717294"/>
  </r>
  <r>
    <x v="840"/>
    <x v="4"/>
    <s v="OFF-PA-10001736"/>
    <x v="0"/>
    <x v="0"/>
    <n v="35.44"/>
    <s v="CA-2017-145583"/>
    <n v="0"/>
    <n v="1"/>
    <n v="0"/>
    <n v="16.656799999999997"/>
    <n v="0.43613829632717294"/>
  </r>
  <r>
    <x v="840"/>
    <x v="20"/>
    <s v="OFF-AR-10001860"/>
    <x v="0"/>
    <x v="4"/>
    <n v="34.700000000000003"/>
    <s v="CA-2017-101161"/>
    <n v="0"/>
    <n v="5"/>
    <n v="0"/>
    <n v="12.492000000000001"/>
    <n v="0.45632477063632687"/>
  </r>
  <r>
    <x v="840"/>
    <x v="26"/>
    <s v="FUR-FU-10001617"/>
    <x v="1"/>
    <x v="8"/>
    <n v="24.96"/>
    <s v="US-2017-100839"/>
    <n v="0"/>
    <n v="3"/>
    <n v="0.2"/>
    <n v="4.3679999999999986"/>
    <n v="0.4595170286641902"/>
  </r>
  <r>
    <x v="840"/>
    <x v="20"/>
    <s v="OFF-LA-10000407"/>
    <x v="0"/>
    <x v="2"/>
    <n v="24.900000000000002"/>
    <s v="CA-2017-101161"/>
    <n v="0"/>
    <n v="5"/>
    <n v="0"/>
    <n v="11.454000000000001"/>
    <n v="0.4647369236065339"/>
  </r>
  <r>
    <x v="840"/>
    <x v="4"/>
    <s v="OFF-PA-10001804"/>
    <x v="0"/>
    <x v="0"/>
    <n v="20.04"/>
    <s v="CA-2017-145583"/>
    <n v="0"/>
    <n v="3"/>
    <n v="0"/>
    <n v="9.6191999999999993"/>
    <n v="0.43613829632717294"/>
  </r>
  <r>
    <x v="840"/>
    <x v="0"/>
    <s v="OFF-AR-10002067"/>
    <x v="0"/>
    <x v="4"/>
    <n v="15.872"/>
    <s v="CA-2017-154018"/>
    <n v="0"/>
    <n v="1"/>
    <n v="0.2"/>
    <n v="1.1904000000000003"/>
    <n v="0.45632477063632687"/>
  </r>
  <r>
    <x v="840"/>
    <x v="4"/>
    <s v="OFF-AR-10001149"/>
    <x v="0"/>
    <x v="4"/>
    <n v="11.52"/>
    <s v="CA-2017-145583"/>
    <n v="0"/>
    <n v="4"/>
    <n v="0"/>
    <n v="3.4559999999999995"/>
    <n v="0.45632477063632687"/>
  </r>
  <r>
    <x v="840"/>
    <x v="0"/>
    <s v="OFF-PA-10000551"/>
    <x v="0"/>
    <x v="0"/>
    <n v="8.2880000000000003"/>
    <s v="CA-2017-154018"/>
    <n v="0"/>
    <n v="2"/>
    <n v="0.2"/>
    <n v="3.0043999999999995"/>
    <n v="0.43613829632717294"/>
  </r>
  <r>
    <x v="840"/>
    <x v="0"/>
    <s v="OFF-BI-10004140"/>
    <x v="0"/>
    <x v="3"/>
    <n v="6.2859999999999987"/>
    <s v="CA-2017-154018"/>
    <n v="0"/>
    <n v="7"/>
    <n v="0.8"/>
    <n v="-11.000500000000008"/>
    <n v="0.46881743173671325"/>
  </r>
  <r>
    <x v="840"/>
    <x v="4"/>
    <s v="OFF-FA-10002988"/>
    <x v="0"/>
    <x v="7"/>
    <n v="4.0199999999999996"/>
    <s v="CA-2017-145583"/>
    <n v="0"/>
    <n v="2"/>
    <n v="0"/>
    <n v="1.9697999999999998"/>
    <n v="0.51168203684699509"/>
  </r>
  <r>
    <x v="841"/>
    <x v="20"/>
    <s v="TEC-PH-10004094"/>
    <x v="2"/>
    <x v="6"/>
    <n v="1091.93"/>
    <s v="CA-2017-113607"/>
    <n v="1"/>
    <n v="7"/>
    <n v="0"/>
    <n v="272.98250000000002"/>
    <n v="0.41105220110552465"/>
  </r>
  <r>
    <x v="841"/>
    <x v="20"/>
    <s v="OFF-PA-10001970"/>
    <x v="0"/>
    <x v="0"/>
    <n v="111.96"/>
    <s v="CA-2017-113607"/>
    <n v="0"/>
    <n v="2"/>
    <n v="0"/>
    <n v="54.860399999999998"/>
    <n v="0.43613829632717294"/>
  </r>
  <r>
    <x v="841"/>
    <x v="25"/>
    <s v="FUR-CH-10003606"/>
    <x v="1"/>
    <x v="5"/>
    <n v="102.59200000000001"/>
    <s v="CA-2017-156503"/>
    <n v="1"/>
    <n v="1"/>
    <n v="0.2"/>
    <n v="10.2592"/>
    <n v="0.46529189879902266"/>
  </r>
  <r>
    <x v="841"/>
    <x v="25"/>
    <s v="OFF-PA-10002319"/>
    <x v="0"/>
    <x v="0"/>
    <n v="93.024000000000001"/>
    <s v="CA-2017-156503"/>
    <n v="0"/>
    <n v="3"/>
    <n v="0.2"/>
    <n v="33.721199999999996"/>
    <n v="0.43613829632717294"/>
  </r>
  <r>
    <x v="841"/>
    <x v="21"/>
    <s v="TEC-AC-10003033"/>
    <x v="2"/>
    <x v="9"/>
    <n v="1649.75"/>
    <s v="CA-2017-125220"/>
    <n v="1"/>
    <n v="5"/>
    <n v="0"/>
    <n v="544.41749999999979"/>
    <n v="0.52062335344040378"/>
  </r>
  <r>
    <x v="841"/>
    <x v="22"/>
    <s v="TEC-AC-10000865"/>
    <x v="2"/>
    <x v="9"/>
    <n v="177"/>
    <s v="US-2017-108098"/>
    <n v="1"/>
    <n v="3"/>
    <n v="0"/>
    <n v="30.089999999999982"/>
    <n v="0.52062335344040378"/>
  </r>
  <r>
    <x v="841"/>
    <x v="25"/>
    <s v="TEC-AC-10002473"/>
    <x v="2"/>
    <x v="9"/>
    <n v="22.704000000000001"/>
    <s v="CA-2017-156503"/>
    <n v="0"/>
    <n v="1"/>
    <n v="0.2"/>
    <n v="5.9597999999999995"/>
    <n v="0.52062335344040378"/>
  </r>
  <r>
    <x v="841"/>
    <x v="25"/>
    <s v="OFF-PA-10002377"/>
    <x v="0"/>
    <x v="0"/>
    <n v="39.152000000000001"/>
    <s v="CA-2017-156503"/>
    <n v="0"/>
    <n v="1"/>
    <n v="0.2"/>
    <n v="14.681999999999999"/>
    <n v="0.43613829632717294"/>
  </r>
  <r>
    <x v="841"/>
    <x v="25"/>
    <s v="OFF-EN-10001335"/>
    <x v="0"/>
    <x v="11"/>
    <n v="35.008000000000003"/>
    <s v="CA-2017-156503"/>
    <n v="0"/>
    <n v="4"/>
    <n v="0.2"/>
    <n v="13.127999999999998"/>
    <n v="0.44424167803735209"/>
  </r>
  <r>
    <x v="841"/>
    <x v="25"/>
    <s v="OFF-SU-10000946"/>
    <x v="0"/>
    <x v="14"/>
    <n v="12.768000000000001"/>
    <s v="CA-2017-156503"/>
    <n v="0"/>
    <n v="2"/>
    <n v="0.2"/>
    <n v="1.436399999999999"/>
    <n v="0.53938093436526824"/>
  </r>
  <r>
    <x v="842"/>
    <x v="39"/>
    <s v="OFF-AP-10002651"/>
    <x v="0"/>
    <x v="12"/>
    <n v="868.58999999999992"/>
    <s v="CA-2017-124352"/>
    <n v="1"/>
    <n v="3"/>
    <n v="0"/>
    <n v="251.89109999999988"/>
    <n v="0.49507917887403441"/>
  </r>
  <r>
    <x v="842"/>
    <x v="6"/>
    <s v="OFF-BI-10002082"/>
    <x v="0"/>
    <x v="3"/>
    <n v="232.96"/>
    <s v="CA-2017-142097"/>
    <n v="1"/>
    <n v="7"/>
    <n v="0"/>
    <n v="116.48"/>
    <n v="0.46881743173671325"/>
  </r>
  <r>
    <x v="842"/>
    <x v="39"/>
    <s v="OFF-BI-10000977"/>
    <x v="0"/>
    <x v="3"/>
    <n v="121.6"/>
    <s v="CA-2017-124352"/>
    <n v="0"/>
    <n v="4"/>
    <n v="0"/>
    <n v="55.935999999999993"/>
    <n v="0.46881743173671325"/>
  </r>
  <r>
    <x v="842"/>
    <x v="27"/>
    <s v="OFF-PA-10001509"/>
    <x v="0"/>
    <x v="0"/>
    <n v="71.599999999999994"/>
    <s v="CA-2017-125738"/>
    <n v="1"/>
    <n v="8"/>
    <n v="0"/>
    <n v="32.935999999999993"/>
    <n v="0.43613829632717294"/>
  </r>
  <r>
    <x v="842"/>
    <x v="6"/>
    <s v="OFF-EN-10002312"/>
    <x v="0"/>
    <x v="11"/>
    <n v="66.539999999999992"/>
    <s v="CA-2017-142097"/>
    <n v="0"/>
    <n v="6"/>
    <n v="0"/>
    <n v="32.604599999999998"/>
    <n v="0.44424167803735209"/>
  </r>
  <r>
    <x v="842"/>
    <x v="27"/>
    <s v="OFF-PA-10003001"/>
    <x v="0"/>
    <x v="0"/>
    <n v="60.12"/>
    <s v="CA-2017-125738"/>
    <n v="0"/>
    <n v="9"/>
    <n v="0"/>
    <n v="28.857599999999998"/>
    <n v="0.43613829632717294"/>
  </r>
  <r>
    <x v="842"/>
    <x v="27"/>
    <s v="OFF-PA-10000740"/>
    <x v="0"/>
    <x v="0"/>
    <n v="45.68"/>
    <s v="CA-2017-125738"/>
    <n v="0"/>
    <n v="2"/>
    <n v="0"/>
    <n v="21.012799999999999"/>
    <n v="0.43613829632717294"/>
  </r>
  <r>
    <x v="842"/>
    <x v="6"/>
    <s v="OFF-AP-10000696"/>
    <x v="0"/>
    <x v="12"/>
    <n v="43.26"/>
    <s v="CA-2017-142097"/>
    <n v="0"/>
    <n v="3"/>
    <n v="0"/>
    <n v="14.275799999999998"/>
    <n v="0.49507917887403441"/>
  </r>
  <r>
    <x v="842"/>
    <x v="27"/>
    <s v="OFF-BI-10001628"/>
    <x v="0"/>
    <x v="3"/>
    <n v="41.72"/>
    <s v="CA-2017-125738"/>
    <n v="0"/>
    <n v="5"/>
    <n v="0.2"/>
    <n v="13.037499999999998"/>
    <n v="0.46881743173671325"/>
  </r>
  <r>
    <x v="842"/>
    <x v="39"/>
    <s v="OFF-LA-10003223"/>
    <x v="0"/>
    <x v="2"/>
    <n v="29.46"/>
    <s v="CA-2017-124352"/>
    <n v="0"/>
    <n v="6"/>
    <n v="0"/>
    <n v="14.4354"/>
    <n v="0.4647369236065339"/>
  </r>
  <r>
    <x v="842"/>
    <x v="39"/>
    <s v="OFF-LA-10004559"/>
    <x v="0"/>
    <x v="2"/>
    <n v="20.16"/>
    <s v="CA-2017-124352"/>
    <n v="0"/>
    <n v="7"/>
    <n v="0"/>
    <n v="9.8783999999999992"/>
    <n v="0.4647369236065339"/>
  </r>
  <r>
    <x v="842"/>
    <x v="39"/>
    <s v="OFF-PA-10003177"/>
    <x v="0"/>
    <x v="0"/>
    <n v="12.96"/>
    <s v="CA-2017-124352"/>
    <n v="0"/>
    <n v="2"/>
    <n v="0"/>
    <n v="6.2208000000000006"/>
    <n v="0.43613829632717294"/>
  </r>
  <r>
    <x v="842"/>
    <x v="39"/>
    <s v="TEC-PH-10003442"/>
    <x v="2"/>
    <x v="6"/>
    <n v="5.5"/>
    <s v="CA-2017-124352"/>
    <n v="0"/>
    <n v="1"/>
    <n v="0"/>
    <n v="1.375"/>
    <n v="0.41105220110552465"/>
  </r>
  <r>
    <x v="843"/>
    <x v="20"/>
    <s v="FUR-TA-10001539"/>
    <x v="1"/>
    <x v="13"/>
    <n v="142.18199999999999"/>
    <s v="CA-2017-132066"/>
    <n v="1"/>
    <n v="1"/>
    <n v="0.4"/>
    <n v="-37.915200000000027"/>
    <n v="0.55975208308209756"/>
  </r>
  <r>
    <x v="844"/>
    <x v="24"/>
    <s v="OFF-AP-10003057"/>
    <x v="0"/>
    <x v="12"/>
    <n v="1927.5900000000001"/>
    <s v="CA-2017-147256"/>
    <n v="1"/>
    <n v="7"/>
    <n v="0"/>
    <n v="751.76010000000008"/>
    <n v="0.49507917887403441"/>
  </r>
  <r>
    <x v="844"/>
    <x v="24"/>
    <s v="TEC-PH-10003072"/>
    <x v="2"/>
    <x v="6"/>
    <n v="449.97"/>
    <s v="CA-2017-147256"/>
    <n v="0"/>
    <n v="3"/>
    <n v="0"/>
    <n v="220.48530000000002"/>
    <n v="0.41105220110552465"/>
  </r>
  <r>
    <x v="844"/>
    <x v="23"/>
    <s v="OFF-BI-10004584"/>
    <x v="0"/>
    <x v="3"/>
    <n v="315.98"/>
    <s v="CA-2017-152688"/>
    <n v="1"/>
    <n v="1"/>
    <n v="0"/>
    <n v="148.51060000000001"/>
    <n v="0.46881743173671325"/>
  </r>
  <r>
    <x v="844"/>
    <x v="23"/>
    <s v="FUR-BO-10001337"/>
    <x v="1"/>
    <x v="10"/>
    <n v="120.98"/>
    <s v="CA-2017-152688"/>
    <n v="0"/>
    <n v="1"/>
    <n v="0"/>
    <n v="12.097999999999999"/>
    <n v="0.5176847302647779"/>
  </r>
  <r>
    <x v="844"/>
    <x v="4"/>
    <s v="FUR-BO-10003894"/>
    <x v="1"/>
    <x v="10"/>
    <n v="120.666"/>
    <s v="CA-2017-163972"/>
    <n v="1"/>
    <n v="2"/>
    <n v="0.15"/>
    <n v="21.293999999999993"/>
    <n v="0.5176847302647779"/>
  </r>
  <r>
    <x v="844"/>
    <x v="4"/>
    <s v="OFF-BI-10003981"/>
    <x v="0"/>
    <x v="3"/>
    <n v="18.16"/>
    <s v="CA-2017-141586"/>
    <n v="1"/>
    <n v="5"/>
    <n v="0.2"/>
    <n v="6.5830000000000011"/>
    <n v="0.46881743173671325"/>
  </r>
  <r>
    <x v="845"/>
    <x v="12"/>
    <s v="FUR-CH-10003396"/>
    <x v="1"/>
    <x v="5"/>
    <n v="307.92"/>
    <s v="US-2017-159856"/>
    <n v="1"/>
    <n v="5"/>
    <n v="0.2"/>
    <n v="-34.64100000000002"/>
    <n v="0.46529189879902266"/>
  </r>
  <r>
    <x v="846"/>
    <x v="4"/>
    <s v="FUR-CH-10001802"/>
    <x v="1"/>
    <x v="5"/>
    <n v="387.13600000000002"/>
    <s v="CA-2017-139549"/>
    <n v="1"/>
    <n v="4"/>
    <n v="0.2"/>
    <n v="4.8391999999999911"/>
    <n v="0.46529189879902266"/>
  </r>
  <r>
    <x v="846"/>
    <x v="14"/>
    <s v="TEC-PH-10001557"/>
    <x v="2"/>
    <x v="6"/>
    <n v="191.98"/>
    <s v="CA-2017-160220"/>
    <n v="1"/>
    <n v="2"/>
    <n v="0"/>
    <n v="51.834599999999995"/>
    <n v="0.41105220110552465"/>
  </r>
  <r>
    <x v="846"/>
    <x v="14"/>
    <s v="TEC-PH-10001300"/>
    <x v="2"/>
    <x v="6"/>
    <n v="125.69999999999999"/>
    <s v="CA-2017-160220"/>
    <n v="0"/>
    <n v="6"/>
    <n v="0"/>
    <n v="35.195999999999998"/>
    <n v="0.41105220110552465"/>
  </r>
  <r>
    <x v="846"/>
    <x v="6"/>
    <s v="FUR-FU-10000246"/>
    <x v="1"/>
    <x v="8"/>
    <n v="61.1"/>
    <s v="CA-2017-105753"/>
    <n v="1"/>
    <n v="5"/>
    <n v="0"/>
    <n v="18.329999999999991"/>
    <n v="0.4595170286641902"/>
  </r>
  <r>
    <x v="846"/>
    <x v="0"/>
    <s v="FUR-CH-10002372"/>
    <x v="1"/>
    <x v="5"/>
    <n v="56.686"/>
    <s v="CA-2017-133697"/>
    <n v="1"/>
    <n v="1"/>
    <n v="0.3"/>
    <n v="-14.576399999999996"/>
    <n v="0.46529189879902266"/>
  </r>
  <r>
    <x v="846"/>
    <x v="0"/>
    <s v="OFF-PA-10000726"/>
    <x v="0"/>
    <x v="0"/>
    <n v="51.016000000000005"/>
    <s v="CA-2017-133697"/>
    <n v="0"/>
    <n v="7"/>
    <n v="0.2"/>
    <n v="15.942499999999992"/>
    <n v="0.43613829632717294"/>
  </r>
  <r>
    <x v="846"/>
    <x v="0"/>
    <s v="OFF-FA-10003112"/>
    <x v="0"/>
    <x v="7"/>
    <n v="25.248000000000001"/>
    <s v="CA-2017-133697"/>
    <n v="0"/>
    <n v="4"/>
    <n v="0.2"/>
    <n v="7.8899999999999979"/>
    <n v="0.51168203684699509"/>
  </r>
  <r>
    <x v="846"/>
    <x v="14"/>
    <s v="OFF-ST-10000617"/>
    <x v="0"/>
    <x v="1"/>
    <n v="20.86"/>
    <s v="CA-2017-160220"/>
    <n v="0"/>
    <n v="7"/>
    <n v="0"/>
    <n v="1.4601999999999977"/>
    <n v="0.44610841445725197"/>
  </r>
  <r>
    <x v="846"/>
    <x v="4"/>
    <s v="OFF-BI-10004209"/>
    <x v="0"/>
    <x v="3"/>
    <n v="19.295999999999999"/>
    <s v="CA-2017-168921"/>
    <n v="1"/>
    <n v="3"/>
    <n v="0.2"/>
    <n v="6.0299999999999994"/>
    <n v="0.46881743173671325"/>
  </r>
  <r>
    <x v="846"/>
    <x v="10"/>
    <s v="OFF-AR-10002053"/>
    <x v="0"/>
    <x v="4"/>
    <n v="7.1519999999999992"/>
    <s v="CA-2017-106341"/>
    <n v="1"/>
    <n v="3"/>
    <n v="0.2"/>
    <n v="0.71520000000000028"/>
    <n v="0.45632477063632687"/>
  </r>
  <r>
    <x v="847"/>
    <x v="17"/>
    <s v="OFF-BI-10001120"/>
    <x v="0"/>
    <x v="3"/>
    <n v="4535.9760000000006"/>
    <s v="CA-2017-138478"/>
    <n v="1"/>
    <n v="3"/>
    <n v="0.2"/>
    <n v="1644.2912999999999"/>
    <n v="0.46881743173671325"/>
  </r>
  <r>
    <x v="847"/>
    <x v="37"/>
    <s v="FUR-BO-10002545"/>
    <x v="1"/>
    <x v="10"/>
    <n v="1043.92"/>
    <s v="CA-2017-155516"/>
    <n v="1"/>
    <n v="4"/>
    <n v="0"/>
    <n v="271.41920000000005"/>
    <n v="0.5176847302647779"/>
  </r>
  <r>
    <x v="847"/>
    <x v="10"/>
    <s v="FUR-TA-10003238"/>
    <x v="1"/>
    <x v="13"/>
    <n v="661.17600000000004"/>
    <s v="CA-2017-125080"/>
    <n v="1"/>
    <n v="2"/>
    <n v="0.4"/>
    <n v="-231.41160000000008"/>
    <n v="0.55975208308209756"/>
  </r>
  <r>
    <x v="847"/>
    <x v="4"/>
    <s v="OFF-ST-10002743"/>
    <x v="0"/>
    <x v="1"/>
    <n v="340.92"/>
    <s v="CA-2017-161746"/>
    <n v="1"/>
    <n v="3"/>
    <n v="0"/>
    <n v="3.4091999999999842"/>
    <n v="0.44610841445725197"/>
  </r>
  <r>
    <x v="847"/>
    <x v="4"/>
    <s v="FUR-CH-10004626"/>
    <x v="1"/>
    <x v="5"/>
    <n v="242.13600000000002"/>
    <s v="CA-2017-161746"/>
    <n v="0"/>
    <n v="3"/>
    <n v="0.2"/>
    <n v="12.106799999999993"/>
    <n v="0.46529189879902266"/>
  </r>
  <r>
    <x v="847"/>
    <x v="10"/>
    <s v="TEC-PH-10001305"/>
    <x v="2"/>
    <x v="6"/>
    <n v="235.15199999999999"/>
    <s v="CA-2017-133669"/>
    <n v="1"/>
    <n v="8"/>
    <n v="0.4"/>
    <n v="-47.030399999999986"/>
    <n v="0.41105220110552465"/>
  </r>
  <r>
    <x v="847"/>
    <x v="4"/>
    <s v="OFF-ST-10004804"/>
    <x v="0"/>
    <x v="1"/>
    <n v="154.44"/>
    <s v="CA-2017-144729"/>
    <n v="1"/>
    <n v="3"/>
    <n v="0"/>
    <n v="1.5444000000000031"/>
    <n v="0.44610841445725197"/>
  </r>
  <r>
    <x v="847"/>
    <x v="17"/>
    <s v="OFF-AR-10002240"/>
    <x v="0"/>
    <x v="4"/>
    <n v="113.22"/>
    <s v="CA-2017-138478"/>
    <n v="0"/>
    <n v="3"/>
    <n v="0"/>
    <n v="29.437200000000001"/>
    <n v="0.45632477063632687"/>
  </r>
  <r>
    <x v="847"/>
    <x v="15"/>
    <s v="OFF-ST-10004950"/>
    <x v="0"/>
    <x v="1"/>
    <n v="111.67200000000001"/>
    <s v="CA-2017-169334"/>
    <n v="1"/>
    <n v="9"/>
    <n v="0.2"/>
    <n v="6.9794999999999909"/>
    <n v="0.44610841445725197"/>
  </r>
  <r>
    <x v="847"/>
    <x v="37"/>
    <s v="OFF-ST-10002406"/>
    <x v="0"/>
    <x v="1"/>
    <n v="104.79"/>
    <s v="CA-2017-155516"/>
    <n v="0"/>
    <n v="7"/>
    <n v="0"/>
    <n v="29.341200000000008"/>
    <n v="0.44610841445725197"/>
  </r>
  <r>
    <x v="847"/>
    <x v="0"/>
    <s v="TEC-AC-10002323"/>
    <x v="2"/>
    <x v="9"/>
    <n v="106.08000000000001"/>
    <s v="CA-2017-166373"/>
    <n v="1"/>
    <n v="6"/>
    <n v="0.2"/>
    <n v="-9.2819999999999965"/>
    <n v="0.52062335344040378"/>
  </r>
  <r>
    <x v="847"/>
    <x v="36"/>
    <s v="TEC-AC-10004510"/>
    <x v="2"/>
    <x v="9"/>
    <n v="98.16"/>
    <s v="CA-2017-111493"/>
    <n v="1"/>
    <n v="6"/>
    <n v="0"/>
    <n v="9.8159999999999954"/>
    <n v="0.52062335344040378"/>
  </r>
  <r>
    <x v="847"/>
    <x v="16"/>
    <s v="FUR-FU-10002878"/>
    <x v="1"/>
    <x v="8"/>
    <n v="45.568000000000005"/>
    <s v="CA-2017-136322"/>
    <n v="1"/>
    <n v="2"/>
    <n v="0.2"/>
    <n v="9.6832000000000011"/>
    <n v="0.4595170286641902"/>
  </r>
  <r>
    <x v="847"/>
    <x v="17"/>
    <s v="OFF-PA-10001801"/>
    <x v="0"/>
    <x v="0"/>
    <n v="35.880000000000003"/>
    <s v="CA-2017-138478"/>
    <n v="0"/>
    <n v="6"/>
    <n v="0"/>
    <n v="17.581200000000003"/>
    <n v="0.43613829632717294"/>
  </r>
  <r>
    <x v="847"/>
    <x v="16"/>
    <s v="OFF-BI-10004817"/>
    <x v="0"/>
    <x v="3"/>
    <n v="28.752000000000006"/>
    <s v="CA-2017-136322"/>
    <n v="0"/>
    <n v="8"/>
    <n v="0.7"/>
    <n v="-21.084799999999994"/>
    <n v="0.46881743173671325"/>
  </r>
  <r>
    <x v="847"/>
    <x v="37"/>
    <s v="OFF-BI-10002412"/>
    <x v="0"/>
    <x v="3"/>
    <n v="23.2"/>
    <s v="CA-2017-155516"/>
    <n v="0"/>
    <n v="4"/>
    <n v="0"/>
    <n v="10.44"/>
    <n v="0.46881743173671325"/>
  </r>
  <r>
    <x v="847"/>
    <x v="4"/>
    <s v="OFF-PA-10001892"/>
    <x v="0"/>
    <x v="0"/>
    <n v="22.919999999999998"/>
    <s v="CA-2017-112340"/>
    <n v="1"/>
    <n v="3"/>
    <n v="0"/>
    <n v="11.230799999999999"/>
    <n v="0.43613829632717294"/>
  </r>
  <r>
    <x v="847"/>
    <x v="4"/>
    <s v="FUR-FU-10003731"/>
    <x v="1"/>
    <x v="8"/>
    <n v="19.96"/>
    <s v="CA-2017-161746"/>
    <n v="0"/>
    <n v="2"/>
    <n v="0"/>
    <n v="5.5888000000000009"/>
    <n v="0.4595170286641902"/>
  </r>
  <r>
    <x v="847"/>
    <x v="4"/>
    <s v="OFF-AR-10000390"/>
    <x v="0"/>
    <x v="4"/>
    <n v="12.39"/>
    <s v="CA-2017-161746"/>
    <n v="0"/>
    <n v="3"/>
    <n v="0"/>
    <n v="5.6993999999999998"/>
    <n v="0.45632477063632687"/>
  </r>
  <r>
    <x v="847"/>
    <x v="7"/>
    <s v="OFF-BI-10002813"/>
    <x v="0"/>
    <x v="3"/>
    <n v="7.92"/>
    <s v="CA-2017-151169"/>
    <n v="1"/>
    <n v="4"/>
    <n v="0"/>
    <n v="3.5640000000000001"/>
    <n v="0.46881743173671325"/>
  </r>
  <r>
    <x v="847"/>
    <x v="37"/>
    <s v="OFF-SU-10001225"/>
    <x v="0"/>
    <x v="14"/>
    <n v="7.36"/>
    <s v="CA-2017-155516"/>
    <n v="0"/>
    <n v="2"/>
    <n v="0"/>
    <n v="0.14719999999999978"/>
    <n v="0.53938093436526824"/>
  </r>
  <r>
    <x v="848"/>
    <x v="22"/>
    <s v="FUR-FU-10003095"/>
    <x v="1"/>
    <x v="8"/>
    <n v="101.94"/>
    <s v="CA-2017-169887"/>
    <n v="1"/>
    <n v="3"/>
    <n v="0"/>
    <n v="30.581999999999987"/>
    <n v="0.4595170286641902"/>
  </r>
  <r>
    <x v="848"/>
    <x v="6"/>
    <s v="FUR-FU-10003731"/>
    <x v="1"/>
    <x v="8"/>
    <n v="39.92"/>
    <s v="US-2017-116400"/>
    <n v="1"/>
    <n v="4"/>
    <n v="0"/>
    <n v="11.177600000000002"/>
    <n v="0.4595170286641902"/>
  </r>
  <r>
    <x v="848"/>
    <x v="14"/>
    <s v="FUR-FU-10000732"/>
    <x v="1"/>
    <x v="8"/>
    <n v="31.400000000000002"/>
    <s v="CA-2017-165148"/>
    <n v="1"/>
    <n v="5"/>
    <n v="0"/>
    <n v="10.047999999999998"/>
    <n v="0.4595170286641902"/>
  </r>
  <r>
    <x v="848"/>
    <x v="22"/>
    <s v="OFF-AR-10002766"/>
    <x v="0"/>
    <x v="4"/>
    <n v="8.34"/>
    <s v="CA-2017-169887"/>
    <n v="0"/>
    <n v="3"/>
    <n v="0"/>
    <n v="2.2517999999999998"/>
    <n v="0.45632477063632687"/>
  </r>
  <r>
    <x v="848"/>
    <x v="22"/>
    <s v="OFF-PA-10003001"/>
    <x v="0"/>
    <x v="0"/>
    <n v="6.68"/>
    <s v="CA-2017-169887"/>
    <n v="0"/>
    <n v="1"/>
    <n v="0"/>
    <n v="3.2063999999999999"/>
    <n v="0.43613829632717294"/>
  </r>
  <r>
    <x v="849"/>
    <x v="20"/>
    <s v="OFF-PA-10000482"/>
    <x v="0"/>
    <x v="0"/>
    <n v="379.4"/>
    <s v="CA-2017-132661"/>
    <n v="1"/>
    <n v="10"/>
    <n v="0"/>
    <n v="178.31799999999998"/>
    <n v="0.43613829632717294"/>
  </r>
  <r>
    <x v="849"/>
    <x v="1"/>
    <s v="OFF-PA-10000595"/>
    <x v="0"/>
    <x v="0"/>
    <n v="54.816000000000003"/>
    <s v="CA-2017-165484"/>
    <n v="1"/>
    <n v="3"/>
    <n v="0.2"/>
    <n v="17.815199999999997"/>
    <n v="0.43613829632717294"/>
  </r>
  <r>
    <x v="849"/>
    <x v="22"/>
    <s v="OFF-FA-10002983"/>
    <x v="0"/>
    <x v="7"/>
    <n v="17.05"/>
    <s v="CA-2017-151323"/>
    <n v="1"/>
    <n v="5"/>
    <n v="0"/>
    <n v="8.1840000000000011"/>
    <n v="0.51168203684699509"/>
  </r>
  <r>
    <x v="849"/>
    <x v="1"/>
    <s v="FUR-FU-10001196"/>
    <x v="1"/>
    <x v="8"/>
    <n v="16.155999999999999"/>
    <s v="CA-2017-165484"/>
    <n v="0"/>
    <n v="7"/>
    <n v="0.6"/>
    <n v="-12.116999999999999"/>
    <n v="0.4595170286641902"/>
  </r>
  <r>
    <x v="850"/>
    <x v="15"/>
    <s v="TEC-PH-10001061"/>
    <x v="2"/>
    <x v="6"/>
    <n v="239.976"/>
    <s v="CA-2017-121020"/>
    <n v="1"/>
    <n v="3"/>
    <n v="0.2"/>
    <n v="17.998199999999997"/>
    <n v="0.41105220110552465"/>
  </r>
  <r>
    <x v="850"/>
    <x v="4"/>
    <s v="TEC-AC-10000892"/>
    <x v="2"/>
    <x v="9"/>
    <n v="450"/>
    <s v="CA-2017-118311"/>
    <n v="1"/>
    <n v="5"/>
    <n v="0"/>
    <n v="162"/>
    <n v="0.52062335344040378"/>
  </r>
  <r>
    <x v="850"/>
    <x v="4"/>
    <s v="TEC-AC-10002637"/>
    <x v="2"/>
    <x v="9"/>
    <n v="359.98"/>
    <s v="CA-2017-121748"/>
    <n v="1"/>
    <n v="2"/>
    <n v="0"/>
    <n v="21.598799999999983"/>
    <n v="0.52062335344040378"/>
  </r>
  <r>
    <x v="850"/>
    <x v="4"/>
    <s v="TEC-AC-10001838"/>
    <x v="2"/>
    <x v="9"/>
    <n v="199.99"/>
    <s v="CA-2017-166275"/>
    <n v="1"/>
    <n v="1"/>
    <n v="0"/>
    <n v="85.995700000000014"/>
    <n v="0.52062335344040378"/>
  </r>
  <r>
    <x v="850"/>
    <x v="4"/>
    <s v="TEC-AC-10003063"/>
    <x v="2"/>
    <x v="9"/>
    <n v="100"/>
    <s v="CA-2017-121748"/>
    <n v="0"/>
    <n v="4"/>
    <n v="0"/>
    <n v="21"/>
    <n v="0.52062335344040378"/>
  </r>
  <r>
    <x v="850"/>
    <x v="0"/>
    <s v="OFF-PA-10003072"/>
    <x v="0"/>
    <x v="0"/>
    <n v="15.552000000000003"/>
    <s v="CA-2017-158925"/>
    <n v="1"/>
    <n v="3"/>
    <n v="0.2"/>
    <n v="5.4432"/>
    <n v="0.43613829632717294"/>
  </r>
  <r>
    <x v="851"/>
    <x v="16"/>
    <s v="TEC-PH-10000984"/>
    <x v="2"/>
    <x v="6"/>
    <n v="783.96000000000015"/>
    <s v="CA-2017-153318"/>
    <n v="1"/>
    <n v="5"/>
    <n v="0.2"/>
    <n v="78.396000000000043"/>
    <n v="0.41105220110552465"/>
  </r>
  <r>
    <x v="852"/>
    <x v="20"/>
    <s v="FUR-CH-10000553"/>
    <x v="1"/>
    <x v="5"/>
    <n v="427.64400000000001"/>
    <s v="CA-2017-116596"/>
    <n v="1"/>
    <n v="14"/>
    <n v="0.1"/>
    <n v="80.777199999999979"/>
    <n v="0.46529189879902266"/>
  </r>
  <r>
    <x v="852"/>
    <x v="6"/>
    <s v="FUR-CH-10000847"/>
    <x v="1"/>
    <x v="5"/>
    <n v="290.98"/>
    <s v="CA-2017-120873"/>
    <n v="1"/>
    <n v="1"/>
    <n v="0"/>
    <n v="75.654799999999994"/>
    <n v="0.46529189879902266"/>
  </r>
  <r>
    <x v="852"/>
    <x v="4"/>
    <s v="OFF-BI-10004308"/>
    <x v="0"/>
    <x v="3"/>
    <n v="67.13600000000001"/>
    <s v="US-2017-117387"/>
    <n v="1"/>
    <n v="4"/>
    <n v="0.2"/>
    <n v="25.175999999999998"/>
    <n v="0.46881743173671325"/>
  </r>
  <r>
    <x v="852"/>
    <x v="4"/>
    <s v="OFF-AP-10001366"/>
    <x v="0"/>
    <x v="12"/>
    <n v="43.92"/>
    <s v="CA-2017-156811"/>
    <n v="1"/>
    <n v="4"/>
    <n v="0"/>
    <n v="11.858400000000003"/>
    <n v="0.49507917887403441"/>
  </r>
  <r>
    <x v="852"/>
    <x v="20"/>
    <s v="OFF-FA-10000134"/>
    <x v="0"/>
    <x v="7"/>
    <n v="40.669999999999995"/>
    <s v="CA-2017-116596"/>
    <n v="0"/>
    <n v="7"/>
    <n v="0"/>
    <n v="12.607699999999999"/>
    <n v="0.51168203684699509"/>
  </r>
  <r>
    <x v="852"/>
    <x v="20"/>
    <s v="FUR-FU-10002671"/>
    <x v="1"/>
    <x v="8"/>
    <n v="40.200000000000003"/>
    <s v="CA-2017-152632"/>
    <n v="1"/>
    <n v="3"/>
    <n v="0"/>
    <n v="19.295999999999999"/>
    <n v="0.4595170286641902"/>
  </r>
  <r>
    <x v="852"/>
    <x v="20"/>
    <s v="OFF-ST-10000636"/>
    <x v="0"/>
    <x v="1"/>
    <n v="33.479999999999997"/>
    <s v="CA-2017-116596"/>
    <n v="0"/>
    <n v="2"/>
    <n v="0"/>
    <n v="1.3391999999999982"/>
    <n v="0.44610841445725197"/>
  </r>
  <r>
    <x v="852"/>
    <x v="4"/>
    <s v="OFF-BI-10001628"/>
    <x v="0"/>
    <x v="3"/>
    <n v="25.031999999999996"/>
    <s v="CA-2017-156811"/>
    <n v="0"/>
    <n v="3"/>
    <n v="0.2"/>
    <n v="7.822499999999998"/>
    <n v="0.46881743173671325"/>
  </r>
  <r>
    <x v="852"/>
    <x v="20"/>
    <s v="OFF-BI-10002949"/>
    <x v="0"/>
    <x v="3"/>
    <n v="9.7280000000000015"/>
    <s v="CA-2017-116596"/>
    <n v="0"/>
    <n v="2"/>
    <n v="0.2"/>
    <n v="3.283199999999999"/>
    <n v="0.46881743173671325"/>
  </r>
  <r>
    <x v="853"/>
    <x v="23"/>
    <s v="OFF-ST-10002756"/>
    <x v="0"/>
    <x v="1"/>
    <n v="1082.48"/>
    <s v="CA-2017-142545"/>
    <n v="1"/>
    <n v="8"/>
    <n v="0"/>
    <n v="10.824800000000096"/>
    <n v="0.44610841445725197"/>
  </r>
  <r>
    <x v="853"/>
    <x v="20"/>
    <s v="FUR-FU-10003806"/>
    <x v="1"/>
    <x v="8"/>
    <n v="756.80000000000007"/>
    <s v="CA-2017-120369"/>
    <n v="1"/>
    <n v="5"/>
    <n v="0"/>
    <n v="75.679999999999978"/>
    <n v="0.4595170286641902"/>
  </r>
  <r>
    <x v="853"/>
    <x v="4"/>
    <s v="TEC-PH-10002563"/>
    <x v="2"/>
    <x v="6"/>
    <n v="302.37599999999998"/>
    <s v="CA-2017-130162"/>
    <n v="1"/>
    <n v="3"/>
    <n v="0.2"/>
    <n v="22.678200000000018"/>
    <n v="0.41105220110552465"/>
  </r>
  <r>
    <x v="853"/>
    <x v="16"/>
    <s v="FUR-FU-10003553"/>
    <x v="1"/>
    <x v="8"/>
    <n v="165.048"/>
    <s v="CA-2017-144344"/>
    <n v="1"/>
    <n v="3"/>
    <n v="0.2"/>
    <n v="41.262"/>
    <n v="0.4595170286641902"/>
  </r>
  <r>
    <x v="853"/>
    <x v="4"/>
    <s v="OFF-ST-10001328"/>
    <x v="0"/>
    <x v="1"/>
    <n v="93.06"/>
    <s v="CA-2017-130162"/>
    <n v="0"/>
    <n v="6"/>
    <n v="0"/>
    <n v="26.056800000000003"/>
    <n v="0.44610841445725197"/>
  </r>
  <r>
    <x v="853"/>
    <x v="23"/>
    <s v="FUR-FU-10001861"/>
    <x v="1"/>
    <x v="8"/>
    <n v="77.599999999999994"/>
    <s v="CA-2017-142545"/>
    <n v="0"/>
    <n v="4"/>
    <n v="0"/>
    <n v="38.023999999999994"/>
    <n v="0.4595170286641902"/>
  </r>
  <r>
    <x v="853"/>
    <x v="16"/>
    <s v="FUR-FU-10003268"/>
    <x v="1"/>
    <x v="8"/>
    <n v="63.967999999999996"/>
    <s v="CA-2017-144344"/>
    <n v="0"/>
    <n v="2"/>
    <n v="0.2"/>
    <n v="0"/>
    <n v="0.4595170286641902"/>
  </r>
  <r>
    <x v="853"/>
    <x v="23"/>
    <s v="OFF-PA-10004243"/>
    <x v="0"/>
    <x v="0"/>
    <n v="56.91"/>
    <s v="CA-2017-142545"/>
    <n v="0"/>
    <n v="3"/>
    <n v="0"/>
    <n v="27.316799999999997"/>
    <n v="0.43613829632717294"/>
  </r>
  <r>
    <x v="853"/>
    <x v="4"/>
    <s v="OFF-PA-10004734"/>
    <x v="0"/>
    <x v="0"/>
    <n v="50.96"/>
    <s v="CA-2017-134775"/>
    <n v="1"/>
    <n v="7"/>
    <n v="0"/>
    <n v="25.48"/>
    <n v="0.43613829632717294"/>
  </r>
  <r>
    <x v="853"/>
    <x v="4"/>
    <s v="OFF-BI-10002225"/>
    <x v="0"/>
    <x v="3"/>
    <n v="49.536000000000001"/>
    <s v="CA-2017-134775"/>
    <n v="0"/>
    <n v="3"/>
    <n v="0.2"/>
    <n v="17.337599999999998"/>
    <n v="0.46881743173671325"/>
  </r>
  <r>
    <x v="853"/>
    <x v="16"/>
    <s v="FUR-FU-10000076"/>
    <x v="1"/>
    <x v="8"/>
    <n v="47.952000000000005"/>
    <s v="CA-2017-144344"/>
    <n v="0"/>
    <n v="3"/>
    <n v="0.2"/>
    <n v="13.786200000000006"/>
    <n v="0.4595170286641902"/>
  </r>
  <r>
    <x v="853"/>
    <x v="16"/>
    <s v="OFF-BI-10001191"/>
    <x v="0"/>
    <x v="3"/>
    <n v="38.190000000000012"/>
    <s v="CA-2017-140641"/>
    <n v="1"/>
    <n v="5"/>
    <n v="0.7"/>
    <n v="-26.732999999999997"/>
    <n v="0.46881743173671325"/>
  </r>
  <r>
    <x v="853"/>
    <x v="16"/>
    <s v="OFF-BI-10003719"/>
    <x v="0"/>
    <x v="3"/>
    <n v="37.425000000000004"/>
    <s v="CA-2017-144344"/>
    <n v="0"/>
    <n v="5"/>
    <n v="0.7"/>
    <n v="-29.940000000000012"/>
    <n v="0.46881743173671325"/>
  </r>
  <r>
    <x v="853"/>
    <x v="23"/>
    <s v="OFF-PA-10002105"/>
    <x v="0"/>
    <x v="0"/>
    <n v="32.400000000000006"/>
    <s v="CA-2017-142545"/>
    <n v="0"/>
    <n v="5"/>
    <n v="0"/>
    <n v="15.552000000000001"/>
    <n v="0.43613829632717294"/>
  </r>
  <r>
    <x v="853"/>
    <x v="25"/>
    <s v="OFF-BI-10004236"/>
    <x v="0"/>
    <x v="3"/>
    <n v="17.616000000000003"/>
    <s v="US-2017-144393"/>
    <n v="1"/>
    <n v="4"/>
    <n v="0.7"/>
    <n v="-14.0928"/>
    <n v="0.46881743173671325"/>
  </r>
  <r>
    <x v="853"/>
    <x v="23"/>
    <s v="OFF-BI-10002706"/>
    <x v="0"/>
    <x v="3"/>
    <n v="14.28"/>
    <s v="CA-2017-142545"/>
    <n v="0"/>
    <n v="1"/>
    <n v="0"/>
    <n v="6.5687999999999995"/>
    <n v="0.46881743173671325"/>
  </r>
  <r>
    <x v="853"/>
    <x v="20"/>
    <s v="OFF-AR-10004441"/>
    <x v="0"/>
    <x v="4"/>
    <n v="12.419999999999998"/>
    <s v="CA-2017-125815"/>
    <n v="1"/>
    <n v="3"/>
    <n v="0"/>
    <n v="5.2164000000000001"/>
    <n v="0.45632477063632687"/>
  </r>
  <r>
    <x v="854"/>
    <x v="14"/>
    <s v="FUR-FU-10002671"/>
    <x v="1"/>
    <x v="8"/>
    <n v="67"/>
    <s v="CA-2017-146682"/>
    <n v="1"/>
    <n v="5"/>
    <n v="0"/>
    <n v="32.159999999999997"/>
    <n v="0.4595170286641902"/>
  </r>
  <r>
    <x v="854"/>
    <x v="23"/>
    <s v="OFF-ST-10000419"/>
    <x v="0"/>
    <x v="1"/>
    <n v="40.74"/>
    <s v="CA-2017-112389"/>
    <n v="1"/>
    <n v="3"/>
    <n v="0"/>
    <n v="0.4073999999999991"/>
    <n v="0.44610841445725197"/>
  </r>
  <r>
    <x v="854"/>
    <x v="4"/>
    <s v="OFF-BI-10004236"/>
    <x v="0"/>
    <x v="3"/>
    <n v="11.744"/>
    <s v="US-2017-131912"/>
    <n v="1"/>
    <n v="1"/>
    <n v="0.2"/>
    <n v="3.8167999999999997"/>
    <n v="0.46881743173671325"/>
  </r>
  <r>
    <x v="854"/>
    <x v="23"/>
    <s v="OFF-AP-10001626"/>
    <x v="0"/>
    <x v="12"/>
    <n v="11.67"/>
    <s v="CA-2017-112389"/>
    <n v="0"/>
    <n v="3"/>
    <n v="0"/>
    <n v="3.0342000000000002"/>
    <n v="0.49507917887403441"/>
  </r>
  <r>
    <x v="855"/>
    <x v="20"/>
    <s v="OFF-AR-10004602"/>
    <x v="0"/>
    <x v="4"/>
    <n v="114.94999999999999"/>
    <s v="CA-2017-153836"/>
    <n v="1"/>
    <n v="5"/>
    <n v="0"/>
    <n v="32.186000000000007"/>
    <n v="0.45632477063632687"/>
  </r>
  <r>
    <x v="855"/>
    <x v="20"/>
    <s v="OFF-BI-10004817"/>
    <x v="0"/>
    <x v="3"/>
    <n v="28.752000000000002"/>
    <s v="CA-2017-153836"/>
    <n v="0"/>
    <n v="3"/>
    <n v="0.2"/>
    <n v="10.0632"/>
    <n v="0.46881743173671325"/>
  </r>
  <r>
    <x v="855"/>
    <x v="14"/>
    <s v="OFF-AR-10004078"/>
    <x v="0"/>
    <x v="4"/>
    <n v="11.68"/>
    <s v="CA-2017-167290"/>
    <n v="1"/>
    <n v="2"/>
    <n v="0"/>
    <n v="3.5039999999999996"/>
    <n v="0.45632477063632687"/>
  </r>
  <r>
    <x v="855"/>
    <x v="4"/>
    <s v="OFF-FA-10003059"/>
    <x v="0"/>
    <x v="7"/>
    <n v="3.62"/>
    <s v="CA-2017-105291"/>
    <n v="1"/>
    <n v="2"/>
    <n v="0"/>
    <n v="1.1945999999999999"/>
    <n v="0.51168203684699509"/>
  </r>
  <r>
    <x v="856"/>
    <x v="4"/>
    <s v="FUR-CH-10001854"/>
    <x v="1"/>
    <x v="5"/>
    <n v="1403.9200000000003"/>
    <s v="CA-2017-146913"/>
    <n v="1"/>
    <n v="5"/>
    <n v="0.2"/>
    <n v="70.196000000000026"/>
    <n v="0.46529189879902266"/>
  </r>
  <r>
    <x v="856"/>
    <x v="4"/>
    <s v="OFF-ST-10002615"/>
    <x v="0"/>
    <x v="1"/>
    <n v="1085.42"/>
    <s v="CA-2017-144218"/>
    <n v="1"/>
    <n v="7"/>
    <n v="0"/>
    <n v="282.20920000000001"/>
    <n v="0.44610841445725197"/>
  </r>
  <r>
    <x v="856"/>
    <x v="2"/>
    <s v="FUR-CH-10000988"/>
    <x v="1"/>
    <x v="5"/>
    <n v="492.83499999999998"/>
    <s v="CA-2017-119165"/>
    <n v="1"/>
    <n v="5"/>
    <n v="0.3"/>
    <n v="-14.080999999999989"/>
    <n v="0.46529189879902266"/>
  </r>
  <r>
    <x v="856"/>
    <x v="39"/>
    <s v="FUR-CH-10002084"/>
    <x v="1"/>
    <x v="5"/>
    <n v="368.96999999999997"/>
    <s v="CA-2017-140130"/>
    <n v="1"/>
    <n v="3"/>
    <n v="0"/>
    <n v="81.173400000000001"/>
    <n v="0.46529189879902266"/>
  </r>
  <r>
    <x v="856"/>
    <x v="39"/>
    <s v="OFF-ST-10001128"/>
    <x v="0"/>
    <x v="1"/>
    <n v="332.94"/>
    <s v="CA-2017-140130"/>
    <n v="0"/>
    <n v="3"/>
    <n v="0"/>
    <n v="9.9882000000000204"/>
    <n v="0.44610841445725197"/>
  </r>
  <r>
    <x v="856"/>
    <x v="16"/>
    <s v="OFF-PA-10002986"/>
    <x v="0"/>
    <x v="0"/>
    <n v="32.064"/>
    <s v="US-2017-142251"/>
    <n v="1"/>
    <n v="6"/>
    <n v="0.2"/>
    <n v="11.222399999999999"/>
    <n v="0.43613829632717294"/>
  </r>
  <r>
    <x v="856"/>
    <x v="39"/>
    <s v="OFF-SU-10001218"/>
    <x v="0"/>
    <x v="14"/>
    <n v="21.96"/>
    <s v="CA-2017-140130"/>
    <n v="0"/>
    <n v="2"/>
    <n v="0"/>
    <n v="6.1488000000000014"/>
    <n v="0.53938093436526824"/>
  </r>
  <r>
    <x v="856"/>
    <x v="39"/>
    <s v="OFF-AR-10004269"/>
    <x v="0"/>
    <x v="4"/>
    <n v="12.39"/>
    <s v="CA-2017-140130"/>
    <n v="0"/>
    <n v="3"/>
    <n v="0"/>
    <n v="3.4692000000000003"/>
    <n v="0.45632477063632687"/>
  </r>
  <r>
    <x v="857"/>
    <x v="6"/>
    <s v="OFF-EN-10002230"/>
    <x v="0"/>
    <x v="11"/>
    <n v="251.79000000000002"/>
    <s v="CA-2017-159212"/>
    <n v="1"/>
    <n v="3"/>
    <n v="0"/>
    <n v="118.34129999999999"/>
    <n v="0.44424167803735209"/>
  </r>
  <r>
    <x v="857"/>
    <x v="0"/>
    <s v="OFF-ST-10004950"/>
    <x v="0"/>
    <x v="1"/>
    <n v="111.67200000000001"/>
    <s v="CA-2017-100671"/>
    <n v="1"/>
    <n v="9"/>
    <n v="0.2"/>
    <n v="6.9794999999999909"/>
    <n v="0.44610841445725197"/>
  </r>
  <r>
    <x v="857"/>
    <x v="1"/>
    <s v="TEC-AC-10002473"/>
    <x v="2"/>
    <x v="9"/>
    <n v="68.111999999999995"/>
    <s v="CA-2017-129196"/>
    <n v="1"/>
    <n v="3"/>
    <n v="0.2"/>
    <n v="17.879399999999997"/>
    <n v="0.52062335344040378"/>
  </r>
  <r>
    <x v="857"/>
    <x v="6"/>
    <s v="TEC-PH-10003988"/>
    <x v="2"/>
    <x v="6"/>
    <n v="21.8"/>
    <s v="CA-2017-159212"/>
    <n v="0"/>
    <n v="2"/>
    <n v="0"/>
    <n v="6.104000000000001"/>
    <n v="0.41105220110552465"/>
  </r>
  <r>
    <x v="858"/>
    <x v="4"/>
    <s v="OFF-AP-10003057"/>
    <x v="0"/>
    <x v="12"/>
    <n v="1101.48"/>
    <s v="CA-2017-114972"/>
    <n v="1"/>
    <n v="4"/>
    <n v="0"/>
    <n v="429.57720000000006"/>
    <n v="0.49507917887403441"/>
  </r>
  <r>
    <x v="858"/>
    <x v="3"/>
    <s v="FUR-TA-10003392"/>
    <x v="1"/>
    <x v="13"/>
    <n v="842.94"/>
    <s v="CA-2017-168893"/>
    <n v="1"/>
    <n v="3"/>
    <n v="0"/>
    <n v="160.15860000000001"/>
    <n v="0.55975208308209756"/>
  </r>
  <r>
    <x v="858"/>
    <x v="2"/>
    <s v="FUR-CH-10004886"/>
    <x v="1"/>
    <x v="5"/>
    <n v="470.15499999999997"/>
    <s v="CA-2017-134180"/>
    <n v="1"/>
    <n v="7"/>
    <n v="0.3"/>
    <n v="-13.432999999999993"/>
    <n v="0.46529189879902266"/>
  </r>
  <r>
    <x v="858"/>
    <x v="4"/>
    <s v="OFF-PA-10004359"/>
    <x v="0"/>
    <x v="0"/>
    <n v="314.54999999999995"/>
    <s v="CA-2017-109365"/>
    <n v="1"/>
    <n v="3"/>
    <n v="0"/>
    <n v="150.98399999999998"/>
    <n v="0.43613829632717294"/>
  </r>
  <r>
    <x v="858"/>
    <x v="4"/>
    <s v="FUR-CH-10001190"/>
    <x v="1"/>
    <x v="5"/>
    <n v="217.58400000000003"/>
    <s v="CA-2017-114972"/>
    <n v="0"/>
    <n v="2"/>
    <n v="0.2"/>
    <n v="-29.917800000000021"/>
    <n v="0.46529189879902266"/>
  </r>
  <r>
    <x v="858"/>
    <x v="11"/>
    <s v="TEC-MA-10003337"/>
    <x v="2"/>
    <x v="15"/>
    <n v="179.99100000000004"/>
    <s v="CA-2017-159023"/>
    <n v="1"/>
    <n v="3"/>
    <n v="0.7"/>
    <n v="-251.98739999999992"/>
    <n v="0.5183572270896134"/>
  </r>
  <r>
    <x v="858"/>
    <x v="4"/>
    <s v="OFF-PA-10001725"/>
    <x v="0"/>
    <x v="0"/>
    <n v="116.28"/>
    <s v="CA-2017-109365"/>
    <n v="0"/>
    <n v="3"/>
    <n v="0"/>
    <n v="56.977199999999996"/>
    <n v="0.43613829632717294"/>
  </r>
  <r>
    <x v="858"/>
    <x v="4"/>
    <s v="TEC-AC-10000682"/>
    <x v="2"/>
    <x v="9"/>
    <n v="82.95"/>
    <s v="CA-2017-114972"/>
    <n v="0"/>
    <n v="5"/>
    <n v="0"/>
    <n v="29.032499999999999"/>
    <n v="0.52062335344040378"/>
  </r>
  <r>
    <x v="858"/>
    <x v="2"/>
    <s v="TEC-AC-10000892"/>
    <x v="2"/>
    <x v="9"/>
    <n v="72"/>
    <s v="CA-2017-134180"/>
    <n v="0"/>
    <n v="1"/>
    <n v="0.2"/>
    <n v="14.399999999999999"/>
    <n v="0.52062335344040378"/>
  </r>
  <r>
    <x v="858"/>
    <x v="4"/>
    <s v="OFF-LA-10004545"/>
    <x v="0"/>
    <x v="2"/>
    <n v="87.71"/>
    <s v="CA-2017-114972"/>
    <n v="0"/>
    <n v="7"/>
    <n v="0"/>
    <n v="41.223699999999994"/>
    <n v="0.4647369236065339"/>
  </r>
  <r>
    <x v="858"/>
    <x v="30"/>
    <s v="OFF-AR-10000380"/>
    <x v="0"/>
    <x v="4"/>
    <n v="75.959999999999994"/>
    <s v="CA-2017-128867"/>
    <n v="1"/>
    <n v="2"/>
    <n v="0"/>
    <n v="22.78799999999999"/>
    <n v="0.45632477063632687"/>
  </r>
  <r>
    <x v="858"/>
    <x v="4"/>
    <s v="OFF-BI-10003981"/>
    <x v="0"/>
    <x v="3"/>
    <n v="43.584000000000003"/>
    <s v="CA-2017-109365"/>
    <n v="0"/>
    <n v="12"/>
    <n v="0.2"/>
    <n v="15.799199999999999"/>
    <n v="0.46881743173671325"/>
  </r>
  <r>
    <x v="858"/>
    <x v="4"/>
    <s v="OFF-AP-10002998"/>
    <x v="0"/>
    <x v="12"/>
    <n v="43.32"/>
    <s v="CA-2017-109365"/>
    <n v="0"/>
    <n v="2"/>
    <n v="0"/>
    <n v="14.295599999999997"/>
    <n v="0.49507917887403441"/>
  </r>
  <r>
    <x v="858"/>
    <x v="30"/>
    <s v="OFF-BI-10003981"/>
    <x v="0"/>
    <x v="3"/>
    <n v="27.240000000000002"/>
    <s v="CA-2017-128867"/>
    <n v="0"/>
    <n v="6"/>
    <n v="0"/>
    <n v="13.3476"/>
    <n v="0.46881743173671325"/>
  </r>
  <r>
    <x v="858"/>
    <x v="3"/>
    <s v="FUR-FU-10002885"/>
    <x v="1"/>
    <x v="8"/>
    <n v="24.1"/>
    <s v="CA-2017-168893"/>
    <n v="0"/>
    <n v="5"/>
    <n v="0"/>
    <n v="9.1580000000000013"/>
    <n v="0.4595170286641902"/>
  </r>
  <r>
    <x v="858"/>
    <x v="3"/>
    <s v="OFF-FA-10002280"/>
    <x v="0"/>
    <x v="7"/>
    <n v="20"/>
    <s v="CA-2017-168893"/>
    <n v="0"/>
    <n v="4"/>
    <n v="0"/>
    <n v="9.6"/>
    <n v="0.51168203684699509"/>
  </r>
  <r>
    <x v="858"/>
    <x v="4"/>
    <s v="OFF-PA-10000477"/>
    <x v="0"/>
    <x v="0"/>
    <n v="19.440000000000001"/>
    <s v="CA-2017-109365"/>
    <n v="0"/>
    <n v="3"/>
    <n v="0"/>
    <n v="9.3312000000000008"/>
    <n v="0.43613829632717294"/>
  </r>
  <r>
    <x v="858"/>
    <x v="4"/>
    <s v="OFF-FA-10001561"/>
    <x v="0"/>
    <x v="7"/>
    <n v="15.260000000000002"/>
    <s v="CA-2017-109365"/>
    <n v="0"/>
    <n v="7"/>
    <n v="0"/>
    <n v="5.0358000000000001"/>
    <n v="0.51168203684699509"/>
  </r>
  <r>
    <x v="858"/>
    <x v="4"/>
    <s v="OFF-BI-10002071"/>
    <x v="0"/>
    <x v="3"/>
    <n v="9.2959999999999994"/>
    <s v="CA-2017-109365"/>
    <n v="0"/>
    <n v="2"/>
    <n v="0.2"/>
    <n v="3.0211999999999994"/>
    <n v="0.46881743173671325"/>
  </r>
  <r>
    <x v="858"/>
    <x v="0"/>
    <s v="OFF-PA-10002160"/>
    <x v="0"/>
    <x v="0"/>
    <n v="9.2480000000000011"/>
    <s v="CA-2017-160136"/>
    <n v="1"/>
    <n v="2"/>
    <n v="0.2"/>
    <n v="3.3524000000000003"/>
    <n v="0.43613829632717294"/>
  </r>
  <r>
    <x v="858"/>
    <x v="22"/>
    <s v="OFF-AR-10003394"/>
    <x v="0"/>
    <x v="4"/>
    <n v="8.82"/>
    <s v="CA-2017-127250"/>
    <n v="1"/>
    <n v="3"/>
    <n v="0"/>
    <n v="2.3814000000000002"/>
    <n v="0.45632477063632687"/>
  </r>
  <r>
    <x v="858"/>
    <x v="3"/>
    <s v="OFF-AR-10003772"/>
    <x v="0"/>
    <x v="4"/>
    <n v="8.75"/>
    <s v="CA-2017-168893"/>
    <n v="0"/>
    <n v="1"/>
    <n v="0"/>
    <n v="2.6249999999999991"/>
    <n v="0.45632477063632687"/>
  </r>
  <r>
    <x v="858"/>
    <x v="3"/>
    <s v="OFF-AR-10001770"/>
    <x v="0"/>
    <x v="4"/>
    <n v="7.98"/>
    <s v="CA-2017-168893"/>
    <n v="0"/>
    <n v="3"/>
    <n v="0"/>
    <n v="2.0747999999999998"/>
    <n v="0.45632477063632687"/>
  </r>
  <r>
    <x v="858"/>
    <x v="11"/>
    <s v="OFF-BI-10002813"/>
    <x v="0"/>
    <x v="3"/>
    <n v="4.1580000000000004"/>
    <s v="CA-2017-159023"/>
    <n v="0"/>
    <n v="7"/>
    <n v="0.7"/>
    <n v="-3.4649999999999999"/>
    <n v="0.46881743173671325"/>
  </r>
  <r>
    <x v="859"/>
    <x v="25"/>
    <s v="FUR-TA-10002533"/>
    <x v="1"/>
    <x v="13"/>
    <n v="876.30000000000007"/>
    <s v="CA-2017-162236"/>
    <n v="1"/>
    <n v="10"/>
    <n v="0.4"/>
    <n v="-292.10000000000014"/>
    <n v="0.55975208308209756"/>
  </r>
  <r>
    <x v="859"/>
    <x v="4"/>
    <s v="TEC-MA-10003176"/>
    <x v="2"/>
    <x v="15"/>
    <n v="686.40000000000009"/>
    <s v="CA-2017-158260"/>
    <n v="1"/>
    <n v="2"/>
    <n v="0.2"/>
    <n v="77.219999999999914"/>
    <n v="0.5183572270896134"/>
  </r>
  <r>
    <x v="859"/>
    <x v="11"/>
    <s v="FUR-CH-10000229"/>
    <x v="1"/>
    <x v="5"/>
    <n v="650.35200000000009"/>
    <s v="CA-2017-163328"/>
    <n v="1"/>
    <n v="3"/>
    <n v="0.2"/>
    <n v="-97.552800000000076"/>
    <n v="0.46529189879902266"/>
  </r>
  <r>
    <x v="859"/>
    <x v="11"/>
    <s v="OFF-LA-10003930"/>
    <x v="0"/>
    <x v="2"/>
    <n v="629.18400000000008"/>
    <s v="CA-2017-163328"/>
    <n v="0"/>
    <n v="8"/>
    <n v="0.2"/>
    <n v="228.07919999999999"/>
    <n v="0.4647369236065339"/>
  </r>
  <r>
    <x v="859"/>
    <x v="22"/>
    <s v="FUR-FU-10003394"/>
    <x v="1"/>
    <x v="8"/>
    <n v="209.88"/>
    <s v="CA-2017-163755"/>
    <n v="1"/>
    <n v="3"/>
    <n v="0"/>
    <n v="35.679599999999979"/>
    <n v="0.4595170286641902"/>
  </r>
  <r>
    <x v="859"/>
    <x v="4"/>
    <s v="OFF-AR-10002135"/>
    <x v="0"/>
    <x v="4"/>
    <n v="192.8"/>
    <s v="CA-2017-146766"/>
    <n v="1"/>
    <n v="4"/>
    <n v="0"/>
    <n v="55.911999999999978"/>
    <n v="0.45632477063632687"/>
  </r>
  <r>
    <x v="859"/>
    <x v="25"/>
    <s v="OFF-SU-10003505"/>
    <x v="0"/>
    <x v="14"/>
    <n v="185.376"/>
    <s v="CA-2017-162236"/>
    <n v="0"/>
    <n v="2"/>
    <n v="0.2"/>
    <n v="-34.758000000000017"/>
    <n v="0.53938093436526824"/>
  </r>
  <r>
    <x v="859"/>
    <x v="11"/>
    <s v="FUR-CH-10003298"/>
    <x v="1"/>
    <x v="5"/>
    <n v="104.78399999999999"/>
    <s v="CA-2017-163328"/>
    <n v="0"/>
    <n v="1"/>
    <n v="0.2"/>
    <n v="-14.407800000000009"/>
    <n v="0.46529189879902266"/>
  </r>
  <r>
    <x v="859"/>
    <x v="0"/>
    <s v="FUR-FU-10000723"/>
    <x v="1"/>
    <x v="8"/>
    <n v="66.112000000000009"/>
    <s v="US-2017-111563"/>
    <n v="1"/>
    <n v="4"/>
    <n v="0.6"/>
    <n v="-84.292799999999986"/>
    <n v="0.4595170286641902"/>
  </r>
  <r>
    <x v="859"/>
    <x v="16"/>
    <s v="FUR-FU-10001889"/>
    <x v="1"/>
    <x v="8"/>
    <n v="50.496000000000002"/>
    <s v="CA-2017-165827"/>
    <n v="1"/>
    <n v="6"/>
    <n v="0.2"/>
    <n v="8.2055999999999987"/>
    <n v="0.4595170286641902"/>
  </r>
  <r>
    <x v="859"/>
    <x v="11"/>
    <s v="OFF-PA-10004353"/>
    <x v="0"/>
    <x v="0"/>
    <n v="47.952000000000005"/>
    <s v="CA-2017-163328"/>
    <n v="0"/>
    <n v="3"/>
    <n v="0.2"/>
    <n v="16.783200000000001"/>
    <n v="0.43613829632717294"/>
  </r>
  <r>
    <x v="859"/>
    <x v="25"/>
    <s v="OFF-ST-10003442"/>
    <x v="0"/>
    <x v="1"/>
    <n v="45.248000000000005"/>
    <s v="CA-2017-162236"/>
    <n v="0"/>
    <n v="2"/>
    <n v="0.2"/>
    <n v="3.9591999999999992"/>
    <n v="0.44610841445725197"/>
  </r>
  <r>
    <x v="859"/>
    <x v="4"/>
    <s v="OFF-PA-10000295"/>
    <x v="0"/>
    <x v="0"/>
    <n v="38.880000000000003"/>
    <s v="CA-2017-119018"/>
    <n v="1"/>
    <n v="6"/>
    <n v="0"/>
    <n v="18.662400000000002"/>
    <n v="0.43613829632717294"/>
  </r>
  <r>
    <x v="859"/>
    <x v="4"/>
    <s v="FUR-FU-10004020"/>
    <x v="1"/>
    <x v="8"/>
    <n v="38.29"/>
    <s v="CA-2017-166443"/>
    <n v="1"/>
    <n v="7"/>
    <n v="0"/>
    <n v="16.464700000000001"/>
    <n v="0.4595170286641902"/>
  </r>
  <r>
    <x v="859"/>
    <x v="11"/>
    <s v="OFF-SU-10002301"/>
    <x v="0"/>
    <x v="14"/>
    <n v="17.584000000000003"/>
    <s v="CA-2017-163328"/>
    <n v="0"/>
    <n v="7"/>
    <n v="0.2"/>
    <n v="-4.1761999999999997"/>
    <n v="0.53938093436526824"/>
  </r>
  <r>
    <x v="859"/>
    <x v="11"/>
    <s v="OFF-PA-10000176"/>
    <x v="0"/>
    <x v="0"/>
    <n v="15.176"/>
    <s v="CA-2017-163328"/>
    <n v="0"/>
    <n v="1"/>
    <n v="0.2"/>
    <n v="5.3115999999999985"/>
    <n v="0.43613829632717294"/>
  </r>
  <r>
    <x v="859"/>
    <x v="0"/>
    <s v="FUR-FU-10002445"/>
    <x v="1"/>
    <x v="8"/>
    <n v="11.376000000000001"/>
    <s v="US-2017-111563"/>
    <n v="0"/>
    <n v="3"/>
    <n v="0.6"/>
    <n v="-5.6879999999999988"/>
    <n v="0.4595170286641902"/>
  </r>
  <r>
    <x v="859"/>
    <x v="3"/>
    <s v="OFF-FA-10000621"/>
    <x v="0"/>
    <x v="7"/>
    <n v="10.74"/>
    <s v="CA-2017-143308"/>
    <n v="1"/>
    <n v="3"/>
    <n v="0"/>
    <n v="5.2625999999999999"/>
    <n v="0.51168203684699509"/>
  </r>
  <r>
    <x v="859"/>
    <x v="4"/>
    <s v="OFF-BI-10003314"/>
    <x v="0"/>
    <x v="3"/>
    <n v="7.7120000000000006"/>
    <s v="CA-2017-119018"/>
    <n v="0"/>
    <n v="2"/>
    <n v="0.2"/>
    <n v="2.7956000000000003"/>
    <n v="0.46881743173671325"/>
  </r>
  <r>
    <x v="859"/>
    <x v="4"/>
    <s v="OFF-BI-10000494"/>
    <x v="0"/>
    <x v="3"/>
    <n v="4.1760000000000002"/>
    <s v="CA-2017-119018"/>
    <n v="0"/>
    <n v="1"/>
    <n v="0.2"/>
    <n v="1.3049999999999997"/>
    <n v="0.46881743173671325"/>
  </r>
  <r>
    <x v="860"/>
    <x v="0"/>
    <s v="FUR-BO-10000780"/>
    <x v="1"/>
    <x v="10"/>
    <n v="956.6647999999999"/>
    <s v="US-2017-131611"/>
    <n v="1"/>
    <n v="7"/>
    <n v="0.32"/>
    <n v="-225.09759999999991"/>
    <n v="0.5176847302647779"/>
  </r>
  <r>
    <x v="860"/>
    <x v="0"/>
    <s v="FUR-TA-10002774"/>
    <x v="1"/>
    <x v="13"/>
    <n v="863.12799999999993"/>
    <s v="US-2017-131611"/>
    <n v="0"/>
    <n v="8"/>
    <n v="0.3"/>
    <n v="-160.29520000000008"/>
    <n v="0.55975208308209756"/>
  </r>
  <r>
    <x v="860"/>
    <x v="6"/>
    <s v="FUR-FU-10003806"/>
    <x v="1"/>
    <x v="8"/>
    <n v="756.80000000000007"/>
    <s v="CA-2017-157280"/>
    <n v="1"/>
    <n v="5"/>
    <n v="0"/>
    <n v="75.679999999999978"/>
    <n v="0.4595170286641902"/>
  </r>
  <r>
    <x v="860"/>
    <x v="6"/>
    <s v="FUR-FU-10004665"/>
    <x v="1"/>
    <x v="8"/>
    <n v="273.95999999999998"/>
    <s v="CA-2017-157280"/>
    <n v="0"/>
    <n v="2"/>
    <n v="0"/>
    <n v="71.229600000000005"/>
    <n v="0.4595170286641902"/>
  </r>
  <r>
    <x v="860"/>
    <x v="4"/>
    <s v="OFF-EN-10001434"/>
    <x v="0"/>
    <x v="11"/>
    <n v="158.13"/>
    <s v="CA-2017-144092"/>
    <n v="1"/>
    <n v="3"/>
    <n v="0"/>
    <n v="77.483699999999999"/>
    <n v="0.44424167803735209"/>
  </r>
  <r>
    <x v="860"/>
    <x v="4"/>
    <s v="FUR-CH-10004875"/>
    <x v="1"/>
    <x v="5"/>
    <n v="113.88800000000002"/>
    <s v="CA-2017-144092"/>
    <n v="0"/>
    <n v="2"/>
    <n v="0.2"/>
    <n v="9.9651999999999994"/>
    <n v="0.46529189879902266"/>
  </r>
  <r>
    <x v="860"/>
    <x v="18"/>
    <s v="OFF-BI-10001989"/>
    <x v="0"/>
    <x v="3"/>
    <n v="104.9"/>
    <s v="US-2017-165078"/>
    <n v="1"/>
    <n v="5"/>
    <n v="0"/>
    <n v="50.351999999999997"/>
    <n v="0.46881743173671325"/>
  </r>
  <r>
    <x v="860"/>
    <x v="22"/>
    <s v="TEC-AC-10004420"/>
    <x v="2"/>
    <x v="9"/>
    <n v="479.72"/>
    <s v="CA-2017-125094"/>
    <n v="1"/>
    <n v="4"/>
    <n v="0"/>
    <n v="52.769200000000012"/>
    <n v="0.52062335344040378"/>
  </r>
  <r>
    <x v="860"/>
    <x v="0"/>
    <s v="TEC-AC-10004001"/>
    <x v="2"/>
    <x v="9"/>
    <n v="171.96"/>
    <s v="US-2017-131611"/>
    <n v="0"/>
    <n v="5"/>
    <n v="0.2"/>
    <n v="45.139500000000005"/>
    <n v="0.52062335344040378"/>
  </r>
  <r>
    <x v="860"/>
    <x v="6"/>
    <s v="TEC-AC-10000057"/>
    <x v="2"/>
    <x v="9"/>
    <n v="89.97"/>
    <s v="CA-2017-157280"/>
    <n v="0"/>
    <n v="3"/>
    <n v="0"/>
    <n v="18.893699999999995"/>
    <n v="0.52062335344040378"/>
  </r>
  <r>
    <x v="860"/>
    <x v="4"/>
    <s v="TEC-AC-10002305"/>
    <x v="2"/>
    <x v="9"/>
    <n v="72"/>
    <s v="CA-2017-144092"/>
    <n v="0"/>
    <n v="4"/>
    <n v="0"/>
    <n v="12.959999999999994"/>
    <n v="0.52062335344040378"/>
  </r>
  <r>
    <x v="860"/>
    <x v="4"/>
    <s v="OFF-BI-10002082"/>
    <x v="0"/>
    <x v="3"/>
    <n v="53.248000000000005"/>
    <s v="CA-2017-148908"/>
    <n v="1"/>
    <n v="2"/>
    <n v="0.2"/>
    <n v="19.968"/>
    <n v="0.46881743173671325"/>
  </r>
  <r>
    <x v="860"/>
    <x v="18"/>
    <s v="OFF-LA-10000414"/>
    <x v="0"/>
    <x v="2"/>
    <n v="51.75"/>
    <s v="US-2017-165078"/>
    <n v="0"/>
    <n v="5"/>
    <n v="0"/>
    <n v="24.84"/>
    <n v="0.4647369236065339"/>
  </r>
  <r>
    <x v="860"/>
    <x v="18"/>
    <s v="OFF-AR-10002987"/>
    <x v="0"/>
    <x v="4"/>
    <n v="39.68"/>
    <s v="US-2017-165078"/>
    <n v="0"/>
    <n v="2"/>
    <n v="0"/>
    <n v="16.268800000000002"/>
    <n v="0.45632477063632687"/>
  </r>
  <r>
    <x v="860"/>
    <x v="4"/>
    <s v="OFF-BI-10003963"/>
    <x v="0"/>
    <x v="3"/>
    <n v="29.120000000000005"/>
    <s v="CA-2017-140207"/>
    <n v="1"/>
    <n v="5"/>
    <n v="0.2"/>
    <n v="9.8279999999999959"/>
    <n v="0.46881743173671325"/>
  </r>
  <r>
    <x v="860"/>
    <x v="2"/>
    <s v="TEC-PH-10003187"/>
    <x v="2"/>
    <x v="6"/>
    <n v="23.987999999999996"/>
    <s v="US-2017-106677"/>
    <n v="1"/>
    <n v="2"/>
    <n v="0.4"/>
    <n v="-15.991999999999999"/>
    <n v="0.41105220110552465"/>
  </r>
  <r>
    <x v="860"/>
    <x v="0"/>
    <s v="OFF-BI-10001989"/>
    <x v="0"/>
    <x v="3"/>
    <n v="12.587999999999997"/>
    <s v="US-2017-131611"/>
    <n v="0"/>
    <n v="3"/>
    <n v="0.8"/>
    <n v="-20.140800000000006"/>
    <n v="0.46881743173671325"/>
  </r>
  <r>
    <x v="860"/>
    <x v="0"/>
    <s v="OFF-LA-10002312"/>
    <x v="0"/>
    <x v="2"/>
    <n v="11.840000000000002"/>
    <s v="CA-2017-143441"/>
    <n v="1"/>
    <n v="1"/>
    <n v="0.2"/>
    <n v="4.4399999999999995"/>
    <n v="0.4647369236065339"/>
  </r>
  <r>
    <x v="860"/>
    <x v="0"/>
    <s v="OFF-BI-10004364"/>
    <x v="0"/>
    <x v="3"/>
    <n v="3.5639999999999992"/>
    <s v="US-2017-131611"/>
    <n v="0"/>
    <n v="3"/>
    <n v="0.8"/>
    <n v="-6.2370000000000019"/>
    <n v="0.46881743173671325"/>
  </r>
  <r>
    <x v="861"/>
    <x v="4"/>
    <s v="FUR-FU-10003773"/>
    <x v="1"/>
    <x v="8"/>
    <n v="238.56"/>
    <s v="US-2017-125969"/>
    <n v="1"/>
    <n v="3"/>
    <n v="0"/>
    <n v="26.241599999999977"/>
    <n v="0.4595170286641902"/>
  </r>
  <r>
    <x v="861"/>
    <x v="16"/>
    <s v="FUR-CH-10000513"/>
    <x v="1"/>
    <x v="5"/>
    <n v="207.98400000000004"/>
    <s v="US-2017-153815"/>
    <n v="1"/>
    <n v="2"/>
    <n v="0.2"/>
    <n v="-28.597800000000007"/>
    <n v="0.46529189879902266"/>
  </r>
  <r>
    <x v="861"/>
    <x v="16"/>
    <s v="OFF-PA-10004071"/>
    <x v="0"/>
    <x v="0"/>
    <n v="88.768000000000001"/>
    <s v="US-2017-153815"/>
    <n v="0"/>
    <n v="2"/>
    <n v="0.2"/>
    <n v="31.068799999999996"/>
    <n v="0.43613829632717294"/>
  </r>
  <r>
    <x v="861"/>
    <x v="4"/>
    <s v="OFF-ST-10003442"/>
    <x v="0"/>
    <x v="1"/>
    <n v="84.84"/>
    <s v="CA-2017-109925"/>
    <n v="1"/>
    <n v="3"/>
    <n v="0"/>
    <n v="22.9068"/>
    <n v="0.44610841445725197"/>
  </r>
  <r>
    <x v="861"/>
    <x v="4"/>
    <s v="FUR-CH-10001146"/>
    <x v="1"/>
    <x v="5"/>
    <n v="81.424000000000007"/>
    <s v="US-2017-125969"/>
    <n v="0"/>
    <n v="2"/>
    <n v="0.2"/>
    <n v="-9.1601999999999961"/>
    <n v="0.46529189879902266"/>
  </r>
  <r>
    <x v="861"/>
    <x v="16"/>
    <s v="OFF-PA-10002421"/>
    <x v="0"/>
    <x v="0"/>
    <n v="36.112000000000002"/>
    <s v="US-2017-153815"/>
    <n v="0"/>
    <n v="2"/>
    <n v="0.2"/>
    <n v="12.639200000000001"/>
    <n v="0.43613829632717294"/>
  </r>
  <r>
    <x v="861"/>
    <x v="16"/>
    <s v="FUR-FU-10004090"/>
    <x v="1"/>
    <x v="8"/>
    <n v="35.568000000000005"/>
    <s v="US-2017-153815"/>
    <n v="0"/>
    <n v="2"/>
    <n v="0.2"/>
    <n v="5.7797999999999963"/>
    <n v="0.4595170286641902"/>
  </r>
  <r>
    <x v="862"/>
    <x v="46"/>
    <s v="FUR-CH-10001215"/>
    <x v="1"/>
    <x v="5"/>
    <n v="1603.1360000000002"/>
    <s v="CA-2017-152247"/>
    <n v="1"/>
    <n v="4"/>
    <n v="0.2"/>
    <n v="100.19599999999997"/>
    <n v="0.46529189879902266"/>
  </r>
  <r>
    <x v="862"/>
    <x v="20"/>
    <s v="TEC-PH-10003811"/>
    <x v="2"/>
    <x v="6"/>
    <n v="359.96999999999997"/>
    <s v="CA-2017-132997"/>
    <n v="1"/>
    <n v="3"/>
    <n v="0"/>
    <n v="100.7916"/>
    <n v="0.41105220110552465"/>
  </r>
  <r>
    <x v="862"/>
    <x v="0"/>
    <s v="OFF-ST-10001272"/>
    <x v="0"/>
    <x v="1"/>
    <n v="314.08800000000002"/>
    <s v="CA-2017-116337"/>
    <n v="1"/>
    <n v="3"/>
    <n v="0.2"/>
    <n v="19.630499999999998"/>
    <n v="0.44610841445725197"/>
  </r>
  <r>
    <x v="862"/>
    <x v="20"/>
    <s v="OFF-BI-10004318"/>
    <x v="0"/>
    <x v="3"/>
    <n v="276.78400000000005"/>
    <s v="CA-2017-132997"/>
    <n v="0"/>
    <n v="2"/>
    <n v="0.2"/>
    <n v="89.954799999999992"/>
    <n v="0.46881743173671325"/>
  </r>
  <r>
    <x v="862"/>
    <x v="20"/>
    <s v="TEC-PH-10000586"/>
    <x v="2"/>
    <x v="6"/>
    <n v="263.95999999999998"/>
    <s v="CA-2017-132997"/>
    <n v="0"/>
    <n v="4"/>
    <n v="0"/>
    <n v="71.269200000000012"/>
    <n v="0.41105220110552465"/>
  </r>
  <r>
    <x v="862"/>
    <x v="20"/>
    <s v="OFF-ST-10003479"/>
    <x v="0"/>
    <x v="1"/>
    <n v="116.82"/>
    <s v="CA-2017-132997"/>
    <n v="0"/>
    <n v="3"/>
    <n v="0"/>
    <n v="5.8409999999999869"/>
    <n v="0.44610841445725197"/>
  </r>
  <r>
    <x v="862"/>
    <x v="4"/>
    <s v="TEC-AC-10003911"/>
    <x v="2"/>
    <x v="9"/>
    <n v="479.97"/>
    <s v="CA-2017-168830"/>
    <n v="1"/>
    <n v="3"/>
    <n v="0"/>
    <n v="163.18979999999999"/>
    <n v="0.52062335344040378"/>
  </r>
  <r>
    <x v="862"/>
    <x v="10"/>
    <s v="TEC-AC-10002800"/>
    <x v="2"/>
    <x v="9"/>
    <n v="119.97600000000001"/>
    <s v="CA-2017-144554"/>
    <n v="1"/>
    <n v="3"/>
    <n v="0.2"/>
    <n v="22.495499999999989"/>
    <n v="0.52062335344040378"/>
  </r>
  <r>
    <x v="862"/>
    <x v="4"/>
    <s v="OFF-BI-10001543"/>
    <x v="0"/>
    <x v="3"/>
    <n v="57.584000000000003"/>
    <s v="CA-2017-116379"/>
    <n v="1"/>
    <n v="2"/>
    <n v="0.2"/>
    <n v="20.154400000000003"/>
    <n v="0.46881743173671325"/>
  </r>
  <r>
    <x v="862"/>
    <x v="0"/>
    <s v="FUR-FU-10002030"/>
    <x v="1"/>
    <x v="8"/>
    <n v="44.460000000000008"/>
    <s v="CA-2017-116337"/>
    <n v="0"/>
    <n v="5"/>
    <n v="0.6"/>
    <n v="-17.783999999999992"/>
    <n v="0.4595170286641902"/>
  </r>
  <r>
    <x v="862"/>
    <x v="4"/>
    <s v="OFF-BI-10001294"/>
    <x v="0"/>
    <x v="3"/>
    <n v="37.44"/>
    <s v="CA-2017-161669"/>
    <n v="1"/>
    <n v="4"/>
    <n v="0.2"/>
    <n v="11.699999999999996"/>
    <n v="0.46881743173671325"/>
  </r>
  <r>
    <x v="862"/>
    <x v="22"/>
    <s v="OFF-BI-10004002"/>
    <x v="0"/>
    <x v="3"/>
    <n v="27.680000000000003"/>
    <s v="CA-2017-113817"/>
    <n v="1"/>
    <n v="2"/>
    <n v="0.2"/>
    <n v="9.6879999999999988"/>
    <n v="0.46881743173671325"/>
  </r>
  <r>
    <x v="862"/>
    <x v="4"/>
    <s v="OFF-BI-10001636"/>
    <x v="0"/>
    <x v="3"/>
    <n v="26.975999999999999"/>
    <s v="CA-2017-161669"/>
    <n v="0"/>
    <n v="4"/>
    <n v="0.2"/>
    <n v="8.767199999999999"/>
    <n v="0.46881743173671325"/>
  </r>
  <r>
    <x v="862"/>
    <x v="23"/>
    <s v="OFF-FA-10004968"/>
    <x v="0"/>
    <x v="7"/>
    <n v="14.96"/>
    <s v="US-2017-139388"/>
    <n v="1"/>
    <n v="4"/>
    <n v="0"/>
    <n v="0.2992000000000008"/>
    <n v="0.51168203684699509"/>
  </r>
  <r>
    <x v="862"/>
    <x v="4"/>
    <s v="FUR-FU-10002597"/>
    <x v="1"/>
    <x v="8"/>
    <n v="14.82"/>
    <s v="CA-2017-147585"/>
    <n v="1"/>
    <n v="3"/>
    <n v="0"/>
    <n v="6.224400000000001"/>
    <n v="0.4595170286641902"/>
  </r>
  <r>
    <x v="862"/>
    <x v="4"/>
    <s v="OFF-LA-10004093"/>
    <x v="0"/>
    <x v="2"/>
    <n v="14.62"/>
    <s v="CA-2017-161669"/>
    <n v="0"/>
    <n v="2"/>
    <n v="0"/>
    <n v="6.8713999999999995"/>
    <n v="0.4647369236065339"/>
  </r>
  <r>
    <x v="862"/>
    <x v="20"/>
    <s v="OFF-PA-10004983"/>
    <x v="0"/>
    <x v="0"/>
    <n v="12.96"/>
    <s v="CA-2017-132997"/>
    <n v="0"/>
    <n v="2"/>
    <n v="0"/>
    <n v="6.2208000000000006"/>
    <n v="0.43613829632717294"/>
  </r>
  <r>
    <x v="862"/>
    <x v="4"/>
    <s v="OFF-PA-10002246"/>
    <x v="0"/>
    <x v="0"/>
    <n v="12.9"/>
    <s v="CA-2017-164896"/>
    <n v="1"/>
    <n v="2"/>
    <n v="0"/>
    <n v="6.3209999999999997"/>
    <n v="0.43613829632717294"/>
  </r>
  <r>
    <x v="862"/>
    <x v="4"/>
    <s v="OFF-SU-10002503"/>
    <x v="0"/>
    <x v="14"/>
    <n v="11.36"/>
    <s v="CA-2017-161669"/>
    <n v="0"/>
    <n v="2"/>
    <n v="0"/>
    <n v="3.2943999999999996"/>
    <n v="0.53938093436526824"/>
  </r>
  <r>
    <x v="863"/>
    <x v="3"/>
    <s v="FUR-CH-10000454"/>
    <x v="1"/>
    <x v="5"/>
    <n v="731.93999999999994"/>
    <s v="CA-2017-152156"/>
    <n v="1"/>
    <n v="3"/>
    <n v="0"/>
    <n v="219.58199999999997"/>
    <n v="0.46529189879902266"/>
  </r>
  <r>
    <x v="863"/>
    <x v="3"/>
    <s v="FUR-BO-10001798"/>
    <x v="1"/>
    <x v="10"/>
    <n v="261.95999999999998"/>
    <s v="CA-2017-152156"/>
    <n v="0"/>
    <n v="2"/>
    <n v="0"/>
    <n v="41.913600000000002"/>
    <n v="0.5176847302647779"/>
  </r>
  <r>
    <x v="864"/>
    <x v="4"/>
    <s v="TEC-AC-10002001"/>
    <x v="2"/>
    <x v="9"/>
    <n v="479.97"/>
    <s v="CA-2017-138233"/>
    <n v="1"/>
    <n v="3"/>
    <n v="0"/>
    <n v="177.58890000000002"/>
    <n v="0.52062335344040378"/>
  </r>
  <r>
    <x v="865"/>
    <x v="20"/>
    <s v="TEC-PH-10003691"/>
    <x v="2"/>
    <x v="6"/>
    <n v="881.93"/>
    <s v="CA-2017-127761"/>
    <n v="1"/>
    <n v="7"/>
    <n v="0"/>
    <n v="220.48250000000002"/>
    <n v="0.41105220110552465"/>
  </r>
  <r>
    <x v="865"/>
    <x v="4"/>
    <s v="OFF-ST-10001496"/>
    <x v="0"/>
    <x v="1"/>
    <n v="720.76"/>
    <s v="CA-2017-158694"/>
    <n v="1"/>
    <n v="4"/>
    <n v="0"/>
    <n v="187.39760000000001"/>
    <n v="0.44610841445725197"/>
  </r>
  <r>
    <x v="865"/>
    <x v="4"/>
    <s v="FUR-FU-10000965"/>
    <x v="1"/>
    <x v="8"/>
    <n v="467.46"/>
    <s v="CA-2017-158694"/>
    <n v="0"/>
    <n v="9"/>
    <n v="0"/>
    <n v="191.65860000000001"/>
    <n v="0.4595170286641902"/>
  </r>
  <r>
    <x v="865"/>
    <x v="39"/>
    <s v="FUR-BO-10003966"/>
    <x v="1"/>
    <x v="10"/>
    <n v="341.96"/>
    <s v="CA-2017-140935"/>
    <n v="1"/>
    <n v="2"/>
    <n v="0"/>
    <n v="54.713599999999985"/>
    <n v="0.5176847302647779"/>
  </r>
  <r>
    <x v="865"/>
    <x v="10"/>
    <s v="OFF-AP-10002457"/>
    <x v="0"/>
    <x v="12"/>
    <n v="334.88000000000005"/>
    <s v="CA-2017-145177"/>
    <n v="1"/>
    <n v="4"/>
    <n v="0.2"/>
    <n v="29.301999999999978"/>
    <n v="0.49507917887403441"/>
  </r>
  <r>
    <x v="865"/>
    <x v="39"/>
    <s v="TEC-PH-10000562"/>
    <x v="2"/>
    <x v="6"/>
    <n v="221.98"/>
    <s v="CA-2017-140935"/>
    <n v="0"/>
    <n v="2"/>
    <n v="0"/>
    <n v="62.15440000000001"/>
    <n v="0.41105220110552465"/>
  </r>
  <r>
    <x v="865"/>
    <x v="4"/>
    <s v="OFF-ST-10002205"/>
    <x v="0"/>
    <x v="1"/>
    <n v="155.82000000000002"/>
    <s v="CA-2017-105494"/>
    <n v="1"/>
    <n v="7"/>
    <n v="0"/>
    <n v="42.071400000000011"/>
    <n v="0.44610841445725197"/>
  </r>
  <r>
    <x v="865"/>
    <x v="10"/>
    <s v="FUR-FU-10000758"/>
    <x v="1"/>
    <x v="8"/>
    <n v="148.28800000000001"/>
    <s v="CA-2017-145177"/>
    <n v="0"/>
    <n v="7"/>
    <n v="0.2"/>
    <n v="29.657599999999988"/>
    <n v="0.4595170286641902"/>
  </r>
  <r>
    <x v="865"/>
    <x v="4"/>
    <s v="OFF-AP-10000055"/>
    <x v="0"/>
    <x v="12"/>
    <n v="129.91999999999999"/>
    <s v="CA-2017-158694"/>
    <n v="0"/>
    <n v="4"/>
    <n v="0"/>
    <n v="38.975999999999985"/>
    <n v="0.49507917887403441"/>
  </r>
  <r>
    <x v="865"/>
    <x v="10"/>
    <s v="OFF-PA-10004039"/>
    <x v="0"/>
    <x v="0"/>
    <n v="89.567999999999998"/>
    <s v="CA-2017-145177"/>
    <n v="0"/>
    <n v="2"/>
    <n v="0.2"/>
    <n v="32.468400000000003"/>
    <n v="0.43613829632717294"/>
  </r>
  <r>
    <x v="865"/>
    <x v="0"/>
    <s v="TEC-AC-10004901"/>
    <x v="2"/>
    <x v="9"/>
    <n v="279.94400000000002"/>
    <s v="US-2017-144547"/>
    <n v="1"/>
    <n v="7"/>
    <n v="0.2"/>
    <n v="48.990200000000002"/>
    <n v="0.52062335344040378"/>
  </r>
  <r>
    <x v="865"/>
    <x v="10"/>
    <s v="TEC-AC-10002550"/>
    <x v="2"/>
    <x v="9"/>
    <n v="178.92000000000002"/>
    <s v="CA-2017-145177"/>
    <n v="0"/>
    <n v="7"/>
    <n v="0.2"/>
    <n v="-29.074500000000008"/>
    <n v="0.52062335344040378"/>
  </r>
  <r>
    <x v="865"/>
    <x v="24"/>
    <s v="OFF-BI-10001597"/>
    <x v="0"/>
    <x v="3"/>
    <n v="81.96"/>
    <s v="CA-2017-119935"/>
    <n v="1"/>
    <n v="2"/>
    <n v="0"/>
    <n v="39.340799999999994"/>
    <n v="0.46881743173671325"/>
  </r>
  <r>
    <x v="865"/>
    <x v="4"/>
    <s v="OFF-BI-10003364"/>
    <x v="0"/>
    <x v="3"/>
    <n v="70.00800000000001"/>
    <s v="CA-2017-105494"/>
    <n v="0"/>
    <n v="3"/>
    <n v="0.2"/>
    <n v="24.502800000000001"/>
    <n v="0.46881743173671325"/>
  </r>
  <r>
    <x v="865"/>
    <x v="10"/>
    <s v="OFF-BI-10002082"/>
    <x v="0"/>
    <x v="3"/>
    <n v="69.888000000000005"/>
    <s v="CA-2017-145177"/>
    <n v="0"/>
    <n v="7"/>
    <n v="0.7"/>
    <n v="-46.591999999999999"/>
    <n v="0.46881743173671325"/>
  </r>
  <r>
    <x v="865"/>
    <x v="4"/>
    <s v="OFF-PA-10002421"/>
    <x v="0"/>
    <x v="0"/>
    <n v="67.710000000000008"/>
    <s v="CA-2017-158694"/>
    <n v="0"/>
    <n v="3"/>
    <n v="0"/>
    <n v="32.500799999999998"/>
    <n v="0.43613829632717294"/>
  </r>
  <r>
    <x v="865"/>
    <x v="4"/>
    <s v="OFF-PA-10001363"/>
    <x v="0"/>
    <x v="0"/>
    <n v="61.4"/>
    <s v="CA-2017-158694"/>
    <n v="0"/>
    <n v="5"/>
    <n v="0"/>
    <n v="28.857999999999997"/>
    <n v="0.43613829632717294"/>
  </r>
  <r>
    <x v="865"/>
    <x v="20"/>
    <s v="OFF-BI-10003982"/>
    <x v="0"/>
    <x v="3"/>
    <n v="49.847999999999999"/>
    <s v="CA-2017-125164"/>
    <n v="1"/>
    <n v="3"/>
    <n v="0.2"/>
    <n v="16.823699999999999"/>
    <n v="0.46881743173671325"/>
  </r>
  <r>
    <x v="865"/>
    <x v="10"/>
    <s v="TEC-PH-10000376"/>
    <x v="2"/>
    <x v="6"/>
    <n v="41.957999999999998"/>
    <s v="CA-2017-145177"/>
    <n v="0"/>
    <n v="7"/>
    <n v="0.4"/>
    <n v="-9.7901999999999987"/>
    <n v="0.41105220110552465"/>
  </r>
  <r>
    <x v="865"/>
    <x v="5"/>
    <s v="OFF-AR-10004999"/>
    <x v="0"/>
    <x v="4"/>
    <n v="41.86"/>
    <s v="CA-2017-137736"/>
    <n v="1"/>
    <n v="7"/>
    <n v="0"/>
    <n v="10.465"/>
    <n v="0.45632477063632687"/>
  </r>
  <r>
    <x v="865"/>
    <x v="10"/>
    <s v="OFF-ST-10001558"/>
    <x v="0"/>
    <x v="1"/>
    <n v="38.975999999999999"/>
    <s v="CA-2017-115588"/>
    <n v="1"/>
    <n v="3"/>
    <n v="0.2"/>
    <n v="-2.4359999999999999"/>
    <n v="0.44610841445725197"/>
  </r>
  <r>
    <x v="865"/>
    <x v="24"/>
    <s v="FUR-FU-10001085"/>
    <x v="1"/>
    <x v="8"/>
    <n v="37.299999999999997"/>
    <s v="CA-2017-119935"/>
    <n v="0"/>
    <n v="2"/>
    <n v="0"/>
    <n v="17.157999999999998"/>
    <n v="0.4595170286641902"/>
  </r>
  <r>
    <x v="865"/>
    <x v="4"/>
    <s v="OFF-PA-10003172"/>
    <x v="0"/>
    <x v="0"/>
    <n v="32.400000000000006"/>
    <s v="CA-2017-163384"/>
    <n v="1"/>
    <n v="5"/>
    <n v="0"/>
    <n v="15.552000000000001"/>
    <n v="0.43613829632717294"/>
  </r>
  <r>
    <x v="865"/>
    <x v="10"/>
    <s v="OFF-PA-10002787"/>
    <x v="0"/>
    <x v="0"/>
    <n v="31.104000000000006"/>
    <s v="US-2017-136581"/>
    <n v="1"/>
    <n v="6"/>
    <n v="0.2"/>
    <n v="10.8864"/>
    <n v="0.43613829632717294"/>
  </r>
  <r>
    <x v="865"/>
    <x v="4"/>
    <s v="OFF-ST-10000352"/>
    <x v="0"/>
    <x v="1"/>
    <n v="29.74"/>
    <s v="CA-2017-152940"/>
    <n v="1"/>
    <n v="1"/>
    <n v="0"/>
    <n v="4.4610000000000021"/>
    <n v="0.44610841445725197"/>
  </r>
  <r>
    <x v="865"/>
    <x v="10"/>
    <s v="OFF-PA-10001776"/>
    <x v="0"/>
    <x v="0"/>
    <n v="22.248000000000001"/>
    <s v="CA-2017-145177"/>
    <n v="0"/>
    <n v="3"/>
    <n v="0.2"/>
    <n v="7.5086999999999984"/>
    <n v="0.43613829632717294"/>
  </r>
  <r>
    <x v="865"/>
    <x v="20"/>
    <s v="OFF-BI-10001191"/>
    <x v="0"/>
    <x v="3"/>
    <n v="20.368000000000002"/>
    <s v="CA-2017-125164"/>
    <n v="0"/>
    <n v="1"/>
    <n v="0.2"/>
    <n v="7.3834"/>
    <n v="0.46881743173671325"/>
  </r>
  <r>
    <x v="865"/>
    <x v="10"/>
    <s v="OFF-SU-10001225"/>
    <x v="0"/>
    <x v="14"/>
    <n v="14.720000000000002"/>
    <s v="CA-2017-115588"/>
    <n v="0"/>
    <n v="5"/>
    <n v="0.2"/>
    <n v="-3.3120000000000012"/>
    <n v="0.53938093436526824"/>
  </r>
  <r>
    <x v="865"/>
    <x v="4"/>
    <s v="OFF-AR-10001227"/>
    <x v="0"/>
    <x v="4"/>
    <n v="14.7"/>
    <s v="CA-2017-158694"/>
    <n v="0"/>
    <n v="5"/>
    <n v="0"/>
    <n v="3.9690000000000003"/>
    <n v="0.45632477063632687"/>
  </r>
  <r>
    <x v="865"/>
    <x v="4"/>
    <s v="OFF-BI-10004970"/>
    <x v="0"/>
    <x v="3"/>
    <n v="13.216000000000001"/>
    <s v="CA-2017-163384"/>
    <n v="0"/>
    <n v="4"/>
    <n v="0.2"/>
    <n v="4.4603999999999999"/>
    <n v="0.46881743173671325"/>
  </r>
  <r>
    <x v="865"/>
    <x v="4"/>
    <s v="FUR-FU-10003731"/>
    <x v="1"/>
    <x v="8"/>
    <n v="9.98"/>
    <s v="CA-2017-162348"/>
    <n v="1"/>
    <n v="1"/>
    <n v="0"/>
    <n v="2.7944000000000004"/>
    <n v="0.4595170286641902"/>
  </r>
  <r>
    <x v="865"/>
    <x v="10"/>
    <s v="OFF-LA-10001613"/>
    <x v="0"/>
    <x v="2"/>
    <n v="9.2159999999999993"/>
    <s v="CA-2017-145177"/>
    <n v="0"/>
    <n v="4"/>
    <n v="0.2"/>
    <n v="3.3408000000000002"/>
    <n v="0.4647369236065339"/>
  </r>
  <r>
    <x v="865"/>
    <x v="4"/>
    <s v="OFF-BI-10004656"/>
    <x v="0"/>
    <x v="3"/>
    <n v="5.1840000000000011"/>
    <s v="CA-2017-158694"/>
    <n v="0"/>
    <n v="3"/>
    <n v="0.2"/>
    <n v="1.8143999999999996"/>
    <n v="0.46881743173671325"/>
  </r>
  <r>
    <x v="865"/>
    <x v="10"/>
    <s v="OFF-PA-10000682"/>
    <x v="0"/>
    <x v="0"/>
    <n v="4.6240000000000006"/>
    <s v="CA-2017-145177"/>
    <n v="0"/>
    <n v="1"/>
    <n v="0.2"/>
    <n v="1.6762000000000001"/>
    <n v="0.43613829632717294"/>
  </r>
  <r>
    <x v="865"/>
    <x v="20"/>
    <s v="OFF-BI-10002557"/>
    <x v="0"/>
    <x v="3"/>
    <n v="3.64"/>
    <s v="CA-2017-127761"/>
    <n v="0"/>
    <n v="1"/>
    <n v="0.2"/>
    <n v="1.3649999999999998"/>
    <n v="0.46881743173671325"/>
  </r>
  <r>
    <x v="866"/>
    <x v="18"/>
    <s v="FUR-TA-10001950"/>
    <x v="1"/>
    <x v="13"/>
    <n v="2678.94"/>
    <s v="US-2017-164196"/>
    <n v="1"/>
    <n v="6"/>
    <n v="0"/>
    <n v="241.1046"/>
    <n v="0.55975208308209756"/>
  </r>
  <r>
    <x v="866"/>
    <x v="16"/>
    <s v="OFF-AP-10001058"/>
    <x v="0"/>
    <x v="12"/>
    <n v="671.5440000000001"/>
    <s v="CA-2017-131968"/>
    <n v="1"/>
    <n v="3"/>
    <n v="0.2"/>
    <n v="50.36579999999995"/>
    <n v="0.49507917887403441"/>
  </r>
  <r>
    <x v="866"/>
    <x v="4"/>
    <s v="FUR-CH-10004997"/>
    <x v="1"/>
    <x v="5"/>
    <n v="451.15199999999993"/>
    <s v="CA-2017-116722"/>
    <n v="1"/>
    <n v="3"/>
    <n v="0.2"/>
    <n v="0"/>
    <n v="0.46529189879902266"/>
  </r>
  <r>
    <x v="866"/>
    <x v="14"/>
    <s v="TEC-PH-10001336"/>
    <x v="2"/>
    <x v="6"/>
    <n v="257.98"/>
    <s v="CA-2017-139878"/>
    <n v="1"/>
    <n v="2"/>
    <n v="0"/>
    <n v="74.8142"/>
    <n v="0.41105220110552465"/>
  </r>
  <r>
    <x v="866"/>
    <x v="20"/>
    <s v="FUR-CH-10003774"/>
    <x v="1"/>
    <x v="5"/>
    <n v="245.64600000000002"/>
    <s v="CA-2017-145548"/>
    <n v="1"/>
    <n v="3"/>
    <n v="0.1"/>
    <n v="8.1881999999999877"/>
    <n v="0.46529189879902266"/>
  </r>
  <r>
    <x v="866"/>
    <x v="20"/>
    <s v="OFF-AR-10003373"/>
    <x v="0"/>
    <x v="4"/>
    <n v="92.94"/>
    <s v="CA-2017-145548"/>
    <n v="0"/>
    <n v="3"/>
    <n v="0"/>
    <n v="25.093799999999998"/>
    <n v="0.45632477063632687"/>
  </r>
  <r>
    <x v="866"/>
    <x v="1"/>
    <s v="TEC-AC-10003280"/>
    <x v="2"/>
    <x v="9"/>
    <n v="95.968000000000004"/>
    <s v="CA-2017-124506"/>
    <n v="1"/>
    <n v="4"/>
    <n v="0.2"/>
    <n v="1.1995999999999931"/>
    <n v="0.52062335344040378"/>
  </r>
  <r>
    <x v="866"/>
    <x v="20"/>
    <s v="TEC-AC-10003447"/>
    <x v="2"/>
    <x v="9"/>
    <n v="59.97"/>
    <s v="CA-2017-124667"/>
    <n v="1"/>
    <n v="3"/>
    <n v="0"/>
    <n v="14.992499999999996"/>
    <n v="0.52062335344040378"/>
  </r>
  <r>
    <x v="866"/>
    <x v="20"/>
    <s v="TEC-AC-10002305"/>
    <x v="2"/>
    <x v="9"/>
    <n v="36"/>
    <s v="CA-2017-145548"/>
    <n v="0"/>
    <n v="2"/>
    <n v="0"/>
    <n v="6.4799999999999969"/>
    <n v="0.52062335344040378"/>
  </r>
  <r>
    <x v="866"/>
    <x v="20"/>
    <s v="OFF-ST-10002276"/>
    <x v="0"/>
    <x v="1"/>
    <n v="83.36"/>
    <s v="CA-2017-124667"/>
    <n v="0"/>
    <n v="1"/>
    <n v="0"/>
    <n v="20.840000000000003"/>
    <n v="0.44610841445725197"/>
  </r>
  <r>
    <x v="866"/>
    <x v="20"/>
    <s v="OFF-BI-10001510"/>
    <x v="0"/>
    <x v="3"/>
    <n v="55.00800000000001"/>
    <s v="CA-2017-145548"/>
    <n v="0"/>
    <n v="3"/>
    <n v="0.2"/>
    <n v="17.189999999999998"/>
    <n v="0.46881743173671325"/>
  </r>
  <r>
    <x v="866"/>
    <x v="1"/>
    <s v="FUR-CH-10004540"/>
    <x v="1"/>
    <x v="5"/>
    <n v="47.991999999999997"/>
    <s v="CA-2017-124506"/>
    <n v="0"/>
    <n v="2"/>
    <n v="0.3"/>
    <n v="-2.0567999999999991"/>
    <n v="0.46529189879902266"/>
  </r>
  <r>
    <x v="866"/>
    <x v="4"/>
    <s v="FUR-FU-10001934"/>
    <x v="1"/>
    <x v="8"/>
    <n v="41.96"/>
    <s v="CA-2017-116722"/>
    <n v="0"/>
    <n v="2"/>
    <n v="0"/>
    <n v="10.909600000000001"/>
    <n v="0.4595170286641902"/>
  </r>
  <r>
    <x v="866"/>
    <x v="20"/>
    <s v="OFF-BI-10004236"/>
    <x v="0"/>
    <x v="3"/>
    <n v="35.231999999999999"/>
    <s v="CA-2017-145548"/>
    <n v="0"/>
    <n v="3"/>
    <n v="0.2"/>
    <n v="11.450399999999998"/>
    <n v="0.46881743173671325"/>
  </r>
  <r>
    <x v="866"/>
    <x v="4"/>
    <s v="OFF-BI-10001890"/>
    <x v="0"/>
    <x v="3"/>
    <n v="31.504000000000005"/>
    <s v="CA-2017-116722"/>
    <n v="0"/>
    <n v="11"/>
    <n v="0.2"/>
    <n v="11.026399999999999"/>
    <n v="0.46881743173671325"/>
  </r>
  <r>
    <x v="866"/>
    <x v="20"/>
    <s v="OFF-ST-10002562"/>
    <x v="0"/>
    <x v="1"/>
    <n v="28.14"/>
    <s v="CA-2017-145548"/>
    <n v="0"/>
    <n v="3"/>
    <n v="0"/>
    <n v="7.8792000000000009"/>
    <n v="0.44610841445725197"/>
  </r>
  <r>
    <x v="866"/>
    <x v="1"/>
    <s v="OFF-AR-10003394"/>
    <x v="0"/>
    <x v="4"/>
    <n v="14.111999999999998"/>
    <s v="CA-2017-103128"/>
    <n v="1"/>
    <n v="6"/>
    <n v="0.2"/>
    <n v="1.2348000000000008"/>
    <n v="0.45632477063632687"/>
  </r>
  <r>
    <x v="866"/>
    <x v="16"/>
    <s v="OFF-BI-10002852"/>
    <x v="0"/>
    <x v="3"/>
    <n v="9.8880000000000017"/>
    <s v="CA-2017-131968"/>
    <n v="0"/>
    <n v="2"/>
    <n v="0.7"/>
    <n v="-6.921599999999998"/>
    <n v="0.46881743173671325"/>
  </r>
  <r>
    <x v="866"/>
    <x v="4"/>
    <s v="FUR-FU-10001852"/>
    <x v="1"/>
    <x v="8"/>
    <n v="6.96"/>
    <s v="CA-2017-130799"/>
    <n v="1"/>
    <n v="4"/>
    <n v="0"/>
    <n v="2.2271999999999998"/>
    <n v="0.4595170286641902"/>
  </r>
  <r>
    <x v="867"/>
    <x v="10"/>
    <s v="FUR-CH-10000454"/>
    <x v="1"/>
    <x v="5"/>
    <n v="1537.0739999999998"/>
    <s v="CA-2017-124590"/>
    <n v="1"/>
    <n v="9"/>
    <n v="0.3"/>
    <n v="0"/>
    <n v="0.46529189879902266"/>
  </r>
  <r>
    <x v="867"/>
    <x v="10"/>
    <s v="FUR-CH-10004495"/>
    <x v="1"/>
    <x v="5"/>
    <n v="1474.8020000000001"/>
    <s v="CA-2017-124590"/>
    <n v="0"/>
    <n v="7"/>
    <n v="0.3"/>
    <n v="-21.068600000000174"/>
    <n v="0.46529189879902266"/>
  </r>
  <r>
    <x v="867"/>
    <x v="4"/>
    <s v="FUR-TA-10003392"/>
    <x v="1"/>
    <x v="13"/>
    <n v="674.35200000000009"/>
    <s v="CA-2017-164399"/>
    <n v="1"/>
    <n v="3"/>
    <n v="0.2"/>
    <n v="-8.4294000000000153"/>
    <n v="0.55975208308209756"/>
  </r>
  <r>
    <x v="867"/>
    <x v="10"/>
    <s v="FUR-CH-10003746"/>
    <x v="1"/>
    <x v="5"/>
    <n v="449.37200000000001"/>
    <s v="CA-2017-124590"/>
    <n v="0"/>
    <n v="2"/>
    <n v="0.3"/>
    <n v="-12.839199999999977"/>
    <n v="0.46529189879902266"/>
  </r>
  <r>
    <x v="867"/>
    <x v="18"/>
    <s v="OFF-EN-10002831"/>
    <x v="0"/>
    <x v="11"/>
    <n v="287.52"/>
    <s v="CA-2017-152170"/>
    <n v="1"/>
    <n v="8"/>
    <n v="0"/>
    <n v="129.38399999999999"/>
    <n v="0.44424167803735209"/>
  </r>
  <r>
    <x v="867"/>
    <x v="4"/>
    <s v="TEC-PH-10004908"/>
    <x v="2"/>
    <x v="6"/>
    <n v="203.976"/>
    <s v="CA-2017-164399"/>
    <n v="0"/>
    <n v="3"/>
    <n v="0.2"/>
    <n v="25.496999999999986"/>
    <n v="0.41105220110552465"/>
  </r>
  <r>
    <x v="867"/>
    <x v="10"/>
    <s v="OFF-AP-10002311"/>
    <x v="0"/>
    <x v="12"/>
    <n v="110.096"/>
    <s v="CA-2017-124590"/>
    <n v="0"/>
    <n v="2"/>
    <n v="0.2"/>
    <n v="33.028800000000004"/>
    <n v="0.49507917887403441"/>
  </r>
  <r>
    <x v="867"/>
    <x v="12"/>
    <s v="TEC-AC-10003447"/>
    <x v="2"/>
    <x v="9"/>
    <n v="31.983999999999998"/>
    <s v="CA-2017-134348"/>
    <n v="1"/>
    <n v="2"/>
    <n v="0.2"/>
    <n v="1.9989999999999979"/>
    <n v="0.52062335344040378"/>
  </r>
  <r>
    <x v="867"/>
    <x v="18"/>
    <s v="OFF-AP-10002350"/>
    <x v="0"/>
    <x v="12"/>
    <n v="37.68"/>
    <s v="CA-2017-152170"/>
    <n v="0"/>
    <n v="2"/>
    <n v="0"/>
    <n v="10.5504"/>
    <n v="0.49507917887403441"/>
  </r>
  <r>
    <x v="867"/>
    <x v="1"/>
    <s v="FUR-FU-10001037"/>
    <x v="1"/>
    <x v="8"/>
    <n v="22.752000000000002"/>
    <s v="CA-2017-149349"/>
    <n v="1"/>
    <n v="6"/>
    <n v="0.6"/>
    <n v="-8.532"/>
    <n v="0.4595170286641902"/>
  </r>
  <r>
    <x v="867"/>
    <x v="18"/>
    <s v="OFF-AR-10003394"/>
    <x v="0"/>
    <x v="4"/>
    <n v="20.58"/>
    <s v="CA-2017-152170"/>
    <n v="0"/>
    <n v="7"/>
    <n v="0"/>
    <n v="5.5566000000000004"/>
    <n v="0.45632477063632687"/>
  </r>
  <r>
    <x v="867"/>
    <x v="18"/>
    <s v="OFF-PA-10001763"/>
    <x v="0"/>
    <x v="0"/>
    <n v="19.98"/>
    <s v="CA-2017-152170"/>
    <n v="0"/>
    <n v="2"/>
    <n v="0"/>
    <n v="8.9909999999999997"/>
    <n v="0.43613829632717294"/>
  </r>
  <r>
    <x v="867"/>
    <x v="18"/>
    <s v="OFF-BI-10002072"/>
    <x v="0"/>
    <x v="3"/>
    <n v="17.38"/>
    <s v="CA-2017-152170"/>
    <n v="0"/>
    <n v="2"/>
    <n v="0"/>
    <n v="8.69"/>
    <n v="0.46881743173671325"/>
  </r>
  <r>
    <x v="867"/>
    <x v="10"/>
    <s v="OFF-FA-10000585"/>
    <x v="0"/>
    <x v="7"/>
    <n v="16.752000000000002"/>
    <s v="CA-2017-124590"/>
    <n v="0"/>
    <n v="6"/>
    <n v="0.2"/>
    <n v="5.4443999999999999"/>
    <n v="0.51168203684699509"/>
  </r>
  <r>
    <x v="867"/>
    <x v="12"/>
    <s v="OFF-BI-10003727"/>
    <x v="0"/>
    <x v="3"/>
    <n v="6.27"/>
    <s v="CA-2017-134348"/>
    <n v="0"/>
    <n v="5"/>
    <n v="0.7"/>
    <n v="-4.5980000000000008"/>
    <n v="0.46881743173671325"/>
  </r>
  <r>
    <x v="867"/>
    <x v="12"/>
    <s v="OFF-BI-10004967"/>
    <x v="0"/>
    <x v="3"/>
    <n v="4.3680000000000003"/>
    <s v="CA-2017-134348"/>
    <n v="0"/>
    <n v="7"/>
    <n v="0.7"/>
    <n v="-3.3487999999999998"/>
    <n v="0.46881743173671325"/>
  </r>
  <r>
    <x v="868"/>
    <x v="20"/>
    <s v="TEC-PH-10002114"/>
    <x v="2"/>
    <x v="6"/>
    <n v="2279.96"/>
    <s v="US-2017-113677"/>
    <n v="1"/>
    <n v="4"/>
    <n v="0"/>
    <n v="592.78960000000006"/>
    <n v="0.41105220110552465"/>
  </r>
  <r>
    <x v="868"/>
    <x v="2"/>
    <s v="OFF-PA-10001289"/>
    <x v="0"/>
    <x v="0"/>
    <n v="217.05599999999998"/>
    <s v="CA-2017-118570"/>
    <n v="1"/>
    <n v="7"/>
    <n v="0.2"/>
    <n v="78.6828"/>
    <n v="0.43613829632717294"/>
  </r>
  <r>
    <x v="868"/>
    <x v="20"/>
    <s v="OFF-AR-10003582"/>
    <x v="0"/>
    <x v="4"/>
    <n v="140.75"/>
    <s v="CA-2017-101336"/>
    <n v="1"/>
    <n v="5"/>
    <n v="0"/>
    <n v="39.410000000000011"/>
    <n v="0.45632477063632687"/>
  </r>
  <r>
    <x v="868"/>
    <x v="20"/>
    <s v="OFF-ST-10003455"/>
    <x v="0"/>
    <x v="1"/>
    <n v="77.55"/>
    <s v="CA-2017-101336"/>
    <n v="0"/>
    <n v="5"/>
    <n v="0"/>
    <n v="20.163000000000004"/>
    <n v="0.44610841445725197"/>
  </r>
  <r>
    <x v="868"/>
    <x v="25"/>
    <s v="OFF-SU-10000381"/>
    <x v="0"/>
    <x v="14"/>
    <n v="52.136000000000003"/>
    <s v="CA-2017-121958"/>
    <n v="1"/>
    <n v="7"/>
    <n v="0.2"/>
    <n v="5.865299999999996"/>
    <n v="0.53938093436526824"/>
  </r>
  <r>
    <x v="868"/>
    <x v="22"/>
    <s v="OFF-AR-10002956"/>
    <x v="0"/>
    <x v="4"/>
    <n v="44.02"/>
    <s v="CA-2017-155488"/>
    <n v="1"/>
    <n v="2"/>
    <n v="0"/>
    <n v="11.4452"/>
    <n v="0.45632477063632687"/>
  </r>
  <r>
    <x v="868"/>
    <x v="20"/>
    <s v="OFF-ST-10004258"/>
    <x v="0"/>
    <x v="1"/>
    <n v="36.630000000000003"/>
    <s v="CA-2017-101336"/>
    <n v="0"/>
    <n v="3"/>
    <n v="0"/>
    <n v="9.8901000000000039"/>
    <n v="0.44610841445725197"/>
  </r>
  <r>
    <x v="868"/>
    <x v="39"/>
    <s v="FUR-FU-10003096"/>
    <x v="1"/>
    <x v="8"/>
    <n v="30.36"/>
    <s v="CA-2017-128972"/>
    <n v="1"/>
    <n v="4"/>
    <n v="0"/>
    <n v="13.0548"/>
    <n v="0.4595170286641902"/>
  </r>
  <r>
    <x v="868"/>
    <x v="20"/>
    <s v="OFF-ST-10000876"/>
    <x v="0"/>
    <x v="1"/>
    <n v="24.88"/>
    <s v="CA-2017-101336"/>
    <n v="0"/>
    <n v="2"/>
    <n v="0"/>
    <n v="6.9664000000000001"/>
    <n v="0.44610841445725197"/>
  </r>
  <r>
    <x v="868"/>
    <x v="22"/>
    <s v="FUR-FU-10004848"/>
    <x v="1"/>
    <x v="8"/>
    <n v="19.54"/>
    <s v="CA-2017-147683"/>
    <n v="1"/>
    <n v="2"/>
    <n v="0"/>
    <n v="7.2297999999999991"/>
    <n v="0.4595170286641902"/>
  </r>
  <r>
    <x v="868"/>
    <x v="20"/>
    <s v="OFF-LA-10001569"/>
    <x v="0"/>
    <x v="2"/>
    <n v="14.940000000000001"/>
    <s v="US-2017-113677"/>
    <n v="0"/>
    <n v="3"/>
    <n v="0"/>
    <n v="6.8723999999999998"/>
    <n v="0.4647369236065339"/>
  </r>
  <r>
    <x v="868"/>
    <x v="22"/>
    <s v="FUR-FU-10004270"/>
    <x v="1"/>
    <x v="8"/>
    <n v="4.18"/>
    <s v="CA-2017-149461"/>
    <n v="1"/>
    <n v="1"/>
    <n v="0"/>
    <n v="1.5047999999999999"/>
    <n v="0.4595170286641902"/>
  </r>
  <r>
    <x v="868"/>
    <x v="1"/>
    <s v="OFF-BI-10000285"/>
    <x v="0"/>
    <x v="3"/>
    <n v="3.1359999999999992"/>
    <s v="US-2017-162103"/>
    <n v="1"/>
    <n v="2"/>
    <n v="0.8"/>
    <n v="-4.7040000000000006"/>
    <n v="0.46881743173671325"/>
  </r>
  <r>
    <x v="869"/>
    <x v="2"/>
    <s v="TEC-CO-10004115"/>
    <x v="2"/>
    <x v="16"/>
    <n v="1199.9759999999999"/>
    <s v="CA-2017-121370"/>
    <n v="1"/>
    <n v="4"/>
    <n v="0.4"/>
    <n v="179.99639999999999"/>
    <n v="0.55185675810753509"/>
  </r>
  <r>
    <x v="869"/>
    <x v="20"/>
    <s v="FUR-CH-10002335"/>
    <x v="1"/>
    <x v="5"/>
    <n v="408.00599999999997"/>
    <s v="CA-2017-118759"/>
    <n v="1"/>
    <n v="2"/>
    <n v="0.1"/>
    <n v="72.534400000000005"/>
    <n v="0.46529189879902266"/>
  </r>
  <r>
    <x v="869"/>
    <x v="2"/>
    <s v="FUR-CH-10000785"/>
    <x v="1"/>
    <x v="5"/>
    <n v="380.05799999999994"/>
    <s v="CA-2017-121370"/>
    <n v="0"/>
    <n v="3"/>
    <n v="0.3"/>
    <n v="-21.717600000000004"/>
    <n v="0.46529189879902266"/>
  </r>
  <r>
    <x v="869"/>
    <x v="36"/>
    <s v="TEC-PH-10001644"/>
    <x v="2"/>
    <x v="6"/>
    <n v="89.97"/>
    <s v="US-2017-144351"/>
    <n v="1"/>
    <n v="3"/>
    <n v="0"/>
    <n v="25.191600000000005"/>
    <n v="0.41105220110552465"/>
  </r>
  <r>
    <x v="869"/>
    <x v="5"/>
    <s v="TEC-AC-10004145"/>
    <x v="2"/>
    <x v="9"/>
    <n v="499.98"/>
    <s v="CA-2017-131065"/>
    <n v="1"/>
    <n v="2"/>
    <n v="0"/>
    <n v="114.99540000000002"/>
    <n v="0.52062335344040378"/>
  </r>
  <r>
    <x v="869"/>
    <x v="2"/>
    <s v="FUR-FU-10002813"/>
    <x v="1"/>
    <x v="8"/>
    <n v="48.576000000000001"/>
    <s v="CA-2017-121370"/>
    <n v="0"/>
    <n v="3"/>
    <n v="0.2"/>
    <n v="9.7151999999999941"/>
    <n v="0.4595170286641902"/>
  </r>
  <r>
    <x v="869"/>
    <x v="20"/>
    <s v="OFF-ST-10001590"/>
    <x v="0"/>
    <x v="1"/>
    <n v="40.44"/>
    <s v="CA-2017-118759"/>
    <n v="0"/>
    <n v="3"/>
    <n v="0"/>
    <n v="10.514399999999998"/>
    <n v="0.44610841445725197"/>
  </r>
  <r>
    <x v="869"/>
    <x v="20"/>
    <s v="OFF-AR-10001725"/>
    <x v="0"/>
    <x v="4"/>
    <n v="23.65"/>
    <s v="CA-2017-166618"/>
    <n v="1"/>
    <n v="1"/>
    <n v="0"/>
    <n v="6.1490000000000009"/>
    <n v="0.45632477063632687"/>
  </r>
  <r>
    <x v="869"/>
    <x v="7"/>
    <s v="FUR-FU-10000550"/>
    <x v="1"/>
    <x v="8"/>
    <n v="19.920000000000002"/>
    <s v="US-2017-117541"/>
    <n v="1"/>
    <n v="4"/>
    <n v="0"/>
    <n v="6.573599999999999"/>
    <n v="0.4595170286641902"/>
  </r>
  <r>
    <x v="869"/>
    <x v="7"/>
    <s v="OFF-PA-10001609"/>
    <x v="0"/>
    <x v="0"/>
    <n v="16.45"/>
    <s v="US-2017-117541"/>
    <n v="0"/>
    <n v="5"/>
    <n v="0"/>
    <n v="7.5669999999999993"/>
    <n v="0.43613829632717294"/>
  </r>
  <r>
    <x v="869"/>
    <x v="20"/>
    <s v="TEC-PH-10003356"/>
    <x v="2"/>
    <x v="6"/>
    <n v="13.98"/>
    <s v="CA-2017-166618"/>
    <n v="0"/>
    <n v="2"/>
    <n v="0"/>
    <n v="3.9144000000000005"/>
    <n v="0.41105220110552465"/>
  </r>
  <r>
    <x v="869"/>
    <x v="4"/>
    <s v="OFF-AR-10003829"/>
    <x v="0"/>
    <x v="4"/>
    <n v="9.84"/>
    <s v="US-2017-112970"/>
    <n v="1"/>
    <n v="3"/>
    <n v="0"/>
    <n v="2.8535999999999988"/>
    <n v="0.45632477063632687"/>
  </r>
  <r>
    <x v="869"/>
    <x v="5"/>
    <s v="OFF-BI-10004970"/>
    <x v="0"/>
    <x v="3"/>
    <n v="8.26"/>
    <s v="CA-2017-131065"/>
    <n v="0"/>
    <n v="2"/>
    <n v="0"/>
    <n v="3.8822000000000001"/>
    <n v="0.46881743173671325"/>
  </r>
  <r>
    <x v="869"/>
    <x v="4"/>
    <s v="OFF-LA-10000248"/>
    <x v="0"/>
    <x v="2"/>
    <n v="7.38"/>
    <s v="CA-2017-149482"/>
    <n v="1"/>
    <n v="2"/>
    <n v="0"/>
    <n v="3.4685999999999999"/>
    <n v="0.4647369236065339"/>
  </r>
  <r>
    <x v="869"/>
    <x v="5"/>
    <s v="OFF-PA-10002479"/>
    <x v="0"/>
    <x v="0"/>
    <n v="5.28"/>
    <s v="CA-2017-131065"/>
    <n v="0"/>
    <n v="1"/>
    <n v="0"/>
    <n v="2.3759999999999999"/>
    <n v="0.43613829632717294"/>
  </r>
  <r>
    <x v="869"/>
    <x v="0"/>
    <s v="OFF-BI-10002393"/>
    <x v="0"/>
    <x v="3"/>
    <n v="2.2959999999999994"/>
    <s v="CA-2017-134691"/>
    <n v="1"/>
    <n v="2"/>
    <n v="0.8"/>
    <n v="-3.9032000000000009"/>
    <n v="0.46881743173671325"/>
  </r>
  <r>
    <x v="870"/>
    <x v="4"/>
    <s v="OFF-BI-10003527"/>
    <x v="0"/>
    <x v="3"/>
    <n v="1016.792"/>
    <s v="CA-2017-146633"/>
    <n v="1"/>
    <n v="1"/>
    <n v="0.2"/>
    <n v="381.29700000000003"/>
    <n v="0.46881743173671325"/>
  </r>
  <r>
    <x v="870"/>
    <x v="25"/>
    <s v="FUR-TA-10001768"/>
    <x v="1"/>
    <x v="13"/>
    <n v="630.024"/>
    <s v="CA-2017-130820"/>
    <n v="1"/>
    <n v="4"/>
    <n v="0.4"/>
    <n v="-199.50760000000008"/>
    <n v="0.55975208308209756"/>
  </r>
  <r>
    <x v="870"/>
    <x v="4"/>
    <s v="TEC-PH-10002549"/>
    <x v="2"/>
    <x v="6"/>
    <n v="361.37600000000003"/>
    <s v="CA-2017-148740"/>
    <n v="1"/>
    <n v="2"/>
    <n v="0.2"/>
    <n v="27.103200000000001"/>
    <n v="0.41105220110552465"/>
  </r>
  <r>
    <x v="870"/>
    <x v="4"/>
    <s v="TEC-AC-10003832"/>
    <x v="2"/>
    <x v="9"/>
    <n v="99.390000000000015"/>
    <s v="CA-2017-105963"/>
    <n v="1"/>
    <n v="3"/>
    <n v="0"/>
    <n v="40.749900000000004"/>
    <n v="0.52062335344040378"/>
  </r>
  <r>
    <x v="870"/>
    <x v="4"/>
    <s v="OFF-BI-10002982"/>
    <x v="0"/>
    <x v="3"/>
    <n v="38.136000000000003"/>
    <s v="CA-2017-146633"/>
    <n v="0"/>
    <n v="7"/>
    <n v="0.2"/>
    <n v="13.347599999999998"/>
    <n v="0.46881743173671325"/>
  </r>
  <r>
    <x v="871"/>
    <x v="31"/>
    <s v="OFF-EN-10001990"/>
    <x v="0"/>
    <x v="11"/>
    <n v="28.4"/>
    <s v="CA-2017-154508"/>
    <n v="1"/>
    <n v="5"/>
    <n v="0"/>
    <n v="13.347999999999997"/>
    <n v="0.44424167803735209"/>
  </r>
  <r>
    <x v="871"/>
    <x v="4"/>
    <s v="OFF-BI-10004967"/>
    <x v="0"/>
    <x v="3"/>
    <n v="8.32"/>
    <s v="CA-2017-124527"/>
    <n v="1"/>
    <n v="5"/>
    <n v="0.2"/>
    <n v="2.8079999999999998"/>
    <n v="0.46881743173671325"/>
  </r>
  <r>
    <x v="872"/>
    <x v="0"/>
    <s v="TEC-PH-10002350"/>
    <x v="2"/>
    <x v="6"/>
    <n v="67.176000000000002"/>
    <s v="CA-2017-134110"/>
    <n v="1"/>
    <n v="3"/>
    <n v="0.2"/>
    <n v="6.7175999999999974"/>
    <n v="0.41105220110552465"/>
  </r>
  <r>
    <x v="872"/>
    <x v="4"/>
    <s v="OFF-SU-10004231"/>
    <x v="0"/>
    <x v="14"/>
    <n v="49.5"/>
    <s v="CA-2017-118500"/>
    <n v="1"/>
    <n v="5"/>
    <n v="0"/>
    <n v="13.365"/>
    <n v="0.53938093436526824"/>
  </r>
  <r>
    <x v="872"/>
    <x v="0"/>
    <s v="OFF-PA-10000697"/>
    <x v="0"/>
    <x v="0"/>
    <n v="15.231999999999999"/>
    <s v="CA-2017-134110"/>
    <n v="0"/>
    <n v="4"/>
    <n v="0.2"/>
    <n v="5.5215999999999994"/>
    <n v="0.43613829632717294"/>
  </r>
  <r>
    <x v="872"/>
    <x v="31"/>
    <s v="OFF-BI-10004140"/>
    <x v="0"/>
    <x v="3"/>
    <n v="10.776000000000002"/>
    <s v="CA-2017-150658"/>
    <n v="1"/>
    <n v="3"/>
    <n v="0.2"/>
    <n v="3.3674999999999984"/>
    <n v="0.46881743173671325"/>
  </r>
  <r>
    <x v="873"/>
    <x v="39"/>
    <s v="OFF-ST-10003470"/>
    <x v="0"/>
    <x v="1"/>
    <n v="1117.92"/>
    <s v="CA-2017-136812"/>
    <n v="1"/>
    <n v="4"/>
    <n v="0"/>
    <n v="55.895999999999958"/>
    <n v="0.44610841445725197"/>
  </r>
  <r>
    <x v="873"/>
    <x v="14"/>
    <s v="FUR-CH-10000863"/>
    <x v="1"/>
    <x v="5"/>
    <n v="301.95999999999998"/>
    <s v="CA-2017-115378"/>
    <n v="1"/>
    <n v="2"/>
    <n v="0"/>
    <n v="33.215599999999995"/>
    <n v="0.46529189879902266"/>
  </r>
  <r>
    <x v="873"/>
    <x v="0"/>
    <s v="FUR-CH-10003817"/>
    <x v="1"/>
    <x v="5"/>
    <n v="255.108"/>
    <s v="CA-2017-119963"/>
    <n v="1"/>
    <n v="6"/>
    <n v="0.3"/>
    <n v="-18.221999999999994"/>
    <n v="0.46529189879902266"/>
  </r>
  <r>
    <x v="873"/>
    <x v="10"/>
    <s v="OFF-AP-10002998"/>
    <x v="0"/>
    <x v="12"/>
    <n v="103.96799999999999"/>
    <s v="CA-2017-158575"/>
    <n v="1"/>
    <n v="6"/>
    <n v="0.2"/>
    <n v="16.894799999999996"/>
    <n v="0.49507917887403441"/>
  </r>
  <r>
    <x v="873"/>
    <x v="33"/>
    <s v="TEC-AC-10003870"/>
    <x v="2"/>
    <x v="9"/>
    <n v="1319.96"/>
    <s v="US-2017-138408"/>
    <n v="1"/>
    <n v="4"/>
    <n v="0"/>
    <n v="527.98400000000004"/>
    <n v="0.52062335344040378"/>
  </r>
  <r>
    <x v="873"/>
    <x v="4"/>
    <s v="TEC-AC-10002842"/>
    <x v="2"/>
    <x v="9"/>
    <n v="595"/>
    <s v="CA-2017-103464"/>
    <n v="1"/>
    <n v="5"/>
    <n v="0"/>
    <n v="95.200000000000031"/>
    <n v="0.52062335344040378"/>
  </r>
  <r>
    <x v="873"/>
    <x v="4"/>
    <s v="OFF-AP-10002867"/>
    <x v="0"/>
    <x v="12"/>
    <n v="67.84"/>
    <s v="CA-2017-166226"/>
    <n v="1"/>
    <n v="1"/>
    <n v="0"/>
    <n v="18.316800000000001"/>
    <n v="0.49507917887403441"/>
  </r>
  <r>
    <x v="873"/>
    <x v="4"/>
    <s v="TEC-PH-10003357"/>
    <x v="2"/>
    <x v="6"/>
    <n v="61.192"/>
    <s v="CA-2017-166226"/>
    <n v="0"/>
    <n v="1"/>
    <n v="0.2"/>
    <n v="6.1192000000000011"/>
    <n v="0.41105220110552465"/>
  </r>
  <r>
    <x v="873"/>
    <x v="4"/>
    <s v="OFF-BI-10002437"/>
    <x v="0"/>
    <x v="3"/>
    <n v="61.120000000000005"/>
    <s v="CA-2017-108630"/>
    <n v="1"/>
    <n v="5"/>
    <n v="0.2"/>
    <n v="22.155999999999999"/>
    <n v="0.46881743173671325"/>
  </r>
  <r>
    <x v="873"/>
    <x v="0"/>
    <s v="OFF-LA-10003510"/>
    <x v="0"/>
    <x v="2"/>
    <n v="48.848000000000006"/>
    <s v="CA-2017-119963"/>
    <n v="0"/>
    <n v="2"/>
    <n v="0.2"/>
    <n v="15.8756"/>
    <n v="0.4647369236065339"/>
  </r>
  <r>
    <x v="873"/>
    <x v="0"/>
    <s v="OFF-PA-10001970"/>
    <x v="0"/>
    <x v="0"/>
    <n v="19.648"/>
    <s v="CA-2017-119963"/>
    <n v="0"/>
    <n v="2"/>
    <n v="0.2"/>
    <n v="6.6311999999999989"/>
    <n v="0.43613829632717294"/>
  </r>
  <r>
    <x v="873"/>
    <x v="0"/>
    <s v="OFF-AR-10003514"/>
    <x v="0"/>
    <x v="4"/>
    <n v="6.3680000000000003"/>
    <s v="CA-2017-119963"/>
    <n v="0"/>
    <n v="2"/>
    <n v="0.2"/>
    <n v="1.0347999999999993"/>
    <n v="0.45632477063632687"/>
  </r>
  <r>
    <x v="874"/>
    <x v="0"/>
    <s v="OFF-ST-10000642"/>
    <x v="0"/>
    <x v="1"/>
    <n v="100.70400000000001"/>
    <s v="US-2017-110156"/>
    <n v="1"/>
    <n v="6"/>
    <n v="0.2"/>
    <n v="-16.36440000000001"/>
    <n v="0.44610841445725197"/>
  </r>
  <r>
    <x v="874"/>
    <x v="0"/>
    <s v="TEC-PH-10003589"/>
    <x v="2"/>
    <x v="6"/>
    <n v="71.959999999999994"/>
    <s v="US-2017-110156"/>
    <n v="0"/>
    <n v="5"/>
    <n v="0.2"/>
    <n v="25.185999999999996"/>
    <n v="0.41105220110552465"/>
  </r>
  <r>
    <x v="874"/>
    <x v="20"/>
    <s v="OFF-ST-10004507"/>
    <x v="0"/>
    <x v="1"/>
    <n v="68.599999999999994"/>
    <s v="CA-2017-164511"/>
    <n v="1"/>
    <n v="4"/>
    <n v="0"/>
    <n v="18.521999999999998"/>
    <n v="0.44610841445725197"/>
  </r>
  <r>
    <x v="874"/>
    <x v="20"/>
    <s v="OFF-ST-10002583"/>
    <x v="0"/>
    <x v="1"/>
    <n v="64.959999999999994"/>
    <s v="CA-2017-164511"/>
    <n v="0"/>
    <n v="2"/>
    <n v="0"/>
    <n v="2.598399999999998"/>
    <n v="0.44610841445725197"/>
  </r>
  <r>
    <x v="874"/>
    <x v="0"/>
    <s v="OFF-FA-10003495"/>
    <x v="0"/>
    <x v="7"/>
    <n v="58.368000000000009"/>
    <s v="US-2017-110156"/>
    <n v="0"/>
    <n v="12"/>
    <n v="0.2"/>
    <n v="21.888000000000002"/>
    <n v="0.51168203684699509"/>
  </r>
  <r>
    <x v="874"/>
    <x v="18"/>
    <s v="OFF-AP-10001947"/>
    <x v="0"/>
    <x v="12"/>
    <n v="54.96"/>
    <s v="CA-2017-111143"/>
    <n v="1"/>
    <n v="3"/>
    <n v="0"/>
    <n v="15.938399999999998"/>
    <n v="0.49507917887403441"/>
  </r>
  <r>
    <x v="874"/>
    <x v="20"/>
    <s v="OFF-PA-10001509"/>
    <x v="0"/>
    <x v="0"/>
    <n v="44.75"/>
    <s v="CA-2017-130778"/>
    <n v="1"/>
    <n v="5"/>
    <n v="0"/>
    <n v="20.584999999999994"/>
    <n v="0.43613829632717294"/>
  </r>
  <r>
    <x v="874"/>
    <x v="0"/>
    <s v="OFF-EN-10003798"/>
    <x v="0"/>
    <x v="11"/>
    <n v="40.968000000000004"/>
    <s v="US-2017-110156"/>
    <n v="0"/>
    <n v="3"/>
    <n v="0.2"/>
    <n v="13.826699999999999"/>
    <n v="0.44424167803735209"/>
  </r>
  <r>
    <x v="874"/>
    <x v="22"/>
    <s v="FUR-FU-10000448"/>
    <x v="1"/>
    <x v="8"/>
    <n v="31.96"/>
    <s v="CA-2017-126858"/>
    <n v="1"/>
    <n v="2"/>
    <n v="0"/>
    <n v="1.597999999999999"/>
    <n v="0.4595170286641902"/>
  </r>
  <r>
    <x v="874"/>
    <x v="25"/>
    <s v="OFF-AR-10003752"/>
    <x v="0"/>
    <x v="4"/>
    <n v="18.48"/>
    <s v="CA-2017-157364"/>
    <n v="1"/>
    <n v="2"/>
    <n v="0.2"/>
    <n v="6.0059999999999993"/>
    <n v="0.45632477063632687"/>
  </r>
  <r>
    <x v="874"/>
    <x v="20"/>
    <s v="OFF-BI-10000320"/>
    <x v="0"/>
    <x v="3"/>
    <n v="17.712"/>
    <s v="CA-2017-113138"/>
    <n v="1"/>
    <n v="3"/>
    <n v="0.2"/>
    <n v="6.4206000000000012"/>
    <n v="0.46881743173671325"/>
  </r>
  <r>
    <x v="874"/>
    <x v="20"/>
    <s v="OFF-AR-10003770"/>
    <x v="0"/>
    <x v="4"/>
    <n v="17.28"/>
    <s v="CA-2017-113138"/>
    <n v="0"/>
    <n v="6"/>
    <n v="0"/>
    <n v="5.0111999999999997"/>
    <n v="0.45632477063632687"/>
  </r>
  <r>
    <x v="874"/>
    <x v="20"/>
    <s v="OFF-BI-10003305"/>
    <x v="0"/>
    <x v="3"/>
    <n v="14.352000000000002"/>
    <s v="CA-2017-164511"/>
    <n v="0"/>
    <n v="3"/>
    <n v="0.2"/>
    <n v="4.6643999999999988"/>
    <n v="0.46881743173671325"/>
  </r>
  <r>
    <x v="874"/>
    <x v="0"/>
    <s v="OFF-BI-10003676"/>
    <x v="0"/>
    <x v="3"/>
    <n v="10.779999999999996"/>
    <s v="US-2017-110156"/>
    <n v="0"/>
    <n v="5"/>
    <n v="0.8"/>
    <n v="-17.248000000000008"/>
    <n v="0.46881743173671325"/>
  </r>
  <r>
    <x v="874"/>
    <x v="0"/>
    <s v="OFF-PA-10004735"/>
    <x v="0"/>
    <x v="0"/>
    <n v="10.368000000000002"/>
    <s v="US-2017-110156"/>
    <n v="0"/>
    <n v="2"/>
    <n v="0.2"/>
    <n v="3.6288"/>
    <n v="0.43613829632717294"/>
  </r>
  <r>
    <x v="874"/>
    <x v="20"/>
    <s v="OFF-AP-10000595"/>
    <x v="0"/>
    <x v="12"/>
    <n v="8.74"/>
    <s v="CA-2017-130778"/>
    <n v="0"/>
    <n v="2"/>
    <n v="0"/>
    <n v="2.2724000000000002"/>
    <n v="0.49507917887403441"/>
  </r>
  <r>
    <x v="874"/>
    <x v="0"/>
    <s v="FUR-FU-10000206"/>
    <x v="1"/>
    <x v="8"/>
    <n v="2.3280000000000003"/>
    <s v="US-2017-110156"/>
    <n v="0"/>
    <n v="2"/>
    <n v="0.6"/>
    <n v="-0.75660000000000016"/>
    <n v="0.4595170286641902"/>
  </r>
  <r>
    <x v="874"/>
    <x v="0"/>
    <s v="OFF-BI-10002609"/>
    <x v="0"/>
    <x v="3"/>
    <n v="1.1919999999999997"/>
    <s v="US-2017-110156"/>
    <n v="0"/>
    <n v="2"/>
    <n v="0.8"/>
    <n v="-2.0264000000000002"/>
    <n v="0.46881743173671325"/>
  </r>
  <r>
    <x v="875"/>
    <x v="39"/>
    <s v="TEC-PH-10004536"/>
    <x v="2"/>
    <x v="6"/>
    <n v="944.93000000000006"/>
    <s v="CA-2017-114104"/>
    <n v="1"/>
    <n v="7"/>
    <n v="0"/>
    <n v="236.23250000000002"/>
    <n v="0.41105220110552465"/>
  </r>
  <r>
    <x v="875"/>
    <x v="0"/>
    <s v="FUR-CH-10003774"/>
    <x v="1"/>
    <x v="5"/>
    <n v="318.43"/>
    <s v="US-2017-127971"/>
    <n v="1"/>
    <n v="5"/>
    <n v="0.3"/>
    <n v="-77.333000000000013"/>
    <n v="0.46529189879902266"/>
  </r>
  <r>
    <x v="875"/>
    <x v="18"/>
    <s v="OFF-PA-10000418"/>
    <x v="0"/>
    <x v="0"/>
    <n v="314.54999999999995"/>
    <s v="CA-2017-100041"/>
    <n v="1"/>
    <n v="3"/>
    <n v="0"/>
    <n v="150.98399999999998"/>
    <n v="0.43613829632717294"/>
  </r>
  <r>
    <x v="875"/>
    <x v="16"/>
    <s v="FUR-BO-10004695"/>
    <x v="1"/>
    <x v="10"/>
    <n v="289.56799999999998"/>
    <s v="CA-2017-113845"/>
    <n v="1"/>
    <n v="2"/>
    <n v="0.2"/>
    <n v="10.858799999999974"/>
    <n v="0.5176847302647779"/>
  </r>
  <r>
    <x v="875"/>
    <x v="16"/>
    <s v="TEC-PH-10003357"/>
    <x v="2"/>
    <x v="6"/>
    <n v="244.768"/>
    <s v="CA-2017-113845"/>
    <n v="0"/>
    <n v="4"/>
    <n v="0.2"/>
    <n v="24.476800000000004"/>
    <n v="0.41105220110552465"/>
  </r>
  <r>
    <x v="875"/>
    <x v="0"/>
    <s v="TEC-PH-10004539"/>
    <x v="2"/>
    <x v="6"/>
    <n v="151.19200000000001"/>
    <s v="CA-2017-107790"/>
    <n v="1"/>
    <n v="1"/>
    <n v="0.2"/>
    <n v="13.229299999999995"/>
    <n v="0.41105220110552465"/>
  </r>
  <r>
    <x v="875"/>
    <x v="7"/>
    <s v="OFF-BI-10002133"/>
    <x v="0"/>
    <x v="3"/>
    <n v="128.39999999999998"/>
    <s v="CA-2017-121356"/>
    <n v="1"/>
    <n v="3"/>
    <n v="0"/>
    <n v="62.915999999999997"/>
    <n v="0.46881743173671325"/>
  </r>
  <r>
    <x v="875"/>
    <x v="0"/>
    <s v="TEC-PH-10003095"/>
    <x v="2"/>
    <x v="6"/>
    <n v="122.91999999999999"/>
    <s v="US-2017-127971"/>
    <n v="0"/>
    <n v="7"/>
    <n v="0.2"/>
    <n v="46.095000000000006"/>
    <n v="0.41105220110552465"/>
  </r>
  <r>
    <x v="875"/>
    <x v="10"/>
    <s v="FUR-BO-10004709"/>
    <x v="1"/>
    <x v="10"/>
    <n v="86.97"/>
    <s v="CA-2017-110772"/>
    <n v="1"/>
    <n v="3"/>
    <n v="0.5"/>
    <n v="-48.703199999999995"/>
    <n v="0.5176847302647779"/>
  </r>
  <r>
    <x v="875"/>
    <x v="10"/>
    <s v="TEC-AC-10002001"/>
    <x v="2"/>
    <x v="9"/>
    <n v="255.98400000000004"/>
    <s v="CA-2017-110772"/>
    <n v="0"/>
    <n v="2"/>
    <n v="0.2"/>
    <n v="54.396600000000007"/>
    <n v="0.52062335344040378"/>
  </r>
  <r>
    <x v="875"/>
    <x v="4"/>
    <s v="TEC-AC-10004803"/>
    <x v="2"/>
    <x v="9"/>
    <n v="27.88"/>
    <s v="CA-2017-142615"/>
    <n v="1"/>
    <n v="2"/>
    <n v="0"/>
    <n v="3.9032000000000018"/>
    <n v="0.52062335344040378"/>
  </r>
  <r>
    <x v="875"/>
    <x v="16"/>
    <s v="OFF-ST-10003327"/>
    <x v="0"/>
    <x v="1"/>
    <n v="39.72"/>
    <s v="CA-2017-113845"/>
    <n v="0"/>
    <n v="5"/>
    <n v="0.2"/>
    <n v="4.4684999999999953"/>
    <n v="0.44610841445725197"/>
  </r>
  <r>
    <x v="875"/>
    <x v="4"/>
    <s v="OFF-AP-10003622"/>
    <x v="0"/>
    <x v="12"/>
    <n v="39"/>
    <s v="CA-2017-145492"/>
    <n v="1"/>
    <n v="12"/>
    <n v="0"/>
    <n v="11.309999999999999"/>
    <n v="0.49507917887403441"/>
  </r>
  <r>
    <x v="875"/>
    <x v="10"/>
    <s v="OFF-FA-10002983"/>
    <x v="0"/>
    <x v="7"/>
    <n v="19.096"/>
    <s v="CA-2017-110772"/>
    <n v="0"/>
    <n v="7"/>
    <n v="0.2"/>
    <n v="6.6835999999999993"/>
    <n v="0.51168203684699509"/>
  </r>
  <r>
    <x v="875"/>
    <x v="10"/>
    <s v="OFF-LA-10004689"/>
    <x v="0"/>
    <x v="2"/>
    <n v="18.496000000000002"/>
    <s v="CA-2017-110772"/>
    <n v="0"/>
    <n v="8"/>
    <n v="0.2"/>
    <n v="6.2423999999999999"/>
    <n v="0.4647369236065339"/>
  </r>
  <r>
    <x v="875"/>
    <x v="10"/>
    <s v="OFF-PA-10000955"/>
    <x v="0"/>
    <x v="0"/>
    <n v="15.696000000000002"/>
    <s v="CA-2017-109820"/>
    <n v="1"/>
    <n v="3"/>
    <n v="0.2"/>
    <n v="5.1011999999999995"/>
    <n v="0.43613829632717294"/>
  </r>
  <r>
    <x v="875"/>
    <x v="39"/>
    <s v="OFF-LA-10002475"/>
    <x v="0"/>
    <x v="2"/>
    <n v="14.62"/>
    <s v="CA-2017-114104"/>
    <n v="0"/>
    <n v="2"/>
    <n v="0"/>
    <n v="6.8713999999999995"/>
    <n v="0.4647369236065339"/>
  </r>
  <r>
    <x v="875"/>
    <x v="10"/>
    <s v="OFF-BI-10000474"/>
    <x v="0"/>
    <x v="3"/>
    <n v="14.427000000000003"/>
    <s v="CA-2017-109820"/>
    <n v="0"/>
    <n v="3"/>
    <n v="0.7"/>
    <n v="-10.579799999999999"/>
    <n v="0.46881743173671325"/>
  </r>
  <r>
    <x v="875"/>
    <x v="18"/>
    <s v="OFF-PA-10001622"/>
    <x v="0"/>
    <x v="0"/>
    <n v="9.08"/>
    <s v="CA-2017-100041"/>
    <n v="0"/>
    <n v="2"/>
    <n v="0"/>
    <n v="4.0859999999999994"/>
    <n v="0.43613829632717294"/>
  </r>
  <r>
    <x v="875"/>
    <x v="0"/>
    <s v="FUR-FU-10000023"/>
    <x v="1"/>
    <x v="8"/>
    <n v="7.0679999999999996"/>
    <s v="US-2017-127971"/>
    <n v="0"/>
    <n v="3"/>
    <n v="0.6"/>
    <n v="-2.8271999999999995"/>
    <n v="0.4595170286641902"/>
  </r>
  <r>
    <x v="875"/>
    <x v="18"/>
    <s v="OFF-BI-10000343"/>
    <x v="0"/>
    <x v="3"/>
    <n v="4.91"/>
    <s v="CA-2017-100041"/>
    <n v="0"/>
    <n v="1"/>
    <n v="0"/>
    <n v="2.3077000000000001"/>
    <n v="0.46881743173671325"/>
  </r>
  <r>
    <x v="875"/>
    <x v="10"/>
    <s v="OFF-BI-10003460"/>
    <x v="0"/>
    <x v="3"/>
    <n v="2.6280000000000001"/>
    <s v="CA-2017-109820"/>
    <n v="0"/>
    <n v="2"/>
    <n v="0.7"/>
    <n v="-1.9272"/>
    <n v="0.46881743173671325"/>
  </r>
  <r>
    <x v="876"/>
    <x v="30"/>
    <s v="TEC-PH-10001580"/>
    <x v="2"/>
    <x v="6"/>
    <n v="404.93999999999994"/>
    <s v="CA-2017-114482"/>
    <n v="1"/>
    <n v="3"/>
    <n v="0"/>
    <n v="109.33379999999998"/>
    <n v="0.41105220110552465"/>
  </r>
  <r>
    <x v="876"/>
    <x v="11"/>
    <s v="FUR-CH-10003833"/>
    <x v="1"/>
    <x v="5"/>
    <n v="195.136"/>
    <s v="US-2017-114293"/>
    <n v="1"/>
    <n v="4"/>
    <n v="0.2"/>
    <n v="-12.196000000000005"/>
    <n v="0.46529189879902266"/>
  </r>
  <r>
    <x v="876"/>
    <x v="10"/>
    <s v="FUR-CH-10003817"/>
    <x v="1"/>
    <x v="5"/>
    <n v="127.554"/>
    <s v="CA-2017-140018"/>
    <n v="1"/>
    <n v="3"/>
    <n v="0.3"/>
    <n v="-9.1109999999999971"/>
    <n v="0.46529189879902266"/>
  </r>
  <r>
    <x v="876"/>
    <x v="20"/>
    <s v="FUR-BO-10002598"/>
    <x v="1"/>
    <x v="10"/>
    <n v="113.56800000000001"/>
    <s v="CA-2017-113425"/>
    <n v="1"/>
    <n v="2"/>
    <n v="0.2"/>
    <n v="12.776399999999988"/>
    <n v="0.5176847302647779"/>
  </r>
  <r>
    <x v="876"/>
    <x v="1"/>
    <s v="TEC-AC-10003657"/>
    <x v="2"/>
    <x v="9"/>
    <n v="81.576000000000008"/>
    <s v="CA-2017-146157"/>
    <n v="1"/>
    <n v="3"/>
    <n v="0.2"/>
    <n v="2.0393999999999934"/>
    <n v="0.52062335344040378"/>
  </r>
  <r>
    <x v="876"/>
    <x v="10"/>
    <s v="FUR-FU-10001876"/>
    <x v="1"/>
    <x v="8"/>
    <n v="77.951999999999998"/>
    <s v="CA-2017-140018"/>
    <n v="0"/>
    <n v="3"/>
    <n v="0.2"/>
    <n v="15.590399999999995"/>
    <n v="0.4595170286641902"/>
  </r>
  <r>
    <x v="876"/>
    <x v="30"/>
    <s v="OFF-PA-10003845"/>
    <x v="0"/>
    <x v="0"/>
    <n v="40.46"/>
    <s v="CA-2017-114482"/>
    <n v="0"/>
    <n v="7"/>
    <n v="0"/>
    <n v="19.825400000000002"/>
    <n v="0.43613829632717294"/>
  </r>
  <r>
    <x v="876"/>
    <x v="1"/>
    <s v="OFF-PA-10001790"/>
    <x v="0"/>
    <x v="0"/>
    <n v="38.432000000000002"/>
    <s v="CA-2017-146157"/>
    <n v="0"/>
    <n v="1"/>
    <n v="0.2"/>
    <n v="13.451199999999996"/>
    <n v="0.43613829632717294"/>
  </r>
  <r>
    <x v="876"/>
    <x v="4"/>
    <s v="OFF-PA-10004451"/>
    <x v="0"/>
    <x v="0"/>
    <n v="32.400000000000006"/>
    <s v="CA-2017-152646"/>
    <n v="1"/>
    <n v="5"/>
    <n v="0"/>
    <n v="15.552000000000001"/>
    <n v="0.43613829632717294"/>
  </r>
  <r>
    <x v="876"/>
    <x v="10"/>
    <s v="TEC-MA-10000752"/>
    <x v="2"/>
    <x v="15"/>
    <n v="30.345000000000006"/>
    <s v="CA-2017-140018"/>
    <n v="0"/>
    <n v="7"/>
    <n v="0.7"/>
    <n v="-24.275999999999996"/>
    <n v="0.5183572270896134"/>
  </r>
  <r>
    <x v="876"/>
    <x v="1"/>
    <s v="OFF-ST-10001590"/>
    <x v="0"/>
    <x v="1"/>
    <n v="21.568000000000001"/>
    <s v="CA-2017-146157"/>
    <n v="0"/>
    <n v="2"/>
    <n v="0.2"/>
    <n v="1.6175999999999986"/>
    <n v="0.44610841445725197"/>
  </r>
  <r>
    <x v="876"/>
    <x v="20"/>
    <s v="OFF-PA-10000232"/>
    <x v="0"/>
    <x v="0"/>
    <n v="12.96"/>
    <s v="CA-2017-114895"/>
    <n v="1"/>
    <n v="2"/>
    <n v="0"/>
    <n v="6.3504000000000005"/>
    <n v="0.43613829632717294"/>
  </r>
  <r>
    <x v="877"/>
    <x v="20"/>
    <s v="OFF-BI-10001524"/>
    <x v="0"/>
    <x v="3"/>
    <n v="134.27200000000002"/>
    <s v="US-2017-164945"/>
    <n v="1"/>
    <n v="8"/>
    <n v="0.2"/>
    <n v="46.99519999999999"/>
    <n v="0.46881743173671325"/>
  </r>
  <r>
    <x v="877"/>
    <x v="0"/>
    <s v="TEC-AC-10000387"/>
    <x v="2"/>
    <x v="9"/>
    <n v="24.032"/>
    <s v="US-2017-132577"/>
    <n v="1"/>
    <n v="2"/>
    <n v="0.2"/>
    <n v="-0.60080000000000044"/>
    <n v="0.52062335344040378"/>
  </r>
  <r>
    <x v="877"/>
    <x v="14"/>
    <s v="OFF-BI-10002852"/>
    <x v="0"/>
    <x v="3"/>
    <n v="49.44"/>
    <s v="CA-2017-131576"/>
    <n v="1"/>
    <n v="3"/>
    <n v="0"/>
    <n v="24.2256"/>
    <n v="0.46881743173671325"/>
  </r>
  <r>
    <x v="877"/>
    <x v="20"/>
    <s v="FUR-FU-10000397"/>
    <x v="1"/>
    <x v="8"/>
    <n v="39.880000000000003"/>
    <s v="CA-2017-154711"/>
    <n v="1"/>
    <n v="2"/>
    <n v="0"/>
    <n v="11.166400000000003"/>
    <n v="0.4595170286641902"/>
  </r>
  <r>
    <x v="877"/>
    <x v="0"/>
    <s v="OFF-AR-10003481"/>
    <x v="0"/>
    <x v="4"/>
    <n v="23.616"/>
    <s v="US-2017-132577"/>
    <n v="0"/>
    <n v="9"/>
    <n v="0.2"/>
    <n v="2.6567999999999969"/>
    <n v="0.45632477063632687"/>
  </r>
  <r>
    <x v="877"/>
    <x v="20"/>
    <s v="OFF-AR-10001860"/>
    <x v="0"/>
    <x v="4"/>
    <n v="20.82"/>
    <s v="CA-2017-154711"/>
    <n v="0"/>
    <n v="3"/>
    <n v="0"/>
    <n v="7.4952000000000005"/>
    <n v="0.45632477063632687"/>
  </r>
  <r>
    <x v="877"/>
    <x v="20"/>
    <s v="OFF-BI-10000605"/>
    <x v="0"/>
    <x v="3"/>
    <n v="12.192"/>
    <s v="CA-2017-154711"/>
    <n v="0"/>
    <n v="4"/>
    <n v="0.2"/>
    <n v="4.1147999999999989"/>
    <n v="0.46881743173671325"/>
  </r>
  <r>
    <x v="877"/>
    <x v="0"/>
    <s v="OFF-BI-10004040"/>
    <x v="0"/>
    <x v="3"/>
    <n v="6.2159999999999993"/>
    <s v="US-2017-132577"/>
    <n v="0"/>
    <n v="6"/>
    <n v="0.8"/>
    <n v="-9.634800000000002"/>
    <n v="0.46881743173671325"/>
  </r>
  <r>
    <x v="877"/>
    <x v="0"/>
    <s v="OFF-BI-10003196"/>
    <x v="0"/>
    <x v="3"/>
    <n v="4.4879999999999995"/>
    <s v="US-2017-132577"/>
    <n v="0"/>
    <n v="6"/>
    <n v="0.8"/>
    <n v="-6.7320000000000011"/>
    <n v="0.46881743173671325"/>
  </r>
  <r>
    <x v="877"/>
    <x v="0"/>
    <s v="OFF-LA-10000262"/>
    <x v="0"/>
    <x v="2"/>
    <n v="2.0880000000000001"/>
    <s v="US-2017-132577"/>
    <n v="0"/>
    <n v="1"/>
    <n v="0.2"/>
    <n v="0.67859999999999987"/>
    <n v="0.4647369236065339"/>
  </r>
  <r>
    <x v="878"/>
    <x v="2"/>
    <s v="FUR-FU-10003976"/>
    <x v="1"/>
    <x v="8"/>
    <n v="70.448000000000008"/>
    <s v="CA-2017-160129"/>
    <n v="1"/>
    <n v="7"/>
    <n v="0.2"/>
    <n v="12.328399999999988"/>
    <n v="0.4595170286641902"/>
  </r>
  <r>
    <x v="878"/>
    <x v="2"/>
    <s v="OFF-FA-10002763"/>
    <x v="0"/>
    <x v="7"/>
    <n v="15.8"/>
    <s v="CA-2017-160129"/>
    <n v="0"/>
    <n v="5"/>
    <n v="0.2"/>
    <n v="2.3699999999999983"/>
    <n v="0.51168203684699509"/>
  </r>
  <r>
    <x v="878"/>
    <x v="2"/>
    <s v="FUR-FU-10002088"/>
    <x v="1"/>
    <x v="8"/>
    <n v="14.368000000000002"/>
    <s v="CA-2017-160129"/>
    <n v="0"/>
    <n v="2"/>
    <n v="0.2"/>
    <n v="3.9512"/>
    <n v="0.4595170286641902"/>
  </r>
  <r>
    <x v="879"/>
    <x v="4"/>
    <s v="FUR-CH-10001394"/>
    <x v="1"/>
    <x v="5"/>
    <n v="1684.7520000000002"/>
    <s v="US-2017-163881"/>
    <n v="1"/>
    <n v="6"/>
    <n v="0.2"/>
    <n v="210.59399999999977"/>
    <n v="0.46529189879902266"/>
  </r>
  <r>
    <x v="879"/>
    <x v="22"/>
    <s v="OFF-BI-10004632"/>
    <x v="0"/>
    <x v="3"/>
    <n v="1219.96"/>
    <s v="CA-2017-163573"/>
    <n v="1"/>
    <n v="5"/>
    <n v="0.2"/>
    <n v="381.23749999999995"/>
    <n v="0.46881743173671325"/>
  </r>
  <r>
    <x v="879"/>
    <x v="0"/>
    <s v="TEC-PH-10004120"/>
    <x v="2"/>
    <x v="6"/>
    <n v="657.55200000000013"/>
    <s v="CA-2017-132731"/>
    <n v="1"/>
    <n v="6"/>
    <n v="0.2"/>
    <n v="49.316399999999987"/>
    <n v="0.41105220110552465"/>
  </r>
  <r>
    <x v="879"/>
    <x v="16"/>
    <s v="FUR-BO-10001619"/>
    <x v="1"/>
    <x v="10"/>
    <n v="339.92000000000007"/>
    <s v="CA-2017-123533"/>
    <n v="1"/>
    <n v="5"/>
    <n v="0.2"/>
    <n v="8.4979999999999762"/>
    <n v="0.5176847302647779"/>
  </r>
  <r>
    <x v="879"/>
    <x v="36"/>
    <s v="FUR-FU-10000965"/>
    <x v="1"/>
    <x v="8"/>
    <n v="207.76"/>
    <s v="CA-2017-123806"/>
    <n v="1"/>
    <n v="4"/>
    <n v="0"/>
    <n v="85.181600000000003"/>
    <n v="0.4595170286641902"/>
  </r>
  <r>
    <x v="879"/>
    <x v="22"/>
    <s v="FUR-FU-10003535"/>
    <x v="1"/>
    <x v="8"/>
    <n v="82.26"/>
    <s v="CA-2017-113726"/>
    <n v="1"/>
    <n v="3"/>
    <n v="0"/>
    <n v="33.726600000000005"/>
    <n v="0.4595170286641902"/>
  </r>
  <r>
    <x v="879"/>
    <x v="4"/>
    <s v="TEC-AC-10003033"/>
    <x v="2"/>
    <x v="9"/>
    <n v="659.9"/>
    <s v="US-2017-163881"/>
    <n v="0"/>
    <n v="2"/>
    <n v="0"/>
    <n v="217.76699999999994"/>
    <n v="0.52062335344040378"/>
  </r>
  <r>
    <x v="879"/>
    <x v="4"/>
    <s v="TEC-AC-10000420"/>
    <x v="2"/>
    <x v="9"/>
    <n v="559.91999999999996"/>
    <s v="US-2017-163881"/>
    <n v="0"/>
    <n v="8"/>
    <n v="0"/>
    <n v="190.37279999999998"/>
    <n v="0.52062335344040378"/>
  </r>
  <r>
    <x v="879"/>
    <x v="0"/>
    <s v="TEC-AC-10002049"/>
    <x v="2"/>
    <x v="9"/>
    <n v="297.57600000000002"/>
    <s v="CA-2017-128531"/>
    <n v="1"/>
    <n v="3"/>
    <n v="0.2"/>
    <n v="-7.4394000000000347"/>
    <n v="0.52062335344040378"/>
  </r>
  <r>
    <x v="879"/>
    <x v="10"/>
    <s v="TEC-AC-10004855"/>
    <x v="2"/>
    <x v="9"/>
    <n v="139.96000000000004"/>
    <s v="CA-2017-125661"/>
    <n v="1"/>
    <n v="5"/>
    <n v="0.2"/>
    <n v="-22.743500000000004"/>
    <n v="0.52062335344040378"/>
  </r>
  <r>
    <x v="879"/>
    <x v="0"/>
    <s v="TEC-AC-10003023"/>
    <x v="2"/>
    <x v="9"/>
    <n v="94.992000000000004"/>
    <s v="CA-2017-128531"/>
    <n v="0"/>
    <n v="2"/>
    <n v="0.2"/>
    <n v="-2.374800000000004"/>
    <n v="0.52062335344040378"/>
  </r>
  <r>
    <x v="879"/>
    <x v="20"/>
    <s v="TEC-AC-10002323"/>
    <x v="2"/>
    <x v="9"/>
    <n v="88.4"/>
    <s v="CA-2017-124485"/>
    <n v="1"/>
    <n v="4"/>
    <n v="0"/>
    <n v="11.492000000000004"/>
    <n v="0.52062335344040378"/>
  </r>
  <r>
    <x v="879"/>
    <x v="0"/>
    <s v="OFF-PA-10000167"/>
    <x v="0"/>
    <x v="0"/>
    <n v="74.352000000000004"/>
    <s v="CA-2017-128531"/>
    <n v="0"/>
    <n v="3"/>
    <n v="0.2"/>
    <n v="23.234999999999992"/>
    <n v="0.43613829632717294"/>
  </r>
  <r>
    <x v="879"/>
    <x v="16"/>
    <s v="OFF-AP-10002765"/>
    <x v="0"/>
    <x v="12"/>
    <n v="42.384"/>
    <s v="CA-2017-123533"/>
    <n v="0"/>
    <n v="2"/>
    <n v="0.2"/>
    <n v="4.2384000000000022"/>
    <n v="0.49507917887403441"/>
  </r>
  <r>
    <x v="879"/>
    <x v="0"/>
    <s v="OFF-ST-10001325"/>
    <x v="0"/>
    <x v="1"/>
    <n v="41.92"/>
    <s v="CA-2017-128531"/>
    <n v="0"/>
    <n v="5"/>
    <n v="0.2"/>
    <n v="3.6679999999999993"/>
    <n v="0.44610841445725197"/>
  </r>
  <r>
    <x v="879"/>
    <x v="10"/>
    <s v="OFF-EN-10001532"/>
    <x v="0"/>
    <x v="11"/>
    <n v="40.752000000000002"/>
    <s v="CA-2017-125661"/>
    <n v="0"/>
    <n v="3"/>
    <n v="0.2"/>
    <n v="15.281999999999998"/>
    <n v="0.44424167803735209"/>
  </r>
  <r>
    <x v="879"/>
    <x v="4"/>
    <s v="TEC-PH-10001300"/>
    <x v="2"/>
    <x v="6"/>
    <n v="33.520000000000003"/>
    <s v="CA-2017-100468"/>
    <n v="1"/>
    <n v="2"/>
    <n v="0.2"/>
    <n v="3.3519999999999985"/>
    <n v="0.41105220110552465"/>
  </r>
  <r>
    <x v="879"/>
    <x v="22"/>
    <s v="OFF-SU-10004782"/>
    <x v="0"/>
    <x v="14"/>
    <n v="25.349999999999998"/>
    <s v="CA-2017-165561"/>
    <n v="1"/>
    <n v="3"/>
    <n v="0"/>
    <n v="7.6049999999999978"/>
    <n v="0.53938093436526824"/>
  </r>
  <r>
    <x v="879"/>
    <x v="11"/>
    <s v="OFF-PA-10000241"/>
    <x v="0"/>
    <x v="0"/>
    <n v="24.784000000000002"/>
    <s v="CA-2017-100083"/>
    <n v="1"/>
    <n v="1"/>
    <n v="0.2"/>
    <n v="7.7449999999999983"/>
    <n v="0.43613829632717294"/>
  </r>
  <r>
    <x v="879"/>
    <x v="20"/>
    <s v="OFF-BI-10000822"/>
    <x v="0"/>
    <x v="3"/>
    <n v="17.216000000000001"/>
    <s v="CA-2017-124485"/>
    <n v="0"/>
    <n v="4"/>
    <n v="0.2"/>
    <n v="6.025599999999999"/>
    <n v="0.46881743173671325"/>
  </r>
  <r>
    <x v="879"/>
    <x v="0"/>
    <s v="OFF-AR-10003405"/>
    <x v="0"/>
    <x v="4"/>
    <n v="14.04"/>
    <s v="CA-2017-128531"/>
    <n v="0"/>
    <n v="3"/>
    <n v="0.2"/>
    <n v="1.5794999999999986"/>
    <n v="0.45632477063632687"/>
  </r>
  <r>
    <x v="879"/>
    <x v="20"/>
    <s v="OFF-PA-10004971"/>
    <x v="0"/>
    <x v="0"/>
    <n v="11.56"/>
    <s v="CA-2017-124485"/>
    <n v="0"/>
    <n v="2"/>
    <n v="0"/>
    <n v="5.6644000000000005"/>
    <n v="0.43613829632717294"/>
  </r>
  <r>
    <x v="879"/>
    <x v="16"/>
    <s v="OFF-PA-10001609"/>
    <x v="0"/>
    <x v="0"/>
    <n v="10.528"/>
    <s v="CA-2017-123533"/>
    <n v="0"/>
    <n v="4"/>
    <n v="0.2"/>
    <n v="3.4215999999999993"/>
    <n v="0.43613829632717294"/>
  </r>
  <r>
    <x v="879"/>
    <x v="4"/>
    <s v="FUR-FU-10000010"/>
    <x v="1"/>
    <x v="8"/>
    <n v="9.94"/>
    <s v="CA-2017-100468"/>
    <n v="0"/>
    <n v="2"/>
    <n v="0"/>
    <n v="3.0813999999999995"/>
    <n v="0.4595170286641902"/>
  </r>
  <r>
    <x v="879"/>
    <x v="20"/>
    <s v="OFF-PA-10004888"/>
    <x v="0"/>
    <x v="0"/>
    <n v="6.48"/>
    <s v="CA-2017-124485"/>
    <n v="0"/>
    <n v="1"/>
    <n v="0"/>
    <n v="3.1104000000000003"/>
    <n v="0.43613829632717294"/>
  </r>
  <r>
    <x v="879"/>
    <x v="2"/>
    <s v="OFF-FA-10001754"/>
    <x v="0"/>
    <x v="7"/>
    <n v="4.4160000000000004"/>
    <s v="CA-2017-105284"/>
    <n v="1"/>
    <n v="3"/>
    <n v="0.2"/>
    <n v="1.6008"/>
    <n v="0.51168203684699509"/>
  </r>
  <r>
    <x v="879"/>
    <x v="0"/>
    <s v="OFF-FA-10002676"/>
    <x v="0"/>
    <x v="7"/>
    <n v="4.3440000000000003"/>
    <s v="CA-2017-128531"/>
    <n v="0"/>
    <n v="3"/>
    <n v="0.2"/>
    <n v="0.86879999999999979"/>
    <n v="0.51168203684699509"/>
  </r>
  <r>
    <x v="880"/>
    <x v="10"/>
    <s v="TEC-MA-10000418"/>
    <x v="2"/>
    <x v="15"/>
    <n v="4499.9850000000006"/>
    <s v="CA-2017-108196"/>
    <n v="1"/>
    <n v="5"/>
    <n v="0.7"/>
    <n v="-6599.978000000001"/>
    <n v="0.5183572270896134"/>
  </r>
  <r>
    <x v="880"/>
    <x v="14"/>
    <s v="FUR-TA-10001095"/>
    <x v="1"/>
    <x v="13"/>
    <n v="1568.61"/>
    <s v="CA-2017-169838"/>
    <n v="1"/>
    <n v="9"/>
    <n v="0"/>
    <n v="329.40809999999999"/>
    <n v="0.55975208308209756"/>
  </r>
  <r>
    <x v="880"/>
    <x v="23"/>
    <s v="OFF-ST-10000689"/>
    <x v="0"/>
    <x v="1"/>
    <n v="563.4"/>
    <s v="CA-2017-160535"/>
    <n v="1"/>
    <n v="4"/>
    <n v="0"/>
    <n v="67.608000000000004"/>
    <n v="0.44610841445725197"/>
  </r>
  <r>
    <x v="880"/>
    <x v="10"/>
    <s v="OFF-BI-10000545"/>
    <x v="0"/>
    <x v="3"/>
    <n v="456.58800000000008"/>
    <s v="CA-2017-108196"/>
    <n v="0"/>
    <n v="2"/>
    <n v="0.7"/>
    <n v="-304.39200000000005"/>
    <n v="0.46881743173671325"/>
  </r>
  <r>
    <x v="880"/>
    <x v="23"/>
    <s v="TEC-MA-10004255"/>
    <x v="2"/>
    <x v="15"/>
    <n v="319.92"/>
    <s v="CA-2017-160535"/>
    <n v="0"/>
    <n v="8"/>
    <n v="0"/>
    <n v="118.37040000000002"/>
    <n v="0.5183572270896134"/>
  </r>
  <r>
    <x v="880"/>
    <x v="4"/>
    <s v="FUR-CH-10004698"/>
    <x v="1"/>
    <x v="5"/>
    <n v="194.35200000000003"/>
    <s v="CA-2017-113341"/>
    <n v="1"/>
    <n v="3"/>
    <n v="0.2"/>
    <n v="19.435200000000009"/>
    <n v="0.46529189879902266"/>
  </r>
  <r>
    <x v="880"/>
    <x v="14"/>
    <s v="TEC-AC-10004518"/>
    <x v="2"/>
    <x v="9"/>
    <n v="160"/>
    <s v="CA-2017-169838"/>
    <n v="0"/>
    <n v="8"/>
    <n v="0"/>
    <n v="62.400000000000006"/>
    <n v="0.52062335344040378"/>
  </r>
  <r>
    <x v="880"/>
    <x v="10"/>
    <s v="TEC-AC-10000926"/>
    <x v="2"/>
    <x v="9"/>
    <n v="59.975999999999999"/>
    <s v="CA-2017-108196"/>
    <n v="0"/>
    <n v="3"/>
    <n v="0.2"/>
    <n v="11.995199999999997"/>
    <n v="0.52062335344040378"/>
  </r>
  <r>
    <x v="880"/>
    <x v="33"/>
    <s v="OFF-ST-10001325"/>
    <x v="0"/>
    <x v="1"/>
    <n v="73.36"/>
    <s v="CA-2017-132549"/>
    <n v="1"/>
    <n v="7"/>
    <n v="0"/>
    <n v="19.807200000000002"/>
    <n v="0.44610841445725197"/>
  </r>
  <r>
    <x v="880"/>
    <x v="13"/>
    <s v="TEC-PH-10002564"/>
    <x v="2"/>
    <x v="6"/>
    <n v="59.98"/>
    <s v="US-2017-119298"/>
    <n v="1"/>
    <n v="2"/>
    <n v="0"/>
    <n v="17.993999999999993"/>
    <n v="0.41105220110552465"/>
  </r>
  <r>
    <x v="880"/>
    <x v="14"/>
    <s v="OFF-BI-10004002"/>
    <x v="0"/>
    <x v="3"/>
    <n v="17.3"/>
    <s v="CA-2017-169838"/>
    <n v="0"/>
    <n v="1"/>
    <n v="0"/>
    <n v="8.3040000000000003"/>
    <n v="0.46881743173671325"/>
  </r>
  <r>
    <x v="880"/>
    <x v="16"/>
    <s v="OFF-PA-10004675"/>
    <x v="0"/>
    <x v="0"/>
    <n v="5.08"/>
    <s v="CA-2017-165470"/>
    <n v="1"/>
    <n v="1"/>
    <n v="0.2"/>
    <n v="1.6509999999999998"/>
    <n v="0.43613829632717294"/>
  </r>
  <r>
    <x v="881"/>
    <x v="4"/>
    <s v="FUR-BO-10002213"/>
    <x v="1"/>
    <x v="10"/>
    <n v="3406.6640000000002"/>
    <s v="CA-2017-107104"/>
    <n v="1"/>
    <n v="8"/>
    <n v="0.15"/>
    <n v="160.31359999999984"/>
    <n v="0.5176847302647779"/>
  </r>
  <r>
    <x v="881"/>
    <x v="33"/>
    <s v="TEC-MA-10000010"/>
    <x v="2"/>
    <x v="15"/>
    <n v="3040"/>
    <s v="CA-2017-133711"/>
    <n v="1"/>
    <n v="8"/>
    <n v="0"/>
    <n v="1459.2"/>
    <n v="0.5183572270896134"/>
  </r>
  <r>
    <x v="881"/>
    <x v="4"/>
    <s v="FUR-FU-10002937"/>
    <x v="1"/>
    <x v="8"/>
    <n v="595.38"/>
    <s v="CA-2017-107104"/>
    <n v="0"/>
    <n v="6"/>
    <n v="0"/>
    <n v="297.69"/>
    <n v="0.4595170286641902"/>
  </r>
  <r>
    <x v="881"/>
    <x v="2"/>
    <s v="TEC-PH-10004165"/>
    <x v="2"/>
    <x v="6"/>
    <n v="494.98199999999997"/>
    <s v="US-2017-126893"/>
    <n v="1"/>
    <n v="3"/>
    <n v="0.4"/>
    <n v="-115.49580000000006"/>
    <n v="0.41105220110552465"/>
  </r>
  <r>
    <x v="881"/>
    <x v="20"/>
    <s v="FUR-TA-10002958"/>
    <x v="1"/>
    <x v="13"/>
    <n v="313.17599999999999"/>
    <s v="CA-2017-130288"/>
    <n v="1"/>
    <n v="2"/>
    <n v="0.4"/>
    <n v="-120.05080000000007"/>
    <n v="0.55975208308209756"/>
  </r>
  <r>
    <x v="881"/>
    <x v="33"/>
    <s v="OFF-BI-10000666"/>
    <x v="0"/>
    <x v="3"/>
    <n v="91.679999999999993"/>
    <s v="CA-2017-133711"/>
    <n v="0"/>
    <n v="3"/>
    <n v="0"/>
    <n v="45.839999999999996"/>
    <n v="0.46881743173671325"/>
  </r>
  <r>
    <x v="881"/>
    <x v="37"/>
    <s v="TEC-AC-10003447"/>
    <x v="2"/>
    <x v="9"/>
    <n v="59.97"/>
    <s v="CA-2017-145135"/>
    <n v="1"/>
    <n v="3"/>
    <n v="0"/>
    <n v="14.992499999999996"/>
    <n v="0.52062335344040378"/>
  </r>
  <r>
    <x v="881"/>
    <x v="2"/>
    <s v="OFF-BI-10003364"/>
    <x v="0"/>
    <x v="3"/>
    <n v="78.759000000000015"/>
    <s v="US-2017-158288"/>
    <n v="1"/>
    <n v="9"/>
    <n v="0.7"/>
    <n v="-57.75660000000002"/>
    <n v="0.46881743173671325"/>
  </r>
  <r>
    <x v="881"/>
    <x v="33"/>
    <s v="OFF-PA-10001685"/>
    <x v="0"/>
    <x v="0"/>
    <n v="70.98"/>
    <s v="CA-2017-133711"/>
    <n v="0"/>
    <n v="7"/>
    <n v="0"/>
    <n v="34.780200000000001"/>
    <n v="0.43613829632717294"/>
  </r>
  <r>
    <x v="881"/>
    <x v="4"/>
    <s v="OFF-AP-10000055"/>
    <x v="0"/>
    <x v="12"/>
    <n v="64.959999999999994"/>
    <s v="CA-2017-107104"/>
    <n v="0"/>
    <n v="2"/>
    <n v="0"/>
    <n v="19.487999999999992"/>
    <n v="0.49507917887403441"/>
  </r>
  <r>
    <x v="881"/>
    <x v="4"/>
    <s v="OFF-AR-10004269"/>
    <x v="0"/>
    <x v="4"/>
    <n v="37.17"/>
    <s v="CA-2017-107104"/>
    <n v="0"/>
    <n v="9"/>
    <n v="0"/>
    <n v="10.4076"/>
    <n v="0.45632477063632687"/>
  </r>
  <r>
    <x v="881"/>
    <x v="33"/>
    <s v="OFF-BI-10004352"/>
    <x v="0"/>
    <x v="3"/>
    <n v="33.75"/>
    <s v="CA-2017-133711"/>
    <n v="0"/>
    <n v="5"/>
    <n v="0"/>
    <n v="16.875"/>
    <n v="0.46881743173671325"/>
  </r>
  <r>
    <x v="881"/>
    <x v="0"/>
    <s v="OFF-AR-10000716"/>
    <x v="0"/>
    <x v="4"/>
    <n v="17.856000000000002"/>
    <s v="CA-2017-106915"/>
    <n v="1"/>
    <n v="4"/>
    <n v="0.2"/>
    <n v="4.2408000000000001"/>
    <n v="0.45632477063632687"/>
  </r>
  <r>
    <x v="881"/>
    <x v="37"/>
    <s v="OFF-PA-10004285"/>
    <x v="0"/>
    <x v="0"/>
    <n v="13.36"/>
    <s v="CA-2017-145135"/>
    <n v="0"/>
    <n v="2"/>
    <n v="0"/>
    <n v="6.4127999999999998"/>
    <n v="0.43613829632717294"/>
  </r>
  <r>
    <x v="881"/>
    <x v="22"/>
    <s v="OFF-BI-10002954"/>
    <x v="0"/>
    <x v="3"/>
    <n v="7.3120000000000012"/>
    <s v="CA-2017-129693"/>
    <n v="1"/>
    <n v="2"/>
    <n v="0.2"/>
    <n v="2.5591999999999997"/>
    <n v="0.46881743173671325"/>
  </r>
  <r>
    <x v="881"/>
    <x v="16"/>
    <s v="OFF-BI-10000145"/>
    <x v="0"/>
    <x v="3"/>
    <n v="3.7440000000000007"/>
    <s v="US-2017-158309"/>
    <n v="1"/>
    <n v="4"/>
    <n v="0.7"/>
    <n v="-2.6207999999999991"/>
    <n v="0.46881743173671325"/>
  </r>
  <r>
    <x v="882"/>
    <x v="16"/>
    <s v="FUR-TA-10001039"/>
    <x v="1"/>
    <x v="13"/>
    <n v="331.02300000000008"/>
    <s v="CA-2017-104276"/>
    <n v="1"/>
    <n v="7"/>
    <n v="0.45"/>
    <n v="-114.35339999999997"/>
    <n v="0.55975208308209756"/>
  </r>
  <r>
    <x v="882"/>
    <x v="12"/>
    <s v="TEC-PH-10002483"/>
    <x v="2"/>
    <x v="6"/>
    <n v="271.99200000000002"/>
    <s v="CA-2017-152121"/>
    <n v="1"/>
    <n v="1"/>
    <n v="0.2"/>
    <n v="23.799300000000002"/>
    <n v="0.41105220110552465"/>
  </r>
  <r>
    <x v="882"/>
    <x v="23"/>
    <s v="OFF-PA-10000100"/>
    <x v="0"/>
    <x v="0"/>
    <n v="204.95000000000002"/>
    <s v="CA-2017-117583"/>
    <n v="1"/>
    <n v="5"/>
    <n v="0"/>
    <n v="100.4255"/>
    <n v="0.43613829632717294"/>
  </r>
  <r>
    <x v="882"/>
    <x v="14"/>
    <s v="OFF-AP-10003842"/>
    <x v="0"/>
    <x v="12"/>
    <n v="167.292"/>
    <s v="CA-2017-162313"/>
    <n v="1"/>
    <n v="6"/>
    <n v="0.1"/>
    <n v="29.7408"/>
    <n v="0.49507917887403441"/>
  </r>
  <r>
    <x v="882"/>
    <x v="42"/>
    <s v="OFF-BI-10000977"/>
    <x v="0"/>
    <x v="3"/>
    <n v="152"/>
    <s v="CA-2017-144911"/>
    <n v="1"/>
    <n v="5"/>
    <n v="0"/>
    <n v="69.919999999999987"/>
    <n v="0.46881743173671325"/>
  </r>
  <r>
    <x v="882"/>
    <x v="16"/>
    <s v="TEC-PH-10001944"/>
    <x v="2"/>
    <x v="6"/>
    <n v="116.75999999999999"/>
    <s v="CA-2017-104276"/>
    <n v="0"/>
    <n v="1"/>
    <n v="0.2"/>
    <n v="14.594999999999985"/>
    <n v="0.41105220110552465"/>
  </r>
  <r>
    <x v="882"/>
    <x v="1"/>
    <s v="OFF-ST-10004337"/>
    <x v="0"/>
    <x v="1"/>
    <n v="97.984000000000009"/>
    <s v="CA-2017-129686"/>
    <n v="1"/>
    <n v="2"/>
    <n v="0.2"/>
    <n v="-24.496000000000002"/>
    <n v="0.44610841445725197"/>
  </r>
  <r>
    <x v="882"/>
    <x v="23"/>
    <s v="OFF-BI-10004233"/>
    <x v="0"/>
    <x v="3"/>
    <n v="79.95"/>
    <s v="CA-2017-117583"/>
    <n v="0"/>
    <n v="5"/>
    <n v="0"/>
    <n v="38.376000000000005"/>
    <n v="0.46881743173671325"/>
  </r>
  <r>
    <x v="882"/>
    <x v="1"/>
    <s v="TEC-AC-10001266"/>
    <x v="2"/>
    <x v="9"/>
    <n v="62.400000000000006"/>
    <s v="CA-2017-129686"/>
    <n v="0"/>
    <n v="6"/>
    <n v="0.2"/>
    <n v="19.499999999999993"/>
    <n v="0.52062335344040378"/>
  </r>
  <r>
    <x v="882"/>
    <x v="42"/>
    <s v="TEC-AC-10004633"/>
    <x v="2"/>
    <x v="9"/>
    <n v="34.950000000000003"/>
    <s v="CA-2017-144911"/>
    <n v="0"/>
    <n v="5"/>
    <n v="0"/>
    <n v="15.378000000000004"/>
    <n v="0.52062335344040378"/>
  </r>
  <r>
    <x v="882"/>
    <x v="12"/>
    <s v="OFF-ST-10000876"/>
    <x v="0"/>
    <x v="1"/>
    <n v="39.808"/>
    <s v="US-2017-114230"/>
    <n v="1"/>
    <n v="4"/>
    <n v="0.2"/>
    <n v="3.9808000000000003"/>
    <n v="0.44610841445725197"/>
  </r>
  <r>
    <x v="882"/>
    <x v="23"/>
    <s v="OFF-AR-10000658"/>
    <x v="0"/>
    <x v="4"/>
    <n v="34.650000000000006"/>
    <s v="CA-2017-117583"/>
    <n v="0"/>
    <n v="3"/>
    <n v="0"/>
    <n v="9.702"/>
    <n v="0.45632477063632687"/>
  </r>
  <r>
    <x v="882"/>
    <x v="23"/>
    <s v="FUR-FU-10001889"/>
    <x v="1"/>
    <x v="8"/>
    <n v="31.56"/>
    <s v="CA-2017-159639"/>
    <n v="1"/>
    <n v="3"/>
    <n v="0"/>
    <n v="10.4148"/>
    <n v="0.4595170286641902"/>
  </r>
  <r>
    <x v="882"/>
    <x v="23"/>
    <s v="OFF-PA-10001246"/>
    <x v="0"/>
    <x v="0"/>
    <n v="25.92"/>
    <s v="CA-2017-117583"/>
    <n v="0"/>
    <n v="4"/>
    <n v="0"/>
    <n v="12.441600000000001"/>
    <n v="0.43613829632717294"/>
  </r>
  <r>
    <x v="883"/>
    <x v="5"/>
    <s v="OFF-ST-10003805"/>
    <x v="0"/>
    <x v="1"/>
    <n v="1263.3000000000002"/>
    <s v="CA-2017-163167"/>
    <n v="1"/>
    <n v="6"/>
    <n v="0"/>
    <n v="315.82499999999993"/>
    <n v="0.44610841445725197"/>
  </r>
  <r>
    <x v="883"/>
    <x v="5"/>
    <s v="OFF-ST-10004459"/>
    <x v="0"/>
    <x v="1"/>
    <n v="1126.02"/>
    <s v="CA-2017-163167"/>
    <n v="0"/>
    <n v="3"/>
    <n v="0"/>
    <n v="56.300999999999988"/>
    <n v="0.44610841445725197"/>
  </r>
  <r>
    <x v="883"/>
    <x v="2"/>
    <s v="FUR-CH-10002647"/>
    <x v="1"/>
    <x v="5"/>
    <n v="347.80200000000002"/>
    <s v="CA-2017-127243"/>
    <n v="1"/>
    <n v="7"/>
    <n v="0.3"/>
    <n v="-24.842999999999961"/>
    <n v="0.46529189879902266"/>
  </r>
  <r>
    <x v="883"/>
    <x v="2"/>
    <s v="TEC-PH-10004539"/>
    <x v="2"/>
    <x v="6"/>
    <n v="340.18200000000002"/>
    <s v="CA-2017-127243"/>
    <n v="0"/>
    <n v="3"/>
    <n v="0.4"/>
    <n v="-73.706100000000021"/>
    <n v="0.41105220110552465"/>
  </r>
  <r>
    <x v="883"/>
    <x v="5"/>
    <s v="FUR-CH-10004477"/>
    <x v="1"/>
    <x v="5"/>
    <n v="182.67000000000002"/>
    <s v="CA-2017-163167"/>
    <n v="0"/>
    <n v="3"/>
    <n v="0"/>
    <n v="52.974299999999992"/>
    <n v="0.46529189879902266"/>
  </r>
  <r>
    <x v="883"/>
    <x v="5"/>
    <s v="TEC-AC-10003441"/>
    <x v="2"/>
    <x v="9"/>
    <n v="101.69999999999999"/>
    <s v="CA-2017-163167"/>
    <n v="0"/>
    <n v="6"/>
    <n v="0"/>
    <n v="6.1019999999999968"/>
    <n v="0.52062335344040378"/>
  </r>
  <r>
    <x v="883"/>
    <x v="2"/>
    <s v="OFF-ST-10002301"/>
    <x v="0"/>
    <x v="1"/>
    <n v="32.544000000000004"/>
    <s v="CA-2017-127243"/>
    <n v="0"/>
    <n v="2"/>
    <n v="0.2"/>
    <n v="-7.7292000000000041"/>
    <n v="0.44610841445725197"/>
  </r>
  <r>
    <x v="883"/>
    <x v="2"/>
    <s v="OFF-FA-10004076"/>
    <x v="0"/>
    <x v="7"/>
    <n v="12.672000000000001"/>
    <s v="CA-2017-127243"/>
    <n v="0"/>
    <n v="8"/>
    <n v="0.2"/>
    <n v="2.6927999999999992"/>
    <n v="0.51168203684699509"/>
  </r>
  <r>
    <x v="883"/>
    <x v="16"/>
    <s v="OFF-BI-10002976"/>
    <x v="0"/>
    <x v="3"/>
    <n v="7.4340000000000011"/>
    <s v="CA-2017-123617"/>
    <n v="1"/>
    <n v="6"/>
    <n v="0.7"/>
    <n v="-5.6993999999999971"/>
    <n v="0.46881743173671325"/>
  </r>
  <r>
    <x v="883"/>
    <x v="37"/>
    <s v="OFF-BI-10001890"/>
    <x v="0"/>
    <x v="3"/>
    <n v="7.16"/>
    <s v="CA-2017-105018"/>
    <n v="1"/>
    <n v="2"/>
    <n v="0"/>
    <n v="3.4367999999999999"/>
    <n v="0.46881743173671325"/>
  </r>
  <r>
    <x v="883"/>
    <x v="2"/>
    <s v="OFF-BI-10003166"/>
    <x v="0"/>
    <x v="3"/>
    <n v="6.8880000000000017"/>
    <s v="CA-2017-127243"/>
    <n v="0"/>
    <n v="2"/>
    <n v="0.7"/>
    <n v="-5.0511999999999997"/>
    <n v="0.46881743173671325"/>
  </r>
  <r>
    <x v="884"/>
    <x v="1"/>
    <s v="FUR-FU-10003806"/>
    <x v="1"/>
    <x v="8"/>
    <n v="242.17600000000004"/>
    <s v="CA-2017-160241"/>
    <n v="1"/>
    <n v="4"/>
    <n v="0.6"/>
    <n v="-302.72000000000003"/>
    <n v="0.4595170286641902"/>
  </r>
  <r>
    <x v="884"/>
    <x v="0"/>
    <s v="TEC-AC-10004864"/>
    <x v="2"/>
    <x v="9"/>
    <n v="58.415999999999997"/>
    <s v="US-2017-131674"/>
    <n v="1"/>
    <n v="2"/>
    <n v="0.2"/>
    <n v="16.794600000000003"/>
    <n v="0.52062335344040378"/>
  </r>
  <r>
    <x v="885"/>
    <x v="14"/>
    <s v="OFF-ST-10001370"/>
    <x v="0"/>
    <x v="1"/>
    <n v="496.86"/>
    <s v="CA-2017-156748"/>
    <n v="1"/>
    <n v="7"/>
    <n v="0"/>
    <n v="24.842999999999947"/>
    <n v="0.44610841445725197"/>
  </r>
  <r>
    <x v="885"/>
    <x v="14"/>
    <s v="FUR-CH-10000513"/>
    <x v="1"/>
    <x v="5"/>
    <n v="389.97"/>
    <s v="CA-2017-156748"/>
    <n v="0"/>
    <n v="3"/>
    <n v="0"/>
    <n v="35.097300000000004"/>
    <n v="0.46529189879902266"/>
  </r>
  <r>
    <x v="885"/>
    <x v="25"/>
    <s v="TEC-PH-10002890"/>
    <x v="2"/>
    <x v="6"/>
    <n v="36.192"/>
    <s v="US-2017-134761"/>
    <n v="1"/>
    <n v="1"/>
    <n v="0.2"/>
    <n v="2.7143999999999995"/>
    <n v="0.41105220110552465"/>
  </r>
  <r>
    <x v="885"/>
    <x v="14"/>
    <s v="OFF-PA-10000380"/>
    <x v="0"/>
    <x v="0"/>
    <n v="33.36"/>
    <s v="CA-2017-156748"/>
    <n v="0"/>
    <n v="4"/>
    <n v="0"/>
    <n v="16.68"/>
    <n v="0.43613829632717294"/>
  </r>
  <r>
    <x v="885"/>
    <x v="14"/>
    <s v="OFF-PA-10002713"/>
    <x v="0"/>
    <x v="0"/>
    <n v="13.76"/>
    <s v="CA-2017-156748"/>
    <n v="0"/>
    <n v="2"/>
    <n v="0"/>
    <n v="6.3295999999999992"/>
    <n v="0.43613829632717294"/>
  </r>
  <r>
    <x v="886"/>
    <x v="6"/>
    <s v="OFF-AP-10002945"/>
    <x v="0"/>
    <x v="12"/>
    <n v="2104.5499999999997"/>
    <s v="CA-2017-143805"/>
    <n v="1"/>
    <n v="7"/>
    <n v="0"/>
    <n v="694.50149999999985"/>
    <n v="0.49507917887403441"/>
  </r>
  <r>
    <x v="886"/>
    <x v="4"/>
    <s v="OFF-ST-10002292"/>
    <x v="0"/>
    <x v="1"/>
    <n v="1112.94"/>
    <s v="US-2017-155768"/>
    <n v="1"/>
    <n v="3"/>
    <n v="0"/>
    <n v="222.58799999999991"/>
    <n v="0.44610841445725197"/>
  </r>
  <r>
    <x v="886"/>
    <x v="32"/>
    <s v="OFF-AP-10002945"/>
    <x v="0"/>
    <x v="12"/>
    <n v="901.94999999999993"/>
    <s v="CA-2017-142594"/>
    <n v="1"/>
    <n v="3"/>
    <n v="0"/>
    <n v="297.64349999999996"/>
    <n v="0.49507917887403441"/>
  </r>
  <r>
    <x v="886"/>
    <x v="25"/>
    <s v="TEC-PH-10003811"/>
    <x v="2"/>
    <x v="6"/>
    <n v="863.928"/>
    <s v="CA-2017-127698"/>
    <n v="1"/>
    <n v="9"/>
    <n v="0.2"/>
    <n v="86.392799999999994"/>
    <n v="0.41105220110552465"/>
  </r>
  <r>
    <x v="886"/>
    <x v="37"/>
    <s v="FUR-CH-10004997"/>
    <x v="1"/>
    <x v="5"/>
    <n v="751.92"/>
    <s v="CA-2017-157336"/>
    <n v="1"/>
    <n v="4"/>
    <n v="0"/>
    <n v="150.38400000000001"/>
    <n v="0.46529189879902266"/>
  </r>
  <r>
    <x v="886"/>
    <x v="32"/>
    <s v="FUR-TA-10001095"/>
    <x v="1"/>
    <x v="13"/>
    <n v="366.00899999999996"/>
    <s v="CA-2017-142594"/>
    <n v="0"/>
    <n v="3"/>
    <n v="0.3"/>
    <n v="-47.058300000000003"/>
    <n v="0.55975208308209756"/>
  </r>
  <r>
    <x v="886"/>
    <x v="0"/>
    <s v="FUR-CH-10002647"/>
    <x v="1"/>
    <x v="5"/>
    <n v="248.43"/>
    <s v="CA-2017-130393"/>
    <n v="1"/>
    <n v="5"/>
    <n v="0.3"/>
    <n v="-17.744999999999976"/>
    <n v="0.46529189879902266"/>
  </r>
  <r>
    <x v="886"/>
    <x v="36"/>
    <s v="TEC-PH-10003931"/>
    <x v="2"/>
    <x v="6"/>
    <n v="179.97"/>
    <s v="CA-2017-113621"/>
    <n v="1"/>
    <n v="3"/>
    <n v="0"/>
    <n v="44.992500000000007"/>
    <n v="0.41105220110552465"/>
  </r>
  <r>
    <x v="886"/>
    <x v="36"/>
    <s v="FUR-CH-10001270"/>
    <x v="1"/>
    <x v="5"/>
    <n v="172.5"/>
    <s v="CA-2017-113621"/>
    <n v="0"/>
    <n v="2"/>
    <n v="0"/>
    <n v="51.749999999999986"/>
    <n v="0.46529189879902266"/>
  </r>
  <r>
    <x v="886"/>
    <x v="32"/>
    <s v="TEC-PH-10000193"/>
    <x v="2"/>
    <x v="6"/>
    <n v="137.94"/>
    <s v="CA-2017-142594"/>
    <n v="0"/>
    <n v="3"/>
    <n v="0"/>
    <n v="35.864399999999996"/>
    <n v="0.41105220110552465"/>
  </r>
  <r>
    <x v="886"/>
    <x v="32"/>
    <s v="FUR-FU-10002045"/>
    <x v="1"/>
    <x v="8"/>
    <n v="111.15"/>
    <s v="CA-2017-142594"/>
    <n v="0"/>
    <n v="5"/>
    <n v="0"/>
    <n v="48.906000000000006"/>
    <n v="0.4595170286641902"/>
  </r>
  <r>
    <x v="886"/>
    <x v="37"/>
    <s v="OFF-BI-10004236"/>
    <x v="0"/>
    <x v="3"/>
    <n v="88.08"/>
    <s v="CA-2017-157336"/>
    <n v="0"/>
    <n v="6"/>
    <n v="0"/>
    <n v="40.516799999999996"/>
    <n v="0.46881743173671325"/>
  </r>
  <r>
    <x v="886"/>
    <x v="0"/>
    <s v="FUR-CH-10004477"/>
    <x v="1"/>
    <x v="5"/>
    <n v="85.245999999999995"/>
    <s v="CA-2017-130393"/>
    <n v="0"/>
    <n v="2"/>
    <n v="0.3"/>
    <n v="-1.217800000000004"/>
    <n v="0.46529189879902266"/>
  </r>
  <r>
    <x v="886"/>
    <x v="4"/>
    <s v="OFF-PA-10001357"/>
    <x v="0"/>
    <x v="0"/>
    <n v="47.9"/>
    <s v="US-2017-155768"/>
    <n v="0"/>
    <n v="1"/>
    <n v="0"/>
    <n v="22.991999999999997"/>
    <n v="0.43613829632717294"/>
  </r>
  <r>
    <x v="886"/>
    <x v="6"/>
    <s v="OFF-SU-10004664"/>
    <x v="0"/>
    <x v="14"/>
    <n v="40.700000000000003"/>
    <s v="CA-2017-143805"/>
    <n v="0"/>
    <n v="5"/>
    <n v="0"/>
    <n v="11.802999999999999"/>
    <n v="0.53938093436526824"/>
  </r>
  <r>
    <x v="886"/>
    <x v="4"/>
    <s v="FUR-FU-10000448"/>
    <x v="1"/>
    <x v="8"/>
    <n v="31.96"/>
    <s v="US-2017-155768"/>
    <n v="0"/>
    <n v="2"/>
    <n v="0"/>
    <n v="1.597999999999999"/>
    <n v="0.4595170286641902"/>
  </r>
  <r>
    <x v="886"/>
    <x v="28"/>
    <s v="OFF-PA-10004040"/>
    <x v="0"/>
    <x v="0"/>
    <n v="23.92"/>
    <s v="CA-2017-129903"/>
    <n v="1"/>
    <n v="4"/>
    <n v="0"/>
    <n v="11.720800000000001"/>
    <n v="0.43613829632717294"/>
  </r>
  <r>
    <x v="886"/>
    <x v="4"/>
    <s v="OFF-AR-10001149"/>
    <x v="0"/>
    <x v="4"/>
    <n v="23.04"/>
    <s v="CA-2017-104689"/>
    <n v="1"/>
    <n v="8"/>
    <n v="0"/>
    <n v="6.911999999999999"/>
    <n v="0.45632477063632687"/>
  </r>
  <r>
    <x v="886"/>
    <x v="4"/>
    <s v="OFF-EN-10001219"/>
    <x v="0"/>
    <x v="11"/>
    <n v="22.919999999999998"/>
    <s v="US-2017-155768"/>
    <n v="0"/>
    <n v="3"/>
    <n v="0"/>
    <n v="11.230799999999999"/>
    <n v="0.44424167803735209"/>
  </r>
  <r>
    <x v="886"/>
    <x v="18"/>
    <s v="FUR-FU-10001196"/>
    <x v="1"/>
    <x v="8"/>
    <n v="17.309999999999999"/>
    <s v="CA-2017-136434"/>
    <n v="1"/>
    <n v="3"/>
    <n v="0"/>
    <n v="5.1929999999999996"/>
    <n v="0.4595170286641902"/>
  </r>
  <r>
    <x v="886"/>
    <x v="4"/>
    <s v="FUR-FU-10003724"/>
    <x v="1"/>
    <x v="8"/>
    <n v="16.739999999999998"/>
    <s v="US-2017-150035"/>
    <n v="1"/>
    <n v="2"/>
    <n v="0"/>
    <n v="4.3523999999999994"/>
    <n v="0.4595170286641902"/>
  </r>
  <r>
    <x v="886"/>
    <x v="0"/>
    <s v="OFF-AP-10004859"/>
    <x v="0"/>
    <x v="12"/>
    <n v="11.647999999999998"/>
    <s v="CA-2017-130393"/>
    <n v="0"/>
    <n v="4"/>
    <n v="0.8"/>
    <n v="-30.867200000000004"/>
    <n v="0.49507917887403441"/>
  </r>
  <r>
    <x v="886"/>
    <x v="15"/>
    <s v="OFF-AR-10000940"/>
    <x v="0"/>
    <x v="4"/>
    <n v="4.7039999999999997"/>
    <s v="CA-2017-136483"/>
    <n v="1"/>
    <n v="2"/>
    <n v="0.2"/>
    <n v="0.41160000000000019"/>
    <n v="0.45632477063632687"/>
  </r>
  <r>
    <x v="887"/>
    <x v="43"/>
    <s v="OFF-ST-10000142"/>
    <x v="0"/>
    <x v="1"/>
    <n v="2079.4"/>
    <s v="CA-2017-163804"/>
    <n v="1"/>
    <n v="5"/>
    <n v="0"/>
    <n v="582.23199999999997"/>
    <n v="0.44610841445725197"/>
  </r>
  <r>
    <x v="887"/>
    <x v="0"/>
    <s v="FUR-BO-10003893"/>
    <x v="1"/>
    <x v="10"/>
    <n v="781.86399999999992"/>
    <s v="CA-2017-164770"/>
    <n v="1"/>
    <n v="10"/>
    <n v="0.32"/>
    <n v="-137.97600000000008"/>
    <n v="0.5176847302647779"/>
  </r>
  <r>
    <x v="887"/>
    <x v="43"/>
    <s v="TEC-PH-10000441"/>
    <x v="2"/>
    <x v="6"/>
    <n v="629.94999999999993"/>
    <s v="CA-2017-163804"/>
    <n v="0"/>
    <n v="5"/>
    <n v="0"/>
    <n v="176.38600000000002"/>
    <n v="0.41105220110552465"/>
  </r>
  <r>
    <x v="887"/>
    <x v="20"/>
    <s v="OFF-BI-10004318"/>
    <x v="0"/>
    <x v="3"/>
    <n v="415.17600000000004"/>
    <s v="US-2017-155103"/>
    <n v="1"/>
    <n v="3"/>
    <n v="0.2"/>
    <n v="134.93219999999999"/>
    <n v="0.46881743173671325"/>
  </r>
  <r>
    <x v="887"/>
    <x v="30"/>
    <s v="OFF-BI-10001107"/>
    <x v="0"/>
    <x v="3"/>
    <n v="115.84"/>
    <s v="CA-2017-105354"/>
    <n v="1"/>
    <n v="8"/>
    <n v="0"/>
    <n v="54.444800000000001"/>
    <n v="0.46881743173671325"/>
  </r>
  <r>
    <x v="887"/>
    <x v="4"/>
    <s v="OFF-BI-10000632"/>
    <x v="0"/>
    <x v="3"/>
    <n v="104.184"/>
    <s v="US-2017-113985"/>
    <n v="1"/>
    <n v="3"/>
    <n v="0.2"/>
    <n v="33.8598"/>
    <n v="0.46881743173671325"/>
  </r>
  <r>
    <x v="887"/>
    <x v="26"/>
    <s v="TEC-AC-10002942"/>
    <x v="2"/>
    <x v="9"/>
    <n v="165.60000000000002"/>
    <s v="CA-2017-143154"/>
    <n v="1"/>
    <n v="3"/>
    <n v="0.2"/>
    <n v="-6.2100000000000151"/>
    <n v="0.52062335344040378"/>
  </r>
  <r>
    <x v="887"/>
    <x v="43"/>
    <s v="FUR-FU-10004864"/>
    <x v="1"/>
    <x v="8"/>
    <n v="72.42"/>
    <s v="CA-2017-163804"/>
    <n v="0"/>
    <n v="6"/>
    <n v="0"/>
    <n v="23.898600000000002"/>
    <n v="0.4595170286641902"/>
  </r>
  <r>
    <x v="887"/>
    <x v="4"/>
    <s v="OFF-AP-10001303"/>
    <x v="0"/>
    <x v="12"/>
    <n v="59.699999999999996"/>
    <s v="US-2017-113985"/>
    <n v="0"/>
    <n v="3"/>
    <n v="0"/>
    <n v="26.864999999999995"/>
    <n v="0.49507917887403441"/>
  </r>
  <r>
    <x v="887"/>
    <x v="20"/>
    <s v="OFF-PA-10000062"/>
    <x v="0"/>
    <x v="0"/>
    <n v="54.96"/>
    <s v="US-2017-155103"/>
    <n v="0"/>
    <n v="1"/>
    <n v="0"/>
    <n v="26.930399999999999"/>
    <n v="0.43613829632717294"/>
  </r>
  <r>
    <x v="887"/>
    <x v="4"/>
    <s v="OFF-PA-10002464"/>
    <x v="0"/>
    <x v="0"/>
    <n v="40.46"/>
    <s v="US-2017-108455"/>
    <n v="1"/>
    <n v="7"/>
    <n v="0"/>
    <n v="19.825400000000002"/>
    <n v="0.43613829632717294"/>
  </r>
  <r>
    <x v="887"/>
    <x v="20"/>
    <s v="OFF-BI-10004236"/>
    <x v="0"/>
    <x v="3"/>
    <n v="35.231999999999999"/>
    <s v="US-2017-155103"/>
    <n v="0"/>
    <n v="3"/>
    <n v="0.2"/>
    <n v="11.450399999999998"/>
    <n v="0.46881743173671325"/>
  </r>
  <r>
    <x v="887"/>
    <x v="4"/>
    <s v="OFF-ST-10002214"/>
    <x v="0"/>
    <x v="1"/>
    <n v="33.869999999999997"/>
    <s v="US-2017-108455"/>
    <n v="0"/>
    <n v="3"/>
    <n v="0"/>
    <n v="8.8061999999999987"/>
    <n v="0.44610841445725197"/>
  </r>
  <r>
    <x v="887"/>
    <x v="0"/>
    <s v="OFF-PA-10003893"/>
    <x v="0"/>
    <x v="0"/>
    <n v="30.816000000000003"/>
    <s v="CA-2017-164770"/>
    <n v="0"/>
    <n v="9"/>
    <n v="0.2"/>
    <n v="9.6299999999999955"/>
    <n v="0.43613829632717294"/>
  </r>
  <r>
    <x v="887"/>
    <x v="4"/>
    <s v="OFF-PA-10002262"/>
    <x v="0"/>
    <x v="0"/>
    <n v="25.92"/>
    <s v="US-2017-108455"/>
    <n v="0"/>
    <n v="4"/>
    <n v="0"/>
    <n v="12.441600000000001"/>
    <n v="0.43613829632717294"/>
  </r>
  <r>
    <x v="887"/>
    <x v="4"/>
    <s v="OFF-BI-10002353"/>
    <x v="0"/>
    <x v="3"/>
    <n v="24.704000000000001"/>
    <s v="US-2017-113985"/>
    <n v="0"/>
    <n v="2"/>
    <n v="0.2"/>
    <n v="9.2639999999999993"/>
    <n v="0.46881743173671325"/>
  </r>
  <r>
    <x v="887"/>
    <x v="4"/>
    <s v="FUR-FU-10003026"/>
    <x v="1"/>
    <x v="8"/>
    <n v="14.52"/>
    <s v="US-2017-113985"/>
    <n v="0"/>
    <n v="3"/>
    <n v="0"/>
    <n v="5.6627999999999998"/>
    <n v="0.4595170286641902"/>
  </r>
  <r>
    <x v="888"/>
    <x v="4"/>
    <s v="OFF-ST-10001932"/>
    <x v="0"/>
    <x v="1"/>
    <n v="772.68"/>
    <s v="CA-2017-161025"/>
    <n v="1"/>
    <n v="4"/>
    <n v="0"/>
    <n v="108.17520000000002"/>
    <n v="0.44610841445725197"/>
  </r>
  <r>
    <x v="888"/>
    <x v="18"/>
    <s v="FUR-TA-10004575"/>
    <x v="1"/>
    <x v="13"/>
    <n v="581.96"/>
    <s v="CA-2017-122063"/>
    <n v="1"/>
    <n v="2"/>
    <n v="0"/>
    <n v="104.75279999999998"/>
    <n v="0.55975208308209756"/>
  </r>
  <r>
    <x v="888"/>
    <x v="20"/>
    <s v="FUR-CH-10002965"/>
    <x v="1"/>
    <x v="5"/>
    <n v="542.64599999999996"/>
    <s v="US-2017-150861"/>
    <n v="1"/>
    <n v="3"/>
    <n v="0.1"/>
    <n v="102.49980000000001"/>
    <n v="0.46529189879902266"/>
  </r>
  <r>
    <x v="888"/>
    <x v="20"/>
    <s v="FUR-TA-10002228"/>
    <x v="1"/>
    <x v="13"/>
    <n v="400.03199999999998"/>
    <s v="US-2017-150861"/>
    <n v="0"/>
    <n v="2"/>
    <n v="0.4"/>
    <n v="-153.34560000000005"/>
    <n v="0.55975208308209756"/>
  </r>
  <r>
    <x v="888"/>
    <x v="2"/>
    <s v="OFF-AP-10000179"/>
    <x v="0"/>
    <x v="12"/>
    <n v="394.81600000000003"/>
    <s v="US-2017-161683"/>
    <n v="1"/>
    <n v="4"/>
    <n v="0.2"/>
    <n v="93.768799999999999"/>
    <n v="0.49507917887403441"/>
  </r>
  <r>
    <x v="888"/>
    <x v="4"/>
    <s v="FUR-TA-10004147"/>
    <x v="1"/>
    <x v="13"/>
    <n v="268.70400000000001"/>
    <s v="CA-2017-149762"/>
    <n v="1"/>
    <n v="3"/>
    <n v="0.2"/>
    <n v="6.717599999999976"/>
    <n v="0.55975208308209756"/>
  </r>
  <r>
    <x v="888"/>
    <x v="4"/>
    <s v="FUR-BO-10001337"/>
    <x v="1"/>
    <x v="10"/>
    <n v="205.666"/>
    <s v="CA-2017-149762"/>
    <n v="0"/>
    <n v="2"/>
    <n v="0.15"/>
    <n v="-12.097999999999999"/>
    <n v="0.5176847302647779"/>
  </r>
  <r>
    <x v="888"/>
    <x v="20"/>
    <s v="OFF-PA-10001954"/>
    <x v="0"/>
    <x v="0"/>
    <n v="182.72"/>
    <s v="US-2017-150861"/>
    <n v="0"/>
    <n v="8"/>
    <n v="0"/>
    <n v="84.051199999999994"/>
    <n v="0.43613829632717294"/>
  </r>
  <r>
    <x v="888"/>
    <x v="4"/>
    <s v="FUR-FU-10001085"/>
    <x v="1"/>
    <x v="8"/>
    <n v="111.89999999999999"/>
    <s v="CA-2017-153598"/>
    <n v="1"/>
    <n v="6"/>
    <n v="0"/>
    <n v="51.47399999999999"/>
    <n v="0.4595170286641902"/>
  </r>
  <r>
    <x v="888"/>
    <x v="4"/>
    <s v="TEC-AC-10003870"/>
    <x v="2"/>
    <x v="9"/>
    <n v="1649.95"/>
    <s v="CA-2017-153598"/>
    <n v="0"/>
    <n v="5"/>
    <n v="0"/>
    <n v="659.98"/>
    <n v="0.52062335344040378"/>
  </r>
  <r>
    <x v="888"/>
    <x v="4"/>
    <s v="OFF-ST-10001558"/>
    <x v="0"/>
    <x v="1"/>
    <n v="48.72"/>
    <s v="CA-2017-149762"/>
    <n v="0"/>
    <n v="3"/>
    <n v="0"/>
    <n v="7.3079999999999998"/>
    <n v="0.44610841445725197"/>
  </r>
  <r>
    <x v="888"/>
    <x v="20"/>
    <s v="OFF-ST-10004634"/>
    <x v="0"/>
    <x v="1"/>
    <n v="33.630000000000003"/>
    <s v="US-2017-150861"/>
    <n v="0"/>
    <n v="3"/>
    <n v="0"/>
    <n v="10.088999999999999"/>
    <n v="0.44610841445725197"/>
  </r>
  <r>
    <x v="888"/>
    <x v="18"/>
    <s v="FUR-CH-10004754"/>
    <x v="1"/>
    <x v="5"/>
    <n v="29.98"/>
    <s v="CA-2017-122063"/>
    <n v="0"/>
    <n v="1"/>
    <n v="0"/>
    <n v="8.0945999999999998"/>
    <n v="0.46529189879902266"/>
  </r>
  <r>
    <x v="888"/>
    <x v="4"/>
    <s v="OFF-AR-10001662"/>
    <x v="0"/>
    <x v="4"/>
    <n v="21.92"/>
    <s v="CA-2017-149762"/>
    <n v="0"/>
    <n v="8"/>
    <n v="0"/>
    <n v="5.9184000000000019"/>
    <n v="0.45632477063632687"/>
  </r>
  <r>
    <x v="888"/>
    <x v="2"/>
    <s v="OFF-BI-10001072"/>
    <x v="0"/>
    <x v="3"/>
    <n v="18.192000000000004"/>
    <s v="US-2017-161683"/>
    <n v="0"/>
    <n v="4"/>
    <n v="0.7"/>
    <n v="-14.553600000000003"/>
    <n v="0.46881743173671325"/>
  </r>
  <r>
    <x v="888"/>
    <x v="20"/>
    <s v="OFF-LA-10001317"/>
    <x v="0"/>
    <x v="2"/>
    <n v="6.3"/>
    <s v="US-2017-150861"/>
    <n v="0"/>
    <n v="2"/>
    <n v="0"/>
    <n v="3.024"/>
    <n v="0.4647369236065339"/>
  </r>
  <r>
    <x v="889"/>
    <x v="20"/>
    <s v="OFF-ST-10003324"/>
    <x v="0"/>
    <x v="1"/>
    <n v="212.88"/>
    <s v="CA-2017-139885"/>
    <n v="1"/>
    <n v="6"/>
    <n v="0"/>
    <n v="0"/>
    <n v="0.44610841445725197"/>
  </r>
  <r>
    <x v="889"/>
    <x v="20"/>
    <s v="OFF-ST-10000676"/>
    <x v="0"/>
    <x v="1"/>
    <n v="193.86"/>
    <s v="CA-2017-126004"/>
    <n v="1"/>
    <n v="2"/>
    <n v="0"/>
    <n v="11.631599999999992"/>
    <n v="0.44610841445725197"/>
  </r>
  <r>
    <x v="889"/>
    <x v="20"/>
    <s v="OFF-ST-10001418"/>
    <x v="0"/>
    <x v="1"/>
    <n v="182.94"/>
    <s v="CA-2017-126004"/>
    <n v="0"/>
    <n v="3"/>
    <n v="0"/>
    <n v="3.6587999999999994"/>
    <n v="0.44610841445725197"/>
  </r>
  <r>
    <x v="889"/>
    <x v="20"/>
    <s v="FUR-FU-10001602"/>
    <x v="1"/>
    <x v="8"/>
    <n v="113.78999999999999"/>
    <s v="CA-2017-126004"/>
    <n v="0"/>
    <n v="3"/>
    <n v="0"/>
    <n v="20.482199999999992"/>
    <n v="0.4595170286641902"/>
  </r>
  <r>
    <x v="889"/>
    <x v="4"/>
    <s v="OFF-PA-10000994"/>
    <x v="0"/>
    <x v="0"/>
    <n v="104.85"/>
    <s v="CA-2017-112060"/>
    <n v="1"/>
    <n v="1"/>
    <n v="0"/>
    <n v="50.327999999999996"/>
    <n v="0.43613829632717294"/>
  </r>
  <r>
    <x v="889"/>
    <x v="20"/>
    <s v="TEC-AC-10001432"/>
    <x v="2"/>
    <x v="9"/>
    <n v="78.150000000000006"/>
    <s v="CA-2017-126004"/>
    <n v="0"/>
    <n v="1"/>
    <n v="0"/>
    <n v="34.38600000000001"/>
    <n v="0.52062335344040378"/>
  </r>
  <r>
    <x v="889"/>
    <x v="20"/>
    <s v="OFF-PA-10001685"/>
    <x v="0"/>
    <x v="0"/>
    <n v="40.56"/>
    <s v="CA-2017-126004"/>
    <n v="0"/>
    <n v="4"/>
    <n v="0"/>
    <n v="19.874400000000001"/>
    <n v="0.43613829632717294"/>
  </r>
  <r>
    <x v="889"/>
    <x v="20"/>
    <s v="OFF-BI-10000301"/>
    <x v="0"/>
    <x v="3"/>
    <n v="15.528"/>
    <s v="CA-2017-105277"/>
    <n v="1"/>
    <n v="3"/>
    <n v="0.2"/>
    <n v="5.8230000000000004"/>
    <n v="0.46881743173671325"/>
  </r>
  <r>
    <x v="889"/>
    <x v="20"/>
    <s v="OFF-BI-10004656"/>
    <x v="0"/>
    <x v="3"/>
    <n v="1.7280000000000002"/>
    <s v="CA-2017-126004"/>
    <n v="0"/>
    <n v="1"/>
    <n v="0.2"/>
    <n v="0.60479999999999989"/>
    <n v="0.46881743173671325"/>
  </r>
  <r>
    <x v="890"/>
    <x v="21"/>
    <s v="FUR-CH-10000454"/>
    <x v="1"/>
    <x v="5"/>
    <n v="1951.84"/>
    <s v="CA-2017-114489"/>
    <n v="1"/>
    <n v="8"/>
    <n v="0"/>
    <n v="585.55199999999991"/>
    <n v="0.46529189879902266"/>
  </r>
  <r>
    <x v="890"/>
    <x v="3"/>
    <s v="TEC-PH-10000560"/>
    <x v="2"/>
    <x v="6"/>
    <n v="699.98"/>
    <s v="CA-2017-109722"/>
    <n v="1"/>
    <n v="2"/>
    <n v="0"/>
    <n v="195.99440000000004"/>
    <n v="0.41105220110552465"/>
  </r>
  <r>
    <x v="890"/>
    <x v="3"/>
    <s v="OFF-ST-10000060"/>
    <x v="0"/>
    <x v="1"/>
    <n v="584.82000000000005"/>
    <s v="CA-2017-109722"/>
    <n v="0"/>
    <n v="9"/>
    <n v="0"/>
    <n v="70.178400000000025"/>
    <n v="0.44610841445725197"/>
  </r>
  <r>
    <x v="890"/>
    <x v="20"/>
    <s v="OFF-ST-10002615"/>
    <x v="0"/>
    <x v="1"/>
    <n v="465.18"/>
    <s v="CA-2017-108434"/>
    <n v="1"/>
    <n v="3"/>
    <n v="0"/>
    <n v="120.94680000000001"/>
    <n v="0.44610841445725197"/>
  </r>
  <r>
    <x v="890"/>
    <x v="22"/>
    <s v="OFF-BI-10003656"/>
    <x v="0"/>
    <x v="3"/>
    <n v="407.97600000000006"/>
    <s v="CA-2017-161389"/>
    <n v="1"/>
    <n v="3"/>
    <n v="0.2"/>
    <n v="132.59219999999993"/>
    <n v="0.46881743173671325"/>
  </r>
  <r>
    <x v="890"/>
    <x v="21"/>
    <s v="TEC-PH-10000215"/>
    <x v="2"/>
    <x v="6"/>
    <n v="384.45000000000005"/>
    <s v="CA-2017-114489"/>
    <n v="0"/>
    <n v="11"/>
    <n v="0"/>
    <n v="103.80150000000003"/>
    <n v="0.41105220110552465"/>
  </r>
  <r>
    <x v="890"/>
    <x v="3"/>
    <s v="FUR-FU-10004748"/>
    <x v="1"/>
    <x v="8"/>
    <n v="191.82"/>
    <s v="CA-2017-124772"/>
    <n v="1"/>
    <n v="3"/>
    <n v="0"/>
    <n v="74.809799999999996"/>
    <n v="0.4595170286641902"/>
  </r>
  <r>
    <x v="890"/>
    <x v="21"/>
    <s v="OFF-BI-10002735"/>
    <x v="0"/>
    <x v="3"/>
    <n v="171.55"/>
    <s v="CA-2017-114489"/>
    <n v="0"/>
    <n v="5"/>
    <n v="0"/>
    <n v="80.628500000000003"/>
    <n v="0.46881743173671325"/>
  </r>
  <r>
    <x v="890"/>
    <x v="21"/>
    <s v="TEC-PH-10001448"/>
    <x v="2"/>
    <x v="6"/>
    <n v="149.97"/>
    <s v="CA-2017-114489"/>
    <n v="0"/>
    <n v="3"/>
    <n v="0"/>
    <n v="5.9987999999999815"/>
    <n v="0.41105220110552465"/>
  </r>
  <r>
    <x v="890"/>
    <x v="7"/>
    <s v="OFF-EN-10004483"/>
    <x v="0"/>
    <x v="11"/>
    <n v="109.69"/>
    <s v="CA-2017-146374"/>
    <n v="1"/>
    <n v="7"/>
    <n v="0"/>
    <n v="51.554299999999991"/>
    <n v="0.44424167803735209"/>
  </r>
  <r>
    <x v="890"/>
    <x v="32"/>
    <s v="FUR-BO-10002853"/>
    <x v="1"/>
    <x v="10"/>
    <n v="81.94"/>
    <s v="CA-2017-143749"/>
    <n v="1"/>
    <n v="1"/>
    <n v="0"/>
    <n v="20.484999999999999"/>
    <n v="0.5176847302647779"/>
  </r>
  <r>
    <x v="890"/>
    <x v="44"/>
    <s v="OFF-AR-10000034"/>
    <x v="0"/>
    <x v="4"/>
    <n v="33.92"/>
    <s v="CA-2017-140564"/>
    <n v="1"/>
    <n v="8"/>
    <n v="0"/>
    <n v="13.2288"/>
    <n v="0.45632477063632687"/>
  </r>
  <r>
    <x v="890"/>
    <x v="7"/>
    <s v="FUR-FU-10002671"/>
    <x v="1"/>
    <x v="8"/>
    <n v="13.4"/>
    <s v="CA-2017-146374"/>
    <n v="0"/>
    <n v="1"/>
    <n v="0"/>
    <n v="6.4319999999999995"/>
    <n v="0.4595170286641902"/>
  </r>
  <r>
    <x v="890"/>
    <x v="1"/>
    <s v="OFF-LA-10004853"/>
    <x v="0"/>
    <x v="2"/>
    <n v="11.952000000000002"/>
    <s v="CA-2017-145009"/>
    <n v="1"/>
    <n v="3"/>
    <n v="0.2"/>
    <n v="3.8843999999999994"/>
    <n v="0.4647369236065339"/>
  </r>
  <r>
    <x v="890"/>
    <x v="7"/>
    <s v="OFF-PA-10000349"/>
    <x v="0"/>
    <x v="0"/>
    <n v="4.9800000000000004"/>
    <s v="CA-2017-146374"/>
    <n v="0"/>
    <n v="1"/>
    <n v="0"/>
    <n v="2.3406000000000002"/>
    <n v="0.43613829632717294"/>
  </r>
  <r>
    <x v="890"/>
    <x v="1"/>
    <s v="OFF-AR-10001547"/>
    <x v="0"/>
    <x v="4"/>
    <n v="3.536"/>
    <s v="CA-2017-163636"/>
    <n v="1"/>
    <n v="2"/>
    <n v="0.2"/>
    <n v="0.30940000000000001"/>
    <n v="0.45632477063632687"/>
  </r>
  <r>
    <x v="891"/>
    <x v="20"/>
    <s v="OFF-BI-10004318"/>
    <x v="0"/>
    <x v="3"/>
    <n v="968.74400000000014"/>
    <s v="CA-2017-162390"/>
    <n v="1"/>
    <n v="7"/>
    <n v="0.2"/>
    <n v="314.84180000000003"/>
    <n v="0.46881743173671325"/>
  </r>
  <r>
    <x v="891"/>
    <x v="20"/>
    <s v="TEC-CO-10004202"/>
    <x v="2"/>
    <x v="16"/>
    <n v="479.98400000000004"/>
    <s v="CA-2017-162390"/>
    <n v="0"/>
    <n v="2"/>
    <n v="0.2"/>
    <n v="89.996999999999986"/>
    <n v="0.55185675810753509"/>
  </r>
  <r>
    <x v="891"/>
    <x v="4"/>
    <s v="OFF-BI-10002026"/>
    <x v="0"/>
    <x v="3"/>
    <n v="437.47200000000009"/>
    <s v="US-2017-103674"/>
    <n v="1"/>
    <n v="14"/>
    <n v="0.2"/>
    <n v="153.11519999999999"/>
    <n v="0.46881743173671325"/>
  </r>
  <r>
    <x v="891"/>
    <x v="22"/>
    <s v="TEC-PH-10002834"/>
    <x v="2"/>
    <x v="6"/>
    <n v="431.97600000000006"/>
    <s v="US-2017-169040"/>
    <n v="1"/>
    <n v="3"/>
    <n v="0.2"/>
    <n v="26.998499999999993"/>
    <n v="0.41105220110552465"/>
  </r>
  <r>
    <x v="891"/>
    <x v="4"/>
    <s v="TEC-PH-10004080"/>
    <x v="2"/>
    <x v="6"/>
    <n v="271.95999999999998"/>
    <s v="US-2017-103674"/>
    <n v="0"/>
    <n v="5"/>
    <n v="0.2"/>
    <n v="27.195999999999998"/>
    <n v="0.41105220110552465"/>
  </r>
  <r>
    <x v="891"/>
    <x v="4"/>
    <s v="TEC-PH-10002496"/>
    <x v="2"/>
    <x v="6"/>
    <n v="249.58400000000003"/>
    <s v="US-2017-103674"/>
    <n v="0"/>
    <n v="2"/>
    <n v="0.2"/>
    <n v="31.197999999999986"/>
    <n v="0.41105220110552465"/>
  </r>
  <r>
    <x v="891"/>
    <x v="22"/>
    <s v="OFF-PA-10001736"/>
    <x v="0"/>
    <x v="0"/>
    <n v="248.07999999999998"/>
    <s v="US-2017-169040"/>
    <n v="0"/>
    <n v="7"/>
    <n v="0"/>
    <n v="116.59759999999997"/>
    <n v="0.43613829632717294"/>
  </r>
  <r>
    <x v="891"/>
    <x v="20"/>
    <s v="OFF-BI-10001721"/>
    <x v="0"/>
    <x v="3"/>
    <n v="222.35199999999998"/>
    <s v="CA-2017-162390"/>
    <n v="0"/>
    <n v="13"/>
    <n v="0.2"/>
    <n v="77.823200000000014"/>
    <n v="0.46881743173671325"/>
  </r>
  <r>
    <x v="891"/>
    <x v="22"/>
    <s v="OFF-PA-10000482"/>
    <x v="0"/>
    <x v="0"/>
    <n v="189.7"/>
    <s v="US-2017-169040"/>
    <n v="0"/>
    <n v="5"/>
    <n v="0"/>
    <n v="89.158999999999992"/>
    <n v="0.43613829632717294"/>
  </r>
  <r>
    <x v="891"/>
    <x v="22"/>
    <s v="TEC-PH-10002310"/>
    <x v="2"/>
    <x v="6"/>
    <n v="156.79200000000003"/>
    <s v="US-2017-169040"/>
    <n v="0"/>
    <n v="1"/>
    <n v="0.2"/>
    <n v="13.719300000000004"/>
    <n v="0.41105220110552465"/>
  </r>
  <r>
    <x v="891"/>
    <x v="22"/>
    <s v="OFF-BI-10001658"/>
    <x v="0"/>
    <x v="3"/>
    <n v="59.808000000000007"/>
    <s v="US-2017-169040"/>
    <n v="0"/>
    <n v="3"/>
    <n v="0.2"/>
    <n v="19.4376"/>
    <n v="0.46881743173671325"/>
  </r>
  <r>
    <x v="891"/>
    <x v="22"/>
    <s v="OFF-BI-10001636"/>
    <x v="0"/>
    <x v="3"/>
    <n v="47.207999999999998"/>
    <s v="US-2017-169040"/>
    <n v="0"/>
    <n v="7"/>
    <n v="0.2"/>
    <n v="15.342599999999997"/>
    <n v="0.46881743173671325"/>
  </r>
  <r>
    <x v="891"/>
    <x v="22"/>
    <s v="OFF-EN-10000927"/>
    <x v="0"/>
    <x v="11"/>
    <n v="35.89"/>
    <s v="US-2017-169040"/>
    <n v="0"/>
    <n v="1"/>
    <n v="0"/>
    <n v="16.150499999999997"/>
    <n v="0.44424167803735209"/>
  </r>
  <r>
    <x v="891"/>
    <x v="4"/>
    <s v="OFF-PA-10004100"/>
    <x v="0"/>
    <x v="0"/>
    <n v="19.440000000000001"/>
    <s v="US-2017-114776"/>
    <n v="1"/>
    <n v="3"/>
    <n v="0"/>
    <n v="9.3312000000000008"/>
    <n v="0.43613829632717294"/>
  </r>
  <r>
    <x v="891"/>
    <x v="4"/>
    <s v="OFF-AR-10004752"/>
    <x v="0"/>
    <x v="4"/>
    <n v="18.689999999999998"/>
    <s v="US-2017-103674"/>
    <n v="0"/>
    <n v="7"/>
    <n v="0"/>
    <n v="5.2332000000000001"/>
    <n v="0.45632477063632687"/>
  </r>
  <r>
    <x v="891"/>
    <x v="4"/>
    <s v="OFF-FA-10003467"/>
    <x v="0"/>
    <x v="7"/>
    <n v="13.86"/>
    <s v="US-2017-103674"/>
    <n v="0"/>
    <n v="7"/>
    <n v="0"/>
    <n v="0"/>
    <n v="0.51168203684699509"/>
  </r>
  <r>
    <x v="891"/>
    <x v="4"/>
    <s v="OFF-BI-10003727"/>
    <x v="0"/>
    <x v="3"/>
    <n v="13.375999999999999"/>
    <s v="US-2017-103674"/>
    <n v="0"/>
    <n v="4"/>
    <n v="0.2"/>
    <n v="4.6815999999999995"/>
    <n v="0.46881743173671325"/>
  </r>
  <r>
    <x v="891"/>
    <x v="4"/>
    <s v="OFF-PA-10000743"/>
    <x v="0"/>
    <x v="0"/>
    <n v="13.36"/>
    <s v="US-2017-103674"/>
    <n v="0"/>
    <n v="2"/>
    <n v="0"/>
    <n v="6.4127999999999998"/>
    <n v="0.43613829632717294"/>
  </r>
  <r>
    <x v="892"/>
    <x v="4"/>
    <s v="FUR-TA-10003954"/>
    <x v="1"/>
    <x v="13"/>
    <n v="1421.6640000000002"/>
    <s v="CA-2017-131289"/>
    <n v="1"/>
    <n v="6"/>
    <n v="0.2"/>
    <n v="-195.47879999999998"/>
    <n v="0.55975208308209756"/>
  </r>
  <r>
    <x v="892"/>
    <x v="0"/>
    <s v="TEC-PH-10004977"/>
    <x v="2"/>
    <x v="6"/>
    <n v="1097.5440000000003"/>
    <s v="CA-2017-117590"/>
    <n v="1"/>
    <n v="7"/>
    <n v="0.2"/>
    <n v="123.47369999999989"/>
    <n v="0.41105220110552465"/>
  </r>
  <r>
    <x v="892"/>
    <x v="21"/>
    <s v="FUR-CH-10002335"/>
    <x v="1"/>
    <x v="5"/>
    <n v="680.01"/>
    <s v="CA-2017-160108"/>
    <n v="1"/>
    <n v="3"/>
    <n v="0"/>
    <n v="176.80260000000001"/>
    <n v="0.46529189879902266"/>
  </r>
  <r>
    <x v="892"/>
    <x v="21"/>
    <s v="FUR-BO-10003450"/>
    <x v="1"/>
    <x v="10"/>
    <n v="405.85999999999996"/>
    <s v="CA-2017-160108"/>
    <n v="0"/>
    <n v="7"/>
    <n v="0"/>
    <n v="32.46879999999998"/>
    <n v="0.5176847302647779"/>
  </r>
  <r>
    <x v="892"/>
    <x v="4"/>
    <s v="OFF-ST-10003816"/>
    <x v="0"/>
    <x v="1"/>
    <n v="352.38"/>
    <s v="CA-2017-115224"/>
    <n v="1"/>
    <n v="2"/>
    <n v="0"/>
    <n v="81.047399999999982"/>
    <n v="0.44610841445725197"/>
  </r>
  <r>
    <x v="892"/>
    <x v="25"/>
    <s v="TEC-PH-10002496"/>
    <x v="2"/>
    <x v="6"/>
    <n v="249.58400000000003"/>
    <s v="CA-2017-113733"/>
    <n v="1"/>
    <n v="2"/>
    <n v="0.2"/>
    <n v="31.197999999999986"/>
    <n v="0.41105220110552465"/>
  </r>
  <r>
    <x v="892"/>
    <x v="0"/>
    <s v="FUR-FU-10003664"/>
    <x v="1"/>
    <x v="8"/>
    <n v="190.92"/>
    <s v="CA-2017-117590"/>
    <n v="0"/>
    <n v="5"/>
    <n v="0.6"/>
    <n v="-147.96300000000002"/>
    <n v="0.4595170286641902"/>
  </r>
  <r>
    <x v="892"/>
    <x v="28"/>
    <s v="TEC-PH-10003555"/>
    <x v="2"/>
    <x v="6"/>
    <n v="114.94999999999999"/>
    <s v="CA-2017-134425"/>
    <n v="1"/>
    <n v="5"/>
    <n v="0"/>
    <n v="2.2990000000000066"/>
    <n v="0.41105220110552465"/>
  </r>
  <r>
    <x v="892"/>
    <x v="25"/>
    <s v="TEC-AC-10002473"/>
    <x v="2"/>
    <x v="9"/>
    <n v="68.111999999999995"/>
    <s v="CA-2017-113733"/>
    <n v="0"/>
    <n v="3"/>
    <n v="0.2"/>
    <n v="17.879399999999997"/>
    <n v="0.52062335344040378"/>
  </r>
  <r>
    <x v="892"/>
    <x v="25"/>
    <s v="TEC-AC-10004877"/>
    <x v="2"/>
    <x v="9"/>
    <n v="16.560000000000002"/>
    <s v="CA-2017-113733"/>
    <n v="0"/>
    <n v="3"/>
    <n v="0.2"/>
    <n v="-2.4840000000000018"/>
    <n v="0.52062335344040378"/>
  </r>
  <r>
    <x v="892"/>
    <x v="4"/>
    <s v="OFF-PA-10003363"/>
    <x v="0"/>
    <x v="0"/>
    <n v="45.36"/>
    <s v="CA-2017-131289"/>
    <n v="0"/>
    <n v="7"/>
    <n v="0"/>
    <n v="21.772800000000004"/>
    <n v="0.43613829632717294"/>
  </r>
  <r>
    <x v="892"/>
    <x v="4"/>
    <s v="OFF-ST-10000615"/>
    <x v="0"/>
    <x v="1"/>
    <n v="34.049999999999997"/>
    <s v="CA-2017-115224"/>
    <n v="0"/>
    <n v="3"/>
    <n v="0"/>
    <n v="9.5340000000000025"/>
    <n v="0.44610841445725197"/>
  </r>
  <r>
    <x v="892"/>
    <x v="10"/>
    <s v="OFF-BI-10001267"/>
    <x v="0"/>
    <x v="3"/>
    <n v="12.957000000000001"/>
    <s v="CA-2017-124562"/>
    <n v="1"/>
    <n v="7"/>
    <n v="0.7"/>
    <n v="-9.5018000000000029"/>
    <n v="0.46881743173671325"/>
  </r>
  <r>
    <x v="892"/>
    <x v="10"/>
    <s v="OFF-PA-10002615"/>
    <x v="0"/>
    <x v="0"/>
    <n v="10.584000000000001"/>
    <s v="CA-2017-158302"/>
    <n v="1"/>
    <n v="3"/>
    <n v="0.2"/>
    <n v="3.4397999999999995"/>
    <n v="0.43613829632717294"/>
  </r>
  <r>
    <x v="892"/>
    <x v="4"/>
    <s v="OFF-AR-10003056"/>
    <x v="0"/>
    <x v="4"/>
    <n v="8.56"/>
    <s v="CA-2017-131289"/>
    <n v="0"/>
    <n v="2"/>
    <n v="0"/>
    <n v="2.4823999999999993"/>
    <n v="0.45632477063632687"/>
  </r>
  <r>
    <x v="893"/>
    <x v="6"/>
    <s v="FUR-TA-10002530"/>
    <x v="1"/>
    <x v="13"/>
    <n v="1056.8599999999999"/>
    <s v="CA-2017-102092"/>
    <n v="1"/>
    <n v="7"/>
    <n v="0"/>
    <n v="158.52899999999994"/>
    <n v="0.55975208308209756"/>
  </r>
  <r>
    <x v="893"/>
    <x v="4"/>
    <s v="OFF-BI-10002133"/>
    <x v="0"/>
    <x v="3"/>
    <n v="273.92"/>
    <s v="CA-2017-149503"/>
    <n v="1"/>
    <n v="8"/>
    <n v="0.2"/>
    <n v="99.295999999999978"/>
    <n v="0.46881743173671325"/>
  </r>
  <r>
    <x v="893"/>
    <x v="32"/>
    <s v="OFF-LA-10001474"/>
    <x v="0"/>
    <x v="2"/>
    <n v="122.12"/>
    <s v="CA-2017-141082"/>
    <n v="1"/>
    <n v="4"/>
    <n v="0"/>
    <n v="56.175200000000004"/>
    <n v="0.4647369236065339"/>
  </r>
  <r>
    <x v="893"/>
    <x v="15"/>
    <s v="FUR-TA-10001676"/>
    <x v="1"/>
    <x v="13"/>
    <n v="79.97399999999999"/>
    <s v="US-2017-161844"/>
    <n v="1"/>
    <n v="3"/>
    <n v="0.4"/>
    <n v="-29.323800000000006"/>
    <n v="0.55975208308209756"/>
  </r>
  <r>
    <x v="893"/>
    <x v="14"/>
    <s v="TEC-AC-10001109"/>
    <x v="2"/>
    <x v="9"/>
    <n v="59.98"/>
    <s v="CA-2017-133340"/>
    <n v="1"/>
    <n v="2"/>
    <n v="0"/>
    <n v="25.191600000000001"/>
    <n v="0.52062335344040378"/>
  </r>
  <r>
    <x v="893"/>
    <x v="1"/>
    <s v="TEC-AC-10000199"/>
    <x v="2"/>
    <x v="9"/>
    <n v="19.040000000000003"/>
    <s v="US-2017-131114"/>
    <n v="1"/>
    <n v="4"/>
    <n v="0.2"/>
    <n v="-1.4279999999999999"/>
    <n v="0.52062335344040378"/>
  </r>
  <r>
    <x v="893"/>
    <x v="14"/>
    <s v="OFF-AP-10002311"/>
    <x v="0"/>
    <x v="12"/>
    <n v="61.929000000000002"/>
    <s v="CA-2017-133340"/>
    <n v="0"/>
    <n v="1"/>
    <n v="0.1"/>
    <n v="23.395400000000002"/>
    <n v="0.49507917887403441"/>
  </r>
  <r>
    <x v="893"/>
    <x v="40"/>
    <s v="OFF-AP-10001492"/>
    <x v="0"/>
    <x v="12"/>
    <n v="60.339999999999996"/>
    <s v="CA-2017-137330"/>
    <n v="1"/>
    <n v="7"/>
    <n v="0"/>
    <n v="15.688400000000001"/>
    <n v="0.49507917887403441"/>
  </r>
  <r>
    <x v="893"/>
    <x v="15"/>
    <s v="TEC-PH-10000169"/>
    <x v="2"/>
    <x v="6"/>
    <n v="40.68"/>
    <s v="CA-2017-159989"/>
    <n v="1"/>
    <n v="3"/>
    <n v="0.2"/>
    <n v="-9.153000000000004"/>
    <n v="0.41105220110552465"/>
  </r>
  <r>
    <x v="893"/>
    <x v="1"/>
    <s v="OFF-SU-10001664"/>
    <x v="0"/>
    <x v="14"/>
    <n v="20.568000000000001"/>
    <s v="US-2017-131114"/>
    <n v="0"/>
    <n v="3"/>
    <n v="0.2"/>
    <n v="1.5426000000000002"/>
    <n v="0.53938093436526824"/>
  </r>
  <r>
    <x v="893"/>
    <x v="40"/>
    <s v="OFF-AR-10000246"/>
    <x v="0"/>
    <x v="4"/>
    <n v="19.459999999999997"/>
    <s v="CA-2017-137330"/>
    <n v="0"/>
    <n v="7"/>
    <n v="0"/>
    <n v="5.0595999999999997"/>
    <n v="0.45632477063632687"/>
  </r>
  <r>
    <x v="893"/>
    <x v="14"/>
    <s v="TEC-PH-10003988"/>
    <x v="2"/>
    <x v="6"/>
    <n v="10.9"/>
    <s v="CA-2017-133340"/>
    <n v="0"/>
    <n v="1"/>
    <n v="0"/>
    <n v="3.0520000000000005"/>
    <n v="0.41105220110552465"/>
  </r>
  <r>
    <x v="893"/>
    <x v="0"/>
    <s v="OFF-PA-10002250"/>
    <x v="0"/>
    <x v="0"/>
    <n v="9.3920000000000012"/>
    <s v="CA-2017-128923"/>
    <n v="1"/>
    <n v="2"/>
    <n v="0.2"/>
    <n v="3.2871999999999999"/>
    <n v="0.43613829632717294"/>
  </r>
  <r>
    <x v="893"/>
    <x v="0"/>
    <s v="OFF-AR-10000475"/>
    <x v="0"/>
    <x v="4"/>
    <n v="9.3280000000000012"/>
    <s v="CA-2017-128923"/>
    <n v="0"/>
    <n v="1"/>
    <n v="0.2"/>
    <n v="0.8162000000000007"/>
    <n v="0.45632477063632687"/>
  </r>
  <r>
    <x v="893"/>
    <x v="1"/>
    <s v="OFF-AP-10003971"/>
    <x v="0"/>
    <x v="12"/>
    <n v="4.355999999999999"/>
    <s v="US-2017-131114"/>
    <n v="0"/>
    <n v="2"/>
    <n v="0.8"/>
    <n v="-11.761200000000002"/>
    <n v="0.49507917887403441"/>
  </r>
  <r>
    <x v="893"/>
    <x v="32"/>
    <s v="OFF-LA-10001404"/>
    <x v="0"/>
    <x v="2"/>
    <n v="3.69"/>
    <s v="CA-2017-141082"/>
    <n v="0"/>
    <n v="1"/>
    <n v="0"/>
    <n v="1.7343"/>
    <n v="0.4647369236065339"/>
  </r>
  <r>
    <x v="893"/>
    <x v="15"/>
    <s v="OFF-BI-10003712"/>
    <x v="0"/>
    <x v="3"/>
    <n v="2.9460000000000006"/>
    <s v="US-2017-161844"/>
    <n v="0"/>
    <n v="2"/>
    <n v="0.7"/>
    <n v="-2.0621999999999998"/>
    <n v="0.46881743173671325"/>
  </r>
  <r>
    <x v="894"/>
    <x v="18"/>
    <s v="FUR-CH-10003379"/>
    <x v="1"/>
    <x v="5"/>
    <n v="1424.9"/>
    <s v="US-2017-143448"/>
    <n v="1"/>
    <n v="5"/>
    <n v="0"/>
    <n v="356.22500000000002"/>
    <n v="0.46529189879902266"/>
  </r>
  <r>
    <x v="894"/>
    <x v="20"/>
    <s v="OFF-BI-10003656"/>
    <x v="0"/>
    <x v="3"/>
    <n v="679.96"/>
    <s v="CA-2017-144309"/>
    <n v="1"/>
    <n v="5"/>
    <n v="0.2"/>
    <n v="220.98699999999997"/>
    <n v="0.46881743173671325"/>
  </r>
  <r>
    <x v="894"/>
    <x v="20"/>
    <s v="OFF-EN-10003296"/>
    <x v="0"/>
    <x v="11"/>
    <n v="361.92"/>
    <s v="CA-2017-146941"/>
    <n v="1"/>
    <n v="4"/>
    <n v="0"/>
    <n v="162.864"/>
    <n v="0.44424167803735209"/>
  </r>
  <r>
    <x v="894"/>
    <x v="4"/>
    <s v="FUR-CH-10002965"/>
    <x v="1"/>
    <x v="5"/>
    <n v="321.56799999999998"/>
    <s v="CA-2017-154739"/>
    <n v="1"/>
    <n v="2"/>
    <n v="0.2"/>
    <n v="28.137200000000007"/>
    <n v="0.46529189879902266"/>
  </r>
  <r>
    <x v="894"/>
    <x v="22"/>
    <s v="OFF-BI-10001718"/>
    <x v="0"/>
    <x v="3"/>
    <n v="153.55199999999999"/>
    <s v="CA-2017-128412"/>
    <n v="1"/>
    <n v="3"/>
    <n v="0.2"/>
    <n v="51.823799999999999"/>
    <n v="0.46881743173671325"/>
  </r>
  <r>
    <x v="894"/>
    <x v="22"/>
    <s v="OFF-PA-10001125"/>
    <x v="0"/>
    <x v="0"/>
    <n v="123.92"/>
    <s v="CA-2017-128412"/>
    <n v="0"/>
    <n v="4"/>
    <n v="0"/>
    <n v="55.763999999999996"/>
    <n v="0.43613829632717294"/>
  </r>
  <r>
    <x v="894"/>
    <x v="20"/>
    <s v="OFF-ST-10001228"/>
    <x v="0"/>
    <x v="1"/>
    <n v="80.58"/>
    <s v="CA-2017-146941"/>
    <n v="0"/>
    <n v="6"/>
    <n v="0"/>
    <n v="22.562400000000004"/>
    <n v="0.44610841445725197"/>
  </r>
  <r>
    <x v="894"/>
    <x v="4"/>
    <s v="OFF-PA-10000575"/>
    <x v="0"/>
    <x v="0"/>
    <n v="80.28"/>
    <s v="CA-2017-147123"/>
    <n v="1"/>
    <n v="12"/>
    <n v="0"/>
    <n v="36.928799999999995"/>
    <n v="0.43613829632717294"/>
  </r>
  <r>
    <x v="894"/>
    <x v="22"/>
    <s v="TEC-AC-10003038"/>
    <x v="2"/>
    <x v="9"/>
    <n v="44.75"/>
    <s v="CA-2017-128412"/>
    <n v="0"/>
    <n v="5"/>
    <n v="0"/>
    <n v="8.5024999999999942"/>
    <n v="0.52062335344040378"/>
  </r>
  <r>
    <x v="894"/>
    <x v="22"/>
    <s v="OFF-AP-10002082"/>
    <x v="0"/>
    <x v="12"/>
    <n v="65.34"/>
    <s v="CA-2017-128412"/>
    <n v="0"/>
    <n v="3"/>
    <n v="0"/>
    <n v="22.869"/>
    <n v="0.49507917887403441"/>
  </r>
  <r>
    <x v="894"/>
    <x v="20"/>
    <s v="OFF-PA-10000659"/>
    <x v="0"/>
    <x v="0"/>
    <n v="62.820000000000007"/>
    <s v="CA-2017-127194"/>
    <n v="1"/>
    <n v="9"/>
    <n v="0"/>
    <n v="29.525400000000001"/>
    <n v="0.43613829632717294"/>
  </r>
  <r>
    <x v="894"/>
    <x v="22"/>
    <s v="OFF-AP-10000252"/>
    <x v="0"/>
    <x v="12"/>
    <n v="35.099999999999994"/>
    <s v="CA-2017-128412"/>
    <n v="0"/>
    <n v="3"/>
    <n v="0"/>
    <n v="12.285"/>
    <n v="0.49507917887403441"/>
  </r>
  <r>
    <x v="894"/>
    <x v="20"/>
    <s v="OFF-PA-10001776"/>
    <x v="0"/>
    <x v="0"/>
    <n v="18.54"/>
    <s v="CA-2017-144309"/>
    <n v="0"/>
    <n v="2"/>
    <n v="0"/>
    <n v="8.7137999999999991"/>
    <n v="0.43613829632717294"/>
  </r>
  <r>
    <x v="894"/>
    <x v="20"/>
    <s v="OFF-PA-10004609"/>
    <x v="0"/>
    <x v="0"/>
    <n v="6.48"/>
    <s v="CA-2017-100587"/>
    <n v="1"/>
    <n v="1"/>
    <n v="0"/>
    <n v="3.1104000000000003"/>
    <n v="0.43613829632717294"/>
  </r>
  <r>
    <x v="895"/>
    <x v="20"/>
    <s v="TEC-PH-10002447"/>
    <x v="2"/>
    <x v="6"/>
    <n v="1029.95"/>
    <s v="CA-2017-105816"/>
    <n v="1"/>
    <n v="5"/>
    <n v="0"/>
    <n v="298.68549999999999"/>
    <n v="0.41105220110552465"/>
  </r>
  <r>
    <x v="895"/>
    <x v="4"/>
    <s v="FUR-TA-10004619"/>
    <x v="1"/>
    <x v="13"/>
    <n v="892.13600000000008"/>
    <s v="CA-2017-165330"/>
    <n v="1"/>
    <n v="7"/>
    <n v="0.2"/>
    <n v="111.51699999999991"/>
    <n v="0.55975208308209756"/>
  </r>
  <r>
    <x v="895"/>
    <x v="10"/>
    <s v="FUR-CH-10003298"/>
    <x v="1"/>
    <x v="5"/>
    <n v="458.42999999999995"/>
    <s v="CA-2017-162187"/>
    <n v="1"/>
    <n v="5"/>
    <n v="0.3"/>
    <n v="-137.52900000000002"/>
    <n v="0.46529189879902266"/>
  </r>
  <r>
    <x v="895"/>
    <x v="11"/>
    <s v="FUR-CH-10004218"/>
    <x v="1"/>
    <x v="5"/>
    <n v="403.92"/>
    <s v="CA-2017-143609"/>
    <n v="1"/>
    <n v="5"/>
    <n v="0.2"/>
    <n v="25.245000000000019"/>
    <n v="0.46529189879902266"/>
  </r>
  <r>
    <x v="895"/>
    <x v="10"/>
    <s v="OFF-AP-10000576"/>
    <x v="0"/>
    <x v="12"/>
    <n v="387.13600000000002"/>
    <s v="CA-2017-162187"/>
    <n v="0"/>
    <n v="4"/>
    <n v="0.2"/>
    <n v="24.196000000000012"/>
    <n v="0.49507917887403441"/>
  </r>
  <r>
    <x v="895"/>
    <x v="4"/>
    <s v="FUR-CH-10003774"/>
    <x v="1"/>
    <x v="5"/>
    <n v="363.92"/>
    <s v="CA-2017-165330"/>
    <n v="0"/>
    <n v="5"/>
    <n v="0.2"/>
    <n v="-31.843000000000018"/>
    <n v="0.46529189879902266"/>
  </r>
  <r>
    <x v="895"/>
    <x v="10"/>
    <s v="FUR-TA-10003008"/>
    <x v="1"/>
    <x v="13"/>
    <n v="328.59000000000003"/>
    <s v="CA-2017-162187"/>
    <n v="0"/>
    <n v="3"/>
    <n v="0.4"/>
    <n v="-147.8655"/>
    <n v="0.55975208308209756"/>
  </r>
  <r>
    <x v="895"/>
    <x v="22"/>
    <s v="TEC-PH-10003273"/>
    <x v="2"/>
    <x v="6"/>
    <n v="302.37599999999998"/>
    <s v="CA-2017-160745"/>
    <n v="1"/>
    <n v="3"/>
    <n v="0.2"/>
    <n v="22.678200000000018"/>
    <n v="0.41105220110552465"/>
  </r>
  <r>
    <x v="895"/>
    <x v="26"/>
    <s v="TEC-PH-10002103"/>
    <x v="2"/>
    <x v="6"/>
    <n v="300.76799999999997"/>
    <s v="US-2017-135720"/>
    <n v="1"/>
    <n v="4"/>
    <n v="0.2"/>
    <n v="30.076800000000006"/>
    <n v="0.41105220110552465"/>
  </r>
  <r>
    <x v="895"/>
    <x v="26"/>
    <s v="OFF-ST-10001963"/>
    <x v="0"/>
    <x v="1"/>
    <n v="243.38400000000001"/>
    <s v="US-2017-135720"/>
    <n v="0"/>
    <n v="3"/>
    <n v="0.2"/>
    <n v="-51.719100000000012"/>
    <n v="0.44610841445725197"/>
  </r>
  <r>
    <x v="895"/>
    <x v="4"/>
    <s v="OFF-BI-10004593"/>
    <x v="0"/>
    <x v="3"/>
    <n v="209.60000000000002"/>
    <s v="CA-2017-165330"/>
    <n v="0"/>
    <n v="5"/>
    <n v="0.2"/>
    <n v="68.11999999999999"/>
    <n v="0.46881743173671325"/>
  </r>
  <r>
    <x v="895"/>
    <x v="4"/>
    <s v="OFF-BI-10004001"/>
    <x v="0"/>
    <x v="3"/>
    <n v="122.688"/>
    <s v="CA-2017-165330"/>
    <n v="0"/>
    <n v="9"/>
    <n v="0.2"/>
    <n v="39.873599999999982"/>
    <n v="0.46881743173671325"/>
  </r>
  <r>
    <x v="895"/>
    <x v="16"/>
    <s v="OFF-ST-10001476"/>
    <x v="0"/>
    <x v="1"/>
    <n v="85.224000000000004"/>
    <s v="US-2017-148803"/>
    <n v="1"/>
    <n v="3"/>
    <n v="0.2"/>
    <n v="7.4571000000000041"/>
    <n v="0.44610841445725197"/>
  </r>
  <r>
    <x v="895"/>
    <x v="4"/>
    <s v="OFF-AP-10001469"/>
    <x v="0"/>
    <x v="12"/>
    <n v="83.42"/>
    <s v="CA-2017-165330"/>
    <n v="0"/>
    <n v="2"/>
    <n v="0"/>
    <n v="24.191799999999994"/>
    <n v="0.49507917887403441"/>
  </r>
  <r>
    <x v="895"/>
    <x v="10"/>
    <s v="OFF-AP-10002892"/>
    <x v="0"/>
    <x v="12"/>
    <n v="73.536000000000001"/>
    <s v="US-2017-151260"/>
    <n v="1"/>
    <n v="4"/>
    <n v="0.2"/>
    <n v="9.1919999999999931"/>
    <n v="0.49507917887403441"/>
  </r>
  <r>
    <x v="895"/>
    <x v="22"/>
    <s v="TEC-AC-10001142"/>
    <x v="2"/>
    <x v="9"/>
    <n v="316"/>
    <s v="CA-2017-160745"/>
    <n v="0"/>
    <n v="4"/>
    <n v="0"/>
    <n v="31.599999999999966"/>
    <n v="0.52062335344040378"/>
  </r>
  <r>
    <x v="895"/>
    <x v="4"/>
    <s v="TEC-AC-10000057"/>
    <x v="2"/>
    <x v="9"/>
    <n v="119.96"/>
    <s v="CA-2017-165330"/>
    <n v="0"/>
    <n v="4"/>
    <n v="0"/>
    <n v="25.191599999999994"/>
    <n v="0.52062335344040378"/>
  </r>
  <r>
    <x v="895"/>
    <x v="26"/>
    <s v="TEC-AC-10001267"/>
    <x v="2"/>
    <x v="9"/>
    <n v="119.80000000000001"/>
    <s v="US-2017-135720"/>
    <n v="0"/>
    <n v="5"/>
    <n v="0.2"/>
    <n v="29.950000000000003"/>
    <n v="0.52062335344040378"/>
  </r>
  <r>
    <x v="895"/>
    <x v="10"/>
    <s v="OFF-ST-10001558"/>
    <x v="0"/>
    <x v="1"/>
    <n v="64.959999999999994"/>
    <s v="CA-2017-162187"/>
    <n v="0"/>
    <n v="5"/>
    <n v="0.2"/>
    <n v="-4.0599999999999987"/>
    <n v="0.44610841445725197"/>
  </r>
  <r>
    <x v="895"/>
    <x v="4"/>
    <s v="OFF-ST-10000636"/>
    <x v="0"/>
    <x v="1"/>
    <n v="50.22"/>
    <s v="CA-2017-165330"/>
    <n v="0"/>
    <n v="3"/>
    <n v="0"/>
    <n v="2.0087999999999973"/>
    <n v="0.44610841445725197"/>
  </r>
  <r>
    <x v="895"/>
    <x v="4"/>
    <s v="OFF-BI-10002824"/>
    <x v="0"/>
    <x v="3"/>
    <n v="35.808"/>
    <s v="CA-2017-165330"/>
    <n v="0"/>
    <n v="3"/>
    <n v="0.2"/>
    <n v="11.189999999999996"/>
    <n v="0.46881743173671325"/>
  </r>
  <r>
    <x v="895"/>
    <x v="4"/>
    <s v="OFF-PA-10000241"/>
    <x v="0"/>
    <x v="0"/>
    <n v="30.98"/>
    <s v="CA-2017-165330"/>
    <n v="0"/>
    <n v="1"/>
    <n v="0"/>
    <n v="13.940999999999999"/>
    <n v="0.43613829632717294"/>
  </r>
  <r>
    <x v="895"/>
    <x v="4"/>
    <s v="OFF-AR-10000914"/>
    <x v="0"/>
    <x v="4"/>
    <n v="23.32"/>
    <s v="CA-2017-165330"/>
    <n v="0"/>
    <n v="2"/>
    <n v="0"/>
    <n v="6.0632000000000019"/>
    <n v="0.45632477063632687"/>
  </r>
  <r>
    <x v="895"/>
    <x v="20"/>
    <s v="OFF-FA-10000304"/>
    <x v="0"/>
    <x v="7"/>
    <n v="15.260000000000002"/>
    <s v="CA-2017-105816"/>
    <n v="0"/>
    <n v="7"/>
    <n v="0"/>
    <n v="6.2566000000000006"/>
    <n v="0.51168203684699509"/>
  </r>
  <r>
    <x v="895"/>
    <x v="22"/>
    <s v="FUR-FU-10001935"/>
    <x v="1"/>
    <x v="8"/>
    <n v="14.8"/>
    <s v="CA-2017-160745"/>
    <n v="0"/>
    <n v="4"/>
    <n v="0"/>
    <n v="6.0680000000000014"/>
    <n v="0.4595170286641902"/>
  </r>
  <r>
    <x v="895"/>
    <x v="10"/>
    <s v="OFF-SU-10004782"/>
    <x v="0"/>
    <x v="14"/>
    <n v="13.52"/>
    <s v="CA-2017-162187"/>
    <n v="0"/>
    <n v="2"/>
    <n v="0.2"/>
    <n v="1.6899999999999986"/>
    <n v="0.53938093436526824"/>
  </r>
  <r>
    <x v="895"/>
    <x v="15"/>
    <s v="OFF-AR-10003251"/>
    <x v="0"/>
    <x v="4"/>
    <n v="6.6719999999999988"/>
    <s v="US-2017-132857"/>
    <n v="1"/>
    <n v="3"/>
    <n v="0.2"/>
    <n v="1.6679999999999997"/>
    <n v="0.45632477063632687"/>
  </r>
  <r>
    <x v="895"/>
    <x v="4"/>
    <s v="OFF-BI-10002897"/>
    <x v="0"/>
    <x v="3"/>
    <n v="5.8719999999999999"/>
    <s v="CA-2017-165330"/>
    <n v="0"/>
    <n v="2"/>
    <n v="0.2"/>
    <n v="2.1286"/>
    <n v="0.46881743173671325"/>
  </r>
  <r>
    <x v="896"/>
    <x v="14"/>
    <s v="TEC-PH-10002103"/>
    <x v="2"/>
    <x v="6"/>
    <n v="657.93"/>
    <s v="CA-2017-139395"/>
    <n v="1"/>
    <n v="7"/>
    <n v="0"/>
    <n v="184.22039999999998"/>
    <n v="0.41105220110552465"/>
  </r>
  <r>
    <x v="896"/>
    <x v="4"/>
    <s v="FUR-FU-10004864"/>
    <x v="1"/>
    <x v="8"/>
    <n v="383.64"/>
    <s v="CA-2017-136686"/>
    <n v="1"/>
    <n v="6"/>
    <n v="0"/>
    <n v="122.76479999999999"/>
    <n v="0.4595170286641902"/>
  </r>
  <r>
    <x v="896"/>
    <x v="10"/>
    <s v="TEC-AC-10002567"/>
    <x v="2"/>
    <x v="9"/>
    <n v="383.952"/>
    <s v="US-2017-108777"/>
    <n v="1"/>
    <n v="6"/>
    <n v="0.2"/>
    <n v="76.790399999999977"/>
    <n v="0.52062335344040378"/>
  </r>
  <r>
    <x v="896"/>
    <x v="5"/>
    <s v="TEC-AC-10001314"/>
    <x v="2"/>
    <x v="9"/>
    <n v="249.95000000000002"/>
    <s v="US-2017-169369"/>
    <n v="1"/>
    <n v="5"/>
    <n v="0"/>
    <n v="19.995999999999974"/>
    <n v="0.52062335344040378"/>
  </r>
  <r>
    <x v="896"/>
    <x v="20"/>
    <s v="FUR-FU-10004864"/>
    <x v="1"/>
    <x v="8"/>
    <n v="60.35"/>
    <s v="CA-2017-169824"/>
    <n v="1"/>
    <n v="5"/>
    <n v="0"/>
    <n v="19.915500000000002"/>
    <n v="0.4595170286641902"/>
  </r>
  <r>
    <x v="896"/>
    <x v="4"/>
    <s v="OFF-AP-10002350"/>
    <x v="0"/>
    <x v="12"/>
    <n v="56.519999999999996"/>
    <s v="CA-2017-136686"/>
    <n v="0"/>
    <n v="3"/>
    <n v="0"/>
    <n v="15.8256"/>
    <n v="0.49507917887403441"/>
  </r>
  <r>
    <x v="896"/>
    <x v="5"/>
    <s v="OFF-PA-10004438"/>
    <x v="0"/>
    <x v="0"/>
    <n v="49.12"/>
    <s v="US-2017-169369"/>
    <n v="0"/>
    <n v="4"/>
    <n v="0"/>
    <n v="23.086399999999998"/>
    <n v="0.43613829632717294"/>
  </r>
  <r>
    <x v="896"/>
    <x v="20"/>
    <s v="OFF-SU-10000952"/>
    <x v="0"/>
    <x v="14"/>
    <n v="35.520000000000003"/>
    <s v="CA-2017-169824"/>
    <n v="0"/>
    <n v="4"/>
    <n v="0"/>
    <n v="9.9456000000000024"/>
    <n v="0.53938093436526824"/>
  </r>
  <r>
    <x v="896"/>
    <x v="14"/>
    <s v="FUR-FU-10003724"/>
    <x v="1"/>
    <x v="8"/>
    <n v="33.479999999999997"/>
    <s v="CA-2017-139395"/>
    <n v="0"/>
    <n v="4"/>
    <n v="0"/>
    <n v="8.7047999999999988"/>
    <n v="0.4595170286641902"/>
  </r>
  <r>
    <x v="896"/>
    <x v="14"/>
    <s v="OFF-ST-10000885"/>
    <x v="0"/>
    <x v="1"/>
    <n v="26.86"/>
    <s v="CA-2017-139395"/>
    <n v="0"/>
    <n v="2"/>
    <n v="0"/>
    <n v="6.7149999999999999"/>
    <n v="0.44610841445725197"/>
  </r>
  <r>
    <x v="896"/>
    <x v="10"/>
    <s v="OFF-BI-10003982"/>
    <x v="0"/>
    <x v="3"/>
    <n v="18.693000000000001"/>
    <s v="US-2017-108777"/>
    <n v="0"/>
    <n v="3"/>
    <n v="0.7"/>
    <n v="-14.331299999999992"/>
    <n v="0.46881743173671325"/>
  </r>
  <r>
    <x v="896"/>
    <x v="14"/>
    <s v="OFF-AR-10003732"/>
    <x v="0"/>
    <x v="4"/>
    <n v="13.899999999999999"/>
    <s v="CA-2017-139395"/>
    <n v="0"/>
    <n v="5"/>
    <n v="0"/>
    <n v="3.6139999999999994"/>
    <n v="0.45632477063632687"/>
  </r>
  <r>
    <x v="896"/>
    <x v="20"/>
    <s v="OFF-AR-10000462"/>
    <x v="0"/>
    <x v="4"/>
    <n v="11.200000000000001"/>
    <s v="CA-2017-169824"/>
    <n v="0"/>
    <n v="7"/>
    <n v="0"/>
    <n v="4.8160000000000007"/>
    <n v="0.45632477063632687"/>
  </r>
  <r>
    <x v="897"/>
    <x v="4"/>
    <s v="FUR-TA-10000577"/>
    <x v="1"/>
    <x v="13"/>
    <n v="1114.2719999999999"/>
    <s v="CA-2017-142958"/>
    <n v="1"/>
    <n v="4"/>
    <n v="0.2"/>
    <n v="41.785200000000032"/>
    <n v="0.55975208308209756"/>
  </r>
  <r>
    <x v="897"/>
    <x v="39"/>
    <s v="TEC-AC-10001772"/>
    <x v="2"/>
    <x v="9"/>
    <n v="63.88"/>
    <s v="CA-2017-100153"/>
    <n v="1"/>
    <n v="4"/>
    <n v="0"/>
    <n v="24.913200000000003"/>
    <n v="0.52062335344040378"/>
  </r>
  <r>
    <x v="897"/>
    <x v="4"/>
    <s v="OFF-AR-10004757"/>
    <x v="0"/>
    <x v="4"/>
    <n v="9.84"/>
    <s v="CA-2017-102792"/>
    <n v="1"/>
    <n v="3"/>
    <n v="0"/>
    <n v="3.2471999999999994"/>
    <n v="0.45632477063632687"/>
  </r>
  <r>
    <x v="897"/>
    <x v="4"/>
    <s v="OFF-BI-10001759"/>
    <x v="0"/>
    <x v="3"/>
    <n v="6.0960000000000001"/>
    <s v="CA-2017-142958"/>
    <n v="0"/>
    <n v="2"/>
    <n v="0.2"/>
    <n v="2.2098"/>
    <n v="0.46881743173671325"/>
  </r>
  <r>
    <x v="898"/>
    <x v="20"/>
    <s v="FUR-FU-10002937"/>
    <x v="1"/>
    <x v="8"/>
    <n v="396.92"/>
    <s v="CA-2017-129126"/>
    <n v="1"/>
    <n v="4"/>
    <n v="0"/>
    <n v="198.46"/>
    <n v="0.4595170286641902"/>
  </r>
  <r>
    <x v="898"/>
    <x v="4"/>
    <s v="OFF-ST-10001590"/>
    <x v="0"/>
    <x v="1"/>
    <n v="134.80000000000001"/>
    <s v="CA-2017-146325"/>
    <n v="1"/>
    <n v="10"/>
    <n v="0"/>
    <n v="35.047999999999995"/>
    <n v="0.44610841445725197"/>
  </r>
  <r>
    <x v="898"/>
    <x v="29"/>
    <s v="FUR-FU-10002045"/>
    <x v="1"/>
    <x v="8"/>
    <n v="133.38"/>
    <s v="CA-2017-146143"/>
    <n v="1"/>
    <n v="6"/>
    <n v="0"/>
    <n v="58.687200000000011"/>
    <n v="0.4595170286641902"/>
  </r>
  <r>
    <x v="898"/>
    <x v="4"/>
    <s v="FUR-CH-10001146"/>
    <x v="1"/>
    <x v="5"/>
    <n v="81.424000000000007"/>
    <s v="CA-2017-146325"/>
    <n v="0"/>
    <n v="2"/>
    <n v="0.2"/>
    <n v="-9.1601999999999961"/>
    <n v="0.46529189879902266"/>
  </r>
  <r>
    <x v="898"/>
    <x v="20"/>
    <s v="OFF-BI-10000279"/>
    <x v="0"/>
    <x v="3"/>
    <n v="23.12"/>
    <s v="CA-2017-129126"/>
    <n v="0"/>
    <n v="2"/>
    <n v="0.2"/>
    <n v="7.8029999999999982"/>
    <n v="0.46881743173671325"/>
  </r>
  <r>
    <x v="898"/>
    <x v="20"/>
    <s v="OFF-FA-10000621"/>
    <x v="0"/>
    <x v="7"/>
    <n v="21.48"/>
    <s v="CA-2017-129126"/>
    <n v="0"/>
    <n v="6"/>
    <n v="0"/>
    <n v="10.5252"/>
    <n v="0.51168203684699509"/>
  </r>
  <r>
    <x v="898"/>
    <x v="20"/>
    <s v="OFF-ST-10004507"/>
    <x v="0"/>
    <x v="1"/>
    <n v="17.149999999999999"/>
    <s v="CA-2017-129126"/>
    <n v="0"/>
    <n v="1"/>
    <n v="0"/>
    <n v="4.6304999999999996"/>
    <n v="0.44610841445725197"/>
  </r>
  <r>
    <x v="898"/>
    <x v="20"/>
    <s v="OFF-PA-10001471"/>
    <x v="0"/>
    <x v="0"/>
    <n v="14.62"/>
    <s v="CA-2017-129126"/>
    <n v="0"/>
    <n v="2"/>
    <n v="0"/>
    <n v="6.7251999999999992"/>
    <n v="0.43613829632717294"/>
  </r>
  <r>
    <x v="898"/>
    <x v="20"/>
    <s v="OFF-LA-10003190"/>
    <x v="0"/>
    <x v="2"/>
    <n v="5.76"/>
    <s v="CA-2017-129126"/>
    <n v="0"/>
    <n v="2"/>
    <n v="0"/>
    <n v="2.8224"/>
    <n v="0.4647369236065339"/>
  </r>
  <r>
    <x v="899"/>
    <x v="14"/>
    <s v="FUR-TA-10000198"/>
    <x v="1"/>
    <x v="13"/>
    <n v="1652.94"/>
    <s v="CA-2017-142335"/>
    <n v="1"/>
    <n v="3"/>
    <n v="0"/>
    <n v="231.41160000000002"/>
    <n v="0.55975208308209756"/>
  </r>
  <r>
    <x v="899"/>
    <x v="11"/>
    <s v="FUR-TA-10003473"/>
    <x v="1"/>
    <x v="13"/>
    <n v="564.19499999999994"/>
    <s v="US-2017-127334"/>
    <n v="1"/>
    <n v="3"/>
    <n v="0.5"/>
    <n v="-304.66529999999989"/>
    <n v="0.55975208308209756"/>
  </r>
  <r>
    <x v="899"/>
    <x v="14"/>
    <s v="OFF-ST-10000036"/>
    <x v="0"/>
    <x v="1"/>
    <n v="296.37"/>
    <s v="CA-2017-142335"/>
    <n v="0"/>
    <n v="3"/>
    <n v="0"/>
    <n v="80.019899999999993"/>
    <n v="0.44610841445725197"/>
  </r>
  <r>
    <x v="899"/>
    <x v="11"/>
    <s v="OFF-AP-10001205"/>
    <x v="0"/>
    <x v="12"/>
    <n v="87.168000000000006"/>
    <s v="US-2017-127334"/>
    <n v="0"/>
    <n v="2"/>
    <n v="0.2"/>
    <n v="8.7168000000000063"/>
    <n v="0.49507917887403441"/>
  </r>
  <r>
    <x v="899"/>
    <x v="13"/>
    <s v="OFF-PA-10002552"/>
    <x v="0"/>
    <x v="0"/>
    <n v="19.440000000000001"/>
    <s v="CA-2017-100307"/>
    <n v="1"/>
    <n v="3"/>
    <n v="0"/>
    <n v="9.3312000000000008"/>
    <n v="0.43613829632717294"/>
  </r>
  <r>
    <x v="899"/>
    <x v="4"/>
    <s v="FUR-FU-10002364"/>
    <x v="1"/>
    <x v="8"/>
    <n v="14.76"/>
    <s v="US-2017-116442"/>
    <n v="1"/>
    <n v="2"/>
    <n v="0"/>
    <n v="4.2803999999999984"/>
    <n v="0.4595170286641902"/>
  </r>
  <r>
    <x v="899"/>
    <x v="10"/>
    <s v="OFF-BI-10000201"/>
    <x v="0"/>
    <x v="3"/>
    <n v="2.2140000000000004"/>
    <s v="CA-2017-113600"/>
    <n v="1"/>
    <n v="3"/>
    <n v="0.7"/>
    <n v="-1.4760000000000004"/>
    <n v="0.46881743173671325"/>
  </r>
  <r>
    <x v="900"/>
    <x v="4"/>
    <s v="FUR-CH-10001708"/>
    <x v="1"/>
    <x v="5"/>
    <n v="563.91999999999996"/>
    <s v="CA-2017-118332"/>
    <n v="1"/>
    <n v="5"/>
    <n v="0.2"/>
    <n v="7.0489999999999498"/>
    <n v="0.46529189879902266"/>
  </r>
  <r>
    <x v="900"/>
    <x v="4"/>
    <s v="TEC-AC-10001445"/>
    <x v="2"/>
    <x v="9"/>
    <n v="21.209999999999997"/>
    <s v="CA-2017-155446"/>
    <n v="1"/>
    <n v="7"/>
    <n v="0"/>
    <n v="4.4540999999999986"/>
    <n v="0.52062335344040378"/>
  </r>
  <r>
    <x v="900"/>
    <x v="25"/>
    <s v="OFF-AP-10004859"/>
    <x v="0"/>
    <x v="12"/>
    <n v="34.944000000000003"/>
    <s v="CA-2017-130442"/>
    <n v="1"/>
    <n v="3"/>
    <n v="0.2"/>
    <n v="3.0576000000000008"/>
    <n v="0.49507917887403441"/>
  </r>
  <r>
    <x v="900"/>
    <x v="1"/>
    <s v="OFF-BI-10002194"/>
    <x v="0"/>
    <x v="3"/>
    <n v="4.7879999999999985"/>
    <s v="US-2017-100419"/>
    <n v="1"/>
    <n v="3"/>
    <n v="0.8"/>
    <n v="-7.9001999999999999"/>
    <n v="0.46881743173671325"/>
  </r>
  <r>
    <x v="900"/>
    <x v="20"/>
    <s v="OFF-FA-10001754"/>
    <x v="0"/>
    <x v="7"/>
    <n v="3.68"/>
    <s v="US-2017-104794"/>
    <n v="1"/>
    <n v="2"/>
    <n v="0"/>
    <n v="1.8032000000000001"/>
    <n v="0.51168203684699509"/>
  </r>
  <r>
    <x v="901"/>
    <x v="14"/>
    <s v="OFF-BI-10000545"/>
    <x v="0"/>
    <x v="3"/>
    <n v="9892.74"/>
    <s v="CA-2017-117121"/>
    <n v="1"/>
    <n v="13"/>
    <n v="0"/>
    <n v="4946.37"/>
    <n v="0.46881743173671325"/>
  </r>
  <r>
    <x v="901"/>
    <x v="4"/>
    <s v="FUR-TA-10004256"/>
    <x v="1"/>
    <x v="13"/>
    <n v="2003.52"/>
    <s v="CA-2017-155530"/>
    <n v="1"/>
    <n v="6"/>
    <n v="0.2"/>
    <n v="-325.57200000000023"/>
    <n v="0.55975208308209756"/>
  </r>
  <r>
    <x v="901"/>
    <x v="0"/>
    <s v="TEC-AC-10002942"/>
    <x v="2"/>
    <x v="9"/>
    <n v="165.60000000000002"/>
    <s v="CA-2017-147109"/>
    <n v="1"/>
    <n v="3"/>
    <n v="0.2"/>
    <n v="-6.2100000000000151"/>
    <n v="0.52062335344040378"/>
  </r>
  <r>
    <x v="901"/>
    <x v="0"/>
    <s v="OFF-PA-10001972"/>
    <x v="0"/>
    <x v="0"/>
    <n v="51.840000000000011"/>
    <s v="CA-2017-147109"/>
    <n v="0"/>
    <n v="10"/>
    <n v="0.2"/>
    <n v="18.143999999999998"/>
    <n v="0.43613829632717294"/>
  </r>
  <r>
    <x v="901"/>
    <x v="22"/>
    <s v="OFF-ST-10001328"/>
    <x v="0"/>
    <x v="1"/>
    <n v="46.53"/>
    <s v="CA-2017-155383"/>
    <n v="1"/>
    <n v="3"/>
    <n v="0"/>
    <n v="13.028400000000001"/>
    <n v="0.44610841445725197"/>
  </r>
  <r>
    <x v="901"/>
    <x v="31"/>
    <s v="OFF-BI-10001636"/>
    <x v="0"/>
    <x v="3"/>
    <n v="13.488"/>
    <s v="CA-2017-131639"/>
    <n v="1"/>
    <n v="2"/>
    <n v="0.2"/>
    <n v="4.3835999999999995"/>
    <n v="0.46881743173671325"/>
  </r>
  <r>
    <x v="901"/>
    <x v="31"/>
    <s v="OFF-BI-10000948"/>
    <x v="0"/>
    <x v="3"/>
    <n v="11.416"/>
    <s v="CA-2017-131639"/>
    <n v="0"/>
    <n v="1"/>
    <n v="0.2"/>
    <n v="3.8528999999999991"/>
    <n v="0.46881743173671325"/>
  </r>
  <r>
    <x v="902"/>
    <x v="23"/>
    <s v="OFF-BI-10001359"/>
    <x v="0"/>
    <x v="3"/>
    <n v="1793.98"/>
    <s v="CA-2017-101546"/>
    <n v="1"/>
    <n v="2"/>
    <n v="0"/>
    <n v="843.17059999999992"/>
    <n v="0.46881743173671325"/>
  </r>
  <r>
    <x v="902"/>
    <x v="16"/>
    <s v="OFF-SU-10000646"/>
    <x v="0"/>
    <x v="14"/>
    <n v="961.48000000000013"/>
    <s v="CA-2017-112697"/>
    <n v="1"/>
    <n v="5"/>
    <n v="0.2"/>
    <n v="-204.31449999999995"/>
    <n v="0.53938093436526824"/>
  </r>
  <r>
    <x v="902"/>
    <x v="20"/>
    <s v="OFF-ST-10003716"/>
    <x v="0"/>
    <x v="1"/>
    <n v="900.08"/>
    <s v="CA-2017-150945"/>
    <n v="1"/>
    <n v="4"/>
    <n v="0"/>
    <n v="117.0104"/>
    <n v="0.44610841445725197"/>
  </r>
  <r>
    <x v="902"/>
    <x v="4"/>
    <s v="OFF-SU-10003505"/>
    <x v="0"/>
    <x v="14"/>
    <n v="579.29999999999995"/>
    <s v="CA-2017-145919"/>
    <n v="1"/>
    <n v="5"/>
    <n v="0"/>
    <n v="28.964999999999961"/>
    <n v="0.53938093436526824"/>
  </r>
  <r>
    <x v="902"/>
    <x v="40"/>
    <s v="FUR-CH-10004997"/>
    <x v="1"/>
    <x v="5"/>
    <n v="563.93999999999994"/>
    <s v="CA-2017-138597"/>
    <n v="1"/>
    <n v="3"/>
    <n v="0"/>
    <n v="112.78800000000001"/>
    <n v="0.46529189879902266"/>
  </r>
  <r>
    <x v="902"/>
    <x v="11"/>
    <s v="FUR-TA-10002530"/>
    <x v="1"/>
    <x v="13"/>
    <n v="377.45"/>
    <s v="CA-2017-145261"/>
    <n v="1"/>
    <n v="5"/>
    <n v="0.5"/>
    <n v="-264.21500000000003"/>
    <n v="0.55975208308209756"/>
  </r>
  <r>
    <x v="902"/>
    <x v="16"/>
    <s v="OFF-BI-10000778"/>
    <x v="0"/>
    <x v="3"/>
    <n v="254.05800000000002"/>
    <s v="CA-2017-112697"/>
    <n v="0"/>
    <n v="7"/>
    <n v="0.7"/>
    <n v="-169.3719999999999"/>
    <n v="0.46881743173671325"/>
  </r>
  <r>
    <x v="902"/>
    <x v="16"/>
    <s v="OFF-AP-10002684"/>
    <x v="0"/>
    <x v="12"/>
    <n v="194.52800000000002"/>
    <s v="CA-2017-112697"/>
    <n v="0"/>
    <n v="2"/>
    <n v="0.2"/>
    <n v="24.315999999999974"/>
    <n v="0.49507917887403441"/>
  </r>
  <r>
    <x v="902"/>
    <x v="4"/>
    <s v="FUR-FU-10004960"/>
    <x v="1"/>
    <x v="8"/>
    <n v="183.84"/>
    <s v="CA-2017-145919"/>
    <n v="0"/>
    <n v="8"/>
    <n v="0"/>
    <n v="62.505600000000001"/>
    <n v="0.4595170286641902"/>
  </r>
  <r>
    <x v="902"/>
    <x v="4"/>
    <s v="TEC-AC-10003832"/>
    <x v="2"/>
    <x v="9"/>
    <n v="772.47"/>
    <s v="CA-2017-133795"/>
    <n v="1"/>
    <n v="3"/>
    <n v="0"/>
    <n v="146.76929999999993"/>
    <n v="0.52062335344040378"/>
  </r>
  <r>
    <x v="902"/>
    <x v="11"/>
    <s v="TEC-AC-10000991"/>
    <x v="2"/>
    <x v="9"/>
    <n v="112.77600000000001"/>
    <s v="CA-2017-145261"/>
    <n v="0"/>
    <n v="3"/>
    <n v="0.2"/>
    <n v="-8.4581999999999979"/>
    <n v="0.52062335344040378"/>
  </r>
  <r>
    <x v="902"/>
    <x v="4"/>
    <s v="TEC-AC-10001465"/>
    <x v="2"/>
    <x v="9"/>
    <n v="72.64"/>
    <s v="CA-2017-133795"/>
    <n v="0"/>
    <n v="2"/>
    <n v="0"/>
    <n v="21.791999999999994"/>
    <n v="0.52062335344040378"/>
  </r>
  <r>
    <x v="902"/>
    <x v="4"/>
    <s v="TEC-PH-10001552"/>
    <x v="2"/>
    <x v="6"/>
    <n v="66.976000000000013"/>
    <s v="CA-2017-139934"/>
    <n v="1"/>
    <n v="7"/>
    <n v="0.2"/>
    <n v="6.6976000000000013"/>
    <n v="0.41105220110552465"/>
  </r>
  <r>
    <x v="902"/>
    <x v="11"/>
    <s v="OFF-BI-10001670"/>
    <x v="0"/>
    <x v="3"/>
    <n v="45.240000000000009"/>
    <s v="CA-2017-145261"/>
    <n v="0"/>
    <n v="4"/>
    <n v="0.7"/>
    <n v="-30.159999999999997"/>
    <n v="0.46881743173671325"/>
  </r>
  <r>
    <x v="902"/>
    <x v="4"/>
    <s v="FUR-FU-10003731"/>
    <x v="1"/>
    <x v="8"/>
    <n v="39.92"/>
    <s v="CA-2017-133795"/>
    <n v="0"/>
    <n v="4"/>
    <n v="0"/>
    <n v="11.177600000000002"/>
    <n v="0.4595170286641902"/>
  </r>
  <r>
    <x v="902"/>
    <x v="4"/>
    <s v="OFF-PA-10003072"/>
    <x v="0"/>
    <x v="0"/>
    <n v="38.880000000000003"/>
    <s v="CA-2017-145919"/>
    <n v="0"/>
    <n v="6"/>
    <n v="0"/>
    <n v="18.662400000000002"/>
    <n v="0.43613829632717294"/>
  </r>
  <r>
    <x v="902"/>
    <x v="11"/>
    <s v="TEC-PH-10004833"/>
    <x v="2"/>
    <x v="6"/>
    <n v="28.68"/>
    <s v="CA-2017-145261"/>
    <n v="0"/>
    <n v="3"/>
    <n v="0.2"/>
    <n v="-7.17"/>
    <n v="0.41105220110552465"/>
  </r>
  <r>
    <x v="902"/>
    <x v="28"/>
    <s v="FUR-FU-10000732"/>
    <x v="1"/>
    <x v="8"/>
    <n v="18.84"/>
    <s v="CA-2017-147067"/>
    <n v="1"/>
    <n v="3"/>
    <n v="0"/>
    <n v="6.0287999999999995"/>
    <n v="0.4595170286641902"/>
  </r>
  <r>
    <x v="902"/>
    <x v="11"/>
    <s v="OFF-AR-10004078"/>
    <x v="0"/>
    <x v="4"/>
    <n v="18.687999999999999"/>
    <s v="CA-2017-145261"/>
    <n v="0"/>
    <n v="4"/>
    <n v="0.2"/>
    <n v="2.3359999999999994"/>
    <n v="0.45632477063632687"/>
  </r>
  <r>
    <x v="902"/>
    <x v="11"/>
    <s v="OFF-LA-10000407"/>
    <x v="0"/>
    <x v="2"/>
    <n v="15.936000000000002"/>
    <s v="CA-2017-145261"/>
    <n v="0"/>
    <n v="4"/>
    <n v="0.2"/>
    <n v="5.1791999999999998"/>
    <n v="0.4647369236065339"/>
  </r>
  <r>
    <x v="902"/>
    <x v="11"/>
    <s v="OFF-PA-10003036"/>
    <x v="0"/>
    <x v="0"/>
    <n v="11.648000000000001"/>
    <s v="CA-2017-145261"/>
    <n v="0"/>
    <n v="2"/>
    <n v="0.2"/>
    <n v="3.7855999999999992"/>
    <n v="0.43613829632717294"/>
  </r>
  <r>
    <x v="903"/>
    <x v="12"/>
    <s v="FUR-TA-10001086"/>
    <x v="1"/>
    <x v="13"/>
    <n v="455.97"/>
    <s v="CA-2017-134936"/>
    <n v="1"/>
    <n v="6"/>
    <n v="0.5"/>
    <n v="-218.86559999999997"/>
    <n v="0.55975208308209756"/>
  </r>
  <r>
    <x v="903"/>
    <x v="2"/>
    <s v="FUR-FU-10004904"/>
    <x v="1"/>
    <x v="8"/>
    <n v="303.92"/>
    <s v="CA-2017-118129"/>
    <n v="1"/>
    <n v="5"/>
    <n v="0.2"/>
    <n v="-30.392000000000024"/>
    <n v="0.4595170286641902"/>
  </r>
  <r>
    <x v="903"/>
    <x v="20"/>
    <s v="OFF-BI-10000948"/>
    <x v="0"/>
    <x v="3"/>
    <n v="34.248000000000005"/>
    <s v="CA-2017-141523"/>
    <n v="1"/>
    <n v="3"/>
    <n v="0.2"/>
    <n v="11.558699999999998"/>
    <n v="0.46881743173671325"/>
  </r>
  <r>
    <x v="903"/>
    <x v="12"/>
    <s v="OFF-BI-10000174"/>
    <x v="0"/>
    <x v="3"/>
    <n v="10.440000000000001"/>
    <s v="CA-2017-134936"/>
    <n v="0"/>
    <n v="6"/>
    <n v="0.7"/>
    <n v="-7.6559999999999988"/>
    <n v="0.46881743173671325"/>
  </r>
  <r>
    <x v="903"/>
    <x v="12"/>
    <s v="OFF-BI-10002103"/>
    <x v="0"/>
    <x v="3"/>
    <n v="5.2140000000000004"/>
    <s v="CA-2017-134936"/>
    <n v="0"/>
    <n v="2"/>
    <n v="0.7"/>
    <n v="-4.1711999999999989"/>
    <n v="0.46881743173671325"/>
  </r>
  <r>
    <x v="903"/>
    <x v="20"/>
    <s v="OFF-AR-10001545"/>
    <x v="0"/>
    <x v="4"/>
    <n v="3.52"/>
    <s v="CA-2017-141523"/>
    <n v="0"/>
    <n v="2"/>
    <n v="0"/>
    <n v="1.0207999999999999"/>
    <n v="0.45632477063632687"/>
  </r>
  <r>
    <x v="903"/>
    <x v="1"/>
    <s v="OFF-BI-10002012"/>
    <x v="0"/>
    <x v="3"/>
    <n v="1.7999999999999996"/>
    <s v="CA-2017-108364"/>
    <n v="1"/>
    <n v="5"/>
    <n v="0.8"/>
    <n v="-2.8800000000000008"/>
    <n v="0.46881743173671325"/>
  </r>
  <r>
    <x v="904"/>
    <x v="29"/>
    <s v="TEC-AC-10002323"/>
    <x v="2"/>
    <x v="9"/>
    <n v="66.300000000000011"/>
    <s v="CA-2017-168536"/>
    <n v="1"/>
    <n v="3"/>
    <n v="0"/>
    <n v="8.6190000000000033"/>
    <n v="0.52062335344040378"/>
  </r>
  <r>
    <x v="904"/>
    <x v="40"/>
    <s v="OFF-PA-10003673"/>
    <x v="0"/>
    <x v="0"/>
    <n v="33.9"/>
    <s v="US-2017-157840"/>
    <n v="1"/>
    <n v="5"/>
    <n v="0"/>
    <n v="15.593999999999999"/>
    <n v="0.43613829632717294"/>
  </r>
  <r>
    <x v="904"/>
    <x v="29"/>
    <s v="FUR-FU-10001918"/>
    <x v="1"/>
    <x v="8"/>
    <n v="18.920000000000002"/>
    <s v="CA-2017-151155"/>
    <n v="1"/>
    <n v="4"/>
    <n v="0"/>
    <n v="7.3788000000000018"/>
    <n v="0.4595170286641902"/>
  </r>
  <r>
    <x v="904"/>
    <x v="29"/>
    <s v="OFF-BI-10003910"/>
    <x v="0"/>
    <x v="3"/>
    <n v="15.42"/>
    <s v="CA-2017-151155"/>
    <n v="0"/>
    <n v="2"/>
    <n v="0"/>
    <n v="6.9390000000000001"/>
    <n v="0.46881743173671325"/>
  </r>
  <r>
    <x v="905"/>
    <x v="4"/>
    <s v="FUR-FU-10000277"/>
    <x v="1"/>
    <x v="8"/>
    <n v="842.72"/>
    <s v="CA-2017-114860"/>
    <n v="1"/>
    <n v="8"/>
    <n v="0"/>
    <n v="202.25279999999998"/>
    <n v="0.4595170286641902"/>
  </r>
  <r>
    <x v="905"/>
    <x v="22"/>
    <s v="OFF-BI-10004002"/>
    <x v="0"/>
    <x v="3"/>
    <n v="55.360000000000007"/>
    <s v="CA-2017-149916"/>
    <n v="1"/>
    <n v="4"/>
    <n v="0.2"/>
    <n v="19.375999999999998"/>
    <n v="0.46881743173671325"/>
  </r>
  <r>
    <x v="905"/>
    <x v="4"/>
    <s v="FUR-FU-10001934"/>
    <x v="1"/>
    <x v="8"/>
    <n v="41.96"/>
    <s v="CA-2017-114860"/>
    <n v="0"/>
    <n v="2"/>
    <n v="0"/>
    <n v="10.909600000000001"/>
    <n v="0.4595170286641902"/>
  </r>
  <r>
    <x v="905"/>
    <x v="11"/>
    <s v="OFF-BI-10003694"/>
    <x v="0"/>
    <x v="3"/>
    <n v="31.32"/>
    <s v="CA-2017-167507"/>
    <n v="1"/>
    <n v="10"/>
    <n v="0.7"/>
    <n v="-25.05599999999999"/>
    <n v="0.46881743173671325"/>
  </r>
  <r>
    <x v="905"/>
    <x v="20"/>
    <s v="OFF-BI-10004233"/>
    <x v="0"/>
    <x v="3"/>
    <n v="25.584000000000003"/>
    <s v="CA-2017-103359"/>
    <n v="1"/>
    <n v="2"/>
    <n v="0.2"/>
    <n v="8.9543999999999997"/>
    <n v="0.46881743173671325"/>
  </r>
  <r>
    <x v="905"/>
    <x v="11"/>
    <s v="FUR-FU-10002878"/>
    <x v="1"/>
    <x v="8"/>
    <n v="22.784000000000002"/>
    <s v="CA-2017-167507"/>
    <n v="0"/>
    <n v="1"/>
    <n v="0.2"/>
    <n v="4.8416000000000006"/>
    <n v="0.4595170286641902"/>
  </r>
  <r>
    <x v="905"/>
    <x v="11"/>
    <s v="FUR-FU-10001935"/>
    <x v="1"/>
    <x v="8"/>
    <n v="11.840000000000002"/>
    <s v="CA-2017-167507"/>
    <n v="0"/>
    <n v="4"/>
    <n v="0.2"/>
    <n v="3.108000000000001"/>
    <n v="0.4595170286641902"/>
  </r>
  <r>
    <x v="905"/>
    <x v="22"/>
    <s v="TEC-MA-10000752"/>
    <x v="2"/>
    <x v="15"/>
    <n v="11.56"/>
    <s v="CA-2017-149916"/>
    <n v="0"/>
    <n v="1"/>
    <n v="0.2"/>
    <n v="3.7569999999999992"/>
    <n v="0.5183572270896134"/>
  </r>
  <r>
    <x v="906"/>
    <x v="43"/>
    <s v="TEC-CO-10002095"/>
    <x v="2"/>
    <x v="16"/>
    <n v="1999.96"/>
    <s v="CA-2017-157791"/>
    <n v="1"/>
    <n v="4"/>
    <n v="0"/>
    <n v="899.98199999999997"/>
    <n v="0.55185675810753509"/>
  </r>
  <r>
    <x v="906"/>
    <x v="2"/>
    <s v="TEC-PH-10002645"/>
    <x v="2"/>
    <x v="6"/>
    <n v="1499.9699999999998"/>
    <s v="CA-2017-114867"/>
    <n v="1"/>
    <n v="5"/>
    <n v="0.4"/>
    <n v="-374.99250000000006"/>
    <n v="0.41105220110552465"/>
  </r>
  <r>
    <x v="906"/>
    <x v="22"/>
    <s v="OFF-ST-10003470"/>
    <x v="0"/>
    <x v="1"/>
    <n v="1117.92"/>
    <s v="CA-2017-135776"/>
    <n v="1"/>
    <n v="4"/>
    <n v="0"/>
    <n v="55.895999999999958"/>
    <n v="0.44610841445725197"/>
  </r>
  <r>
    <x v="906"/>
    <x v="6"/>
    <s v="FUR-FU-10003664"/>
    <x v="1"/>
    <x v="8"/>
    <n v="572.76"/>
    <s v="CA-2017-137043"/>
    <n v="1"/>
    <n v="6"/>
    <n v="0"/>
    <n v="166.10039999999995"/>
    <n v="0.4595170286641902"/>
  </r>
  <r>
    <x v="906"/>
    <x v="0"/>
    <s v="TEC-PH-10004539"/>
    <x v="2"/>
    <x v="6"/>
    <n v="453.57600000000002"/>
    <s v="CA-2017-132829"/>
    <n v="1"/>
    <n v="3"/>
    <n v="0.2"/>
    <n v="39.687899999999985"/>
    <n v="0.41105220110552465"/>
  </r>
  <r>
    <x v="906"/>
    <x v="0"/>
    <s v="TEC-PH-10004345"/>
    <x v="2"/>
    <x v="6"/>
    <n v="287.88"/>
    <s v="CA-2017-132829"/>
    <n v="0"/>
    <n v="3"/>
    <n v="0.2"/>
    <n v="35.984999999999999"/>
    <n v="0.41105220110552465"/>
  </r>
  <r>
    <x v="906"/>
    <x v="6"/>
    <s v="FUR-FU-10003664"/>
    <x v="1"/>
    <x v="8"/>
    <n v="286.38"/>
    <s v="CA-2017-137043"/>
    <n v="0"/>
    <n v="3"/>
    <n v="0"/>
    <n v="83.050199999999975"/>
    <n v="0.4595170286641902"/>
  </r>
  <r>
    <x v="906"/>
    <x v="22"/>
    <s v="OFF-ST-10002743"/>
    <x v="0"/>
    <x v="1"/>
    <n v="227.28"/>
    <s v="CA-2017-135776"/>
    <n v="0"/>
    <n v="2"/>
    <n v="0"/>
    <n v="2.2727999999999895"/>
    <n v="0.44610841445725197"/>
  </r>
  <r>
    <x v="906"/>
    <x v="1"/>
    <s v="FUR-BO-10003441"/>
    <x v="1"/>
    <x v="10"/>
    <n v="141.37199999999999"/>
    <s v="CA-2017-115574"/>
    <n v="1"/>
    <n v="2"/>
    <n v="0.3"/>
    <n v="-14.137200000000014"/>
    <n v="0.5176847302647779"/>
  </r>
  <r>
    <x v="906"/>
    <x v="0"/>
    <s v="TEC-PH-10004912"/>
    <x v="2"/>
    <x v="6"/>
    <n v="131.88000000000002"/>
    <s v="CA-2017-132829"/>
    <n v="0"/>
    <n v="3"/>
    <n v="0.2"/>
    <n v="14.836499999999987"/>
    <n v="0.41105220110552465"/>
  </r>
  <r>
    <x v="906"/>
    <x v="22"/>
    <s v="OFF-EN-10004773"/>
    <x v="0"/>
    <x v="11"/>
    <n v="61.96"/>
    <s v="CA-2017-135776"/>
    <n v="0"/>
    <n v="2"/>
    <n v="0"/>
    <n v="30.360399999999998"/>
    <n v="0.44424167803735209"/>
  </r>
  <r>
    <x v="906"/>
    <x v="22"/>
    <s v="OFF-PA-10004327"/>
    <x v="0"/>
    <x v="0"/>
    <n v="47.9"/>
    <s v="CA-2017-135776"/>
    <n v="0"/>
    <n v="1"/>
    <n v="0"/>
    <n v="22.991999999999997"/>
    <n v="0.43613829632717294"/>
  </r>
  <r>
    <x v="906"/>
    <x v="0"/>
    <s v="OFF-LA-10002945"/>
    <x v="0"/>
    <x v="2"/>
    <n v="45.36"/>
    <s v="CA-2017-132829"/>
    <n v="0"/>
    <n v="9"/>
    <n v="0.2"/>
    <n v="14.741999999999997"/>
    <n v="0.4647369236065339"/>
  </r>
  <r>
    <x v="906"/>
    <x v="22"/>
    <s v="OFF-PA-10001295"/>
    <x v="0"/>
    <x v="0"/>
    <n v="37.94"/>
    <s v="CA-2017-135776"/>
    <n v="0"/>
    <n v="2"/>
    <n v="0"/>
    <n v="18.211199999999998"/>
    <n v="0.43613829632717294"/>
  </r>
  <r>
    <x v="906"/>
    <x v="14"/>
    <s v="OFF-FA-10000992"/>
    <x v="0"/>
    <x v="7"/>
    <n v="24.849999999999998"/>
    <s v="CA-2017-157868"/>
    <n v="1"/>
    <n v="7"/>
    <n v="0"/>
    <n v="11.679499999999999"/>
    <n v="0.51168203684699509"/>
  </r>
  <r>
    <x v="906"/>
    <x v="22"/>
    <s v="OFF-AR-10001246"/>
    <x v="0"/>
    <x v="4"/>
    <n v="8.82"/>
    <s v="CA-2017-135776"/>
    <n v="0"/>
    <n v="3"/>
    <n v="0"/>
    <n v="2.5577999999999994"/>
    <n v="0.45632477063632687"/>
  </r>
  <r>
    <x v="906"/>
    <x v="2"/>
    <s v="OFF-PA-10000477"/>
    <x v="0"/>
    <x v="0"/>
    <n v="7.9680000000000009"/>
    <s v="CA-2017-114867"/>
    <n v="0"/>
    <n v="2"/>
    <n v="0.2"/>
    <n v="2.6892000000000005"/>
    <n v="0.43613829632717294"/>
  </r>
  <r>
    <x v="906"/>
    <x v="10"/>
    <s v="OFF-BI-10001267"/>
    <x v="0"/>
    <x v="3"/>
    <n v="5.5530000000000008"/>
    <s v="CA-2017-136049"/>
    <n v="1"/>
    <n v="3"/>
    <n v="0.7"/>
    <n v="-4.0722000000000023"/>
    <n v="0.46881743173671325"/>
  </r>
  <r>
    <x v="906"/>
    <x v="22"/>
    <s v="OFF-AR-10001231"/>
    <x v="0"/>
    <x v="4"/>
    <n v="4.2"/>
    <s v="CA-2017-135776"/>
    <n v="0"/>
    <n v="2"/>
    <n v="0"/>
    <n v="1.1760000000000002"/>
    <n v="0.45632477063632687"/>
  </r>
  <r>
    <x v="906"/>
    <x v="0"/>
    <s v="FUR-FU-10000206"/>
    <x v="1"/>
    <x v="8"/>
    <n v="2.3280000000000003"/>
    <s v="CA-2017-132829"/>
    <n v="0"/>
    <n v="2"/>
    <n v="0.6"/>
    <n v="-0.75660000000000016"/>
    <n v="0.4595170286641902"/>
  </r>
  <r>
    <x v="907"/>
    <x v="20"/>
    <s v="FUR-FU-10003192"/>
    <x v="1"/>
    <x v="8"/>
    <n v="799.56000000000006"/>
    <s v="CA-2017-157259"/>
    <n v="1"/>
    <n v="9"/>
    <n v="0"/>
    <n v="207.88559999999998"/>
    <n v="0.4595170286641902"/>
  </r>
  <r>
    <x v="907"/>
    <x v="25"/>
    <s v="OFF-ST-10003716"/>
    <x v="0"/>
    <x v="1"/>
    <n v="540.048"/>
    <s v="US-2017-168620"/>
    <n v="1"/>
    <n v="3"/>
    <n v="0.2"/>
    <n v="-47.254199999999997"/>
    <n v="0.44610841445725197"/>
  </r>
  <r>
    <x v="907"/>
    <x v="20"/>
    <s v="TEC-PH-10001750"/>
    <x v="2"/>
    <x v="6"/>
    <n v="197.96999999999997"/>
    <s v="CA-2017-140438"/>
    <n v="1"/>
    <n v="3"/>
    <n v="0"/>
    <n v="53.451900000000009"/>
    <n v="0.41105220110552465"/>
  </r>
  <r>
    <x v="907"/>
    <x v="25"/>
    <s v="TEC-AC-10004469"/>
    <x v="2"/>
    <x v="9"/>
    <n v="255.68000000000004"/>
    <s v="US-2017-168620"/>
    <n v="0"/>
    <n v="8"/>
    <n v="0.2"/>
    <n v="76.704000000000008"/>
    <n v="0.52062335344040378"/>
  </r>
  <r>
    <x v="907"/>
    <x v="4"/>
    <s v="FUR-FU-10000771"/>
    <x v="1"/>
    <x v="8"/>
    <n v="43.96"/>
    <s v="CA-2017-101651"/>
    <n v="1"/>
    <n v="7"/>
    <n v="0"/>
    <n v="18.463200000000004"/>
    <n v="0.4595170286641902"/>
  </r>
  <r>
    <x v="907"/>
    <x v="4"/>
    <s v="OFF-EN-10001990"/>
    <x v="0"/>
    <x v="11"/>
    <n v="39.76"/>
    <s v="CA-2017-101651"/>
    <n v="0"/>
    <n v="7"/>
    <n v="0"/>
    <n v="18.687199999999997"/>
    <n v="0.44424167803735209"/>
  </r>
  <r>
    <x v="907"/>
    <x v="22"/>
    <s v="OFF-PA-10002986"/>
    <x v="0"/>
    <x v="0"/>
    <n v="33.4"/>
    <s v="CA-2017-123526"/>
    <n v="1"/>
    <n v="5"/>
    <n v="0"/>
    <n v="16.032"/>
    <n v="0.43613829632717294"/>
  </r>
  <r>
    <x v="907"/>
    <x v="25"/>
    <s v="OFF-BI-10001575"/>
    <x v="0"/>
    <x v="3"/>
    <n v="27.882000000000005"/>
    <s v="US-2017-168620"/>
    <n v="0"/>
    <n v="3"/>
    <n v="0.7"/>
    <n v="-20.446799999999996"/>
    <n v="0.46881743173671325"/>
  </r>
  <r>
    <x v="908"/>
    <x v="4"/>
    <s v="TEC-PH-10002200"/>
    <x v="2"/>
    <x v="6"/>
    <n v="2575.944"/>
    <s v="US-2017-116729"/>
    <n v="1"/>
    <n v="7"/>
    <n v="0.2"/>
    <n v="257.59440000000029"/>
    <n v="0.41105220110552465"/>
  </r>
  <r>
    <x v="908"/>
    <x v="20"/>
    <s v="FUR-CH-10002331"/>
    <x v="1"/>
    <x v="5"/>
    <n v="2563.056"/>
    <s v="CA-2017-169670"/>
    <n v="1"/>
    <n v="8"/>
    <n v="0.1"/>
    <n v="313.26239999999967"/>
    <n v="0.46529189879902266"/>
  </r>
  <r>
    <x v="908"/>
    <x v="22"/>
    <s v="FUR-TA-10001307"/>
    <x v="1"/>
    <x v="13"/>
    <n v="1747.25"/>
    <s v="CA-2017-105081"/>
    <n v="1"/>
    <n v="5"/>
    <n v="0"/>
    <n v="629.01"/>
    <n v="0.55975208308209756"/>
  </r>
  <r>
    <x v="908"/>
    <x v="20"/>
    <s v="FUR-CH-10003746"/>
    <x v="1"/>
    <x v="5"/>
    <n v="866.64599999999996"/>
    <s v="CA-2017-110975"/>
    <n v="1"/>
    <n v="3"/>
    <n v="0.1"/>
    <n v="173.32919999999999"/>
    <n v="0.46529189879902266"/>
  </r>
  <r>
    <x v="908"/>
    <x v="22"/>
    <s v="FUR-CH-10000847"/>
    <x v="1"/>
    <x v="5"/>
    <n v="698.35200000000009"/>
    <s v="CA-2017-105081"/>
    <n v="0"/>
    <n v="3"/>
    <n v="0.2"/>
    <n v="52.376399999999961"/>
    <n v="0.46529189879902266"/>
  </r>
  <r>
    <x v="908"/>
    <x v="13"/>
    <s v="FUR-FU-10003553"/>
    <x v="1"/>
    <x v="8"/>
    <n v="343.84999999999997"/>
    <s v="CA-2017-148684"/>
    <n v="1"/>
    <n v="5"/>
    <n v="0"/>
    <n v="137.54000000000002"/>
    <n v="0.4595170286641902"/>
  </r>
  <r>
    <x v="908"/>
    <x v="20"/>
    <s v="FUR-TA-10002958"/>
    <x v="1"/>
    <x v="13"/>
    <n v="313.17599999999999"/>
    <s v="CA-2017-110975"/>
    <n v="0"/>
    <n v="2"/>
    <n v="0.4"/>
    <n v="-120.05080000000007"/>
    <n v="0.55975208308209756"/>
  </r>
  <r>
    <x v="908"/>
    <x v="12"/>
    <s v="TEC-MA-10003356"/>
    <x v="2"/>
    <x v="15"/>
    <n v="269.97000000000003"/>
    <s v="CA-2017-109827"/>
    <n v="1"/>
    <n v="2"/>
    <n v="0.7"/>
    <n v="-386.95699999999999"/>
    <n v="0.5183572270896134"/>
  </r>
  <r>
    <x v="908"/>
    <x v="13"/>
    <s v="OFF-PA-10003302"/>
    <x v="0"/>
    <x v="0"/>
    <n v="106.32"/>
    <s v="CA-2017-148684"/>
    <n v="0"/>
    <n v="3"/>
    <n v="0"/>
    <n v="49.970399999999991"/>
    <n v="0.43613829632717294"/>
  </r>
  <r>
    <x v="908"/>
    <x v="13"/>
    <s v="TEC-AC-10001838"/>
    <x v="2"/>
    <x v="9"/>
    <n v="399.98"/>
    <s v="CA-2017-148684"/>
    <n v="0"/>
    <n v="2"/>
    <n v="0"/>
    <n v="171.99140000000003"/>
    <n v="0.52062335344040378"/>
  </r>
  <r>
    <x v="908"/>
    <x v="4"/>
    <s v="TEC-AC-10001465"/>
    <x v="2"/>
    <x v="9"/>
    <n v="254.24"/>
    <s v="US-2017-116729"/>
    <n v="0"/>
    <n v="7"/>
    <n v="0"/>
    <n v="76.271999999999977"/>
    <n v="0.52062335344040378"/>
  </r>
  <r>
    <x v="908"/>
    <x v="12"/>
    <s v="TEC-AC-10004353"/>
    <x v="2"/>
    <x v="9"/>
    <n v="100.80000000000001"/>
    <s v="CA-2017-109827"/>
    <n v="0"/>
    <n v="2"/>
    <n v="0.2"/>
    <n v="21.42"/>
    <n v="0.52062335344040378"/>
  </r>
  <r>
    <x v="908"/>
    <x v="12"/>
    <s v="TEC-AC-10002217"/>
    <x v="2"/>
    <x v="9"/>
    <n v="45.120000000000005"/>
    <s v="CA-2017-109827"/>
    <n v="0"/>
    <n v="3"/>
    <n v="0.2"/>
    <n v="-7.8960000000000008"/>
    <n v="0.52062335344040378"/>
  </r>
  <r>
    <x v="908"/>
    <x v="12"/>
    <s v="FUR-CH-10004754"/>
    <x v="1"/>
    <x v="5"/>
    <n v="47.968000000000004"/>
    <s v="CA-2017-109827"/>
    <n v="0"/>
    <n v="2"/>
    <n v="0.2"/>
    <n v="4.1971999999999987"/>
    <n v="0.46529189879902266"/>
  </r>
  <r>
    <x v="908"/>
    <x v="4"/>
    <s v="OFF-PA-10002005"/>
    <x v="0"/>
    <x v="0"/>
    <n v="45.36"/>
    <s v="US-2017-116729"/>
    <n v="0"/>
    <n v="7"/>
    <n v="0"/>
    <n v="21.772800000000004"/>
    <n v="0.43613829632717294"/>
  </r>
  <r>
    <x v="908"/>
    <x v="12"/>
    <s v="FUR-TA-10002607"/>
    <x v="1"/>
    <x v="13"/>
    <n v="35.445"/>
    <s v="CA-2017-109827"/>
    <n v="0"/>
    <n v="1"/>
    <n v="0.5"/>
    <n v="-24.102599999999995"/>
    <n v="0.55975208308209756"/>
  </r>
  <r>
    <x v="908"/>
    <x v="20"/>
    <s v="OFF-BI-10001524"/>
    <x v="0"/>
    <x v="3"/>
    <n v="33.568000000000005"/>
    <s v="CA-2017-111941"/>
    <n v="1"/>
    <n v="2"/>
    <n v="0.2"/>
    <n v="11.748799999999997"/>
    <n v="0.46881743173671325"/>
  </r>
  <r>
    <x v="908"/>
    <x v="38"/>
    <s v="FUR-FU-10003142"/>
    <x v="1"/>
    <x v="8"/>
    <n v="21.12"/>
    <s v="CA-2017-101168"/>
    <n v="1"/>
    <n v="4"/>
    <n v="0"/>
    <n v="6.5471999999999984"/>
    <n v="0.4595170286641902"/>
  </r>
  <r>
    <x v="908"/>
    <x v="13"/>
    <s v="OFF-AR-10003811"/>
    <x v="0"/>
    <x v="4"/>
    <n v="19.89"/>
    <s v="CA-2017-148684"/>
    <n v="0"/>
    <n v="9"/>
    <n v="0"/>
    <n v="5.3703000000000003"/>
    <n v="0.45632477063632687"/>
  </r>
  <r>
    <x v="909"/>
    <x v="4"/>
    <s v="FUR-TA-10003473"/>
    <x v="1"/>
    <x v="13"/>
    <n v="902.71199999999999"/>
    <s v="CA-2017-129868"/>
    <n v="1"/>
    <n v="3"/>
    <n v="0.2"/>
    <n v="33.851700000000051"/>
    <n v="0.55975208308209756"/>
  </r>
  <r>
    <x v="909"/>
    <x v="4"/>
    <s v="TEC-PH-10002275"/>
    <x v="2"/>
    <x v="6"/>
    <n v="302.38400000000001"/>
    <s v="CA-2017-129868"/>
    <n v="0"/>
    <n v="2"/>
    <n v="0.2"/>
    <n v="30.238400000000013"/>
    <n v="0.41105220110552465"/>
  </r>
  <r>
    <x v="909"/>
    <x v="23"/>
    <s v="FUR-CH-10003968"/>
    <x v="1"/>
    <x v="5"/>
    <n v="212.94"/>
    <s v="CA-2017-155166"/>
    <n v="1"/>
    <n v="3"/>
    <n v="0"/>
    <n v="25.552800000000005"/>
    <n v="0.46529189879902266"/>
  </r>
  <r>
    <x v="909"/>
    <x v="4"/>
    <s v="FUR-CH-10003535"/>
    <x v="1"/>
    <x v="5"/>
    <n v="146.352"/>
    <s v="CA-2017-129868"/>
    <n v="0"/>
    <n v="3"/>
    <n v="0.2"/>
    <n v="-5.4882000000000062"/>
    <n v="0.46529189879902266"/>
  </r>
  <r>
    <x v="909"/>
    <x v="20"/>
    <s v="TEC-AC-10003280"/>
    <x v="2"/>
    <x v="9"/>
    <n v="89.97"/>
    <s v="CA-2017-147536"/>
    <n v="1"/>
    <n v="3"/>
    <n v="0"/>
    <n v="18.893699999999995"/>
    <n v="0.52062335344040378"/>
  </r>
  <r>
    <x v="909"/>
    <x v="4"/>
    <s v="OFF-AR-10001897"/>
    <x v="0"/>
    <x v="4"/>
    <n v="53.97"/>
    <s v="CA-2017-129868"/>
    <n v="0"/>
    <n v="3"/>
    <n v="0"/>
    <n v="15.111600000000001"/>
    <n v="0.45632477063632687"/>
  </r>
  <r>
    <x v="909"/>
    <x v="22"/>
    <s v="OFF-PA-10003673"/>
    <x v="0"/>
    <x v="0"/>
    <n v="33.9"/>
    <s v="US-2017-153129"/>
    <n v="1"/>
    <n v="5"/>
    <n v="0"/>
    <n v="15.593999999999999"/>
    <n v="0.43613829632717294"/>
  </r>
  <r>
    <x v="909"/>
    <x v="23"/>
    <s v="OFF-AP-10002765"/>
    <x v="0"/>
    <x v="12"/>
    <n v="26.49"/>
    <s v="CA-2017-155166"/>
    <n v="0"/>
    <n v="1"/>
    <n v="0"/>
    <n v="7.4172000000000011"/>
    <n v="0.49507917887403441"/>
  </r>
  <r>
    <x v="909"/>
    <x v="26"/>
    <s v="OFF-AP-10000252"/>
    <x v="0"/>
    <x v="12"/>
    <n v="18.72"/>
    <s v="CA-2017-151512"/>
    <n v="1"/>
    <n v="2"/>
    <n v="0.2"/>
    <n v="3.51"/>
    <n v="0.49507917887403441"/>
  </r>
  <r>
    <x v="909"/>
    <x v="4"/>
    <s v="OFF-SU-10000952"/>
    <x v="0"/>
    <x v="14"/>
    <n v="17.760000000000002"/>
    <s v="CA-2017-129868"/>
    <n v="0"/>
    <n v="2"/>
    <n v="0"/>
    <n v="4.9728000000000012"/>
    <n v="0.53938093436526824"/>
  </r>
  <r>
    <x v="909"/>
    <x v="26"/>
    <s v="OFF-AR-10002445"/>
    <x v="0"/>
    <x v="4"/>
    <n v="11.328000000000001"/>
    <s v="CA-2017-114538"/>
    <n v="1"/>
    <n v="2"/>
    <n v="0.2"/>
    <n v="2.5488000000000004"/>
    <n v="0.45632477063632687"/>
  </r>
  <r>
    <x v="909"/>
    <x v="4"/>
    <s v="OFF-AP-10004052"/>
    <x v="0"/>
    <x v="12"/>
    <n v="7.9"/>
    <s v="CA-2017-129868"/>
    <n v="0"/>
    <n v="2"/>
    <n v="0"/>
    <n v="2.0540000000000003"/>
    <n v="0.49507917887403441"/>
  </r>
  <r>
    <x v="909"/>
    <x v="20"/>
    <s v="OFF-BI-10004967"/>
    <x v="0"/>
    <x v="3"/>
    <n v="4.9920000000000009"/>
    <s v="CA-2017-123015"/>
    <n v="1"/>
    <n v="3"/>
    <n v="0.2"/>
    <n v="1.6848000000000001"/>
    <n v="0.46881743173671325"/>
  </r>
  <r>
    <x v="910"/>
    <x v="1"/>
    <s v="FUR-CH-10004853"/>
    <x v="1"/>
    <x v="5"/>
    <n v="845.48799999999994"/>
    <s v="US-2017-162852"/>
    <n v="1"/>
    <n v="8"/>
    <n v="0.3"/>
    <n v="-12.078400000000101"/>
    <n v="0.46529189879902266"/>
  </r>
  <r>
    <x v="910"/>
    <x v="10"/>
    <s v="TEC-AC-10003063"/>
    <x v="2"/>
    <x v="9"/>
    <n v="40"/>
    <s v="CA-2017-138667"/>
    <n v="1"/>
    <n v="2"/>
    <n v="0.2"/>
    <n v="0.5"/>
    <n v="0.52062335344040378"/>
  </r>
  <r>
    <x v="910"/>
    <x v="0"/>
    <s v="OFF-PA-10004041"/>
    <x v="0"/>
    <x v="0"/>
    <n v="23.680000000000003"/>
    <s v="CA-2017-162726"/>
    <n v="1"/>
    <n v="4"/>
    <n v="0.2"/>
    <n v="7.3999999999999995"/>
    <n v="0.43613829632717294"/>
  </r>
  <r>
    <x v="910"/>
    <x v="4"/>
    <s v="OFF-LA-10001613"/>
    <x v="0"/>
    <x v="2"/>
    <n v="20.16"/>
    <s v="US-2017-131058"/>
    <n v="1"/>
    <n v="7"/>
    <n v="0"/>
    <n v="9.8783999999999992"/>
    <n v="0.4647369236065339"/>
  </r>
  <r>
    <x v="910"/>
    <x v="10"/>
    <s v="OFF-FA-10000621"/>
    <x v="0"/>
    <x v="7"/>
    <n v="17.184000000000001"/>
    <s v="CA-2017-102596"/>
    <n v="1"/>
    <n v="6"/>
    <n v="0.2"/>
    <n v="6.2291999999999996"/>
    <n v="0.51168203684699509"/>
  </r>
  <r>
    <x v="910"/>
    <x v="0"/>
    <s v="OFF-PA-10001972"/>
    <x v="0"/>
    <x v="0"/>
    <n v="10.368000000000002"/>
    <s v="CA-2017-162726"/>
    <n v="0"/>
    <n v="2"/>
    <n v="0.2"/>
    <n v="3.6288"/>
    <n v="0.43613829632717294"/>
  </r>
  <r>
    <x v="910"/>
    <x v="3"/>
    <s v="OFF-LA-10002368"/>
    <x v="0"/>
    <x v="2"/>
    <n v="2.61"/>
    <s v="CA-2017-111605"/>
    <n v="1"/>
    <n v="1"/>
    <n v="0"/>
    <n v="1.2005999999999999"/>
    <n v="0.4647369236065339"/>
  </r>
  <r>
    <x v="911"/>
    <x v="21"/>
    <s v="FUR-CH-10001714"/>
    <x v="1"/>
    <x v="5"/>
    <n v="754.44999999999993"/>
    <s v="CA-2017-156300"/>
    <n v="1"/>
    <n v="5"/>
    <n v="0"/>
    <n v="60.356000000000023"/>
    <n v="0.46529189879902266"/>
  </r>
  <r>
    <x v="911"/>
    <x v="1"/>
    <s v="OFF-PA-10001289"/>
    <x v="0"/>
    <x v="0"/>
    <n v="186.048"/>
    <s v="CA-2017-124051"/>
    <n v="1"/>
    <n v="6"/>
    <n v="0.2"/>
    <n v="67.442399999999992"/>
    <n v="0.43613829632717294"/>
  </r>
  <r>
    <x v="911"/>
    <x v="42"/>
    <s v="OFF-AP-10001293"/>
    <x v="0"/>
    <x v="12"/>
    <n v="81.96"/>
    <s v="CA-2017-122017"/>
    <n v="1"/>
    <n v="2"/>
    <n v="0"/>
    <n v="22.948799999999999"/>
    <n v="0.49507917887403441"/>
  </r>
  <r>
    <x v="911"/>
    <x v="42"/>
    <s v="FUR-FU-10000672"/>
    <x v="1"/>
    <x v="8"/>
    <n v="70.56"/>
    <s v="CA-2017-122017"/>
    <n v="0"/>
    <n v="6"/>
    <n v="0"/>
    <n v="23.990399999999994"/>
    <n v="0.4595170286641902"/>
  </r>
  <r>
    <x v="911"/>
    <x v="15"/>
    <s v="OFF-BI-10004781"/>
    <x v="0"/>
    <x v="3"/>
    <n v="38.088000000000001"/>
    <s v="CA-2017-139689"/>
    <n v="1"/>
    <n v="4"/>
    <n v="0.7"/>
    <n v="-27.93119999999999"/>
    <n v="0.46881743173671325"/>
  </r>
  <r>
    <x v="911"/>
    <x v="16"/>
    <s v="OFF-PA-10002986"/>
    <x v="0"/>
    <x v="0"/>
    <n v="37.408000000000001"/>
    <s v="US-2017-135209"/>
    <n v="1"/>
    <n v="7"/>
    <n v="0.2"/>
    <n v="13.0928"/>
    <n v="0.43613829632717294"/>
  </r>
  <r>
    <x v="911"/>
    <x v="4"/>
    <s v="OFF-SU-10002557"/>
    <x v="0"/>
    <x v="14"/>
    <n v="27.96"/>
    <s v="CA-2017-112578"/>
    <n v="1"/>
    <n v="2"/>
    <n v="0"/>
    <n v="7.2696000000000005"/>
    <n v="0.53938093436526824"/>
  </r>
  <r>
    <x v="911"/>
    <x v="11"/>
    <s v="OFF-EN-10002592"/>
    <x v="0"/>
    <x v="11"/>
    <n v="27.792000000000002"/>
    <s v="CA-2017-157742"/>
    <n v="1"/>
    <n v="3"/>
    <n v="0.2"/>
    <n v="10.422000000000001"/>
    <n v="0.44424167803735209"/>
  </r>
  <r>
    <x v="911"/>
    <x v="16"/>
    <s v="OFF-PA-10000143"/>
    <x v="0"/>
    <x v="0"/>
    <n v="25.344000000000001"/>
    <s v="US-2017-135209"/>
    <n v="0"/>
    <n v="6"/>
    <n v="0.2"/>
    <n v="8.8704000000000018"/>
    <n v="0.43613829632717294"/>
  </r>
  <r>
    <x v="911"/>
    <x v="4"/>
    <s v="OFF-ST-10003722"/>
    <x v="0"/>
    <x v="1"/>
    <n v="14.03"/>
    <s v="CA-2017-112578"/>
    <n v="0"/>
    <n v="1"/>
    <n v="0"/>
    <n v="4.068699999999998"/>
    <n v="0.44610841445725197"/>
  </r>
  <r>
    <x v="911"/>
    <x v="4"/>
    <s v="OFF-BI-10000138"/>
    <x v="0"/>
    <x v="3"/>
    <n v="11.231999999999999"/>
    <s v="US-2017-163258"/>
    <n v="1"/>
    <n v="3"/>
    <n v="0.2"/>
    <n v="3.9312000000000005"/>
    <n v="0.46881743173671325"/>
  </r>
  <r>
    <x v="911"/>
    <x v="15"/>
    <s v="OFF-BI-10000145"/>
    <x v="0"/>
    <x v="3"/>
    <n v="2.8080000000000007"/>
    <s v="CA-2017-139689"/>
    <n v="0"/>
    <n v="3"/>
    <n v="0.7"/>
    <n v="-1.9656000000000002"/>
    <n v="0.46881743173671325"/>
  </r>
  <r>
    <x v="912"/>
    <x v="4"/>
    <s v="OFF-ST-10001526"/>
    <x v="0"/>
    <x v="1"/>
    <n v="481.32"/>
    <s v="US-2017-111528"/>
    <n v="1"/>
    <n v="4"/>
    <n v="0"/>
    <n v="125.14319999999998"/>
    <n v="0.44610841445725197"/>
  </r>
  <r>
    <x v="912"/>
    <x v="2"/>
    <s v="FUR-CH-10000454"/>
    <x v="1"/>
    <x v="5"/>
    <n v="170.78599999999997"/>
    <s v="CA-2017-105746"/>
    <n v="1"/>
    <n v="1"/>
    <n v="0.3"/>
    <n v="0"/>
    <n v="0.46529189879902266"/>
  </r>
  <r>
    <x v="912"/>
    <x v="16"/>
    <s v="OFF-PA-10002421"/>
    <x v="0"/>
    <x v="0"/>
    <n v="72.224000000000004"/>
    <s v="CA-2017-160486"/>
    <n v="1"/>
    <n v="4"/>
    <n v="0.2"/>
    <n v="25.278400000000001"/>
    <n v="0.43613829632717294"/>
  </r>
  <r>
    <x v="912"/>
    <x v="2"/>
    <s v="OFF-AR-10004269"/>
    <x v="0"/>
    <x v="4"/>
    <n v="16.520000000000003"/>
    <s v="CA-2017-163951"/>
    <n v="1"/>
    <n v="5"/>
    <n v="0.2"/>
    <n v="1.6519999999999992"/>
    <n v="0.45632477063632687"/>
  </r>
  <r>
    <x v="912"/>
    <x v="10"/>
    <s v="OFF-SU-10001664"/>
    <x v="0"/>
    <x v="14"/>
    <n v="13.712000000000002"/>
    <s v="CA-2017-117660"/>
    <n v="1"/>
    <n v="2"/>
    <n v="0.2"/>
    <n v="1.0284"/>
    <n v="0.53938093436526824"/>
  </r>
  <r>
    <x v="912"/>
    <x v="0"/>
    <s v="OFF-BI-10004654"/>
    <x v="0"/>
    <x v="3"/>
    <n v="6.9239999999999977"/>
    <s v="CA-2017-117226"/>
    <n v="1"/>
    <n v="6"/>
    <n v="0.8"/>
    <n v="-10.385999999999999"/>
    <n v="0.46881743173671325"/>
  </r>
  <r>
    <x v="912"/>
    <x v="4"/>
    <s v="OFF-BI-10002194"/>
    <x v="0"/>
    <x v="3"/>
    <n v="6.3840000000000003"/>
    <s v="US-2017-111528"/>
    <n v="0"/>
    <n v="1"/>
    <n v="0.2"/>
    <n v="2.1546000000000003"/>
    <n v="0.46881743173671325"/>
  </r>
  <r>
    <x v="912"/>
    <x v="10"/>
    <s v="OFF-LA-10003720"/>
    <x v="0"/>
    <x v="2"/>
    <n v="5.9039999999999999"/>
    <s v="CA-2017-117660"/>
    <n v="0"/>
    <n v="2"/>
    <n v="0.2"/>
    <n v="1.9925999999999999"/>
    <n v="0.4647369236065339"/>
  </r>
  <r>
    <x v="913"/>
    <x v="4"/>
    <s v="TEC-PH-10002563"/>
    <x v="2"/>
    <x v="6"/>
    <n v="302.37599999999998"/>
    <s v="CA-2017-100202"/>
    <n v="1"/>
    <n v="3"/>
    <n v="0.2"/>
    <n v="22.678200000000018"/>
    <n v="0.41105220110552465"/>
  </r>
  <r>
    <x v="913"/>
    <x v="17"/>
    <s v="OFF-BI-10003984"/>
    <x v="0"/>
    <x v="3"/>
    <n v="159.768"/>
    <s v="CA-2017-160395"/>
    <n v="1"/>
    <n v="7"/>
    <n v="0.2"/>
    <n v="53.921700000000008"/>
    <n v="0.46881743173671325"/>
  </r>
  <r>
    <x v="913"/>
    <x v="10"/>
    <s v="OFF-ST-10002554"/>
    <x v="0"/>
    <x v="1"/>
    <n v="156.512"/>
    <s v="US-2017-105830"/>
    <n v="1"/>
    <n v="4"/>
    <n v="0.2"/>
    <n v="-35.215199999999996"/>
    <n v="0.44610841445725197"/>
  </r>
  <r>
    <x v="913"/>
    <x v="16"/>
    <s v="OFF-AR-10000588"/>
    <x v="0"/>
    <x v="4"/>
    <n v="47.616"/>
    <s v="US-2017-165953"/>
    <n v="1"/>
    <n v="3"/>
    <n v="0.2"/>
    <n v="3.571200000000001"/>
    <n v="0.45632477063632687"/>
  </r>
  <r>
    <x v="913"/>
    <x v="4"/>
    <s v="OFF-BI-10004233"/>
    <x v="0"/>
    <x v="3"/>
    <n v="38.376000000000005"/>
    <s v="CA-2017-156139"/>
    <n v="1"/>
    <n v="3"/>
    <n v="0.2"/>
    <n v="13.4316"/>
    <n v="0.46881743173671325"/>
  </r>
  <r>
    <x v="913"/>
    <x v="16"/>
    <s v="OFF-PA-10002250"/>
    <x v="0"/>
    <x v="0"/>
    <n v="23.480000000000004"/>
    <s v="US-2017-165953"/>
    <n v="0"/>
    <n v="5"/>
    <n v="0.2"/>
    <n v="8.218"/>
    <n v="0.43613829632717294"/>
  </r>
  <r>
    <x v="913"/>
    <x v="17"/>
    <s v="OFF-AR-10003759"/>
    <x v="0"/>
    <x v="4"/>
    <n v="3.64"/>
    <s v="CA-2017-160395"/>
    <n v="0"/>
    <n v="2"/>
    <n v="0"/>
    <n v="1.6379999999999999"/>
    <n v="0.45632477063632687"/>
  </r>
  <r>
    <x v="914"/>
    <x v="4"/>
    <s v="FUR-FU-10001215"/>
    <x v="1"/>
    <x v="8"/>
    <n v="474.43"/>
    <s v="CA-2018-144463"/>
    <n v="1"/>
    <n v="11"/>
    <n v="0"/>
    <n v="199.26060000000004"/>
    <n v="0.4595170286641902"/>
  </r>
  <r>
    <x v="914"/>
    <x v="0"/>
    <s v="OFF-ST-10002743"/>
    <x v="0"/>
    <x v="1"/>
    <n v="454.56000000000006"/>
    <s v="CA-2018-151750"/>
    <n v="1"/>
    <n v="5"/>
    <n v="0.2"/>
    <n v="-107.95800000000004"/>
    <n v="0.44610841445725197"/>
  </r>
  <r>
    <x v="914"/>
    <x v="0"/>
    <s v="FUR-CH-10003199"/>
    <x v="1"/>
    <x v="5"/>
    <n v="310.74399999999997"/>
    <s v="CA-2018-151750"/>
    <n v="0"/>
    <n v="4"/>
    <n v="0.3"/>
    <n v="-26.635199999999998"/>
    <n v="0.46529189879902266"/>
  </r>
  <r>
    <x v="914"/>
    <x v="0"/>
    <s v="FUR-FU-10002116"/>
    <x v="1"/>
    <x v="8"/>
    <n v="141.41999999999999"/>
    <s v="CA-2018-151750"/>
    <n v="0"/>
    <n v="5"/>
    <n v="0.6"/>
    <n v="-187.38150000000002"/>
    <n v="0.4595170286641902"/>
  </r>
  <r>
    <x v="914"/>
    <x v="10"/>
    <s v="FUR-FU-10003878"/>
    <x v="1"/>
    <x v="8"/>
    <n v="48.896000000000001"/>
    <s v="CA-2018-107503"/>
    <n v="1"/>
    <n v="4"/>
    <n v="0.2"/>
    <n v="8.5567999999999991"/>
    <n v="0.4595170286641902"/>
  </r>
  <r>
    <x v="914"/>
    <x v="0"/>
    <s v="OFF-AP-10004708"/>
    <x v="0"/>
    <x v="12"/>
    <n v="15.223999999999997"/>
    <s v="CA-2018-151750"/>
    <n v="0"/>
    <n v="2"/>
    <n v="0.8"/>
    <n v="-38.821200000000012"/>
    <n v="0.49507917887403441"/>
  </r>
  <r>
    <x v="914"/>
    <x v="0"/>
    <s v="OFF-BI-10000343"/>
    <x v="0"/>
    <x v="3"/>
    <n v="13.747999999999998"/>
    <s v="CA-2018-151750"/>
    <n v="0"/>
    <n v="14"/>
    <n v="0.8"/>
    <n v="-22.684200000000004"/>
    <n v="0.46881743173671325"/>
  </r>
  <r>
    <x v="914"/>
    <x v="0"/>
    <s v="OFF-AR-10003158"/>
    <x v="0"/>
    <x v="4"/>
    <n v="12.736000000000001"/>
    <s v="CA-2018-151750"/>
    <n v="0"/>
    <n v="4"/>
    <n v="0.2"/>
    <n v="2.2287999999999988"/>
    <n v="0.45632477063632687"/>
  </r>
  <r>
    <x v="914"/>
    <x v="0"/>
    <s v="OFF-BI-10000301"/>
    <x v="0"/>
    <x v="3"/>
    <n v="6.469999999999998"/>
    <s v="CA-2018-151750"/>
    <n v="0"/>
    <n v="5"/>
    <n v="0.8"/>
    <n v="-9.7050000000000018"/>
    <n v="0.46881743173671325"/>
  </r>
  <r>
    <x v="914"/>
    <x v="21"/>
    <s v="OFF-BI-10002012"/>
    <x v="0"/>
    <x v="3"/>
    <n v="3.6"/>
    <s v="CA-2018-154466"/>
    <n v="1"/>
    <n v="2"/>
    <n v="0"/>
    <n v="1.728"/>
    <n v="0.46881743173671325"/>
  </r>
  <r>
    <x v="915"/>
    <x v="0"/>
    <s v="FUR-TA-10002958"/>
    <x v="1"/>
    <x v="13"/>
    <n v="913.43000000000006"/>
    <s v="CA-2018-147207"/>
    <n v="1"/>
    <n v="5"/>
    <n v="0.3"/>
    <n v="-169.63700000000009"/>
    <n v="0.55975208308209756"/>
  </r>
  <r>
    <x v="915"/>
    <x v="25"/>
    <s v="TEC-MA-10002178"/>
    <x v="2"/>
    <x v="15"/>
    <n v="695.7"/>
    <s v="CA-2018-113481"/>
    <n v="1"/>
    <n v="2"/>
    <n v="0.5"/>
    <n v="-27.827999999999975"/>
    <n v="0.5183572270896134"/>
  </r>
  <r>
    <x v="915"/>
    <x v="0"/>
    <s v="OFF-ST-10002615"/>
    <x v="0"/>
    <x v="1"/>
    <n v="372.14400000000001"/>
    <s v="CA-2018-147207"/>
    <n v="0"/>
    <n v="3"/>
    <n v="0.2"/>
    <n v="27.910800000000009"/>
    <n v="0.44610841445725197"/>
  </r>
  <r>
    <x v="915"/>
    <x v="4"/>
    <s v="TEC-AC-10000682"/>
    <x v="2"/>
    <x v="9"/>
    <n v="16.59"/>
    <s v="CA-2018-118668"/>
    <n v="1"/>
    <n v="1"/>
    <n v="0"/>
    <n v="5.8064999999999998"/>
    <n v="0.52062335344040378"/>
  </r>
  <r>
    <x v="915"/>
    <x v="0"/>
    <s v="OFF-AR-10001955"/>
    <x v="0"/>
    <x v="4"/>
    <n v="31.744"/>
    <s v="CA-2018-147207"/>
    <n v="0"/>
    <n v="2"/>
    <n v="0.2"/>
    <n v="3.9679999999999964"/>
    <n v="0.45632477063632687"/>
  </r>
  <r>
    <x v="915"/>
    <x v="25"/>
    <s v="OFF-BI-10000474"/>
    <x v="0"/>
    <x v="3"/>
    <n v="28.854000000000006"/>
    <s v="CA-2018-113481"/>
    <n v="0"/>
    <n v="6"/>
    <n v="0.7"/>
    <n v="-21.159599999999998"/>
    <n v="0.46881743173671325"/>
  </r>
  <r>
    <x v="915"/>
    <x v="25"/>
    <s v="OFF-BI-10003694"/>
    <x v="0"/>
    <x v="3"/>
    <n v="15.66"/>
    <s v="CA-2018-113481"/>
    <n v="0"/>
    <n v="5"/>
    <n v="0.7"/>
    <n v="-12.527999999999995"/>
    <n v="0.46881743173671325"/>
  </r>
  <r>
    <x v="915"/>
    <x v="0"/>
    <s v="OFF-AP-10000027"/>
    <x v="0"/>
    <x v="12"/>
    <n v="5.4319999999999986"/>
    <s v="CA-2018-147207"/>
    <n v="0"/>
    <n v="2"/>
    <n v="0.8"/>
    <n v="-13.580000000000002"/>
    <n v="0.49507917887403441"/>
  </r>
  <r>
    <x v="916"/>
    <x v="4"/>
    <s v="OFF-BI-10004584"/>
    <x v="0"/>
    <x v="3"/>
    <n v="2022.2720000000002"/>
    <s v="CA-2018-111738"/>
    <n v="1"/>
    <n v="8"/>
    <n v="0.2"/>
    <n v="682.5168000000001"/>
    <n v="0.46881743173671325"/>
  </r>
  <r>
    <x v="916"/>
    <x v="4"/>
    <s v="OFF-PA-10004735"/>
    <x v="0"/>
    <x v="0"/>
    <n v="38.880000000000003"/>
    <s v="US-2018-114034"/>
    <n v="1"/>
    <n v="6"/>
    <n v="0"/>
    <n v="18.662400000000002"/>
    <n v="0.43613829632717294"/>
  </r>
  <r>
    <x v="916"/>
    <x v="4"/>
    <s v="OFF-AR-10000817"/>
    <x v="0"/>
    <x v="4"/>
    <n v="9.120000000000001"/>
    <s v="CA-2018-111738"/>
    <n v="0"/>
    <n v="3"/>
    <n v="0"/>
    <n v="3.1007999999999996"/>
    <n v="0.45632477063632687"/>
  </r>
  <r>
    <x v="917"/>
    <x v="33"/>
    <s v="OFF-BI-10004728"/>
    <x v="0"/>
    <x v="3"/>
    <n v="33.74"/>
    <s v="CA-2018-150931"/>
    <n v="1"/>
    <n v="7"/>
    <n v="0"/>
    <n v="15.5204"/>
    <n v="0.46881743173671325"/>
  </r>
  <r>
    <x v="918"/>
    <x v="14"/>
    <s v="TEC-MA-10000822"/>
    <x v="2"/>
    <x v="15"/>
    <n v="3059.982"/>
    <s v="CA-2018-159366"/>
    <n v="1"/>
    <n v="2"/>
    <n v="0.1"/>
    <n v="679.99599999999964"/>
    <n v="0.5183572270896134"/>
  </r>
  <r>
    <x v="918"/>
    <x v="4"/>
    <s v="OFF-ST-10000760"/>
    <x v="0"/>
    <x v="1"/>
    <n v="153.78"/>
    <s v="US-2018-123862"/>
    <n v="1"/>
    <n v="11"/>
    <n v="0"/>
    <n v="44.596199999999996"/>
    <n v="0.44610841445725197"/>
  </r>
  <r>
    <x v="918"/>
    <x v="4"/>
    <s v="OFF-SU-10004884"/>
    <x v="0"/>
    <x v="14"/>
    <n v="110.11"/>
    <s v="US-2018-123862"/>
    <n v="0"/>
    <n v="7"/>
    <n v="0"/>
    <n v="31.931899999999988"/>
    <n v="0.53938093436526824"/>
  </r>
  <r>
    <x v="918"/>
    <x v="4"/>
    <s v="OFF-ST-10002301"/>
    <x v="0"/>
    <x v="1"/>
    <n v="61.019999999999996"/>
    <s v="US-2018-123862"/>
    <n v="0"/>
    <n v="3"/>
    <n v="0"/>
    <n v="0.61019999999999541"/>
    <n v="0.44610841445725197"/>
  </r>
  <r>
    <x v="918"/>
    <x v="4"/>
    <s v="OFF-FA-10003112"/>
    <x v="0"/>
    <x v="7"/>
    <n v="7.89"/>
    <s v="US-2018-123862"/>
    <n v="0"/>
    <n v="1"/>
    <n v="0"/>
    <n v="3.5504999999999995"/>
    <n v="0.51168203684699509"/>
  </r>
  <r>
    <x v="918"/>
    <x v="16"/>
    <s v="OFF-BI-10000145"/>
    <x v="0"/>
    <x v="3"/>
    <n v="2.8080000000000007"/>
    <s v="US-2018-168690"/>
    <n v="1"/>
    <n v="3"/>
    <n v="0.7"/>
    <n v="-1.9656000000000002"/>
    <n v="0.46881743173671325"/>
  </r>
  <r>
    <x v="919"/>
    <x v="22"/>
    <s v="FUR-TA-10001950"/>
    <x v="1"/>
    <x v="13"/>
    <n v="892.98"/>
    <s v="CA-2018-115154"/>
    <n v="1"/>
    <n v="2"/>
    <n v="0"/>
    <n v="80.368200000000002"/>
    <n v="0.55975208308209756"/>
  </r>
  <r>
    <x v="920"/>
    <x v="2"/>
    <s v="OFF-BI-10004632"/>
    <x v="0"/>
    <x v="3"/>
    <n v="274.49100000000004"/>
    <s v="CA-2018-154760"/>
    <n v="1"/>
    <n v="3"/>
    <n v="0.7"/>
    <n v="-228.74250000000006"/>
    <n v="0.46881743173671325"/>
  </r>
  <r>
    <x v="921"/>
    <x v="0"/>
    <s v="OFF-BI-10000545"/>
    <x v="0"/>
    <x v="3"/>
    <n v="760.97999999999979"/>
    <s v="US-2018-148551"/>
    <n v="1"/>
    <n v="5"/>
    <n v="0.8"/>
    <n v="-1141.47"/>
    <n v="0.46881743173671325"/>
  </r>
  <r>
    <x v="921"/>
    <x v="44"/>
    <s v="OFF-PA-10001804"/>
    <x v="0"/>
    <x v="0"/>
    <n v="40.08"/>
    <s v="US-2018-158512"/>
    <n v="1"/>
    <n v="6"/>
    <n v="0"/>
    <n v="19.238399999999999"/>
    <n v="0.43613829632717294"/>
  </r>
  <r>
    <x v="921"/>
    <x v="44"/>
    <s v="FUR-FU-10004973"/>
    <x v="1"/>
    <x v="8"/>
    <n v="37.68"/>
    <s v="US-2018-158512"/>
    <n v="0"/>
    <n v="2"/>
    <n v="0"/>
    <n v="15.825600000000001"/>
    <n v="0.4595170286641902"/>
  </r>
  <r>
    <x v="921"/>
    <x v="4"/>
    <s v="OFF-EN-10002621"/>
    <x v="0"/>
    <x v="11"/>
    <n v="9.7799999999999994"/>
    <s v="CA-2018-108000"/>
    <n v="1"/>
    <n v="1"/>
    <n v="0"/>
    <n v="4.8899999999999997"/>
    <n v="0.44424167803735209"/>
  </r>
  <r>
    <x v="922"/>
    <x v="24"/>
    <s v="OFF-SU-10002881"/>
    <x v="0"/>
    <x v="14"/>
    <n v="4164.0499999999993"/>
    <s v="US-2018-167402"/>
    <n v="1"/>
    <n v="5"/>
    <n v="0"/>
    <n v="83.281000000000063"/>
    <n v="0.53938093436526824"/>
  </r>
  <r>
    <x v="922"/>
    <x v="24"/>
    <s v="FUR-BO-10001608"/>
    <x v="1"/>
    <x v="10"/>
    <n v="212.94"/>
    <s v="US-2018-167402"/>
    <n v="0"/>
    <n v="3"/>
    <n v="0"/>
    <n v="53.235000000000014"/>
    <n v="0.5176847302647779"/>
  </r>
  <r>
    <x v="922"/>
    <x v="24"/>
    <s v="OFF-AR-10004010"/>
    <x v="0"/>
    <x v="4"/>
    <n v="209.94"/>
    <s v="US-2018-167402"/>
    <n v="0"/>
    <n v="6"/>
    <n v="0"/>
    <n v="54.584400000000002"/>
    <n v="0.45632477063632687"/>
  </r>
  <r>
    <x v="922"/>
    <x v="24"/>
    <s v="OFF-PA-10004983"/>
    <x v="0"/>
    <x v="0"/>
    <n v="32.400000000000006"/>
    <s v="US-2018-167402"/>
    <n v="0"/>
    <n v="5"/>
    <n v="0"/>
    <n v="15.552000000000001"/>
    <n v="0.43613829632717294"/>
  </r>
  <r>
    <x v="923"/>
    <x v="26"/>
    <s v="OFF-ST-10003638"/>
    <x v="0"/>
    <x v="1"/>
    <n v="168.624"/>
    <s v="US-2018-106131"/>
    <n v="1"/>
    <n v="9"/>
    <n v="0.2"/>
    <n v="14.754599999999996"/>
    <n v="0.44610841445725197"/>
  </r>
  <r>
    <x v="923"/>
    <x v="4"/>
    <s v="OFF-PA-10000483"/>
    <x v="0"/>
    <x v="0"/>
    <n v="154.9"/>
    <s v="CA-2018-149076"/>
    <n v="1"/>
    <n v="5"/>
    <n v="0"/>
    <n v="69.704999999999998"/>
    <n v="0.43613829632717294"/>
  </r>
  <r>
    <x v="923"/>
    <x v="15"/>
    <s v="TEC-PH-10001924"/>
    <x v="2"/>
    <x v="6"/>
    <n v="111.98399999999999"/>
    <s v="CA-2018-127306"/>
    <n v="1"/>
    <n v="2"/>
    <n v="0.2"/>
    <n v="6.9990000000000059"/>
    <n v="0.41105220110552465"/>
  </r>
  <r>
    <x v="923"/>
    <x v="26"/>
    <s v="TEC-AC-10003027"/>
    <x v="2"/>
    <x v="9"/>
    <n v="169.06400000000002"/>
    <s v="US-2018-106131"/>
    <n v="0"/>
    <n v="7"/>
    <n v="0.2"/>
    <n v="-14.793099999999995"/>
    <n v="0.52062335344040378"/>
  </r>
  <r>
    <x v="923"/>
    <x v="18"/>
    <s v="TEC-AC-10004469"/>
    <x v="2"/>
    <x v="9"/>
    <n v="159.80000000000001"/>
    <s v="CA-2018-113278"/>
    <n v="1"/>
    <n v="4"/>
    <n v="0"/>
    <n v="70.312000000000012"/>
    <n v="0.52062335344040378"/>
  </r>
  <r>
    <x v="923"/>
    <x v="18"/>
    <s v="TEC-PH-10000169"/>
    <x v="2"/>
    <x v="6"/>
    <n v="67.8"/>
    <s v="CA-2018-113278"/>
    <n v="0"/>
    <n v="4"/>
    <n v="0"/>
    <n v="1.3559999999999945"/>
    <n v="0.41105220110552465"/>
  </r>
  <r>
    <x v="923"/>
    <x v="18"/>
    <s v="TEC-AC-10001445"/>
    <x v="2"/>
    <x v="9"/>
    <n v="12.12"/>
    <s v="CA-2018-113278"/>
    <n v="0"/>
    <n v="4"/>
    <n v="0"/>
    <n v="2.5451999999999995"/>
    <n v="0.52062335344040378"/>
  </r>
  <r>
    <x v="923"/>
    <x v="18"/>
    <s v="OFF-ST-10001590"/>
    <x v="0"/>
    <x v="1"/>
    <n v="67.400000000000006"/>
    <s v="CA-2018-113278"/>
    <n v="0"/>
    <n v="5"/>
    <n v="0"/>
    <n v="17.523999999999997"/>
    <n v="0.44610841445725197"/>
  </r>
  <r>
    <x v="923"/>
    <x v="15"/>
    <s v="OFF-PA-10000019"/>
    <x v="0"/>
    <x v="0"/>
    <n v="36.288000000000011"/>
    <s v="CA-2018-127306"/>
    <n v="0"/>
    <n v="7"/>
    <n v="0.2"/>
    <n v="12.700800000000001"/>
    <n v="0.43613829632717294"/>
  </r>
  <r>
    <x v="923"/>
    <x v="25"/>
    <s v="OFF-EN-10002504"/>
    <x v="0"/>
    <x v="11"/>
    <n v="21.744"/>
    <s v="CA-2018-138779"/>
    <n v="1"/>
    <n v="1"/>
    <n v="0.2"/>
    <n v="7.3385999999999996"/>
    <n v="0.44424167803735209"/>
  </r>
  <r>
    <x v="923"/>
    <x v="18"/>
    <s v="FUR-FU-10001037"/>
    <x v="1"/>
    <x v="8"/>
    <n v="18.96"/>
    <s v="CA-2018-113278"/>
    <n v="0"/>
    <n v="2"/>
    <n v="0"/>
    <n v="8.532"/>
    <n v="0.4595170286641902"/>
  </r>
  <r>
    <x v="923"/>
    <x v="18"/>
    <s v="OFF-ST-10002562"/>
    <x v="0"/>
    <x v="1"/>
    <n v="18.760000000000002"/>
    <s v="CA-2018-113278"/>
    <n v="0"/>
    <n v="2"/>
    <n v="0"/>
    <n v="5.2528000000000006"/>
    <n v="0.44610841445725197"/>
  </r>
  <r>
    <x v="923"/>
    <x v="15"/>
    <s v="OFF-EN-10001219"/>
    <x v="0"/>
    <x v="11"/>
    <n v="18.335999999999999"/>
    <s v="CA-2018-127306"/>
    <n v="0"/>
    <n v="3"/>
    <n v="0.2"/>
    <n v="6.6467999999999989"/>
    <n v="0.44424167803735209"/>
  </r>
  <r>
    <x v="923"/>
    <x v="18"/>
    <s v="OFF-PA-10004156"/>
    <x v="0"/>
    <x v="0"/>
    <n v="11.34"/>
    <s v="CA-2018-113278"/>
    <n v="0"/>
    <n v="1"/>
    <n v="0"/>
    <n v="5.5565999999999995"/>
    <n v="0.43613829632717294"/>
  </r>
  <r>
    <x v="923"/>
    <x v="25"/>
    <s v="TEC-PH-10003655"/>
    <x v="2"/>
    <x v="6"/>
    <n v="7.92"/>
    <s v="CA-2018-138779"/>
    <n v="0"/>
    <n v="5"/>
    <n v="0.2"/>
    <n v="0.69300000000000006"/>
    <n v="0.41105220110552465"/>
  </r>
  <r>
    <x v="923"/>
    <x v="15"/>
    <s v="OFF-BI-10002003"/>
    <x v="0"/>
    <x v="3"/>
    <n v="5.9700000000000006"/>
    <s v="CA-2018-127306"/>
    <n v="0"/>
    <n v="5"/>
    <n v="0.7"/>
    <n v="-4.577"/>
    <n v="0.46881743173671325"/>
  </r>
  <r>
    <x v="923"/>
    <x v="18"/>
    <s v="OFF-FA-10003472"/>
    <x v="0"/>
    <x v="7"/>
    <n v="2.52"/>
    <s v="CA-2018-113278"/>
    <n v="0"/>
    <n v="2"/>
    <n v="0"/>
    <n v="0.1008"/>
    <n v="0.51168203684699509"/>
  </r>
  <r>
    <x v="923"/>
    <x v="15"/>
    <s v="OFF-BI-10003727"/>
    <x v="0"/>
    <x v="3"/>
    <n v="2.508"/>
    <s v="CA-2018-127306"/>
    <n v="0"/>
    <n v="2"/>
    <n v="0.7"/>
    <n v="-1.8391999999999999"/>
    <n v="0.46881743173671325"/>
  </r>
  <r>
    <x v="924"/>
    <x v="2"/>
    <s v="OFF-AP-10002945"/>
    <x v="0"/>
    <x v="12"/>
    <n v="1924.1599999999999"/>
    <s v="CA-2018-167752"/>
    <n v="1"/>
    <n v="8"/>
    <n v="0.2"/>
    <n v="312.67599999999993"/>
    <n v="0.49507917887403441"/>
  </r>
  <r>
    <x v="924"/>
    <x v="0"/>
    <s v="TEC-AC-10002331"/>
    <x v="2"/>
    <x v="9"/>
    <n v="62.591999999999999"/>
    <s v="US-2018-104661"/>
    <n v="1"/>
    <n v="8"/>
    <n v="0.2"/>
    <n v="13.300799999999999"/>
    <n v="0.52062335344040378"/>
  </r>
  <r>
    <x v="924"/>
    <x v="0"/>
    <s v="TEC-AC-10003628"/>
    <x v="2"/>
    <x v="9"/>
    <n v="47.984000000000002"/>
    <s v="US-2018-104661"/>
    <n v="0"/>
    <n v="2"/>
    <n v="0.2"/>
    <n v="14.395200000000004"/>
    <n v="0.52062335344040378"/>
  </r>
  <r>
    <x v="924"/>
    <x v="2"/>
    <s v="OFF-AP-10000159"/>
    <x v="0"/>
    <x v="12"/>
    <n v="34.384"/>
    <s v="CA-2018-167752"/>
    <n v="0"/>
    <n v="1"/>
    <n v="0.2"/>
    <n v="3.8681999999999945"/>
    <n v="0.49507917887403441"/>
  </r>
  <r>
    <x v="924"/>
    <x v="0"/>
    <s v="OFF-BI-10001597"/>
    <x v="0"/>
    <x v="3"/>
    <n v="32.783999999999992"/>
    <s v="US-2018-104661"/>
    <n v="0"/>
    <n v="4"/>
    <n v="0.8"/>
    <n v="-52.454400000000007"/>
    <n v="0.46881743173671325"/>
  </r>
  <r>
    <x v="924"/>
    <x v="4"/>
    <s v="OFF-AR-10003504"/>
    <x v="0"/>
    <x v="4"/>
    <n v="21.400000000000002"/>
    <s v="CA-2018-160934"/>
    <n v="1"/>
    <n v="5"/>
    <n v="0"/>
    <n v="6.2059999999999977"/>
    <n v="0.45632477063632687"/>
  </r>
  <r>
    <x v="924"/>
    <x v="32"/>
    <s v="OFF-PA-10004675"/>
    <x v="0"/>
    <x v="0"/>
    <n v="12.7"/>
    <s v="CA-2018-152961"/>
    <n v="1"/>
    <n v="2"/>
    <n v="0"/>
    <n v="5.8419999999999996"/>
    <n v="0.43613829632717294"/>
  </r>
  <r>
    <x v="924"/>
    <x v="0"/>
    <s v="OFF-BI-10001098"/>
    <x v="0"/>
    <x v="3"/>
    <n v="4.2759999999999989"/>
    <s v="US-2018-104661"/>
    <n v="0"/>
    <n v="1"/>
    <n v="0.8"/>
    <n v="-6.6278000000000006"/>
    <n v="0.46881743173671325"/>
  </r>
  <r>
    <x v="925"/>
    <x v="14"/>
    <s v="OFF-BI-10004995"/>
    <x v="0"/>
    <x v="3"/>
    <n v="5443.96"/>
    <s v="CA-2018-138289"/>
    <n v="1"/>
    <n v="4"/>
    <n v="0"/>
    <n v="2504.2215999999999"/>
    <n v="0.46881743173671325"/>
  </r>
  <r>
    <x v="925"/>
    <x v="4"/>
    <s v="FUR-TA-10001520"/>
    <x v="1"/>
    <x v="13"/>
    <n v="399.67200000000003"/>
    <s v="CA-2018-125913"/>
    <n v="1"/>
    <n v="7"/>
    <n v="0.2"/>
    <n v="-14.987700000000061"/>
    <n v="0.55975208308209756"/>
  </r>
  <r>
    <x v="925"/>
    <x v="14"/>
    <s v="FUR-CH-10004626"/>
    <x v="1"/>
    <x v="5"/>
    <n v="302.67"/>
    <s v="CA-2018-138289"/>
    <n v="0"/>
    <n v="3"/>
    <n v="0"/>
    <n v="72.640799999999999"/>
    <n v="0.46529189879902266"/>
  </r>
  <r>
    <x v="925"/>
    <x v="14"/>
    <s v="OFF-PA-10001260"/>
    <x v="0"/>
    <x v="0"/>
    <n v="56.07"/>
    <s v="CA-2018-138289"/>
    <n v="0"/>
    <n v="7"/>
    <n v="0"/>
    <n v="25.231499999999997"/>
    <n v="0.43613829632717294"/>
  </r>
  <r>
    <x v="925"/>
    <x v="4"/>
    <s v="FUR-FU-10001487"/>
    <x v="1"/>
    <x v="8"/>
    <n v="27.92"/>
    <s v="CA-2018-125913"/>
    <n v="0"/>
    <n v="4"/>
    <n v="0"/>
    <n v="8.0967999999999982"/>
    <n v="0.4595170286641902"/>
  </r>
  <r>
    <x v="926"/>
    <x v="2"/>
    <s v="FUR-CH-10000309"/>
    <x v="1"/>
    <x v="5"/>
    <n v="887.27099999999984"/>
    <s v="CA-2018-153045"/>
    <n v="1"/>
    <n v="3"/>
    <n v="0.3"/>
    <n v="-63.376499999999965"/>
    <n v="0.46529189879902266"/>
  </r>
  <r>
    <x v="926"/>
    <x v="45"/>
    <s v="OFF-AP-10000828"/>
    <x v="0"/>
    <x v="12"/>
    <n v="542.93999999999994"/>
    <s v="US-2018-127292"/>
    <n v="1"/>
    <n v="3"/>
    <n v="0"/>
    <n v="152.02319999999997"/>
    <n v="0.49507917887403441"/>
  </r>
  <r>
    <x v="926"/>
    <x v="2"/>
    <s v="TEC-PH-10001817"/>
    <x v="2"/>
    <x v="6"/>
    <n v="429.59999999999997"/>
    <s v="CA-2018-153045"/>
    <n v="0"/>
    <n v="2"/>
    <n v="0.4"/>
    <n v="-93.079999999999984"/>
    <n v="0.41105220110552465"/>
  </r>
  <r>
    <x v="926"/>
    <x v="45"/>
    <s v="OFF-PA-10000157"/>
    <x v="0"/>
    <x v="0"/>
    <n v="79.92"/>
    <s v="US-2018-127292"/>
    <n v="0"/>
    <n v="4"/>
    <n v="0"/>
    <n v="37.562399999999997"/>
    <n v="0.43613829632717294"/>
  </r>
  <r>
    <x v="926"/>
    <x v="2"/>
    <s v="FUR-FU-10002759"/>
    <x v="1"/>
    <x v="8"/>
    <n v="31.968000000000004"/>
    <s v="CA-2018-153045"/>
    <n v="0"/>
    <n v="2"/>
    <n v="0.2"/>
    <n v="6.3935999999999993"/>
    <n v="0.4595170286641902"/>
  </r>
  <r>
    <x v="926"/>
    <x v="2"/>
    <s v="OFF-PA-10003673"/>
    <x v="0"/>
    <x v="0"/>
    <n v="21.696000000000002"/>
    <s v="CA-2018-153045"/>
    <n v="0"/>
    <n v="4"/>
    <n v="0.2"/>
    <n v="7.0511999999999988"/>
    <n v="0.43613829632717294"/>
  </r>
  <r>
    <x v="926"/>
    <x v="45"/>
    <s v="OFF-PA-10001970"/>
    <x v="0"/>
    <x v="0"/>
    <n v="12.28"/>
    <s v="US-2018-127292"/>
    <n v="0"/>
    <n v="1"/>
    <n v="0"/>
    <n v="5.7715999999999994"/>
    <n v="0.43613829632717294"/>
  </r>
  <r>
    <x v="926"/>
    <x v="0"/>
    <s v="OFF-LA-10003714"/>
    <x v="0"/>
    <x v="2"/>
    <n v="6"/>
    <s v="CA-2018-154718"/>
    <n v="1"/>
    <n v="2"/>
    <n v="0.2"/>
    <n v="2.0999999999999996"/>
    <n v="0.4647369236065339"/>
  </r>
  <r>
    <x v="926"/>
    <x v="45"/>
    <s v="OFF-EN-10001509"/>
    <x v="0"/>
    <x v="11"/>
    <n v="2.04"/>
    <s v="US-2018-127292"/>
    <n v="0"/>
    <n v="1"/>
    <n v="0"/>
    <n v="0.95879999999999987"/>
    <n v="0.44424167803735209"/>
  </r>
  <r>
    <x v="927"/>
    <x v="4"/>
    <s v="TEC-PH-10003072"/>
    <x v="2"/>
    <x v="6"/>
    <n v="359.97600000000006"/>
    <s v="CA-2018-144589"/>
    <n v="1"/>
    <n v="3"/>
    <n v="0.2"/>
    <n v="130.49130000000002"/>
    <n v="0.41105220110552465"/>
  </r>
  <r>
    <x v="927"/>
    <x v="20"/>
    <s v="FUR-CH-10003396"/>
    <x v="1"/>
    <x v="5"/>
    <n v="207.84600000000003"/>
    <s v="CA-2018-157252"/>
    <n v="1"/>
    <n v="3"/>
    <n v="0.1"/>
    <n v="2.3093999999999895"/>
    <n v="0.46529189879902266"/>
  </r>
  <r>
    <x v="927"/>
    <x v="4"/>
    <s v="TEC-PH-10004922"/>
    <x v="2"/>
    <x v="6"/>
    <n v="160.77600000000001"/>
    <s v="CA-2018-161809"/>
    <n v="1"/>
    <n v="3"/>
    <n v="0.2"/>
    <n v="10.048500000000004"/>
    <n v="0.41105220110552465"/>
  </r>
  <r>
    <x v="927"/>
    <x v="4"/>
    <s v="OFF-AR-10003631"/>
    <x v="0"/>
    <x v="4"/>
    <n v="24.2"/>
    <s v="CA-2018-144589"/>
    <n v="0"/>
    <n v="5"/>
    <n v="0"/>
    <n v="7.9859999999999998"/>
    <n v="0.45632477063632687"/>
  </r>
  <r>
    <x v="927"/>
    <x v="1"/>
    <s v="OFF-LA-10001613"/>
    <x v="0"/>
    <x v="2"/>
    <n v="11.52"/>
    <s v="CA-2018-152079"/>
    <n v="1"/>
    <n v="5"/>
    <n v="0.2"/>
    <n v="4.1760000000000002"/>
    <n v="0.4647369236065339"/>
  </r>
  <r>
    <x v="927"/>
    <x v="37"/>
    <s v="OFF-AR-10001545"/>
    <x v="0"/>
    <x v="4"/>
    <n v="3.52"/>
    <s v="US-2018-120649"/>
    <n v="1"/>
    <n v="2"/>
    <n v="0"/>
    <n v="1.0207999999999999"/>
    <n v="0.45632477063632687"/>
  </r>
  <r>
    <x v="928"/>
    <x v="14"/>
    <s v="TEC-MA-10002981"/>
    <x v="2"/>
    <x v="15"/>
    <n v="350.97300000000007"/>
    <s v="CA-2018-127026"/>
    <n v="1"/>
    <n v="3"/>
    <n v="0.1"/>
    <n v="152.08829999999998"/>
    <n v="0.5183572270896134"/>
  </r>
  <r>
    <x v="928"/>
    <x v="25"/>
    <s v="OFF-ST-10004340"/>
    <x v="0"/>
    <x v="1"/>
    <n v="348.20799999999997"/>
    <s v="CA-2018-160423"/>
    <n v="1"/>
    <n v="7"/>
    <n v="0.2"/>
    <n v="30.468200000000024"/>
    <n v="0.44610841445725197"/>
  </r>
  <r>
    <x v="928"/>
    <x v="1"/>
    <s v="OFF-EN-10002230"/>
    <x v="0"/>
    <x v="11"/>
    <n v="268.57600000000002"/>
    <s v="CA-2018-141782"/>
    <n v="1"/>
    <n v="4"/>
    <n v="0.2"/>
    <n v="90.64439999999999"/>
    <n v="0.44424167803735209"/>
  </r>
  <r>
    <x v="928"/>
    <x v="22"/>
    <s v="OFF-ST-10000736"/>
    <x v="0"/>
    <x v="1"/>
    <n v="242.94"/>
    <s v="CA-2018-131954"/>
    <n v="1"/>
    <n v="3"/>
    <n v="0"/>
    <n v="9.7175999999999902"/>
    <n v="0.44610841445725197"/>
  </r>
  <r>
    <x v="928"/>
    <x v="14"/>
    <s v="TEC-PH-10003601"/>
    <x v="2"/>
    <x v="6"/>
    <n v="164.99"/>
    <s v="CA-2018-127026"/>
    <n v="0"/>
    <n v="1"/>
    <n v="0"/>
    <n v="49.496999999999986"/>
    <n v="0.41105220110552465"/>
  </r>
  <r>
    <x v="928"/>
    <x v="22"/>
    <s v="OFF-BI-10003982"/>
    <x v="0"/>
    <x v="3"/>
    <n v="99.695999999999998"/>
    <s v="CA-2018-131954"/>
    <n v="0"/>
    <n v="6"/>
    <n v="0.2"/>
    <n v="33.647399999999998"/>
    <n v="0.46881743173671325"/>
  </r>
  <r>
    <x v="928"/>
    <x v="14"/>
    <s v="OFF-BI-10001196"/>
    <x v="0"/>
    <x v="3"/>
    <n v="89.52"/>
    <s v="CA-2018-127026"/>
    <n v="0"/>
    <n v="4"/>
    <n v="0"/>
    <n v="42.074399999999997"/>
    <n v="0.46881743173671325"/>
  </r>
  <r>
    <x v="928"/>
    <x v="22"/>
    <s v="FUR-BO-10001619"/>
    <x v="1"/>
    <x v="10"/>
    <n v="84.98"/>
    <s v="CA-2018-131954"/>
    <n v="0"/>
    <n v="1"/>
    <n v="0"/>
    <n v="18.695599999999999"/>
    <n v="0.5176847302647779"/>
  </r>
  <r>
    <x v="928"/>
    <x v="14"/>
    <s v="TEC-AC-10002049"/>
    <x v="2"/>
    <x v="9"/>
    <n v="619.94999999999993"/>
    <s v="CA-2018-127026"/>
    <n v="0"/>
    <n v="5"/>
    <n v="0"/>
    <n v="111.59099999999995"/>
    <n v="0.52062335344040378"/>
  </r>
  <r>
    <x v="928"/>
    <x v="22"/>
    <s v="TEC-AC-10003610"/>
    <x v="2"/>
    <x v="9"/>
    <n v="179.97"/>
    <s v="CA-2018-131954"/>
    <n v="0"/>
    <n v="3"/>
    <n v="0"/>
    <n v="86.385600000000011"/>
    <n v="0.52062335344040378"/>
  </r>
  <r>
    <x v="928"/>
    <x v="25"/>
    <s v="OFF-BI-10004001"/>
    <x v="0"/>
    <x v="3"/>
    <n v="35.783999999999999"/>
    <s v="CA-2018-160423"/>
    <n v="0"/>
    <n v="7"/>
    <n v="0.7"/>
    <n v="-28.627200000000009"/>
    <n v="0.46881743173671325"/>
  </r>
  <r>
    <x v="928"/>
    <x v="22"/>
    <s v="OFF-BI-10003291"/>
    <x v="0"/>
    <x v="3"/>
    <n v="27.936000000000003"/>
    <s v="CA-2018-131954"/>
    <n v="0"/>
    <n v="4"/>
    <n v="0.2"/>
    <n v="9.4283999999999963"/>
    <n v="0.46881743173671325"/>
  </r>
  <r>
    <x v="928"/>
    <x v="22"/>
    <s v="OFF-BI-10000138"/>
    <x v="0"/>
    <x v="3"/>
    <n v="18.72"/>
    <s v="CA-2018-131954"/>
    <n v="0"/>
    <n v="5"/>
    <n v="0.2"/>
    <n v="6.5519999999999996"/>
    <n v="0.46881743173671325"/>
  </r>
  <r>
    <x v="928"/>
    <x v="14"/>
    <s v="OFF-BI-10000546"/>
    <x v="0"/>
    <x v="3"/>
    <n v="14.399999999999999"/>
    <s v="CA-2018-127026"/>
    <n v="0"/>
    <n v="5"/>
    <n v="0"/>
    <n v="7.056"/>
    <n v="0.46881743173671325"/>
  </r>
  <r>
    <x v="929"/>
    <x v="34"/>
    <s v="TEC-CO-10003236"/>
    <x v="2"/>
    <x v="16"/>
    <n v="2999.95"/>
    <s v="CA-2018-127432"/>
    <n v="1"/>
    <n v="5"/>
    <n v="0"/>
    <n v="1379.9769999999999"/>
    <n v="0.55185675810753509"/>
  </r>
  <r>
    <x v="929"/>
    <x v="34"/>
    <s v="OFF-ST-10004459"/>
    <x v="0"/>
    <x v="1"/>
    <n v="1126.02"/>
    <s v="CA-2018-127432"/>
    <n v="0"/>
    <n v="3"/>
    <n v="0"/>
    <n v="56.300999999999988"/>
    <n v="0.44610841445725197"/>
  </r>
  <r>
    <x v="929"/>
    <x v="34"/>
    <s v="OFF-ST-10004507"/>
    <x v="0"/>
    <x v="1"/>
    <n v="51.449999999999996"/>
    <s v="CA-2018-127432"/>
    <n v="0"/>
    <n v="3"/>
    <n v="0"/>
    <n v="13.891499999999999"/>
    <n v="0.44610841445725197"/>
  </r>
  <r>
    <x v="929"/>
    <x v="1"/>
    <s v="OFF-FA-10002975"/>
    <x v="0"/>
    <x v="7"/>
    <n v="15.120000000000001"/>
    <s v="CA-2018-152499"/>
    <n v="1"/>
    <n v="5"/>
    <n v="0.2"/>
    <n v="4.9139999999999988"/>
    <n v="0.51168203684699509"/>
  </r>
  <r>
    <x v="929"/>
    <x v="34"/>
    <s v="OFF-PA-10001667"/>
    <x v="0"/>
    <x v="0"/>
    <n v="11.96"/>
    <s v="CA-2018-127432"/>
    <n v="0"/>
    <n v="2"/>
    <n v="0"/>
    <n v="5.3819999999999997"/>
    <n v="0.43613829632717294"/>
  </r>
  <r>
    <x v="929"/>
    <x v="1"/>
    <s v="OFF-AR-10003481"/>
    <x v="0"/>
    <x v="4"/>
    <n v="7.8719999999999999"/>
    <s v="CA-2018-152499"/>
    <n v="0"/>
    <n v="3"/>
    <n v="0.2"/>
    <n v="0.88559999999999883"/>
    <n v="0.45632477063632687"/>
  </r>
  <r>
    <x v="930"/>
    <x v="14"/>
    <s v="FUR-TA-10001857"/>
    <x v="1"/>
    <x v="13"/>
    <n v="210.98"/>
    <s v="CA-2018-145142"/>
    <n v="1"/>
    <n v="2"/>
    <n v="0"/>
    <n v="21.097999999999985"/>
    <n v="0.55975208308209756"/>
  </r>
  <r>
    <x v="930"/>
    <x v="22"/>
    <s v="TEC-PH-10004100"/>
    <x v="2"/>
    <x v="6"/>
    <n v="86.352000000000004"/>
    <s v="CA-2018-139080"/>
    <n v="1"/>
    <n v="6"/>
    <n v="0.2"/>
    <n v="8.6352000000000011"/>
    <n v="0.41105220110552465"/>
  </r>
  <r>
    <x v="930"/>
    <x v="12"/>
    <s v="TEC-AC-10001874"/>
    <x v="2"/>
    <x v="9"/>
    <n v="95.984000000000009"/>
    <s v="CA-2018-161893"/>
    <n v="1"/>
    <n v="2"/>
    <n v="0.2"/>
    <n v="11.997999999999998"/>
    <n v="0.52062335344040378"/>
  </r>
  <r>
    <x v="930"/>
    <x v="22"/>
    <s v="OFF-PA-10004621"/>
    <x v="0"/>
    <x v="0"/>
    <n v="25.92"/>
    <s v="CA-2018-139080"/>
    <n v="0"/>
    <n v="4"/>
    <n v="0"/>
    <n v="12.441600000000001"/>
    <n v="0.43613829632717294"/>
  </r>
  <r>
    <x v="930"/>
    <x v="22"/>
    <s v="OFF-BI-10001757"/>
    <x v="0"/>
    <x v="3"/>
    <n v="19.68"/>
    <s v="CA-2018-139080"/>
    <n v="0"/>
    <n v="5"/>
    <n v="0.2"/>
    <n v="6.8879999999999981"/>
    <n v="0.46881743173671325"/>
  </r>
  <r>
    <x v="930"/>
    <x v="22"/>
    <s v="OFF-PA-10002262"/>
    <x v="0"/>
    <x v="0"/>
    <n v="6.48"/>
    <s v="CA-2018-139080"/>
    <n v="0"/>
    <n v="1"/>
    <n v="0"/>
    <n v="3.1104000000000003"/>
    <n v="0.43613829632717294"/>
  </r>
  <r>
    <x v="930"/>
    <x v="12"/>
    <s v="OFF-BI-10004506"/>
    <x v="0"/>
    <x v="3"/>
    <n v="4.9380000000000006"/>
    <s v="CA-2018-161893"/>
    <n v="0"/>
    <n v="2"/>
    <n v="0.7"/>
    <n v="-3.6212"/>
    <n v="0.46881743173671325"/>
  </r>
  <r>
    <x v="931"/>
    <x v="4"/>
    <s v="OFF-BI-10004318"/>
    <x v="0"/>
    <x v="3"/>
    <n v="276.78400000000005"/>
    <s v="CA-2018-104619"/>
    <n v="1"/>
    <n v="2"/>
    <n v="0.2"/>
    <n v="89.954799999999992"/>
    <n v="0.46881743173671325"/>
  </r>
  <r>
    <x v="931"/>
    <x v="4"/>
    <s v="TEC-PH-10000193"/>
    <x v="2"/>
    <x v="6"/>
    <n v="110.352"/>
    <s v="CA-2018-104619"/>
    <n v="0"/>
    <n v="3"/>
    <n v="0.2"/>
    <n v="8.2763999999999953"/>
    <n v="0.41105220110552465"/>
  </r>
  <r>
    <x v="931"/>
    <x v="4"/>
    <s v="OFF-AP-10001492"/>
    <x v="0"/>
    <x v="12"/>
    <n v="25.86"/>
    <s v="CA-2018-104619"/>
    <n v="0"/>
    <n v="3"/>
    <n v="0"/>
    <n v="6.7236000000000002"/>
    <n v="0.49507917887403441"/>
  </r>
  <r>
    <x v="931"/>
    <x v="5"/>
    <s v="OFF-FA-10000053"/>
    <x v="0"/>
    <x v="7"/>
    <n v="5.67"/>
    <s v="CA-2018-119669"/>
    <n v="1"/>
    <n v="3"/>
    <n v="0"/>
    <n v="0.11340000000000017"/>
    <n v="0.51168203684699509"/>
  </r>
  <r>
    <x v="932"/>
    <x v="5"/>
    <s v="TEC-PH-10001459"/>
    <x v="2"/>
    <x v="6"/>
    <n v="2939.9300000000003"/>
    <s v="US-2018-105935"/>
    <n v="1"/>
    <n v="7"/>
    <n v="0"/>
    <n v="764.38180000000011"/>
    <n v="0.41105220110552465"/>
  </r>
  <r>
    <x v="932"/>
    <x v="5"/>
    <s v="FUR-FU-10002157"/>
    <x v="1"/>
    <x v="8"/>
    <n v="62.72"/>
    <s v="US-2018-105935"/>
    <n v="0"/>
    <n v="4"/>
    <n v="0"/>
    <n v="24.460799999999999"/>
    <n v="0.4595170286641902"/>
  </r>
  <r>
    <x v="932"/>
    <x v="0"/>
    <s v="OFF-ST-10000615"/>
    <x v="0"/>
    <x v="1"/>
    <n v="18.16"/>
    <s v="CA-2018-164098"/>
    <n v="1"/>
    <n v="2"/>
    <n v="0.2"/>
    <n v="1.8160000000000016"/>
    <n v="0.44610841445725197"/>
  </r>
  <r>
    <x v="932"/>
    <x v="33"/>
    <s v="OFF-AR-10001547"/>
    <x v="0"/>
    <x v="4"/>
    <n v="15.469999999999999"/>
    <s v="CA-2018-134649"/>
    <n v="1"/>
    <n v="7"/>
    <n v="0"/>
    <n v="4.1768999999999998"/>
    <n v="0.45632477063632687"/>
  </r>
  <r>
    <x v="932"/>
    <x v="4"/>
    <s v="OFF-FA-10000611"/>
    <x v="0"/>
    <x v="7"/>
    <n v="11.84"/>
    <s v="CA-2018-150469"/>
    <n v="1"/>
    <n v="8"/>
    <n v="0"/>
    <n v="5.6831999999999994"/>
    <n v="0.51168203684699509"/>
  </r>
  <r>
    <x v="932"/>
    <x v="33"/>
    <s v="OFF-BI-10001890"/>
    <x v="0"/>
    <x v="3"/>
    <n v="7.16"/>
    <s v="CA-2018-134649"/>
    <n v="0"/>
    <n v="2"/>
    <n v="0"/>
    <n v="3.4367999999999999"/>
    <n v="0.46881743173671325"/>
  </r>
  <r>
    <x v="933"/>
    <x v="20"/>
    <s v="TEC-PH-10000193"/>
    <x v="2"/>
    <x v="6"/>
    <n v="137.94"/>
    <s v="US-2018-104437"/>
    <n v="1"/>
    <n v="3"/>
    <n v="0"/>
    <n v="35.864399999999996"/>
    <n v="0.41105220110552465"/>
  </r>
  <r>
    <x v="933"/>
    <x v="10"/>
    <s v="TEC-PH-10003931"/>
    <x v="2"/>
    <x v="6"/>
    <n v="107.982"/>
    <s v="CA-2018-117870"/>
    <n v="1"/>
    <n v="3"/>
    <n v="0.4"/>
    <n v="-26.995499999999993"/>
    <n v="0.41105220110552465"/>
  </r>
  <r>
    <x v="933"/>
    <x v="10"/>
    <s v="TEC-AC-10000927"/>
    <x v="2"/>
    <x v="9"/>
    <n v="71.975999999999999"/>
    <s v="CA-2018-117870"/>
    <n v="0"/>
    <n v="3"/>
    <n v="0.2"/>
    <n v="-8.9970000000000034"/>
    <n v="0.52062335344040378"/>
  </r>
  <r>
    <x v="933"/>
    <x v="10"/>
    <s v="OFF-AR-10004078"/>
    <x v="0"/>
    <x v="4"/>
    <n v="14.015999999999998"/>
    <s v="CA-2018-117870"/>
    <n v="0"/>
    <n v="3"/>
    <n v="0.2"/>
    <n v="1.7519999999999998"/>
    <n v="0.45632477063632687"/>
  </r>
  <r>
    <x v="934"/>
    <x v="42"/>
    <s v="OFF-PA-10000806"/>
    <x v="0"/>
    <x v="0"/>
    <n v="279.89999999999998"/>
    <s v="US-2018-147984"/>
    <n v="1"/>
    <n v="5"/>
    <n v="0"/>
    <n v="137.15100000000001"/>
    <n v="0.43613829632717294"/>
  </r>
  <r>
    <x v="934"/>
    <x v="20"/>
    <s v="TEC-AC-10002800"/>
    <x v="2"/>
    <x v="9"/>
    <n v="449.91"/>
    <s v="US-2018-166037"/>
    <n v="1"/>
    <n v="9"/>
    <n v="0"/>
    <n v="157.46849999999998"/>
    <n v="0.52062335344040378"/>
  </r>
  <r>
    <x v="934"/>
    <x v="4"/>
    <s v="TEC-AC-10000580"/>
    <x v="2"/>
    <x v="9"/>
    <n v="239.96999999999997"/>
    <s v="CA-2018-115994"/>
    <n v="1"/>
    <n v="3"/>
    <n v="0"/>
    <n v="26.39670000000001"/>
    <n v="0.52062335344040378"/>
  </r>
  <r>
    <x v="934"/>
    <x v="4"/>
    <s v="FUR-FU-10003976"/>
    <x v="1"/>
    <x v="8"/>
    <n v="37.74"/>
    <s v="CA-2018-115994"/>
    <n v="0"/>
    <n v="3"/>
    <n v="0"/>
    <n v="12.831599999999996"/>
    <n v="0.4595170286641902"/>
  </r>
  <r>
    <x v="935"/>
    <x v="4"/>
    <s v="OFF-BI-10002498"/>
    <x v="0"/>
    <x v="3"/>
    <n v="119.61600000000001"/>
    <s v="CA-2018-139304"/>
    <n v="1"/>
    <n v="8"/>
    <n v="0.2"/>
    <n v="40.370399999999997"/>
    <n v="0.46881743173671325"/>
  </r>
  <r>
    <x v="935"/>
    <x v="30"/>
    <s v="OFF-PA-10000176"/>
    <x v="0"/>
    <x v="0"/>
    <n v="94.85"/>
    <s v="CA-2018-160927"/>
    <n v="1"/>
    <n v="5"/>
    <n v="0"/>
    <n v="45.527999999999992"/>
    <n v="0.43613829632717294"/>
  </r>
  <r>
    <x v="935"/>
    <x v="30"/>
    <s v="FUR-FU-10000010"/>
    <x v="1"/>
    <x v="8"/>
    <n v="14.91"/>
    <s v="CA-2018-160927"/>
    <n v="0"/>
    <n v="3"/>
    <n v="0"/>
    <n v="4.6220999999999997"/>
    <n v="0.4595170286641902"/>
  </r>
  <r>
    <x v="935"/>
    <x v="30"/>
    <s v="OFF-ST-10001590"/>
    <x v="0"/>
    <x v="1"/>
    <n v="13.48"/>
    <s v="CA-2018-160927"/>
    <n v="0"/>
    <n v="1"/>
    <n v="0"/>
    <n v="3.5047999999999995"/>
    <n v="0.44610841445725197"/>
  </r>
  <r>
    <x v="935"/>
    <x v="30"/>
    <s v="OFF-PA-10003848"/>
    <x v="0"/>
    <x v="0"/>
    <n v="12.96"/>
    <s v="CA-2018-160927"/>
    <n v="0"/>
    <n v="2"/>
    <n v="0"/>
    <n v="6.2208000000000006"/>
    <n v="0.43613829632717294"/>
  </r>
  <r>
    <x v="935"/>
    <x v="1"/>
    <s v="OFF-BI-10001072"/>
    <x v="0"/>
    <x v="3"/>
    <n v="12.127999999999997"/>
    <s v="US-2018-127341"/>
    <n v="1"/>
    <n v="4"/>
    <n v="0.8"/>
    <n v="-20.617600000000003"/>
    <n v="0.46881743173671325"/>
  </r>
  <r>
    <x v="935"/>
    <x v="4"/>
    <s v="OFF-SU-10001664"/>
    <x v="0"/>
    <x v="14"/>
    <n v="8.57"/>
    <s v="CA-2018-139304"/>
    <n v="0"/>
    <n v="1"/>
    <n v="0"/>
    <n v="2.2282000000000002"/>
    <n v="0.53938093436526824"/>
  </r>
  <r>
    <x v="935"/>
    <x v="4"/>
    <s v="OFF-AR-10001216"/>
    <x v="0"/>
    <x v="4"/>
    <n v="8.34"/>
    <s v="CA-2018-139304"/>
    <n v="0"/>
    <n v="3"/>
    <n v="0"/>
    <n v="2.1683999999999997"/>
    <n v="0.45632477063632687"/>
  </r>
  <r>
    <x v="935"/>
    <x v="20"/>
    <s v="OFF-LA-10001045"/>
    <x v="0"/>
    <x v="2"/>
    <n v="5.22"/>
    <s v="CA-2018-131653"/>
    <n v="1"/>
    <n v="2"/>
    <n v="0"/>
    <n v="2.4011999999999998"/>
    <n v="0.4647369236065339"/>
  </r>
  <r>
    <x v="935"/>
    <x v="2"/>
    <s v="OFF-AR-10002053"/>
    <x v="0"/>
    <x v="4"/>
    <n v="4.7679999999999998"/>
    <s v="CA-2018-145338"/>
    <n v="1"/>
    <n v="2"/>
    <n v="0.2"/>
    <n v="0.47680000000000011"/>
    <n v="0.45632477063632687"/>
  </r>
  <r>
    <x v="936"/>
    <x v="1"/>
    <s v="TEC-PH-10002584"/>
    <x v="2"/>
    <x v="6"/>
    <n v="2003.1680000000001"/>
    <s v="CA-2018-121790"/>
    <n v="1"/>
    <n v="4"/>
    <n v="0.2"/>
    <n v="250.39599999999984"/>
    <n v="0.41105220110552465"/>
  </r>
  <r>
    <x v="936"/>
    <x v="22"/>
    <s v="TEC-PH-10002275"/>
    <x v="2"/>
    <x v="6"/>
    <n v="604.76800000000003"/>
    <s v="CA-2018-157273"/>
    <n v="1"/>
    <n v="4"/>
    <n v="0.2"/>
    <n v="60.476800000000026"/>
    <n v="0.41105220110552465"/>
  </r>
  <r>
    <x v="936"/>
    <x v="16"/>
    <s v="FUR-CH-10002044"/>
    <x v="1"/>
    <x v="5"/>
    <n v="419.13599999999997"/>
    <s v="CA-2018-148999"/>
    <n v="1"/>
    <n v="4"/>
    <n v="0.2"/>
    <n v="-68.1096"/>
    <n v="0.46529189879902266"/>
  </r>
  <r>
    <x v="936"/>
    <x v="30"/>
    <s v="TEC-PH-10004614"/>
    <x v="2"/>
    <x v="6"/>
    <n v="207"/>
    <s v="CA-2018-104220"/>
    <n v="1"/>
    <n v="3"/>
    <n v="0"/>
    <n v="51.75"/>
    <n v="0.41105220110552465"/>
  </r>
  <r>
    <x v="936"/>
    <x v="4"/>
    <s v="OFF-ST-10001511"/>
    <x v="0"/>
    <x v="1"/>
    <n v="129.30000000000001"/>
    <s v="CA-2018-164329"/>
    <n v="1"/>
    <n v="2"/>
    <n v="0"/>
    <n v="6.4649999999999892"/>
    <n v="0.44610841445725197"/>
  </r>
  <r>
    <x v="936"/>
    <x v="4"/>
    <s v="FUR-CH-10000863"/>
    <x v="1"/>
    <x v="5"/>
    <n v="120.78399999999999"/>
    <s v="CA-2018-112725"/>
    <n v="1"/>
    <n v="1"/>
    <n v="0.2"/>
    <n v="-13.588200000000001"/>
    <n v="0.46529189879902266"/>
  </r>
  <r>
    <x v="936"/>
    <x v="1"/>
    <s v="FUR-TA-10003469"/>
    <x v="1"/>
    <x v="13"/>
    <n v="69.375"/>
    <s v="CA-2018-121790"/>
    <n v="0"/>
    <n v="1"/>
    <n v="0.5"/>
    <n v="-47.174999999999997"/>
    <n v="0.55975208308209756"/>
  </r>
  <r>
    <x v="936"/>
    <x v="30"/>
    <s v="OFF-AR-10004648"/>
    <x v="0"/>
    <x v="4"/>
    <n v="40.299999999999997"/>
    <s v="CA-2018-104220"/>
    <n v="0"/>
    <n v="2"/>
    <n v="0"/>
    <n v="10.881"/>
    <n v="0.45632477063632687"/>
  </r>
  <r>
    <x v="936"/>
    <x v="30"/>
    <s v="FUR-FU-10002597"/>
    <x v="1"/>
    <x v="8"/>
    <n v="34.580000000000005"/>
    <s v="CA-2018-104220"/>
    <n v="0"/>
    <n v="7"/>
    <n v="0"/>
    <n v="14.523600000000002"/>
    <n v="0.4595170286641902"/>
  </r>
  <r>
    <x v="936"/>
    <x v="30"/>
    <s v="OFF-BI-10000301"/>
    <x v="0"/>
    <x v="3"/>
    <n v="32.35"/>
    <s v="CA-2018-104220"/>
    <n v="0"/>
    <n v="5"/>
    <n v="0"/>
    <n v="16.175000000000001"/>
    <n v="0.46881743173671325"/>
  </r>
  <r>
    <x v="936"/>
    <x v="1"/>
    <s v="OFF-SU-10004231"/>
    <x v="0"/>
    <x v="14"/>
    <n v="31.680000000000003"/>
    <s v="CA-2018-121790"/>
    <n v="0"/>
    <n v="4"/>
    <n v="0.2"/>
    <n v="2.7719999999999994"/>
    <n v="0.53938093436526824"/>
  </r>
  <r>
    <x v="936"/>
    <x v="30"/>
    <s v="OFF-BI-10001036"/>
    <x v="0"/>
    <x v="3"/>
    <n v="18.28"/>
    <s v="CA-2018-104220"/>
    <n v="0"/>
    <n v="2"/>
    <n v="0"/>
    <n v="9.14"/>
    <n v="0.46881743173671325"/>
  </r>
  <r>
    <x v="936"/>
    <x v="4"/>
    <s v="OFF-AR-10003759"/>
    <x v="0"/>
    <x v="4"/>
    <n v="12.74"/>
    <s v="CA-2018-112725"/>
    <n v="0"/>
    <n v="7"/>
    <n v="0"/>
    <n v="5.7329999999999997"/>
    <n v="0.45632477063632687"/>
  </r>
  <r>
    <x v="936"/>
    <x v="1"/>
    <s v="OFF-AR-10003602"/>
    <x v="0"/>
    <x v="4"/>
    <n v="9.3439999999999994"/>
    <s v="CA-2018-121790"/>
    <n v="0"/>
    <n v="2"/>
    <n v="0.2"/>
    <n v="3.1535999999999995"/>
    <n v="0.45632477063632687"/>
  </r>
  <r>
    <x v="936"/>
    <x v="4"/>
    <s v="OFF-AR-10001227"/>
    <x v="0"/>
    <x v="4"/>
    <n v="8.82"/>
    <s v="CA-2018-112725"/>
    <n v="0"/>
    <n v="3"/>
    <n v="0"/>
    <n v="2.3814000000000002"/>
    <n v="0.45632477063632687"/>
  </r>
  <r>
    <x v="936"/>
    <x v="30"/>
    <s v="OFF-BI-10003910"/>
    <x v="0"/>
    <x v="3"/>
    <n v="7.71"/>
    <s v="CA-2018-104220"/>
    <n v="0"/>
    <n v="1"/>
    <n v="0"/>
    <n v="3.4695"/>
    <n v="0.46881743173671325"/>
  </r>
  <r>
    <x v="937"/>
    <x v="4"/>
    <s v="TEC-MA-10002109"/>
    <x v="2"/>
    <x v="15"/>
    <n v="239.98400000000004"/>
    <s v="CA-2018-128076"/>
    <n v="1"/>
    <n v="2"/>
    <n v="0.2"/>
    <n v="38.997399999999971"/>
    <n v="0.5183572270896134"/>
  </r>
  <r>
    <x v="937"/>
    <x v="4"/>
    <s v="FUR-FU-10000293"/>
    <x v="1"/>
    <x v="8"/>
    <n v="210.58"/>
    <s v="CA-2018-128076"/>
    <n v="0"/>
    <n v="2"/>
    <n v="0"/>
    <n v="12.634799999999984"/>
    <n v="0.4595170286641902"/>
  </r>
  <r>
    <x v="937"/>
    <x v="4"/>
    <s v="OFF-ST-10000464"/>
    <x v="0"/>
    <x v="1"/>
    <n v="139.04"/>
    <s v="CA-2018-161333"/>
    <n v="1"/>
    <n v="4"/>
    <n v="0"/>
    <n v="38.931200000000004"/>
    <n v="0.44610841445725197"/>
  </r>
  <r>
    <x v="937"/>
    <x v="4"/>
    <s v="FUR-FU-10003039"/>
    <x v="1"/>
    <x v="8"/>
    <n v="86.26"/>
    <s v="CA-2018-161333"/>
    <n v="0"/>
    <n v="2"/>
    <n v="0"/>
    <n v="29.328400000000002"/>
    <n v="0.4595170286641902"/>
  </r>
  <r>
    <x v="937"/>
    <x v="10"/>
    <s v="OFF-PA-10002377"/>
    <x v="0"/>
    <x v="0"/>
    <n v="78.304000000000002"/>
    <s v="US-2018-164147"/>
    <n v="1"/>
    <n v="2"/>
    <n v="0.2"/>
    <n v="29.363999999999997"/>
    <n v="0.43613829632717294"/>
  </r>
  <r>
    <x v="937"/>
    <x v="10"/>
    <s v="TEC-PH-10002293"/>
    <x v="2"/>
    <x v="6"/>
    <n v="59.969999999999992"/>
    <s v="US-2018-164147"/>
    <n v="0"/>
    <n v="5"/>
    <n v="0.4"/>
    <n v="-11.993999999999993"/>
    <n v="0.41105220110552465"/>
  </r>
  <r>
    <x v="937"/>
    <x v="4"/>
    <s v="OFF-AP-10000252"/>
    <x v="0"/>
    <x v="12"/>
    <n v="46.8"/>
    <s v="CA-2018-161333"/>
    <n v="0"/>
    <n v="4"/>
    <n v="0"/>
    <n v="16.38"/>
    <n v="0.49507917887403441"/>
  </r>
  <r>
    <x v="937"/>
    <x v="4"/>
    <s v="OFF-BI-10003638"/>
    <x v="0"/>
    <x v="3"/>
    <n v="30.960000000000004"/>
    <s v="CA-2018-128076"/>
    <n v="0"/>
    <n v="2"/>
    <n v="0.2"/>
    <n v="10.061999999999998"/>
    <n v="0.46881743173671325"/>
  </r>
  <r>
    <x v="937"/>
    <x v="10"/>
    <s v="OFF-FA-10002780"/>
    <x v="0"/>
    <x v="7"/>
    <n v="21.456"/>
    <s v="US-2018-164147"/>
    <n v="0"/>
    <n v="9"/>
    <n v="0.2"/>
    <n v="6.9731999999999976"/>
    <n v="0.51168203684699509"/>
  </r>
  <r>
    <x v="938"/>
    <x v="1"/>
    <s v="OFF-PA-10000418"/>
    <x v="0"/>
    <x v="0"/>
    <n v="419.4"/>
    <s v="CA-2018-127474"/>
    <n v="1"/>
    <n v="5"/>
    <n v="0.2"/>
    <n v="146.79"/>
    <n v="0.43613829632717294"/>
  </r>
  <r>
    <x v="938"/>
    <x v="10"/>
    <s v="OFF-ST-10001490"/>
    <x v="0"/>
    <x v="1"/>
    <n v="285.55200000000002"/>
    <s v="CA-2018-167703"/>
    <n v="1"/>
    <n v="2"/>
    <n v="0.2"/>
    <n v="35.69399999999996"/>
    <n v="0.44610841445725197"/>
  </r>
  <r>
    <x v="938"/>
    <x v="16"/>
    <s v="OFF-PA-10004381"/>
    <x v="0"/>
    <x v="0"/>
    <n v="115.29600000000001"/>
    <s v="CA-2018-126354"/>
    <n v="1"/>
    <n v="3"/>
    <n v="0.2"/>
    <n v="40.353599999999986"/>
    <n v="0.43613829632717294"/>
  </r>
  <r>
    <x v="938"/>
    <x v="1"/>
    <s v="OFF-PA-10001033"/>
    <x v="0"/>
    <x v="0"/>
    <n v="65.584000000000003"/>
    <s v="CA-2018-127474"/>
    <n v="0"/>
    <n v="2"/>
    <n v="0.2"/>
    <n v="23.7742"/>
    <n v="0.43613829632717294"/>
  </r>
  <r>
    <x v="938"/>
    <x v="1"/>
    <s v="FUR-FU-10004597"/>
    <x v="1"/>
    <x v="8"/>
    <n v="22.200000000000003"/>
    <s v="CA-2018-127474"/>
    <n v="0"/>
    <n v="1"/>
    <n v="0.6"/>
    <n v="-26.084999999999994"/>
    <n v="0.4595170286641902"/>
  </r>
  <r>
    <x v="938"/>
    <x v="10"/>
    <s v="OFF-BI-10002071"/>
    <x v="0"/>
    <x v="3"/>
    <n v="5.2290000000000001"/>
    <s v="CA-2018-167703"/>
    <n v="0"/>
    <n v="3"/>
    <n v="0.7"/>
    <n v="-4.1831999999999976"/>
    <n v="0.46881743173671325"/>
  </r>
  <r>
    <x v="938"/>
    <x v="1"/>
    <s v="OFF-PA-10001166"/>
    <x v="0"/>
    <x v="0"/>
    <n v="5.1840000000000011"/>
    <s v="CA-2018-127474"/>
    <n v="0"/>
    <n v="1"/>
    <n v="0.2"/>
    <n v="1.8144"/>
    <n v="0.43613829632717294"/>
  </r>
  <r>
    <x v="938"/>
    <x v="16"/>
    <s v="OFF-BI-10000301"/>
    <x v="0"/>
    <x v="3"/>
    <n v="3.8820000000000006"/>
    <s v="CA-2018-126354"/>
    <n v="0"/>
    <n v="2"/>
    <n v="0.7"/>
    <n v="-2.5880000000000001"/>
    <n v="0.46881743173671325"/>
  </r>
  <r>
    <x v="939"/>
    <x v="20"/>
    <s v="OFF-AP-10003971"/>
    <x v="0"/>
    <x v="12"/>
    <n v="32.67"/>
    <s v="CA-2018-169474"/>
    <n v="1"/>
    <n v="3"/>
    <n v="0"/>
    <n v="8.4942000000000011"/>
    <n v="0.49507917887403441"/>
  </r>
  <r>
    <x v="940"/>
    <x v="4"/>
    <s v="OFF-AP-10000275"/>
    <x v="0"/>
    <x v="12"/>
    <n v="1640.6999999999998"/>
    <s v="CA-2018-107517"/>
    <n v="1"/>
    <n v="5"/>
    <n v="0"/>
    <n v="459.39599999999996"/>
    <n v="0.49507917887403441"/>
  </r>
  <r>
    <x v="940"/>
    <x v="4"/>
    <s v="TEC-PH-10003505"/>
    <x v="2"/>
    <x v="6"/>
    <n v="371.2"/>
    <s v="CA-2018-107517"/>
    <n v="0"/>
    <n v="5"/>
    <n v="0.2"/>
    <n v="41.759999999999948"/>
    <n v="0.41105220110552465"/>
  </r>
  <r>
    <x v="940"/>
    <x v="0"/>
    <s v="OFF-BI-10004632"/>
    <x v="0"/>
    <x v="3"/>
    <n v="243.99199999999996"/>
    <s v="CA-2018-131282"/>
    <n v="1"/>
    <n v="4"/>
    <n v="0.8"/>
    <n v="-426.9860000000001"/>
    <n v="0.46881743173671325"/>
  </r>
  <r>
    <x v="940"/>
    <x v="0"/>
    <s v="OFF-AR-10003087"/>
    <x v="0"/>
    <x v="4"/>
    <n v="7.120000000000001"/>
    <s v="CA-2018-131282"/>
    <n v="0"/>
    <n v="5"/>
    <n v="0.2"/>
    <n v="0.71199999999999974"/>
    <n v="0.45632477063632687"/>
  </r>
  <r>
    <x v="941"/>
    <x v="6"/>
    <s v="FUR-BO-10004015"/>
    <x v="1"/>
    <x v="10"/>
    <n v="359.96999999999997"/>
    <s v="CA-2018-122994"/>
    <n v="1"/>
    <n v="3"/>
    <n v="0"/>
    <n v="79.193399999999968"/>
    <n v="0.5176847302647779"/>
  </r>
  <r>
    <x v="941"/>
    <x v="20"/>
    <s v="FUR-BO-10001811"/>
    <x v="1"/>
    <x v="10"/>
    <n v="240.78400000000002"/>
    <s v="CA-2018-115105"/>
    <n v="1"/>
    <n v="1"/>
    <n v="0.2"/>
    <n v="30.097999999999978"/>
    <n v="0.5176847302647779"/>
  </r>
  <r>
    <x v="941"/>
    <x v="20"/>
    <s v="TEC-PH-10002538"/>
    <x v="2"/>
    <x v="6"/>
    <n v="227.45999999999998"/>
    <s v="US-2018-101840"/>
    <n v="1"/>
    <n v="6"/>
    <n v="0"/>
    <n v="65.963399999999979"/>
    <n v="0.41105220110552465"/>
  </r>
  <r>
    <x v="941"/>
    <x v="20"/>
    <s v="OFF-BI-10000279"/>
    <x v="0"/>
    <x v="3"/>
    <n v="46.24"/>
    <s v="US-2018-101840"/>
    <n v="0"/>
    <n v="4"/>
    <n v="0.2"/>
    <n v="15.605999999999996"/>
    <n v="0.46881743173671325"/>
  </r>
  <r>
    <x v="941"/>
    <x v="4"/>
    <s v="OFF-PA-10001593"/>
    <x v="0"/>
    <x v="0"/>
    <n v="29.900000000000002"/>
    <s v="CA-2018-154102"/>
    <n v="1"/>
    <n v="5"/>
    <n v="0"/>
    <n v="13.454999999999998"/>
    <n v="0.43613829632717294"/>
  </r>
  <r>
    <x v="942"/>
    <x v="4"/>
    <s v="OFF-ST-10001370"/>
    <x v="0"/>
    <x v="1"/>
    <n v="354.90000000000003"/>
    <s v="CA-2018-145807"/>
    <n v="1"/>
    <n v="5"/>
    <n v="0"/>
    <n v="17.744999999999962"/>
    <n v="0.44610841445725197"/>
  </r>
  <r>
    <x v="942"/>
    <x v="0"/>
    <s v="OFF-BI-10004584"/>
    <x v="0"/>
    <x v="3"/>
    <n v="252.78399999999996"/>
    <s v="CA-2018-118773"/>
    <n v="1"/>
    <n v="4"/>
    <n v="0.8"/>
    <n v="-417.09360000000004"/>
    <n v="0.46881743173671325"/>
  </r>
  <r>
    <x v="942"/>
    <x v="0"/>
    <s v="TEC-AC-10002402"/>
    <x v="2"/>
    <x v="9"/>
    <n v="127.98399999999999"/>
    <s v="CA-2018-118773"/>
    <n v="0"/>
    <n v="2"/>
    <n v="0.2"/>
    <n v="15.997999999999987"/>
    <n v="0.52062335344040378"/>
  </r>
  <r>
    <x v="942"/>
    <x v="4"/>
    <s v="FUR-FU-10003142"/>
    <x v="1"/>
    <x v="8"/>
    <n v="21.12"/>
    <s v="CA-2018-150602"/>
    <n v="1"/>
    <n v="4"/>
    <n v="0"/>
    <n v="6.5471999999999984"/>
    <n v="0.4595170286641902"/>
  </r>
  <r>
    <x v="942"/>
    <x v="0"/>
    <s v="OFF-AP-10000055"/>
    <x v="0"/>
    <x v="12"/>
    <n v="12.991999999999996"/>
    <s v="CA-2018-118773"/>
    <n v="0"/>
    <n v="2"/>
    <n v="0.8"/>
    <n v="-32.480000000000004"/>
    <n v="0.49507917887403441"/>
  </r>
  <r>
    <x v="942"/>
    <x v="0"/>
    <s v="FUR-FU-10000550"/>
    <x v="1"/>
    <x v="8"/>
    <n v="3.9840000000000004"/>
    <s v="CA-2018-118773"/>
    <n v="0"/>
    <n v="2"/>
    <n v="0.6"/>
    <n v="-2.6892000000000005"/>
    <n v="0.4595170286641902"/>
  </r>
  <r>
    <x v="943"/>
    <x v="4"/>
    <s v="FUR-BO-10004015"/>
    <x v="1"/>
    <x v="10"/>
    <n v="203.98299999999998"/>
    <s v="CA-2018-124086"/>
    <n v="1"/>
    <n v="2"/>
    <n v="0.15"/>
    <n v="16.798599999999979"/>
    <n v="0.5176847302647779"/>
  </r>
  <r>
    <x v="943"/>
    <x v="36"/>
    <s v="OFF-PA-10002464"/>
    <x v="0"/>
    <x v="0"/>
    <n v="23.12"/>
    <s v="CA-2018-123659"/>
    <n v="1"/>
    <n v="4"/>
    <n v="0"/>
    <n v="11.328800000000001"/>
    <n v="0.43613829632717294"/>
  </r>
  <r>
    <x v="944"/>
    <x v="22"/>
    <s v="FUR-CH-10004495"/>
    <x v="1"/>
    <x v="5"/>
    <n v="963.13600000000008"/>
    <s v="CA-2018-131828"/>
    <n v="1"/>
    <n v="4"/>
    <n v="0.2"/>
    <n v="108.35279999999986"/>
    <n v="0.46529189879902266"/>
  </r>
  <r>
    <x v="944"/>
    <x v="10"/>
    <s v="FUR-FU-10003601"/>
    <x v="1"/>
    <x v="8"/>
    <n v="147.56800000000001"/>
    <s v="CA-2018-138156"/>
    <n v="1"/>
    <n v="2"/>
    <n v="0.2"/>
    <n v="-3.6892000000000067"/>
    <n v="0.4595170286641902"/>
  </r>
  <r>
    <x v="944"/>
    <x v="22"/>
    <s v="TEC-PH-10002923"/>
    <x v="2"/>
    <x v="6"/>
    <n v="88.77600000000001"/>
    <s v="CA-2018-131828"/>
    <n v="0"/>
    <n v="3"/>
    <n v="0.2"/>
    <n v="7.7679000000000009"/>
    <n v="0.41105220110552465"/>
  </r>
  <r>
    <x v="944"/>
    <x v="4"/>
    <s v="OFF-BI-10001759"/>
    <x v="0"/>
    <x v="3"/>
    <n v="21.335999999999999"/>
    <s v="CA-2018-116204"/>
    <n v="1"/>
    <n v="7"/>
    <n v="0.2"/>
    <n v="7.7343000000000011"/>
    <n v="0.46881743173671325"/>
  </r>
  <r>
    <x v="944"/>
    <x v="20"/>
    <s v="OFF-LA-10001297"/>
    <x v="0"/>
    <x v="2"/>
    <n v="20.7"/>
    <s v="US-2018-118535"/>
    <n v="1"/>
    <n v="2"/>
    <n v="0"/>
    <n v="9.9359999999999999"/>
    <n v="0.4647369236065339"/>
  </r>
  <r>
    <x v="945"/>
    <x v="22"/>
    <s v="FUR-FU-10004017"/>
    <x v="1"/>
    <x v="8"/>
    <n v="107.53"/>
    <s v="CA-2018-104801"/>
    <n v="1"/>
    <n v="1"/>
    <n v="0"/>
    <n v="21.506"/>
    <n v="0.4595170286641902"/>
  </r>
  <r>
    <x v="945"/>
    <x v="28"/>
    <s v="OFF-AP-10004785"/>
    <x v="0"/>
    <x v="12"/>
    <n v="90.64"/>
    <s v="CA-2018-154809"/>
    <n v="1"/>
    <n v="8"/>
    <n v="0"/>
    <n v="38.975200000000008"/>
    <n v="0.49507917887403441"/>
  </r>
  <r>
    <x v="945"/>
    <x v="22"/>
    <s v="TEC-AC-10001838"/>
    <x v="2"/>
    <x v="9"/>
    <n v="799.96"/>
    <s v="CA-2018-104801"/>
    <n v="0"/>
    <n v="4"/>
    <n v="0"/>
    <n v="343.98280000000005"/>
    <n v="0.52062335344040378"/>
  </r>
  <r>
    <x v="945"/>
    <x v="36"/>
    <s v="OFF-SU-10001165"/>
    <x v="0"/>
    <x v="14"/>
    <n v="25.02"/>
    <s v="CA-2018-151176"/>
    <n v="1"/>
    <n v="3"/>
    <n v="0"/>
    <n v="6.5052000000000003"/>
    <n v="0.53938093436526824"/>
  </r>
  <r>
    <x v="945"/>
    <x v="20"/>
    <s v="OFF-PA-10001184"/>
    <x v="0"/>
    <x v="0"/>
    <n v="17.940000000000001"/>
    <s v="CA-2018-104906"/>
    <n v="1"/>
    <n v="3"/>
    <n v="0"/>
    <n v="8.7906000000000013"/>
    <n v="0.43613829632717294"/>
  </r>
  <r>
    <x v="945"/>
    <x v="36"/>
    <s v="OFF-AR-10000614"/>
    <x v="0"/>
    <x v="4"/>
    <n v="10.709999999999999"/>
    <s v="CA-2018-151176"/>
    <n v="0"/>
    <n v="3"/>
    <n v="0"/>
    <n v="2.7845999999999997"/>
    <n v="0.45632477063632687"/>
  </r>
  <r>
    <x v="945"/>
    <x v="22"/>
    <s v="OFF-AR-10001547"/>
    <x v="0"/>
    <x v="4"/>
    <n v="6.63"/>
    <s v="CA-2018-104801"/>
    <n v="0"/>
    <n v="3"/>
    <n v="0"/>
    <n v="1.7901"/>
    <n v="0.45632477063632687"/>
  </r>
  <r>
    <x v="946"/>
    <x v="1"/>
    <s v="FUR-CH-10004063"/>
    <x v="1"/>
    <x v="5"/>
    <n v="600.55799999999999"/>
    <s v="CA-2018-163265"/>
    <n v="1"/>
    <n v="3"/>
    <n v="0.3"/>
    <n v="-8.5794000000000779"/>
    <n v="0.46529189879902266"/>
  </r>
  <r>
    <x v="946"/>
    <x v="37"/>
    <s v="OFF-ST-10001932"/>
    <x v="0"/>
    <x v="1"/>
    <n v="579.51"/>
    <s v="CA-2018-120019"/>
    <n v="1"/>
    <n v="3"/>
    <n v="0"/>
    <n v="81.131400000000014"/>
    <n v="0.44610841445725197"/>
  </r>
  <r>
    <x v="946"/>
    <x v="1"/>
    <s v="OFF-ST-10000642"/>
    <x v="0"/>
    <x v="1"/>
    <n v="50.352000000000004"/>
    <s v="CA-2018-163265"/>
    <n v="0"/>
    <n v="3"/>
    <n v="0.2"/>
    <n v="-8.1822000000000052"/>
    <n v="0.44610841445725197"/>
  </r>
  <r>
    <x v="946"/>
    <x v="20"/>
    <s v="OFF-PA-10003465"/>
    <x v="0"/>
    <x v="0"/>
    <n v="37.94"/>
    <s v="CA-2018-118521"/>
    <n v="1"/>
    <n v="2"/>
    <n v="0"/>
    <n v="18.211199999999998"/>
    <n v="0.43613829632717294"/>
  </r>
  <r>
    <x v="946"/>
    <x v="1"/>
    <s v="OFF-AR-10004078"/>
    <x v="0"/>
    <x v="4"/>
    <n v="28.031999999999996"/>
    <s v="CA-2018-163265"/>
    <n v="0"/>
    <n v="6"/>
    <n v="0.2"/>
    <n v="3.5039999999999996"/>
    <n v="0.45632477063632687"/>
  </r>
  <r>
    <x v="946"/>
    <x v="1"/>
    <s v="OFF-FA-10004854"/>
    <x v="0"/>
    <x v="7"/>
    <n v="18.368000000000002"/>
    <s v="CA-2018-163265"/>
    <n v="0"/>
    <n v="2"/>
    <n v="0.2"/>
    <n v="6.1991999999999994"/>
    <n v="0.51168203684699509"/>
  </r>
  <r>
    <x v="946"/>
    <x v="37"/>
    <s v="TEC-PH-10000923"/>
    <x v="2"/>
    <x v="6"/>
    <n v="14.99"/>
    <s v="CA-2018-120019"/>
    <n v="0"/>
    <n v="1"/>
    <n v="0"/>
    <n v="7.3451000000000004"/>
    <n v="0.41105220110552465"/>
  </r>
  <r>
    <x v="946"/>
    <x v="1"/>
    <s v="FUR-FU-10004270"/>
    <x v="1"/>
    <x v="8"/>
    <n v="7.6920000000000002"/>
    <s v="CA-2018-163265"/>
    <n v="0"/>
    <n v="1"/>
    <n v="0.6"/>
    <n v="-3.6536999999999988"/>
    <n v="0.4595170286641902"/>
  </r>
  <r>
    <x v="947"/>
    <x v="10"/>
    <s v="FUR-CH-10003981"/>
    <x v="1"/>
    <x v="5"/>
    <n v="899.43"/>
    <s v="CA-2018-109085"/>
    <n v="1"/>
    <n v="5"/>
    <n v="0.3"/>
    <n v="-12.84900000000016"/>
    <n v="0.46529189879902266"/>
  </r>
  <r>
    <x v="947"/>
    <x v="1"/>
    <s v="FUR-TA-10001932"/>
    <x v="1"/>
    <x v="13"/>
    <n v="480.96"/>
    <s v="CA-2018-154039"/>
    <n v="1"/>
    <n v="3"/>
    <n v="0.5"/>
    <n v="-269.33760000000001"/>
    <n v="0.55975208308209756"/>
  </r>
  <r>
    <x v="947"/>
    <x v="10"/>
    <s v="FUR-TA-10001086"/>
    <x v="1"/>
    <x v="13"/>
    <n v="455.97"/>
    <s v="CA-2018-109085"/>
    <n v="0"/>
    <n v="5"/>
    <n v="0.4"/>
    <n v="-106.39299999999997"/>
    <n v="0.55975208308209756"/>
  </r>
  <r>
    <x v="947"/>
    <x v="0"/>
    <s v="TEC-PH-10000038"/>
    <x v="2"/>
    <x v="6"/>
    <n v="438.33600000000001"/>
    <s v="CA-2018-159149"/>
    <n v="1"/>
    <n v="4"/>
    <n v="0.2"/>
    <n v="-87.667200000000037"/>
    <n v="0.41105220110552465"/>
  </r>
  <r>
    <x v="947"/>
    <x v="0"/>
    <s v="OFF-AR-10000937"/>
    <x v="0"/>
    <x v="4"/>
    <n v="175.44"/>
    <s v="CA-2018-159149"/>
    <n v="0"/>
    <n v="6"/>
    <n v="0.2"/>
    <n v="52.632000000000005"/>
    <n v="0.45632477063632687"/>
  </r>
  <r>
    <x v="947"/>
    <x v="23"/>
    <s v="OFF-ST-10003123"/>
    <x v="0"/>
    <x v="1"/>
    <n v="166.45"/>
    <s v="CA-2018-132647"/>
    <n v="1"/>
    <n v="5"/>
    <n v="0"/>
    <n v="39.947999999999993"/>
    <n v="0.44610841445725197"/>
  </r>
  <r>
    <x v="947"/>
    <x v="1"/>
    <s v="TEC-PH-10002789"/>
    <x v="2"/>
    <x v="6"/>
    <n v="124.79200000000002"/>
    <s v="CA-2018-154039"/>
    <n v="0"/>
    <n v="1"/>
    <n v="0.2"/>
    <n v="10.919299999999996"/>
    <n v="0.41105220110552465"/>
  </r>
  <r>
    <x v="947"/>
    <x v="0"/>
    <s v="FUR-BO-10001601"/>
    <x v="1"/>
    <x v="10"/>
    <n v="89.066399999999987"/>
    <s v="CA-2018-159149"/>
    <n v="0"/>
    <n v="1"/>
    <n v="0.32"/>
    <n v="-17.027400000000007"/>
    <n v="0.5176847302647779"/>
  </r>
  <r>
    <x v="947"/>
    <x v="10"/>
    <s v="TEC-PH-10000526"/>
    <x v="2"/>
    <x v="6"/>
    <n v="57.593999999999994"/>
    <s v="CA-2018-109085"/>
    <n v="0"/>
    <n v="1"/>
    <n v="0.4"/>
    <n v="-11.518799999999999"/>
    <n v="0.41105220110552465"/>
  </r>
  <r>
    <x v="947"/>
    <x v="10"/>
    <s v="FUR-FU-10004973"/>
    <x v="1"/>
    <x v="8"/>
    <n v="30.144000000000002"/>
    <s v="CA-2018-109085"/>
    <n v="0"/>
    <n v="2"/>
    <n v="0.2"/>
    <n v="8.2896000000000001"/>
    <n v="0.4595170286641902"/>
  </r>
  <r>
    <x v="947"/>
    <x v="8"/>
    <s v="TEC-PH-10003875"/>
    <x v="2"/>
    <x v="6"/>
    <n v="29.160000000000004"/>
    <s v="US-2018-163195"/>
    <n v="1"/>
    <n v="3"/>
    <n v="0"/>
    <n v="8.4563999999999986"/>
    <n v="0.41105220110552465"/>
  </r>
  <r>
    <x v="947"/>
    <x v="23"/>
    <s v="OFF-PA-10001838"/>
    <x v="0"/>
    <x v="0"/>
    <n v="11.76"/>
    <s v="CA-2018-132647"/>
    <n v="0"/>
    <n v="2"/>
    <n v="0"/>
    <n v="5.7623999999999995"/>
    <n v="0.43613829632717294"/>
  </r>
  <r>
    <x v="947"/>
    <x v="10"/>
    <s v="OFF-BI-10001525"/>
    <x v="0"/>
    <x v="3"/>
    <n v="5.7150000000000016"/>
    <s v="CA-2018-109085"/>
    <n v="0"/>
    <n v="5"/>
    <n v="0.7"/>
    <n v="-4.7625000000000011"/>
    <n v="0.46881743173671325"/>
  </r>
  <r>
    <x v="948"/>
    <x v="4"/>
    <s v="TEC-PH-10001924"/>
    <x v="2"/>
    <x v="6"/>
    <n v="167.976"/>
    <s v="CA-2018-164707"/>
    <n v="1"/>
    <n v="3"/>
    <n v="0.2"/>
    <n v="10.498500000000007"/>
    <n v="0.41105220110552465"/>
  </r>
  <r>
    <x v="948"/>
    <x v="4"/>
    <s v="TEC-AC-10004864"/>
    <x v="2"/>
    <x v="9"/>
    <n v="109.53"/>
    <s v="CA-2018-164707"/>
    <n v="0"/>
    <n v="3"/>
    <n v="0"/>
    <n v="47.097900000000003"/>
    <n v="0.52062335344040378"/>
  </r>
  <r>
    <x v="948"/>
    <x v="4"/>
    <s v="OFF-LA-10004345"/>
    <x v="0"/>
    <x v="2"/>
    <n v="9.82"/>
    <s v="CA-2018-164707"/>
    <n v="0"/>
    <n v="2"/>
    <n v="0"/>
    <n v="4.8117999999999999"/>
    <n v="0.4647369236065339"/>
  </r>
  <r>
    <x v="949"/>
    <x v="5"/>
    <s v="OFF-AP-10002518"/>
    <x v="0"/>
    <x v="12"/>
    <n v="1245.8599999999999"/>
    <s v="CA-2018-122693"/>
    <n v="1"/>
    <n v="7"/>
    <n v="0"/>
    <n v="361.29939999999988"/>
    <n v="0.49507917887403441"/>
  </r>
  <r>
    <x v="949"/>
    <x v="4"/>
    <s v="FUR-FU-10004018"/>
    <x v="1"/>
    <x v="8"/>
    <n v="44.67"/>
    <s v="CA-2018-134838"/>
    <n v="1"/>
    <n v="3"/>
    <n v="0"/>
    <n v="12.060900000000002"/>
    <n v="0.4595170286641902"/>
  </r>
  <r>
    <x v="949"/>
    <x v="4"/>
    <s v="OFF-AR-10000634"/>
    <x v="0"/>
    <x v="4"/>
    <n v="12.84"/>
    <s v="CA-2018-134838"/>
    <n v="0"/>
    <n v="3"/>
    <n v="0"/>
    <n v="3.4668000000000005"/>
    <n v="0.45632477063632687"/>
  </r>
  <r>
    <x v="949"/>
    <x v="22"/>
    <s v="OFF-FA-10004968"/>
    <x v="0"/>
    <x v="7"/>
    <n v="11.22"/>
    <s v="CA-2018-166415"/>
    <n v="1"/>
    <n v="3"/>
    <n v="0"/>
    <n v="0.2244000000000006"/>
    <n v="0.51168203684699509"/>
  </r>
  <r>
    <x v="950"/>
    <x v="12"/>
    <s v="FUR-TA-10001039"/>
    <x v="1"/>
    <x v="13"/>
    <n v="386.91"/>
    <s v="CA-2018-135937"/>
    <n v="1"/>
    <n v="9"/>
    <n v="0.5"/>
    <n v="-185.71679999999998"/>
    <n v="0.55975208308209756"/>
  </r>
  <r>
    <x v="950"/>
    <x v="12"/>
    <s v="TEC-PH-10004447"/>
    <x v="2"/>
    <x v="6"/>
    <n v="333.57600000000002"/>
    <s v="CA-2018-135937"/>
    <n v="0"/>
    <n v="3"/>
    <n v="0.2"/>
    <n v="25.018199999999993"/>
    <n v="0.41105220110552465"/>
  </r>
  <r>
    <x v="950"/>
    <x v="4"/>
    <s v="TEC-PH-10001580"/>
    <x v="2"/>
    <x v="6"/>
    <n v="215.96799999999999"/>
    <s v="CA-2018-105809"/>
    <n v="1"/>
    <n v="2"/>
    <n v="0.2"/>
    <n v="18.897199999999991"/>
    <n v="0.41105220110552465"/>
  </r>
  <r>
    <x v="950"/>
    <x v="12"/>
    <s v="FUR-FU-10002253"/>
    <x v="1"/>
    <x v="8"/>
    <n v="68.703999999999994"/>
    <s v="CA-2018-135937"/>
    <n v="0"/>
    <n v="2"/>
    <n v="0.2"/>
    <n v="16.317200000000003"/>
    <n v="0.4595170286641902"/>
  </r>
  <r>
    <x v="950"/>
    <x v="12"/>
    <s v="TEC-AC-10001114"/>
    <x v="2"/>
    <x v="9"/>
    <n v="31.992000000000004"/>
    <s v="CA-2018-135937"/>
    <n v="0"/>
    <n v="1"/>
    <n v="0.2"/>
    <n v="4.7987999999999964"/>
    <n v="0.52062335344040378"/>
  </r>
  <r>
    <x v="950"/>
    <x v="12"/>
    <s v="OFF-ST-10000563"/>
    <x v="0"/>
    <x v="1"/>
    <n v="51.168000000000006"/>
    <s v="CA-2018-135937"/>
    <n v="0"/>
    <n v="2"/>
    <n v="0.2"/>
    <n v="-6.3960000000000008"/>
    <n v="0.44610841445725197"/>
  </r>
  <r>
    <x v="950"/>
    <x v="4"/>
    <s v="FUR-FU-10004090"/>
    <x v="1"/>
    <x v="8"/>
    <n v="22.23"/>
    <s v="CA-2018-105809"/>
    <n v="0"/>
    <n v="1"/>
    <n v="0"/>
    <n v="7.3358999999999988"/>
    <n v="0.4595170286641902"/>
  </r>
  <r>
    <x v="950"/>
    <x v="39"/>
    <s v="OFF-AP-10000595"/>
    <x v="0"/>
    <x v="12"/>
    <n v="13.11"/>
    <s v="CA-2018-150525"/>
    <n v="1"/>
    <n v="3"/>
    <n v="0"/>
    <n v="3.4086000000000003"/>
    <n v="0.49507917887403441"/>
  </r>
  <r>
    <x v="950"/>
    <x v="12"/>
    <s v="OFF-EN-10004846"/>
    <x v="0"/>
    <x v="11"/>
    <n v="10.64"/>
    <s v="CA-2018-135937"/>
    <n v="0"/>
    <n v="5"/>
    <n v="0.2"/>
    <n v="3.8570000000000002"/>
    <n v="0.44424167803735209"/>
  </r>
  <r>
    <x v="950"/>
    <x v="26"/>
    <s v="OFF-FA-10001229"/>
    <x v="0"/>
    <x v="7"/>
    <n v="9.4320000000000004"/>
    <s v="CA-2018-105445"/>
    <n v="1"/>
    <n v="3"/>
    <n v="0.2"/>
    <n v="3.065399999999999"/>
    <n v="0.51168203684699509"/>
  </r>
  <r>
    <x v="950"/>
    <x v="39"/>
    <s v="OFF-AR-10002375"/>
    <x v="0"/>
    <x v="4"/>
    <n v="6.56"/>
    <s v="CA-2018-150525"/>
    <n v="0"/>
    <n v="2"/>
    <n v="0"/>
    <n v="1.9023999999999992"/>
    <n v="0.45632477063632687"/>
  </r>
  <r>
    <x v="951"/>
    <x v="0"/>
    <s v="TEC-AC-10002076"/>
    <x v="2"/>
    <x v="9"/>
    <n v="47.904000000000003"/>
    <s v="CA-2018-124940"/>
    <n v="1"/>
    <n v="1"/>
    <n v="0.2"/>
    <n v="-2.9940000000000015"/>
    <n v="0.52062335344040378"/>
  </r>
  <r>
    <x v="952"/>
    <x v="22"/>
    <s v="TEC-PH-10003589"/>
    <x v="2"/>
    <x v="6"/>
    <n v="71.959999999999994"/>
    <s v="CA-2018-136007"/>
    <n v="1"/>
    <n v="5"/>
    <n v="0.2"/>
    <n v="25.185999999999996"/>
    <n v="0.41105220110552465"/>
  </r>
  <r>
    <x v="952"/>
    <x v="4"/>
    <s v="OFF-PA-10002870"/>
    <x v="0"/>
    <x v="0"/>
    <n v="37.44"/>
    <s v="CA-2018-104647"/>
    <n v="1"/>
    <n v="6"/>
    <n v="0"/>
    <n v="16.847999999999999"/>
    <n v="0.43613829632717294"/>
  </r>
  <r>
    <x v="952"/>
    <x v="22"/>
    <s v="OFF-FA-10002701"/>
    <x v="0"/>
    <x v="7"/>
    <n v="8.4"/>
    <s v="CA-2018-136007"/>
    <n v="0"/>
    <n v="5"/>
    <n v="0"/>
    <n v="0.33599999999999963"/>
    <n v="0.51168203684699509"/>
  </r>
  <r>
    <x v="953"/>
    <x v="2"/>
    <s v="OFF-PA-10001125"/>
    <x v="0"/>
    <x v="0"/>
    <n v="123.92000000000002"/>
    <s v="CA-2018-127397"/>
    <n v="1"/>
    <n v="5"/>
    <n v="0.2"/>
    <n v="38.724999999999994"/>
    <n v="0.43613829632717294"/>
  </r>
  <r>
    <x v="953"/>
    <x v="2"/>
    <s v="TEC-AC-10003033"/>
    <x v="2"/>
    <x v="9"/>
    <n v="1319.8"/>
    <s v="CA-2018-127397"/>
    <n v="0"/>
    <n v="5"/>
    <n v="0.2"/>
    <n v="214.4674999999998"/>
    <n v="0.52062335344040378"/>
  </r>
  <r>
    <x v="953"/>
    <x v="2"/>
    <s v="OFF-BI-10004970"/>
    <x v="0"/>
    <x v="3"/>
    <n v="4.9560000000000004"/>
    <s v="CA-2018-111374"/>
    <n v="1"/>
    <n v="4"/>
    <n v="0.7"/>
    <n v="-3.7995999999999981"/>
    <n v="0.46881743173671325"/>
  </r>
  <r>
    <x v="954"/>
    <x v="25"/>
    <s v="FUR-BO-10004709"/>
    <x v="1"/>
    <x v="10"/>
    <n v="231.92000000000002"/>
    <s v="US-2018-134642"/>
    <n v="1"/>
    <n v="5"/>
    <n v="0.2"/>
    <n v="5.7980000000000018"/>
    <n v="0.5176847302647779"/>
  </r>
  <r>
    <x v="954"/>
    <x v="25"/>
    <s v="FUR-CH-10002880"/>
    <x v="1"/>
    <x v="5"/>
    <n v="196.78399999999999"/>
    <s v="US-2018-134642"/>
    <n v="0"/>
    <n v="2"/>
    <n v="0.2"/>
    <n v="-22.138200000000012"/>
    <n v="0.46529189879902266"/>
  </r>
  <r>
    <x v="954"/>
    <x v="1"/>
    <s v="OFF-BI-10002609"/>
    <x v="0"/>
    <x v="3"/>
    <n v="1.7879999999999996"/>
    <s v="CA-2018-125878"/>
    <n v="1"/>
    <n v="3"/>
    <n v="0.8"/>
    <n v="-3.0396000000000001"/>
    <n v="0.46881743173671325"/>
  </r>
  <r>
    <x v="955"/>
    <x v="4"/>
    <s v="FUR-CH-10003973"/>
    <x v="1"/>
    <x v="5"/>
    <n v="892.22400000000005"/>
    <s v="CA-2018-117212"/>
    <n v="1"/>
    <n v="3"/>
    <n v="0.2"/>
    <n v="89.222400000000022"/>
    <n v="0.46529189879902266"/>
  </r>
  <r>
    <x v="955"/>
    <x v="4"/>
    <s v="TEC-PH-10004447"/>
    <x v="2"/>
    <x v="6"/>
    <n v="889.53600000000006"/>
    <s v="CA-2018-117212"/>
    <n v="0"/>
    <n v="8"/>
    <n v="0.2"/>
    <n v="66.715199999999982"/>
    <n v="0.41105220110552465"/>
  </r>
  <r>
    <x v="955"/>
    <x v="4"/>
    <s v="OFF-AP-10003287"/>
    <x v="0"/>
    <x v="12"/>
    <n v="356.78999999999996"/>
    <s v="CA-2018-121706"/>
    <n v="1"/>
    <n v="7"/>
    <n v="0"/>
    <n v="99.901199999999989"/>
    <n v="0.49507917887403441"/>
  </r>
  <r>
    <x v="955"/>
    <x v="4"/>
    <s v="TEC-PH-10003645"/>
    <x v="2"/>
    <x v="6"/>
    <n v="258.57600000000002"/>
    <s v="CA-2018-121258"/>
    <n v="1"/>
    <n v="2"/>
    <n v="0.2"/>
    <n v="19.393200000000007"/>
    <n v="0.41105220110552465"/>
  </r>
  <r>
    <x v="955"/>
    <x v="4"/>
    <s v="OFF-PA-10001970"/>
    <x v="0"/>
    <x v="0"/>
    <n v="223.92"/>
    <s v="CA-2018-117212"/>
    <n v="0"/>
    <n v="4"/>
    <n v="0"/>
    <n v="109.7208"/>
    <n v="0.43613829632717294"/>
  </r>
  <r>
    <x v="955"/>
    <x v="4"/>
    <s v="FUR-FU-10000747"/>
    <x v="1"/>
    <x v="8"/>
    <n v="91.96"/>
    <s v="CA-2018-121258"/>
    <n v="0"/>
    <n v="2"/>
    <n v="0"/>
    <n v="15.633199999999988"/>
    <n v="0.4595170286641902"/>
  </r>
  <r>
    <x v="955"/>
    <x v="4"/>
    <s v="OFF-AP-10004532"/>
    <x v="0"/>
    <x v="12"/>
    <n v="81.92"/>
    <s v="CA-2018-117212"/>
    <n v="0"/>
    <n v="4"/>
    <n v="0"/>
    <n v="22.118400000000001"/>
    <n v="0.49507917887403441"/>
  </r>
  <r>
    <x v="955"/>
    <x v="4"/>
    <s v="OFF-PA-10004041"/>
    <x v="0"/>
    <x v="0"/>
    <n v="29.6"/>
    <s v="CA-2018-121258"/>
    <n v="0"/>
    <n v="4"/>
    <n v="0"/>
    <n v="13.32"/>
    <n v="0.43613829632717294"/>
  </r>
  <r>
    <x v="955"/>
    <x v="4"/>
    <s v="OFF-PA-10000682"/>
    <x v="0"/>
    <x v="0"/>
    <n v="23.12"/>
    <s v="CA-2018-117212"/>
    <n v="0"/>
    <n v="4"/>
    <n v="0"/>
    <n v="11.328800000000001"/>
    <n v="0.43613829632717294"/>
  </r>
  <r>
    <x v="956"/>
    <x v="37"/>
    <s v="OFF-BI-10001757"/>
    <x v="0"/>
    <x v="3"/>
    <n v="9.84"/>
    <s v="CA-2018-101959"/>
    <n v="1"/>
    <n v="2"/>
    <n v="0"/>
    <n v="4.7231999999999994"/>
    <n v="0.46881743173671325"/>
  </r>
  <r>
    <x v="956"/>
    <x v="37"/>
    <s v="OFF-PA-10002137"/>
    <x v="0"/>
    <x v="0"/>
    <n v="7.78"/>
    <s v="CA-2018-101959"/>
    <n v="0"/>
    <n v="1"/>
    <n v="0"/>
    <n v="3.5009999999999994"/>
    <n v="0.43613829632717294"/>
  </r>
  <r>
    <x v="957"/>
    <x v="7"/>
    <s v="FUR-BO-10003660"/>
    <x v="1"/>
    <x v="10"/>
    <n v="441.96"/>
    <s v="CA-2018-104885"/>
    <n v="1"/>
    <n v="2"/>
    <n v="0"/>
    <n v="101.6508"/>
    <n v="0.5176847302647779"/>
  </r>
  <r>
    <x v="957"/>
    <x v="4"/>
    <s v="TEC-PH-10000675"/>
    <x v="2"/>
    <x v="6"/>
    <n v="196.77600000000001"/>
    <s v="CA-2018-163902"/>
    <n v="1"/>
    <n v="3"/>
    <n v="0.2"/>
    <n v="14.758199999999995"/>
    <n v="0.41105220110552465"/>
  </r>
  <r>
    <x v="957"/>
    <x v="4"/>
    <s v="OFF-BI-10004224"/>
    <x v="0"/>
    <x v="3"/>
    <n v="107.64800000000001"/>
    <s v="CA-2018-155712"/>
    <n v="1"/>
    <n v="2"/>
    <n v="0.2"/>
    <n v="33.639999999999986"/>
    <n v="0.46881743173671325"/>
  </r>
  <r>
    <x v="957"/>
    <x v="7"/>
    <s v="OFF-PA-10002764"/>
    <x v="0"/>
    <x v="0"/>
    <n v="68.039999999999992"/>
    <s v="CA-2018-104885"/>
    <n v="0"/>
    <n v="6"/>
    <n v="0"/>
    <n v="33.339599999999997"/>
    <n v="0.43613829632717294"/>
  </r>
  <r>
    <x v="957"/>
    <x v="4"/>
    <s v="TEC-AC-10000580"/>
    <x v="2"/>
    <x v="9"/>
    <n v="479.93999999999994"/>
    <s v="CA-2018-163902"/>
    <n v="0"/>
    <n v="6"/>
    <n v="0"/>
    <n v="52.79340000000002"/>
    <n v="0.52062335344040378"/>
  </r>
  <r>
    <x v="957"/>
    <x v="7"/>
    <s v="OFF-AR-10001615"/>
    <x v="0"/>
    <x v="4"/>
    <n v="59.519999999999996"/>
    <s v="CA-2018-104885"/>
    <n v="0"/>
    <n v="3"/>
    <n v="0"/>
    <n v="15.475200000000001"/>
    <n v="0.45632477063632687"/>
  </r>
  <r>
    <x v="957"/>
    <x v="7"/>
    <s v="OFF-EN-10003286"/>
    <x v="0"/>
    <x v="11"/>
    <n v="57.959999999999994"/>
    <s v="CA-2018-104885"/>
    <n v="0"/>
    <n v="7"/>
    <n v="0"/>
    <n v="27.241199999999996"/>
    <n v="0.44424167803735209"/>
  </r>
  <r>
    <x v="957"/>
    <x v="10"/>
    <s v="OFF-BI-10002353"/>
    <x v="0"/>
    <x v="3"/>
    <n v="18.528000000000002"/>
    <s v="CA-2018-152261"/>
    <n v="1"/>
    <n v="4"/>
    <n v="0.7"/>
    <n v="-12.352"/>
    <n v="0.46881743173671325"/>
  </r>
  <r>
    <x v="957"/>
    <x v="0"/>
    <s v="OFF-BI-10003291"/>
    <x v="0"/>
    <x v="3"/>
    <n v="12.221999999999998"/>
    <s v="CA-2018-146024"/>
    <n v="1"/>
    <n v="7"/>
    <n v="0.8"/>
    <n v="-20.166300000000007"/>
    <n v="0.46881743173671325"/>
  </r>
  <r>
    <x v="957"/>
    <x v="0"/>
    <s v="OFF-SU-10001935"/>
    <x v="0"/>
    <x v="14"/>
    <n v="6.9760000000000009"/>
    <s v="CA-2018-146024"/>
    <n v="0"/>
    <n v="4"/>
    <n v="0.2"/>
    <n v="-1.3952000000000013"/>
    <n v="0.53938093436526824"/>
  </r>
  <r>
    <x v="957"/>
    <x v="0"/>
    <s v="OFF-BI-10004022"/>
    <x v="0"/>
    <x v="3"/>
    <n v="0.55599999999999983"/>
    <s v="CA-2018-124114"/>
    <n v="1"/>
    <n v="1"/>
    <n v="0.8"/>
    <n v="-0.94520000000000004"/>
    <n v="0.46881743173671325"/>
  </r>
  <r>
    <x v="958"/>
    <x v="4"/>
    <s v="FUR-TA-10001520"/>
    <x v="1"/>
    <x v="13"/>
    <n v="399.67200000000003"/>
    <s v="CA-2018-117513"/>
    <n v="1"/>
    <n v="7"/>
    <n v="0.2"/>
    <n v="-14.987700000000061"/>
    <n v="0.55975208308209756"/>
  </r>
  <r>
    <x v="958"/>
    <x v="14"/>
    <s v="FUR-CH-10000785"/>
    <x v="1"/>
    <x v="5"/>
    <n v="180.98"/>
    <s v="CA-2018-111815"/>
    <n v="1"/>
    <n v="1"/>
    <n v="0"/>
    <n v="47.0548"/>
    <n v="0.46529189879902266"/>
  </r>
  <r>
    <x v="958"/>
    <x v="4"/>
    <s v="FUR-CH-10003968"/>
    <x v="1"/>
    <x v="5"/>
    <n v="170.35200000000003"/>
    <s v="CA-2018-123085"/>
    <n v="1"/>
    <n v="3"/>
    <n v="0.2"/>
    <n v="-17.035200000000003"/>
    <n v="0.46529189879902266"/>
  </r>
  <r>
    <x v="958"/>
    <x v="3"/>
    <s v="OFF-AP-10004859"/>
    <x v="0"/>
    <x v="12"/>
    <n v="72.8"/>
    <s v="CA-2018-121804"/>
    <n v="1"/>
    <n v="5"/>
    <n v="0"/>
    <n v="19.656000000000002"/>
    <n v="0.49507917887403441"/>
  </r>
  <r>
    <x v="958"/>
    <x v="4"/>
    <s v="TEC-AC-10000990"/>
    <x v="2"/>
    <x v="9"/>
    <n v="1049.44"/>
    <s v="CA-2018-123085"/>
    <n v="0"/>
    <n v="8"/>
    <n v="0"/>
    <n v="440.76480000000004"/>
    <n v="0.52062335344040378"/>
  </r>
  <r>
    <x v="958"/>
    <x v="14"/>
    <s v="TEC-AC-10002926"/>
    <x v="2"/>
    <x v="9"/>
    <n v="99.98"/>
    <s v="CA-2018-111815"/>
    <n v="0"/>
    <n v="2"/>
    <n v="0"/>
    <n v="42.991400000000006"/>
    <n v="0.52062335344040378"/>
  </r>
  <r>
    <x v="958"/>
    <x v="0"/>
    <s v="OFF-PA-10001307"/>
    <x v="0"/>
    <x v="0"/>
    <n v="26.880000000000003"/>
    <s v="CA-2018-127621"/>
    <n v="1"/>
    <n v="8"/>
    <n v="0.2"/>
    <n v="9.743999999999998"/>
    <n v="0.43613829632717294"/>
  </r>
  <r>
    <x v="959"/>
    <x v="0"/>
    <s v="FUR-FU-10004848"/>
    <x v="1"/>
    <x v="8"/>
    <n v="103.50000000000001"/>
    <s v="US-2018-119816"/>
    <n v="1"/>
    <n v="5"/>
    <n v="0.6"/>
    <n v="-77.625"/>
    <n v="0.4595170286641902"/>
  </r>
  <r>
    <x v="959"/>
    <x v="0"/>
    <s v="OFF-PA-10000806"/>
    <x v="0"/>
    <x v="0"/>
    <n v="89.567999999999998"/>
    <s v="CA-2018-142174"/>
    <n v="1"/>
    <n v="2"/>
    <n v="0.2"/>
    <n v="32.468400000000003"/>
    <n v="0.43613829632717294"/>
  </r>
  <r>
    <x v="959"/>
    <x v="4"/>
    <s v="OFF-EN-10000483"/>
    <x v="0"/>
    <x v="11"/>
    <n v="15.25"/>
    <s v="CA-2018-110478"/>
    <n v="1"/>
    <n v="1"/>
    <n v="0"/>
    <n v="7.0149999999999988"/>
    <n v="0.44424167803735209"/>
  </r>
  <r>
    <x v="959"/>
    <x v="4"/>
    <s v="OFF-AR-10001573"/>
    <x v="0"/>
    <x v="4"/>
    <n v="9.32"/>
    <s v="CA-2018-110478"/>
    <n v="0"/>
    <n v="4"/>
    <n v="0"/>
    <n v="2.702799999999999"/>
    <n v="0.45632477063632687"/>
  </r>
  <r>
    <x v="959"/>
    <x v="0"/>
    <s v="OFF-ST-10000918"/>
    <x v="0"/>
    <x v="1"/>
    <n v="8.7200000000000006"/>
    <s v="US-2018-119816"/>
    <n v="0"/>
    <n v="1"/>
    <n v="0.2"/>
    <n v="0.65399999999999947"/>
    <n v="0.44610841445725197"/>
  </r>
  <r>
    <x v="959"/>
    <x v="0"/>
    <s v="OFF-LA-10002381"/>
    <x v="0"/>
    <x v="2"/>
    <n v="2.4640000000000004"/>
    <s v="US-2018-119816"/>
    <n v="0"/>
    <n v="1"/>
    <n v="0.2"/>
    <n v="0.86239999999999983"/>
    <n v="0.4647369236065339"/>
  </r>
  <r>
    <x v="960"/>
    <x v="29"/>
    <s v="OFF-AP-10000891"/>
    <x v="0"/>
    <x v="12"/>
    <n v="262.24"/>
    <s v="CA-2018-161046"/>
    <n v="1"/>
    <n v="2"/>
    <n v="0"/>
    <n v="78.671999999999997"/>
    <n v="0.49507917887403441"/>
  </r>
  <r>
    <x v="960"/>
    <x v="29"/>
    <s v="OFF-BI-10002026"/>
    <x v="0"/>
    <x v="3"/>
    <n v="234.36"/>
    <s v="CA-2018-161046"/>
    <n v="0"/>
    <n v="6"/>
    <n v="0"/>
    <n v="112.49279999999999"/>
    <n v="0.46881743173671325"/>
  </r>
  <r>
    <x v="960"/>
    <x v="28"/>
    <s v="OFF-ST-10000877"/>
    <x v="0"/>
    <x v="1"/>
    <n v="221.16"/>
    <s v="CA-2018-168123"/>
    <n v="1"/>
    <n v="4"/>
    <n v="0"/>
    <n v="57.501599999999996"/>
    <n v="0.44610841445725197"/>
  </r>
  <r>
    <x v="960"/>
    <x v="28"/>
    <s v="OFF-BI-10001071"/>
    <x v="0"/>
    <x v="3"/>
    <n v="127.96"/>
    <s v="CA-2018-168123"/>
    <n v="0"/>
    <n v="2"/>
    <n v="0"/>
    <n v="62.700400000000002"/>
    <n v="0.46881743173671325"/>
  </r>
  <r>
    <x v="960"/>
    <x v="29"/>
    <s v="TEC-AC-10004571"/>
    <x v="2"/>
    <x v="9"/>
    <n v="299.96999999999997"/>
    <s v="CA-2018-161046"/>
    <n v="0"/>
    <n v="3"/>
    <n v="0"/>
    <n v="125.98740000000001"/>
    <n v="0.52062335344040378"/>
  </r>
  <r>
    <x v="960"/>
    <x v="29"/>
    <s v="OFF-EN-10003862"/>
    <x v="0"/>
    <x v="11"/>
    <n v="42.68"/>
    <s v="CA-2018-161046"/>
    <n v="0"/>
    <n v="4"/>
    <n v="0"/>
    <n v="19.6328"/>
    <n v="0.44424167803735209"/>
  </r>
  <r>
    <x v="960"/>
    <x v="21"/>
    <s v="OFF-LA-10003537"/>
    <x v="0"/>
    <x v="2"/>
    <n v="25.06"/>
    <s v="CA-2018-147753"/>
    <n v="1"/>
    <n v="2"/>
    <n v="0"/>
    <n v="11.778199999999998"/>
    <n v="0.4647369236065339"/>
  </r>
  <r>
    <x v="960"/>
    <x v="28"/>
    <s v="OFF-BI-10001097"/>
    <x v="0"/>
    <x v="3"/>
    <n v="18.690000000000001"/>
    <s v="CA-2018-168123"/>
    <n v="0"/>
    <n v="3"/>
    <n v="0"/>
    <n v="9.158100000000001"/>
    <n v="0.46881743173671325"/>
  </r>
  <r>
    <x v="960"/>
    <x v="28"/>
    <s v="OFF-FA-10002763"/>
    <x v="0"/>
    <x v="7"/>
    <n v="7.9"/>
    <s v="CA-2018-168123"/>
    <n v="0"/>
    <n v="2"/>
    <n v="0"/>
    <n v="2.5279999999999996"/>
    <n v="0.51168203684699509"/>
  </r>
  <r>
    <x v="961"/>
    <x v="4"/>
    <s v="OFF-PA-10001033"/>
    <x v="0"/>
    <x v="0"/>
    <n v="286.93"/>
    <s v="CA-2018-167640"/>
    <n v="1"/>
    <n v="7"/>
    <n v="0"/>
    <n v="140.59569999999999"/>
    <n v="0.43613829632717294"/>
  </r>
  <r>
    <x v="961"/>
    <x v="4"/>
    <s v="TEC-PH-10001336"/>
    <x v="2"/>
    <x v="6"/>
    <n v="206.38400000000001"/>
    <s v="CA-2018-167640"/>
    <n v="0"/>
    <n v="2"/>
    <n v="0.2"/>
    <n v="23.218199999999996"/>
    <n v="0.41105220110552465"/>
  </r>
  <r>
    <x v="961"/>
    <x v="20"/>
    <s v="FUR-FU-10002554"/>
    <x v="1"/>
    <x v="8"/>
    <n v="71.97"/>
    <s v="CA-2018-168193"/>
    <n v="1"/>
    <n v="3"/>
    <n v="0"/>
    <n v="16.553099999999993"/>
    <n v="0.4595170286641902"/>
  </r>
  <r>
    <x v="961"/>
    <x v="4"/>
    <s v="OFF-ST-10000675"/>
    <x v="0"/>
    <x v="1"/>
    <n v="67.78"/>
    <s v="CA-2018-125101"/>
    <n v="1"/>
    <n v="2"/>
    <n v="0"/>
    <n v="16.945"/>
    <n v="0.44610841445725197"/>
  </r>
  <r>
    <x v="961"/>
    <x v="0"/>
    <s v="OFF-AR-10000588"/>
    <x v="0"/>
    <x v="4"/>
    <n v="63.488"/>
    <s v="CA-2018-148642"/>
    <n v="1"/>
    <n v="4"/>
    <n v="0.2"/>
    <n v="4.7616000000000014"/>
    <n v="0.45632477063632687"/>
  </r>
  <r>
    <x v="961"/>
    <x v="20"/>
    <s v="OFF-PA-10002254"/>
    <x v="0"/>
    <x v="0"/>
    <n v="26.38"/>
    <s v="CA-2018-168193"/>
    <n v="0"/>
    <n v="1"/>
    <n v="0"/>
    <n v="12.134799999999998"/>
    <n v="0.43613829632717294"/>
  </r>
  <r>
    <x v="961"/>
    <x v="4"/>
    <s v="OFF-AR-10003158"/>
    <x v="0"/>
    <x v="4"/>
    <n v="23.88"/>
    <s v="CA-2018-167640"/>
    <n v="0"/>
    <n v="6"/>
    <n v="0"/>
    <n v="8.1191999999999993"/>
    <n v="0.45632477063632687"/>
  </r>
  <r>
    <x v="961"/>
    <x v="4"/>
    <s v="OFF-BI-10004182"/>
    <x v="0"/>
    <x v="3"/>
    <n v="14.976000000000001"/>
    <s v="US-2018-119039"/>
    <n v="1"/>
    <n v="9"/>
    <n v="0.2"/>
    <n v="5.4288000000000007"/>
    <n v="0.46881743173671325"/>
  </r>
  <r>
    <x v="961"/>
    <x v="4"/>
    <s v="OFF-LA-10004559"/>
    <x v="0"/>
    <x v="2"/>
    <n v="11.52"/>
    <s v="CA-2018-167640"/>
    <n v="0"/>
    <n v="4"/>
    <n v="0"/>
    <n v="5.6448"/>
    <n v="0.4647369236065339"/>
  </r>
  <r>
    <x v="961"/>
    <x v="0"/>
    <s v="OFF-LA-10000134"/>
    <x v="0"/>
    <x v="2"/>
    <n v="4.9280000000000008"/>
    <s v="CA-2018-148642"/>
    <n v="0"/>
    <n v="2"/>
    <n v="0.2"/>
    <n v="1.7247999999999997"/>
    <n v="0.4647369236065339"/>
  </r>
  <r>
    <x v="962"/>
    <x v="20"/>
    <s v="OFF-LA-10003510"/>
    <x v="0"/>
    <x v="2"/>
    <n v="91.59"/>
    <s v="CA-2018-110884"/>
    <n v="1"/>
    <n v="3"/>
    <n v="0"/>
    <n v="42.131399999999999"/>
    <n v="0.4647369236065339"/>
  </r>
  <r>
    <x v="962"/>
    <x v="36"/>
    <s v="TEC-AC-10004510"/>
    <x v="2"/>
    <x v="9"/>
    <n v="49.08"/>
    <s v="CA-2018-136672"/>
    <n v="1"/>
    <n v="3"/>
    <n v="0"/>
    <n v="4.9079999999999977"/>
    <n v="0.52062335344040378"/>
  </r>
  <r>
    <x v="962"/>
    <x v="20"/>
    <s v="OFF-BI-10003669"/>
    <x v="0"/>
    <x v="3"/>
    <n v="25.92"/>
    <s v="CA-2018-110884"/>
    <n v="0"/>
    <n v="6"/>
    <n v="0.2"/>
    <n v="9.0719999999999992"/>
    <n v="0.46881743173671325"/>
  </r>
  <r>
    <x v="963"/>
    <x v="5"/>
    <s v="OFF-AP-10001124"/>
    <x v="0"/>
    <x v="12"/>
    <n v="647.84"/>
    <s v="CA-2018-155698"/>
    <n v="1"/>
    <n v="8"/>
    <n v="0"/>
    <n v="168.4384"/>
    <n v="0.49507917887403441"/>
  </r>
  <r>
    <x v="963"/>
    <x v="4"/>
    <s v="OFF-BI-10003876"/>
    <x v="0"/>
    <x v="3"/>
    <n v="171.20000000000002"/>
    <s v="CA-2018-104080"/>
    <n v="1"/>
    <n v="5"/>
    <n v="0.2"/>
    <n v="64.199999999999989"/>
    <n v="0.46881743173671325"/>
  </r>
  <r>
    <x v="963"/>
    <x v="5"/>
    <s v="OFF-LA-10001158"/>
    <x v="0"/>
    <x v="2"/>
    <n v="20.7"/>
    <s v="CA-2018-155698"/>
    <n v="0"/>
    <n v="2"/>
    <n v="0"/>
    <n v="9.9359999999999999"/>
    <n v="0.4647369236065339"/>
  </r>
  <r>
    <x v="963"/>
    <x v="4"/>
    <s v="OFF-AR-10001972"/>
    <x v="0"/>
    <x v="4"/>
    <n v="3.36"/>
    <s v="CA-2018-104080"/>
    <n v="0"/>
    <n v="2"/>
    <n v="0"/>
    <n v="0.87360000000000015"/>
    <n v="0.45632477063632687"/>
  </r>
  <r>
    <x v="964"/>
    <x v="4"/>
    <s v="TEC-CO-10000971"/>
    <x v="2"/>
    <x v="16"/>
    <n v="479.98400000000004"/>
    <s v="CA-2018-147354"/>
    <n v="1"/>
    <n v="2"/>
    <n v="0.2"/>
    <n v="59.997999999999962"/>
    <n v="0.55185675810753509"/>
  </r>
  <r>
    <x v="964"/>
    <x v="4"/>
    <s v="TEC-AC-10001908"/>
    <x v="2"/>
    <x v="9"/>
    <n v="199.98"/>
    <s v="CA-2018-102834"/>
    <n v="1"/>
    <n v="2"/>
    <n v="0"/>
    <n v="69.992999999999995"/>
    <n v="0.52062335344040378"/>
  </r>
  <r>
    <x v="964"/>
    <x v="4"/>
    <s v="OFF-BI-10003910"/>
    <x v="0"/>
    <x v="3"/>
    <n v="30.84"/>
    <s v="CA-2018-147354"/>
    <n v="0"/>
    <n v="5"/>
    <n v="0.2"/>
    <n v="9.6374999999999993"/>
    <n v="0.46881743173671325"/>
  </r>
  <r>
    <x v="965"/>
    <x v="0"/>
    <s v="FUR-TA-10002228"/>
    <x v="1"/>
    <x v="13"/>
    <n v="933.40800000000002"/>
    <s v="CA-2018-132290"/>
    <n v="1"/>
    <n v="4"/>
    <n v="0.3"/>
    <n v="-173.34719999999999"/>
    <n v="0.55975208308209756"/>
  </r>
  <r>
    <x v="965"/>
    <x v="4"/>
    <s v="TEC-AC-10004568"/>
    <x v="2"/>
    <x v="9"/>
    <n v="111.96"/>
    <s v="CA-2018-140494"/>
    <n v="1"/>
    <n v="4"/>
    <n v="0"/>
    <n v="21.27239999999999"/>
    <n v="0.52062335344040378"/>
  </r>
  <r>
    <x v="965"/>
    <x v="2"/>
    <s v="TEC-PH-10004896"/>
    <x v="2"/>
    <x v="6"/>
    <n v="53.981999999999999"/>
    <s v="CA-2018-130967"/>
    <n v="1"/>
    <n v="3"/>
    <n v="0.4"/>
    <n v="-10.796399999999995"/>
    <n v="0.41105220110552465"/>
  </r>
  <r>
    <x v="965"/>
    <x v="25"/>
    <s v="OFF-AP-10000390"/>
    <x v="0"/>
    <x v="12"/>
    <n v="48.783999999999999"/>
    <s v="CA-2018-155824"/>
    <n v="1"/>
    <n v="1"/>
    <n v="0.2"/>
    <n v="3.6587999999999976"/>
    <n v="0.49507917887403441"/>
  </r>
  <r>
    <x v="965"/>
    <x v="2"/>
    <s v="FUR-FU-10003535"/>
    <x v="1"/>
    <x v="8"/>
    <n v="43.872000000000007"/>
    <s v="CA-2018-144638"/>
    <n v="1"/>
    <n v="2"/>
    <n v="0.2"/>
    <n v="11.516399999999999"/>
    <n v="0.4595170286641902"/>
  </r>
  <r>
    <x v="965"/>
    <x v="2"/>
    <s v="TEC-PH-10000149"/>
    <x v="2"/>
    <x v="6"/>
    <n v="35.909999999999997"/>
    <s v="CA-2018-144638"/>
    <n v="0"/>
    <n v="3"/>
    <n v="0.4"/>
    <n v="-8.3790000000000031"/>
    <n v="0.41105220110552465"/>
  </r>
  <r>
    <x v="965"/>
    <x v="25"/>
    <s v="OFF-BI-10000014"/>
    <x v="0"/>
    <x v="3"/>
    <n v="13.092000000000002"/>
    <s v="CA-2018-155824"/>
    <n v="0"/>
    <n v="4"/>
    <n v="0.7"/>
    <n v="-10.037199999999999"/>
    <n v="0.46881743173671325"/>
  </r>
  <r>
    <x v="965"/>
    <x v="2"/>
    <s v="FUR-FU-10003724"/>
    <x v="1"/>
    <x v="8"/>
    <n v="6.6959999999999997"/>
    <s v="CA-2018-144638"/>
    <n v="0"/>
    <n v="1"/>
    <n v="0.2"/>
    <n v="0.50219999999999976"/>
    <n v="0.4595170286641902"/>
  </r>
  <r>
    <x v="965"/>
    <x v="2"/>
    <s v="OFF-AR-10003958"/>
    <x v="0"/>
    <x v="4"/>
    <n v="5.2480000000000002"/>
    <s v="CA-2018-144638"/>
    <n v="0"/>
    <n v="2"/>
    <n v="0.2"/>
    <n v="0.59039999999999915"/>
    <n v="0.45632477063632687"/>
  </r>
  <r>
    <x v="966"/>
    <x v="14"/>
    <s v="OFF-BI-10003091"/>
    <x v="0"/>
    <x v="3"/>
    <n v="895.92"/>
    <s v="CA-2018-147291"/>
    <n v="1"/>
    <n v="4"/>
    <n v="0"/>
    <n v="421.08239999999995"/>
    <n v="0.46881743173671325"/>
  </r>
  <r>
    <x v="966"/>
    <x v="2"/>
    <s v="TEC-PH-10002555"/>
    <x v="2"/>
    <x v="6"/>
    <n v="776.84999999999991"/>
    <s v="US-2018-141558"/>
    <n v="1"/>
    <n v="5"/>
    <n v="0.4"/>
    <n v="-181.26499999999999"/>
    <n v="0.41105220110552465"/>
  </r>
  <r>
    <x v="966"/>
    <x v="2"/>
    <s v="FUR-TA-10004086"/>
    <x v="1"/>
    <x v="13"/>
    <n v="154.76400000000001"/>
    <s v="US-2018-141558"/>
    <n v="0"/>
    <n v="3"/>
    <n v="0.4"/>
    <n v="-46.429200000000023"/>
    <n v="0.55975208308209756"/>
  </r>
  <r>
    <x v="966"/>
    <x v="32"/>
    <s v="TEC-AC-10001772"/>
    <x v="2"/>
    <x v="9"/>
    <n v="63.88"/>
    <s v="US-2018-133081"/>
    <n v="1"/>
    <n v="4"/>
    <n v="0"/>
    <n v="24.913200000000003"/>
    <n v="0.52062335344040378"/>
  </r>
  <r>
    <x v="966"/>
    <x v="2"/>
    <s v="OFF-ST-10004946"/>
    <x v="0"/>
    <x v="1"/>
    <n v="43.28"/>
    <s v="US-2018-141558"/>
    <n v="0"/>
    <n v="1"/>
    <n v="0.2"/>
    <n v="3.2460000000000022"/>
    <n v="0.44610841445725197"/>
  </r>
  <r>
    <x v="966"/>
    <x v="32"/>
    <s v="FUR-FU-10001379"/>
    <x v="1"/>
    <x v="8"/>
    <n v="26.72"/>
    <s v="US-2018-133081"/>
    <n v="0"/>
    <n v="1"/>
    <n v="0"/>
    <n v="11.756800000000002"/>
    <n v="0.4595170286641902"/>
  </r>
  <r>
    <x v="966"/>
    <x v="2"/>
    <s v="OFF-BI-10002794"/>
    <x v="0"/>
    <x v="3"/>
    <n v="12.294"/>
    <s v="US-2018-141558"/>
    <n v="0"/>
    <n v="1"/>
    <n v="0.7"/>
    <n v="-8.6057999999999986"/>
    <n v="0.46881743173671325"/>
  </r>
  <r>
    <x v="967"/>
    <x v="4"/>
    <s v="OFF-ST-10000736"/>
    <x v="0"/>
    <x v="1"/>
    <n v="242.94"/>
    <s v="CA-2018-116288"/>
    <n v="1"/>
    <n v="3"/>
    <n v="0"/>
    <n v="9.7175999999999902"/>
    <n v="0.44610841445725197"/>
  </r>
  <r>
    <x v="967"/>
    <x v="32"/>
    <s v="TEC-PH-10004700"/>
    <x v="2"/>
    <x v="6"/>
    <n v="69.930000000000007"/>
    <s v="CA-2018-159352"/>
    <n v="1"/>
    <n v="7"/>
    <n v="0"/>
    <n v="32.1678"/>
    <n v="0.41105220110552465"/>
  </r>
  <r>
    <x v="967"/>
    <x v="13"/>
    <s v="OFF-BI-10000829"/>
    <x v="0"/>
    <x v="3"/>
    <n v="40.410000000000004"/>
    <s v="CA-2018-152786"/>
    <n v="1"/>
    <n v="9"/>
    <n v="0"/>
    <n v="18.5886"/>
    <n v="0.46881743173671325"/>
  </r>
  <r>
    <x v="968"/>
    <x v="26"/>
    <s v="OFF-SU-10002881"/>
    <x v="0"/>
    <x v="14"/>
    <n v="1332.4960000000001"/>
    <s v="CA-2018-105851"/>
    <n v="1"/>
    <n v="2"/>
    <n v="0.2"/>
    <n v="-299.8116"/>
    <n v="0.53938093436526824"/>
  </r>
  <r>
    <x v="968"/>
    <x v="1"/>
    <s v="TEC-CO-10001449"/>
    <x v="2"/>
    <x v="16"/>
    <n v="959.98400000000004"/>
    <s v="CA-2018-157966"/>
    <n v="1"/>
    <n v="2"/>
    <n v="0.2"/>
    <n v="335.99440000000004"/>
    <n v="0.55185675810753509"/>
  </r>
  <r>
    <x v="968"/>
    <x v="37"/>
    <s v="OFF-AP-10001564"/>
    <x v="0"/>
    <x v="12"/>
    <n v="465.16"/>
    <s v="CA-2018-153843"/>
    <n v="1"/>
    <n v="2"/>
    <n v="0"/>
    <n v="120.94159999999999"/>
    <n v="0.49507917887403441"/>
  </r>
  <r>
    <x v="968"/>
    <x v="4"/>
    <s v="OFF-PA-10004359"/>
    <x v="0"/>
    <x v="0"/>
    <n v="314.54999999999995"/>
    <s v="CA-2018-166296"/>
    <n v="1"/>
    <n v="3"/>
    <n v="0"/>
    <n v="150.98399999999998"/>
    <n v="0.43613829632717294"/>
  </r>
  <r>
    <x v="968"/>
    <x v="20"/>
    <s v="TEC-PH-10001809"/>
    <x v="2"/>
    <x v="6"/>
    <n v="299.89999999999998"/>
    <s v="US-2018-146906"/>
    <n v="1"/>
    <n v="2"/>
    <n v="0"/>
    <n v="74.974999999999994"/>
    <n v="0.41105220110552465"/>
  </r>
  <r>
    <x v="968"/>
    <x v="31"/>
    <s v="OFF-PA-10001815"/>
    <x v="0"/>
    <x v="0"/>
    <n v="288.24"/>
    <s v="CA-2018-106859"/>
    <n v="1"/>
    <n v="6"/>
    <n v="0"/>
    <n v="138.35519999999997"/>
    <n v="0.43613829632717294"/>
  </r>
  <r>
    <x v="968"/>
    <x v="1"/>
    <s v="TEC-MA-10002109"/>
    <x v="2"/>
    <x v="15"/>
    <n v="209.98599999999999"/>
    <s v="CA-2018-157966"/>
    <n v="0"/>
    <n v="2"/>
    <n v="0.3"/>
    <n v="8.9993999999999801"/>
    <n v="0.5183572270896134"/>
  </r>
  <r>
    <x v="968"/>
    <x v="36"/>
    <s v="OFF-BI-10002026"/>
    <x v="0"/>
    <x v="3"/>
    <n v="174.3"/>
    <s v="CA-2018-107713"/>
    <n v="1"/>
    <n v="3"/>
    <n v="0"/>
    <n v="81.920999999999992"/>
    <n v="0.46881743173671325"/>
  </r>
  <r>
    <x v="968"/>
    <x v="31"/>
    <s v="TEC-PH-10004531"/>
    <x v="2"/>
    <x v="6"/>
    <n v="140.73599999999999"/>
    <s v="CA-2018-106859"/>
    <n v="0"/>
    <n v="8"/>
    <n v="0.2"/>
    <n v="49.257599999999996"/>
    <n v="0.41105220110552465"/>
  </r>
  <r>
    <x v="968"/>
    <x v="31"/>
    <s v="OFF-ST-10000615"/>
    <x v="0"/>
    <x v="1"/>
    <n v="90.8"/>
    <s v="CA-2018-106859"/>
    <n v="0"/>
    <n v="8"/>
    <n v="0"/>
    <n v="25.424000000000007"/>
    <n v="0.44610841445725197"/>
  </r>
  <r>
    <x v="968"/>
    <x v="1"/>
    <s v="FUR-CH-10003606"/>
    <x v="1"/>
    <x v="5"/>
    <n v="89.768000000000001"/>
    <s v="CA-2018-157966"/>
    <n v="0"/>
    <n v="1"/>
    <n v="0.3"/>
    <n v="-2.5647999999999982"/>
    <n v="0.46529189879902266"/>
  </r>
  <r>
    <x v="968"/>
    <x v="31"/>
    <s v="TEC-AC-10004001"/>
    <x v="2"/>
    <x v="9"/>
    <n v="214.95000000000002"/>
    <s v="CA-2018-106859"/>
    <n v="0"/>
    <n v="5"/>
    <n v="0"/>
    <n v="88.129500000000007"/>
    <n v="0.52062335344040378"/>
  </r>
  <r>
    <x v="968"/>
    <x v="31"/>
    <s v="OFF-PA-10001534"/>
    <x v="0"/>
    <x v="0"/>
    <n v="45.36"/>
    <s v="CA-2018-106859"/>
    <n v="0"/>
    <n v="7"/>
    <n v="0"/>
    <n v="21.772800000000004"/>
    <n v="0.43613829632717294"/>
  </r>
  <r>
    <x v="968"/>
    <x v="1"/>
    <s v="TEC-PH-10001527"/>
    <x v="2"/>
    <x v="6"/>
    <n v="34.360000000000007"/>
    <s v="CA-2018-157966"/>
    <n v="0"/>
    <n v="1"/>
    <n v="0.2"/>
    <n v="-7.3015000000000025"/>
    <n v="0.41105220110552465"/>
  </r>
  <r>
    <x v="968"/>
    <x v="37"/>
    <s v="OFF-BI-10002353"/>
    <x v="0"/>
    <x v="3"/>
    <n v="30.88"/>
    <s v="CA-2018-153843"/>
    <n v="0"/>
    <n v="2"/>
    <n v="0"/>
    <n v="15.44"/>
    <n v="0.46881743173671325"/>
  </r>
  <r>
    <x v="968"/>
    <x v="1"/>
    <s v="OFF-AR-10003338"/>
    <x v="0"/>
    <x v="4"/>
    <n v="29.760000000000005"/>
    <s v="CA-2018-157966"/>
    <n v="0"/>
    <n v="5"/>
    <n v="0.2"/>
    <n v="1.8599999999999994"/>
    <n v="0.45632477063632687"/>
  </r>
  <r>
    <x v="968"/>
    <x v="37"/>
    <s v="OFF-PA-10003673"/>
    <x v="0"/>
    <x v="0"/>
    <n v="27.12"/>
    <s v="CA-2018-153843"/>
    <n v="0"/>
    <n v="4"/>
    <n v="0"/>
    <n v="12.475199999999999"/>
    <n v="0.43613829632717294"/>
  </r>
  <r>
    <x v="968"/>
    <x v="1"/>
    <s v="OFF-AR-10000799"/>
    <x v="0"/>
    <x v="4"/>
    <n v="19.456000000000003"/>
    <s v="CA-2018-157966"/>
    <n v="0"/>
    <n v="4"/>
    <n v="0.2"/>
    <n v="2.188799999999997"/>
    <n v="0.45632477063632687"/>
  </r>
  <r>
    <x v="968"/>
    <x v="1"/>
    <s v="OFF-PA-10001934"/>
    <x v="0"/>
    <x v="0"/>
    <n v="15.552000000000003"/>
    <s v="CA-2018-157966"/>
    <n v="0"/>
    <n v="3"/>
    <n v="0.2"/>
    <n v="5.6375999999999999"/>
    <n v="0.43613829632717294"/>
  </r>
  <r>
    <x v="968"/>
    <x v="1"/>
    <s v="TEC-PH-10004700"/>
    <x v="2"/>
    <x v="6"/>
    <n v="7.9920000000000009"/>
    <s v="CA-2018-162474"/>
    <n v="1"/>
    <n v="1"/>
    <n v="0.2"/>
    <n v="2.5973999999999995"/>
    <n v="0.41105220110552465"/>
  </r>
  <r>
    <x v="969"/>
    <x v="1"/>
    <s v="TEC-PH-10000213"/>
    <x v="2"/>
    <x v="6"/>
    <n v="49.616000000000007"/>
    <s v="CA-2018-114370"/>
    <n v="1"/>
    <n v="2"/>
    <n v="0.2"/>
    <n v="4.9615999999999989"/>
    <n v="0.41105220110552465"/>
  </r>
  <r>
    <x v="970"/>
    <x v="22"/>
    <s v="TEC-PH-10004165"/>
    <x v="2"/>
    <x v="6"/>
    <n v="659.97600000000011"/>
    <s v="US-2018-101539"/>
    <n v="1"/>
    <n v="3"/>
    <n v="0.2"/>
    <n v="49.498199999999969"/>
    <n v="0.41105220110552465"/>
  </r>
  <r>
    <x v="970"/>
    <x v="10"/>
    <s v="TEC-PH-10003505"/>
    <x v="2"/>
    <x v="6"/>
    <n v="445.44"/>
    <s v="CA-2018-152135"/>
    <n v="1"/>
    <n v="8"/>
    <n v="0.4"/>
    <n v="-81.664000000000044"/>
    <n v="0.41105220110552465"/>
  </r>
  <r>
    <x v="970"/>
    <x v="4"/>
    <s v="OFF-ST-10002615"/>
    <x v="0"/>
    <x v="1"/>
    <n v="310.12"/>
    <s v="CA-2018-129294"/>
    <n v="1"/>
    <n v="2"/>
    <n v="0"/>
    <n v="80.631200000000007"/>
    <n v="0.44610841445725197"/>
  </r>
  <r>
    <x v="970"/>
    <x v="4"/>
    <s v="OFF-AP-10001154"/>
    <x v="0"/>
    <x v="12"/>
    <n v="140.67000000000002"/>
    <s v="CA-2018-129294"/>
    <n v="0"/>
    <n v="3"/>
    <n v="0"/>
    <n v="54.861300000000007"/>
    <n v="0.49507917887403441"/>
  </r>
  <r>
    <x v="970"/>
    <x v="4"/>
    <s v="OFF-BI-10004236"/>
    <x v="0"/>
    <x v="3"/>
    <n v="70.463999999999999"/>
    <s v="CA-2018-129294"/>
    <n v="0"/>
    <n v="6"/>
    <n v="0.2"/>
    <n v="22.900799999999997"/>
    <n v="0.46881743173671325"/>
  </r>
  <r>
    <x v="970"/>
    <x v="10"/>
    <s v="TEC-AC-10004571"/>
    <x v="2"/>
    <x v="9"/>
    <n v="159.98400000000001"/>
    <s v="CA-2018-161172"/>
    <n v="1"/>
    <n v="2"/>
    <n v="0.2"/>
    <n v="43.995600000000003"/>
    <n v="0.52062335344040378"/>
  </r>
  <r>
    <x v="970"/>
    <x v="10"/>
    <s v="OFF-ST-10000675"/>
    <x v="0"/>
    <x v="1"/>
    <n v="54.224000000000004"/>
    <s v="CA-2018-161172"/>
    <n v="0"/>
    <n v="2"/>
    <n v="0.2"/>
    <n v="3.3889999999999993"/>
    <n v="0.44610841445725197"/>
  </r>
  <r>
    <x v="970"/>
    <x v="10"/>
    <s v="FUR-FU-10003424"/>
    <x v="1"/>
    <x v="8"/>
    <n v="51.264000000000003"/>
    <s v="CA-2018-161172"/>
    <n v="0"/>
    <n v="6"/>
    <n v="0.2"/>
    <n v="7.6895999999999933"/>
    <n v="0.4595170286641902"/>
  </r>
  <r>
    <x v="970"/>
    <x v="22"/>
    <s v="OFF-ST-10004180"/>
    <x v="0"/>
    <x v="1"/>
    <n v="46.51"/>
    <s v="US-2018-101539"/>
    <n v="0"/>
    <n v="1"/>
    <n v="0"/>
    <n v="1.8603999999999985"/>
    <n v="0.44610841445725197"/>
  </r>
  <r>
    <x v="970"/>
    <x v="10"/>
    <s v="TEC-PH-10004348"/>
    <x v="2"/>
    <x v="6"/>
    <n v="44.375999999999998"/>
    <s v="CA-2018-161172"/>
    <n v="0"/>
    <n v="2"/>
    <n v="0.4"/>
    <n v="-7.3960000000000043"/>
    <n v="0.41105220110552465"/>
  </r>
  <r>
    <x v="970"/>
    <x v="4"/>
    <s v="OFF-BI-10001757"/>
    <x v="0"/>
    <x v="3"/>
    <n v="19.68"/>
    <s v="CA-2018-129294"/>
    <n v="0"/>
    <n v="5"/>
    <n v="0.2"/>
    <n v="6.8879999999999981"/>
    <n v="0.46881743173671325"/>
  </r>
  <r>
    <x v="970"/>
    <x v="22"/>
    <s v="OFF-PA-10001972"/>
    <x v="0"/>
    <x v="0"/>
    <n v="6.48"/>
    <s v="US-2018-101539"/>
    <n v="0"/>
    <n v="1"/>
    <n v="0"/>
    <n v="3.1104000000000003"/>
    <n v="0.43613829632717294"/>
  </r>
  <r>
    <x v="970"/>
    <x v="10"/>
    <s v="OFF-BI-10004654"/>
    <x v="0"/>
    <x v="3"/>
    <n v="5.1930000000000005"/>
    <s v="CA-2018-161172"/>
    <n v="0"/>
    <n v="3"/>
    <n v="0.7"/>
    <n v="-3.4619999999999997"/>
    <n v="0.46881743173671325"/>
  </r>
  <r>
    <x v="971"/>
    <x v="20"/>
    <s v="TEC-PH-10000149"/>
    <x v="2"/>
    <x v="6"/>
    <n v="119.69999999999999"/>
    <s v="CA-2018-140949"/>
    <n v="1"/>
    <n v="6"/>
    <n v="0"/>
    <n v="31.121999999999996"/>
    <n v="0.41105220110552465"/>
  </r>
  <r>
    <x v="971"/>
    <x v="20"/>
    <s v="OFF-ST-10000344"/>
    <x v="0"/>
    <x v="1"/>
    <n v="107.44"/>
    <s v="CA-2018-140949"/>
    <n v="0"/>
    <n v="8"/>
    <n v="0"/>
    <n v="27.934399999999997"/>
    <n v="0.44610841445725197"/>
  </r>
  <r>
    <x v="971"/>
    <x v="20"/>
    <s v="TEC-AC-10003038"/>
    <x v="2"/>
    <x v="9"/>
    <n v="71.599999999999994"/>
    <s v="CA-2018-140949"/>
    <n v="0"/>
    <n v="8"/>
    <n v="0"/>
    <n v="13.603999999999992"/>
    <n v="0.52062335344040378"/>
  </r>
  <r>
    <x v="971"/>
    <x v="20"/>
    <s v="TEC-AC-10002399"/>
    <x v="2"/>
    <x v="9"/>
    <n v="57.06"/>
    <s v="CA-2018-140949"/>
    <n v="0"/>
    <n v="3"/>
    <n v="0"/>
    <n v="18.2592"/>
    <n v="0.52062335344040378"/>
  </r>
  <r>
    <x v="971"/>
    <x v="20"/>
    <s v="OFF-AR-10001683"/>
    <x v="0"/>
    <x v="4"/>
    <n v="59.099999999999994"/>
    <s v="CA-2018-140949"/>
    <n v="0"/>
    <n v="6"/>
    <n v="0"/>
    <n v="22.458000000000002"/>
    <n v="0.45632477063632687"/>
  </r>
  <r>
    <x v="971"/>
    <x v="20"/>
    <s v="OFF-ST-10003455"/>
    <x v="0"/>
    <x v="1"/>
    <n v="46.53"/>
    <s v="CA-2018-140949"/>
    <n v="0"/>
    <n v="3"/>
    <n v="0"/>
    <n v="12.097800000000001"/>
    <n v="0.44610841445725197"/>
  </r>
  <r>
    <x v="971"/>
    <x v="20"/>
    <s v="OFF-LA-10000081"/>
    <x v="0"/>
    <x v="2"/>
    <n v="18.75"/>
    <s v="CA-2018-140949"/>
    <n v="0"/>
    <n v="5"/>
    <n v="0"/>
    <n v="9"/>
    <n v="0.4647369236065339"/>
  </r>
  <r>
    <x v="971"/>
    <x v="4"/>
    <s v="OFF-BI-10000014"/>
    <x v="0"/>
    <x v="3"/>
    <n v="17.456"/>
    <s v="CA-2018-129567"/>
    <n v="1"/>
    <n v="2"/>
    <n v="0.2"/>
    <n v="5.8914"/>
    <n v="0.46881743173671325"/>
  </r>
  <r>
    <x v="971"/>
    <x v="0"/>
    <s v="OFF-BI-10003166"/>
    <x v="0"/>
    <x v="3"/>
    <n v="13.775999999999996"/>
    <s v="CA-2018-142867"/>
    <n v="1"/>
    <n v="6"/>
    <n v="0.8"/>
    <n v="-22.04160000000001"/>
    <n v="0.46881743173671325"/>
  </r>
  <r>
    <x v="971"/>
    <x v="0"/>
    <s v="OFF-PA-10004610"/>
    <x v="0"/>
    <x v="0"/>
    <n v="10.272000000000002"/>
    <s v="CA-2018-142867"/>
    <n v="0"/>
    <n v="3"/>
    <n v="0.2"/>
    <n v="3.2099999999999982"/>
    <n v="0.43613829632717294"/>
  </r>
  <r>
    <x v="971"/>
    <x v="20"/>
    <s v="OFF-BI-10000605"/>
    <x v="0"/>
    <x v="3"/>
    <n v="9.1440000000000001"/>
    <s v="CA-2018-140949"/>
    <n v="0"/>
    <n v="3"/>
    <n v="0.2"/>
    <n v="3.0860999999999996"/>
    <n v="0.46881743173671325"/>
  </r>
  <r>
    <x v="971"/>
    <x v="20"/>
    <s v="OFF-LA-10004093"/>
    <x v="0"/>
    <x v="2"/>
    <n v="7.31"/>
    <s v="CA-2018-140949"/>
    <n v="0"/>
    <n v="1"/>
    <n v="0"/>
    <n v="3.4356999999999998"/>
    <n v="0.4647369236065339"/>
  </r>
  <r>
    <x v="971"/>
    <x v="15"/>
    <s v="OFF-LA-10003190"/>
    <x v="0"/>
    <x v="2"/>
    <n v="4.6079999999999997"/>
    <s v="US-2018-129224"/>
    <n v="1"/>
    <n v="2"/>
    <n v="0.2"/>
    <n v="1.6704000000000001"/>
    <n v="0.4647369236065339"/>
  </r>
  <r>
    <x v="972"/>
    <x v="0"/>
    <s v="TEC-PH-10001557"/>
    <x v="2"/>
    <x v="6"/>
    <n v="537.54399999999998"/>
    <s v="CA-2018-162075"/>
    <n v="1"/>
    <n v="7"/>
    <n v="0.2"/>
    <n v="47.035099999999971"/>
    <n v="0.41105220110552465"/>
  </r>
  <r>
    <x v="972"/>
    <x v="0"/>
    <s v="OFF-BI-10004632"/>
    <x v="0"/>
    <x v="3"/>
    <n v="182.99399999999997"/>
    <s v="US-2018-119438"/>
    <n v="1"/>
    <n v="3"/>
    <n v="0.8"/>
    <n v="-320.23950000000013"/>
    <n v="0.46881743173671325"/>
  </r>
  <r>
    <x v="972"/>
    <x v="4"/>
    <s v="OFF-AP-10000358"/>
    <x v="0"/>
    <x v="12"/>
    <n v="90.86"/>
    <s v="CA-2018-122007"/>
    <n v="1"/>
    <n v="7"/>
    <n v="0"/>
    <n v="26.349399999999992"/>
    <n v="0.49507917887403441"/>
  </r>
  <r>
    <x v="972"/>
    <x v="0"/>
    <s v="FUR-FU-10003553"/>
    <x v="1"/>
    <x v="8"/>
    <n v="82.524000000000001"/>
    <s v="US-2018-119438"/>
    <n v="0"/>
    <n v="3"/>
    <n v="0.6"/>
    <n v="-41.261999999999972"/>
    <n v="0.4595170286641902"/>
  </r>
  <r>
    <x v="972"/>
    <x v="0"/>
    <s v="TEC-AC-10003614"/>
    <x v="2"/>
    <x v="9"/>
    <n v="27.816000000000003"/>
    <s v="US-2018-119438"/>
    <n v="0"/>
    <n v="3"/>
    <n v="0.2"/>
    <n v="4.5200999999999958"/>
    <n v="0.52062335344040378"/>
  </r>
  <r>
    <x v="972"/>
    <x v="22"/>
    <s v="OFF-AR-10003752"/>
    <x v="0"/>
    <x v="4"/>
    <n v="46.2"/>
    <s v="CA-2018-148145"/>
    <n v="1"/>
    <n v="4"/>
    <n v="0"/>
    <n v="21.251999999999999"/>
    <n v="0.45632477063632687"/>
  </r>
  <r>
    <x v="972"/>
    <x v="0"/>
    <s v="OFF-AR-10001915"/>
    <x v="0"/>
    <x v="4"/>
    <n v="23.832000000000001"/>
    <s v="CA-2018-160087"/>
    <n v="1"/>
    <n v="3"/>
    <n v="0.2"/>
    <n v="6.5538000000000007"/>
    <n v="0.45632477063632687"/>
  </r>
  <r>
    <x v="972"/>
    <x v="4"/>
    <s v="OFF-EN-10003072"/>
    <x v="0"/>
    <x v="11"/>
    <n v="19.399999999999999"/>
    <s v="CA-2018-143084"/>
    <n v="1"/>
    <n v="5"/>
    <n v="0"/>
    <n v="9.3120000000000012"/>
    <n v="0.44424167803735209"/>
  </r>
  <r>
    <x v="972"/>
    <x v="4"/>
    <s v="OFF-AR-10002766"/>
    <x v="0"/>
    <x v="4"/>
    <n v="13.899999999999999"/>
    <s v="CA-2018-143084"/>
    <n v="0"/>
    <n v="5"/>
    <n v="0"/>
    <n v="3.7529999999999997"/>
    <n v="0.45632477063632687"/>
  </r>
  <r>
    <x v="972"/>
    <x v="0"/>
    <s v="OFF-AP-10000804"/>
    <x v="0"/>
    <x v="12"/>
    <n v="2.6879999999999997"/>
    <s v="US-2018-119438"/>
    <n v="0"/>
    <n v="3"/>
    <n v="0.8"/>
    <n v="-7.3920000000000021"/>
    <n v="0.49507917887403441"/>
  </r>
  <r>
    <x v="973"/>
    <x v="4"/>
    <s v="FUR-TA-10001095"/>
    <x v="1"/>
    <x v="13"/>
    <n v="697.16"/>
    <s v="CA-2018-124436"/>
    <n v="1"/>
    <n v="5"/>
    <n v="0.2"/>
    <n v="8.7144999999999868"/>
    <n v="0.55975208308209756"/>
  </r>
  <r>
    <x v="973"/>
    <x v="4"/>
    <s v="TEC-PH-10000038"/>
    <x v="2"/>
    <x v="6"/>
    <n v="657.50400000000002"/>
    <s v="CA-2018-105410"/>
    <n v="1"/>
    <n v="6"/>
    <n v="0.2"/>
    <n v="-131.50080000000005"/>
    <n v="0.41105220110552465"/>
  </r>
  <r>
    <x v="973"/>
    <x v="4"/>
    <s v="OFF-AP-10001205"/>
    <x v="0"/>
    <x v="12"/>
    <n v="381.35999999999996"/>
    <s v="CA-2018-140515"/>
    <n v="1"/>
    <n v="7"/>
    <n v="0"/>
    <n v="106.78080000000003"/>
    <n v="0.49507917887403441"/>
  </r>
  <r>
    <x v="973"/>
    <x v="4"/>
    <s v="TEC-AC-10002926"/>
    <x v="2"/>
    <x v="9"/>
    <n v="199.96"/>
    <s v="CA-2018-105410"/>
    <n v="0"/>
    <n v="4"/>
    <n v="0"/>
    <n v="85.982800000000012"/>
    <n v="0.52062335344040378"/>
  </r>
  <r>
    <x v="973"/>
    <x v="4"/>
    <s v="TEC-AC-10001552"/>
    <x v="2"/>
    <x v="9"/>
    <n v="99.54"/>
    <s v="CA-2018-105410"/>
    <n v="0"/>
    <n v="2"/>
    <n v="0"/>
    <n v="10.949399999999997"/>
    <n v="0.52062335344040378"/>
  </r>
  <r>
    <x v="973"/>
    <x v="4"/>
    <s v="FUR-FU-10001185"/>
    <x v="1"/>
    <x v="8"/>
    <n v="30.93"/>
    <s v="CA-2018-124436"/>
    <n v="0"/>
    <n v="1"/>
    <n v="0"/>
    <n v="12.6813"/>
    <n v="0.4595170286641902"/>
  </r>
  <r>
    <x v="973"/>
    <x v="20"/>
    <s v="OFF-LA-10003121"/>
    <x v="0"/>
    <x v="2"/>
    <n v="28.91"/>
    <s v="US-2018-104955"/>
    <n v="1"/>
    <n v="7"/>
    <n v="0"/>
    <n v="13.2986"/>
    <n v="0.4647369236065339"/>
  </r>
  <r>
    <x v="973"/>
    <x v="4"/>
    <s v="OFF-BI-10000343"/>
    <x v="0"/>
    <x v="3"/>
    <n v="27.496000000000002"/>
    <s v="CA-2018-124436"/>
    <n v="0"/>
    <n v="7"/>
    <n v="0.2"/>
    <n v="9.2798999999999996"/>
    <n v="0.46881743173671325"/>
  </r>
  <r>
    <x v="973"/>
    <x v="4"/>
    <s v="OFF-BI-10004970"/>
    <x v="0"/>
    <x v="3"/>
    <n v="19.824000000000002"/>
    <s v="CA-2018-105410"/>
    <n v="0"/>
    <n v="6"/>
    <n v="0.2"/>
    <n v="6.690599999999999"/>
    <n v="0.46881743173671325"/>
  </r>
  <r>
    <x v="973"/>
    <x v="4"/>
    <s v="OFF-BI-10001553"/>
    <x v="0"/>
    <x v="3"/>
    <n v="14.624000000000002"/>
    <s v="CA-2018-124436"/>
    <n v="0"/>
    <n v="2"/>
    <n v="0.2"/>
    <n v="5.1183999999999994"/>
    <n v="0.46881743173671325"/>
  </r>
  <r>
    <x v="973"/>
    <x v="23"/>
    <s v="OFF-AR-10002467"/>
    <x v="0"/>
    <x v="4"/>
    <n v="8.94"/>
    <s v="CA-2018-166499"/>
    <n v="1"/>
    <n v="3"/>
    <n v="0"/>
    <n v="2.4138000000000006"/>
    <n v="0.45632477063632687"/>
  </r>
  <r>
    <x v="974"/>
    <x v="0"/>
    <s v="OFF-PA-10002377"/>
    <x v="0"/>
    <x v="0"/>
    <n v="274.06400000000002"/>
    <s v="CA-2018-122763"/>
    <n v="1"/>
    <n v="7"/>
    <n v="0.2"/>
    <n v="102.77399999999999"/>
    <n v="0.43613829632717294"/>
  </r>
  <r>
    <x v="974"/>
    <x v="37"/>
    <s v="OFF-PA-10001125"/>
    <x v="0"/>
    <x v="0"/>
    <n v="61.96"/>
    <s v="US-2018-143770"/>
    <n v="1"/>
    <n v="2"/>
    <n v="0"/>
    <n v="27.881999999999998"/>
    <n v="0.43613829632717294"/>
  </r>
  <r>
    <x v="974"/>
    <x v="22"/>
    <s v="TEC-AC-10000358"/>
    <x v="2"/>
    <x v="9"/>
    <n v="265.93"/>
    <s v="CA-2018-165491"/>
    <n v="1"/>
    <n v="7"/>
    <n v="0"/>
    <n v="63.8232"/>
    <n v="0.52062335344040378"/>
  </r>
  <r>
    <x v="974"/>
    <x v="37"/>
    <s v="TEC-AC-10002842"/>
    <x v="2"/>
    <x v="9"/>
    <n v="238"/>
    <s v="US-2018-143770"/>
    <n v="0"/>
    <n v="2"/>
    <n v="0"/>
    <n v="38.080000000000013"/>
    <n v="0.52062335344040378"/>
  </r>
  <r>
    <x v="974"/>
    <x v="0"/>
    <s v="OFF-PA-10000474"/>
    <x v="0"/>
    <x v="0"/>
    <n v="56.704000000000001"/>
    <s v="CA-2018-122763"/>
    <n v="0"/>
    <n v="2"/>
    <n v="0.2"/>
    <n v="19.137599999999992"/>
    <n v="0.43613829632717294"/>
  </r>
  <r>
    <x v="974"/>
    <x v="18"/>
    <s v="FUR-FU-10000206"/>
    <x v="1"/>
    <x v="8"/>
    <n v="2.91"/>
    <s v="CA-2018-154214"/>
    <n v="1"/>
    <n v="1"/>
    <n v="0"/>
    <n v="1.3676999999999999"/>
    <n v="0.4595170286641902"/>
  </r>
  <r>
    <x v="975"/>
    <x v="39"/>
    <s v="FUR-CH-10004495"/>
    <x v="1"/>
    <x v="5"/>
    <n v="1805.88"/>
    <s v="CA-2018-119452"/>
    <n v="1"/>
    <n v="6"/>
    <n v="0"/>
    <n v="523.70519999999988"/>
    <n v="0.46529189879902266"/>
  </r>
  <r>
    <x v="975"/>
    <x v="4"/>
    <s v="OFF-ST-10003208"/>
    <x v="0"/>
    <x v="1"/>
    <n v="725.84"/>
    <s v="CA-2018-108539"/>
    <n v="1"/>
    <n v="4"/>
    <n v="0"/>
    <n v="210.4935999999999"/>
    <n v="0.44610841445725197"/>
  </r>
  <r>
    <x v="975"/>
    <x v="22"/>
    <s v="OFF-ST-10001809"/>
    <x v="0"/>
    <x v="1"/>
    <n v="359.32"/>
    <s v="CA-2018-111591"/>
    <n v="1"/>
    <n v="4"/>
    <n v="0"/>
    <n v="7.1863999999999919"/>
    <n v="0.44610841445725197"/>
  </r>
  <r>
    <x v="975"/>
    <x v="18"/>
    <s v="OFF-PA-10004071"/>
    <x v="0"/>
    <x v="0"/>
    <n v="277.39999999999998"/>
    <s v="CA-2018-169285"/>
    <n v="1"/>
    <n v="5"/>
    <n v="0"/>
    <n v="133.15199999999999"/>
    <n v="0.43613829632717294"/>
  </r>
  <r>
    <x v="975"/>
    <x v="16"/>
    <s v="OFF-AP-10001242"/>
    <x v="0"/>
    <x v="12"/>
    <n v="64.384"/>
    <s v="CA-2018-156272"/>
    <n v="1"/>
    <n v="1"/>
    <n v="0.2"/>
    <n v="8.0479999999999983"/>
    <n v="0.49507917887403441"/>
  </r>
  <r>
    <x v="975"/>
    <x v="22"/>
    <s v="OFF-BI-10004410"/>
    <x v="0"/>
    <x v="3"/>
    <n v="30.576000000000001"/>
    <s v="CA-2018-111591"/>
    <n v="0"/>
    <n v="6"/>
    <n v="0.2"/>
    <n v="10.3194"/>
    <n v="0.46881743173671325"/>
  </r>
  <r>
    <x v="975"/>
    <x v="22"/>
    <s v="FUR-FU-10002364"/>
    <x v="1"/>
    <x v="8"/>
    <n v="22.14"/>
    <s v="CA-2018-111591"/>
    <n v="0"/>
    <n v="3"/>
    <n v="0"/>
    <n v="6.4205999999999976"/>
    <n v="0.4595170286641902"/>
  </r>
  <r>
    <x v="975"/>
    <x v="22"/>
    <s v="OFF-FA-10004838"/>
    <x v="0"/>
    <x v="7"/>
    <n v="13.020000000000001"/>
    <s v="CA-2018-111591"/>
    <n v="0"/>
    <n v="7"/>
    <n v="0"/>
    <n v="0.3906000000000005"/>
    <n v="0.51168203684699509"/>
  </r>
  <r>
    <x v="975"/>
    <x v="4"/>
    <s v="OFF-BI-10003981"/>
    <x v="0"/>
    <x v="3"/>
    <n v="10.896000000000001"/>
    <s v="CA-2018-108539"/>
    <n v="0"/>
    <n v="3"/>
    <n v="0.2"/>
    <n v="3.9497999999999998"/>
    <n v="0.46881743173671325"/>
  </r>
  <r>
    <x v="975"/>
    <x v="2"/>
    <s v="OFF-EN-10003845"/>
    <x v="0"/>
    <x v="11"/>
    <n v="8.8559999999999999"/>
    <s v="CA-2018-117156"/>
    <n v="1"/>
    <n v="3"/>
    <n v="0.2"/>
    <n v="2.8781999999999992"/>
    <n v="0.44424167803735209"/>
  </r>
  <r>
    <x v="975"/>
    <x v="4"/>
    <s v="OFF-BI-10001031"/>
    <x v="0"/>
    <x v="3"/>
    <n v="8.5440000000000005"/>
    <s v="CA-2018-108539"/>
    <n v="0"/>
    <n v="2"/>
    <n v="0.2"/>
    <n v="2.8835999999999995"/>
    <n v="0.46881743173671325"/>
  </r>
  <r>
    <x v="975"/>
    <x v="18"/>
    <s v="OFF-PA-10004971"/>
    <x v="0"/>
    <x v="0"/>
    <n v="5.78"/>
    <s v="CA-2018-169285"/>
    <n v="0"/>
    <n v="1"/>
    <n v="0"/>
    <n v="2.8322000000000003"/>
    <n v="0.43613829632717294"/>
  </r>
  <r>
    <x v="976"/>
    <x v="22"/>
    <s v="TEC-CO-10004722"/>
    <x v="2"/>
    <x v="16"/>
    <n v="13999.96"/>
    <s v="CA-2018-140151"/>
    <n v="1"/>
    <n v="4"/>
    <n v="0"/>
    <n v="6719.9807999999994"/>
    <n v="0.55185675810753509"/>
  </r>
  <r>
    <x v="976"/>
    <x v="20"/>
    <s v="OFF-SU-10003505"/>
    <x v="0"/>
    <x v="14"/>
    <n v="347.58"/>
    <s v="CA-2018-136511"/>
    <n v="1"/>
    <n v="3"/>
    <n v="0"/>
    <n v="17.378999999999976"/>
    <n v="0.53938093436526824"/>
  </r>
  <r>
    <x v="976"/>
    <x v="4"/>
    <s v="FUR-FU-10000758"/>
    <x v="1"/>
    <x v="8"/>
    <n v="211.84"/>
    <s v="CA-2018-155985"/>
    <n v="1"/>
    <n v="8"/>
    <n v="0"/>
    <n v="76.262399999999985"/>
    <n v="0.4595170286641902"/>
  </r>
  <r>
    <x v="976"/>
    <x v="0"/>
    <s v="OFF-ST-10001809"/>
    <x v="0"/>
    <x v="1"/>
    <n v="143.72800000000001"/>
    <s v="CA-2018-135650"/>
    <n v="1"/>
    <n v="2"/>
    <n v="0.2"/>
    <n v="-32.338800000000006"/>
    <n v="0.44610841445725197"/>
  </r>
  <r>
    <x v="976"/>
    <x v="22"/>
    <s v="OFF-BI-10002103"/>
    <x v="0"/>
    <x v="3"/>
    <n v="34.76"/>
    <s v="CA-2018-120719"/>
    <n v="1"/>
    <n v="5"/>
    <n v="0.2"/>
    <n v="11.296999999999999"/>
    <n v="0.46881743173671325"/>
  </r>
  <r>
    <x v="976"/>
    <x v="22"/>
    <s v="OFF-ST-10001558"/>
    <x v="0"/>
    <x v="1"/>
    <n v="32.479999999999997"/>
    <s v="CA-2018-140151"/>
    <n v="0"/>
    <n v="2"/>
    <n v="0"/>
    <n v="4.8719999999999999"/>
    <n v="0.44610841445725197"/>
  </r>
  <r>
    <x v="976"/>
    <x v="20"/>
    <s v="OFF-PA-10002741"/>
    <x v="0"/>
    <x v="0"/>
    <n v="25.68"/>
    <s v="US-2018-140074"/>
    <n v="1"/>
    <n v="6"/>
    <n v="0"/>
    <n v="11.555999999999997"/>
    <n v="0.43613829632717294"/>
  </r>
  <r>
    <x v="976"/>
    <x v="22"/>
    <s v="OFF-PA-10002986"/>
    <x v="0"/>
    <x v="0"/>
    <n v="20.04"/>
    <s v="CA-2018-140151"/>
    <n v="0"/>
    <n v="3"/>
    <n v="0"/>
    <n v="9.6191999999999993"/>
    <n v="0.43613829632717294"/>
  </r>
  <r>
    <x v="977"/>
    <x v="20"/>
    <s v="TEC-PH-10002624"/>
    <x v="2"/>
    <x v="6"/>
    <n v="469.99"/>
    <s v="CA-2018-166184"/>
    <n v="1"/>
    <n v="1"/>
    <n v="0"/>
    <n v="136.29709999999994"/>
    <n v="0.41105220110552465"/>
  </r>
  <r>
    <x v="977"/>
    <x v="20"/>
    <s v="FUR-CH-10000665"/>
    <x v="1"/>
    <x v="5"/>
    <n v="271.76400000000001"/>
    <s v="CA-2018-122308"/>
    <n v="1"/>
    <n v="2"/>
    <n v="0.1"/>
    <n v="60.391999999999967"/>
    <n v="0.46529189879902266"/>
  </r>
  <r>
    <x v="977"/>
    <x v="20"/>
    <s v="OFF-PA-10000357"/>
    <x v="0"/>
    <x v="0"/>
    <n v="221.92"/>
    <s v="CA-2018-167101"/>
    <n v="1"/>
    <n v="4"/>
    <n v="0"/>
    <n v="106.52159999999999"/>
    <n v="0.43613829632717294"/>
  </r>
  <r>
    <x v="977"/>
    <x v="20"/>
    <s v="FUR-CH-10003396"/>
    <x v="1"/>
    <x v="5"/>
    <n v="207.84600000000003"/>
    <s v="CA-2018-166184"/>
    <n v="0"/>
    <n v="3"/>
    <n v="0.1"/>
    <n v="2.3093999999999895"/>
    <n v="0.46529189879902266"/>
  </r>
  <r>
    <x v="977"/>
    <x v="20"/>
    <s v="TEC-AC-10001266"/>
    <x v="2"/>
    <x v="9"/>
    <n v="26"/>
    <s v="CA-2018-167101"/>
    <n v="0"/>
    <n v="2"/>
    <n v="0"/>
    <n v="11.7"/>
    <n v="0.52062335344040378"/>
  </r>
  <r>
    <x v="977"/>
    <x v="20"/>
    <s v="OFF-EN-10004483"/>
    <x v="0"/>
    <x v="11"/>
    <n v="47.01"/>
    <s v="CA-2018-166184"/>
    <n v="0"/>
    <n v="3"/>
    <n v="0"/>
    <n v="22.094699999999996"/>
    <n v="0.44424167803735209"/>
  </r>
  <r>
    <x v="977"/>
    <x v="0"/>
    <s v="OFF-ST-10002352"/>
    <x v="0"/>
    <x v="1"/>
    <n v="12.768000000000001"/>
    <s v="CA-2018-101637"/>
    <n v="1"/>
    <n v="2"/>
    <n v="0.2"/>
    <n v="0.95759999999999934"/>
    <n v="0.44610841445725197"/>
  </r>
  <r>
    <x v="978"/>
    <x v="21"/>
    <s v="FUR-CH-10004675"/>
    <x v="1"/>
    <x v="5"/>
    <n v="1526.5600000000002"/>
    <s v="CA-2018-155880"/>
    <n v="1"/>
    <n v="7"/>
    <n v="0"/>
    <n v="427.43679999999995"/>
    <n v="0.46529189879902266"/>
  </r>
  <r>
    <x v="978"/>
    <x v="4"/>
    <s v="TEC-CO-10000971"/>
    <x v="2"/>
    <x v="16"/>
    <n v="479.98400000000004"/>
    <s v="US-2018-117534"/>
    <n v="1"/>
    <n v="2"/>
    <n v="0.2"/>
    <n v="59.997999999999962"/>
    <n v="0.55185675810753509"/>
  </r>
  <r>
    <x v="978"/>
    <x v="0"/>
    <s v="TEC-PH-10000984"/>
    <x v="2"/>
    <x v="6"/>
    <n v="470.37600000000009"/>
    <s v="CA-2018-112039"/>
    <n v="1"/>
    <n v="3"/>
    <n v="0.2"/>
    <n v="47.037600000000026"/>
    <n v="0.41105220110552465"/>
  </r>
  <r>
    <x v="978"/>
    <x v="21"/>
    <s v="FUR-CH-10002880"/>
    <x v="1"/>
    <x v="5"/>
    <n v="368.96999999999997"/>
    <s v="CA-2018-155880"/>
    <n v="0"/>
    <n v="3"/>
    <n v="0"/>
    <n v="40.586699999999979"/>
    <n v="0.46529189879902266"/>
  </r>
  <r>
    <x v="978"/>
    <x v="4"/>
    <s v="TEC-PH-10000141"/>
    <x v="2"/>
    <x v="6"/>
    <n v="211.16800000000001"/>
    <s v="US-2018-117534"/>
    <n v="0"/>
    <n v="4"/>
    <n v="0.2"/>
    <n v="15.837600000000009"/>
    <n v="0.41105220110552465"/>
  </r>
  <r>
    <x v="978"/>
    <x v="4"/>
    <s v="OFF-BI-10002026"/>
    <x v="0"/>
    <x v="3"/>
    <n v="185.92000000000002"/>
    <s v="US-2018-117534"/>
    <n v="0"/>
    <n v="4"/>
    <n v="0.2"/>
    <n v="62.74799999999999"/>
    <n v="0.46881743173671325"/>
  </r>
  <r>
    <x v="978"/>
    <x v="4"/>
    <s v="OFF-AP-10002403"/>
    <x v="0"/>
    <x v="12"/>
    <n v="176.04"/>
    <s v="US-2018-117534"/>
    <n v="0"/>
    <n v="4"/>
    <n v="0"/>
    <n v="45.770399999999995"/>
    <n v="0.49507917887403441"/>
  </r>
  <r>
    <x v="978"/>
    <x v="21"/>
    <s v="FUR-CH-10000422"/>
    <x v="1"/>
    <x v="5"/>
    <n v="90.99"/>
    <s v="CA-2018-155880"/>
    <n v="0"/>
    <n v="1"/>
    <n v="0"/>
    <n v="14.558400000000006"/>
    <n v="0.46529189879902266"/>
  </r>
  <r>
    <x v="978"/>
    <x v="22"/>
    <s v="OFF-AR-10001446"/>
    <x v="0"/>
    <x v="4"/>
    <n v="23.1"/>
    <s v="CA-2018-143651"/>
    <n v="1"/>
    <n v="2"/>
    <n v="0"/>
    <n v="6.93"/>
    <n v="0.45632477063632687"/>
  </r>
  <r>
    <x v="978"/>
    <x v="4"/>
    <s v="OFF-AR-10003087"/>
    <x v="0"/>
    <x v="4"/>
    <n v="16.02"/>
    <s v="US-2018-117534"/>
    <n v="0"/>
    <n v="9"/>
    <n v="0"/>
    <n v="4.4855999999999998"/>
    <n v="0.45632477063632687"/>
  </r>
  <r>
    <x v="978"/>
    <x v="20"/>
    <s v="OFF-AR-10001547"/>
    <x v="0"/>
    <x v="4"/>
    <n v="11.05"/>
    <s v="CA-2018-105193"/>
    <n v="1"/>
    <n v="5"/>
    <n v="0"/>
    <n v="2.9835000000000003"/>
    <n v="0.45632477063632687"/>
  </r>
  <r>
    <x v="978"/>
    <x v="0"/>
    <s v="OFF-PA-10004239"/>
    <x v="0"/>
    <x v="0"/>
    <n v="6.8480000000000008"/>
    <s v="CA-2018-101077"/>
    <n v="1"/>
    <n v="2"/>
    <n v="0.2"/>
    <n v="2.1399999999999992"/>
    <n v="0.43613829632717294"/>
  </r>
  <r>
    <x v="979"/>
    <x v="0"/>
    <s v="TEC-CO-10002313"/>
    <x v="2"/>
    <x v="16"/>
    <n v="2399.96"/>
    <s v="US-2018-141677"/>
    <n v="1"/>
    <n v="5"/>
    <n v="0.2"/>
    <n v="569.99050000000011"/>
    <n v="0.55185675810753509"/>
  </r>
  <r>
    <x v="979"/>
    <x v="20"/>
    <s v="FUR-BO-10001918"/>
    <x v="1"/>
    <x v="10"/>
    <n v="257.56799999999998"/>
    <s v="US-2018-121251"/>
    <n v="1"/>
    <n v="2"/>
    <n v="0.2"/>
    <n v="-28.976400000000012"/>
    <n v="0.5176847302647779"/>
  </r>
  <r>
    <x v="979"/>
    <x v="20"/>
    <s v="TEC-PH-10004896"/>
    <x v="2"/>
    <x v="6"/>
    <n v="119.96"/>
    <s v="US-2018-121251"/>
    <n v="0"/>
    <n v="4"/>
    <n v="0"/>
    <n v="33.588800000000006"/>
    <n v="0.41105220110552465"/>
  </r>
  <r>
    <x v="979"/>
    <x v="0"/>
    <s v="OFF-AP-10001205"/>
    <x v="0"/>
    <x v="12"/>
    <n v="87.167999999999978"/>
    <s v="US-2018-141677"/>
    <n v="0"/>
    <n v="8"/>
    <n v="0.8"/>
    <n v="-226.63679999999999"/>
    <n v="0.49507917887403441"/>
  </r>
  <r>
    <x v="979"/>
    <x v="0"/>
    <s v="OFF-PA-10002581"/>
    <x v="0"/>
    <x v="0"/>
    <n v="74.352000000000004"/>
    <s v="US-2018-141677"/>
    <n v="0"/>
    <n v="3"/>
    <n v="0.2"/>
    <n v="23.234999999999992"/>
    <n v="0.43613829632717294"/>
  </r>
  <r>
    <x v="979"/>
    <x v="14"/>
    <s v="FUR-FU-10004245"/>
    <x v="1"/>
    <x v="8"/>
    <n v="60.84"/>
    <s v="CA-2018-113208"/>
    <n v="1"/>
    <n v="3"/>
    <n v="0"/>
    <n v="23.119199999999999"/>
    <n v="0.4595170286641902"/>
  </r>
  <r>
    <x v="979"/>
    <x v="0"/>
    <s v="TEC-AC-10000158"/>
    <x v="2"/>
    <x v="9"/>
    <n v="143.96"/>
    <s v="US-2018-141677"/>
    <n v="0"/>
    <n v="5"/>
    <n v="0.2"/>
    <n v="1.7995000000000019"/>
    <n v="0.52062335344040378"/>
  </r>
  <r>
    <x v="979"/>
    <x v="6"/>
    <s v="TEC-AC-10003116"/>
    <x v="2"/>
    <x v="9"/>
    <n v="53.25"/>
    <s v="CA-2018-162033"/>
    <n v="1"/>
    <n v="3"/>
    <n v="0"/>
    <n v="20.767499999999998"/>
    <n v="0.52062335344040378"/>
  </r>
  <r>
    <x v="979"/>
    <x v="0"/>
    <s v="OFF-ST-10000344"/>
    <x v="0"/>
    <x v="1"/>
    <n v="32.231999999999999"/>
    <s v="US-2018-141677"/>
    <n v="0"/>
    <n v="3"/>
    <n v="0.2"/>
    <n v="2.4173999999999989"/>
    <n v="0.44610841445725197"/>
  </r>
  <r>
    <x v="979"/>
    <x v="22"/>
    <s v="OFF-AR-10004587"/>
    <x v="0"/>
    <x v="4"/>
    <n v="19.829999999999998"/>
    <s v="CA-2018-147144"/>
    <n v="1"/>
    <n v="1"/>
    <n v="0"/>
    <n v="5.9489999999999981"/>
    <n v="0.45632477063632687"/>
  </r>
  <r>
    <x v="979"/>
    <x v="6"/>
    <s v="OFF-FA-10003021"/>
    <x v="0"/>
    <x v="7"/>
    <n v="3.76"/>
    <s v="CA-2018-162033"/>
    <n v="0"/>
    <n v="2"/>
    <n v="0"/>
    <n v="1.3159999999999998"/>
    <n v="0.51168203684699509"/>
  </r>
  <r>
    <x v="980"/>
    <x v="0"/>
    <s v="FUR-BO-10001811"/>
    <x v="1"/>
    <x v="10"/>
    <n v="1023.3319999999999"/>
    <s v="CA-2018-144491"/>
    <n v="1"/>
    <n v="5"/>
    <n v="0.32"/>
    <n v="-30.098000000000127"/>
    <n v="0.5176847302647779"/>
  </r>
  <r>
    <x v="980"/>
    <x v="0"/>
    <s v="FUR-CH-10004063"/>
    <x v="1"/>
    <x v="5"/>
    <n v="600.55799999999999"/>
    <s v="CA-2018-144491"/>
    <n v="0"/>
    <n v="3"/>
    <n v="0.3"/>
    <n v="-8.5794000000000779"/>
    <n v="0.46529189879902266"/>
  </r>
  <r>
    <x v="980"/>
    <x v="6"/>
    <s v="OFF-ST-10001128"/>
    <x v="0"/>
    <x v="1"/>
    <n v="332.94"/>
    <s v="CA-2018-113705"/>
    <n v="1"/>
    <n v="3"/>
    <n v="0"/>
    <n v="9.9882000000000204"/>
    <n v="0.44610841445725197"/>
  </r>
  <r>
    <x v="980"/>
    <x v="6"/>
    <s v="FUR-TA-10002533"/>
    <x v="1"/>
    <x v="13"/>
    <n v="292.10000000000002"/>
    <s v="CA-2018-113705"/>
    <n v="0"/>
    <n v="2"/>
    <n v="0"/>
    <n v="58.419999999999987"/>
    <n v="0.55975208308209756"/>
  </r>
  <r>
    <x v="980"/>
    <x v="0"/>
    <s v="FUR-CH-10001714"/>
    <x v="1"/>
    <x v="5"/>
    <n v="211.24599999999998"/>
    <s v="CA-2018-144491"/>
    <n v="0"/>
    <n v="2"/>
    <n v="0.3"/>
    <n v="-66.391599999999983"/>
    <n v="0.46529189879902266"/>
  </r>
  <r>
    <x v="980"/>
    <x v="6"/>
    <s v="TEC-PH-10004006"/>
    <x v="2"/>
    <x v="6"/>
    <n v="206.1"/>
    <s v="CA-2018-113705"/>
    <n v="0"/>
    <n v="5"/>
    <n v="0"/>
    <n v="55.647000000000006"/>
    <n v="0.41105220110552465"/>
  </r>
  <r>
    <x v="980"/>
    <x v="4"/>
    <s v="OFF-PA-10001144"/>
    <x v="0"/>
    <x v="0"/>
    <n v="110.96"/>
    <s v="CA-2018-124716"/>
    <n v="1"/>
    <n v="2"/>
    <n v="0"/>
    <n v="53.260799999999996"/>
    <n v="0.43613829632717294"/>
  </r>
  <r>
    <x v="980"/>
    <x v="0"/>
    <s v="TEC-AC-10004901"/>
    <x v="2"/>
    <x v="9"/>
    <n v="39.992000000000004"/>
    <s v="CA-2018-144491"/>
    <n v="0"/>
    <n v="1"/>
    <n v="0.2"/>
    <n v="6.9985999999999997"/>
    <n v="0.52062335344040378"/>
  </r>
  <r>
    <x v="980"/>
    <x v="4"/>
    <s v="OFF-PA-10000740"/>
    <x v="0"/>
    <x v="0"/>
    <n v="45.68"/>
    <s v="CA-2018-124716"/>
    <n v="0"/>
    <n v="2"/>
    <n v="0"/>
    <n v="21.012799999999999"/>
    <n v="0.43613829632717294"/>
  </r>
  <r>
    <x v="980"/>
    <x v="6"/>
    <s v="OFF-BI-10001679"/>
    <x v="0"/>
    <x v="3"/>
    <n v="17.760000000000002"/>
    <s v="CA-2018-113705"/>
    <n v="0"/>
    <n v="2"/>
    <n v="0"/>
    <n v="8.8800000000000008"/>
    <n v="0.46881743173671325"/>
  </r>
  <r>
    <x v="980"/>
    <x v="6"/>
    <s v="OFF-PA-10002615"/>
    <x v="0"/>
    <x v="0"/>
    <n v="17.64"/>
    <s v="CA-2018-113705"/>
    <n v="0"/>
    <n v="4"/>
    <n v="0"/>
    <n v="8.1143999999999998"/>
    <n v="0.43613829632717294"/>
  </r>
  <r>
    <x v="980"/>
    <x v="2"/>
    <s v="FUR-FU-10003832"/>
    <x v="1"/>
    <x v="8"/>
    <n v="15.008000000000003"/>
    <s v="CA-2018-139416"/>
    <n v="1"/>
    <n v="2"/>
    <n v="0.2"/>
    <n v="1.5007999999999999"/>
    <n v="0.4595170286641902"/>
  </r>
  <r>
    <x v="980"/>
    <x v="4"/>
    <s v="OFF-PA-10000859"/>
    <x v="0"/>
    <x v="0"/>
    <n v="11.94"/>
    <s v="CA-2018-124716"/>
    <n v="0"/>
    <n v="3"/>
    <n v="0"/>
    <n v="5.97"/>
    <n v="0.43613829632717294"/>
  </r>
  <r>
    <x v="980"/>
    <x v="6"/>
    <s v="OFF-LA-10000476"/>
    <x v="0"/>
    <x v="2"/>
    <n v="8.26"/>
    <s v="CA-2018-113705"/>
    <n v="0"/>
    <n v="2"/>
    <n v="0"/>
    <n v="3.7995999999999999"/>
    <n v="0.4647369236065339"/>
  </r>
  <r>
    <x v="981"/>
    <x v="4"/>
    <s v="OFF-ST-10002743"/>
    <x v="0"/>
    <x v="1"/>
    <n v="795.48"/>
    <s v="US-2018-147886"/>
    <n v="1"/>
    <n v="7"/>
    <n v="0"/>
    <n v="7.9547999999999632"/>
    <n v="0.44610841445725197"/>
  </r>
  <r>
    <x v="981"/>
    <x v="4"/>
    <s v="TEC-MA-10004679"/>
    <x v="2"/>
    <x v="15"/>
    <n v="532.72"/>
    <s v="US-2018-147886"/>
    <n v="0"/>
    <n v="2"/>
    <n v="0.2"/>
    <n v="53.271999999999991"/>
    <n v="0.5183572270896134"/>
  </r>
  <r>
    <x v="981"/>
    <x v="16"/>
    <s v="OFF-BI-10001191"/>
    <x v="0"/>
    <x v="3"/>
    <n v="68.742000000000019"/>
    <s v="US-2018-166611"/>
    <n v="1"/>
    <n v="9"/>
    <n v="0.7"/>
    <n v="-48.119399999999985"/>
    <n v="0.46881743173671325"/>
  </r>
  <r>
    <x v="981"/>
    <x v="4"/>
    <s v="OFF-PA-10003651"/>
    <x v="0"/>
    <x v="0"/>
    <n v="26.72"/>
    <s v="US-2018-147886"/>
    <n v="0"/>
    <n v="4"/>
    <n v="0"/>
    <n v="12.8256"/>
    <n v="0.43613829632717294"/>
  </r>
  <r>
    <x v="981"/>
    <x v="4"/>
    <s v="FUR-FU-10001095"/>
    <x v="1"/>
    <x v="8"/>
    <n v="26.48"/>
    <s v="US-2018-147886"/>
    <n v="0"/>
    <n v="1"/>
    <n v="0"/>
    <n v="10.0624"/>
    <n v="0.4595170286641902"/>
  </r>
  <r>
    <x v="981"/>
    <x v="4"/>
    <s v="FUR-FU-10003829"/>
    <x v="1"/>
    <x v="8"/>
    <n v="21.560000000000002"/>
    <s v="US-2018-147886"/>
    <n v="0"/>
    <n v="7"/>
    <n v="0"/>
    <n v="6.8991999999999987"/>
    <n v="0.4595170286641902"/>
  </r>
  <r>
    <x v="981"/>
    <x v="4"/>
    <s v="OFF-PA-10000743"/>
    <x v="0"/>
    <x v="0"/>
    <n v="20.04"/>
    <s v="US-2018-147886"/>
    <n v="0"/>
    <n v="3"/>
    <n v="0"/>
    <n v="9.6191999999999993"/>
    <n v="0.43613829632717294"/>
  </r>
  <r>
    <x v="981"/>
    <x v="4"/>
    <s v="OFF-PA-10000232"/>
    <x v="0"/>
    <x v="0"/>
    <n v="12.96"/>
    <s v="US-2018-147886"/>
    <n v="0"/>
    <n v="2"/>
    <n v="0"/>
    <n v="6.3504000000000005"/>
    <n v="0.43613829632717294"/>
  </r>
  <r>
    <x v="982"/>
    <x v="18"/>
    <s v="OFF-ST-10001031"/>
    <x v="0"/>
    <x v="1"/>
    <n v="81.400000000000006"/>
    <s v="CA-2018-126550"/>
    <n v="1"/>
    <n v="5"/>
    <n v="0"/>
    <n v="21.164000000000005"/>
    <n v="0.44610841445725197"/>
  </r>
  <r>
    <x v="983"/>
    <x v="39"/>
    <s v="OFF-EN-10004206"/>
    <x v="0"/>
    <x v="11"/>
    <n v="325.86"/>
    <s v="CA-2018-113474"/>
    <n v="1"/>
    <n v="2"/>
    <n v="0"/>
    <n v="149.8956"/>
    <n v="0.44424167803735209"/>
  </r>
  <r>
    <x v="983"/>
    <x v="4"/>
    <s v="TEC-PH-10002447"/>
    <x v="2"/>
    <x v="6"/>
    <n v="164.79200000000003"/>
    <s v="US-2018-120147"/>
    <n v="1"/>
    <n v="1"/>
    <n v="0.2"/>
    <n v="18.539099999999991"/>
    <n v="0.41105220110552465"/>
  </r>
  <r>
    <x v="983"/>
    <x v="4"/>
    <s v="FUR-FU-10004973"/>
    <x v="1"/>
    <x v="8"/>
    <n v="94.2"/>
    <s v="CA-2018-126634"/>
    <n v="1"/>
    <n v="5"/>
    <n v="0"/>
    <n v="39.564000000000007"/>
    <n v="0.4595170286641902"/>
  </r>
  <r>
    <x v="983"/>
    <x v="5"/>
    <s v="OFF-ST-10003282"/>
    <x v="0"/>
    <x v="1"/>
    <n v="59.76"/>
    <s v="CA-2018-129910"/>
    <n v="1"/>
    <n v="1"/>
    <n v="0"/>
    <n v="16.732800000000005"/>
    <n v="0.44610841445725197"/>
  </r>
  <r>
    <x v="983"/>
    <x v="4"/>
    <s v="OFF-AR-10000817"/>
    <x v="0"/>
    <x v="4"/>
    <n v="6.08"/>
    <s v="US-2018-120147"/>
    <n v="0"/>
    <n v="2"/>
    <n v="0"/>
    <n v="2.0671999999999997"/>
    <n v="0.45632477063632687"/>
  </r>
  <r>
    <x v="983"/>
    <x v="2"/>
    <s v="OFF-BI-10001525"/>
    <x v="0"/>
    <x v="3"/>
    <n v="5.7150000000000016"/>
    <s v="US-2018-154851"/>
    <n v="1"/>
    <n v="5"/>
    <n v="0.7"/>
    <n v="-4.7625000000000011"/>
    <n v="0.46881743173671325"/>
  </r>
  <r>
    <x v="984"/>
    <x v="5"/>
    <s v="TEC-CO-10001449"/>
    <x v="2"/>
    <x v="16"/>
    <n v="2999.95"/>
    <s v="CA-2018-133263"/>
    <n v="1"/>
    <n v="5"/>
    <n v="0"/>
    <n v="1439.9760000000001"/>
    <n v="0.55185675810753509"/>
  </r>
  <r>
    <x v="984"/>
    <x v="20"/>
    <s v="TEC-PH-10002549"/>
    <x v="2"/>
    <x v="6"/>
    <n v="677.58"/>
    <s v="CA-2018-100524"/>
    <n v="1"/>
    <n v="3"/>
    <n v="0"/>
    <n v="176.17080000000001"/>
    <n v="0.41105220110552465"/>
  </r>
  <r>
    <x v="984"/>
    <x v="3"/>
    <s v="TEC-PH-10000526"/>
    <x v="2"/>
    <x v="6"/>
    <n v="671.93"/>
    <s v="US-2018-159205"/>
    <n v="1"/>
    <n v="7"/>
    <n v="0"/>
    <n v="188.1404"/>
    <n v="0.41105220110552465"/>
  </r>
  <r>
    <x v="984"/>
    <x v="0"/>
    <s v="FUR-BO-10002824"/>
    <x v="1"/>
    <x v="10"/>
    <n v="205.33279999999996"/>
    <s v="CA-2018-154907"/>
    <n v="1"/>
    <n v="2"/>
    <n v="0.32"/>
    <n v="-36.235200000000006"/>
    <n v="0.5176847302647779"/>
  </r>
  <r>
    <x v="984"/>
    <x v="20"/>
    <s v="TEC-PH-10001536"/>
    <x v="2"/>
    <x v="6"/>
    <n v="84.949999999999989"/>
    <s v="CA-2018-102771"/>
    <n v="1"/>
    <n v="5"/>
    <n v="0"/>
    <n v="22.086999999999996"/>
    <n v="0.41105220110552465"/>
  </r>
  <r>
    <x v="984"/>
    <x v="20"/>
    <s v="OFF-PA-10004911"/>
    <x v="0"/>
    <x v="0"/>
    <n v="75.040000000000006"/>
    <s v="CA-2018-100524"/>
    <n v="0"/>
    <n v="8"/>
    <n v="0"/>
    <n v="36.019200000000005"/>
    <n v="0.43613829632717294"/>
  </r>
  <r>
    <x v="984"/>
    <x v="5"/>
    <s v="OFF-BI-10000474"/>
    <x v="0"/>
    <x v="3"/>
    <n v="64.12"/>
    <s v="CA-2018-133263"/>
    <n v="0"/>
    <n v="4"/>
    <n v="0"/>
    <n v="30.7776"/>
    <n v="0.46881743173671325"/>
  </r>
  <r>
    <x v="984"/>
    <x v="3"/>
    <s v="FUR-FU-10001591"/>
    <x v="1"/>
    <x v="8"/>
    <n v="61"/>
    <s v="US-2018-159205"/>
    <n v="0"/>
    <n v="5"/>
    <n v="0"/>
    <n v="25.620000000000005"/>
    <n v="0.4595170286641902"/>
  </r>
  <r>
    <x v="984"/>
    <x v="5"/>
    <s v="OFF-BI-10001153"/>
    <x v="0"/>
    <x v="3"/>
    <n v="34.54"/>
    <s v="CA-2018-133263"/>
    <n v="0"/>
    <n v="1"/>
    <n v="0"/>
    <n v="17.27"/>
    <n v="0.46881743173671325"/>
  </r>
  <r>
    <x v="984"/>
    <x v="0"/>
    <s v="OFF-AP-10003040"/>
    <x v="0"/>
    <x v="12"/>
    <n v="33.61999999999999"/>
    <s v="CA-2018-144680"/>
    <n v="1"/>
    <n v="5"/>
    <n v="0.8"/>
    <n v="-90.774000000000029"/>
    <n v="0.49507917887403441"/>
  </r>
  <r>
    <x v="984"/>
    <x v="20"/>
    <s v="FUR-FU-10004018"/>
    <x v="1"/>
    <x v="8"/>
    <n v="29.78"/>
    <s v="CA-2018-100524"/>
    <n v="0"/>
    <n v="2"/>
    <n v="0"/>
    <n v="8.0406000000000013"/>
    <n v="0.4595170286641902"/>
  </r>
  <r>
    <x v="984"/>
    <x v="4"/>
    <s v="OFF-SU-10004231"/>
    <x v="0"/>
    <x v="14"/>
    <n v="29.700000000000003"/>
    <s v="US-2018-160143"/>
    <n v="1"/>
    <n v="3"/>
    <n v="0"/>
    <n v="8.0190000000000001"/>
    <n v="0.53938093436526824"/>
  </r>
  <r>
    <x v="984"/>
    <x v="1"/>
    <s v="OFF-BI-10002799"/>
    <x v="0"/>
    <x v="3"/>
    <n v="13.467999999999998"/>
    <s v="CA-2018-114524"/>
    <n v="1"/>
    <n v="13"/>
    <n v="0.8"/>
    <n v="-22.895600000000005"/>
    <n v="0.46881743173671325"/>
  </r>
  <r>
    <x v="985"/>
    <x v="4"/>
    <s v="TEC-MA-10000418"/>
    <x v="2"/>
    <x v="15"/>
    <n v="4799.9839999999995"/>
    <s v="CA-2018-149881"/>
    <n v="1"/>
    <n v="2"/>
    <n v="0.2"/>
    <n v="359.99879999999962"/>
    <n v="0.5183572270896134"/>
  </r>
  <r>
    <x v="985"/>
    <x v="4"/>
    <s v="FUR-BO-10003894"/>
    <x v="1"/>
    <x v="10"/>
    <n v="482.66399999999999"/>
    <s v="CA-2018-149881"/>
    <n v="0"/>
    <n v="8"/>
    <n v="0.15"/>
    <n v="85.175999999999974"/>
    <n v="0.5176847302647779"/>
  </r>
  <r>
    <x v="985"/>
    <x v="16"/>
    <s v="FUR-CH-10003774"/>
    <x v="1"/>
    <x v="5"/>
    <n v="218.35200000000003"/>
    <s v="CA-2018-134495"/>
    <n v="1"/>
    <n v="3"/>
    <n v="0.2"/>
    <n v="-19.105800000000016"/>
    <n v="0.46529189879902266"/>
  </r>
  <r>
    <x v="985"/>
    <x v="9"/>
    <s v="FUR-FU-10004006"/>
    <x v="1"/>
    <x v="8"/>
    <n v="127.94999999999999"/>
    <s v="CA-2018-129028"/>
    <n v="1"/>
    <n v="3"/>
    <n v="0"/>
    <n v="21.751499999999986"/>
    <n v="0.4595170286641902"/>
  </r>
  <r>
    <x v="985"/>
    <x v="4"/>
    <s v="OFF-BI-10001294"/>
    <x v="0"/>
    <x v="3"/>
    <n v="121.67999999999999"/>
    <s v="CA-2018-147942"/>
    <n v="1"/>
    <n v="13"/>
    <n v="0.2"/>
    <n v="38.024999999999977"/>
    <n v="0.46881743173671325"/>
  </r>
  <r>
    <x v="985"/>
    <x v="24"/>
    <s v="OFF-ST-10000649"/>
    <x v="0"/>
    <x v="1"/>
    <n v="94.199999999999989"/>
    <s v="CA-2018-145877"/>
    <n v="1"/>
    <n v="6"/>
    <n v="0"/>
    <n v="23.550000000000004"/>
    <n v="0.44610841445725197"/>
  </r>
  <r>
    <x v="985"/>
    <x v="20"/>
    <s v="OFF-PA-10000791"/>
    <x v="0"/>
    <x v="0"/>
    <n v="42.929999999999993"/>
    <s v="CA-2018-118360"/>
    <n v="1"/>
    <n v="9"/>
    <n v="0"/>
    <n v="19.318499999999997"/>
    <n v="0.43613829632717294"/>
  </r>
  <r>
    <x v="985"/>
    <x v="24"/>
    <s v="OFF-EN-10001990"/>
    <x v="0"/>
    <x v="11"/>
    <n v="28.4"/>
    <s v="CA-2018-145877"/>
    <n v="0"/>
    <n v="5"/>
    <n v="0"/>
    <n v="13.347999999999997"/>
    <n v="0.44424167803735209"/>
  </r>
  <r>
    <x v="985"/>
    <x v="16"/>
    <s v="TEC-PH-10004897"/>
    <x v="2"/>
    <x v="6"/>
    <n v="23.976000000000003"/>
    <s v="CA-2018-134495"/>
    <n v="0"/>
    <n v="3"/>
    <n v="0.2"/>
    <n v="-5.694300000000001"/>
    <n v="0.41105220110552465"/>
  </r>
  <r>
    <x v="985"/>
    <x v="16"/>
    <s v="OFF-AP-10002222"/>
    <x v="0"/>
    <x v="12"/>
    <n v="20.808"/>
    <s v="CA-2018-134495"/>
    <n v="0"/>
    <n v="3"/>
    <n v="0.2"/>
    <n v="1.8207000000000013"/>
    <n v="0.49507917887403441"/>
  </r>
  <r>
    <x v="985"/>
    <x v="16"/>
    <s v="OFF-LA-10000262"/>
    <x v="0"/>
    <x v="2"/>
    <n v="6.2640000000000002"/>
    <s v="CA-2018-134495"/>
    <n v="0"/>
    <n v="3"/>
    <n v="0.2"/>
    <n v="2.0358000000000001"/>
    <n v="0.4647369236065339"/>
  </r>
  <r>
    <x v="985"/>
    <x v="4"/>
    <s v="OFF-LA-10003663"/>
    <x v="0"/>
    <x v="2"/>
    <n v="5.78"/>
    <s v="CA-2018-147942"/>
    <n v="0"/>
    <n v="2"/>
    <n v="0"/>
    <n v="2.7166000000000001"/>
    <n v="0.4647369236065339"/>
  </r>
  <r>
    <x v="986"/>
    <x v="5"/>
    <s v="FUR-TA-10004534"/>
    <x v="1"/>
    <x v="13"/>
    <n v="411.8"/>
    <s v="CA-2018-121419"/>
    <n v="1"/>
    <n v="2"/>
    <n v="0"/>
    <n v="70.005999999999972"/>
    <n v="0.55975208308209756"/>
  </r>
  <r>
    <x v="986"/>
    <x v="5"/>
    <s v="TEC-AC-10000892"/>
    <x v="2"/>
    <x v="9"/>
    <n v="360"/>
    <s v="CA-2018-121419"/>
    <n v="0"/>
    <n v="4"/>
    <n v="0"/>
    <n v="129.6"/>
    <n v="0.52062335344040378"/>
  </r>
  <r>
    <x v="986"/>
    <x v="4"/>
    <s v="FUR-FU-10003724"/>
    <x v="1"/>
    <x v="8"/>
    <n v="25.11"/>
    <s v="US-2018-123281"/>
    <n v="1"/>
    <n v="3"/>
    <n v="0"/>
    <n v="6.5285999999999991"/>
    <n v="0.4595170286641902"/>
  </r>
  <r>
    <x v="986"/>
    <x v="33"/>
    <s v="OFF-LA-10001569"/>
    <x v="0"/>
    <x v="2"/>
    <n v="14.940000000000001"/>
    <s v="CA-2018-145275"/>
    <n v="1"/>
    <n v="3"/>
    <n v="0"/>
    <n v="6.8723999999999998"/>
    <n v="0.4647369236065339"/>
  </r>
  <r>
    <x v="986"/>
    <x v="37"/>
    <s v="OFF-AR-10000246"/>
    <x v="0"/>
    <x v="4"/>
    <n v="11.12"/>
    <s v="CA-2018-106355"/>
    <n v="1"/>
    <n v="4"/>
    <n v="0"/>
    <n v="2.8911999999999995"/>
    <n v="0.45632477063632687"/>
  </r>
  <r>
    <x v="987"/>
    <x v="2"/>
    <s v="FUR-FU-10001940"/>
    <x v="1"/>
    <x v="8"/>
    <n v="25.472000000000001"/>
    <s v="CA-2018-131156"/>
    <n v="1"/>
    <n v="4"/>
    <n v="0.2"/>
    <n v="7.6416000000000022"/>
    <n v="0.4595170286641902"/>
  </r>
  <r>
    <x v="987"/>
    <x v="1"/>
    <s v="OFF-AR-10003045"/>
    <x v="0"/>
    <x v="4"/>
    <n v="7.0559999999999992"/>
    <s v="CA-2018-127264"/>
    <n v="1"/>
    <n v="3"/>
    <n v="0.2"/>
    <n v="2.2050000000000001"/>
    <n v="0.45632477063632687"/>
  </r>
  <r>
    <x v="988"/>
    <x v="1"/>
    <s v="TEC-PH-10004345"/>
    <x v="2"/>
    <x v="6"/>
    <n v="383.84000000000003"/>
    <s v="CA-2018-157903"/>
    <n v="1"/>
    <n v="4"/>
    <n v="0.2"/>
    <n v="47.97999999999999"/>
    <n v="0.41105220110552465"/>
  </r>
  <r>
    <x v="988"/>
    <x v="20"/>
    <s v="OFF-SU-10000646"/>
    <x v="0"/>
    <x v="14"/>
    <n v="240.37"/>
    <s v="CA-2018-144848"/>
    <n v="1"/>
    <n v="1"/>
    <n v="0"/>
    <n v="7.2111000000000161"/>
    <n v="0.53938093436526824"/>
  </r>
  <r>
    <x v="988"/>
    <x v="20"/>
    <s v="TEC-PH-10002262"/>
    <x v="2"/>
    <x v="6"/>
    <n v="119.02"/>
    <s v="CA-2018-144848"/>
    <n v="0"/>
    <n v="2"/>
    <n v="0"/>
    <n v="33.325600000000009"/>
    <n v="0.41105220110552465"/>
  </r>
  <r>
    <x v="988"/>
    <x v="20"/>
    <s v="TEC-PH-10004006"/>
    <x v="2"/>
    <x v="6"/>
    <n v="41.22"/>
    <s v="CA-2018-144848"/>
    <n v="0"/>
    <n v="1"/>
    <n v="0"/>
    <n v="11.1294"/>
    <n v="0.41105220110552465"/>
  </r>
  <r>
    <x v="988"/>
    <x v="20"/>
    <s v="OFF-EN-10001532"/>
    <x v="0"/>
    <x v="11"/>
    <n v="16.98"/>
    <s v="CA-2018-109211"/>
    <n v="1"/>
    <n v="1"/>
    <n v="0"/>
    <n v="8.49"/>
    <n v="0.44424167803735209"/>
  </r>
  <r>
    <x v="988"/>
    <x v="20"/>
    <s v="OFF-AR-10001545"/>
    <x v="0"/>
    <x v="4"/>
    <n v="7.04"/>
    <s v="CA-2018-140536"/>
    <n v="1"/>
    <n v="4"/>
    <n v="0"/>
    <n v="2.0415999999999999"/>
    <n v="0.45632477063632687"/>
  </r>
  <r>
    <x v="989"/>
    <x v="30"/>
    <s v="OFF-PA-10000474"/>
    <x v="0"/>
    <x v="0"/>
    <n v="106.32"/>
    <s v="CA-2018-107265"/>
    <n v="1"/>
    <n v="3"/>
    <n v="0"/>
    <n v="49.970399999999991"/>
    <n v="0.43613829632717294"/>
  </r>
  <r>
    <x v="989"/>
    <x v="15"/>
    <s v="OFF-BI-10003669"/>
    <x v="0"/>
    <x v="3"/>
    <n v="8.1000000000000014"/>
    <s v="CA-2018-161592"/>
    <n v="1"/>
    <n v="5"/>
    <n v="0.7"/>
    <n v="-5.9399999999999977"/>
    <n v="0.46881743173671325"/>
  </r>
  <r>
    <x v="990"/>
    <x v="16"/>
    <s v="FUR-TA-10003473"/>
    <x v="1"/>
    <x v="13"/>
    <n v="620.61450000000013"/>
    <s v="US-2018-100930"/>
    <n v="1"/>
    <n v="3"/>
    <n v="0.45"/>
    <n v="-248.24579999999992"/>
    <n v="0.55975208308209756"/>
  </r>
  <r>
    <x v="990"/>
    <x v="16"/>
    <s v="FUR-FU-10004017"/>
    <x v="1"/>
    <x v="8"/>
    <n v="258.072"/>
    <s v="US-2018-100930"/>
    <n v="0"/>
    <n v="3"/>
    <n v="0.2"/>
    <n v="0"/>
    <n v="0.4595170286641902"/>
  </r>
  <r>
    <x v="990"/>
    <x v="16"/>
    <s v="FUR-TA-10001705"/>
    <x v="1"/>
    <x v="13"/>
    <n v="233.86"/>
    <s v="US-2018-100930"/>
    <n v="0"/>
    <n v="2"/>
    <n v="0.45"/>
    <n v="-102.04800000000003"/>
    <n v="0.55975208308209756"/>
  </r>
  <r>
    <x v="990"/>
    <x v="16"/>
    <s v="TEC-PH-10000576"/>
    <x v="2"/>
    <x v="6"/>
    <n v="219.18400000000003"/>
    <s v="CA-2018-165904"/>
    <n v="1"/>
    <n v="2"/>
    <n v="0.2"/>
    <n v="19.178600000000003"/>
    <n v="0.41105220110552465"/>
  </r>
  <r>
    <x v="990"/>
    <x v="16"/>
    <s v="TEC-AC-10003832"/>
    <x v="2"/>
    <x v="9"/>
    <n v="617.97600000000011"/>
    <s v="US-2018-100930"/>
    <n v="0"/>
    <n v="3"/>
    <n v="0.2"/>
    <n v="-7.724700000000098"/>
    <n v="0.52062335344040378"/>
  </r>
  <r>
    <x v="990"/>
    <x v="16"/>
    <s v="OFF-AR-10003156"/>
    <x v="0"/>
    <x v="4"/>
    <n v="16.256"/>
    <s v="CA-2018-165904"/>
    <n v="0"/>
    <n v="2"/>
    <n v="0.2"/>
    <n v="1.2192000000000007"/>
    <n v="0.45632477063632687"/>
  </r>
  <r>
    <x v="990"/>
    <x v="16"/>
    <s v="OFF-BI-10001679"/>
    <x v="0"/>
    <x v="3"/>
    <n v="5.3280000000000012"/>
    <s v="US-2018-100930"/>
    <n v="0"/>
    <n v="2"/>
    <n v="0.7"/>
    <n v="-3.5519999999999996"/>
    <n v="0.46881743173671325"/>
  </r>
  <r>
    <x v="991"/>
    <x v="5"/>
    <s v="OFF-BI-10001359"/>
    <x v="0"/>
    <x v="3"/>
    <n v="2690.9700000000003"/>
    <s v="CA-2018-157854"/>
    <n v="1"/>
    <n v="3"/>
    <n v="0"/>
    <n v="1264.7558999999999"/>
    <n v="0.46881743173671325"/>
  </r>
  <r>
    <x v="991"/>
    <x v="23"/>
    <s v="OFF-ST-10001780"/>
    <x v="0"/>
    <x v="1"/>
    <n v="2591.56"/>
    <s v="CA-2018-112333"/>
    <n v="1"/>
    <n v="4"/>
    <n v="0"/>
    <n v="621.97440000000006"/>
    <n v="0.44610841445725197"/>
  </r>
  <r>
    <x v="991"/>
    <x v="14"/>
    <s v="FUR-FU-10004188"/>
    <x v="1"/>
    <x v="8"/>
    <n v="306.89999999999998"/>
    <s v="US-2018-136721"/>
    <n v="1"/>
    <n v="3"/>
    <n v="0"/>
    <n v="79.793999999999997"/>
    <n v="0.4595170286641902"/>
  </r>
  <r>
    <x v="991"/>
    <x v="14"/>
    <s v="FUR-FU-10004665"/>
    <x v="1"/>
    <x v="8"/>
    <n v="273.95999999999998"/>
    <s v="US-2018-136721"/>
    <n v="0"/>
    <n v="2"/>
    <n v="0"/>
    <n v="71.229600000000005"/>
    <n v="0.4595170286641902"/>
  </r>
  <r>
    <x v="991"/>
    <x v="4"/>
    <s v="OFF-PA-10001878"/>
    <x v="0"/>
    <x v="0"/>
    <n v="244.54999999999998"/>
    <s v="CA-2018-150987"/>
    <n v="1"/>
    <n v="5"/>
    <n v="0"/>
    <n v="114.93849999999998"/>
    <n v="0.43613829632717294"/>
  </r>
  <r>
    <x v="991"/>
    <x v="4"/>
    <s v="OFF-PA-10002923"/>
    <x v="0"/>
    <x v="0"/>
    <n v="195.76"/>
    <s v="CA-2018-150987"/>
    <n v="0"/>
    <n v="4"/>
    <n v="0"/>
    <n v="97.88"/>
    <n v="0.43613829632717294"/>
  </r>
  <r>
    <x v="991"/>
    <x v="5"/>
    <s v="FUR-FU-10003832"/>
    <x v="1"/>
    <x v="8"/>
    <n v="56.28"/>
    <s v="CA-2018-157854"/>
    <n v="0"/>
    <n v="6"/>
    <n v="0"/>
    <n v="15.758400000000002"/>
    <n v="0.4595170286641902"/>
  </r>
  <r>
    <x v="991"/>
    <x v="23"/>
    <s v="OFF-AP-10001962"/>
    <x v="0"/>
    <x v="12"/>
    <n v="41.95"/>
    <s v="CA-2018-112333"/>
    <n v="0"/>
    <n v="5"/>
    <n v="0"/>
    <n v="10.487500000000001"/>
    <n v="0.49507917887403441"/>
  </r>
  <r>
    <x v="992"/>
    <x v="20"/>
    <s v="OFF-ST-10001097"/>
    <x v="0"/>
    <x v="1"/>
    <n v="501.81000000000006"/>
    <s v="CA-2018-135279"/>
    <n v="1"/>
    <n v="3"/>
    <n v="0"/>
    <n v="0"/>
    <n v="0.44610841445725197"/>
  </r>
  <r>
    <x v="992"/>
    <x v="14"/>
    <s v="OFF-BI-10002867"/>
    <x v="0"/>
    <x v="3"/>
    <n v="478.24"/>
    <s v="CA-2018-112900"/>
    <n v="1"/>
    <n v="8"/>
    <n v="0"/>
    <n v="219.99039999999997"/>
    <n v="0.46881743173671325"/>
  </r>
  <r>
    <x v="992"/>
    <x v="16"/>
    <s v="OFF-PA-10000994"/>
    <x v="0"/>
    <x v="0"/>
    <n v="251.64"/>
    <s v="CA-2018-122154"/>
    <n v="1"/>
    <n v="3"/>
    <n v="0.2"/>
    <n v="88.073999999999984"/>
    <n v="0.43613829632717294"/>
  </r>
  <r>
    <x v="992"/>
    <x v="20"/>
    <s v="OFF-PA-10001281"/>
    <x v="0"/>
    <x v="0"/>
    <n v="191.6"/>
    <s v="CA-2018-135279"/>
    <n v="0"/>
    <n v="4"/>
    <n v="0"/>
    <n v="91.967999999999989"/>
    <n v="0.43613829632717294"/>
  </r>
  <r>
    <x v="992"/>
    <x v="2"/>
    <s v="OFF-PA-10001033"/>
    <x v="0"/>
    <x v="0"/>
    <n v="65.584000000000003"/>
    <s v="CA-2018-169404"/>
    <n v="1"/>
    <n v="2"/>
    <n v="0.2"/>
    <n v="23.7742"/>
    <n v="0.43613829632717294"/>
  </r>
  <r>
    <x v="992"/>
    <x v="2"/>
    <s v="OFF-BI-10004492"/>
    <x v="0"/>
    <x v="3"/>
    <n v="37.896000000000001"/>
    <s v="CA-2018-169404"/>
    <n v="0"/>
    <n v="4"/>
    <n v="0.7"/>
    <n v="-29.053600000000003"/>
    <n v="0.46881743173671325"/>
  </r>
  <r>
    <x v="992"/>
    <x v="20"/>
    <s v="OFF-AR-10004344"/>
    <x v="0"/>
    <x v="4"/>
    <n v="35.97"/>
    <s v="CA-2018-135279"/>
    <n v="0"/>
    <n v="3"/>
    <n v="0"/>
    <n v="9.7118999999999982"/>
    <n v="0.45632477063632687"/>
  </r>
  <r>
    <x v="992"/>
    <x v="16"/>
    <s v="OFF-BI-10002026"/>
    <x v="0"/>
    <x v="3"/>
    <n v="17.430000000000003"/>
    <s v="CA-2018-122154"/>
    <n v="0"/>
    <n v="1"/>
    <n v="0.7"/>
    <n v="-13.363000000000003"/>
    <n v="0.46881743173671325"/>
  </r>
  <r>
    <x v="992"/>
    <x v="16"/>
    <s v="OFF-LA-10000121"/>
    <x v="0"/>
    <x v="2"/>
    <n v="15.120000000000001"/>
    <s v="CA-2018-122154"/>
    <n v="0"/>
    <n v="3"/>
    <n v="0.2"/>
    <n v="4.9139999999999988"/>
    <n v="0.4647369236065339"/>
  </r>
  <r>
    <x v="992"/>
    <x v="20"/>
    <s v="OFF-PA-10004621"/>
    <x v="0"/>
    <x v="0"/>
    <n v="12.96"/>
    <s v="CA-2018-135279"/>
    <n v="0"/>
    <n v="2"/>
    <n v="0"/>
    <n v="6.2208000000000006"/>
    <n v="0.43613829632717294"/>
  </r>
  <r>
    <x v="992"/>
    <x v="20"/>
    <s v="OFF-LA-10004055"/>
    <x v="0"/>
    <x v="2"/>
    <n v="9.82"/>
    <s v="CA-2018-135279"/>
    <n v="0"/>
    <n v="2"/>
    <n v="0"/>
    <n v="4.8117999999999999"/>
    <n v="0.4647369236065339"/>
  </r>
  <r>
    <x v="992"/>
    <x v="20"/>
    <s v="OFF-LA-10001613"/>
    <x v="0"/>
    <x v="2"/>
    <n v="8.64"/>
    <s v="CA-2018-135279"/>
    <n v="0"/>
    <n v="3"/>
    <n v="0"/>
    <n v="4.2336"/>
    <n v="0.4647369236065339"/>
  </r>
  <r>
    <x v="993"/>
    <x v="37"/>
    <s v="OFF-ST-10003692"/>
    <x v="0"/>
    <x v="1"/>
    <n v="286.14999999999998"/>
    <s v="CA-2018-150623"/>
    <n v="1"/>
    <n v="5"/>
    <n v="0"/>
    <n v="71.537499999999994"/>
    <n v="0.44610841445725197"/>
  </r>
  <r>
    <x v="993"/>
    <x v="2"/>
    <s v="OFF-AP-10000026"/>
    <x v="0"/>
    <x v="12"/>
    <n v="195.10400000000001"/>
    <s v="CA-2018-135069"/>
    <n v="1"/>
    <n v="4"/>
    <n v="0.2"/>
    <n v="21.949199999999969"/>
    <n v="0.49507917887403441"/>
  </r>
  <r>
    <x v="993"/>
    <x v="37"/>
    <s v="TEC-AC-10004571"/>
    <x v="2"/>
    <x v="9"/>
    <n v="99.99"/>
    <s v="CA-2018-150623"/>
    <n v="0"/>
    <n v="1"/>
    <n v="0"/>
    <n v="41.995800000000003"/>
    <n v="0.52062335344040378"/>
  </r>
  <r>
    <x v="993"/>
    <x v="0"/>
    <s v="TEC-AC-10001714"/>
    <x v="2"/>
    <x v="9"/>
    <n v="95.736000000000004"/>
    <s v="CA-2018-125115"/>
    <n v="1"/>
    <n v="3"/>
    <n v="0.2"/>
    <n v="20.343900000000001"/>
    <n v="0.52062335344040378"/>
  </r>
  <r>
    <x v="993"/>
    <x v="2"/>
    <s v="FUR-FU-10003878"/>
    <x v="1"/>
    <x v="8"/>
    <n v="36.671999999999997"/>
    <s v="CA-2018-135069"/>
    <n v="0"/>
    <n v="3"/>
    <n v="0.2"/>
    <n v="6.4176000000000002"/>
    <n v="0.4595170286641902"/>
  </r>
  <r>
    <x v="993"/>
    <x v="16"/>
    <s v="FUR-FU-10003829"/>
    <x v="1"/>
    <x v="8"/>
    <n v="12.320000000000002"/>
    <s v="CA-2018-115070"/>
    <n v="1"/>
    <n v="5"/>
    <n v="0.2"/>
    <n v="1.8479999999999985"/>
    <n v="0.4595170286641902"/>
  </r>
  <r>
    <x v="993"/>
    <x v="0"/>
    <s v="OFF-PA-10004101"/>
    <x v="0"/>
    <x v="0"/>
    <n v="10.368000000000002"/>
    <s v="CA-2018-125115"/>
    <n v="0"/>
    <n v="2"/>
    <n v="0.2"/>
    <n v="3.6288"/>
    <n v="0.43613829632717294"/>
  </r>
  <r>
    <x v="993"/>
    <x v="23"/>
    <s v="OFF-PA-10004569"/>
    <x v="0"/>
    <x v="0"/>
    <n v="7.61"/>
    <s v="CA-2018-161984"/>
    <n v="1"/>
    <n v="1"/>
    <n v="0"/>
    <n v="3.5766999999999998"/>
    <n v="0.43613829632717294"/>
  </r>
  <r>
    <x v="993"/>
    <x v="23"/>
    <s v="OFF-FA-10000624"/>
    <x v="0"/>
    <x v="7"/>
    <n v="7.16"/>
    <s v="CA-2018-161984"/>
    <n v="0"/>
    <n v="2"/>
    <n v="0"/>
    <n v="3.58"/>
    <n v="0.51168203684699509"/>
  </r>
  <r>
    <x v="993"/>
    <x v="16"/>
    <s v="OFF-BI-10003712"/>
    <x v="0"/>
    <x v="3"/>
    <n v="4.4190000000000005"/>
    <s v="CA-2018-115070"/>
    <n v="0"/>
    <n v="3"/>
    <n v="0.7"/>
    <n v="-3.0933000000000002"/>
    <n v="0.46881743173671325"/>
  </r>
  <r>
    <x v="994"/>
    <x v="4"/>
    <s v="TEC-AC-10001767"/>
    <x v="2"/>
    <x v="9"/>
    <n v="199.95000000000002"/>
    <s v="CA-2018-166128"/>
    <n v="1"/>
    <n v="5"/>
    <n v="0"/>
    <n v="21.994499999999988"/>
    <n v="0.52062335344040378"/>
  </r>
  <r>
    <x v="994"/>
    <x v="10"/>
    <s v="TEC-AC-10003441"/>
    <x v="2"/>
    <x v="9"/>
    <n v="27.12"/>
    <s v="US-2018-100482"/>
    <n v="1"/>
    <n v="2"/>
    <n v="0.2"/>
    <n v="-4.7460000000000013"/>
    <n v="0.52062335344040378"/>
  </r>
  <r>
    <x v="994"/>
    <x v="4"/>
    <s v="OFF-AR-10001221"/>
    <x v="0"/>
    <x v="4"/>
    <n v="41.86"/>
    <s v="CA-2018-166128"/>
    <n v="0"/>
    <n v="7"/>
    <n v="0"/>
    <n v="14.232399999999998"/>
    <n v="0.45632477063632687"/>
  </r>
  <r>
    <x v="994"/>
    <x v="25"/>
    <s v="OFF-AR-10000127"/>
    <x v="0"/>
    <x v="4"/>
    <n v="20.992000000000001"/>
    <s v="CA-2018-130904"/>
    <n v="1"/>
    <n v="8"/>
    <n v="0.2"/>
    <n v="2.3615999999999966"/>
    <n v="0.45632477063632687"/>
  </r>
  <r>
    <x v="994"/>
    <x v="10"/>
    <s v="OFF-ST-10001325"/>
    <x v="0"/>
    <x v="1"/>
    <n v="16.768000000000001"/>
    <s v="US-2018-100482"/>
    <n v="0"/>
    <n v="2"/>
    <n v="0.2"/>
    <n v="1.4672000000000001"/>
    <n v="0.44610841445725197"/>
  </r>
  <r>
    <x v="994"/>
    <x v="0"/>
    <s v="OFF-BI-10004738"/>
    <x v="0"/>
    <x v="3"/>
    <n v="11.363999999999997"/>
    <s v="US-2018-143028"/>
    <n v="1"/>
    <n v="3"/>
    <n v="0.8"/>
    <n v="-17.045999999999999"/>
    <n v="0.46881743173671325"/>
  </r>
  <r>
    <x v="994"/>
    <x v="25"/>
    <s v="OFF-AR-10000422"/>
    <x v="0"/>
    <x v="4"/>
    <n v="1.752"/>
    <s v="CA-2018-130904"/>
    <n v="0"/>
    <n v="1"/>
    <n v="0.2"/>
    <n v="0.15329999999999994"/>
    <n v="0.45632477063632687"/>
  </r>
  <r>
    <x v="995"/>
    <x v="43"/>
    <s v="OFF-PA-10001712"/>
    <x v="0"/>
    <x v="0"/>
    <n v="39.96"/>
    <s v="CA-2018-122735"/>
    <n v="1"/>
    <n v="4"/>
    <n v="0"/>
    <n v="17.981999999999999"/>
    <n v="0.43613829632717294"/>
  </r>
  <r>
    <x v="995"/>
    <x v="43"/>
    <s v="OFF-BI-10004364"/>
    <x v="0"/>
    <x v="3"/>
    <n v="29.700000000000003"/>
    <s v="CA-2018-122735"/>
    <n v="0"/>
    <n v="5"/>
    <n v="0"/>
    <n v="13.365"/>
    <n v="0.46881743173671325"/>
  </r>
  <r>
    <x v="996"/>
    <x v="22"/>
    <s v="OFF-BI-10003091"/>
    <x v="0"/>
    <x v="3"/>
    <n v="895.92"/>
    <s v="CA-2018-155460"/>
    <n v="1"/>
    <n v="5"/>
    <n v="0.2"/>
    <n v="302.37299999999993"/>
    <n v="0.46881743173671325"/>
  </r>
  <r>
    <x v="996"/>
    <x v="4"/>
    <s v="FUR-CH-10003774"/>
    <x v="1"/>
    <x v="5"/>
    <n v="436.70400000000006"/>
    <s v="CA-2018-135076"/>
    <n v="1"/>
    <n v="6"/>
    <n v="0.2"/>
    <n v="-38.211600000000033"/>
    <n v="0.46529189879902266"/>
  </r>
  <r>
    <x v="996"/>
    <x v="2"/>
    <s v="OFF-FA-10004076"/>
    <x v="0"/>
    <x v="7"/>
    <n v="7.92"/>
    <s v="CA-2018-141663"/>
    <n v="1"/>
    <n v="5"/>
    <n v="0.2"/>
    <n v="1.6829999999999994"/>
    <n v="0.51168203684699509"/>
  </r>
  <r>
    <x v="996"/>
    <x v="22"/>
    <s v="OFF-PA-10002479"/>
    <x v="0"/>
    <x v="0"/>
    <n v="5.28"/>
    <s v="CA-2018-155460"/>
    <n v="0"/>
    <n v="1"/>
    <n v="0"/>
    <n v="2.3759999999999999"/>
    <n v="0.43613829632717294"/>
  </r>
  <r>
    <x v="997"/>
    <x v="20"/>
    <s v="FUR-BO-10003441"/>
    <x v="1"/>
    <x v="10"/>
    <n v="242.35200000000003"/>
    <s v="CA-2018-131233"/>
    <n v="1"/>
    <n v="3"/>
    <n v="0.2"/>
    <n v="9.0881999999999721"/>
    <n v="0.5176847302647779"/>
  </r>
  <r>
    <x v="997"/>
    <x v="25"/>
    <s v="FUR-BO-10003433"/>
    <x v="1"/>
    <x v="10"/>
    <n v="198.27200000000002"/>
    <s v="US-2018-126060"/>
    <n v="1"/>
    <n v="8"/>
    <n v="0.2"/>
    <n v="-32.219200000000022"/>
    <n v="0.5176847302647779"/>
  </r>
  <r>
    <x v="997"/>
    <x v="10"/>
    <s v="OFF-AR-10001468"/>
    <x v="0"/>
    <x v="4"/>
    <n v="89.855999999999995"/>
    <s v="CA-2018-144932"/>
    <n v="1"/>
    <n v="3"/>
    <n v="0.2"/>
    <n v="21.340800000000002"/>
    <n v="0.45632477063632687"/>
  </r>
  <r>
    <x v="997"/>
    <x v="23"/>
    <s v="FUR-FU-10004018"/>
    <x v="1"/>
    <x v="8"/>
    <n v="74.45"/>
    <s v="CA-2018-127117"/>
    <n v="1"/>
    <n v="5"/>
    <n v="0"/>
    <n v="20.101500000000001"/>
    <n v="0.4595170286641902"/>
  </r>
  <r>
    <x v="997"/>
    <x v="10"/>
    <s v="OFF-AR-10003560"/>
    <x v="0"/>
    <x v="4"/>
    <n v="14.592000000000002"/>
    <s v="CA-2018-144932"/>
    <n v="0"/>
    <n v="3"/>
    <n v="0.2"/>
    <n v="2.5535999999999985"/>
    <n v="0.45632477063632687"/>
  </r>
  <r>
    <x v="997"/>
    <x v="10"/>
    <s v="OFF-PA-10004971"/>
    <x v="0"/>
    <x v="0"/>
    <n v="13.872000000000002"/>
    <s v="CA-2018-144932"/>
    <n v="0"/>
    <n v="3"/>
    <n v="0.2"/>
    <n v="5.0286000000000008"/>
    <n v="0.43613829632717294"/>
  </r>
  <r>
    <x v="997"/>
    <x v="20"/>
    <s v="OFF-BI-10000829"/>
    <x v="0"/>
    <x v="3"/>
    <n v="10.776000000000002"/>
    <s v="CA-2018-131233"/>
    <n v="0"/>
    <n v="3"/>
    <n v="0.2"/>
    <n v="3.5021999999999989"/>
    <n v="0.46881743173671325"/>
  </r>
  <r>
    <x v="997"/>
    <x v="24"/>
    <s v="OFF-BI-10003460"/>
    <x v="0"/>
    <x v="3"/>
    <n v="8.76"/>
    <s v="CA-2018-159604"/>
    <n v="1"/>
    <n v="2"/>
    <n v="0"/>
    <n v="4.2047999999999996"/>
    <n v="0.46881743173671325"/>
  </r>
  <r>
    <x v="998"/>
    <x v="17"/>
    <s v="FUR-FU-10004460"/>
    <x v="1"/>
    <x v="8"/>
    <n v="196.45"/>
    <s v="CA-2018-118857"/>
    <n v="1"/>
    <n v="5"/>
    <n v="0"/>
    <n v="70.72199999999998"/>
    <n v="0.4595170286641902"/>
  </r>
  <r>
    <x v="998"/>
    <x v="4"/>
    <s v="OFF-PA-10002254"/>
    <x v="0"/>
    <x v="0"/>
    <n v="79.14"/>
    <s v="CA-2018-134635"/>
    <n v="1"/>
    <n v="3"/>
    <n v="0"/>
    <n v="36.404399999999995"/>
    <n v="0.43613829632717294"/>
  </r>
  <r>
    <x v="998"/>
    <x v="0"/>
    <s v="OFF-PA-10001826"/>
    <x v="0"/>
    <x v="0"/>
    <n v="20.736000000000004"/>
    <s v="US-2018-141698"/>
    <n v="1"/>
    <n v="4"/>
    <n v="0.2"/>
    <n v="7.2576000000000001"/>
    <n v="0.43613829632717294"/>
  </r>
  <r>
    <x v="998"/>
    <x v="16"/>
    <s v="OFF-BI-10004654"/>
    <x v="0"/>
    <x v="3"/>
    <n v="15.570000000000004"/>
    <s v="CA-2018-161851"/>
    <n v="1"/>
    <n v="3"/>
    <n v="0.7"/>
    <n v="-11.936999999999998"/>
    <n v="0.46881743173671325"/>
  </r>
  <r>
    <x v="998"/>
    <x v="25"/>
    <s v="OFF-PA-10002365"/>
    <x v="0"/>
    <x v="0"/>
    <n v="15.552000000000003"/>
    <s v="CA-2018-114412"/>
    <n v="1"/>
    <n v="3"/>
    <n v="0.2"/>
    <n v="5.4432"/>
    <n v="0.43613829632717294"/>
  </r>
  <r>
    <x v="998"/>
    <x v="6"/>
    <s v="OFF-AR-10002804"/>
    <x v="0"/>
    <x v="4"/>
    <n v="4.8899999999999997"/>
    <s v="CA-2018-126774"/>
    <n v="1"/>
    <n v="1"/>
    <n v="0"/>
    <n v="2.0049000000000001"/>
    <n v="0.45632477063632687"/>
  </r>
  <r>
    <x v="999"/>
    <x v="33"/>
    <s v="OFF-SU-10000157"/>
    <x v="0"/>
    <x v="14"/>
    <n v="477.24"/>
    <s v="CA-2018-122707"/>
    <n v="1"/>
    <n v="4"/>
    <n v="0"/>
    <n v="9.5448000000000093"/>
    <n v="0.53938093436526824"/>
  </r>
  <r>
    <x v="999"/>
    <x v="4"/>
    <s v="OFF-ST-10004804"/>
    <x v="0"/>
    <x v="1"/>
    <n v="205.92"/>
    <s v="CA-2018-108070"/>
    <n v="1"/>
    <n v="4"/>
    <n v="0"/>
    <n v="2.0592000000000041"/>
    <n v="0.44610841445725197"/>
  </r>
  <r>
    <x v="999"/>
    <x v="4"/>
    <s v="FUR-BO-10001337"/>
    <x v="1"/>
    <x v="10"/>
    <n v="102.833"/>
    <s v="CA-2018-108070"/>
    <n v="0"/>
    <n v="1"/>
    <n v="0.15"/>
    <n v="-6.0489999999999995"/>
    <n v="0.5176847302647779"/>
  </r>
  <r>
    <x v="999"/>
    <x v="33"/>
    <s v="TEC-AC-10004227"/>
    <x v="2"/>
    <x v="9"/>
    <n v="25.98"/>
    <s v="CA-2018-122707"/>
    <n v="0"/>
    <n v="2"/>
    <n v="0"/>
    <n v="1.558799999999998"/>
    <n v="0.52062335344040378"/>
  </r>
  <r>
    <x v="999"/>
    <x v="4"/>
    <s v="OFF-AP-10000027"/>
    <x v="0"/>
    <x v="12"/>
    <n v="40.74"/>
    <s v="US-2018-138086"/>
    <n v="1"/>
    <n v="3"/>
    <n v="0"/>
    <n v="12.222"/>
    <n v="0.49507917887403441"/>
  </r>
  <r>
    <x v="999"/>
    <x v="0"/>
    <s v="OFF-ST-10002301"/>
    <x v="0"/>
    <x v="1"/>
    <n v="32.544000000000004"/>
    <s v="US-2018-156356"/>
    <n v="1"/>
    <n v="2"/>
    <n v="0.2"/>
    <n v="-7.7292000000000041"/>
    <n v="0.44610841445725197"/>
  </r>
  <r>
    <x v="999"/>
    <x v="0"/>
    <s v="OFF-BI-10000632"/>
    <x v="0"/>
    <x v="3"/>
    <n v="26.045999999999992"/>
    <s v="US-2018-156356"/>
    <n v="0"/>
    <n v="3"/>
    <n v="0.8"/>
    <n v="-44.278199999999998"/>
    <n v="0.46881743173671325"/>
  </r>
  <r>
    <x v="999"/>
    <x v="1"/>
    <s v="OFF-AR-10001419"/>
    <x v="0"/>
    <x v="4"/>
    <n v="16.520000000000003"/>
    <s v="CA-2018-109946"/>
    <n v="1"/>
    <n v="5"/>
    <n v="0.2"/>
    <n v="2.0649999999999986"/>
    <n v="0.45632477063632687"/>
  </r>
  <r>
    <x v="999"/>
    <x v="10"/>
    <s v="OFF-BI-10001553"/>
    <x v="0"/>
    <x v="3"/>
    <n v="13.710000000000003"/>
    <s v="CA-2018-136497"/>
    <n v="1"/>
    <n v="5"/>
    <n v="0.7"/>
    <n v="-10.053999999999998"/>
    <n v="0.46881743173671325"/>
  </r>
  <r>
    <x v="999"/>
    <x v="0"/>
    <s v="OFF-BI-10001107"/>
    <x v="0"/>
    <x v="3"/>
    <n v="2.8959999999999995"/>
    <s v="US-2018-156356"/>
    <n v="0"/>
    <n v="1"/>
    <n v="0.8"/>
    <n v="-4.7784000000000013"/>
    <n v="0.46881743173671325"/>
  </r>
  <r>
    <x v="1000"/>
    <x v="26"/>
    <s v="TEC-MA-10000822"/>
    <x v="2"/>
    <x v="15"/>
    <n v="2549.9850000000006"/>
    <s v="CA-2018-134845"/>
    <n v="1"/>
    <n v="5"/>
    <n v="0.7"/>
    <n v="-3399.9800000000009"/>
    <n v="0.5183572270896134"/>
  </r>
  <r>
    <x v="1000"/>
    <x v="4"/>
    <s v="FUR-CH-10003774"/>
    <x v="1"/>
    <x v="5"/>
    <n v="218.35200000000003"/>
    <s v="CA-2018-128965"/>
    <n v="1"/>
    <n v="3"/>
    <n v="0.2"/>
    <n v="-19.105800000000016"/>
    <n v="0.46529189879902266"/>
  </r>
  <r>
    <x v="1000"/>
    <x v="1"/>
    <s v="OFF-ST-10001418"/>
    <x v="0"/>
    <x v="1"/>
    <n v="195.136"/>
    <s v="US-2018-129203"/>
    <n v="1"/>
    <n v="4"/>
    <n v="0.2"/>
    <n v="-43.9056"/>
    <n v="0.44610841445725197"/>
  </r>
  <r>
    <x v="1000"/>
    <x v="2"/>
    <s v="FUR-FU-10001473"/>
    <x v="1"/>
    <x v="8"/>
    <n v="60.311999999999998"/>
    <s v="CA-2018-119389"/>
    <n v="1"/>
    <n v="3"/>
    <n v="0.2"/>
    <n v="5.2773000000000003"/>
    <n v="0.4595170286641902"/>
  </r>
  <r>
    <x v="1000"/>
    <x v="4"/>
    <s v="TEC-AC-10001383"/>
    <x v="2"/>
    <x v="9"/>
    <n v="274.89"/>
    <s v="CA-2018-128965"/>
    <n v="0"/>
    <n v="11"/>
    <n v="0"/>
    <n v="46.731299999999962"/>
    <n v="0.52062335344040378"/>
  </r>
  <r>
    <x v="1000"/>
    <x v="4"/>
    <s v="OFF-PA-10004911"/>
    <x v="0"/>
    <x v="0"/>
    <n v="28.14"/>
    <s v="CA-2018-128965"/>
    <n v="0"/>
    <n v="3"/>
    <n v="0"/>
    <n v="13.507200000000001"/>
    <n v="0.43613829632717294"/>
  </r>
  <r>
    <x v="1000"/>
    <x v="4"/>
    <s v="OFF-LA-10003190"/>
    <x v="0"/>
    <x v="2"/>
    <n v="23.04"/>
    <s v="CA-2018-128965"/>
    <n v="0"/>
    <n v="8"/>
    <n v="0"/>
    <n v="11.2896"/>
    <n v="0.4647369236065339"/>
  </r>
  <r>
    <x v="1000"/>
    <x v="26"/>
    <s v="OFF-BI-10001543"/>
    <x v="0"/>
    <x v="3"/>
    <n v="21.594000000000005"/>
    <s v="CA-2018-134845"/>
    <n v="0"/>
    <n v="2"/>
    <n v="0.7"/>
    <n v="-15.835599999999999"/>
    <n v="0.46881743173671325"/>
  </r>
  <r>
    <x v="1000"/>
    <x v="26"/>
    <s v="OFF-PA-10002005"/>
    <x v="0"/>
    <x v="0"/>
    <n v="20.736000000000004"/>
    <s v="CA-2018-134845"/>
    <n v="0"/>
    <n v="4"/>
    <n v="0.2"/>
    <n v="7.2576000000000001"/>
    <n v="0.43613829632717294"/>
  </r>
  <r>
    <x v="1000"/>
    <x v="26"/>
    <s v="OFF-BI-10000773"/>
    <x v="0"/>
    <x v="3"/>
    <n v="12.030000000000001"/>
    <s v="CA-2018-134845"/>
    <n v="0"/>
    <n v="5"/>
    <n v="0.7"/>
    <n v="-9.222999999999999"/>
    <n v="0.46881743173671325"/>
  </r>
  <r>
    <x v="1000"/>
    <x v="4"/>
    <s v="OFF-FA-10001561"/>
    <x v="0"/>
    <x v="7"/>
    <n v="10.9"/>
    <s v="CA-2018-128965"/>
    <n v="0"/>
    <n v="5"/>
    <n v="0"/>
    <n v="3.5970000000000004"/>
    <n v="0.51168203684699509"/>
  </r>
  <r>
    <x v="1000"/>
    <x v="26"/>
    <s v="OFF-BI-10003355"/>
    <x v="0"/>
    <x v="3"/>
    <n v="8.9640000000000022"/>
    <s v="CA-2018-134845"/>
    <n v="0"/>
    <n v="6"/>
    <n v="0.7"/>
    <n v="-6.573599999999999"/>
    <n v="0.46881743173671325"/>
  </r>
  <r>
    <x v="1000"/>
    <x v="4"/>
    <s v="OFF-LA-10001404"/>
    <x v="0"/>
    <x v="2"/>
    <n v="7.38"/>
    <s v="CA-2018-128965"/>
    <n v="0"/>
    <n v="2"/>
    <n v="0"/>
    <n v="3.4685999999999999"/>
    <n v="0.4647369236065339"/>
  </r>
  <r>
    <x v="1001"/>
    <x v="10"/>
    <s v="OFF-ST-10000078"/>
    <x v="0"/>
    <x v="1"/>
    <n v="848.5440000000001"/>
    <s v="US-2018-166324"/>
    <n v="1"/>
    <n v="4"/>
    <n v="0.2"/>
    <n v="-21.213600000000099"/>
    <n v="0.44610841445725197"/>
  </r>
  <r>
    <x v="1001"/>
    <x v="2"/>
    <s v="OFF-ST-10000142"/>
    <x v="0"/>
    <x v="1"/>
    <n v="332.70400000000001"/>
    <s v="CA-2018-151484"/>
    <n v="1"/>
    <n v="1"/>
    <n v="0.2"/>
    <n v="33.270399999999981"/>
    <n v="0.44610841445725197"/>
  </r>
  <r>
    <x v="1001"/>
    <x v="1"/>
    <s v="FUR-CH-10002602"/>
    <x v="1"/>
    <x v="5"/>
    <n v="317.05799999999999"/>
    <s v="CA-2018-100615"/>
    <n v="1"/>
    <n v="3"/>
    <n v="0.3"/>
    <n v="-18.117599999999996"/>
    <n v="0.46529189879902266"/>
  </r>
  <r>
    <x v="1001"/>
    <x v="14"/>
    <s v="OFF-BI-10001989"/>
    <x v="0"/>
    <x v="3"/>
    <n v="146.86000000000001"/>
    <s v="CA-2018-119655"/>
    <n v="1"/>
    <n v="7"/>
    <n v="0"/>
    <n v="70.492799999999988"/>
    <n v="0.46881743173671325"/>
  </r>
  <r>
    <x v="1001"/>
    <x v="10"/>
    <s v="TEC-PH-10004080"/>
    <x v="2"/>
    <x v="6"/>
    <n v="122.38199999999999"/>
    <s v="US-2018-166324"/>
    <n v="0"/>
    <n v="3"/>
    <n v="0.4"/>
    <n v="-24.476399999999998"/>
    <n v="0.41105220110552465"/>
  </r>
  <r>
    <x v="1001"/>
    <x v="2"/>
    <s v="FUR-FU-10001876"/>
    <x v="1"/>
    <x v="8"/>
    <n v="51.967999999999996"/>
    <s v="CA-2018-151484"/>
    <n v="0"/>
    <n v="2"/>
    <n v="0.2"/>
    <n v="10.393599999999998"/>
    <n v="0.4595170286641902"/>
  </r>
  <r>
    <x v="1001"/>
    <x v="2"/>
    <s v="OFF-ST-10002370"/>
    <x v="0"/>
    <x v="1"/>
    <n v="51.336000000000006"/>
    <s v="CA-2018-151484"/>
    <n v="0"/>
    <n v="3"/>
    <n v="0.2"/>
    <n v="5.7752999999999961"/>
    <n v="0.44610841445725197"/>
  </r>
  <r>
    <x v="1001"/>
    <x v="1"/>
    <s v="FUR-FU-10004597"/>
    <x v="1"/>
    <x v="8"/>
    <n v="44.400000000000006"/>
    <s v="CA-2018-166849"/>
    <n v="1"/>
    <n v="2"/>
    <n v="0.6"/>
    <n v="-52.169999999999987"/>
    <n v="0.4595170286641902"/>
  </r>
  <r>
    <x v="1001"/>
    <x v="2"/>
    <s v="FUR-FU-10004671"/>
    <x v="1"/>
    <x v="8"/>
    <n v="42.408000000000008"/>
    <s v="CA-2018-151484"/>
    <n v="0"/>
    <n v="3"/>
    <n v="0.2"/>
    <n v="9.5418000000000003"/>
    <n v="0.4595170286641902"/>
  </r>
  <r>
    <x v="1001"/>
    <x v="14"/>
    <s v="OFF-BI-10001036"/>
    <x v="0"/>
    <x v="3"/>
    <n v="36.56"/>
    <s v="CA-2018-119655"/>
    <n v="0"/>
    <n v="4"/>
    <n v="0"/>
    <n v="18.28"/>
    <n v="0.46881743173671325"/>
  </r>
  <r>
    <x v="1001"/>
    <x v="1"/>
    <s v="OFF-AR-10001683"/>
    <x v="0"/>
    <x v="4"/>
    <n v="15.76"/>
    <s v="CA-2018-100615"/>
    <n v="0"/>
    <n v="2"/>
    <n v="0.2"/>
    <n v="3.5460000000000007"/>
    <n v="0.45632477063632687"/>
  </r>
  <r>
    <x v="1001"/>
    <x v="1"/>
    <s v="FUR-FU-10002456"/>
    <x v="1"/>
    <x v="8"/>
    <n v="14.560000000000002"/>
    <s v="CA-2018-100615"/>
    <n v="0"/>
    <n v="5"/>
    <n v="0.6"/>
    <n v="-6.1879999999999988"/>
    <n v="0.4595170286641902"/>
  </r>
  <r>
    <x v="1001"/>
    <x v="10"/>
    <s v="OFF-BI-10000174"/>
    <x v="0"/>
    <x v="3"/>
    <n v="8.7000000000000011"/>
    <s v="US-2018-166324"/>
    <n v="0"/>
    <n v="5"/>
    <n v="0.7"/>
    <n v="-6.379999999999999"/>
    <n v="0.46881743173671325"/>
  </r>
  <r>
    <x v="1002"/>
    <x v="36"/>
    <s v="FUR-CH-10004218"/>
    <x v="1"/>
    <x v="5"/>
    <n v="908.82"/>
    <s v="CA-2018-128853"/>
    <n v="1"/>
    <n v="9"/>
    <n v="0"/>
    <n v="227.20500000000004"/>
    <n v="0.46529189879902266"/>
  </r>
  <r>
    <x v="1002"/>
    <x v="22"/>
    <s v="FUR-FU-10004622"/>
    <x v="1"/>
    <x v="8"/>
    <n v="162.60000000000002"/>
    <s v="CA-2018-166198"/>
    <n v="1"/>
    <n v="3"/>
    <n v="0"/>
    <n v="34.145999999999994"/>
    <n v="0.4595170286641902"/>
  </r>
  <r>
    <x v="1002"/>
    <x v="0"/>
    <s v="OFF-AP-10002684"/>
    <x v="0"/>
    <x v="12"/>
    <n v="97.263999999999982"/>
    <s v="US-2018-152366"/>
    <n v="1"/>
    <n v="4"/>
    <n v="0.8"/>
    <n v="-243.16000000000008"/>
    <n v="0.49507917887403441"/>
  </r>
  <r>
    <x v="1002"/>
    <x v="0"/>
    <s v="TEC-AC-10001998"/>
    <x v="2"/>
    <x v="9"/>
    <n v="47.975999999999999"/>
    <s v="CA-2018-140802"/>
    <n v="1"/>
    <n v="3"/>
    <n v="0.2"/>
    <n v="8.3957999999999942"/>
    <n v="0.52062335344040378"/>
  </r>
  <r>
    <x v="1002"/>
    <x v="22"/>
    <s v="TEC-AC-10000521"/>
    <x v="2"/>
    <x v="9"/>
    <n v="11.54"/>
    <s v="CA-2018-166198"/>
    <n v="0"/>
    <n v="1"/>
    <n v="0"/>
    <n v="3.4619999999999997"/>
    <n v="0.52062335344040378"/>
  </r>
  <r>
    <x v="1002"/>
    <x v="0"/>
    <s v="OFF-PA-10001534"/>
    <x v="0"/>
    <x v="0"/>
    <n v="20.736000000000004"/>
    <s v="CA-2018-140802"/>
    <n v="0"/>
    <n v="4"/>
    <n v="0.2"/>
    <n v="7.2576000000000001"/>
    <n v="0.43613829632717294"/>
  </r>
  <r>
    <x v="1002"/>
    <x v="0"/>
    <s v="OFF-BI-10002049"/>
    <x v="0"/>
    <x v="3"/>
    <n v="2.9339999999999993"/>
    <s v="US-2018-145863"/>
    <n v="1"/>
    <n v="3"/>
    <n v="0.8"/>
    <n v="-4.9878000000000018"/>
    <n v="0.46881743173671325"/>
  </r>
  <r>
    <x v="1002"/>
    <x v="0"/>
    <s v="OFF-BI-10004140"/>
    <x v="0"/>
    <x v="3"/>
    <n v="2.6939999999999995"/>
    <s v="US-2018-145863"/>
    <n v="0"/>
    <n v="3"/>
    <n v="0.8"/>
    <n v="-4.7145000000000028"/>
    <n v="0.46881743173671325"/>
  </r>
  <r>
    <x v="1003"/>
    <x v="5"/>
    <s v="OFF-ST-10003716"/>
    <x v="0"/>
    <x v="1"/>
    <n v="675.06000000000006"/>
    <s v="CA-2018-146192"/>
    <n v="1"/>
    <n v="3"/>
    <n v="0"/>
    <n v="87.757800000000003"/>
    <n v="0.44610841445725197"/>
  </r>
  <r>
    <x v="1003"/>
    <x v="2"/>
    <s v="FUR-FU-10001488"/>
    <x v="1"/>
    <x v="8"/>
    <n v="254.35200000000003"/>
    <s v="CA-2018-169054"/>
    <n v="1"/>
    <n v="3"/>
    <n v="0.2"/>
    <n v="0"/>
    <n v="0.4595170286641902"/>
  </r>
  <r>
    <x v="1003"/>
    <x v="4"/>
    <s v="FUR-FU-10000794"/>
    <x v="1"/>
    <x v="8"/>
    <n v="18.28"/>
    <s v="CA-2018-135783"/>
    <n v="1"/>
    <n v="2"/>
    <n v="0"/>
    <n v="6.2151999999999994"/>
    <n v="0.4595170286641902"/>
  </r>
  <r>
    <x v="1004"/>
    <x v="15"/>
    <s v="FUR-BO-10001972"/>
    <x v="1"/>
    <x v="10"/>
    <n v="387.13600000000002"/>
    <s v="US-2018-132031"/>
    <n v="1"/>
    <n v="4"/>
    <n v="0.2"/>
    <n v="-14.51760000000003"/>
    <n v="0.5176847302647779"/>
  </r>
  <r>
    <x v="1004"/>
    <x v="20"/>
    <s v="OFF-SU-10002573"/>
    <x v="0"/>
    <x v="14"/>
    <n v="122.71000000000001"/>
    <s v="CA-2018-108553"/>
    <n v="1"/>
    <n v="7"/>
    <n v="0"/>
    <n v="36.812999999999988"/>
    <n v="0.53938093436526824"/>
  </r>
  <r>
    <x v="1004"/>
    <x v="20"/>
    <s v="OFF-AP-10000026"/>
    <x v="0"/>
    <x v="12"/>
    <n v="121.94"/>
    <s v="CA-2018-108553"/>
    <n v="0"/>
    <n v="2"/>
    <n v="0"/>
    <n v="35.362599999999986"/>
    <n v="0.49507917887403441"/>
  </r>
  <r>
    <x v="1004"/>
    <x v="4"/>
    <s v="OFF-BI-10003638"/>
    <x v="0"/>
    <x v="3"/>
    <n v="92.88000000000001"/>
    <s v="CA-2018-136651"/>
    <n v="1"/>
    <n v="6"/>
    <n v="0.2"/>
    <n v="30.185999999999996"/>
    <n v="0.46881743173671325"/>
  </r>
  <r>
    <x v="1004"/>
    <x v="15"/>
    <s v="FUR-FU-10000193"/>
    <x v="1"/>
    <x v="8"/>
    <n v="77.951999999999998"/>
    <s v="US-2018-132031"/>
    <n v="0"/>
    <n v="3"/>
    <n v="0.2"/>
    <n v="-11.692800000000005"/>
    <n v="0.4595170286641902"/>
  </r>
  <r>
    <x v="1004"/>
    <x v="4"/>
    <s v="FUR-FU-10002445"/>
    <x v="1"/>
    <x v="8"/>
    <n v="66.36"/>
    <s v="CA-2018-136651"/>
    <n v="0"/>
    <n v="7"/>
    <n v="0"/>
    <n v="26.544000000000004"/>
    <n v="0.4595170286641902"/>
  </r>
  <r>
    <x v="1004"/>
    <x v="18"/>
    <s v="TEC-AC-10003590"/>
    <x v="2"/>
    <x v="9"/>
    <n v="155.34"/>
    <s v="CA-2018-146360"/>
    <n v="1"/>
    <n v="6"/>
    <n v="0"/>
    <n v="55.922399999999996"/>
    <n v="0.52062335344040378"/>
  </r>
  <r>
    <x v="1004"/>
    <x v="15"/>
    <s v="TEC-AC-10002473"/>
    <x v="2"/>
    <x v="9"/>
    <n v="45.408000000000001"/>
    <s v="US-2018-132031"/>
    <n v="0"/>
    <n v="2"/>
    <n v="0.2"/>
    <n v="11.919599999999999"/>
    <n v="0.52062335344040378"/>
  </r>
  <r>
    <x v="1004"/>
    <x v="20"/>
    <s v="OFF-SU-10001218"/>
    <x v="0"/>
    <x v="14"/>
    <n v="54.900000000000006"/>
    <s v="CA-2018-104010"/>
    <n v="1"/>
    <n v="5"/>
    <n v="0"/>
    <n v="15.372000000000003"/>
    <n v="0.53938093436526824"/>
  </r>
  <r>
    <x v="1004"/>
    <x v="4"/>
    <s v="FUR-FU-10004864"/>
    <x v="1"/>
    <x v="8"/>
    <n v="24.14"/>
    <s v="CA-2018-136651"/>
    <n v="0"/>
    <n v="2"/>
    <n v="0"/>
    <n v="7.9662000000000006"/>
    <n v="0.4595170286641902"/>
  </r>
  <r>
    <x v="1004"/>
    <x v="26"/>
    <s v="OFF-EN-10003134"/>
    <x v="0"/>
    <x v="11"/>
    <n v="18.687999999999999"/>
    <s v="CA-2018-101700"/>
    <n v="1"/>
    <n v="2"/>
    <n v="0.2"/>
    <n v="7.008"/>
    <n v="0.44424167803735209"/>
  </r>
  <r>
    <x v="1004"/>
    <x v="10"/>
    <s v="OFF-BI-10000285"/>
    <x v="0"/>
    <x v="3"/>
    <n v="11.760000000000002"/>
    <s v="CA-2018-157112"/>
    <n v="1"/>
    <n v="5"/>
    <n v="0.7"/>
    <n v="-7.8399999999999963"/>
    <n v="0.46881743173671325"/>
  </r>
  <r>
    <x v="1004"/>
    <x v="26"/>
    <s v="FUR-FU-10001025"/>
    <x v="1"/>
    <x v="8"/>
    <n v="11.664000000000001"/>
    <s v="CA-2018-101700"/>
    <n v="0"/>
    <n v="3"/>
    <n v="0.2"/>
    <n v="3.3534000000000006"/>
    <n v="0.4595170286641902"/>
  </r>
  <r>
    <x v="1004"/>
    <x v="10"/>
    <s v="OFF-PA-10001804"/>
    <x v="0"/>
    <x v="0"/>
    <n v="5.3440000000000003"/>
    <s v="CA-2018-157112"/>
    <n v="0"/>
    <n v="1"/>
    <n v="0.2"/>
    <n v="1.8703999999999998"/>
    <n v="0.43613829632717294"/>
  </r>
  <r>
    <x v="1004"/>
    <x v="15"/>
    <s v="OFF-LA-10000081"/>
    <x v="0"/>
    <x v="2"/>
    <n v="3"/>
    <s v="US-2018-132031"/>
    <n v="0"/>
    <n v="1"/>
    <n v="0.2"/>
    <n v="1.0499999999999998"/>
    <n v="0.4647369236065339"/>
  </r>
  <r>
    <x v="1005"/>
    <x v="12"/>
    <s v="TEC-PH-10004614"/>
    <x v="2"/>
    <x v="6"/>
    <n v="552"/>
    <s v="CA-2018-116953"/>
    <n v="1"/>
    <n v="10"/>
    <n v="0.2"/>
    <n v="34.5"/>
    <n v="0.41105220110552465"/>
  </r>
  <r>
    <x v="1005"/>
    <x v="16"/>
    <s v="OFF-ST-10001370"/>
    <x v="0"/>
    <x v="1"/>
    <n v="113.56800000000001"/>
    <s v="CA-2018-168102"/>
    <n v="1"/>
    <n v="2"/>
    <n v="0.2"/>
    <n v="-21.294000000000018"/>
    <n v="0.44610841445725197"/>
  </r>
  <r>
    <x v="1005"/>
    <x v="2"/>
    <s v="OFF-AP-10002495"/>
    <x v="0"/>
    <x v="12"/>
    <n v="99.28"/>
    <s v="CA-2018-149489"/>
    <n v="1"/>
    <n v="2"/>
    <n v="0.2"/>
    <n v="12.409999999999989"/>
    <n v="0.49507917887403441"/>
  </r>
  <r>
    <x v="1005"/>
    <x v="1"/>
    <s v="OFF-ST-10004123"/>
    <x v="0"/>
    <x v="1"/>
    <n v="72.784000000000006"/>
    <s v="CA-2018-125269"/>
    <n v="1"/>
    <n v="1"/>
    <n v="0.2"/>
    <n v="-18.196000000000002"/>
    <n v="0.44610841445725197"/>
  </r>
  <r>
    <x v="1005"/>
    <x v="43"/>
    <s v="TEC-AC-10004855"/>
    <x v="2"/>
    <x v="9"/>
    <n v="69.98"/>
    <s v="US-2018-128832"/>
    <n v="1"/>
    <n v="2"/>
    <n v="0"/>
    <n v="4.8986000000000018"/>
    <n v="0.52062335344040378"/>
  </r>
  <r>
    <x v="1005"/>
    <x v="1"/>
    <s v="OFF-BI-10001628"/>
    <x v="0"/>
    <x v="3"/>
    <n v="10.429999999999996"/>
    <s v="CA-2018-125269"/>
    <n v="0"/>
    <n v="5"/>
    <n v="0.8"/>
    <n v="-18.252500000000001"/>
    <n v="0.46881743173671325"/>
  </r>
  <r>
    <x v="1005"/>
    <x v="2"/>
    <s v="OFF-BI-10002414"/>
    <x v="0"/>
    <x v="3"/>
    <n v="7.5180000000000007"/>
    <s v="CA-2018-149489"/>
    <n v="0"/>
    <n v="2"/>
    <n v="0.7"/>
    <n v="-5.7637999999999998"/>
    <n v="0.46881743173671325"/>
  </r>
  <r>
    <x v="1005"/>
    <x v="4"/>
    <s v="OFF-FA-10002676"/>
    <x v="0"/>
    <x v="7"/>
    <n v="1.81"/>
    <s v="CA-2018-166933"/>
    <n v="1"/>
    <n v="1"/>
    <n v="0"/>
    <n v="0.65159999999999996"/>
    <n v="0.51168203684699509"/>
  </r>
  <r>
    <x v="1005"/>
    <x v="2"/>
    <s v="OFF-BI-10002813"/>
    <x v="0"/>
    <x v="3"/>
    <n v="1.1880000000000002"/>
    <s v="CA-2018-149489"/>
    <n v="0"/>
    <n v="2"/>
    <n v="0.7"/>
    <n v="-0.98999999999999977"/>
    <n v="0.46881743173671325"/>
  </r>
  <r>
    <x v="1006"/>
    <x v="4"/>
    <s v="FUR-BO-10004709"/>
    <x v="1"/>
    <x v="10"/>
    <n v="344.98099999999994"/>
    <s v="CA-2018-159226"/>
    <n v="1"/>
    <n v="7"/>
    <n v="0.15"/>
    <n v="28.410200000000017"/>
    <n v="0.5176847302647779"/>
  </r>
  <r>
    <x v="1006"/>
    <x v="4"/>
    <s v="OFF-BI-10000666"/>
    <x v="0"/>
    <x v="3"/>
    <n v="73.343999999999994"/>
    <s v="CA-2018-120222"/>
    <n v="1"/>
    <n v="3"/>
    <n v="0.2"/>
    <n v="27.503999999999998"/>
    <n v="0.46881743173671325"/>
  </r>
  <r>
    <x v="1006"/>
    <x v="15"/>
    <s v="OFF-AR-10001958"/>
    <x v="0"/>
    <x v="4"/>
    <n v="67.92"/>
    <s v="CA-2018-132213"/>
    <n v="1"/>
    <n v="5"/>
    <n v="0.2"/>
    <n v="6.7920000000000016"/>
    <n v="0.45632477063632687"/>
  </r>
  <r>
    <x v="1006"/>
    <x v="4"/>
    <s v="TEC-AC-10000158"/>
    <x v="2"/>
    <x v="9"/>
    <n v="107.97"/>
    <s v="CA-2018-125381"/>
    <n v="1"/>
    <n v="3"/>
    <n v="0"/>
    <n v="22.6737"/>
    <n v="0.52062335344040378"/>
  </r>
  <r>
    <x v="1006"/>
    <x v="15"/>
    <s v="OFF-AR-10004078"/>
    <x v="0"/>
    <x v="4"/>
    <n v="42.047999999999995"/>
    <s v="CA-2018-132213"/>
    <n v="0"/>
    <n v="9"/>
    <n v="0.2"/>
    <n v="5.2559999999999985"/>
    <n v="0.45632477063632687"/>
  </r>
  <r>
    <x v="1006"/>
    <x v="4"/>
    <s v="OFF-PA-10004675"/>
    <x v="0"/>
    <x v="0"/>
    <n v="19.049999999999997"/>
    <s v="CA-2018-120222"/>
    <n v="0"/>
    <n v="3"/>
    <n v="0"/>
    <n v="8.7629999999999999"/>
    <n v="0.43613829632717294"/>
  </r>
  <r>
    <x v="1006"/>
    <x v="4"/>
    <s v="OFF-BI-10002103"/>
    <x v="0"/>
    <x v="3"/>
    <n v="13.904"/>
    <s v="CA-2018-151071"/>
    <n v="1"/>
    <n v="2"/>
    <n v="0.2"/>
    <n v="4.5187999999999997"/>
    <n v="0.46881743173671325"/>
  </r>
  <r>
    <x v="1006"/>
    <x v="12"/>
    <s v="OFF-AR-10000246"/>
    <x v="0"/>
    <x v="4"/>
    <n v="8.895999999999999"/>
    <s v="CA-2018-129707"/>
    <n v="1"/>
    <n v="4"/>
    <n v="0.2"/>
    <n v="0.66719999999999979"/>
    <n v="0.45632477063632687"/>
  </r>
  <r>
    <x v="1007"/>
    <x v="22"/>
    <s v="OFF-LA-10002034"/>
    <x v="0"/>
    <x v="2"/>
    <n v="39.28"/>
    <s v="CA-2018-143665"/>
    <n v="1"/>
    <n v="8"/>
    <n v="0"/>
    <n v="19.247199999999999"/>
    <n v="0.4647369236065339"/>
  </r>
  <r>
    <x v="1007"/>
    <x v="22"/>
    <s v="OFF-PA-10003673"/>
    <x v="0"/>
    <x v="0"/>
    <n v="20.34"/>
    <s v="CA-2018-143665"/>
    <n v="0"/>
    <n v="3"/>
    <n v="0"/>
    <n v="9.3563999999999989"/>
    <n v="0.43613829632717294"/>
  </r>
  <r>
    <x v="1007"/>
    <x v="0"/>
    <s v="FUR-FU-10000010"/>
    <x v="1"/>
    <x v="8"/>
    <n v="1.988"/>
    <s v="CA-2018-160045"/>
    <n v="1"/>
    <n v="1"/>
    <n v="0.6"/>
    <n v="-1.4413"/>
    <n v="0.4595170286641902"/>
  </r>
  <r>
    <x v="1008"/>
    <x v="0"/>
    <s v="FUR-BO-10002268"/>
    <x v="1"/>
    <x v="10"/>
    <n v="220.26559999999998"/>
    <s v="CA-2018-135692"/>
    <n v="1"/>
    <n v="4"/>
    <n v="0.32"/>
    <n v="-42.1096"/>
    <n v="0.5176847302647779"/>
  </r>
  <r>
    <x v="1008"/>
    <x v="22"/>
    <s v="FUR-FU-10000397"/>
    <x v="1"/>
    <x v="8"/>
    <n v="139.58000000000001"/>
    <s v="CA-2018-151281"/>
    <n v="1"/>
    <n v="7"/>
    <n v="0"/>
    <n v="39.082400000000007"/>
    <n v="0.4595170286641902"/>
  </r>
  <r>
    <x v="1008"/>
    <x v="4"/>
    <s v="OFF-AR-10003373"/>
    <x v="0"/>
    <x v="4"/>
    <n v="123.92"/>
    <s v="CA-2018-168228"/>
    <n v="1"/>
    <n v="4"/>
    <n v="0"/>
    <n v="33.458399999999997"/>
    <n v="0.45632477063632687"/>
  </r>
  <r>
    <x v="1008"/>
    <x v="4"/>
    <s v="OFF-AR-10001725"/>
    <x v="0"/>
    <x v="4"/>
    <n v="47.3"/>
    <s v="CA-2018-168228"/>
    <n v="0"/>
    <n v="2"/>
    <n v="0"/>
    <n v="12.298000000000002"/>
    <n v="0.45632477063632687"/>
  </r>
  <r>
    <x v="1008"/>
    <x v="0"/>
    <s v="OFF-LA-10001158"/>
    <x v="0"/>
    <x v="2"/>
    <n v="33.119999999999997"/>
    <s v="CA-2018-135692"/>
    <n v="0"/>
    <n v="4"/>
    <n v="0.2"/>
    <n v="11.592000000000001"/>
    <n v="0.4647369236065339"/>
  </r>
  <r>
    <x v="1008"/>
    <x v="4"/>
    <s v="OFF-AR-10000390"/>
    <x v="0"/>
    <x v="4"/>
    <n v="12.39"/>
    <s v="CA-2018-168228"/>
    <n v="0"/>
    <n v="3"/>
    <n v="0"/>
    <n v="5.6993999999999998"/>
    <n v="0.45632477063632687"/>
  </r>
  <r>
    <x v="1009"/>
    <x v="16"/>
    <s v="TEC-PH-10002624"/>
    <x v="2"/>
    <x v="6"/>
    <n v="751.98400000000004"/>
    <s v="CA-2018-137631"/>
    <n v="1"/>
    <n v="2"/>
    <n v="0.2"/>
    <n v="84.598199999999878"/>
    <n v="0.41105220110552465"/>
  </r>
  <r>
    <x v="1009"/>
    <x v="25"/>
    <s v="OFF-AP-10000252"/>
    <x v="0"/>
    <x v="12"/>
    <n v="28.08"/>
    <s v="CA-2018-120894"/>
    <n v="1"/>
    <n v="3"/>
    <n v="0.2"/>
    <n v="5.2650000000000006"/>
    <n v="0.49507917887403441"/>
  </r>
  <r>
    <x v="1009"/>
    <x v="2"/>
    <s v="OFF-ST-10001325"/>
    <x v="0"/>
    <x v="1"/>
    <n v="8.3840000000000003"/>
    <s v="CA-2018-160962"/>
    <n v="1"/>
    <n v="1"/>
    <n v="0.2"/>
    <n v="0.73360000000000003"/>
    <n v="0.44610841445725197"/>
  </r>
  <r>
    <x v="1009"/>
    <x v="2"/>
    <s v="OFF-AR-10003056"/>
    <x v="0"/>
    <x v="4"/>
    <n v="6.8480000000000008"/>
    <s v="CA-2018-160962"/>
    <n v="0"/>
    <n v="2"/>
    <n v="0.2"/>
    <n v="0.77039999999999909"/>
    <n v="0.45632477063632687"/>
  </r>
  <r>
    <x v="1010"/>
    <x v="10"/>
    <s v="FUR-TA-10001307"/>
    <x v="1"/>
    <x v="13"/>
    <n v="1048.3499999999999"/>
    <s v="US-2018-164056"/>
    <n v="1"/>
    <n v="5"/>
    <n v="0.4"/>
    <n v="-69.889999999999986"/>
    <n v="0.55975208308209756"/>
  </r>
  <r>
    <x v="1010"/>
    <x v="23"/>
    <s v="OFF-LA-10004055"/>
    <x v="0"/>
    <x v="2"/>
    <n v="4.91"/>
    <s v="CA-2018-126718"/>
    <n v="1"/>
    <n v="1"/>
    <n v="0"/>
    <n v="2.4058999999999999"/>
    <n v="0.4647369236065339"/>
  </r>
  <r>
    <x v="1011"/>
    <x v="2"/>
    <s v="TEC-PH-10002549"/>
    <x v="2"/>
    <x v="6"/>
    <n v="677.57999999999993"/>
    <s v="CA-2018-144526"/>
    <n v="1"/>
    <n v="5"/>
    <n v="0.4"/>
    <n v="-158.10199999999998"/>
    <n v="0.41105220110552465"/>
  </r>
  <r>
    <x v="1011"/>
    <x v="16"/>
    <s v="FUR-FU-10000747"/>
    <x v="1"/>
    <x v="8"/>
    <n v="220.70400000000001"/>
    <s v="US-2018-108315"/>
    <n v="1"/>
    <n v="6"/>
    <n v="0.2"/>
    <n v="-8.2764000000000379"/>
    <n v="0.4595170286641902"/>
  </r>
  <r>
    <x v="1011"/>
    <x v="4"/>
    <s v="OFF-PA-10000675"/>
    <x v="0"/>
    <x v="0"/>
    <n v="163.96"/>
    <s v="US-2018-136784"/>
    <n v="1"/>
    <n v="4"/>
    <n v="0"/>
    <n v="80.340400000000002"/>
    <n v="0.43613829632717294"/>
  </r>
  <r>
    <x v="1011"/>
    <x v="4"/>
    <s v="FUR-FU-10000222"/>
    <x v="1"/>
    <x v="8"/>
    <n v="64.959999999999994"/>
    <s v="CA-2018-137876"/>
    <n v="1"/>
    <n v="2"/>
    <n v="0"/>
    <n v="21.436799999999998"/>
    <n v="0.4595170286641902"/>
  </r>
  <r>
    <x v="1011"/>
    <x v="20"/>
    <s v="OFF-EN-10002986"/>
    <x v="0"/>
    <x v="11"/>
    <n v="62.96"/>
    <s v="CA-2018-151911"/>
    <n v="1"/>
    <n v="4"/>
    <n v="0"/>
    <n v="28.332000000000001"/>
    <n v="0.44424167803735209"/>
  </r>
  <r>
    <x v="1011"/>
    <x v="16"/>
    <s v="TEC-AC-10003433"/>
    <x v="2"/>
    <x v="9"/>
    <n v="2.3760000000000003"/>
    <s v="CA-2018-108322"/>
    <n v="1"/>
    <n v="3"/>
    <n v="0.2"/>
    <n v="0.74249999999999994"/>
    <n v="0.52062335344040378"/>
  </r>
  <r>
    <x v="1011"/>
    <x v="1"/>
    <s v="OFF-BI-10001575"/>
    <x v="0"/>
    <x v="3"/>
    <n v="43.371999999999993"/>
    <s v="US-2018-144582"/>
    <n v="1"/>
    <n v="7"/>
    <n v="0.8"/>
    <n v="-69.395200000000031"/>
    <n v="0.46881743173671325"/>
  </r>
  <r>
    <x v="1011"/>
    <x v="4"/>
    <s v="OFF-EN-10001219"/>
    <x v="0"/>
    <x v="11"/>
    <n v="30.56"/>
    <s v="CA-2018-137876"/>
    <n v="0"/>
    <n v="4"/>
    <n v="0"/>
    <n v="14.974399999999999"/>
    <n v="0.44424167803735209"/>
  </r>
  <r>
    <x v="1011"/>
    <x v="16"/>
    <s v="FUR-FU-10001935"/>
    <x v="1"/>
    <x v="8"/>
    <n v="23.680000000000003"/>
    <s v="CA-2018-108322"/>
    <n v="0"/>
    <n v="8"/>
    <n v="0.2"/>
    <n v="6.216000000000002"/>
    <n v="0.4595170286641902"/>
  </r>
  <r>
    <x v="1011"/>
    <x v="4"/>
    <s v="OFF-BI-10002071"/>
    <x v="0"/>
    <x v="3"/>
    <n v="23.24"/>
    <s v="CA-2018-150609"/>
    <n v="1"/>
    <n v="5"/>
    <n v="0.2"/>
    <n v="7.5529999999999982"/>
    <n v="0.46881743173671325"/>
  </r>
  <r>
    <x v="1011"/>
    <x v="16"/>
    <s v="OFF-AR-10002280"/>
    <x v="0"/>
    <x v="4"/>
    <n v="15.528"/>
    <s v="CA-2018-124597"/>
    <n v="1"/>
    <n v="3"/>
    <n v="0.2"/>
    <n v="4.8524999999999991"/>
    <n v="0.45632477063632687"/>
  </r>
  <r>
    <x v="1011"/>
    <x v="2"/>
    <s v="OFF-BI-10002353"/>
    <x v="0"/>
    <x v="3"/>
    <n v="13.896000000000001"/>
    <s v="CA-2018-144526"/>
    <n v="0"/>
    <n v="3"/>
    <n v="0.7"/>
    <n v="-9.2639999999999993"/>
    <n v="0.46881743173671325"/>
  </r>
  <r>
    <x v="1011"/>
    <x v="16"/>
    <s v="OFF-LA-10001569"/>
    <x v="0"/>
    <x v="2"/>
    <n v="11.952000000000002"/>
    <s v="CA-2018-124597"/>
    <n v="0"/>
    <n v="3"/>
    <n v="0.2"/>
    <n v="3.8843999999999994"/>
    <n v="0.4647369236065339"/>
  </r>
  <r>
    <x v="1011"/>
    <x v="10"/>
    <s v="OFF-PA-10004451"/>
    <x v="0"/>
    <x v="0"/>
    <n v="10.368000000000002"/>
    <s v="US-2018-150847"/>
    <n v="1"/>
    <n v="2"/>
    <n v="0.2"/>
    <n v="3.6288"/>
    <n v="0.43613829632717294"/>
  </r>
  <r>
    <x v="1011"/>
    <x v="4"/>
    <s v="OFF-AR-10002804"/>
    <x v="0"/>
    <x v="4"/>
    <n v="9.7799999999999994"/>
    <s v="CA-2018-154501"/>
    <n v="1"/>
    <n v="2"/>
    <n v="0"/>
    <n v="4.0098000000000003"/>
    <n v="0.45632477063632687"/>
  </r>
  <r>
    <x v="1011"/>
    <x v="37"/>
    <s v="OFF-LA-10003388"/>
    <x v="0"/>
    <x v="2"/>
    <n v="5.76"/>
    <s v="US-2018-107636"/>
    <n v="1"/>
    <n v="2"/>
    <n v="0"/>
    <n v="2.8224"/>
    <n v="0.4647369236065339"/>
  </r>
  <r>
    <x v="1011"/>
    <x v="16"/>
    <s v="OFF-BI-10000822"/>
    <x v="0"/>
    <x v="3"/>
    <n v="4.8420000000000005"/>
    <s v="US-2018-108315"/>
    <n v="0"/>
    <n v="3"/>
    <n v="0.7"/>
    <n v="-3.5507999999999988"/>
    <n v="0.46881743173671325"/>
  </r>
  <r>
    <x v="1011"/>
    <x v="16"/>
    <s v="OFF-LA-10003190"/>
    <x v="0"/>
    <x v="2"/>
    <n v="4.6079999999999997"/>
    <s v="CA-2018-124597"/>
    <n v="0"/>
    <n v="2"/>
    <n v="0.2"/>
    <n v="1.6704000000000001"/>
    <n v="0.4647369236065339"/>
  </r>
  <r>
    <x v="1012"/>
    <x v="16"/>
    <s v="FUR-CH-10002024"/>
    <x v="1"/>
    <x v="5"/>
    <n v="2803.92"/>
    <s v="CA-2018-102204"/>
    <n v="1"/>
    <n v="5"/>
    <n v="0.2"/>
    <n v="0"/>
    <n v="0.46529189879902266"/>
  </r>
  <r>
    <x v="1012"/>
    <x v="16"/>
    <s v="FUR-TA-10001889"/>
    <x v="1"/>
    <x v="13"/>
    <n v="933.26200000000006"/>
    <s v="CA-2018-102204"/>
    <n v="0"/>
    <n v="4"/>
    <n v="0.45"/>
    <n v="-458.14679999999998"/>
    <n v="0.55975208308209756"/>
  </r>
  <r>
    <x v="1012"/>
    <x v="16"/>
    <s v="FUR-BO-10001798"/>
    <x v="1"/>
    <x v="10"/>
    <n v="314.35199999999998"/>
    <s v="CA-2018-110198"/>
    <n v="1"/>
    <n v="3"/>
    <n v="0.2"/>
    <n v="-15.71759999999999"/>
    <n v="0.5176847302647779"/>
  </r>
  <r>
    <x v="1012"/>
    <x v="13"/>
    <s v="TEC-AC-10002331"/>
    <x v="2"/>
    <x v="9"/>
    <n v="48.9"/>
    <s v="CA-2018-110212"/>
    <n v="1"/>
    <n v="5"/>
    <n v="0"/>
    <n v="18.093"/>
    <n v="0.52062335344040378"/>
  </r>
  <r>
    <x v="1012"/>
    <x v="16"/>
    <s v="OFF-LA-10004409"/>
    <x v="0"/>
    <x v="2"/>
    <n v="4.6079999999999997"/>
    <s v="CA-2018-110198"/>
    <n v="0"/>
    <n v="2"/>
    <n v="0.2"/>
    <n v="1.4975999999999996"/>
    <n v="0.4647369236065339"/>
  </r>
  <r>
    <x v="1012"/>
    <x v="16"/>
    <s v="OFF-SU-10001212"/>
    <x v="0"/>
    <x v="14"/>
    <n v="3.3280000000000003"/>
    <s v="CA-2018-102204"/>
    <n v="0"/>
    <n v="2"/>
    <n v="0.2"/>
    <n v="0.4159999999999997"/>
    <n v="0.53938093436526824"/>
  </r>
  <r>
    <x v="1013"/>
    <x v="23"/>
    <s v="FUR-FU-10003975"/>
    <x v="1"/>
    <x v="8"/>
    <n v="129.93"/>
    <s v="CA-2018-123134"/>
    <n v="1"/>
    <n v="3"/>
    <n v="0"/>
    <n v="12.992999999999988"/>
    <n v="0.4595170286641902"/>
  </r>
  <r>
    <x v="1013"/>
    <x v="4"/>
    <s v="OFF-AR-10001615"/>
    <x v="0"/>
    <x v="4"/>
    <n v="59.519999999999996"/>
    <s v="CA-2018-147844"/>
    <n v="1"/>
    <n v="3"/>
    <n v="0"/>
    <n v="15.475200000000001"/>
    <n v="0.45632477063632687"/>
  </r>
  <r>
    <x v="1013"/>
    <x v="4"/>
    <s v="TEC-AC-10001714"/>
    <x v="2"/>
    <x v="9"/>
    <n v="159.56"/>
    <s v="US-2018-128398"/>
    <n v="1"/>
    <n v="4"/>
    <n v="0"/>
    <n v="59.037199999999999"/>
    <n v="0.52062335344040378"/>
  </r>
  <r>
    <x v="1013"/>
    <x v="4"/>
    <s v="OFF-PA-10002713"/>
    <x v="0"/>
    <x v="0"/>
    <n v="34.4"/>
    <s v="CA-2018-147844"/>
    <n v="0"/>
    <n v="5"/>
    <n v="0"/>
    <n v="15.823999999999998"/>
    <n v="0.43613829632717294"/>
  </r>
  <r>
    <x v="1013"/>
    <x v="4"/>
    <s v="OFF-PA-10003016"/>
    <x v="0"/>
    <x v="0"/>
    <n v="15.700000000000001"/>
    <s v="CA-2018-147844"/>
    <n v="0"/>
    <n v="5"/>
    <n v="0"/>
    <n v="7.0649999999999995"/>
    <n v="0.43613829632717294"/>
  </r>
  <r>
    <x v="1014"/>
    <x v="4"/>
    <s v="OFF-ST-10000025"/>
    <x v="0"/>
    <x v="1"/>
    <n v="763.44"/>
    <s v="CA-2018-132178"/>
    <n v="1"/>
    <n v="8"/>
    <n v="0"/>
    <n v="45.80639999999994"/>
    <n v="0.44610841445725197"/>
  </r>
  <r>
    <x v="1014"/>
    <x v="2"/>
    <s v="FUR-TA-10003748"/>
    <x v="1"/>
    <x v="13"/>
    <n v="373.46999999999991"/>
    <s v="CA-2018-132199"/>
    <n v="1"/>
    <n v="5"/>
    <n v="0.4"/>
    <n v="-112.041"/>
    <n v="0.55975208308209756"/>
  </r>
  <r>
    <x v="1014"/>
    <x v="4"/>
    <s v="OFF-ST-10000464"/>
    <x v="0"/>
    <x v="1"/>
    <n v="69.52"/>
    <s v="CA-2018-132178"/>
    <n v="0"/>
    <n v="2"/>
    <n v="0"/>
    <n v="19.465600000000002"/>
    <n v="0.44610841445725197"/>
  </r>
  <r>
    <x v="1014"/>
    <x v="2"/>
    <s v="OFF-BI-10002133"/>
    <x v="0"/>
    <x v="3"/>
    <n v="64.2"/>
    <s v="CA-2018-132199"/>
    <n v="0"/>
    <n v="5"/>
    <n v="0.7"/>
    <n v="-44.94"/>
    <n v="0.46881743173671325"/>
  </r>
  <r>
    <x v="1014"/>
    <x v="2"/>
    <s v="FUR-FU-10004245"/>
    <x v="1"/>
    <x v="8"/>
    <n v="32.448"/>
    <s v="CA-2018-132199"/>
    <n v="0"/>
    <n v="2"/>
    <n v="0.2"/>
    <n v="7.3008000000000006"/>
    <n v="0.4595170286641902"/>
  </r>
  <r>
    <x v="1014"/>
    <x v="2"/>
    <s v="OFF-BI-10003684"/>
    <x v="0"/>
    <x v="3"/>
    <n v="26.388000000000002"/>
    <s v="CA-2018-132199"/>
    <n v="0"/>
    <n v="4"/>
    <n v="0.7"/>
    <n v="-17.591999999999992"/>
    <n v="0.46881743173671325"/>
  </r>
  <r>
    <x v="1014"/>
    <x v="4"/>
    <s v="OFF-PA-10001166"/>
    <x v="0"/>
    <x v="0"/>
    <n v="25.92"/>
    <s v="CA-2018-163209"/>
    <n v="1"/>
    <n v="4"/>
    <n v="0"/>
    <n v="12.441600000000001"/>
    <n v="0.43613829632717294"/>
  </r>
  <r>
    <x v="1014"/>
    <x v="4"/>
    <s v="OFF-AR-10003651"/>
    <x v="0"/>
    <x v="4"/>
    <n v="22.959999999999997"/>
    <s v="CA-2018-163209"/>
    <n v="0"/>
    <n v="7"/>
    <n v="0"/>
    <n v="6.6583999999999968"/>
    <n v="0.45632477063632687"/>
  </r>
  <r>
    <x v="1014"/>
    <x v="2"/>
    <s v="OFF-FA-10002280"/>
    <x v="0"/>
    <x v="7"/>
    <n v="8"/>
    <s v="CA-2018-132199"/>
    <n v="0"/>
    <n v="2"/>
    <n v="0.2"/>
    <n v="2.8"/>
    <n v="0.51168203684699509"/>
  </r>
  <r>
    <x v="1015"/>
    <x v="6"/>
    <s v="OFF-ST-10003306"/>
    <x v="0"/>
    <x v="1"/>
    <n v="571.44000000000005"/>
    <s v="CA-2018-128755"/>
    <n v="1"/>
    <n v="4"/>
    <n v="0"/>
    <n v="165.71759999999995"/>
    <n v="0.44610841445725197"/>
  </r>
  <r>
    <x v="1015"/>
    <x v="4"/>
    <s v="FUR-TA-10003473"/>
    <x v="1"/>
    <x v="13"/>
    <n v="300.904"/>
    <s v="CA-2018-162978"/>
    <n v="1"/>
    <n v="1"/>
    <n v="0.2"/>
    <n v="11.283900000000017"/>
    <n v="0.55975208308209756"/>
  </r>
  <r>
    <x v="1015"/>
    <x v="4"/>
    <s v="OFF-AP-10002684"/>
    <x v="0"/>
    <x v="12"/>
    <n v="243.16"/>
    <s v="CA-2018-119914"/>
    <n v="1"/>
    <n v="2"/>
    <n v="0"/>
    <n v="72.947999999999979"/>
    <n v="0.49507917887403441"/>
  </r>
  <r>
    <x v="1015"/>
    <x v="4"/>
    <s v="TEC-PH-10003092"/>
    <x v="2"/>
    <x v="6"/>
    <n v="183.96"/>
    <s v="CA-2018-162978"/>
    <n v="0"/>
    <n v="5"/>
    <n v="0.2"/>
    <n v="20.695499999999988"/>
    <n v="0.41105220110552465"/>
  </r>
  <r>
    <x v="1015"/>
    <x v="6"/>
    <s v="OFF-PA-10004983"/>
    <x v="0"/>
    <x v="0"/>
    <n v="32.400000000000006"/>
    <s v="CA-2018-128755"/>
    <n v="0"/>
    <n v="5"/>
    <n v="0"/>
    <n v="15.552000000000001"/>
    <n v="0.43613829632717294"/>
  </r>
  <r>
    <x v="1015"/>
    <x v="4"/>
    <s v="OFF-PA-10002250"/>
    <x v="0"/>
    <x v="0"/>
    <n v="17.61"/>
    <s v="CA-2018-162978"/>
    <n v="0"/>
    <n v="3"/>
    <n v="0"/>
    <n v="8.4527999999999999"/>
    <n v="0.43613829632717294"/>
  </r>
  <r>
    <x v="1015"/>
    <x v="6"/>
    <s v="OFF-ST-10001291"/>
    <x v="0"/>
    <x v="1"/>
    <n v="16.91"/>
    <s v="CA-2018-128755"/>
    <n v="0"/>
    <n v="1"/>
    <n v="0"/>
    <n v="4.5656999999999996"/>
    <n v="0.44610841445725197"/>
  </r>
  <r>
    <x v="1015"/>
    <x v="2"/>
    <s v="OFF-BI-10003694"/>
    <x v="0"/>
    <x v="3"/>
    <n v="9.3960000000000008"/>
    <s v="CA-2018-133067"/>
    <n v="1"/>
    <n v="3"/>
    <n v="0.7"/>
    <n v="-7.5167999999999964"/>
    <n v="0.46881743173671325"/>
  </r>
  <r>
    <x v="1015"/>
    <x v="6"/>
    <s v="OFF-PA-10000726"/>
    <x v="0"/>
    <x v="0"/>
    <n v="9.11"/>
    <s v="CA-2018-128755"/>
    <n v="0"/>
    <n v="1"/>
    <n v="0"/>
    <n v="4.099499999999999"/>
    <n v="0.43613829632717294"/>
  </r>
  <r>
    <x v="1015"/>
    <x v="10"/>
    <s v="OFF-BI-10003910"/>
    <x v="0"/>
    <x v="3"/>
    <n v="2.3130000000000002"/>
    <s v="CA-2018-168900"/>
    <n v="1"/>
    <n v="1"/>
    <n v="0.7"/>
    <n v="-1.9274999999999993"/>
    <n v="0.46881743173671325"/>
  </r>
  <r>
    <x v="1015"/>
    <x v="2"/>
    <s v="OFF-BI-10002897"/>
    <x v="0"/>
    <x v="3"/>
    <n v="2.2020000000000004"/>
    <s v="CA-2018-133067"/>
    <n v="0"/>
    <n v="2"/>
    <n v="0.7"/>
    <n v="-1.5413999999999999"/>
    <n v="0.46881743173671325"/>
  </r>
  <r>
    <x v="1016"/>
    <x v="26"/>
    <s v="FUR-BO-10004467"/>
    <x v="1"/>
    <x v="10"/>
    <n v="89.991000000000014"/>
    <s v="CA-2018-105991"/>
    <n v="1"/>
    <n v="3"/>
    <n v="0.7"/>
    <n v="-152.9847"/>
    <n v="0.5176847302647779"/>
  </r>
  <r>
    <x v="1016"/>
    <x v="5"/>
    <s v="OFF-BI-10004965"/>
    <x v="0"/>
    <x v="3"/>
    <n v="34.5"/>
    <s v="CA-2018-160724"/>
    <n v="1"/>
    <n v="3"/>
    <n v="0"/>
    <n v="15.524999999999999"/>
    <n v="0.46881743173671325"/>
  </r>
  <r>
    <x v="1016"/>
    <x v="4"/>
    <s v="OFF-EN-10003448"/>
    <x v="0"/>
    <x v="11"/>
    <n v="23.16"/>
    <s v="US-2018-141943"/>
    <n v="1"/>
    <n v="2"/>
    <n v="0"/>
    <n v="11.58"/>
    <n v="0.44424167803735209"/>
  </r>
  <r>
    <x v="1016"/>
    <x v="26"/>
    <s v="OFF-EN-10002600"/>
    <x v="0"/>
    <x v="11"/>
    <n v="21.240000000000002"/>
    <s v="CA-2018-105991"/>
    <n v="0"/>
    <n v="9"/>
    <n v="0.2"/>
    <n v="7.4339999999999993"/>
    <n v="0.44424167803735209"/>
  </r>
  <r>
    <x v="1016"/>
    <x v="26"/>
    <s v="OFF-BI-10003274"/>
    <x v="0"/>
    <x v="3"/>
    <n v="9.5520000000000014"/>
    <s v="CA-2018-105991"/>
    <n v="0"/>
    <n v="8"/>
    <n v="0.7"/>
    <n v="-7.3231999999999999"/>
    <n v="0.46881743173671325"/>
  </r>
  <r>
    <x v="1016"/>
    <x v="20"/>
    <s v="OFF-PA-10002947"/>
    <x v="0"/>
    <x v="0"/>
    <n v="6.68"/>
    <s v="CA-2018-107552"/>
    <n v="1"/>
    <n v="1"/>
    <n v="0"/>
    <n v="3.2063999999999999"/>
    <n v="0.43613829632717294"/>
  </r>
  <r>
    <x v="1017"/>
    <x v="0"/>
    <s v="OFF-ST-10001932"/>
    <x v="0"/>
    <x v="1"/>
    <n v="772.68000000000006"/>
    <s v="US-2018-133200"/>
    <n v="1"/>
    <n v="5"/>
    <n v="0.2"/>
    <n v="-57.950999999999993"/>
    <n v="0.44610841445725197"/>
  </r>
  <r>
    <x v="1017"/>
    <x v="25"/>
    <s v="TEC-PH-10004977"/>
    <x v="2"/>
    <x v="6"/>
    <n v="627.16800000000012"/>
    <s v="CA-2018-144498"/>
    <n v="1"/>
    <n v="4"/>
    <n v="0.2"/>
    <n v="70.55639999999994"/>
    <n v="0.41105220110552465"/>
  </r>
  <r>
    <x v="1017"/>
    <x v="0"/>
    <s v="FUR-BO-10001601"/>
    <x v="1"/>
    <x v="10"/>
    <n v="623.46479999999997"/>
    <s v="US-2018-133200"/>
    <n v="0"/>
    <n v="7"/>
    <n v="0.32"/>
    <n v="-119.19180000000006"/>
    <n v="0.5176847302647779"/>
  </r>
  <r>
    <x v="1017"/>
    <x v="4"/>
    <s v="OFF-AP-10001271"/>
    <x v="0"/>
    <x v="12"/>
    <n v="152.94"/>
    <s v="CA-2018-133487"/>
    <n v="1"/>
    <n v="3"/>
    <n v="0"/>
    <n v="41.293800000000005"/>
    <n v="0.49507917887403441"/>
  </r>
  <r>
    <x v="1017"/>
    <x v="25"/>
    <s v="OFF-LA-10003510"/>
    <x v="0"/>
    <x v="2"/>
    <n v="122.12000000000002"/>
    <s v="CA-2018-144498"/>
    <n v="0"/>
    <n v="5"/>
    <n v="0.2"/>
    <n v="39.689000000000007"/>
    <n v="0.4647369236065339"/>
  </r>
  <r>
    <x v="1017"/>
    <x v="12"/>
    <s v="OFF-PA-10002254"/>
    <x v="0"/>
    <x v="0"/>
    <n v="84.415999999999997"/>
    <s v="CA-2018-145779"/>
    <n v="1"/>
    <n v="4"/>
    <n v="0.2"/>
    <n v="27.435199999999995"/>
    <n v="0.43613829632717294"/>
  </r>
  <r>
    <x v="1017"/>
    <x v="25"/>
    <s v="OFF-BI-10003982"/>
    <x v="0"/>
    <x v="3"/>
    <n v="68.541000000000011"/>
    <s v="CA-2018-144498"/>
    <n v="0"/>
    <n v="11"/>
    <n v="0.7"/>
    <n v="-52.548099999999991"/>
    <n v="0.46881743173671325"/>
  </r>
  <r>
    <x v="1017"/>
    <x v="20"/>
    <s v="OFF-LA-10004544"/>
    <x v="0"/>
    <x v="2"/>
    <n v="59.2"/>
    <s v="CA-2018-167668"/>
    <n v="1"/>
    <n v="4"/>
    <n v="0"/>
    <n v="29.6"/>
    <n v="0.4647369236065339"/>
  </r>
  <r>
    <x v="1017"/>
    <x v="6"/>
    <s v="OFF-AR-10003179"/>
    <x v="0"/>
    <x v="4"/>
    <n v="54.66"/>
    <s v="CA-2018-156769"/>
    <n v="1"/>
    <n v="6"/>
    <n v="0"/>
    <n v="18.037799999999997"/>
    <n v="0.45632477063632687"/>
  </r>
  <r>
    <x v="1017"/>
    <x v="1"/>
    <s v="TEC-AC-10004659"/>
    <x v="2"/>
    <x v="9"/>
    <n v="408.74399999999997"/>
    <s v="CA-2018-140242"/>
    <n v="1"/>
    <n v="7"/>
    <n v="0.2"/>
    <n v="76.639499999999984"/>
    <n v="0.52062335344040378"/>
  </r>
  <r>
    <x v="1017"/>
    <x v="1"/>
    <s v="TEC-AC-10001990"/>
    <x v="2"/>
    <x v="9"/>
    <n v="191.96800000000002"/>
    <s v="US-2018-162124"/>
    <n v="1"/>
    <n v="4"/>
    <n v="0.2"/>
    <n v="28.79519999999998"/>
    <n v="0.52062335344040378"/>
  </r>
  <r>
    <x v="1017"/>
    <x v="0"/>
    <s v="OFF-BI-10002827"/>
    <x v="0"/>
    <x v="3"/>
    <n v="11.059999999999999"/>
    <s v="US-2018-133200"/>
    <n v="0"/>
    <n v="10"/>
    <n v="0.8"/>
    <n v="-18.802"/>
    <n v="0.46881743173671325"/>
  </r>
  <r>
    <x v="1017"/>
    <x v="1"/>
    <s v="OFF-AR-10004752"/>
    <x v="0"/>
    <x v="4"/>
    <n v="6.4080000000000004"/>
    <s v="CA-2018-140242"/>
    <n v="0"/>
    <n v="3"/>
    <n v="0.2"/>
    <n v="0.64079999999999981"/>
    <n v="0.45632477063632687"/>
  </r>
  <r>
    <x v="1018"/>
    <x v="14"/>
    <s v="FUR-CH-10004086"/>
    <x v="1"/>
    <x v="5"/>
    <n v="1458.65"/>
    <s v="CA-2018-141733"/>
    <n v="1"/>
    <n v="5"/>
    <n v="0"/>
    <n v="423.00849999999997"/>
    <n v="0.46529189879902266"/>
  </r>
  <r>
    <x v="1018"/>
    <x v="14"/>
    <s v="FUR-CH-10000595"/>
    <x v="1"/>
    <x v="5"/>
    <n v="476.8"/>
    <s v="CA-2018-141733"/>
    <n v="0"/>
    <n v="2"/>
    <n v="0"/>
    <n v="119.19999999999999"/>
    <n v="0.46529189879902266"/>
  </r>
  <r>
    <x v="1018"/>
    <x v="4"/>
    <s v="TEC-PH-10003437"/>
    <x v="2"/>
    <x v="6"/>
    <n v="419.94399999999996"/>
    <s v="CA-2018-102820"/>
    <n v="1"/>
    <n v="7"/>
    <n v="0.2"/>
    <n v="52.492999999999967"/>
    <n v="0.41105220110552465"/>
  </r>
  <r>
    <x v="1018"/>
    <x v="14"/>
    <s v="OFF-AP-10001563"/>
    <x v="0"/>
    <x v="12"/>
    <n v="87.444000000000003"/>
    <s v="CA-2018-141733"/>
    <n v="0"/>
    <n v="2"/>
    <n v="0.1"/>
    <n v="18.460399999999986"/>
    <n v="0.49507917887403441"/>
  </r>
  <r>
    <x v="1018"/>
    <x v="4"/>
    <s v="TEC-AC-10000736"/>
    <x v="2"/>
    <x v="9"/>
    <n v="79.989999999999995"/>
    <s v="CA-2018-159688"/>
    <n v="1"/>
    <n v="1"/>
    <n v="0"/>
    <n v="28.796399999999998"/>
    <n v="0.52062335344040378"/>
  </r>
  <r>
    <x v="1018"/>
    <x v="14"/>
    <s v="FUR-CH-10002017"/>
    <x v="1"/>
    <x v="5"/>
    <n v="26.64"/>
    <s v="CA-2018-141733"/>
    <n v="0"/>
    <n v="1"/>
    <n v="0"/>
    <n v="7.4591999999999992"/>
    <n v="0.46529189879902266"/>
  </r>
  <r>
    <x v="1019"/>
    <x v="4"/>
    <s v="TEC-CO-10001046"/>
    <x v="2"/>
    <x v="16"/>
    <n v="3359.9520000000002"/>
    <s v="CA-2018-133865"/>
    <n v="1"/>
    <n v="6"/>
    <n v="0.2"/>
    <n v="1049.9849999999999"/>
    <n v="0.55185675810753509"/>
  </r>
  <r>
    <x v="1019"/>
    <x v="2"/>
    <s v="FUR-CH-10003535"/>
    <x v="1"/>
    <x v="5"/>
    <n v="128.05799999999999"/>
    <s v="CA-2018-156895"/>
    <n v="1"/>
    <n v="3"/>
    <n v="0.3"/>
    <n v="-23.782199999999996"/>
    <n v="0.46529189879902266"/>
  </r>
  <r>
    <x v="1019"/>
    <x v="4"/>
    <s v="OFF-AP-10000692"/>
    <x v="0"/>
    <x v="12"/>
    <n v="81.08"/>
    <s v="US-2018-104451"/>
    <n v="1"/>
    <n v="4"/>
    <n v="0"/>
    <n v="22.702400000000004"/>
    <n v="0.49507917887403441"/>
  </r>
  <r>
    <x v="1019"/>
    <x v="10"/>
    <s v="FUR-CH-10004540"/>
    <x v="1"/>
    <x v="5"/>
    <n v="47.991999999999997"/>
    <s v="CA-2018-149181"/>
    <n v="1"/>
    <n v="2"/>
    <n v="0.3"/>
    <n v="-2.0567999999999991"/>
    <n v="0.46529189879902266"/>
  </r>
  <r>
    <x v="1019"/>
    <x v="0"/>
    <s v="OFF-PA-10003848"/>
    <x v="0"/>
    <x v="0"/>
    <n v="41.472000000000008"/>
    <s v="CA-2018-107797"/>
    <n v="1"/>
    <n v="8"/>
    <n v="0.2"/>
    <n v="14.5152"/>
    <n v="0.43613829632717294"/>
  </r>
  <r>
    <x v="1020"/>
    <x v="22"/>
    <s v="FUR-TA-10004154"/>
    <x v="1"/>
    <x v="13"/>
    <n v="286.85000000000002"/>
    <s v="CA-2018-118199"/>
    <n v="1"/>
    <n v="1"/>
    <n v="0"/>
    <n v="63.106999999999999"/>
    <n v="0.55975208308209756"/>
  </r>
  <r>
    <x v="1020"/>
    <x v="25"/>
    <s v="FUR-CH-10001270"/>
    <x v="1"/>
    <x v="5"/>
    <n v="207"/>
    <s v="CA-2018-134810"/>
    <n v="1"/>
    <n v="3"/>
    <n v="0.2"/>
    <n v="25.874999999999972"/>
    <n v="0.46529189879902266"/>
  </r>
  <r>
    <x v="1020"/>
    <x v="22"/>
    <s v="OFF-BI-10004330"/>
    <x v="0"/>
    <x v="3"/>
    <n v="147.91999999999999"/>
    <s v="CA-2018-118199"/>
    <n v="0"/>
    <n v="5"/>
    <n v="0.2"/>
    <n v="46.224999999999987"/>
    <n v="0.46881743173671325"/>
  </r>
  <r>
    <x v="1020"/>
    <x v="22"/>
    <s v="OFF-ST-10000604"/>
    <x v="0"/>
    <x v="1"/>
    <n v="104.28"/>
    <s v="CA-2018-118199"/>
    <n v="0"/>
    <n v="3"/>
    <n v="0"/>
    <n v="26.069999999999993"/>
    <n v="0.44610841445725197"/>
  </r>
  <r>
    <x v="1020"/>
    <x v="22"/>
    <s v="OFF-ST-10000636"/>
    <x v="0"/>
    <x v="1"/>
    <n v="66.959999999999994"/>
    <s v="CA-2018-118199"/>
    <n v="0"/>
    <n v="4"/>
    <n v="0"/>
    <n v="2.6783999999999963"/>
    <n v="0.44610841445725197"/>
  </r>
  <r>
    <x v="1020"/>
    <x v="25"/>
    <s v="OFF-EN-10002504"/>
    <x v="0"/>
    <x v="11"/>
    <n v="65.231999999999999"/>
    <s v="CA-2018-134810"/>
    <n v="0"/>
    <n v="3"/>
    <n v="0.2"/>
    <n v="22.015799999999999"/>
    <n v="0.44424167803735209"/>
  </r>
  <r>
    <x v="1020"/>
    <x v="22"/>
    <s v="TEC-AC-10004171"/>
    <x v="2"/>
    <x v="9"/>
    <n v="199.98"/>
    <s v="CA-2018-118199"/>
    <n v="0"/>
    <n v="2"/>
    <n v="0"/>
    <n v="87.991200000000006"/>
    <n v="0.52062335344040378"/>
  </r>
  <r>
    <x v="1021"/>
    <x v="12"/>
    <s v="FUR-BO-10004467"/>
    <x v="1"/>
    <x v="10"/>
    <n v="209.97900000000001"/>
    <s v="US-2018-139647"/>
    <n v="1"/>
    <n v="7"/>
    <n v="0.7"/>
    <n v="-356.96429999999998"/>
    <n v="0.5176847302647779"/>
  </r>
  <r>
    <x v="1021"/>
    <x v="0"/>
    <s v="OFF-ST-10004180"/>
    <x v="0"/>
    <x v="1"/>
    <n v="74.415999999999997"/>
    <s v="CA-2018-140298"/>
    <n v="1"/>
    <n v="2"/>
    <n v="0.2"/>
    <n v="-14.883200000000002"/>
    <n v="0.44610841445725197"/>
  </r>
  <r>
    <x v="1021"/>
    <x v="20"/>
    <s v="OFF-AR-10004456"/>
    <x v="0"/>
    <x v="4"/>
    <n v="43.92"/>
    <s v="CA-2018-115322"/>
    <n v="1"/>
    <n v="3"/>
    <n v="0"/>
    <n v="12.736799999999999"/>
    <n v="0.45632477063632687"/>
  </r>
  <r>
    <x v="1021"/>
    <x v="22"/>
    <s v="OFF-LA-10004545"/>
    <x v="0"/>
    <x v="2"/>
    <n v="37.589999999999996"/>
    <s v="CA-2018-133823"/>
    <n v="1"/>
    <n v="3"/>
    <n v="0"/>
    <n v="17.667299999999997"/>
    <n v="0.4647369236065339"/>
  </r>
  <r>
    <x v="1021"/>
    <x v="22"/>
    <s v="OFF-PA-10002870"/>
    <x v="0"/>
    <x v="0"/>
    <n v="37.44"/>
    <s v="CA-2018-133823"/>
    <n v="0"/>
    <n v="6"/>
    <n v="0"/>
    <n v="16.847999999999999"/>
    <n v="0.43613829632717294"/>
  </r>
  <r>
    <x v="1021"/>
    <x v="22"/>
    <s v="OFF-BI-10000962"/>
    <x v="0"/>
    <x v="3"/>
    <n v="26.032"/>
    <s v="CA-2018-133823"/>
    <n v="0"/>
    <n v="2"/>
    <n v="0.2"/>
    <n v="9.4365999999999985"/>
    <n v="0.46881743173671325"/>
  </r>
  <r>
    <x v="1021"/>
    <x v="0"/>
    <s v="FUR-FU-10001967"/>
    <x v="1"/>
    <x v="8"/>
    <n v="7.9959999999999996"/>
    <s v="CA-2018-140298"/>
    <n v="0"/>
    <n v="1"/>
    <n v="0.6"/>
    <n v="-6.9964999999999993"/>
    <n v="0.4595170286641902"/>
  </r>
  <r>
    <x v="1021"/>
    <x v="0"/>
    <s v="OFF-PA-10003657"/>
    <x v="0"/>
    <x v="0"/>
    <n v="6.8480000000000008"/>
    <s v="CA-2018-140298"/>
    <n v="0"/>
    <n v="2"/>
    <n v="0.2"/>
    <n v="2.1399999999999992"/>
    <n v="0.43613829632717294"/>
  </r>
  <r>
    <x v="1021"/>
    <x v="0"/>
    <s v="OFF-AR-10003481"/>
    <x v="0"/>
    <x v="4"/>
    <n v="5.2480000000000002"/>
    <s v="CA-2018-140298"/>
    <n v="0"/>
    <n v="2"/>
    <n v="0.2"/>
    <n v="0.59039999999999915"/>
    <n v="0.45632477063632687"/>
  </r>
  <r>
    <x v="1022"/>
    <x v="4"/>
    <s v="FUR-TA-10001520"/>
    <x v="1"/>
    <x v="13"/>
    <n v="285.48"/>
    <s v="CA-2018-117632"/>
    <n v="1"/>
    <n v="5"/>
    <n v="0.2"/>
    <n v="-10.705500000000043"/>
    <n v="0.55975208308209756"/>
  </r>
  <r>
    <x v="1022"/>
    <x v="4"/>
    <s v="OFF-SU-10000157"/>
    <x v="0"/>
    <x v="14"/>
    <n v="238.62"/>
    <s v="CA-2018-117632"/>
    <n v="0"/>
    <n v="2"/>
    <n v="0"/>
    <n v="4.7724000000000046"/>
    <n v="0.53938093436526824"/>
  </r>
  <r>
    <x v="1022"/>
    <x v="0"/>
    <s v="OFF-ST-10000563"/>
    <x v="0"/>
    <x v="1"/>
    <n v="127.92000000000002"/>
    <s v="US-2018-158218"/>
    <n v="1"/>
    <n v="5"/>
    <n v="0.2"/>
    <n v="-15.990000000000002"/>
    <n v="0.44610841445725197"/>
  </r>
  <r>
    <x v="1022"/>
    <x v="32"/>
    <s v="OFF-PA-10000659"/>
    <x v="0"/>
    <x v="0"/>
    <n v="87.6"/>
    <s v="CA-2018-104577"/>
    <n v="1"/>
    <n v="5"/>
    <n v="0"/>
    <n v="42.047999999999995"/>
    <n v="0.43613829632717294"/>
  </r>
  <r>
    <x v="1022"/>
    <x v="23"/>
    <s v="TEC-AC-10004859"/>
    <x v="2"/>
    <x v="9"/>
    <n v="87.4"/>
    <s v="CA-2018-122175"/>
    <n v="1"/>
    <n v="5"/>
    <n v="0"/>
    <n v="34.960000000000008"/>
    <n v="0.52062335344040378"/>
  </r>
  <r>
    <x v="1022"/>
    <x v="23"/>
    <s v="FUR-FU-10000719"/>
    <x v="1"/>
    <x v="8"/>
    <n v="42.85"/>
    <s v="CA-2018-122175"/>
    <n v="0"/>
    <n v="5"/>
    <n v="0"/>
    <n v="15.426000000000002"/>
    <n v="0.4595170286641902"/>
  </r>
  <r>
    <x v="1022"/>
    <x v="0"/>
    <s v="OFF-BI-10002133"/>
    <x v="0"/>
    <x v="3"/>
    <n v="34.239999999999988"/>
    <s v="US-2018-158218"/>
    <n v="0"/>
    <n v="4"/>
    <n v="0.8"/>
    <n v="-53.072000000000017"/>
    <n v="0.46881743173671325"/>
  </r>
  <r>
    <x v="1022"/>
    <x v="4"/>
    <s v="OFF-BI-10001900"/>
    <x v="0"/>
    <x v="3"/>
    <n v="19.168000000000003"/>
    <s v="CA-2018-117632"/>
    <n v="0"/>
    <n v="4"/>
    <n v="0.2"/>
    <n v="6.4691999999999998"/>
    <n v="0.46881743173671325"/>
  </r>
  <r>
    <x v="1022"/>
    <x v="23"/>
    <s v="OFF-SU-10004661"/>
    <x v="0"/>
    <x v="14"/>
    <n v="17"/>
    <s v="CA-2018-122175"/>
    <n v="0"/>
    <n v="2"/>
    <n v="0"/>
    <n v="4.42"/>
    <n v="0.53938093436526824"/>
  </r>
  <r>
    <x v="1022"/>
    <x v="10"/>
    <s v="OFF-AR-10003504"/>
    <x v="0"/>
    <x v="4"/>
    <n v="10.272000000000002"/>
    <s v="US-2018-106796"/>
    <n v="1"/>
    <n v="3"/>
    <n v="0.2"/>
    <n v="1.1555999999999984"/>
    <n v="0.45632477063632687"/>
  </r>
  <r>
    <x v="1022"/>
    <x v="4"/>
    <s v="OFF-AP-10004868"/>
    <x v="0"/>
    <x v="12"/>
    <n v="7.77"/>
    <s v="CA-2018-117632"/>
    <n v="0"/>
    <n v="1"/>
    <n v="0"/>
    <n v="2.0979000000000001"/>
    <n v="0.49507917887403441"/>
  </r>
  <r>
    <x v="1022"/>
    <x v="23"/>
    <s v="OFF-LA-10002271"/>
    <x v="0"/>
    <x v="2"/>
    <n v="6.16"/>
    <s v="CA-2018-122175"/>
    <n v="0"/>
    <n v="2"/>
    <n v="0"/>
    <n v="2.9567999999999999"/>
    <n v="0.4647369236065339"/>
  </r>
  <r>
    <x v="1022"/>
    <x v="10"/>
    <s v="OFF-LA-10000443"/>
    <x v="0"/>
    <x v="2"/>
    <n v="5.9039999999999999"/>
    <s v="CA-2018-152226"/>
    <n v="1"/>
    <n v="2"/>
    <n v="0.2"/>
    <n v="1.9925999999999999"/>
    <n v="0.4647369236065339"/>
  </r>
  <r>
    <x v="1023"/>
    <x v="18"/>
    <s v="OFF-BI-10004632"/>
    <x v="0"/>
    <x v="3"/>
    <n v="914.97"/>
    <s v="CA-2018-149048"/>
    <n v="1"/>
    <n v="3"/>
    <n v="0"/>
    <n v="411.73649999999998"/>
    <n v="0.46881743173671325"/>
  </r>
  <r>
    <x v="1023"/>
    <x v="18"/>
    <s v="TEC-PH-10002310"/>
    <x v="2"/>
    <x v="6"/>
    <n v="587.97"/>
    <s v="CA-2018-149048"/>
    <n v="0"/>
    <n v="3"/>
    <n v="0"/>
    <n v="158.75190000000003"/>
    <n v="0.41105220110552465"/>
  </r>
  <r>
    <x v="1023"/>
    <x v="18"/>
    <s v="OFF-ST-10000078"/>
    <x v="0"/>
    <x v="1"/>
    <n v="530.34"/>
    <s v="CA-2018-149048"/>
    <n v="0"/>
    <n v="2"/>
    <n v="0"/>
    <n v="95.461199999999963"/>
    <n v="0.44610841445725197"/>
  </r>
  <r>
    <x v="1023"/>
    <x v="2"/>
    <s v="FUR-CH-10001482"/>
    <x v="1"/>
    <x v="5"/>
    <n v="458.42999999999995"/>
    <s v="CA-2018-137785"/>
    <n v="1"/>
    <n v="5"/>
    <n v="0.3"/>
    <n v="-124.431"/>
    <n v="0.46529189879902266"/>
  </r>
  <r>
    <x v="1023"/>
    <x v="7"/>
    <s v="OFF-BI-10002082"/>
    <x v="0"/>
    <x v="3"/>
    <n v="299.52"/>
    <s v="CA-2018-161655"/>
    <n v="1"/>
    <n v="9"/>
    <n v="0"/>
    <n v="149.76"/>
    <n v="0.46881743173671325"/>
  </r>
  <r>
    <x v="1023"/>
    <x v="18"/>
    <s v="OFF-EN-10003296"/>
    <x v="0"/>
    <x v="11"/>
    <n v="180.96"/>
    <s v="CA-2018-149048"/>
    <n v="0"/>
    <n v="2"/>
    <n v="0"/>
    <n v="81.432000000000002"/>
    <n v="0.44424167803735209"/>
  </r>
  <r>
    <x v="1023"/>
    <x v="4"/>
    <s v="OFF-LA-10000240"/>
    <x v="0"/>
    <x v="2"/>
    <n v="58.48"/>
    <s v="CA-2018-100748"/>
    <n v="1"/>
    <n v="8"/>
    <n v="0"/>
    <n v="27.485599999999998"/>
    <n v="0.4647369236065339"/>
  </r>
  <r>
    <x v="1023"/>
    <x v="15"/>
    <s v="OFF-AP-10000358"/>
    <x v="0"/>
    <x v="12"/>
    <n v="20.768000000000001"/>
    <s v="CA-2018-104318"/>
    <n v="1"/>
    <n v="2"/>
    <n v="0.2"/>
    <n v="2.3363999999999976"/>
    <n v="0.49507917887403441"/>
  </r>
  <r>
    <x v="1023"/>
    <x v="18"/>
    <s v="OFF-PA-10001752"/>
    <x v="0"/>
    <x v="0"/>
    <n v="14.940000000000001"/>
    <s v="CA-2018-149048"/>
    <n v="0"/>
    <n v="3"/>
    <n v="0"/>
    <n v="7.3206000000000007"/>
    <n v="0.43613829632717294"/>
  </r>
  <r>
    <x v="1024"/>
    <x v="0"/>
    <s v="FUR-CH-10003981"/>
    <x v="1"/>
    <x v="5"/>
    <n v="899.43"/>
    <s v="CA-2018-161774"/>
    <n v="1"/>
    <n v="5"/>
    <n v="0.3"/>
    <n v="-12.84900000000016"/>
    <n v="0.46529189879902266"/>
  </r>
  <r>
    <x v="1024"/>
    <x v="20"/>
    <s v="TEC-PH-10002834"/>
    <x v="2"/>
    <x v="6"/>
    <n v="539.97"/>
    <s v="CA-2018-115546"/>
    <n v="1"/>
    <n v="3"/>
    <n v="0"/>
    <n v="134.99250000000001"/>
    <n v="0.41105220110552465"/>
  </r>
  <r>
    <x v="1024"/>
    <x v="22"/>
    <s v="OFF-PA-10003228"/>
    <x v="0"/>
    <x v="0"/>
    <n v="440.18999999999994"/>
    <s v="CA-2018-129357"/>
    <n v="1"/>
    <n v="9"/>
    <n v="0"/>
    <n v="206.88929999999996"/>
    <n v="0.43613829632717294"/>
  </r>
  <r>
    <x v="1024"/>
    <x v="36"/>
    <s v="FUR-CH-10003298"/>
    <x v="1"/>
    <x v="5"/>
    <n v="261.95999999999998"/>
    <s v="US-2018-133361"/>
    <n v="1"/>
    <n v="2"/>
    <n v="0"/>
    <n v="23.576399999999978"/>
    <n v="0.46529189879902266"/>
  </r>
  <r>
    <x v="1024"/>
    <x v="0"/>
    <s v="OFF-PA-10003134"/>
    <x v="0"/>
    <x v="0"/>
    <n v="76.864000000000004"/>
    <s v="CA-2018-161774"/>
    <n v="0"/>
    <n v="2"/>
    <n v="0.2"/>
    <n v="26.902399999999993"/>
    <n v="0.43613829632717294"/>
  </r>
  <r>
    <x v="1024"/>
    <x v="36"/>
    <s v="OFF-LA-10004544"/>
    <x v="0"/>
    <x v="2"/>
    <n v="74"/>
    <s v="US-2018-133361"/>
    <n v="0"/>
    <n v="5"/>
    <n v="0"/>
    <n v="37"/>
    <n v="0.4647369236065339"/>
  </r>
  <r>
    <x v="1024"/>
    <x v="22"/>
    <s v="OFF-SU-10004498"/>
    <x v="0"/>
    <x v="14"/>
    <n v="64.400000000000006"/>
    <s v="CA-2018-129357"/>
    <n v="0"/>
    <n v="5"/>
    <n v="0"/>
    <n v="1.9320000000000004"/>
    <n v="0.53938093436526824"/>
  </r>
  <r>
    <x v="1024"/>
    <x v="10"/>
    <s v="OFF-BI-10003007"/>
    <x v="0"/>
    <x v="3"/>
    <n v="58.170000000000009"/>
    <s v="US-2018-154872"/>
    <n v="1"/>
    <n v="5"/>
    <n v="0.7"/>
    <n v="-46.53600000000003"/>
    <n v="0.46881743173671325"/>
  </r>
  <r>
    <x v="1024"/>
    <x v="4"/>
    <s v="TEC-AC-10001838"/>
    <x v="2"/>
    <x v="9"/>
    <n v="1399.93"/>
    <s v="CA-2018-143686"/>
    <n v="1"/>
    <n v="7"/>
    <n v="0"/>
    <n v="601.96990000000005"/>
    <n v="0.52062335344040378"/>
  </r>
  <r>
    <x v="1024"/>
    <x v="36"/>
    <s v="TEC-AC-10003280"/>
    <x v="2"/>
    <x v="9"/>
    <n v="89.97"/>
    <s v="US-2018-133361"/>
    <n v="0"/>
    <n v="3"/>
    <n v="0"/>
    <n v="18.893699999999995"/>
    <n v="0.52062335344040378"/>
  </r>
  <r>
    <x v="1024"/>
    <x v="29"/>
    <s v="OFF-EN-10004955"/>
    <x v="0"/>
    <x v="11"/>
    <n v="48.69"/>
    <s v="CA-2018-133641"/>
    <n v="1"/>
    <n v="9"/>
    <n v="0"/>
    <n v="23.8581"/>
    <n v="0.44424167803735209"/>
  </r>
  <r>
    <x v="1024"/>
    <x v="0"/>
    <s v="OFF-PA-10000300"/>
    <x v="0"/>
    <x v="0"/>
    <n v="47.952000000000005"/>
    <s v="CA-2018-161774"/>
    <n v="0"/>
    <n v="3"/>
    <n v="0.2"/>
    <n v="16.183799999999998"/>
    <n v="0.43613829632717294"/>
  </r>
  <r>
    <x v="1024"/>
    <x v="0"/>
    <s v="OFF-AR-10001446"/>
    <x v="0"/>
    <x v="4"/>
    <n v="46.2"/>
    <s v="CA-2018-161774"/>
    <n v="0"/>
    <n v="5"/>
    <n v="0.2"/>
    <n v="5.7749999999999986"/>
    <n v="0.45632477063632687"/>
  </r>
  <r>
    <x v="1024"/>
    <x v="36"/>
    <s v="OFF-AR-10003338"/>
    <x v="0"/>
    <x v="4"/>
    <n v="37.200000000000003"/>
    <s v="US-2018-133361"/>
    <n v="0"/>
    <n v="5"/>
    <n v="0"/>
    <n v="9.3000000000000007"/>
    <n v="0.45632477063632687"/>
  </r>
  <r>
    <x v="1024"/>
    <x v="10"/>
    <s v="OFF-PA-10000483"/>
    <x v="0"/>
    <x v="0"/>
    <n v="24.784000000000002"/>
    <s v="US-2018-154872"/>
    <n v="0"/>
    <n v="1"/>
    <n v="0.2"/>
    <n v="7.7449999999999983"/>
    <n v="0.43613829632717294"/>
  </r>
  <r>
    <x v="1024"/>
    <x v="20"/>
    <s v="OFF-ST-10002214"/>
    <x v="0"/>
    <x v="1"/>
    <n v="22.58"/>
    <s v="CA-2018-115546"/>
    <n v="0"/>
    <n v="2"/>
    <n v="0"/>
    <n v="5.8707999999999991"/>
    <n v="0.44610841445725197"/>
  </r>
  <r>
    <x v="1024"/>
    <x v="4"/>
    <s v="FUR-FU-10000794"/>
    <x v="1"/>
    <x v="8"/>
    <n v="18.28"/>
    <s v="CA-2018-143686"/>
    <n v="0"/>
    <n v="2"/>
    <n v="0"/>
    <n v="6.2151999999999994"/>
    <n v="0.4595170286641902"/>
  </r>
  <r>
    <x v="1024"/>
    <x v="36"/>
    <s v="OFF-AR-10003045"/>
    <x v="0"/>
    <x v="4"/>
    <n v="14.7"/>
    <s v="US-2018-133361"/>
    <n v="0"/>
    <n v="5"/>
    <n v="0"/>
    <n v="6.6150000000000002"/>
    <n v="0.45632477063632687"/>
  </r>
  <r>
    <x v="1024"/>
    <x v="0"/>
    <s v="TEC-PH-10004071"/>
    <x v="2"/>
    <x v="6"/>
    <n v="7.9920000000000009"/>
    <s v="CA-2018-161774"/>
    <n v="0"/>
    <n v="1"/>
    <n v="0.2"/>
    <n v="0.69930000000000003"/>
    <n v="0.41105220110552465"/>
  </r>
  <r>
    <x v="1024"/>
    <x v="10"/>
    <s v="OFF-LA-10000973"/>
    <x v="0"/>
    <x v="2"/>
    <n v="5.04"/>
    <s v="US-2018-154872"/>
    <n v="0"/>
    <n v="2"/>
    <n v="0.2"/>
    <n v="1.764"/>
    <n v="0.4647369236065339"/>
  </r>
  <r>
    <x v="1024"/>
    <x v="36"/>
    <s v="OFF-AR-10001919"/>
    <x v="0"/>
    <x v="4"/>
    <n v="3.76"/>
    <s v="US-2018-133361"/>
    <n v="0"/>
    <n v="2"/>
    <n v="0"/>
    <n v="1.0903999999999998"/>
    <n v="0.45632477063632687"/>
  </r>
  <r>
    <x v="1025"/>
    <x v="22"/>
    <s v="FUR-CH-10004287"/>
    <x v="1"/>
    <x v="5"/>
    <n v="220.96"/>
    <s v="US-2018-110604"/>
    <n v="1"/>
    <n v="1"/>
    <n v="0.2"/>
    <n v="24.857999999999983"/>
    <n v="0.46529189879902266"/>
  </r>
  <r>
    <x v="1025"/>
    <x v="1"/>
    <s v="OFF-PA-10001736"/>
    <x v="0"/>
    <x v="0"/>
    <n v="56.704000000000001"/>
    <s v="US-2018-152569"/>
    <n v="1"/>
    <n v="2"/>
    <n v="0.2"/>
    <n v="19.137599999999992"/>
    <n v="0.43613829632717294"/>
  </r>
  <r>
    <x v="1025"/>
    <x v="22"/>
    <s v="FUR-CH-10002017"/>
    <x v="1"/>
    <x v="5"/>
    <n v="42.624000000000002"/>
    <s v="US-2018-110604"/>
    <n v="0"/>
    <n v="2"/>
    <n v="0.2"/>
    <n v="4.2623999999999977"/>
    <n v="0.46529189879902266"/>
  </r>
  <r>
    <x v="1025"/>
    <x v="22"/>
    <s v="FUR-FU-10000076"/>
    <x v="1"/>
    <x v="8"/>
    <n v="39.96"/>
    <s v="US-2018-110604"/>
    <n v="0"/>
    <n v="2"/>
    <n v="0"/>
    <n v="17.182800000000004"/>
    <n v="0.4595170286641902"/>
  </r>
  <r>
    <x v="1025"/>
    <x v="12"/>
    <s v="TEC-PH-10002923"/>
    <x v="2"/>
    <x v="6"/>
    <n v="29.592000000000002"/>
    <s v="CA-2018-102414"/>
    <n v="1"/>
    <n v="1"/>
    <n v="0.2"/>
    <n v="2.5893000000000006"/>
    <n v="0.41105220110552465"/>
  </r>
  <r>
    <x v="1025"/>
    <x v="12"/>
    <s v="OFF-PA-10002333"/>
    <x v="0"/>
    <x v="0"/>
    <n v="15.552000000000003"/>
    <s v="CA-2018-102414"/>
    <n v="0"/>
    <n v="3"/>
    <n v="0.2"/>
    <n v="5.6375999999999999"/>
    <n v="0.43613829632717294"/>
  </r>
  <r>
    <x v="1025"/>
    <x v="1"/>
    <s v="TEC-PH-10002185"/>
    <x v="2"/>
    <x v="6"/>
    <n v="11.120000000000001"/>
    <s v="US-2018-152569"/>
    <n v="0"/>
    <n v="2"/>
    <n v="0.2"/>
    <n v="3.4749999999999996"/>
    <n v="0.41105220110552465"/>
  </r>
  <r>
    <x v="1025"/>
    <x v="12"/>
    <s v="OFF-BI-10004465"/>
    <x v="0"/>
    <x v="3"/>
    <n v="4.7520000000000007"/>
    <s v="CA-2018-102414"/>
    <n v="0"/>
    <n v="2"/>
    <n v="0.7"/>
    <n v="-3.1679999999999993"/>
    <n v="0.46881743173671325"/>
  </r>
  <r>
    <x v="1026"/>
    <x v="10"/>
    <s v="OFF-ST-10002574"/>
    <x v="0"/>
    <x v="1"/>
    <n v="221.024"/>
    <s v="CA-2018-166576"/>
    <n v="1"/>
    <n v="2"/>
    <n v="0.2"/>
    <n v="-55.256"/>
    <n v="0.44610841445725197"/>
  </r>
  <r>
    <x v="1027"/>
    <x v="24"/>
    <s v="OFF-AP-10000938"/>
    <x v="0"/>
    <x v="12"/>
    <n v="706.86"/>
    <s v="CA-2018-117401"/>
    <n v="1"/>
    <n v="7"/>
    <n v="0"/>
    <n v="197.92079999999999"/>
    <n v="0.49507917887403441"/>
  </r>
  <r>
    <x v="1027"/>
    <x v="11"/>
    <s v="TEC-PH-10002200"/>
    <x v="2"/>
    <x v="6"/>
    <n v="344.70400000000001"/>
    <s v="CA-2018-121643"/>
    <n v="1"/>
    <n v="2"/>
    <n v="0.2"/>
    <n v="38.779199999999989"/>
    <n v="0.41105220110552465"/>
  </r>
  <r>
    <x v="1027"/>
    <x v="5"/>
    <s v="FUR-BO-10003546"/>
    <x v="1"/>
    <x v="10"/>
    <n v="302.94"/>
    <s v="CA-2018-159464"/>
    <n v="1"/>
    <n v="3"/>
    <n v="0"/>
    <n v="75.735000000000014"/>
    <n v="0.5176847302647779"/>
  </r>
  <r>
    <x v="1027"/>
    <x v="24"/>
    <s v="TEC-PH-10003555"/>
    <x v="2"/>
    <x v="6"/>
    <n v="114.94999999999999"/>
    <s v="CA-2018-117401"/>
    <n v="0"/>
    <n v="5"/>
    <n v="0"/>
    <n v="2.2990000000000066"/>
    <n v="0.41105220110552465"/>
  </r>
  <r>
    <x v="1027"/>
    <x v="5"/>
    <s v="OFF-BI-10000315"/>
    <x v="0"/>
    <x v="3"/>
    <n v="113.94"/>
    <s v="CA-2018-159464"/>
    <n v="0"/>
    <n v="6"/>
    <n v="0"/>
    <n v="54.691199999999995"/>
    <n v="0.46881743173671325"/>
  </r>
  <r>
    <x v="1027"/>
    <x v="5"/>
    <s v="TEC-PH-10002350"/>
    <x v="2"/>
    <x v="6"/>
    <n v="55.98"/>
    <s v="CA-2018-159464"/>
    <n v="0"/>
    <n v="2"/>
    <n v="0"/>
    <n v="15.674399999999999"/>
    <n v="0.41105220110552465"/>
  </r>
  <r>
    <x v="1027"/>
    <x v="2"/>
    <s v="TEC-AC-10000387"/>
    <x v="2"/>
    <x v="9"/>
    <n v="36.048000000000002"/>
    <s v="CA-2018-112865"/>
    <n v="1"/>
    <n v="3"/>
    <n v="0.2"/>
    <n v="-0.90120000000000111"/>
    <n v="0.52062335344040378"/>
  </r>
  <r>
    <x v="1027"/>
    <x v="24"/>
    <s v="OFF-BI-10001267"/>
    <x v="0"/>
    <x v="3"/>
    <n v="43.19"/>
    <s v="CA-2018-117401"/>
    <n v="0"/>
    <n v="7"/>
    <n v="0"/>
    <n v="20.731199999999998"/>
    <n v="0.46881743173671325"/>
  </r>
  <r>
    <x v="1027"/>
    <x v="5"/>
    <s v="TEC-PH-10002185"/>
    <x v="2"/>
    <x v="6"/>
    <n v="34.75"/>
    <s v="CA-2018-159464"/>
    <n v="0"/>
    <n v="5"/>
    <n v="0"/>
    <n v="15.637499999999999"/>
    <n v="0.41105220110552465"/>
  </r>
  <r>
    <x v="1027"/>
    <x v="1"/>
    <s v="FUR-FU-10004973"/>
    <x v="1"/>
    <x v="8"/>
    <n v="22.608000000000001"/>
    <s v="CA-2018-155642"/>
    <n v="1"/>
    <n v="3"/>
    <n v="0.6"/>
    <n v="-10.173599999999997"/>
    <n v="0.4595170286641902"/>
  </r>
  <r>
    <x v="1027"/>
    <x v="5"/>
    <s v="OFF-AP-10001492"/>
    <x v="0"/>
    <x v="12"/>
    <n v="17.239999999999998"/>
    <s v="CA-2018-159464"/>
    <n v="0"/>
    <n v="2"/>
    <n v="0"/>
    <n v="4.4824000000000002"/>
    <n v="0.49507917887403441"/>
  </r>
  <r>
    <x v="1027"/>
    <x v="20"/>
    <s v="FUR-FU-10002456"/>
    <x v="1"/>
    <x v="8"/>
    <n v="14.56"/>
    <s v="CA-2018-117863"/>
    <n v="1"/>
    <n v="2"/>
    <n v="0"/>
    <n v="6.2608000000000015"/>
    <n v="0.4595170286641902"/>
  </r>
  <r>
    <x v="1027"/>
    <x v="0"/>
    <s v="OFF-ST-10004835"/>
    <x v="0"/>
    <x v="1"/>
    <n v="8.9280000000000008"/>
    <s v="CA-2018-112536"/>
    <n v="1"/>
    <n v="2"/>
    <n v="0.2"/>
    <n v="0.66959999999999997"/>
    <n v="0.44610841445725197"/>
  </r>
  <r>
    <x v="1027"/>
    <x v="0"/>
    <s v="OFF-BI-10003712"/>
    <x v="0"/>
    <x v="3"/>
    <n v="6.8739999999999988"/>
    <s v="CA-2018-112536"/>
    <n v="0"/>
    <n v="7"/>
    <n v="0.8"/>
    <n v="-10.654700000000002"/>
    <n v="0.46881743173671325"/>
  </r>
  <r>
    <x v="1027"/>
    <x v="20"/>
    <s v="OFF-BI-10000605"/>
    <x v="0"/>
    <x v="3"/>
    <n v="3.048"/>
    <s v="CA-2018-117863"/>
    <n v="0"/>
    <n v="1"/>
    <n v="0.2"/>
    <n v="1.0286999999999997"/>
    <n v="0.46881743173671325"/>
  </r>
  <r>
    <x v="1027"/>
    <x v="0"/>
    <s v="OFF-BI-10002571"/>
    <x v="0"/>
    <x v="3"/>
    <n v="1.9959999999999996"/>
    <s v="CA-2018-112536"/>
    <n v="0"/>
    <n v="1"/>
    <n v="0.8"/>
    <n v="-3.293400000000001"/>
    <n v="0.46881743173671325"/>
  </r>
  <r>
    <x v="1027"/>
    <x v="1"/>
    <s v="FUR-FU-10001918"/>
    <x v="1"/>
    <x v="8"/>
    <n v="1.8920000000000003"/>
    <s v="CA-2018-155642"/>
    <n v="0"/>
    <n v="1"/>
    <n v="0.6"/>
    <n v="-0.99329999999999963"/>
    <n v="0.4595170286641902"/>
  </r>
  <r>
    <x v="1028"/>
    <x v="5"/>
    <s v="FUR-BO-10004695"/>
    <x v="1"/>
    <x v="10"/>
    <n v="1628.82"/>
    <s v="CA-2018-138975"/>
    <n v="1"/>
    <n v="9"/>
    <n v="0"/>
    <n v="374.62859999999989"/>
    <n v="0.5176847302647779"/>
  </r>
  <r>
    <x v="1028"/>
    <x v="4"/>
    <s v="FUR-CH-10002647"/>
    <x v="1"/>
    <x v="5"/>
    <n v="681.40800000000013"/>
    <s v="CA-2018-113530"/>
    <n v="1"/>
    <n v="12"/>
    <n v="0.2"/>
    <n v="42.588000000000022"/>
    <n v="0.46529189879902266"/>
  </r>
  <r>
    <x v="1028"/>
    <x v="5"/>
    <s v="TEC-PH-10004389"/>
    <x v="2"/>
    <x v="6"/>
    <n v="377.96999999999997"/>
    <s v="CA-2018-138975"/>
    <n v="0"/>
    <n v="3"/>
    <n v="0"/>
    <n v="98.272200000000012"/>
    <n v="0.41105220110552465"/>
  </r>
  <r>
    <x v="1028"/>
    <x v="15"/>
    <s v="FUR-CH-10001482"/>
    <x v="1"/>
    <x v="5"/>
    <n v="314.35199999999998"/>
    <s v="CA-2018-145702"/>
    <n v="1"/>
    <n v="3"/>
    <n v="0.2"/>
    <n v="-35.36460000000001"/>
    <n v="0.46529189879902266"/>
  </r>
  <r>
    <x v="1028"/>
    <x v="20"/>
    <s v="TEC-PH-10003012"/>
    <x v="2"/>
    <x v="6"/>
    <n v="307.98"/>
    <s v="US-2018-100048"/>
    <n v="1"/>
    <n v="2"/>
    <n v="0"/>
    <n v="89.314199999999971"/>
    <n v="0.41105220110552465"/>
  </r>
  <r>
    <x v="1028"/>
    <x v="5"/>
    <s v="OFF-PA-10000100"/>
    <x v="0"/>
    <x v="0"/>
    <n v="286.93"/>
    <s v="CA-2018-138975"/>
    <n v="0"/>
    <n v="7"/>
    <n v="0"/>
    <n v="140.59569999999999"/>
    <n v="0.43613829632717294"/>
  </r>
  <r>
    <x v="1028"/>
    <x v="20"/>
    <s v="OFF-AP-10001154"/>
    <x v="0"/>
    <x v="12"/>
    <n v="281.34000000000003"/>
    <s v="US-2018-100048"/>
    <n v="0"/>
    <n v="6"/>
    <n v="0"/>
    <n v="109.72260000000001"/>
    <n v="0.49507917887403441"/>
  </r>
  <r>
    <x v="1028"/>
    <x v="5"/>
    <s v="OFF-PA-10003129"/>
    <x v="0"/>
    <x v="0"/>
    <n v="195.64"/>
    <s v="US-2018-120607"/>
    <n v="1"/>
    <n v="4"/>
    <n v="0"/>
    <n v="91.950799999999987"/>
    <n v="0.43613829632717294"/>
  </r>
  <r>
    <x v="1028"/>
    <x v="4"/>
    <s v="OFF-BI-10002082"/>
    <x v="0"/>
    <x v="3"/>
    <n v="133.12"/>
    <s v="US-2018-147998"/>
    <n v="1"/>
    <n v="5"/>
    <n v="0.2"/>
    <n v="49.92"/>
    <n v="0.46881743173671325"/>
  </r>
  <r>
    <x v="1028"/>
    <x v="22"/>
    <s v="OFF-AP-10001563"/>
    <x v="0"/>
    <x v="12"/>
    <n v="97.16"/>
    <s v="CA-2018-153787"/>
    <n v="1"/>
    <n v="2"/>
    <n v="0"/>
    <n v="28.176399999999987"/>
    <n v="0.49507917887403441"/>
  </r>
  <r>
    <x v="1028"/>
    <x v="0"/>
    <s v="TEC-PH-10003811"/>
    <x v="2"/>
    <x v="6"/>
    <n v="95.992000000000004"/>
    <s v="CA-2018-122077"/>
    <n v="1"/>
    <n v="1"/>
    <n v="0.2"/>
    <n v="9.5991999999999997"/>
    <n v="0.41105220110552465"/>
  </r>
  <r>
    <x v="1028"/>
    <x v="20"/>
    <s v="TEC-AC-10001606"/>
    <x v="2"/>
    <x v="9"/>
    <n v="299.96999999999997"/>
    <s v="US-2018-100048"/>
    <n v="0"/>
    <n v="3"/>
    <n v="0"/>
    <n v="113.98860000000001"/>
    <n v="0.52062335344040378"/>
  </r>
  <r>
    <x v="1028"/>
    <x v="5"/>
    <s v="TEC-AC-10003441"/>
    <x v="2"/>
    <x v="9"/>
    <n v="67.8"/>
    <s v="CA-2018-138975"/>
    <n v="0"/>
    <n v="4"/>
    <n v="0"/>
    <n v="4.0679999999999978"/>
    <n v="0.52062335344040378"/>
  </r>
  <r>
    <x v="1028"/>
    <x v="4"/>
    <s v="TEC-AC-10001465"/>
    <x v="2"/>
    <x v="9"/>
    <n v="36.32"/>
    <s v="CA-2018-113530"/>
    <n v="0"/>
    <n v="1"/>
    <n v="0"/>
    <n v="10.895999999999997"/>
    <n v="0.52062335344040378"/>
  </r>
  <r>
    <x v="1028"/>
    <x v="1"/>
    <s v="OFF-PA-10004733"/>
    <x v="0"/>
    <x v="0"/>
    <n v="38.016000000000005"/>
    <s v="US-2018-108700"/>
    <n v="1"/>
    <n v="6"/>
    <n v="0.2"/>
    <n v="13.780799999999996"/>
    <n v="0.43613829632717294"/>
  </r>
  <r>
    <x v="1028"/>
    <x v="15"/>
    <s v="OFF-PA-10001526"/>
    <x v="0"/>
    <x v="0"/>
    <n v="27.888000000000002"/>
    <s v="CA-2018-145702"/>
    <n v="0"/>
    <n v="7"/>
    <n v="0.2"/>
    <n v="10.109400000000001"/>
    <n v="0.43613829632717294"/>
  </r>
  <r>
    <x v="1028"/>
    <x v="33"/>
    <s v="OFF-BI-10001787"/>
    <x v="0"/>
    <x v="3"/>
    <n v="26.16"/>
    <s v="CA-2018-127803"/>
    <n v="1"/>
    <n v="4"/>
    <n v="0"/>
    <n v="12.8184"/>
    <n v="0.46881743173671325"/>
  </r>
  <r>
    <x v="1028"/>
    <x v="0"/>
    <s v="OFF-LA-10004178"/>
    <x v="0"/>
    <x v="2"/>
    <n v="13.216000000000001"/>
    <s v="CA-2018-122077"/>
    <n v="0"/>
    <n v="4"/>
    <n v="0.2"/>
    <n v="4.2951999999999995"/>
    <n v="0.4647369236065339"/>
  </r>
  <r>
    <x v="1028"/>
    <x v="4"/>
    <s v="OFF-AR-10000122"/>
    <x v="0"/>
    <x v="4"/>
    <n v="5.58"/>
    <s v="CA-2018-113530"/>
    <n v="0"/>
    <n v="1"/>
    <n v="0"/>
    <n v="1.3949999999999996"/>
    <n v="0.45632477063632687"/>
  </r>
  <r>
    <x v="1028"/>
    <x v="4"/>
    <s v="OFF-AR-10001315"/>
    <x v="0"/>
    <x v="4"/>
    <n v="3.52"/>
    <s v="CA-2018-113530"/>
    <n v="0"/>
    <n v="2"/>
    <n v="0"/>
    <n v="1.0207999999999999"/>
    <n v="0.45632477063632687"/>
  </r>
  <r>
    <x v="1029"/>
    <x v="17"/>
    <s v="TEC-PH-10004094"/>
    <x v="2"/>
    <x v="6"/>
    <n v="1123.1280000000002"/>
    <s v="US-2018-166688"/>
    <n v="1"/>
    <n v="9"/>
    <n v="0.2"/>
    <n v="70.195499999999981"/>
    <n v="0.41105220110552465"/>
  </r>
  <r>
    <x v="1029"/>
    <x v="47"/>
    <s v="OFF-ST-10003816"/>
    <x v="0"/>
    <x v="1"/>
    <n v="704.76"/>
    <s v="CA-2018-111332"/>
    <n v="1"/>
    <n v="4"/>
    <n v="0"/>
    <n v="162.09479999999996"/>
    <n v="0.44610841445725197"/>
  </r>
  <r>
    <x v="1029"/>
    <x v="4"/>
    <s v="FUR-CH-10000225"/>
    <x v="1"/>
    <x v="5"/>
    <n v="518.27200000000005"/>
    <s v="CA-2018-166695"/>
    <n v="1"/>
    <n v="8"/>
    <n v="0.2"/>
    <n v="-97.176000000000073"/>
    <n v="0.46529189879902266"/>
  </r>
  <r>
    <x v="1029"/>
    <x v="4"/>
    <s v="TEC-MA-10003176"/>
    <x v="2"/>
    <x v="15"/>
    <n v="343.20000000000005"/>
    <s v="CA-2018-166695"/>
    <n v="0"/>
    <n v="1"/>
    <n v="0.2"/>
    <n v="38.609999999999957"/>
    <n v="0.5183572270896134"/>
  </r>
  <r>
    <x v="1029"/>
    <x v="47"/>
    <s v="OFF-AR-10001953"/>
    <x v="0"/>
    <x v="4"/>
    <n v="131.94"/>
    <s v="CA-2018-111332"/>
    <n v="0"/>
    <n v="3"/>
    <n v="0"/>
    <n v="35.623800000000003"/>
    <n v="0.45632477063632687"/>
  </r>
  <r>
    <x v="1029"/>
    <x v="17"/>
    <s v="OFF-AP-10000358"/>
    <x v="0"/>
    <x v="12"/>
    <n v="64.900000000000006"/>
    <s v="US-2018-166688"/>
    <n v="0"/>
    <n v="5"/>
    <n v="0"/>
    <n v="18.820999999999994"/>
    <n v="0.49507917887403441"/>
  </r>
  <r>
    <x v="1029"/>
    <x v="14"/>
    <s v="OFF-BI-10002225"/>
    <x v="0"/>
    <x v="3"/>
    <n v="41.28"/>
    <s v="CA-2018-149468"/>
    <n v="1"/>
    <n v="2"/>
    <n v="0"/>
    <n v="19.814399999999999"/>
    <n v="0.46881743173671325"/>
  </r>
  <r>
    <x v="1029"/>
    <x v="47"/>
    <s v="OFF-AR-10001374"/>
    <x v="0"/>
    <x v="4"/>
    <n v="25.92"/>
    <s v="CA-2018-111332"/>
    <n v="0"/>
    <n v="4"/>
    <n v="0"/>
    <n v="8.2943999999999996"/>
    <n v="0.45632477063632687"/>
  </r>
  <r>
    <x v="1029"/>
    <x v="47"/>
    <s v="OFF-AR-10000657"/>
    <x v="0"/>
    <x v="4"/>
    <n v="21.5"/>
    <s v="CA-2018-111332"/>
    <n v="0"/>
    <n v="10"/>
    <n v="0"/>
    <n v="7.094999999999998"/>
    <n v="0.45632477063632687"/>
  </r>
  <r>
    <x v="1029"/>
    <x v="17"/>
    <s v="OFF-BI-10004040"/>
    <x v="0"/>
    <x v="3"/>
    <n v="8.2880000000000003"/>
    <s v="US-2018-166688"/>
    <n v="0"/>
    <n v="2"/>
    <n v="0.2"/>
    <n v="3.0043999999999995"/>
    <n v="0.46881743173671325"/>
  </r>
  <r>
    <x v="1029"/>
    <x v="47"/>
    <s v="OFF-FA-10001843"/>
    <x v="0"/>
    <x v="7"/>
    <n v="7.41"/>
    <s v="CA-2018-111332"/>
    <n v="0"/>
    <n v="3"/>
    <n v="0"/>
    <n v="3.4827000000000004"/>
    <n v="0.51168203684699509"/>
  </r>
  <r>
    <x v="1029"/>
    <x v="4"/>
    <s v="FUR-FU-10002191"/>
    <x v="1"/>
    <x v="8"/>
    <n v="6.98"/>
    <s v="CA-2018-166695"/>
    <n v="0"/>
    <n v="1"/>
    <n v="0"/>
    <n v="3.3504"/>
    <n v="0.4595170286641902"/>
  </r>
  <r>
    <x v="1030"/>
    <x v="20"/>
    <s v="FUR-FU-10004071"/>
    <x v="1"/>
    <x v="8"/>
    <n v="520.05000000000007"/>
    <s v="CA-2018-167899"/>
    <n v="1"/>
    <n v="5"/>
    <n v="0"/>
    <n v="72.807000000000031"/>
    <n v="0.4595170286641902"/>
  </r>
  <r>
    <x v="1030"/>
    <x v="20"/>
    <s v="OFF-AR-10001988"/>
    <x v="0"/>
    <x v="4"/>
    <n v="17.97"/>
    <s v="CA-2018-167899"/>
    <n v="0"/>
    <n v="3"/>
    <n v="0"/>
    <n v="5.2112999999999996"/>
    <n v="0.45632477063632687"/>
  </r>
  <r>
    <x v="1031"/>
    <x v="1"/>
    <s v="FUR-CH-10000513"/>
    <x v="1"/>
    <x v="5"/>
    <n v="181.98599999999999"/>
    <s v="US-2018-150595"/>
    <n v="1"/>
    <n v="2"/>
    <n v="0.3"/>
    <n v="-54.595799999999997"/>
    <n v="0.46529189879902266"/>
  </r>
  <r>
    <x v="1031"/>
    <x v="4"/>
    <s v="OFF-AR-10002445"/>
    <x v="0"/>
    <x v="4"/>
    <n v="49.56"/>
    <s v="US-2018-151127"/>
    <n v="1"/>
    <n v="7"/>
    <n v="0"/>
    <n v="18.832800000000002"/>
    <n v="0.45632477063632687"/>
  </r>
  <r>
    <x v="1031"/>
    <x v="4"/>
    <s v="TEC-AC-10002331"/>
    <x v="2"/>
    <x v="9"/>
    <n v="68.459999999999994"/>
    <s v="CA-2018-153080"/>
    <n v="1"/>
    <n v="7"/>
    <n v="0"/>
    <n v="25.330199999999998"/>
    <n v="0.52062335344040378"/>
  </r>
  <r>
    <x v="1031"/>
    <x v="1"/>
    <s v="OFF-SU-10000381"/>
    <x v="0"/>
    <x v="14"/>
    <n v="22.344000000000001"/>
    <s v="US-2018-150595"/>
    <n v="0"/>
    <n v="3"/>
    <n v="0.2"/>
    <n v="2.5136999999999983"/>
    <n v="0.53938093436526824"/>
  </r>
  <r>
    <x v="1031"/>
    <x v="4"/>
    <s v="OFF-AR-10003651"/>
    <x v="0"/>
    <x v="4"/>
    <n v="9.84"/>
    <s v="CA-2018-130106"/>
    <n v="1"/>
    <n v="3"/>
    <n v="0"/>
    <n v="2.8535999999999988"/>
    <n v="0.45632477063632687"/>
  </r>
  <r>
    <x v="1031"/>
    <x v="4"/>
    <s v="OFF-AR-10003732"/>
    <x v="0"/>
    <x v="4"/>
    <n v="2.78"/>
    <s v="CA-2018-130106"/>
    <n v="0"/>
    <n v="1"/>
    <n v="0"/>
    <n v="0.72279999999999989"/>
    <n v="0.45632477063632687"/>
  </r>
  <r>
    <x v="1031"/>
    <x v="1"/>
    <s v="OFF-BI-10003274"/>
    <x v="0"/>
    <x v="3"/>
    <n v="1.5919999999999996"/>
    <s v="US-2018-150595"/>
    <n v="0"/>
    <n v="2"/>
    <n v="0.8"/>
    <n v="-2.6268000000000002"/>
    <n v="0.46881743173671325"/>
  </r>
  <r>
    <x v="1032"/>
    <x v="4"/>
    <s v="FUR-TA-10001520"/>
    <x v="1"/>
    <x v="13"/>
    <n v="171.28800000000001"/>
    <s v="CA-2018-167003"/>
    <n v="1"/>
    <n v="3"/>
    <n v="0.2"/>
    <n v="-6.423300000000026"/>
    <n v="0.55975208308209756"/>
  </r>
  <r>
    <x v="1032"/>
    <x v="0"/>
    <s v="OFF-ST-10002301"/>
    <x v="0"/>
    <x v="1"/>
    <n v="48.816000000000003"/>
    <s v="CA-2018-164042"/>
    <n v="1"/>
    <n v="3"/>
    <n v="0.2"/>
    <n v="-11.593800000000005"/>
    <n v="0.44610841445725197"/>
  </r>
  <r>
    <x v="1032"/>
    <x v="0"/>
    <s v="OFF-AP-10001947"/>
    <x v="0"/>
    <x v="12"/>
    <n v="18.319999999999997"/>
    <s v="CA-2018-164042"/>
    <n v="0"/>
    <n v="5"/>
    <n v="0.8"/>
    <n v="-46.716000000000008"/>
    <n v="0.49507917887403441"/>
  </r>
  <r>
    <x v="1032"/>
    <x v="0"/>
    <s v="OFF-FA-10000840"/>
    <x v="0"/>
    <x v="7"/>
    <n v="1.8239999999999998"/>
    <s v="CA-2018-164042"/>
    <n v="0"/>
    <n v="2"/>
    <n v="0.2"/>
    <n v="0.61559999999999993"/>
    <n v="0.51168203684699509"/>
  </r>
  <r>
    <x v="1032"/>
    <x v="0"/>
    <s v="OFF-BI-10001922"/>
    <x v="0"/>
    <x v="3"/>
    <n v="1.1879999999999997"/>
    <s v="CA-2018-164042"/>
    <n v="0"/>
    <n v="1"/>
    <n v="0.8"/>
    <n v="-1.9602000000000008"/>
    <n v="0.46881743173671325"/>
  </r>
  <r>
    <x v="1033"/>
    <x v="20"/>
    <s v="OFF-BI-10004519"/>
    <x v="0"/>
    <x v="3"/>
    <n v="663.92"/>
    <s v="CA-2018-120168"/>
    <n v="1"/>
    <n v="5"/>
    <n v="0.2"/>
    <n v="207.47499999999994"/>
    <n v="0.46881743173671325"/>
  </r>
  <r>
    <x v="1033"/>
    <x v="0"/>
    <s v="OFF-ST-10002182"/>
    <x v="0"/>
    <x v="1"/>
    <n v="50.135999999999996"/>
    <s v="CA-2018-112473"/>
    <n v="1"/>
    <n v="3"/>
    <n v="0.2"/>
    <n v="-11.2806"/>
    <n v="0.44610841445725197"/>
  </r>
  <r>
    <x v="1033"/>
    <x v="20"/>
    <s v="TEC-AC-10002167"/>
    <x v="2"/>
    <x v="9"/>
    <n v="120"/>
    <s v="CA-2018-120168"/>
    <n v="0"/>
    <n v="8"/>
    <n v="0"/>
    <n v="13.200000000000003"/>
    <n v="0.52062335344040378"/>
  </r>
  <r>
    <x v="1033"/>
    <x v="5"/>
    <s v="OFF-BI-10002824"/>
    <x v="0"/>
    <x v="3"/>
    <n v="29.84"/>
    <s v="CA-2018-161088"/>
    <n v="1"/>
    <n v="2"/>
    <n v="0"/>
    <n v="13.427999999999997"/>
    <n v="0.46881743173671325"/>
  </r>
  <r>
    <x v="1033"/>
    <x v="20"/>
    <s v="FUR-FU-10000732"/>
    <x v="1"/>
    <x v="8"/>
    <n v="18.84"/>
    <s v="CA-2018-120168"/>
    <n v="0"/>
    <n v="3"/>
    <n v="0"/>
    <n v="6.0287999999999995"/>
    <n v="0.4595170286641902"/>
  </r>
  <r>
    <x v="1033"/>
    <x v="20"/>
    <s v="OFF-FA-10000936"/>
    <x v="0"/>
    <x v="7"/>
    <n v="3.29"/>
    <s v="CA-2018-120168"/>
    <n v="0"/>
    <n v="1"/>
    <n v="0"/>
    <n v="1.4804999999999999"/>
    <n v="0.51168203684699509"/>
  </r>
  <r>
    <x v="1034"/>
    <x v="3"/>
    <s v="OFF-AP-10002670"/>
    <x v="0"/>
    <x v="12"/>
    <n v="208.44"/>
    <s v="CA-2018-123687"/>
    <n v="1"/>
    <n v="3"/>
    <n v="0"/>
    <n v="62.531999999999982"/>
    <n v="0.49507917887403441"/>
  </r>
  <r>
    <x v="1034"/>
    <x v="6"/>
    <s v="TEC-AC-10000521"/>
    <x v="2"/>
    <x v="9"/>
    <n v="23.08"/>
    <s v="CA-2018-152968"/>
    <n v="1"/>
    <n v="2"/>
    <n v="0"/>
    <n v="6.9239999999999995"/>
    <n v="0.52062335344040378"/>
  </r>
  <r>
    <x v="1034"/>
    <x v="3"/>
    <s v="OFF-SU-10004498"/>
    <x v="0"/>
    <x v="14"/>
    <n v="25.76"/>
    <s v="CA-2018-123687"/>
    <n v="0"/>
    <n v="2"/>
    <n v="0"/>
    <n v="0.77280000000000015"/>
    <n v="0.53938093436526824"/>
  </r>
  <r>
    <x v="1034"/>
    <x v="4"/>
    <s v="OFF-PA-10000520"/>
    <x v="0"/>
    <x v="0"/>
    <n v="12.96"/>
    <s v="CA-2018-107853"/>
    <n v="1"/>
    <n v="2"/>
    <n v="0"/>
    <n v="6.2208000000000006"/>
    <n v="0.43613829632717294"/>
  </r>
  <r>
    <x v="1035"/>
    <x v="3"/>
    <s v="TEC-PH-10002834"/>
    <x v="2"/>
    <x v="6"/>
    <n v="539.97"/>
    <s v="US-2018-132297"/>
    <n v="1"/>
    <n v="3"/>
    <n v="0"/>
    <n v="134.99250000000001"/>
    <n v="0.41105220110552465"/>
  </r>
  <r>
    <x v="1035"/>
    <x v="39"/>
    <s v="FUR-FU-10003664"/>
    <x v="1"/>
    <x v="8"/>
    <n v="477.29999999999995"/>
    <s v="CA-2018-136882"/>
    <n v="1"/>
    <n v="5"/>
    <n v="0"/>
    <n v="138.41699999999997"/>
    <n v="0.4595170286641902"/>
  </r>
  <r>
    <x v="1035"/>
    <x v="35"/>
    <s v="OFF-ST-10000025"/>
    <x v="0"/>
    <x v="1"/>
    <n v="477.15000000000003"/>
    <s v="US-2018-116897"/>
    <n v="1"/>
    <n v="5"/>
    <n v="0"/>
    <n v="28.628999999999962"/>
    <n v="0.44610841445725197"/>
  </r>
  <r>
    <x v="1035"/>
    <x v="35"/>
    <s v="TEC-PH-10004389"/>
    <x v="2"/>
    <x v="6"/>
    <n v="302.37599999999998"/>
    <s v="US-2018-116897"/>
    <n v="0"/>
    <n v="3"/>
    <n v="0.2"/>
    <n v="22.678200000000018"/>
    <n v="0.41105220110552465"/>
  </r>
  <r>
    <x v="1035"/>
    <x v="3"/>
    <s v="OFF-BI-10003364"/>
    <x v="0"/>
    <x v="3"/>
    <n v="58.34"/>
    <s v="US-2018-132297"/>
    <n v="0"/>
    <n v="2"/>
    <n v="0"/>
    <n v="28.0032"/>
    <n v="0.46881743173671325"/>
  </r>
  <r>
    <x v="1035"/>
    <x v="22"/>
    <s v="TEC-AC-10004510"/>
    <x v="2"/>
    <x v="9"/>
    <n v="98.16"/>
    <s v="CA-2018-134152"/>
    <n v="1"/>
    <n v="6"/>
    <n v="0"/>
    <n v="9.8159999999999954"/>
    <n v="0.52062335344040378"/>
  </r>
  <r>
    <x v="1035"/>
    <x v="25"/>
    <s v="TEC-AC-10002380"/>
    <x v="2"/>
    <x v="9"/>
    <n v="27.192"/>
    <s v="CA-2018-151855"/>
    <n v="1"/>
    <n v="3"/>
    <n v="0.2"/>
    <n v="0.33989999999999654"/>
    <n v="0.52062335344040378"/>
  </r>
  <r>
    <x v="1035"/>
    <x v="35"/>
    <s v="FUR-FU-10004963"/>
    <x v="1"/>
    <x v="8"/>
    <n v="35"/>
    <s v="US-2018-116897"/>
    <n v="0"/>
    <n v="4"/>
    <n v="0"/>
    <n v="14.700000000000003"/>
    <n v="0.4595170286641902"/>
  </r>
  <r>
    <x v="1035"/>
    <x v="22"/>
    <s v="OFF-AR-10004062"/>
    <x v="0"/>
    <x v="4"/>
    <n v="31.44"/>
    <s v="CA-2018-134152"/>
    <n v="0"/>
    <n v="3"/>
    <n v="0"/>
    <n v="7.86"/>
    <n v="0.45632477063632687"/>
  </r>
  <r>
    <x v="1035"/>
    <x v="15"/>
    <s v="OFF-PA-10001166"/>
    <x v="0"/>
    <x v="0"/>
    <n v="25.920000000000005"/>
    <s v="CA-2018-160458"/>
    <n v="1"/>
    <n v="5"/>
    <n v="0.2"/>
    <n v="9.0719999999999992"/>
    <n v="0.43613829632717294"/>
  </r>
  <r>
    <x v="1035"/>
    <x v="25"/>
    <s v="OFF-BI-10004209"/>
    <x v="0"/>
    <x v="3"/>
    <n v="12.059999999999999"/>
    <s v="CA-2018-151855"/>
    <n v="0"/>
    <n v="5"/>
    <n v="0.7"/>
    <n v="-10.050000000000001"/>
    <n v="0.46881743173671325"/>
  </r>
  <r>
    <x v="1036"/>
    <x v="9"/>
    <s v="FUR-CH-10000863"/>
    <x v="1"/>
    <x v="5"/>
    <n v="301.95999999999998"/>
    <s v="CA-2018-140088"/>
    <n v="1"/>
    <n v="2"/>
    <n v="0"/>
    <n v="33.215599999999995"/>
    <n v="0.46529189879902266"/>
  </r>
  <r>
    <x v="1036"/>
    <x v="38"/>
    <s v="FUR-FU-10001185"/>
    <x v="1"/>
    <x v="8"/>
    <n v="247.44"/>
    <s v="CA-2018-141572"/>
    <n v="1"/>
    <n v="8"/>
    <n v="0"/>
    <n v="101.4504"/>
    <n v="0.4595170286641902"/>
  </r>
  <r>
    <x v="1036"/>
    <x v="12"/>
    <s v="TEC-PH-10001305"/>
    <x v="2"/>
    <x v="6"/>
    <n v="195.96000000000004"/>
    <s v="CA-2018-145765"/>
    <n v="1"/>
    <n v="5"/>
    <n v="0.2"/>
    <n v="19.596000000000018"/>
    <n v="0.41105220110552465"/>
  </r>
  <r>
    <x v="1036"/>
    <x v="36"/>
    <s v="OFF-AP-10001469"/>
    <x v="0"/>
    <x v="12"/>
    <n v="125.13"/>
    <s v="CA-2018-100055"/>
    <n v="1"/>
    <n v="3"/>
    <n v="0"/>
    <n v="36.287699999999987"/>
    <n v="0.49507917887403441"/>
  </r>
  <r>
    <x v="1036"/>
    <x v="10"/>
    <s v="FUR-BO-10004709"/>
    <x v="1"/>
    <x v="10"/>
    <n v="115.96"/>
    <s v="CA-2018-161340"/>
    <n v="1"/>
    <n v="4"/>
    <n v="0.5"/>
    <n v="-64.937599999999989"/>
    <n v="0.5176847302647779"/>
  </r>
  <r>
    <x v="1036"/>
    <x v="1"/>
    <s v="FUR-CH-10001146"/>
    <x v="1"/>
    <x v="5"/>
    <n v="106.869"/>
    <s v="US-2018-118556"/>
    <n v="1"/>
    <n v="3"/>
    <n v="0.3"/>
    <n v="-29.007299999999994"/>
    <n v="0.46529189879902266"/>
  </r>
  <r>
    <x v="1036"/>
    <x v="0"/>
    <s v="TEC-PH-10001536"/>
    <x v="2"/>
    <x v="6"/>
    <n v="54.367999999999995"/>
    <s v="US-2018-112613"/>
    <n v="1"/>
    <n v="4"/>
    <n v="0.2"/>
    <n v="4.0775999999999968"/>
    <n v="0.41105220110552465"/>
  </r>
  <r>
    <x v="1036"/>
    <x v="12"/>
    <s v="TEC-AC-10000844"/>
    <x v="2"/>
    <x v="9"/>
    <n v="271.96800000000002"/>
    <s v="CA-2018-145765"/>
    <n v="0"/>
    <n v="4"/>
    <n v="0.2"/>
    <n v="54.393599999999978"/>
    <n v="0.52062335344040378"/>
  </r>
  <r>
    <x v="1036"/>
    <x v="36"/>
    <s v="FUR-FU-10001473"/>
    <x v="1"/>
    <x v="8"/>
    <n v="27.46"/>
    <s v="CA-2018-100055"/>
    <n v="0"/>
    <n v="2"/>
    <n v="0"/>
    <n v="9.8856000000000002"/>
    <n v="0.4595170286641902"/>
  </r>
  <r>
    <x v="1036"/>
    <x v="12"/>
    <s v="OFF-PA-10001534"/>
    <x v="0"/>
    <x v="0"/>
    <n v="15.552000000000003"/>
    <s v="CA-2018-145765"/>
    <n v="0"/>
    <n v="3"/>
    <n v="0.2"/>
    <n v="5.4432"/>
    <n v="0.43613829632717294"/>
  </r>
  <r>
    <x v="1036"/>
    <x v="10"/>
    <s v="OFF-PA-10002464"/>
    <x v="0"/>
    <x v="0"/>
    <n v="13.872000000000002"/>
    <s v="CA-2018-161340"/>
    <n v="0"/>
    <n v="3"/>
    <n v="0.2"/>
    <n v="5.0286000000000008"/>
    <n v="0.43613829632717294"/>
  </r>
  <r>
    <x v="1036"/>
    <x v="1"/>
    <s v="OFF-BI-10004364"/>
    <x v="0"/>
    <x v="3"/>
    <n v="3.5639999999999992"/>
    <s v="US-2018-118556"/>
    <n v="0"/>
    <n v="3"/>
    <n v="0.8"/>
    <n v="-6.2370000000000019"/>
    <n v="0.46881743173671325"/>
  </r>
  <r>
    <x v="1037"/>
    <x v="18"/>
    <s v="OFF-AP-10001564"/>
    <x v="0"/>
    <x v="12"/>
    <n v="465.16"/>
    <s v="CA-2018-121580"/>
    <n v="1"/>
    <n v="2"/>
    <n v="0"/>
    <n v="120.94159999999999"/>
    <n v="0.49507917887403441"/>
  </r>
  <r>
    <x v="1037"/>
    <x v="0"/>
    <s v="FUR-FU-10003919"/>
    <x v="1"/>
    <x v="8"/>
    <n v="65.424000000000007"/>
    <s v="CA-2018-168739"/>
    <n v="1"/>
    <n v="4"/>
    <n v="0.6"/>
    <n v="-52.339199999999991"/>
    <n v="0.4595170286641902"/>
  </r>
  <r>
    <x v="1037"/>
    <x v="0"/>
    <s v="OFF-ST-10002205"/>
    <x v="0"/>
    <x v="1"/>
    <n v="53.424000000000007"/>
    <s v="CA-2018-104745"/>
    <n v="1"/>
    <n v="3"/>
    <n v="0.2"/>
    <n v="4.6746000000000016"/>
    <n v="0.44610841445725197"/>
  </r>
  <r>
    <x v="1037"/>
    <x v="18"/>
    <s v="OFF-BI-10000632"/>
    <x v="0"/>
    <x v="3"/>
    <n v="43.41"/>
    <s v="CA-2018-121580"/>
    <n v="0"/>
    <n v="1"/>
    <n v="0"/>
    <n v="19.968599999999999"/>
    <n v="0.46881743173671325"/>
  </r>
  <r>
    <x v="1037"/>
    <x v="0"/>
    <s v="OFF-PA-10002036"/>
    <x v="0"/>
    <x v="0"/>
    <n v="25.920000000000005"/>
    <s v="CA-2018-104745"/>
    <n v="0"/>
    <n v="5"/>
    <n v="0.2"/>
    <n v="9.3960000000000008"/>
    <n v="0.43613829632717294"/>
  </r>
  <r>
    <x v="1037"/>
    <x v="40"/>
    <s v="OFF-FA-10004395"/>
    <x v="0"/>
    <x v="7"/>
    <n v="23.55"/>
    <s v="CA-2018-144568"/>
    <n v="1"/>
    <n v="5"/>
    <n v="0"/>
    <n v="1.1775000000000002"/>
    <n v="0.51168203684699509"/>
  </r>
  <r>
    <x v="1037"/>
    <x v="18"/>
    <s v="OFF-PA-10004082"/>
    <x v="0"/>
    <x v="0"/>
    <n v="7.98"/>
    <s v="CA-2018-121580"/>
    <n v="0"/>
    <n v="1"/>
    <n v="0"/>
    <n v="3.99"/>
    <n v="0.43613829632717294"/>
  </r>
  <r>
    <x v="1037"/>
    <x v="18"/>
    <s v="FUR-FU-10003981"/>
    <x v="1"/>
    <x v="8"/>
    <n v="6.24"/>
    <s v="CA-2018-121580"/>
    <n v="0"/>
    <n v="3"/>
    <n v="0"/>
    <n v="2.6208000000000005"/>
    <n v="0.4595170286641902"/>
  </r>
  <r>
    <x v="1038"/>
    <x v="8"/>
    <s v="FUR-BO-10000330"/>
    <x v="1"/>
    <x v="10"/>
    <n v="241.96"/>
    <s v="CA-2018-125472"/>
    <n v="1"/>
    <n v="2"/>
    <n v="0"/>
    <n v="33.874400000000009"/>
    <n v="0.5176847302647779"/>
  </r>
  <r>
    <x v="1038"/>
    <x v="0"/>
    <s v="FUR-BO-10001811"/>
    <x v="1"/>
    <x v="10"/>
    <n v="204.66639999999998"/>
    <s v="CA-2018-142461"/>
    <n v="1"/>
    <n v="1"/>
    <n v="0.32"/>
    <n v="-6.0196000000000254"/>
    <n v="0.5176847302647779"/>
  </r>
  <r>
    <x v="1038"/>
    <x v="11"/>
    <s v="TEC-PH-10001619"/>
    <x v="2"/>
    <x v="6"/>
    <n v="156.79200000000003"/>
    <s v="CA-2018-121125"/>
    <n v="1"/>
    <n v="1"/>
    <n v="0.2"/>
    <n v="17.639099999999985"/>
    <n v="0.41105220110552465"/>
  </r>
  <r>
    <x v="1038"/>
    <x v="11"/>
    <s v="TEC-AC-10002323"/>
    <x v="2"/>
    <x v="9"/>
    <n v="35.360000000000007"/>
    <s v="CA-2018-121125"/>
    <n v="0"/>
    <n v="2"/>
    <n v="0.2"/>
    <n v="-3.0939999999999994"/>
    <n v="0.52062335344040378"/>
  </r>
  <r>
    <x v="1038"/>
    <x v="4"/>
    <s v="OFF-PA-10004911"/>
    <x v="0"/>
    <x v="0"/>
    <n v="37.520000000000003"/>
    <s v="CA-2018-120614"/>
    <n v="1"/>
    <n v="4"/>
    <n v="0"/>
    <n v="18.009600000000002"/>
    <n v="0.43613829632717294"/>
  </r>
  <r>
    <x v="1038"/>
    <x v="4"/>
    <s v="OFF-AR-10003405"/>
    <x v="0"/>
    <x v="4"/>
    <n v="35.099999999999994"/>
    <s v="CA-2018-116498"/>
    <n v="1"/>
    <n v="6"/>
    <n v="0"/>
    <n v="10.178999999999997"/>
    <n v="0.45632477063632687"/>
  </r>
  <r>
    <x v="1038"/>
    <x v="11"/>
    <s v="FUR-FU-10000820"/>
    <x v="1"/>
    <x v="8"/>
    <n v="13.591999999999999"/>
    <s v="CA-2018-121125"/>
    <n v="0"/>
    <n v="1"/>
    <n v="0.2"/>
    <n v="-0.33980000000000032"/>
    <n v="0.4595170286641902"/>
  </r>
  <r>
    <x v="1038"/>
    <x v="8"/>
    <s v="FUR-FU-10001731"/>
    <x v="1"/>
    <x v="8"/>
    <n v="8.01"/>
    <s v="CA-2018-125472"/>
    <n v="0"/>
    <n v="3"/>
    <n v="0"/>
    <n v="3.0438000000000001"/>
    <n v="0.4595170286641902"/>
  </r>
  <r>
    <x v="1038"/>
    <x v="8"/>
    <s v="OFF-BI-10000591"/>
    <x v="0"/>
    <x v="3"/>
    <n v="3.89"/>
    <s v="CA-2018-125472"/>
    <n v="0"/>
    <n v="1"/>
    <n v="0"/>
    <n v="1.8672"/>
    <n v="0.46881743173671325"/>
  </r>
  <r>
    <x v="1039"/>
    <x v="18"/>
    <s v="OFF-AP-10002945"/>
    <x v="0"/>
    <x v="12"/>
    <n v="2405.1999999999998"/>
    <s v="CA-2018-121559"/>
    <n v="1"/>
    <n v="8"/>
    <n v="0"/>
    <n v="793.71599999999989"/>
    <n v="0.49507917887403441"/>
  </r>
  <r>
    <x v="1039"/>
    <x v="18"/>
    <s v="FUR-CH-10003746"/>
    <x v="1"/>
    <x v="5"/>
    <n v="1925.88"/>
    <s v="CA-2018-121559"/>
    <n v="0"/>
    <n v="6"/>
    <n v="0"/>
    <n v="539.24639999999999"/>
    <n v="0.46529189879902266"/>
  </r>
  <r>
    <x v="1039"/>
    <x v="2"/>
    <s v="OFF-ST-10002756"/>
    <x v="0"/>
    <x v="1"/>
    <n v="324.74400000000003"/>
    <s v="CA-2018-157413"/>
    <n v="1"/>
    <n v="3"/>
    <n v="0.2"/>
    <n v="-77.126699999999971"/>
    <n v="0.44610841445725197"/>
  </r>
  <r>
    <x v="1039"/>
    <x v="10"/>
    <s v="TEC-PH-10001700"/>
    <x v="2"/>
    <x v="6"/>
    <n v="158.37599999999998"/>
    <s v="CA-2018-106831"/>
    <n v="1"/>
    <n v="4"/>
    <n v="0.4"/>
    <n v="-34.314799999999991"/>
    <n v="0.41105220110552465"/>
  </r>
  <r>
    <x v="1039"/>
    <x v="40"/>
    <s v="OFF-BI-10003676"/>
    <x v="0"/>
    <x v="3"/>
    <n v="53.9"/>
    <s v="CA-2018-146493"/>
    <n v="1"/>
    <n v="5"/>
    <n v="0"/>
    <n v="25.871999999999996"/>
    <n v="0.46881743173671325"/>
  </r>
  <r>
    <x v="1039"/>
    <x v="18"/>
    <s v="TEC-AC-10004568"/>
    <x v="2"/>
    <x v="9"/>
    <n v="83.97"/>
    <s v="CA-2018-121559"/>
    <n v="0"/>
    <n v="3"/>
    <n v="0"/>
    <n v="15.954299999999993"/>
    <n v="0.52062335344040378"/>
  </r>
  <r>
    <x v="1039"/>
    <x v="18"/>
    <s v="TEC-AC-10001714"/>
    <x v="2"/>
    <x v="9"/>
    <n v="39.89"/>
    <s v="CA-2018-121559"/>
    <n v="0"/>
    <n v="1"/>
    <n v="0"/>
    <n v="14.7593"/>
    <n v="0.52062335344040378"/>
  </r>
  <r>
    <x v="1039"/>
    <x v="10"/>
    <s v="OFF-PA-10000682"/>
    <x v="0"/>
    <x v="0"/>
    <n v="27.744000000000003"/>
    <s v="CA-2018-106831"/>
    <n v="0"/>
    <n v="6"/>
    <n v="0.2"/>
    <n v="10.057200000000002"/>
    <n v="0.43613829632717294"/>
  </r>
  <r>
    <x v="1039"/>
    <x v="10"/>
    <s v="OFF-AP-10002287"/>
    <x v="0"/>
    <x v="12"/>
    <n v="17.480000000000004"/>
    <s v="US-2018-112928"/>
    <n v="1"/>
    <n v="5"/>
    <n v="0.2"/>
    <n v="1.3109999999999999"/>
    <n v="0.49507917887403441"/>
  </r>
  <r>
    <x v="1039"/>
    <x v="18"/>
    <s v="OFF-BI-10002072"/>
    <x v="0"/>
    <x v="3"/>
    <n v="17.38"/>
    <s v="CA-2018-121559"/>
    <n v="0"/>
    <n v="2"/>
    <n v="0"/>
    <n v="8.69"/>
    <n v="0.46881743173671325"/>
  </r>
  <r>
    <x v="1039"/>
    <x v="10"/>
    <s v="OFF-BI-10003429"/>
    <x v="0"/>
    <x v="3"/>
    <n v="3.7980000000000005"/>
    <s v="CA-2018-106831"/>
    <n v="0"/>
    <n v="2"/>
    <n v="0.7"/>
    <n v="-2.6585999999999999"/>
    <n v="0.46881743173671325"/>
  </r>
  <r>
    <x v="1040"/>
    <x v="12"/>
    <s v="OFF-EN-10001141"/>
    <x v="0"/>
    <x v="11"/>
    <n v="43.92"/>
    <s v="CA-2018-140760"/>
    <n v="1"/>
    <n v="5"/>
    <n v="0.2"/>
    <n v="15.921000000000003"/>
    <n v="0.44424167803735209"/>
  </r>
  <r>
    <x v="1040"/>
    <x v="10"/>
    <s v="OFF-ST-10004507"/>
    <x v="0"/>
    <x v="1"/>
    <n v="27.439999999999998"/>
    <s v="CA-2018-127705"/>
    <n v="1"/>
    <n v="2"/>
    <n v="0.2"/>
    <n v="2.4009999999999998"/>
    <n v="0.44610841445725197"/>
  </r>
  <r>
    <x v="1040"/>
    <x v="12"/>
    <s v="OFF-PA-10002479"/>
    <x v="0"/>
    <x v="0"/>
    <n v="25.344000000000001"/>
    <s v="CA-2018-140760"/>
    <n v="0"/>
    <n v="6"/>
    <n v="0.2"/>
    <n v="7.92"/>
    <n v="0.43613829632717294"/>
  </r>
  <r>
    <x v="1040"/>
    <x v="25"/>
    <s v="OFF-PA-10004733"/>
    <x v="0"/>
    <x v="0"/>
    <n v="25.344000000000001"/>
    <s v="CA-2018-158883"/>
    <n v="1"/>
    <n v="4"/>
    <n v="0.2"/>
    <n v="9.1871999999999989"/>
    <n v="0.43613829632717294"/>
  </r>
  <r>
    <x v="1040"/>
    <x v="0"/>
    <s v="OFF-PA-10000743"/>
    <x v="0"/>
    <x v="0"/>
    <n v="10.688000000000001"/>
    <s v="CA-2018-143294"/>
    <n v="1"/>
    <n v="2"/>
    <n v="0.2"/>
    <n v="3.7407999999999997"/>
    <n v="0.43613829632717294"/>
  </r>
  <r>
    <x v="1040"/>
    <x v="10"/>
    <s v="TEC-PH-10000347"/>
    <x v="2"/>
    <x v="6"/>
    <n v="2.97"/>
    <s v="CA-2018-127705"/>
    <n v="0"/>
    <n v="1"/>
    <n v="0.4"/>
    <n v="-0.64350000000000018"/>
    <n v="0.41105220110552465"/>
  </r>
  <r>
    <x v="1041"/>
    <x v="16"/>
    <s v="TEC-PH-10000441"/>
    <x v="2"/>
    <x v="6"/>
    <n v="503.96000000000004"/>
    <s v="CA-2018-140872"/>
    <n v="1"/>
    <n v="5"/>
    <n v="0.2"/>
    <n v="50.396000000000015"/>
    <n v="0.41105220110552465"/>
  </r>
  <r>
    <x v="1041"/>
    <x v="20"/>
    <s v="FUR-TA-10001932"/>
    <x v="1"/>
    <x v="13"/>
    <n v="384.76799999999997"/>
    <s v="CA-2018-113908"/>
    <n v="1"/>
    <n v="2"/>
    <n v="0.4"/>
    <n v="-115.43040000000002"/>
    <n v="0.55975208308209756"/>
  </r>
  <r>
    <x v="1041"/>
    <x v="16"/>
    <s v="FUR-BO-10002824"/>
    <x v="1"/>
    <x v="10"/>
    <n v="241.56799999999998"/>
    <s v="CA-2018-140872"/>
    <n v="0"/>
    <n v="2"/>
    <n v="0.2"/>
    <n v="0"/>
    <n v="0.5176847302647779"/>
  </r>
  <r>
    <x v="1041"/>
    <x v="22"/>
    <s v="OFF-ST-10004963"/>
    <x v="0"/>
    <x v="1"/>
    <n v="136.26"/>
    <s v="CA-2018-145506"/>
    <n v="1"/>
    <n v="9"/>
    <n v="0"/>
    <n v="5.4503999999999913"/>
    <n v="0.44610841445725197"/>
  </r>
  <r>
    <x v="1041"/>
    <x v="20"/>
    <s v="TEC-MA-10003173"/>
    <x v="2"/>
    <x v="15"/>
    <n v="78.66"/>
    <s v="CA-2018-113908"/>
    <n v="0"/>
    <n v="6"/>
    <n v="0"/>
    <n v="36.183599999999991"/>
    <n v="0.5183572270896134"/>
  </r>
  <r>
    <x v="1041"/>
    <x v="22"/>
    <s v="TEC-AC-10004975"/>
    <x v="2"/>
    <x v="9"/>
    <n v="1099.5"/>
    <s v="CA-2018-150420"/>
    <n v="1"/>
    <n v="10"/>
    <n v="0"/>
    <n v="362.83500000000004"/>
    <n v="0.52062335344040378"/>
  </r>
  <r>
    <x v="1041"/>
    <x v="16"/>
    <s v="TEC-AC-10003832"/>
    <x v="2"/>
    <x v="9"/>
    <n v="205.99200000000002"/>
    <s v="CA-2018-140872"/>
    <n v="0"/>
    <n v="1"/>
    <n v="0.2"/>
    <n v="-2.5749000000000279"/>
    <n v="0.52062335344040378"/>
  </r>
  <r>
    <x v="1041"/>
    <x v="16"/>
    <s v="TEC-AC-10002942"/>
    <x v="2"/>
    <x v="9"/>
    <n v="110.4"/>
    <s v="CA-2018-140872"/>
    <n v="0"/>
    <n v="2"/>
    <n v="0.2"/>
    <n v="-4.1400000000000077"/>
    <n v="0.52062335344040378"/>
  </r>
  <r>
    <x v="1041"/>
    <x v="4"/>
    <s v="TEC-AC-10003038"/>
    <x v="2"/>
    <x v="9"/>
    <n v="44.75"/>
    <s v="CA-2018-145772"/>
    <n v="1"/>
    <n v="5"/>
    <n v="0"/>
    <n v="8.5024999999999942"/>
    <n v="0.52062335344040378"/>
  </r>
  <r>
    <x v="1041"/>
    <x v="20"/>
    <s v="OFF-PA-10004156"/>
    <x v="0"/>
    <x v="0"/>
    <n v="45.36"/>
    <s v="CA-2018-113908"/>
    <n v="0"/>
    <n v="4"/>
    <n v="0"/>
    <n v="22.226399999999998"/>
    <n v="0.43613829632717294"/>
  </r>
  <r>
    <x v="1041"/>
    <x v="15"/>
    <s v="FUR-FU-10002960"/>
    <x v="1"/>
    <x v="8"/>
    <n v="35.168000000000006"/>
    <s v="CA-2018-126382"/>
    <n v="1"/>
    <n v="7"/>
    <n v="0.2"/>
    <n v="9.6712000000000025"/>
    <n v="0.4595170286641902"/>
  </r>
  <r>
    <x v="1041"/>
    <x v="16"/>
    <s v="OFF-AP-10002287"/>
    <x v="0"/>
    <x v="12"/>
    <n v="24.472000000000001"/>
    <s v="CA-2018-140872"/>
    <n v="0"/>
    <n v="7"/>
    <n v="0.2"/>
    <n v="1.8353999999999999"/>
    <n v="0.49507917887403441"/>
  </r>
  <r>
    <x v="1041"/>
    <x v="16"/>
    <s v="OFF-PA-10000809"/>
    <x v="0"/>
    <x v="0"/>
    <n v="15.552000000000003"/>
    <s v="CA-2018-140872"/>
    <n v="0"/>
    <n v="3"/>
    <n v="0.2"/>
    <n v="5.4432"/>
    <n v="0.43613829632717294"/>
  </r>
  <r>
    <x v="1041"/>
    <x v="4"/>
    <s v="OFF-PA-10001593"/>
    <x v="0"/>
    <x v="0"/>
    <n v="11.96"/>
    <s v="CA-2018-145772"/>
    <n v="0"/>
    <n v="2"/>
    <n v="0"/>
    <n v="5.3819999999999997"/>
    <n v="0.43613829632717294"/>
  </r>
  <r>
    <x v="1041"/>
    <x v="16"/>
    <s v="OFF-AP-10003622"/>
    <x v="0"/>
    <x v="12"/>
    <n v="5.2"/>
    <s v="CA-2018-140872"/>
    <n v="0"/>
    <n v="2"/>
    <n v="0.2"/>
    <n v="0.58499999999999974"/>
    <n v="0.49507917887403441"/>
  </r>
  <r>
    <x v="1041"/>
    <x v="16"/>
    <s v="OFF-BI-10002432"/>
    <x v="0"/>
    <x v="3"/>
    <n v="4.5540000000000003"/>
    <s v="CA-2018-140872"/>
    <n v="0"/>
    <n v="3"/>
    <n v="0.7"/>
    <n v="-3.4913999999999987"/>
    <n v="0.46881743173671325"/>
  </r>
  <r>
    <x v="1041"/>
    <x v="4"/>
    <s v="OFF-BI-10002049"/>
    <x v="0"/>
    <x v="3"/>
    <n v="3.9119999999999999"/>
    <s v="CA-2018-145772"/>
    <n v="0"/>
    <n v="1"/>
    <n v="0.2"/>
    <n v="1.2713999999999996"/>
    <n v="0.46881743173671325"/>
  </r>
  <r>
    <x v="1042"/>
    <x v="13"/>
    <s v="OFF-BI-10002353"/>
    <x v="0"/>
    <x v="3"/>
    <n v="108.08"/>
    <s v="CA-2018-133095"/>
    <n v="1"/>
    <n v="7"/>
    <n v="0"/>
    <n v="54.04"/>
    <n v="0.46881743173671325"/>
  </r>
  <r>
    <x v="1042"/>
    <x v="25"/>
    <s v="TEC-PH-10001819"/>
    <x v="2"/>
    <x v="6"/>
    <n v="71.984000000000009"/>
    <s v="CA-2018-158407"/>
    <n v="1"/>
    <n v="2"/>
    <n v="0.2"/>
    <n v="25.194399999999995"/>
    <n v="0.41105220110552465"/>
  </r>
  <r>
    <x v="1042"/>
    <x v="25"/>
    <s v="FUR-FU-10001967"/>
    <x v="1"/>
    <x v="8"/>
    <n v="31.983999999999998"/>
    <s v="CA-2018-158407"/>
    <n v="0"/>
    <n v="2"/>
    <n v="0.2"/>
    <n v="1.9989999999999979"/>
    <n v="0.4595170286641902"/>
  </r>
  <r>
    <x v="1042"/>
    <x v="0"/>
    <s v="FUR-FU-10002501"/>
    <x v="1"/>
    <x v="8"/>
    <n v="30.336000000000006"/>
    <s v="CA-2018-149720"/>
    <n v="1"/>
    <n v="6"/>
    <n v="0.6"/>
    <n v="-17.443199999999997"/>
    <n v="0.4595170286641902"/>
  </r>
  <r>
    <x v="1042"/>
    <x v="33"/>
    <s v="OFF-PA-10002870"/>
    <x v="0"/>
    <x v="0"/>
    <n v="12.48"/>
    <s v="CA-2018-100426"/>
    <n v="1"/>
    <n v="2"/>
    <n v="0"/>
    <n v="5.6159999999999997"/>
    <n v="0.43613829632717294"/>
  </r>
  <r>
    <x v="1042"/>
    <x v="13"/>
    <s v="OFF-BI-10004141"/>
    <x v="0"/>
    <x v="3"/>
    <n v="9.5400000000000009"/>
    <s v="CA-2018-133095"/>
    <n v="0"/>
    <n v="3"/>
    <n v="0"/>
    <n v="4.3883999999999999"/>
    <n v="0.46881743173671325"/>
  </r>
  <r>
    <x v="1042"/>
    <x v="28"/>
    <s v="OFF-AR-10002255"/>
    <x v="0"/>
    <x v="4"/>
    <n v="8.64"/>
    <s v="CA-2018-158106"/>
    <n v="1"/>
    <n v="3"/>
    <n v="0"/>
    <n v="2.5055999999999998"/>
    <n v="0.45632477063632687"/>
  </r>
  <r>
    <x v="1042"/>
    <x v="0"/>
    <s v="OFF-BI-10002557"/>
    <x v="0"/>
    <x v="3"/>
    <n v="6.3699999999999983"/>
    <s v="CA-2018-158953"/>
    <n v="1"/>
    <n v="7"/>
    <n v="0.8"/>
    <n v="-9.5550000000000015"/>
    <n v="0.46881743173671325"/>
  </r>
  <r>
    <x v="1043"/>
    <x v="0"/>
    <s v="TEC-PH-10001619"/>
    <x v="2"/>
    <x v="6"/>
    <n v="470.37600000000009"/>
    <s v="CA-2018-126788"/>
    <n v="1"/>
    <n v="3"/>
    <n v="0.2"/>
    <n v="52.917299999999955"/>
    <n v="0.41105220110552465"/>
  </r>
  <r>
    <x v="1043"/>
    <x v="16"/>
    <s v="OFF-PA-10002787"/>
    <x v="0"/>
    <x v="0"/>
    <n v="20.736000000000004"/>
    <s v="CA-2018-141614"/>
    <n v="1"/>
    <n v="4"/>
    <n v="0.2"/>
    <n v="7.2576000000000001"/>
    <n v="0.43613829632717294"/>
  </r>
  <r>
    <x v="1044"/>
    <x v="4"/>
    <s v="OFF-ST-10002957"/>
    <x v="0"/>
    <x v="1"/>
    <n v="26.400000000000002"/>
    <s v="US-2018-131849"/>
    <n v="1"/>
    <n v="5"/>
    <n v="0"/>
    <n v="0"/>
    <n v="0.44610841445725197"/>
  </r>
  <r>
    <x v="1044"/>
    <x v="4"/>
    <s v="FUR-FU-10004164"/>
    <x v="1"/>
    <x v="8"/>
    <n v="4.95"/>
    <s v="US-2018-131849"/>
    <n v="0"/>
    <n v="1"/>
    <n v="0"/>
    <n v="2.1780000000000004"/>
    <n v="0.4595170286641902"/>
  </r>
  <r>
    <x v="1045"/>
    <x v="4"/>
    <s v="FUR-BO-10004834"/>
    <x v="1"/>
    <x v="10"/>
    <n v="1497.6659999999999"/>
    <s v="US-2018-109316"/>
    <n v="1"/>
    <n v="2"/>
    <n v="0.15"/>
    <n v="140.95680000000004"/>
    <n v="0.5176847302647779"/>
  </r>
  <r>
    <x v="1045"/>
    <x v="0"/>
    <s v="TEC-PH-10004042"/>
    <x v="2"/>
    <x v="6"/>
    <n v="381.57600000000002"/>
    <s v="CA-2018-132682"/>
    <n v="1"/>
    <n v="3"/>
    <n v="0.2"/>
    <n v="28.618200000000002"/>
    <n v="0.41105220110552465"/>
  </r>
  <r>
    <x v="1045"/>
    <x v="0"/>
    <s v="OFF-PA-10000474"/>
    <x v="0"/>
    <x v="0"/>
    <n v="85.055999999999997"/>
    <s v="CA-2018-132682"/>
    <n v="0"/>
    <n v="3"/>
    <n v="0.2"/>
    <n v="28.706399999999991"/>
    <n v="0.43613829632717294"/>
  </r>
  <r>
    <x v="1045"/>
    <x v="12"/>
    <s v="OFF-BI-10000778"/>
    <x v="0"/>
    <x v="3"/>
    <n v="72.588000000000008"/>
    <s v="US-2018-107979"/>
    <n v="1"/>
    <n v="2"/>
    <n v="0.7"/>
    <n v="-48.391999999999982"/>
    <n v="0.46881743173671325"/>
  </r>
  <r>
    <x v="1045"/>
    <x v="12"/>
    <s v="TEC-AC-10002006"/>
    <x v="2"/>
    <x v="9"/>
    <n v="89.544000000000011"/>
    <s v="US-2018-107979"/>
    <n v="0"/>
    <n v="7"/>
    <n v="0.2"/>
    <n v="12.312299999999993"/>
    <n v="0.52062335344040378"/>
  </r>
  <r>
    <x v="1045"/>
    <x v="12"/>
    <s v="OFF-ST-10002485"/>
    <x v="0"/>
    <x v="1"/>
    <n v="35.167999999999999"/>
    <s v="US-2018-107979"/>
    <n v="0"/>
    <n v="2"/>
    <n v="0.2"/>
    <n v="-8.3524000000000012"/>
    <n v="0.44610841445725197"/>
  </r>
  <r>
    <x v="1045"/>
    <x v="0"/>
    <s v="OFF-SU-10004231"/>
    <x v="0"/>
    <x v="14"/>
    <n v="23.76"/>
    <s v="CA-2018-132682"/>
    <n v="0"/>
    <n v="3"/>
    <n v="0.2"/>
    <n v="2.0789999999999997"/>
    <n v="0.53938093436526824"/>
  </r>
  <r>
    <x v="1045"/>
    <x v="4"/>
    <s v="TEC-PH-10000307"/>
    <x v="2"/>
    <x v="6"/>
    <n v="17.52"/>
    <s v="US-2018-109316"/>
    <n v="0"/>
    <n v="2"/>
    <n v="0.2"/>
    <n v="-3.5040000000000022"/>
    <n v="0.41105220110552465"/>
  </r>
  <r>
    <x v="1045"/>
    <x v="1"/>
    <s v="OFF-BI-10000309"/>
    <x v="0"/>
    <x v="3"/>
    <n v="12.175999999999998"/>
    <s v="US-2018-106579"/>
    <n v="1"/>
    <n v="4"/>
    <n v="0.8"/>
    <n v="-18.872800000000009"/>
    <n v="0.46881743173671325"/>
  </r>
  <r>
    <x v="1045"/>
    <x v="37"/>
    <s v="OFF-BI-10004040"/>
    <x v="0"/>
    <x v="3"/>
    <n v="10.36"/>
    <s v="CA-2018-117436"/>
    <n v="1"/>
    <n v="2"/>
    <n v="0"/>
    <n v="5.0763999999999996"/>
    <n v="0.46881743173671325"/>
  </r>
  <r>
    <x v="1045"/>
    <x v="0"/>
    <s v="OFF-AP-10002203"/>
    <x v="0"/>
    <x v="12"/>
    <n v="1.6239999999999994"/>
    <s v="US-2018-155299"/>
    <n v="1"/>
    <n v="2"/>
    <n v="0.8"/>
    <n v="-4.4660000000000002"/>
    <n v="0.49507917887403441"/>
  </r>
  <r>
    <x v="1046"/>
    <x v="0"/>
    <s v="OFF-ST-10001496"/>
    <x v="0"/>
    <x v="1"/>
    <n v="720.7600000000001"/>
    <s v="CA-2018-100951"/>
    <n v="1"/>
    <n v="5"/>
    <n v="0.2"/>
    <n v="54.056999999999988"/>
    <n v="0.44610841445725197"/>
  </r>
  <r>
    <x v="1046"/>
    <x v="1"/>
    <s v="FUR-TA-10000688"/>
    <x v="1"/>
    <x v="13"/>
    <n v="108.925"/>
    <s v="US-2018-106663"/>
    <n v="1"/>
    <n v="1"/>
    <n v="0.5"/>
    <n v="-71.890500000000017"/>
    <n v="0.55975208308209756"/>
  </r>
  <r>
    <x v="1046"/>
    <x v="6"/>
    <s v="OFF-PA-10000249"/>
    <x v="0"/>
    <x v="0"/>
    <n v="49.12"/>
    <s v="US-2018-146822"/>
    <n v="1"/>
    <n v="4"/>
    <n v="0"/>
    <n v="23.086399999999998"/>
    <n v="0.43613829632717294"/>
  </r>
  <r>
    <x v="1046"/>
    <x v="1"/>
    <s v="OFF-PA-10002377"/>
    <x v="0"/>
    <x v="0"/>
    <n v="36.351999999999997"/>
    <s v="US-2018-106663"/>
    <n v="0"/>
    <n v="8"/>
    <n v="0.2"/>
    <n v="11.359999999999998"/>
    <n v="0.43613829632717294"/>
  </r>
  <r>
    <x v="1046"/>
    <x v="1"/>
    <s v="FUR-FU-10002759"/>
    <x v="1"/>
    <x v="8"/>
    <n v="23.976000000000003"/>
    <s v="US-2018-106663"/>
    <n v="0"/>
    <n v="3"/>
    <n v="0.6"/>
    <n v="-14.385599999999997"/>
    <n v="0.4595170286641902"/>
  </r>
  <r>
    <x v="1047"/>
    <x v="16"/>
    <s v="OFF-ST-10003805"/>
    <x v="0"/>
    <x v="1"/>
    <n v="1347.5200000000002"/>
    <s v="CA-2018-107167"/>
    <n v="1"/>
    <n v="8"/>
    <n v="0.2"/>
    <n v="84.219999999999857"/>
    <n v="0.44610841445725197"/>
  </r>
  <r>
    <x v="1047"/>
    <x v="4"/>
    <s v="FUR-BO-10001337"/>
    <x v="1"/>
    <x v="10"/>
    <n v="514.16499999999996"/>
    <s v="CA-2018-140963"/>
    <n v="1"/>
    <n v="5"/>
    <n v="0.15"/>
    <n v="-30.24499999999999"/>
    <n v="0.5176847302647779"/>
  </r>
  <r>
    <x v="1047"/>
    <x v="4"/>
    <s v="TEC-PH-10001924"/>
    <x v="2"/>
    <x v="6"/>
    <n v="279.95999999999998"/>
    <s v="CA-2018-140963"/>
    <n v="0"/>
    <n v="5"/>
    <n v="0.2"/>
    <n v="17.497500000000016"/>
    <n v="0.41105220110552465"/>
  </r>
  <r>
    <x v="1047"/>
    <x v="22"/>
    <s v="TEC-PH-10002923"/>
    <x v="2"/>
    <x v="6"/>
    <n v="88.77600000000001"/>
    <s v="CA-2018-158071"/>
    <n v="1"/>
    <n v="3"/>
    <n v="0.2"/>
    <n v="7.7679000000000009"/>
    <n v="0.41105220110552465"/>
  </r>
  <r>
    <x v="1047"/>
    <x v="14"/>
    <s v="TEC-AC-10003832"/>
    <x v="2"/>
    <x v="9"/>
    <n v="132.52000000000001"/>
    <s v="CA-2018-106103"/>
    <n v="1"/>
    <n v="4"/>
    <n v="0"/>
    <n v="54.333200000000005"/>
    <n v="0.52062335344040378"/>
  </r>
  <r>
    <x v="1047"/>
    <x v="2"/>
    <s v="OFF-PA-10000380"/>
    <x v="0"/>
    <x v="0"/>
    <n v="40.032000000000004"/>
    <s v="US-2018-131583"/>
    <n v="1"/>
    <n v="6"/>
    <n v="0.2"/>
    <n v="15.011999999999999"/>
    <n v="0.43613829632717294"/>
  </r>
  <r>
    <x v="1047"/>
    <x v="4"/>
    <s v="OFF-LA-10003923"/>
    <x v="0"/>
    <x v="2"/>
    <n v="29.6"/>
    <s v="CA-2018-140963"/>
    <n v="0"/>
    <n v="2"/>
    <n v="0"/>
    <n v="14.8"/>
    <n v="0.4647369236065339"/>
  </r>
  <r>
    <x v="1047"/>
    <x v="4"/>
    <s v="OFF-AR-10002375"/>
    <x v="0"/>
    <x v="4"/>
    <n v="16.399999999999999"/>
    <s v="CA-2018-143343"/>
    <n v="1"/>
    <n v="5"/>
    <n v="0"/>
    <n v="4.7559999999999985"/>
    <n v="0.45632477063632687"/>
  </r>
  <r>
    <x v="1047"/>
    <x v="22"/>
    <s v="OFF-ST-10001228"/>
    <x v="0"/>
    <x v="1"/>
    <n v="15.58"/>
    <s v="CA-2018-158071"/>
    <n v="0"/>
    <n v="1"/>
    <n v="0"/>
    <n v="3.8949999999999996"/>
    <n v="0.44610841445725197"/>
  </r>
  <r>
    <x v="1047"/>
    <x v="4"/>
    <s v="OFF-AR-10001231"/>
    <x v="0"/>
    <x v="4"/>
    <n v="14.700000000000001"/>
    <s v="CA-2018-137001"/>
    <n v="1"/>
    <n v="7"/>
    <n v="0"/>
    <n v="4.1160000000000005"/>
    <n v="0.45632477063632687"/>
  </r>
  <r>
    <x v="1047"/>
    <x v="20"/>
    <s v="OFF-FA-10004395"/>
    <x v="0"/>
    <x v="7"/>
    <n v="14.129999999999999"/>
    <s v="CA-2018-112172"/>
    <n v="1"/>
    <n v="3"/>
    <n v="0"/>
    <n v="0.70650000000000013"/>
    <n v="0.51168203684699509"/>
  </r>
  <r>
    <x v="1047"/>
    <x v="22"/>
    <s v="OFF-LA-10004689"/>
    <x v="0"/>
    <x v="2"/>
    <n v="11.56"/>
    <s v="CA-2018-158071"/>
    <n v="0"/>
    <n v="4"/>
    <n v="0"/>
    <n v="5.4332000000000003"/>
    <n v="0.4647369236065339"/>
  </r>
  <r>
    <x v="1047"/>
    <x v="20"/>
    <s v="OFF-AR-10001868"/>
    <x v="0"/>
    <x v="4"/>
    <n v="8.4"/>
    <s v="CA-2018-167080"/>
    <n v="1"/>
    <n v="5"/>
    <n v="0"/>
    <n v="4.2"/>
    <n v="0.45632477063632687"/>
  </r>
  <r>
    <x v="1048"/>
    <x v="22"/>
    <s v="TEC-MA-10001570"/>
    <x v="2"/>
    <x v="15"/>
    <n v="385.80000000000007"/>
    <s v="CA-2018-134565"/>
    <n v="1"/>
    <n v="5"/>
    <n v="0.2"/>
    <n v="130.20749999999998"/>
    <n v="0.5183572270896134"/>
  </r>
  <r>
    <x v="1048"/>
    <x v="12"/>
    <s v="FUR-CH-10001394"/>
    <x v="1"/>
    <x v="5"/>
    <n v="280.79200000000003"/>
    <s v="US-2018-120418"/>
    <n v="1"/>
    <n v="1"/>
    <n v="0.2"/>
    <n v="35.098999999999961"/>
    <n v="0.46529189879902266"/>
  </r>
  <r>
    <x v="1048"/>
    <x v="12"/>
    <s v="OFF-ST-10001809"/>
    <x v="0"/>
    <x v="1"/>
    <n v="215.59200000000001"/>
    <s v="US-2018-120418"/>
    <n v="0"/>
    <n v="3"/>
    <n v="0.2"/>
    <n v="-48.508200000000009"/>
    <n v="0.44610841445725197"/>
  </r>
  <r>
    <x v="1048"/>
    <x v="22"/>
    <s v="FUR-BO-10001519"/>
    <x v="1"/>
    <x v="10"/>
    <n v="174.42000000000002"/>
    <s v="CA-2018-134565"/>
    <n v="0"/>
    <n v="3"/>
    <n v="0"/>
    <n v="41.860800000000005"/>
    <n v="0.5176847302647779"/>
  </r>
  <r>
    <x v="1048"/>
    <x v="4"/>
    <s v="OFF-PA-10000357"/>
    <x v="0"/>
    <x v="0"/>
    <n v="122.97"/>
    <s v="US-2018-152002"/>
    <n v="1"/>
    <n v="3"/>
    <n v="0"/>
    <n v="60.255300000000005"/>
    <n v="0.43613829632717294"/>
  </r>
  <r>
    <x v="1048"/>
    <x v="22"/>
    <s v="OFF-ST-10004804"/>
    <x v="0"/>
    <x v="1"/>
    <n v="102.96"/>
    <s v="CA-2018-134565"/>
    <n v="0"/>
    <n v="2"/>
    <n v="0"/>
    <n v="1.0296000000000021"/>
    <n v="0.44610841445725197"/>
  </r>
  <r>
    <x v="1048"/>
    <x v="12"/>
    <s v="OFF-AR-10002956"/>
    <x v="0"/>
    <x v="4"/>
    <n v="88.04"/>
    <s v="US-2018-120418"/>
    <n v="0"/>
    <n v="5"/>
    <n v="0.2"/>
    <n v="6.602999999999998"/>
    <n v="0.45632477063632687"/>
  </r>
  <r>
    <x v="1048"/>
    <x v="12"/>
    <s v="OFF-ST-10002370"/>
    <x v="0"/>
    <x v="1"/>
    <n v="68.448000000000008"/>
    <s v="US-2018-120418"/>
    <n v="0"/>
    <n v="4"/>
    <n v="0.2"/>
    <n v="7.7003999999999948"/>
    <n v="0.44610841445725197"/>
  </r>
  <r>
    <x v="1048"/>
    <x v="4"/>
    <s v="OFF-AP-10004532"/>
    <x v="0"/>
    <x v="12"/>
    <n v="61.44"/>
    <s v="CA-2018-141481"/>
    <n v="1"/>
    <n v="3"/>
    <n v="0"/>
    <n v="16.588799999999999"/>
    <n v="0.49507917887403441"/>
  </r>
  <r>
    <x v="1048"/>
    <x v="22"/>
    <s v="OFF-PA-10004243"/>
    <x v="0"/>
    <x v="0"/>
    <n v="37.94"/>
    <s v="CA-2018-134565"/>
    <n v="0"/>
    <n v="2"/>
    <n v="0"/>
    <n v="18.211199999999998"/>
    <n v="0.43613829632717294"/>
  </r>
  <r>
    <x v="1048"/>
    <x v="22"/>
    <s v="OFF-BI-10001759"/>
    <x v="0"/>
    <x v="3"/>
    <n v="18.288"/>
    <s v="CA-2018-134565"/>
    <n v="0"/>
    <n v="6"/>
    <n v="0.2"/>
    <n v="6.6293999999999995"/>
    <n v="0.46881743173671325"/>
  </r>
  <r>
    <x v="1048"/>
    <x v="12"/>
    <s v="OFF-AR-10001955"/>
    <x v="0"/>
    <x v="4"/>
    <n v="15.872"/>
    <s v="US-2018-120418"/>
    <n v="0"/>
    <n v="1"/>
    <n v="0.2"/>
    <n v="1.9839999999999982"/>
    <n v="0.45632477063632687"/>
  </r>
  <r>
    <x v="1048"/>
    <x v="25"/>
    <s v="OFF-BI-10001525"/>
    <x v="0"/>
    <x v="3"/>
    <n v="4.572000000000001"/>
    <s v="CA-2018-133928"/>
    <n v="1"/>
    <n v="4"/>
    <n v="0.7"/>
    <n v="-3.8100000000000005"/>
    <n v="0.46881743173671325"/>
  </r>
  <r>
    <x v="1048"/>
    <x v="33"/>
    <s v="OFF-AR-10001919"/>
    <x v="0"/>
    <x v="4"/>
    <n v="3.76"/>
    <s v="CA-2018-102554"/>
    <n v="1"/>
    <n v="2"/>
    <n v="0"/>
    <n v="1.0903999999999998"/>
    <n v="0.45632477063632687"/>
  </r>
  <r>
    <x v="1049"/>
    <x v="20"/>
    <s v="FUR-CH-10000595"/>
    <x v="1"/>
    <x v="5"/>
    <n v="858.24"/>
    <s v="CA-2018-108441"/>
    <n v="1"/>
    <n v="4"/>
    <n v="0.1"/>
    <n v="143.03999999999996"/>
    <n v="0.46529189879902266"/>
  </r>
  <r>
    <x v="1049"/>
    <x v="5"/>
    <s v="FUR-TA-10002530"/>
    <x v="1"/>
    <x v="13"/>
    <n v="452.93999999999994"/>
    <s v="CA-2018-148474"/>
    <n v="1"/>
    <n v="3"/>
    <n v="0"/>
    <n v="67.940999999999974"/>
    <n v="0.55975208308209756"/>
  </r>
  <r>
    <x v="1049"/>
    <x v="5"/>
    <s v="OFF-BI-10000977"/>
    <x v="0"/>
    <x v="3"/>
    <n v="91.199999999999989"/>
    <s v="CA-2018-148474"/>
    <n v="0"/>
    <n v="3"/>
    <n v="0"/>
    <n v="41.951999999999998"/>
    <n v="0.46881743173671325"/>
  </r>
  <r>
    <x v="1049"/>
    <x v="22"/>
    <s v="TEC-PH-10002564"/>
    <x v="2"/>
    <x v="6"/>
    <n v="71.975999999999999"/>
    <s v="CA-2018-119424"/>
    <n v="1"/>
    <n v="3"/>
    <n v="0.2"/>
    <n v="8.9969999999999892"/>
    <n v="0.41105220110552465"/>
  </r>
  <r>
    <x v="1049"/>
    <x v="20"/>
    <s v="OFF-AR-10004691"/>
    <x v="0"/>
    <x v="4"/>
    <n v="64.14"/>
    <s v="CA-2018-108441"/>
    <n v="0"/>
    <n v="3"/>
    <n v="0"/>
    <n v="16.676400000000001"/>
    <n v="0.45632477063632687"/>
  </r>
  <r>
    <x v="1049"/>
    <x v="10"/>
    <s v="TEC-AC-10004469"/>
    <x v="2"/>
    <x v="9"/>
    <n v="63.920000000000009"/>
    <s v="CA-2018-117821"/>
    <n v="1"/>
    <n v="2"/>
    <n v="0.2"/>
    <n v="19.176000000000002"/>
    <n v="0.52062335344040378"/>
  </r>
  <r>
    <x v="1049"/>
    <x v="22"/>
    <s v="OFF-PA-10001639"/>
    <x v="0"/>
    <x v="0"/>
    <n v="19.440000000000001"/>
    <s v="CA-2018-119424"/>
    <n v="0"/>
    <n v="3"/>
    <n v="0"/>
    <n v="9.3312000000000008"/>
    <n v="0.43613829632717294"/>
  </r>
  <r>
    <x v="1049"/>
    <x v="20"/>
    <s v="OFF-PA-10000697"/>
    <x v="0"/>
    <x v="0"/>
    <n v="19.04"/>
    <s v="CA-2018-108441"/>
    <n v="0"/>
    <n v="4"/>
    <n v="0"/>
    <n v="9.3295999999999992"/>
    <n v="0.43613829632717294"/>
  </r>
  <r>
    <x v="1049"/>
    <x v="16"/>
    <s v="FUR-FU-10001546"/>
    <x v="1"/>
    <x v="8"/>
    <n v="17.088000000000001"/>
    <s v="CA-2018-143861"/>
    <n v="1"/>
    <n v="2"/>
    <n v="0.2"/>
    <n v="1.0679999999999996"/>
    <n v="0.4595170286641902"/>
  </r>
  <r>
    <x v="1049"/>
    <x v="20"/>
    <s v="OFF-BI-10000848"/>
    <x v="0"/>
    <x v="3"/>
    <n v="13.128"/>
    <s v="CA-2018-108441"/>
    <n v="0"/>
    <n v="3"/>
    <n v="0.2"/>
    <n v="4.2665999999999986"/>
    <n v="0.46881743173671325"/>
  </r>
  <r>
    <x v="1049"/>
    <x v="1"/>
    <s v="FUR-FU-10002364"/>
    <x v="1"/>
    <x v="8"/>
    <n v="8.8559999999999999"/>
    <s v="CA-2018-124191"/>
    <n v="1"/>
    <n v="3"/>
    <n v="0.6"/>
    <n v="-6.8634000000000013"/>
    <n v="0.4595170286641902"/>
  </r>
  <r>
    <x v="1050"/>
    <x v="1"/>
    <s v="FUR-CH-10004289"/>
    <x v="1"/>
    <x v="5"/>
    <n v="470.30199999999996"/>
    <s v="CA-2018-102337"/>
    <n v="1"/>
    <n v="7"/>
    <n v="0.3"/>
    <n v="-87.341800000000035"/>
    <n v="0.46529189879902266"/>
  </r>
  <r>
    <x v="1050"/>
    <x v="22"/>
    <s v="FUR-CH-10003774"/>
    <x v="1"/>
    <x v="5"/>
    <n v="291.13600000000002"/>
    <s v="CA-2018-104850"/>
    <n v="1"/>
    <n v="4"/>
    <n v="0.2"/>
    <n v="-25.474400000000017"/>
    <n v="0.46529189879902266"/>
  </r>
  <r>
    <x v="1050"/>
    <x v="6"/>
    <s v="OFF-AR-10004260"/>
    <x v="0"/>
    <x v="4"/>
    <n v="181.86"/>
    <s v="CA-2018-122056"/>
    <n v="1"/>
    <n v="7"/>
    <n v="0"/>
    <n v="50.9208"/>
    <n v="0.45632477063632687"/>
  </r>
  <r>
    <x v="1050"/>
    <x v="1"/>
    <s v="OFF-ST-10004804"/>
    <x v="0"/>
    <x v="1"/>
    <n v="164.73599999999999"/>
    <s v="CA-2018-102337"/>
    <n v="0"/>
    <n v="4"/>
    <n v="0.2"/>
    <n v="-39.124799999999993"/>
    <n v="0.44610841445725197"/>
  </r>
  <r>
    <x v="1050"/>
    <x v="1"/>
    <s v="TEC-PH-10002564"/>
    <x v="2"/>
    <x v="6"/>
    <n v="47.984000000000002"/>
    <s v="CA-2018-102337"/>
    <n v="0"/>
    <n v="2"/>
    <n v="0.2"/>
    <n v="5.9979999999999922"/>
    <n v="0.41105220110552465"/>
  </r>
  <r>
    <x v="1051"/>
    <x v="15"/>
    <s v="TEC-PH-10000560"/>
    <x v="2"/>
    <x v="6"/>
    <n v="2239.9360000000001"/>
    <s v="CA-2018-119284"/>
    <n v="1"/>
    <n v="8"/>
    <n v="0.2"/>
    <n v="223.99360000000013"/>
    <n v="0.41105220110552465"/>
  </r>
  <r>
    <x v="1051"/>
    <x v="25"/>
    <s v="FUR-CH-10000847"/>
    <x v="1"/>
    <x v="5"/>
    <n v="698.35200000000009"/>
    <s v="CA-2018-126914"/>
    <n v="1"/>
    <n v="3"/>
    <n v="0.2"/>
    <n v="52.376399999999961"/>
    <n v="0.46529189879902266"/>
  </r>
  <r>
    <x v="1051"/>
    <x v="15"/>
    <s v="TEC-PH-10001051"/>
    <x v="2"/>
    <x v="6"/>
    <n v="239.976"/>
    <s v="CA-2018-119284"/>
    <n v="0"/>
    <n v="3"/>
    <n v="0.2"/>
    <n v="26.997299999999967"/>
    <n v="0.41105220110552465"/>
  </r>
  <r>
    <x v="1051"/>
    <x v="15"/>
    <s v="OFF-ST-10001490"/>
    <x v="0"/>
    <x v="1"/>
    <n v="142.77600000000001"/>
    <s v="CA-2018-119284"/>
    <n v="0"/>
    <n v="1"/>
    <n v="0.2"/>
    <n v="17.84699999999998"/>
    <n v="0.44610841445725197"/>
  </r>
  <r>
    <x v="1051"/>
    <x v="15"/>
    <s v="FUR-TA-10004152"/>
    <x v="1"/>
    <x v="13"/>
    <n v="120.96"/>
    <s v="CA-2018-119284"/>
    <n v="0"/>
    <n v="2"/>
    <n v="0.4"/>
    <n v="-28.224000000000004"/>
    <n v="0.55975208308209756"/>
  </r>
  <r>
    <x v="1051"/>
    <x v="4"/>
    <s v="TEC-PH-10001809"/>
    <x v="2"/>
    <x v="6"/>
    <n v="119.96"/>
    <s v="CA-2018-118864"/>
    <n v="1"/>
    <n v="1"/>
    <n v="0.2"/>
    <n v="7.4974999999999987"/>
    <n v="0.41105220110552465"/>
  </r>
  <r>
    <x v="1051"/>
    <x v="15"/>
    <s v="OFF-PA-10000312"/>
    <x v="0"/>
    <x v="0"/>
    <n v="91.360000000000014"/>
    <s v="CA-2018-119284"/>
    <n v="0"/>
    <n v="5"/>
    <n v="0.2"/>
    <n v="29.691999999999993"/>
    <n v="0.43613829632717294"/>
  </r>
  <r>
    <x v="1051"/>
    <x v="28"/>
    <s v="OFF-ST-10001291"/>
    <x v="0"/>
    <x v="1"/>
    <n v="84.55"/>
    <s v="CA-2018-169691"/>
    <n v="1"/>
    <n v="5"/>
    <n v="0"/>
    <n v="22.828499999999998"/>
    <n v="0.44610841445725197"/>
  </r>
  <r>
    <x v="1051"/>
    <x v="25"/>
    <s v="FUR-BO-10000468"/>
    <x v="1"/>
    <x v="10"/>
    <n v="77.728000000000009"/>
    <s v="CA-2018-126914"/>
    <n v="0"/>
    <n v="2"/>
    <n v="0.2"/>
    <n v="-3.8863999999999947"/>
    <n v="0.5176847302647779"/>
  </r>
  <r>
    <x v="1051"/>
    <x v="15"/>
    <s v="OFF-AP-10004249"/>
    <x v="0"/>
    <x v="12"/>
    <n v="76.608000000000004"/>
    <s v="CA-2018-119284"/>
    <n v="0"/>
    <n v="8"/>
    <n v="0.2"/>
    <n v="6.7031999999999954"/>
    <n v="0.49507917887403441"/>
  </r>
  <r>
    <x v="1051"/>
    <x v="4"/>
    <s v="TEC-PH-10002293"/>
    <x v="2"/>
    <x v="6"/>
    <n v="47.975999999999999"/>
    <s v="CA-2018-169901"/>
    <n v="1"/>
    <n v="3"/>
    <n v="0.2"/>
    <n v="4.7976000000000028"/>
    <n v="0.41105220110552465"/>
  </r>
  <r>
    <x v="1051"/>
    <x v="28"/>
    <s v="OFF-LA-10002312"/>
    <x v="0"/>
    <x v="2"/>
    <n v="44.400000000000006"/>
    <s v="CA-2018-169691"/>
    <n v="0"/>
    <n v="3"/>
    <n v="0"/>
    <n v="22.200000000000003"/>
    <n v="0.4647369236065339"/>
  </r>
  <r>
    <x v="1051"/>
    <x v="15"/>
    <s v="FUR-FU-10004351"/>
    <x v="1"/>
    <x v="8"/>
    <n v="31.168000000000003"/>
    <s v="CA-2018-119284"/>
    <n v="0"/>
    <n v="4"/>
    <n v="0.2"/>
    <n v="9.3504000000000005"/>
    <n v="0.4595170286641902"/>
  </r>
  <r>
    <x v="1051"/>
    <x v="1"/>
    <s v="OFF-AR-10001954"/>
    <x v="0"/>
    <x v="4"/>
    <n v="19.559999999999999"/>
    <s v="CA-2018-111178"/>
    <n v="1"/>
    <n v="5"/>
    <n v="0.2"/>
    <n v="1.7115"/>
    <n v="0.45632477063632687"/>
  </r>
  <r>
    <x v="1051"/>
    <x v="28"/>
    <s v="OFF-PA-10003022"/>
    <x v="0"/>
    <x v="0"/>
    <n v="17.940000000000001"/>
    <s v="CA-2018-169691"/>
    <n v="0"/>
    <n v="3"/>
    <n v="0"/>
    <n v="8.7906000000000013"/>
    <n v="0.43613829632717294"/>
  </r>
  <r>
    <x v="1051"/>
    <x v="4"/>
    <s v="OFF-AR-10002399"/>
    <x v="0"/>
    <x v="4"/>
    <n v="4.26"/>
    <s v="CA-2018-135167"/>
    <n v="1"/>
    <n v="1"/>
    <n v="0"/>
    <n v="1.7465999999999999"/>
    <n v="0.45632477063632687"/>
  </r>
  <r>
    <x v="1052"/>
    <x v="4"/>
    <s v="FUR-CH-10000015"/>
    <x v="1"/>
    <x v="5"/>
    <n v="1212.96"/>
    <s v="CA-2018-105214"/>
    <n v="1"/>
    <n v="7"/>
    <n v="0.2"/>
    <n v="90.97199999999998"/>
    <n v="0.46529189879902266"/>
  </r>
  <r>
    <x v="1052"/>
    <x v="3"/>
    <s v="FUR-CH-10000665"/>
    <x v="1"/>
    <x v="5"/>
    <n v="301.95999999999998"/>
    <s v="CA-2018-129462"/>
    <n v="1"/>
    <n v="2"/>
    <n v="0"/>
    <n v="90.587999999999965"/>
    <n v="0.46529189879902266"/>
  </r>
  <r>
    <x v="1052"/>
    <x v="31"/>
    <s v="OFF-PA-10001815"/>
    <x v="0"/>
    <x v="0"/>
    <n v="192.16"/>
    <s v="CA-2018-155873"/>
    <n v="1"/>
    <n v="4"/>
    <n v="0"/>
    <n v="92.236799999999988"/>
    <n v="0.43613829632717294"/>
  </r>
  <r>
    <x v="1052"/>
    <x v="3"/>
    <s v="TEC-PH-10001557"/>
    <x v="2"/>
    <x v="6"/>
    <n v="191.98"/>
    <s v="CA-2018-129462"/>
    <n v="0"/>
    <n v="2"/>
    <n v="0"/>
    <n v="51.834599999999995"/>
    <n v="0.41105220110552465"/>
  </r>
  <r>
    <x v="1052"/>
    <x v="3"/>
    <s v="OFF-AP-10003884"/>
    <x v="0"/>
    <x v="12"/>
    <n v="180.66"/>
    <s v="CA-2018-129462"/>
    <n v="0"/>
    <n v="3"/>
    <n v="0"/>
    <n v="50.584800000000008"/>
    <n v="0.49507917887403441"/>
  </r>
  <r>
    <x v="1052"/>
    <x v="3"/>
    <s v="TEC-PH-10002085"/>
    <x v="2"/>
    <x v="6"/>
    <n v="65.989999999999995"/>
    <s v="CA-2018-129462"/>
    <n v="0"/>
    <n v="1"/>
    <n v="0"/>
    <n v="17.157400000000003"/>
    <n v="0.41105220110552465"/>
  </r>
  <r>
    <x v="1052"/>
    <x v="10"/>
    <s v="TEC-AC-10001606"/>
    <x v="2"/>
    <x v="9"/>
    <n v="479.952"/>
    <s v="CA-2018-111269"/>
    <n v="1"/>
    <n v="6"/>
    <n v="0.2"/>
    <n v="107.98920000000001"/>
    <n v="0.52062335344040378"/>
  </r>
  <r>
    <x v="1052"/>
    <x v="10"/>
    <s v="OFF-AR-10001427"/>
    <x v="0"/>
    <x v="4"/>
    <n v="23.92"/>
    <s v="CA-2018-111269"/>
    <n v="0"/>
    <n v="5"/>
    <n v="0.2"/>
    <n v="1.7940000000000005"/>
    <n v="0.45632477063632687"/>
  </r>
  <r>
    <x v="1052"/>
    <x v="31"/>
    <s v="OFF-PA-10001246"/>
    <x v="0"/>
    <x v="0"/>
    <n v="19.440000000000001"/>
    <s v="CA-2018-155873"/>
    <n v="0"/>
    <n v="3"/>
    <n v="0"/>
    <n v="9.3312000000000008"/>
    <n v="0.43613829632717294"/>
  </r>
  <r>
    <x v="1052"/>
    <x v="4"/>
    <s v="OFF-PA-10001776"/>
    <x v="0"/>
    <x v="0"/>
    <n v="18.54"/>
    <s v="CA-2018-105214"/>
    <n v="0"/>
    <n v="2"/>
    <n v="0"/>
    <n v="8.7137999999999991"/>
    <n v="0.43613829632717294"/>
  </r>
  <r>
    <x v="1052"/>
    <x v="31"/>
    <s v="OFF-SU-10001165"/>
    <x v="0"/>
    <x v="14"/>
    <n v="16.68"/>
    <s v="CA-2018-155873"/>
    <n v="0"/>
    <n v="2"/>
    <n v="0"/>
    <n v="4.3368000000000002"/>
    <n v="0.53938093436526824"/>
  </r>
  <r>
    <x v="1052"/>
    <x v="25"/>
    <s v="OFF-AR-10003602"/>
    <x v="0"/>
    <x v="4"/>
    <n v="14.015999999999998"/>
    <s v="CA-2018-136826"/>
    <n v="1"/>
    <n v="3"/>
    <n v="0.2"/>
    <n v="4.7303999999999995"/>
    <n v="0.45632477063632687"/>
  </r>
  <r>
    <x v="1052"/>
    <x v="1"/>
    <s v="OFF-BI-10000756"/>
    <x v="0"/>
    <x v="3"/>
    <n v="5.9359999999999991"/>
    <s v="US-2018-132206"/>
    <n v="1"/>
    <n v="7"/>
    <n v="0.8"/>
    <n v="-8.9040000000000035"/>
    <n v="0.46881743173671325"/>
  </r>
  <r>
    <x v="1053"/>
    <x v="20"/>
    <s v="TEC-MA-10003673"/>
    <x v="2"/>
    <x v="15"/>
    <n v="3404.5"/>
    <s v="CA-2018-165323"/>
    <n v="1"/>
    <n v="5"/>
    <n v="0"/>
    <n v="1668.2049999999999"/>
    <n v="0.5183572270896134"/>
  </r>
  <r>
    <x v="1053"/>
    <x v="22"/>
    <s v="FUR-FU-10004848"/>
    <x v="1"/>
    <x v="8"/>
    <n v="155.25"/>
    <s v="CA-2018-118437"/>
    <n v="1"/>
    <n v="3"/>
    <n v="0"/>
    <n v="46.574999999999996"/>
    <n v="0.4595170286641902"/>
  </r>
  <r>
    <x v="1053"/>
    <x v="26"/>
    <s v="OFF-ST-10001418"/>
    <x v="0"/>
    <x v="1"/>
    <n v="146.352"/>
    <s v="CA-2018-146346"/>
    <n v="1"/>
    <n v="3"/>
    <n v="0.2"/>
    <n v="-32.929200000000002"/>
    <n v="0.44610841445725197"/>
  </r>
  <r>
    <x v="1053"/>
    <x v="4"/>
    <s v="OFF-BI-10001721"/>
    <x v="0"/>
    <x v="3"/>
    <n v="51.311999999999998"/>
    <s v="CA-2018-157833"/>
    <n v="1"/>
    <n v="3"/>
    <n v="0.2"/>
    <n v="17.959199999999999"/>
    <n v="0.46881743173671325"/>
  </r>
  <r>
    <x v="1053"/>
    <x v="20"/>
    <s v="TEC-AC-10004992"/>
    <x v="2"/>
    <x v="9"/>
    <n v="101.34"/>
    <s v="CA-2018-165323"/>
    <n v="0"/>
    <n v="3"/>
    <n v="0"/>
    <n v="8.1071999999999917"/>
    <n v="0.52062335344040378"/>
  </r>
  <r>
    <x v="1053"/>
    <x v="22"/>
    <s v="OFF-ST-10003722"/>
    <x v="0"/>
    <x v="1"/>
    <n v="14.03"/>
    <s v="CA-2018-118437"/>
    <n v="0"/>
    <n v="1"/>
    <n v="0"/>
    <n v="4.068699999999998"/>
    <n v="0.44610841445725197"/>
  </r>
  <r>
    <x v="1053"/>
    <x v="1"/>
    <s v="OFF-PA-10001892"/>
    <x v="0"/>
    <x v="0"/>
    <n v="12.224"/>
    <s v="CA-2018-131618"/>
    <n v="1"/>
    <n v="2"/>
    <n v="0.2"/>
    <n v="4.4311999999999996"/>
    <n v="0.43613829632717294"/>
  </r>
  <r>
    <x v="1053"/>
    <x v="1"/>
    <s v="OFF-BI-10001294"/>
    <x v="0"/>
    <x v="3"/>
    <n v="9.3599999999999977"/>
    <s v="CA-2018-131618"/>
    <n v="0"/>
    <n v="4"/>
    <n v="0.8"/>
    <n v="-16.380000000000003"/>
    <n v="0.46881743173671325"/>
  </r>
  <r>
    <x v="1053"/>
    <x v="1"/>
    <s v="OFF-BI-10000546"/>
    <x v="0"/>
    <x v="3"/>
    <n v="2.3039999999999994"/>
    <s v="CA-2018-131618"/>
    <n v="0"/>
    <n v="4"/>
    <n v="0.8"/>
    <n v="-3.5711999999999993"/>
    <n v="0.46881743173671325"/>
  </r>
  <r>
    <x v="1054"/>
    <x v="4"/>
    <s v="FUR-BO-10004015"/>
    <x v="1"/>
    <x v="10"/>
    <n v="917.92349999999988"/>
    <s v="CA-2018-112753"/>
    <n v="1"/>
    <n v="9"/>
    <n v="0.15"/>
    <n v="75.593699999999899"/>
    <n v="0.5176847302647779"/>
  </r>
  <r>
    <x v="1054"/>
    <x v="0"/>
    <s v="OFF-PA-10000167"/>
    <x v="0"/>
    <x v="0"/>
    <n v="74.352000000000004"/>
    <s v="CA-2018-162712"/>
    <n v="1"/>
    <n v="3"/>
    <n v="0.2"/>
    <n v="23.234999999999992"/>
    <n v="0.43613829632717294"/>
  </r>
  <r>
    <x v="1054"/>
    <x v="4"/>
    <s v="OFF-PA-10002036"/>
    <x v="0"/>
    <x v="0"/>
    <n v="38.880000000000003"/>
    <s v="CA-2018-112753"/>
    <n v="0"/>
    <n v="6"/>
    <n v="0"/>
    <n v="19.051200000000001"/>
    <n v="0.43613829632717294"/>
  </r>
  <r>
    <x v="1055"/>
    <x v="10"/>
    <s v="FUR-CH-10000785"/>
    <x v="1"/>
    <x v="5"/>
    <n v="760.11599999999987"/>
    <s v="CA-2018-128944"/>
    <n v="1"/>
    <n v="6"/>
    <n v="0.3"/>
    <n v="-43.435200000000009"/>
    <n v="0.46529189879902266"/>
  </r>
  <r>
    <x v="1055"/>
    <x v="0"/>
    <s v="FUR-TA-10000688"/>
    <x v="1"/>
    <x v="13"/>
    <n v="457.4849999999999"/>
    <s v="CA-2018-154011"/>
    <n v="1"/>
    <n v="3"/>
    <n v="0.3"/>
    <n v="-84.961500000000029"/>
    <n v="0.55975208308209756"/>
  </r>
  <r>
    <x v="1055"/>
    <x v="0"/>
    <s v="OFF-ST-10003656"/>
    <x v="0"/>
    <x v="1"/>
    <n v="153.584"/>
    <s v="CA-2018-141992"/>
    <n v="1"/>
    <n v="2"/>
    <n v="0.2"/>
    <n v="-32.636600000000001"/>
    <n v="0.44610841445725197"/>
  </r>
  <r>
    <x v="1055"/>
    <x v="0"/>
    <s v="OFF-PA-10000740"/>
    <x v="0"/>
    <x v="0"/>
    <n v="146.17600000000002"/>
    <s v="US-2018-102288"/>
    <n v="1"/>
    <n v="8"/>
    <n v="0.2"/>
    <n v="47.50719999999999"/>
    <n v="0.43613829632717294"/>
  </r>
  <r>
    <x v="1055"/>
    <x v="20"/>
    <s v="OFF-ST-10001511"/>
    <x v="0"/>
    <x v="1"/>
    <n v="129.30000000000001"/>
    <s v="CA-2018-169999"/>
    <n v="1"/>
    <n v="2"/>
    <n v="0"/>
    <n v="6.4649999999999892"/>
    <n v="0.44610841445725197"/>
  </r>
  <r>
    <x v="1055"/>
    <x v="20"/>
    <s v="OFF-PA-10003892"/>
    <x v="0"/>
    <x v="0"/>
    <n v="97.82"/>
    <s v="CA-2018-140844"/>
    <n v="1"/>
    <n v="2"/>
    <n v="0"/>
    <n v="45.975399999999993"/>
    <n v="0.43613829632717294"/>
  </r>
  <r>
    <x v="1055"/>
    <x v="4"/>
    <s v="FUR-FU-10002396"/>
    <x v="1"/>
    <x v="8"/>
    <n v="50.32"/>
    <s v="CA-2018-138870"/>
    <n v="1"/>
    <n v="4"/>
    <n v="0"/>
    <n v="21.134400000000003"/>
    <n v="0.4595170286641902"/>
  </r>
  <r>
    <x v="1055"/>
    <x v="10"/>
    <s v="TEC-AC-10001553"/>
    <x v="2"/>
    <x v="9"/>
    <n v="122.32799999999999"/>
    <s v="CA-2018-128944"/>
    <n v="0"/>
    <n v="9"/>
    <n v="0.2"/>
    <n v="1.5291000000000032"/>
    <n v="0.52062335344040378"/>
  </r>
  <r>
    <x v="1055"/>
    <x v="20"/>
    <s v="TEC-AC-10001101"/>
    <x v="2"/>
    <x v="9"/>
    <n v="103.12"/>
    <s v="CA-2018-140844"/>
    <n v="0"/>
    <n v="8"/>
    <n v="0"/>
    <n v="10.311999999999998"/>
    <n v="0.52062335344040378"/>
  </r>
  <r>
    <x v="1055"/>
    <x v="10"/>
    <s v="FUR-FU-10004909"/>
    <x v="1"/>
    <x v="8"/>
    <n v="38.784000000000006"/>
    <s v="CA-2018-128944"/>
    <n v="0"/>
    <n v="3"/>
    <n v="0.2"/>
    <n v="7.2719999999999949"/>
    <n v="0.4595170286641902"/>
  </r>
  <r>
    <x v="1055"/>
    <x v="4"/>
    <s v="OFF-PA-10004438"/>
    <x v="0"/>
    <x v="0"/>
    <n v="24.56"/>
    <s v="CA-2018-138870"/>
    <n v="0"/>
    <n v="2"/>
    <n v="0"/>
    <n v="11.543199999999999"/>
    <n v="0.43613829632717294"/>
  </r>
  <r>
    <x v="1055"/>
    <x v="20"/>
    <s v="OFF-BI-10004728"/>
    <x v="0"/>
    <x v="3"/>
    <n v="11.568000000000001"/>
    <s v="CA-2018-169999"/>
    <n v="0"/>
    <n v="3"/>
    <n v="0.2"/>
    <n v="3.7595999999999998"/>
    <n v="0.46881743173671325"/>
  </r>
  <r>
    <x v="1055"/>
    <x v="0"/>
    <s v="OFF-SU-10002557"/>
    <x v="0"/>
    <x v="14"/>
    <n v="11.184000000000001"/>
    <s v="CA-2018-141992"/>
    <n v="0"/>
    <n v="1"/>
    <n v="0.2"/>
    <n v="0.83879999999999999"/>
    <n v="0.53938093436526824"/>
  </r>
  <r>
    <x v="1055"/>
    <x v="0"/>
    <s v="OFF-BI-10003166"/>
    <x v="0"/>
    <x v="3"/>
    <n v="6.8879999999999981"/>
    <s v="CA-2018-154011"/>
    <n v="0"/>
    <n v="3"/>
    <n v="0.8"/>
    <n v="-11.020800000000005"/>
    <n v="0.46881743173671325"/>
  </r>
  <r>
    <x v="1055"/>
    <x v="0"/>
    <s v="OFF-AP-10004655"/>
    <x v="0"/>
    <x v="12"/>
    <n v="2.2639999999999993"/>
    <s v="US-2018-102288"/>
    <n v="0"/>
    <n v="1"/>
    <n v="0.8"/>
    <n v="-5.2072000000000012"/>
    <n v="0.49507917887403441"/>
  </r>
  <r>
    <x v="1055"/>
    <x v="0"/>
    <s v="OFF-AP-10002906"/>
    <x v="0"/>
    <x v="12"/>
    <n v="0.44399999999999995"/>
    <s v="US-2018-102288"/>
    <n v="0"/>
    <n v="1"/>
    <n v="0.8"/>
    <n v="-1.1100000000000003"/>
    <n v="0.49507917887403441"/>
  </r>
  <r>
    <x v="1056"/>
    <x v="6"/>
    <s v="TEC-PH-10003691"/>
    <x v="2"/>
    <x v="6"/>
    <n v="503.96"/>
    <s v="US-2018-135986"/>
    <n v="1"/>
    <n v="4"/>
    <n v="0"/>
    <n v="125.99000000000001"/>
    <n v="0.41105220110552465"/>
  </r>
  <r>
    <x v="1056"/>
    <x v="20"/>
    <s v="OFF-BI-10001098"/>
    <x v="0"/>
    <x v="3"/>
    <n v="51.311999999999998"/>
    <s v="CA-2018-132934"/>
    <n v="1"/>
    <n v="3"/>
    <n v="0.2"/>
    <n v="18.600599999999996"/>
    <n v="0.46881743173671325"/>
  </r>
  <r>
    <x v="1056"/>
    <x v="23"/>
    <s v="TEC-AC-10002402"/>
    <x v="2"/>
    <x v="9"/>
    <n v="239.96999999999997"/>
    <s v="CA-2018-101434"/>
    <n v="1"/>
    <n v="3"/>
    <n v="0"/>
    <n v="71.990999999999985"/>
    <n v="0.52062335344040378"/>
  </r>
  <r>
    <x v="1056"/>
    <x v="20"/>
    <s v="TEC-AC-10000927"/>
    <x v="2"/>
    <x v="9"/>
    <n v="149.94999999999999"/>
    <s v="CA-2018-132934"/>
    <n v="0"/>
    <n v="5"/>
    <n v="0"/>
    <n v="14.994999999999994"/>
    <n v="0.52062335344040378"/>
  </r>
  <r>
    <x v="1056"/>
    <x v="6"/>
    <s v="OFF-PA-10001534"/>
    <x v="0"/>
    <x v="0"/>
    <n v="32.400000000000006"/>
    <s v="US-2018-135986"/>
    <n v="0"/>
    <n v="5"/>
    <n v="0"/>
    <n v="15.552000000000001"/>
    <n v="0.43613829632717294"/>
  </r>
  <r>
    <x v="1056"/>
    <x v="10"/>
    <s v="OFF-PA-10001639"/>
    <x v="0"/>
    <x v="0"/>
    <n v="31.104000000000006"/>
    <s v="CA-2018-106852"/>
    <n v="1"/>
    <n v="6"/>
    <n v="0.2"/>
    <n v="10.8864"/>
    <n v="0.43613829632717294"/>
  </r>
  <r>
    <x v="1056"/>
    <x v="23"/>
    <s v="OFF-LA-10003223"/>
    <x v="0"/>
    <x v="2"/>
    <n v="9.82"/>
    <s v="CA-2018-101434"/>
    <n v="0"/>
    <n v="2"/>
    <n v="0"/>
    <n v="4.8117999999999999"/>
    <n v="0.4647369236065339"/>
  </r>
  <r>
    <x v="1056"/>
    <x v="10"/>
    <s v="OFF-AR-10003829"/>
    <x v="0"/>
    <x v="4"/>
    <n v="5.2480000000000002"/>
    <s v="CA-2018-106852"/>
    <n v="0"/>
    <n v="2"/>
    <n v="0.2"/>
    <n v="0.59039999999999915"/>
    <n v="0.45632477063632687"/>
  </r>
  <r>
    <x v="1056"/>
    <x v="16"/>
    <s v="OFF-ST-10004835"/>
    <x v="0"/>
    <x v="1"/>
    <n v="4.4640000000000004"/>
    <s v="CA-2018-151218"/>
    <n v="1"/>
    <n v="1"/>
    <n v="0.2"/>
    <n v="0.33479999999999999"/>
    <n v="0.44610841445725197"/>
  </r>
  <r>
    <x v="1057"/>
    <x v="48"/>
    <s v="OFF-PA-10001970"/>
    <x v="0"/>
    <x v="0"/>
    <n v="447.84"/>
    <s v="CA-2018-124744"/>
    <n v="1"/>
    <n v="8"/>
    <n v="0"/>
    <n v="219.44159999999999"/>
    <n v="0.43613829632717294"/>
  </r>
  <r>
    <x v="1057"/>
    <x v="48"/>
    <s v="OFF-BI-10002852"/>
    <x v="0"/>
    <x v="3"/>
    <n v="82.4"/>
    <s v="CA-2018-124744"/>
    <n v="0"/>
    <n v="5"/>
    <n v="0"/>
    <n v="40.376000000000005"/>
    <n v="0.46881743173671325"/>
  </r>
  <r>
    <x v="1057"/>
    <x v="10"/>
    <s v="OFF-BI-10001510"/>
    <x v="0"/>
    <x v="3"/>
    <n v="41.256000000000007"/>
    <s v="CA-2018-101049"/>
    <n v="1"/>
    <n v="6"/>
    <n v="0.7"/>
    <n v="-34.38000000000001"/>
    <n v="0.46881743173671325"/>
  </r>
  <r>
    <x v="1057"/>
    <x v="10"/>
    <s v="FUR-FU-10004415"/>
    <x v="1"/>
    <x v="8"/>
    <n v="17.920000000000002"/>
    <s v="CA-2018-101049"/>
    <n v="0"/>
    <n v="5"/>
    <n v="0.2"/>
    <n v="2.4639999999999986"/>
    <n v="0.4595170286641902"/>
  </r>
  <r>
    <x v="1057"/>
    <x v="48"/>
    <s v="OFF-BI-10000145"/>
    <x v="0"/>
    <x v="3"/>
    <n v="6.24"/>
    <s v="CA-2018-124744"/>
    <n v="0"/>
    <n v="2"/>
    <n v="0"/>
    <n v="3.0575999999999999"/>
    <n v="0.46881743173671325"/>
  </r>
  <r>
    <x v="1058"/>
    <x v="14"/>
    <s v="FUR-CH-10000454"/>
    <x v="1"/>
    <x v="5"/>
    <n v="487.96"/>
    <s v="CA-2018-105823"/>
    <n v="1"/>
    <n v="2"/>
    <n v="0"/>
    <n v="146.38799999999998"/>
    <n v="0.46529189879902266"/>
  </r>
  <r>
    <x v="1058"/>
    <x v="16"/>
    <s v="OFF-EN-10004483"/>
    <x v="0"/>
    <x v="11"/>
    <n v="37.608000000000004"/>
    <s v="US-2018-133781"/>
    <n v="1"/>
    <n v="3"/>
    <n v="0.2"/>
    <n v="12.692699999999995"/>
    <n v="0.44424167803735209"/>
  </r>
  <r>
    <x v="1058"/>
    <x v="2"/>
    <s v="OFF-BI-10003982"/>
    <x v="0"/>
    <x v="3"/>
    <n v="31.155000000000005"/>
    <s v="CA-2018-165757"/>
    <n v="1"/>
    <n v="5"/>
    <n v="0.7"/>
    <n v="-23.8855"/>
    <n v="0.46881743173671325"/>
  </r>
  <r>
    <x v="1058"/>
    <x v="2"/>
    <s v="OFF-BI-10003166"/>
    <x v="0"/>
    <x v="3"/>
    <n v="10.332000000000003"/>
    <s v="CA-2018-165757"/>
    <n v="0"/>
    <n v="3"/>
    <n v="0.7"/>
    <n v="-7.5767999999999986"/>
    <n v="0.46881743173671325"/>
  </r>
  <r>
    <x v="1058"/>
    <x v="2"/>
    <s v="OFF-ST-10004835"/>
    <x v="0"/>
    <x v="1"/>
    <n v="8.9280000000000008"/>
    <s v="CA-2018-165757"/>
    <n v="0"/>
    <n v="2"/>
    <n v="0.2"/>
    <n v="0.66959999999999997"/>
    <n v="0.44610841445725197"/>
  </r>
  <r>
    <x v="1058"/>
    <x v="1"/>
    <s v="OFF-BI-10002432"/>
    <x v="0"/>
    <x v="3"/>
    <n v="3.0359999999999996"/>
    <s v="CA-2018-155936"/>
    <n v="1"/>
    <n v="3"/>
    <n v="0.8"/>
    <n v="-5.0094000000000012"/>
    <n v="0.46881743173671325"/>
  </r>
  <r>
    <x v="1059"/>
    <x v="4"/>
    <s v="OFF-AR-10002135"/>
    <x v="0"/>
    <x v="4"/>
    <n v="385.6"/>
    <s v="CA-2018-100384"/>
    <n v="1"/>
    <n v="8"/>
    <n v="0"/>
    <n v="111.82399999999996"/>
    <n v="0.45632477063632687"/>
  </r>
  <r>
    <x v="1059"/>
    <x v="20"/>
    <s v="FUR-FU-10003601"/>
    <x v="1"/>
    <x v="8"/>
    <n v="276.69"/>
    <s v="CA-2018-136350"/>
    <n v="1"/>
    <n v="3"/>
    <n v="0"/>
    <n v="49.804199999999994"/>
    <n v="0.4595170286641902"/>
  </r>
  <r>
    <x v="1059"/>
    <x v="1"/>
    <s v="OFF-BI-10004632"/>
    <x v="0"/>
    <x v="3"/>
    <n v="182.99399999999997"/>
    <s v="US-2018-151316"/>
    <n v="1"/>
    <n v="3"/>
    <n v="0.8"/>
    <n v="-320.23950000000013"/>
    <n v="0.46881743173671325"/>
  </r>
  <r>
    <x v="1059"/>
    <x v="20"/>
    <s v="FUR-CH-10001891"/>
    <x v="1"/>
    <x v="5"/>
    <n v="172.76400000000001"/>
    <s v="CA-2018-136350"/>
    <n v="0"/>
    <n v="2"/>
    <n v="0.1"/>
    <n v="32.633200000000016"/>
    <n v="0.46529189879902266"/>
  </r>
  <r>
    <x v="1059"/>
    <x v="43"/>
    <s v="OFF-BI-10002735"/>
    <x v="0"/>
    <x v="3"/>
    <n v="102.93"/>
    <s v="CA-2018-132955"/>
    <n v="1"/>
    <n v="3"/>
    <n v="0"/>
    <n v="48.377100000000006"/>
    <n v="0.46881743173671325"/>
  </r>
  <r>
    <x v="1059"/>
    <x v="4"/>
    <s v="OFF-AR-10004344"/>
    <x v="0"/>
    <x v="4"/>
    <n v="95.92"/>
    <s v="CA-2018-122105"/>
    <n v="1"/>
    <n v="8"/>
    <n v="0"/>
    <n v="25.898399999999995"/>
    <n v="0.45632477063632687"/>
  </r>
  <r>
    <x v="1059"/>
    <x v="4"/>
    <s v="OFF-AR-10003514"/>
    <x v="0"/>
    <x v="4"/>
    <n v="35.82"/>
    <s v="CA-2018-100384"/>
    <n v="0"/>
    <n v="9"/>
    <n v="0"/>
    <n v="11.820599999999997"/>
    <n v="0.45632477063632687"/>
  </r>
  <r>
    <x v="1059"/>
    <x v="10"/>
    <s v="OFF-PA-10002666"/>
    <x v="0"/>
    <x v="0"/>
    <n v="21.744000000000003"/>
    <s v="CA-2018-105074"/>
    <n v="1"/>
    <n v="3"/>
    <n v="0.2"/>
    <n v="6.794999999999999"/>
    <n v="0.43613829632717294"/>
  </r>
  <r>
    <x v="1059"/>
    <x v="1"/>
    <s v="OFF-PA-10000327"/>
    <x v="0"/>
    <x v="0"/>
    <n v="10.272000000000002"/>
    <s v="US-2018-151316"/>
    <n v="0"/>
    <n v="3"/>
    <n v="0.2"/>
    <n v="3.2099999999999982"/>
    <n v="0.43613829632717294"/>
  </r>
  <r>
    <x v="1059"/>
    <x v="4"/>
    <s v="OFF-FA-10001332"/>
    <x v="0"/>
    <x v="7"/>
    <n v="2.88"/>
    <s v="CA-2018-159107"/>
    <n v="1"/>
    <n v="1"/>
    <n v="0"/>
    <n v="1.3535999999999999"/>
    <n v="0.51168203684699509"/>
  </r>
  <r>
    <x v="1060"/>
    <x v="22"/>
    <s v="FUR-TA-10000688"/>
    <x v="1"/>
    <x v="13"/>
    <n v="871.4"/>
    <s v="US-2018-124821"/>
    <n v="1"/>
    <n v="4"/>
    <n v="0"/>
    <n v="148.13799999999992"/>
    <n v="0.55975208308209756"/>
  </r>
  <r>
    <x v="1060"/>
    <x v="20"/>
    <s v="FUR-BO-10002213"/>
    <x v="1"/>
    <x v="10"/>
    <n v="400.78400000000005"/>
    <s v="CA-2018-116127"/>
    <n v="1"/>
    <n v="1"/>
    <n v="0.2"/>
    <n v="-5.0098000000000269"/>
    <n v="0.5176847302647779"/>
  </r>
  <r>
    <x v="1060"/>
    <x v="1"/>
    <s v="TEC-PH-10003505"/>
    <x v="2"/>
    <x v="6"/>
    <n v="148.47999999999999"/>
    <s v="CA-2018-134796"/>
    <n v="1"/>
    <n v="2"/>
    <n v="0.2"/>
    <n v="16.703999999999986"/>
    <n v="0.41105220110552465"/>
  </r>
  <r>
    <x v="1060"/>
    <x v="11"/>
    <s v="OFF-LA-10003923"/>
    <x v="0"/>
    <x v="2"/>
    <n v="71.040000000000006"/>
    <s v="CA-2018-133648"/>
    <n v="1"/>
    <n v="6"/>
    <n v="0.2"/>
    <n v="26.640000000000004"/>
    <n v="0.4647369236065339"/>
  </r>
  <r>
    <x v="1060"/>
    <x v="11"/>
    <s v="OFF-FA-10004395"/>
    <x v="0"/>
    <x v="7"/>
    <n v="11.304"/>
    <s v="CA-2018-133648"/>
    <n v="0"/>
    <n v="3"/>
    <n v="0.2"/>
    <n v="-2.1194999999999999"/>
    <n v="0.51168203684699509"/>
  </r>
  <r>
    <x v="1060"/>
    <x v="11"/>
    <s v="OFF-AR-10002257"/>
    <x v="0"/>
    <x v="4"/>
    <n v="5.3440000000000003"/>
    <s v="CA-2018-133648"/>
    <n v="0"/>
    <n v="2"/>
    <n v="0.2"/>
    <n v="0.73479999999999923"/>
    <n v="0.45632477063632687"/>
  </r>
  <r>
    <x v="1061"/>
    <x v="20"/>
    <s v="OFF-ST-10001490"/>
    <x v="0"/>
    <x v="1"/>
    <n v="713.88"/>
    <s v="CA-2018-107132"/>
    <n v="1"/>
    <n v="4"/>
    <n v="0"/>
    <n v="214.16399999999993"/>
    <n v="0.44610841445725197"/>
  </r>
  <r>
    <x v="1061"/>
    <x v="2"/>
    <s v="TEC-PH-10000673"/>
    <x v="2"/>
    <x v="6"/>
    <n v="545.91599999999994"/>
    <s v="CA-2018-161410"/>
    <n v="1"/>
    <n v="14"/>
    <n v="0.4"/>
    <n v="72.788800000000037"/>
    <n v="0.41105220110552465"/>
  </r>
  <r>
    <x v="1061"/>
    <x v="14"/>
    <s v="TEC-PH-10002660"/>
    <x v="2"/>
    <x v="6"/>
    <n v="543.91999999999996"/>
    <s v="CA-2018-133256"/>
    <n v="1"/>
    <n v="8"/>
    <n v="0"/>
    <n v="135.98000000000002"/>
    <n v="0.41105220110552465"/>
  </r>
  <r>
    <x v="1061"/>
    <x v="18"/>
    <s v="FUR-FU-10000293"/>
    <x v="1"/>
    <x v="8"/>
    <n v="526.45000000000005"/>
    <s v="CA-2018-157091"/>
    <n v="1"/>
    <n v="5"/>
    <n v="0"/>
    <n v="31.586999999999961"/>
    <n v="0.4595170286641902"/>
  </r>
  <r>
    <x v="1061"/>
    <x v="2"/>
    <s v="TEC-PH-10001760"/>
    <x v="2"/>
    <x v="6"/>
    <n v="358.2"/>
    <s v="CA-2018-161410"/>
    <n v="0"/>
    <n v="3"/>
    <n v="0.4"/>
    <n v="41.79000000000002"/>
    <n v="0.41105220110552465"/>
  </r>
  <r>
    <x v="1061"/>
    <x v="16"/>
    <s v="FUR-CH-10001545"/>
    <x v="1"/>
    <x v="5"/>
    <n v="273.55200000000002"/>
    <s v="CA-2018-148810"/>
    <n v="1"/>
    <n v="3"/>
    <n v="0.2"/>
    <n v="-13.677599999999998"/>
    <n v="0.46529189879902266"/>
  </r>
  <r>
    <x v="1061"/>
    <x v="20"/>
    <s v="OFF-ST-10004123"/>
    <x v="0"/>
    <x v="1"/>
    <n v="272.94"/>
    <s v="CA-2018-100636"/>
    <n v="1"/>
    <n v="3"/>
    <n v="0"/>
    <n v="0"/>
    <n v="0.44610841445725197"/>
  </r>
  <r>
    <x v="1061"/>
    <x v="20"/>
    <s v="TEC-PH-10001425"/>
    <x v="2"/>
    <x v="6"/>
    <n v="239.96999999999997"/>
    <s v="CA-2018-163531"/>
    <n v="1"/>
    <n v="3"/>
    <n v="0"/>
    <n v="67.191599999999994"/>
    <n v="0.41105220110552465"/>
  </r>
  <r>
    <x v="1061"/>
    <x v="20"/>
    <s v="OFF-BI-10001071"/>
    <x v="0"/>
    <x v="3"/>
    <n v="102.36799999999999"/>
    <s v="CA-2018-107132"/>
    <n v="0"/>
    <n v="2"/>
    <n v="0.2"/>
    <n v="37.108400000000003"/>
    <n v="0.46881743173671325"/>
  </r>
  <r>
    <x v="1061"/>
    <x v="4"/>
    <s v="OFF-ST-10002486"/>
    <x v="0"/>
    <x v="1"/>
    <n v="83.76"/>
    <s v="CA-2018-115364"/>
    <n v="1"/>
    <n v="12"/>
    <n v="0"/>
    <n v="1.6751999999999967"/>
    <n v="0.44610841445725197"/>
  </r>
  <r>
    <x v="1061"/>
    <x v="20"/>
    <s v="OFF-PA-10003790"/>
    <x v="0"/>
    <x v="0"/>
    <n v="68.52"/>
    <s v="CA-2018-107132"/>
    <n v="0"/>
    <n v="3"/>
    <n v="0"/>
    <n v="31.519199999999998"/>
    <n v="0.43613829632717294"/>
  </r>
  <r>
    <x v="1061"/>
    <x v="26"/>
    <s v="TEC-AC-10001990"/>
    <x v="2"/>
    <x v="9"/>
    <n v="431.92800000000005"/>
    <s v="CA-2018-138310"/>
    <n v="1"/>
    <n v="9"/>
    <n v="0.2"/>
    <n v="64.789199999999951"/>
    <n v="0.52062335344040378"/>
  </r>
  <r>
    <x v="1061"/>
    <x v="20"/>
    <s v="OFF-SU-10002503"/>
    <x v="0"/>
    <x v="14"/>
    <n v="28.4"/>
    <s v="CA-2018-107132"/>
    <n v="0"/>
    <n v="5"/>
    <n v="0"/>
    <n v="8.2359999999999989"/>
    <n v="0.53938093436526824"/>
  </r>
  <r>
    <x v="1061"/>
    <x v="14"/>
    <s v="OFF-AR-10003158"/>
    <x v="0"/>
    <x v="4"/>
    <n v="15.92"/>
    <s v="CA-2018-133256"/>
    <n v="0"/>
    <n v="4"/>
    <n v="0"/>
    <n v="5.4127999999999989"/>
    <n v="0.45632477063632687"/>
  </r>
  <r>
    <x v="1061"/>
    <x v="16"/>
    <s v="OFF-LA-10004689"/>
    <x v="0"/>
    <x v="2"/>
    <n v="13.872000000000002"/>
    <s v="CA-2018-148810"/>
    <n v="0"/>
    <n v="6"/>
    <n v="0.2"/>
    <n v="4.6818000000000008"/>
    <n v="0.4647369236065339"/>
  </r>
  <r>
    <x v="1061"/>
    <x v="14"/>
    <s v="OFF-PA-10001622"/>
    <x v="0"/>
    <x v="0"/>
    <n v="4.54"/>
    <s v="CA-2018-133256"/>
    <n v="0"/>
    <n v="1"/>
    <n v="0"/>
    <n v="2.0429999999999997"/>
    <n v="0.43613829632717294"/>
  </r>
  <r>
    <x v="1062"/>
    <x v="20"/>
    <s v="FUR-CH-10002647"/>
    <x v="1"/>
    <x v="5"/>
    <n v="191.64600000000002"/>
    <s v="CA-2018-123638"/>
    <n v="1"/>
    <n v="3"/>
    <n v="0.1"/>
    <n v="31.94100000000001"/>
    <n v="0.46529189879902266"/>
  </r>
  <r>
    <x v="1062"/>
    <x v="22"/>
    <s v="FUR-FU-10001290"/>
    <x v="1"/>
    <x v="8"/>
    <n v="126.30000000000001"/>
    <s v="CA-2018-116988"/>
    <n v="1"/>
    <n v="3"/>
    <n v="0"/>
    <n v="40.415999999999997"/>
    <n v="0.4595170286641902"/>
  </r>
  <r>
    <x v="1062"/>
    <x v="22"/>
    <s v="TEC-AC-10003832"/>
    <x v="2"/>
    <x v="9"/>
    <n v="1287.45"/>
    <s v="CA-2018-116988"/>
    <n v="0"/>
    <n v="5"/>
    <n v="0"/>
    <n v="244.61549999999988"/>
    <n v="0.52062335344040378"/>
  </r>
  <r>
    <x v="1062"/>
    <x v="40"/>
    <s v="OFF-PA-10000575"/>
    <x v="0"/>
    <x v="0"/>
    <n v="20.07"/>
    <s v="CA-2018-151190"/>
    <n v="1"/>
    <n v="3"/>
    <n v="0"/>
    <n v="9.2321999999999989"/>
    <n v="0.43613829632717294"/>
  </r>
  <r>
    <x v="1062"/>
    <x v="22"/>
    <s v="OFF-PA-10003848"/>
    <x v="0"/>
    <x v="0"/>
    <n v="19.440000000000001"/>
    <s v="CA-2018-116988"/>
    <n v="0"/>
    <n v="3"/>
    <n v="0"/>
    <n v="9.3312000000000008"/>
    <n v="0.43613829632717294"/>
  </r>
  <r>
    <x v="1063"/>
    <x v="4"/>
    <s v="OFF-ST-10001780"/>
    <x v="0"/>
    <x v="1"/>
    <n v="1295.78"/>
    <s v="CA-2018-100650"/>
    <n v="1"/>
    <n v="2"/>
    <n v="0"/>
    <n v="310.98720000000003"/>
    <n v="0.44610841445725197"/>
  </r>
  <r>
    <x v="1063"/>
    <x v="4"/>
    <s v="OFF-BI-10003091"/>
    <x v="0"/>
    <x v="3"/>
    <n v="895.92"/>
    <s v="CA-2018-138149"/>
    <n v="1"/>
    <n v="5"/>
    <n v="0.2"/>
    <n v="302.37299999999993"/>
    <n v="0.46881743173671325"/>
  </r>
  <r>
    <x v="1063"/>
    <x v="37"/>
    <s v="FUR-BO-10002598"/>
    <x v="1"/>
    <x v="10"/>
    <n v="638.82000000000005"/>
    <s v="CA-2018-143574"/>
    <n v="1"/>
    <n v="9"/>
    <n v="0"/>
    <n v="185.25779999999997"/>
    <n v="0.5176847302647779"/>
  </r>
  <r>
    <x v="1063"/>
    <x v="0"/>
    <s v="FUR-BO-10000780"/>
    <x v="1"/>
    <x v="10"/>
    <n v="409.99919999999997"/>
    <s v="CA-2018-137449"/>
    <n v="1"/>
    <n v="3"/>
    <n v="0.32"/>
    <n v="-96.470399999999955"/>
    <n v="0.5176847302647779"/>
  </r>
  <r>
    <x v="1063"/>
    <x v="28"/>
    <s v="OFF-AP-10000576"/>
    <x v="0"/>
    <x v="12"/>
    <n v="362.94"/>
    <s v="CA-2018-147039"/>
    <n v="1"/>
    <n v="3"/>
    <n v="0"/>
    <n v="90.735000000000014"/>
    <n v="0.49507917887403441"/>
  </r>
  <r>
    <x v="1063"/>
    <x v="4"/>
    <s v="OFF-BI-10000632"/>
    <x v="0"/>
    <x v="3"/>
    <n v="312.55200000000002"/>
    <s v="CA-2018-137085"/>
    <n v="1"/>
    <n v="9"/>
    <n v="0.2"/>
    <n v="101.57939999999999"/>
    <n v="0.46881743173671325"/>
  </r>
  <r>
    <x v="1063"/>
    <x v="0"/>
    <s v="FUR-TA-10002855"/>
    <x v="1"/>
    <x v="13"/>
    <n v="307.31400000000002"/>
    <s v="CA-2018-137449"/>
    <n v="0"/>
    <n v="3"/>
    <n v="0.3"/>
    <n v="-39.511800000000036"/>
    <n v="0.55975208308209756"/>
  </r>
  <r>
    <x v="1063"/>
    <x v="4"/>
    <s v="OFF-ST-10002974"/>
    <x v="0"/>
    <x v="1"/>
    <n v="130.71"/>
    <s v="CA-2018-138149"/>
    <n v="0"/>
    <n v="3"/>
    <n v="0"/>
    <n v="39.212999999999994"/>
    <n v="0.44610841445725197"/>
  </r>
  <r>
    <x v="1063"/>
    <x v="4"/>
    <s v="TEC-AC-10001284"/>
    <x v="2"/>
    <x v="9"/>
    <n v="62.31"/>
    <s v="CA-2018-138149"/>
    <n v="0"/>
    <n v="3"/>
    <n v="0"/>
    <n v="22.4316"/>
    <n v="0.52062335344040378"/>
  </r>
  <r>
    <x v="1063"/>
    <x v="37"/>
    <s v="OFF-SU-10002537"/>
    <x v="0"/>
    <x v="14"/>
    <n v="30.69"/>
    <s v="CA-2018-143574"/>
    <n v="0"/>
    <n v="3"/>
    <n v="0"/>
    <n v="7.9794000000000018"/>
    <n v="0.53938093436526824"/>
  </r>
  <r>
    <x v="1063"/>
    <x v="37"/>
    <s v="FUR-FU-10003976"/>
    <x v="1"/>
    <x v="8"/>
    <n v="25.16"/>
    <s v="CA-2018-143574"/>
    <n v="0"/>
    <n v="2"/>
    <n v="0"/>
    <n v="8.5543999999999976"/>
    <n v="0.4595170286641902"/>
  </r>
  <r>
    <x v="1063"/>
    <x v="0"/>
    <s v="OFF-AP-10000240"/>
    <x v="0"/>
    <x v="12"/>
    <n v="21.391999999999992"/>
    <s v="CA-2018-137449"/>
    <n v="0"/>
    <n v="2"/>
    <n v="0.8"/>
    <n v="-54.549600000000012"/>
    <n v="0.49507917887403441"/>
  </r>
  <r>
    <x v="1063"/>
    <x v="4"/>
    <s v="OFF-AR-10000255"/>
    <x v="0"/>
    <x v="4"/>
    <n v="11.68"/>
    <s v="CA-2018-138149"/>
    <n v="0"/>
    <n v="2"/>
    <n v="0"/>
    <n v="3.0367999999999995"/>
    <n v="0.45632477063632687"/>
  </r>
  <r>
    <x v="1063"/>
    <x v="28"/>
    <s v="OFF-BI-10004654"/>
    <x v="0"/>
    <x v="3"/>
    <n v="11.54"/>
    <s v="CA-2018-147039"/>
    <n v="0"/>
    <n v="2"/>
    <n v="0"/>
    <n v="5.77"/>
    <n v="0.46881743173671325"/>
  </r>
  <r>
    <x v="1063"/>
    <x v="0"/>
    <s v="OFF-PA-10003953"/>
    <x v="0"/>
    <x v="0"/>
    <n v="5.1840000000000011"/>
    <s v="US-2018-126081"/>
    <n v="1"/>
    <n v="1"/>
    <n v="0.2"/>
    <n v="1.8144"/>
    <n v="0.43613829632717294"/>
  </r>
  <r>
    <x v="1064"/>
    <x v="20"/>
    <s v="OFF-ST-10002615"/>
    <x v="0"/>
    <x v="1"/>
    <n v="1085.42"/>
    <s v="CA-2018-164112"/>
    <n v="1"/>
    <n v="7"/>
    <n v="0"/>
    <n v="282.20920000000001"/>
    <n v="0.44610841445725197"/>
  </r>
  <r>
    <x v="1064"/>
    <x v="20"/>
    <s v="FUR-TA-10000577"/>
    <x v="1"/>
    <x v="13"/>
    <n v="1044.6299999999999"/>
    <s v="US-2018-102890"/>
    <n v="1"/>
    <n v="5"/>
    <n v="0.4"/>
    <n v="-295.97849999999994"/>
    <n v="0.55975208308209756"/>
  </r>
  <r>
    <x v="1064"/>
    <x v="1"/>
    <s v="TEC-PH-10002584"/>
    <x v="2"/>
    <x v="6"/>
    <n v="1001.5840000000001"/>
    <s v="CA-2018-163006"/>
    <n v="1"/>
    <n v="2"/>
    <n v="0.2"/>
    <n v="125.19799999999992"/>
    <n v="0.41105220110552465"/>
  </r>
  <r>
    <x v="1064"/>
    <x v="1"/>
    <s v="FUR-CH-10000229"/>
    <x v="1"/>
    <x v="5"/>
    <n v="569.05799999999999"/>
    <s v="CA-2018-163006"/>
    <n v="0"/>
    <n v="3"/>
    <n v="0.3"/>
    <n v="-178.84680000000006"/>
    <n v="0.46529189879902266"/>
  </r>
  <r>
    <x v="1064"/>
    <x v="4"/>
    <s v="FUR-BO-10003966"/>
    <x v="1"/>
    <x v="10"/>
    <n v="435.99900000000002"/>
    <s v="CA-2018-109393"/>
    <n v="1"/>
    <n v="3"/>
    <n v="0.15"/>
    <n v="5.1293999999999755"/>
    <n v="0.5176847302647779"/>
  </r>
  <r>
    <x v="1064"/>
    <x v="20"/>
    <s v="OFF-ST-10001476"/>
    <x v="0"/>
    <x v="1"/>
    <n v="248.57"/>
    <s v="CA-2018-131695"/>
    <n v="1"/>
    <n v="7"/>
    <n v="0"/>
    <n v="67.113900000000015"/>
    <n v="0.44610841445725197"/>
  </r>
  <r>
    <x v="1064"/>
    <x v="4"/>
    <s v="OFF-PA-10000675"/>
    <x v="0"/>
    <x v="0"/>
    <n v="204.95000000000002"/>
    <s v="US-2018-113201"/>
    <n v="1"/>
    <n v="5"/>
    <n v="0"/>
    <n v="100.4255"/>
    <n v="0.43613829632717294"/>
  </r>
  <r>
    <x v="1064"/>
    <x v="17"/>
    <s v="OFF-BI-10004492"/>
    <x v="0"/>
    <x v="3"/>
    <n v="75.792000000000002"/>
    <s v="CA-2018-102946"/>
    <n v="1"/>
    <n v="3"/>
    <n v="0.2"/>
    <n v="25.579799999999992"/>
    <n v="0.46881743173671325"/>
  </r>
  <r>
    <x v="1064"/>
    <x v="20"/>
    <s v="FUR-FU-10002045"/>
    <x v="1"/>
    <x v="8"/>
    <n v="22.23"/>
    <s v="CA-2018-131695"/>
    <n v="0"/>
    <n v="1"/>
    <n v="0"/>
    <n v="9.7812000000000019"/>
    <n v="0.4595170286641902"/>
  </r>
  <r>
    <x v="1064"/>
    <x v="15"/>
    <s v="FUR-FU-10001591"/>
    <x v="1"/>
    <x v="8"/>
    <n v="19.52"/>
    <s v="CA-2018-125745"/>
    <n v="1"/>
    <n v="2"/>
    <n v="0.2"/>
    <n v="5.3680000000000012"/>
    <n v="0.4595170286641902"/>
  </r>
  <r>
    <x v="1064"/>
    <x v="1"/>
    <s v="FUR-FU-10003799"/>
    <x v="1"/>
    <x v="8"/>
    <n v="14.224000000000002"/>
    <s v="CA-2018-163006"/>
    <n v="0"/>
    <n v="2"/>
    <n v="0.6"/>
    <n v="-10.312400000000004"/>
    <n v="0.4595170286641902"/>
  </r>
  <r>
    <x v="1065"/>
    <x v="18"/>
    <s v="OFF-ST-10001128"/>
    <x v="0"/>
    <x v="1"/>
    <n v="443.92"/>
    <s v="US-2018-148362"/>
    <n v="1"/>
    <n v="4"/>
    <n v="0"/>
    <n v="13.317600000000027"/>
    <n v="0.44610841445725197"/>
  </r>
  <r>
    <x v="1065"/>
    <x v="18"/>
    <s v="OFF-BI-10003656"/>
    <x v="0"/>
    <x v="3"/>
    <n v="169.99"/>
    <s v="US-2018-148362"/>
    <n v="0"/>
    <n v="1"/>
    <n v="0"/>
    <n v="78.195399999999992"/>
    <n v="0.46881743173671325"/>
  </r>
  <r>
    <x v="1065"/>
    <x v="18"/>
    <s v="OFF-PA-10003441"/>
    <x v="0"/>
    <x v="0"/>
    <n v="25.92"/>
    <s v="US-2018-148362"/>
    <n v="0"/>
    <n v="4"/>
    <n v="0"/>
    <n v="12.441600000000001"/>
    <n v="0.43613829632717294"/>
  </r>
  <r>
    <x v="1066"/>
    <x v="0"/>
    <s v="OFF-PA-10000357"/>
    <x v="0"/>
    <x v="0"/>
    <n v="163.96"/>
    <s v="CA-2018-107958"/>
    <n v="1"/>
    <n v="5"/>
    <n v="0.2"/>
    <n v="59.435499999999998"/>
    <n v="0.43613829632717294"/>
  </r>
  <r>
    <x v="1066"/>
    <x v="0"/>
    <s v="OFF-BI-10001787"/>
    <x v="0"/>
    <x v="3"/>
    <n v="5.2319999999999984"/>
    <s v="CA-2018-107958"/>
    <n v="0"/>
    <n v="4"/>
    <n v="0.8"/>
    <n v="-8.1096000000000004"/>
    <n v="0.46881743173671325"/>
  </r>
  <r>
    <x v="1067"/>
    <x v="22"/>
    <s v="TEC-MA-10001148"/>
    <x v="2"/>
    <x v="15"/>
    <n v="2395.2000000000003"/>
    <s v="CA-2018-168109"/>
    <n v="1"/>
    <n v="6"/>
    <n v="0.2"/>
    <n v="209.58000000000004"/>
    <n v="0.5183572270896134"/>
  </r>
  <r>
    <x v="1067"/>
    <x v="0"/>
    <s v="TEC-MA-10003674"/>
    <x v="2"/>
    <x v="15"/>
    <n v="597.13200000000006"/>
    <s v="CA-2018-121503"/>
    <n v="1"/>
    <n v="3"/>
    <n v="0.4"/>
    <n v="49.760999999999967"/>
    <n v="0.5183572270896134"/>
  </r>
  <r>
    <x v="1067"/>
    <x v="31"/>
    <s v="FUR-FU-10003708"/>
    <x v="1"/>
    <x v="8"/>
    <n v="545.85"/>
    <s v="CA-2018-140053"/>
    <n v="1"/>
    <n v="9"/>
    <n v="0"/>
    <n v="114.6285"/>
    <n v="0.4595170286641902"/>
  </r>
  <r>
    <x v="1067"/>
    <x v="5"/>
    <s v="TEC-PH-10001557"/>
    <x v="2"/>
    <x v="6"/>
    <n v="287.96999999999997"/>
    <s v="US-2018-126179"/>
    <n v="1"/>
    <n v="3"/>
    <n v="0"/>
    <n v="77.751899999999992"/>
    <n v="0.41105220110552465"/>
  </r>
  <r>
    <x v="1067"/>
    <x v="0"/>
    <s v="OFF-PA-10001878"/>
    <x v="0"/>
    <x v="0"/>
    <n v="273.89600000000002"/>
    <s v="CA-2018-121503"/>
    <n v="0"/>
    <n v="7"/>
    <n v="0.2"/>
    <n v="92.43989999999998"/>
    <n v="0.43613829632717294"/>
  </r>
  <r>
    <x v="1067"/>
    <x v="10"/>
    <s v="FUR-TA-10002041"/>
    <x v="1"/>
    <x v="13"/>
    <n v="215.148"/>
    <s v="US-2018-111024"/>
    <n v="1"/>
    <n v="2"/>
    <n v="0.4"/>
    <n v="-103.98819999999998"/>
    <n v="0.55975208308209756"/>
  </r>
  <r>
    <x v="1067"/>
    <x v="0"/>
    <s v="TEC-PH-10002726"/>
    <x v="2"/>
    <x v="6"/>
    <n v="167.96800000000002"/>
    <s v="CA-2018-111647"/>
    <n v="1"/>
    <n v="4"/>
    <n v="0.2"/>
    <n v="62.988"/>
    <n v="0.41105220110552465"/>
  </r>
  <r>
    <x v="1067"/>
    <x v="4"/>
    <s v="FUR-FU-10001215"/>
    <x v="1"/>
    <x v="8"/>
    <n v="129.39000000000001"/>
    <s v="CA-2018-169124"/>
    <n v="1"/>
    <n v="3"/>
    <n v="0"/>
    <n v="54.343800000000009"/>
    <n v="0.4595170286641902"/>
  </r>
  <r>
    <x v="1067"/>
    <x v="38"/>
    <s v="FUR-FU-10004188"/>
    <x v="1"/>
    <x v="8"/>
    <n v="102.3"/>
    <s v="CA-2018-106747"/>
    <n v="1"/>
    <n v="1"/>
    <n v="0"/>
    <n v="26.597999999999999"/>
    <n v="0.4595170286641902"/>
  </r>
  <r>
    <x v="1067"/>
    <x v="4"/>
    <s v="OFF-ST-10002485"/>
    <x v="0"/>
    <x v="1"/>
    <n v="87.92"/>
    <s v="CA-2018-139437"/>
    <n v="1"/>
    <n v="4"/>
    <n v="0"/>
    <n v="0.87919999999999732"/>
    <n v="0.44610841445725197"/>
  </r>
  <r>
    <x v="1067"/>
    <x v="22"/>
    <s v="TEC-AC-10002049"/>
    <x v="2"/>
    <x v="9"/>
    <n v="1687.8"/>
    <s v="CA-2018-168109"/>
    <n v="0"/>
    <n v="4"/>
    <n v="0"/>
    <n v="742.63200000000006"/>
    <n v="0.52062335344040378"/>
  </r>
  <r>
    <x v="1067"/>
    <x v="32"/>
    <s v="TEC-AC-10003590"/>
    <x v="2"/>
    <x v="9"/>
    <n v="258.89999999999998"/>
    <s v="US-2018-129777"/>
    <n v="1"/>
    <n v="10"/>
    <n v="0"/>
    <n v="93.203999999999994"/>
    <n v="0.52062335344040378"/>
  </r>
  <r>
    <x v="1067"/>
    <x v="22"/>
    <s v="TEC-AC-10003628"/>
    <x v="2"/>
    <x v="9"/>
    <n v="59.98"/>
    <s v="CA-2018-168109"/>
    <n v="0"/>
    <n v="2"/>
    <n v="0"/>
    <n v="26.391200000000005"/>
    <n v="0.52062335344040378"/>
  </r>
  <r>
    <x v="1067"/>
    <x v="25"/>
    <s v="TEC-AC-10002167"/>
    <x v="2"/>
    <x v="9"/>
    <n v="24"/>
    <s v="US-2018-166233"/>
    <n v="1"/>
    <n v="2"/>
    <n v="0.2"/>
    <n v="-2.6999999999999993"/>
    <n v="0.52062335344040378"/>
  </r>
  <r>
    <x v="1067"/>
    <x v="10"/>
    <s v="OFF-PA-10000174"/>
    <x v="0"/>
    <x v="0"/>
    <n v="32.896000000000001"/>
    <s v="US-2018-111024"/>
    <n v="0"/>
    <n v="4"/>
    <n v="0.2"/>
    <n v="11.102399999999996"/>
    <n v="0.43613829632717294"/>
  </r>
  <r>
    <x v="1067"/>
    <x v="10"/>
    <s v="OFF-PA-10002246"/>
    <x v="0"/>
    <x v="0"/>
    <n v="30.96"/>
    <s v="US-2018-111024"/>
    <n v="0"/>
    <n v="6"/>
    <n v="0.2"/>
    <n v="11.223000000000001"/>
    <n v="0.43613829632717294"/>
  </r>
  <r>
    <x v="1067"/>
    <x v="32"/>
    <s v="OFF-PA-10001970"/>
    <x v="0"/>
    <x v="0"/>
    <n v="24.56"/>
    <s v="US-2018-129777"/>
    <n v="0"/>
    <n v="2"/>
    <n v="0"/>
    <n v="11.543199999999999"/>
    <n v="0.43613829632717294"/>
  </r>
  <r>
    <x v="1067"/>
    <x v="5"/>
    <s v="FUR-FU-10002554"/>
    <x v="1"/>
    <x v="8"/>
    <n v="23.99"/>
    <s v="US-2018-126179"/>
    <n v="0"/>
    <n v="1"/>
    <n v="0"/>
    <n v="5.5176999999999978"/>
    <n v="0.4595170286641902"/>
  </r>
  <r>
    <x v="1067"/>
    <x v="25"/>
    <s v="OFF-AR-10003514"/>
    <x v="0"/>
    <x v="4"/>
    <n v="9.5519999999999996"/>
    <s v="CA-2018-124828"/>
    <n v="1"/>
    <n v="3"/>
    <n v="0.2"/>
    <n v="1.5521999999999991"/>
    <n v="0.45632477063632687"/>
  </r>
  <r>
    <x v="1067"/>
    <x v="22"/>
    <s v="TEC-PH-10000702"/>
    <x v="2"/>
    <x v="6"/>
    <n v="7.9920000000000009"/>
    <s v="CA-2018-168109"/>
    <n v="0"/>
    <n v="1"/>
    <n v="0.2"/>
    <n v="2.6972999999999994"/>
    <n v="0.41105220110552465"/>
  </r>
  <r>
    <x v="1068"/>
    <x v="0"/>
    <s v="FUR-FU-10003601"/>
    <x v="1"/>
    <x v="8"/>
    <n v="332.02800000000002"/>
    <s v="CA-2018-100223"/>
    <n v="1"/>
    <n v="9"/>
    <n v="0.6"/>
    <n v="-348.62940000000003"/>
    <n v="0.4595170286641902"/>
  </r>
  <r>
    <x v="1068"/>
    <x v="40"/>
    <s v="TEC-PH-10002293"/>
    <x v="2"/>
    <x v="6"/>
    <n v="79.959999999999994"/>
    <s v="CA-2018-104388"/>
    <n v="1"/>
    <n v="4"/>
    <n v="0"/>
    <n v="22.388800000000003"/>
    <n v="0.41105220110552465"/>
  </r>
  <r>
    <x v="1068"/>
    <x v="0"/>
    <s v="OFF-PA-10002195"/>
    <x v="0"/>
    <x v="0"/>
    <n v="31.104000000000006"/>
    <s v="CA-2018-100223"/>
    <n v="0"/>
    <n v="6"/>
    <n v="0.2"/>
    <n v="11.2752"/>
    <n v="0.43613829632717294"/>
  </r>
  <r>
    <x v="1068"/>
    <x v="0"/>
    <s v="OFF-PA-10000232"/>
    <x v="0"/>
    <x v="0"/>
    <n v="15.552000000000003"/>
    <s v="CA-2018-100223"/>
    <n v="0"/>
    <n v="3"/>
    <n v="0.2"/>
    <n v="5.6375999999999999"/>
    <n v="0.43613829632717294"/>
  </r>
  <r>
    <x v="1068"/>
    <x v="0"/>
    <s v="OFF-BI-10003429"/>
    <x v="0"/>
    <x v="3"/>
    <n v="11.393999999999998"/>
    <s v="CA-2018-100223"/>
    <n v="0"/>
    <n v="9"/>
    <n v="0.8"/>
    <n v="-17.660699999999999"/>
    <n v="0.46881743173671325"/>
  </r>
  <r>
    <x v="1068"/>
    <x v="0"/>
    <s v="OFF-BI-10004492"/>
    <x v="0"/>
    <x v="3"/>
    <n v="6.3159999999999981"/>
    <s v="CA-2018-100223"/>
    <n v="0"/>
    <n v="1"/>
    <n v="0.8"/>
    <n v="-10.421400000000002"/>
    <n v="0.46881743173671325"/>
  </r>
  <r>
    <x v="1069"/>
    <x v="16"/>
    <s v="FUR-CH-10000155"/>
    <x v="1"/>
    <x v="5"/>
    <n v="239.24"/>
    <s v="US-2018-152492"/>
    <n v="1"/>
    <n v="1"/>
    <n v="0.2"/>
    <n v="23.924000000000007"/>
    <n v="0.46529189879902266"/>
  </r>
  <r>
    <x v="1069"/>
    <x v="4"/>
    <s v="FUR-CH-10001146"/>
    <x v="1"/>
    <x v="5"/>
    <n v="122.13600000000001"/>
    <s v="US-2018-101784"/>
    <n v="1"/>
    <n v="3"/>
    <n v="0.2"/>
    <n v="-13.740299999999994"/>
    <n v="0.46529189879902266"/>
  </r>
  <r>
    <x v="1069"/>
    <x v="2"/>
    <s v="OFF-PA-10002749"/>
    <x v="0"/>
    <x v="0"/>
    <n v="16.056000000000001"/>
    <s v="US-2018-124303"/>
    <n v="1"/>
    <n v="3"/>
    <n v="0.2"/>
    <n v="5.8203000000000005"/>
    <n v="0.43613829632717294"/>
  </r>
  <r>
    <x v="1069"/>
    <x v="2"/>
    <s v="OFF-BI-10000343"/>
    <x v="0"/>
    <x v="3"/>
    <n v="2.9460000000000006"/>
    <s v="US-2018-124303"/>
    <n v="0"/>
    <n v="2"/>
    <n v="0.7"/>
    <n v="-2.2585999999999995"/>
    <n v="0.46881743173671325"/>
  </r>
  <r>
    <x v="1070"/>
    <x v="2"/>
    <s v="TEC-PH-10001363"/>
    <x v="2"/>
    <x v="6"/>
    <n v="683.98799999999994"/>
    <s v="US-2018-169551"/>
    <n v="1"/>
    <n v="2"/>
    <n v="0.4"/>
    <n v="-113.9980000000001"/>
    <n v="0.41105220110552465"/>
  </r>
  <r>
    <x v="1070"/>
    <x v="2"/>
    <s v="FUR-BO-10001519"/>
    <x v="1"/>
    <x v="10"/>
    <n v="87.210000000000008"/>
    <s v="US-2018-169551"/>
    <n v="0"/>
    <n v="3"/>
    <n v="0.5"/>
    <n v="-45.349200000000003"/>
    <n v="0.5176847302647779"/>
  </r>
  <r>
    <x v="1070"/>
    <x v="2"/>
    <s v="TEC-AC-10003033"/>
    <x v="2"/>
    <x v="9"/>
    <n v="527.91999999999996"/>
    <s v="US-2018-169551"/>
    <n v="0"/>
    <n v="2"/>
    <n v="0.2"/>
    <n v="85.786999999999949"/>
    <n v="0.52062335344040378"/>
  </r>
  <r>
    <x v="1070"/>
    <x v="43"/>
    <s v="TEC-AC-10004353"/>
    <x v="2"/>
    <x v="9"/>
    <n v="252"/>
    <s v="CA-2018-155152"/>
    <n v="1"/>
    <n v="4"/>
    <n v="0"/>
    <n v="93.240000000000009"/>
    <n v="0.52062335344040378"/>
  </r>
  <r>
    <x v="1070"/>
    <x v="2"/>
    <s v="TEC-AC-10002018"/>
    <x v="2"/>
    <x v="9"/>
    <n v="16.776000000000003"/>
    <s v="US-2018-169551"/>
    <n v="0"/>
    <n v="3"/>
    <n v="0.2"/>
    <n v="4.8231000000000002"/>
    <n v="0.52062335344040378"/>
  </r>
  <r>
    <x v="1070"/>
    <x v="20"/>
    <s v="OFF-BI-10001634"/>
    <x v="0"/>
    <x v="3"/>
    <n v="17.472000000000001"/>
    <s v="CA-2018-105053"/>
    <n v="1"/>
    <n v="3"/>
    <n v="0.2"/>
    <n v="6.3336000000000006"/>
    <n v="0.46881743173671325"/>
  </r>
  <r>
    <x v="1070"/>
    <x v="2"/>
    <s v="OFF-PA-10004100"/>
    <x v="0"/>
    <x v="0"/>
    <n v="15.552000000000003"/>
    <s v="US-2018-169551"/>
    <n v="0"/>
    <n v="3"/>
    <n v="0.2"/>
    <n v="5.4432"/>
    <n v="0.43613829632717294"/>
  </r>
  <r>
    <x v="1070"/>
    <x v="2"/>
    <s v="OFF-ST-10004835"/>
    <x v="0"/>
    <x v="1"/>
    <n v="13.392000000000001"/>
    <s v="US-2018-169551"/>
    <n v="0"/>
    <n v="3"/>
    <n v="0.2"/>
    <n v="1.0044"/>
    <n v="0.44610841445725197"/>
  </r>
  <r>
    <x v="1070"/>
    <x v="4"/>
    <s v="OFF-FA-10001135"/>
    <x v="0"/>
    <x v="7"/>
    <n v="5.9399999999999995"/>
    <s v="CA-2018-106824"/>
    <n v="1"/>
    <n v="3"/>
    <n v="0"/>
    <n v="0.11880000000000024"/>
    <n v="0.51168203684699509"/>
  </r>
  <r>
    <x v="1071"/>
    <x v="22"/>
    <s v="OFF-LA-10003930"/>
    <x v="0"/>
    <x v="2"/>
    <n v="786.48"/>
    <s v="CA-2018-108560"/>
    <n v="1"/>
    <n v="8"/>
    <n v="0"/>
    <n v="385.37520000000001"/>
    <n v="0.4647369236065339"/>
  </r>
  <r>
    <x v="1071"/>
    <x v="22"/>
    <s v="FUR-FU-10002937"/>
    <x v="1"/>
    <x v="8"/>
    <n v="198.46"/>
    <s v="CA-2018-108560"/>
    <n v="0"/>
    <n v="2"/>
    <n v="0"/>
    <n v="99.23"/>
    <n v="0.4595170286641902"/>
  </r>
  <r>
    <x v="1071"/>
    <x v="7"/>
    <s v="OFF-AR-10004010"/>
    <x v="0"/>
    <x v="4"/>
    <n v="174.95000000000002"/>
    <s v="CA-2018-140480"/>
    <n v="1"/>
    <n v="5"/>
    <n v="0"/>
    <n v="45.487000000000002"/>
    <n v="0.45632477063632687"/>
  </r>
  <r>
    <x v="1071"/>
    <x v="4"/>
    <s v="FUR-FU-10001588"/>
    <x v="1"/>
    <x v="8"/>
    <n v="145.9"/>
    <s v="CA-2018-133249"/>
    <n v="1"/>
    <n v="5"/>
    <n v="0"/>
    <n v="62.736999999999995"/>
    <n v="0.4595170286641902"/>
  </r>
  <r>
    <x v="1071"/>
    <x v="22"/>
    <s v="OFF-BI-10001543"/>
    <x v="0"/>
    <x v="3"/>
    <n v="86.376000000000005"/>
    <s v="CA-2018-138464"/>
    <n v="1"/>
    <n v="3"/>
    <n v="0.2"/>
    <n v="30.231600000000007"/>
    <n v="0.46881743173671325"/>
  </r>
  <r>
    <x v="1071"/>
    <x v="7"/>
    <s v="FUR-FU-10003247"/>
    <x v="1"/>
    <x v="8"/>
    <n v="83.92"/>
    <s v="CA-2018-140480"/>
    <n v="0"/>
    <n v="4"/>
    <n v="0"/>
    <n v="5.8743999999999943"/>
    <n v="0.4595170286641902"/>
  </r>
  <r>
    <x v="1071"/>
    <x v="4"/>
    <s v="OFF-LA-10002762"/>
    <x v="0"/>
    <x v="2"/>
    <n v="75.179999999999993"/>
    <s v="CA-2018-150189"/>
    <n v="1"/>
    <n v="6"/>
    <n v="0"/>
    <n v="35.334599999999995"/>
    <n v="0.4647369236065339"/>
  </r>
  <r>
    <x v="1071"/>
    <x v="22"/>
    <s v="OFF-PA-10003127"/>
    <x v="0"/>
    <x v="0"/>
    <n v="52.76"/>
    <s v="CA-2018-111759"/>
    <n v="1"/>
    <n v="2"/>
    <n v="0"/>
    <n v="24.269599999999997"/>
    <n v="0.43613829632717294"/>
  </r>
  <r>
    <x v="1071"/>
    <x v="7"/>
    <s v="TEC-AC-10002473"/>
    <x v="2"/>
    <x v="9"/>
    <n v="141.9"/>
    <s v="CA-2018-140480"/>
    <n v="0"/>
    <n v="5"/>
    <n v="0"/>
    <n v="58.179000000000002"/>
    <n v="0.52062335344040378"/>
  </r>
  <r>
    <x v="1071"/>
    <x v="22"/>
    <s v="TEC-AC-10003063"/>
    <x v="2"/>
    <x v="9"/>
    <n v="50"/>
    <s v="CA-2018-108560"/>
    <n v="0"/>
    <n v="2"/>
    <n v="0"/>
    <n v="10.5"/>
    <n v="0.52062335344040378"/>
  </r>
  <r>
    <x v="1071"/>
    <x v="7"/>
    <s v="FUR-FU-10001057"/>
    <x v="1"/>
    <x v="8"/>
    <n v="39.979999999999997"/>
    <s v="CA-2018-140480"/>
    <n v="0"/>
    <n v="2"/>
    <n v="0"/>
    <n v="9.1953999999999994"/>
    <n v="0.4595170286641902"/>
  </r>
  <r>
    <x v="1071"/>
    <x v="7"/>
    <s v="OFF-AR-10001419"/>
    <x v="0"/>
    <x v="4"/>
    <n v="28.91"/>
    <s v="CA-2018-140480"/>
    <n v="0"/>
    <n v="7"/>
    <n v="0"/>
    <n v="8.6729999999999983"/>
    <n v="0.45632477063632687"/>
  </r>
  <r>
    <x v="1071"/>
    <x v="32"/>
    <s v="OFF-PA-10000249"/>
    <x v="0"/>
    <x v="0"/>
    <n v="24.56"/>
    <s v="CA-2018-134306"/>
    <n v="1"/>
    <n v="2"/>
    <n v="0"/>
    <n v="11.543199999999999"/>
    <n v="0.43613829632717294"/>
  </r>
  <r>
    <x v="1071"/>
    <x v="22"/>
    <s v="OFF-BI-10001107"/>
    <x v="0"/>
    <x v="3"/>
    <n v="23.168000000000003"/>
    <s v="CA-2018-108560"/>
    <n v="0"/>
    <n v="2"/>
    <n v="0.2"/>
    <n v="7.8191999999999995"/>
    <n v="0.46881743173671325"/>
  </r>
  <r>
    <x v="1071"/>
    <x v="22"/>
    <s v="OFF-AR-10003560"/>
    <x v="0"/>
    <x v="4"/>
    <n v="18.240000000000002"/>
    <s v="CA-2018-138464"/>
    <n v="0"/>
    <n v="3"/>
    <n v="0"/>
    <n v="6.2015999999999991"/>
    <n v="0.45632477063632687"/>
  </r>
  <r>
    <x v="1071"/>
    <x v="22"/>
    <s v="FUR-FU-10003142"/>
    <x v="1"/>
    <x v="8"/>
    <n v="15.84"/>
    <s v="CA-2018-138464"/>
    <n v="0"/>
    <n v="3"/>
    <n v="0"/>
    <n v="4.9103999999999992"/>
    <n v="0.4595170286641902"/>
  </r>
  <r>
    <x v="1071"/>
    <x v="22"/>
    <s v="OFF-AR-10004757"/>
    <x v="0"/>
    <x v="4"/>
    <n v="13.12"/>
    <s v="CA-2018-138464"/>
    <n v="0"/>
    <n v="4"/>
    <n v="0"/>
    <n v="4.3295999999999992"/>
    <n v="0.45632477063632687"/>
  </r>
  <r>
    <x v="1071"/>
    <x v="32"/>
    <s v="OFF-AR-10001374"/>
    <x v="0"/>
    <x v="4"/>
    <n v="12.96"/>
    <s v="CA-2018-134306"/>
    <n v="0"/>
    <n v="2"/>
    <n v="0"/>
    <n v="4.1471999999999998"/>
    <n v="0.45632477063632687"/>
  </r>
  <r>
    <x v="1071"/>
    <x v="32"/>
    <s v="OFF-AR-10004027"/>
    <x v="0"/>
    <x v="4"/>
    <n v="7.5600000000000005"/>
    <s v="CA-2018-134306"/>
    <n v="0"/>
    <n v="3"/>
    <n v="0"/>
    <n v="3.0996000000000006"/>
    <n v="0.45632477063632687"/>
  </r>
  <r>
    <x v="1072"/>
    <x v="18"/>
    <s v="FUR-FU-10000293"/>
    <x v="1"/>
    <x v="8"/>
    <n v="526.45000000000005"/>
    <s v="CA-2018-145128"/>
    <n v="1"/>
    <n v="5"/>
    <n v="0"/>
    <n v="31.586999999999961"/>
    <n v="0.4595170286641902"/>
  </r>
  <r>
    <x v="1072"/>
    <x v="37"/>
    <s v="OFF-PA-10001497"/>
    <x v="0"/>
    <x v="0"/>
    <n v="274.8"/>
    <s v="CA-2018-121083"/>
    <n v="1"/>
    <n v="5"/>
    <n v="0"/>
    <n v="134.65199999999999"/>
    <n v="0.43613829632717294"/>
  </r>
  <r>
    <x v="1072"/>
    <x v="37"/>
    <s v="TEC-PH-10001336"/>
    <x v="2"/>
    <x v="6"/>
    <n v="257.98"/>
    <s v="CA-2018-121083"/>
    <n v="0"/>
    <n v="2"/>
    <n v="0"/>
    <n v="74.8142"/>
    <n v="0.41105220110552465"/>
  </r>
  <r>
    <x v="1072"/>
    <x v="1"/>
    <s v="OFF-ST-10003692"/>
    <x v="0"/>
    <x v="1"/>
    <n v="228.92"/>
    <s v="CA-2018-132122"/>
    <n v="1"/>
    <n v="5"/>
    <n v="0.2"/>
    <n v="14.307499999999997"/>
    <n v="0.44610841445725197"/>
  </r>
  <r>
    <x v="1072"/>
    <x v="37"/>
    <s v="OFF-ST-10002554"/>
    <x v="0"/>
    <x v="1"/>
    <n v="195.64"/>
    <s v="CA-2018-121083"/>
    <n v="0"/>
    <n v="4"/>
    <n v="0"/>
    <n v="3.9128000000000043"/>
    <n v="0.44610841445725197"/>
  </r>
  <r>
    <x v="1072"/>
    <x v="37"/>
    <s v="OFF-AR-10002987"/>
    <x v="0"/>
    <x v="4"/>
    <n v="119.03999999999999"/>
    <s v="CA-2018-121083"/>
    <n v="0"/>
    <n v="6"/>
    <n v="0"/>
    <n v="48.806400000000011"/>
    <n v="0.45632477063632687"/>
  </r>
  <r>
    <x v="1072"/>
    <x v="1"/>
    <s v="OFF-AP-10000055"/>
    <x v="0"/>
    <x v="12"/>
    <n v="58.463999999999977"/>
    <s v="CA-2018-115651"/>
    <n v="1"/>
    <n v="9"/>
    <n v="0.8"/>
    <n v="-146.16000000000003"/>
    <n v="0.49507917887403441"/>
  </r>
  <r>
    <x v="1072"/>
    <x v="1"/>
    <s v="OFF-AR-10001130"/>
    <x v="0"/>
    <x v="4"/>
    <n v="8.84"/>
    <s v="CA-2018-115651"/>
    <n v="0"/>
    <n v="5"/>
    <n v="0.2"/>
    <n v="2.9835000000000003"/>
    <n v="0.45632477063632687"/>
  </r>
  <r>
    <x v="1072"/>
    <x v="11"/>
    <s v="OFF-BI-10002012"/>
    <x v="0"/>
    <x v="3"/>
    <n v="1.0800000000000003"/>
    <s v="US-2018-100209"/>
    <n v="1"/>
    <n v="2"/>
    <n v="0.7"/>
    <n v="-0.79200000000000004"/>
    <n v="0.46881743173671325"/>
  </r>
  <r>
    <x v="1073"/>
    <x v="1"/>
    <s v="OFF-ST-10004340"/>
    <x v="0"/>
    <x v="1"/>
    <n v="298.464"/>
    <s v="CA-2018-127460"/>
    <n v="1"/>
    <n v="6"/>
    <n v="0.2"/>
    <n v="26.115600000000015"/>
    <n v="0.44610841445725197"/>
  </r>
  <r>
    <x v="1073"/>
    <x v="5"/>
    <s v="OFF-AP-10003278"/>
    <x v="0"/>
    <x v="12"/>
    <n v="41.910000000000004"/>
    <s v="CA-2018-169012"/>
    <n v="1"/>
    <n v="3"/>
    <n v="0"/>
    <n v="10.896600000000003"/>
    <n v="0.49507917887403441"/>
  </r>
  <r>
    <x v="1073"/>
    <x v="5"/>
    <s v="FUR-FU-10000771"/>
    <x v="1"/>
    <x v="8"/>
    <n v="18.84"/>
    <s v="CA-2018-128629"/>
    <n v="1"/>
    <n v="3"/>
    <n v="0"/>
    <n v="7.9128000000000007"/>
    <n v="0.4595170286641902"/>
  </r>
  <r>
    <x v="1074"/>
    <x v="4"/>
    <s v="OFF-AP-10003040"/>
    <x v="0"/>
    <x v="12"/>
    <n v="168.1"/>
    <s v="CA-2018-162015"/>
    <n v="1"/>
    <n v="5"/>
    <n v="0"/>
    <n v="43.705999999999996"/>
    <n v="0.49507917887403441"/>
  </r>
  <r>
    <x v="1074"/>
    <x v="4"/>
    <s v="TEC-PH-10000004"/>
    <x v="2"/>
    <x v="6"/>
    <n v="71.951999999999998"/>
    <s v="CA-2018-136623"/>
    <n v="1"/>
    <n v="6"/>
    <n v="0.2"/>
    <n v="5.3963999999999963"/>
    <n v="0.41105220110552465"/>
  </r>
  <r>
    <x v="1074"/>
    <x v="4"/>
    <s v="TEC-AC-10003832"/>
    <x v="2"/>
    <x v="9"/>
    <n v="1287.45"/>
    <s v="CA-2018-162015"/>
    <n v="0"/>
    <n v="5"/>
    <n v="0"/>
    <n v="244.61549999999988"/>
    <n v="0.52062335344040378"/>
  </r>
  <r>
    <x v="1074"/>
    <x v="20"/>
    <s v="TEC-AC-10002323"/>
    <x v="2"/>
    <x v="9"/>
    <n v="132.60000000000002"/>
    <s v="CA-2018-156818"/>
    <n v="1"/>
    <n v="6"/>
    <n v="0"/>
    <n v="17.238000000000007"/>
    <n v="0.52062335344040378"/>
  </r>
  <r>
    <x v="1074"/>
    <x v="30"/>
    <s v="OFF-AR-10001166"/>
    <x v="0"/>
    <x v="4"/>
    <n v="30.32"/>
    <s v="CA-2018-127656"/>
    <n v="1"/>
    <n v="4"/>
    <n v="0"/>
    <n v="11.8248"/>
    <n v="0.45632477063632687"/>
  </r>
  <r>
    <x v="1074"/>
    <x v="4"/>
    <s v="OFF-BI-10003708"/>
    <x v="0"/>
    <x v="3"/>
    <n v="29.800000000000004"/>
    <s v="CA-2018-136623"/>
    <n v="0"/>
    <n v="5"/>
    <n v="0.2"/>
    <n v="9.3124999999999982"/>
    <n v="0.46881743173671325"/>
  </r>
  <r>
    <x v="1074"/>
    <x v="4"/>
    <s v="OFF-LA-10004272"/>
    <x v="0"/>
    <x v="2"/>
    <n v="8.67"/>
    <s v="CA-2018-164959"/>
    <n v="1"/>
    <n v="3"/>
    <n v="0"/>
    <n v="4.0749000000000004"/>
    <n v="0.4647369236065339"/>
  </r>
  <r>
    <x v="1075"/>
    <x v="10"/>
    <s v="OFF-PA-10000791"/>
    <x v="0"/>
    <x v="0"/>
    <n v="3.8159999999999998"/>
    <s v="CA-2018-106047"/>
    <n v="1"/>
    <n v="1"/>
    <n v="0.2"/>
    <n v="1.1924999999999997"/>
    <n v="0.43613829632717294"/>
  </r>
  <r>
    <x v="1076"/>
    <x v="42"/>
    <s v="OFF-ST-10001496"/>
    <x v="0"/>
    <x v="1"/>
    <n v="360.38"/>
    <s v="CA-2018-102155"/>
    <n v="1"/>
    <n v="2"/>
    <n v="0"/>
    <n v="93.698800000000006"/>
    <n v="0.44610841445725197"/>
  </r>
  <r>
    <x v="1076"/>
    <x v="2"/>
    <s v="FUR-FU-10002501"/>
    <x v="1"/>
    <x v="8"/>
    <n v="91.00800000000001"/>
    <s v="CA-2018-136364"/>
    <n v="1"/>
    <n v="9"/>
    <n v="0.2"/>
    <n v="19.339199999999998"/>
    <n v="0.4595170286641902"/>
  </r>
  <r>
    <x v="1076"/>
    <x v="2"/>
    <s v="TEC-PH-10003885"/>
    <x v="2"/>
    <x v="6"/>
    <n v="39.593999999999994"/>
    <s v="CA-2018-136364"/>
    <n v="0"/>
    <n v="1"/>
    <n v="0.4"/>
    <n v="-7.2589000000000041"/>
    <n v="0.41105220110552465"/>
  </r>
  <r>
    <x v="1076"/>
    <x v="42"/>
    <s v="OFF-PA-10003673"/>
    <x v="0"/>
    <x v="0"/>
    <n v="13.56"/>
    <s v="CA-2018-102155"/>
    <n v="0"/>
    <n v="2"/>
    <n v="0"/>
    <n v="6.2375999999999996"/>
    <n v="0.43613829632717294"/>
  </r>
  <r>
    <x v="1077"/>
    <x v="10"/>
    <s v="TEC-PH-10000560"/>
    <x v="2"/>
    <x v="6"/>
    <n v="1889.9459999999999"/>
    <s v="US-2018-161935"/>
    <n v="1"/>
    <n v="9"/>
    <n v="0.4"/>
    <n v="-377.98919999999998"/>
    <n v="0.41105220110552465"/>
  </r>
  <r>
    <x v="1077"/>
    <x v="4"/>
    <s v="TEC-PH-10004977"/>
    <x v="2"/>
    <x v="6"/>
    <n v="470.37600000000009"/>
    <s v="CA-2018-121048"/>
    <n v="1"/>
    <n v="3"/>
    <n v="0.2"/>
    <n v="52.917299999999955"/>
    <n v="0.41105220110552465"/>
  </r>
  <r>
    <x v="1077"/>
    <x v="10"/>
    <s v="FUR-FU-10002937"/>
    <x v="1"/>
    <x v="8"/>
    <n v="396.92000000000007"/>
    <s v="US-2018-161935"/>
    <n v="0"/>
    <n v="5"/>
    <n v="0.2"/>
    <n v="148.845"/>
    <n v="0.4595170286641902"/>
  </r>
  <r>
    <x v="1077"/>
    <x v="4"/>
    <s v="FUR-FU-10003601"/>
    <x v="1"/>
    <x v="8"/>
    <n v="276.69"/>
    <s v="CA-2018-121048"/>
    <n v="0"/>
    <n v="3"/>
    <n v="0"/>
    <n v="49.804199999999994"/>
    <n v="0.4595170286641902"/>
  </r>
  <r>
    <x v="1077"/>
    <x v="10"/>
    <s v="OFF-ST-10001837"/>
    <x v="0"/>
    <x v="1"/>
    <n v="239.45599999999999"/>
    <s v="US-2018-161935"/>
    <n v="0"/>
    <n v="7"/>
    <n v="0.2"/>
    <n v="17.959200000000003"/>
    <n v="0.44610841445725197"/>
  </r>
  <r>
    <x v="1077"/>
    <x v="4"/>
    <s v="OFF-AR-10004042"/>
    <x v="0"/>
    <x v="4"/>
    <n v="71.92"/>
    <s v="CA-2018-121048"/>
    <n v="0"/>
    <n v="4"/>
    <n v="0"/>
    <n v="20.856799999999993"/>
    <n v="0.45632477063632687"/>
  </r>
  <r>
    <x v="1077"/>
    <x v="10"/>
    <s v="OFF-ST-10003455"/>
    <x v="0"/>
    <x v="1"/>
    <n v="62.040000000000006"/>
    <s v="US-2018-161935"/>
    <n v="0"/>
    <n v="5"/>
    <n v="0.2"/>
    <n v="4.6530000000000022"/>
    <n v="0.44610841445725197"/>
  </r>
  <r>
    <x v="1077"/>
    <x v="4"/>
    <s v="TEC-AC-10000991"/>
    <x v="2"/>
    <x v="9"/>
    <n v="140.97"/>
    <s v="CA-2018-121048"/>
    <n v="0"/>
    <n v="3"/>
    <n v="0"/>
    <n v="19.735800000000005"/>
    <n v="0.52062335344040378"/>
  </r>
  <r>
    <x v="1077"/>
    <x v="4"/>
    <s v="FUR-FU-10002960"/>
    <x v="1"/>
    <x v="8"/>
    <n v="18.84"/>
    <s v="CA-2018-121048"/>
    <n v="0"/>
    <n v="3"/>
    <n v="0"/>
    <n v="7.9128000000000007"/>
    <n v="0.4595170286641902"/>
  </r>
  <r>
    <x v="1077"/>
    <x v="10"/>
    <s v="OFF-AR-10004757"/>
    <x v="0"/>
    <x v="4"/>
    <n v="13.120000000000001"/>
    <s v="US-2018-161935"/>
    <n v="0"/>
    <n v="5"/>
    <n v="0.2"/>
    <n v="2.1319999999999988"/>
    <n v="0.45632477063632687"/>
  </r>
  <r>
    <x v="1077"/>
    <x v="10"/>
    <s v="OFF-PA-10000605"/>
    <x v="0"/>
    <x v="0"/>
    <n v="9.2480000000000011"/>
    <s v="US-2018-161935"/>
    <n v="0"/>
    <n v="2"/>
    <n v="0.2"/>
    <n v="3.3524000000000003"/>
    <n v="0.43613829632717294"/>
  </r>
  <r>
    <x v="1077"/>
    <x v="4"/>
    <s v="OFF-FA-10000490"/>
    <x v="0"/>
    <x v="7"/>
    <n v="4.96"/>
    <s v="CA-2018-121048"/>
    <n v="0"/>
    <n v="4"/>
    <n v="0"/>
    <n v="2.3311999999999999"/>
    <n v="0.51168203684699509"/>
  </r>
  <r>
    <x v="1077"/>
    <x v="4"/>
    <s v="OFF-BI-10004022"/>
    <x v="0"/>
    <x v="3"/>
    <n v="4.4479999999999995"/>
    <s v="CA-2018-121048"/>
    <n v="0"/>
    <n v="2"/>
    <n v="0.2"/>
    <n v="1.4455999999999996"/>
    <n v="0.46881743173671325"/>
  </r>
  <r>
    <x v="1078"/>
    <x v="6"/>
    <s v="FUR-TA-10004575"/>
    <x v="1"/>
    <x v="13"/>
    <n v="872.94"/>
    <s v="US-2018-128951"/>
    <n v="1"/>
    <n v="3"/>
    <n v="0"/>
    <n v="157.12919999999997"/>
    <n v="0.55975208308209756"/>
  </r>
  <r>
    <x v="1078"/>
    <x v="20"/>
    <s v="FUR-CH-10002084"/>
    <x v="1"/>
    <x v="5"/>
    <n v="664.14599999999996"/>
    <s v="CA-2018-164378"/>
    <n v="1"/>
    <n v="6"/>
    <n v="0.1"/>
    <n v="88.552800000000005"/>
    <n v="0.46529189879902266"/>
  </r>
  <r>
    <x v="1078"/>
    <x v="7"/>
    <s v="FUR-TA-10004607"/>
    <x v="1"/>
    <x v="13"/>
    <n v="310.44300000000004"/>
    <s v="CA-2018-166142"/>
    <n v="1"/>
    <n v="3"/>
    <n v="0.3"/>
    <n v="-48.783900000000031"/>
    <n v="0.55975208308209756"/>
  </r>
  <r>
    <x v="1078"/>
    <x v="6"/>
    <s v="OFF-AP-10002191"/>
    <x v="0"/>
    <x v="12"/>
    <n v="179.94"/>
    <s v="US-2018-128951"/>
    <n v="0"/>
    <n v="3"/>
    <n v="0"/>
    <n v="50.383200000000009"/>
    <n v="0.49507917887403441"/>
  </r>
  <r>
    <x v="1078"/>
    <x v="20"/>
    <s v="TEC-AC-10004708"/>
    <x v="2"/>
    <x v="9"/>
    <n v="41.9"/>
    <s v="CA-2018-164378"/>
    <n v="0"/>
    <n v="2"/>
    <n v="0"/>
    <n v="8.7989999999999995"/>
    <n v="0.52062335344040378"/>
  </r>
  <r>
    <x v="1078"/>
    <x v="7"/>
    <s v="OFF-BI-10004094"/>
    <x v="0"/>
    <x v="3"/>
    <n v="26.549999999999997"/>
    <s v="CA-2018-166142"/>
    <n v="0"/>
    <n v="3"/>
    <n v="0"/>
    <n v="13.009499999999999"/>
    <n v="0.46881743173671325"/>
  </r>
  <r>
    <x v="1078"/>
    <x v="6"/>
    <s v="OFF-PA-10003177"/>
    <x v="0"/>
    <x v="0"/>
    <n v="12.96"/>
    <s v="US-2018-128951"/>
    <n v="0"/>
    <n v="2"/>
    <n v="0"/>
    <n v="6.2208000000000006"/>
    <n v="0.43613829632717294"/>
  </r>
  <r>
    <x v="1078"/>
    <x v="20"/>
    <s v="OFF-PA-10004519"/>
    <x v="0"/>
    <x v="0"/>
    <n v="8.9600000000000009"/>
    <s v="CA-2018-164378"/>
    <n v="0"/>
    <n v="2"/>
    <n v="0"/>
    <n v="4.3904000000000005"/>
    <n v="0.43613829632717294"/>
  </r>
  <r>
    <x v="1078"/>
    <x v="20"/>
    <s v="OFF-LA-10000634"/>
    <x v="0"/>
    <x v="2"/>
    <n v="7.83"/>
    <s v="CA-2018-164378"/>
    <n v="0"/>
    <n v="3"/>
    <n v="0"/>
    <n v="3.6017999999999999"/>
    <n v="0.4647369236065339"/>
  </r>
  <r>
    <x v="1078"/>
    <x v="20"/>
    <s v="OFF-AR-10001177"/>
    <x v="0"/>
    <x v="4"/>
    <n v="6.56"/>
    <s v="CA-2018-164378"/>
    <n v="0"/>
    <n v="2"/>
    <n v="0"/>
    <n v="1.9023999999999992"/>
    <n v="0.45632477063632687"/>
  </r>
  <r>
    <x v="1079"/>
    <x v="25"/>
    <s v="FUR-CH-10004218"/>
    <x v="1"/>
    <x v="5"/>
    <n v="242.35200000000003"/>
    <s v="US-2018-152842"/>
    <n v="1"/>
    <n v="3"/>
    <n v="0.2"/>
    <n v="15.147000000000006"/>
    <n v="0.46529189879902266"/>
  </r>
  <r>
    <x v="1079"/>
    <x v="2"/>
    <s v="FUR-CH-10002774"/>
    <x v="1"/>
    <x v="5"/>
    <n v="71.371999999999986"/>
    <s v="US-2018-156909"/>
    <n v="1"/>
    <n v="2"/>
    <n v="0.3"/>
    <n v="-1.0196000000000005"/>
    <n v="0.46529189879902266"/>
  </r>
  <r>
    <x v="1079"/>
    <x v="1"/>
    <s v="OFF-AR-10003759"/>
    <x v="0"/>
    <x v="4"/>
    <n v="2.9120000000000004"/>
    <s v="CA-2018-109778"/>
    <n v="1"/>
    <n v="2"/>
    <n v="0.2"/>
    <n v="0.90999999999999981"/>
    <n v="0.45632477063632687"/>
  </r>
  <r>
    <x v="1080"/>
    <x v="4"/>
    <s v="FUR-BO-10002613"/>
    <x v="1"/>
    <x v="10"/>
    <n v="1194.165"/>
    <s v="CA-2018-142342"/>
    <n v="1"/>
    <n v="5"/>
    <n v="0.15"/>
    <n v="210.73499999999993"/>
    <n v="0.5176847302647779"/>
  </r>
  <r>
    <x v="1080"/>
    <x v="4"/>
    <s v="TEC-CO-10004202"/>
    <x v="2"/>
    <x v="16"/>
    <n v="479.98400000000004"/>
    <s v="CA-2018-126662"/>
    <n v="1"/>
    <n v="2"/>
    <n v="0.2"/>
    <n v="89.996999999999986"/>
    <n v="0.55185675810753509"/>
  </r>
  <r>
    <x v="1080"/>
    <x v="20"/>
    <s v="TEC-PH-10004536"/>
    <x v="2"/>
    <x v="6"/>
    <n v="269.98"/>
    <s v="US-2018-105046"/>
    <n v="1"/>
    <n v="2"/>
    <n v="0"/>
    <n v="67.495000000000005"/>
    <n v="0.41105220110552465"/>
  </r>
  <r>
    <x v="1080"/>
    <x v="20"/>
    <s v="OFF-PA-10004353"/>
    <x v="0"/>
    <x v="0"/>
    <n v="99.9"/>
    <s v="US-2018-105046"/>
    <n v="0"/>
    <n v="5"/>
    <n v="0"/>
    <n v="47.952000000000005"/>
    <n v="0.43613829632717294"/>
  </r>
  <r>
    <x v="1080"/>
    <x v="4"/>
    <s v="OFF-EN-10002592"/>
    <x v="0"/>
    <x v="11"/>
    <n v="57.9"/>
    <s v="CA-2018-142342"/>
    <n v="0"/>
    <n v="5"/>
    <n v="0"/>
    <n v="28.95"/>
    <n v="0.44424167803735209"/>
  </r>
  <r>
    <x v="1080"/>
    <x v="20"/>
    <s v="FUR-FU-10004848"/>
    <x v="1"/>
    <x v="8"/>
    <n v="39.08"/>
    <s v="US-2018-105046"/>
    <n v="0"/>
    <n v="4"/>
    <n v="0"/>
    <n v="14.459599999999998"/>
    <n v="0.4595170286641902"/>
  </r>
  <r>
    <x v="1080"/>
    <x v="4"/>
    <s v="OFF-PA-10004609"/>
    <x v="0"/>
    <x v="0"/>
    <n v="32.400000000000006"/>
    <s v="CA-2018-142342"/>
    <n v="0"/>
    <n v="5"/>
    <n v="0"/>
    <n v="15.552000000000001"/>
    <n v="0.43613829632717294"/>
  </r>
  <r>
    <x v="1080"/>
    <x v="4"/>
    <s v="OFF-ST-10002957"/>
    <x v="0"/>
    <x v="1"/>
    <n v="10.56"/>
    <s v="CA-2018-142342"/>
    <n v="0"/>
    <n v="2"/>
    <n v="0"/>
    <n v="0"/>
    <n v="0.44610841445725197"/>
  </r>
  <r>
    <x v="1080"/>
    <x v="16"/>
    <s v="FUR-FU-10002597"/>
    <x v="1"/>
    <x v="8"/>
    <n v="7.9040000000000008"/>
    <s v="CA-2018-139948"/>
    <n v="1"/>
    <n v="2"/>
    <n v="0.2"/>
    <n v="2.1736000000000004"/>
    <n v="0.4595170286641902"/>
  </r>
  <r>
    <x v="1081"/>
    <x v="12"/>
    <s v="FUR-TA-10001932"/>
    <x v="1"/>
    <x v="13"/>
    <n v="801.59999999999991"/>
    <s v="US-2018-142573"/>
    <n v="1"/>
    <n v="5"/>
    <n v="0.5"/>
    <n v="-448.89599999999996"/>
    <n v="0.55975208308209756"/>
  </r>
  <r>
    <x v="1081"/>
    <x v="2"/>
    <s v="TEC-CO-10001943"/>
    <x v="2"/>
    <x v="16"/>
    <n v="599.97"/>
    <s v="US-2018-165358"/>
    <n v="1"/>
    <n v="5"/>
    <n v="0.4"/>
    <n v="69.996499999999969"/>
    <n v="0.55185675810753509"/>
  </r>
  <r>
    <x v="1081"/>
    <x v="12"/>
    <s v="FUR-CH-10000513"/>
    <x v="1"/>
    <x v="5"/>
    <n v="311.97600000000006"/>
    <s v="US-2018-142573"/>
    <n v="0"/>
    <n v="3"/>
    <n v="0.2"/>
    <n v="-42.89670000000001"/>
    <n v="0.46529189879902266"/>
  </r>
  <r>
    <x v="1081"/>
    <x v="2"/>
    <s v="FUR-CH-10002647"/>
    <x v="1"/>
    <x v="5"/>
    <n v="198.744"/>
    <s v="US-2018-165358"/>
    <n v="0"/>
    <n v="4"/>
    <n v="0.3"/>
    <n v="-14.195999999999984"/>
    <n v="0.46529189879902266"/>
  </r>
  <r>
    <x v="1081"/>
    <x v="12"/>
    <s v="FUR-CH-10004218"/>
    <x v="1"/>
    <x v="5"/>
    <n v="161.56800000000001"/>
    <s v="US-2018-142573"/>
    <n v="0"/>
    <n v="2"/>
    <n v="0.2"/>
    <n v="10.098000000000006"/>
    <n v="0.46529189879902266"/>
  </r>
  <r>
    <x v="1081"/>
    <x v="12"/>
    <s v="OFF-PA-10000246"/>
    <x v="0"/>
    <x v="0"/>
    <n v="16.096"/>
    <s v="US-2018-142573"/>
    <n v="0"/>
    <n v="2"/>
    <n v="0.2"/>
    <n v="5.2312000000000003"/>
    <n v="0.43613829632717294"/>
  </r>
  <r>
    <x v="1081"/>
    <x v="2"/>
    <s v="OFF-SU-10004768"/>
    <x v="0"/>
    <x v="14"/>
    <n v="9.1840000000000011"/>
    <s v="US-2018-165358"/>
    <n v="0"/>
    <n v="2"/>
    <n v="0.2"/>
    <n v="1.1479999999999988"/>
    <n v="0.53938093436526824"/>
  </r>
  <r>
    <x v="1081"/>
    <x v="12"/>
    <s v="OFF-BI-10003350"/>
    <x v="0"/>
    <x v="3"/>
    <n v="7.6560000000000006"/>
    <s v="US-2018-142573"/>
    <n v="0"/>
    <n v="4"/>
    <n v="0.7"/>
    <n v="-6.1247999999999987"/>
    <n v="0.46881743173671325"/>
  </r>
  <r>
    <x v="1082"/>
    <x v="28"/>
    <s v="OFF-BI-10004600"/>
    <x v="0"/>
    <x v="3"/>
    <n v="735.98"/>
    <s v="CA-2018-150497"/>
    <n v="1"/>
    <n v="2"/>
    <n v="0"/>
    <n v="331.19099999999997"/>
    <n v="0.46881743173671325"/>
  </r>
  <r>
    <x v="1082"/>
    <x v="19"/>
    <s v="OFF-AP-10002118"/>
    <x v="0"/>
    <x v="12"/>
    <n v="416.32"/>
    <s v="CA-2018-122035"/>
    <n v="1"/>
    <n v="2"/>
    <n v="0"/>
    <n v="112.40640000000002"/>
    <n v="0.49507917887403441"/>
  </r>
  <r>
    <x v="1082"/>
    <x v="20"/>
    <s v="FUR-FU-10000747"/>
    <x v="1"/>
    <x v="8"/>
    <n v="183.92"/>
    <s v="US-2018-108343"/>
    <n v="1"/>
    <n v="4"/>
    <n v="0"/>
    <n v="31.266399999999976"/>
    <n v="0.4595170286641902"/>
  </r>
  <r>
    <x v="1082"/>
    <x v="19"/>
    <s v="FUR-CH-10003833"/>
    <x v="1"/>
    <x v="5"/>
    <n v="182.94"/>
    <s v="CA-2018-122035"/>
    <n v="0"/>
    <n v="3"/>
    <n v="0"/>
    <n v="27.440999999999995"/>
    <n v="0.46529189879902266"/>
  </r>
  <r>
    <x v="1082"/>
    <x v="20"/>
    <s v="FUR-CH-10002780"/>
    <x v="1"/>
    <x v="5"/>
    <n v="163.76400000000001"/>
    <s v="US-2018-108343"/>
    <n v="0"/>
    <n v="2"/>
    <n v="0.1"/>
    <n v="25.474399999999999"/>
    <n v="0.46529189879902266"/>
  </r>
  <r>
    <x v="1082"/>
    <x v="1"/>
    <s v="OFF-ST-10002974"/>
    <x v="0"/>
    <x v="1"/>
    <n v="69.712000000000003"/>
    <s v="CA-2018-118640"/>
    <n v="1"/>
    <n v="2"/>
    <n v="0.2"/>
    <n v="8.7139999999999951"/>
    <n v="0.44610841445725197"/>
  </r>
  <r>
    <x v="1082"/>
    <x v="19"/>
    <s v="OFF-BI-10002072"/>
    <x v="0"/>
    <x v="3"/>
    <n v="60.83"/>
    <s v="CA-2018-122035"/>
    <n v="0"/>
    <n v="7"/>
    <n v="0"/>
    <n v="30.414999999999999"/>
    <n v="0.46881743173671325"/>
  </r>
  <r>
    <x v="1082"/>
    <x v="19"/>
    <s v="TEC-AC-10003095"/>
    <x v="2"/>
    <x v="9"/>
    <n v="389.97"/>
    <s v="CA-2018-122035"/>
    <n v="0"/>
    <n v="3"/>
    <n v="0"/>
    <n v="132.58980000000003"/>
    <n v="0.52062335344040378"/>
  </r>
  <r>
    <x v="1082"/>
    <x v="19"/>
    <s v="OFF-BI-10000404"/>
    <x v="0"/>
    <x v="3"/>
    <n v="43"/>
    <s v="CA-2018-122035"/>
    <n v="0"/>
    <n v="5"/>
    <n v="0"/>
    <n v="20.21"/>
    <n v="0.46881743173671325"/>
  </r>
  <r>
    <x v="1082"/>
    <x v="19"/>
    <s v="OFF-LA-10004093"/>
    <x v="0"/>
    <x v="2"/>
    <n v="14.62"/>
    <s v="CA-2018-122035"/>
    <n v="0"/>
    <n v="2"/>
    <n v="0"/>
    <n v="6.8713999999999995"/>
    <n v="0.4647369236065339"/>
  </r>
  <r>
    <x v="1082"/>
    <x v="20"/>
    <s v="OFF-PA-10000743"/>
    <x v="0"/>
    <x v="0"/>
    <n v="13.36"/>
    <s v="US-2018-108343"/>
    <n v="0"/>
    <n v="2"/>
    <n v="0"/>
    <n v="6.4127999999999998"/>
    <n v="0.43613829632717294"/>
  </r>
  <r>
    <x v="1082"/>
    <x v="1"/>
    <s v="FUR-FU-10001475"/>
    <x v="1"/>
    <x v="8"/>
    <n v="8.7919999999999998"/>
    <s v="CA-2018-118640"/>
    <n v="0"/>
    <n v="1"/>
    <n v="0.6"/>
    <n v="-5.7148000000000003"/>
    <n v="0.4595170286641902"/>
  </r>
  <r>
    <x v="1083"/>
    <x v="4"/>
    <s v="TEC-PH-10002549"/>
    <x v="2"/>
    <x v="6"/>
    <n v="1626.1920000000002"/>
    <s v="CA-2018-118724"/>
    <n v="1"/>
    <n v="9"/>
    <n v="0.2"/>
    <n v="121.96440000000001"/>
    <n v="0.41105220110552465"/>
  </r>
  <r>
    <x v="1083"/>
    <x v="6"/>
    <s v="FUR-BO-10003441"/>
    <x v="1"/>
    <x v="10"/>
    <n v="302.94"/>
    <s v="CA-2018-104731"/>
    <n v="1"/>
    <n v="3"/>
    <n v="0"/>
    <n v="69.67619999999998"/>
    <n v="0.5176847302647779"/>
  </r>
  <r>
    <x v="1083"/>
    <x v="6"/>
    <s v="TEC-PH-10002660"/>
    <x v="2"/>
    <x v="6"/>
    <n v="271.95999999999998"/>
    <s v="CA-2018-104731"/>
    <n v="0"/>
    <n v="4"/>
    <n v="0"/>
    <n v="67.990000000000009"/>
    <n v="0.41105220110552465"/>
  </r>
  <r>
    <x v="1083"/>
    <x v="6"/>
    <s v="OFF-SU-10003505"/>
    <x v="0"/>
    <x v="14"/>
    <n v="231.72"/>
    <s v="CA-2018-104731"/>
    <n v="0"/>
    <n v="2"/>
    <n v="0"/>
    <n v="11.585999999999984"/>
    <n v="0.53938093436526824"/>
  </r>
  <r>
    <x v="1083"/>
    <x v="4"/>
    <s v="FUR-CH-10000988"/>
    <x v="1"/>
    <x v="5"/>
    <n v="225.29600000000002"/>
    <s v="CA-2018-145429"/>
    <n v="1"/>
    <n v="2"/>
    <n v="0.2"/>
    <n v="22.529599999999995"/>
    <n v="0.46529189879902266"/>
  </r>
  <r>
    <x v="1083"/>
    <x v="10"/>
    <s v="OFF-ST-10000136"/>
    <x v="0"/>
    <x v="1"/>
    <n v="222.32000000000005"/>
    <s v="US-2018-160465"/>
    <n v="1"/>
    <n v="7"/>
    <n v="0.2"/>
    <n v="25.010999999999967"/>
    <n v="0.44610841445725197"/>
  </r>
  <r>
    <x v="1083"/>
    <x v="10"/>
    <s v="TEC-PH-10004522"/>
    <x v="2"/>
    <x v="6"/>
    <n v="210.56400000000002"/>
    <s v="US-2018-160465"/>
    <n v="0"/>
    <n v="6"/>
    <n v="0.4"/>
    <n v="-52.640999999999991"/>
    <n v="0.41105220110552465"/>
  </r>
  <r>
    <x v="1083"/>
    <x v="0"/>
    <s v="FUR-TA-10001676"/>
    <x v="1"/>
    <x v="13"/>
    <n v="124.404"/>
    <s v="US-2018-123834"/>
    <n v="1"/>
    <n v="4"/>
    <n v="0.3"/>
    <n v="-21.3264"/>
    <n v="0.55975208308209756"/>
  </r>
  <r>
    <x v="1083"/>
    <x v="6"/>
    <s v="OFF-AR-10003727"/>
    <x v="0"/>
    <x v="4"/>
    <n v="101.94"/>
    <s v="CA-2018-104731"/>
    <n v="0"/>
    <n v="6"/>
    <n v="0"/>
    <n v="29.562599999999986"/>
    <n v="0.45632477063632687"/>
  </r>
  <r>
    <x v="1083"/>
    <x v="1"/>
    <s v="OFF-BI-10004224"/>
    <x v="0"/>
    <x v="3"/>
    <n v="94.191999999999979"/>
    <s v="CA-2018-103478"/>
    <n v="1"/>
    <n v="7"/>
    <n v="0.8"/>
    <n v="-164.83600000000007"/>
    <n v="0.46881743173671325"/>
  </r>
  <r>
    <x v="1083"/>
    <x v="27"/>
    <s v="TEC-PH-10004071"/>
    <x v="2"/>
    <x v="6"/>
    <n v="71.928000000000011"/>
    <s v="US-2018-158505"/>
    <n v="1"/>
    <n v="9"/>
    <n v="0.2"/>
    <n v="6.2936999999999976"/>
    <n v="0.41105220110552465"/>
  </r>
  <r>
    <x v="1083"/>
    <x v="4"/>
    <s v="OFF-BI-10001524"/>
    <x v="0"/>
    <x v="3"/>
    <n v="50.352000000000004"/>
    <s v="CA-2018-145429"/>
    <n v="0"/>
    <n v="3"/>
    <n v="0.2"/>
    <n v="17.623199999999997"/>
    <n v="0.46881743173671325"/>
  </r>
  <r>
    <x v="1083"/>
    <x v="10"/>
    <s v="OFF-BI-10001670"/>
    <x v="0"/>
    <x v="3"/>
    <n v="33.930000000000007"/>
    <s v="US-2018-160465"/>
    <n v="0"/>
    <n v="3"/>
    <n v="0.7"/>
    <n v="-22.619999999999997"/>
    <n v="0.46881743173671325"/>
  </r>
  <r>
    <x v="1083"/>
    <x v="27"/>
    <s v="OFF-AR-10001044"/>
    <x v="0"/>
    <x v="4"/>
    <n v="25.99"/>
    <s v="US-2018-158505"/>
    <n v="0"/>
    <n v="1"/>
    <n v="0"/>
    <n v="7.5370999999999988"/>
    <n v="0.45632477063632687"/>
  </r>
  <r>
    <x v="1083"/>
    <x v="6"/>
    <s v="OFF-AR-10003829"/>
    <x v="0"/>
    <x v="4"/>
    <n v="19.68"/>
    <s v="CA-2018-104731"/>
    <n v="0"/>
    <n v="6"/>
    <n v="0"/>
    <n v="5.7071999999999976"/>
    <n v="0.45632477063632687"/>
  </r>
  <r>
    <x v="1083"/>
    <x v="20"/>
    <s v="OFF-AP-10002287"/>
    <x v="0"/>
    <x v="12"/>
    <n v="17.48"/>
    <s v="US-2018-123204"/>
    <n v="1"/>
    <n v="4"/>
    <n v="0"/>
    <n v="4.5448000000000004"/>
    <n v="0.49507917887403441"/>
  </r>
  <r>
    <x v="1083"/>
    <x v="4"/>
    <s v="OFF-PA-10003205"/>
    <x v="0"/>
    <x v="0"/>
    <n v="16.34"/>
    <s v="CA-2018-145429"/>
    <n v="0"/>
    <n v="2"/>
    <n v="0"/>
    <n v="7.6798000000000002"/>
    <n v="0.43613829632717294"/>
  </r>
  <r>
    <x v="1083"/>
    <x v="6"/>
    <s v="OFF-BI-10003355"/>
    <x v="0"/>
    <x v="3"/>
    <n v="14.940000000000001"/>
    <s v="CA-2018-104731"/>
    <n v="0"/>
    <n v="3"/>
    <n v="0"/>
    <n v="7.1712000000000007"/>
    <n v="0.46881743173671325"/>
  </r>
  <r>
    <x v="1083"/>
    <x v="6"/>
    <s v="FUR-FU-10003274"/>
    <x v="1"/>
    <x v="8"/>
    <n v="8.8000000000000007"/>
    <s v="CA-2018-104731"/>
    <n v="0"/>
    <n v="5"/>
    <n v="0"/>
    <n v="3.8720000000000003"/>
    <n v="0.4595170286641902"/>
  </r>
  <r>
    <x v="1083"/>
    <x v="23"/>
    <s v="OFF-PA-10001934"/>
    <x v="0"/>
    <x v="0"/>
    <n v="6.48"/>
    <s v="US-2018-127719"/>
    <n v="1"/>
    <n v="1"/>
    <n v="0"/>
    <n v="3.1752000000000002"/>
    <n v="0.43613829632717294"/>
  </r>
  <r>
    <x v="1083"/>
    <x v="4"/>
    <s v="OFF-AR-10003469"/>
    <x v="0"/>
    <x v="4"/>
    <n v="3.52"/>
    <s v="CA-2018-118724"/>
    <n v="0"/>
    <n v="2"/>
    <n v="0"/>
    <n v="1.6896"/>
    <n v="0.45632477063632687"/>
  </r>
  <r>
    <x v="1083"/>
    <x v="1"/>
    <s v="OFF-BI-10001890"/>
    <x v="0"/>
    <x v="3"/>
    <n v="2.8639999999999994"/>
    <s v="CA-2018-103478"/>
    <n v="0"/>
    <n v="4"/>
    <n v="0.8"/>
    <n v="-4.5824000000000016"/>
    <n v="0.46881743173671325"/>
  </r>
  <r>
    <x v="1083"/>
    <x v="1"/>
    <s v="OFF-BI-10001116"/>
    <x v="0"/>
    <x v="3"/>
    <n v="2.1119999999999997"/>
    <s v="CA-2018-145093"/>
    <n v="1"/>
    <n v="2"/>
    <n v="0.8"/>
    <n v="-3.3792"/>
    <n v="0.46881743173671325"/>
  </r>
  <r>
    <x v="1084"/>
    <x v="1"/>
    <s v="FUR-CH-10004997"/>
    <x v="1"/>
    <x v="5"/>
    <n v="526.34399999999994"/>
    <s v="US-2018-106551"/>
    <n v="1"/>
    <n v="4"/>
    <n v="0.3"/>
    <n v="-75.191999999999979"/>
    <n v="0.46529189879902266"/>
  </r>
  <r>
    <x v="1084"/>
    <x v="20"/>
    <s v="TEC-PH-10000702"/>
    <x v="2"/>
    <x v="6"/>
    <n v="29.97"/>
    <s v="CA-2018-109750"/>
    <n v="1"/>
    <n v="3"/>
    <n v="0"/>
    <n v="14.085899999999999"/>
    <n v="0.41105220110552465"/>
  </r>
  <r>
    <x v="1085"/>
    <x v="1"/>
    <s v="OFF-AR-10000380"/>
    <x v="0"/>
    <x v="4"/>
    <n v="121.536"/>
    <s v="CA-2018-110940"/>
    <n v="1"/>
    <n v="4"/>
    <n v="0.2"/>
    <n v="15.191999999999979"/>
    <n v="0.45632477063632687"/>
  </r>
  <r>
    <x v="1085"/>
    <x v="1"/>
    <s v="OFF-PA-10003641"/>
    <x v="0"/>
    <x v="0"/>
    <n v="63.311999999999998"/>
    <s v="US-2018-101721"/>
    <n v="1"/>
    <n v="3"/>
    <n v="0.2"/>
    <n v="20.576399999999996"/>
    <n v="0.43613829632717294"/>
  </r>
  <r>
    <x v="1085"/>
    <x v="4"/>
    <s v="OFF-PA-10002689"/>
    <x v="0"/>
    <x v="0"/>
    <n v="58.320000000000007"/>
    <s v="CA-2018-133718"/>
    <n v="1"/>
    <n v="9"/>
    <n v="0"/>
    <n v="27.993600000000001"/>
    <n v="0.43613829632717294"/>
  </r>
  <r>
    <x v="1085"/>
    <x v="21"/>
    <s v="TEC-AC-10000736"/>
    <x v="2"/>
    <x v="9"/>
    <n v="399.95"/>
    <s v="CA-2018-118346"/>
    <n v="1"/>
    <n v="5"/>
    <n v="0"/>
    <n v="143.982"/>
    <n v="0.52062335344040378"/>
  </r>
  <r>
    <x v="1085"/>
    <x v="18"/>
    <s v="TEC-AC-10002550"/>
    <x v="2"/>
    <x v="9"/>
    <n v="159.75"/>
    <s v="US-2018-169320"/>
    <n v="1"/>
    <n v="5"/>
    <n v="0"/>
    <n v="11.182499999999997"/>
    <n v="0.52062335344040378"/>
  </r>
  <r>
    <x v="1085"/>
    <x v="20"/>
    <s v="OFF-LA-10001158"/>
    <x v="0"/>
    <x v="2"/>
    <n v="41.4"/>
    <s v="CA-2018-103506"/>
    <n v="1"/>
    <n v="4"/>
    <n v="0"/>
    <n v="19.872"/>
    <n v="0.4647369236065339"/>
  </r>
  <r>
    <x v="1085"/>
    <x v="4"/>
    <s v="OFF-BI-10003429"/>
    <x v="0"/>
    <x v="3"/>
    <n v="15.192"/>
    <s v="CA-2018-133718"/>
    <n v="0"/>
    <n v="3"/>
    <n v="0.2"/>
    <n v="5.5070999999999994"/>
    <n v="0.46881743173671325"/>
  </r>
  <r>
    <x v="1085"/>
    <x v="20"/>
    <s v="OFF-BI-10002412"/>
    <x v="0"/>
    <x v="3"/>
    <n v="13.919999999999998"/>
    <s v="CA-2018-125367"/>
    <n v="1"/>
    <n v="3"/>
    <n v="0.2"/>
    <n v="4.3500000000000005"/>
    <n v="0.46881743173671325"/>
  </r>
  <r>
    <x v="1085"/>
    <x v="20"/>
    <s v="OFF-BI-10000848"/>
    <x v="0"/>
    <x v="3"/>
    <n v="13.128"/>
    <s v="CA-2018-117240"/>
    <n v="1"/>
    <n v="3"/>
    <n v="0.2"/>
    <n v="4.2665999999999986"/>
    <n v="0.46881743173671325"/>
  </r>
  <r>
    <x v="1085"/>
    <x v="18"/>
    <s v="OFF-AR-10003602"/>
    <x v="0"/>
    <x v="4"/>
    <n v="11.68"/>
    <s v="US-2018-169320"/>
    <n v="0"/>
    <n v="2"/>
    <n v="0"/>
    <n v="5.4895999999999994"/>
    <n v="0.45632477063632687"/>
  </r>
  <r>
    <x v="1086"/>
    <x v="4"/>
    <s v="TEC-CO-10001449"/>
    <x v="2"/>
    <x v="16"/>
    <n v="2399.96"/>
    <s v="US-2018-135013"/>
    <n v="1"/>
    <n v="5"/>
    <n v="0.2"/>
    <n v="839.9860000000001"/>
    <n v="0.55185675810753509"/>
  </r>
  <r>
    <x v="1087"/>
    <x v="0"/>
    <s v="FUR-TA-10004767"/>
    <x v="1"/>
    <x v="13"/>
    <n v="298.11599999999999"/>
    <s v="CA-2018-167549"/>
    <n v="1"/>
    <n v="6"/>
    <n v="0.3"/>
    <n v="-4.2588000000000363"/>
    <n v="0.55975208308209756"/>
  </r>
  <r>
    <x v="1087"/>
    <x v="2"/>
    <s v="OFF-ST-10000060"/>
    <x v="0"/>
    <x v="1"/>
    <n v="259.92000000000007"/>
    <s v="CA-2018-121293"/>
    <n v="1"/>
    <n v="5"/>
    <n v="0.2"/>
    <n v="-25.992000000000004"/>
    <n v="0.44610841445725197"/>
  </r>
  <r>
    <x v="1087"/>
    <x v="2"/>
    <s v="FUR-TA-10001771"/>
    <x v="1"/>
    <x v="13"/>
    <n v="138.58799999999999"/>
    <s v="CA-2018-121293"/>
    <n v="0"/>
    <n v="1"/>
    <n v="0.4"/>
    <n v="-34.646999999999991"/>
    <n v="0.55975208308209756"/>
  </r>
  <r>
    <x v="1087"/>
    <x v="2"/>
    <s v="OFF-SU-10004884"/>
    <x v="0"/>
    <x v="14"/>
    <n v="37.752000000000002"/>
    <s v="CA-2018-121293"/>
    <n v="0"/>
    <n v="3"/>
    <n v="0.2"/>
    <n v="4.2470999999999943"/>
    <n v="0.53938093436526824"/>
  </r>
  <r>
    <x v="1087"/>
    <x v="2"/>
    <s v="OFF-PA-10004100"/>
    <x v="0"/>
    <x v="0"/>
    <n v="20.736000000000004"/>
    <s v="CA-2018-121293"/>
    <n v="0"/>
    <n v="4"/>
    <n v="0.2"/>
    <n v="7.2576000000000001"/>
    <n v="0.43613829632717294"/>
  </r>
  <r>
    <x v="1087"/>
    <x v="19"/>
    <s v="OFF-LA-10003663"/>
    <x v="0"/>
    <x v="2"/>
    <n v="20.23"/>
    <s v="CA-2018-169810"/>
    <n v="1"/>
    <n v="7"/>
    <n v="0"/>
    <n v="9.5081000000000007"/>
    <n v="0.4647369236065339"/>
  </r>
  <r>
    <x v="1087"/>
    <x v="2"/>
    <s v="FUR-FU-10000732"/>
    <x v="1"/>
    <x v="8"/>
    <n v="20.096000000000004"/>
    <s v="CA-2018-121293"/>
    <n v="0"/>
    <n v="4"/>
    <n v="0.2"/>
    <n v="3.0143999999999984"/>
    <n v="0.4595170286641902"/>
  </r>
  <r>
    <x v="1087"/>
    <x v="2"/>
    <s v="OFF-LA-10004178"/>
    <x v="0"/>
    <x v="2"/>
    <n v="3.3040000000000003"/>
    <s v="CA-2018-125640"/>
    <n v="1"/>
    <n v="1"/>
    <n v="0.2"/>
    <n v="1.0737999999999999"/>
    <n v="0.4647369236065339"/>
  </r>
  <r>
    <x v="1088"/>
    <x v="4"/>
    <s v="FUR-CH-10000665"/>
    <x v="1"/>
    <x v="5"/>
    <n v="362.35199999999998"/>
    <s v="US-2018-167318"/>
    <n v="1"/>
    <n v="3"/>
    <n v="0.2"/>
    <n v="45.293999999999954"/>
    <n v="0.46529189879902266"/>
  </r>
  <r>
    <x v="1088"/>
    <x v="4"/>
    <s v="TEC-AC-10003870"/>
    <x v="2"/>
    <x v="9"/>
    <n v="1649.95"/>
    <s v="US-2018-167318"/>
    <n v="0"/>
    <n v="5"/>
    <n v="0"/>
    <n v="659.98"/>
    <n v="0.52062335344040378"/>
  </r>
  <r>
    <x v="1089"/>
    <x v="20"/>
    <s v="TEC-PH-10002660"/>
    <x v="2"/>
    <x v="6"/>
    <n v="543.91999999999996"/>
    <s v="CA-2018-108791"/>
    <n v="1"/>
    <n v="8"/>
    <n v="0"/>
    <n v="135.98000000000002"/>
    <n v="0.41105220110552465"/>
  </r>
  <r>
    <x v="1089"/>
    <x v="25"/>
    <s v="FUR-CH-10001146"/>
    <x v="1"/>
    <x v="5"/>
    <n v="194.84800000000001"/>
    <s v="CA-2018-107209"/>
    <n v="1"/>
    <n v="4"/>
    <n v="0.2"/>
    <n v="12.177999999999983"/>
    <n v="0.46529189879902266"/>
  </r>
  <r>
    <x v="1089"/>
    <x v="16"/>
    <s v="FUR-FU-10001602"/>
    <x v="1"/>
    <x v="8"/>
    <n v="91.032000000000011"/>
    <s v="CA-2018-123239"/>
    <n v="1"/>
    <n v="3"/>
    <n v="0.2"/>
    <n v="-2.2758000000000109"/>
    <n v="0.4595170286641902"/>
  </r>
  <r>
    <x v="1089"/>
    <x v="22"/>
    <s v="TEC-AC-10000991"/>
    <x v="2"/>
    <x v="9"/>
    <n v="234.95000000000002"/>
    <s v="CA-2018-133046"/>
    <n v="1"/>
    <n v="5"/>
    <n v="0"/>
    <n v="32.893000000000008"/>
    <n v="0.52062335344040378"/>
  </r>
  <r>
    <x v="1089"/>
    <x v="22"/>
    <s v="OFF-PA-10003883"/>
    <x v="0"/>
    <x v="0"/>
    <n v="26.2"/>
    <s v="CA-2018-133046"/>
    <n v="0"/>
    <n v="4"/>
    <n v="0"/>
    <n v="12.052"/>
    <n v="0.43613829632717294"/>
  </r>
  <r>
    <x v="1089"/>
    <x v="22"/>
    <s v="FUR-FU-10001940"/>
    <x v="1"/>
    <x v="8"/>
    <n v="23.88"/>
    <s v="CA-2018-133046"/>
    <n v="0"/>
    <n v="3"/>
    <n v="0"/>
    <n v="10.507200000000001"/>
    <n v="0.4595170286641902"/>
  </r>
  <r>
    <x v="1089"/>
    <x v="20"/>
    <s v="FUR-FU-10004018"/>
    <x v="1"/>
    <x v="8"/>
    <n v="14.89"/>
    <s v="CA-2018-108791"/>
    <n v="0"/>
    <n v="1"/>
    <n v="0"/>
    <n v="4.0203000000000007"/>
    <n v="0.4595170286641902"/>
  </r>
  <r>
    <x v="1089"/>
    <x v="22"/>
    <s v="OFF-PA-10002787"/>
    <x v="0"/>
    <x v="0"/>
    <n v="12.96"/>
    <s v="CA-2018-133046"/>
    <n v="0"/>
    <n v="2"/>
    <n v="0"/>
    <n v="6.2208000000000006"/>
    <n v="0.43613829632717294"/>
  </r>
  <r>
    <x v="1090"/>
    <x v="4"/>
    <s v="TEC-PH-10001817"/>
    <x v="2"/>
    <x v="6"/>
    <n v="1145.6000000000001"/>
    <s v="CA-2018-130841"/>
    <n v="1"/>
    <n v="4"/>
    <n v="0.2"/>
    <n v="100.24000000000007"/>
    <n v="0.41105220110552465"/>
  </r>
  <r>
    <x v="1090"/>
    <x v="4"/>
    <s v="OFF-ST-10001580"/>
    <x v="0"/>
    <x v="1"/>
    <n v="14.98"/>
    <s v="CA-2018-130841"/>
    <n v="0"/>
    <n v="1"/>
    <n v="0"/>
    <n v="4.1943999999999999"/>
    <n v="0.44610841445725197"/>
  </r>
  <r>
    <x v="1090"/>
    <x v="4"/>
    <s v="OFF-BI-10000145"/>
    <x v="0"/>
    <x v="3"/>
    <n v="9.9840000000000018"/>
    <s v="CA-2018-130841"/>
    <n v="0"/>
    <n v="4"/>
    <n v="0.2"/>
    <n v="3.6191999999999993"/>
    <n v="0.46881743173671325"/>
  </r>
  <r>
    <x v="1091"/>
    <x v="39"/>
    <s v="TEC-PH-10003012"/>
    <x v="2"/>
    <x v="6"/>
    <n v="461.97"/>
    <s v="US-2018-130953"/>
    <n v="1"/>
    <n v="3"/>
    <n v="0"/>
    <n v="133.97129999999996"/>
    <n v="0.41105220110552465"/>
  </r>
  <r>
    <x v="1091"/>
    <x v="39"/>
    <s v="FUR-CH-10004626"/>
    <x v="1"/>
    <x v="5"/>
    <n v="302.67"/>
    <s v="US-2018-130953"/>
    <n v="0"/>
    <n v="3"/>
    <n v="0"/>
    <n v="72.640799999999999"/>
    <n v="0.46529189879902266"/>
  </r>
  <r>
    <x v="1091"/>
    <x v="39"/>
    <s v="OFF-AP-10002311"/>
    <x v="0"/>
    <x v="12"/>
    <n v="137.62"/>
    <s v="US-2018-130953"/>
    <n v="0"/>
    <n v="2"/>
    <n v="0"/>
    <n v="60.552800000000005"/>
    <n v="0.49507917887403441"/>
  </r>
  <r>
    <x v="1091"/>
    <x v="0"/>
    <s v="TEC-PH-10002496"/>
    <x v="2"/>
    <x v="6"/>
    <n v="124.79200000000002"/>
    <s v="CA-2018-130771"/>
    <n v="1"/>
    <n v="1"/>
    <n v="0.2"/>
    <n v="15.598999999999993"/>
    <n v="0.41105220110552465"/>
  </r>
  <r>
    <x v="1091"/>
    <x v="22"/>
    <s v="FUR-BO-10004709"/>
    <x v="1"/>
    <x v="10"/>
    <n v="115.96"/>
    <s v="US-2018-115301"/>
    <n v="1"/>
    <n v="2"/>
    <n v="0"/>
    <n v="25.511200000000002"/>
    <n v="0.5176847302647779"/>
  </r>
  <r>
    <x v="1091"/>
    <x v="20"/>
    <s v="OFF-AR-10002656"/>
    <x v="0"/>
    <x v="4"/>
    <n v="60.12"/>
    <s v="CA-2018-146031"/>
    <n v="1"/>
    <n v="9"/>
    <n v="0"/>
    <n v="22.244399999999995"/>
    <n v="0.45632477063632687"/>
  </r>
  <r>
    <x v="1091"/>
    <x v="22"/>
    <s v="TEC-AC-10003027"/>
    <x v="2"/>
    <x v="9"/>
    <n v="90.570000000000007"/>
    <s v="US-2018-113852"/>
    <n v="1"/>
    <n v="3"/>
    <n v="0"/>
    <n v="11.774100000000004"/>
    <n v="0.52062335344040378"/>
  </r>
  <r>
    <x v="1091"/>
    <x v="25"/>
    <s v="OFF-AP-10002082"/>
    <x v="0"/>
    <x v="12"/>
    <n v="34.848000000000006"/>
    <s v="CA-2018-101483"/>
    <n v="1"/>
    <n v="2"/>
    <n v="0.2"/>
    <n v="6.5339999999999971"/>
    <n v="0.49507917887403441"/>
  </r>
  <r>
    <x v="1091"/>
    <x v="39"/>
    <s v="OFF-BI-10004828"/>
    <x v="0"/>
    <x v="3"/>
    <n v="33.479999999999997"/>
    <s v="US-2018-130953"/>
    <n v="0"/>
    <n v="2"/>
    <n v="0"/>
    <n v="16.405199999999997"/>
    <n v="0.46881743173671325"/>
  </r>
  <r>
    <x v="1091"/>
    <x v="25"/>
    <s v="TEC-PH-10003442"/>
    <x v="2"/>
    <x v="6"/>
    <n v="22"/>
    <s v="CA-2018-101483"/>
    <n v="0"/>
    <n v="5"/>
    <n v="0.2"/>
    <n v="1.375"/>
    <n v="0.41105220110552465"/>
  </r>
  <r>
    <x v="1091"/>
    <x v="25"/>
    <s v="OFF-AR-10002833"/>
    <x v="0"/>
    <x v="4"/>
    <n v="4.3680000000000003"/>
    <s v="CA-2018-101483"/>
    <n v="0"/>
    <n v="3"/>
    <n v="0.2"/>
    <n v="0.3822000000000001"/>
    <n v="0.45632477063632687"/>
  </r>
  <r>
    <x v="1091"/>
    <x v="0"/>
    <s v="OFF-FA-10003059"/>
    <x v="0"/>
    <x v="7"/>
    <n v="2.8960000000000004"/>
    <s v="CA-2018-130771"/>
    <n v="0"/>
    <n v="2"/>
    <n v="0.2"/>
    <n v="0.4705999999999998"/>
    <n v="0.51168203684699509"/>
  </r>
  <r>
    <x v="1092"/>
    <x v="4"/>
    <s v="OFF-ST-10000585"/>
    <x v="0"/>
    <x v="1"/>
    <n v="330.4"/>
    <s v="CA-2018-167913"/>
    <n v="1"/>
    <n v="2"/>
    <n v="0"/>
    <n v="85.903999999999996"/>
    <n v="0.44610841445725197"/>
  </r>
  <r>
    <x v="1092"/>
    <x v="36"/>
    <s v="TEC-PH-10003589"/>
    <x v="2"/>
    <x v="6"/>
    <n v="89.949999999999989"/>
    <s v="CA-2018-141103"/>
    <n v="1"/>
    <n v="5"/>
    <n v="0"/>
    <n v="43.175999999999995"/>
    <n v="0.41105220110552465"/>
  </r>
  <r>
    <x v="1092"/>
    <x v="10"/>
    <s v="OFF-BI-10001071"/>
    <x v="0"/>
    <x v="3"/>
    <n v="76.77600000000001"/>
    <s v="CA-2018-155740"/>
    <n v="1"/>
    <n v="4"/>
    <n v="0.7"/>
    <n v="-53.743199999999973"/>
    <n v="0.46881743173671325"/>
  </r>
  <r>
    <x v="1092"/>
    <x v="4"/>
    <s v="OFF-LA-10002787"/>
    <x v="0"/>
    <x v="2"/>
    <n v="26.25"/>
    <s v="CA-2018-167913"/>
    <n v="0"/>
    <n v="7"/>
    <n v="0"/>
    <n v="12.599999999999998"/>
    <n v="0.4647369236065339"/>
  </r>
  <r>
    <x v="1093"/>
    <x v="7"/>
    <s v="OFF-BI-10003656"/>
    <x v="0"/>
    <x v="3"/>
    <n v="849.95"/>
    <s v="CA-2018-147032"/>
    <n v="1"/>
    <n v="5"/>
    <n v="0"/>
    <n v="390.97699999999998"/>
    <n v="0.46881743173671325"/>
  </r>
  <r>
    <x v="1093"/>
    <x v="2"/>
    <s v="TEC-PH-10001079"/>
    <x v="2"/>
    <x v="6"/>
    <n v="285.57599999999996"/>
    <s v="CA-2018-126144"/>
    <n v="1"/>
    <n v="4"/>
    <n v="0.4"/>
    <n v="-57.115200000000016"/>
    <n v="0.41105220110552465"/>
  </r>
  <r>
    <x v="1093"/>
    <x v="21"/>
    <s v="OFF-AP-10002472"/>
    <x v="0"/>
    <x v="12"/>
    <n v="155.88"/>
    <s v="US-2018-165869"/>
    <n v="1"/>
    <n v="6"/>
    <n v="0"/>
    <n v="54.558"/>
    <n v="0.49507917887403441"/>
  </r>
  <r>
    <x v="1093"/>
    <x v="4"/>
    <s v="OFF-ST-10003442"/>
    <x v="0"/>
    <x v="1"/>
    <n v="56.56"/>
    <s v="CA-2018-161102"/>
    <n v="1"/>
    <n v="2"/>
    <n v="0"/>
    <n v="15.2712"/>
    <n v="0.44610841445725197"/>
  </r>
  <r>
    <x v="1093"/>
    <x v="2"/>
    <s v="OFF-PA-10003790"/>
    <x v="0"/>
    <x v="0"/>
    <n v="54.816000000000003"/>
    <s v="CA-2018-121909"/>
    <n v="1"/>
    <n v="3"/>
    <n v="0.2"/>
    <n v="17.815199999999997"/>
    <n v="0.43613829632717294"/>
  </r>
  <r>
    <x v="1093"/>
    <x v="16"/>
    <s v="TEC-AC-10003590"/>
    <x v="2"/>
    <x v="9"/>
    <n v="41.424000000000007"/>
    <s v="CA-2018-125752"/>
    <n v="1"/>
    <n v="2"/>
    <n v="0.2"/>
    <n v="8.2847999999999971"/>
    <n v="0.52062335344040378"/>
  </r>
  <r>
    <x v="1093"/>
    <x v="4"/>
    <s v="FUR-FU-10003142"/>
    <x v="1"/>
    <x v="8"/>
    <n v="36.96"/>
    <s v="CA-2018-161102"/>
    <n v="0"/>
    <n v="7"/>
    <n v="0"/>
    <n v="11.457599999999998"/>
    <n v="0.4595170286641902"/>
  </r>
  <r>
    <x v="1093"/>
    <x v="1"/>
    <s v="TEC-PH-10003092"/>
    <x v="2"/>
    <x v="6"/>
    <n v="36.792000000000002"/>
    <s v="CA-2018-115805"/>
    <n v="1"/>
    <n v="1"/>
    <n v="0.2"/>
    <n v="4.1390999999999991"/>
    <n v="0.41105220110552465"/>
  </r>
  <r>
    <x v="1093"/>
    <x v="21"/>
    <s v="OFF-BI-10003460"/>
    <x v="0"/>
    <x v="3"/>
    <n v="17.52"/>
    <s v="US-2018-165869"/>
    <n v="0"/>
    <n v="4"/>
    <n v="0"/>
    <n v="8.4095999999999993"/>
    <n v="0.46881743173671325"/>
  </r>
  <r>
    <x v="1093"/>
    <x v="7"/>
    <s v="OFF-PA-10003256"/>
    <x v="0"/>
    <x v="0"/>
    <n v="11.54"/>
    <s v="CA-2018-147032"/>
    <n v="0"/>
    <n v="1"/>
    <n v="0"/>
    <n v="5.5391999999999992"/>
    <n v="0.43613829632717294"/>
  </r>
  <r>
    <x v="1093"/>
    <x v="7"/>
    <s v="OFF-BI-10002897"/>
    <x v="0"/>
    <x v="3"/>
    <n v="11.01"/>
    <s v="CA-2018-147032"/>
    <n v="0"/>
    <n v="3"/>
    <n v="0"/>
    <n v="5.3948999999999998"/>
    <n v="0.46881743173671325"/>
  </r>
  <r>
    <x v="1094"/>
    <x v="0"/>
    <s v="TEC-MA-10000488"/>
    <x v="2"/>
    <x v="15"/>
    <n v="1439.982"/>
    <s v="CA-2018-162691"/>
    <n v="1"/>
    <n v="3"/>
    <n v="0.4"/>
    <n v="-263.99670000000026"/>
    <n v="0.5183572270896134"/>
  </r>
  <r>
    <x v="1094"/>
    <x v="25"/>
    <s v="TEC-PH-10002660"/>
    <x v="2"/>
    <x v="6"/>
    <n v="271.95999999999998"/>
    <s v="CA-2018-133235"/>
    <n v="1"/>
    <n v="5"/>
    <n v="0.2"/>
    <n v="16.997500000000016"/>
    <n v="0.41105220110552465"/>
  </r>
  <r>
    <x v="1094"/>
    <x v="4"/>
    <s v="OFF-ST-10004340"/>
    <x v="0"/>
    <x v="1"/>
    <n v="186.54"/>
    <s v="CA-2018-168942"/>
    <n v="1"/>
    <n v="3"/>
    <n v="0"/>
    <n v="50.365800000000007"/>
    <n v="0.44610841445725197"/>
  </r>
  <r>
    <x v="1094"/>
    <x v="1"/>
    <s v="TEC-PH-10003931"/>
    <x v="2"/>
    <x v="6"/>
    <n v="95.984000000000009"/>
    <s v="CA-2018-135034"/>
    <n v="1"/>
    <n v="2"/>
    <n v="0.2"/>
    <n v="5.9990000000000023"/>
    <n v="0.41105220110552465"/>
  </r>
  <r>
    <x v="1094"/>
    <x v="4"/>
    <s v="OFF-BI-10002735"/>
    <x v="0"/>
    <x v="3"/>
    <n v="54.896000000000008"/>
    <s v="CA-2018-124576"/>
    <n v="1"/>
    <n v="2"/>
    <n v="0.2"/>
    <n v="18.5274"/>
    <n v="0.46881743173671325"/>
  </r>
  <r>
    <x v="1094"/>
    <x v="0"/>
    <s v="OFF-PA-10003729"/>
    <x v="0"/>
    <x v="0"/>
    <n v="36.288000000000011"/>
    <s v="CA-2018-162691"/>
    <n v="0"/>
    <n v="7"/>
    <n v="0.2"/>
    <n v="12.700800000000001"/>
    <n v="0.43613829632717294"/>
  </r>
  <r>
    <x v="1095"/>
    <x v="1"/>
    <s v="FUR-BO-10003034"/>
    <x v="1"/>
    <x v="10"/>
    <n v="183.37199999999999"/>
    <s v="CA-2018-165386"/>
    <n v="1"/>
    <n v="2"/>
    <n v="0.3"/>
    <n v="-36.674399999999991"/>
    <n v="0.5176847302647779"/>
  </r>
  <r>
    <x v="1095"/>
    <x v="4"/>
    <s v="FUR-FU-10000723"/>
    <x v="1"/>
    <x v="8"/>
    <n v="123.96000000000001"/>
    <s v="CA-2018-168396"/>
    <n v="1"/>
    <n v="3"/>
    <n v="0"/>
    <n v="11.156400000000005"/>
    <n v="0.4595170286641902"/>
  </r>
  <r>
    <x v="1095"/>
    <x v="4"/>
    <s v="OFF-ST-10003123"/>
    <x v="0"/>
    <x v="1"/>
    <n v="99.87"/>
    <s v="US-2018-143175"/>
    <n v="1"/>
    <n v="3"/>
    <n v="0"/>
    <n v="23.968799999999998"/>
    <n v="0.44610841445725197"/>
  </r>
  <r>
    <x v="1095"/>
    <x v="4"/>
    <s v="OFF-LA-10001297"/>
    <x v="0"/>
    <x v="2"/>
    <n v="51.75"/>
    <s v="CA-2018-168396"/>
    <n v="0"/>
    <n v="5"/>
    <n v="0"/>
    <n v="24.84"/>
    <n v="0.4647369236065339"/>
  </r>
  <r>
    <x v="1095"/>
    <x v="1"/>
    <s v="TEC-AC-10000682"/>
    <x v="2"/>
    <x v="9"/>
    <n v="39.816000000000003"/>
    <s v="CA-2018-140781"/>
    <n v="1"/>
    <n v="3"/>
    <n v="0.2"/>
    <n v="7.4654999999999987"/>
    <n v="0.52062335344040378"/>
  </r>
  <r>
    <x v="1095"/>
    <x v="10"/>
    <s v="OFF-LA-10004484"/>
    <x v="0"/>
    <x v="2"/>
    <n v="16.520000000000003"/>
    <s v="CA-2018-163566"/>
    <n v="1"/>
    <n v="5"/>
    <n v="0.2"/>
    <n v="5.368999999999998"/>
    <n v="0.4647369236065339"/>
  </r>
  <r>
    <x v="1095"/>
    <x v="22"/>
    <s v="OFF-ST-10003996"/>
    <x v="0"/>
    <x v="1"/>
    <n v="16.059999999999999"/>
    <s v="CA-2018-141747"/>
    <n v="1"/>
    <n v="1"/>
    <n v="0"/>
    <n v="4.1755999999999993"/>
    <n v="0.44610841445725197"/>
  </r>
  <r>
    <x v="1096"/>
    <x v="26"/>
    <s v="OFF-EN-10001141"/>
    <x v="0"/>
    <x v="11"/>
    <n v="8.7840000000000007"/>
    <s v="CA-2018-132738"/>
    <n v="1"/>
    <n v="1"/>
    <n v="0.2"/>
    <n v="3.1842000000000001"/>
    <n v="0.44424167803735209"/>
  </r>
  <r>
    <x v="1096"/>
    <x v="26"/>
    <s v="OFF-PA-10001752"/>
    <x v="0"/>
    <x v="0"/>
    <n v="7.9680000000000009"/>
    <s v="CA-2018-132738"/>
    <n v="0"/>
    <n v="2"/>
    <n v="0.2"/>
    <n v="2.8884000000000007"/>
    <n v="0.43613829632717294"/>
  </r>
  <r>
    <x v="1096"/>
    <x v="0"/>
    <s v="OFF-BI-10002827"/>
    <x v="0"/>
    <x v="3"/>
    <n v="3.3179999999999996"/>
    <s v="CA-2018-146367"/>
    <n v="1"/>
    <n v="3"/>
    <n v="0.8"/>
    <n v="-5.6406000000000018"/>
    <n v="0.46881743173671325"/>
  </r>
  <r>
    <x v="1097"/>
    <x v="0"/>
    <s v="OFF-ST-10001172"/>
    <x v="0"/>
    <x v="1"/>
    <n v="151.05600000000001"/>
    <s v="CA-2018-154676"/>
    <n v="1"/>
    <n v="9"/>
    <n v="0.2"/>
    <n v="7.5527999999999977"/>
    <n v="0.44610841445725197"/>
  </r>
  <r>
    <x v="1097"/>
    <x v="18"/>
    <s v="OFF-LA-10003498"/>
    <x v="0"/>
    <x v="2"/>
    <n v="133.20000000000002"/>
    <s v="CA-2018-128328"/>
    <n v="1"/>
    <n v="9"/>
    <n v="0"/>
    <n v="66.600000000000009"/>
    <n v="0.4647369236065339"/>
  </r>
  <r>
    <x v="1097"/>
    <x v="18"/>
    <s v="OFF-BI-10001989"/>
    <x v="0"/>
    <x v="3"/>
    <n v="125.88"/>
    <s v="CA-2018-128328"/>
    <n v="0"/>
    <n v="6"/>
    <n v="0"/>
    <n v="60.422399999999996"/>
    <n v="0.46881743173671325"/>
  </r>
  <r>
    <x v="1097"/>
    <x v="18"/>
    <s v="TEC-AC-10001714"/>
    <x v="2"/>
    <x v="9"/>
    <n v="79.78"/>
    <s v="CA-2018-128328"/>
    <n v="0"/>
    <n v="2"/>
    <n v="0"/>
    <n v="29.518599999999999"/>
    <n v="0.52062335344040378"/>
  </r>
  <r>
    <x v="1097"/>
    <x v="3"/>
    <s v="OFF-PA-10002713"/>
    <x v="0"/>
    <x v="0"/>
    <n v="13.76"/>
    <s v="CA-2018-117695"/>
    <n v="1"/>
    <n v="2"/>
    <n v="0"/>
    <n v="6.3295999999999992"/>
    <n v="0.43613829632717294"/>
  </r>
  <r>
    <x v="1098"/>
    <x v="38"/>
    <s v="TEC-PH-10003601"/>
    <x v="2"/>
    <x v="6"/>
    <n v="824.95"/>
    <s v="CA-2018-151981"/>
    <n v="1"/>
    <n v="5"/>
    <n v="0"/>
    <n v="247.48499999999993"/>
    <n v="0.41105220110552465"/>
  </r>
  <r>
    <x v="1098"/>
    <x v="38"/>
    <s v="OFF-AR-10000380"/>
    <x v="0"/>
    <x v="4"/>
    <n v="227.88"/>
    <s v="CA-2018-151981"/>
    <n v="0"/>
    <n v="6"/>
    <n v="0"/>
    <n v="68.363999999999976"/>
    <n v="0.45632477063632687"/>
  </r>
  <r>
    <x v="1098"/>
    <x v="8"/>
    <s v="FUR-BO-10000468"/>
    <x v="1"/>
    <x v="10"/>
    <n v="145.74"/>
    <s v="CA-2018-161200"/>
    <n v="1"/>
    <n v="3"/>
    <n v="0"/>
    <n v="23.318400000000011"/>
    <n v="0.5176847302647779"/>
  </r>
  <r>
    <x v="1098"/>
    <x v="0"/>
    <s v="OFF-PA-10004381"/>
    <x v="0"/>
    <x v="0"/>
    <n v="115.29600000000001"/>
    <s v="CA-2018-136609"/>
    <n v="1"/>
    <n v="3"/>
    <n v="0.2"/>
    <n v="40.353599999999986"/>
    <n v="0.43613829632717294"/>
  </r>
  <r>
    <x v="1098"/>
    <x v="20"/>
    <s v="OFF-SU-10002573"/>
    <x v="0"/>
    <x v="14"/>
    <n v="70.12"/>
    <s v="CA-2018-168172"/>
    <n v="1"/>
    <n v="4"/>
    <n v="0"/>
    <n v="21.035999999999994"/>
    <n v="0.53938093436526824"/>
  </r>
  <r>
    <x v="1098"/>
    <x v="38"/>
    <s v="OFF-LA-10002195"/>
    <x v="0"/>
    <x v="2"/>
    <n v="24.64"/>
    <s v="CA-2018-151981"/>
    <n v="0"/>
    <n v="8"/>
    <n v="0"/>
    <n v="11.827199999999999"/>
    <n v="0.4647369236065339"/>
  </r>
  <r>
    <x v="1098"/>
    <x v="8"/>
    <s v="FUR-FU-10001706"/>
    <x v="1"/>
    <x v="8"/>
    <n v="15.4"/>
    <s v="CA-2018-161200"/>
    <n v="0"/>
    <n v="5"/>
    <n v="0"/>
    <n v="7.3919999999999995"/>
    <n v="0.4595170286641902"/>
  </r>
  <r>
    <x v="1099"/>
    <x v="4"/>
    <s v="OFF-AP-10002534"/>
    <x v="0"/>
    <x v="12"/>
    <n v="1473.1"/>
    <s v="CA-2018-156776"/>
    <n v="1"/>
    <n v="5"/>
    <n v="0"/>
    <n v="412.46800000000007"/>
    <n v="0.49507917887403441"/>
  </r>
  <r>
    <x v="1099"/>
    <x v="4"/>
    <s v="TEC-PH-10002415"/>
    <x v="2"/>
    <x v="6"/>
    <n v="707.88"/>
    <s v="CA-2018-156776"/>
    <n v="0"/>
    <n v="3"/>
    <n v="0.2"/>
    <n v="44.242500000000035"/>
    <n v="0.41105220110552465"/>
  </r>
  <r>
    <x v="1099"/>
    <x v="4"/>
    <s v="OFF-PA-10001878"/>
    <x v="0"/>
    <x v="0"/>
    <n v="244.54999999999998"/>
    <s v="CA-2018-115175"/>
    <n v="1"/>
    <n v="5"/>
    <n v="0"/>
    <n v="114.93849999999998"/>
    <n v="0.43613829632717294"/>
  </r>
  <r>
    <x v="1099"/>
    <x v="4"/>
    <s v="FUR-CH-10002317"/>
    <x v="1"/>
    <x v="5"/>
    <n v="207.18400000000003"/>
    <s v="CA-2018-156776"/>
    <n v="0"/>
    <n v="1"/>
    <n v="0.2"/>
    <n v="25.897999999999982"/>
    <n v="0.46529189879902266"/>
  </r>
  <r>
    <x v="1099"/>
    <x v="4"/>
    <s v="TEC-PH-10000439"/>
    <x v="2"/>
    <x v="6"/>
    <n v="159.96000000000004"/>
    <s v="US-2018-155999"/>
    <n v="1"/>
    <n v="5"/>
    <n v="0.2"/>
    <n v="17.995499999999979"/>
    <n v="0.41105220110552465"/>
  </r>
  <r>
    <x v="1099"/>
    <x v="0"/>
    <s v="OFF-ST-10002790"/>
    <x v="0"/>
    <x v="1"/>
    <n v="118.16"/>
    <s v="CA-2018-110821"/>
    <n v="1"/>
    <n v="2"/>
    <n v="0.2"/>
    <n v="-25.108999999999988"/>
    <n v="0.44610841445725197"/>
  </r>
  <r>
    <x v="1099"/>
    <x v="20"/>
    <s v="OFF-AR-10004062"/>
    <x v="0"/>
    <x v="4"/>
    <n v="104.80000000000001"/>
    <s v="CA-2018-117023"/>
    <n v="1"/>
    <n v="10"/>
    <n v="0"/>
    <n v="26.200000000000003"/>
    <n v="0.45632477063632687"/>
  </r>
  <r>
    <x v="1099"/>
    <x v="4"/>
    <s v="FUR-FU-10004848"/>
    <x v="1"/>
    <x v="8"/>
    <n v="51.75"/>
    <s v="CA-2018-156776"/>
    <n v="0"/>
    <n v="1"/>
    <n v="0"/>
    <n v="15.524999999999999"/>
    <n v="0.4595170286641902"/>
  </r>
  <r>
    <x v="1099"/>
    <x v="0"/>
    <s v="TEC-AC-10001552"/>
    <x v="2"/>
    <x v="9"/>
    <n v="119.44800000000001"/>
    <s v="CA-2018-110821"/>
    <n v="0"/>
    <n v="3"/>
    <n v="0.2"/>
    <n v="-13.437900000000006"/>
    <n v="0.52062335344040378"/>
  </r>
  <r>
    <x v="1099"/>
    <x v="25"/>
    <s v="TEC-AC-10004571"/>
    <x v="2"/>
    <x v="9"/>
    <n v="79.992000000000004"/>
    <s v="CA-2018-163321"/>
    <n v="1"/>
    <n v="1"/>
    <n v="0.2"/>
    <n v="21.997800000000002"/>
    <n v="0.52062335344040378"/>
  </r>
  <r>
    <x v="1099"/>
    <x v="28"/>
    <s v="TEC-AC-10002006"/>
    <x v="2"/>
    <x v="9"/>
    <n v="63.96"/>
    <s v="CA-2018-158344"/>
    <n v="1"/>
    <n v="4"/>
    <n v="0"/>
    <n v="19.827599999999997"/>
    <n v="0.52062335344040378"/>
  </r>
  <r>
    <x v="1099"/>
    <x v="4"/>
    <s v="TEC-AC-10004803"/>
    <x v="2"/>
    <x v="9"/>
    <n v="55.76"/>
    <s v="CA-2018-156776"/>
    <n v="0"/>
    <n v="4"/>
    <n v="0"/>
    <n v="7.8064000000000036"/>
    <n v="0.52062335344040378"/>
  </r>
  <r>
    <x v="1099"/>
    <x v="4"/>
    <s v="OFF-BI-10000216"/>
    <x v="0"/>
    <x v="3"/>
    <n v="31.128000000000004"/>
    <s v="CA-2018-156776"/>
    <n v="0"/>
    <n v="3"/>
    <n v="0.2"/>
    <n v="11.673000000000002"/>
    <n v="0.46881743173671325"/>
  </r>
  <r>
    <x v="1099"/>
    <x v="4"/>
    <s v="OFF-PA-10001970"/>
    <x v="0"/>
    <x v="0"/>
    <n v="24.56"/>
    <s v="CA-2018-156776"/>
    <n v="0"/>
    <n v="2"/>
    <n v="0"/>
    <n v="11.543199999999999"/>
    <n v="0.43613829632717294"/>
  </r>
  <r>
    <x v="1099"/>
    <x v="4"/>
    <s v="OFF-BI-10000404"/>
    <x v="0"/>
    <x v="3"/>
    <n v="13.76"/>
    <s v="US-2018-155999"/>
    <n v="0"/>
    <n v="2"/>
    <n v="0.2"/>
    <n v="4.6440000000000001"/>
    <n v="0.46881743173671325"/>
  </r>
  <r>
    <x v="1099"/>
    <x v="4"/>
    <s v="OFF-BI-10003355"/>
    <x v="0"/>
    <x v="3"/>
    <n v="11.952000000000002"/>
    <s v="CA-2018-156776"/>
    <n v="0"/>
    <n v="3"/>
    <n v="0.2"/>
    <n v="4.1832000000000003"/>
    <n v="0.46881743173671325"/>
  </r>
  <r>
    <x v="1099"/>
    <x v="20"/>
    <s v="OFF-AR-10003602"/>
    <x v="0"/>
    <x v="4"/>
    <n v="11.68"/>
    <s v="CA-2018-117023"/>
    <n v="0"/>
    <n v="2"/>
    <n v="0"/>
    <n v="5.4895999999999994"/>
    <n v="0.45632477063632687"/>
  </r>
  <r>
    <x v="1100"/>
    <x v="18"/>
    <s v="TEC-PH-10003645"/>
    <x v="2"/>
    <x v="6"/>
    <n v="1454.4900000000002"/>
    <s v="CA-2018-143063"/>
    <n v="1"/>
    <n v="9"/>
    <n v="0"/>
    <n v="378.16740000000004"/>
    <n v="0.41105220110552465"/>
  </r>
  <r>
    <x v="1100"/>
    <x v="18"/>
    <s v="OFF-PA-10003302"/>
    <x v="0"/>
    <x v="0"/>
    <n v="177.2"/>
    <s v="CA-2018-145443"/>
    <n v="1"/>
    <n v="5"/>
    <n v="0"/>
    <n v="83.283999999999992"/>
    <n v="0.43613829632717294"/>
  </r>
  <r>
    <x v="1100"/>
    <x v="18"/>
    <s v="FUR-FU-10003708"/>
    <x v="1"/>
    <x v="8"/>
    <n v="121.3"/>
    <s v="CA-2018-143063"/>
    <n v="0"/>
    <n v="2"/>
    <n v="0"/>
    <n v="25.472999999999999"/>
    <n v="0.4595170286641902"/>
  </r>
  <r>
    <x v="1100"/>
    <x v="18"/>
    <s v="OFF-EN-10003134"/>
    <x v="0"/>
    <x v="11"/>
    <n v="70.08"/>
    <s v="CA-2018-143063"/>
    <n v="0"/>
    <n v="6"/>
    <n v="0"/>
    <n v="35.04"/>
    <n v="0.44424167803735209"/>
  </r>
  <r>
    <x v="1101"/>
    <x v="8"/>
    <s v="OFF-BI-10000632"/>
    <x v="0"/>
    <x v="3"/>
    <n v="477.51"/>
    <s v="CA-2018-160899"/>
    <n v="1"/>
    <n v="11"/>
    <n v="0"/>
    <n v="219.65459999999999"/>
    <n v="0.46881743173671325"/>
  </r>
  <r>
    <x v="1101"/>
    <x v="0"/>
    <s v="TEC-PH-10001557"/>
    <x v="2"/>
    <x v="6"/>
    <n v="153.584"/>
    <s v="CA-2018-139311"/>
    <n v="1"/>
    <n v="2"/>
    <n v="0.2"/>
    <n v="13.438599999999994"/>
    <n v="0.41105220110552465"/>
  </r>
  <r>
    <x v="1101"/>
    <x v="0"/>
    <s v="OFF-PA-10001776"/>
    <x v="0"/>
    <x v="0"/>
    <n v="29.664000000000001"/>
    <s v="CA-2018-139311"/>
    <n v="0"/>
    <n v="4"/>
    <n v="0.2"/>
    <n v="10.011599999999998"/>
    <n v="0.43613829632717294"/>
  </r>
  <r>
    <x v="1101"/>
    <x v="20"/>
    <s v="OFF-PA-10003441"/>
    <x v="0"/>
    <x v="0"/>
    <n v="25.92"/>
    <s v="CA-2018-100433"/>
    <n v="1"/>
    <n v="4"/>
    <n v="0"/>
    <n v="12.441600000000001"/>
    <n v="0.43613829632717294"/>
  </r>
  <r>
    <x v="1101"/>
    <x v="0"/>
    <s v="OFF-BI-10004209"/>
    <x v="0"/>
    <x v="3"/>
    <n v="12.863999999999995"/>
    <s v="CA-2018-139311"/>
    <n v="0"/>
    <n v="8"/>
    <n v="0.8"/>
    <n v="-22.512"/>
    <n v="0.46881743173671325"/>
  </r>
  <r>
    <x v="1101"/>
    <x v="0"/>
    <s v="OFF-AR-10004582"/>
    <x v="0"/>
    <x v="4"/>
    <n v="9.1840000000000011"/>
    <s v="CA-2018-139311"/>
    <n v="0"/>
    <n v="7"/>
    <n v="0.2"/>
    <n v="2.8699999999999992"/>
    <n v="0.45632477063632687"/>
  </r>
  <r>
    <x v="1102"/>
    <x v="36"/>
    <s v="FUR-CH-10002331"/>
    <x v="1"/>
    <x v="5"/>
    <n v="1779.9"/>
    <s v="US-2018-118941"/>
    <n v="1"/>
    <n v="5"/>
    <n v="0"/>
    <n v="373.77899999999983"/>
    <n v="0.46529189879902266"/>
  </r>
  <r>
    <x v="1102"/>
    <x v="4"/>
    <s v="OFF-AP-10000828"/>
    <x v="0"/>
    <x v="12"/>
    <n v="542.93999999999994"/>
    <s v="CA-2018-158169"/>
    <n v="1"/>
    <n v="3"/>
    <n v="0"/>
    <n v="152.02319999999997"/>
    <n v="0.49507917887403441"/>
  </r>
  <r>
    <x v="1102"/>
    <x v="22"/>
    <s v="TEC-CO-10000971"/>
    <x v="2"/>
    <x v="16"/>
    <n v="299.99"/>
    <s v="CA-2018-152310"/>
    <n v="1"/>
    <n v="1"/>
    <n v="0"/>
    <n v="89.996999999999986"/>
    <n v="0.55185675810753509"/>
  </r>
  <r>
    <x v="1102"/>
    <x v="22"/>
    <s v="TEC-PH-10002538"/>
    <x v="2"/>
    <x v="6"/>
    <n v="242.624"/>
    <s v="CA-2018-152310"/>
    <n v="0"/>
    <n v="8"/>
    <n v="0.2"/>
    <n v="27.295199999999973"/>
    <n v="0.41105220110552465"/>
  </r>
  <r>
    <x v="1102"/>
    <x v="36"/>
    <s v="OFF-AR-10001953"/>
    <x v="0"/>
    <x v="4"/>
    <n v="219.89999999999998"/>
    <s v="US-2018-118941"/>
    <n v="0"/>
    <n v="5"/>
    <n v="0"/>
    <n v="59.373000000000005"/>
    <n v="0.45632477063632687"/>
  </r>
  <r>
    <x v="1102"/>
    <x v="22"/>
    <s v="OFF-PA-10003134"/>
    <x v="0"/>
    <x v="0"/>
    <n v="192.16"/>
    <s v="CA-2018-152310"/>
    <n v="0"/>
    <n v="4"/>
    <n v="0"/>
    <n v="92.236799999999988"/>
    <n v="0.43613829632717294"/>
  </r>
  <r>
    <x v="1102"/>
    <x v="22"/>
    <s v="OFF-BI-10004308"/>
    <x v="0"/>
    <x v="3"/>
    <n v="100.70400000000001"/>
    <s v="CA-2018-152310"/>
    <n v="0"/>
    <n v="6"/>
    <n v="0.2"/>
    <n v="37.763999999999996"/>
    <n v="0.46881743173671325"/>
  </r>
  <r>
    <x v="1102"/>
    <x v="4"/>
    <s v="FUR-FU-10001473"/>
    <x v="1"/>
    <x v="8"/>
    <n v="54.92"/>
    <s v="CA-2018-158169"/>
    <n v="0"/>
    <n v="4"/>
    <n v="0"/>
    <n v="19.7712"/>
    <n v="0.4595170286641902"/>
  </r>
  <r>
    <x v="1102"/>
    <x v="22"/>
    <s v="OFF-ST-10001228"/>
    <x v="0"/>
    <x v="1"/>
    <n v="46.74"/>
    <s v="CA-2018-152310"/>
    <n v="0"/>
    <n v="3"/>
    <n v="0"/>
    <n v="11.684999999999999"/>
    <n v="0.44610841445725197"/>
  </r>
  <r>
    <x v="1102"/>
    <x v="22"/>
    <s v="TEC-AC-10000397"/>
    <x v="2"/>
    <x v="9"/>
    <n v="174.95000000000002"/>
    <s v="CA-2018-152310"/>
    <n v="0"/>
    <n v="5"/>
    <n v="0"/>
    <n v="12.246500000000005"/>
    <n v="0.52062335344040378"/>
  </r>
  <r>
    <x v="1102"/>
    <x v="16"/>
    <s v="OFF-PA-10000223"/>
    <x v="0"/>
    <x v="0"/>
    <n v="20.736000000000004"/>
    <s v="CA-2018-106537"/>
    <n v="1"/>
    <n v="4"/>
    <n v="0.2"/>
    <n v="7.2576000000000001"/>
    <n v="0.43613829632717294"/>
  </r>
  <r>
    <x v="1102"/>
    <x v="36"/>
    <s v="OFF-AR-10004078"/>
    <x v="0"/>
    <x v="4"/>
    <n v="17.52"/>
    <s v="US-2018-118941"/>
    <n v="0"/>
    <n v="3"/>
    <n v="0"/>
    <n v="5.2559999999999993"/>
    <n v="0.45632477063632687"/>
  </r>
  <r>
    <x v="1103"/>
    <x v="15"/>
    <s v="OFF-BI-10001359"/>
    <x v="0"/>
    <x v="3"/>
    <n v="1614.5820000000003"/>
    <s v="CA-2018-128363"/>
    <n v="1"/>
    <n v="6"/>
    <n v="0.7"/>
    <n v="-1237.8461999999995"/>
    <n v="0.46881743173671325"/>
  </r>
  <r>
    <x v="1103"/>
    <x v="15"/>
    <s v="FUR-CH-10002073"/>
    <x v="1"/>
    <x v="5"/>
    <n v="423.64799999999997"/>
    <s v="CA-2018-128363"/>
    <n v="0"/>
    <n v="2"/>
    <n v="0.2"/>
    <n v="47.660399999999967"/>
    <n v="0.46529189879902266"/>
  </r>
  <r>
    <x v="1103"/>
    <x v="15"/>
    <s v="OFF-AP-10001563"/>
    <x v="0"/>
    <x v="12"/>
    <n v="272.048"/>
    <s v="CA-2018-128363"/>
    <n v="0"/>
    <n v="7"/>
    <n v="0.2"/>
    <n v="30.605399999999946"/>
    <n v="0.49507917887403441"/>
  </r>
  <r>
    <x v="1103"/>
    <x v="4"/>
    <s v="OFF-AP-10004249"/>
    <x v="0"/>
    <x v="12"/>
    <n v="83.79"/>
    <s v="US-2018-103828"/>
    <n v="1"/>
    <n v="7"/>
    <n v="0"/>
    <n v="22.623299999999997"/>
    <n v="0.49507917887403441"/>
  </r>
  <r>
    <x v="1103"/>
    <x v="4"/>
    <s v="OFF-AR-10000588"/>
    <x v="0"/>
    <x v="4"/>
    <n v="59.519999999999996"/>
    <s v="US-2018-103828"/>
    <n v="0"/>
    <n v="3"/>
    <n v="0"/>
    <n v="15.475200000000001"/>
    <n v="0.45632477063632687"/>
  </r>
  <r>
    <x v="1103"/>
    <x v="15"/>
    <s v="TEC-AC-10003709"/>
    <x v="2"/>
    <x v="9"/>
    <n v="1.5840000000000001"/>
    <s v="CA-2018-128363"/>
    <n v="0"/>
    <n v="2"/>
    <n v="0.2"/>
    <n v="0.47520000000000018"/>
    <n v="0.52062335344040378"/>
  </r>
  <r>
    <x v="1103"/>
    <x v="4"/>
    <s v="OFF-BI-10000069"/>
    <x v="0"/>
    <x v="3"/>
    <n v="36.024000000000001"/>
    <s v="CA-2018-100580"/>
    <n v="1"/>
    <n v="3"/>
    <n v="0.2"/>
    <n v="11.707799999999995"/>
    <n v="0.46881743173671325"/>
  </r>
  <r>
    <x v="1103"/>
    <x v="15"/>
    <s v="FUR-FU-10003268"/>
    <x v="1"/>
    <x v="8"/>
    <n v="31.983999999999998"/>
    <s v="CA-2018-128363"/>
    <n v="0"/>
    <n v="1"/>
    <n v="0.2"/>
    <n v="0"/>
    <n v="0.4595170286641902"/>
  </r>
  <r>
    <x v="1103"/>
    <x v="4"/>
    <s v="OFF-SU-10000946"/>
    <x v="0"/>
    <x v="14"/>
    <n v="31.92"/>
    <s v="US-2018-103828"/>
    <n v="0"/>
    <n v="4"/>
    <n v="0"/>
    <n v="9.2567999999999984"/>
    <n v="0.53938093436526824"/>
  </r>
  <r>
    <x v="1103"/>
    <x v="4"/>
    <s v="OFF-ST-10001325"/>
    <x v="0"/>
    <x v="1"/>
    <n v="31.44"/>
    <s v="US-2018-103828"/>
    <n v="0"/>
    <n v="3"/>
    <n v="0"/>
    <n v="8.4888000000000012"/>
    <n v="0.44610841445725197"/>
  </r>
  <r>
    <x v="1103"/>
    <x v="15"/>
    <s v="OFF-FA-10003495"/>
    <x v="0"/>
    <x v="7"/>
    <n v="24.320000000000004"/>
    <s v="CA-2018-128363"/>
    <n v="0"/>
    <n v="5"/>
    <n v="0.2"/>
    <n v="9.1199999999999974"/>
    <n v="0.51168203684699509"/>
  </r>
  <r>
    <x v="1103"/>
    <x v="2"/>
    <s v="OFF-LA-10004093"/>
    <x v="0"/>
    <x v="2"/>
    <n v="17.544"/>
    <s v="CA-2018-167542"/>
    <n v="1"/>
    <n v="3"/>
    <n v="0.2"/>
    <n v="5.9210999999999983"/>
    <n v="0.4647369236065339"/>
  </r>
  <r>
    <x v="1103"/>
    <x v="15"/>
    <s v="OFF-EN-10003845"/>
    <x v="0"/>
    <x v="11"/>
    <n v="14.76"/>
    <s v="CA-2018-128363"/>
    <n v="0"/>
    <n v="5"/>
    <n v="0.2"/>
    <n v="4.7969999999999988"/>
    <n v="0.44424167803735209"/>
  </r>
  <r>
    <x v="1104"/>
    <x v="4"/>
    <s v="FUR-TA-10001095"/>
    <x v="1"/>
    <x v="13"/>
    <n v="418.29599999999994"/>
    <s v="CA-2018-105921"/>
    <n v="1"/>
    <n v="3"/>
    <n v="0.2"/>
    <n v="5.2287000000000035"/>
    <n v="0.55975208308209756"/>
  </r>
  <r>
    <x v="1104"/>
    <x v="4"/>
    <s v="OFF-AR-10000246"/>
    <x v="0"/>
    <x v="4"/>
    <n v="16.68"/>
    <s v="CA-2018-169264"/>
    <n v="1"/>
    <n v="6"/>
    <n v="0"/>
    <n v="4.3367999999999993"/>
    <n v="0.45632477063632687"/>
  </r>
  <r>
    <x v="1104"/>
    <x v="4"/>
    <s v="OFF-LA-10001613"/>
    <x v="0"/>
    <x v="2"/>
    <n v="5.76"/>
    <s v="CA-2018-169264"/>
    <n v="0"/>
    <n v="2"/>
    <n v="0"/>
    <n v="2.8224"/>
    <n v="0.4647369236065339"/>
  </r>
  <r>
    <x v="1105"/>
    <x v="2"/>
    <s v="OFF-ST-10004459"/>
    <x v="0"/>
    <x v="1"/>
    <n v="1801.6320000000001"/>
    <s v="US-2018-117723"/>
    <n v="1"/>
    <n v="6"/>
    <n v="0.2"/>
    <n v="-337.80600000000004"/>
    <n v="0.44610841445725197"/>
  </r>
  <r>
    <x v="1105"/>
    <x v="23"/>
    <s v="OFF-AP-10002578"/>
    <x v="0"/>
    <x v="12"/>
    <n v="97.84"/>
    <s v="CA-2018-138548"/>
    <n v="1"/>
    <n v="2"/>
    <n v="0"/>
    <n v="25.438400000000001"/>
    <n v="0.49507917887403441"/>
  </r>
  <r>
    <x v="1105"/>
    <x v="28"/>
    <s v="OFF-LA-10000305"/>
    <x v="0"/>
    <x v="2"/>
    <n v="50.4"/>
    <s v="CA-2018-144883"/>
    <n v="1"/>
    <n v="8"/>
    <n v="0"/>
    <n v="23.183999999999997"/>
    <n v="0.4647369236065339"/>
  </r>
  <r>
    <x v="1106"/>
    <x v="15"/>
    <s v="OFF-ST-10004950"/>
    <x v="0"/>
    <x v="1"/>
    <n v="67.13600000000001"/>
    <s v="CA-2018-122987"/>
    <n v="1"/>
    <n v="4"/>
    <n v="0.2"/>
    <n v="-0.83920000000000172"/>
    <n v="0.44610841445725197"/>
  </r>
  <r>
    <x v="1106"/>
    <x v="15"/>
    <s v="OFF-BI-10002824"/>
    <x v="0"/>
    <x v="3"/>
    <n v="13.428000000000003"/>
    <s v="CA-2018-122987"/>
    <n v="0"/>
    <n v="3"/>
    <n v="0.7"/>
    <n v="-11.190000000000001"/>
    <n v="0.46881743173671325"/>
  </r>
  <r>
    <x v="1107"/>
    <x v="2"/>
    <s v="FUR-CH-10002024"/>
    <x v="1"/>
    <x v="5"/>
    <n v="4416.174"/>
    <s v="CA-2018-118892"/>
    <n v="1"/>
    <n v="9"/>
    <n v="0.3"/>
    <n v="-630.88200000000006"/>
    <n v="0.46529189879902266"/>
  </r>
  <r>
    <x v="1107"/>
    <x v="4"/>
    <s v="OFF-AP-10001058"/>
    <x v="0"/>
    <x v="12"/>
    <n v="2518.29"/>
    <s v="CA-2018-166093"/>
    <n v="1"/>
    <n v="9"/>
    <n v="0"/>
    <n v="654.7553999999999"/>
    <n v="0.49507917887403441"/>
  </r>
  <r>
    <x v="1107"/>
    <x v="20"/>
    <s v="OFF-BI-10003091"/>
    <x v="0"/>
    <x v="3"/>
    <n v="895.92"/>
    <s v="US-2018-111423"/>
    <n v="1"/>
    <n v="5"/>
    <n v="0.2"/>
    <n v="302.37299999999993"/>
    <n v="0.46881743173671325"/>
  </r>
  <r>
    <x v="1107"/>
    <x v="4"/>
    <s v="OFF-ST-10001496"/>
    <x v="0"/>
    <x v="1"/>
    <n v="540.56999999999994"/>
    <s v="CA-2018-166093"/>
    <n v="0"/>
    <n v="3"/>
    <n v="0"/>
    <n v="140.54820000000001"/>
    <n v="0.44610841445725197"/>
  </r>
  <r>
    <x v="1107"/>
    <x v="20"/>
    <s v="FUR-CH-10003981"/>
    <x v="1"/>
    <x v="5"/>
    <n v="462.56400000000002"/>
    <s v="US-2018-111423"/>
    <n v="0"/>
    <n v="2"/>
    <n v="0.1"/>
    <n v="97.652399999999943"/>
    <n v="0.46529189879902266"/>
  </r>
  <r>
    <x v="1107"/>
    <x v="4"/>
    <s v="OFF-BI-10004230"/>
    <x v="0"/>
    <x v="3"/>
    <n v="221.05600000000001"/>
    <s v="CA-2018-166093"/>
    <n v="0"/>
    <n v="8"/>
    <n v="0.2"/>
    <n v="77.369599999999991"/>
    <n v="0.46881743173671325"/>
  </r>
  <r>
    <x v="1107"/>
    <x v="3"/>
    <s v="OFF-BI-10002735"/>
    <x v="0"/>
    <x v="3"/>
    <n v="102.93"/>
    <s v="CA-2018-151211"/>
    <n v="1"/>
    <n v="3"/>
    <n v="0"/>
    <n v="48.377100000000006"/>
    <n v="0.46881743173671325"/>
  </r>
  <r>
    <x v="1107"/>
    <x v="0"/>
    <s v="FUR-CH-10002017"/>
    <x v="1"/>
    <x v="5"/>
    <n v="74.591999999999999"/>
    <s v="CA-2018-133102"/>
    <n v="1"/>
    <n v="4"/>
    <n v="0.3"/>
    <n v="-2.1312000000000033"/>
    <n v="0.46529189879902266"/>
  </r>
  <r>
    <x v="1107"/>
    <x v="4"/>
    <s v="TEC-PH-10002564"/>
    <x v="2"/>
    <x v="6"/>
    <n v="71.975999999999999"/>
    <s v="CA-2018-166093"/>
    <n v="0"/>
    <n v="3"/>
    <n v="0.2"/>
    <n v="8.9969999999999892"/>
    <n v="0.41105220110552465"/>
  </r>
  <r>
    <x v="1107"/>
    <x v="3"/>
    <s v="TEC-AC-10004510"/>
    <x v="2"/>
    <x v="9"/>
    <n v="98.16"/>
    <s v="CA-2018-151211"/>
    <n v="0"/>
    <n v="6"/>
    <n v="0"/>
    <n v="9.8159999999999954"/>
    <n v="0.52062335344040378"/>
  </r>
  <r>
    <x v="1107"/>
    <x v="0"/>
    <s v="OFF-AP-10001563"/>
    <x v="0"/>
    <x v="12"/>
    <n v="38.86399999999999"/>
    <s v="CA-2018-133102"/>
    <n v="0"/>
    <n v="4"/>
    <n v="0.8"/>
    <n v="-99.103200000000044"/>
    <n v="0.49507917887403441"/>
  </r>
  <r>
    <x v="1107"/>
    <x v="4"/>
    <s v="OFF-EN-10003134"/>
    <x v="0"/>
    <x v="11"/>
    <n v="23.36"/>
    <s v="CA-2018-166093"/>
    <n v="0"/>
    <n v="2"/>
    <n v="0"/>
    <n v="11.68"/>
    <n v="0.44424167803735209"/>
  </r>
  <r>
    <x v="1107"/>
    <x v="0"/>
    <s v="FUR-FU-10003247"/>
    <x v="1"/>
    <x v="8"/>
    <n v="16.784000000000002"/>
    <s v="CA-2018-133102"/>
    <n v="0"/>
    <n v="2"/>
    <n v="0.6"/>
    <n v="-22.238800000000001"/>
    <n v="0.4595170286641902"/>
  </r>
  <r>
    <x v="1107"/>
    <x v="4"/>
    <s v="OFF-BI-10000174"/>
    <x v="0"/>
    <x v="3"/>
    <n v="13.919999999999998"/>
    <s v="CA-2018-166093"/>
    <n v="0"/>
    <n v="3"/>
    <n v="0.2"/>
    <n v="4.8720000000000008"/>
    <n v="0.46881743173671325"/>
  </r>
  <r>
    <x v="1107"/>
    <x v="4"/>
    <s v="OFF-PA-10003893"/>
    <x v="0"/>
    <x v="0"/>
    <n v="8.56"/>
    <s v="CA-2018-166093"/>
    <n v="0"/>
    <n v="2"/>
    <n v="0"/>
    <n v="3.8519999999999994"/>
    <n v="0.43613829632717294"/>
  </r>
  <r>
    <x v="1107"/>
    <x v="0"/>
    <s v="OFF-AR-10003183"/>
    <x v="0"/>
    <x v="4"/>
    <n v="8.016"/>
    <s v="CA-2018-133102"/>
    <n v="0"/>
    <n v="3"/>
    <n v="0.2"/>
    <n v="1.0019999999999993"/>
    <n v="0.45632477063632687"/>
  </r>
  <r>
    <x v="1107"/>
    <x v="0"/>
    <s v="OFF-SU-10000432"/>
    <x v="0"/>
    <x v="14"/>
    <n v="5.5520000000000005"/>
    <s v="CA-2018-133102"/>
    <n v="0"/>
    <n v="2"/>
    <n v="0.2"/>
    <n v="-1.0410000000000006"/>
    <n v="0.53938093436526824"/>
  </r>
  <r>
    <x v="1108"/>
    <x v="22"/>
    <s v="OFF-BI-10003925"/>
    <x v="0"/>
    <x v="3"/>
    <n v="2793.5280000000002"/>
    <s v="CA-2018-119809"/>
    <n v="1"/>
    <n v="9"/>
    <n v="0.2"/>
    <n v="942.81569999999988"/>
    <n v="0.46881743173671325"/>
  </r>
  <r>
    <x v="1108"/>
    <x v="22"/>
    <s v="OFF-ST-10003306"/>
    <x v="0"/>
    <x v="1"/>
    <n v="1000.0200000000001"/>
    <s v="CA-2018-119809"/>
    <n v="0"/>
    <n v="7"/>
    <n v="0"/>
    <n v="290.00579999999991"/>
    <n v="0.44610841445725197"/>
  </r>
  <r>
    <x v="1108"/>
    <x v="22"/>
    <s v="OFF-ST-10000046"/>
    <x v="0"/>
    <x v="1"/>
    <n v="323.10000000000002"/>
    <s v="CA-2018-151358"/>
    <n v="1"/>
    <n v="2"/>
    <n v="0"/>
    <n v="61.38900000000001"/>
    <n v="0.44610841445725197"/>
  </r>
  <r>
    <x v="1108"/>
    <x v="0"/>
    <s v="OFF-ST-10002276"/>
    <x v="0"/>
    <x v="1"/>
    <n v="200.06400000000002"/>
    <s v="CA-2018-112809"/>
    <n v="1"/>
    <n v="3"/>
    <n v="0.2"/>
    <n v="12.504000000000005"/>
    <n v="0.44610841445725197"/>
  </r>
  <r>
    <x v="1108"/>
    <x v="20"/>
    <s v="OFF-BI-10002824"/>
    <x v="0"/>
    <x v="3"/>
    <n v="107.42400000000001"/>
    <s v="CA-2018-117947"/>
    <n v="1"/>
    <n v="9"/>
    <n v="0.2"/>
    <n v="33.569999999999986"/>
    <n v="0.46881743173671325"/>
  </r>
  <r>
    <x v="1108"/>
    <x v="20"/>
    <s v="FUR-FU-10000521"/>
    <x v="1"/>
    <x v="8"/>
    <n v="88.02"/>
    <s v="CA-2018-117947"/>
    <n v="0"/>
    <n v="3"/>
    <n v="0"/>
    <n v="27.286199999999994"/>
    <n v="0.4595170286641902"/>
  </r>
  <r>
    <x v="1108"/>
    <x v="22"/>
    <s v="FUR-FU-10001475"/>
    <x v="1"/>
    <x v="8"/>
    <n v="65.94"/>
    <s v="CA-2018-119809"/>
    <n v="0"/>
    <n v="3"/>
    <n v="0"/>
    <n v="22.419600000000003"/>
    <n v="0.4595170286641902"/>
  </r>
  <r>
    <x v="1108"/>
    <x v="20"/>
    <s v="FUR-FU-10003849"/>
    <x v="1"/>
    <x v="8"/>
    <n v="40.479999999999997"/>
    <s v="CA-2018-117947"/>
    <n v="0"/>
    <n v="2"/>
    <n v="0"/>
    <n v="15.787199999999999"/>
    <n v="0.4595170286641902"/>
  </r>
  <r>
    <x v="1108"/>
    <x v="22"/>
    <s v="TEC-AC-10002253"/>
    <x v="2"/>
    <x v="9"/>
    <n v="1496.16"/>
    <s v="CA-2018-121027"/>
    <n v="1"/>
    <n v="9"/>
    <n v="0"/>
    <n v="224.42400000000006"/>
    <n v="0.52062335344040378"/>
  </r>
  <r>
    <x v="1108"/>
    <x v="22"/>
    <s v="TEC-AC-10002049"/>
    <x v="2"/>
    <x v="9"/>
    <n v="843.9"/>
    <s v="CA-2018-121027"/>
    <n v="0"/>
    <n v="2"/>
    <n v="0"/>
    <n v="371.31600000000003"/>
    <n v="0.52062335344040378"/>
  </r>
  <r>
    <x v="1108"/>
    <x v="32"/>
    <s v="TEC-AC-10003614"/>
    <x v="2"/>
    <x v="9"/>
    <n v="23.18"/>
    <s v="CA-2018-162936"/>
    <n v="1"/>
    <n v="2"/>
    <n v="0"/>
    <n v="7.6493999999999982"/>
    <n v="0.52062335344040378"/>
  </r>
  <r>
    <x v="1108"/>
    <x v="20"/>
    <s v="TEC-PH-10002538"/>
    <x v="2"/>
    <x v="6"/>
    <n v="37.909999999999997"/>
    <s v="CA-2018-117947"/>
    <n v="0"/>
    <n v="1"/>
    <n v="0"/>
    <n v="10.993899999999996"/>
    <n v="0.41105220110552465"/>
  </r>
  <r>
    <x v="1108"/>
    <x v="0"/>
    <s v="OFF-BI-10001098"/>
    <x v="0"/>
    <x v="3"/>
    <n v="21.379999999999995"/>
    <s v="CA-2018-112809"/>
    <n v="0"/>
    <n v="5"/>
    <n v="0.8"/>
    <n v="-33.139000000000003"/>
    <n v="0.46881743173671325"/>
  </r>
  <r>
    <x v="1108"/>
    <x v="10"/>
    <s v="OFF-BI-10004817"/>
    <x v="0"/>
    <x v="3"/>
    <n v="10.782000000000002"/>
    <s v="CA-2018-122028"/>
    <n v="1"/>
    <n v="3"/>
    <n v="0.7"/>
    <n v="-7.9067999999999969"/>
    <n v="0.46881743173671325"/>
  </r>
  <r>
    <x v="1108"/>
    <x v="20"/>
    <s v="FUR-FU-10000010"/>
    <x v="1"/>
    <x v="8"/>
    <n v="9.94"/>
    <s v="CA-2018-117947"/>
    <n v="0"/>
    <n v="2"/>
    <n v="0"/>
    <n v="3.0813999999999995"/>
    <n v="0.4595170286641902"/>
  </r>
  <r>
    <x v="1108"/>
    <x v="10"/>
    <s v="OFF-AR-10001419"/>
    <x v="0"/>
    <x v="4"/>
    <n v="9.9120000000000008"/>
    <s v="CA-2018-163069"/>
    <n v="1"/>
    <n v="3"/>
    <n v="0.2"/>
    <n v="1.2389999999999994"/>
    <n v="0.45632477063632687"/>
  </r>
  <r>
    <x v="1108"/>
    <x v="0"/>
    <s v="OFF-BI-10001636"/>
    <x v="0"/>
    <x v="3"/>
    <n v="6.743999999999998"/>
    <s v="CA-2018-112809"/>
    <n v="0"/>
    <n v="4"/>
    <n v="0.8"/>
    <n v="-11.4648"/>
    <n v="0.46881743173671325"/>
  </r>
  <r>
    <x v="1109"/>
    <x v="32"/>
    <s v="OFF-BI-10003925"/>
    <x v="0"/>
    <x v="3"/>
    <n v="387.99"/>
    <s v="CA-2018-132339"/>
    <n v="1"/>
    <n v="1"/>
    <n v="0"/>
    <n v="182.3553"/>
    <n v="0.46881743173671325"/>
  </r>
  <r>
    <x v="1109"/>
    <x v="27"/>
    <s v="OFF-BI-10002133"/>
    <x v="0"/>
    <x v="3"/>
    <n v="102.72"/>
    <s v="US-2018-100398"/>
    <n v="1"/>
    <n v="3"/>
    <n v="0.2"/>
    <n v="37.235999999999997"/>
    <n v="0.46881743173671325"/>
  </r>
  <r>
    <x v="1109"/>
    <x v="32"/>
    <s v="OFF-PA-10000552"/>
    <x v="0"/>
    <x v="0"/>
    <n v="19.440000000000001"/>
    <s v="CA-2018-115777"/>
    <n v="1"/>
    <n v="3"/>
    <n v="0"/>
    <n v="9.3312000000000008"/>
    <n v="0.43613829632717294"/>
  </r>
  <r>
    <x v="1109"/>
    <x v="1"/>
    <s v="OFF-BI-10002393"/>
    <x v="0"/>
    <x v="3"/>
    <n v="2.2959999999999994"/>
    <s v="CA-2018-101728"/>
    <n v="1"/>
    <n v="2"/>
    <n v="0.8"/>
    <n v="-3.9032000000000009"/>
    <n v="0.46881743173671325"/>
  </r>
  <r>
    <x v="1110"/>
    <x v="4"/>
    <s v="OFF-BI-10002867"/>
    <x v="0"/>
    <x v="3"/>
    <n v="239.12000000000003"/>
    <s v="US-2018-111241"/>
    <n v="1"/>
    <n v="5"/>
    <n v="0.2"/>
    <n v="77.71399999999997"/>
    <n v="0.46881743173671325"/>
  </r>
  <r>
    <x v="1110"/>
    <x v="4"/>
    <s v="OFF-ST-10000777"/>
    <x v="0"/>
    <x v="1"/>
    <n v="226.56"/>
    <s v="CA-2018-119011"/>
    <n v="1"/>
    <n v="6"/>
    <n v="0"/>
    <n v="63.436800000000005"/>
    <n v="0.44610841445725197"/>
  </r>
  <r>
    <x v="1110"/>
    <x v="4"/>
    <s v="TEC-PH-10003171"/>
    <x v="2"/>
    <x v="6"/>
    <n v="107.88"/>
    <s v="CA-2018-119011"/>
    <n v="0"/>
    <n v="3"/>
    <n v="0.2"/>
    <n v="10.787999999999997"/>
    <n v="0.41105220110552465"/>
  </r>
  <r>
    <x v="1110"/>
    <x v="32"/>
    <s v="OFF-ST-10000344"/>
    <x v="0"/>
    <x v="1"/>
    <n v="40.29"/>
    <s v="CA-2018-137344"/>
    <n v="1"/>
    <n v="3"/>
    <n v="0"/>
    <n v="10.475399999999999"/>
    <n v="0.44610841445725197"/>
  </r>
  <r>
    <x v="1110"/>
    <x v="25"/>
    <s v="TEC-PH-10003171"/>
    <x v="2"/>
    <x v="6"/>
    <n v="35.96"/>
    <s v="US-2018-114356"/>
    <n v="1"/>
    <n v="1"/>
    <n v="0.2"/>
    <n v="3.5959999999999983"/>
    <n v="0.41105220110552465"/>
  </r>
  <r>
    <x v="1110"/>
    <x v="4"/>
    <s v="OFF-PA-10001639"/>
    <x v="0"/>
    <x v="0"/>
    <n v="25.92"/>
    <s v="CA-2018-105326"/>
    <n v="1"/>
    <n v="4"/>
    <n v="0"/>
    <n v="12.441600000000001"/>
    <n v="0.43613829632717294"/>
  </r>
  <r>
    <x v="1110"/>
    <x v="4"/>
    <s v="OFF-SU-10004768"/>
    <x v="0"/>
    <x v="14"/>
    <n v="17.22"/>
    <s v="CA-2018-119011"/>
    <n v="0"/>
    <n v="3"/>
    <n v="0"/>
    <n v="5.1659999999999986"/>
    <n v="0.53938093436526824"/>
  </r>
  <r>
    <x v="1111"/>
    <x v="20"/>
    <s v="OFF-BI-10001359"/>
    <x v="0"/>
    <x v="3"/>
    <n v="4305.5520000000006"/>
    <s v="US-2018-102183"/>
    <n v="1"/>
    <n v="6"/>
    <n v="0.2"/>
    <n v="1453.1237999999996"/>
    <n v="0.46881743173671325"/>
  </r>
  <r>
    <x v="1111"/>
    <x v="29"/>
    <s v="FUR-CH-10000015"/>
    <x v="1"/>
    <x v="5"/>
    <n v="866.4"/>
    <s v="CA-2018-155705"/>
    <n v="1"/>
    <n v="4"/>
    <n v="0"/>
    <n v="225.26400000000001"/>
    <n v="0.46529189879902266"/>
  </r>
  <r>
    <x v="1111"/>
    <x v="22"/>
    <s v="OFF-ST-10000025"/>
    <x v="0"/>
    <x v="1"/>
    <n v="572.58000000000004"/>
    <s v="CA-2018-121489"/>
    <n v="1"/>
    <n v="6"/>
    <n v="0"/>
    <n v="34.354799999999955"/>
    <n v="0.44610841445725197"/>
  </r>
  <r>
    <x v="1111"/>
    <x v="4"/>
    <s v="FUR-TA-10001539"/>
    <x v="1"/>
    <x v="13"/>
    <n v="568.72800000000007"/>
    <s v="US-2018-109253"/>
    <n v="1"/>
    <n v="3"/>
    <n v="0.2"/>
    <n v="28.436399999999935"/>
    <n v="0.55975208308209756"/>
  </r>
  <r>
    <x v="1111"/>
    <x v="4"/>
    <s v="TEC-PH-10004667"/>
    <x v="2"/>
    <x v="6"/>
    <n v="431.96800000000007"/>
    <s v="US-2018-109253"/>
    <n v="0"/>
    <n v="4"/>
    <n v="0.2"/>
    <n v="37.797199999999975"/>
    <n v="0.41105220110552465"/>
  </r>
  <r>
    <x v="1111"/>
    <x v="22"/>
    <s v="FUR-CH-10004698"/>
    <x v="1"/>
    <x v="5"/>
    <n v="388.70400000000006"/>
    <s v="CA-2018-121489"/>
    <n v="0"/>
    <n v="6"/>
    <n v="0.2"/>
    <n v="38.870400000000018"/>
    <n v="0.46529189879902266"/>
  </r>
  <r>
    <x v="1111"/>
    <x v="36"/>
    <s v="OFF-PA-10000357"/>
    <x v="0"/>
    <x v="0"/>
    <n v="277.39999999999998"/>
    <s v="CA-2018-112956"/>
    <n v="1"/>
    <n v="5"/>
    <n v="0"/>
    <n v="133.15199999999999"/>
    <n v="0.43613829632717294"/>
  </r>
  <r>
    <x v="1111"/>
    <x v="26"/>
    <s v="OFF-ST-10000036"/>
    <x v="0"/>
    <x v="1"/>
    <n v="237.09600000000003"/>
    <s v="CA-2018-117646"/>
    <n v="1"/>
    <n v="3"/>
    <n v="0.2"/>
    <n v="20.745899999999985"/>
    <n v="0.44610841445725197"/>
  </r>
  <r>
    <x v="1111"/>
    <x v="4"/>
    <s v="OFF-AP-10002867"/>
    <x v="0"/>
    <x v="12"/>
    <n v="203.52"/>
    <s v="US-2018-109253"/>
    <n v="0"/>
    <n v="3"/>
    <n v="0"/>
    <n v="54.950400000000002"/>
    <n v="0.49507917887403441"/>
  </r>
  <r>
    <x v="1111"/>
    <x v="4"/>
    <s v="FUR-FU-10000193"/>
    <x v="1"/>
    <x v="8"/>
    <n v="129.91999999999999"/>
    <s v="US-2018-109253"/>
    <n v="0"/>
    <n v="4"/>
    <n v="0"/>
    <n v="10.393599999999992"/>
    <n v="0.4595170286641902"/>
  </r>
  <r>
    <x v="1111"/>
    <x v="4"/>
    <s v="OFF-BI-10000962"/>
    <x v="0"/>
    <x v="3"/>
    <n v="117.14400000000001"/>
    <s v="US-2018-109253"/>
    <n v="0"/>
    <n v="9"/>
    <n v="0.2"/>
    <n v="42.464699999999993"/>
    <n v="0.46881743173671325"/>
  </r>
  <r>
    <x v="1111"/>
    <x v="36"/>
    <s v="FUR-FU-10004960"/>
    <x v="1"/>
    <x v="8"/>
    <n v="91.92"/>
    <s v="CA-2018-112956"/>
    <n v="0"/>
    <n v="4"/>
    <n v="0"/>
    <n v="31.252800000000001"/>
    <n v="0.4595170286641902"/>
  </r>
  <r>
    <x v="1111"/>
    <x v="12"/>
    <s v="OFF-PA-10003395"/>
    <x v="0"/>
    <x v="0"/>
    <n v="83.88"/>
    <s v="CA-2018-144750"/>
    <n v="1"/>
    <n v="1"/>
    <n v="0.2"/>
    <n v="29.357999999999997"/>
    <n v="0.43613829632717294"/>
  </r>
  <r>
    <x v="1111"/>
    <x v="4"/>
    <s v="OFF-LA-10001158"/>
    <x v="0"/>
    <x v="2"/>
    <n v="51.75"/>
    <s v="US-2018-109253"/>
    <n v="0"/>
    <n v="5"/>
    <n v="0"/>
    <n v="24.84"/>
    <n v="0.4647369236065339"/>
  </r>
  <r>
    <x v="1111"/>
    <x v="22"/>
    <s v="TEC-AC-10000682"/>
    <x v="2"/>
    <x v="9"/>
    <n v="33.18"/>
    <s v="CA-2018-121489"/>
    <n v="0"/>
    <n v="2"/>
    <n v="0"/>
    <n v="11.613"/>
    <n v="0.52062335344040378"/>
  </r>
  <r>
    <x v="1111"/>
    <x v="28"/>
    <s v="OFF-SU-10000381"/>
    <x v="0"/>
    <x v="14"/>
    <n v="37.24"/>
    <s v="CA-2018-126956"/>
    <n v="1"/>
    <n v="4"/>
    <n v="0"/>
    <n v="10.799599999999998"/>
    <n v="0.53938093436526824"/>
  </r>
  <r>
    <x v="1111"/>
    <x v="28"/>
    <s v="OFF-FA-10002280"/>
    <x v="0"/>
    <x v="7"/>
    <n v="35"/>
    <s v="CA-2018-126956"/>
    <n v="0"/>
    <n v="7"/>
    <n v="0"/>
    <n v="16.8"/>
    <n v="0.51168203684699509"/>
  </r>
  <r>
    <x v="1111"/>
    <x v="20"/>
    <s v="OFF-BI-10003476"/>
    <x v="0"/>
    <x v="3"/>
    <n v="32.088000000000001"/>
    <s v="US-2018-102183"/>
    <n v="0"/>
    <n v="7"/>
    <n v="0.2"/>
    <n v="11.2308"/>
    <n v="0.46881743173671325"/>
  </r>
  <r>
    <x v="1111"/>
    <x v="36"/>
    <s v="FUR-FU-10003976"/>
    <x v="1"/>
    <x v="8"/>
    <n v="25.16"/>
    <s v="CA-2018-112956"/>
    <n v="0"/>
    <n v="2"/>
    <n v="0"/>
    <n v="8.5543999999999976"/>
    <n v="0.4595170286641902"/>
  </r>
  <r>
    <x v="1111"/>
    <x v="26"/>
    <s v="FUR-FU-10001037"/>
    <x v="1"/>
    <x v="8"/>
    <n v="22.752000000000002"/>
    <s v="CA-2018-117646"/>
    <n v="0"/>
    <n v="3"/>
    <n v="0.2"/>
    <n v="7.1099999999999994"/>
    <n v="0.4595170286641902"/>
  </r>
  <r>
    <x v="1111"/>
    <x v="4"/>
    <s v="OFF-AR-10000203"/>
    <x v="0"/>
    <x v="4"/>
    <n v="17.12"/>
    <s v="US-2018-109253"/>
    <n v="0"/>
    <n v="4"/>
    <n v="0"/>
    <n v="4.9647999999999985"/>
    <n v="0.45632477063632687"/>
  </r>
  <r>
    <x v="1111"/>
    <x v="28"/>
    <s v="OFF-EN-10004459"/>
    <x v="0"/>
    <x v="11"/>
    <n v="15.28"/>
    <s v="CA-2018-126956"/>
    <n v="0"/>
    <n v="2"/>
    <n v="0"/>
    <n v="7.4871999999999996"/>
    <n v="0.44424167803735209"/>
  </r>
  <r>
    <x v="1111"/>
    <x v="26"/>
    <s v="OFF-PA-10001950"/>
    <x v="0"/>
    <x v="0"/>
    <n v="6.6720000000000006"/>
    <s v="CA-2018-117646"/>
    <n v="0"/>
    <n v="1"/>
    <n v="0.2"/>
    <n v="2.0849999999999991"/>
    <n v="0.43613829632717294"/>
  </r>
  <r>
    <x v="1112"/>
    <x v="2"/>
    <s v="FUR-TA-10002356"/>
    <x v="1"/>
    <x v="13"/>
    <n v="314.53199999999998"/>
    <s v="US-2018-132381"/>
    <n v="1"/>
    <n v="2"/>
    <n v="0.4"/>
    <n v="-83.875200000000035"/>
    <n v="0.55975208308209756"/>
  </r>
  <r>
    <x v="1112"/>
    <x v="4"/>
    <s v="FUR-TA-10001768"/>
    <x v="1"/>
    <x v="13"/>
    <n v="210.00800000000001"/>
    <s v="CA-2018-131037"/>
    <n v="1"/>
    <n v="1"/>
    <n v="0.2"/>
    <n v="2.625099999999982"/>
    <n v="0.55975208308209756"/>
  </r>
  <r>
    <x v="1113"/>
    <x v="16"/>
    <s v="TEC-PH-10001459"/>
    <x v="2"/>
    <x v="6"/>
    <n v="4367.8960000000006"/>
    <s v="CA-2018-129021"/>
    <n v="1"/>
    <n v="13"/>
    <n v="0.2"/>
    <n v="327.59220000000005"/>
    <n v="0.41105220110552465"/>
  </r>
  <r>
    <x v="1113"/>
    <x v="16"/>
    <s v="OFF-AP-10003040"/>
    <x v="0"/>
    <x v="12"/>
    <n v="161.376"/>
    <s v="CA-2018-129021"/>
    <n v="0"/>
    <n v="6"/>
    <n v="0.2"/>
    <n v="12.103199999999994"/>
    <n v="0.49507917887403441"/>
  </r>
  <r>
    <x v="1113"/>
    <x v="16"/>
    <s v="OFF-PA-10000241"/>
    <x v="0"/>
    <x v="0"/>
    <n v="49.568000000000005"/>
    <s v="CA-2018-129021"/>
    <n v="0"/>
    <n v="2"/>
    <n v="0.2"/>
    <n v="15.489999999999997"/>
    <n v="0.43613829632717294"/>
  </r>
  <r>
    <x v="1113"/>
    <x v="16"/>
    <s v="OFF-PA-10000141"/>
    <x v="0"/>
    <x v="0"/>
    <n v="8.7200000000000006"/>
    <s v="CA-2018-129021"/>
    <n v="0"/>
    <n v="5"/>
    <n v="0.2"/>
    <n v="2.9429999999999992"/>
    <n v="0.43613829632717294"/>
  </r>
  <r>
    <x v="1113"/>
    <x v="16"/>
    <s v="FUR-FU-10001852"/>
    <x v="1"/>
    <x v="8"/>
    <n v="2.7840000000000003"/>
    <s v="CA-2018-129021"/>
    <n v="0"/>
    <n v="2"/>
    <n v="0.2"/>
    <n v="0.41759999999999986"/>
    <n v="0.4595170286641902"/>
  </r>
  <r>
    <x v="1114"/>
    <x v="10"/>
    <s v="OFF-AP-10000938"/>
    <x v="0"/>
    <x v="12"/>
    <n v="646.27200000000005"/>
    <s v="CA-2018-139717"/>
    <n v="1"/>
    <n v="8"/>
    <n v="0.2"/>
    <n v="64.627199999999988"/>
    <n v="0.49507917887403441"/>
  </r>
  <r>
    <x v="1114"/>
    <x v="20"/>
    <s v="OFF-BI-10003910"/>
    <x v="0"/>
    <x v="3"/>
    <n v="24.672000000000001"/>
    <s v="CA-2018-123043"/>
    <n v="1"/>
    <n v="4"/>
    <n v="0.2"/>
    <n v="7.71"/>
    <n v="0.46881743173671325"/>
  </r>
  <r>
    <x v="1114"/>
    <x v="10"/>
    <s v="OFF-PA-10002195"/>
    <x v="0"/>
    <x v="0"/>
    <n v="10.368000000000002"/>
    <s v="CA-2018-139717"/>
    <n v="0"/>
    <n v="2"/>
    <n v="0.2"/>
    <n v="3.7584"/>
    <n v="0.43613829632717294"/>
  </r>
  <r>
    <x v="1114"/>
    <x v="20"/>
    <s v="OFF-BI-10000138"/>
    <x v="0"/>
    <x v="3"/>
    <n v="3.7439999999999998"/>
    <s v="CA-2018-123043"/>
    <n v="0"/>
    <n v="1"/>
    <n v="0.2"/>
    <n v="1.3104"/>
    <n v="0.46881743173671325"/>
  </r>
  <r>
    <x v="1115"/>
    <x v="25"/>
    <s v="OFF-PA-10001790"/>
    <x v="0"/>
    <x v="0"/>
    <n v="192.16000000000003"/>
    <s v="CA-2018-114636"/>
    <n v="1"/>
    <n v="5"/>
    <n v="0.2"/>
    <n v="67.255999999999986"/>
    <n v="0.43613829632717294"/>
  </r>
  <r>
    <x v="1115"/>
    <x v="2"/>
    <s v="FUR-BO-10001798"/>
    <x v="1"/>
    <x v="10"/>
    <n v="130.97999999999999"/>
    <s v="CA-2018-159793"/>
    <n v="1"/>
    <n v="2"/>
    <n v="0.5"/>
    <n v="-89.066399999999987"/>
    <n v="0.5176847302647779"/>
  </r>
  <r>
    <x v="1115"/>
    <x v="10"/>
    <s v="OFF-ST-10003996"/>
    <x v="0"/>
    <x v="1"/>
    <n v="25.695999999999998"/>
    <s v="US-2018-105697"/>
    <n v="1"/>
    <n v="2"/>
    <n v="0.2"/>
    <n v="1.9271999999999991"/>
    <n v="0.44610841445725197"/>
  </r>
  <r>
    <x v="1115"/>
    <x v="15"/>
    <s v="OFF-AR-10003560"/>
    <x v="0"/>
    <x v="4"/>
    <n v="9.7280000000000015"/>
    <s v="CA-2018-101210"/>
    <n v="1"/>
    <n v="2"/>
    <n v="0.2"/>
    <n v="1.702399999999999"/>
    <n v="0.45632477063632687"/>
  </r>
  <r>
    <x v="1115"/>
    <x v="15"/>
    <s v="OFF-PA-10000130"/>
    <x v="0"/>
    <x v="0"/>
    <n v="3.4240000000000004"/>
    <s v="CA-2018-101210"/>
    <n v="0"/>
    <n v="1"/>
    <n v="0.2"/>
    <n v="1.0699999999999996"/>
    <n v="0.43613829632717294"/>
  </r>
  <r>
    <x v="1116"/>
    <x v="1"/>
    <s v="FUR-FU-10000222"/>
    <x v="1"/>
    <x v="8"/>
    <n v="64.959999999999994"/>
    <s v="CA-2018-157350"/>
    <n v="1"/>
    <n v="5"/>
    <n v="0.6"/>
    <n v="-43.847999999999985"/>
    <n v="0.4595170286641902"/>
  </r>
  <r>
    <x v="1116"/>
    <x v="14"/>
    <s v="OFF-ST-10000344"/>
    <x v="0"/>
    <x v="1"/>
    <n v="53.72"/>
    <s v="CA-2018-132584"/>
    <n v="1"/>
    <n v="4"/>
    <n v="0"/>
    <n v="13.967199999999998"/>
    <n v="0.44610841445725197"/>
  </r>
  <r>
    <x v="1116"/>
    <x v="5"/>
    <s v="TEC-AC-10000158"/>
    <x v="2"/>
    <x v="9"/>
    <n v="71.98"/>
    <s v="CA-2018-128475"/>
    <n v="1"/>
    <n v="2"/>
    <n v="0"/>
    <n v="15.1158"/>
    <n v="0.52062335344040378"/>
  </r>
  <r>
    <x v="1117"/>
    <x v="32"/>
    <s v="FUR-TA-10004915"/>
    <x v="1"/>
    <x v="13"/>
    <n v="1488.4239999999998"/>
    <s v="US-2018-134481"/>
    <n v="1"/>
    <n v="7"/>
    <n v="0.3"/>
    <n v="-297.68479999999983"/>
    <n v="0.55975208308209756"/>
  </r>
  <r>
    <x v="1117"/>
    <x v="4"/>
    <s v="TEC-CO-10001571"/>
    <x v="2"/>
    <x v="16"/>
    <n v="879.98400000000004"/>
    <s v="CA-2018-161956"/>
    <n v="1"/>
    <n v="2"/>
    <n v="0.2"/>
    <n v="329.99400000000003"/>
    <n v="0.55185675810753509"/>
  </r>
  <r>
    <x v="1117"/>
    <x v="4"/>
    <s v="OFF-BI-10003650"/>
    <x v="0"/>
    <x v="3"/>
    <n v="841.5680000000001"/>
    <s v="CA-2018-161956"/>
    <n v="0"/>
    <n v="2"/>
    <n v="0.2"/>
    <n v="294.54879999999991"/>
    <n v="0.46881743173671325"/>
  </r>
  <r>
    <x v="1117"/>
    <x v="4"/>
    <s v="OFF-ST-10001370"/>
    <x v="0"/>
    <x v="1"/>
    <n v="354.90000000000003"/>
    <s v="CA-2018-161956"/>
    <n v="0"/>
    <n v="5"/>
    <n v="0"/>
    <n v="17.744999999999962"/>
    <n v="0.44610841445725197"/>
  </r>
  <r>
    <x v="1117"/>
    <x v="20"/>
    <s v="TEC-PH-10000455"/>
    <x v="2"/>
    <x v="6"/>
    <n v="347.96999999999997"/>
    <s v="US-2018-139465"/>
    <n v="1"/>
    <n v="3"/>
    <n v="0"/>
    <n v="100.91129999999997"/>
    <n v="0.41105220110552465"/>
  </r>
  <r>
    <x v="1117"/>
    <x v="4"/>
    <s v="OFF-AP-10001242"/>
    <x v="0"/>
    <x v="12"/>
    <n v="321.92"/>
    <s v="CA-2018-161956"/>
    <n v="0"/>
    <n v="4"/>
    <n v="0"/>
    <n v="96.575999999999993"/>
    <n v="0.49507917887403441"/>
  </r>
  <r>
    <x v="1117"/>
    <x v="4"/>
    <s v="FUR-CH-10004886"/>
    <x v="1"/>
    <x v="5"/>
    <n v="230.28000000000003"/>
    <s v="CA-2018-161956"/>
    <n v="0"/>
    <n v="3"/>
    <n v="0.2"/>
    <n v="23.027999999999992"/>
    <n v="0.46529189879902266"/>
  </r>
  <r>
    <x v="1117"/>
    <x v="4"/>
    <s v="FUR-FU-10002937"/>
    <x v="1"/>
    <x v="8"/>
    <n v="198.46"/>
    <s v="CA-2018-161956"/>
    <n v="0"/>
    <n v="2"/>
    <n v="0"/>
    <n v="99.23"/>
    <n v="0.4595170286641902"/>
  </r>
  <r>
    <x v="1117"/>
    <x v="12"/>
    <s v="FUR-FU-10004973"/>
    <x v="1"/>
    <x v="8"/>
    <n v="120.57600000000001"/>
    <s v="CA-2018-163097"/>
    <n v="1"/>
    <n v="8"/>
    <n v="0.2"/>
    <n v="33.1584"/>
    <n v="0.4595170286641902"/>
  </r>
  <r>
    <x v="1117"/>
    <x v="4"/>
    <s v="OFF-PA-10001289"/>
    <x v="0"/>
    <x v="0"/>
    <n v="116.28"/>
    <s v="CA-2018-161956"/>
    <n v="0"/>
    <n v="3"/>
    <n v="0"/>
    <n v="56.977199999999996"/>
    <n v="0.43613829632717294"/>
  </r>
  <r>
    <x v="1117"/>
    <x v="20"/>
    <s v="OFF-ST-10002352"/>
    <x v="0"/>
    <x v="1"/>
    <n v="63.84"/>
    <s v="US-2018-139465"/>
    <n v="0"/>
    <n v="8"/>
    <n v="0"/>
    <n v="16.598399999999998"/>
    <n v="0.44610841445725197"/>
  </r>
  <r>
    <x v="1117"/>
    <x v="2"/>
    <s v="TEC-AC-10001908"/>
    <x v="2"/>
    <x v="9"/>
    <n v="1119.8880000000001"/>
    <s v="CA-2018-130036"/>
    <n v="1"/>
    <n v="14"/>
    <n v="0.2"/>
    <n v="209.97899999999993"/>
    <n v="0.52062335344040378"/>
  </r>
  <r>
    <x v="1117"/>
    <x v="20"/>
    <s v="OFF-BI-10003910"/>
    <x v="0"/>
    <x v="3"/>
    <n v="37.008000000000003"/>
    <s v="US-2018-139465"/>
    <n v="0"/>
    <n v="6"/>
    <n v="0.2"/>
    <n v="11.565"/>
    <n v="0.46881743173671325"/>
  </r>
  <r>
    <x v="1117"/>
    <x v="4"/>
    <s v="OFF-SU-10002503"/>
    <x v="0"/>
    <x v="14"/>
    <n v="28.4"/>
    <s v="CA-2018-161956"/>
    <n v="0"/>
    <n v="5"/>
    <n v="0"/>
    <n v="8.2359999999999989"/>
    <n v="0.53938093436526824"/>
  </r>
  <r>
    <x v="1117"/>
    <x v="16"/>
    <s v="OFF-AP-10000804"/>
    <x v="0"/>
    <x v="12"/>
    <n v="14.336000000000002"/>
    <s v="CA-2018-101273"/>
    <n v="1"/>
    <n v="4"/>
    <n v="0.2"/>
    <n v="0.89599999999999991"/>
    <n v="0.49507917887403441"/>
  </r>
  <r>
    <x v="1117"/>
    <x v="2"/>
    <s v="OFF-PA-10000528"/>
    <x v="0"/>
    <x v="0"/>
    <n v="12.672000000000001"/>
    <s v="CA-2018-130036"/>
    <n v="0"/>
    <n v="3"/>
    <n v="0.2"/>
    <n v="3.96"/>
    <n v="0.43613829632717294"/>
  </r>
  <r>
    <x v="1117"/>
    <x v="0"/>
    <s v="OFF-AR-10003338"/>
    <x v="0"/>
    <x v="4"/>
    <n v="5.9520000000000008"/>
    <s v="CA-2018-155047"/>
    <n v="1"/>
    <n v="1"/>
    <n v="0.2"/>
    <n v="0.37200000000000011"/>
    <n v="0.45632477063632687"/>
  </r>
  <r>
    <x v="1117"/>
    <x v="15"/>
    <s v="OFF-PA-10004888"/>
    <x v="0"/>
    <x v="0"/>
    <n v="5.1840000000000011"/>
    <s v="CA-2018-133501"/>
    <n v="1"/>
    <n v="1"/>
    <n v="0.2"/>
    <n v="1.8144"/>
    <n v="0.43613829632717294"/>
  </r>
  <r>
    <x v="1117"/>
    <x v="16"/>
    <s v="OFF-EN-10004030"/>
    <x v="0"/>
    <x v="11"/>
    <n v="2.8960000000000004"/>
    <s v="US-2018-162208"/>
    <n v="1"/>
    <n v="1"/>
    <n v="0.2"/>
    <n v="0.97739999999999994"/>
    <n v="0.44424167803735209"/>
  </r>
  <r>
    <x v="1118"/>
    <x v="22"/>
    <s v="FUR-TA-10000617"/>
    <x v="1"/>
    <x v="13"/>
    <n v="1137.75"/>
    <s v="CA-2018-126067"/>
    <n v="1"/>
    <n v="5"/>
    <n v="0"/>
    <n v="250.30500000000004"/>
    <n v="0.55975208308209756"/>
  </r>
  <r>
    <x v="1118"/>
    <x v="22"/>
    <s v="OFF-BI-10001658"/>
    <x v="0"/>
    <x v="3"/>
    <n v="99.680000000000021"/>
    <s v="CA-2018-126067"/>
    <n v="0"/>
    <n v="5"/>
    <n v="0.2"/>
    <n v="32.396000000000001"/>
    <n v="0.46881743173671325"/>
  </r>
  <r>
    <x v="1118"/>
    <x v="21"/>
    <s v="OFF-AP-10001947"/>
    <x v="0"/>
    <x v="12"/>
    <n v="91.6"/>
    <s v="US-2018-169502"/>
    <n v="1"/>
    <n v="5"/>
    <n v="0"/>
    <n v="26.563999999999997"/>
    <n v="0.49507917887403441"/>
  </r>
  <r>
    <x v="1118"/>
    <x v="22"/>
    <s v="TEC-PH-10000912"/>
    <x v="2"/>
    <x v="6"/>
    <n v="35.167999999999999"/>
    <s v="CA-2018-126067"/>
    <n v="0"/>
    <n v="4"/>
    <n v="0.2"/>
    <n v="11.429599999999999"/>
    <n v="0.41105220110552465"/>
  </r>
  <r>
    <x v="1118"/>
    <x v="1"/>
    <s v="OFF-PA-10001461"/>
    <x v="0"/>
    <x v="0"/>
    <n v="26.720000000000002"/>
    <s v="CA-2018-146920"/>
    <n v="1"/>
    <n v="5"/>
    <n v="0.2"/>
    <n v="9.3520000000000003"/>
    <n v="0.43613829632717294"/>
  </r>
  <r>
    <x v="1118"/>
    <x v="1"/>
    <s v="OFF-PA-10002479"/>
    <x v="0"/>
    <x v="0"/>
    <n v="25.344000000000001"/>
    <s v="CA-2018-146920"/>
    <n v="0"/>
    <n v="6"/>
    <n v="0.2"/>
    <n v="7.92"/>
    <n v="0.43613829632717294"/>
  </r>
  <r>
    <x v="1118"/>
    <x v="21"/>
    <s v="OFF-SU-10004115"/>
    <x v="0"/>
    <x v="14"/>
    <n v="21.81"/>
    <s v="US-2018-169502"/>
    <n v="0"/>
    <n v="3"/>
    <n v="0"/>
    <n v="5.8887000000000009"/>
    <n v="0.53938093436526824"/>
  </r>
  <r>
    <x v="1118"/>
    <x v="22"/>
    <s v="OFF-AR-10003856"/>
    <x v="0"/>
    <x v="4"/>
    <n v="5.56"/>
    <s v="CA-2018-126067"/>
    <n v="0"/>
    <n v="2"/>
    <n v="0"/>
    <n v="1.4455999999999998"/>
    <n v="0.45632477063632687"/>
  </r>
  <r>
    <x v="1119"/>
    <x v="4"/>
    <s v="FUR-FU-10003374"/>
    <x v="1"/>
    <x v="8"/>
    <n v="148.02000000000001"/>
    <s v="CA-2018-101014"/>
    <n v="1"/>
    <n v="3"/>
    <n v="0"/>
    <n v="41.445600000000013"/>
    <n v="0.4595170286641902"/>
  </r>
  <r>
    <x v="1119"/>
    <x v="1"/>
    <s v="OFF-LA-10004544"/>
    <x v="0"/>
    <x v="2"/>
    <n v="47.360000000000007"/>
    <s v="CA-2018-144064"/>
    <n v="1"/>
    <n v="4"/>
    <n v="0.2"/>
    <n v="17.759999999999998"/>
    <n v="0.4647369236065339"/>
  </r>
  <r>
    <x v="1119"/>
    <x v="1"/>
    <s v="OFF-ST-10004507"/>
    <x v="0"/>
    <x v="1"/>
    <n v="27.439999999999998"/>
    <s v="CA-2018-144064"/>
    <n v="0"/>
    <n v="2"/>
    <n v="0.2"/>
    <n v="2.4009999999999998"/>
    <n v="0.44610841445725197"/>
  </r>
  <r>
    <x v="1119"/>
    <x v="2"/>
    <s v="OFF-AR-10001972"/>
    <x v="0"/>
    <x v="4"/>
    <n v="9.4080000000000013"/>
    <s v="CA-2018-104024"/>
    <n v="1"/>
    <n v="7"/>
    <n v="0.2"/>
    <n v="0.70560000000000045"/>
    <n v="0.45632477063632687"/>
  </r>
  <r>
    <x v="1119"/>
    <x v="1"/>
    <s v="OFF-BI-10002012"/>
    <x v="0"/>
    <x v="3"/>
    <n v="3.2399999999999993"/>
    <s v="CA-2018-144064"/>
    <n v="0"/>
    <n v="9"/>
    <n v="0.8"/>
    <n v="-5.1840000000000011"/>
    <n v="0.46881743173671325"/>
  </r>
  <r>
    <x v="1120"/>
    <x v="4"/>
    <s v="TEC-PH-10002200"/>
    <x v="2"/>
    <x v="6"/>
    <n v="689.40800000000002"/>
    <s v="CA-2018-107321"/>
    <n v="1"/>
    <n v="4"/>
    <n v="0.2"/>
    <n v="77.558399999999978"/>
    <n v="0.41105220110552465"/>
  </r>
  <r>
    <x v="1120"/>
    <x v="18"/>
    <s v="OFF-AP-10002439"/>
    <x v="0"/>
    <x v="12"/>
    <n v="638.73"/>
    <s v="CA-2018-133004"/>
    <n v="1"/>
    <n v="9"/>
    <n v="0"/>
    <n v="166.06979999999999"/>
    <n v="0.49507917887403441"/>
  </r>
  <r>
    <x v="1120"/>
    <x v="22"/>
    <s v="FUR-CH-10002331"/>
    <x v="1"/>
    <x v="5"/>
    <n v="569.5680000000001"/>
    <s v="CA-2018-154074"/>
    <n v="1"/>
    <n v="2"/>
    <n v="0.2"/>
    <n v="7.119599999999906"/>
    <n v="0.46529189879902266"/>
  </r>
  <r>
    <x v="1120"/>
    <x v="25"/>
    <s v="OFF-PA-10000100"/>
    <x v="0"/>
    <x v="0"/>
    <n v="229.54400000000001"/>
    <s v="US-2018-135062"/>
    <n v="1"/>
    <n v="7"/>
    <n v="0.2"/>
    <n v="83.209699999999998"/>
    <n v="0.43613829632717294"/>
  </r>
  <r>
    <x v="1120"/>
    <x v="4"/>
    <s v="OFF-ST-10001511"/>
    <x v="0"/>
    <x v="1"/>
    <n v="193.95000000000002"/>
    <s v="CA-2018-132619"/>
    <n v="1"/>
    <n v="3"/>
    <n v="0"/>
    <n v="9.6974999999999838"/>
    <n v="0.44610841445725197"/>
  </r>
  <r>
    <x v="1120"/>
    <x v="22"/>
    <s v="OFF-ST-10002370"/>
    <x v="0"/>
    <x v="1"/>
    <n v="149.73000000000002"/>
    <s v="CA-2018-154074"/>
    <n v="0"/>
    <n v="7"/>
    <n v="0"/>
    <n v="43.421699999999994"/>
    <n v="0.44610841445725197"/>
  </r>
  <r>
    <x v="1120"/>
    <x v="8"/>
    <s v="TEC-AC-10003033"/>
    <x v="2"/>
    <x v="9"/>
    <n v="659.9"/>
    <s v="CA-2018-117198"/>
    <n v="1"/>
    <n v="2"/>
    <n v="0"/>
    <n v="217.76699999999994"/>
    <n v="0.52062335344040378"/>
  </r>
  <r>
    <x v="1120"/>
    <x v="12"/>
    <s v="OFF-ST-10000344"/>
    <x v="0"/>
    <x v="1"/>
    <n v="10.744"/>
    <s v="CA-2018-159884"/>
    <n v="1"/>
    <n v="1"/>
    <n v="0.2"/>
    <n v="0.80579999999999963"/>
    <n v="0.44610841445725197"/>
  </r>
  <r>
    <x v="1120"/>
    <x v="12"/>
    <s v="OFF-FA-10000585"/>
    <x v="0"/>
    <x v="7"/>
    <n v="8.3760000000000012"/>
    <s v="CA-2018-159884"/>
    <n v="0"/>
    <n v="3"/>
    <n v="0.2"/>
    <n v="2.7222"/>
    <n v="0.51168203684699509"/>
  </r>
  <r>
    <x v="1120"/>
    <x v="4"/>
    <s v="OFF-BI-10004022"/>
    <x v="0"/>
    <x v="3"/>
    <n v="6.6719999999999988"/>
    <s v="CA-2018-107321"/>
    <n v="0"/>
    <n v="3"/>
    <n v="0.2"/>
    <n v="2.1683999999999997"/>
    <n v="0.46881743173671325"/>
  </r>
  <r>
    <x v="1120"/>
    <x v="11"/>
    <s v="OFF-SU-10002522"/>
    <x v="0"/>
    <x v="14"/>
    <n v="6.2080000000000002"/>
    <s v="CA-2018-127712"/>
    <n v="1"/>
    <n v="2"/>
    <n v="0.2"/>
    <n v="0.69839999999999902"/>
    <n v="0.53938093436526824"/>
  </r>
  <r>
    <x v="1121"/>
    <x v="14"/>
    <s v="FUR-CH-10004875"/>
    <x v="1"/>
    <x v="5"/>
    <n v="498.26000000000005"/>
    <s v="CA-2018-145653"/>
    <n v="1"/>
    <n v="7"/>
    <n v="0"/>
    <n v="134.53020000000001"/>
    <n v="0.46529189879902266"/>
  </r>
  <r>
    <x v="1121"/>
    <x v="22"/>
    <s v="OFF-AP-10001005"/>
    <x v="0"/>
    <x v="12"/>
    <n v="314.60000000000002"/>
    <s v="CA-2018-128041"/>
    <n v="1"/>
    <n v="4"/>
    <n v="0"/>
    <n v="103.81799999999998"/>
    <n v="0.49507917887403441"/>
  </r>
  <r>
    <x v="1121"/>
    <x v="22"/>
    <s v="FUR-TA-10002607"/>
    <x v="1"/>
    <x v="13"/>
    <n v="283.56"/>
    <s v="CA-2018-128041"/>
    <n v="0"/>
    <n v="4"/>
    <n v="0"/>
    <n v="45.36960000000002"/>
    <n v="0.55975208308209756"/>
  </r>
  <r>
    <x v="1121"/>
    <x v="20"/>
    <s v="FUR-FU-10004960"/>
    <x v="1"/>
    <x v="8"/>
    <n v="114.9"/>
    <s v="CA-2018-131625"/>
    <n v="1"/>
    <n v="5"/>
    <n v="0"/>
    <n v="39.066000000000003"/>
    <n v="0.4595170286641902"/>
  </r>
  <r>
    <x v="1121"/>
    <x v="22"/>
    <s v="TEC-AC-10001998"/>
    <x v="2"/>
    <x v="9"/>
    <n v="19.989999999999998"/>
    <s v="CA-2018-107909"/>
    <n v="1"/>
    <n v="1"/>
    <n v="0"/>
    <n v="6.796599999999998"/>
    <n v="0.52062335344040378"/>
  </r>
  <r>
    <x v="1121"/>
    <x v="22"/>
    <s v="OFF-BI-10003476"/>
    <x v="0"/>
    <x v="3"/>
    <n v="22.92"/>
    <s v="CA-2018-107909"/>
    <n v="0"/>
    <n v="5"/>
    <n v="0.2"/>
    <n v="8.0219999999999985"/>
    <n v="0.46881743173671325"/>
  </r>
  <r>
    <x v="1121"/>
    <x v="22"/>
    <s v="OFF-AR-10001166"/>
    <x v="0"/>
    <x v="4"/>
    <n v="7.58"/>
    <s v="US-2018-135230"/>
    <n v="1"/>
    <n v="1"/>
    <n v="0"/>
    <n v="2.9561999999999999"/>
    <n v="0.45632477063632687"/>
  </r>
  <r>
    <x v="1122"/>
    <x v="3"/>
    <s v="OFF-BI-10003650"/>
    <x v="0"/>
    <x v="3"/>
    <n v="1577.94"/>
    <s v="CA-2018-146983"/>
    <n v="1"/>
    <n v="3"/>
    <n v="0"/>
    <n v="757.41120000000001"/>
    <n v="0.46881743173671325"/>
  </r>
  <r>
    <x v="1122"/>
    <x v="20"/>
    <s v="FUR-CH-10003379"/>
    <x v="1"/>
    <x v="5"/>
    <n v="1282.4100000000001"/>
    <s v="CA-2018-157987"/>
    <n v="1"/>
    <n v="5"/>
    <n v="0.1"/>
    <n v="213.73500000000001"/>
    <n v="0.46529189879902266"/>
  </r>
  <r>
    <x v="1122"/>
    <x v="14"/>
    <s v="TEC-PH-10001494"/>
    <x v="2"/>
    <x v="6"/>
    <n v="1199.8"/>
    <s v="CA-2018-137596"/>
    <n v="1"/>
    <n v="4"/>
    <n v="0"/>
    <n v="323.94600000000003"/>
    <n v="0.41105220110552465"/>
  </r>
  <r>
    <x v="1122"/>
    <x v="4"/>
    <s v="FUR-FU-10004188"/>
    <x v="1"/>
    <x v="8"/>
    <n v="511.5"/>
    <s v="CA-2018-169327"/>
    <n v="1"/>
    <n v="5"/>
    <n v="0"/>
    <n v="132.99"/>
    <n v="0.4595170286641902"/>
  </r>
  <r>
    <x v="1122"/>
    <x v="14"/>
    <s v="OFF-ST-10003816"/>
    <x v="0"/>
    <x v="1"/>
    <n v="352.38"/>
    <s v="CA-2018-137596"/>
    <n v="0"/>
    <n v="2"/>
    <n v="0"/>
    <n v="81.047399999999982"/>
    <n v="0.44610841445725197"/>
  </r>
  <r>
    <x v="1122"/>
    <x v="20"/>
    <s v="FUR-TA-10001889"/>
    <x v="1"/>
    <x v="13"/>
    <n v="254.52599999999998"/>
    <s v="CA-2018-157987"/>
    <n v="0"/>
    <n v="1"/>
    <n v="0.4"/>
    <n v="-93.3262"/>
    <n v="0.55975208308209756"/>
  </r>
  <r>
    <x v="1122"/>
    <x v="4"/>
    <s v="FUR-TA-10004607"/>
    <x v="1"/>
    <x v="13"/>
    <n v="236.52800000000002"/>
    <s v="US-2018-163657"/>
    <n v="1"/>
    <n v="2"/>
    <n v="0.2"/>
    <n v="-2.9566000000000088"/>
    <n v="0.55975208308209756"/>
  </r>
  <r>
    <x v="1122"/>
    <x v="1"/>
    <s v="OFF-ST-10003994"/>
    <x v="0"/>
    <x v="1"/>
    <n v="235.92"/>
    <s v="CA-2018-111220"/>
    <n v="1"/>
    <n v="5"/>
    <n v="0.2"/>
    <n v="-44.235000000000007"/>
    <n v="0.44610841445725197"/>
  </r>
  <r>
    <x v="1122"/>
    <x v="22"/>
    <s v="FUR-CH-10003061"/>
    <x v="1"/>
    <x v="5"/>
    <n v="215.976"/>
    <s v="CA-2018-111388"/>
    <n v="1"/>
    <n v="3"/>
    <n v="0.2"/>
    <n v="-2.6997000000000355"/>
    <n v="0.46529189879902266"/>
  </r>
  <r>
    <x v="1122"/>
    <x v="4"/>
    <s v="TEC-PH-10003484"/>
    <x v="2"/>
    <x v="6"/>
    <n v="201.584"/>
    <s v="CA-2018-123001"/>
    <n v="1"/>
    <n v="2"/>
    <n v="0.2"/>
    <n v="12.599000000000004"/>
    <n v="0.41105220110552465"/>
  </r>
  <r>
    <x v="1122"/>
    <x v="20"/>
    <s v="TEC-PH-10003885"/>
    <x v="2"/>
    <x v="6"/>
    <n v="197.96999999999997"/>
    <s v="CA-2018-157987"/>
    <n v="0"/>
    <n v="3"/>
    <n v="0"/>
    <n v="57.41129999999999"/>
    <n v="0.41105220110552465"/>
  </r>
  <r>
    <x v="1122"/>
    <x v="4"/>
    <s v="OFF-BI-10004330"/>
    <x v="0"/>
    <x v="3"/>
    <n v="147.91999999999999"/>
    <s v="CA-2018-169327"/>
    <n v="0"/>
    <n v="5"/>
    <n v="0.2"/>
    <n v="46.224999999999987"/>
    <n v="0.46881743173671325"/>
  </r>
  <r>
    <x v="1122"/>
    <x v="37"/>
    <s v="OFF-PA-10002499"/>
    <x v="0"/>
    <x v="0"/>
    <n v="146.82"/>
    <s v="CA-2018-145037"/>
    <n v="1"/>
    <n v="3"/>
    <n v="0"/>
    <n v="73.41"/>
    <n v="0.43613829632717294"/>
  </r>
  <r>
    <x v="1122"/>
    <x v="37"/>
    <s v="OFF-PA-10000157"/>
    <x v="0"/>
    <x v="0"/>
    <n v="79.92"/>
    <s v="CA-2018-145037"/>
    <n v="0"/>
    <n v="4"/>
    <n v="0"/>
    <n v="37.562399999999997"/>
    <n v="0.43613829632717294"/>
  </r>
  <r>
    <x v="1122"/>
    <x v="4"/>
    <s v="OFF-LA-10004544"/>
    <x v="0"/>
    <x v="2"/>
    <n v="74"/>
    <s v="CA-2018-123001"/>
    <n v="0"/>
    <n v="5"/>
    <n v="0"/>
    <n v="37"/>
    <n v="0.4647369236065339"/>
  </r>
  <r>
    <x v="1122"/>
    <x v="4"/>
    <s v="OFF-AP-10001492"/>
    <x v="0"/>
    <x v="12"/>
    <n v="43.099999999999994"/>
    <s v="CA-2018-169327"/>
    <n v="0"/>
    <n v="5"/>
    <n v="0"/>
    <n v="11.206"/>
    <n v="0.49507917887403441"/>
  </r>
  <r>
    <x v="1122"/>
    <x v="14"/>
    <s v="TEC-AC-10004666"/>
    <x v="2"/>
    <x v="9"/>
    <n v="1928.7800000000002"/>
    <s v="CA-2018-137596"/>
    <n v="0"/>
    <n v="7"/>
    <n v="0"/>
    <n v="829.37540000000024"/>
    <n v="0.52062335344040378"/>
  </r>
  <r>
    <x v="1122"/>
    <x v="20"/>
    <s v="TEC-AC-10002842"/>
    <x v="2"/>
    <x v="9"/>
    <n v="238"/>
    <s v="CA-2018-157987"/>
    <n v="0"/>
    <n v="2"/>
    <n v="0"/>
    <n v="38.080000000000013"/>
    <n v="0.52062335344040378"/>
  </r>
  <r>
    <x v="1122"/>
    <x v="20"/>
    <s v="TEC-AC-10000109"/>
    <x v="2"/>
    <x v="9"/>
    <n v="167.97"/>
    <s v="CA-2018-157987"/>
    <n v="0"/>
    <n v="3"/>
    <n v="0"/>
    <n v="40.31280000000001"/>
    <n v="0.52062335344040378"/>
  </r>
  <r>
    <x v="1122"/>
    <x v="1"/>
    <s v="TEC-AC-10003441"/>
    <x v="2"/>
    <x v="9"/>
    <n v="40.68"/>
    <s v="CA-2018-113075"/>
    <n v="1"/>
    <n v="3"/>
    <n v="0.2"/>
    <n v="-7.1190000000000015"/>
    <n v="0.52062335344040378"/>
  </r>
  <r>
    <x v="1122"/>
    <x v="20"/>
    <s v="OFF-BI-10004970"/>
    <x v="0"/>
    <x v="3"/>
    <n v="26.432000000000002"/>
    <s v="CA-2018-157987"/>
    <n v="0"/>
    <n v="8"/>
    <n v="0.2"/>
    <n v="8.9207999999999998"/>
    <n v="0.46881743173671325"/>
  </r>
  <r>
    <x v="1122"/>
    <x v="20"/>
    <s v="OFF-AR-10000658"/>
    <x v="0"/>
    <x v="4"/>
    <n v="23.1"/>
    <s v="CA-2018-157987"/>
    <n v="0"/>
    <n v="2"/>
    <n v="0"/>
    <n v="6.468"/>
    <n v="0.45632477063632687"/>
  </r>
  <r>
    <x v="1122"/>
    <x v="20"/>
    <s v="OFF-LA-10001641"/>
    <x v="0"/>
    <x v="2"/>
    <n v="18.899999999999999"/>
    <s v="CA-2018-157987"/>
    <n v="0"/>
    <n v="6"/>
    <n v="0"/>
    <n v="9.0719999999999992"/>
    <n v="0.4647369236065339"/>
  </r>
  <r>
    <x v="1122"/>
    <x v="4"/>
    <s v="OFF-BI-10000138"/>
    <x v="0"/>
    <x v="3"/>
    <n v="18.72"/>
    <s v="US-2018-163657"/>
    <n v="0"/>
    <n v="5"/>
    <n v="0.2"/>
    <n v="6.5519999999999996"/>
    <n v="0.46881743173671325"/>
  </r>
  <r>
    <x v="1122"/>
    <x v="20"/>
    <s v="OFF-PA-10003893"/>
    <x v="0"/>
    <x v="0"/>
    <n v="17.12"/>
    <s v="CA-2018-157987"/>
    <n v="0"/>
    <n v="4"/>
    <n v="0"/>
    <n v="7.7039999999999988"/>
    <n v="0.43613829632717294"/>
  </r>
  <r>
    <x v="1122"/>
    <x v="1"/>
    <s v="OFF-FA-10002280"/>
    <x v="0"/>
    <x v="7"/>
    <n v="16"/>
    <s v="CA-2018-111220"/>
    <n v="0"/>
    <n v="4"/>
    <n v="0.2"/>
    <n v="5.6"/>
    <n v="0.51168203684699509"/>
  </r>
  <r>
    <x v="1122"/>
    <x v="10"/>
    <s v="FUR-FU-10002960"/>
    <x v="1"/>
    <x v="8"/>
    <n v="15.072000000000003"/>
    <s v="CA-2018-114552"/>
    <n v="1"/>
    <n v="3"/>
    <n v="0.2"/>
    <n v="4.1448"/>
    <n v="0.4595170286641902"/>
  </r>
  <r>
    <x v="1122"/>
    <x v="20"/>
    <s v="OFF-AP-10000358"/>
    <x v="0"/>
    <x v="12"/>
    <n v="12.98"/>
    <s v="CA-2018-157987"/>
    <n v="0"/>
    <n v="1"/>
    <n v="0"/>
    <n v="3.7641999999999989"/>
    <n v="0.49507917887403441"/>
  </r>
  <r>
    <x v="1122"/>
    <x v="2"/>
    <s v="OFF-PA-10002195"/>
    <x v="0"/>
    <x v="0"/>
    <n v="12.192"/>
    <s v="CA-2018-114216"/>
    <n v="1"/>
    <n v="3"/>
    <n v="0.2"/>
    <n v="4.1147999999999998"/>
    <n v="0.43613829632717294"/>
  </r>
  <r>
    <x v="1122"/>
    <x v="26"/>
    <s v="OFF-LA-10002475"/>
    <x v="0"/>
    <x v="2"/>
    <n v="11.696"/>
    <s v="CA-2018-102218"/>
    <n v="1"/>
    <n v="2"/>
    <n v="0.2"/>
    <n v="3.9473999999999996"/>
    <n v="0.4647369236065339"/>
  </r>
  <r>
    <x v="1122"/>
    <x v="20"/>
    <s v="FUR-FU-10001196"/>
    <x v="1"/>
    <x v="8"/>
    <n v="11.54"/>
    <s v="CA-2018-157987"/>
    <n v="0"/>
    <n v="2"/>
    <n v="0"/>
    <n v="3.4619999999999997"/>
    <n v="0.4595170286641902"/>
  </r>
  <r>
    <x v="1122"/>
    <x v="37"/>
    <s v="OFF-ST-10000918"/>
    <x v="0"/>
    <x v="1"/>
    <n v="10.9"/>
    <s v="CA-2018-145037"/>
    <n v="0"/>
    <n v="1"/>
    <n v="0"/>
    <n v="2.8339999999999996"/>
    <n v="0.44610841445725197"/>
  </r>
  <r>
    <x v="1122"/>
    <x v="4"/>
    <s v="OFF-AR-10001919"/>
    <x v="0"/>
    <x v="4"/>
    <n v="9.3999999999999986"/>
    <s v="CA-2018-123001"/>
    <n v="0"/>
    <n v="5"/>
    <n v="0"/>
    <n v="2.7259999999999995"/>
    <n v="0.45632477063632687"/>
  </r>
  <r>
    <x v="1122"/>
    <x v="4"/>
    <s v="OFF-AR-10000422"/>
    <x v="0"/>
    <x v="4"/>
    <n v="6.57"/>
    <s v="CA-2018-110380"/>
    <n v="1"/>
    <n v="3"/>
    <n v="0"/>
    <n v="1.7738999999999998"/>
    <n v="0.45632477063632687"/>
  </r>
  <r>
    <x v="1122"/>
    <x v="1"/>
    <s v="OFF-AP-10003278"/>
    <x v="0"/>
    <x v="12"/>
    <n v="5.5879999999999992"/>
    <s v="CA-2018-111220"/>
    <n v="0"/>
    <n v="2"/>
    <n v="0.8"/>
    <n v="-15.087600000000002"/>
    <n v="0.49507917887403441"/>
  </r>
  <r>
    <x v="1122"/>
    <x v="20"/>
    <s v="OFF-AR-10004582"/>
    <x v="0"/>
    <x v="4"/>
    <n v="4.92"/>
    <s v="CA-2018-157987"/>
    <n v="0"/>
    <n v="3"/>
    <n v="0"/>
    <n v="2.2139999999999995"/>
    <n v="0.45632477063632687"/>
  </r>
  <r>
    <x v="1123"/>
    <x v="20"/>
    <s v="OFF-PA-10000418"/>
    <x v="0"/>
    <x v="0"/>
    <n v="419.4"/>
    <s v="CA-2018-161067"/>
    <n v="1"/>
    <n v="4"/>
    <n v="0"/>
    <n v="201.31199999999998"/>
    <n v="0.43613829632717294"/>
  </r>
  <r>
    <x v="1123"/>
    <x v="4"/>
    <s v="FUR-BO-10004218"/>
    <x v="1"/>
    <x v="10"/>
    <n v="239.66599999999997"/>
    <s v="US-2018-153255"/>
    <n v="1"/>
    <n v="2"/>
    <n v="0.15"/>
    <n v="14.097999999999999"/>
    <n v="0.5176847302647779"/>
  </r>
  <r>
    <x v="1123"/>
    <x v="20"/>
    <s v="FUR-CH-10004860"/>
    <x v="1"/>
    <x v="5"/>
    <n v="181.76400000000001"/>
    <s v="CA-2018-161067"/>
    <n v="0"/>
    <n v="2"/>
    <n v="0.1"/>
    <n v="-8.0784000000000198"/>
    <n v="0.46529189879902266"/>
  </r>
  <r>
    <x v="1123"/>
    <x v="0"/>
    <s v="FUR-FU-10004622"/>
    <x v="1"/>
    <x v="8"/>
    <n v="108.40000000000002"/>
    <s v="CA-2018-161557"/>
    <n v="1"/>
    <n v="5"/>
    <n v="0.6"/>
    <n v="-105.69000000000003"/>
    <n v="0.4595170286641902"/>
  </r>
  <r>
    <x v="1123"/>
    <x v="20"/>
    <s v="FUR-CH-10004626"/>
    <x v="1"/>
    <x v="5"/>
    <n v="90.801000000000002"/>
    <s v="CA-2018-161067"/>
    <n v="0"/>
    <n v="1"/>
    <n v="0.1"/>
    <n v="14.124599999999999"/>
    <n v="0.46529189879902266"/>
  </r>
  <r>
    <x v="1123"/>
    <x v="4"/>
    <s v="OFF-BI-10002225"/>
    <x v="0"/>
    <x v="3"/>
    <n v="82.56"/>
    <s v="CA-2018-123022"/>
    <n v="1"/>
    <n v="5"/>
    <n v="0.2"/>
    <n v="28.896000000000001"/>
    <n v="0.46881743173671325"/>
  </r>
  <r>
    <x v="1123"/>
    <x v="1"/>
    <s v="OFF-BI-10002429"/>
    <x v="0"/>
    <x v="3"/>
    <n v="42.615999999999993"/>
    <s v="US-2018-122637"/>
    <n v="1"/>
    <n v="7"/>
    <n v="0.8"/>
    <n v="-68.185600000000022"/>
    <n v="0.46881743173671325"/>
  </r>
  <r>
    <x v="1123"/>
    <x v="4"/>
    <s v="TEC-AC-10000474"/>
    <x v="2"/>
    <x v="9"/>
    <n v="284.96999999999997"/>
    <s v="CA-2018-123022"/>
    <n v="0"/>
    <n v="3"/>
    <n v="0"/>
    <n v="85.490999999999957"/>
    <n v="0.52062335344040378"/>
  </r>
  <r>
    <x v="1123"/>
    <x v="1"/>
    <s v="TEC-AC-10004353"/>
    <x v="2"/>
    <x v="9"/>
    <n v="100.80000000000001"/>
    <s v="CA-2018-167626"/>
    <n v="1"/>
    <n v="2"/>
    <n v="0.2"/>
    <n v="21.42"/>
    <n v="0.52062335344040378"/>
  </r>
  <r>
    <x v="1123"/>
    <x v="16"/>
    <s v="OFF-EN-10001219"/>
    <x v="0"/>
    <x v="11"/>
    <n v="24.448"/>
    <s v="CA-2018-146136"/>
    <n v="1"/>
    <n v="4"/>
    <n v="0.2"/>
    <n v="8.8623999999999992"/>
    <n v="0.44424167803735209"/>
  </r>
  <r>
    <x v="1123"/>
    <x v="1"/>
    <s v="OFF-PA-10003424"/>
    <x v="0"/>
    <x v="0"/>
    <n v="8.9039999999999999"/>
    <s v="CA-2018-167626"/>
    <n v="0"/>
    <n v="3"/>
    <n v="0.2"/>
    <n v="3.3389999999999995"/>
    <n v="0.43613829632717294"/>
  </r>
  <r>
    <x v="1123"/>
    <x v="4"/>
    <s v="OFF-AR-10002053"/>
    <x v="0"/>
    <x v="4"/>
    <n v="5.96"/>
    <s v="CA-2018-161823"/>
    <n v="1"/>
    <n v="2"/>
    <n v="0"/>
    <n v="1.6688000000000001"/>
    <n v="0.45632477063632687"/>
  </r>
  <r>
    <x v="1123"/>
    <x v="20"/>
    <s v="OFF-AR-10003251"/>
    <x v="0"/>
    <x v="4"/>
    <n v="5.56"/>
    <s v="CA-2018-161067"/>
    <n v="0"/>
    <n v="2"/>
    <n v="0"/>
    <n v="2.2239999999999998"/>
    <n v="0.45632477063632687"/>
  </r>
  <r>
    <x v="1124"/>
    <x v="4"/>
    <s v="FUR-TA-10001771"/>
    <x v="1"/>
    <x v="13"/>
    <n v="1478.2719999999999"/>
    <s v="CA-2018-116680"/>
    <n v="1"/>
    <n v="8"/>
    <n v="0.2"/>
    <n v="92.392000000000053"/>
    <n v="0.55975208308209756"/>
  </r>
  <r>
    <x v="1124"/>
    <x v="4"/>
    <s v="FUR-TA-10000198"/>
    <x v="1"/>
    <x v="13"/>
    <n v="1322.3520000000001"/>
    <s v="CA-2018-102750"/>
    <n v="1"/>
    <n v="3"/>
    <n v="0.2"/>
    <n v="-99.176400000000001"/>
    <n v="0.55975208308209756"/>
  </r>
  <r>
    <x v="1124"/>
    <x v="1"/>
    <s v="FUR-BO-10000112"/>
    <x v="1"/>
    <x v="10"/>
    <n v="825.17399999999998"/>
    <s v="CA-2018-140326"/>
    <n v="1"/>
    <n v="9"/>
    <n v="0.3"/>
    <n v="-117.88199999999998"/>
    <n v="0.5176847302647779"/>
  </r>
  <r>
    <x v="1124"/>
    <x v="4"/>
    <s v="OFF-BI-10004632"/>
    <x v="0"/>
    <x v="3"/>
    <n v="487.98400000000004"/>
    <s v="CA-2018-141929"/>
    <n v="1"/>
    <n v="2"/>
    <n v="0.2"/>
    <n v="152.49499999999998"/>
    <n v="0.46881743173671325"/>
  </r>
  <r>
    <x v="1124"/>
    <x v="4"/>
    <s v="OFF-ST-10003805"/>
    <x v="0"/>
    <x v="1"/>
    <n v="421.1"/>
    <s v="CA-2018-147410"/>
    <n v="1"/>
    <n v="2"/>
    <n v="0"/>
    <n v="105.27499999999998"/>
    <n v="0.44610841445725197"/>
  </r>
  <r>
    <x v="1124"/>
    <x v="4"/>
    <s v="OFF-ST-10002974"/>
    <x v="0"/>
    <x v="1"/>
    <n v="217.85"/>
    <s v="CA-2018-141929"/>
    <n v="0"/>
    <n v="5"/>
    <n v="0"/>
    <n v="65.35499999999999"/>
    <n v="0.44610841445725197"/>
  </r>
  <r>
    <x v="1124"/>
    <x v="16"/>
    <s v="FUR-CH-10003817"/>
    <x v="1"/>
    <x v="5"/>
    <n v="97.184000000000012"/>
    <s v="US-2018-117450"/>
    <n v="1"/>
    <n v="2"/>
    <n v="0.2"/>
    <n v="6.0740000000000016"/>
    <n v="0.46529189879902266"/>
  </r>
  <r>
    <x v="1124"/>
    <x v="11"/>
    <s v="OFF-BI-10002931"/>
    <x v="0"/>
    <x v="3"/>
    <n v="88.074000000000012"/>
    <s v="US-2018-147655"/>
    <n v="1"/>
    <n v="7"/>
    <n v="0.7"/>
    <n v="-58.71599999999998"/>
    <n v="0.46881743173671325"/>
  </r>
  <r>
    <x v="1124"/>
    <x v="4"/>
    <s v="OFF-ST-10000419"/>
    <x v="0"/>
    <x v="1"/>
    <n v="54.32"/>
    <s v="CA-2018-117261"/>
    <n v="1"/>
    <n v="4"/>
    <n v="0"/>
    <n v="0.54319999999999879"/>
    <n v="0.44610841445725197"/>
  </r>
  <r>
    <x v="1124"/>
    <x v="4"/>
    <s v="TEC-PH-10003589"/>
    <x v="2"/>
    <x v="6"/>
    <n v="43.176000000000002"/>
    <s v="CA-2018-101182"/>
    <n v="1"/>
    <n v="3"/>
    <n v="0.2"/>
    <n v="15.111599999999999"/>
    <n v="0.41105220110552465"/>
  </r>
  <r>
    <x v="1124"/>
    <x v="20"/>
    <s v="TEC-AC-10000171"/>
    <x v="2"/>
    <x v="9"/>
    <n v="91.96"/>
    <s v="CA-2018-120761"/>
    <n v="1"/>
    <n v="4"/>
    <n v="0"/>
    <n v="39.5428"/>
    <n v="0.52062335344040378"/>
  </r>
  <r>
    <x v="1124"/>
    <x v="2"/>
    <s v="TEC-AC-10000199"/>
    <x v="2"/>
    <x v="9"/>
    <n v="19.040000000000003"/>
    <s v="CA-2018-117394"/>
    <n v="1"/>
    <n v="4"/>
    <n v="0.2"/>
    <n v="-1.4279999999999999"/>
    <n v="0.52062335344040378"/>
  </r>
  <r>
    <x v="1124"/>
    <x v="0"/>
    <s v="OFF-AR-10000380"/>
    <x v="0"/>
    <x v="4"/>
    <n v="30.384"/>
    <s v="CA-2018-100783"/>
    <n v="1"/>
    <n v="1"/>
    <n v="0.2"/>
    <n v="3.7979999999999947"/>
    <n v="0.45632477063632687"/>
  </r>
  <r>
    <x v="1124"/>
    <x v="10"/>
    <s v="OFF-BI-10004001"/>
    <x v="0"/>
    <x v="3"/>
    <n v="25.560000000000002"/>
    <s v="CA-2018-109757"/>
    <n v="1"/>
    <n v="5"/>
    <n v="0.7"/>
    <n v="-20.448"/>
    <n v="0.46881743173671325"/>
  </r>
  <r>
    <x v="1124"/>
    <x v="1"/>
    <s v="OFF-PA-10004041"/>
    <x v="0"/>
    <x v="0"/>
    <n v="17.760000000000002"/>
    <s v="CA-2018-140326"/>
    <n v="0"/>
    <n v="3"/>
    <n v="0.2"/>
    <n v="5.55"/>
    <n v="0.43613829632717294"/>
  </r>
  <r>
    <x v="1124"/>
    <x v="0"/>
    <s v="OFF-ST-10004950"/>
    <x v="0"/>
    <x v="1"/>
    <n v="16.784000000000002"/>
    <s v="CA-2018-152485"/>
    <n v="1"/>
    <n v="1"/>
    <n v="0.2"/>
    <n v="-0.20980000000000043"/>
    <n v="0.44610841445725197"/>
  </r>
  <r>
    <x v="1124"/>
    <x v="38"/>
    <s v="OFF-FA-10001843"/>
    <x v="0"/>
    <x v="7"/>
    <n v="14.82"/>
    <s v="US-2018-166394"/>
    <n v="1"/>
    <n v="6"/>
    <n v="0"/>
    <n v="6.9654000000000007"/>
    <n v="0.51168203684699509"/>
  </r>
  <r>
    <x v="1124"/>
    <x v="4"/>
    <s v="OFF-BI-10004022"/>
    <x v="0"/>
    <x v="3"/>
    <n v="13.343999999999998"/>
    <s v="CA-2018-116680"/>
    <n v="0"/>
    <n v="6"/>
    <n v="0.2"/>
    <n v="4.3367999999999993"/>
    <n v="0.46881743173671325"/>
  </r>
  <r>
    <x v="1124"/>
    <x v="0"/>
    <s v="OFF-AR-10001940"/>
    <x v="0"/>
    <x v="4"/>
    <n v="13.120000000000001"/>
    <s v="CA-2018-152485"/>
    <n v="0"/>
    <n v="5"/>
    <n v="0.2"/>
    <n v="3.7720000000000002"/>
    <n v="0.45632477063632687"/>
  </r>
  <r>
    <x v="1124"/>
    <x v="4"/>
    <s v="OFF-PA-10001800"/>
    <x v="0"/>
    <x v="0"/>
    <n v="12.96"/>
    <s v="CA-2018-101182"/>
    <n v="0"/>
    <n v="2"/>
    <n v="0"/>
    <n v="6.2208000000000006"/>
    <n v="0.43613829632717294"/>
  </r>
  <r>
    <x v="1124"/>
    <x v="4"/>
    <s v="OFF-BI-10001757"/>
    <x v="0"/>
    <x v="3"/>
    <n v="11.808"/>
    <s v="CA-2018-137582"/>
    <n v="1"/>
    <n v="3"/>
    <n v="0.2"/>
    <n v="4.1327999999999996"/>
    <n v="0.46881743173671325"/>
  </r>
  <r>
    <x v="1124"/>
    <x v="10"/>
    <s v="OFF-PA-10000007"/>
    <x v="0"/>
    <x v="0"/>
    <n v="11.520000000000001"/>
    <s v="CA-2018-109757"/>
    <n v="0"/>
    <n v="4"/>
    <n v="0.2"/>
    <n v="3.7439999999999993"/>
    <n v="0.43613829632717294"/>
  </r>
  <r>
    <x v="1124"/>
    <x v="16"/>
    <s v="OFF-PA-10000289"/>
    <x v="0"/>
    <x v="0"/>
    <n v="10.368000000000002"/>
    <s v="US-2018-117450"/>
    <n v="0"/>
    <n v="2"/>
    <n v="0.2"/>
    <n v="3.6288"/>
    <n v="0.43613829632717294"/>
  </r>
  <r>
    <x v="1124"/>
    <x v="0"/>
    <s v="OFF-AR-10003759"/>
    <x v="0"/>
    <x v="4"/>
    <n v="10.192000000000002"/>
    <s v="CA-2018-152485"/>
    <n v="0"/>
    <n v="7"/>
    <n v="0.2"/>
    <n v="3.1849999999999992"/>
    <n v="0.45632477063632687"/>
  </r>
  <r>
    <x v="1124"/>
    <x v="10"/>
    <s v="OFF-AR-10002335"/>
    <x v="0"/>
    <x v="4"/>
    <n v="8.2560000000000002"/>
    <s v="CA-2018-109757"/>
    <n v="0"/>
    <n v="4"/>
    <n v="0.2"/>
    <n v="0.61920000000000019"/>
    <n v="0.45632477063632687"/>
  </r>
  <r>
    <x v="1124"/>
    <x v="1"/>
    <s v="OFF-AR-10001149"/>
    <x v="0"/>
    <x v="4"/>
    <n v="6.911999999999999"/>
    <s v="CA-2018-140326"/>
    <n v="0"/>
    <n v="3"/>
    <n v="0.2"/>
    <n v="0.86399999999999988"/>
    <n v="0.45632477063632687"/>
  </r>
  <r>
    <x v="1124"/>
    <x v="4"/>
    <s v="TEC-PH-10002185"/>
    <x v="2"/>
    <x v="6"/>
    <n v="5.5600000000000005"/>
    <s v="CA-2018-141929"/>
    <n v="0"/>
    <n v="1"/>
    <n v="0.2"/>
    <n v="1.7374999999999998"/>
    <n v="0.41105220110552465"/>
  </r>
  <r>
    <x v="1124"/>
    <x v="10"/>
    <s v="OFF-BI-10001634"/>
    <x v="0"/>
    <x v="3"/>
    <n v="4.3680000000000012"/>
    <s v="CA-2018-109757"/>
    <n v="0"/>
    <n v="2"/>
    <n v="0.7"/>
    <n v="-3.0575999999999999"/>
    <n v="0.46881743173671325"/>
  </r>
  <r>
    <x v="1125"/>
    <x v="16"/>
    <s v="OFF-ST-10001522"/>
    <x v="0"/>
    <x v="1"/>
    <n v="147.184"/>
    <s v="CA-2018-120705"/>
    <n v="1"/>
    <n v="2"/>
    <n v="0.2"/>
    <n v="-29.436800000000012"/>
    <n v="0.44610841445725197"/>
  </r>
  <r>
    <x v="1125"/>
    <x v="15"/>
    <s v="OFF-AR-10001897"/>
    <x v="0"/>
    <x v="4"/>
    <n v="71.959999999999994"/>
    <s v="CA-2018-102736"/>
    <n v="1"/>
    <n v="5"/>
    <n v="0.2"/>
    <n v="7.1960000000000015"/>
    <n v="0.45632477063632687"/>
  </r>
  <r>
    <x v="1125"/>
    <x v="15"/>
    <s v="TEC-AC-10004568"/>
    <x v="2"/>
    <x v="9"/>
    <n v="89.567999999999998"/>
    <s v="CA-2018-102736"/>
    <n v="0"/>
    <n v="4"/>
    <n v="0.2"/>
    <n v="-1.119600000000009"/>
    <n v="0.52062335344040378"/>
  </r>
  <r>
    <x v="1125"/>
    <x v="15"/>
    <s v="OFF-PA-10001800"/>
    <x v="0"/>
    <x v="0"/>
    <n v="15.552000000000003"/>
    <s v="CA-2018-102736"/>
    <n v="0"/>
    <n v="3"/>
    <n v="0.2"/>
    <n v="5.4432"/>
    <n v="0.43613829632717294"/>
  </r>
  <r>
    <x v="1125"/>
    <x v="22"/>
    <s v="OFF-AR-10003732"/>
    <x v="0"/>
    <x v="4"/>
    <n v="2.78"/>
    <s v="CA-2018-107293"/>
    <n v="1"/>
    <n v="1"/>
    <n v="0"/>
    <n v="0.72279999999999989"/>
    <n v="0.45632477063632687"/>
  </r>
  <r>
    <x v="1126"/>
    <x v="24"/>
    <s v="OFF-BI-10003650"/>
    <x v="0"/>
    <x v="3"/>
    <n v="1577.94"/>
    <s v="CA-2018-103877"/>
    <n v="1"/>
    <n v="3"/>
    <n v="0"/>
    <n v="757.41120000000001"/>
    <n v="0.46881743173671325"/>
  </r>
  <r>
    <x v="1126"/>
    <x v="20"/>
    <s v="OFF-ST-10003282"/>
    <x v="0"/>
    <x v="1"/>
    <n v="478.08"/>
    <s v="CA-2018-148929"/>
    <n v="1"/>
    <n v="8"/>
    <n v="0"/>
    <n v="133.86240000000004"/>
    <n v="0.44610841445725197"/>
  </r>
  <r>
    <x v="1126"/>
    <x v="22"/>
    <s v="TEC-PH-10002033"/>
    <x v="2"/>
    <x v="6"/>
    <n v="455.71199999999999"/>
    <s v="US-2018-130687"/>
    <n v="1"/>
    <n v="2"/>
    <n v="0.2"/>
    <n v="34.178400000000011"/>
    <n v="0.41105220110552465"/>
  </r>
  <r>
    <x v="1126"/>
    <x v="4"/>
    <s v="FUR-CH-10004860"/>
    <x v="1"/>
    <x v="5"/>
    <n v="161.56800000000001"/>
    <s v="US-2018-150070"/>
    <n v="1"/>
    <n v="2"/>
    <n v="0.2"/>
    <n v="-28.274400000000021"/>
    <n v="0.46529189879902266"/>
  </r>
  <r>
    <x v="1126"/>
    <x v="24"/>
    <s v="FUR-FU-10003623"/>
    <x v="1"/>
    <x v="8"/>
    <n v="135.29999999999998"/>
    <s v="CA-2018-128783"/>
    <n v="1"/>
    <n v="5"/>
    <n v="0"/>
    <n v="37.883999999999993"/>
    <n v="0.4595170286641902"/>
  </r>
  <r>
    <x v="1126"/>
    <x v="27"/>
    <s v="TEC-PH-10002807"/>
    <x v="2"/>
    <x v="6"/>
    <n v="126.56"/>
    <s v="CA-2018-151008"/>
    <n v="1"/>
    <n v="4"/>
    <n v="0.2"/>
    <n v="47.459999999999994"/>
    <n v="0.41105220110552465"/>
  </r>
  <r>
    <x v="1126"/>
    <x v="15"/>
    <s v="OFF-AP-10001271"/>
    <x v="0"/>
    <x v="12"/>
    <n v="81.567999999999998"/>
    <s v="CA-2018-128769"/>
    <n v="1"/>
    <n v="2"/>
    <n v="0.2"/>
    <n v="7.1372000000000035"/>
    <n v="0.49507917887403441"/>
  </r>
  <r>
    <x v="1126"/>
    <x v="22"/>
    <s v="FUR-FU-10004053"/>
    <x v="1"/>
    <x v="8"/>
    <n v="80.959999999999994"/>
    <s v="US-2018-130687"/>
    <n v="0"/>
    <n v="4"/>
    <n v="0"/>
    <n v="34.812800000000003"/>
    <n v="0.4595170286641902"/>
  </r>
  <r>
    <x v="1126"/>
    <x v="1"/>
    <s v="OFF-PA-10001685"/>
    <x v="0"/>
    <x v="0"/>
    <n v="73.007999999999996"/>
    <s v="CA-2018-100335"/>
    <n v="1"/>
    <n v="9"/>
    <n v="0.2"/>
    <n v="26.465400000000006"/>
    <n v="0.43613829632717294"/>
  </r>
  <r>
    <x v="1126"/>
    <x v="4"/>
    <s v="FUR-FU-10000448"/>
    <x v="1"/>
    <x v="8"/>
    <n v="47.94"/>
    <s v="US-2018-129441"/>
    <n v="1"/>
    <n v="3"/>
    <n v="0"/>
    <n v="2.3969999999999985"/>
    <n v="0.4595170286641902"/>
  </r>
  <r>
    <x v="1126"/>
    <x v="43"/>
    <s v="OFF-PA-10000157"/>
    <x v="0"/>
    <x v="0"/>
    <n v="39.96"/>
    <s v="US-2018-169488"/>
    <n v="1"/>
    <n v="2"/>
    <n v="0"/>
    <n v="18.781199999999998"/>
    <n v="0.43613829632717294"/>
  </r>
  <r>
    <x v="1126"/>
    <x v="11"/>
    <s v="OFF-ST-10000649"/>
    <x v="0"/>
    <x v="1"/>
    <n v="37.68"/>
    <s v="CA-2018-124401"/>
    <n v="1"/>
    <n v="3"/>
    <n v="0.2"/>
    <n v="2.3550000000000022"/>
    <n v="0.44610841445725197"/>
  </r>
  <r>
    <x v="1126"/>
    <x v="11"/>
    <s v="TEC-AC-10002926"/>
    <x v="2"/>
    <x v="9"/>
    <n v="279.94400000000002"/>
    <s v="CA-2018-124401"/>
    <n v="0"/>
    <n v="7"/>
    <n v="0.2"/>
    <n v="80.48390000000002"/>
    <n v="0.52062335344040378"/>
  </r>
  <r>
    <x v="1126"/>
    <x v="24"/>
    <s v="TEC-AC-10002473"/>
    <x v="2"/>
    <x v="9"/>
    <n v="113.52"/>
    <s v="CA-2018-128783"/>
    <n v="0"/>
    <n v="4"/>
    <n v="0"/>
    <n v="46.543199999999999"/>
    <n v="0.52062335344040378"/>
  </r>
  <r>
    <x v="1126"/>
    <x v="21"/>
    <s v="TEC-AC-10002134"/>
    <x v="2"/>
    <x v="9"/>
    <n v="13.48"/>
    <s v="US-2018-104094"/>
    <n v="1"/>
    <n v="1"/>
    <n v="0"/>
    <n v="1.8872"/>
    <n v="0.52062335344040378"/>
  </r>
  <r>
    <x v="1126"/>
    <x v="2"/>
    <s v="OFF-LA-10002475"/>
    <x v="0"/>
    <x v="2"/>
    <n v="29.24"/>
    <s v="CA-2018-100160"/>
    <n v="1"/>
    <n v="5"/>
    <n v="0.2"/>
    <n v="9.8685000000000009"/>
    <n v="0.4647369236065339"/>
  </r>
  <r>
    <x v="1126"/>
    <x v="22"/>
    <s v="OFF-AR-10004260"/>
    <x v="0"/>
    <x v="4"/>
    <n v="25.98"/>
    <s v="US-2018-130687"/>
    <n v="0"/>
    <n v="1"/>
    <n v="0"/>
    <n v="7.2744"/>
    <n v="0.45632477063632687"/>
  </r>
  <r>
    <x v="1126"/>
    <x v="27"/>
    <s v="FUR-FU-10002396"/>
    <x v="1"/>
    <x v="8"/>
    <n v="25.16"/>
    <s v="CA-2018-151008"/>
    <n v="0"/>
    <n v="2"/>
    <n v="0"/>
    <n v="10.567200000000001"/>
    <n v="0.4595170286641902"/>
  </r>
  <r>
    <x v="1126"/>
    <x v="4"/>
    <s v="FUR-FU-10002597"/>
    <x v="1"/>
    <x v="8"/>
    <n v="19.760000000000002"/>
    <s v="CA-2018-107244"/>
    <n v="1"/>
    <n v="4"/>
    <n v="0"/>
    <n v="8.2992000000000008"/>
    <n v="0.4595170286641902"/>
  </r>
  <r>
    <x v="1126"/>
    <x v="43"/>
    <s v="OFF-PA-10002659"/>
    <x v="0"/>
    <x v="0"/>
    <n v="16.899999999999999"/>
    <s v="US-2018-169488"/>
    <n v="0"/>
    <n v="5"/>
    <n v="0"/>
    <n v="7.7739999999999991"/>
    <n v="0.43613829632717294"/>
  </r>
  <r>
    <x v="1126"/>
    <x v="2"/>
    <s v="OFF-PA-10003072"/>
    <x v="0"/>
    <x v="0"/>
    <n v="15.552000000000003"/>
    <s v="CA-2018-100160"/>
    <n v="0"/>
    <n v="3"/>
    <n v="0.2"/>
    <n v="5.4432"/>
    <n v="0.43613829632717294"/>
  </r>
  <r>
    <x v="1126"/>
    <x v="12"/>
    <s v="OFF-BI-10003291"/>
    <x v="0"/>
    <x v="3"/>
    <n v="7.857000000000002"/>
    <s v="CA-2018-163692"/>
    <n v="1"/>
    <n v="3"/>
    <n v="0.7"/>
    <n v="-6.0236999999999998"/>
    <n v="0.46881743173671325"/>
  </r>
  <r>
    <x v="1126"/>
    <x v="2"/>
    <s v="OFF-EN-10001509"/>
    <x v="0"/>
    <x v="11"/>
    <n v="4.8960000000000008"/>
    <s v="CA-2018-100160"/>
    <n v="0"/>
    <n v="3"/>
    <n v="0.2"/>
    <n v="1.6523999999999992"/>
    <n v="0.44424167803735209"/>
  </r>
  <r>
    <x v="1127"/>
    <x v="1"/>
    <s v="FUR-TA-10004289"/>
    <x v="1"/>
    <x v="13"/>
    <n v="765.625"/>
    <s v="US-2018-124968"/>
    <n v="1"/>
    <n v="7"/>
    <n v="0.5"/>
    <n v="-566.5625"/>
    <n v="0.55975208308209756"/>
  </r>
  <r>
    <x v="1127"/>
    <x v="0"/>
    <s v="TEC-CO-10001943"/>
    <x v="2"/>
    <x v="16"/>
    <n v="319.98400000000004"/>
    <s v="US-2018-124779"/>
    <n v="1"/>
    <n v="2"/>
    <n v="0.2"/>
    <n v="107.99459999999999"/>
    <n v="0.55185675810753509"/>
  </r>
  <r>
    <x v="1127"/>
    <x v="2"/>
    <s v="TEC-PH-10002200"/>
    <x v="2"/>
    <x v="6"/>
    <n v="258.52799999999996"/>
    <s v="CA-2018-149895"/>
    <n v="1"/>
    <n v="2"/>
    <n v="0.4"/>
    <n v="-47.396800000000013"/>
    <n v="0.41105220110552465"/>
  </r>
  <r>
    <x v="1127"/>
    <x v="0"/>
    <s v="FUR-CH-10003535"/>
    <x v="1"/>
    <x v="5"/>
    <n v="213.42999999999995"/>
    <s v="US-2018-124779"/>
    <n v="0"/>
    <n v="5"/>
    <n v="0.3"/>
    <n v="-39.636999999999993"/>
    <n v="0.46529189879902266"/>
  </r>
  <r>
    <x v="1127"/>
    <x v="16"/>
    <s v="TEC-PH-10001750"/>
    <x v="2"/>
    <x v="6"/>
    <n v="158.376"/>
    <s v="CA-2018-144456"/>
    <n v="1"/>
    <n v="3"/>
    <n v="0.2"/>
    <n v="13.857900000000008"/>
    <n v="0.41105220110552465"/>
  </r>
  <r>
    <x v="1127"/>
    <x v="20"/>
    <s v="OFF-ST-10001031"/>
    <x v="0"/>
    <x v="1"/>
    <n v="65.12"/>
    <s v="CA-2018-132437"/>
    <n v="1"/>
    <n v="4"/>
    <n v="0"/>
    <n v="16.931200000000004"/>
    <n v="0.44610841445725197"/>
  </r>
  <r>
    <x v="1127"/>
    <x v="16"/>
    <s v="OFF-ST-10001321"/>
    <x v="0"/>
    <x v="1"/>
    <n v="61.68"/>
    <s v="CA-2018-144456"/>
    <n v="0"/>
    <n v="5"/>
    <n v="0.2"/>
    <n v="5.3970000000000073"/>
    <n v="0.44610841445725197"/>
  </r>
  <r>
    <x v="1127"/>
    <x v="0"/>
    <s v="OFF-FA-10004854"/>
    <x v="0"/>
    <x v="7"/>
    <n v="45.92"/>
    <s v="US-2018-124779"/>
    <n v="0"/>
    <n v="5"/>
    <n v="0.2"/>
    <n v="15.498000000000001"/>
    <n v="0.51168203684699509"/>
  </r>
  <r>
    <x v="1127"/>
    <x v="0"/>
    <s v="OFF-BI-10002429"/>
    <x v="0"/>
    <x v="3"/>
    <n v="42.615999999999993"/>
    <s v="US-2018-124779"/>
    <n v="0"/>
    <n v="7"/>
    <n v="0.8"/>
    <n v="-68.185600000000022"/>
    <n v="0.46881743173671325"/>
  </r>
  <r>
    <x v="1127"/>
    <x v="10"/>
    <s v="TEC-AC-10004864"/>
    <x v="2"/>
    <x v="9"/>
    <n v="116.83199999999999"/>
    <s v="CA-2018-152856"/>
    <n v="1"/>
    <n v="4"/>
    <n v="0.2"/>
    <n v="33.589200000000005"/>
    <n v="0.52062335344040378"/>
  </r>
  <r>
    <x v="1127"/>
    <x v="0"/>
    <s v="TEC-AC-10003116"/>
    <x v="2"/>
    <x v="9"/>
    <n v="85.2"/>
    <s v="CA-2018-126396"/>
    <n v="1"/>
    <n v="6"/>
    <n v="0.2"/>
    <n v="20.234999999999996"/>
    <n v="0.52062335344040378"/>
  </r>
  <r>
    <x v="1127"/>
    <x v="10"/>
    <s v="TEC-AC-10002558"/>
    <x v="2"/>
    <x v="9"/>
    <n v="9.0960000000000001"/>
    <s v="CA-2018-158036"/>
    <n v="1"/>
    <n v="1"/>
    <n v="0.2"/>
    <n v="1.7054999999999998"/>
    <n v="0.52062335344040378"/>
  </r>
  <r>
    <x v="1127"/>
    <x v="0"/>
    <s v="FUR-FU-10001095"/>
    <x v="1"/>
    <x v="8"/>
    <n v="21.184000000000001"/>
    <s v="US-2018-124779"/>
    <n v="0"/>
    <n v="2"/>
    <n v="0.6"/>
    <n v="-11.651199999999999"/>
    <n v="0.4595170286641902"/>
  </r>
  <r>
    <x v="1127"/>
    <x v="0"/>
    <s v="OFF-PA-10000061"/>
    <x v="0"/>
    <x v="0"/>
    <n v="20.736000000000004"/>
    <s v="US-2018-124779"/>
    <n v="0"/>
    <n v="4"/>
    <n v="0.2"/>
    <n v="7.2576000000000001"/>
    <n v="0.43613829632717294"/>
  </r>
  <r>
    <x v="1128"/>
    <x v="2"/>
    <s v="TEC-PH-10002200"/>
    <x v="2"/>
    <x v="6"/>
    <n v="1931.9579999999999"/>
    <s v="US-2018-118087"/>
    <n v="1"/>
    <n v="7"/>
    <n v="0.4"/>
    <n v="-386.3915999999997"/>
    <n v="0.41105220110552465"/>
  </r>
  <r>
    <x v="1128"/>
    <x v="9"/>
    <s v="OFF-ST-10001809"/>
    <x v="0"/>
    <x v="1"/>
    <n v="628.80999999999995"/>
    <s v="CA-2018-147361"/>
    <n v="1"/>
    <n v="7"/>
    <n v="0"/>
    <n v="12.576199999999986"/>
    <n v="0.44610841445725197"/>
  </r>
  <r>
    <x v="1128"/>
    <x v="15"/>
    <s v="OFF-ST-10000046"/>
    <x v="0"/>
    <x v="1"/>
    <n v="258.48"/>
    <s v="CA-2018-147228"/>
    <n v="1"/>
    <n v="2"/>
    <n v="0.2"/>
    <n v="-3.2309999999999945"/>
    <n v="0.44610841445725197"/>
  </r>
  <r>
    <x v="1128"/>
    <x v="4"/>
    <s v="FUR-CH-10003833"/>
    <x v="1"/>
    <x v="5"/>
    <n v="243.92"/>
    <s v="CA-2018-137498"/>
    <n v="1"/>
    <n v="5"/>
    <n v="0.2"/>
    <n v="-15.245000000000005"/>
    <n v="0.46529189879902266"/>
  </r>
  <r>
    <x v="1128"/>
    <x v="15"/>
    <s v="OFF-PA-10000357"/>
    <x v="0"/>
    <x v="0"/>
    <n v="177.536"/>
    <s v="CA-2018-147228"/>
    <n v="0"/>
    <n v="4"/>
    <n v="0.2"/>
    <n v="62.137599999999992"/>
    <n v="0.43613829632717294"/>
  </r>
  <r>
    <x v="1128"/>
    <x v="2"/>
    <s v="FUR-CH-10004860"/>
    <x v="1"/>
    <x v="5"/>
    <n v="141.37199999999999"/>
    <s v="US-2018-118087"/>
    <n v="0"/>
    <n v="2"/>
    <n v="0.3"/>
    <n v="-48.470400000000019"/>
    <n v="0.46529189879902266"/>
  </r>
  <r>
    <x v="1128"/>
    <x v="4"/>
    <s v="OFF-ST-10003123"/>
    <x v="0"/>
    <x v="1"/>
    <n v="99.87"/>
    <s v="CA-2018-100825"/>
    <n v="1"/>
    <n v="3"/>
    <n v="0"/>
    <n v="23.968799999999998"/>
    <n v="0.44610841445725197"/>
  </r>
  <r>
    <x v="1128"/>
    <x v="10"/>
    <s v="FUR-FU-10000723"/>
    <x v="1"/>
    <x v="8"/>
    <n v="66.112000000000009"/>
    <s v="CA-2018-169439"/>
    <n v="1"/>
    <n v="2"/>
    <n v="0.2"/>
    <n v="-9.0903999999999989"/>
    <n v="0.4595170286641902"/>
  </r>
  <r>
    <x v="1128"/>
    <x v="9"/>
    <s v="OFF-ST-10002214"/>
    <x v="0"/>
    <x v="1"/>
    <n v="56.449999999999996"/>
    <s v="CA-2018-147361"/>
    <n v="0"/>
    <n v="5"/>
    <n v="0"/>
    <n v="14.676999999999998"/>
    <n v="0.44610841445725197"/>
  </r>
  <r>
    <x v="1128"/>
    <x v="4"/>
    <s v="OFF-PA-10000143"/>
    <x v="0"/>
    <x v="0"/>
    <n v="47.52"/>
    <s v="CA-2018-137498"/>
    <n v="0"/>
    <n v="9"/>
    <n v="0"/>
    <n v="22.809600000000003"/>
    <n v="0.43613829632717294"/>
  </r>
  <r>
    <x v="1128"/>
    <x v="2"/>
    <s v="TEC-AC-10003174"/>
    <x v="2"/>
    <x v="9"/>
    <n v="258.69600000000003"/>
    <s v="US-2018-118087"/>
    <n v="0"/>
    <n v="3"/>
    <n v="0.2"/>
    <n v="64.674000000000007"/>
    <n v="0.52062335344040378"/>
  </r>
  <r>
    <x v="1128"/>
    <x v="4"/>
    <s v="TEC-AC-10001114"/>
    <x v="2"/>
    <x v="9"/>
    <n v="159.96"/>
    <s v="US-2018-146213"/>
    <n v="1"/>
    <n v="4"/>
    <n v="0"/>
    <n v="51.18719999999999"/>
    <n v="0.52062335344040378"/>
  </r>
  <r>
    <x v="1128"/>
    <x v="2"/>
    <s v="TEC-AC-10004469"/>
    <x v="2"/>
    <x v="9"/>
    <n v="95.88000000000001"/>
    <s v="US-2018-118087"/>
    <n v="0"/>
    <n v="3"/>
    <n v="0.2"/>
    <n v="28.764000000000006"/>
    <n v="0.52062335344040378"/>
  </r>
  <r>
    <x v="1128"/>
    <x v="11"/>
    <s v="OFF-PA-10002036"/>
    <x v="0"/>
    <x v="0"/>
    <n v="31.104000000000006"/>
    <s v="CA-2018-168403"/>
    <n v="1"/>
    <n v="6"/>
    <n v="0.2"/>
    <n v="11.2752"/>
    <n v="0.43613829632717294"/>
  </r>
  <r>
    <x v="1128"/>
    <x v="10"/>
    <s v="OFF-AR-10001374"/>
    <x v="0"/>
    <x v="4"/>
    <n v="25.920000000000005"/>
    <s v="CA-2018-169439"/>
    <n v="0"/>
    <n v="5"/>
    <n v="0.2"/>
    <n v="3.8879999999999972"/>
    <n v="0.45632477063632687"/>
  </r>
  <r>
    <x v="1128"/>
    <x v="10"/>
    <s v="OFF-LA-10000443"/>
    <x v="0"/>
    <x v="2"/>
    <n v="17.712"/>
    <s v="CA-2018-152198"/>
    <n v="1"/>
    <n v="6"/>
    <n v="0.2"/>
    <n v="5.9777999999999993"/>
    <n v="0.4647369236065339"/>
  </r>
  <r>
    <x v="1128"/>
    <x v="14"/>
    <s v="OFF-EN-10000461"/>
    <x v="0"/>
    <x v="11"/>
    <n v="17.48"/>
    <s v="US-2018-159562"/>
    <n v="1"/>
    <n v="2"/>
    <n v="0"/>
    <n v="8.2156000000000002"/>
    <n v="0.44424167803735209"/>
  </r>
  <r>
    <x v="1128"/>
    <x v="2"/>
    <s v="FUR-FU-10001867"/>
    <x v="1"/>
    <x v="8"/>
    <n v="17.024000000000001"/>
    <s v="US-2018-118087"/>
    <n v="0"/>
    <n v="2"/>
    <n v="0.2"/>
    <n v="1.7024000000000008"/>
    <n v="0.4595170286641902"/>
  </r>
  <r>
    <x v="1128"/>
    <x v="15"/>
    <s v="FUR-FU-10000023"/>
    <x v="1"/>
    <x v="8"/>
    <n v="14.135999999999999"/>
    <s v="CA-2018-147228"/>
    <n v="0"/>
    <n v="3"/>
    <n v="0.2"/>
    <n v="4.240800000000001"/>
    <n v="0.4595170286641902"/>
  </r>
  <r>
    <x v="1128"/>
    <x v="11"/>
    <s v="OFF-AP-10003278"/>
    <x v="0"/>
    <x v="12"/>
    <n v="11.176000000000002"/>
    <s v="CA-2018-168403"/>
    <n v="0"/>
    <n v="1"/>
    <n v="0.2"/>
    <n v="0.8382000000000005"/>
    <n v="0.49507917887403441"/>
  </r>
  <r>
    <x v="1128"/>
    <x v="0"/>
    <s v="OFF-LA-10000134"/>
    <x v="0"/>
    <x v="2"/>
    <n v="9.8560000000000016"/>
    <s v="CA-2018-139444"/>
    <n v="1"/>
    <n v="4"/>
    <n v="0.2"/>
    <n v="3.4495999999999993"/>
    <n v="0.4647369236065339"/>
  </r>
  <r>
    <x v="1128"/>
    <x v="15"/>
    <s v="OFF-SU-10001225"/>
    <x v="0"/>
    <x v="14"/>
    <n v="8.8320000000000007"/>
    <s v="CA-2018-147228"/>
    <n v="0"/>
    <n v="3"/>
    <n v="0.2"/>
    <n v="-1.9872000000000005"/>
    <n v="0.53938093436526824"/>
  </r>
  <r>
    <x v="1128"/>
    <x v="4"/>
    <s v="OFF-AR-10003829"/>
    <x v="0"/>
    <x v="4"/>
    <n v="6.56"/>
    <s v="CA-2018-137498"/>
    <n v="0"/>
    <n v="2"/>
    <n v="0"/>
    <n v="1.9023999999999992"/>
    <n v="0.45632477063632687"/>
  </r>
  <r>
    <x v="1128"/>
    <x v="12"/>
    <s v="OFF-PA-10000859"/>
    <x v="0"/>
    <x v="0"/>
    <n v="6.3680000000000003"/>
    <s v="CA-2018-155929"/>
    <n v="1"/>
    <n v="2"/>
    <n v="0.2"/>
    <n v="2.3879999999999999"/>
    <n v="0.43613829632717294"/>
  </r>
  <r>
    <x v="1128"/>
    <x v="10"/>
    <s v="OFF-BI-10001628"/>
    <x v="0"/>
    <x v="3"/>
    <n v="6.2580000000000009"/>
    <s v="CA-2018-152198"/>
    <n v="0"/>
    <n v="2"/>
    <n v="0.7"/>
    <n v="-5.2149999999999999"/>
    <n v="0.46881743173671325"/>
  </r>
  <r>
    <x v="1128"/>
    <x v="10"/>
    <s v="OFF-BI-10003669"/>
    <x v="0"/>
    <x v="3"/>
    <n v="4.8600000000000012"/>
    <s v="CA-2018-152198"/>
    <n v="0"/>
    <n v="3"/>
    <n v="0.7"/>
    <n v="-3.5640000000000001"/>
    <n v="0.46881743173671325"/>
  </r>
  <r>
    <x v="1128"/>
    <x v="2"/>
    <s v="OFF-AR-10003602"/>
    <x v="0"/>
    <x v="4"/>
    <n v="4.6719999999999997"/>
    <s v="US-2018-118087"/>
    <n v="0"/>
    <n v="1"/>
    <n v="0.2"/>
    <n v="1.5767999999999998"/>
    <n v="0.45632477063632687"/>
  </r>
  <r>
    <x v="1128"/>
    <x v="2"/>
    <s v="OFF-BI-10000069"/>
    <x v="0"/>
    <x v="3"/>
    <n v="4.503000000000001"/>
    <s v="US-2018-118087"/>
    <n v="0"/>
    <n v="1"/>
    <n v="0.7"/>
    <n v="-3.6024000000000012"/>
    <n v="0.46881743173671325"/>
  </r>
  <r>
    <x v="1128"/>
    <x v="2"/>
    <s v="OFF-BI-10002432"/>
    <x v="0"/>
    <x v="3"/>
    <n v="3.036"/>
    <s v="US-2018-118087"/>
    <n v="0"/>
    <n v="2"/>
    <n v="0.7"/>
    <n v="-2.3275999999999994"/>
    <n v="0.46881743173671325"/>
  </r>
  <r>
    <x v="1129"/>
    <x v="1"/>
    <s v="OFF-BI-10003527"/>
    <x v="0"/>
    <x v="3"/>
    <n v="762.59399999999982"/>
    <s v="CA-2018-152093"/>
    <n v="1"/>
    <n v="3"/>
    <n v="0.8"/>
    <n v="-1143.8910000000001"/>
    <n v="0.46881743173671325"/>
  </r>
  <r>
    <x v="1129"/>
    <x v="4"/>
    <s v="FUR-CH-10002602"/>
    <x v="1"/>
    <x v="5"/>
    <n v="362.35199999999998"/>
    <s v="CA-2018-128370"/>
    <n v="1"/>
    <n v="3"/>
    <n v="0.2"/>
    <n v="27.176400000000015"/>
    <n v="0.46529189879902266"/>
  </r>
  <r>
    <x v="1129"/>
    <x v="24"/>
    <s v="OFF-ST-10000025"/>
    <x v="0"/>
    <x v="1"/>
    <n v="286.29000000000002"/>
    <s v="CA-2018-110905"/>
    <n v="1"/>
    <n v="3"/>
    <n v="0"/>
    <n v="17.177399999999977"/>
    <n v="0.44610841445725197"/>
  </r>
  <r>
    <x v="1129"/>
    <x v="10"/>
    <s v="TEC-PH-10003580"/>
    <x v="2"/>
    <x v="6"/>
    <n v="259.89600000000002"/>
    <s v="CA-2018-123036"/>
    <n v="1"/>
    <n v="2"/>
    <n v="0.4"/>
    <n v="-56.310799999999972"/>
    <n v="0.41105220110552465"/>
  </r>
  <r>
    <x v="1129"/>
    <x v="1"/>
    <s v="TEC-PH-10004093"/>
    <x v="2"/>
    <x v="6"/>
    <n v="147.16800000000001"/>
    <s v="CA-2018-120999"/>
    <n v="1"/>
    <n v="4"/>
    <n v="0.2"/>
    <n v="16.556399999999996"/>
    <n v="0.41105220110552465"/>
  </r>
  <r>
    <x v="1129"/>
    <x v="10"/>
    <s v="OFF-PA-10003302"/>
    <x v="0"/>
    <x v="0"/>
    <n v="85.055999999999997"/>
    <s v="CA-2018-147403"/>
    <n v="1"/>
    <n v="3"/>
    <n v="0.2"/>
    <n v="28.706399999999991"/>
    <n v="0.43613829632717294"/>
  </r>
  <r>
    <x v="1129"/>
    <x v="24"/>
    <s v="TEC-AC-10003023"/>
    <x v="2"/>
    <x v="9"/>
    <n v="296.84999999999997"/>
    <s v="CA-2018-110905"/>
    <n v="0"/>
    <n v="5"/>
    <n v="0"/>
    <n v="53.432999999999993"/>
    <n v="0.52062335344040378"/>
  </r>
  <r>
    <x v="1129"/>
    <x v="24"/>
    <s v="TEC-AC-10002217"/>
    <x v="2"/>
    <x v="9"/>
    <n v="112.80000000000001"/>
    <s v="CA-2018-110905"/>
    <n v="0"/>
    <n v="6"/>
    <n v="0"/>
    <n v="6.7680000000000007"/>
    <n v="0.52062335344040378"/>
  </r>
  <r>
    <x v="1129"/>
    <x v="24"/>
    <s v="OFF-AP-10004785"/>
    <x v="0"/>
    <x v="12"/>
    <n v="33.99"/>
    <s v="CA-2018-110905"/>
    <n v="0"/>
    <n v="3"/>
    <n v="0"/>
    <n v="14.615700000000004"/>
    <n v="0.49507917887403441"/>
  </r>
  <r>
    <x v="1129"/>
    <x v="10"/>
    <s v="TEC-AC-10003499"/>
    <x v="2"/>
    <x v="9"/>
    <n v="37.056000000000004"/>
    <s v="CA-2018-123036"/>
    <n v="0"/>
    <n v="4"/>
    <n v="0.2"/>
    <n v="8.8008000000000006"/>
    <n v="0.52062335344040378"/>
  </r>
  <r>
    <x v="1129"/>
    <x v="24"/>
    <s v="OFF-PA-10002586"/>
    <x v="0"/>
    <x v="0"/>
    <n v="24.900000000000002"/>
    <s v="CA-2018-110905"/>
    <n v="0"/>
    <n v="5"/>
    <n v="0"/>
    <n v="11.703000000000001"/>
    <n v="0.43613829632717294"/>
  </r>
  <r>
    <x v="1129"/>
    <x v="24"/>
    <s v="OFF-AP-10003281"/>
    <x v="0"/>
    <x v="12"/>
    <n v="24.18"/>
    <s v="CA-2018-110905"/>
    <n v="0"/>
    <n v="2"/>
    <n v="0"/>
    <n v="7.2539999999999978"/>
    <n v="0.49507917887403441"/>
  </r>
  <r>
    <x v="1129"/>
    <x v="20"/>
    <s v="OFF-PA-10004911"/>
    <x v="0"/>
    <x v="0"/>
    <n v="18.760000000000002"/>
    <s v="CA-2018-122280"/>
    <n v="1"/>
    <n v="2"/>
    <n v="0"/>
    <n v="9.0048000000000012"/>
    <n v="0.43613829632717294"/>
  </r>
  <r>
    <x v="1129"/>
    <x v="24"/>
    <s v="OFF-BI-10003669"/>
    <x v="0"/>
    <x v="3"/>
    <n v="16.200000000000003"/>
    <s v="CA-2018-110905"/>
    <n v="0"/>
    <n v="3"/>
    <n v="0"/>
    <n v="7.7759999999999998"/>
    <n v="0.46881743173671325"/>
  </r>
  <r>
    <x v="1129"/>
    <x v="32"/>
    <s v="OFF-AR-10003338"/>
    <x v="0"/>
    <x v="4"/>
    <n v="14.88"/>
    <s v="CA-2018-126438"/>
    <n v="1"/>
    <n v="2"/>
    <n v="0"/>
    <n v="3.7200000000000006"/>
    <n v="0.45632477063632687"/>
  </r>
  <r>
    <x v="1129"/>
    <x v="24"/>
    <s v="OFF-BI-10002954"/>
    <x v="0"/>
    <x v="3"/>
    <n v="13.71"/>
    <s v="CA-2018-110905"/>
    <n v="0"/>
    <n v="3"/>
    <n v="0"/>
    <n v="6.5808"/>
    <n v="0.46881743173671325"/>
  </r>
  <r>
    <x v="1129"/>
    <x v="4"/>
    <s v="OFF-BI-10004140"/>
    <x v="0"/>
    <x v="3"/>
    <n v="7.1840000000000011"/>
    <s v="CA-2018-128370"/>
    <n v="0"/>
    <n v="2"/>
    <n v="0.2"/>
    <n v="2.2449999999999992"/>
    <n v="0.46881743173671325"/>
  </r>
  <r>
    <x v="1129"/>
    <x v="5"/>
    <s v="OFF-BI-10004876"/>
    <x v="0"/>
    <x v="3"/>
    <n v="2.78"/>
    <s v="CA-2018-159954"/>
    <n v="1"/>
    <n v="1"/>
    <n v="0"/>
    <n v="1.3621999999999999"/>
    <n v="0.46881743173671325"/>
  </r>
  <r>
    <x v="1130"/>
    <x v="4"/>
    <s v="FUR-CH-10002320"/>
    <x v="1"/>
    <x v="5"/>
    <n v="2054.2720000000004"/>
    <s v="CA-2018-149559"/>
    <n v="1"/>
    <n v="8"/>
    <n v="0.2"/>
    <n v="256.78399999999976"/>
    <n v="0.46529189879902266"/>
  </r>
  <r>
    <x v="1130"/>
    <x v="22"/>
    <s v="OFF-BI-10004600"/>
    <x v="0"/>
    <x v="3"/>
    <n v="1471.96"/>
    <s v="US-2018-142188"/>
    <n v="1"/>
    <n v="5"/>
    <n v="0.2"/>
    <n v="459.98749999999995"/>
    <n v="0.46881743173671325"/>
  </r>
  <r>
    <x v="1130"/>
    <x v="0"/>
    <s v="FUR-TA-10002855"/>
    <x v="1"/>
    <x v="13"/>
    <n v="512.19000000000005"/>
    <s v="US-2018-160836"/>
    <n v="1"/>
    <n v="5"/>
    <n v="0.3"/>
    <n v="-65.853000000000009"/>
    <n v="0.55975208308209756"/>
  </r>
  <r>
    <x v="1130"/>
    <x v="4"/>
    <s v="OFF-AP-10004487"/>
    <x v="0"/>
    <x v="12"/>
    <n v="406.59999999999997"/>
    <s v="CA-2018-144484"/>
    <n v="1"/>
    <n v="5"/>
    <n v="0"/>
    <n v="113.84799999999998"/>
    <n v="0.49507917887403441"/>
  </r>
  <r>
    <x v="1130"/>
    <x v="3"/>
    <s v="OFF-AP-10002578"/>
    <x v="0"/>
    <x v="12"/>
    <n v="195.68"/>
    <s v="CA-2018-127726"/>
    <n v="1"/>
    <n v="4"/>
    <n v="0"/>
    <n v="50.876800000000003"/>
    <n v="0.49507917887403441"/>
  </r>
  <r>
    <x v="1130"/>
    <x v="5"/>
    <s v="OFF-PA-10003656"/>
    <x v="0"/>
    <x v="0"/>
    <n v="184.66"/>
    <s v="CA-2018-124898"/>
    <n v="1"/>
    <n v="7"/>
    <n v="0"/>
    <n v="84.943599999999989"/>
    <n v="0.43613829632717294"/>
  </r>
  <r>
    <x v="1130"/>
    <x v="22"/>
    <s v="FUR-CH-10003199"/>
    <x v="1"/>
    <x v="5"/>
    <n v="177.56800000000001"/>
    <s v="US-2018-142188"/>
    <n v="0"/>
    <n v="2"/>
    <n v="0.2"/>
    <n v="8.8783999999999921"/>
    <n v="0.46529189879902266"/>
  </r>
  <r>
    <x v="1130"/>
    <x v="4"/>
    <s v="TEC-PH-10002564"/>
    <x v="2"/>
    <x v="6"/>
    <n v="143.952"/>
    <s v="CA-2018-166898"/>
    <n v="1"/>
    <n v="6"/>
    <n v="0.2"/>
    <n v="17.993999999999978"/>
    <n v="0.41105220110552465"/>
  </r>
  <r>
    <x v="1130"/>
    <x v="22"/>
    <s v="TEC-PH-10000127"/>
    <x v="2"/>
    <x v="6"/>
    <n v="79.959999999999994"/>
    <s v="US-2018-142188"/>
    <n v="0"/>
    <n v="5"/>
    <n v="0.2"/>
    <n v="-17.991000000000003"/>
    <n v="0.41105220110552465"/>
  </r>
  <r>
    <x v="1130"/>
    <x v="22"/>
    <s v="OFF-PA-10004101"/>
    <x v="0"/>
    <x v="0"/>
    <n v="71.28"/>
    <s v="US-2018-142188"/>
    <n v="0"/>
    <n v="11"/>
    <n v="0"/>
    <n v="34.214400000000005"/>
    <n v="0.43613829632717294"/>
  </r>
  <r>
    <x v="1130"/>
    <x v="6"/>
    <s v="OFF-AP-10000027"/>
    <x v="0"/>
    <x v="12"/>
    <n v="67.900000000000006"/>
    <s v="US-2018-152898"/>
    <n v="1"/>
    <n v="5"/>
    <n v="0"/>
    <n v="20.369999999999997"/>
    <n v="0.49507917887403441"/>
  </r>
  <r>
    <x v="1130"/>
    <x v="16"/>
    <s v="FUR-FU-10003039"/>
    <x v="1"/>
    <x v="8"/>
    <n v="34.504000000000005"/>
    <s v="CA-2018-112774"/>
    <n v="1"/>
    <n v="1"/>
    <n v="0.2"/>
    <n v="6.0381999999999998"/>
    <n v="0.4595170286641902"/>
  </r>
  <r>
    <x v="1130"/>
    <x v="4"/>
    <s v="FUR-FU-10000260"/>
    <x v="1"/>
    <x v="8"/>
    <n v="32.36"/>
    <s v="CA-2018-144484"/>
    <n v="0"/>
    <n v="4"/>
    <n v="0"/>
    <n v="11.6496"/>
    <n v="0.4595170286641902"/>
  </r>
  <r>
    <x v="1130"/>
    <x v="4"/>
    <s v="OFF-EN-10002312"/>
    <x v="0"/>
    <x v="11"/>
    <n v="22.18"/>
    <s v="CA-2018-149559"/>
    <n v="0"/>
    <n v="2"/>
    <n v="0"/>
    <n v="10.8682"/>
    <n v="0.44424167803735209"/>
  </r>
  <r>
    <x v="1130"/>
    <x v="1"/>
    <s v="OFF-PA-10003657"/>
    <x v="0"/>
    <x v="0"/>
    <n v="20.544000000000004"/>
    <s v="CA-2018-117044"/>
    <n v="1"/>
    <n v="6"/>
    <n v="0.2"/>
    <n v="6.4199999999999964"/>
    <n v="0.43613829632717294"/>
  </r>
  <r>
    <x v="1130"/>
    <x v="22"/>
    <s v="OFF-PA-10002005"/>
    <x v="0"/>
    <x v="0"/>
    <n v="19.440000000000001"/>
    <s v="US-2018-142188"/>
    <n v="0"/>
    <n v="3"/>
    <n v="0"/>
    <n v="9.3312000000000008"/>
    <n v="0.43613829632717294"/>
  </r>
  <r>
    <x v="1130"/>
    <x v="4"/>
    <s v="OFF-PA-10002262"/>
    <x v="0"/>
    <x v="0"/>
    <n v="19.440000000000001"/>
    <s v="CA-2018-166898"/>
    <n v="0"/>
    <n v="3"/>
    <n v="0"/>
    <n v="9.3312000000000008"/>
    <n v="0.43613829632717294"/>
  </r>
  <r>
    <x v="1130"/>
    <x v="3"/>
    <s v="OFF-FA-10000992"/>
    <x v="0"/>
    <x v="7"/>
    <n v="14.2"/>
    <s v="CA-2018-127726"/>
    <n v="0"/>
    <n v="4"/>
    <n v="0"/>
    <n v="6.6739999999999995"/>
    <n v="0.51168203684699509"/>
  </r>
  <r>
    <x v="1130"/>
    <x v="4"/>
    <s v="OFF-PA-10003172"/>
    <x v="0"/>
    <x v="0"/>
    <n v="12.96"/>
    <s v="CA-2018-149559"/>
    <n v="0"/>
    <n v="2"/>
    <n v="0"/>
    <n v="6.2208000000000006"/>
    <n v="0.43613829632717294"/>
  </r>
  <r>
    <x v="1130"/>
    <x v="1"/>
    <s v="OFF-FA-10000936"/>
    <x v="0"/>
    <x v="7"/>
    <n v="10.528"/>
    <s v="CA-2018-117044"/>
    <n v="0"/>
    <n v="4"/>
    <n v="0.2"/>
    <n v="3.2899999999999996"/>
    <n v="0.51168203684699509"/>
  </r>
  <r>
    <x v="1130"/>
    <x v="0"/>
    <s v="OFF-PA-10004239"/>
    <x v="0"/>
    <x v="0"/>
    <n v="10.272000000000002"/>
    <s v="US-2018-160836"/>
    <n v="0"/>
    <n v="3"/>
    <n v="0.2"/>
    <n v="3.2099999999999982"/>
    <n v="0.43613829632717294"/>
  </r>
  <r>
    <x v="1130"/>
    <x v="0"/>
    <s v="OFF-AP-10001626"/>
    <x v="0"/>
    <x v="12"/>
    <n v="1.5559999999999996"/>
    <s v="US-2018-160836"/>
    <n v="0"/>
    <n v="2"/>
    <n v="0.8"/>
    <n v="-4.2012"/>
    <n v="0.49507917887403441"/>
  </r>
  <r>
    <x v="1131"/>
    <x v="4"/>
    <s v="OFF-PA-10004071"/>
    <x v="0"/>
    <x v="0"/>
    <n v="166.44"/>
    <s v="US-2018-109582"/>
    <n v="1"/>
    <n v="3"/>
    <n v="0"/>
    <n v="79.891199999999998"/>
    <n v="0.43613829632717294"/>
  </r>
  <r>
    <x v="1131"/>
    <x v="36"/>
    <s v="OFF-PA-10004243"/>
    <x v="0"/>
    <x v="0"/>
    <n v="94.85"/>
    <s v="CA-2018-140676"/>
    <n v="1"/>
    <n v="5"/>
    <n v="0"/>
    <n v="45.527999999999992"/>
    <n v="0.43613829632717294"/>
  </r>
  <r>
    <x v="1131"/>
    <x v="36"/>
    <s v="OFF-AP-10000358"/>
    <x v="0"/>
    <x v="12"/>
    <n v="90.86"/>
    <s v="CA-2018-140676"/>
    <n v="0"/>
    <n v="7"/>
    <n v="0"/>
    <n v="26.349399999999992"/>
    <n v="0.49507917887403441"/>
  </r>
  <r>
    <x v="1131"/>
    <x v="43"/>
    <s v="OFF-BI-10003707"/>
    <x v="0"/>
    <x v="3"/>
    <n v="45.78"/>
    <s v="CA-2018-108749"/>
    <n v="1"/>
    <n v="3"/>
    <n v="0"/>
    <n v="22.89"/>
    <n v="0.46881743173671325"/>
  </r>
  <r>
    <x v="1131"/>
    <x v="43"/>
    <s v="OFF-PA-10003797"/>
    <x v="0"/>
    <x v="0"/>
    <n v="45.36"/>
    <s v="CA-2018-108749"/>
    <n v="0"/>
    <n v="7"/>
    <n v="0"/>
    <n v="21.772800000000004"/>
    <n v="0.43613829632717294"/>
  </r>
  <r>
    <x v="1131"/>
    <x v="36"/>
    <s v="OFF-PA-10004082"/>
    <x v="0"/>
    <x v="0"/>
    <n v="39.900000000000006"/>
    <s v="CA-2018-140676"/>
    <n v="0"/>
    <n v="5"/>
    <n v="0"/>
    <n v="19.950000000000003"/>
    <n v="0.43613829632717294"/>
  </r>
  <r>
    <x v="1131"/>
    <x v="4"/>
    <s v="FUR-FU-10004270"/>
    <x v="1"/>
    <x v="8"/>
    <n v="8.36"/>
    <s v="CA-2018-103611"/>
    <n v="1"/>
    <n v="2"/>
    <n v="0"/>
    <n v="3.0095999999999998"/>
    <n v="0.4595170286641902"/>
  </r>
  <r>
    <x v="1132"/>
    <x v="25"/>
    <s v="OFF-AR-10003158"/>
    <x v="0"/>
    <x v="4"/>
    <n v="15.920000000000002"/>
    <s v="CA-2018-139493"/>
    <n v="1"/>
    <n v="5"/>
    <n v="0.2"/>
    <n v="2.7859999999999978"/>
    <n v="0.45632477063632687"/>
  </r>
  <r>
    <x v="1133"/>
    <x v="20"/>
    <s v="TEC-PH-10004586"/>
    <x v="2"/>
    <x v="6"/>
    <n v="1079.8499999999999"/>
    <s v="CA-2018-152975"/>
    <n v="1"/>
    <n v="3"/>
    <n v="0"/>
    <n v="323.95499999999993"/>
    <n v="0.41105220110552465"/>
  </r>
  <r>
    <x v="1133"/>
    <x v="25"/>
    <s v="OFF-AP-10002534"/>
    <x v="0"/>
    <x v="12"/>
    <n v="942.78400000000011"/>
    <s v="CA-2018-115882"/>
    <n v="1"/>
    <n v="4"/>
    <n v="0.2"/>
    <n v="94.278400000000033"/>
    <n v="0.49507917887403441"/>
  </r>
  <r>
    <x v="1133"/>
    <x v="20"/>
    <s v="FUR-CH-10003298"/>
    <x v="1"/>
    <x v="5"/>
    <n v="589.41"/>
    <s v="CA-2018-152975"/>
    <n v="0"/>
    <n v="5"/>
    <n v="0.1"/>
    <n v="-6.5490000000000492"/>
    <n v="0.46529189879902266"/>
  </r>
  <r>
    <x v="1133"/>
    <x v="2"/>
    <s v="TEC-MA-10001681"/>
    <x v="2"/>
    <x v="15"/>
    <n v="241.17000000000002"/>
    <s v="CA-2018-156237"/>
    <n v="1"/>
    <n v="2"/>
    <n v="0.7"/>
    <n v="-168.8189999999999"/>
    <n v="0.5183572270896134"/>
  </r>
  <r>
    <x v="1133"/>
    <x v="2"/>
    <s v="FUR-FU-10001057"/>
    <x v="1"/>
    <x v="8"/>
    <n v="127.93599999999999"/>
    <s v="CA-2018-156237"/>
    <n v="0"/>
    <n v="8"/>
    <n v="0.2"/>
    <n v="4.7975999999999992"/>
    <n v="0.4595170286641902"/>
  </r>
  <r>
    <x v="1133"/>
    <x v="2"/>
    <s v="FUR-CH-10002372"/>
    <x v="1"/>
    <x v="5"/>
    <n v="113.372"/>
    <s v="CA-2018-156237"/>
    <n v="0"/>
    <n v="2"/>
    <n v="0.3"/>
    <n v="-29.152799999999992"/>
    <n v="0.46529189879902266"/>
  </r>
  <r>
    <x v="1133"/>
    <x v="25"/>
    <s v="OFF-PA-10001125"/>
    <x v="0"/>
    <x v="0"/>
    <n v="74.352000000000004"/>
    <s v="CA-2018-115882"/>
    <n v="0"/>
    <n v="3"/>
    <n v="0.2"/>
    <n v="23.234999999999992"/>
    <n v="0.43613829632717294"/>
  </r>
  <r>
    <x v="1133"/>
    <x v="20"/>
    <s v="OFF-ST-10001370"/>
    <x v="0"/>
    <x v="1"/>
    <n v="70.98"/>
    <s v="CA-2018-152975"/>
    <n v="0"/>
    <n v="1"/>
    <n v="0"/>
    <n v="3.5489999999999924"/>
    <n v="0.44610841445725197"/>
  </r>
  <r>
    <x v="1133"/>
    <x v="23"/>
    <s v="OFF-AR-10001725"/>
    <x v="0"/>
    <x v="4"/>
    <n v="70.949999999999989"/>
    <s v="CA-2018-147725"/>
    <n v="1"/>
    <n v="3"/>
    <n v="0"/>
    <n v="18.447000000000003"/>
    <n v="0.45632477063632687"/>
  </r>
  <r>
    <x v="1133"/>
    <x v="4"/>
    <s v="OFF-LA-10000121"/>
    <x v="0"/>
    <x v="2"/>
    <n v="56.699999999999996"/>
    <s v="US-2018-157224"/>
    <n v="1"/>
    <n v="9"/>
    <n v="0"/>
    <n v="26.081999999999997"/>
    <n v="0.4647369236065339"/>
  </r>
  <r>
    <x v="1133"/>
    <x v="10"/>
    <s v="TEC-AC-10002001"/>
    <x v="2"/>
    <x v="9"/>
    <n v="895.94400000000019"/>
    <s v="CA-2018-130302"/>
    <n v="1"/>
    <n v="7"/>
    <n v="0.2"/>
    <n v="190.38810000000001"/>
    <n v="0.52062335344040378"/>
  </r>
  <r>
    <x v="1133"/>
    <x v="20"/>
    <s v="OFF-AR-10001988"/>
    <x v="0"/>
    <x v="4"/>
    <n v="29.950000000000003"/>
    <s v="CA-2018-152975"/>
    <n v="0"/>
    <n v="5"/>
    <n v="0"/>
    <n v="8.6854999999999993"/>
    <n v="0.45632477063632687"/>
  </r>
  <r>
    <x v="1133"/>
    <x v="14"/>
    <s v="OFF-PA-10004675"/>
    <x v="0"/>
    <x v="0"/>
    <n v="19.049999999999997"/>
    <s v="CA-2018-114440"/>
    <n v="1"/>
    <n v="3"/>
    <n v="0"/>
    <n v="8.7629999999999999"/>
    <n v="0.43613829632717294"/>
  </r>
  <r>
    <x v="1133"/>
    <x v="2"/>
    <s v="OFF-BI-10003707"/>
    <x v="0"/>
    <x v="3"/>
    <n v="18.312000000000001"/>
    <s v="CA-2018-156237"/>
    <n v="0"/>
    <n v="4"/>
    <n v="0.7"/>
    <n v="-12.207999999999995"/>
    <n v="0.46881743173671325"/>
  </r>
  <r>
    <x v="1133"/>
    <x v="2"/>
    <s v="TEC-MA-10002930"/>
    <x v="2"/>
    <x v="15"/>
    <n v="12.585000000000003"/>
    <s v="CA-2018-156237"/>
    <n v="0"/>
    <n v="1"/>
    <n v="0.7"/>
    <n v="-18.038499999999996"/>
    <n v="0.5183572270896134"/>
  </r>
  <r>
    <x v="1133"/>
    <x v="20"/>
    <s v="OFF-PA-10003845"/>
    <x v="0"/>
    <x v="0"/>
    <n v="11.56"/>
    <s v="CA-2018-108931"/>
    <n v="1"/>
    <n v="2"/>
    <n v="0"/>
    <n v="5.6644000000000005"/>
    <n v="0.43613829632717294"/>
  </r>
  <r>
    <x v="1133"/>
    <x v="20"/>
    <s v="OFF-PA-10002741"/>
    <x v="0"/>
    <x v="0"/>
    <n v="8.56"/>
    <s v="CA-2018-108931"/>
    <n v="0"/>
    <n v="2"/>
    <n v="0"/>
    <n v="3.8519999999999994"/>
    <n v="0.43613829632717294"/>
  </r>
  <r>
    <x v="1133"/>
    <x v="2"/>
    <s v="OFF-BI-10000301"/>
    <x v="0"/>
    <x v="3"/>
    <n v="3.8820000000000006"/>
    <s v="CA-2018-156237"/>
    <n v="0"/>
    <n v="2"/>
    <n v="0.7"/>
    <n v="-2.5880000000000001"/>
    <n v="0.46881743173671325"/>
  </r>
  <r>
    <x v="1134"/>
    <x v="4"/>
    <s v="OFF-BI-10004390"/>
    <x v="0"/>
    <x v="3"/>
    <n v="2357.4880000000003"/>
    <s v="US-2018-163300"/>
    <n v="1"/>
    <n v="7"/>
    <n v="0.2"/>
    <n v="884.05799999999999"/>
    <n v="0.46881743173671325"/>
  </r>
  <r>
    <x v="1134"/>
    <x v="32"/>
    <s v="FUR-BO-10002545"/>
    <x v="1"/>
    <x v="10"/>
    <n v="782.94"/>
    <s v="CA-2018-121888"/>
    <n v="1"/>
    <n v="3"/>
    <n v="0"/>
    <n v="203.56440000000003"/>
    <n v="0.5176847302647779"/>
  </r>
  <r>
    <x v="1134"/>
    <x v="4"/>
    <s v="FUR-FU-10001488"/>
    <x v="1"/>
    <x v="8"/>
    <n v="529.9"/>
    <s v="US-2018-116652"/>
    <n v="1"/>
    <n v="5"/>
    <n v="0"/>
    <n v="105.97999999999999"/>
    <n v="0.4595170286641902"/>
  </r>
  <r>
    <x v="1134"/>
    <x v="23"/>
    <s v="FUR-CH-10003606"/>
    <x v="1"/>
    <x v="5"/>
    <n v="512.96"/>
    <s v="CA-2018-124205"/>
    <n v="1"/>
    <n v="4"/>
    <n v="0"/>
    <n v="143.62880000000001"/>
    <n v="0.46529189879902266"/>
  </r>
  <r>
    <x v="1134"/>
    <x v="23"/>
    <s v="TEC-PH-10002115"/>
    <x v="2"/>
    <x v="6"/>
    <n v="395.93999999999994"/>
    <s v="CA-2018-124205"/>
    <n v="0"/>
    <n v="6"/>
    <n v="0"/>
    <n v="102.94440000000002"/>
    <n v="0.41105220110552465"/>
  </r>
  <r>
    <x v="1134"/>
    <x v="4"/>
    <s v="TEC-PH-10001700"/>
    <x v="2"/>
    <x v="6"/>
    <n v="369.54399999999998"/>
    <s v="US-2018-163300"/>
    <n v="0"/>
    <n v="7"/>
    <n v="0.2"/>
    <n v="32.335100000000025"/>
    <n v="0.41105220110552465"/>
  </r>
  <r>
    <x v="1134"/>
    <x v="1"/>
    <s v="TEC-PH-10004536"/>
    <x v="2"/>
    <x v="6"/>
    <n v="323.97600000000006"/>
    <s v="CA-2018-132353"/>
    <n v="1"/>
    <n v="3"/>
    <n v="0.2"/>
    <n v="20.248499999999993"/>
    <n v="0.41105220110552465"/>
  </r>
  <r>
    <x v="1134"/>
    <x v="4"/>
    <s v="FUR-TA-10003473"/>
    <x v="1"/>
    <x v="13"/>
    <n v="300.904"/>
    <s v="CA-2018-127096"/>
    <n v="1"/>
    <n v="1"/>
    <n v="0.2"/>
    <n v="11.283900000000017"/>
    <n v="0.55975208308209756"/>
  </r>
  <r>
    <x v="1134"/>
    <x v="27"/>
    <s v="OFF-BI-10002794"/>
    <x v="0"/>
    <x v="3"/>
    <n v="295.05599999999998"/>
    <s v="CA-2018-165008"/>
    <n v="1"/>
    <n v="9"/>
    <n v="0.2"/>
    <n v="106.95779999999998"/>
    <n v="0.46881743173671325"/>
  </r>
  <r>
    <x v="1134"/>
    <x v="32"/>
    <s v="OFF-BI-10001765"/>
    <x v="0"/>
    <x v="3"/>
    <n v="242.48000000000002"/>
    <s v="CA-2018-121888"/>
    <n v="0"/>
    <n v="7"/>
    <n v="0"/>
    <n v="116.39039999999999"/>
    <n v="0.46881743173671325"/>
  </r>
  <r>
    <x v="1134"/>
    <x v="4"/>
    <s v="FUR-CH-10002961"/>
    <x v="1"/>
    <x v="5"/>
    <n v="218.35200000000003"/>
    <s v="US-2018-116652"/>
    <n v="0"/>
    <n v="3"/>
    <n v="0.2"/>
    <n v="0"/>
    <n v="0.46529189879902266"/>
  </r>
  <r>
    <x v="1134"/>
    <x v="4"/>
    <s v="FUR-CH-10003396"/>
    <x v="1"/>
    <x v="5"/>
    <n v="184.75200000000001"/>
    <s v="US-2018-163300"/>
    <n v="0"/>
    <n v="3"/>
    <n v="0.2"/>
    <n v="-20.784600000000012"/>
    <n v="0.46529189879902266"/>
  </r>
  <r>
    <x v="1134"/>
    <x v="15"/>
    <s v="OFF-PA-10001033"/>
    <x v="0"/>
    <x v="0"/>
    <n v="163.96"/>
    <s v="CA-2018-145737"/>
    <n v="1"/>
    <n v="5"/>
    <n v="0.2"/>
    <n v="59.435499999999998"/>
    <n v="0.43613829632717294"/>
  </r>
  <r>
    <x v="1134"/>
    <x v="4"/>
    <s v="OFF-AP-10001205"/>
    <x v="0"/>
    <x v="12"/>
    <n v="108.96"/>
    <s v="US-2018-116652"/>
    <n v="0"/>
    <n v="2"/>
    <n v="0"/>
    <n v="30.508800000000008"/>
    <n v="0.49507917887403441"/>
  </r>
  <r>
    <x v="1134"/>
    <x v="4"/>
    <s v="OFF-AR-10001915"/>
    <x v="0"/>
    <x v="4"/>
    <n v="99.3"/>
    <s v="US-2018-116652"/>
    <n v="0"/>
    <n v="10"/>
    <n v="0"/>
    <n v="41.706000000000003"/>
    <n v="0.45632477063632687"/>
  </r>
  <r>
    <x v="1134"/>
    <x v="23"/>
    <s v="OFF-ST-10000934"/>
    <x v="0"/>
    <x v="1"/>
    <n v="81.96"/>
    <s v="CA-2018-124205"/>
    <n v="0"/>
    <n v="2"/>
    <n v="0"/>
    <n v="0"/>
    <n v="0.44610841445725197"/>
  </r>
  <r>
    <x v="1134"/>
    <x v="23"/>
    <s v="FUR-FU-10002445"/>
    <x v="1"/>
    <x v="8"/>
    <n v="47.400000000000006"/>
    <s v="CA-2018-124205"/>
    <n v="0"/>
    <n v="5"/>
    <n v="0"/>
    <n v="18.960000000000004"/>
    <n v="0.4595170286641902"/>
  </r>
  <r>
    <x v="1134"/>
    <x v="32"/>
    <s v="TEC-PH-10000439"/>
    <x v="2"/>
    <x v="6"/>
    <n v="39.99"/>
    <s v="CA-2018-121888"/>
    <n v="0"/>
    <n v="1"/>
    <n v="0"/>
    <n v="11.597099999999998"/>
    <n v="0.41105220110552465"/>
  </r>
  <r>
    <x v="1134"/>
    <x v="37"/>
    <s v="OFF-ST-10000943"/>
    <x v="0"/>
    <x v="1"/>
    <n v="38.619999999999997"/>
    <s v="CA-2018-139822"/>
    <n v="1"/>
    <n v="2"/>
    <n v="0"/>
    <n v="10.813600000000001"/>
    <n v="0.44610841445725197"/>
  </r>
  <r>
    <x v="1134"/>
    <x v="20"/>
    <s v="FUR-FU-10000221"/>
    <x v="1"/>
    <x v="8"/>
    <n v="35.56"/>
    <s v="CA-2018-163020"/>
    <n v="1"/>
    <n v="7"/>
    <n v="0"/>
    <n v="12.090399999999999"/>
    <n v="0.4595170286641902"/>
  </r>
  <r>
    <x v="1134"/>
    <x v="37"/>
    <s v="TEC-AC-10001090"/>
    <x v="2"/>
    <x v="9"/>
    <n v="59.98"/>
    <s v="CA-2018-139822"/>
    <n v="0"/>
    <n v="2"/>
    <n v="0"/>
    <n v="10.796399999999998"/>
    <n v="0.52062335344040378"/>
  </r>
  <r>
    <x v="1134"/>
    <x v="0"/>
    <s v="OFF-PA-10002230"/>
    <x v="0"/>
    <x v="0"/>
    <n v="31.872000000000003"/>
    <s v="CA-2018-130043"/>
    <n v="1"/>
    <n v="8"/>
    <n v="0.2"/>
    <n v="11.553600000000003"/>
    <n v="0.43613829632717294"/>
  </r>
  <r>
    <x v="1134"/>
    <x v="0"/>
    <s v="OFF-AR-10002987"/>
    <x v="0"/>
    <x v="4"/>
    <n v="31.744"/>
    <s v="CA-2018-146185"/>
    <n v="1"/>
    <n v="2"/>
    <n v="0.2"/>
    <n v="8.3328000000000024"/>
    <n v="0.45632477063632687"/>
  </r>
  <r>
    <x v="1134"/>
    <x v="32"/>
    <s v="OFF-AR-10003478"/>
    <x v="0"/>
    <x v="4"/>
    <n v="16.28"/>
    <s v="CA-2018-121888"/>
    <n v="0"/>
    <n v="2"/>
    <n v="0"/>
    <n v="6.5120000000000005"/>
    <n v="0.45632477063632687"/>
  </r>
  <r>
    <x v="1134"/>
    <x v="22"/>
    <s v="OFF-AR-10004441"/>
    <x v="0"/>
    <x v="4"/>
    <n v="12.419999999999998"/>
    <s v="CA-2018-134418"/>
    <n v="1"/>
    <n v="3"/>
    <n v="0"/>
    <n v="5.2164000000000001"/>
    <n v="0.45632477063632687"/>
  </r>
  <r>
    <x v="1134"/>
    <x v="4"/>
    <s v="OFF-BI-10004528"/>
    <x v="0"/>
    <x v="3"/>
    <n v="2.6880000000000002"/>
    <s v="US-2018-116652"/>
    <n v="0"/>
    <n v="1"/>
    <n v="0.2"/>
    <n v="0.83999999999999975"/>
    <n v="0.46881743173671325"/>
  </r>
  <r>
    <x v="1135"/>
    <x v="2"/>
    <s v="OFF-BI-10001359"/>
    <x v="0"/>
    <x v="3"/>
    <n v="538.19400000000007"/>
    <s v="CA-2018-136448"/>
    <n v="1"/>
    <n v="2"/>
    <n v="0.7"/>
    <n v="-412.61539999999991"/>
    <n v="0.46881743173671325"/>
  </r>
  <r>
    <x v="1135"/>
    <x v="0"/>
    <s v="TEC-PH-10002170"/>
    <x v="2"/>
    <x v="6"/>
    <n v="55.991999999999997"/>
    <s v="CA-2018-144113"/>
    <n v="1"/>
    <n v="1"/>
    <n v="0.2"/>
    <n v="5.5992000000000015"/>
    <n v="0.41105220110552465"/>
  </r>
  <r>
    <x v="1135"/>
    <x v="2"/>
    <s v="TEC-AC-10001109"/>
    <x v="2"/>
    <x v="9"/>
    <n v="71.975999999999999"/>
    <s v="CA-2018-136448"/>
    <n v="0"/>
    <n v="3"/>
    <n v="0.2"/>
    <n v="19.793400000000005"/>
    <n v="0.52062335344040378"/>
  </r>
  <r>
    <x v="1135"/>
    <x v="2"/>
    <s v="TEC-AC-10003628"/>
    <x v="2"/>
    <x v="9"/>
    <n v="47.984000000000002"/>
    <s v="CA-2018-136448"/>
    <n v="0"/>
    <n v="2"/>
    <n v="0.2"/>
    <n v="14.395200000000004"/>
    <n v="0.52062335344040378"/>
  </r>
  <r>
    <x v="1135"/>
    <x v="3"/>
    <s v="TEC-AC-10002305"/>
    <x v="2"/>
    <x v="9"/>
    <n v="18"/>
    <s v="CA-2018-141446"/>
    <n v="1"/>
    <n v="1"/>
    <n v="0"/>
    <n v="3.2399999999999984"/>
    <n v="0.52062335344040378"/>
  </r>
  <r>
    <x v="1135"/>
    <x v="2"/>
    <s v="FUR-FU-10003832"/>
    <x v="1"/>
    <x v="8"/>
    <n v="22.512000000000004"/>
    <s v="CA-2018-136448"/>
    <n v="0"/>
    <n v="3"/>
    <n v="0.2"/>
    <n v="2.2511999999999999"/>
    <n v="0.4595170286641902"/>
  </r>
  <r>
    <x v="1135"/>
    <x v="2"/>
    <s v="OFF-PA-10004355"/>
    <x v="0"/>
    <x v="0"/>
    <n v="20.736000000000004"/>
    <s v="CA-2018-134173"/>
    <n v="1"/>
    <n v="4"/>
    <n v="0.2"/>
    <n v="7.2576000000000001"/>
    <n v="0.43613829632717294"/>
  </r>
  <r>
    <x v="1135"/>
    <x v="2"/>
    <s v="OFF-PA-10003657"/>
    <x v="0"/>
    <x v="0"/>
    <n v="20.544000000000004"/>
    <s v="CA-2018-112984"/>
    <n v="1"/>
    <n v="6"/>
    <n v="0.2"/>
    <n v="6.4199999999999964"/>
    <n v="0.43613829632717294"/>
  </r>
  <r>
    <x v="1135"/>
    <x v="4"/>
    <s v="OFF-FA-10000621"/>
    <x v="0"/>
    <x v="7"/>
    <n v="17.899999999999999"/>
    <s v="CA-2018-130715"/>
    <n v="1"/>
    <n v="5"/>
    <n v="0"/>
    <n v="8.7710000000000008"/>
    <n v="0.51168203684699509"/>
  </r>
  <r>
    <x v="1135"/>
    <x v="0"/>
    <s v="OFF-EN-10001141"/>
    <x v="0"/>
    <x v="11"/>
    <n v="17.568000000000001"/>
    <s v="CA-2018-144113"/>
    <n v="0"/>
    <n v="2"/>
    <n v="0.2"/>
    <n v="6.3684000000000003"/>
    <n v="0.44424167803735209"/>
  </r>
  <r>
    <x v="1135"/>
    <x v="4"/>
    <s v="OFF-PA-10002615"/>
    <x v="0"/>
    <x v="0"/>
    <n v="8.82"/>
    <s v="CA-2018-118136"/>
    <n v="1"/>
    <n v="2"/>
    <n v="0"/>
    <n v="4.0571999999999999"/>
    <n v="0.43613829632717294"/>
  </r>
  <r>
    <x v="1135"/>
    <x v="4"/>
    <s v="OFF-AR-10001427"/>
    <x v="0"/>
    <x v="4"/>
    <n v="5.98"/>
    <s v="CA-2018-118136"/>
    <n v="0"/>
    <n v="1"/>
    <n v="0"/>
    <n v="1.5548000000000002"/>
    <n v="0.45632477063632687"/>
  </r>
  <r>
    <x v="1135"/>
    <x v="2"/>
    <s v="OFF-BI-10002393"/>
    <x v="0"/>
    <x v="3"/>
    <n v="3.4440000000000008"/>
    <s v="CA-2018-136448"/>
    <n v="0"/>
    <n v="2"/>
    <n v="0.7"/>
    <n v="-2.7551999999999994"/>
    <n v="0.46881743173671325"/>
  </r>
  <r>
    <x v="1136"/>
    <x v="0"/>
    <s v="TEC-PH-10002415"/>
    <x v="2"/>
    <x v="6"/>
    <n v="1415.76"/>
    <s v="CA-2018-105669"/>
    <n v="1"/>
    <n v="6"/>
    <n v="0.2"/>
    <n v="88.48500000000007"/>
    <n v="0.41105220110552465"/>
  </r>
  <r>
    <x v="1136"/>
    <x v="27"/>
    <s v="FUR-BO-10003404"/>
    <x v="1"/>
    <x v="10"/>
    <n v="1292.94"/>
    <s v="CA-2018-112515"/>
    <n v="1"/>
    <n v="3"/>
    <n v="0"/>
    <n v="77.576399999999921"/>
    <n v="0.5176847302647779"/>
  </r>
  <r>
    <x v="1136"/>
    <x v="5"/>
    <s v="FUR-CH-10000785"/>
    <x v="1"/>
    <x v="5"/>
    <n v="723.92"/>
    <s v="CA-2018-157931"/>
    <n v="1"/>
    <n v="4"/>
    <n v="0"/>
    <n v="188.2192"/>
    <n v="0.46529189879902266"/>
  </r>
  <r>
    <x v="1136"/>
    <x v="23"/>
    <s v="TEC-MA-10004626"/>
    <x v="2"/>
    <x v="15"/>
    <n v="480"/>
    <s v="CA-2018-126928"/>
    <n v="1"/>
    <n v="4"/>
    <n v="0"/>
    <n v="225.6"/>
    <n v="0.5183572270896134"/>
  </r>
  <r>
    <x v="1136"/>
    <x v="0"/>
    <s v="FUR-CH-10003774"/>
    <x v="1"/>
    <x v="5"/>
    <n v="318.43"/>
    <s v="CA-2018-105669"/>
    <n v="0"/>
    <n v="5"/>
    <n v="0.3"/>
    <n v="-77.333000000000013"/>
    <n v="0.46529189879902266"/>
  </r>
  <r>
    <x v="1136"/>
    <x v="27"/>
    <s v="OFF-ST-10001272"/>
    <x v="0"/>
    <x v="1"/>
    <n v="261.74"/>
    <s v="CA-2018-112515"/>
    <n v="0"/>
    <n v="2"/>
    <n v="0"/>
    <n v="65.435000000000002"/>
    <n v="0.44610841445725197"/>
  </r>
  <r>
    <x v="1136"/>
    <x v="27"/>
    <s v="OFF-PA-10000062"/>
    <x v="0"/>
    <x v="0"/>
    <n v="164.88"/>
    <s v="CA-2018-112515"/>
    <n v="0"/>
    <n v="3"/>
    <n v="0"/>
    <n v="80.791200000000003"/>
    <n v="0.43613829632717294"/>
  </r>
  <r>
    <x v="1136"/>
    <x v="5"/>
    <s v="OFF-PA-10000474"/>
    <x v="0"/>
    <x v="0"/>
    <n v="106.32"/>
    <s v="CA-2018-157931"/>
    <n v="0"/>
    <n v="3"/>
    <n v="0"/>
    <n v="49.970399999999991"/>
    <n v="0.43613829632717294"/>
  </r>
  <r>
    <x v="1136"/>
    <x v="23"/>
    <s v="OFF-ST-10000615"/>
    <x v="0"/>
    <x v="1"/>
    <n v="34.049999999999997"/>
    <s v="CA-2018-126928"/>
    <n v="0"/>
    <n v="3"/>
    <n v="0"/>
    <n v="9.5340000000000025"/>
    <n v="0.44610841445725197"/>
  </r>
  <r>
    <x v="1136"/>
    <x v="35"/>
    <s v="TEC-AC-10001109"/>
    <x v="2"/>
    <x v="9"/>
    <n v="89.97"/>
    <s v="CA-2018-142293"/>
    <n v="1"/>
    <n v="3"/>
    <n v="0"/>
    <n v="37.787400000000005"/>
    <n v="0.52062335344040378"/>
  </r>
  <r>
    <x v="1136"/>
    <x v="27"/>
    <s v="OFF-BI-10004233"/>
    <x v="0"/>
    <x v="3"/>
    <n v="25.584000000000003"/>
    <s v="CA-2018-112515"/>
    <n v="0"/>
    <n v="2"/>
    <n v="0.2"/>
    <n v="8.9543999999999997"/>
    <n v="0.46881743173671325"/>
  </r>
  <r>
    <x v="1136"/>
    <x v="27"/>
    <s v="OFF-LA-10001175"/>
    <x v="0"/>
    <x v="2"/>
    <n v="14.399999999999999"/>
    <s v="CA-2018-112515"/>
    <n v="0"/>
    <n v="5"/>
    <n v="0"/>
    <n v="7.056"/>
    <n v="0.4647369236065339"/>
  </r>
  <r>
    <x v="1136"/>
    <x v="22"/>
    <s v="OFF-PA-10002001"/>
    <x v="0"/>
    <x v="0"/>
    <n v="12.96"/>
    <s v="CA-2018-137470"/>
    <n v="1"/>
    <n v="2"/>
    <n v="0"/>
    <n v="6.3504000000000005"/>
    <n v="0.43613829632717294"/>
  </r>
  <r>
    <x v="1136"/>
    <x v="27"/>
    <s v="OFF-BI-10003712"/>
    <x v="0"/>
    <x v="3"/>
    <n v="11.784000000000001"/>
    <s v="CA-2018-112515"/>
    <n v="0"/>
    <n v="3"/>
    <n v="0.2"/>
    <n v="4.2716999999999992"/>
    <n v="0.46881743173671325"/>
  </r>
  <r>
    <x v="1136"/>
    <x v="27"/>
    <s v="OFF-BI-10000829"/>
    <x v="0"/>
    <x v="3"/>
    <n v="10.776000000000002"/>
    <s v="CA-2018-112515"/>
    <n v="0"/>
    <n v="3"/>
    <n v="0.2"/>
    <n v="3.5021999999999989"/>
    <n v="0.46881743173671325"/>
  </r>
  <r>
    <x v="1136"/>
    <x v="0"/>
    <s v="OFF-AR-10000390"/>
    <x v="0"/>
    <x v="4"/>
    <n v="9.9120000000000008"/>
    <s v="CA-2018-105669"/>
    <n v="0"/>
    <n v="3"/>
    <n v="0.2"/>
    <n v="3.2213999999999996"/>
    <n v="0.45632477063632687"/>
  </r>
  <r>
    <x v="1136"/>
    <x v="0"/>
    <s v="OFF-BI-10002412"/>
    <x v="0"/>
    <x v="3"/>
    <n v="5.7999999999999989"/>
    <s v="CA-2018-105669"/>
    <n v="0"/>
    <n v="5"/>
    <n v="0.8"/>
    <n v="-10.15"/>
    <n v="0.46881743173671325"/>
  </r>
  <r>
    <x v="1137"/>
    <x v="5"/>
    <s v="TEC-PH-10002447"/>
    <x v="2"/>
    <x v="6"/>
    <n v="411.98"/>
    <s v="CA-2018-164756"/>
    <n v="1"/>
    <n v="2"/>
    <n v="0"/>
    <n v="119.4742"/>
    <n v="0.41105220110552465"/>
  </r>
  <r>
    <x v="1137"/>
    <x v="5"/>
    <s v="OFF-PA-10003228"/>
    <x v="0"/>
    <x v="0"/>
    <n v="244.54999999999998"/>
    <s v="CA-2018-164756"/>
    <n v="0"/>
    <n v="5"/>
    <n v="0"/>
    <n v="114.93849999999998"/>
    <n v="0.43613829632717294"/>
  </r>
  <r>
    <x v="1137"/>
    <x v="4"/>
    <s v="OFF-PA-10004327"/>
    <x v="0"/>
    <x v="0"/>
    <n v="143.69999999999999"/>
    <s v="CA-2018-106180"/>
    <n v="1"/>
    <n v="3"/>
    <n v="0"/>
    <n v="68.975999999999999"/>
    <n v="0.43613829632717294"/>
  </r>
  <r>
    <x v="1137"/>
    <x v="0"/>
    <s v="OFF-EN-10000927"/>
    <x v="0"/>
    <x v="11"/>
    <n v="114.84800000000001"/>
    <s v="CA-2018-140508"/>
    <n v="1"/>
    <n v="4"/>
    <n v="0.2"/>
    <n v="35.889999999999986"/>
    <n v="0.44424167803735209"/>
  </r>
  <r>
    <x v="1137"/>
    <x v="5"/>
    <s v="OFF-AR-10000380"/>
    <x v="0"/>
    <x v="4"/>
    <n v="113.94"/>
    <s v="CA-2018-164756"/>
    <n v="0"/>
    <n v="3"/>
    <n v="0"/>
    <n v="34.181999999999988"/>
    <n v="0.45632477063632687"/>
  </r>
  <r>
    <x v="1137"/>
    <x v="5"/>
    <s v="TEC-PH-10001552"/>
    <x v="2"/>
    <x v="6"/>
    <n v="95.68"/>
    <s v="CA-2018-164756"/>
    <n v="0"/>
    <n v="8"/>
    <n v="0"/>
    <n v="26.790400000000005"/>
    <n v="0.41105220110552465"/>
  </r>
  <r>
    <x v="1137"/>
    <x v="5"/>
    <s v="OFF-PA-10000673"/>
    <x v="0"/>
    <x v="0"/>
    <n v="50.96"/>
    <s v="CA-2018-164756"/>
    <n v="0"/>
    <n v="7"/>
    <n v="0"/>
    <n v="24.460800000000003"/>
    <n v="0.43613829632717294"/>
  </r>
  <r>
    <x v="1137"/>
    <x v="0"/>
    <s v="OFF-ST-10000352"/>
    <x v="0"/>
    <x v="1"/>
    <n v="47.584000000000003"/>
    <s v="CA-2018-131016"/>
    <n v="1"/>
    <n v="2"/>
    <n v="0.2"/>
    <n v="-2.9739999999999966"/>
    <n v="0.44610841445725197"/>
  </r>
  <r>
    <x v="1137"/>
    <x v="5"/>
    <s v="OFF-SU-10004261"/>
    <x v="0"/>
    <x v="14"/>
    <n v="34.479999999999997"/>
    <s v="CA-2018-164756"/>
    <n v="0"/>
    <n v="2"/>
    <n v="0"/>
    <n v="9.9991999999999948"/>
    <n v="0.53938093436526824"/>
  </r>
  <r>
    <x v="1137"/>
    <x v="31"/>
    <s v="TEC-AC-10004992"/>
    <x v="2"/>
    <x v="9"/>
    <n v="101.34"/>
    <s v="CA-2018-166856"/>
    <n v="1"/>
    <n v="3"/>
    <n v="0"/>
    <n v="8.1071999999999917"/>
    <n v="0.52062335344040378"/>
  </r>
  <r>
    <x v="1137"/>
    <x v="5"/>
    <s v="OFF-PA-10003848"/>
    <x v="0"/>
    <x v="0"/>
    <n v="25.92"/>
    <s v="CA-2018-164756"/>
    <n v="0"/>
    <n v="4"/>
    <n v="0"/>
    <n v="12.441600000000001"/>
    <n v="0.43613829632717294"/>
  </r>
  <r>
    <x v="1137"/>
    <x v="21"/>
    <s v="OFF-PA-10002377"/>
    <x v="0"/>
    <x v="0"/>
    <n v="22.72"/>
    <s v="CA-2018-133333"/>
    <n v="1"/>
    <n v="4"/>
    <n v="0"/>
    <n v="10.223999999999998"/>
    <n v="0.43613829632717294"/>
  </r>
  <r>
    <x v="1137"/>
    <x v="5"/>
    <s v="FUR-FU-10002963"/>
    <x v="1"/>
    <x v="8"/>
    <n v="20.32"/>
    <s v="CA-2018-164756"/>
    <n v="0"/>
    <n v="4"/>
    <n v="0"/>
    <n v="6.9087999999999994"/>
    <n v="0.4595170286641902"/>
  </r>
  <r>
    <x v="1137"/>
    <x v="20"/>
    <s v="OFF-PA-10001639"/>
    <x v="0"/>
    <x v="0"/>
    <n v="19.440000000000001"/>
    <s v="CA-2018-148068"/>
    <n v="1"/>
    <n v="3"/>
    <n v="0"/>
    <n v="9.3312000000000008"/>
    <n v="0.43613829632717294"/>
  </r>
  <r>
    <x v="1137"/>
    <x v="40"/>
    <s v="OFF-PA-10004082"/>
    <x v="0"/>
    <x v="0"/>
    <n v="15.96"/>
    <s v="CA-2018-134439"/>
    <n v="1"/>
    <n v="2"/>
    <n v="0"/>
    <n v="7.98"/>
    <n v="0.43613829632717294"/>
  </r>
  <r>
    <x v="1137"/>
    <x v="4"/>
    <s v="OFF-EN-10004030"/>
    <x v="0"/>
    <x v="11"/>
    <n v="10.86"/>
    <s v="CA-2018-106180"/>
    <n v="0"/>
    <n v="3"/>
    <n v="0"/>
    <n v="5.1042000000000005"/>
    <n v="0.44424167803735209"/>
  </r>
  <r>
    <x v="1137"/>
    <x v="31"/>
    <s v="OFF-BI-10002012"/>
    <x v="0"/>
    <x v="3"/>
    <n v="10.080000000000002"/>
    <s v="CA-2018-166856"/>
    <n v="0"/>
    <n v="7"/>
    <n v="0.2"/>
    <n v="3.5279999999999996"/>
    <n v="0.46881743173671325"/>
  </r>
  <r>
    <x v="1137"/>
    <x v="20"/>
    <s v="FUR-FU-10002268"/>
    <x v="1"/>
    <x v="8"/>
    <n v="9.82"/>
    <s v="CA-2018-148068"/>
    <n v="0"/>
    <n v="2"/>
    <n v="0"/>
    <n v="3.2405999999999997"/>
    <n v="0.4595170286641902"/>
  </r>
  <r>
    <x v="1137"/>
    <x v="0"/>
    <s v="OFF-AR-10000122"/>
    <x v="0"/>
    <x v="4"/>
    <n v="8.9280000000000008"/>
    <s v="CA-2018-131016"/>
    <n v="0"/>
    <n v="2"/>
    <n v="0.2"/>
    <n v="0.55799999999999894"/>
    <n v="0.45632477063632687"/>
  </r>
  <r>
    <x v="1137"/>
    <x v="4"/>
    <s v="OFF-AR-10000940"/>
    <x v="0"/>
    <x v="4"/>
    <n v="8.82"/>
    <s v="CA-2018-106180"/>
    <n v="0"/>
    <n v="3"/>
    <n v="0"/>
    <n v="2.3814000000000002"/>
    <n v="0.45632477063632687"/>
  </r>
  <r>
    <x v="1138"/>
    <x v="12"/>
    <s v="TEC-PH-10002415"/>
    <x v="2"/>
    <x v="6"/>
    <n v="471.92"/>
    <s v="CA-2018-153822"/>
    <n v="1"/>
    <n v="2"/>
    <n v="0.2"/>
    <n v="29.495000000000019"/>
    <n v="0.41105220110552465"/>
  </r>
  <r>
    <x v="1138"/>
    <x v="11"/>
    <s v="FUR-FU-10004864"/>
    <x v="1"/>
    <x v="8"/>
    <n v="409.21600000000001"/>
    <s v="CA-2018-143378"/>
    <n v="1"/>
    <n v="8"/>
    <n v="0.2"/>
    <n v="61.38239999999999"/>
    <n v="0.4595170286641902"/>
  </r>
  <r>
    <x v="1138"/>
    <x v="11"/>
    <s v="TEC-PH-10001425"/>
    <x v="2"/>
    <x v="6"/>
    <n v="191.976"/>
    <s v="CA-2018-143378"/>
    <n v="0"/>
    <n v="3"/>
    <n v="0.2"/>
    <n v="19.197599999999994"/>
    <n v="0.41105220110552465"/>
  </r>
  <r>
    <x v="1138"/>
    <x v="16"/>
    <s v="OFF-ST-10003282"/>
    <x v="0"/>
    <x v="1"/>
    <n v="95.616"/>
    <s v="CA-2018-139619"/>
    <n v="1"/>
    <n v="2"/>
    <n v="0.2"/>
    <n v="9.5616000000000092"/>
    <n v="0.44610841445725197"/>
  </r>
  <r>
    <x v="1138"/>
    <x v="11"/>
    <s v="FUR-BO-10001972"/>
    <x v="1"/>
    <x v="10"/>
    <n v="72.588000000000008"/>
    <s v="CA-2018-143378"/>
    <n v="0"/>
    <n v="2"/>
    <n v="0.7"/>
    <n v="-128.2388"/>
    <n v="0.5176847302647779"/>
  </r>
  <r>
    <x v="1138"/>
    <x v="5"/>
    <s v="OFF-AR-10002445"/>
    <x v="0"/>
    <x v="4"/>
    <n v="35.4"/>
    <s v="CA-2018-139787"/>
    <n v="1"/>
    <n v="5"/>
    <n v="0"/>
    <n v="13.452000000000002"/>
    <n v="0.45632477063632687"/>
  </r>
  <r>
    <x v="1138"/>
    <x v="20"/>
    <s v="OFF-PA-10004782"/>
    <x v="0"/>
    <x v="0"/>
    <n v="32.400000000000006"/>
    <s v="US-2018-148866"/>
    <n v="1"/>
    <n v="5"/>
    <n v="0"/>
    <n v="15.552000000000001"/>
    <n v="0.43613829632717294"/>
  </r>
  <r>
    <x v="1138"/>
    <x v="4"/>
    <s v="TEC-AC-10000057"/>
    <x v="2"/>
    <x v="9"/>
    <n v="149.94999999999999"/>
    <s v="CA-2018-102974"/>
    <n v="1"/>
    <n v="5"/>
    <n v="0"/>
    <n v="31.489499999999992"/>
    <n v="0.52062335344040378"/>
  </r>
  <r>
    <x v="1138"/>
    <x v="12"/>
    <s v="TEC-AC-10000109"/>
    <x v="2"/>
    <x v="9"/>
    <n v="89.584000000000003"/>
    <s v="CA-2018-153822"/>
    <n v="0"/>
    <n v="2"/>
    <n v="0.2"/>
    <n v="4.4792000000000058"/>
    <n v="0.52062335344040378"/>
  </r>
  <r>
    <x v="1138"/>
    <x v="11"/>
    <s v="OFF-AR-10001915"/>
    <x v="0"/>
    <x v="4"/>
    <n v="23.832000000000001"/>
    <s v="CA-2018-143378"/>
    <n v="0"/>
    <n v="3"/>
    <n v="0.2"/>
    <n v="6.5538000000000007"/>
    <n v="0.45632477063632687"/>
  </r>
  <r>
    <x v="1138"/>
    <x v="4"/>
    <s v="OFF-AR-10000914"/>
    <x v="0"/>
    <x v="4"/>
    <n v="23.32"/>
    <s v="CA-2018-102974"/>
    <n v="0"/>
    <n v="2"/>
    <n v="0"/>
    <n v="6.0632000000000019"/>
    <n v="0.45632477063632687"/>
  </r>
  <r>
    <x v="1138"/>
    <x v="12"/>
    <s v="OFF-BI-10001460"/>
    <x v="0"/>
    <x v="3"/>
    <n v="18.180000000000003"/>
    <s v="CA-2018-153822"/>
    <n v="0"/>
    <n v="4"/>
    <n v="0.7"/>
    <n v="-13.938000000000002"/>
    <n v="0.46881743173671325"/>
  </r>
  <r>
    <x v="1138"/>
    <x v="4"/>
    <s v="OFF-AR-10004956"/>
    <x v="0"/>
    <x v="4"/>
    <n v="16.740000000000002"/>
    <s v="CA-2018-102974"/>
    <n v="0"/>
    <n v="3"/>
    <n v="0"/>
    <n v="4.8545999999999978"/>
    <n v="0.45632477063632687"/>
  </r>
  <r>
    <x v="1138"/>
    <x v="12"/>
    <s v="OFF-ST-10000321"/>
    <x v="0"/>
    <x v="1"/>
    <n v="12.624000000000001"/>
    <s v="CA-2018-153822"/>
    <n v="0"/>
    <n v="2"/>
    <n v="0.2"/>
    <n v="-2.5248000000000022"/>
    <n v="0.44610841445725197"/>
  </r>
  <r>
    <x v="1138"/>
    <x v="2"/>
    <s v="OFF-BI-10001132"/>
    <x v="0"/>
    <x v="3"/>
    <n v="4.8420000000000005"/>
    <s v="CA-2018-160801"/>
    <n v="1"/>
    <n v="3"/>
    <n v="0.7"/>
    <n v="-3.3893999999999984"/>
    <n v="0.46881743173671325"/>
  </r>
  <r>
    <x v="1139"/>
    <x v="20"/>
    <s v="FUR-CH-10004086"/>
    <x v="1"/>
    <x v="5"/>
    <n v="2888.1270000000004"/>
    <s v="CA-2018-100111"/>
    <n v="1"/>
    <n v="11"/>
    <n v="0.1"/>
    <n v="609.71569999999997"/>
    <n v="0.46529189879902266"/>
  </r>
  <r>
    <x v="1139"/>
    <x v="20"/>
    <s v="FUR-CH-10001215"/>
    <x v="1"/>
    <x v="5"/>
    <n v="2254.41"/>
    <s v="CA-2018-100111"/>
    <n v="0"/>
    <n v="5"/>
    <n v="0.1"/>
    <n v="375.73500000000001"/>
    <n v="0.46529189879902266"/>
  </r>
  <r>
    <x v="1139"/>
    <x v="20"/>
    <s v="TEC-PH-10002885"/>
    <x v="2"/>
    <x v="6"/>
    <n v="1299.6600000000001"/>
    <s v="CA-2018-100111"/>
    <n v="0"/>
    <n v="2"/>
    <n v="0"/>
    <n v="350.90820000000008"/>
    <n v="0.41105220110552465"/>
  </r>
  <r>
    <x v="1139"/>
    <x v="20"/>
    <s v="FUR-CH-10003846"/>
    <x v="1"/>
    <x v="5"/>
    <n v="272.64600000000002"/>
    <s v="CA-2018-100111"/>
    <n v="0"/>
    <n v="3"/>
    <n v="0.1"/>
    <n v="18.176400000000008"/>
    <n v="0.46529189879902266"/>
  </r>
  <r>
    <x v="1139"/>
    <x v="20"/>
    <s v="TEC-PH-10000215"/>
    <x v="2"/>
    <x v="6"/>
    <n v="104.85000000000001"/>
    <s v="CA-2018-100111"/>
    <n v="0"/>
    <n v="3"/>
    <n v="0"/>
    <n v="28.309500000000007"/>
    <n v="0.41105220110552465"/>
  </r>
  <r>
    <x v="1139"/>
    <x v="20"/>
    <s v="FUR-CH-10003061"/>
    <x v="1"/>
    <x v="5"/>
    <n v="80.991"/>
    <s v="CA-2018-100111"/>
    <n v="0"/>
    <n v="1"/>
    <n v="0.1"/>
    <n v="8.0990999999999875"/>
    <n v="0.46529189879902266"/>
  </r>
  <r>
    <x v="1139"/>
    <x v="20"/>
    <s v="OFF-ST-10000615"/>
    <x v="0"/>
    <x v="1"/>
    <n v="45.4"/>
    <s v="CA-2018-100111"/>
    <n v="0"/>
    <n v="4"/>
    <n v="0"/>
    <n v="12.712000000000003"/>
    <n v="0.44610841445725197"/>
  </r>
  <r>
    <x v="1139"/>
    <x v="20"/>
    <s v="OFF-PA-10000807"/>
    <x v="0"/>
    <x v="0"/>
    <n v="38.520000000000003"/>
    <s v="CA-2018-100111"/>
    <n v="0"/>
    <n v="9"/>
    <n v="0"/>
    <n v="18.104400000000002"/>
    <n v="0.43613829632717294"/>
  </r>
  <r>
    <x v="1139"/>
    <x v="20"/>
    <s v="TEC-AC-10002647"/>
    <x v="2"/>
    <x v="9"/>
    <n v="212.8"/>
    <s v="CA-2018-100111"/>
    <n v="0"/>
    <n v="2"/>
    <n v="0"/>
    <n v="95.759999999999991"/>
    <n v="0.52062335344040378"/>
  </r>
  <r>
    <x v="1139"/>
    <x v="20"/>
    <s v="TEC-AC-10001465"/>
    <x v="2"/>
    <x v="9"/>
    <n v="72.64"/>
    <s v="CA-2018-100111"/>
    <n v="0"/>
    <n v="2"/>
    <n v="0"/>
    <n v="21.791999999999994"/>
    <n v="0.52062335344040378"/>
  </r>
  <r>
    <x v="1139"/>
    <x v="20"/>
    <s v="TEC-AC-10001998"/>
    <x v="2"/>
    <x v="9"/>
    <n v="59.97"/>
    <s v="CA-2018-100111"/>
    <n v="0"/>
    <n v="3"/>
    <n v="0"/>
    <n v="20.389799999999994"/>
    <n v="0.52062335344040378"/>
  </r>
  <r>
    <x v="1139"/>
    <x v="20"/>
    <s v="OFF-PA-10002713"/>
    <x v="0"/>
    <x v="0"/>
    <n v="13.76"/>
    <s v="CA-2018-100111"/>
    <n v="0"/>
    <n v="2"/>
    <n v="0"/>
    <n v="6.3295999999999992"/>
    <n v="0.43613829632717294"/>
  </r>
  <r>
    <x v="1139"/>
    <x v="20"/>
    <s v="OFF-BI-10000343"/>
    <x v="0"/>
    <x v="3"/>
    <n v="11.784000000000001"/>
    <s v="CA-2018-100111"/>
    <n v="0"/>
    <n v="3"/>
    <n v="0.2"/>
    <n v="3.9770999999999996"/>
    <n v="0.46881743173671325"/>
  </r>
  <r>
    <x v="1139"/>
    <x v="20"/>
    <s v="OFF-FA-10000304"/>
    <x v="0"/>
    <x v="7"/>
    <n v="4.3600000000000003"/>
    <s v="CA-2018-100111"/>
    <n v="0"/>
    <n v="2"/>
    <n v="0"/>
    <n v="1.7876000000000003"/>
    <n v="0.51168203684699509"/>
  </r>
  <r>
    <x v="1140"/>
    <x v="5"/>
    <s v="OFF-AP-10001242"/>
    <x v="0"/>
    <x v="12"/>
    <n v="80.48"/>
    <s v="CA-2018-123351"/>
    <n v="1"/>
    <n v="1"/>
    <n v="0"/>
    <n v="24.143999999999998"/>
    <n v="0.49507917887403441"/>
  </r>
  <r>
    <x v="1140"/>
    <x v="4"/>
    <s v="OFF-PA-10004082"/>
    <x v="0"/>
    <x v="0"/>
    <n v="55.86"/>
    <s v="CA-2018-133074"/>
    <n v="1"/>
    <n v="7"/>
    <n v="0"/>
    <n v="27.93"/>
    <n v="0.43613829632717294"/>
  </r>
  <r>
    <x v="1140"/>
    <x v="22"/>
    <s v="TEC-AC-10000303"/>
    <x v="2"/>
    <x v="9"/>
    <n v="79.98"/>
    <s v="CA-2018-132262"/>
    <n v="1"/>
    <n v="2"/>
    <n v="0"/>
    <n v="26.3934"/>
    <n v="0.52062335344040378"/>
  </r>
  <r>
    <x v="1140"/>
    <x v="22"/>
    <s v="TEC-AC-10000158"/>
    <x v="2"/>
    <x v="9"/>
    <n v="71.98"/>
    <s v="CA-2018-132262"/>
    <n v="0"/>
    <n v="2"/>
    <n v="0"/>
    <n v="15.1158"/>
    <n v="0.52062335344040378"/>
  </r>
  <r>
    <x v="1140"/>
    <x v="28"/>
    <s v="OFF-BI-10000546"/>
    <x v="0"/>
    <x v="3"/>
    <n v="20.16"/>
    <s v="CA-2018-151428"/>
    <n v="1"/>
    <n v="7"/>
    <n v="0"/>
    <n v="9.8783999999999992"/>
    <n v="0.46881743173671325"/>
  </r>
  <r>
    <x v="1140"/>
    <x v="4"/>
    <s v="OFF-ST-10004950"/>
    <x v="0"/>
    <x v="1"/>
    <n v="15.51"/>
    <s v="CA-2018-165155"/>
    <n v="1"/>
    <n v="1"/>
    <n v="0"/>
    <n v="3.8774999999999995"/>
    <n v="0.44610841445725197"/>
  </r>
  <r>
    <x v="1140"/>
    <x v="16"/>
    <s v="OFF-BI-10002794"/>
    <x v="0"/>
    <x v="3"/>
    <n v="12.294"/>
    <s v="US-2018-146878"/>
    <n v="1"/>
    <n v="1"/>
    <n v="0.7"/>
    <n v="-8.6057999999999986"/>
    <n v="0.46881743173671325"/>
  </r>
  <r>
    <x v="1140"/>
    <x v="2"/>
    <s v="OFF-BI-10004141"/>
    <x v="0"/>
    <x v="3"/>
    <n v="1.9080000000000004"/>
    <s v="CA-2018-169817"/>
    <n v="1"/>
    <n v="2"/>
    <n v="0.7"/>
    <n v="-1.5264000000000002"/>
    <n v="0.46881743173671325"/>
  </r>
  <r>
    <x v="1141"/>
    <x v="2"/>
    <s v="OFF-SU-10002881"/>
    <x v="0"/>
    <x v="14"/>
    <n v="4663.7360000000008"/>
    <s v="CA-2018-158379"/>
    <n v="1"/>
    <n v="7"/>
    <n v="0.2"/>
    <n v="-1049.3406"/>
    <n v="0.53938093436526824"/>
  </r>
  <r>
    <x v="1141"/>
    <x v="13"/>
    <s v="OFF-BI-10004318"/>
    <x v="0"/>
    <x v="3"/>
    <n v="691.96"/>
    <s v="CA-2018-161053"/>
    <n v="1"/>
    <n v="4"/>
    <n v="0"/>
    <n v="318.30160000000001"/>
    <n v="0.46881743173671325"/>
  </r>
  <r>
    <x v="1141"/>
    <x v="7"/>
    <s v="TEC-PH-10004977"/>
    <x v="2"/>
    <x v="6"/>
    <n v="391.98"/>
    <s v="CA-2018-122196"/>
    <n v="1"/>
    <n v="2"/>
    <n v="0"/>
    <n v="113.67419999999998"/>
    <n v="0.41105220110552465"/>
  </r>
  <r>
    <x v="1141"/>
    <x v="14"/>
    <s v="FUR-BO-10001972"/>
    <x v="1"/>
    <x v="10"/>
    <n v="241.96"/>
    <s v="CA-2018-167381"/>
    <n v="1"/>
    <n v="2"/>
    <n v="0"/>
    <n v="41.133199999999988"/>
    <n v="0.5176847302647779"/>
  </r>
  <r>
    <x v="1141"/>
    <x v="21"/>
    <s v="OFF-PA-10004475"/>
    <x v="0"/>
    <x v="0"/>
    <n v="219.84"/>
    <s v="CA-2018-166317"/>
    <n v="1"/>
    <n v="4"/>
    <n v="0"/>
    <n v="107.7216"/>
    <n v="0.43613829632717294"/>
  </r>
  <r>
    <x v="1141"/>
    <x v="21"/>
    <s v="TEC-PH-10001615"/>
    <x v="2"/>
    <x v="6"/>
    <n v="86.97"/>
    <s v="CA-2018-166317"/>
    <n v="0"/>
    <n v="3"/>
    <n v="0"/>
    <n v="25.221299999999989"/>
    <n v="0.41105220110552465"/>
  </r>
  <r>
    <x v="1141"/>
    <x v="38"/>
    <s v="OFF-ST-10001590"/>
    <x v="0"/>
    <x v="1"/>
    <n v="67.400000000000006"/>
    <s v="CA-2018-102967"/>
    <n v="1"/>
    <n v="5"/>
    <n v="0"/>
    <n v="17.523999999999997"/>
    <n v="0.44610841445725197"/>
  </r>
  <r>
    <x v="1141"/>
    <x v="20"/>
    <s v="OFF-BI-10004828"/>
    <x v="0"/>
    <x v="3"/>
    <n v="40.176000000000002"/>
    <s v="CA-2018-136000"/>
    <n v="1"/>
    <n v="3"/>
    <n v="0.2"/>
    <n v="14.563799999999997"/>
    <n v="0.46881743173671325"/>
  </r>
  <r>
    <x v="1141"/>
    <x v="21"/>
    <s v="OFF-BI-10002976"/>
    <x v="0"/>
    <x v="3"/>
    <n v="33.04"/>
    <s v="CA-2018-166317"/>
    <n v="0"/>
    <n v="8"/>
    <n v="0"/>
    <n v="15.5288"/>
    <n v="0.46881743173671325"/>
  </r>
  <r>
    <x v="1141"/>
    <x v="20"/>
    <s v="TEC-AC-10002842"/>
    <x v="2"/>
    <x v="9"/>
    <n v="1071"/>
    <s v="CA-2018-162789"/>
    <n v="1"/>
    <n v="9"/>
    <n v="0"/>
    <n v="171.36000000000007"/>
    <n v="0.52062335344040378"/>
  </r>
  <r>
    <x v="1141"/>
    <x v="21"/>
    <s v="TEC-AC-10004510"/>
    <x v="2"/>
    <x v="9"/>
    <n v="98.16"/>
    <s v="CA-2018-166317"/>
    <n v="0"/>
    <n v="6"/>
    <n v="0"/>
    <n v="9.8159999999999954"/>
    <n v="0.52062335344040378"/>
  </r>
  <r>
    <x v="1141"/>
    <x v="2"/>
    <s v="TEC-AC-10002926"/>
    <x v="2"/>
    <x v="9"/>
    <n v="79.984000000000009"/>
    <s v="CA-2018-158379"/>
    <n v="0"/>
    <n v="2"/>
    <n v="0.2"/>
    <n v="22.995400000000004"/>
    <n v="0.52062335344040378"/>
  </r>
  <r>
    <x v="1141"/>
    <x v="13"/>
    <s v="TEC-AC-10004633"/>
    <x v="2"/>
    <x v="9"/>
    <n v="34.950000000000003"/>
    <s v="CA-2018-161053"/>
    <n v="0"/>
    <n v="5"/>
    <n v="0"/>
    <n v="15.378000000000004"/>
    <n v="0.52062335344040378"/>
  </r>
  <r>
    <x v="1141"/>
    <x v="14"/>
    <s v="OFF-LA-10000134"/>
    <x v="0"/>
    <x v="2"/>
    <n v="27.72"/>
    <s v="CA-2018-167381"/>
    <n v="0"/>
    <n v="9"/>
    <n v="0"/>
    <n v="13.3056"/>
    <n v="0.4647369236065339"/>
  </r>
  <r>
    <x v="1141"/>
    <x v="31"/>
    <s v="OFF-PA-10002666"/>
    <x v="0"/>
    <x v="0"/>
    <n v="27.18"/>
    <s v="US-2018-103226"/>
    <n v="1"/>
    <n v="3"/>
    <n v="0"/>
    <n v="12.231"/>
    <n v="0.43613829632717294"/>
  </r>
  <r>
    <x v="1141"/>
    <x v="4"/>
    <s v="OFF-SU-10001218"/>
    <x v="0"/>
    <x v="14"/>
    <n v="21.96"/>
    <s v="CA-2018-117009"/>
    <n v="1"/>
    <n v="2"/>
    <n v="0"/>
    <n v="6.1488000000000014"/>
    <n v="0.53938093436526824"/>
  </r>
  <r>
    <x v="1141"/>
    <x v="5"/>
    <s v="OFF-AR-10003896"/>
    <x v="0"/>
    <x v="4"/>
    <n v="17.940000000000001"/>
    <s v="CA-2018-161970"/>
    <n v="1"/>
    <n v="3"/>
    <n v="0"/>
    <n v="6.4584000000000001"/>
    <n v="0.45632477063632687"/>
  </r>
  <r>
    <x v="1141"/>
    <x v="0"/>
    <s v="OFF-EN-10001415"/>
    <x v="0"/>
    <x v="11"/>
    <n v="13.392000000000001"/>
    <s v="US-2018-108245"/>
    <n v="1"/>
    <n v="3"/>
    <n v="0.2"/>
    <n v="5.0220000000000002"/>
    <n v="0.44424167803735209"/>
  </r>
  <r>
    <x v="1141"/>
    <x v="5"/>
    <s v="OFF-PA-10004255"/>
    <x v="0"/>
    <x v="0"/>
    <n v="12.96"/>
    <s v="CA-2018-161970"/>
    <n v="0"/>
    <n v="2"/>
    <n v="0"/>
    <n v="6.2208000000000006"/>
    <n v="0.43613829632717294"/>
  </r>
  <r>
    <x v="1141"/>
    <x v="20"/>
    <s v="FUR-FU-10004864"/>
    <x v="1"/>
    <x v="8"/>
    <n v="12.07"/>
    <s v="CA-2018-162789"/>
    <n v="0"/>
    <n v="1"/>
    <n v="0"/>
    <n v="3.9831000000000003"/>
    <n v="0.4595170286641902"/>
  </r>
  <r>
    <x v="1141"/>
    <x v="0"/>
    <s v="OFF-BI-10000773"/>
    <x v="0"/>
    <x v="3"/>
    <n v="11.227999999999998"/>
    <s v="US-2018-108245"/>
    <n v="0"/>
    <n v="7"/>
    <n v="0.8"/>
    <n v="-18.52620000000001"/>
    <n v="0.46881743173671325"/>
  </r>
  <r>
    <x v="1141"/>
    <x v="2"/>
    <s v="OFF-BI-10002498"/>
    <x v="0"/>
    <x v="3"/>
    <n v="5.6070000000000011"/>
    <s v="CA-2018-158379"/>
    <n v="0"/>
    <n v="1"/>
    <n v="0.7"/>
    <n v="-4.2987000000000002"/>
    <n v="0.46881743173671325"/>
  </r>
  <r>
    <x v="1142"/>
    <x v="4"/>
    <s v="FUR-CH-10003973"/>
    <x v="1"/>
    <x v="5"/>
    <n v="594.81600000000003"/>
    <s v="CA-2018-121853"/>
    <n v="1"/>
    <n v="2"/>
    <n v="0.2"/>
    <n v="59.481600000000014"/>
    <n v="0.46529189879902266"/>
  </r>
  <r>
    <x v="1142"/>
    <x v="16"/>
    <s v="OFF-PA-10003395"/>
    <x v="0"/>
    <x v="0"/>
    <n v="251.64"/>
    <s v="CA-2018-121314"/>
    <n v="1"/>
    <n v="3"/>
    <n v="0.2"/>
    <n v="88.073999999999984"/>
    <n v="0.43613829632717294"/>
  </r>
  <r>
    <x v="1142"/>
    <x v="4"/>
    <s v="OFF-PA-10003641"/>
    <x v="0"/>
    <x v="0"/>
    <n v="211.04"/>
    <s v="CA-2018-121853"/>
    <n v="0"/>
    <n v="8"/>
    <n v="0"/>
    <n v="97.078399999999988"/>
    <n v="0.43613829632717294"/>
  </r>
  <r>
    <x v="1142"/>
    <x v="26"/>
    <s v="FUR-BO-10001811"/>
    <x v="1"/>
    <x v="10"/>
    <n v="180.58800000000005"/>
    <s v="US-2018-132059"/>
    <n v="1"/>
    <n v="2"/>
    <n v="0.7"/>
    <n v="-240.78400000000005"/>
    <n v="0.5176847302647779"/>
  </r>
  <r>
    <x v="1142"/>
    <x v="4"/>
    <s v="OFF-AP-10001242"/>
    <x v="0"/>
    <x v="12"/>
    <n v="160.96"/>
    <s v="CA-2018-123778"/>
    <n v="1"/>
    <n v="2"/>
    <n v="0"/>
    <n v="48.287999999999997"/>
    <n v="0.49507917887403441"/>
  </r>
  <r>
    <x v="1142"/>
    <x v="22"/>
    <s v="OFF-AP-10002191"/>
    <x v="0"/>
    <x v="12"/>
    <n v="119.96"/>
    <s v="CA-2018-132521"/>
    <n v="1"/>
    <n v="2"/>
    <n v="0"/>
    <n v="33.588800000000006"/>
    <n v="0.49507917887403441"/>
  </r>
  <r>
    <x v="1142"/>
    <x v="1"/>
    <s v="OFF-AP-10000390"/>
    <x v="0"/>
    <x v="12"/>
    <n v="73.175999999999974"/>
    <s v="US-2018-125647"/>
    <n v="1"/>
    <n v="6"/>
    <n v="0.8"/>
    <n v="-197.57520000000002"/>
    <n v="0.49507917887403441"/>
  </r>
  <r>
    <x v="1142"/>
    <x v="4"/>
    <s v="OFF-BI-10000977"/>
    <x v="0"/>
    <x v="3"/>
    <n v="72.960000000000008"/>
    <s v="CA-2018-121853"/>
    <n v="0"/>
    <n v="3"/>
    <n v="0.2"/>
    <n v="23.711999999999996"/>
    <n v="0.46881743173671325"/>
  </r>
  <r>
    <x v="1142"/>
    <x v="1"/>
    <s v="TEC-PH-10004188"/>
    <x v="2"/>
    <x v="6"/>
    <n v="39.984000000000002"/>
    <s v="US-2018-125647"/>
    <n v="0"/>
    <n v="2"/>
    <n v="0.2"/>
    <n v="-8.9963999999999995"/>
    <n v="0.41105220110552465"/>
  </r>
  <r>
    <x v="1142"/>
    <x v="22"/>
    <s v="OFF-ST-10001325"/>
    <x v="0"/>
    <x v="1"/>
    <n v="31.44"/>
    <s v="CA-2018-132521"/>
    <n v="0"/>
    <n v="3"/>
    <n v="0"/>
    <n v="8.4888000000000012"/>
    <n v="0.44610841445725197"/>
  </r>
  <r>
    <x v="1142"/>
    <x v="39"/>
    <s v="TEC-AC-10004659"/>
    <x v="2"/>
    <x v="9"/>
    <n v="291.95999999999998"/>
    <s v="CA-2018-117485"/>
    <n v="1"/>
    <n v="4"/>
    <n v="0"/>
    <n v="102.18599999999998"/>
    <n v="0.52062335344040378"/>
  </r>
  <r>
    <x v="1142"/>
    <x v="13"/>
    <s v="TEC-AC-10001114"/>
    <x v="2"/>
    <x v="9"/>
    <n v="199.95000000000002"/>
    <s v="CA-2018-102309"/>
    <n v="1"/>
    <n v="5"/>
    <n v="0"/>
    <n v="63.983999999999988"/>
    <n v="0.52062335344040378"/>
  </r>
  <r>
    <x v="1142"/>
    <x v="26"/>
    <s v="FUR-FU-10000246"/>
    <x v="1"/>
    <x v="8"/>
    <n v="29.328000000000003"/>
    <s v="CA-2018-121412"/>
    <n v="1"/>
    <n v="3"/>
    <n v="0.2"/>
    <n v="3.665999999999995"/>
    <n v="0.4595170286641902"/>
  </r>
  <r>
    <x v="1142"/>
    <x v="26"/>
    <s v="TEC-AC-10003280"/>
    <x v="2"/>
    <x v="9"/>
    <n v="47.984000000000002"/>
    <s v="US-2018-132059"/>
    <n v="0"/>
    <n v="2"/>
    <n v="0.2"/>
    <n v="0.59979999999999656"/>
    <n v="0.52062335344040378"/>
  </r>
  <r>
    <x v="1142"/>
    <x v="4"/>
    <s v="OFF-BI-10000822"/>
    <x v="0"/>
    <x v="3"/>
    <n v="25.824000000000002"/>
    <s v="CA-2018-123778"/>
    <n v="0"/>
    <n v="6"/>
    <n v="0.2"/>
    <n v="9.0383999999999993"/>
    <n v="0.46881743173671325"/>
  </r>
  <r>
    <x v="1142"/>
    <x v="1"/>
    <s v="OFF-PA-10004888"/>
    <x v="0"/>
    <x v="0"/>
    <n v="20.736000000000004"/>
    <s v="US-2018-125647"/>
    <n v="0"/>
    <n v="4"/>
    <n v="0.2"/>
    <n v="7.2576000000000001"/>
    <n v="0.43613829632717294"/>
  </r>
  <r>
    <x v="1142"/>
    <x v="26"/>
    <s v="OFF-EN-10004147"/>
    <x v="0"/>
    <x v="11"/>
    <n v="14.352000000000002"/>
    <s v="CA-2018-138422"/>
    <n v="1"/>
    <n v="3"/>
    <n v="0.2"/>
    <n v="5.2026000000000003"/>
    <n v="0.44424167803735209"/>
  </r>
  <r>
    <x v="1142"/>
    <x v="13"/>
    <s v="OFF-PA-10002005"/>
    <x v="0"/>
    <x v="0"/>
    <n v="12.96"/>
    <s v="CA-2018-102309"/>
    <n v="0"/>
    <n v="2"/>
    <n v="0"/>
    <n v="6.2208000000000006"/>
    <n v="0.43613829632717294"/>
  </r>
  <r>
    <x v="1142"/>
    <x v="0"/>
    <s v="OFF-PA-10001846"/>
    <x v="0"/>
    <x v="0"/>
    <n v="9.2480000000000011"/>
    <s v="CA-2018-103520"/>
    <n v="1"/>
    <n v="2"/>
    <n v="0.2"/>
    <n v="3.3524000000000003"/>
    <n v="0.43613829632717294"/>
  </r>
  <r>
    <x v="1142"/>
    <x v="22"/>
    <s v="OFF-BI-10000404"/>
    <x v="0"/>
    <x v="3"/>
    <n v="6.88"/>
    <s v="CA-2018-132521"/>
    <n v="0"/>
    <n v="1"/>
    <n v="0.2"/>
    <n v="2.3220000000000001"/>
    <n v="0.46881743173671325"/>
  </r>
  <r>
    <x v="1143"/>
    <x v="10"/>
    <s v="TEC-PH-10002885"/>
    <x v="2"/>
    <x v="6"/>
    <n v="1169.694"/>
    <s v="CA-2018-121839"/>
    <n v="1"/>
    <n v="3"/>
    <n v="0.4"/>
    <n v="-253.43369999999993"/>
    <n v="0.41105220110552465"/>
  </r>
  <r>
    <x v="1143"/>
    <x v="4"/>
    <s v="TEC-PH-10001817"/>
    <x v="2"/>
    <x v="6"/>
    <n v="859.2"/>
    <s v="CA-2018-122364"/>
    <n v="1"/>
    <n v="3"/>
    <n v="0.2"/>
    <n v="75.180000000000064"/>
    <n v="0.41105220110552465"/>
  </r>
  <r>
    <x v="1143"/>
    <x v="28"/>
    <s v="FUR-CH-10000665"/>
    <x v="1"/>
    <x v="5"/>
    <n v="603.91999999999996"/>
    <s v="CA-2018-142034"/>
    <n v="1"/>
    <n v="4"/>
    <n v="0"/>
    <n v="181.17599999999993"/>
    <n v="0.46529189879902266"/>
  </r>
  <r>
    <x v="1143"/>
    <x v="1"/>
    <s v="FUR-CH-10003973"/>
    <x v="1"/>
    <x v="5"/>
    <n v="520.46399999999994"/>
    <s v="CA-2018-148411"/>
    <n v="1"/>
    <n v="2"/>
    <n v="0.3"/>
    <n v="-14.870399999999961"/>
    <n v="0.46529189879902266"/>
  </r>
  <r>
    <x v="1143"/>
    <x v="4"/>
    <s v="TEC-MA-10001031"/>
    <x v="2"/>
    <x v="15"/>
    <n v="506.28"/>
    <s v="CA-2018-122364"/>
    <n v="0"/>
    <n v="3"/>
    <n v="0.2"/>
    <n v="177.19799999999998"/>
    <n v="0.5183572270896134"/>
  </r>
  <r>
    <x v="1143"/>
    <x v="32"/>
    <s v="TEC-PH-10001944"/>
    <x v="2"/>
    <x v="6"/>
    <n v="437.84999999999997"/>
    <s v="CA-2018-160325"/>
    <n v="1"/>
    <n v="3"/>
    <n v="0"/>
    <n v="131.35499999999996"/>
    <n v="0.41105220110552465"/>
  </r>
  <r>
    <x v="1143"/>
    <x v="32"/>
    <s v="TEC-PH-10000984"/>
    <x v="2"/>
    <x v="6"/>
    <n v="391.98"/>
    <s v="CA-2018-160325"/>
    <n v="0"/>
    <n v="2"/>
    <n v="0"/>
    <n v="109.75440000000003"/>
    <n v="0.41105220110552465"/>
  </r>
  <r>
    <x v="1143"/>
    <x v="16"/>
    <s v="TEC-PH-10000526"/>
    <x v="2"/>
    <x v="6"/>
    <n v="383.96000000000004"/>
    <s v="CA-2018-134096"/>
    <n v="1"/>
    <n v="5"/>
    <n v="0.2"/>
    <n v="38.396000000000015"/>
    <n v="0.41105220110552465"/>
  </r>
  <r>
    <x v="1143"/>
    <x v="16"/>
    <s v="OFF-LA-10003930"/>
    <x v="0"/>
    <x v="2"/>
    <n v="235.94400000000002"/>
    <s v="CA-2018-144694"/>
    <n v="1"/>
    <n v="3"/>
    <n v="0.2"/>
    <n v="85.529700000000005"/>
    <n v="0.4647369236065339"/>
  </r>
  <r>
    <x v="1143"/>
    <x v="22"/>
    <s v="FUR-FU-10002759"/>
    <x v="1"/>
    <x v="8"/>
    <n v="199.8"/>
    <s v="CA-2018-142391"/>
    <n v="1"/>
    <n v="10"/>
    <n v="0"/>
    <n v="71.927999999999997"/>
    <n v="0.4595170286641902"/>
  </r>
  <r>
    <x v="1143"/>
    <x v="10"/>
    <s v="FUR-FU-10002253"/>
    <x v="1"/>
    <x v="8"/>
    <n v="103.05599999999998"/>
    <s v="CA-2018-108910"/>
    <n v="1"/>
    <n v="3"/>
    <n v="0.2"/>
    <n v="24.475800000000007"/>
    <n v="0.4595170286641902"/>
  </r>
  <r>
    <x v="1143"/>
    <x v="5"/>
    <s v="TEC-PH-10003171"/>
    <x v="2"/>
    <x v="6"/>
    <n v="89.9"/>
    <s v="US-2018-132675"/>
    <n v="1"/>
    <n v="2"/>
    <n v="0"/>
    <n v="25.171999999999997"/>
    <n v="0.41105220110552465"/>
  </r>
  <r>
    <x v="1143"/>
    <x v="5"/>
    <s v="OFF-ST-10000885"/>
    <x v="0"/>
    <x v="1"/>
    <n v="40.29"/>
    <s v="CA-2018-163335"/>
    <n v="1"/>
    <n v="3"/>
    <n v="0"/>
    <n v="10.0725"/>
    <n v="0.44610841445725197"/>
  </r>
  <r>
    <x v="1143"/>
    <x v="5"/>
    <s v="OFF-BI-10002827"/>
    <x v="0"/>
    <x v="3"/>
    <n v="38.71"/>
    <s v="CA-2018-163335"/>
    <n v="0"/>
    <n v="7"/>
    <n v="0"/>
    <n v="17.8066"/>
    <n v="0.46881743173671325"/>
  </r>
  <r>
    <x v="1143"/>
    <x v="4"/>
    <s v="OFF-PA-10000551"/>
    <x v="0"/>
    <x v="0"/>
    <n v="31.08"/>
    <s v="CA-2018-130148"/>
    <n v="1"/>
    <n v="6"/>
    <n v="0"/>
    <n v="15.229199999999999"/>
    <n v="0.43613829632717294"/>
  </r>
  <r>
    <x v="1143"/>
    <x v="28"/>
    <s v="TEC-AC-10000990"/>
    <x v="2"/>
    <x v="9"/>
    <n v="655.90000000000009"/>
    <s v="CA-2018-142034"/>
    <n v="0"/>
    <n v="5"/>
    <n v="0"/>
    <n v="275.47800000000001"/>
    <n v="0.52062335344040378"/>
  </r>
  <r>
    <x v="1143"/>
    <x v="28"/>
    <s v="TEC-AC-10002305"/>
    <x v="2"/>
    <x v="9"/>
    <n v="72"/>
    <s v="CA-2018-142034"/>
    <n v="0"/>
    <n v="4"/>
    <n v="0"/>
    <n v="12.959999999999994"/>
    <n v="0.52062335344040378"/>
  </r>
  <r>
    <x v="1143"/>
    <x v="16"/>
    <s v="TEC-AC-10002857"/>
    <x v="2"/>
    <x v="9"/>
    <n v="17.880000000000003"/>
    <s v="CA-2018-144694"/>
    <n v="0"/>
    <n v="3"/>
    <n v="0.2"/>
    <n v="2.458499999999999"/>
    <n v="0.52062335344040378"/>
  </r>
  <r>
    <x v="1143"/>
    <x v="5"/>
    <s v="OFF-LA-10003766"/>
    <x v="0"/>
    <x v="2"/>
    <n v="15.75"/>
    <s v="US-2018-132675"/>
    <n v="0"/>
    <n v="5"/>
    <n v="0"/>
    <n v="7.5600000000000005"/>
    <n v="0.4647369236065339"/>
  </r>
  <r>
    <x v="1143"/>
    <x v="16"/>
    <s v="OFF-BI-10004002"/>
    <x v="0"/>
    <x v="3"/>
    <n v="15.570000000000004"/>
    <s v="CA-2018-134096"/>
    <n v="0"/>
    <n v="3"/>
    <n v="0.7"/>
    <n v="-11.417999999999999"/>
    <n v="0.46881743173671325"/>
  </r>
  <r>
    <x v="1143"/>
    <x v="5"/>
    <s v="OFF-ST-10004950"/>
    <x v="0"/>
    <x v="1"/>
    <n v="15.51"/>
    <s v="US-2018-132675"/>
    <n v="0"/>
    <n v="1"/>
    <n v="0"/>
    <n v="3.8774999999999995"/>
    <n v="0.44610841445725197"/>
  </r>
  <r>
    <x v="1143"/>
    <x v="5"/>
    <s v="OFF-AR-10000614"/>
    <x v="0"/>
    <x v="4"/>
    <n v="14.28"/>
    <s v="US-2018-132675"/>
    <n v="0"/>
    <n v="4"/>
    <n v="0"/>
    <n v="3.7127999999999997"/>
    <n v="0.45632477063632687"/>
  </r>
  <r>
    <x v="1143"/>
    <x v="5"/>
    <s v="OFF-AR-10000034"/>
    <x v="0"/>
    <x v="4"/>
    <n v="12.72"/>
    <s v="US-2018-132675"/>
    <n v="0"/>
    <n v="3"/>
    <n v="0"/>
    <n v="4.9607999999999999"/>
    <n v="0.45632477063632687"/>
  </r>
  <r>
    <x v="1143"/>
    <x v="1"/>
    <s v="OFF-PA-10002109"/>
    <x v="0"/>
    <x v="0"/>
    <n v="11.423999999999999"/>
    <s v="CA-2018-148411"/>
    <n v="0"/>
    <n v="3"/>
    <n v="0.2"/>
    <n v="3.7127999999999988"/>
    <n v="0.43613829632717294"/>
  </r>
  <r>
    <x v="1143"/>
    <x v="4"/>
    <s v="OFF-SU-10001574"/>
    <x v="0"/>
    <x v="14"/>
    <n v="7.3"/>
    <s v="CA-2018-130148"/>
    <n v="0"/>
    <n v="2"/>
    <n v="0"/>
    <n v="2.1899999999999995"/>
    <n v="0.53938093436526824"/>
  </r>
  <r>
    <x v="1144"/>
    <x v="20"/>
    <s v="FUR-CH-10000785"/>
    <x v="1"/>
    <x v="5"/>
    <n v="488.64600000000002"/>
    <s v="CA-2018-144904"/>
    <n v="1"/>
    <n v="3"/>
    <n v="0.1"/>
    <n v="86.870400000000004"/>
    <n v="0.46529189879902266"/>
  </r>
  <r>
    <x v="1144"/>
    <x v="28"/>
    <s v="FUR-CH-10003061"/>
    <x v="1"/>
    <x v="5"/>
    <n v="269.96999999999997"/>
    <s v="CA-2018-162481"/>
    <n v="1"/>
    <n v="3"/>
    <n v="0"/>
    <n v="51.294299999999964"/>
    <n v="0.46529189879902266"/>
  </r>
  <r>
    <x v="1144"/>
    <x v="2"/>
    <s v="OFF-SU-10000157"/>
    <x v="0"/>
    <x v="14"/>
    <n v="190.89600000000002"/>
    <s v="CA-2018-112004"/>
    <n v="1"/>
    <n v="2"/>
    <n v="0.2"/>
    <n v="-42.951599999999999"/>
    <n v="0.53938093436526824"/>
  </r>
  <r>
    <x v="1144"/>
    <x v="6"/>
    <s v="OFF-ST-10001476"/>
    <x v="0"/>
    <x v="1"/>
    <n v="177.54999999999998"/>
    <s v="CA-2018-116939"/>
    <n v="1"/>
    <n v="5"/>
    <n v="0"/>
    <n v="47.938500000000005"/>
    <n v="0.44610841445725197"/>
  </r>
  <r>
    <x v="1144"/>
    <x v="20"/>
    <s v="FUR-FU-10000023"/>
    <x v="1"/>
    <x v="8"/>
    <n v="47.12"/>
    <s v="CA-2018-144904"/>
    <n v="0"/>
    <n v="8"/>
    <n v="0"/>
    <n v="20.732800000000001"/>
    <n v="0.4595170286641902"/>
  </r>
  <r>
    <x v="1144"/>
    <x v="34"/>
    <s v="OFF-ST-10002352"/>
    <x v="0"/>
    <x v="1"/>
    <n v="39.900000000000006"/>
    <s v="CA-2018-169929"/>
    <n v="1"/>
    <n v="5"/>
    <n v="0"/>
    <n v="10.373999999999999"/>
    <n v="0.44610841445725197"/>
  </r>
  <r>
    <x v="1144"/>
    <x v="10"/>
    <s v="TEC-AC-10003628"/>
    <x v="2"/>
    <x v="9"/>
    <n v="119.96000000000001"/>
    <s v="CA-2018-162572"/>
    <n v="1"/>
    <n v="5"/>
    <n v="0.2"/>
    <n v="35.988000000000007"/>
    <n v="0.52062335344040378"/>
  </r>
  <r>
    <x v="1144"/>
    <x v="10"/>
    <s v="OFF-EN-10004459"/>
    <x v="0"/>
    <x v="11"/>
    <n v="24.448"/>
    <s v="CA-2018-122112"/>
    <n v="1"/>
    <n v="4"/>
    <n v="0.2"/>
    <n v="8.8623999999999992"/>
    <n v="0.44424167803735209"/>
  </r>
  <r>
    <x v="1144"/>
    <x v="20"/>
    <s v="OFF-LA-10001158"/>
    <x v="0"/>
    <x v="2"/>
    <n v="20.7"/>
    <s v="CA-2018-144904"/>
    <n v="0"/>
    <n v="2"/>
    <n v="0"/>
    <n v="9.9359999999999999"/>
    <n v="0.4647369236065339"/>
  </r>
  <r>
    <x v="1144"/>
    <x v="10"/>
    <s v="OFF-AR-10001547"/>
    <x v="0"/>
    <x v="4"/>
    <n v="10.608000000000001"/>
    <s v="CA-2018-162572"/>
    <n v="0"/>
    <n v="6"/>
    <n v="0.2"/>
    <n v="0.92819999999999991"/>
    <n v="0.45632477063632687"/>
  </r>
  <r>
    <x v="1144"/>
    <x v="2"/>
    <s v="OFF-BI-10003476"/>
    <x v="0"/>
    <x v="3"/>
    <n v="8.5950000000000024"/>
    <s v="CA-2018-112004"/>
    <n v="0"/>
    <n v="5"/>
    <n v="0.7"/>
    <n v="-6.3030000000000008"/>
    <n v="0.46881743173671325"/>
  </r>
  <r>
    <x v="1144"/>
    <x v="28"/>
    <s v="OFF-BI-10002976"/>
    <x v="0"/>
    <x v="3"/>
    <n v="8.26"/>
    <s v="CA-2018-162481"/>
    <n v="0"/>
    <n v="2"/>
    <n v="0"/>
    <n v="3.8822000000000001"/>
    <n v="0.46881743173671325"/>
  </r>
  <r>
    <x v="1144"/>
    <x v="20"/>
    <s v="OFF-AR-10003732"/>
    <x v="0"/>
    <x v="4"/>
    <n v="5.56"/>
    <s v="CA-2018-144904"/>
    <n v="0"/>
    <n v="2"/>
    <n v="0"/>
    <n v="1.4455999999999998"/>
    <n v="0.45632477063632687"/>
  </r>
  <r>
    <x v="1145"/>
    <x v="4"/>
    <s v="OFF-BI-10003925"/>
    <x v="0"/>
    <x v="3"/>
    <n v="931.17600000000016"/>
    <s v="US-2018-106145"/>
    <n v="1"/>
    <n v="3"/>
    <n v="0.2"/>
    <n v="314.27190000000002"/>
    <n v="0.46881743173671325"/>
  </r>
  <r>
    <x v="1145"/>
    <x v="16"/>
    <s v="FUR-CH-10003298"/>
    <x v="1"/>
    <x v="5"/>
    <n v="419.13599999999997"/>
    <s v="CA-2018-129490"/>
    <n v="1"/>
    <n v="4"/>
    <n v="0.2"/>
    <n v="-57.631200000000035"/>
    <n v="0.46529189879902266"/>
  </r>
  <r>
    <x v="1145"/>
    <x v="4"/>
    <s v="OFF-EN-10001028"/>
    <x v="0"/>
    <x v="11"/>
    <n v="71.88"/>
    <s v="US-2018-106145"/>
    <n v="0"/>
    <n v="6"/>
    <n v="0"/>
    <n v="33.064799999999998"/>
    <n v="0.44424167803735209"/>
  </r>
  <r>
    <x v="1145"/>
    <x v="4"/>
    <s v="OFF-PA-10002245"/>
    <x v="0"/>
    <x v="0"/>
    <n v="35.880000000000003"/>
    <s v="US-2018-106145"/>
    <n v="0"/>
    <n v="6"/>
    <n v="0"/>
    <n v="16.146000000000001"/>
    <n v="0.43613829632717294"/>
  </r>
  <r>
    <x v="1145"/>
    <x v="4"/>
    <s v="OFF-BI-10002215"/>
    <x v="0"/>
    <x v="3"/>
    <n v="17.04"/>
    <s v="US-2018-106145"/>
    <n v="0"/>
    <n v="3"/>
    <n v="0.2"/>
    <n v="5.5379999999999985"/>
    <n v="0.46881743173671325"/>
  </r>
  <r>
    <x v="1145"/>
    <x v="4"/>
    <s v="FUR-FU-10003829"/>
    <x v="1"/>
    <x v="8"/>
    <n v="9.24"/>
    <s v="US-2018-106145"/>
    <n v="0"/>
    <n v="3"/>
    <n v="0"/>
    <n v="2.9567999999999994"/>
    <n v="0.4595170286641902"/>
  </r>
  <r>
    <x v="1145"/>
    <x v="11"/>
    <s v="OFF-AR-10003251"/>
    <x v="0"/>
    <x v="4"/>
    <n v="2.2239999999999998"/>
    <s v="CA-2018-156391"/>
    <n v="1"/>
    <n v="1"/>
    <n v="0.2"/>
    <n v="0.55599999999999994"/>
    <n v="0.45632477063632687"/>
  </r>
  <r>
    <x v="1146"/>
    <x v="26"/>
    <s v="OFF-AP-10000891"/>
    <x v="0"/>
    <x v="12"/>
    <n v="209.79200000000003"/>
    <s v="US-2018-125717"/>
    <n v="1"/>
    <n v="2"/>
    <n v="0.2"/>
    <n v="26.22399999999999"/>
    <n v="0.49507917887403441"/>
  </r>
  <r>
    <x v="1146"/>
    <x v="26"/>
    <s v="OFF-ST-10001522"/>
    <x v="0"/>
    <x v="1"/>
    <n v="147.184"/>
    <s v="US-2018-125717"/>
    <n v="0"/>
    <n v="2"/>
    <n v="0.2"/>
    <n v="-29.436800000000012"/>
    <n v="0.44610841445725197"/>
  </r>
  <r>
    <x v="1146"/>
    <x v="26"/>
    <s v="OFF-BI-10001718"/>
    <x v="0"/>
    <x v="3"/>
    <n v="76.77600000000001"/>
    <s v="US-2018-125717"/>
    <n v="0"/>
    <n v="4"/>
    <n v="0.7"/>
    <n v="-58.861599999999981"/>
    <n v="0.46881743173671325"/>
  </r>
  <r>
    <x v="1146"/>
    <x v="26"/>
    <s v="FUR-FU-10001979"/>
    <x v="1"/>
    <x v="8"/>
    <n v="32.776000000000003"/>
    <s v="US-2018-125717"/>
    <n v="0"/>
    <n v="1"/>
    <n v="0.2"/>
    <n v="3.2776000000000014"/>
    <n v="0.4595170286641902"/>
  </r>
  <r>
    <x v="1146"/>
    <x v="26"/>
    <s v="TEC-AC-10003657"/>
    <x v="2"/>
    <x v="9"/>
    <n v="54.384000000000007"/>
    <s v="US-2018-125717"/>
    <n v="0"/>
    <n v="2"/>
    <n v="0.2"/>
    <n v="1.359599999999995"/>
    <n v="0.52062335344040378"/>
  </r>
  <r>
    <x v="1146"/>
    <x v="26"/>
    <s v="OFF-PA-10003022"/>
    <x v="0"/>
    <x v="0"/>
    <n v="14.352000000000002"/>
    <s v="US-2018-125717"/>
    <n v="0"/>
    <n v="3"/>
    <n v="0.2"/>
    <n v="5.2026000000000003"/>
    <n v="0.43613829632717294"/>
  </r>
  <r>
    <x v="1146"/>
    <x v="16"/>
    <s v="OFF-PA-10001800"/>
    <x v="0"/>
    <x v="0"/>
    <n v="10.368000000000002"/>
    <s v="CA-2018-160017"/>
    <n v="1"/>
    <n v="2"/>
    <n v="0.2"/>
    <n v="3.6288"/>
    <n v="0.43613829632717294"/>
  </r>
  <r>
    <x v="1146"/>
    <x v="4"/>
    <s v="FUR-FU-10001706"/>
    <x v="1"/>
    <x v="8"/>
    <n v="9.24"/>
    <s v="CA-2018-101574"/>
    <n v="1"/>
    <n v="3"/>
    <n v="0"/>
    <n v="4.4352"/>
    <n v="0.4595170286641902"/>
  </r>
  <r>
    <x v="1146"/>
    <x v="2"/>
    <s v="OFF-BI-10004094"/>
    <x v="0"/>
    <x v="3"/>
    <n v="2.6550000000000002"/>
    <s v="CA-2018-152205"/>
    <n v="1"/>
    <n v="1"/>
    <n v="0.7"/>
    <n v="-1.8584999999999994"/>
    <n v="0.46881743173671325"/>
  </r>
  <r>
    <x v="1146"/>
    <x v="0"/>
    <s v="OFF-SU-10001935"/>
    <x v="0"/>
    <x v="14"/>
    <n v="1.7440000000000002"/>
    <s v="US-2018-139955"/>
    <n v="1"/>
    <n v="1"/>
    <n v="0.2"/>
    <n v="-0.34880000000000033"/>
    <n v="0.53938093436526824"/>
  </r>
  <r>
    <x v="1147"/>
    <x v="10"/>
    <s v="FUR-TA-10004442"/>
    <x v="1"/>
    <x v="13"/>
    <n v="344.22"/>
    <s v="CA-2018-121300"/>
    <n v="1"/>
    <n v="2"/>
    <n v="0.4"/>
    <n v="-189.32100000000003"/>
    <n v="0.55975208308209756"/>
  </r>
  <r>
    <x v="1147"/>
    <x v="0"/>
    <s v="TEC-MA-10003066"/>
    <x v="2"/>
    <x v="15"/>
    <n v="336.51"/>
    <s v="CA-2018-100314"/>
    <n v="1"/>
    <n v="3"/>
    <n v="0.4"/>
    <n v="44.867999999999967"/>
    <n v="0.5183572270896134"/>
  </r>
  <r>
    <x v="1147"/>
    <x v="15"/>
    <s v="OFF-ST-10001418"/>
    <x v="0"/>
    <x v="1"/>
    <n v="243.92"/>
    <s v="CA-2018-118402"/>
    <n v="1"/>
    <n v="5"/>
    <n v="0.2"/>
    <n v="-54.881999999999998"/>
    <n v="0.44610841445725197"/>
  </r>
  <r>
    <x v="1147"/>
    <x v="4"/>
    <s v="OFF-AR-10002067"/>
    <x v="0"/>
    <x v="4"/>
    <n v="99.2"/>
    <s v="US-2018-141509"/>
    <n v="1"/>
    <n v="5"/>
    <n v="0"/>
    <n v="25.792000000000002"/>
    <n v="0.45632477063632687"/>
  </r>
  <r>
    <x v="1147"/>
    <x v="4"/>
    <s v="OFF-AP-10002578"/>
    <x v="0"/>
    <x v="12"/>
    <n v="97.84"/>
    <s v="CA-2018-140186"/>
    <n v="1"/>
    <n v="2"/>
    <n v="0"/>
    <n v="25.438400000000001"/>
    <n v="0.49507917887403441"/>
  </r>
  <r>
    <x v="1147"/>
    <x v="4"/>
    <s v="OFF-SU-10000898"/>
    <x v="0"/>
    <x v="14"/>
    <n v="97.3"/>
    <s v="CA-2018-137918"/>
    <n v="1"/>
    <n v="7"/>
    <n v="0"/>
    <n v="28.216999999999992"/>
    <n v="0.53938093436526824"/>
  </r>
  <r>
    <x v="1147"/>
    <x v="4"/>
    <s v="FUR-CH-10002961"/>
    <x v="1"/>
    <x v="5"/>
    <n v="72.784000000000006"/>
    <s v="CA-2018-140186"/>
    <n v="0"/>
    <n v="1"/>
    <n v="0.2"/>
    <n v="0"/>
    <n v="0.46529189879902266"/>
  </r>
  <r>
    <x v="1147"/>
    <x v="10"/>
    <s v="FUR-CH-10003774"/>
    <x v="1"/>
    <x v="5"/>
    <n v="63.686"/>
    <s v="CA-2018-121300"/>
    <n v="0"/>
    <n v="1"/>
    <n v="0.3"/>
    <n v="-15.466600000000003"/>
    <n v="0.46529189879902266"/>
  </r>
  <r>
    <x v="1147"/>
    <x v="4"/>
    <s v="FUR-FU-10004848"/>
    <x v="1"/>
    <x v="8"/>
    <n v="51.75"/>
    <s v="CA-2018-140186"/>
    <n v="0"/>
    <n v="1"/>
    <n v="0"/>
    <n v="15.524999999999999"/>
    <n v="0.4595170286641902"/>
  </r>
  <r>
    <x v="1147"/>
    <x v="20"/>
    <s v="OFF-PA-10004996"/>
    <x v="0"/>
    <x v="0"/>
    <n v="51.550000000000004"/>
    <s v="CA-2018-128335"/>
    <n v="1"/>
    <n v="5"/>
    <n v="0"/>
    <n v="24.2285"/>
    <n v="0.43613829632717294"/>
  </r>
  <r>
    <x v="1147"/>
    <x v="10"/>
    <s v="OFF-ST-10000563"/>
    <x v="0"/>
    <x v="1"/>
    <n v="51.168000000000006"/>
    <s v="CA-2018-148138"/>
    <n v="1"/>
    <n v="2"/>
    <n v="0.2"/>
    <n v="-6.3960000000000008"/>
    <n v="0.44610841445725197"/>
  </r>
  <r>
    <x v="1147"/>
    <x v="4"/>
    <s v="OFF-BI-10003364"/>
    <x v="0"/>
    <x v="3"/>
    <n v="46.672000000000004"/>
    <s v="CA-2018-140186"/>
    <n v="0"/>
    <n v="2"/>
    <n v="0.2"/>
    <n v="16.3352"/>
    <n v="0.46881743173671325"/>
  </r>
  <r>
    <x v="1147"/>
    <x v="4"/>
    <s v="OFF-FA-10002280"/>
    <x v="0"/>
    <x v="7"/>
    <n v="35"/>
    <s v="CA-2018-140186"/>
    <n v="0"/>
    <n v="7"/>
    <n v="0"/>
    <n v="16.8"/>
    <n v="0.51168203684699509"/>
  </r>
  <r>
    <x v="1147"/>
    <x v="0"/>
    <s v="OFF-EN-10000461"/>
    <x v="0"/>
    <x v="11"/>
    <n v="27.968000000000004"/>
    <s v="CA-2018-100314"/>
    <n v="0"/>
    <n v="4"/>
    <n v="0.2"/>
    <n v="9.4391999999999996"/>
    <n v="0.44424167803735209"/>
  </r>
  <r>
    <x v="1147"/>
    <x v="10"/>
    <s v="TEC-AC-10004571"/>
    <x v="2"/>
    <x v="9"/>
    <n v="239.976"/>
    <s v="CA-2018-121300"/>
    <n v="0"/>
    <n v="3"/>
    <n v="0.2"/>
    <n v="65.993400000000008"/>
    <n v="0.52062335344040378"/>
  </r>
  <r>
    <x v="1147"/>
    <x v="20"/>
    <s v="OFF-EN-10001539"/>
    <x v="0"/>
    <x v="11"/>
    <n v="23.34"/>
    <s v="CA-2018-128335"/>
    <n v="0"/>
    <n v="3"/>
    <n v="0"/>
    <n v="10.969799999999999"/>
    <n v="0.44424167803735209"/>
  </r>
  <r>
    <x v="1147"/>
    <x v="10"/>
    <s v="FUR-FU-10004586"/>
    <x v="1"/>
    <x v="8"/>
    <n v="21.248000000000001"/>
    <s v="CA-2018-121300"/>
    <n v="0"/>
    <n v="4"/>
    <n v="0.2"/>
    <n v="7.436799999999999"/>
    <n v="0.4595170286641902"/>
  </r>
  <r>
    <x v="1147"/>
    <x v="10"/>
    <s v="OFF-PA-10002787"/>
    <x v="0"/>
    <x v="0"/>
    <n v="15.552000000000003"/>
    <s v="CA-2018-121300"/>
    <n v="0"/>
    <n v="3"/>
    <n v="0.2"/>
    <n v="5.4432"/>
    <n v="0.43613829632717294"/>
  </r>
  <r>
    <x v="1147"/>
    <x v="10"/>
    <s v="OFF-PA-10002606"/>
    <x v="0"/>
    <x v="0"/>
    <n v="8.4480000000000004"/>
    <s v="CA-2018-121300"/>
    <n v="0"/>
    <n v="2"/>
    <n v="0.2"/>
    <n v="2.6399999999999997"/>
    <n v="0.43613829632717294"/>
  </r>
  <r>
    <x v="1147"/>
    <x v="20"/>
    <s v="OFF-EN-10004846"/>
    <x v="0"/>
    <x v="11"/>
    <n v="7.98"/>
    <s v="CA-2018-126676"/>
    <n v="1"/>
    <n v="3"/>
    <n v="0"/>
    <n v="3.9102000000000006"/>
    <n v="0.44424167803735209"/>
  </r>
  <r>
    <x v="1147"/>
    <x v="0"/>
    <s v="OFF-LA-10001569"/>
    <x v="0"/>
    <x v="2"/>
    <n v="7.9680000000000009"/>
    <s v="CA-2018-100314"/>
    <n v="0"/>
    <n v="2"/>
    <n v="0.2"/>
    <n v="2.5895999999999999"/>
    <n v="0.4647369236065339"/>
  </r>
  <r>
    <x v="1148"/>
    <x v="22"/>
    <s v="OFF-PA-10004039"/>
    <x v="0"/>
    <x v="0"/>
    <n v="167.94"/>
    <s v="CA-2018-147452"/>
    <n v="1"/>
    <n v="3"/>
    <n v="0"/>
    <n v="82.290599999999998"/>
    <n v="0.43613829632717294"/>
  </r>
  <r>
    <x v="1148"/>
    <x v="36"/>
    <s v="OFF-PA-10000062"/>
    <x v="0"/>
    <x v="0"/>
    <n v="164.88"/>
    <s v="CA-2018-144225"/>
    <n v="1"/>
    <n v="3"/>
    <n v="0"/>
    <n v="80.791200000000003"/>
    <n v="0.43613829632717294"/>
  </r>
  <r>
    <x v="1148"/>
    <x v="4"/>
    <s v="TEC-AC-10002402"/>
    <x v="2"/>
    <x v="9"/>
    <n v="159.97999999999999"/>
    <s v="CA-2018-123029"/>
    <n v="1"/>
    <n v="2"/>
    <n v="0"/>
    <n v="47.993999999999986"/>
    <n v="0.52062335344040378"/>
  </r>
  <r>
    <x v="1148"/>
    <x v="2"/>
    <s v="OFF-LA-10004677"/>
    <x v="0"/>
    <x v="2"/>
    <n v="20.664000000000001"/>
    <s v="US-2018-120908"/>
    <n v="1"/>
    <n v="7"/>
    <n v="0.2"/>
    <n v="6.9741"/>
    <n v="0.4647369236065339"/>
  </r>
  <r>
    <x v="1148"/>
    <x v="22"/>
    <s v="OFF-PA-10001838"/>
    <x v="0"/>
    <x v="0"/>
    <n v="11.76"/>
    <s v="CA-2018-147452"/>
    <n v="0"/>
    <n v="2"/>
    <n v="0"/>
    <n v="5.7623999999999995"/>
    <n v="0.43613829632717294"/>
  </r>
  <r>
    <x v="1148"/>
    <x v="0"/>
    <s v="OFF-BI-10000301"/>
    <x v="0"/>
    <x v="3"/>
    <n v="11.645999999999997"/>
    <s v="US-2018-130603"/>
    <n v="1"/>
    <n v="9"/>
    <n v="0.8"/>
    <n v="-17.469000000000005"/>
    <n v="0.46881743173671325"/>
  </r>
  <r>
    <x v="1148"/>
    <x v="22"/>
    <s v="OFF-AP-10001626"/>
    <x v="0"/>
    <x v="12"/>
    <n v="3.89"/>
    <s v="CA-2018-147452"/>
    <n v="0"/>
    <n v="1"/>
    <n v="0"/>
    <n v="1.0114000000000001"/>
    <n v="0.49507917887403441"/>
  </r>
  <r>
    <x v="1149"/>
    <x v="20"/>
    <s v="TEC-MA-10002428"/>
    <x v="2"/>
    <x v="15"/>
    <n v="1704.89"/>
    <s v="CA-2018-113418"/>
    <n v="1"/>
    <n v="11"/>
    <n v="0"/>
    <n v="767.20049999999992"/>
    <n v="0.5183572270896134"/>
  </r>
  <r>
    <x v="1149"/>
    <x v="22"/>
    <s v="FUR-CH-10004997"/>
    <x v="1"/>
    <x v="5"/>
    <n v="451.15199999999993"/>
    <s v="CA-2018-156951"/>
    <n v="1"/>
    <n v="3"/>
    <n v="0.2"/>
    <n v="0"/>
    <n v="0.46529189879902266"/>
  </r>
  <r>
    <x v="1149"/>
    <x v="4"/>
    <s v="OFF-AP-10000576"/>
    <x v="0"/>
    <x v="12"/>
    <n v="241.96"/>
    <s v="CA-2018-129378"/>
    <n v="1"/>
    <n v="2"/>
    <n v="0"/>
    <n v="60.490000000000009"/>
    <n v="0.49507917887403441"/>
  </r>
  <r>
    <x v="1149"/>
    <x v="4"/>
    <s v="FUR-CH-10000553"/>
    <x v="1"/>
    <x v="5"/>
    <n v="108.608"/>
    <s v="CA-2018-129378"/>
    <n v="0"/>
    <n v="4"/>
    <n v="0.2"/>
    <n v="9.5031999999999925"/>
    <n v="0.46529189879902266"/>
  </r>
  <r>
    <x v="1149"/>
    <x v="40"/>
    <s v="OFF-PA-10000994"/>
    <x v="0"/>
    <x v="0"/>
    <n v="104.85"/>
    <s v="CA-2018-117807"/>
    <n v="1"/>
    <n v="1"/>
    <n v="0"/>
    <n v="50.327999999999996"/>
    <n v="0.43613829632717294"/>
  </r>
  <r>
    <x v="1149"/>
    <x v="22"/>
    <s v="OFF-PA-10004530"/>
    <x v="0"/>
    <x v="0"/>
    <n v="91.84"/>
    <s v="CA-2018-156951"/>
    <n v="0"/>
    <n v="8"/>
    <n v="0"/>
    <n v="45.001600000000003"/>
    <n v="0.43613829632717294"/>
  </r>
  <r>
    <x v="1149"/>
    <x v="22"/>
    <s v="OFF-BI-10001107"/>
    <x v="0"/>
    <x v="3"/>
    <n v="81.088000000000008"/>
    <s v="CA-2018-156951"/>
    <n v="0"/>
    <n v="7"/>
    <n v="0.2"/>
    <n v="27.3672"/>
    <n v="0.46881743173671325"/>
  </r>
  <r>
    <x v="1149"/>
    <x v="4"/>
    <s v="OFF-BI-10001922"/>
    <x v="0"/>
    <x v="3"/>
    <n v="61.77600000000001"/>
    <s v="CA-2018-129378"/>
    <n v="0"/>
    <n v="13"/>
    <n v="0.2"/>
    <n v="20.849399999999996"/>
    <n v="0.46881743173671325"/>
  </r>
  <r>
    <x v="1149"/>
    <x v="4"/>
    <s v="TEC-AC-10004708"/>
    <x v="2"/>
    <x v="9"/>
    <n v="104.75"/>
    <s v="US-2018-139577"/>
    <n v="1"/>
    <n v="5"/>
    <n v="0"/>
    <n v="21.997499999999999"/>
    <n v="0.52062335344040378"/>
  </r>
  <r>
    <x v="1149"/>
    <x v="22"/>
    <s v="OFF-PA-10004451"/>
    <x v="0"/>
    <x v="0"/>
    <n v="19.440000000000001"/>
    <s v="CA-2018-156951"/>
    <n v="0"/>
    <n v="3"/>
    <n v="0"/>
    <n v="9.3312000000000008"/>
    <n v="0.43613829632717294"/>
  </r>
  <r>
    <x v="1149"/>
    <x v="0"/>
    <s v="OFF-AR-10000369"/>
    <x v="0"/>
    <x v="4"/>
    <n v="6.6719999999999988"/>
    <s v="CA-2018-152275"/>
    <n v="1"/>
    <n v="6"/>
    <n v="0.2"/>
    <n v="0.50039999999999996"/>
    <n v="0.45632477063632687"/>
  </r>
  <r>
    <x v="1149"/>
    <x v="4"/>
    <s v="OFF-BI-10002012"/>
    <x v="0"/>
    <x v="3"/>
    <n v="1.4400000000000002"/>
    <s v="CA-2018-129378"/>
    <n v="0"/>
    <n v="1"/>
    <n v="0.2"/>
    <n v="0.504"/>
    <n v="0.46881743173671325"/>
  </r>
  <r>
    <x v="1150"/>
    <x v="15"/>
    <s v="FUR-TA-10000198"/>
    <x v="1"/>
    <x v="13"/>
    <n v="2314.116"/>
    <s v="US-2018-162558"/>
    <n v="1"/>
    <n v="7"/>
    <n v="0.4"/>
    <n v="-1002.7836000000001"/>
    <n v="0.55975208308209756"/>
  </r>
  <r>
    <x v="1150"/>
    <x v="4"/>
    <s v="OFF-ST-10003716"/>
    <x v="0"/>
    <x v="1"/>
    <n v="1575.14"/>
    <s v="CA-2018-105914"/>
    <n v="1"/>
    <n v="7"/>
    <n v="0"/>
    <n v="204.76820000000001"/>
    <n v="0.44610841445725197"/>
  </r>
  <r>
    <x v="1150"/>
    <x v="4"/>
    <s v="TEC-MA-10002930"/>
    <x v="2"/>
    <x v="15"/>
    <n v="369.16"/>
    <s v="CA-2018-137414"/>
    <n v="1"/>
    <n v="11"/>
    <n v="0.2"/>
    <n v="32.301500000000019"/>
    <n v="0.5183572270896134"/>
  </r>
  <r>
    <x v="1150"/>
    <x v="11"/>
    <s v="FUR-BO-10001972"/>
    <x v="1"/>
    <x v="10"/>
    <n v="217.76400000000001"/>
    <s v="CA-2018-141117"/>
    <n v="1"/>
    <n v="6"/>
    <n v="0.7"/>
    <n v="-384.71640000000002"/>
    <n v="0.5176847302647779"/>
  </r>
  <r>
    <x v="1150"/>
    <x v="14"/>
    <s v="FUR-FU-10003577"/>
    <x v="1"/>
    <x v="8"/>
    <n v="157.74"/>
    <s v="CA-2018-126074"/>
    <n v="1"/>
    <n v="11"/>
    <n v="0"/>
    <n v="56.7864"/>
    <n v="0.4595170286641902"/>
  </r>
  <r>
    <x v="1150"/>
    <x v="4"/>
    <s v="OFF-BI-10002854"/>
    <x v="0"/>
    <x v="3"/>
    <n v="112.12000000000002"/>
    <s v="CA-2018-105914"/>
    <n v="0"/>
    <n v="5"/>
    <n v="0.2"/>
    <n v="42.045000000000002"/>
    <n v="0.46881743173671325"/>
  </r>
  <r>
    <x v="1150"/>
    <x v="11"/>
    <s v="OFF-AR-10003727"/>
    <x v="0"/>
    <x v="4"/>
    <n v="95.143999999999991"/>
    <s v="CA-2018-141117"/>
    <n v="0"/>
    <n v="7"/>
    <n v="0.2"/>
    <n v="10.703699999999987"/>
    <n v="0.45632477063632687"/>
  </r>
  <r>
    <x v="1150"/>
    <x v="22"/>
    <s v="TEC-PH-10003800"/>
    <x v="2"/>
    <x v="6"/>
    <n v="84.784000000000006"/>
    <s v="CA-2018-101308"/>
    <n v="1"/>
    <n v="2"/>
    <n v="0.2"/>
    <n v="-20.136200000000006"/>
    <n v="0.41105220110552465"/>
  </r>
  <r>
    <x v="1150"/>
    <x v="20"/>
    <s v="TEC-PH-10002115"/>
    <x v="2"/>
    <x v="6"/>
    <n v="65.989999999999995"/>
    <s v="CA-2018-123981"/>
    <n v="1"/>
    <n v="1"/>
    <n v="0"/>
    <n v="17.157400000000003"/>
    <n v="0.41105220110552465"/>
  </r>
  <r>
    <x v="1150"/>
    <x v="14"/>
    <s v="OFF-BI-10003638"/>
    <x v="0"/>
    <x v="3"/>
    <n v="58.050000000000004"/>
    <s v="CA-2018-126074"/>
    <n v="0"/>
    <n v="3"/>
    <n v="0"/>
    <n v="26.702999999999999"/>
    <n v="0.46881743173671325"/>
  </r>
  <r>
    <x v="1150"/>
    <x v="14"/>
    <s v="OFF-AR-10003478"/>
    <x v="0"/>
    <x v="4"/>
    <n v="56.980000000000004"/>
    <s v="CA-2018-126074"/>
    <n v="0"/>
    <n v="7"/>
    <n v="0"/>
    <n v="22.792000000000002"/>
    <n v="0.45632477063632687"/>
  </r>
  <r>
    <x v="1150"/>
    <x v="20"/>
    <s v="OFF-PA-10004438"/>
    <x v="0"/>
    <x v="0"/>
    <n v="49.12"/>
    <s v="CA-2018-147564"/>
    <n v="1"/>
    <n v="4"/>
    <n v="0"/>
    <n v="23.086399999999998"/>
    <n v="0.43613829632717294"/>
  </r>
  <r>
    <x v="1150"/>
    <x v="11"/>
    <s v="OFF-SU-10004664"/>
    <x v="0"/>
    <x v="14"/>
    <n v="39.072000000000003"/>
    <s v="CA-2018-141117"/>
    <n v="0"/>
    <n v="6"/>
    <n v="0.2"/>
    <n v="4.3955999999999982"/>
    <n v="0.53938093436526824"/>
  </r>
  <r>
    <x v="1150"/>
    <x v="15"/>
    <s v="OFF-BI-10003984"/>
    <x v="0"/>
    <x v="3"/>
    <n v="34.236000000000004"/>
    <s v="US-2018-162558"/>
    <n v="0"/>
    <n v="4"/>
    <n v="0.7"/>
    <n v="-26.247599999999998"/>
    <n v="0.46881743173671325"/>
  </r>
  <r>
    <x v="1150"/>
    <x v="15"/>
    <s v="OFF-BI-10000977"/>
    <x v="0"/>
    <x v="3"/>
    <n v="27.360000000000003"/>
    <s v="US-2018-162558"/>
    <n v="0"/>
    <n v="3"/>
    <n v="0.7"/>
    <n v="-21.887999999999991"/>
    <n v="0.46881743173671325"/>
  </r>
  <r>
    <x v="1150"/>
    <x v="11"/>
    <s v="OFF-BI-10003676"/>
    <x v="0"/>
    <x v="3"/>
    <n v="22.638000000000002"/>
    <s v="CA-2018-141117"/>
    <n v="0"/>
    <n v="7"/>
    <n v="0.7"/>
    <n v="-16.601199999999999"/>
    <n v="0.46881743173671325"/>
  </r>
  <r>
    <x v="1150"/>
    <x v="0"/>
    <s v="OFF-AP-10001947"/>
    <x v="0"/>
    <x v="12"/>
    <n v="21.983999999999995"/>
    <s v="CA-2018-152926"/>
    <n v="1"/>
    <n v="6"/>
    <n v="0.8"/>
    <n v="-56.059200000000011"/>
    <n v="0.49507917887403441"/>
  </r>
  <r>
    <x v="1150"/>
    <x v="15"/>
    <s v="OFF-PA-10003172"/>
    <x v="0"/>
    <x v="0"/>
    <n v="20.736000000000004"/>
    <s v="US-2018-162558"/>
    <n v="0"/>
    <n v="4"/>
    <n v="0.2"/>
    <n v="7.2576000000000001"/>
    <n v="0.43613829632717294"/>
  </r>
  <r>
    <x v="1150"/>
    <x v="15"/>
    <s v="FUR-FU-10003691"/>
    <x v="1"/>
    <x v="8"/>
    <n v="19.760000000000002"/>
    <s v="US-2018-162558"/>
    <n v="0"/>
    <n v="2"/>
    <n v="0.2"/>
    <n v="5.9279999999999999"/>
    <n v="0.4595170286641902"/>
  </r>
  <r>
    <x v="1150"/>
    <x v="4"/>
    <s v="FUR-FU-10001424"/>
    <x v="1"/>
    <x v="8"/>
    <n v="17.46"/>
    <s v="CA-2018-137414"/>
    <n v="0"/>
    <n v="2"/>
    <n v="0"/>
    <n v="5.936399999999999"/>
    <n v="0.4595170286641902"/>
  </r>
  <r>
    <x v="1150"/>
    <x v="0"/>
    <s v="OFF-AP-10004708"/>
    <x v="0"/>
    <x v="12"/>
    <n v="15.223999999999997"/>
    <s v="CA-2018-152926"/>
    <n v="0"/>
    <n v="2"/>
    <n v="0.8"/>
    <n v="-38.821200000000012"/>
    <n v="0.49507917887403441"/>
  </r>
  <r>
    <x v="1150"/>
    <x v="15"/>
    <s v="FUR-FU-10002364"/>
    <x v="1"/>
    <x v="8"/>
    <n v="11.808"/>
    <s v="US-2018-162558"/>
    <n v="0"/>
    <n v="2"/>
    <n v="0.2"/>
    <n v="1.3283999999999985"/>
    <n v="0.4595170286641902"/>
  </r>
  <r>
    <x v="1150"/>
    <x v="33"/>
    <s v="FUR-FU-10002963"/>
    <x v="1"/>
    <x v="8"/>
    <n v="10.16"/>
    <s v="CA-2018-116113"/>
    <n v="1"/>
    <n v="2"/>
    <n v="0"/>
    <n v="3.4543999999999997"/>
    <n v="0.4595170286641902"/>
  </r>
  <r>
    <x v="1150"/>
    <x v="15"/>
    <s v="FUR-FU-10004864"/>
    <x v="1"/>
    <x v="8"/>
    <n v="9.6560000000000006"/>
    <s v="US-2018-162558"/>
    <n v="0"/>
    <n v="1"/>
    <n v="0.2"/>
    <n v="1.5691000000000002"/>
    <n v="0.4595170286641902"/>
  </r>
  <r>
    <x v="1150"/>
    <x v="22"/>
    <s v="OFF-FA-10002780"/>
    <x v="0"/>
    <x v="7"/>
    <n v="8.94"/>
    <s v="CA-2018-101308"/>
    <n v="0"/>
    <n v="3"/>
    <n v="0"/>
    <n v="4.1123999999999992"/>
    <n v="0.51168203684699509"/>
  </r>
  <r>
    <x v="1150"/>
    <x v="14"/>
    <s v="OFF-BI-10000546"/>
    <x v="0"/>
    <x v="3"/>
    <n v="2.88"/>
    <s v="CA-2018-126074"/>
    <n v="0"/>
    <n v="1"/>
    <n v="0"/>
    <n v="1.4112"/>
    <n v="0.46881743173671325"/>
  </r>
  <r>
    <x v="1151"/>
    <x v="28"/>
    <s v="OFF-BI-10001359"/>
    <x v="0"/>
    <x v="3"/>
    <n v="1793.98"/>
    <s v="CA-2018-141789"/>
    <n v="1"/>
    <n v="2"/>
    <n v="0"/>
    <n v="843.17059999999992"/>
    <n v="0.46881743173671325"/>
  </r>
  <r>
    <x v="1151"/>
    <x v="4"/>
    <s v="FUR-TA-10001520"/>
    <x v="1"/>
    <x v="13"/>
    <n v="171.28800000000001"/>
    <s v="CA-2018-101749"/>
    <n v="1"/>
    <n v="3"/>
    <n v="0.2"/>
    <n v="-6.423300000000026"/>
    <n v="0.55975208308209756"/>
  </r>
  <r>
    <x v="1151"/>
    <x v="20"/>
    <s v="FUR-FU-10001934"/>
    <x v="1"/>
    <x v="8"/>
    <n v="83.92"/>
    <s v="CA-2018-143035"/>
    <n v="1"/>
    <n v="4"/>
    <n v="0"/>
    <n v="21.819200000000002"/>
    <n v="0.4595170286641902"/>
  </r>
  <r>
    <x v="1151"/>
    <x v="20"/>
    <s v="TEC-AC-10002049"/>
    <x v="2"/>
    <x v="9"/>
    <n v="371.96999999999997"/>
    <s v="CA-2018-143035"/>
    <n v="0"/>
    <n v="3"/>
    <n v="0"/>
    <n v="66.954599999999971"/>
    <n v="0.52062335344040378"/>
  </r>
  <r>
    <x v="1151"/>
    <x v="20"/>
    <s v="OFF-ST-10002214"/>
    <x v="0"/>
    <x v="1"/>
    <n v="22.58"/>
    <s v="CA-2018-134607"/>
    <n v="1"/>
    <n v="2"/>
    <n v="0"/>
    <n v="5.8707999999999991"/>
    <n v="0.44610841445725197"/>
  </r>
  <r>
    <x v="1151"/>
    <x v="0"/>
    <s v="OFF-AR-10004817"/>
    <x v="0"/>
    <x v="4"/>
    <n v="20.64"/>
    <s v="CA-2018-144820"/>
    <n v="1"/>
    <n v="5"/>
    <n v="0.2"/>
    <n v="2.3219999999999974"/>
    <n v="0.45632477063632687"/>
  </r>
  <r>
    <x v="1151"/>
    <x v="16"/>
    <s v="OFF-AP-10000804"/>
    <x v="0"/>
    <x v="12"/>
    <n v="17.920000000000002"/>
    <s v="CA-2018-149853"/>
    <n v="1"/>
    <n v="5"/>
    <n v="0.2"/>
    <n v="1.1200000000000001"/>
    <n v="0.49507917887403441"/>
  </r>
  <r>
    <x v="1151"/>
    <x v="16"/>
    <s v="OFF-PA-10000556"/>
    <x v="0"/>
    <x v="0"/>
    <n v="15.552000000000003"/>
    <s v="CA-2018-149853"/>
    <n v="0"/>
    <n v="3"/>
    <n v="0.2"/>
    <n v="5.4432"/>
    <n v="0.43613829632717294"/>
  </r>
  <r>
    <x v="1151"/>
    <x v="20"/>
    <s v="OFF-AR-10001130"/>
    <x v="0"/>
    <x v="4"/>
    <n v="6.63"/>
    <s v="CA-2018-143035"/>
    <n v="0"/>
    <n v="3"/>
    <n v="0"/>
    <n v="3.1160999999999999"/>
    <n v="0.45632477063632687"/>
  </r>
  <r>
    <x v="1152"/>
    <x v="36"/>
    <s v="FUR-FU-10000076"/>
    <x v="1"/>
    <x v="8"/>
    <n v="19.98"/>
    <s v="CA-2018-163818"/>
    <n v="1"/>
    <n v="1"/>
    <n v="0"/>
    <n v="8.5914000000000019"/>
    <n v="0.4595170286641902"/>
  </r>
  <r>
    <x v="1153"/>
    <x v="20"/>
    <s v="TEC-MA-10001047"/>
    <x v="2"/>
    <x v="15"/>
    <n v="5199.96"/>
    <s v="CA-2018-143112"/>
    <n v="1"/>
    <n v="4"/>
    <n v="0"/>
    <n v="1351.9895999999999"/>
    <n v="0.5183572270896134"/>
  </r>
  <r>
    <x v="1153"/>
    <x v="4"/>
    <s v="FUR-CH-10001190"/>
    <x v="1"/>
    <x v="5"/>
    <n v="435.16800000000006"/>
    <s v="CA-2018-131807"/>
    <n v="1"/>
    <n v="4"/>
    <n v="0.2"/>
    <n v="-59.835600000000042"/>
    <n v="0.46529189879902266"/>
  </r>
  <r>
    <x v="1153"/>
    <x v="20"/>
    <s v="FUR-CH-10002880"/>
    <x v="1"/>
    <x v="5"/>
    <n v="221.38200000000001"/>
    <s v="CA-2018-143112"/>
    <n v="0"/>
    <n v="2"/>
    <n v="0.1"/>
    <n v="2.4597999999999871"/>
    <n v="0.46529189879902266"/>
  </r>
  <r>
    <x v="1153"/>
    <x v="4"/>
    <s v="FUR-TA-10004086"/>
    <x v="1"/>
    <x v="13"/>
    <n v="206.35200000000003"/>
    <s v="CA-2018-131807"/>
    <n v="0"/>
    <n v="3"/>
    <n v="0.2"/>
    <n v="5.1587999999999852"/>
    <n v="0.55975208308209756"/>
  </r>
  <r>
    <x v="1153"/>
    <x v="20"/>
    <s v="TEC-PH-10003555"/>
    <x v="2"/>
    <x v="6"/>
    <n v="160.92999999999998"/>
    <s v="US-2018-103247"/>
    <n v="1"/>
    <n v="7"/>
    <n v="0"/>
    <n v="3.2186000000000092"/>
    <n v="0.41105220110552465"/>
  </r>
  <r>
    <x v="1153"/>
    <x v="20"/>
    <s v="TEC-PH-10003095"/>
    <x v="2"/>
    <x v="6"/>
    <n v="87.8"/>
    <s v="CA-2018-143112"/>
    <n v="0"/>
    <n v="4"/>
    <n v="0"/>
    <n v="43.9"/>
    <n v="0.41105220110552465"/>
  </r>
  <r>
    <x v="1153"/>
    <x v="20"/>
    <s v="OFF-BI-10004492"/>
    <x v="0"/>
    <x v="3"/>
    <n v="75.792000000000002"/>
    <s v="US-2018-103247"/>
    <n v="0"/>
    <n v="3"/>
    <n v="0.2"/>
    <n v="25.579799999999992"/>
    <n v="0.46881743173671325"/>
  </r>
  <r>
    <x v="1153"/>
    <x v="4"/>
    <s v="FUR-FU-10004666"/>
    <x v="1"/>
    <x v="8"/>
    <n v="72.900000000000006"/>
    <s v="CA-2018-131807"/>
    <n v="0"/>
    <n v="5"/>
    <n v="0"/>
    <n v="26.973000000000003"/>
    <n v="0.4595170286641902"/>
  </r>
  <r>
    <x v="1153"/>
    <x v="4"/>
    <s v="OFF-PA-10002581"/>
    <x v="0"/>
    <x v="0"/>
    <n v="61.96"/>
    <s v="CA-2018-167661"/>
    <n v="1"/>
    <n v="2"/>
    <n v="0"/>
    <n v="27.881999999999998"/>
    <n v="0.43613829632717294"/>
  </r>
  <r>
    <x v="1153"/>
    <x v="4"/>
    <s v="OFF-BI-10002571"/>
    <x v="0"/>
    <x v="3"/>
    <n v="39.92"/>
    <s v="CA-2018-167661"/>
    <n v="0"/>
    <n v="5"/>
    <n v="0.2"/>
    <n v="13.472999999999999"/>
    <n v="0.46881743173671325"/>
  </r>
  <r>
    <x v="1153"/>
    <x v="26"/>
    <s v="TEC-AC-10001714"/>
    <x v="2"/>
    <x v="9"/>
    <n v="63.824000000000005"/>
    <s v="CA-2018-157672"/>
    <n v="1"/>
    <n v="2"/>
    <n v="0.2"/>
    <n v="13.562599999999998"/>
    <n v="0.52062335344040378"/>
  </r>
  <r>
    <x v="1153"/>
    <x v="4"/>
    <s v="OFF-BI-10001097"/>
    <x v="0"/>
    <x v="3"/>
    <n v="19.936000000000003"/>
    <s v="CA-2018-167661"/>
    <n v="0"/>
    <n v="4"/>
    <n v="0.2"/>
    <n v="7.2267999999999999"/>
    <n v="0.46881743173671325"/>
  </r>
  <r>
    <x v="1153"/>
    <x v="4"/>
    <s v="OFF-AP-10004052"/>
    <x v="0"/>
    <x v="12"/>
    <n v="15.8"/>
    <s v="CA-2018-131807"/>
    <n v="0"/>
    <n v="4"/>
    <n v="0"/>
    <n v="4.1080000000000005"/>
    <n v="0.49507917887403441"/>
  </r>
  <r>
    <x v="1153"/>
    <x v="4"/>
    <s v="OFF-FA-10002780"/>
    <x v="0"/>
    <x v="7"/>
    <n v="14.9"/>
    <s v="CA-2018-131807"/>
    <n v="0"/>
    <n v="5"/>
    <n v="0"/>
    <n v="6.8539999999999992"/>
    <n v="0.51168203684699509"/>
  </r>
  <r>
    <x v="1153"/>
    <x v="4"/>
    <s v="TEC-PH-10000702"/>
    <x v="2"/>
    <x v="6"/>
    <n v="7.9920000000000009"/>
    <s v="CA-2018-131807"/>
    <n v="0"/>
    <n v="1"/>
    <n v="0.2"/>
    <n v="2.6972999999999994"/>
    <n v="0.41105220110552465"/>
  </r>
  <r>
    <x v="1154"/>
    <x v="20"/>
    <s v="OFF-ST-10000991"/>
    <x v="0"/>
    <x v="1"/>
    <n v="344.90999999999997"/>
    <s v="US-2018-136868"/>
    <n v="1"/>
    <n v="3"/>
    <n v="0"/>
    <n v="10.347300000000004"/>
    <n v="0.44610841445725197"/>
  </r>
  <r>
    <x v="1154"/>
    <x v="1"/>
    <s v="OFF-ST-10003208"/>
    <x v="0"/>
    <x v="1"/>
    <n v="290.33600000000001"/>
    <s v="CA-2018-146269"/>
    <n v="1"/>
    <n v="2"/>
    <n v="0.2"/>
    <n v="32.662799999999947"/>
    <n v="0.44610841445725197"/>
  </r>
  <r>
    <x v="1154"/>
    <x v="35"/>
    <s v="OFF-AP-10004336"/>
    <x v="0"/>
    <x v="12"/>
    <n v="227.84"/>
    <s v="US-2018-148054"/>
    <n v="1"/>
    <n v="4"/>
    <n v="0"/>
    <n v="66.073599999999971"/>
    <n v="0.49507917887403441"/>
  </r>
  <r>
    <x v="1154"/>
    <x v="23"/>
    <s v="OFF-PA-10001357"/>
    <x v="0"/>
    <x v="0"/>
    <n v="143.69999999999999"/>
    <s v="CA-2018-118577"/>
    <n v="1"/>
    <n v="3"/>
    <n v="0"/>
    <n v="68.975999999999999"/>
    <n v="0.43613829632717294"/>
  </r>
  <r>
    <x v="1154"/>
    <x v="35"/>
    <s v="FUR-FU-10003247"/>
    <x v="1"/>
    <x v="8"/>
    <n v="41.96"/>
    <s v="US-2018-148054"/>
    <n v="0"/>
    <n v="2"/>
    <n v="0"/>
    <n v="2.9371999999999971"/>
    <n v="0.4595170286641902"/>
  </r>
  <r>
    <x v="1154"/>
    <x v="20"/>
    <s v="OFF-PA-10001033"/>
    <x v="0"/>
    <x v="0"/>
    <n v="40.99"/>
    <s v="CA-2018-109099"/>
    <n v="1"/>
    <n v="1"/>
    <n v="0"/>
    <n v="20.085100000000001"/>
    <n v="0.43613829632717294"/>
  </r>
  <r>
    <x v="1154"/>
    <x v="35"/>
    <s v="OFF-PA-10001295"/>
    <x v="0"/>
    <x v="0"/>
    <n v="37.94"/>
    <s v="US-2018-148054"/>
    <n v="0"/>
    <n v="2"/>
    <n v="0"/>
    <n v="18.211199999999998"/>
    <n v="0.43613829632717294"/>
  </r>
  <r>
    <x v="1154"/>
    <x v="20"/>
    <s v="TEC-AC-10001539"/>
    <x v="2"/>
    <x v="9"/>
    <n v="319.95999999999998"/>
    <s v="US-2018-136868"/>
    <n v="0"/>
    <n v="4"/>
    <n v="0"/>
    <n v="115.18559999999999"/>
    <n v="0.52062335344040378"/>
  </r>
  <r>
    <x v="1154"/>
    <x v="1"/>
    <s v="OFF-AR-10004790"/>
    <x v="0"/>
    <x v="4"/>
    <n v="19.152000000000001"/>
    <s v="CA-2018-146269"/>
    <n v="0"/>
    <n v="2"/>
    <n v="0.2"/>
    <n v="1.1969999999999992"/>
    <n v="0.45632477063632687"/>
  </r>
  <r>
    <x v="1154"/>
    <x v="20"/>
    <s v="OFF-PA-10002377"/>
    <x v="0"/>
    <x v="0"/>
    <n v="17.04"/>
    <s v="US-2018-136868"/>
    <n v="0"/>
    <n v="3"/>
    <n v="0"/>
    <n v="7.6679999999999993"/>
    <n v="0.43613829632717294"/>
  </r>
  <r>
    <x v="1154"/>
    <x v="12"/>
    <s v="OFF-AR-10001761"/>
    <x v="0"/>
    <x v="4"/>
    <n v="9.3439999999999994"/>
    <s v="CA-2018-137421"/>
    <n v="1"/>
    <n v="2"/>
    <n v="0.2"/>
    <n v="1.8687999999999998"/>
    <n v="0.45632477063632687"/>
  </r>
  <r>
    <x v="1154"/>
    <x v="23"/>
    <s v="OFF-PA-10004888"/>
    <x v="0"/>
    <x v="0"/>
    <n v="6.48"/>
    <s v="CA-2018-118577"/>
    <n v="0"/>
    <n v="1"/>
    <n v="0"/>
    <n v="3.1104000000000003"/>
    <n v="0.43613829632717294"/>
  </r>
  <r>
    <x v="1155"/>
    <x v="25"/>
    <s v="OFF-ST-10003208"/>
    <x v="0"/>
    <x v="1"/>
    <n v="580.67200000000003"/>
    <s v="CA-2018-148404"/>
    <n v="1"/>
    <n v="4"/>
    <n v="0.2"/>
    <n v="65.325599999999895"/>
    <n v="0.44610841445725197"/>
  </r>
  <r>
    <x v="1155"/>
    <x v="4"/>
    <s v="FUR-BO-10003965"/>
    <x v="1"/>
    <x v="10"/>
    <n v="307.666"/>
    <s v="CA-2018-104003"/>
    <n v="1"/>
    <n v="2"/>
    <n v="0.15"/>
    <n v="-14.478399999999979"/>
    <n v="0.5176847302647779"/>
  </r>
  <r>
    <x v="1155"/>
    <x v="25"/>
    <s v="TEC-PH-10004447"/>
    <x v="2"/>
    <x v="6"/>
    <n v="222.38400000000001"/>
    <s v="CA-2018-148404"/>
    <n v="0"/>
    <n v="2"/>
    <n v="0.2"/>
    <n v="16.678799999999995"/>
    <n v="0.41105220110552465"/>
  </r>
  <r>
    <x v="1155"/>
    <x v="25"/>
    <s v="FUR-TA-10001039"/>
    <x v="1"/>
    <x v="13"/>
    <n v="154.76400000000001"/>
    <s v="CA-2018-148404"/>
    <n v="0"/>
    <n v="3"/>
    <n v="0.4"/>
    <n v="-36.11160000000001"/>
    <n v="0.55975208308209756"/>
  </r>
  <r>
    <x v="1155"/>
    <x v="4"/>
    <s v="TEC-PH-10003555"/>
    <x v="2"/>
    <x v="6"/>
    <n v="128.744"/>
    <s v="CA-2018-108574"/>
    <n v="1"/>
    <n v="7"/>
    <n v="0.2"/>
    <n v="-28.967399999999991"/>
    <n v="0.41105220110552465"/>
  </r>
  <r>
    <x v="1155"/>
    <x v="14"/>
    <s v="OFF-ST-10001837"/>
    <x v="0"/>
    <x v="1"/>
    <n v="85.52"/>
    <s v="CA-2018-152709"/>
    <n v="1"/>
    <n v="2"/>
    <n v="0"/>
    <n v="22.235199999999999"/>
    <n v="0.44610841445725197"/>
  </r>
  <r>
    <x v="1155"/>
    <x v="4"/>
    <s v="TEC-PH-10000702"/>
    <x v="2"/>
    <x v="6"/>
    <n v="79.920000000000016"/>
    <s v="CA-2018-108574"/>
    <n v="0"/>
    <n v="10"/>
    <n v="0.2"/>
    <n v="26.972999999999992"/>
    <n v="0.41105220110552465"/>
  </r>
  <r>
    <x v="1155"/>
    <x v="25"/>
    <s v="OFF-BI-10002854"/>
    <x v="0"/>
    <x v="3"/>
    <n v="50.454000000000015"/>
    <s v="CA-2018-148404"/>
    <n v="0"/>
    <n v="6"/>
    <n v="0.7"/>
    <n v="-33.635999999999996"/>
    <n v="0.46881743173671325"/>
  </r>
  <r>
    <x v="1155"/>
    <x v="4"/>
    <s v="TEC-AC-10002049"/>
    <x v="2"/>
    <x v="9"/>
    <n v="1115.9099999999999"/>
    <s v="CA-2018-108574"/>
    <n v="0"/>
    <n v="9"/>
    <n v="0"/>
    <n v="200.86379999999991"/>
    <n v="0.52062335344040378"/>
  </r>
  <r>
    <x v="1155"/>
    <x v="25"/>
    <s v="OFF-FA-10003112"/>
    <x v="0"/>
    <x v="7"/>
    <n v="18.936"/>
    <s v="CA-2018-148404"/>
    <n v="0"/>
    <n v="3"/>
    <n v="0.2"/>
    <n v="5.9174999999999986"/>
    <n v="0.51168203684699509"/>
  </r>
  <r>
    <x v="1155"/>
    <x v="0"/>
    <s v="OFF-BI-10000756"/>
    <x v="0"/>
    <x v="3"/>
    <n v="4.2399999999999993"/>
    <s v="CA-2018-128426"/>
    <n v="1"/>
    <n v="5"/>
    <n v="0.8"/>
    <n v="-6.3599999999999994"/>
    <n v="0.46881743173671325"/>
  </r>
  <r>
    <x v="1156"/>
    <x v="20"/>
    <s v="FUR-CH-10002372"/>
    <x v="1"/>
    <x v="5"/>
    <n v="145.76400000000001"/>
    <s v="US-2018-168613"/>
    <n v="1"/>
    <n v="2"/>
    <n v="0.1"/>
    <n v="3.2392000000000074"/>
    <n v="0.46529189879902266"/>
  </r>
  <r>
    <x v="1156"/>
    <x v="4"/>
    <s v="TEC-PH-10001336"/>
    <x v="2"/>
    <x v="6"/>
    <n v="103.19200000000001"/>
    <s v="CA-2018-105487"/>
    <n v="1"/>
    <n v="1"/>
    <n v="0.2"/>
    <n v="11.609099999999998"/>
    <n v="0.41105220110552465"/>
  </r>
  <r>
    <x v="1156"/>
    <x v="43"/>
    <s v="OFF-ST-10001837"/>
    <x v="0"/>
    <x v="1"/>
    <n v="42.76"/>
    <s v="CA-2018-151596"/>
    <n v="1"/>
    <n v="1"/>
    <n v="0"/>
    <n v="11.117599999999999"/>
    <n v="0.44610841445725197"/>
  </r>
  <r>
    <x v="1156"/>
    <x v="4"/>
    <s v="OFF-ST-10002301"/>
    <x v="0"/>
    <x v="1"/>
    <n v="40.68"/>
    <s v="CA-2018-105487"/>
    <n v="0"/>
    <n v="2"/>
    <n v="0"/>
    <n v="0.40679999999999694"/>
    <n v="0.44610841445725197"/>
  </r>
  <r>
    <x v="1156"/>
    <x v="4"/>
    <s v="TEC-AC-10003610"/>
    <x v="2"/>
    <x v="9"/>
    <n v="239.96"/>
    <s v="CA-2018-105487"/>
    <n v="0"/>
    <n v="4"/>
    <n v="0"/>
    <n v="115.1808"/>
    <n v="0.52062335344040378"/>
  </r>
  <r>
    <x v="1156"/>
    <x v="4"/>
    <s v="TEC-AC-10002305"/>
    <x v="2"/>
    <x v="9"/>
    <n v="36"/>
    <s v="CA-2018-105487"/>
    <n v="0"/>
    <n v="2"/>
    <n v="0"/>
    <n v="6.4799999999999969"/>
    <n v="0.52062335344040378"/>
  </r>
  <r>
    <x v="1157"/>
    <x v="1"/>
    <s v="FUR-TA-10002958"/>
    <x v="1"/>
    <x v="13"/>
    <n v="652.45000000000005"/>
    <s v="US-2018-117247"/>
    <n v="1"/>
    <n v="5"/>
    <n v="0.5"/>
    <n v="-430.61700000000019"/>
    <n v="0.55975208308209756"/>
  </r>
  <r>
    <x v="1157"/>
    <x v="20"/>
    <s v="FUR-BO-10003034"/>
    <x v="1"/>
    <x v="10"/>
    <n v="314.35199999999998"/>
    <s v="CA-2018-141873"/>
    <n v="1"/>
    <n v="3"/>
    <n v="0.2"/>
    <n v="-15.71759999999999"/>
    <n v="0.5176847302647779"/>
  </r>
  <r>
    <x v="1157"/>
    <x v="0"/>
    <s v="FUR-CH-10001802"/>
    <x v="1"/>
    <x v="5"/>
    <n v="254.05799999999999"/>
    <s v="CA-2018-163125"/>
    <n v="1"/>
    <n v="3"/>
    <n v="0.3"/>
    <n v="-32.664599999999993"/>
    <n v="0.46529189879902266"/>
  </r>
  <r>
    <x v="1157"/>
    <x v="0"/>
    <s v="OFF-AR-10004344"/>
    <x v="0"/>
    <x v="4"/>
    <n v="67.144000000000005"/>
    <s v="CA-2018-163125"/>
    <n v="0"/>
    <n v="7"/>
    <n v="0.2"/>
    <n v="5.8750999999999962"/>
    <n v="0.45632477063632687"/>
  </r>
  <r>
    <x v="1157"/>
    <x v="1"/>
    <s v="FUR-TA-10001676"/>
    <x v="1"/>
    <x v="13"/>
    <n v="66.644999999999996"/>
    <s v="US-2018-117247"/>
    <n v="0"/>
    <n v="3"/>
    <n v="0.5"/>
    <n v="-42.652799999999999"/>
    <n v="0.55975208308209756"/>
  </r>
  <r>
    <x v="1157"/>
    <x v="10"/>
    <s v="FUR-FU-10003577"/>
    <x v="1"/>
    <x v="8"/>
    <n v="45.888000000000005"/>
    <s v="CA-2018-132430"/>
    <n v="1"/>
    <n v="4"/>
    <n v="0.2"/>
    <n v="9.1775999999999982"/>
    <n v="0.4595170286641902"/>
  </r>
  <r>
    <x v="1157"/>
    <x v="4"/>
    <s v="OFF-PA-10001745"/>
    <x v="0"/>
    <x v="0"/>
    <n v="35.200000000000003"/>
    <s v="US-2018-115595"/>
    <n v="1"/>
    <n v="5"/>
    <n v="0"/>
    <n v="16.543999999999997"/>
    <n v="0.43613829632717294"/>
  </r>
  <r>
    <x v="1157"/>
    <x v="20"/>
    <s v="OFF-PA-10000069"/>
    <x v="0"/>
    <x v="0"/>
    <n v="18.98"/>
    <s v="CA-2018-141873"/>
    <n v="0"/>
    <n v="2"/>
    <n v="0"/>
    <n v="8.9206000000000003"/>
    <n v="0.43613829632717294"/>
  </r>
  <r>
    <x v="1157"/>
    <x v="20"/>
    <s v="OFF-BI-10003655"/>
    <x v="0"/>
    <x v="3"/>
    <n v="18.240000000000002"/>
    <s v="CA-2018-141873"/>
    <n v="0"/>
    <n v="6"/>
    <n v="0.2"/>
    <n v="6.1560000000000006"/>
    <n v="0.46881743173671325"/>
  </r>
  <r>
    <x v="1157"/>
    <x v="20"/>
    <s v="OFF-BI-10001031"/>
    <x v="0"/>
    <x v="3"/>
    <n v="12.816000000000001"/>
    <s v="CA-2018-141873"/>
    <n v="0"/>
    <n v="3"/>
    <n v="0.2"/>
    <n v="4.3253999999999984"/>
    <n v="0.46881743173671325"/>
  </r>
  <r>
    <x v="1157"/>
    <x v="25"/>
    <s v="OFF-PA-10002659"/>
    <x v="0"/>
    <x v="0"/>
    <n v="10.816000000000001"/>
    <s v="CA-2018-162635"/>
    <n v="1"/>
    <n v="4"/>
    <n v="0.2"/>
    <n v="3.5151999999999988"/>
    <n v="0.43613829632717294"/>
  </r>
  <r>
    <x v="1158"/>
    <x v="1"/>
    <s v="FUR-CH-10001545"/>
    <x v="1"/>
    <x v="5"/>
    <n v="239.358"/>
    <s v="CA-2018-111717"/>
    <n v="1"/>
    <n v="3"/>
    <n v="0.3"/>
    <n v="-47.871600000000001"/>
    <n v="0.46529189879902266"/>
  </r>
  <r>
    <x v="1159"/>
    <x v="23"/>
    <s v="FUR-BO-10003404"/>
    <x v="1"/>
    <x v="10"/>
    <n v="2154.9"/>
    <s v="CA-2018-150091"/>
    <n v="1"/>
    <n v="5"/>
    <n v="0"/>
    <n v="129.29399999999987"/>
    <n v="0.5176847302647779"/>
  </r>
  <r>
    <x v="1159"/>
    <x v="48"/>
    <s v="FUR-TA-10001932"/>
    <x v="1"/>
    <x v="13"/>
    <n v="673.34399999999994"/>
    <s v="CA-2018-130505"/>
    <n v="1"/>
    <n v="3"/>
    <n v="0.3"/>
    <n v="-76.953599999999994"/>
    <n v="0.55975208308209756"/>
  </r>
  <r>
    <x v="1159"/>
    <x v="0"/>
    <s v="TEC-PH-10002085"/>
    <x v="2"/>
    <x v="6"/>
    <n v="369.54399999999998"/>
    <s v="CA-2018-152933"/>
    <n v="1"/>
    <n v="7"/>
    <n v="0.2"/>
    <n v="27.71580000000003"/>
    <n v="0.41105220110552465"/>
  </r>
  <r>
    <x v="1159"/>
    <x v="1"/>
    <s v="FUR-CH-10002304"/>
    <x v="1"/>
    <x v="5"/>
    <n v="254.60399999999998"/>
    <s v="CA-2018-152702"/>
    <n v="1"/>
    <n v="14"/>
    <n v="0.3"/>
    <n v="-18.185999999999993"/>
    <n v="0.46529189879902266"/>
  </r>
  <r>
    <x v="1159"/>
    <x v="4"/>
    <s v="OFF-BI-10001191"/>
    <x v="0"/>
    <x v="3"/>
    <n v="101.84"/>
    <s v="CA-2018-126536"/>
    <n v="1"/>
    <n v="5"/>
    <n v="0.2"/>
    <n v="36.917000000000002"/>
    <n v="0.46881743173671325"/>
  </r>
  <r>
    <x v="1159"/>
    <x v="31"/>
    <s v="OFF-BI-10002082"/>
    <x v="0"/>
    <x v="3"/>
    <n v="79.872000000000014"/>
    <s v="CA-2018-168655"/>
    <n v="1"/>
    <n v="3"/>
    <n v="0.2"/>
    <n v="29.951999999999998"/>
    <n v="0.46881743173671325"/>
  </r>
  <r>
    <x v="1159"/>
    <x v="23"/>
    <s v="FUR-FU-10004053"/>
    <x v="1"/>
    <x v="8"/>
    <n v="40.479999999999997"/>
    <s v="CA-2018-150091"/>
    <n v="0"/>
    <n v="2"/>
    <n v="0"/>
    <n v="17.406400000000001"/>
    <n v="0.4595170286641902"/>
  </r>
  <r>
    <x v="1159"/>
    <x v="0"/>
    <s v="TEC-AC-10003033"/>
    <x v="2"/>
    <x v="9"/>
    <n v="791.87999999999988"/>
    <s v="CA-2018-152933"/>
    <n v="0"/>
    <n v="3"/>
    <n v="0.2"/>
    <n v="128.68049999999994"/>
    <n v="0.52062335344040378"/>
  </r>
  <r>
    <x v="1159"/>
    <x v="31"/>
    <s v="TEC-AC-10002842"/>
    <x v="2"/>
    <x v="9"/>
    <n v="595"/>
    <s v="CA-2018-168655"/>
    <n v="0"/>
    <n v="5"/>
    <n v="0"/>
    <n v="95.200000000000031"/>
    <n v="0.52062335344040378"/>
  </r>
  <r>
    <x v="1159"/>
    <x v="4"/>
    <s v="TEC-AC-10001465"/>
    <x v="2"/>
    <x v="9"/>
    <n v="435.84000000000003"/>
    <s v="CA-2018-112431"/>
    <n v="1"/>
    <n v="12"/>
    <n v="0"/>
    <n v="130.75199999999995"/>
    <n v="0.52062335344040378"/>
  </r>
  <r>
    <x v="1159"/>
    <x v="23"/>
    <s v="TEC-AC-10002167"/>
    <x v="2"/>
    <x v="9"/>
    <n v="45"/>
    <s v="CA-2018-150091"/>
    <n v="0"/>
    <n v="3"/>
    <n v="0"/>
    <n v="4.9500000000000011"/>
    <n v="0.52062335344040378"/>
  </r>
  <r>
    <x v="1159"/>
    <x v="0"/>
    <s v="TEC-AC-10001383"/>
    <x v="2"/>
    <x v="9"/>
    <n v="39.984000000000002"/>
    <s v="CA-2018-169362"/>
    <n v="1"/>
    <n v="2"/>
    <n v="0.2"/>
    <n v="-1.4994000000000067"/>
    <n v="0.52062335344040378"/>
  </r>
  <r>
    <x v="1159"/>
    <x v="4"/>
    <s v="TEC-AC-10003709"/>
    <x v="2"/>
    <x v="9"/>
    <n v="0.99"/>
    <s v="CA-2018-126536"/>
    <n v="0"/>
    <n v="1"/>
    <n v="0"/>
    <n v="0.4356000000000001"/>
    <n v="0.52062335344040378"/>
  </r>
  <r>
    <x v="1159"/>
    <x v="23"/>
    <s v="OFF-FA-10000621"/>
    <x v="0"/>
    <x v="7"/>
    <n v="17.899999999999999"/>
    <s v="CA-2018-150091"/>
    <n v="0"/>
    <n v="5"/>
    <n v="0"/>
    <n v="8.7710000000000008"/>
    <n v="0.51168203684699509"/>
  </r>
  <r>
    <x v="1159"/>
    <x v="0"/>
    <s v="OFF-PA-10001934"/>
    <x v="0"/>
    <x v="0"/>
    <n v="10.368000000000002"/>
    <s v="CA-2018-152933"/>
    <n v="0"/>
    <n v="2"/>
    <n v="0.2"/>
    <n v="3.7584"/>
    <n v="0.43613829632717294"/>
  </r>
  <r>
    <x v="1159"/>
    <x v="20"/>
    <s v="OFF-PA-10000477"/>
    <x v="0"/>
    <x v="0"/>
    <n v="9.9600000000000009"/>
    <s v="CA-2018-169607"/>
    <n v="1"/>
    <n v="2"/>
    <n v="0"/>
    <n v="4.6812000000000005"/>
    <n v="0.43613829632717294"/>
  </r>
  <r>
    <x v="1159"/>
    <x v="25"/>
    <s v="OFF-PA-10003919"/>
    <x v="0"/>
    <x v="0"/>
    <n v="7.9680000000000009"/>
    <s v="CA-2018-149146"/>
    <n v="1"/>
    <n v="2"/>
    <n v="0.2"/>
    <n v="2.6892000000000005"/>
    <n v="0.43613829632717294"/>
  </r>
  <r>
    <x v="1159"/>
    <x v="4"/>
    <s v="OFF-AR-10000940"/>
    <x v="0"/>
    <x v="4"/>
    <n v="5.88"/>
    <s v="CA-2018-112431"/>
    <n v="0"/>
    <n v="2"/>
    <n v="0"/>
    <n v="1.5876000000000001"/>
    <n v="0.45632477063632687"/>
  </r>
  <r>
    <x v="1160"/>
    <x v="4"/>
    <s v="OFF-BI-10003527"/>
    <x v="0"/>
    <x v="3"/>
    <n v="5083.96"/>
    <s v="CA-2018-135909"/>
    <n v="1"/>
    <n v="5"/>
    <n v="0.2"/>
    <n v="1906.4849999999999"/>
    <n v="0.46881743173671325"/>
  </r>
  <r>
    <x v="1160"/>
    <x v="8"/>
    <s v="FUR-TA-10003473"/>
    <x v="1"/>
    <x v="13"/>
    <n v="1504.52"/>
    <s v="CA-2018-103212"/>
    <n v="1"/>
    <n v="4"/>
    <n v="0"/>
    <n v="346.03960000000006"/>
    <n v="0.55975208308209756"/>
  </r>
  <r>
    <x v="1160"/>
    <x v="20"/>
    <s v="OFF-AP-10000828"/>
    <x v="0"/>
    <x v="12"/>
    <n v="904.9"/>
    <s v="CA-2018-116519"/>
    <n v="1"/>
    <n v="5"/>
    <n v="0"/>
    <n v="253.37199999999996"/>
    <n v="0.49507917887403441"/>
  </r>
  <r>
    <x v="1160"/>
    <x v="3"/>
    <s v="OFF-ST-10002974"/>
    <x v="0"/>
    <x v="1"/>
    <n v="348.56"/>
    <s v="US-2018-148831"/>
    <n v="1"/>
    <n v="8"/>
    <n v="0"/>
    <n v="104.56799999999998"/>
    <n v="0.44610841445725197"/>
  </r>
  <r>
    <x v="1160"/>
    <x v="1"/>
    <s v="OFF-BI-10000778"/>
    <x v="0"/>
    <x v="3"/>
    <n v="96.783999999999978"/>
    <s v="CA-2018-163160"/>
    <n v="1"/>
    <n v="4"/>
    <n v="0.8"/>
    <n v="-145.17600000000002"/>
    <n v="0.46881743173671325"/>
  </r>
  <r>
    <x v="1160"/>
    <x v="1"/>
    <s v="OFF-PA-10003127"/>
    <x v="0"/>
    <x v="0"/>
    <n v="63.311999999999998"/>
    <s v="CA-2018-163160"/>
    <n v="0"/>
    <n v="3"/>
    <n v="0.2"/>
    <n v="20.576399999999996"/>
    <n v="0.43613829632717294"/>
  </r>
  <r>
    <x v="1160"/>
    <x v="2"/>
    <s v="OFF-ST-10000876"/>
    <x v="0"/>
    <x v="1"/>
    <n v="59.712000000000003"/>
    <s v="CA-2018-132976"/>
    <n v="1"/>
    <n v="6"/>
    <n v="0.2"/>
    <n v="5.9711999999999996"/>
    <n v="0.44610841445725197"/>
  </r>
  <r>
    <x v="1160"/>
    <x v="4"/>
    <s v="TEC-PH-10003187"/>
    <x v="2"/>
    <x v="6"/>
    <n v="31.983999999999998"/>
    <s v="CA-2018-135909"/>
    <n v="0"/>
    <n v="2"/>
    <n v="0.2"/>
    <n v="-7.9959999999999996"/>
    <n v="0.41105220110552465"/>
  </r>
  <r>
    <x v="1160"/>
    <x v="4"/>
    <s v="TEC-AC-10002335"/>
    <x v="2"/>
    <x v="9"/>
    <n v="209.94"/>
    <s v="CA-2018-135909"/>
    <n v="0"/>
    <n v="6"/>
    <n v="0"/>
    <n v="39.888599999999997"/>
    <n v="0.52062335344040378"/>
  </r>
  <r>
    <x v="1160"/>
    <x v="8"/>
    <s v="OFF-PA-10004355"/>
    <x v="0"/>
    <x v="0"/>
    <n v="25.92"/>
    <s v="CA-2018-103212"/>
    <n v="0"/>
    <n v="4"/>
    <n v="0"/>
    <n v="12.441600000000001"/>
    <n v="0.43613829632717294"/>
  </r>
  <r>
    <x v="1160"/>
    <x v="2"/>
    <s v="OFF-LA-10002043"/>
    <x v="0"/>
    <x v="2"/>
    <n v="24.839999999999996"/>
    <s v="CA-2018-132976"/>
    <n v="0"/>
    <n v="3"/>
    <n v="0.2"/>
    <n v="8.6940000000000008"/>
    <n v="0.4647369236065339"/>
  </r>
  <r>
    <x v="1160"/>
    <x v="2"/>
    <s v="OFF-PA-10004470"/>
    <x v="0"/>
    <x v="0"/>
    <n v="18.175999999999998"/>
    <s v="CA-2018-132976"/>
    <n v="0"/>
    <n v="4"/>
    <n v="0.2"/>
    <n v="5.9071999999999987"/>
    <n v="0.43613829632717294"/>
  </r>
  <r>
    <x v="1160"/>
    <x v="2"/>
    <s v="OFF-PA-10000673"/>
    <x v="0"/>
    <x v="0"/>
    <n v="11.648000000000001"/>
    <s v="CA-2018-132976"/>
    <n v="0"/>
    <n v="2"/>
    <n v="0.2"/>
    <n v="4.0768000000000004"/>
    <n v="0.43613829632717294"/>
  </r>
  <r>
    <x v="1160"/>
    <x v="8"/>
    <s v="OFF-LA-10000248"/>
    <x v="0"/>
    <x v="2"/>
    <n v="11.07"/>
    <s v="CA-2018-103212"/>
    <n v="0"/>
    <n v="3"/>
    <n v="0"/>
    <n v="5.2028999999999996"/>
    <n v="0.4647369236065339"/>
  </r>
  <r>
    <x v="1160"/>
    <x v="1"/>
    <s v="FUR-FU-10001424"/>
    <x v="1"/>
    <x v="8"/>
    <n v="10.476000000000001"/>
    <s v="CA-2018-163160"/>
    <n v="0"/>
    <n v="3"/>
    <n v="0.6"/>
    <n v="-6.8094000000000037"/>
    <n v="0.4595170286641902"/>
  </r>
  <r>
    <x v="1161"/>
    <x v="36"/>
    <s v="OFF-BI-10001078"/>
    <x v="0"/>
    <x v="3"/>
    <n v="37.659999999999997"/>
    <s v="CA-2018-150707"/>
    <n v="1"/>
    <n v="7"/>
    <n v="0"/>
    <n v="18.453400000000002"/>
    <n v="0.46881743173671325"/>
  </r>
  <r>
    <x v="1161"/>
    <x v="1"/>
    <s v="OFF-BI-10000309"/>
    <x v="0"/>
    <x v="3"/>
    <n v="27.395999999999997"/>
    <s v="CA-2018-126123"/>
    <n v="1"/>
    <n v="9"/>
    <n v="0.8"/>
    <n v="-42.46380000000002"/>
    <n v="0.46881743173671325"/>
  </r>
  <r>
    <x v="1161"/>
    <x v="4"/>
    <s v="TEC-AC-10003614"/>
    <x v="2"/>
    <x v="9"/>
    <n v="46.36"/>
    <s v="CA-2018-151183"/>
    <n v="1"/>
    <n v="4"/>
    <n v="0"/>
    <n v="15.298799999999996"/>
    <n v="0.52062335344040378"/>
  </r>
  <r>
    <x v="1161"/>
    <x v="1"/>
    <s v="OFF-BI-10004224"/>
    <x v="0"/>
    <x v="3"/>
    <n v="13.455999999999998"/>
    <s v="CA-2018-126123"/>
    <n v="0"/>
    <n v="1"/>
    <n v="0.8"/>
    <n v="-23.548000000000009"/>
    <n v="0.46881743173671325"/>
  </r>
  <r>
    <x v="1161"/>
    <x v="4"/>
    <s v="FUR-FU-10001918"/>
    <x v="1"/>
    <x v="8"/>
    <n v="9.4600000000000009"/>
    <s v="CA-2018-168837"/>
    <n v="1"/>
    <n v="2"/>
    <n v="0"/>
    <n v="3.6894000000000009"/>
    <n v="0.4595170286641902"/>
  </r>
  <r>
    <x v="1162"/>
    <x v="4"/>
    <s v="FUR-TA-10001705"/>
    <x v="1"/>
    <x v="13"/>
    <n v="510.24"/>
    <s v="CA-2018-113670"/>
    <n v="1"/>
    <n v="3"/>
    <n v="0.2"/>
    <n v="6.3779999999999575"/>
    <n v="0.55975208308209756"/>
  </r>
  <r>
    <x v="1162"/>
    <x v="4"/>
    <s v="OFF-PA-10000675"/>
    <x v="0"/>
    <x v="0"/>
    <n v="204.95000000000002"/>
    <s v="CA-2018-113670"/>
    <n v="0"/>
    <n v="5"/>
    <n v="0"/>
    <n v="100.4255"/>
    <n v="0.43613829632717294"/>
  </r>
  <r>
    <x v="1162"/>
    <x v="4"/>
    <s v="OFF-LA-10003510"/>
    <x v="0"/>
    <x v="2"/>
    <n v="152.65"/>
    <s v="CA-2018-142643"/>
    <n v="1"/>
    <n v="5"/>
    <n v="0"/>
    <n v="70.219000000000008"/>
    <n v="0.4647369236065339"/>
  </r>
  <r>
    <x v="1162"/>
    <x v="4"/>
    <s v="OFF-AR-10002818"/>
    <x v="0"/>
    <x v="4"/>
    <n v="87.92"/>
    <s v="CA-2018-106033"/>
    <n v="1"/>
    <n v="4"/>
    <n v="0"/>
    <n v="26.375999999999998"/>
    <n v="0.45632477063632687"/>
  </r>
  <r>
    <x v="1162"/>
    <x v="4"/>
    <s v="FUR-FU-10000087"/>
    <x v="1"/>
    <x v="8"/>
    <n v="22.72"/>
    <s v="CA-2018-142643"/>
    <n v="0"/>
    <n v="1"/>
    <n v="0"/>
    <n v="9.3152000000000008"/>
    <n v="0.4595170286641902"/>
  </r>
  <r>
    <x v="1162"/>
    <x v="4"/>
    <s v="OFF-LA-10002034"/>
    <x v="0"/>
    <x v="2"/>
    <n v="14.73"/>
    <s v="CA-2018-154949"/>
    <n v="1"/>
    <n v="3"/>
    <n v="0"/>
    <n v="7.2176999999999998"/>
    <n v="0.4647369236065339"/>
  </r>
  <r>
    <x v="1162"/>
    <x v="37"/>
    <s v="OFF-LA-10001045"/>
    <x v="0"/>
    <x v="2"/>
    <n v="13.049999999999999"/>
    <s v="CA-2018-164819"/>
    <n v="1"/>
    <n v="5"/>
    <n v="0"/>
    <n v="6.0029999999999992"/>
    <n v="0.4647369236065339"/>
  </r>
  <r>
    <x v="1162"/>
    <x v="27"/>
    <s v="OFF-AR-10001761"/>
    <x v="0"/>
    <x v="4"/>
    <n v="11.68"/>
    <s v="CA-2018-100237"/>
    <n v="1"/>
    <n v="2"/>
    <n v="0"/>
    <n v="4.2047999999999996"/>
    <n v="0.45632477063632687"/>
  </r>
  <r>
    <x v="1163"/>
    <x v="15"/>
    <s v="FUR-TA-10001950"/>
    <x v="1"/>
    <x v="13"/>
    <n v="1875.258"/>
    <s v="CA-2018-159100"/>
    <n v="1"/>
    <n v="7"/>
    <n v="0.4"/>
    <n v="-968.88329999999996"/>
    <n v="0.55975208308209756"/>
  </r>
  <r>
    <x v="1163"/>
    <x v="12"/>
    <s v="TEC-MA-10001148"/>
    <x v="2"/>
    <x v="15"/>
    <n v="599.98500000000013"/>
    <s v="CA-2018-159282"/>
    <n v="1"/>
    <n v="5"/>
    <n v="0.7"/>
    <n v="-479.98799999999994"/>
    <n v="0.5183572270896134"/>
  </r>
  <r>
    <x v="1163"/>
    <x v="20"/>
    <s v="FUR-FU-10001290"/>
    <x v="1"/>
    <x v="8"/>
    <n v="547.30000000000007"/>
    <s v="CA-2018-132234"/>
    <n v="1"/>
    <n v="13"/>
    <n v="0"/>
    <n v="175.13599999999997"/>
    <n v="0.4595170286641902"/>
  </r>
  <r>
    <x v="1163"/>
    <x v="12"/>
    <s v="OFF-PA-10000062"/>
    <x v="0"/>
    <x v="0"/>
    <n v="307.77600000000001"/>
    <s v="CA-2018-111577"/>
    <n v="1"/>
    <n v="7"/>
    <n v="0.2"/>
    <n v="111.5688"/>
    <n v="0.43613829632717294"/>
  </r>
  <r>
    <x v="1163"/>
    <x v="3"/>
    <s v="OFF-BI-10003719"/>
    <x v="0"/>
    <x v="3"/>
    <n v="124.75"/>
    <s v="CA-2018-158386"/>
    <n v="1"/>
    <n v="5"/>
    <n v="0"/>
    <n v="57.384999999999991"/>
    <n v="0.46881743173671325"/>
  </r>
  <r>
    <x v="1163"/>
    <x v="15"/>
    <s v="TEC-AC-10003499"/>
    <x v="2"/>
    <x v="9"/>
    <n v="18.528000000000002"/>
    <s v="CA-2018-159100"/>
    <n v="0"/>
    <n v="2"/>
    <n v="0.2"/>
    <n v="4.4004000000000003"/>
    <n v="0.52062335344040378"/>
  </r>
  <r>
    <x v="1164"/>
    <x v="4"/>
    <s v="TEC-PH-10001700"/>
    <x v="2"/>
    <x v="6"/>
    <n v="52.792000000000002"/>
    <s v="CA-2018-114804"/>
    <n v="1"/>
    <n v="1"/>
    <n v="0.2"/>
    <n v="4.6193000000000026"/>
    <n v="0.41105220110552465"/>
  </r>
  <r>
    <x v="1164"/>
    <x v="43"/>
    <s v="OFF-ST-10000798"/>
    <x v="0"/>
    <x v="1"/>
    <n v="49.96"/>
    <s v="CA-2018-165603"/>
    <n v="1"/>
    <n v="2"/>
    <n v="0"/>
    <n v="9.4923999999999964"/>
    <n v="0.44610841445725197"/>
  </r>
  <r>
    <x v="1164"/>
    <x v="43"/>
    <s v="OFF-PA-10002552"/>
    <x v="0"/>
    <x v="0"/>
    <n v="12.96"/>
    <s v="CA-2018-165603"/>
    <n v="0"/>
    <n v="2"/>
    <n v="0"/>
    <n v="6.2208000000000006"/>
    <n v="0.43613829632717294"/>
  </r>
  <r>
    <x v="1164"/>
    <x v="4"/>
    <s v="OFF-AR-10001770"/>
    <x v="0"/>
    <x v="4"/>
    <n v="10.64"/>
    <s v="CA-2018-123246"/>
    <n v="1"/>
    <n v="4"/>
    <n v="0"/>
    <n v="2.7664"/>
    <n v="0.45632477063632687"/>
  </r>
  <r>
    <x v="1165"/>
    <x v="25"/>
    <s v="OFF-BI-10004995"/>
    <x v="0"/>
    <x v="3"/>
    <n v="1633.1880000000003"/>
    <s v="US-2018-120390"/>
    <n v="1"/>
    <n v="4"/>
    <n v="0.7"/>
    <n v="-1306.5504000000001"/>
    <n v="0.46881743173671325"/>
  </r>
  <r>
    <x v="1165"/>
    <x v="0"/>
    <s v="FUR-BO-10004360"/>
    <x v="1"/>
    <x v="10"/>
    <n v="328.39919999999995"/>
    <s v="CA-2018-106432"/>
    <n v="1"/>
    <n v="3"/>
    <n v="0.32"/>
    <n v="-91.758599999999973"/>
    <n v="0.5176847302647779"/>
  </r>
  <r>
    <x v="1165"/>
    <x v="2"/>
    <s v="TEC-PH-10001336"/>
    <x v="2"/>
    <x v="6"/>
    <n v="309.57600000000002"/>
    <s v="CA-2018-125199"/>
    <n v="1"/>
    <n v="4"/>
    <n v="0.4"/>
    <n v="-56.755600000000015"/>
    <n v="0.41105220110552465"/>
  </r>
  <r>
    <x v="1165"/>
    <x v="2"/>
    <s v="OFF-AR-10002956"/>
    <x v="0"/>
    <x v="4"/>
    <n v="123.256"/>
    <s v="CA-2018-125199"/>
    <n v="0"/>
    <n v="7"/>
    <n v="0.2"/>
    <n v="9.2441999999999993"/>
    <n v="0.45632477063632687"/>
  </r>
  <r>
    <x v="1165"/>
    <x v="1"/>
    <s v="FUR-TA-10003008"/>
    <x v="1"/>
    <x v="13"/>
    <n v="91.275000000000006"/>
    <s v="CA-2018-117653"/>
    <n v="1"/>
    <n v="1"/>
    <n v="0.5"/>
    <n v="-67.543499999999995"/>
    <n v="0.55975208308209756"/>
  </r>
  <r>
    <x v="1165"/>
    <x v="32"/>
    <s v="FUR-FU-10004712"/>
    <x v="1"/>
    <x v="8"/>
    <n v="56.56"/>
    <s v="CA-2018-125388"/>
    <n v="1"/>
    <n v="4"/>
    <n v="0"/>
    <n v="14.705600000000004"/>
    <n v="0.4595170286641902"/>
  </r>
  <r>
    <x v="1165"/>
    <x v="4"/>
    <s v="OFF-BI-10004826"/>
    <x v="0"/>
    <x v="3"/>
    <n v="39.624000000000009"/>
    <s v="CA-2018-125990"/>
    <n v="1"/>
    <n v="3"/>
    <n v="0.2"/>
    <n v="13.868400000000001"/>
    <n v="0.46881743173671325"/>
  </r>
  <r>
    <x v="1165"/>
    <x v="32"/>
    <s v="OFF-ST-10000918"/>
    <x v="0"/>
    <x v="1"/>
    <n v="32.700000000000003"/>
    <s v="CA-2018-125388"/>
    <n v="0"/>
    <n v="3"/>
    <n v="0"/>
    <n v="8.5019999999999989"/>
    <n v="0.44610841445725197"/>
  </r>
  <r>
    <x v="1165"/>
    <x v="4"/>
    <s v="OFF-LA-10001641"/>
    <x v="0"/>
    <x v="2"/>
    <n v="31.5"/>
    <s v="CA-2018-131492"/>
    <n v="1"/>
    <n v="10"/>
    <n v="0"/>
    <n v="15.120000000000001"/>
    <n v="0.4647369236065339"/>
  </r>
  <r>
    <x v="1165"/>
    <x v="4"/>
    <s v="FUR-FU-10003878"/>
    <x v="1"/>
    <x v="8"/>
    <n v="30.56"/>
    <s v="CA-2018-131492"/>
    <n v="0"/>
    <n v="2"/>
    <n v="0"/>
    <n v="10.3904"/>
    <n v="0.4595170286641902"/>
  </r>
  <r>
    <x v="1165"/>
    <x v="0"/>
    <s v="OFF-PA-10000249"/>
    <x v="0"/>
    <x v="0"/>
    <n v="29.472000000000001"/>
    <s v="CA-2018-107727"/>
    <n v="1"/>
    <n v="3"/>
    <n v="0.2"/>
    <n v="9.9467999999999979"/>
    <n v="0.43613829632717294"/>
  </r>
  <r>
    <x v="1165"/>
    <x v="4"/>
    <s v="FUR-TA-10003837"/>
    <x v="1"/>
    <x v="13"/>
    <n v="24.368000000000002"/>
    <s v="CA-2018-131492"/>
    <n v="0"/>
    <n v="2"/>
    <n v="0.2"/>
    <n v="-3.3506000000000018"/>
    <n v="0.55975208308209756"/>
  </r>
  <r>
    <x v="1165"/>
    <x v="2"/>
    <s v="OFF-PA-10004041"/>
    <x v="0"/>
    <x v="0"/>
    <n v="23.680000000000003"/>
    <s v="CA-2018-125199"/>
    <n v="0"/>
    <n v="4"/>
    <n v="0.2"/>
    <n v="7.3999999999999995"/>
    <n v="0.43613829632717294"/>
  </r>
  <r>
    <x v="1165"/>
    <x v="0"/>
    <s v="TEC-PH-10002185"/>
    <x v="2"/>
    <x v="6"/>
    <n v="16.68"/>
    <s v="CA-2018-159457"/>
    <n v="1"/>
    <n v="3"/>
    <n v="0.2"/>
    <n v="5.2125000000000004"/>
    <n v="0.41105220110552465"/>
  </r>
  <r>
    <x v="1165"/>
    <x v="4"/>
    <s v="OFF-EN-10002973"/>
    <x v="0"/>
    <x v="11"/>
    <n v="8.9600000000000009"/>
    <s v="CA-2018-131492"/>
    <n v="0"/>
    <n v="2"/>
    <n v="0"/>
    <n v="4.3008000000000006"/>
    <n v="0.44424167803735209"/>
  </r>
  <r>
    <x v="1165"/>
    <x v="0"/>
    <s v="OFF-BI-10002799"/>
    <x v="0"/>
    <x v="3"/>
    <n v="2.0719999999999996"/>
    <s v="CA-2018-106432"/>
    <n v="0"/>
    <n v="2"/>
    <n v="0.8"/>
    <n v="-3.5224000000000011"/>
    <n v="0.46881743173671325"/>
  </r>
  <r>
    <x v="1166"/>
    <x v="10"/>
    <s v="OFF-ST-10000142"/>
    <x v="0"/>
    <x v="1"/>
    <n v="665.40800000000002"/>
    <s v="CA-2018-147277"/>
    <n v="1"/>
    <n v="2"/>
    <n v="0.2"/>
    <n v="66.540799999999962"/>
    <n v="0.44610841445725197"/>
  </r>
  <r>
    <x v="1166"/>
    <x v="10"/>
    <s v="FUR-TA-10001539"/>
    <x v="1"/>
    <x v="13"/>
    <n v="284.36399999999998"/>
    <s v="CA-2018-147277"/>
    <n v="0"/>
    <n v="2"/>
    <n v="0.4"/>
    <n v="-75.830400000000054"/>
    <n v="0.55975208308209756"/>
  </r>
  <r>
    <x v="1166"/>
    <x v="13"/>
    <s v="OFF-BI-10003364"/>
    <x v="0"/>
    <x v="3"/>
    <n v="145.85000000000002"/>
    <s v="CA-2018-158743"/>
    <n v="1"/>
    <n v="5"/>
    <n v="0"/>
    <n v="70.007999999999996"/>
    <n v="0.46881743173671325"/>
  </r>
  <r>
    <x v="1166"/>
    <x v="2"/>
    <s v="OFF-PA-10000176"/>
    <x v="0"/>
    <x v="0"/>
    <n v="45.527999999999999"/>
    <s v="CA-2018-158722"/>
    <n v="1"/>
    <n v="3"/>
    <n v="0.2"/>
    <n v="15.934799999999997"/>
    <n v="0.43613829632717294"/>
  </r>
  <r>
    <x v="1166"/>
    <x v="16"/>
    <s v="FUR-FU-10000175"/>
    <x v="1"/>
    <x v="8"/>
    <n v="43.936000000000007"/>
    <s v="CA-2018-103065"/>
    <n v="1"/>
    <n v="4"/>
    <n v="0.2"/>
    <n v="6.0411999999999964"/>
    <n v="0.4595170286641902"/>
  </r>
  <r>
    <x v="1166"/>
    <x v="13"/>
    <s v="OFF-PA-10001019"/>
    <x v="0"/>
    <x v="0"/>
    <n v="39.96"/>
    <s v="CA-2018-158743"/>
    <n v="0"/>
    <n v="2"/>
    <n v="0"/>
    <n v="18.781199999999998"/>
    <n v="0.43613829632717294"/>
  </r>
  <r>
    <x v="1166"/>
    <x v="20"/>
    <s v="OFF-LA-10002034"/>
    <x v="0"/>
    <x v="2"/>
    <n v="24.55"/>
    <s v="CA-2018-104822"/>
    <n v="1"/>
    <n v="5"/>
    <n v="0"/>
    <n v="12.029499999999999"/>
    <n v="0.4647369236065339"/>
  </r>
  <r>
    <x v="1166"/>
    <x v="4"/>
    <s v="OFF-BI-10001787"/>
    <x v="0"/>
    <x v="3"/>
    <n v="20.928000000000001"/>
    <s v="US-2018-146416"/>
    <n v="1"/>
    <n v="4"/>
    <n v="0.2"/>
    <n v="7.5864000000000003"/>
    <n v="0.46881743173671325"/>
  </r>
  <r>
    <x v="1166"/>
    <x v="25"/>
    <s v="TEC-PH-10004071"/>
    <x v="2"/>
    <x v="6"/>
    <n v="15.984000000000002"/>
    <s v="US-2018-115252"/>
    <n v="1"/>
    <n v="2"/>
    <n v="0.2"/>
    <n v="1.3986000000000001"/>
    <n v="0.41105220110552465"/>
  </r>
  <r>
    <x v="1166"/>
    <x v="25"/>
    <s v="OFF-PA-10001667"/>
    <x v="0"/>
    <x v="0"/>
    <n v="14.352000000000002"/>
    <s v="US-2018-115252"/>
    <n v="0"/>
    <n v="3"/>
    <n v="0.2"/>
    <n v="4.4849999999999994"/>
    <n v="0.43613829632717294"/>
  </r>
  <r>
    <x v="1166"/>
    <x v="13"/>
    <s v="OFF-AR-10002257"/>
    <x v="0"/>
    <x v="4"/>
    <n v="13.36"/>
    <s v="CA-2018-158743"/>
    <n v="0"/>
    <n v="4"/>
    <n v="0"/>
    <n v="4.1415999999999986"/>
    <n v="0.45632477063632687"/>
  </r>
  <r>
    <x v="1166"/>
    <x v="16"/>
    <s v="OFF-PA-10000380"/>
    <x v="0"/>
    <x v="0"/>
    <n v="6.6720000000000006"/>
    <s v="CA-2018-103065"/>
    <n v="0"/>
    <n v="1"/>
    <n v="0.2"/>
    <n v="2.5019999999999998"/>
    <n v="0.43613829632717294"/>
  </r>
  <r>
    <x v="1166"/>
    <x v="16"/>
    <s v="OFF-ST-10000617"/>
    <x v="0"/>
    <x v="1"/>
    <n v="4.7679999999999998"/>
    <s v="CA-2018-103065"/>
    <n v="0"/>
    <n v="2"/>
    <n v="0.2"/>
    <n v="-0.7748000000000006"/>
    <n v="0.44610841445725197"/>
  </r>
  <r>
    <x v="1166"/>
    <x v="16"/>
    <s v="OFF-AR-10003251"/>
    <x v="0"/>
    <x v="4"/>
    <n v="4.4479999999999995"/>
    <s v="CA-2018-103065"/>
    <n v="0"/>
    <n v="2"/>
    <n v="0.2"/>
    <n v="1.1119999999999999"/>
    <n v="0.45632477063632687"/>
  </r>
  <r>
    <x v="1166"/>
    <x v="4"/>
    <s v="OFF-LA-10003714"/>
    <x v="0"/>
    <x v="2"/>
    <n v="3.75"/>
    <s v="US-2018-146416"/>
    <n v="0"/>
    <n v="1"/>
    <n v="0"/>
    <n v="1.7999999999999998"/>
    <n v="0.4647369236065339"/>
  </r>
  <r>
    <x v="1167"/>
    <x v="39"/>
    <s v="TEC-PH-10000895"/>
    <x v="2"/>
    <x v="6"/>
    <n v="1439.92"/>
    <s v="CA-2018-145884"/>
    <n v="1"/>
    <n v="8"/>
    <n v="0"/>
    <n v="374.37920000000008"/>
    <n v="0.41105220110552465"/>
  </r>
  <r>
    <x v="1167"/>
    <x v="18"/>
    <s v="OFF-ST-10002743"/>
    <x v="0"/>
    <x v="1"/>
    <n v="909.12"/>
    <s v="CA-2018-154410"/>
    <n v="1"/>
    <n v="8"/>
    <n v="0"/>
    <n v="9.091199999999958"/>
    <n v="0.44610841445725197"/>
  </r>
  <r>
    <x v="1167"/>
    <x v="16"/>
    <s v="FUR-CH-10003379"/>
    <x v="1"/>
    <x v="5"/>
    <n v="683.95200000000011"/>
    <s v="CA-2018-113558"/>
    <n v="1"/>
    <n v="3"/>
    <n v="0.2"/>
    <n v="42.746999999999986"/>
    <n v="0.46529189879902266"/>
  </r>
  <r>
    <x v="1167"/>
    <x v="11"/>
    <s v="FUR-CH-10000155"/>
    <x v="1"/>
    <x v="5"/>
    <n v="478.48"/>
    <s v="CA-2018-167094"/>
    <n v="1"/>
    <n v="2"/>
    <n v="0.2"/>
    <n v="47.848000000000013"/>
    <n v="0.46529189879902266"/>
  </r>
  <r>
    <x v="1167"/>
    <x v="2"/>
    <s v="TEC-PH-10004165"/>
    <x v="2"/>
    <x v="6"/>
    <n v="329.988"/>
    <s v="CA-2018-113453"/>
    <n v="1"/>
    <n v="2"/>
    <n v="0.4"/>
    <n v="-76.997200000000021"/>
    <n v="0.41105220110552465"/>
  </r>
  <r>
    <x v="1167"/>
    <x v="39"/>
    <s v="FUR-TA-10002356"/>
    <x v="1"/>
    <x v="13"/>
    <n v="262.11"/>
    <s v="CA-2018-145884"/>
    <n v="0"/>
    <n v="1"/>
    <n v="0"/>
    <n v="62.906399999999991"/>
    <n v="0.55975208308209756"/>
  </r>
  <r>
    <x v="1167"/>
    <x v="10"/>
    <s v="OFF-AP-10000938"/>
    <x v="0"/>
    <x v="12"/>
    <n v="161.56800000000001"/>
    <s v="CA-2018-117422"/>
    <n v="1"/>
    <n v="2"/>
    <n v="0.2"/>
    <n v="16.156799999999997"/>
    <n v="0.49507917887403441"/>
  </r>
  <r>
    <x v="1167"/>
    <x v="2"/>
    <s v="OFF-ST-10000352"/>
    <x v="0"/>
    <x v="1"/>
    <n v="71.376000000000005"/>
    <s v="CA-2018-113453"/>
    <n v="0"/>
    <n v="3"/>
    <n v="0.2"/>
    <n v="-4.460999999999995"/>
    <n v="0.44610841445725197"/>
  </r>
  <r>
    <x v="1167"/>
    <x v="16"/>
    <s v="FUR-FU-10001756"/>
    <x v="1"/>
    <x v="8"/>
    <n v="45.695999999999998"/>
    <s v="CA-2018-113558"/>
    <n v="0"/>
    <n v="3"/>
    <n v="0.2"/>
    <n v="5.1407999999999916"/>
    <n v="0.4595170286641902"/>
  </r>
  <r>
    <x v="1167"/>
    <x v="21"/>
    <s v="OFF-BI-10000301"/>
    <x v="0"/>
    <x v="3"/>
    <n v="38.82"/>
    <s v="CA-2018-142125"/>
    <n v="1"/>
    <n v="6"/>
    <n v="0"/>
    <n v="19.41"/>
    <n v="0.46881743173671325"/>
  </r>
  <r>
    <x v="1167"/>
    <x v="11"/>
    <s v="TEC-AC-10003116"/>
    <x v="2"/>
    <x v="9"/>
    <n v="28.400000000000002"/>
    <s v="CA-2018-167094"/>
    <n v="0"/>
    <n v="2"/>
    <n v="0.2"/>
    <n v="6.7449999999999983"/>
    <n v="0.52062335344040378"/>
  </r>
  <r>
    <x v="1167"/>
    <x v="1"/>
    <s v="OFF-AP-10002191"/>
    <x v="0"/>
    <x v="12"/>
    <n v="23.991999999999994"/>
    <s v="CA-2018-100356"/>
    <n v="1"/>
    <n v="2"/>
    <n v="0.8"/>
    <n v="-62.379199999999997"/>
    <n v="0.49507917887403441"/>
  </r>
  <r>
    <x v="1167"/>
    <x v="21"/>
    <s v="OFF-BI-10003460"/>
    <x v="0"/>
    <x v="3"/>
    <n v="21.9"/>
    <s v="CA-2018-142125"/>
    <n v="0"/>
    <n v="5"/>
    <n v="0"/>
    <n v="10.511999999999999"/>
    <n v="0.46881743173671325"/>
  </r>
  <r>
    <x v="1167"/>
    <x v="16"/>
    <s v="OFF-AR-10004956"/>
    <x v="0"/>
    <x v="4"/>
    <n v="17.856000000000002"/>
    <s v="CA-2018-148166"/>
    <n v="1"/>
    <n v="4"/>
    <n v="0.2"/>
    <n v="2.0087999999999973"/>
    <n v="0.45632477063632687"/>
  </r>
  <r>
    <x v="1167"/>
    <x v="12"/>
    <s v="OFF-BI-10003984"/>
    <x v="0"/>
    <x v="3"/>
    <n v="8.5590000000000011"/>
    <s v="US-2018-117331"/>
    <n v="1"/>
    <n v="1"/>
    <n v="0.7"/>
    <n v="-6.5618999999999996"/>
    <n v="0.46881743173671325"/>
  </r>
  <r>
    <x v="1167"/>
    <x v="10"/>
    <s v="OFF-BI-10002799"/>
    <x v="0"/>
    <x v="3"/>
    <n v="6.2160000000000002"/>
    <s v="CA-2018-117422"/>
    <n v="0"/>
    <n v="4"/>
    <n v="0.7"/>
    <n v="-4.9727999999999994"/>
    <n v="0.46881743173671325"/>
  </r>
  <r>
    <x v="1167"/>
    <x v="11"/>
    <s v="OFF-PA-10003953"/>
    <x v="0"/>
    <x v="0"/>
    <n v="5.1840000000000011"/>
    <s v="CA-2018-167094"/>
    <n v="0"/>
    <n v="1"/>
    <n v="0.2"/>
    <n v="1.8144"/>
    <n v="0.43613829632717294"/>
  </r>
  <r>
    <x v="1167"/>
    <x v="10"/>
    <s v="OFF-PA-10002195"/>
    <x v="0"/>
    <x v="0"/>
    <n v="4.0640000000000001"/>
    <s v="CA-2018-117422"/>
    <n v="0"/>
    <n v="1"/>
    <n v="0.2"/>
    <n v="1.3715999999999999"/>
    <n v="0.43613829632717294"/>
  </r>
  <r>
    <x v="1168"/>
    <x v="20"/>
    <s v="TEC-CO-10004722"/>
    <x v="2"/>
    <x v="16"/>
    <n v="11199.968000000001"/>
    <s v="CA-2018-127180"/>
    <n v="1"/>
    <n v="4"/>
    <n v="0.2"/>
    <n v="3919.9887999999992"/>
    <n v="0.55185675810753509"/>
  </r>
  <r>
    <x v="1168"/>
    <x v="20"/>
    <s v="TEC-PH-10001494"/>
    <x v="2"/>
    <x v="6"/>
    <n v="2399.6"/>
    <s v="CA-2018-127180"/>
    <n v="0"/>
    <n v="8"/>
    <n v="0"/>
    <n v="647.89200000000005"/>
    <n v="0.41105220110552465"/>
  </r>
  <r>
    <x v="1168"/>
    <x v="26"/>
    <s v="FUR-CH-10000749"/>
    <x v="1"/>
    <x v="5"/>
    <n v="579.13599999999997"/>
    <s v="CA-2018-130141"/>
    <n v="1"/>
    <n v="4"/>
    <n v="0.2"/>
    <n v="-28.95679999999993"/>
    <n v="0.46529189879902266"/>
  </r>
  <r>
    <x v="1168"/>
    <x v="39"/>
    <s v="OFF-ST-10000129"/>
    <x v="0"/>
    <x v="1"/>
    <n v="333.09000000000003"/>
    <s v="CA-2018-130211"/>
    <n v="1"/>
    <n v="3"/>
    <n v="0"/>
    <n v="23.316299999999984"/>
    <n v="0.44610841445725197"/>
  </r>
  <r>
    <x v="1168"/>
    <x v="39"/>
    <s v="FUR-TA-10003748"/>
    <x v="1"/>
    <x v="13"/>
    <n v="248.98"/>
    <s v="CA-2018-130211"/>
    <n v="0"/>
    <n v="2"/>
    <n v="0"/>
    <n v="54.775599999999997"/>
    <n v="0.55975208308209756"/>
  </r>
  <r>
    <x v="1168"/>
    <x v="11"/>
    <s v="FUR-TA-10002607"/>
    <x v="1"/>
    <x v="13"/>
    <n v="177.22499999999999"/>
    <s v="CA-2018-101581"/>
    <n v="1"/>
    <n v="5"/>
    <n v="0.5"/>
    <n v="-120.51299999999998"/>
    <n v="0.55975208308209756"/>
  </r>
  <r>
    <x v="1168"/>
    <x v="20"/>
    <s v="OFF-EN-10002500"/>
    <x v="0"/>
    <x v="11"/>
    <n v="63.9"/>
    <s v="CA-2018-127180"/>
    <n v="0"/>
    <n v="5"/>
    <n v="0"/>
    <n v="28.754999999999995"/>
    <n v="0.44424167803735209"/>
  </r>
  <r>
    <x v="1168"/>
    <x v="20"/>
    <s v="TEC-PH-10003800"/>
    <x v="2"/>
    <x v="6"/>
    <n v="52.99"/>
    <s v="CA-2018-127180"/>
    <n v="0"/>
    <n v="1"/>
    <n v="0"/>
    <n v="0.52989999999999782"/>
    <n v="0.41105220110552465"/>
  </r>
  <r>
    <x v="1168"/>
    <x v="39"/>
    <s v="OFF-AR-10003179"/>
    <x v="0"/>
    <x v="4"/>
    <n v="36.44"/>
    <s v="US-2018-111920"/>
    <n v="1"/>
    <n v="4"/>
    <n v="0"/>
    <n v="12.025199999999998"/>
    <n v="0.45632477063632687"/>
  </r>
  <r>
    <x v="1168"/>
    <x v="2"/>
    <s v="TEC-PH-10003988"/>
    <x v="2"/>
    <x v="6"/>
    <n v="32.700000000000003"/>
    <s v="CA-2018-156363"/>
    <n v="1"/>
    <n v="5"/>
    <n v="0.4"/>
    <n v="-6.5399999999999991"/>
    <n v="0.41105220110552465"/>
  </r>
  <r>
    <x v="1168"/>
    <x v="2"/>
    <s v="OFF-EN-10003068"/>
    <x v="0"/>
    <x v="11"/>
    <n v="31.680000000000003"/>
    <s v="CA-2018-156363"/>
    <n v="0"/>
    <n v="4"/>
    <n v="0.2"/>
    <n v="11.087999999999997"/>
    <n v="0.44424167803735209"/>
  </r>
  <r>
    <x v="1168"/>
    <x v="26"/>
    <s v="OFF-BI-10000831"/>
    <x v="0"/>
    <x v="3"/>
    <n v="3.1680000000000006"/>
    <s v="CA-2018-130141"/>
    <n v="0"/>
    <n v="4"/>
    <n v="0.7"/>
    <n v="-2.5343999999999998"/>
    <n v="0.46881743173671325"/>
  </r>
  <r>
    <x v="1169"/>
    <x v="16"/>
    <s v="TEC-PH-10004586"/>
    <x v="2"/>
    <x v="6"/>
    <n v="863.87999999999988"/>
    <s v="CA-2018-117079"/>
    <n v="1"/>
    <n v="3"/>
    <n v="0.2"/>
    <n v="107.98499999999996"/>
    <n v="0.41105220110552465"/>
  </r>
  <r>
    <x v="1169"/>
    <x v="0"/>
    <s v="TEC-PH-10002824"/>
    <x v="2"/>
    <x v="6"/>
    <n v="823.96000000000015"/>
    <s v="US-2018-105389"/>
    <n v="1"/>
    <n v="5"/>
    <n v="0.2"/>
    <n v="51.497499999999974"/>
    <n v="0.41105220110552465"/>
  </r>
  <r>
    <x v="1169"/>
    <x v="43"/>
    <s v="FUR-TA-10004915"/>
    <x v="1"/>
    <x v="13"/>
    <n v="637.89599999999996"/>
    <s v="CA-2018-125451"/>
    <n v="1"/>
    <n v="3"/>
    <n v="0.3"/>
    <n v="-127.57919999999996"/>
    <n v="0.55975208308209756"/>
  </r>
  <r>
    <x v="1169"/>
    <x v="0"/>
    <s v="OFF-ST-10002344"/>
    <x v="0"/>
    <x v="1"/>
    <n v="259.13600000000002"/>
    <s v="CA-2018-106068"/>
    <n v="1"/>
    <n v="4"/>
    <n v="0.2"/>
    <n v="-58.305599999999984"/>
    <n v="0.44610841445725197"/>
  </r>
  <r>
    <x v="1169"/>
    <x v="43"/>
    <s v="FUR-TA-10001039"/>
    <x v="1"/>
    <x v="13"/>
    <n v="240.744"/>
    <s v="CA-2018-125451"/>
    <n v="0"/>
    <n v="4"/>
    <n v="0.3"/>
    <n v="-13.756799999999984"/>
    <n v="0.55975208308209756"/>
  </r>
  <r>
    <x v="1169"/>
    <x v="43"/>
    <s v="FUR-FU-10000277"/>
    <x v="1"/>
    <x v="8"/>
    <n v="210.68"/>
    <s v="CA-2018-125451"/>
    <n v="0"/>
    <n v="2"/>
    <n v="0"/>
    <n v="50.563199999999995"/>
    <n v="0.4595170286641902"/>
  </r>
  <r>
    <x v="1169"/>
    <x v="20"/>
    <s v="FUR-FU-10000771"/>
    <x v="1"/>
    <x v="8"/>
    <n v="69.08"/>
    <s v="CA-2018-139913"/>
    <n v="1"/>
    <n v="11"/>
    <n v="0"/>
    <n v="29.013600000000004"/>
    <n v="0.4595170286641902"/>
  </r>
  <r>
    <x v="1169"/>
    <x v="43"/>
    <s v="OFF-PA-10003724"/>
    <x v="0"/>
    <x v="0"/>
    <n v="43.44"/>
    <s v="CA-2018-125451"/>
    <n v="0"/>
    <n v="8"/>
    <n v="0"/>
    <n v="21.285599999999999"/>
    <n v="0.43613829632717294"/>
  </r>
  <r>
    <x v="1169"/>
    <x v="20"/>
    <s v="TEC-PH-10001552"/>
    <x v="2"/>
    <x v="6"/>
    <n v="35.880000000000003"/>
    <s v="CA-2018-139913"/>
    <n v="0"/>
    <n v="3"/>
    <n v="0"/>
    <n v="10.046400000000002"/>
    <n v="0.41105220110552465"/>
  </r>
  <r>
    <x v="1169"/>
    <x v="43"/>
    <s v="FUR-FU-10004963"/>
    <x v="1"/>
    <x v="8"/>
    <n v="35"/>
    <s v="CA-2018-125451"/>
    <n v="0"/>
    <n v="4"/>
    <n v="0"/>
    <n v="14.700000000000003"/>
    <n v="0.4595170286641902"/>
  </r>
  <r>
    <x v="1169"/>
    <x v="20"/>
    <s v="OFF-PA-10002479"/>
    <x v="0"/>
    <x v="0"/>
    <n v="26.400000000000002"/>
    <s v="CA-2018-139913"/>
    <n v="0"/>
    <n v="5"/>
    <n v="0"/>
    <n v="11.879999999999999"/>
    <n v="0.43613829632717294"/>
  </r>
  <r>
    <x v="1169"/>
    <x v="0"/>
    <s v="TEC-AC-10002942"/>
    <x v="2"/>
    <x v="9"/>
    <n v="55.2"/>
    <s v="CA-2018-106068"/>
    <n v="0"/>
    <n v="1"/>
    <n v="0.2"/>
    <n v="-2.0700000000000038"/>
    <n v="0.52062335344040378"/>
  </r>
  <r>
    <x v="1169"/>
    <x v="0"/>
    <s v="OFF-ST-10004507"/>
    <x v="0"/>
    <x v="1"/>
    <n v="13.719999999999999"/>
    <s v="CA-2018-106068"/>
    <n v="0"/>
    <n v="1"/>
    <n v="0.2"/>
    <n v="1.2004999999999999"/>
    <n v="0.44610841445725197"/>
  </r>
  <r>
    <x v="1169"/>
    <x v="20"/>
    <s v="OFF-PA-10003739"/>
    <x v="0"/>
    <x v="0"/>
    <n v="11.56"/>
    <s v="CA-2018-139913"/>
    <n v="0"/>
    <n v="2"/>
    <n v="0"/>
    <n v="5.6644000000000005"/>
    <n v="0.43613829632717294"/>
  </r>
  <r>
    <x v="1169"/>
    <x v="0"/>
    <s v="OFF-AR-10000634"/>
    <x v="0"/>
    <x v="4"/>
    <n v="10.272000000000002"/>
    <s v="US-2018-105389"/>
    <n v="0"/>
    <n v="3"/>
    <n v="0.2"/>
    <n v="0.89880000000000004"/>
    <n v="0.45632477063632687"/>
  </r>
  <r>
    <x v="1169"/>
    <x v="0"/>
    <s v="OFF-BI-10000962"/>
    <x v="0"/>
    <x v="3"/>
    <n v="9.7619999999999969"/>
    <s v="CA-2018-106068"/>
    <n v="0"/>
    <n v="3"/>
    <n v="0.8"/>
    <n v="-15.131100000000004"/>
    <n v="0.46881743173671325"/>
  </r>
  <r>
    <x v="1169"/>
    <x v="0"/>
    <s v="OFF-BI-10004364"/>
    <x v="0"/>
    <x v="3"/>
    <n v="3.5639999999999992"/>
    <s v="US-2018-105389"/>
    <n v="0"/>
    <n v="3"/>
    <n v="0.8"/>
    <n v="-6.2370000000000019"/>
    <n v="0.46881743173671325"/>
  </r>
  <r>
    <x v="1169"/>
    <x v="43"/>
    <s v="OFF-AP-10002906"/>
    <x v="0"/>
    <x v="12"/>
    <n v="2.2200000000000002"/>
    <s v="CA-2018-125451"/>
    <n v="0"/>
    <n v="1"/>
    <n v="0"/>
    <n v="0.66599999999999993"/>
    <n v="0.49507917887403441"/>
  </r>
  <r>
    <x v="1170"/>
    <x v="0"/>
    <s v="FUR-TA-10004607"/>
    <x v="1"/>
    <x v="13"/>
    <n v="517.40500000000009"/>
    <s v="CA-2018-141705"/>
    <n v="1"/>
    <n v="5"/>
    <n v="0.3"/>
    <n v="-81.306500000000028"/>
    <n v="0.55975208308209756"/>
  </r>
  <r>
    <x v="1170"/>
    <x v="29"/>
    <s v="OFF-FA-10000735"/>
    <x v="0"/>
    <x v="7"/>
    <n v="11.68"/>
    <s v="CA-2018-144365"/>
    <n v="1"/>
    <n v="4"/>
    <n v="0"/>
    <n v="5.2559999999999993"/>
    <n v="0.51168203684699509"/>
  </r>
  <r>
    <x v="1171"/>
    <x v="6"/>
    <s v="FUR-TA-10001520"/>
    <x v="1"/>
    <x v="13"/>
    <n v="356.85"/>
    <s v="CA-2018-162173"/>
    <n v="1"/>
    <n v="5"/>
    <n v="0"/>
    <n v="60.664499999999961"/>
    <n v="0.55975208308209756"/>
  </r>
  <r>
    <x v="1171"/>
    <x v="6"/>
    <s v="OFF-EN-10002831"/>
    <x v="0"/>
    <x v="11"/>
    <n v="251.57999999999998"/>
    <s v="CA-2018-162173"/>
    <n v="0"/>
    <n v="7"/>
    <n v="0"/>
    <n v="113.21099999999998"/>
    <n v="0.44424167803735209"/>
  </r>
  <r>
    <x v="1171"/>
    <x v="2"/>
    <s v="TEC-PH-10002807"/>
    <x v="2"/>
    <x v="6"/>
    <n v="118.64999999999998"/>
    <s v="US-2018-110646"/>
    <n v="1"/>
    <n v="5"/>
    <n v="0.4"/>
    <n v="19.775000000000006"/>
    <n v="0.41105220110552465"/>
  </r>
  <r>
    <x v="1171"/>
    <x v="2"/>
    <s v="OFF-BI-10003007"/>
    <x v="0"/>
    <x v="3"/>
    <n v="81.438000000000017"/>
    <s v="CA-2018-115119"/>
    <n v="1"/>
    <n v="7"/>
    <n v="0.7"/>
    <n v="-65.150399999999991"/>
    <n v="0.46881743173671325"/>
  </r>
  <r>
    <x v="1171"/>
    <x v="2"/>
    <s v="TEC-PH-10001433"/>
    <x v="2"/>
    <x v="6"/>
    <n v="61.541999999999994"/>
    <s v="CA-2018-115119"/>
    <n v="0"/>
    <n v="1"/>
    <n v="0.4"/>
    <n v="-13.334099999999999"/>
    <n v="0.41105220110552465"/>
  </r>
  <r>
    <x v="1171"/>
    <x v="0"/>
    <s v="OFF-ST-10000464"/>
    <x v="0"/>
    <x v="1"/>
    <n v="55.616"/>
    <s v="CA-2018-102729"/>
    <n v="1"/>
    <n v="2"/>
    <n v="0.2"/>
    <n v="5.5616000000000021"/>
    <n v="0.44610841445725197"/>
  </r>
  <r>
    <x v="1171"/>
    <x v="2"/>
    <s v="OFF-BI-10004330"/>
    <x v="0"/>
    <x v="3"/>
    <n v="33.282000000000004"/>
    <s v="US-2018-110646"/>
    <n v="0"/>
    <n v="3"/>
    <n v="0.7"/>
    <n v="-27.734999999999992"/>
    <n v="0.46881743173671325"/>
  </r>
  <r>
    <x v="1171"/>
    <x v="28"/>
    <s v="TEC-AC-10001998"/>
    <x v="2"/>
    <x v="9"/>
    <n v="19.989999999999998"/>
    <s v="CA-2018-155558"/>
    <n v="1"/>
    <n v="1"/>
    <n v="0"/>
    <n v="6.796599999999998"/>
    <n v="0.52062335344040378"/>
  </r>
  <r>
    <x v="1171"/>
    <x v="2"/>
    <s v="OFF-LA-10001404"/>
    <x v="0"/>
    <x v="2"/>
    <n v="14.76"/>
    <s v="US-2018-110646"/>
    <n v="0"/>
    <n v="5"/>
    <n v="0.2"/>
    <n v="4.9815000000000005"/>
    <n v="0.4647369236065339"/>
  </r>
  <r>
    <x v="1171"/>
    <x v="28"/>
    <s v="OFF-LA-10000134"/>
    <x v="0"/>
    <x v="2"/>
    <n v="6.16"/>
    <s v="CA-2018-155558"/>
    <n v="0"/>
    <n v="2"/>
    <n v="0"/>
    <n v="2.9567999999999999"/>
    <n v="0.4647369236065339"/>
  </r>
  <r>
    <x v="1172"/>
    <x v="4"/>
    <s v="FUR-BO-10003034"/>
    <x v="1"/>
    <x v="10"/>
    <n v="556.66499999999996"/>
    <s v="CA-2018-130764"/>
    <n v="1"/>
    <n v="5"/>
    <n v="0.15"/>
    <n v="6.5490000000000208"/>
    <n v="0.5176847302647779"/>
  </r>
  <r>
    <x v="1172"/>
    <x v="4"/>
    <s v="FUR-TA-10001539"/>
    <x v="1"/>
    <x v="13"/>
    <n v="189.57600000000002"/>
    <s v="CA-2018-151225"/>
    <n v="1"/>
    <n v="1"/>
    <n v="0.2"/>
    <n v="9.4787999999999784"/>
    <n v="0.55975208308209756"/>
  </r>
  <r>
    <x v="1172"/>
    <x v="4"/>
    <s v="TEC-PH-10003215"/>
    <x v="2"/>
    <x v="6"/>
    <n v="95.84"/>
    <s v="CA-2018-130764"/>
    <n v="0"/>
    <n v="4"/>
    <n v="0.2"/>
    <n v="34.741999999999997"/>
    <n v="0.41105220110552465"/>
  </r>
  <r>
    <x v="1172"/>
    <x v="4"/>
    <s v="TEC-PH-10004100"/>
    <x v="2"/>
    <x v="6"/>
    <n v="71.959999999999994"/>
    <s v="CA-2018-151225"/>
    <n v="0"/>
    <n v="5"/>
    <n v="0.2"/>
    <n v="7.1960000000000015"/>
    <n v="0.41105220110552465"/>
  </r>
  <r>
    <x v="1172"/>
    <x v="16"/>
    <s v="OFF-PA-10001685"/>
    <x v="0"/>
    <x v="0"/>
    <n v="56.783999999999999"/>
    <s v="CA-2018-110310"/>
    <n v="1"/>
    <n v="7"/>
    <n v="0.2"/>
    <n v="20.584200000000003"/>
    <n v="0.43613829632717294"/>
  </r>
  <r>
    <x v="1172"/>
    <x v="12"/>
    <s v="OFF-PA-10004039"/>
    <x v="0"/>
    <x v="0"/>
    <n v="44.783999999999999"/>
    <s v="CA-2018-134880"/>
    <n v="1"/>
    <n v="1"/>
    <n v="0.2"/>
    <n v="16.234200000000001"/>
    <n v="0.43613829632717294"/>
  </r>
  <r>
    <x v="1172"/>
    <x v="1"/>
    <s v="TEC-PH-10001536"/>
    <x v="2"/>
    <x v="6"/>
    <n v="27.183999999999997"/>
    <s v="CA-2018-110373"/>
    <n v="1"/>
    <n v="2"/>
    <n v="0.2"/>
    <n v="2.0387999999999984"/>
    <n v="0.41105220110552465"/>
  </r>
  <r>
    <x v="1172"/>
    <x v="0"/>
    <s v="OFF-EN-10003068"/>
    <x v="0"/>
    <x v="11"/>
    <n v="15.840000000000002"/>
    <s v="CA-2018-127922"/>
    <n v="1"/>
    <n v="2"/>
    <n v="0.2"/>
    <n v="5.5439999999999987"/>
    <n v="0.44424167803735209"/>
  </r>
  <r>
    <x v="1172"/>
    <x v="0"/>
    <s v="OFF-PA-10001204"/>
    <x v="0"/>
    <x v="0"/>
    <n v="8.4480000000000004"/>
    <s v="CA-2018-127922"/>
    <n v="0"/>
    <n v="2"/>
    <n v="0.2"/>
    <n v="2.6399999999999997"/>
    <n v="0.43613829632717294"/>
  </r>
  <r>
    <x v="1172"/>
    <x v="1"/>
    <s v="OFF-AR-10003045"/>
    <x v="0"/>
    <x v="4"/>
    <n v="7.0559999999999992"/>
    <s v="CA-2018-110373"/>
    <n v="0"/>
    <n v="3"/>
    <n v="0.2"/>
    <n v="2.2050000000000001"/>
    <n v="0.45632477063632687"/>
  </r>
  <r>
    <x v="1172"/>
    <x v="16"/>
    <s v="OFF-AR-10001662"/>
    <x v="0"/>
    <x v="4"/>
    <n v="6.5760000000000005"/>
    <s v="CA-2018-110310"/>
    <n v="0"/>
    <n v="3"/>
    <n v="0.2"/>
    <n v="0.57540000000000058"/>
    <n v="0.45632477063632687"/>
  </r>
  <r>
    <x v="1172"/>
    <x v="16"/>
    <s v="OFF-BI-10001097"/>
    <x v="0"/>
    <x v="3"/>
    <n v="5.6070000000000011"/>
    <s v="CA-2018-110310"/>
    <n v="0"/>
    <n v="3"/>
    <n v="0.7"/>
    <n v="-3.9248999999999974"/>
    <n v="0.46881743173671325"/>
  </r>
  <r>
    <x v="1173"/>
    <x v="25"/>
    <s v="OFF-ST-10001522"/>
    <x v="0"/>
    <x v="1"/>
    <n v="147.184"/>
    <s v="CA-2018-139353"/>
    <n v="1"/>
    <n v="2"/>
    <n v="0.2"/>
    <n v="-29.436800000000012"/>
    <n v="0.44610841445725197"/>
  </r>
  <r>
    <x v="1173"/>
    <x v="25"/>
    <s v="FUR-FU-10001876"/>
    <x v="1"/>
    <x v="8"/>
    <n v="77.951999999999998"/>
    <s v="CA-2018-139353"/>
    <n v="0"/>
    <n v="3"/>
    <n v="0.2"/>
    <n v="15.590399999999995"/>
    <n v="0.4595170286641902"/>
  </r>
  <r>
    <x v="1173"/>
    <x v="20"/>
    <s v="OFF-EN-10004386"/>
    <x v="0"/>
    <x v="11"/>
    <n v="47.98"/>
    <s v="CA-2018-118367"/>
    <n v="1"/>
    <n v="2"/>
    <n v="0"/>
    <n v="23.99"/>
    <n v="0.44424167803735209"/>
  </r>
  <r>
    <x v="1173"/>
    <x v="25"/>
    <s v="OFF-PA-10000300"/>
    <x v="0"/>
    <x v="0"/>
    <n v="47.952000000000005"/>
    <s v="CA-2018-139353"/>
    <n v="0"/>
    <n v="3"/>
    <n v="0.2"/>
    <n v="16.183799999999998"/>
    <n v="0.43613829632717294"/>
  </r>
  <r>
    <x v="1173"/>
    <x v="0"/>
    <s v="TEC-AC-10004510"/>
    <x v="2"/>
    <x v="9"/>
    <n v="26.176000000000002"/>
    <s v="CA-2018-111262"/>
    <n v="1"/>
    <n v="2"/>
    <n v="0.2"/>
    <n v="-3.272000000000002"/>
    <n v="0.52062335344040378"/>
  </r>
  <r>
    <x v="1173"/>
    <x v="0"/>
    <s v="TEC-AC-10002167"/>
    <x v="2"/>
    <x v="9"/>
    <n v="24"/>
    <s v="CA-2018-111262"/>
    <n v="0"/>
    <n v="2"/>
    <n v="0.2"/>
    <n v="-2.6999999999999993"/>
    <n v="0.52062335344040378"/>
  </r>
  <r>
    <x v="1173"/>
    <x v="32"/>
    <s v="OFF-LA-10002475"/>
    <x v="0"/>
    <x v="2"/>
    <n v="21.93"/>
    <s v="CA-2018-160661"/>
    <n v="1"/>
    <n v="3"/>
    <n v="0"/>
    <n v="10.307099999999998"/>
    <n v="0.4647369236065339"/>
  </r>
  <r>
    <x v="1173"/>
    <x v="0"/>
    <s v="OFF-PA-10001937"/>
    <x v="0"/>
    <x v="0"/>
    <n v="15.552000000000003"/>
    <s v="CA-2018-111262"/>
    <n v="0"/>
    <n v="3"/>
    <n v="0.2"/>
    <n v="5.4432"/>
    <n v="0.43613829632717294"/>
  </r>
  <r>
    <x v="1174"/>
    <x v="20"/>
    <s v="OFF-PA-10002250"/>
    <x v="0"/>
    <x v="0"/>
    <n v="46.96"/>
    <s v="CA-2018-160983"/>
    <n v="1"/>
    <n v="8"/>
    <n v="0"/>
    <n v="22.540800000000001"/>
    <n v="0.43613829632717294"/>
  </r>
  <r>
    <x v="1175"/>
    <x v="4"/>
    <s v="OFF-AP-10002684"/>
    <x v="0"/>
    <x v="12"/>
    <n v="1702.12"/>
    <s v="CA-2018-123491"/>
    <n v="1"/>
    <n v="14"/>
    <n v="0"/>
    <n v="510.63599999999985"/>
    <n v="0.49507917887403441"/>
  </r>
  <r>
    <x v="1175"/>
    <x v="22"/>
    <s v="FUR-CH-10004289"/>
    <x v="1"/>
    <x v="5"/>
    <n v="614.27200000000005"/>
    <s v="CA-2018-142622"/>
    <n v="1"/>
    <n v="8"/>
    <n v="0.2"/>
    <n v="-23.03520000000006"/>
    <n v="0.46529189879902266"/>
  </r>
  <r>
    <x v="1175"/>
    <x v="0"/>
    <s v="FUR-TA-10002041"/>
    <x v="1"/>
    <x v="13"/>
    <n v="251.00599999999997"/>
    <s v="CA-2018-152583"/>
    <n v="1"/>
    <n v="2"/>
    <n v="0.3"/>
    <n v="-68.130199999999988"/>
    <n v="0.55975208308209756"/>
  </r>
  <r>
    <x v="1175"/>
    <x v="22"/>
    <s v="FUR-BO-10004467"/>
    <x v="1"/>
    <x v="10"/>
    <n v="199.98"/>
    <s v="CA-2018-142622"/>
    <n v="0"/>
    <n v="2"/>
    <n v="0"/>
    <n v="37.996199999999988"/>
    <n v="0.5176847302647779"/>
  </r>
  <r>
    <x v="1175"/>
    <x v="4"/>
    <s v="TEC-PH-10003505"/>
    <x v="2"/>
    <x v="6"/>
    <n v="148.47999999999999"/>
    <s v="CA-2018-123491"/>
    <n v="0"/>
    <n v="2"/>
    <n v="0.2"/>
    <n v="16.703999999999986"/>
    <n v="0.41105220110552465"/>
  </r>
  <r>
    <x v="1175"/>
    <x v="3"/>
    <s v="OFF-ST-10004963"/>
    <x v="0"/>
    <x v="1"/>
    <n v="105.98"/>
    <s v="CA-2018-155292"/>
    <n v="1"/>
    <n v="7"/>
    <n v="0"/>
    <n v="4.2391999999999932"/>
    <n v="0.44610841445725197"/>
  </r>
  <r>
    <x v="1175"/>
    <x v="22"/>
    <s v="FUR-CH-10003833"/>
    <x v="1"/>
    <x v="5"/>
    <n v="97.567999999999998"/>
    <s v="CA-2018-142622"/>
    <n v="0"/>
    <n v="2"/>
    <n v="0.2"/>
    <n v="-6.0980000000000025"/>
    <n v="0.46529189879902266"/>
  </r>
  <r>
    <x v="1175"/>
    <x v="22"/>
    <s v="OFF-BI-10004330"/>
    <x v="0"/>
    <x v="3"/>
    <n v="88.751999999999995"/>
    <s v="CA-2018-127285"/>
    <n v="1"/>
    <n v="3"/>
    <n v="0.2"/>
    <n v="27.734999999999996"/>
    <n v="0.46881743173671325"/>
  </r>
  <r>
    <x v="1175"/>
    <x v="4"/>
    <s v="FUR-CH-10003061"/>
    <x v="1"/>
    <x v="5"/>
    <n v="71.992000000000004"/>
    <s v="CA-2018-123491"/>
    <n v="0"/>
    <n v="1"/>
    <n v="0.2"/>
    <n v="-0.89990000000001302"/>
    <n v="0.46529189879902266"/>
  </r>
  <r>
    <x v="1175"/>
    <x v="0"/>
    <s v="OFF-ST-10002214"/>
    <x v="0"/>
    <x v="1"/>
    <n v="54.192"/>
    <s v="CA-2018-152583"/>
    <n v="0"/>
    <n v="6"/>
    <n v="0.2"/>
    <n v="4.0643999999999973"/>
    <n v="0.44610841445725197"/>
  </r>
  <r>
    <x v="1175"/>
    <x v="4"/>
    <s v="OFF-LA-10003077"/>
    <x v="0"/>
    <x v="2"/>
    <n v="43.86"/>
    <s v="CA-2018-123491"/>
    <n v="0"/>
    <n v="6"/>
    <n v="0"/>
    <n v="20.614199999999997"/>
    <n v="0.4647369236065339"/>
  </r>
  <r>
    <x v="1175"/>
    <x v="3"/>
    <s v="OFF-SU-10002573"/>
    <x v="0"/>
    <x v="14"/>
    <n v="35.06"/>
    <s v="CA-2018-155292"/>
    <n v="0"/>
    <n v="2"/>
    <n v="0"/>
    <n v="10.517999999999997"/>
    <n v="0.53938093436526824"/>
  </r>
  <r>
    <x v="1175"/>
    <x v="3"/>
    <s v="FUR-CH-10000553"/>
    <x v="1"/>
    <x v="5"/>
    <n v="33.94"/>
    <s v="CA-2018-155292"/>
    <n v="0"/>
    <n v="1"/>
    <n v="0"/>
    <n v="9.1637999999999984"/>
    <n v="0.46529189879902266"/>
  </r>
  <r>
    <x v="1175"/>
    <x v="3"/>
    <s v="OFF-LA-10001982"/>
    <x v="0"/>
    <x v="2"/>
    <n v="30"/>
    <s v="CA-2018-155292"/>
    <n v="0"/>
    <n v="8"/>
    <n v="0"/>
    <n v="14.399999999999999"/>
    <n v="0.4647369236065339"/>
  </r>
  <r>
    <x v="1175"/>
    <x v="2"/>
    <s v="TEC-AC-10001142"/>
    <x v="2"/>
    <x v="9"/>
    <n v="442.40000000000003"/>
    <s v="CA-2018-152807"/>
    <n v="1"/>
    <n v="7"/>
    <n v="0.2"/>
    <n v="-55.300000000000068"/>
    <n v="0.52062335344040378"/>
  </r>
  <r>
    <x v="1175"/>
    <x v="2"/>
    <s v="OFF-PA-10004355"/>
    <x v="0"/>
    <x v="0"/>
    <n v="20.736000000000004"/>
    <s v="CA-2018-152807"/>
    <n v="0"/>
    <n v="4"/>
    <n v="0.2"/>
    <n v="7.2576000000000001"/>
    <n v="0.43613829632717294"/>
  </r>
  <r>
    <x v="1175"/>
    <x v="4"/>
    <s v="OFF-AR-10003514"/>
    <x v="0"/>
    <x v="4"/>
    <n v="19.899999999999999"/>
    <s v="CA-2018-123491"/>
    <n v="0"/>
    <n v="5"/>
    <n v="0"/>
    <n v="6.5669999999999984"/>
    <n v="0.45632477063632687"/>
  </r>
  <r>
    <x v="1175"/>
    <x v="0"/>
    <s v="FUR-FU-10003849"/>
    <x v="1"/>
    <x v="8"/>
    <n v="16.192"/>
    <s v="CA-2018-152583"/>
    <n v="0"/>
    <n v="2"/>
    <n v="0.6"/>
    <n v="-8.5007999999999981"/>
    <n v="0.4595170286641902"/>
  </r>
  <r>
    <x v="1175"/>
    <x v="22"/>
    <s v="OFF-BI-10002072"/>
    <x v="0"/>
    <x v="3"/>
    <n v="13.904"/>
    <s v="CA-2018-127285"/>
    <n v="0"/>
    <n v="2"/>
    <n v="0.2"/>
    <n v="5.2139999999999995"/>
    <n v="0.46881743173671325"/>
  </r>
  <r>
    <x v="1175"/>
    <x v="2"/>
    <s v="OFF-ST-10002486"/>
    <x v="0"/>
    <x v="1"/>
    <n v="11.168000000000001"/>
    <s v="CA-2018-152807"/>
    <n v="0"/>
    <n v="2"/>
    <n v="0.2"/>
    <n v="-2.5128000000000008"/>
    <n v="0.44610841445725197"/>
  </r>
  <r>
    <x v="1175"/>
    <x v="22"/>
    <s v="FUR-FU-10002885"/>
    <x v="1"/>
    <x v="8"/>
    <n v="9.64"/>
    <s v="CA-2018-139661"/>
    <n v="1"/>
    <n v="2"/>
    <n v="0"/>
    <n v="3.6632000000000007"/>
    <n v="0.4595170286641902"/>
  </r>
  <r>
    <x v="1175"/>
    <x v="4"/>
    <s v="OFF-PA-10003424"/>
    <x v="0"/>
    <x v="0"/>
    <n v="7.42"/>
    <s v="CA-2018-123491"/>
    <n v="0"/>
    <n v="2"/>
    <n v="0"/>
    <n v="3.71"/>
    <n v="0.43613829632717294"/>
  </r>
  <r>
    <x v="1175"/>
    <x v="2"/>
    <s v="FUR-FU-10004415"/>
    <x v="1"/>
    <x v="8"/>
    <n v="7.168000000000001"/>
    <s v="CA-2018-152807"/>
    <n v="0"/>
    <n v="2"/>
    <n v="0.2"/>
    <n v="0.98559999999999937"/>
    <n v="0.4595170286641902"/>
  </r>
  <r>
    <x v="1176"/>
    <x v="1"/>
    <s v="TEC-PH-10004042"/>
    <x v="2"/>
    <x v="6"/>
    <n v="508.76800000000003"/>
    <s v="CA-2018-117114"/>
    <n v="1"/>
    <n v="4"/>
    <n v="0.2"/>
    <n v="38.157600000000002"/>
    <n v="0.41105220110552465"/>
  </r>
  <r>
    <x v="1176"/>
    <x v="1"/>
    <s v="OFF-EN-10001137"/>
    <x v="0"/>
    <x v="11"/>
    <n v="9.9120000000000008"/>
    <s v="CA-2018-117114"/>
    <n v="0"/>
    <n v="3"/>
    <n v="0.2"/>
    <n v="3.2213999999999996"/>
    <n v="0.44424167803735209"/>
  </r>
  <r>
    <x v="1176"/>
    <x v="0"/>
    <s v="OFF-AR-10003651"/>
    <x v="0"/>
    <x v="4"/>
    <n v="5.2480000000000002"/>
    <s v="CA-2018-131632"/>
    <n v="1"/>
    <n v="2"/>
    <n v="0.2"/>
    <n v="0.59039999999999915"/>
    <n v="0.45632477063632687"/>
  </r>
  <r>
    <x v="1177"/>
    <x v="22"/>
    <s v="FUR-TA-10003954"/>
    <x v="1"/>
    <x v="13"/>
    <n v="2665.62"/>
    <s v="CA-2018-123967"/>
    <n v="1"/>
    <n v="9"/>
    <n v="0"/>
    <n v="239.90580000000011"/>
    <n v="0.55975208308209756"/>
  </r>
  <r>
    <x v="1177"/>
    <x v="32"/>
    <s v="OFF-PA-10004243"/>
    <x v="0"/>
    <x v="0"/>
    <n v="189.7"/>
    <s v="CA-2018-104136"/>
    <n v="1"/>
    <n v="10"/>
    <n v="0"/>
    <n v="91.055999999999983"/>
    <n v="0.43613829632717294"/>
  </r>
  <r>
    <x v="1177"/>
    <x v="32"/>
    <s v="OFF-PA-10001033"/>
    <x v="0"/>
    <x v="0"/>
    <n v="40.99"/>
    <s v="CA-2018-104136"/>
    <n v="0"/>
    <n v="1"/>
    <n v="0"/>
    <n v="20.085100000000001"/>
    <n v="0.43613829632717294"/>
  </r>
  <r>
    <x v="1177"/>
    <x v="22"/>
    <s v="OFF-BI-10001308"/>
    <x v="0"/>
    <x v="3"/>
    <n v="25.120000000000005"/>
    <s v="CA-2018-123967"/>
    <n v="0"/>
    <n v="5"/>
    <n v="0.2"/>
    <n v="7.8499999999999979"/>
    <n v="0.46881743173671325"/>
  </r>
  <r>
    <x v="1178"/>
    <x v="3"/>
    <s v="FUR-CH-10000454"/>
    <x v="1"/>
    <x v="5"/>
    <n v="975.92"/>
    <s v="CA-2018-143567"/>
    <n v="1"/>
    <n v="4"/>
    <n v="0"/>
    <n v="292.77599999999995"/>
    <n v="0.46529189879902266"/>
  </r>
  <r>
    <x v="1178"/>
    <x v="2"/>
    <s v="TEC-PH-10001817"/>
    <x v="2"/>
    <x v="6"/>
    <n v="859.19999999999993"/>
    <s v="CA-2018-127782"/>
    <n v="1"/>
    <n v="4"/>
    <n v="0.4"/>
    <n v="-186.15999999999997"/>
    <n v="0.41105220110552465"/>
  </r>
  <r>
    <x v="1178"/>
    <x v="4"/>
    <s v="OFF-BI-10003718"/>
    <x v="0"/>
    <x v="3"/>
    <n v="590.35199999999998"/>
    <s v="US-2018-163790"/>
    <n v="1"/>
    <n v="6"/>
    <n v="0.2"/>
    <n v="206.62319999999997"/>
    <n v="0.46881743173671325"/>
  </r>
  <r>
    <x v="1178"/>
    <x v="4"/>
    <s v="OFF-ST-10001511"/>
    <x v="0"/>
    <x v="1"/>
    <n v="452.55000000000007"/>
    <s v="US-2018-163790"/>
    <n v="0"/>
    <n v="7"/>
    <n v="0"/>
    <n v="22.627499999999962"/>
    <n v="0.44610841445725197"/>
  </r>
  <r>
    <x v="1178"/>
    <x v="10"/>
    <s v="OFF-SU-10000646"/>
    <x v="0"/>
    <x v="14"/>
    <n v="384.59200000000004"/>
    <s v="CA-2018-141425"/>
    <n v="1"/>
    <n v="2"/>
    <n v="0.2"/>
    <n v="-81.725799999999978"/>
    <n v="0.53938093436526824"/>
  </r>
  <r>
    <x v="1178"/>
    <x v="4"/>
    <s v="OFF-AP-10003040"/>
    <x v="0"/>
    <x v="12"/>
    <n v="168.1"/>
    <s v="US-2018-115609"/>
    <n v="1"/>
    <n v="5"/>
    <n v="0"/>
    <n v="43.705999999999996"/>
    <n v="0.49507917887403441"/>
  </r>
  <r>
    <x v="1178"/>
    <x v="10"/>
    <s v="FUR-CH-10001973"/>
    <x v="1"/>
    <x v="5"/>
    <n v="155.37199999999999"/>
    <s v="CA-2018-120061"/>
    <n v="1"/>
    <n v="2"/>
    <n v="0.3"/>
    <n v="-35.513599999999997"/>
    <n v="0.46529189879902266"/>
  </r>
  <r>
    <x v="1178"/>
    <x v="24"/>
    <s v="OFF-AP-10001962"/>
    <x v="0"/>
    <x v="12"/>
    <n v="83.9"/>
    <s v="CA-2018-167227"/>
    <n v="1"/>
    <n v="10"/>
    <n v="0"/>
    <n v="20.975000000000001"/>
    <n v="0.49507917887403441"/>
  </r>
  <r>
    <x v="1178"/>
    <x v="4"/>
    <s v="OFF-EN-10001335"/>
    <x v="0"/>
    <x v="11"/>
    <n v="76.58"/>
    <s v="US-2018-163790"/>
    <n v="0"/>
    <n v="7"/>
    <n v="0"/>
    <n v="38.29"/>
    <n v="0.44424167803735209"/>
  </r>
  <r>
    <x v="1178"/>
    <x v="3"/>
    <s v="OFF-ST-10001580"/>
    <x v="0"/>
    <x v="1"/>
    <n v="59.92"/>
    <s v="CA-2018-143567"/>
    <n v="0"/>
    <n v="4"/>
    <n v="0"/>
    <n v="16.7776"/>
    <n v="0.44610841445725197"/>
  </r>
  <r>
    <x v="1178"/>
    <x v="1"/>
    <s v="OFF-AR-10001958"/>
    <x v="0"/>
    <x v="4"/>
    <n v="54.336000000000006"/>
    <s v="US-2018-145597"/>
    <n v="1"/>
    <n v="4"/>
    <n v="0.2"/>
    <n v="5.4336000000000002"/>
    <n v="0.45632477063632687"/>
  </r>
  <r>
    <x v="1178"/>
    <x v="42"/>
    <s v="OFF-AR-10004685"/>
    <x v="0"/>
    <x v="4"/>
    <n v="27.78"/>
    <s v="CA-2018-116358"/>
    <n v="1"/>
    <n v="6"/>
    <n v="0"/>
    <n v="9.1673999999999989"/>
    <n v="0.45632477063632687"/>
  </r>
  <r>
    <x v="1178"/>
    <x v="4"/>
    <s v="FUR-FU-10002508"/>
    <x v="1"/>
    <x v="8"/>
    <n v="25.02"/>
    <s v="US-2018-163790"/>
    <n v="0"/>
    <n v="3"/>
    <n v="0"/>
    <n v="10.508400000000002"/>
    <n v="0.4595170286641902"/>
  </r>
  <r>
    <x v="1178"/>
    <x v="3"/>
    <s v="TEC-AC-10004145"/>
    <x v="2"/>
    <x v="9"/>
    <n v="2249.91"/>
    <s v="CA-2018-143567"/>
    <n v="0"/>
    <n v="9"/>
    <n v="0"/>
    <n v="517.47930000000008"/>
    <n v="0.52062335344040378"/>
  </r>
  <r>
    <x v="1178"/>
    <x v="22"/>
    <s v="OFF-PA-10000791"/>
    <x v="0"/>
    <x v="0"/>
    <n v="23.849999999999998"/>
    <s v="CA-2018-164049"/>
    <n v="1"/>
    <n v="5"/>
    <n v="0"/>
    <n v="10.732499999999998"/>
    <n v="0.43613829632717294"/>
  </r>
  <r>
    <x v="1178"/>
    <x v="2"/>
    <s v="OFF-AP-10001962"/>
    <x v="0"/>
    <x v="12"/>
    <n v="20.136000000000003"/>
    <s v="CA-2018-127782"/>
    <n v="0"/>
    <n v="3"/>
    <n v="0.2"/>
    <n v="1.2584999999999997"/>
    <n v="0.49507917887403441"/>
  </r>
  <r>
    <x v="1178"/>
    <x v="27"/>
    <s v="OFF-PA-10001800"/>
    <x v="0"/>
    <x v="0"/>
    <n v="19.440000000000001"/>
    <s v="CA-2018-168179"/>
    <n v="1"/>
    <n v="3"/>
    <n v="0"/>
    <n v="9.3312000000000008"/>
    <n v="0.43613829632717294"/>
  </r>
  <r>
    <x v="1178"/>
    <x v="42"/>
    <s v="OFF-FA-10003495"/>
    <x v="0"/>
    <x v="7"/>
    <n v="18.240000000000002"/>
    <s v="CA-2018-116358"/>
    <n v="0"/>
    <n v="3"/>
    <n v="0"/>
    <n v="9.120000000000001"/>
    <n v="0.51168203684699509"/>
  </r>
  <r>
    <x v="1178"/>
    <x v="24"/>
    <s v="OFF-PA-10001838"/>
    <x v="0"/>
    <x v="0"/>
    <n v="11.76"/>
    <s v="CA-2018-167227"/>
    <n v="0"/>
    <n v="2"/>
    <n v="0"/>
    <n v="5.7623999999999995"/>
    <n v="0.43613829632717294"/>
  </r>
  <r>
    <x v="1178"/>
    <x v="2"/>
    <s v="OFF-EN-10003845"/>
    <x v="0"/>
    <x v="11"/>
    <n v="8.8559999999999999"/>
    <s v="CA-2018-127782"/>
    <n v="0"/>
    <n v="3"/>
    <n v="0.2"/>
    <n v="2.8781999999999992"/>
    <n v="0.44424167803735209"/>
  </r>
  <r>
    <x v="1178"/>
    <x v="4"/>
    <s v="OFF-AR-10003469"/>
    <x v="0"/>
    <x v="4"/>
    <n v="8.8000000000000007"/>
    <s v="US-2018-163790"/>
    <n v="0"/>
    <n v="5"/>
    <n v="0"/>
    <n v="4.2240000000000002"/>
    <n v="0.45632477063632687"/>
  </r>
  <r>
    <x v="1178"/>
    <x v="4"/>
    <s v="OFF-FA-10004838"/>
    <x v="0"/>
    <x v="7"/>
    <n v="5.58"/>
    <s v="US-2018-163790"/>
    <n v="0"/>
    <n v="3"/>
    <n v="0"/>
    <n v="0.16740000000000022"/>
    <n v="0.51168203684699509"/>
  </r>
  <r>
    <x v="1178"/>
    <x v="6"/>
    <s v="OFF-AR-10000246"/>
    <x v="0"/>
    <x v="4"/>
    <n v="5.56"/>
    <s v="CA-2018-169005"/>
    <n v="1"/>
    <n v="2"/>
    <n v="0"/>
    <n v="1.4455999999999998"/>
    <n v="0.45632477063632687"/>
  </r>
  <r>
    <x v="1178"/>
    <x v="3"/>
    <s v="OFF-EN-10004846"/>
    <x v="0"/>
    <x v="11"/>
    <n v="5.32"/>
    <s v="CA-2018-143567"/>
    <n v="0"/>
    <n v="2"/>
    <n v="0"/>
    <n v="2.6068000000000002"/>
    <n v="0.44424167803735209"/>
  </r>
  <r>
    <x v="1178"/>
    <x v="2"/>
    <s v="FUR-FU-10001847"/>
    <x v="1"/>
    <x v="8"/>
    <n v="3.3119999999999998"/>
    <s v="CA-2018-127782"/>
    <n v="0"/>
    <n v="1"/>
    <n v="0.2"/>
    <n v="0.66239999999999977"/>
    <n v="0.4595170286641902"/>
  </r>
  <r>
    <x v="1179"/>
    <x v="4"/>
    <s v="FUR-TA-10001095"/>
    <x v="1"/>
    <x v="13"/>
    <n v="1673.1839999999997"/>
    <s v="US-2018-105998"/>
    <n v="1"/>
    <n v="12"/>
    <n v="0.2"/>
    <n v="20.914800000000014"/>
    <n v="0.55975208308209756"/>
  </r>
  <r>
    <x v="1179"/>
    <x v="16"/>
    <s v="TEC-CO-10003236"/>
    <x v="2"/>
    <x v="16"/>
    <n v="959.98400000000004"/>
    <s v="CA-2018-100622"/>
    <n v="1"/>
    <n v="2"/>
    <n v="0.2"/>
    <n v="311.99479999999994"/>
    <n v="0.55185675810753509"/>
  </r>
  <r>
    <x v="1179"/>
    <x v="4"/>
    <s v="FUR-TA-10001086"/>
    <x v="1"/>
    <x v="13"/>
    <n v="486.36800000000005"/>
    <s v="CA-2018-135419"/>
    <n v="1"/>
    <n v="4"/>
    <n v="0.2"/>
    <n v="36.477600000000024"/>
    <n v="0.55975208308209756"/>
  </r>
  <r>
    <x v="1179"/>
    <x v="16"/>
    <s v="TEC-PH-10002549"/>
    <x v="2"/>
    <x v="6"/>
    <n v="361.37600000000003"/>
    <s v="CA-2018-161130"/>
    <n v="1"/>
    <n v="2"/>
    <n v="0.2"/>
    <n v="27.103200000000001"/>
    <n v="0.41105220110552465"/>
  </r>
  <r>
    <x v="1179"/>
    <x v="22"/>
    <s v="FUR-CH-10001891"/>
    <x v="1"/>
    <x v="5"/>
    <n v="307.13600000000002"/>
    <s v="CA-2018-142636"/>
    <n v="1"/>
    <n v="4"/>
    <n v="0.2"/>
    <n v="26.874400000000023"/>
    <n v="0.46529189879902266"/>
  </r>
  <r>
    <x v="1179"/>
    <x v="22"/>
    <s v="OFF-PA-10000157"/>
    <x v="0"/>
    <x v="0"/>
    <n v="139.86000000000001"/>
    <s v="CA-2018-142636"/>
    <n v="0"/>
    <n v="7"/>
    <n v="0"/>
    <n v="65.734199999999987"/>
    <n v="0.43613829632717294"/>
  </r>
  <r>
    <x v="1179"/>
    <x v="16"/>
    <s v="OFF-AR-10004010"/>
    <x v="0"/>
    <x v="4"/>
    <n v="55.984000000000009"/>
    <s v="CA-2018-100622"/>
    <n v="0"/>
    <n v="2"/>
    <n v="0.2"/>
    <n v="4.1987999999999985"/>
    <n v="0.45632477063632687"/>
  </r>
  <r>
    <x v="1179"/>
    <x v="28"/>
    <s v="OFF-ST-10001325"/>
    <x v="0"/>
    <x v="1"/>
    <n v="52.400000000000006"/>
    <s v="CA-2018-121615"/>
    <n v="1"/>
    <n v="5"/>
    <n v="0"/>
    <n v="14.148"/>
    <n v="0.44610841445725197"/>
  </r>
  <r>
    <x v="1179"/>
    <x v="31"/>
    <s v="FUR-FU-10000629"/>
    <x v="1"/>
    <x v="8"/>
    <n v="41.37"/>
    <s v="CA-2018-143329"/>
    <n v="1"/>
    <n v="3"/>
    <n v="0"/>
    <n v="17.375399999999999"/>
    <n v="0.4595170286641902"/>
  </r>
  <r>
    <x v="1179"/>
    <x v="4"/>
    <s v="OFF-PA-10003022"/>
    <x v="0"/>
    <x v="0"/>
    <n v="35.880000000000003"/>
    <s v="CA-2018-148320"/>
    <n v="1"/>
    <n v="6"/>
    <n v="0"/>
    <n v="17.581200000000003"/>
    <n v="0.43613829632717294"/>
  </r>
  <r>
    <x v="1179"/>
    <x v="3"/>
    <s v="OFF-PA-10001215"/>
    <x v="0"/>
    <x v="0"/>
    <n v="26.400000000000002"/>
    <s v="CA-2018-103009"/>
    <n v="1"/>
    <n v="5"/>
    <n v="0"/>
    <n v="11.879999999999999"/>
    <n v="0.43613829632717294"/>
  </r>
  <r>
    <x v="1179"/>
    <x v="4"/>
    <s v="TEC-AC-10004469"/>
    <x v="2"/>
    <x v="9"/>
    <n v="199.75"/>
    <s v="US-2018-105998"/>
    <n v="0"/>
    <n v="5"/>
    <n v="0"/>
    <n v="87.890000000000015"/>
    <n v="0.52062335344040378"/>
  </r>
  <r>
    <x v="1179"/>
    <x v="22"/>
    <s v="TEC-AC-10002345"/>
    <x v="2"/>
    <x v="9"/>
    <n v="43.5"/>
    <s v="US-2018-110989"/>
    <n v="1"/>
    <n v="3"/>
    <n v="0"/>
    <n v="10.875"/>
    <n v="0.52062335344040378"/>
  </r>
  <r>
    <x v="1179"/>
    <x v="2"/>
    <s v="TEC-AC-10001553"/>
    <x v="2"/>
    <x v="9"/>
    <n v="40.775999999999996"/>
    <s v="US-2018-101518"/>
    <n v="1"/>
    <n v="3"/>
    <n v="0.2"/>
    <n v="0.50970000000000049"/>
    <n v="0.52062335344040378"/>
  </r>
  <r>
    <x v="1179"/>
    <x v="22"/>
    <s v="OFF-BI-10002393"/>
    <x v="0"/>
    <x v="3"/>
    <n v="18.368000000000002"/>
    <s v="US-2018-168802"/>
    <n v="1"/>
    <n v="4"/>
    <n v="0.2"/>
    <n v="5.9695999999999998"/>
    <n v="0.46881743173671325"/>
  </r>
  <r>
    <x v="1179"/>
    <x v="25"/>
    <s v="OFF-PA-10003673"/>
    <x v="0"/>
    <x v="0"/>
    <n v="16.272000000000002"/>
    <s v="CA-2018-130834"/>
    <n v="1"/>
    <n v="3"/>
    <n v="0.2"/>
    <n v="5.2883999999999984"/>
    <n v="0.43613829632717294"/>
  </r>
  <r>
    <x v="1179"/>
    <x v="15"/>
    <s v="FUR-FU-10001967"/>
    <x v="1"/>
    <x v="8"/>
    <n v="15.991999999999999"/>
    <s v="CA-2018-153339"/>
    <n v="1"/>
    <n v="1"/>
    <n v="0.2"/>
    <n v="0.99949999999999894"/>
    <n v="0.4595170286641902"/>
  </r>
  <r>
    <x v="1179"/>
    <x v="28"/>
    <s v="OFF-LA-10001771"/>
    <x v="0"/>
    <x v="2"/>
    <n v="14.940000000000001"/>
    <s v="CA-2018-121615"/>
    <n v="0"/>
    <n v="3"/>
    <n v="0"/>
    <n v="6.8723999999999998"/>
    <n v="0.4647369236065339"/>
  </r>
  <r>
    <x v="1179"/>
    <x v="5"/>
    <s v="OFF-LA-10004484"/>
    <x v="0"/>
    <x v="2"/>
    <n v="12.39"/>
    <s v="CA-2018-126046"/>
    <n v="1"/>
    <n v="3"/>
    <n v="0"/>
    <n v="5.6993999999999998"/>
    <n v="0.4647369236065339"/>
  </r>
  <r>
    <x v="1179"/>
    <x v="2"/>
    <s v="OFF-BI-10000216"/>
    <x v="0"/>
    <x v="3"/>
    <n v="11.673000000000002"/>
    <s v="CA-2018-110429"/>
    <n v="1"/>
    <n v="3"/>
    <n v="0.7"/>
    <n v="-7.782"/>
    <n v="0.46881743173671325"/>
  </r>
  <r>
    <x v="1179"/>
    <x v="16"/>
    <s v="OFF-PA-10002947"/>
    <x v="0"/>
    <x v="0"/>
    <n v="10.688000000000001"/>
    <s v="CA-2018-100622"/>
    <n v="0"/>
    <n v="2"/>
    <n v="0.2"/>
    <n v="3.7407999999999997"/>
    <n v="0.43613829632717294"/>
  </r>
  <r>
    <x v="1179"/>
    <x v="28"/>
    <s v="OFF-PA-10000327"/>
    <x v="0"/>
    <x v="0"/>
    <n v="8.56"/>
    <s v="CA-2018-121615"/>
    <n v="0"/>
    <n v="2"/>
    <n v="0"/>
    <n v="3.8519999999999994"/>
    <n v="0.43613829632717294"/>
  </r>
  <r>
    <x v="1179"/>
    <x v="16"/>
    <s v="OFF-BI-10002982"/>
    <x v="0"/>
    <x v="3"/>
    <n v="4.0860000000000003"/>
    <s v="CA-2018-100622"/>
    <n v="0"/>
    <n v="2"/>
    <n v="0.7"/>
    <n v="-2.9963999999999995"/>
    <n v="0.46881743173671325"/>
  </r>
  <r>
    <x v="1180"/>
    <x v="25"/>
    <s v="TEC-MA-10004125"/>
    <x v="2"/>
    <x v="15"/>
    <n v="7999.98"/>
    <s v="US-2018-168116"/>
    <n v="1"/>
    <n v="4"/>
    <n v="0.5"/>
    <n v="-3839.9903999999988"/>
    <n v="0.5183572270896134"/>
  </r>
  <r>
    <x v="1180"/>
    <x v="25"/>
    <s v="TEC-PH-10002483"/>
    <x v="2"/>
    <x v="6"/>
    <n v="1359.96"/>
    <s v="CA-2018-147760"/>
    <n v="1"/>
    <n v="5"/>
    <n v="0.2"/>
    <n v="118.99650000000003"/>
    <n v="0.41105220110552465"/>
  </r>
  <r>
    <x v="1180"/>
    <x v="25"/>
    <s v="FUR-TA-10004575"/>
    <x v="1"/>
    <x v="13"/>
    <n v="523.76400000000001"/>
    <s v="CA-2018-147760"/>
    <n v="0"/>
    <n v="3"/>
    <n v="0.4"/>
    <n v="-192.04680000000008"/>
    <n v="0.55975208308209756"/>
  </r>
  <r>
    <x v="1180"/>
    <x v="10"/>
    <s v="OFF-ST-10002344"/>
    <x v="0"/>
    <x v="1"/>
    <n v="194.35200000000003"/>
    <s v="US-2018-122672"/>
    <n v="1"/>
    <n v="3"/>
    <n v="0.2"/>
    <n v="-43.729199999999992"/>
    <n v="0.44610841445725197"/>
  </r>
  <r>
    <x v="1180"/>
    <x v="25"/>
    <s v="OFF-AP-10002457"/>
    <x v="0"/>
    <x v="12"/>
    <n v="167.44000000000003"/>
    <s v="US-2018-168116"/>
    <n v="0"/>
    <n v="2"/>
    <n v="0.2"/>
    <n v="14.650999999999989"/>
    <n v="0.49507917887403441"/>
  </r>
  <r>
    <x v="1180"/>
    <x v="15"/>
    <s v="TEC-PH-10000127"/>
    <x v="2"/>
    <x v="6"/>
    <n v="143.928"/>
    <s v="CA-2018-102610"/>
    <n v="1"/>
    <n v="9"/>
    <n v="0.2"/>
    <n v="-32.383800000000008"/>
    <n v="0.41105220110552465"/>
  </r>
  <r>
    <x v="1180"/>
    <x v="0"/>
    <s v="OFF-ST-10002485"/>
    <x v="0"/>
    <x v="1"/>
    <n v="52.751999999999995"/>
    <s v="CA-2018-121160"/>
    <n v="1"/>
    <n v="3"/>
    <n v="0.2"/>
    <n v="-12.528600000000001"/>
    <n v="0.44610841445725197"/>
  </r>
  <r>
    <x v="1180"/>
    <x v="0"/>
    <s v="OFF-LA-10003923"/>
    <x v="0"/>
    <x v="2"/>
    <n v="23.680000000000003"/>
    <s v="CA-2018-105144"/>
    <n v="1"/>
    <n v="2"/>
    <n v="0.2"/>
    <n v="8.879999999999999"/>
    <n v="0.4647369236065339"/>
  </r>
  <r>
    <x v="1180"/>
    <x v="15"/>
    <s v="TEC-AC-10000303"/>
    <x v="2"/>
    <x v="9"/>
    <n v="95.976000000000013"/>
    <s v="CA-2018-102610"/>
    <n v="0"/>
    <n v="3"/>
    <n v="0.2"/>
    <n v="15.596099999999996"/>
    <n v="0.52062335344040378"/>
  </r>
  <r>
    <x v="1180"/>
    <x v="10"/>
    <s v="TEC-AC-10002323"/>
    <x v="2"/>
    <x v="9"/>
    <n v="70.720000000000013"/>
    <s v="US-2018-122672"/>
    <n v="0"/>
    <n v="4"/>
    <n v="0.2"/>
    <n v="-6.1879999999999988"/>
    <n v="0.52062335344040378"/>
  </r>
  <r>
    <x v="1180"/>
    <x v="15"/>
    <s v="OFF-PA-10001560"/>
    <x v="0"/>
    <x v="0"/>
    <n v="9.6640000000000015"/>
    <s v="US-2018-156083"/>
    <n v="1"/>
    <n v="2"/>
    <n v="0.2"/>
    <n v="3.2615999999999996"/>
    <n v="0.43613829632717294"/>
  </r>
  <r>
    <x v="1180"/>
    <x v="0"/>
    <s v="OFF-BI-10001308"/>
    <x v="0"/>
    <x v="3"/>
    <n v="7.5359999999999987"/>
    <s v="CA-2018-121160"/>
    <n v="0"/>
    <n v="6"/>
    <n v="0.8"/>
    <n v="-13.188000000000009"/>
    <n v="0.46881743173671325"/>
  </r>
  <r>
    <x v="1180"/>
    <x v="15"/>
    <s v="OFF-LA-10002195"/>
    <x v="0"/>
    <x v="2"/>
    <n v="4.9280000000000008"/>
    <s v="CA-2018-102610"/>
    <n v="0"/>
    <n v="2"/>
    <n v="0.2"/>
    <n v="1.7247999999999997"/>
    <n v="0.4647369236065339"/>
  </r>
  <r>
    <x v="1180"/>
    <x v="13"/>
    <s v="OFF-AR-10000657"/>
    <x v="0"/>
    <x v="4"/>
    <n v="4.3"/>
    <s v="CA-2018-159135"/>
    <n v="1"/>
    <n v="2"/>
    <n v="0"/>
    <n v="1.4189999999999996"/>
    <n v="0.45632477063632687"/>
  </r>
  <r>
    <x v="1180"/>
    <x v="0"/>
    <s v="OFF-BI-10004040"/>
    <x v="0"/>
    <x v="3"/>
    <n v="4.1439999999999992"/>
    <s v="CA-2018-121160"/>
    <n v="0"/>
    <n v="4"/>
    <n v="0.8"/>
    <n v="-6.4232000000000014"/>
    <n v="0.46881743173671325"/>
  </r>
  <r>
    <x v="1180"/>
    <x v="15"/>
    <s v="OFF-BI-10004364"/>
    <x v="0"/>
    <x v="3"/>
    <n v="3.5640000000000009"/>
    <s v="CA-2018-102610"/>
    <n v="0"/>
    <n v="2"/>
    <n v="0.7"/>
    <n v="-2.9700000000000006"/>
    <n v="0.46881743173671325"/>
  </r>
  <r>
    <x v="1180"/>
    <x v="0"/>
    <s v="OFF-BI-10003094"/>
    <x v="0"/>
    <x v="3"/>
    <n v="1.4079999999999997"/>
    <s v="CA-2018-121160"/>
    <n v="0"/>
    <n v="2"/>
    <n v="0.8"/>
    <n v="-2.3232000000000008"/>
    <n v="0.46881743173671325"/>
  </r>
  <r>
    <x v="1181"/>
    <x v="0"/>
    <s v="TEC-PH-10003012"/>
    <x v="2"/>
    <x v="6"/>
    <n v="492.76800000000003"/>
    <s v="CA-2018-114258"/>
    <n v="1"/>
    <n v="4"/>
    <n v="0.2"/>
    <n v="55.436399999999935"/>
    <n v="0.41105220110552465"/>
  </r>
  <r>
    <x v="1181"/>
    <x v="12"/>
    <s v="OFF-ST-10002974"/>
    <x v="0"/>
    <x v="1"/>
    <n v="243.99200000000002"/>
    <s v="US-2018-107272"/>
    <n v="1"/>
    <n v="7"/>
    <n v="0.2"/>
    <n v="30.498999999999981"/>
    <n v="0.44610841445725197"/>
  </r>
  <r>
    <x v="1181"/>
    <x v="18"/>
    <s v="OFF-PA-10000565"/>
    <x v="0"/>
    <x v="0"/>
    <n v="167.94"/>
    <s v="CA-2018-118213"/>
    <n v="1"/>
    <n v="3"/>
    <n v="0"/>
    <n v="82.290599999999998"/>
    <n v="0.43613829632717294"/>
  </r>
  <r>
    <x v="1181"/>
    <x v="20"/>
    <s v="FUR-TA-10003469"/>
    <x v="1"/>
    <x v="13"/>
    <n v="166.5"/>
    <s v="CA-2018-102925"/>
    <n v="1"/>
    <n v="2"/>
    <n v="0.4"/>
    <n v="-66.599999999999994"/>
    <n v="0.55975208308209756"/>
  </r>
  <r>
    <x v="1181"/>
    <x v="20"/>
    <s v="OFF-BI-10002735"/>
    <x v="0"/>
    <x v="3"/>
    <n v="164.68800000000002"/>
    <s v="CA-2018-102925"/>
    <n v="0"/>
    <n v="6"/>
    <n v="0.2"/>
    <n v="55.582200000000007"/>
    <n v="0.46881743173671325"/>
  </r>
  <r>
    <x v="1181"/>
    <x v="20"/>
    <s v="FUR-CH-10004875"/>
    <x v="1"/>
    <x v="5"/>
    <n v="128.12400000000002"/>
    <s v="CA-2018-102925"/>
    <n v="0"/>
    <n v="2"/>
    <n v="0.1"/>
    <n v="24.2012"/>
    <n v="0.46529189879902266"/>
  </r>
  <r>
    <x v="1181"/>
    <x v="20"/>
    <s v="OFF-PA-10004071"/>
    <x v="0"/>
    <x v="0"/>
    <n v="110.96"/>
    <s v="CA-2018-102925"/>
    <n v="0"/>
    <n v="2"/>
    <n v="0"/>
    <n v="53.260799999999996"/>
    <n v="0.43613829632717294"/>
  </r>
  <r>
    <x v="1181"/>
    <x v="20"/>
    <s v="FUR-FU-10004245"/>
    <x v="1"/>
    <x v="8"/>
    <n v="101.4"/>
    <s v="CA-2018-102925"/>
    <n v="0"/>
    <n v="5"/>
    <n v="0"/>
    <n v="38.532000000000004"/>
    <n v="0.4595170286641902"/>
  </r>
  <r>
    <x v="1181"/>
    <x v="20"/>
    <s v="TEC-PH-10001448"/>
    <x v="2"/>
    <x v="6"/>
    <n v="99.98"/>
    <s v="CA-2018-102925"/>
    <n v="0"/>
    <n v="2"/>
    <n v="0"/>
    <n v="3.9991999999999877"/>
    <n v="0.41105220110552465"/>
  </r>
  <r>
    <x v="1181"/>
    <x v="18"/>
    <s v="OFF-PA-10003673"/>
    <x v="0"/>
    <x v="0"/>
    <n v="67.8"/>
    <s v="CA-2018-118213"/>
    <n v="0"/>
    <n v="10"/>
    <n v="0"/>
    <n v="31.187999999999999"/>
    <n v="0.43613829632717294"/>
  </r>
  <r>
    <x v="1181"/>
    <x v="20"/>
    <s v="TEC-AC-10001432"/>
    <x v="2"/>
    <x v="9"/>
    <n v="390.75"/>
    <s v="CA-2018-116225"/>
    <n v="1"/>
    <n v="5"/>
    <n v="0"/>
    <n v="171.93000000000006"/>
    <n v="0.52062335344040378"/>
  </r>
  <r>
    <x v="1181"/>
    <x v="31"/>
    <s v="TEC-AC-10003911"/>
    <x v="2"/>
    <x v="9"/>
    <n v="159.99"/>
    <s v="US-2018-111745"/>
    <n v="1"/>
    <n v="1"/>
    <n v="0"/>
    <n v="54.396599999999992"/>
    <n v="0.52062335344040378"/>
  </r>
  <r>
    <x v="1181"/>
    <x v="1"/>
    <s v="OFF-BI-10000474"/>
    <x v="0"/>
    <x v="3"/>
    <n v="16.029999999999998"/>
    <s v="CA-2018-154732"/>
    <n v="1"/>
    <n v="5"/>
    <n v="0.8"/>
    <n v="-25.648000000000003"/>
    <n v="0.46881743173671325"/>
  </r>
  <r>
    <x v="1181"/>
    <x v="4"/>
    <s v="OFF-PA-10003172"/>
    <x v="0"/>
    <x v="0"/>
    <n v="12.96"/>
    <s v="CA-2018-157196"/>
    <n v="1"/>
    <n v="2"/>
    <n v="0"/>
    <n v="6.2208000000000006"/>
    <n v="0.43613829632717294"/>
  </r>
  <r>
    <x v="1181"/>
    <x v="20"/>
    <s v="OFF-PA-10001870"/>
    <x v="0"/>
    <x v="0"/>
    <n v="12.96"/>
    <s v="CA-2018-102925"/>
    <n v="0"/>
    <n v="2"/>
    <n v="0"/>
    <n v="6.2208000000000006"/>
    <n v="0.43613829632717294"/>
  </r>
  <r>
    <x v="1181"/>
    <x v="20"/>
    <s v="OFF-BI-10002706"/>
    <x v="0"/>
    <x v="3"/>
    <n v="11.423999999999999"/>
    <s v="CA-2018-102925"/>
    <n v="0"/>
    <n v="1"/>
    <n v="0.2"/>
    <n v="3.7127999999999997"/>
    <n v="0.46881743173671325"/>
  </r>
  <r>
    <x v="1181"/>
    <x v="18"/>
    <s v="OFF-PA-10002615"/>
    <x v="0"/>
    <x v="0"/>
    <n v="4.41"/>
    <s v="CA-2018-118213"/>
    <n v="0"/>
    <n v="1"/>
    <n v="0"/>
    <n v="2.0286"/>
    <n v="0.43613829632717294"/>
  </r>
  <r>
    <x v="1181"/>
    <x v="12"/>
    <s v="OFF-BI-10003274"/>
    <x v="0"/>
    <x v="3"/>
    <n v="2.3880000000000003"/>
    <s v="US-2018-107272"/>
    <n v="0"/>
    <n v="2"/>
    <n v="0.7"/>
    <n v="-1.8308"/>
    <n v="0.46881743173671325"/>
  </r>
  <r>
    <x v="1182"/>
    <x v="22"/>
    <s v="FUR-TA-10004575"/>
    <x v="1"/>
    <x v="13"/>
    <n v="2036.8600000000001"/>
    <s v="CA-2018-107174"/>
    <n v="1"/>
    <n v="7"/>
    <n v="0"/>
    <n v="366.63479999999993"/>
    <n v="0.55975208308209756"/>
  </r>
  <r>
    <x v="1182"/>
    <x v="25"/>
    <s v="OFF-AP-10002118"/>
    <x v="0"/>
    <x v="12"/>
    <n v="499.58400000000006"/>
    <s v="CA-2018-167941"/>
    <n v="1"/>
    <n v="3"/>
    <n v="0.2"/>
    <n v="43.713600000000014"/>
    <n v="0.49507917887403441"/>
  </r>
  <r>
    <x v="1182"/>
    <x v="22"/>
    <s v="FUR-CH-10003312"/>
    <x v="1"/>
    <x v="5"/>
    <n v="449.56800000000004"/>
    <s v="CA-2018-107174"/>
    <n v="0"/>
    <n v="2"/>
    <n v="0.2"/>
    <n v="-73.054800000000071"/>
    <n v="0.46529189879902266"/>
  </r>
  <r>
    <x v="1182"/>
    <x v="20"/>
    <s v="OFF-PA-10003302"/>
    <x v="0"/>
    <x v="0"/>
    <n v="318.95999999999998"/>
    <s v="CA-2018-144596"/>
    <n v="1"/>
    <n v="9"/>
    <n v="0"/>
    <n v="149.91119999999998"/>
    <n v="0.43613829632717294"/>
  </r>
  <r>
    <x v="1182"/>
    <x v="25"/>
    <s v="OFF-ST-10000736"/>
    <x v="0"/>
    <x v="1"/>
    <n v="259.13600000000002"/>
    <s v="CA-2018-167941"/>
    <n v="0"/>
    <n v="4"/>
    <n v="0.2"/>
    <n v="-51.827200000000019"/>
    <n v="0.44610841445725197"/>
  </r>
  <r>
    <x v="1182"/>
    <x v="2"/>
    <s v="FUR-CH-10003774"/>
    <x v="1"/>
    <x v="5"/>
    <n v="127.372"/>
    <s v="CA-2018-154109"/>
    <n v="1"/>
    <n v="2"/>
    <n v="0.3"/>
    <n v="-30.933200000000006"/>
    <n v="0.46529189879902266"/>
  </r>
  <r>
    <x v="1182"/>
    <x v="4"/>
    <s v="OFF-PA-10000157"/>
    <x v="0"/>
    <x v="0"/>
    <n v="59.94"/>
    <s v="US-2018-153948"/>
    <n v="1"/>
    <n v="3"/>
    <n v="0"/>
    <n v="28.171799999999998"/>
    <n v="0.43613829632717294"/>
  </r>
  <r>
    <x v="1182"/>
    <x v="2"/>
    <s v="OFF-PA-10000157"/>
    <x v="0"/>
    <x v="0"/>
    <n v="47.952000000000005"/>
    <s v="CA-2018-154109"/>
    <n v="0"/>
    <n v="3"/>
    <n v="0.2"/>
    <n v="16.183799999999998"/>
    <n v="0.43613829632717294"/>
  </r>
  <r>
    <x v="1182"/>
    <x v="23"/>
    <s v="OFF-ST-10001414"/>
    <x v="0"/>
    <x v="1"/>
    <n v="46.26"/>
    <s v="CA-2018-107720"/>
    <n v="1"/>
    <n v="3"/>
    <n v="0"/>
    <n v="12.0276"/>
    <n v="0.44610841445725197"/>
  </r>
  <r>
    <x v="1182"/>
    <x v="4"/>
    <s v="OFF-PA-10002764"/>
    <x v="0"/>
    <x v="0"/>
    <n v="45.36"/>
    <s v="US-2018-153948"/>
    <n v="0"/>
    <n v="4"/>
    <n v="0"/>
    <n v="22.226399999999998"/>
    <n v="0.43613829632717294"/>
  </r>
  <r>
    <x v="1182"/>
    <x v="4"/>
    <s v="OFF-LA-10000414"/>
    <x v="0"/>
    <x v="2"/>
    <n v="41.4"/>
    <s v="US-2018-153948"/>
    <n v="0"/>
    <n v="4"/>
    <n v="0"/>
    <n v="19.872"/>
    <n v="0.4647369236065339"/>
  </r>
  <r>
    <x v="1182"/>
    <x v="25"/>
    <s v="OFF-PA-10001800"/>
    <x v="0"/>
    <x v="0"/>
    <n v="31.104000000000006"/>
    <s v="CA-2018-167941"/>
    <n v="0"/>
    <n v="6"/>
    <n v="0.2"/>
    <n v="10.8864"/>
    <n v="0.43613829632717294"/>
  </r>
  <r>
    <x v="1182"/>
    <x v="0"/>
    <s v="FUR-FU-10003878"/>
    <x v="1"/>
    <x v="8"/>
    <n v="30.560000000000002"/>
    <s v="US-2018-119319"/>
    <n v="1"/>
    <n v="5"/>
    <n v="0.6"/>
    <n v="-19.863999999999997"/>
    <n v="0.4595170286641902"/>
  </r>
  <r>
    <x v="1182"/>
    <x v="25"/>
    <s v="FUR-FU-10004671"/>
    <x v="1"/>
    <x v="8"/>
    <n v="28.272000000000006"/>
    <s v="CA-2018-167941"/>
    <n v="0"/>
    <n v="2"/>
    <n v="0.2"/>
    <n v="6.3612000000000002"/>
    <n v="0.4595170286641902"/>
  </r>
  <r>
    <x v="1182"/>
    <x v="4"/>
    <s v="OFF-PA-10000143"/>
    <x v="0"/>
    <x v="0"/>
    <n v="26.400000000000002"/>
    <s v="US-2018-153948"/>
    <n v="0"/>
    <n v="5"/>
    <n v="0"/>
    <n v="12.672000000000001"/>
    <n v="0.43613829632717294"/>
  </r>
  <r>
    <x v="1182"/>
    <x v="28"/>
    <s v="OFF-PA-10003127"/>
    <x v="0"/>
    <x v="0"/>
    <n v="26.38"/>
    <s v="CA-2018-125290"/>
    <n v="1"/>
    <n v="1"/>
    <n v="0"/>
    <n v="12.134799999999998"/>
    <n v="0.43613829632717294"/>
  </r>
  <r>
    <x v="1182"/>
    <x v="22"/>
    <s v="TEC-AC-10001465"/>
    <x v="2"/>
    <x v="9"/>
    <n v="108.96000000000001"/>
    <s v="CA-2018-107174"/>
    <n v="0"/>
    <n v="3"/>
    <n v="0"/>
    <n v="32.687999999999988"/>
    <n v="0.52062335344040378"/>
  </r>
  <r>
    <x v="1182"/>
    <x v="4"/>
    <s v="TEC-AC-10003441"/>
    <x v="2"/>
    <x v="9"/>
    <n v="16.95"/>
    <s v="US-2018-153948"/>
    <n v="0"/>
    <n v="1"/>
    <n v="0"/>
    <n v="1.0169999999999995"/>
    <n v="0.52062335344040378"/>
  </r>
  <r>
    <x v="1182"/>
    <x v="0"/>
    <s v="OFF-ST-10000615"/>
    <x v="0"/>
    <x v="1"/>
    <n v="18.16"/>
    <s v="CA-2018-150504"/>
    <n v="1"/>
    <n v="2"/>
    <n v="0.2"/>
    <n v="1.8160000000000016"/>
    <n v="0.44610841445725197"/>
  </r>
  <r>
    <x v="1182"/>
    <x v="4"/>
    <s v="OFF-EN-10001219"/>
    <x v="0"/>
    <x v="11"/>
    <n v="15.28"/>
    <s v="CA-2018-100013"/>
    <n v="1"/>
    <n v="2"/>
    <n v="0"/>
    <n v="7.4871999999999996"/>
    <n v="0.44424167803735209"/>
  </r>
  <r>
    <x v="1182"/>
    <x v="28"/>
    <s v="OFF-AR-10001216"/>
    <x v="0"/>
    <x v="4"/>
    <n v="13.899999999999999"/>
    <s v="CA-2018-125290"/>
    <n v="0"/>
    <n v="5"/>
    <n v="0"/>
    <n v="3.6139999999999994"/>
    <n v="0.45632477063632687"/>
  </r>
  <r>
    <x v="1182"/>
    <x v="25"/>
    <s v="OFF-BI-10002827"/>
    <x v="0"/>
    <x v="3"/>
    <n v="13.272000000000002"/>
    <s v="CA-2018-167941"/>
    <n v="0"/>
    <n v="8"/>
    <n v="0.7"/>
    <n v="-10.617599999999999"/>
    <n v="0.46881743173671325"/>
  </r>
  <r>
    <x v="1182"/>
    <x v="4"/>
    <s v="FUR-FU-10001424"/>
    <x v="1"/>
    <x v="8"/>
    <n v="8.73"/>
    <s v="CA-2018-100013"/>
    <n v="0"/>
    <n v="1"/>
    <n v="0"/>
    <n v="2.9681999999999995"/>
    <n v="0.4595170286641902"/>
  </r>
  <r>
    <x v="1182"/>
    <x v="3"/>
    <s v="OFF-PA-10003845"/>
    <x v="0"/>
    <x v="0"/>
    <n v="5.78"/>
    <s v="CA-2018-154816"/>
    <n v="1"/>
    <n v="1"/>
    <n v="0"/>
    <n v="2.8322000000000003"/>
    <n v="0.43613829632717294"/>
  </r>
  <r>
    <x v="1182"/>
    <x v="11"/>
    <s v="OFF-BI-10004738"/>
    <x v="0"/>
    <x v="3"/>
    <n v="5.6820000000000013"/>
    <s v="US-2018-109484"/>
    <n v="1"/>
    <n v="1"/>
    <n v="0.7"/>
    <n v="-3.7880000000000003"/>
    <n v="0.46881743173671325"/>
  </r>
  <r>
    <x v="1182"/>
    <x v="4"/>
    <s v="OFF-AR-10001022"/>
    <x v="0"/>
    <x v="4"/>
    <n v="5.68"/>
    <s v="CA-2018-100013"/>
    <n v="0"/>
    <n v="2"/>
    <n v="0"/>
    <n v="1.7607999999999997"/>
    <n v="0.45632477063632687"/>
  </r>
  <r>
    <x v="1182"/>
    <x v="0"/>
    <s v="OFF-BI-10000145"/>
    <x v="0"/>
    <x v="3"/>
    <n v="1.2479999999999998"/>
    <s v="CA-2018-106691"/>
    <n v="1"/>
    <n v="2"/>
    <n v="0.8"/>
    <n v="-1.934400000000001"/>
    <n v="0.46881743173671325"/>
  </r>
  <r>
    <x v="1183"/>
    <x v="4"/>
    <s v="TEC-PH-10002468"/>
    <x v="2"/>
    <x v="6"/>
    <n v="761.5440000000001"/>
    <s v="CA-2018-122504"/>
    <n v="1"/>
    <n v="7"/>
    <n v="0.2"/>
    <n v="66.635100000000023"/>
    <n v="0.41105220110552465"/>
  </r>
  <r>
    <x v="1183"/>
    <x v="2"/>
    <s v="TEC-PH-10003811"/>
    <x v="2"/>
    <x v="6"/>
    <n v="359.97"/>
    <s v="CA-2018-149888"/>
    <n v="1"/>
    <n v="5"/>
    <n v="0.4"/>
    <n v="-71.994000000000028"/>
    <n v="0.41105220110552465"/>
  </r>
  <r>
    <x v="1183"/>
    <x v="2"/>
    <s v="FUR-TA-10000849"/>
    <x v="1"/>
    <x v="13"/>
    <n v="350.35199999999998"/>
    <s v="CA-2018-149888"/>
    <n v="0"/>
    <n v="4"/>
    <n v="0.4"/>
    <n v="-140.14079999999996"/>
    <n v="0.55975208308209756"/>
  </r>
  <r>
    <x v="1183"/>
    <x v="36"/>
    <s v="FUR-CH-10000422"/>
    <x v="1"/>
    <x v="5"/>
    <n v="272.96999999999997"/>
    <s v="CA-2018-113460"/>
    <n v="1"/>
    <n v="3"/>
    <n v="0"/>
    <n v="43.675200000000018"/>
    <n v="0.46529189879902266"/>
  </r>
  <r>
    <x v="1183"/>
    <x v="7"/>
    <s v="OFF-AP-10000696"/>
    <x v="0"/>
    <x v="12"/>
    <n v="100.94"/>
    <s v="CA-2018-132346"/>
    <n v="1"/>
    <n v="7"/>
    <n v="0"/>
    <n v="33.310199999999995"/>
    <n v="0.49507917887403441"/>
  </r>
  <r>
    <x v="1183"/>
    <x v="39"/>
    <s v="OFF-BI-10000756"/>
    <x v="0"/>
    <x v="3"/>
    <n v="38.160000000000004"/>
    <s v="CA-2018-163188"/>
    <n v="1"/>
    <n v="9"/>
    <n v="0"/>
    <n v="19.080000000000002"/>
    <n v="0.46881743173671325"/>
  </r>
  <r>
    <x v="1183"/>
    <x v="4"/>
    <s v="TEC-AC-10004975"/>
    <x v="2"/>
    <x v="9"/>
    <n v="439.8"/>
    <s v="CA-2018-152737"/>
    <n v="1"/>
    <n v="4"/>
    <n v="0"/>
    <n v="145.13400000000001"/>
    <n v="0.52062335344040378"/>
  </r>
  <r>
    <x v="1183"/>
    <x v="4"/>
    <s v="OFF-BI-10002982"/>
    <x v="0"/>
    <x v="3"/>
    <n v="21.792000000000002"/>
    <s v="CA-2018-152737"/>
    <n v="0"/>
    <n v="4"/>
    <n v="0.2"/>
    <n v="7.6271999999999984"/>
    <n v="0.46881743173671325"/>
  </r>
  <r>
    <x v="1183"/>
    <x v="4"/>
    <s v="TEC-AC-10003289"/>
    <x v="2"/>
    <x v="9"/>
    <n v="59.97"/>
    <s v="CA-2018-122504"/>
    <n v="0"/>
    <n v="3"/>
    <n v="0"/>
    <n v="13.793099999999999"/>
    <n v="0.52062335344040378"/>
  </r>
  <r>
    <x v="1183"/>
    <x v="20"/>
    <s v="TEC-AC-10002370"/>
    <x v="2"/>
    <x v="9"/>
    <n v="7.88"/>
    <s v="CA-2018-113572"/>
    <n v="1"/>
    <n v="4"/>
    <n v="0"/>
    <n v="2.5215999999999994"/>
    <n v="0.52062335344040378"/>
  </r>
  <r>
    <x v="1184"/>
    <x v="36"/>
    <s v="FUR-FU-10003535"/>
    <x v="1"/>
    <x v="8"/>
    <n v="274.20000000000005"/>
    <s v="CA-2018-155621"/>
    <n v="1"/>
    <n v="10"/>
    <n v="0"/>
    <n v="112.422"/>
    <n v="0.4595170286641902"/>
  </r>
  <r>
    <x v="1184"/>
    <x v="20"/>
    <s v="OFF-AR-10002818"/>
    <x v="0"/>
    <x v="4"/>
    <n v="109.9"/>
    <s v="CA-2018-143658"/>
    <n v="1"/>
    <n v="5"/>
    <n v="0"/>
    <n v="32.97"/>
    <n v="0.45632477063632687"/>
  </r>
  <r>
    <x v="1185"/>
    <x v="36"/>
    <s v="OFF-ST-10003208"/>
    <x v="0"/>
    <x v="1"/>
    <n v="1633.14"/>
    <s v="CA-2018-152912"/>
    <n v="1"/>
    <n v="9"/>
    <n v="0"/>
    <n v="473.61059999999975"/>
    <n v="0.44610841445725197"/>
  </r>
  <r>
    <x v="1185"/>
    <x v="36"/>
    <s v="OFF-ST-10003208"/>
    <x v="0"/>
    <x v="1"/>
    <n v="544.38"/>
    <s v="CA-2018-152912"/>
    <n v="0"/>
    <n v="3"/>
    <n v="0"/>
    <n v="157.87019999999993"/>
    <n v="0.44610841445725197"/>
  </r>
  <r>
    <x v="1185"/>
    <x v="4"/>
    <s v="FUR-CH-10004675"/>
    <x v="1"/>
    <x v="5"/>
    <n v="523.39200000000005"/>
    <s v="CA-2018-119494"/>
    <n v="1"/>
    <n v="3"/>
    <n v="0.2"/>
    <n v="52.339199999999977"/>
    <n v="0.46529189879902266"/>
  </r>
  <r>
    <x v="1185"/>
    <x v="16"/>
    <s v="TEC-PH-10004094"/>
    <x v="2"/>
    <x v="6"/>
    <n v="499.16800000000006"/>
    <s v="CA-2018-159667"/>
    <n v="1"/>
    <n v="4"/>
    <n v="0.2"/>
    <n v="31.197999999999993"/>
    <n v="0.41105220110552465"/>
  </r>
  <r>
    <x v="1185"/>
    <x v="4"/>
    <s v="FUR-CH-10003061"/>
    <x v="1"/>
    <x v="5"/>
    <n v="215.976"/>
    <s v="CA-2018-158246"/>
    <n v="1"/>
    <n v="3"/>
    <n v="0.2"/>
    <n v="-2.6997000000000355"/>
    <n v="0.46529189879902266"/>
  </r>
  <r>
    <x v="1185"/>
    <x v="20"/>
    <s v="FUR-FU-10000629"/>
    <x v="1"/>
    <x v="8"/>
    <n v="96.53"/>
    <s v="CA-2018-161018"/>
    <n v="1"/>
    <n v="7"/>
    <n v="0"/>
    <n v="40.5426"/>
    <n v="0.4595170286641902"/>
  </r>
  <r>
    <x v="1185"/>
    <x v="4"/>
    <s v="OFF-ST-10002289"/>
    <x v="0"/>
    <x v="1"/>
    <n v="63.56"/>
    <s v="CA-2018-159597"/>
    <n v="1"/>
    <n v="2"/>
    <n v="0"/>
    <n v="3.1779999999999973"/>
    <n v="0.44610841445725197"/>
  </r>
  <r>
    <x v="1185"/>
    <x v="4"/>
    <s v="FUR-FU-10000023"/>
    <x v="1"/>
    <x v="8"/>
    <n v="47.12"/>
    <s v="US-2018-141852"/>
    <n v="1"/>
    <n v="8"/>
    <n v="0"/>
    <n v="20.732800000000001"/>
    <n v="0.4595170286641902"/>
  </r>
  <r>
    <x v="1185"/>
    <x v="36"/>
    <s v="TEC-AC-10004666"/>
    <x v="2"/>
    <x v="9"/>
    <n v="826.62000000000012"/>
    <s v="CA-2018-152912"/>
    <n v="0"/>
    <n v="3"/>
    <n v="0"/>
    <n v="355.4466000000001"/>
    <n v="0.52062335344040378"/>
  </r>
  <r>
    <x v="1185"/>
    <x v="16"/>
    <s v="TEC-AC-10002567"/>
    <x v="2"/>
    <x v="9"/>
    <n v="191.976"/>
    <s v="CA-2018-159667"/>
    <n v="0"/>
    <n v="3"/>
    <n v="0.2"/>
    <n v="38.395199999999988"/>
    <n v="0.52062335344040378"/>
  </r>
  <r>
    <x v="1185"/>
    <x v="4"/>
    <s v="TEC-AC-10004171"/>
    <x v="2"/>
    <x v="9"/>
    <n v="99.99"/>
    <s v="CA-2018-159597"/>
    <n v="0"/>
    <n v="1"/>
    <n v="0"/>
    <n v="43.995600000000003"/>
    <n v="0.52062335344040378"/>
  </r>
  <r>
    <x v="1185"/>
    <x v="36"/>
    <s v="OFF-BI-10004728"/>
    <x v="0"/>
    <x v="3"/>
    <n v="9.64"/>
    <s v="CA-2018-152912"/>
    <n v="0"/>
    <n v="2"/>
    <n v="0"/>
    <n v="4.4344000000000001"/>
    <n v="0.46881743173671325"/>
  </r>
  <r>
    <x v="1186"/>
    <x v="20"/>
    <s v="OFF-BI-10003925"/>
    <x v="0"/>
    <x v="3"/>
    <n v="931.17600000000016"/>
    <s v="CA-2018-104640"/>
    <n v="1"/>
    <n v="3"/>
    <n v="0.2"/>
    <n v="314.27190000000002"/>
    <n v="0.46881743173671325"/>
  </r>
  <r>
    <x v="1186"/>
    <x v="12"/>
    <s v="FUR-CH-10003312"/>
    <x v="1"/>
    <x v="5"/>
    <n v="899.13600000000008"/>
    <s v="US-2018-155425"/>
    <n v="1"/>
    <n v="4"/>
    <n v="0.2"/>
    <n v="-146.10960000000014"/>
    <n v="0.46529189879902266"/>
  </r>
  <r>
    <x v="1186"/>
    <x v="20"/>
    <s v="TEC-PH-10002200"/>
    <x v="2"/>
    <x v="6"/>
    <n v="430.88"/>
    <s v="CA-2018-104640"/>
    <n v="0"/>
    <n v="2"/>
    <n v="0"/>
    <n v="124.95519999999999"/>
    <n v="0.41105220110552465"/>
  </r>
  <r>
    <x v="1186"/>
    <x v="22"/>
    <s v="OFF-AP-10004540"/>
    <x v="0"/>
    <x v="12"/>
    <n v="400.79999999999995"/>
    <s v="US-2018-128447"/>
    <n v="1"/>
    <n v="5"/>
    <n v="0"/>
    <n v="112.224"/>
    <n v="0.49507917887403441"/>
  </r>
  <r>
    <x v="1186"/>
    <x v="0"/>
    <s v="FUR-FU-10001468"/>
    <x v="1"/>
    <x v="8"/>
    <n v="341.96"/>
    <s v="CA-2018-161739"/>
    <n v="1"/>
    <n v="5"/>
    <n v="0.6"/>
    <n v="-427.45000000000005"/>
    <n v="0.4595170286641902"/>
  </r>
  <r>
    <x v="1186"/>
    <x v="4"/>
    <s v="FUR-CH-10001714"/>
    <x v="1"/>
    <x v="5"/>
    <n v="241.42399999999998"/>
    <s v="CA-2018-137624"/>
    <n v="1"/>
    <n v="2"/>
    <n v="0.2"/>
    <n v="-36.213599999999985"/>
    <n v="0.46529189879902266"/>
  </r>
  <r>
    <x v="1186"/>
    <x v="12"/>
    <s v="TEC-PH-10002563"/>
    <x v="2"/>
    <x v="6"/>
    <n v="201.584"/>
    <s v="US-2018-155425"/>
    <n v="0"/>
    <n v="2"/>
    <n v="0.2"/>
    <n v="15.118800000000007"/>
    <n v="0.41105220110552465"/>
  </r>
  <r>
    <x v="1186"/>
    <x v="12"/>
    <s v="TEC-MA-10003183"/>
    <x v="2"/>
    <x v="15"/>
    <n v="95.994000000000014"/>
    <s v="US-2018-155425"/>
    <n v="0"/>
    <n v="2"/>
    <n v="0.7"/>
    <n v="-63.995999999999981"/>
    <n v="0.5183572270896134"/>
  </r>
  <r>
    <x v="1186"/>
    <x v="12"/>
    <s v="OFF-BI-10001036"/>
    <x v="0"/>
    <x v="3"/>
    <n v="38.388000000000005"/>
    <s v="US-2018-155425"/>
    <n v="0"/>
    <n v="14"/>
    <n v="0.7"/>
    <n v="-25.591999999999999"/>
    <n v="0.46881743173671325"/>
  </r>
  <r>
    <x v="1186"/>
    <x v="22"/>
    <s v="OFF-BI-10001543"/>
    <x v="0"/>
    <x v="3"/>
    <n v="28.792000000000002"/>
    <s v="US-2018-128447"/>
    <n v="0"/>
    <n v="1"/>
    <n v="0.2"/>
    <n v="10.077200000000001"/>
    <n v="0.46881743173671325"/>
  </r>
  <r>
    <x v="1186"/>
    <x v="22"/>
    <s v="OFF-BI-10000088"/>
    <x v="0"/>
    <x v="3"/>
    <n v="26.352000000000004"/>
    <s v="CA-2018-163874"/>
    <n v="1"/>
    <n v="3"/>
    <n v="0.2"/>
    <n v="9.5525999999999982"/>
    <n v="0.46881743173671325"/>
  </r>
  <r>
    <x v="1186"/>
    <x v="12"/>
    <s v="TEC-AC-10001314"/>
    <x v="2"/>
    <x v="9"/>
    <n v="239.95200000000003"/>
    <s v="US-2018-155425"/>
    <n v="0"/>
    <n v="6"/>
    <n v="0.2"/>
    <n v="-35.992800000000038"/>
    <n v="0.52062335344040378"/>
  </r>
  <r>
    <x v="1186"/>
    <x v="4"/>
    <s v="TEC-AC-10001772"/>
    <x v="2"/>
    <x v="9"/>
    <n v="111.79"/>
    <s v="CA-2018-141138"/>
    <n v="1"/>
    <n v="7"/>
    <n v="0"/>
    <n v="43.598100000000002"/>
    <n v="0.52062335344040378"/>
  </r>
  <r>
    <x v="1186"/>
    <x v="16"/>
    <s v="OFF-BI-10004099"/>
    <x v="0"/>
    <x v="3"/>
    <n v="11.520000000000001"/>
    <s v="CA-2018-142671"/>
    <n v="1"/>
    <n v="5"/>
    <n v="0.7"/>
    <n v="-7.6799999999999962"/>
    <n v="0.46881743173671325"/>
  </r>
  <r>
    <x v="1186"/>
    <x v="4"/>
    <s v="OFF-AR-10002221"/>
    <x v="0"/>
    <x v="4"/>
    <n v="7.8000000000000007"/>
    <s v="CA-2018-162096"/>
    <n v="1"/>
    <n v="3"/>
    <n v="0"/>
    <n v="2.1060000000000008"/>
    <n v="0.45632477063632687"/>
  </r>
  <r>
    <x v="1187"/>
    <x v="16"/>
    <s v="OFF-AP-10002651"/>
    <x v="0"/>
    <x v="12"/>
    <n v="1158.1199999999999"/>
    <s v="CA-2018-158561"/>
    <n v="1"/>
    <n v="5"/>
    <n v="0.2"/>
    <n v="130.28849999999983"/>
    <n v="0.49507917887403441"/>
  </r>
  <r>
    <x v="1187"/>
    <x v="14"/>
    <s v="OFF-AR-10004260"/>
    <x v="0"/>
    <x v="4"/>
    <n v="181.86"/>
    <s v="CA-2018-157483"/>
    <n v="1"/>
    <n v="7"/>
    <n v="0"/>
    <n v="50.9208"/>
    <n v="0.45632477063632687"/>
  </r>
  <r>
    <x v="1187"/>
    <x v="4"/>
    <s v="OFF-BI-10000977"/>
    <x v="0"/>
    <x v="3"/>
    <n v="121.6"/>
    <s v="CA-2018-110842"/>
    <n v="1"/>
    <n v="5"/>
    <n v="0.2"/>
    <n v="39.519999999999989"/>
    <n v="0.46881743173671325"/>
  </r>
  <r>
    <x v="1187"/>
    <x v="15"/>
    <s v="FUR-FU-10004090"/>
    <x v="1"/>
    <x v="8"/>
    <n v="88.920000000000016"/>
    <s v="CA-2018-115448"/>
    <n v="1"/>
    <n v="5"/>
    <n v="0.2"/>
    <n v="14.449499999999986"/>
    <n v="0.4595170286641902"/>
  </r>
  <r>
    <x v="1187"/>
    <x v="30"/>
    <s v="OFF-FA-10004854"/>
    <x v="0"/>
    <x v="7"/>
    <n v="45.92"/>
    <s v="CA-2018-120327"/>
    <n v="1"/>
    <n v="4"/>
    <n v="0"/>
    <n v="21.5824"/>
    <n v="0.51168203684699509"/>
  </r>
  <r>
    <x v="1187"/>
    <x v="20"/>
    <s v="OFF-ST-10003324"/>
    <x v="0"/>
    <x v="1"/>
    <n v="35.479999999999997"/>
    <s v="CA-2018-154137"/>
    <n v="1"/>
    <n v="1"/>
    <n v="0"/>
    <n v="0"/>
    <n v="0.44610841445725197"/>
  </r>
  <r>
    <x v="1187"/>
    <x v="0"/>
    <s v="TEC-PH-10004531"/>
    <x v="2"/>
    <x v="6"/>
    <n v="35.183999999999997"/>
    <s v="US-2018-116491"/>
    <n v="1"/>
    <n v="2"/>
    <n v="0.2"/>
    <n v="12.314399999999999"/>
    <n v="0.41105220110552465"/>
  </r>
  <r>
    <x v="1187"/>
    <x v="4"/>
    <s v="FUR-FU-10001424"/>
    <x v="1"/>
    <x v="8"/>
    <n v="34.92"/>
    <s v="CA-2018-148985"/>
    <n v="1"/>
    <n v="4"/>
    <n v="0"/>
    <n v="11.872799999999998"/>
    <n v="0.4595170286641902"/>
  </r>
  <r>
    <x v="1187"/>
    <x v="19"/>
    <s v="OFF-SU-10004661"/>
    <x v="0"/>
    <x v="14"/>
    <n v="25.5"/>
    <s v="CA-2018-167976"/>
    <n v="1"/>
    <n v="3"/>
    <n v="0"/>
    <n v="6.63"/>
    <n v="0.53938093436526824"/>
  </r>
  <r>
    <x v="1187"/>
    <x v="4"/>
    <s v="OFF-PA-10000520"/>
    <x v="0"/>
    <x v="0"/>
    <n v="19.440000000000001"/>
    <s v="CA-2018-110842"/>
    <n v="0"/>
    <n v="3"/>
    <n v="0"/>
    <n v="9.3312000000000008"/>
    <n v="0.43613829632717294"/>
  </r>
  <r>
    <x v="1187"/>
    <x v="0"/>
    <s v="OFF-BI-10001510"/>
    <x v="0"/>
    <x v="3"/>
    <n v="18.335999999999999"/>
    <s v="CA-2018-150959"/>
    <n v="1"/>
    <n v="4"/>
    <n v="0.8"/>
    <n v="-32.088000000000008"/>
    <n v="0.46881743173671325"/>
  </r>
  <r>
    <x v="1187"/>
    <x v="21"/>
    <s v="OFF-BI-10002949"/>
    <x v="0"/>
    <x v="3"/>
    <n v="18.240000000000002"/>
    <s v="CA-2018-143217"/>
    <n v="1"/>
    <n v="3"/>
    <n v="0"/>
    <n v="8.5727999999999991"/>
    <n v="0.46881743173671325"/>
  </r>
  <r>
    <x v="1187"/>
    <x v="4"/>
    <s v="OFF-AP-10003971"/>
    <x v="0"/>
    <x v="12"/>
    <n v="10.89"/>
    <s v="CA-2018-110842"/>
    <n v="0"/>
    <n v="1"/>
    <n v="0"/>
    <n v="2.8314000000000004"/>
    <n v="0.49507917887403441"/>
  </r>
  <r>
    <x v="1187"/>
    <x v="0"/>
    <s v="OFF-LA-10001045"/>
    <x v="0"/>
    <x v="2"/>
    <n v="10.440000000000001"/>
    <s v="CA-2018-150959"/>
    <n v="0"/>
    <n v="5"/>
    <n v="0.2"/>
    <n v="3.3929999999999989"/>
    <n v="0.4647369236065339"/>
  </r>
  <r>
    <x v="1187"/>
    <x v="10"/>
    <s v="OFF-PA-10004451"/>
    <x v="0"/>
    <x v="0"/>
    <n v="10.368000000000002"/>
    <s v="CA-2018-143455"/>
    <n v="1"/>
    <n v="2"/>
    <n v="0.2"/>
    <n v="3.6288"/>
    <n v="0.43613829632717294"/>
  </r>
  <r>
    <x v="1188"/>
    <x v="12"/>
    <s v="TEC-PH-10001459"/>
    <x v="2"/>
    <x v="6"/>
    <n v="671.98400000000004"/>
    <s v="CA-2018-134915"/>
    <n v="1"/>
    <n v="2"/>
    <n v="0.2"/>
    <n v="50.398800000000023"/>
    <n v="0.41105220110552465"/>
  </r>
  <r>
    <x v="1188"/>
    <x v="0"/>
    <s v="OFF-ST-10003716"/>
    <x v="0"/>
    <x v="1"/>
    <n v="540.048"/>
    <s v="CA-2018-130386"/>
    <n v="1"/>
    <n v="3"/>
    <n v="0.2"/>
    <n v="-47.254199999999997"/>
    <n v="0.44610841445725197"/>
  </r>
  <r>
    <x v="1188"/>
    <x v="10"/>
    <s v="TEC-PH-10002824"/>
    <x v="2"/>
    <x v="6"/>
    <n v="370.78199999999998"/>
    <s v="US-2018-116659"/>
    <n v="1"/>
    <n v="3"/>
    <n v="0.4"/>
    <n v="-92.695500000000038"/>
    <n v="0.41105220110552465"/>
  </r>
  <r>
    <x v="1188"/>
    <x v="0"/>
    <s v="OFF-PA-10003823"/>
    <x v="0"/>
    <x v="0"/>
    <n v="223.05600000000001"/>
    <s v="CA-2018-130386"/>
    <n v="0"/>
    <n v="9"/>
    <n v="0.2"/>
    <n v="69.704999999999984"/>
    <n v="0.43613829632717294"/>
  </r>
  <r>
    <x v="1188"/>
    <x v="2"/>
    <s v="OFF-ST-10002574"/>
    <x v="0"/>
    <x v="1"/>
    <n v="221.024"/>
    <s v="CA-2018-166835"/>
    <n v="1"/>
    <n v="2"/>
    <n v="0.2"/>
    <n v="-55.256"/>
    <n v="0.44610841445725197"/>
  </r>
  <r>
    <x v="1188"/>
    <x v="12"/>
    <s v="FUR-CH-10004875"/>
    <x v="1"/>
    <x v="5"/>
    <n v="113.88800000000002"/>
    <s v="CA-2018-134915"/>
    <n v="0"/>
    <n v="2"/>
    <n v="0.2"/>
    <n v="9.9651999999999994"/>
    <n v="0.46529189879902266"/>
  </r>
  <r>
    <x v="1188"/>
    <x v="12"/>
    <s v="FUR-FU-10000305"/>
    <x v="1"/>
    <x v="8"/>
    <n v="113.56800000000001"/>
    <s v="CA-2018-134915"/>
    <n v="0"/>
    <n v="2"/>
    <n v="0.2"/>
    <n v="-5.6784000000000034"/>
    <n v="0.4595170286641902"/>
  </r>
  <r>
    <x v="1188"/>
    <x v="0"/>
    <s v="OFF-ST-10002583"/>
    <x v="0"/>
    <x v="1"/>
    <n v="77.951999999999998"/>
    <s v="CA-2018-164168"/>
    <n v="1"/>
    <n v="3"/>
    <n v="0.2"/>
    <n v="-15.590400000000002"/>
    <n v="0.44610841445725197"/>
  </r>
  <r>
    <x v="1188"/>
    <x v="22"/>
    <s v="OFF-AP-10004708"/>
    <x v="0"/>
    <x v="12"/>
    <n v="76.12"/>
    <s v="CA-2018-149944"/>
    <n v="1"/>
    <n v="2"/>
    <n v="0"/>
    <n v="22.074799999999996"/>
    <n v="0.49507917887403441"/>
  </r>
  <r>
    <x v="1188"/>
    <x v="0"/>
    <s v="TEC-PH-10004908"/>
    <x v="2"/>
    <x v="6"/>
    <n v="67.992000000000004"/>
    <s v="CA-2018-164168"/>
    <n v="0"/>
    <n v="1"/>
    <n v="0.2"/>
    <n v="8.4989999999999917"/>
    <n v="0.41105220110552465"/>
  </r>
  <r>
    <x v="1188"/>
    <x v="0"/>
    <s v="OFF-BI-10000666"/>
    <x v="0"/>
    <x v="3"/>
    <n v="30.559999999999992"/>
    <s v="CA-2018-164168"/>
    <n v="0"/>
    <n v="5"/>
    <n v="0.8"/>
    <n v="-45.840000000000018"/>
    <n v="0.46881743173671325"/>
  </r>
  <r>
    <x v="1188"/>
    <x v="22"/>
    <s v="OFF-SU-10000381"/>
    <x v="0"/>
    <x v="14"/>
    <n v="27.93"/>
    <s v="CA-2018-164364"/>
    <n v="1"/>
    <n v="3"/>
    <n v="0"/>
    <n v="8.0996999999999986"/>
    <n v="0.53938093436526824"/>
  </r>
  <r>
    <x v="1188"/>
    <x v="16"/>
    <s v="OFF-PA-10003651"/>
    <x v="0"/>
    <x v="0"/>
    <n v="26.720000000000002"/>
    <s v="CA-2018-154088"/>
    <n v="1"/>
    <n v="5"/>
    <n v="0.2"/>
    <n v="9.3520000000000003"/>
    <n v="0.43613829632717294"/>
  </r>
  <r>
    <x v="1188"/>
    <x v="12"/>
    <s v="OFF-PA-10002160"/>
    <x v="0"/>
    <x v="0"/>
    <n v="23.120000000000005"/>
    <s v="CA-2018-134915"/>
    <n v="0"/>
    <n v="5"/>
    <n v="0.2"/>
    <n v="8.3810000000000002"/>
    <n v="0.43613829632717294"/>
  </r>
  <r>
    <x v="1188"/>
    <x v="0"/>
    <s v="FUR-FU-10001756"/>
    <x v="1"/>
    <x v="8"/>
    <n v="22.847999999999999"/>
    <s v="CA-2018-164168"/>
    <n v="0"/>
    <n v="3"/>
    <n v="0.6"/>
    <n v="-17.707200000000007"/>
    <n v="0.4595170286641902"/>
  </r>
  <r>
    <x v="1188"/>
    <x v="12"/>
    <s v="TEC-AC-10004227"/>
    <x v="2"/>
    <x v="9"/>
    <n v="62.352000000000004"/>
    <s v="US-2018-132220"/>
    <n v="1"/>
    <n v="6"/>
    <n v="0.2"/>
    <n v="-10.911600000000007"/>
    <n v="0.52062335344040378"/>
  </r>
  <r>
    <x v="1188"/>
    <x v="0"/>
    <s v="TEC-AC-10004568"/>
    <x v="2"/>
    <x v="9"/>
    <n v="44.783999999999999"/>
    <s v="CA-2018-164168"/>
    <n v="0"/>
    <n v="2"/>
    <n v="0.2"/>
    <n v="-0.55980000000000452"/>
    <n v="0.52062335344040378"/>
  </r>
  <r>
    <x v="1188"/>
    <x v="12"/>
    <s v="TEC-AC-10001266"/>
    <x v="2"/>
    <x v="9"/>
    <n v="41.6"/>
    <s v="CA-2018-134915"/>
    <n v="0"/>
    <n v="4"/>
    <n v="0.2"/>
    <n v="12.999999999999998"/>
    <n v="0.52062335344040378"/>
  </r>
  <r>
    <x v="1188"/>
    <x v="10"/>
    <s v="TEC-AC-10003614"/>
    <x v="2"/>
    <x v="9"/>
    <n v="18.544"/>
    <s v="CA-2018-122644"/>
    <n v="1"/>
    <n v="2"/>
    <n v="0.2"/>
    <n v="3.0133999999999981"/>
    <n v="0.52062335344040378"/>
  </r>
  <r>
    <x v="1188"/>
    <x v="22"/>
    <s v="OFF-FA-10003495"/>
    <x v="0"/>
    <x v="7"/>
    <n v="18.240000000000002"/>
    <s v="CA-2018-149944"/>
    <n v="0"/>
    <n v="3"/>
    <n v="0"/>
    <n v="9.120000000000001"/>
    <n v="0.51168203684699509"/>
  </r>
  <r>
    <x v="1188"/>
    <x v="0"/>
    <s v="OFF-PA-10002749"/>
    <x v="0"/>
    <x v="0"/>
    <n v="16.056000000000001"/>
    <s v="CA-2018-130386"/>
    <n v="0"/>
    <n v="3"/>
    <n v="0.2"/>
    <n v="5.8203000000000005"/>
    <n v="0.43613829632717294"/>
  </r>
  <r>
    <x v="1188"/>
    <x v="20"/>
    <s v="OFF-BI-10003274"/>
    <x v="0"/>
    <x v="3"/>
    <n v="15.920000000000002"/>
    <s v="CA-2018-134978"/>
    <n v="1"/>
    <n v="5"/>
    <n v="0.2"/>
    <n v="5.3729999999999993"/>
    <n v="0.46881743173671325"/>
  </r>
  <r>
    <x v="1188"/>
    <x v="4"/>
    <s v="OFF-BI-10003460"/>
    <x v="0"/>
    <x v="3"/>
    <n v="14.016"/>
    <s v="US-2018-136707"/>
    <n v="1"/>
    <n v="4"/>
    <n v="0.2"/>
    <n v="4.9055999999999997"/>
    <n v="0.46881743173671325"/>
  </r>
  <r>
    <x v="1188"/>
    <x v="0"/>
    <s v="OFF-EN-10001219"/>
    <x v="0"/>
    <x v="11"/>
    <n v="12.224"/>
    <s v="CA-2018-164168"/>
    <n v="0"/>
    <n v="2"/>
    <n v="0.2"/>
    <n v="4.4311999999999996"/>
    <n v="0.44424167803735209"/>
  </r>
  <r>
    <x v="1188"/>
    <x v="4"/>
    <s v="OFF-PA-10001846"/>
    <x v="0"/>
    <x v="0"/>
    <n v="11.56"/>
    <s v="US-2018-125808"/>
    <n v="1"/>
    <n v="2"/>
    <n v="0"/>
    <n v="5.6644000000000005"/>
    <n v="0.43613829632717294"/>
  </r>
  <r>
    <x v="1188"/>
    <x v="10"/>
    <s v="OFF-PA-10003673"/>
    <x v="0"/>
    <x v="0"/>
    <n v="10.848000000000001"/>
    <s v="CA-2018-122644"/>
    <n v="0"/>
    <n v="2"/>
    <n v="0.2"/>
    <n v="3.5255999999999994"/>
    <n v="0.43613829632717294"/>
  </r>
  <r>
    <x v="1188"/>
    <x v="4"/>
    <s v="OFF-PA-10002479"/>
    <x v="0"/>
    <x v="0"/>
    <n v="10.56"/>
    <s v="CA-2018-160514"/>
    <n v="1"/>
    <n v="2"/>
    <n v="0"/>
    <n v="4.7519999999999998"/>
    <n v="0.43613829632717294"/>
  </r>
  <r>
    <x v="1188"/>
    <x v="22"/>
    <s v="OFF-LA-10004853"/>
    <x v="0"/>
    <x v="2"/>
    <n v="9.9600000000000009"/>
    <s v="CA-2018-164364"/>
    <n v="0"/>
    <n v="2"/>
    <n v="0"/>
    <n v="4.5815999999999999"/>
    <n v="0.4647369236065339"/>
  </r>
  <r>
    <x v="1188"/>
    <x v="22"/>
    <s v="OFF-AR-10000315"/>
    <x v="0"/>
    <x v="4"/>
    <n v="9.2099999999999991"/>
    <s v="CA-2018-164364"/>
    <n v="0"/>
    <n v="3"/>
    <n v="0"/>
    <n v="2.3025000000000002"/>
    <n v="0.45632477063632687"/>
  </r>
  <r>
    <x v="1188"/>
    <x v="12"/>
    <s v="TEC-PH-10000347"/>
    <x v="2"/>
    <x v="6"/>
    <n v="7.9200000000000008"/>
    <s v="CA-2018-134915"/>
    <n v="0"/>
    <n v="2"/>
    <n v="0.2"/>
    <n v="0.69299999999999984"/>
    <n v="0.41105220110552465"/>
  </r>
  <r>
    <x v="1189"/>
    <x v="22"/>
    <s v="FUR-CH-10001215"/>
    <x v="1"/>
    <x v="5"/>
    <n v="2404.7040000000002"/>
    <s v="CA-2018-122490"/>
    <n v="1"/>
    <n v="6"/>
    <n v="0.2"/>
    <n v="150.29399999999998"/>
    <n v="0.46529189879902266"/>
  </r>
  <r>
    <x v="1189"/>
    <x v="15"/>
    <s v="OFF-ST-10003716"/>
    <x v="0"/>
    <x v="1"/>
    <n v="720.06400000000008"/>
    <s v="CA-2018-165204"/>
    <n v="1"/>
    <n v="4"/>
    <n v="0.2"/>
    <n v="-63.005600000000015"/>
    <n v="0.44610841445725197"/>
  </r>
  <r>
    <x v="1189"/>
    <x v="10"/>
    <s v="TEC-MA-10002210"/>
    <x v="2"/>
    <x v="15"/>
    <n v="652.99500000000012"/>
    <s v="US-2018-165344"/>
    <n v="1"/>
    <n v="7"/>
    <n v="0.7"/>
    <n v="-935.95949999999993"/>
    <n v="0.5183572270896134"/>
  </r>
  <r>
    <x v="1189"/>
    <x v="20"/>
    <s v="TEC-PH-10004389"/>
    <x v="2"/>
    <x v="6"/>
    <n v="629.94999999999993"/>
    <s v="CA-2018-159156"/>
    <n v="1"/>
    <n v="5"/>
    <n v="0"/>
    <n v="163.78700000000003"/>
    <n v="0.41105220110552465"/>
  </r>
  <r>
    <x v="1189"/>
    <x v="22"/>
    <s v="OFF-BI-10001718"/>
    <x v="0"/>
    <x v="3"/>
    <n v="563.024"/>
    <s v="CA-2018-122490"/>
    <n v="0"/>
    <n v="11"/>
    <n v="0.2"/>
    <n v="190.02059999999997"/>
    <n v="0.46881743173671325"/>
  </r>
  <r>
    <x v="1189"/>
    <x v="22"/>
    <s v="OFF-ST-10000991"/>
    <x v="0"/>
    <x v="1"/>
    <n v="344.90999999999997"/>
    <s v="CA-2018-122490"/>
    <n v="0"/>
    <n v="3"/>
    <n v="0"/>
    <n v="10.347300000000004"/>
    <n v="0.44610841445725197"/>
  </r>
  <r>
    <x v="1189"/>
    <x v="1"/>
    <s v="OFF-ST-10003656"/>
    <x v="0"/>
    <x v="1"/>
    <n v="230.376"/>
    <s v="US-2018-119662"/>
    <n v="1"/>
    <n v="3"/>
    <n v="0.2"/>
    <n v="-48.954900000000002"/>
    <n v="0.44610841445725197"/>
  </r>
  <r>
    <x v="1189"/>
    <x v="0"/>
    <s v="FUR-BO-10003441"/>
    <x v="1"/>
    <x v="10"/>
    <n v="205.99919999999997"/>
    <s v="CA-2018-113873"/>
    <n v="1"/>
    <n v="3"/>
    <n v="0.32"/>
    <n v="-27.264600000000016"/>
    <n v="0.5176847302647779"/>
  </r>
  <r>
    <x v="1189"/>
    <x v="20"/>
    <s v="FUR-FU-10004845"/>
    <x v="1"/>
    <x v="8"/>
    <n v="154.94999999999999"/>
    <s v="CA-2018-112844"/>
    <n v="1"/>
    <n v="3"/>
    <n v="0"/>
    <n v="30.989999999999995"/>
    <n v="0.4595170286641902"/>
  </r>
  <r>
    <x v="1189"/>
    <x v="0"/>
    <s v="OFF-ST-10000943"/>
    <x v="0"/>
    <x v="1"/>
    <n v="61.792000000000002"/>
    <s v="CA-2018-113873"/>
    <n v="0"/>
    <n v="4"/>
    <n v="0.2"/>
    <n v="6.1792000000000016"/>
    <n v="0.44610841445725197"/>
  </r>
  <r>
    <x v="1189"/>
    <x v="20"/>
    <s v="TEC-PH-10003988"/>
    <x v="2"/>
    <x v="6"/>
    <n v="43.6"/>
    <s v="CA-2018-112844"/>
    <n v="0"/>
    <n v="4"/>
    <n v="0"/>
    <n v="12.208000000000002"/>
    <n v="0.41105220110552465"/>
  </r>
  <r>
    <x v="1189"/>
    <x v="4"/>
    <s v="TEC-PH-10003442"/>
    <x v="2"/>
    <x v="6"/>
    <n v="22"/>
    <s v="US-2018-140312"/>
    <n v="1"/>
    <n v="5"/>
    <n v="0.2"/>
    <n v="1.375"/>
    <n v="0.41105220110552465"/>
  </r>
  <r>
    <x v="1189"/>
    <x v="33"/>
    <s v="TEC-AC-10000927"/>
    <x v="2"/>
    <x v="9"/>
    <n v="239.92"/>
    <s v="US-2018-102904"/>
    <n v="1"/>
    <n v="8"/>
    <n v="0"/>
    <n v="23.99199999999999"/>
    <n v="0.52062335344040378"/>
  </r>
  <r>
    <x v="1189"/>
    <x v="20"/>
    <s v="TEC-AC-10004114"/>
    <x v="2"/>
    <x v="9"/>
    <n v="163.96"/>
    <s v="CA-2018-160416"/>
    <n v="1"/>
    <n v="4"/>
    <n v="0"/>
    <n v="70.502800000000008"/>
    <n v="0.52062335344040378"/>
  </r>
  <r>
    <x v="1189"/>
    <x v="4"/>
    <s v="TEC-AC-10000682"/>
    <x v="2"/>
    <x v="9"/>
    <n v="82.95"/>
    <s v="CA-2018-123624"/>
    <n v="1"/>
    <n v="5"/>
    <n v="0"/>
    <n v="29.032499999999999"/>
    <n v="0.52062335344040378"/>
  </r>
  <r>
    <x v="1189"/>
    <x v="10"/>
    <s v="TEC-AC-10002399"/>
    <x v="2"/>
    <x v="9"/>
    <n v="60.864000000000004"/>
    <s v="US-2018-165344"/>
    <n v="0"/>
    <n v="4"/>
    <n v="0.2"/>
    <n v="9.1295999999999964"/>
    <n v="0.52062335344040378"/>
  </r>
  <r>
    <x v="1189"/>
    <x v="10"/>
    <s v="OFF-BI-10003196"/>
    <x v="0"/>
    <x v="3"/>
    <n v="11.220000000000002"/>
    <s v="US-2018-165344"/>
    <n v="0"/>
    <n v="10"/>
    <n v="0.7"/>
    <n v="-7.4799999999999969"/>
    <n v="0.46881743173671325"/>
  </r>
  <r>
    <x v="1189"/>
    <x v="20"/>
    <s v="OFF-ST-10004634"/>
    <x v="0"/>
    <x v="1"/>
    <n v="11.21"/>
    <s v="CA-2018-133620"/>
    <n v="1"/>
    <n v="1"/>
    <n v="0"/>
    <n v="3.3629999999999995"/>
    <n v="0.44610841445725197"/>
  </r>
  <r>
    <x v="1189"/>
    <x v="0"/>
    <s v="OFF-AP-10004868"/>
    <x v="0"/>
    <x v="12"/>
    <n v="9.3239999999999981"/>
    <s v="US-2018-124926"/>
    <n v="1"/>
    <n v="6"/>
    <n v="0.8"/>
    <n v="-24.708599999999997"/>
    <n v="0.49507917887403441"/>
  </r>
  <r>
    <x v="1189"/>
    <x v="15"/>
    <s v="OFF-PA-10003424"/>
    <x v="0"/>
    <x v="0"/>
    <n v="8.9039999999999999"/>
    <s v="CA-2018-165204"/>
    <n v="0"/>
    <n v="3"/>
    <n v="0.2"/>
    <n v="3.3389999999999995"/>
    <n v="0.43613829632717294"/>
  </r>
  <r>
    <x v="1189"/>
    <x v="22"/>
    <s v="OFF-LA-10001613"/>
    <x v="0"/>
    <x v="2"/>
    <n v="8.64"/>
    <s v="CA-2018-122490"/>
    <n v="0"/>
    <n v="3"/>
    <n v="0"/>
    <n v="4.2336"/>
    <n v="0.4647369236065339"/>
  </r>
  <r>
    <x v="1189"/>
    <x v="16"/>
    <s v="OFF-AR-10002335"/>
    <x v="0"/>
    <x v="4"/>
    <n v="2.0640000000000001"/>
    <s v="US-2018-153633"/>
    <n v="1"/>
    <n v="1"/>
    <n v="0.2"/>
    <n v="0.15480000000000005"/>
    <n v="0.45632477063632687"/>
  </r>
  <r>
    <x v="1190"/>
    <x v="4"/>
    <s v="FUR-CH-10002965"/>
    <x v="1"/>
    <x v="5"/>
    <n v="321.56799999999998"/>
    <s v="CA-2018-152142"/>
    <n v="1"/>
    <n v="2"/>
    <n v="0.2"/>
    <n v="28.137200000000007"/>
    <n v="0.46529189879902266"/>
  </r>
  <r>
    <x v="1190"/>
    <x v="10"/>
    <s v="TEC-PH-10000011"/>
    <x v="2"/>
    <x v="6"/>
    <n v="119.93999999999998"/>
    <s v="CA-2018-138611"/>
    <n v="1"/>
    <n v="10"/>
    <n v="0.4"/>
    <n v="15.99199999999999"/>
    <n v="0.41105220110552465"/>
  </r>
  <r>
    <x v="1190"/>
    <x v="20"/>
    <s v="OFF-ST-10003996"/>
    <x v="0"/>
    <x v="1"/>
    <n v="96.359999999999985"/>
    <s v="CA-2018-137323"/>
    <n v="1"/>
    <n v="6"/>
    <n v="0"/>
    <n v="25.053599999999996"/>
    <n v="0.44610841445725197"/>
  </r>
  <r>
    <x v="1190"/>
    <x v="0"/>
    <s v="OFF-AR-10003582"/>
    <x v="0"/>
    <x v="4"/>
    <n v="45.04"/>
    <s v="US-2018-136679"/>
    <n v="1"/>
    <n v="2"/>
    <n v="0.2"/>
    <n v="4.5040000000000031"/>
    <n v="0.45632477063632687"/>
  </r>
  <r>
    <x v="1190"/>
    <x v="4"/>
    <s v="OFF-AR-10003504"/>
    <x v="0"/>
    <x v="4"/>
    <n v="34.24"/>
    <s v="CA-2018-124261"/>
    <n v="1"/>
    <n v="8"/>
    <n v="0"/>
    <n v="9.9295999999999971"/>
    <n v="0.45632477063632687"/>
  </r>
  <r>
    <x v="1190"/>
    <x v="0"/>
    <s v="OFF-BI-10003684"/>
    <x v="0"/>
    <x v="3"/>
    <n v="21.989999999999995"/>
    <s v="CA-2018-142489"/>
    <n v="1"/>
    <n v="5"/>
    <n v="0.8"/>
    <n v="-32.984999999999999"/>
    <n v="0.46881743173671325"/>
  </r>
  <r>
    <x v="1190"/>
    <x v="0"/>
    <s v="TEC-AC-10004855"/>
    <x v="2"/>
    <x v="9"/>
    <n v="167.95200000000003"/>
    <s v="US-2018-136679"/>
    <n v="0"/>
    <n v="6"/>
    <n v="0.2"/>
    <n v="-27.292200000000001"/>
    <n v="0.52062335344040378"/>
  </r>
  <r>
    <x v="1190"/>
    <x v="28"/>
    <s v="OFF-EN-10004459"/>
    <x v="0"/>
    <x v="11"/>
    <n v="15.28"/>
    <s v="US-2018-118157"/>
    <n v="1"/>
    <n v="2"/>
    <n v="0"/>
    <n v="7.4871999999999996"/>
    <n v="0.44424167803735209"/>
  </r>
  <r>
    <x v="1190"/>
    <x v="20"/>
    <s v="OFF-BI-10003669"/>
    <x v="0"/>
    <x v="3"/>
    <n v="8.64"/>
    <s v="CA-2018-106943"/>
    <n v="1"/>
    <n v="2"/>
    <n v="0.2"/>
    <n v="3.024"/>
    <n v="0.46881743173671325"/>
  </r>
  <r>
    <x v="1190"/>
    <x v="10"/>
    <s v="OFF-BI-10002949"/>
    <x v="0"/>
    <x v="3"/>
    <n v="3.6480000000000006"/>
    <s v="CA-2018-138611"/>
    <n v="0"/>
    <n v="2"/>
    <n v="0.7"/>
    <n v="-2.7967999999999993"/>
    <n v="0.46881743173671325"/>
  </r>
  <r>
    <x v="1191"/>
    <x v="16"/>
    <s v="FUR-FU-10001488"/>
    <x v="1"/>
    <x v="8"/>
    <n v="339.13600000000002"/>
    <s v="CA-2018-108112"/>
    <n v="1"/>
    <n v="4"/>
    <n v="0.2"/>
    <n v="0"/>
    <n v="0.4595170286641902"/>
  </r>
  <r>
    <x v="1191"/>
    <x v="16"/>
    <s v="FUR-FU-10003553"/>
    <x v="1"/>
    <x v="8"/>
    <n v="220.06399999999999"/>
    <s v="CA-2018-108112"/>
    <n v="0"/>
    <n v="4"/>
    <n v="0.2"/>
    <n v="55.016000000000012"/>
    <n v="0.4595170286641902"/>
  </r>
  <r>
    <x v="1192"/>
    <x v="4"/>
    <s v="TEC-MA-10000488"/>
    <x v="2"/>
    <x v="15"/>
    <n v="1919.9760000000001"/>
    <s v="CA-2018-136308"/>
    <n v="1"/>
    <n v="3"/>
    <n v="0.2"/>
    <n v="215.99729999999977"/>
    <n v="0.5183572270896134"/>
  </r>
  <r>
    <x v="1192"/>
    <x v="10"/>
    <s v="TEC-CO-10002095"/>
    <x v="2"/>
    <x v="16"/>
    <n v="899.98199999999997"/>
    <s v="CA-2018-160633"/>
    <n v="1"/>
    <n v="3"/>
    <n v="0.4"/>
    <n v="74.998499999999922"/>
    <n v="0.55185675810753509"/>
  </r>
  <r>
    <x v="1192"/>
    <x v="4"/>
    <s v="OFF-ST-10001963"/>
    <x v="0"/>
    <x v="1"/>
    <n v="811.28"/>
    <s v="CA-2018-137022"/>
    <n v="1"/>
    <n v="8"/>
    <n v="0"/>
    <n v="24.338399999999979"/>
    <n v="0.44610841445725197"/>
  </r>
  <r>
    <x v="1192"/>
    <x v="20"/>
    <s v="OFF-PA-10004092"/>
    <x v="0"/>
    <x v="0"/>
    <n v="146.82"/>
    <s v="US-2018-157896"/>
    <n v="1"/>
    <n v="3"/>
    <n v="0"/>
    <n v="73.41"/>
    <n v="0.43613829632717294"/>
  </r>
  <r>
    <x v="1192"/>
    <x v="22"/>
    <s v="FUR-FU-10003394"/>
    <x v="1"/>
    <x v="8"/>
    <n v="139.91999999999999"/>
    <s v="US-2018-107888"/>
    <n v="1"/>
    <n v="2"/>
    <n v="0"/>
    <n v="23.786399999999986"/>
    <n v="0.4595170286641902"/>
  </r>
  <r>
    <x v="1192"/>
    <x v="20"/>
    <s v="TEC-PH-10002583"/>
    <x v="2"/>
    <x v="6"/>
    <n v="119.94"/>
    <s v="US-2018-118598"/>
    <n v="1"/>
    <n v="6"/>
    <n v="0"/>
    <n v="5.9969999999999857"/>
    <n v="0.41105220110552465"/>
  </r>
  <r>
    <x v="1192"/>
    <x v="4"/>
    <s v="FUR-FU-10003268"/>
    <x v="1"/>
    <x v="8"/>
    <n v="119.94"/>
    <s v="CA-2018-157448"/>
    <n v="1"/>
    <n v="3"/>
    <n v="0"/>
    <n v="23.987999999999996"/>
    <n v="0.4595170286641902"/>
  </r>
  <r>
    <x v="1192"/>
    <x v="22"/>
    <s v="TEC-PH-10003171"/>
    <x v="2"/>
    <x v="6"/>
    <n v="107.88"/>
    <s v="US-2018-107888"/>
    <n v="0"/>
    <n v="3"/>
    <n v="0.2"/>
    <n v="10.787999999999997"/>
    <n v="0.41105220110552465"/>
  </r>
  <r>
    <x v="1192"/>
    <x v="10"/>
    <s v="OFF-AR-10004022"/>
    <x v="0"/>
    <x v="4"/>
    <n v="86.352000000000004"/>
    <s v="CA-2018-160633"/>
    <n v="0"/>
    <n v="3"/>
    <n v="0.2"/>
    <n v="5.3969999999999914"/>
    <n v="0.45632477063632687"/>
  </r>
  <r>
    <x v="1192"/>
    <x v="22"/>
    <s v="OFF-PA-10001363"/>
    <x v="0"/>
    <x v="0"/>
    <n v="73.679999999999993"/>
    <s v="US-2018-107888"/>
    <n v="0"/>
    <n v="6"/>
    <n v="0"/>
    <n v="34.629599999999996"/>
    <n v="0.43613829632717294"/>
  </r>
  <r>
    <x v="1192"/>
    <x v="20"/>
    <s v="TEC-MA-10003173"/>
    <x v="2"/>
    <x v="15"/>
    <n v="52.44"/>
    <s v="US-2018-114657"/>
    <n v="1"/>
    <n v="4"/>
    <n v="0"/>
    <n v="24.122399999999995"/>
    <n v="0.5183572270896134"/>
  </r>
  <r>
    <x v="1192"/>
    <x v="4"/>
    <s v="OFF-ST-10002486"/>
    <x v="0"/>
    <x v="1"/>
    <n v="48.86"/>
    <s v="CA-2018-100601"/>
    <n v="1"/>
    <n v="7"/>
    <n v="0"/>
    <n v="0.97719999999999807"/>
    <n v="0.44610841445725197"/>
  </r>
  <r>
    <x v="1192"/>
    <x v="22"/>
    <s v="OFF-ST-10003123"/>
    <x v="0"/>
    <x v="1"/>
    <n v="33.29"/>
    <s v="US-2018-107888"/>
    <n v="0"/>
    <n v="1"/>
    <n v="0"/>
    <n v="7.9895999999999994"/>
    <n v="0.44610841445725197"/>
  </r>
  <r>
    <x v="1192"/>
    <x v="4"/>
    <s v="OFF-AR-10000255"/>
    <x v="0"/>
    <x v="4"/>
    <n v="23.36"/>
    <s v="CA-2018-108091"/>
    <n v="1"/>
    <n v="4"/>
    <n v="0"/>
    <n v="6.073599999999999"/>
    <n v="0.45632477063632687"/>
  </r>
  <r>
    <x v="1192"/>
    <x v="10"/>
    <s v="TEC-AC-10002335"/>
    <x v="2"/>
    <x v="9"/>
    <n v="139.96000000000004"/>
    <s v="CA-2018-160633"/>
    <n v="0"/>
    <n v="5"/>
    <n v="0.2"/>
    <n v="-1.7495000000000118"/>
    <n v="0.52062335344040378"/>
  </r>
  <r>
    <x v="1192"/>
    <x v="4"/>
    <s v="FUR-FU-10001196"/>
    <x v="1"/>
    <x v="8"/>
    <n v="17.309999999999999"/>
    <s v="CA-2018-122945"/>
    <n v="1"/>
    <n v="3"/>
    <n v="0"/>
    <n v="5.1929999999999996"/>
    <n v="0.4595170286641902"/>
  </r>
  <r>
    <x v="1192"/>
    <x v="4"/>
    <s v="FUR-FU-10001847"/>
    <x v="1"/>
    <x v="8"/>
    <n v="12.419999999999998"/>
    <s v="CA-2018-157448"/>
    <n v="0"/>
    <n v="3"/>
    <n v="0"/>
    <n v="4.4711999999999996"/>
    <n v="0.4595170286641902"/>
  </r>
  <r>
    <x v="1192"/>
    <x v="10"/>
    <s v="OFF-BI-10002949"/>
    <x v="0"/>
    <x v="3"/>
    <n v="1.8240000000000003"/>
    <s v="CA-2018-121678"/>
    <n v="1"/>
    <n v="1"/>
    <n v="0.7"/>
    <n v="-1.3983999999999996"/>
    <n v="0.46881743173671325"/>
  </r>
  <r>
    <x v="1193"/>
    <x v="7"/>
    <s v="TEC-CO-10004722"/>
    <x v="2"/>
    <x v="16"/>
    <n v="10499.97"/>
    <s v="CA-2018-166709"/>
    <n v="1"/>
    <n v="3"/>
    <n v="0"/>
    <n v="5039.9856"/>
    <n v="0.55185675810753509"/>
  </r>
  <r>
    <x v="1193"/>
    <x v="20"/>
    <s v="OFF-ST-10000142"/>
    <x v="0"/>
    <x v="1"/>
    <n v="1247.6399999999999"/>
    <s v="CA-2018-128265"/>
    <n v="1"/>
    <n v="3"/>
    <n v="0"/>
    <n v="349.33919999999995"/>
    <n v="0.44610841445725197"/>
  </r>
  <r>
    <x v="1193"/>
    <x v="0"/>
    <s v="FUR-BO-10002202"/>
    <x v="1"/>
    <x v="10"/>
    <n v="327.73279999999994"/>
    <s v="CA-2018-124674"/>
    <n v="1"/>
    <n v="2"/>
    <n v="0.32"/>
    <n v="-14.458800000000025"/>
    <n v="0.5176847302647779"/>
  </r>
  <r>
    <x v="1193"/>
    <x v="25"/>
    <s v="OFF-PA-10002558"/>
    <x v="0"/>
    <x v="0"/>
    <n v="268.24"/>
    <s v="CA-2018-100902"/>
    <n v="1"/>
    <n v="7"/>
    <n v="0.2"/>
    <n v="93.883999999999986"/>
    <n v="0.43613829632717294"/>
  </r>
  <r>
    <x v="1193"/>
    <x v="5"/>
    <s v="TEC-PH-10004006"/>
    <x v="2"/>
    <x v="6"/>
    <n v="206.1"/>
    <s v="CA-2018-163629"/>
    <n v="1"/>
    <n v="5"/>
    <n v="0"/>
    <n v="55.647000000000006"/>
    <n v="0.41105220110552465"/>
  </r>
  <r>
    <x v="1193"/>
    <x v="20"/>
    <s v="FUR-FU-10004091"/>
    <x v="1"/>
    <x v="8"/>
    <n v="187.76"/>
    <s v="US-2018-155866"/>
    <n v="1"/>
    <n v="4"/>
    <n v="0"/>
    <n v="76.9816"/>
    <n v="0.4595170286641902"/>
  </r>
  <r>
    <x v="1193"/>
    <x v="32"/>
    <s v="OFF-AR-10001958"/>
    <x v="0"/>
    <x v="4"/>
    <n v="50.94"/>
    <s v="CA-2018-138163"/>
    <n v="1"/>
    <n v="3"/>
    <n v="0"/>
    <n v="14.263200000000001"/>
    <n v="0.45632477063632687"/>
  </r>
  <r>
    <x v="1193"/>
    <x v="36"/>
    <s v="OFF-BI-10000050"/>
    <x v="0"/>
    <x v="3"/>
    <n v="43.8"/>
    <s v="US-2018-116505"/>
    <n v="1"/>
    <n v="6"/>
    <n v="0"/>
    <n v="20.585999999999999"/>
    <n v="0.46881743173671325"/>
  </r>
  <r>
    <x v="1193"/>
    <x v="20"/>
    <s v="OFF-PA-10004735"/>
    <x v="0"/>
    <x v="0"/>
    <n v="38.880000000000003"/>
    <s v="US-2018-155866"/>
    <n v="0"/>
    <n v="6"/>
    <n v="0"/>
    <n v="18.662400000000002"/>
    <n v="0.43613829632717294"/>
  </r>
  <r>
    <x v="1193"/>
    <x v="6"/>
    <s v="OFF-AP-10004036"/>
    <x v="0"/>
    <x v="12"/>
    <n v="35.04"/>
    <s v="CA-2018-165687"/>
    <n v="1"/>
    <n v="2"/>
    <n v="0"/>
    <n v="12.263999999999999"/>
    <n v="0.49507917887403441"/>
  </r>
  <r>
    <x v="1193"/>
    <x v="11"/>
    <s v="OFF-PA-10003205"/>
    <x v="0"/>
    <x v="0"/>
    <n v="19.608000000000001"/>
    <s v="CA-2018-158120"/>
    <n v="1"/>
    <n v="3"/>
    <n v="0.2"/>
    <n v="6.6177000000000001"/>
    <n v="0.43613829632717294"/>
  </r>
  <r>
    <x v="1193"/>
    <x v="25"/>
    <s v="TEC-AC-10003174"/>
    <x v="2"/>
    <x v="9"/>
    <n v="431.16000000000008"/>
    <s v="CA-2018-100902"/>
    <n v="0"/>
    <n v="5"/>
    <n v="0.2"/>
    <n v="107.78999999999996"/>
    <n v="0.52062335344040378"/>
  </r>
  <r>
    <x v="1193"/>
    <x v="1"/>
    <s v="TEC-AC-10003610"/>
    <x v="2"/>
    <x v="9"/>
    <n v="239.96000000000004"/>
    <s v="CA-2018-141719"/>
    <n v="1"/>
    <n v="5"/>
    <n v="0.2"/>
    <n v="83.98599999999999"/>
    <n v="0.52062335344040378"/>
  </r>
  <r>
    <x v="1193"/>
    <x v="5"/>
    <s v="TEC-AC-10001539"/>
    <x v="2"/>
    <x v="9"/>
    <n v="79.989999999999995"/>
    <s v="CA-2018-163629"/>
    <n v="0"/>
    <n v="1"/>
    <n v="0"/>
    <n v="28.796399999999998"/>
    <n v="0.52062335344040378"/>
  </r>
  <r>
    <x v="1193"/>
    <x v="22"/>
    <s v="OFF-BI-10002103"/>
    <x v="0"/>
    <x v="3"/>
    <n v="13.904"/>
    <s v="CA-2018-118122"/>
    <n v="1"/>
    <n v="2"/>
    <n v="0.2"/>
    <n v="4.5187999999999997"/>
    <n v="0.46881743173671325"/>
  </r>
  <r>
    <x v="1193"/>
    <x v="11"/>
    <s v="OFF-BI-10002813"/>
    <x v="0"/>
    <x v="3"/>
    <n v="4.1580000000000004"/>
    <s v="CA-2018-158120"/>
    <n v="0"/>
    <n v="7"/>
    <n v="0.7"/>
    <n v="-3.4649999999999999"/>
    <n v="0.46881743173671325"/>
  </r>
  <r>
    <x v="1194"/>
    <x v="16"/>
    <s v="OFF-AP-10002684"/>
    <x v="0"/>
    <x v="12"/>
    <n v="389.05600000000004"/>
    <s v="CA-2018-104864"/>
    <n v="1"/>
    <n v="4"/>
    <n v="0.2"/>
    <n v="48.631999999999948"/>
    <n v="0.49507917887403441"/>
  </r>
  <r>
    <x v="1194"/>
    <x v="22"/>
    <s v="OFF-ST-10003442"/>
    <x v="0"/>
    <x v="1"/>
    <n v="169.68"/>
    <s v="US-2018-132444"/>
    <n v="1"/>
    <n v="6"/>
    <n v="0"/>
    <n v="45.813600000000001"/>
    <n v="0.44610841445725197"/>
  </r>
  <r>
    <x v="1194"/>
    <x v="1"/>
    <s v="FUR-CH-10000422"/>
    <x v="1"/>
    <x v="5"/>
    <n v="127.38599999999998"/>
    <s v="CA-2018-160122"/>
    <n v="1"/>
    <n v="2"/>
    <n v="0.3"/>
    <n v="-25.477199999999982"/>
    <n v="0.46529189879902266"/>
  </r>
  <r>
    <x v="1194"/>
    <x v="22"/>
    <s v="OFF-ST-10000563"/>
    <x v="0"/>
    <x v="1"/>
    <n v="95.94"/>
    <s v="US-2018-132444"/>
    <n v="0"/>
    <n v="3"/>
    <n v="0"/>
    <n v="9.5940000000000012"/>
    <n v="0.44610841445725197"/>
  </r>
  <r>
    <x v="1194"/>
    <x v="21"/>
    <s v="OFF-ST-10001321"/>
    <x v="0"/>
    <x v="1"/>
    <n v="92.52"/>
    <s v="CA-2018-107825"/>
    <n v="1"/>
    <n v="6"/>
    <n v="0"/>
    <n v="24.980400000000007"/>
    <n v="0.44610841445725197"/>
  </r>
  <r>
    <x v="1194"/>
    <x v="16"/>
    <s v="OFF-ST-10002301"/>
    <x v="0"/>
    <x v="1"/>
    <n v="81.360000000000014"/>
    <s v="CA-2018-104864"/>
    <n v="0"/>
    <n v="5"/>
    <n v="0.2"/>
    <n v="-19.323000000000011"/>
    <n v="0.44610841445725197"/>
  </r>
  <r>
    <x v="1194"/>
    <x v="20"/>
    <s v="TEC-PH-10000923"/>
    <x v="2"/>
    <x v="6"/>
    <n v="74.95"/>
    <s v="CA-2018-104913"/>
    <n v="1"/>
    <n v="5"/>
    <n v="0"/>
    <n v="36.725500000000004"/>
    <n v="0.41105220110552465"/>
  </r>
  <r>
    <x v="1194"/>
    <x v="1"/>
    <s v="OFF-EN-10002592"/>
    <x v="0"/>
    <x v="11"/>
    <n v="55.584000000000003"/>
    <s v="CA-2018-160122"/>
    <n v="0"/>
    <n v="6"/>
    <n v="0.2"/>
    <n v="20.844000000000001"/>
    <n v="0.44424167803735209"/>
  </r>
  <r>
    <x v="1194"/>
    <x v="16"/>
    <s v="OFF-PA-10001977"/>
    <x v="0"/>
    <x v="0"/>
    <n v="44.384"/>
    <s v="CA-2018-167871"/>
    <n v="1"/>
    <n v="1"/>
    <n v="0.2"/>
    <n v="15.534399999999998"/>
    <n v="0.43613829632717294"/>
  </r>
  <r>
    <x v="1194"/>
    <x v="16"/>
    <s v="OFF-PA-10003309"/>
    <x v="0"/>
    <x v="0"/>
    <n v="41.472000000000008"/>
    <s v="CA-2018-104864"/>
    <n v="0"/>
    <n v="8"/>
    <n v="0.2"/>
    <n v="14.5152"/>
    <n v="0.43613829632717294"/>
  </r>
  <r>
    <x v="1194"/>
    <x v="10"/>
    <s v="OFF-AR-10001860"/>
    <x v="0"/>
    <x v="4"/>
    <n v="38.864000000000004"/>
    <s v="US-2018-158946"/>
    <n v="1"/>
    <n v="7"/>
    <n v="0.2"/>
    <n v="7.7728000000000002"/>
    <n v="0.45632477063632687"/>
  </r>
  <r>
    <x v="1194"/>
    <x v="21"/>
    <s v="OFF-ST-10000777"/>
    <x v="0"/>
    <x v="1"/>
    <n v="37.76"/>
    <s v="CA-2018-107825"/>
    <n v="0"/>
    <n v="1"/>
    <n v="0"/>
    <n v="10.572800000000001"/>
    <n v="0.44610841445725197"/>
  </r>
  <r>
    <x v="1194"/>
    <x v="16"/>
    <s v="OFF-PA-10004609"/>
    <x v="0"/>
    <x v="0"/>
    <n v="20.736000000000004"/>
    <s v="CA-2018-104864"/>
    <n v="0"/>
    <n v="4"/>
    <n v="0.2"/>
    <n v="7.2576000000000001"/>
    <n v="0.43613829632717294"/>
  </r>
  <r>
    <x v="1194"/>
    <x v="16"/>
    <s v="OFF-BI-10001636"/>
    <x v="0"/>
    <x v="3"/>
    <n v="20.232000000000003"/>
    <s v="CA-2018-104864"/>
    <n v="0"/>
    <n v="8"/>
    <n v="0.7"/>
    <n v="-16.185600000000001"/>
    <n v="0.46881743173671325"/>
  </r>
  <r>
    <x v="1194"/>
    <x v="14"/>
    <s v="FUR-FU-10002597"/>
    <x v="1"/>
    <x v="8"/>
    <n v="19.760000000000002"/>
    <s v="CA-2018-143434"/>
    <n v="1"/>
    <n v="4"/>
    <n v="0"/>
    <n v="8.2992000000000008"/>
    <n v="0.4595170286641902"/>
  </r>
  <r>
    <x v="1194"/>
    <x v="22"/>
    <s v="TEC-AC-10003832"/>
    <x v="2"/>
    <x v="9"/>
    <n v="132.52000000000001"/>
    <s v="US-2018-132444"/>
    <n v="0"/>
    <n v="4"/>
    <n v="0"/>
    <n v="54.333200000000005"/>
    <n v="0.52062335344040378"/>
  </r>
  <r>
    <x v="1194"/>
    <x v="22"/>
    <s v="OFF-BI-10001116"/>
    <x v="0"/>
    <x v="3"/>
    <n v="8.4480000000000004"/>
    <s v="US-2018-132444"/>
    <n v="0"/>
    <n v="2"/>
    <n v="0.2"/>
    <n v="2.9568000000000003"/>
    <n v="0.46881743173671325"/>
  </r>
  <r>
    <x v="1194"/>
    <x v="21"/>
    <s v="OFF-LA-10003720"/>
    <x v="0"/>
    <x v="2"/>
    <n v="7.38"/>
    <s v="CA-2018-107825"/>
    <n v="0"/>
    <n v="2"/>
    <n v="0"/>
    <n v="3.4685999999999999"/>
    <n v="0.4647369236065339"/>
  </r>
  <r>
    <x v="1194"/>
    <x v="21"/>
    <s v="FUR-FU-10000206"/>
    <x v="1"/>
    <x v="8"/>
    <n v="5.82"/>
    <s v="CA-2018-107825"/>
    <n v="0"/>
    <n v="2"/>
    <n v="0"/>
    <n v="2.7353999999999998"/>
    <n v="0.4595170286641902"/>
  </r>
  <r>
    <x v="1194"/>
    <x v="22"/>
    <s v="OFF-FA-10000611"/>
    <x v="0"/>
    <x v="7"/>
    <n v="2.96"/>
    <s v="US-2018-132444"/>
    <n v="0"/>
    <n v="2"/>
    <n v="0"/>
    <n v="1.4207999999999998"/>
    <n v="0.51168203684699509"/>
  </r>
  <r>
    <x v="1194"/>
    <x v="16"/>
    <s v="OFF-SU-10001225"/>
    <x v="0"/>
    <x v="14"/>
    <n v="2.9440000000000004"/>
    <s v="CA-2018-167871"/>
    <n v="0"/>
    <n v="1"/>
    <n v="0.2"/>
    <n v="-0.66240000000000021"/>
    <n v="0.53938093436526824"/>
  </r>
  <r>
    <x v="1195"/>
    <x v="20"/>
    <s v="OFF-AP-10003849"/>
    <x v="0"/>
    <x v="12"/>
    <n v="2504.7399999999998"/>
    <s v="CA-2018-168858"/>
    <n v="1"/>
    <n v="7"/>
    <n v="0"/>
    <n v="626.18499999999995"/>
    <n v="0.49507917887403441"/>
  </r>
  <r>
    <x v="1195"/>
    <x v="0"/>
    <s v="OFF-BI-10003527"/>
    <x v="0"/>
    <x v="3"/>
    <n v="1525.1879999999996"/>
    <s v="CA-2018-131254"/>
    <n v="1"/>
    <n v="6"/>
    <n v="0.8"/>
    <n v="-2287.7820000000002"/>
    <n v="0.46881743173671325"/>
  </r>
  <r>
    <x v="1195"/>
    <x v="3"/>
    <s v="FUR-FU-10004665"/>
    <x v="1"/>
    <x v="8"/>
    <n v="821.87999999999988"/>
    <s v="CA-2018-101042"/>
    <n v="1"/>
    <n v="6"/>
    <n v="0"/>
    <n v="213.68880000000001"/>
    <n v="0.4595170286641902"/>
  </r>
  <r>
    <x v="1195"/>
    <x v="0"/>
    <s v="FUR-TA-10002622"/>
    <x v="1"/>
    <x v="13"/>
    <n v="718.11599999999987"/>
    <s v="CA-2018-112529"/>
    <n v="1"/>
    <n v="6"/>
    <n v="0.3"/>
    <n v="-71.811599999999999"/>
    <n v="0.55975208308209756"/>
  </r>
  <r>
    <x v="1195"/>
    <x v="0"/>
    <s v="FUR-CH-10004675"/>
    <x v="1"/>
    <x v="5"/>
    <n v="305.31200000000001"/>
    <s v="US-2018-137491"/>
    <n v="1"/>
    <n v="2"/>
    <n v="0.3"/>
    <n v="-8.7232000000000198"/>
    <n v="0.46529189879902266"/>
  </r>
  <r>
    <x v="1195"/>
    <x v="4"/>
    <s v="OFF-ST-10000675"/>
    <x v="0"/>
    <x v="1"/>
    <n v="305.01"/>
    <s v="CA-2018-126242"/>
    <n v="1"/>
    <n v="9"/>
    <n v="0"/>
    <n v="76.252499999999998"/>
    <n v="0.44610841445725197"/>
  </r>
  <r>
    <x v="1195"/>
    <x v="0"/>
    <s v="FUR-CH-10001973"/>
    <x v="1"/>
    <x v="5"/>
    <n v="233.05799999999999"/>
    <s v="US-2018-139969"/>
    <n v="1"/>
    <n v="3"/>
    <n v="0.3"/>
    <n v="-53.270399999999995"/>
    <n v="0.46529189879902266"/>
  </r>
  <r>
    <x v="1195"/>
    <x v="1"/>
    <s v="FUR-TA-10002533"/>
    <x v="1"/>
    <x v="13"/>
    <n v="219.07500000000002"/>
    <s v="US-2018-152380"/>
    <n v="1"/>
    <n v="3"/>
    <n v="0.5"/>
    <n v="-131.44500000000005"/>
    <n v="0.55975208308209756"/>
  </r>
  <r>
    <x v="1195"/>
    <x v="0"/>
    <s v="FUR-CH-10003774"/>
    <x v="1"/>
    <x v="5"/>
    <n v="191.05799999999999"/>
    <s v="CA-2018-131254"/>
    <n v="0"/>
    <n v="3"/>
    <n v="0.3"/>
    <n v="-46.399800000000013"/>
    <n v="0.46529189879902266"/>
  </r>
  <r>
    <x v="1195"/>
    <x v="0"/>
    <s v="OFF-AR-10003373"/>
    <x v="0"/>
    <x v="4"/>
    <n v="99.13600000000001"/>
    <s v="CA-2018-158876"/>
    <n v="1"/>
    <n v="4"/>
    <n v="0.2"/>
    <n v="8.674399999999995"/>
    <n v="0.45632477063632687"/>
  </r>
  <r>
    <x v="1195"/>
    <x v="20"/>
    <s v="FUR-TA-10001676"/>
    <x v="1"/>
    <x v="13"/>
    <n v="79.97399999999999"/>
    <s v="CA-2018-143021"/>
    <n v="1"/>
    <n v="3"/>
    <n v="0.4"/>
    <n v="-29.323800000000006"/>
    <n v="0.55975208308209756"/>
  </r>
  <r>
    <x v="1195"/>
    <x v="10"/>
    <s v="OFF-BI-10003984"/>
    <x v="0"/>
    <x v="3"/>
    <n v="59.913000000000011"/>
    <s v="US-2018-108014"/>
    <n v="1"/>
    <n v="7"/>
    <n v="0.7"/>
    <n v="-45.933299999999988"/>
    <n v="0.46881743173671325"/>
  </r>
  <r>
    <x v="1195"/>
    <x v="20"/>
    <s v="OFF-BI-10001628"/>
    <x v="0"/>
    <x v="3"/>
    <n v="58.407999999999994"/>
    <s v="CA-2018-143021"/>
    <n v="0"/>
    <n v="7"/>
    <n v="0.2"/>
    <n v="18.252499999999998"/>
    <n v="0.46881743173671325"/>
  </r>
  <r>
    <x v="1195"/>
    <x v="20"/>
    <s v="OFF-BI-10000404"/>
    <x v="0"/>
    <x v="3"/>
    <n v="41.28"/>
    <s v="CA-2018-162929"/>
    <n v="1"/>
    <n v="6"/>
    <n v="0.2"/>
    <n v="13.931999999999999"/>
    <n v="0.46881743173671325"/>
  </r>
  <r>
    <x v="1195"/>
    <x v="4"/>
    <s v="TEC-PH-10000376"/>
    <x v="2"/>
    <x v="6"/>
    <n v="31.968000000000004"/>
    <s v="CA-2018-121468"/>
    <n v="1"/>
    <n v="4"/>
    <n v="0.2"/>
    <n v="2.3976000000000006"/>
    <n v="0.41105220110552465"/>
  </r>
  <r>
    <x v="1195"/>
    <x v="0"/>
    <s v="OFF-AR-10001915"/>
    <x v="0"/>
    <x v="4"/>
    <n v="31.776"/>
    <s v="CA-2018-112529"/>
    <n v="0"/>
    <n v="4"/>
    <n v="0.2"/>
    <n v="8.7384000000000022"/>
    <n v="0.45632477063632687"/>
  </r>
  <r>
    <x v="1195"/>
    <x v="6"/>
    <s v="OFF-FA-10000624"/>
    <x v="0"/>
    <x v="7"/>
    <n v="25.060000000000002"/>
    <s v="CA-2018-110926"/>
    <n v="1"/>
    <n v="7"/>
    <n v="0"/>
    <n v="12.530000000000001"/>
    <n v="0.51168203684699509"/>
  </r>
  <r>
    <x v="1195"/>
    <x v="6"/>
    <s v="OFF-AR-10001177"/>
    <x v="0"/>
    <x v="4"/>
    <n v="22.959999999999997"/>
    <s v="CA-2018-146458"/>
    <n v="1"/>
    <n v="7"/>
    <n v="0"/>
    <n v="6.6583999999999968"/>
    <n v="0.45632477063632687"/>
  </r>
  <r>
    <x v="1195"/>
    <x v="3"/>
    <s v="OFF-BI-10000088"/>
    <x v="0"/>
    <x v="3"/>
    <n v="21.96"/>
    <s v="CA-2018-101042"/>
    <n v="0"/>
    <n v="2"/>
    <n v="0"/>
    <n v="10.760400000000001"/>
    <n v="0.46881743173671325"/>
  </r>
  <r>
    <x v="1195"/>
    <x v="4"/>
    <s v="FUR-FU-10002685"/>
    <x v="1"/>
    <x v="8"/>
    <n v="18.7"/>
    <s v="CA-2018-126242"/>
    <n v="0"/>
    <n v="1"/>
    <n v="0"/>
    <n v="7.1059999999999999"/>
    <n v="0.4595170286641902"/>
  </r>
  <r>
    <x v="1195"/>
    <x v="0"/>
    <s v="OFF-PA-10000308"/>
    <x v="0"/>
    <x v="0"/>
    <n v="16.896000000000001"/>
    <s v="CA-2018-158876"/>
    <n v="0"/>
    <n v="4"/>
    <n v="0.2"/>
    <n v="5.2799999999999994"/>
    <n v="0.43613829632717294"/>
  </r>
  <r>
    <x v="1195"/>
    <x v="20"/>
    <s v="OFF-EN-10001415"/>
    <x v="0"/>
    <x v="11"/>
    <n v="16.740000000000002"/>
    <s v="CA-2018-168858"/>
    <n v="0"/>
    <n v="3"/>
    <n v="0"/>
    <n v="8.370000000000001"/>
    <n v="0.44424167803735209"/>
  </r>
  <r>
    <x v="1195"/>
    <x v="0"/>
    <s v="FUR-FU-10001967"/>
    <x v="1"/>
    <x v="8"/>
    <n v="15.991999999999999"/>
    <s v="CA-2018-158876"/>
    <n v="0"/>
    <n v="2"/>
    <n v="0.6"/>
    <n v="-13.992999999999999"/>
    <n v="0.4595170286641902"/>
  </r>
  <r>
    <x v="1195"/>
    <x v="20"/>
    <s v="OFF-PA-10002986"/>
    <x v="0"/>
    <x v="0"/>
    <n v="13.36"/>
    <s v="CA-2018-162929"/>
    <n v="0"/>
    <n v="2"/>
    <n v="0"/>
    <n v="6.4127999999999998"/>
    <n v="0.43613829632717294"/>
  </r>
  <r>
    <x v="1195"/>
    <x v="0"/>
    <s v="OFF-AR-10003876"/>
    <x v="0"/>
    <x v="4"/>
    <n v="13.040000000000001"/>
    <s v="CA-2018-131254"/>
    <n v="0"/>
    <n v="5"/>
    <n v="0.2"/>
    <n v="3.9120000000000004"/>
    <n v="0.45632477063632687"/>
  </r>
  <r>
    <x v="1195"/>
    <x v="0"/>
    <s v="OFF-SU-10001165"/>
    <x v="0"/>
    <x v="14"/>
    <n v="6.6720000000000006"/>
    <s v="CA-2018-158876"/>
    <n v="0"/>
    <n v="1"/>
    <n v="0.2"/>
    <n v="0.50039999999999996"/>
    <n v="0.53938093436526824"/>
  </r>
  <r>
    <x v="1196"/>
    <x v="20"/>
    <s v="TEC-PH-10001459"/>
    <x v="2"/>
    <x v="6"/>
    <n v="1259.97"/>
    <s v="CA-2018-111556"/>
    <n v="1"/>
    <n v="3"/>
    <n v="0"/>
    <n v="327.59220000000005"/>
    <n v="0.41105220110552465"/>
  </r>
  <r>
    <x v="1196"/>
    <x v="20"/>
    <s v="TEC-PH-10001363"/>
    <x v="2"/>
    <x v="6"/>
    <n v="569.99"/>
    <s v="CA-2018-120404"/>
    <n v="1"/>
    <n v="1"/>
    <n v="0"/>
    <n v="170.99699999999996"/>
    <n v="0.41105220110552465"/>
  </r>
  <r>
    <x v="1196"/>
    <x v="4"/>
    <s v="FUR-CH-10003956"/>
    <x v="1"/>
    <x v="5"/>
    <n v="283.92"/>
    <s v="US-2018-110996"/>
    <n v="1"/>
    <n v="5"/>
    <n v="0.2"/>
    <n v="-46.137000000000029"/>
    <n v="0.46529189879902266"/>
  </r>
  <r>
    <x v="1196"/>
    <x v="15"/>
    <s v="FUR-CH-10001482"/>
    <x v="1"/>
    <x v="5"/>
    <n v="209.56799999999998"/>
    <s v="CA-2018-103499"/>
    <n v="1"/>
    <n v="2"/>
    <n v="0.2"/>
    <n v="-23.576400000000007"/>
    <n v="0.46529189879902266"/>
  </r>
  <r>
    <x v="1196"/>
    <x v="20"/>
    <s v="FUR-BO-10003159"/>
    <x v="1"/>
    <x v="10"/>
    <n v="183.96800000000002"/>
    <s v="CA-2018-111556"/>
    <n v="0"/>
    <n v="2"/>
    <n v="0.2"/>
    <n v="-25.295600000000022"/>
    <n v="0.5176847302647779"/>
  </r>
  <r>
    <x v="1196"/>
    <x v="4"/>
    <s v="OFF-BI-10000069"/>
    <x v="0"/>
    <x v="3"/>
    <n v="84.056000000000012"/>
    <s v="CA-2018-118731"/>
    <n v="1"/>
    <n v="7"/>
    <n v="0.2"/>
    <n v="27.318199999999983"/>
    <n v="0.46881743173671325"/>
  </r>
  <r>
    <x v="1196"/>
    <x v="10"/>
    <s v="FUR-FU-10001861"/>
    <x v="1"/>
    <x v="8"/>
    <n v="77.599999999999994"/>
    <s v="US-2018-161193"/>
    <n v="1"/>
    <n v="5"/>
    <n v="0.2"/>
    <n v="28.129999999999995"/>
    <n v="0.4595170286641902"/>
  </r>
  <r>
    <x v="1196"/>
    <x v="20"/>
    <s v="OFF-AR-10004602"/>
    <x v="0"/>
    <x v="4"/>
    <n v="68.97"/>
    <s v="CA-2018-111556"/>
    <n v="0"/>
    <n v="3"/>
    <n v="0"/>
    <n v="19.311600000000002"/>
    <n v="0.45632477063632687"/>
  </r>
  <r>
    <x v="1196"/>
    <x v="20"/>
    <s v="FUR-FU-10000820"/>
    <x v="1"/>
    <x v="8"/>
    <n v="50.97"/>
    <s v="CA-2018-120404"/>
    <n v="0"/>
    <n v="3"/>
    <n v="0"/>
    <n v="9.1745999999999981"/>
    <n v="0.4595170286641902"/>
  </r>
  <r>
    <x v="1196"/>
    <x v="20"/>
    <s v="OFF-PA-10003651"/>
    <x v="0"/>
    <x v="0"/>
    <n v="46.76"/>
    <s v="CA-2018-111556"/>
    <n v="0"/>
    <n v="7"/>
    <n v="0"/>
    <n v="22.444800000000001"/>
    <n v="0.43613829632717294"/>
  </r>
  <r>
    <x v="1196"/>
    <x v="4"/>
    <s v="FUR-FU-10003347"/>
    <x v="1"/>
    <x v="8"/>
    <n v="42.599999999999994"/>
    <s v="CA-2018-118731"/>
    <n v="0"/>
    <n v="3"/>
    <n v="0"/>
    <n v="16.614000000000001"/>
    <n v="0.4595170286641902"/>
  </r>
  <r>
    <x v="1196"/>
    <x v="25"/>
    <s v="OFF-AR-10004790"/>
    <x v="0"/>
    <x v="4"/>
    <n v="28.728000000000002"/>
    <s v="CA-2018-121818"/>
    <n v="1"/>
    <n v="3"/>
    <n v="0.2"/>
    <n v="1.7954999999999988"/>
    <n v="0.45632477063632687"/>
  </r>
  <r>
    <x v="1196"/>
    <x v="3"/>
    <s v="FUR-FU-10000629"/>
    <x v="1"/>
    <x v="8"/>
    <n v="27.58"/>
    <s v="CA-2018-154123"/>
    <n v="1"/>
    <n v="2"/>
    <n v="0"/>
    <n v="11.583600000000001"/>
    <n v="0.4595170286641902"/>
  </r>
  <r>
    <x v="1196"/>
    <x v="25"/>
    <s v="OFF-AR-10000203"/>
    <x v="0"/>
    <x v="4"/>
    <n v="23.968000000000004"/>
    <s v="CA-2018-121818"/>
    <n v="0"/>
    <n v="7"/>
    <n v="0.2"/>
    <n v="2.696399999999997"/>
    <n v="0.45632477063632687"/>
  </r>
  <r>
    <x v="1196"/>
    <x v="28"/>
    <s v="OFF-AR-10001026"/>
    <x v="0"/>
    <x v="4"/>
    <n v="22"/>
    <s v="CA-2018-146724"/>
    <n v="1"/>
    <n v="10"/>
    <n v="0"/>
    <n v="9.6800000000000015"/>
    <n v="0.45632477063632687"/>
  </r>
  <r>
    <x v="1196"/>
    <x v="20"/>
    <s v="TEC-AC-10003433"/>
    <x v="2"/>
    <x v="9"/>
    <n v="2.9699999999999998"/>
    <s v="CA-2018-120404"/>
    <n v="0"/>
    <n v="3"/>
    <n v="0"/>
    <n v="1.3365"/>
    <n v="0.52062335344040378"/>
  </r>
  <r>
    <x v="1196"/>
    <x v="10"/>
    <s v="FUR-FU-10000206"/>
    <x v="1"/>
    <x v="8"/>
    <n v="4.6560000000000006"/>
    <s v="US-2018-161193"/>
    <n v="0"/>
    <n v="2"/>
    <n v="0.2"/>
    <n v="1.5713999999999997"/>
    <n v="0.4595170286641902"/>
  </r>
  <r>
    <x v="1197"/>
    <x v="22"/>
    <s v="TEC-MA-10002073"/>
    <x v="2"/>
    <x v="15"/>
    <n v="1039.992"/>
    <s v="CA-2018-110443"/>
    <n v="1"/>
    <n v="1"/>
    <n v="0.2"/>
    <n v="103.99920000000003"/>
    <n v="0.5183572270896134"/>
  </r>
  <r>
    <x v="1197"/>
    <x v="4"/>
    <s v="TEC-PH-10004165"/>
    <x v="2"/>
    <x v="6"/>
    <n v="659.97600000000011"/>
    <s v="CA-2018-103380"/>
    <n v="1"/>
    <n v="3"/>
    <n v="0.2"/>
    <n v="49.498199999999969"/>
    <n v="0.41105220110552465"/>
  </r>
  <r>
    <x v="1197"/>
    <x v="22"/>
    <s v="OFF-BI-10001670"/>
    <x v="0"/>
    <x v="3"/>
    <n v="150.80000000000001"/>
    <s v="CA-2018-110443"/>
    <n v="0"/>
    <n v="5"/>
    <n v="0.2"/>
    <n v="56.55"/>
    <n v="0.46881743173671325"/>
  </r>
  <r>
    <x v="1197"/>
    <x v="22"/>
    <s v="FUR-TA-10004767"/>
    <x v="1"/>
    <x v="13"/>
    <n v="70.98"/>
    <s v="CA-2018-142888"/>
    <n v="1"/>
    <n v="1"/>
    <n v="0"/>
    <n v="20.584199999999996"/>
    <n v="0.55975208308209756"/>
  </r>
  <r>
    <x v="1197"/>
    <x v="4"/>
    <s v="OFF-ST-10003442"/>
    <x v="0"/>
    <x v="1"/>
    <n v="56.56"/>
    <s v="CA-2018-103380"/>
    <n v="0"/>
    <n v="2"/>
    <n v="0"/>
    <n v="15.2712"/>
    <n v="0.44610841445725197"/>
  </r>
  <r>
    <x v="1197"/>
    <x v="0"/>
    <s v="TEC-PH-10003555"/>
    <x v="2"/>
    <x v="6"/>
    <n v="55.176000000000002"/>
    <s v="CA-2018-157420"/>
    <n v="1"/>
    <n v="3"/>
    <n v="0.2"/>
    <n v="-12.414599999999997"/>
    <n v="0.41105220110552465"/>
  </r>
  <r>
    <x v="1197"/>
    <x v="22"/>
    <s v="OFF-PA-10003797"/>
    <x v="0"/>
    <x v="0"/>
    <n v="51.84"/>
    <s v="CA-2018-110443"/>
    <n v="0"/>
    <n v="8"/>
    <n v="0"/>
    <n v="24.883200000000002"/>
    <n v="0.43613829632717294"/>
  </r>
  <r>
    <x v="1197"/>
    <x v="4"/>
    <s v="OFF-BI-10001191"/>
    <x v="0"/>
    <x v="3"/>
    <n v="40.736000000000004"/>
    <s v="CA-2018-105130"/>
    <n v="1"/>
    <n v="2"/>
    <n v="0.2"/>
    <n v="14.7668"/>
    <n v="0.46881743173671325"/>
  </r>
  <r>
    <x v="1197"/>
    <x v="2"/>
    <s v="OFF-ST-10002444"/>
    <x v="0"/>
    <x v="1"/>
    <n v="39.295999999999999"/>
    <s v="CA-2018-100811"/>
    <n v="1"/>
    <n v="4"/>
    <n v="0.2"/>
    <n v="3.9295999999999989"/>
    <n v="0.44610841445725197"/>
  </r>
  <r>
    <x v="1197"/>
    <x v="20"/>
    <s v="FUR-FU-10003535"/>
    <x v="1"/>
    <x v="8"/>
    <n v="27.42"/>
    <s v="CA-2018-107874"/>
    <n v="1"/>
    <n v="1"/>
    <n v="0"/>
    <n v="11.2422"/>
    <n v="0.4595170286641902"/>
  </r>
  <r>
    <x v="1197"/>
    <x v="4"/>
    <s v="OFF-AR-10003394"/>
    <x v="0"/>
    <x v="4"/>
    <n v="11.76"/>
    <s v="CA-2018-105130"/>
    <n v="0"/>
    <n v="4"/>
    <n v="0"/>
    <n v="3.1752000000000002"/>
    <n v="0.45632477063632687"/>
  </r>
  <r>
    <x v="1197"/>
    <x v="4"/>
    <s v="OFF-FA-10004248"/>
    <x v="0"/>
    <x v="7"/>
    <n v="9.02"/>
    <s v="CA-2018-103380"/>
    <n v="0"/>
    <n v="2"/>
    <n v="0"/>
    <n v="3.5178000000000003"/>
    <n v="0.51168203684699509"/>
  </r>
  <r>
    <x v="1197"/>
    <x v="4"/>
    <s v="OFF-AP-10001492"/>
    <x v="0"/>
    <x v="12"/>
    <n v="8.6199999999999992"/>
    <s v="CA-2018-103380"/>
    <n v="0"/>
    <n v="1"/>
    <n v="0"/>
    <n v="2.2412000000000001"/>
    <n v="0.49507917887403441"/>
  </r>
  <r>
    <x v="1197"/>
    <x v="2"/>
    <s v="OFF-PA-10001204"/>
    <x v="0"/>
    <x v="0"/>
    <n v="8.4480000000000004"/>
    <s v="CA-2018-100811"/>
    <n v="0"/>
    <n v="2"/>
    <n v="0.2"/>
    <n v="2.6399999999999997"/>
    <n v="0.43613829632717294"/>
  </r>
  <r>
    <x v="1197"/>
    <x v="4"/>
    <s v="OFF-AR-10003856"/>
    <x v="0"/>
    <x v="4"/>
    <n v="5.56"/>
    <s v="CA-2018-103380"/>
    <n v="0"/>
    <n v="2"/>
    <n v="0"/>
    <n v="1.4455999999999998"/>
    <n v="0.45632477063632687"/>
  </r>
  <r>
    <x v="1198"/>
    <x v="0"/>
    <s v="OFF-AR-10000122"/>
    <x v="0"/>
    <x v="4"/>
    <n v="35.712000000000003"/>
    <s v="CA-2018-144036"/>
    <n v="1"/>
    <n v="8"/>
    <n v="0.2"/>
    <n v="2.2319999999999958"/>
    <n v="0.45632477063632687"/>
  </r>
  <r>
    <x v="1199"/>
    <x v="14"/>
    <s v="OFF-BI-10001543"/>
    <x v="0"/>
    <x v="3"/>
    <n v="287.92"/>
    <s v="CA-2018-149160"/>
    <n v="1"/>
    <n v="8"/>
    <n v="0"/>
    <n v="138.20160000000001"/>
    <n v="0.46881743173671325"/>
  </r>
  <r>
    <x v="1199"/>
    <x v="1"/>
    <s v="TEC-PH-10004447"/>
    <x v="2"/>
    <x v="6"/>
    <n v="222.38400000000001"/>
    <s v="CA-2018-119746"/>
    <n v="1"/>
    <n v="2"/>
    <n v="0.2"/>
    <n v="16.678799999999995"/>
    <n v="0.41105220110552465"/>
  </r>
  <r>
    <x v="1199"/>
    <x v="0"/>
    <s v="TEC-PH-10001305"/>
    <x v="2"/>
    <x v="6"/>
    <n v="195.96000000000004"/>
    <s v="CA-2018-166919"/>
    <n v="1"/>
    <n v="5"/>
    <n v="0.2"/>
    <n v="19.596000000000018"/>
    <n v="0.41105220110552465"/>
  </r>
  <r>
    <x v="1199"/>
    <x v="0"/>
    <s v="FUR-TA-10003008"/>
    <x v="1"/>
    <x v="13"/>
    <n v="127.785"/>
    <s v="CA-2018-156622"/>
    <n v="1"/>
    <n v="1"/>
    <n v="0.3"/>
    <n v="-31.033499999999989"/>
    <n v="0.55975208308209756"/>
  </r>
  <r>
    <x v="1199"/>
    <x v="0"/>
    <s v="OFF-PA-10002923"/>
    <x v="0"/>
    <x v="0"/>
    <n v="78.304000000000002"/>
    <s v="CA-2018-156622"/>
    <n v="0"/>
    <n v="2"/>
    <n v="0.2"/>
    <n v="29.363999999999997"/>
    <n v="0.43613829632717294"/>
  </r>
  <r>
    <x v="1199"/>
    <x v="0"/>
    <s v="OFF-PA-10000477"/>
    <x v="0"/>
    <x v="0"/>
    <n v="36.288000000000011"/>
    <s v="CA-2018-156622"/>
    <n v="0"/>
    <n v="7"/>
    <n v="0.2"/>
    <n v="12.700800000000001"/>
    <n v="0.43613829632717294"/>
  </r>
  <r>
    <x v="1199"/>
    <x v="14"/>
    <s v="FUR-FU-10003347"/>
    <x v="1"/>
    <x v="8"/>
    <n v="28.4"/>
    <s v="CA-2018-149160"/>
    <n v="0"/>
    <n v="2"/>
    <n v="0"/>
    <n v="11.076000000000001"/>
    <n v="0.4595170286641902"/>
  </r>
  <r>
    <x v="1199"/>
    <x v="25"/>
    <s v="TEC-PH-10002844"/>
    <x v="2"/>
    <x v="6"/>
    <n v="27.992000000000004"/>
    <s v="CA-2018-119004"/>
    <n v="1"/>
    <n v="1"/>
    <n v="0.2"/>
    <n v="2.0993999999999993"/>
    <n v="0.41105220110552465"/>
  </r>
  <r>
    <x v="1199"/>
    <x v="2"/>
    <s v="FUR-FU-10000320"/>
    <x v="1"/>
    <x v="8"/>
    <n v="24.048000000000002"/>
    <s v="CA-2018-103156"/>
    <n v="1"/>
    <n v="9"/>
    <n v="0.2"/>
    <n v="7.2144000000000013"/>
    <n v="0.4595170286641902"/>
  </r>
  <r>
    <x v="1199"/>
    <x v="25"/>
    <s v="TEC-AC-10003499"/>
    <x v="2"/>
    <x v="9"/>
    <n v="74.112000000000009"/>
    <s v="CA-2018-119004"/>
    <n v="0"/>
    <n v="8"/>
    <n v="0.2"/>
    <n v="17.601600000000001"/>
    <n v="0.52062335344040378"/>
  </r>
  <r>
    <x v="1199"/>
    <x v="1"/>
    <s v="OFF-LA-10001613"/>
    <x v="0"/>
    <x v="2"/>
    <n v="11.52"/>
    <s v="CA-2018-119746"/>
    <n v="0"/>
    <n v="5"/>
    <n v="0.2"/>
    <n v="4.1760000000000002"/>
    <n v="0.4647369236065339"/>
  </r>
  <r>
    <x v="1199"/>
    <x v="1"/>
    <s v="OFF-PA-10004285"/>
    <x v="0"/>
    <x v="0"/>
    <n v="10.688000000000001"/>
    <s v="CA-2018-148992"/>
    <n v="1"/>
    <n v="2"/>
    <n v="0.2"/>
    <n v="3.7407999999999997"/>
    <n v="0.43613829632717294"/>
  </r>
  <r>
    <x v="1199"/>
    <x v="2"/>
    <s v="OFF-BI-10001658"/>
    <x v="0"/>
    <x v="3"/>
    <n v="7.4760000000000018"/>
    <s v="CA-2018-107832"/>
    <n v="1"/>
    <n v="1"/>
    <n v="0.7"/>
    <n v="-5.9807999999999986"/>
    <n v="0.46881743173671325"/>
  </r>
  <r>
    <x v="1199"/>
    <x v="1"/>
    <s v="FUR-FU-10004909"/>
    <x v="1"/>
    <x v="8"/>
    <n v="6.4640000000000004"/>
    <s v="CA-2018-119746"/>
    <n v="0"/>
    <n v="1"/>
    <n v="0.6"/>
    <n v="-4.0400000000000009"/>
    <n v="0.4595170286641902"/>
  </r>
  <r>
    <x v="1199"/>
    <x v="0"/>
    <s v="OFF-BI-10003707"/>
    <x v="0"/>
    <x v="3"/>
    <n v="6.1039999999999983"/>
    <s v="CA-2018-156622"/>
    <n v="0"/>
    <n v="2"/>
    <n v="0.8"/>
    <n v="-9.1560000000000006"/>
    <n v="0.46881743173671325"/>
  </r>
  <r>
    <x v="1199"/>
    <x v="14"/>
    <s v="OFF-SU-10001935"/>
    <x v="0"/>
    <x v="14"/>
    <n v="4.3600000000000003"/>
    <s v="CA-2018-167017"/>
    <n v="1"/>
    <n v="2"/>
    <n v="0"/>
    <n v="0.17439999999999944"/>
    <n v="0.53938093436526824"/>
  </r>
  <r>
    <x v="1199"/>
    <x v="25"/>
    <s v="OFF-AR-10000390"/>
    <x v="0"/>
    <x v="4"/>
    <n v="3.3040000000000003"/>
    <s v="CA-2018-119004"/>
    <n v="0"/>
    <n v="1"/>
    <n v="0.2"/>
    <n v="1.0737999999999999"/>
    <n v="0.45632477063632687"/>
  </r>
  <r>
    <x v="1200"/>
    <x v="3"/>
    <s v="OFF-ST-10001526"/>
    <x v="0"/>
    <x v="1"/>
    <n v="1443.96"/>
    <s v="CA-2018-146535"/>
    <n v="1"/>
    <n v="12"/>
    <n v="0"/>
    <n v="375.42959999999994"/>
    <n v="0.44610841445725197"/>
  </r>
  <r>
    <x v="1200"/>
    <x v="20"/>
    <s v="FUR-CH-10000785"/>
    <x v="1"/>
    <x v="5"/>
    <n v="977.29200000000003"/>
    <s v="CA-2018-166436"/>
    <n v="1"/>
    <n v="6"/>
    <n v="0.1"/>
    <n v="173.74080000000001"/>
    <n v="0.46529189879902266"/>
  </r>
  <r>
    <x v="1200"/>
    <x v="12"/>
    <s v="OFF-ST-10000060"/>
    <x v="0"/>
    <x v="1"/>
    <n v="415.87200000000007"/>
    <s v="CA-2018-169894"/>
    <n v="1"/>
    <n v="8"/>
    <n v="0.2"/>
    <n v="-41.587199999999996"/>
    <n v="0.44610841445725197"/>
  </r>
  <r>
    <x v="1200"/>
    <x v="4"/>
    <s v="FUR-TA-10000617"/>
    <x v="1"/>
    <x v="13"/>
    <n v="364.08000000000004"/>
    <s v="CA-2018-137505"/>
    <n v="1"/>
    <n v="2"/>
    <n v="0.2"/>
    <n v="9.1020000000000039"/>
    <n v="0.55975208308209756"/>
  </r>
  <r>
    <x v="1200"/>
    <x v="9"/>
    <s v="OFF-BI-10001597"/>
    <x v="0"/>
    <x v="3"/>
    <n v="327.84"/>
    <s v="CA-2018-128300"/>
    <n v="1"/>
    <n v="8"/>
    <n v="0"/>
    <n v="157.36319999999998"/>
    <n v="0.46881743173671325"/>
  </r>
  <r>
    <x v="1200"/>
    <x v="20"/>
    <s v="FUR-BO-10000780"/>
    <x v="1"/>
    <x v="10"/>
    <n v="321.56799999999998"/>
    <s v="CA-2018-168641"/>
    <n v="1"/>
    <n v="2"/>
    <n v="0.2"/>
    <n v="-16.078399999999988"/>
    <n v="0.5176847302647779"/>
  </r>
  <r>
    <x v="1200"/>
    <x v="2"/>
    <s v="OFF-PA-10000675"/>
    <x v="0"/>
    <x v="0"/>
    <n v="229.54400000000001"/>
    <s v="CA-2018-131366"/>
    <n v="1"/>
    <n v="7"/>
    <n v="0.2"/>
    <n v="83.209699999999998"/>
    <n v="0.43613829632717294"/>
  </r>
  <r>
    <x v="1200"/>
    <x v="20"/>
    <s v="OFF-EN-10003001"/>
    <x v="0"/>
    <x v="11"/>
    <n v="167.96"/>
    <s v="CA-2018-168641"/>
    <n v="0"/>
    <n v="2"/>
    <n v="0"/>
    <n v="78.941199999999995"/>
    <n v="0.44424167803735209"/>
  </r>
  <r>
    <x v="1200"/>
    <x v="2"/>
    <s v="TEC-PH-10003437"/>
    <x v="2"/>
    <x v="6"/>
    <n v="89.987999999999985"/>
    <s v="CA-2018-131366"/>
    <n v="0"/>
    <n v="2"/>
    <n v="0.4"/>
    <n v="-14.998000000000012"/>
    <n v="0.41105220110552465"/>
  </r>
  <r>
    <x v="1200"/>
    <x v="9"/>
    <s v="TEC-PH-10002807"/>
    <x v="2"/>
    <x v="6"/>
    <n v="79.099999999999994"/>
    <s v="CA-2018-128300"/>
    <n v="0"/>
    <n v="2"/>
    <n v="0"/>
    <n v="39.549999999999997"/>
    <n v="0.41105220110552465"/>
  </r>
  <r>
    <x v="1200"/>
    <x v="4"/>
    <s v="FUR-TA-10001676"/>
    <x v="1"/>
    <x v="13"/>
    <n v="71.088000000000008"/>
    <s v="CA-2018-137505"/>
    <n v="0"/>
    <n v="2"/>
    <n v="0.2"/>
    <n v="-1.7772000000000041"/>
    <n v="0.55975208308209756"/>
  </r>
  <r>
    <x v="1200"/>
    <x v="15"/>
    <s v="OFF-EN-10003448"/>
    <x v="0"/>
    <x v="11"/>
    <n v="64.848000000000013"/>
    <s v="US-2018-128118"/>
    <n v="1"/>
    <n v="7"/>
    <n v="0.2"/>
    <n v="24.317999999999998"/>
    <n v="0.44424167803735209"/>
  </r>
  <r>
    <x v="1200"/>
    <x v="42"/>
    <s v="OFF-ST-10003123"/>
    <x v="0"/>
    <x v="1"/>
    <n v="33.29"/>
    <s v="CA-2018-105543"/>
    <n v="1"/>
    <n v="1"/>
    <n v="0"/>
    <n v="7.9895999999999994"/>
    <n v="0.44610841445725197"/>
  </r>
  <r>
    <x v="1200"/>
    <x v="4"/>
    <s v="OFF-AR-10001860"/>
    <x v="0"/>
    <x v="4"/>
    <n v="27.76"/>
    <s v="CA-2018-123701"/>
    <n v="1"/>
    <n v="4"/>
    <n v="0"/>
    <n v="9.9936000000000007"/>
    <n v="0.45632477063632687"/>
  </r>
  <r>
    <x v="1200"/>
    <x v="12"/>
    <s v="OFF-BI-10004230"/>
    <x v="0"/>
    <x v="3"/>
    <n v="20.724000000000004"/>
    <s v="CA-2018-169894"/>
    <n v="0"/>
    <n v="2"/>
    <n v="0.7"/>
    <n v="-15.197599999999994"/>
    <n v="0.46881743173671325"/>
  </r>
  <r>
    <x v="1200"/>
    <x v="25"/>
    <s v="OFF-BI-10004465"/>
    <x v="0"/>
    <x v="3"/>
    <n v="19.008000000000003"/>
    <s v="CA-2018-153654"/>
    <n v="1"/>
    <n v="8"/>
    <n v="0.7"/>
    <n v="-12.671999999999997"/>
    <n v="0.46881743173671325"/>
  </r>
  <r>
    <x v="1200"/>
    <x v="4"/>
    <s v="TEC-AC-10001772"/>
    <x v="2"/>
    <x v="9"/>
    <n v="223.58"/>
    <s v="CA-2018-164028"/>
    <n v="1"/>
    <n v="14"/>
    <n v="0"/>
    <n v="87.196200000000005"/>
    <n v="0.52062335344040378"/>
  </r>
  <r>
    <x v="1200"/>
    <x v="20"/>
    <s v="OFF-AR-10003759"/>
    <x v="0"/>
    <x v="4"/>
    <n v="16.38"/>
    <s v="CA-2018-168641"/>
    <n v="0"/>
    <n v="9"/>
    <n v="0"/>
    <n v="7.3709999999999996"/>
    <n v="0.45632477063632687"/>
  </r>
  <r>
    <x v="1200"/>
    <x v="0"/>
    <s v="OFF-AP-10002311"/>
    <x v="0"/>
    <x v="12"/>
    <n v="13.761999999999997"/>
    <s v="CA-2018-103765"/>
    <n v="1"/>
    <n v="1"/>
    <n v="0.8"/>
    <n v="-24.771599999999999"/>
    <n v="0.49507917887403441"/>
  </r>
  <r>
    <x v="1200"/>
    <x v="20"/>
    <s v="OFF-PA-10001972"/>
    <x v="0"/>
    <x v="0"/>
    <n v="12.96"/>
    <s v="CA-2018-168641"/>
    <n v="0"/>
    <n v="2"/>
    <n v="0"/>
    <n v="6.2208000000000006"/>
    <n v="0.43613829632717294"/>
  </r>
  <r>
    <x v="1200"/>
    <x v="15"/>
    <s v="OFF-BI-10000216"/>
    <x v="0"/>
    <x v="3"/>
    <n v="11.673000000000002"/>
    <s v="US-2018-128118"/>
    <n v="0"/>
    <n v="3"/>
    <n v="0.7"/>
    <n v="-7.782"/>
    <n v="0.46881743173671325"/>
  </r>
  <r>
    <x v="1200"/>
    <x v="0"/>
    <s v="OFF-FA-10004248"/>
    <x v="0"/>
    <x v="7"/>
    <n v="10.824"/>
    <s v="CA-2018-101945"/>
    <n v="1"/>
    <n v="3"/>
    <n v="0.2"/>
    <n v="2.5707"/>
    <n v="0.51168203684699509"/>
  </r>
  <r>
    <x v="1200"/>
    <x v="4"/>
    <s v="OFF-PA-10002137"/>
    <x v="0"/>
    <x v="0"/>
    <n v="7.78"/>
    <s v="CA-2018-162250"/>
    <n v="1"/>
    <n v="1"/>
    <n v="0"/>
    <n v="3.5009999999999994"/>
    <n v="0.43613829632717294"/>
  </r>
  <r>
    <x v="1200"/>
    <x v="20"/>
    <s v="OFF-PA-10001838"/>
    <x v="0"/>
    <x v="0"/>
    <n v="5.88"/>
    <s v="CA-2018-166436"/>
    <n v="0"/>
    <n v="1"/>
    <n v="0"/>
    <n v="2.8811999999999998"/>
    <n v="0.43613829632717294"/>
  </r>
  <r>
    <x v="1200"/>
    <x v="3"/>
    <s v="OFF-BI-10000546"/>
    <x v="0"/>
    <x v="3"/>
    <n v="2.88"/>
    <s v="CA-2018-146535"/>
    <n v="0"/>
    <n v="1"/>
    <n v="0"/>
    <n v="1.4112"/>
    <n v="0.46881743173671325"/>
  </r>
  <r>
    <x v="1201"/>
    <x v="0"/>
    <s v="FUR-CH-10002126"/>
    <x v="1"/>
    <x v="5"/>
    <n v="853.92999999999984"/>
    <s v="CA-2018-150266"/>
    <n v="1"/>
    <n v="5"/>
    <n v="0.3"/>
    <n v="-24.397999999999911"/>
    <n v="0.46529189879902266"/>
  </r>
  <r>
    <x v="1201"/>
    <x v="16"/>
    <s v="FUR-BO-10003965"/>
    <x v="1"/>
    <x v="10"/>
    <n v="723.92"/>
    <s v="CA-2018-124765"/>
    <n v="1"/>
    <n v="5"/>
    <n v="0.2"/>
    <n v="-81.440999999999946"/>
    <n v="0.5176847302647779"/>
  </r>
  <r>
    <x v="1201"/>
    <x v="3"/>
    <s v="FUR-CH-10001854"/>
    <x v="1"/>
    <x v="5"/>
    <n v="701.96"/>
    <s v="US-2018-109610"/>
    <n v="1"/>
    <n v="2"/>
    <n v="0"/>
    <n v="168.47040000000004"/>
    <n v="0.46529189879902266"/>
  </r>
  <r>
    <x v="1201"/>
    <x v="14"/>
    <s v="OFF-ST-10001097"/>
    <x v="0"/>
    <x v="1"/>
    <n v="501.81000000000006"/>
    <s v="CA-2018-129000"/>
    <n v="1"/>
    <n v="3"/>
    <n v="0"/>
    <n v="0"/>
    <n v="0.44610841445725197"/>
  </r>
  <r>
    <x v="1201"/>
    <x v="4"/>
    <s v="FUR-BO-10002213"/>
    <x v="1"/>
    <x v="10"/>
    <n v="359.49899999999997"/>
    <s v="US-2018-133312"/>
    <n v="1"/>
    <n v="3"/>
    <n v="0.15"/>
    <n v="-29.605799999999981"/>
    <n v="0.5176847302647779"/>
  </r>
  <r>
    <x v="1201"/>
    <x v="0"/>
    <s v="TEC-PH-10003437"/>
    <x v="2"/>
    <x v="6"/>
    <n v="299.95999999999998"/>
    <s v="CA-2018-150266"/>
    <n v="0"/>
    <n v="5"/>
    <n v="0.2"/>
    <n v="37.494999999999962"/>
    <n v="0.41105220110552465"/>
  </r>
  <r>
    <x v="1201"/>
    <x v="0"/>
    <s v="OFF-AP-10002867"/>
    <x v="0"/>
    <x v="12"/>
    <n v="67.839999999999989"/>
    <s v="CA-2018-150266"/>
    <n v="0"/>
    <n v="5"/>
    <n v="0.8"/>
    <n v="-179.77600000000001"/>
    <n v="0.49507917887403441"/>
  </r>
  <r>
    <x v="1201"/>
    <x v="5"/>
    <s v="OFF-PA-10003724"/>
    <x v="0"/>
    <x v="0"/>
    <n v="48.87"/>
    <s v="CA-2018-155159"/>
    <n v="1"/>
    <n v="9"/>
    <n v="0"/>
    <n v="23.946299999999997"/>
    <n v="0.43613829632717294"/>
  </r>
  <r>
    <x v="1201"/>
    <x v="4"/>
    <s v="TEC-PH-10004071"/>
    <x v="2"/>
    <x v="6"/>
    <n v="39.960000000000008"/>
    <s v="CA-2018-161459"/>
    <n v="1"/>
    <n v="5"/>
    <n v="0.2"/>
    <n v="3.4964999999999993"/>
    <n v="0.41105220110552465"/>
  </r>
  <r>
    <x v="1201"/>
    <x v="4"/>
    <s v="OFF-PA-10002377"/>
    <x v="0"/>
    <x v="0"/>
    <n v="34.08"/>
    <s v="CA-2018-161459"/>
    <n v="0"/>
    <n v="6"/>
    <n v="0"/>
    <n v="15.335999999999999"/>
    <n v="0.43613829632717294"/>
  </r>
  <r>
    <x v="1201"/>
    <x v="0"/>
    <s v="OFF-AR-10001761"/>
    <x v="0"/>
    <x v="4"/>
    <n v="18.687999999999999"/>
    <s v="CA-2018-150266"/>
    <n v="0"/>
    <n v="4"/>
    <n v="0.2"/>
    <n v="3.7375999999999996"/>
    <n v="0.45632477063632687"/>
  </r>
  <r>
    <x v="1201"/>
    <x v="4"/>
    <s v="OFF-ST-10001325"/>
    <x v="0"/>
    <x v="1"/>
    <n v="10.48"/>
    <s v="US-2018-133312"/>
    <n v="0"/>
    <n v="1"/>
    <n v="0"/>
    <n v="2.8296000000000001"/>
    <n v="0.44610841445725197"/>
  </r>
  <r>
    <x v="1201"/>
    <x v="4"/>
    <s v="OFF-AR-10002335"/>
    <x v="0"/>
    <x v="4"/>
    <n v="5.16"/>
    <s v="CA-2018-101665"/>
    <n v="1"/>
    <n v="2"/>
    <n v="0"/>
    <n v="1.3416000000000001"/>
    <n v="0.45632477063632687"/>
  </r>
  <r>
    <x v="1202"/>
    <x v="18"/>
    <s v="TEC-PH-10002624"/>
    <x v="2"/>
    <x v="6"/>
    <n v="1879.96"/>
    <s v="CA-2018-141439"/>
    <n v="1"/>
    <n v="4"/>
    <n v="0"/>
    <n v="545.18839999999977"/>
    <n v="0.41105220110552465"/>
  </r>
  <r>
    <x v="1202"/>
    <x v="20"/>
    <s v="TEC-PH-10002310"/>
    <x v="2"/>
    <x v="6"/>
    <n v="979.95"/>
    <s v="CA-2018-100097"/>
    <n v="1"/>
    <n v="5"/>
    <n v="0"/>
    <n v="264.58650000000006"/>
    <n v="0.41105220110552465"/>
  </r>
  <r>
    <x v="1202"/>
    <x v="18"/>
    <s v="FUR-CH-10004287"/>
    <x v="1"/>
    <x v="5"/>
    <n v="828.59999999999991"/>
    <s v="CA-2018-141439"/>
    <n v="0"/>
    <n v="3"/>
    <n v="0"/>
    <n v="240.29399999999995"/>
    <n v="0.46529189879902266"/>
  </r>
  <r>
    <x v="1202"/>
    <x v="18"/>
    <s v="FUR-TA-10001039"/>
    <x v="1"/>
    <x v="13"/>
    <n v="257.94"/>
    <s v="CA-2018-141439"/>
    <n v="0"/>
    <n v="3"/>
    <n v="0"/>
    <n v="67.064400000000006"/>
    <n v="0.55975208308209756"/>
  </r>
  <r>
    <x v="1202"/>
    <x v="10"/>
    <s v="TEC-PH-10003092"/>
    <x v="2"/>
    <x v="6"/>
    <n v="220.75200000000001"/>
    <s v="CA-2018-122700"/>
    <n v="1"/>
    <n v="8"/>
    <n v="0.4"/>
    <n v="-40.47120000000001"/>
    <n v="0.41105220110552465"/>
  </r>
  <r>
    <x v="1202"/>
    <x v="10"/>
    <s v="OFF-AP-10004708"/>
    <x v="0"/>
    <x v="12"/>
    <n v="213.13600000000002"/>
    <s v="CA-2018-155957"/>
    <n v="1"/>
    <n v="7"/>
    <n v="0.2"/>
    <n v="23.977799999999988"/>
    <n v="0.49507917887403441"/>
  </r>
  <r>
    <x v="1202"/>
    <x v="20"/>
    <s v="FUR-FU-10003623"/>
    <x v="1"/>
    <x v="8"/>
    <n v="135.29999999999998"/>
    <s v="CA-2018-100097"/>
    <n v="0"/>
    <n v="5"/>
    <n v="0"/>
    <n v="37.883999999999993"/>
    <n v="0.4595170286641902"/>
  </r>
  <r>
    <x v="1202"/>
    <x v="24"/>
    <s v="FUR-FU-10001290"/>
    <x v="1"/>
    <x v="8"/>
    <n v="126.30000000000001"/>
    <s v="CA-2018-135307"/>
    <n v="1"/>
    <n v="3"/>
    <n v="0"/>
    <n v="40.415999999999997"/>
    <n v="0.4595170286641902"/>
  </r>
  <r>
    <x v="1202"/>
    <x v="20"/>
    <s v="OFF-BI-10003364"/>
    <x v="0"/>
    <x v="3"/>
    <n v="93.344000000000008"/>
    <s v="CA-2018-155607"/>
    <n v="1"/>
    <n v="4"/>
    <n v="0.2"/>
    <n v="32.670400000000001"/>
    <n v="0.46881743173671325"/>
  </r>
  <r>
    <x v="1202"/>
    <x v="18"/>
    <s v="TEC-PH-10001819"/>
    <x v="2"/>
    <x v="6"/>
    <n v="89.98"/>
    <s v="CA-2018-141439"/>
    <n v="0"/>
    <n v="2"/>
    <n v="0"/>
    <n v="43.190399999999997"/>
    <n v="0.41105220110552465"/>
  </r>
  <r>
    <x v="1202"/>
    <x v="20"/>
    <s v="OFF-AP-10001962"/>
    <x v="0"/>
    <x v="12"/>
    <n v="58.730000000000004"/>
    <s v="CA-2018-155607"/>
    <n v="0"/>
    <n v="7"/>
    <n v="0"/>
    <n v="14.682500000000001"/>
    <n v="0.49507917887403441"/>
  </r>
  <r>
    <x v="1202"/>
    <x v="10"/>
    <s v="OFF-AP-10002082"/>
    <x v="0"/>
    <x v="12"/>
    <n v="52.272000000000006"/>
    <s v="CA-2018-155957"/>
    <n v="0"/>
    <n v="3"/>
    <n v="0.2"/>
    <n v="9.8009999999999984"/>
    <n v="0.49507917887403441"/>
  </r>
  <r>
    <x v="1202"/>
    <x v="1"/>
    <s v="OFF-BI-10001524"/>
    <x v="0"/>
    <x v="3"/>
    <n v="33.567999999999991"/>
    <s v="CA-2018-130526"/>
    <n v="1"/>
    <n v="8"/>
    <n v="0.8"/>
    <n v="-53.708800000000025"/>
    <n v="0.46881743173671325"/>
  </r>
  <r>
    <x v="1202"/>
    <x v="18"/>
    <s v="FUR-FU-10001473"/>
    <x v="1"/>
    <x v="8"/>
    <n v="27.46"/>
    <s v="CA-2018-141439"/>
    <n v="0"/>
    <n v="2"/>
    <n v="0"/>
    <n v="9.8856000000000002"/>
    <n v="0.4595170286641902"/>
  </r>
  <r>
    <x v="1202"/>
    <x v="24"/>
    <s v="TEC-AC-10002399"/>
    <x v="2"/>
    <x v="9"/>
    <n v="38.04"/>
    <s v="CA-2018-135307"/>
    <n v="0"/>
    <n v="2"/>
    <n v="0"/>
    <n v="12.172799999999999"/>
    <n v="0.52062335344040378"/>
  </r>
  <r>
    <x v="1202"/>
    <x v="5"/>
    <s v="OFF-AR-10003504"/>
    <x v="0"/>
    <x v="4"/>
    <n v="12.84"/>
    <s v="CA-2018-165029"/>
    <n v="1"/>
    <n v="3"/>
    <n v="0"/>
    <n v="3.7235999999999989"/>
    <n v="0.45632477063632687"/>
  </r>
  <r>
    <x v="1203"/>
    <x v="18"/>
    <s v="OFF-BI-10004519"/>
    <x v="0"/>
    <x v="3"/>
    <n v="497.93999999999994"/>
    <s v="CA-2018-159506"/>
    <n v="1"/>
    <n v="3"/>
    <n v="0"/>
    <n v="224.07299999999998"/>
    <n v="0.46881743173671325"/>
  </r>
  <r>
    <x v="1203"/>
    <x v="4"/>
    <s v="OFF-PA-10003129"/>
    <x v="0"/>
    <x v="0"/>
    <n v="244.54999999999998"/>
    <s v="CA-2018-101245"/>
    <n v="1"/>
    <n v="5"/>
    <n v="0"/>
    <n v="114.93849999999998"/>
    <n v="0.43613829632717294"/>
  </r>
  <r>
    <x v="1203"/>
    <x v="18"/>
    <s v="OFF-PA-10003641"/>
    <x v="0"/>
    <x v="0"/>
    <n v="158.28"/>
    <s v="CA-2018-159506"/>
    <n v="0"/>
    <n v="6"/>
    <n v="0"/>
    <n v="72.808799999999991"/>
    <n v="0.43613829632717294"/>
  </r>
  <r>
    <x v="1203"/>
    <x v="4"/>
    <s v="OFF-BI-10001989"/>
    <x v="0"/>
    <x v="3"/>
    <n v="117.48800000000001"/>
    <s v="CA-2018-107125"/>
    <n v="1"/>
    <n v="7"/>
    <n v="0.2"/>
    <n v="41.120799999999988"/>
    <n v="0.46881743173671325"/>
  </r>
  <r>
    <x v="1203"/>
    <x v="20"/>
    <s v="OFF-BI-10001196"/>
    <x v="0"/>
    <x v="3"/>
    <n v="107.42400000000001"/>
    <s v="CA-2018-103352"/>
    <n v="1"/>
    <n v="6"/>
    <n v="0.2"/>
    <n v="36.255599999999994"/>
    <n v="0.46881743173671325"/>
  </r>
  <r>
    <x v="1203"/>
    <x v="4"/>
    <s v="TEC-PH-10004100"/>
    <x v="2"/>
    <x v="6"/>
    <n v="57.567999999999998"/>
    <s v="CA-2018-133207"/>
    <n v="1"/>
    <n v="4"/>
    <n v="0.2"/>
    <n v="5.7568000000000019"/>
    <n v="0.41105220110552465"/>
  </r>
  <r>
    <x v="1203"/>
    <x v="21"/>
    <s v="FUR-FU-10004091"/>
    <x v="1"/>
    <x v="8"/>
    <n v="46.94"/>
    <s v="CA-2018-102519"/>
    <n v="1"/>
    <n v="1"/>
    <n v="0"/>
    <n v="19.2454"/>
    <n v="0.4595170286641902"/>
  </r>
  <r>
    <x v="1203"/>
    <x v="25"/>
    <s v="OFF-AP-10001205"/>
    <x v="0"/>
    <x v="12"/>
    <n v="43.584000000000003"/>
    <s v="CA-2018-132185"/>
    <n v="1"/>
    <n v="1"/>
    <n v="0.2"/>
    <n v="4.3584000000000032"/>
    <n v="0.49507917887403441"/>
  </r>
  <r>
    <x v="1203"/>
    <x v="4"/>
    <s v="FUR-FU-10000732"/>
    <x v="1"/>
    <x v="8"/>
    <n v="18.84"/>
    <s v="CA-2018-107125"/>
    <n v="0"/>
    <n v="3"/>
    <n v="0"/>
    <n v="6.0287999999999995"/>
    <n v="0.4595170286641902"/>
  </r>
  <r>
    <x v="1203"/>
    <x v="4"/>
    <s v="TEC-AC-10001284"/>
    <x v="2"/>
    <x v="9"/>
    <n v="166.16"/>
    <s v="CA-2018-101245"/>
    <n v="0"/>
    <n v="8"/>
    <n v="0"/>
    <n v="59.817599999999999"/>
    <n v="0.52062335344040378"/>
  </r>
  <r>
    <x v="1203"/>
    <x v="21"/>
    <s v="TEC-AC-10001772"/>
    <x v="2"/>
    <x v="9"/>
    <n v="143.73000000000002"/>
    <s v="CA-2018-102519"/>
    <n v="0"/>
    <n v="9"/>
    <n v="0"/>
    <n v="56.054700000000011"/>
    <n v="0.52062335344040378"/>
  </r>
  <r>
    <x v="1203"/>
    <x v="25"/>
    <s v="OFF-AR-10000422"/>
    <x v="0"/>
    <x v="4"/>
    <n v="8.76"/>
    <s v="CA-2018-132185"/>
    <n v="0"/>
    <n v="5"/>
    <n v="0.2"/>
    <n v="0.76649999999999974"/>
    <n v="0.45632477063632687"/>
  </r>
  <r>
    <x v="1203"/>
    <x v="20"/>
    <s v="OFF-AR-10001573"/>
    <x v="0"/>
    <x v="4"/>
    <n v="6.99"/>
    <s v="CA-2018-103352"/>
    <n v="0"/>
    <n v="3"/>
    <n v="0"/>
    <n v="2.027099999999999"/>
    <n v="0.45632477063632687"/>
  </r>
  <r>
    <x v="1204"/>
    <x v="2"/>
    <s v="FUR-TA-10004154"/>
    <x v="1"/>
    <x v="13"/>
    <n v="2065.3200000000002"/>
    <s v="US-2018-110576"/>
    <n v="1"/>
    <n v="12"/>
    <n v="0.4"/>
    <n v="-619.59600000000012"/>
    <n v="0.55975208308209756"/>
  </r>
  <r>
    <x v="1204"/>
    <x v="20"/>
    <s v="TEC-PH-10002834"/>
    <x v="2"/>
    <x v="6"/>
    <n v="1979.89"/>
    <s v="CA-2018-123372"/>
    <n v="1"/>
    <n v="11"/>
    <n v="0"/>
    <n v="494.97250000000003"/>
    <n v="0.41105220110552465"/>
  </r>
  <r>
    <x v="1204"/>
    <x v="36"/>
    <s v="FUR-FU-10000576"/>
    <x v="1"/>
    <x v="8"/>
    <n v="1049.2"/>
    <s v="CA-2018-117702"/>
    <n v="1"/>
    <n v="5"/>
    <n v="0"/>
    <n v="272.79200000000003"/>
    <n v="0.4595170286641902"/>
  </r>
  <r>
    <x v="1204"/>
    <x v="2"/>
    <s v="FUR-FU-10000576"/>
    <x v="1"/>
    <x v="8"/>
    <n v="1007.2320000000001"/>
    <s v="US-2018-110576"/>
    <n v="0"/>
    <n v="6"/>
    <n v="0.2"/>
    <n v="75.542400000000015"/>
    <n v="0.4595170286641902"/>
  </r>
  <r>
    <x v="1204"/>
    <x v="2"/>
    <s v="FUR-FU-10003601"/>
    <x v="1"/>
    <x v="8"/>
    <n v="516.48800000000006"/>
    <s v="US-2018-110576"/>
    <n v="0"/>
    <n v="7"/>
    <n v="0.2"/>
    <n v="-12.912200000000027"/>
    <n v="0.4595170286641902"/>
  </r>
  <r>
    <x v="1204"/>
    <x v="26"/>
    <s v="OFF-PA-10004071"/>
    <x v="0"/>
    <x v="0"/>
    <n v="88.768000000000001"/>
    <s v="CA-2018-121538"/>
    <n v="1"/>
    <n v="2"/>
    <n v="0.2"/>
    <n v="31.068799999999996"/>
    <n v="0.43613829632717294"/>
  </r>
  <r>
    <x v="1204"/>
    <x v="20"/>
    <s v="OFF-EN-10003055"/>
    <x v="0"/>
    <x v="11"/>
    <n v="79.959999999999994"/>
    <s v="CA-2018-123372"/>
    <n v="0"/>
    <n v="2"/>
    <n v="0"/>
    <n v="35.981999999999992"/>
    <n v="0.44424167803735209"/>
  </r>
  <r>
    <x v="1204"/>
    <x v="4"/>
    <s v="OFF-LA-10001074"/>
    <x v="0"/>
    <x v="2"/>
    <n v="62.65"/>
    <s v="CA-2018-131303"/>
    <n v="1"/>
    <n v="5"/>
    <n v="0"/>
    <n v="29.445499999999996"/>
    <n v="0.4647369236065339"/>
  </r>
  <r>
    <x v="1204"/>
    <x v="2"/>
    <s v="OFF-PA-10002479"/>
    <x v="0"/>
    <x v="0"/>
    <n v="25.344000000000001"/>
    <s v="US-2018-110576"/>
    <n v="0"/>
    <n v="6"/>
    <n v="0.2"/>
    <n v="7.92"/>
    <n v="0.43613829632717294"/>
  </r>
  <r>
    <x v="1204"/>
    <x v="36"/>
    <s v="FUR-FU-10004270"/>
    <x v="1"/>
    <x v="8"/>
    <n v="20.9"/>
    <s v="CA-2018-117702"/>
    <n v="0"/>
    <n v="5"/>
    <n v="0"/>
    <n v="7.5239999999999991"/>
    <n v="0.4595170286641902"/>
  </r>
  <r>
    <x v="1204"/>
    <x v="2"/>
    <s v="OFF-PA-10000788"/>
    <x v="0"/>
    <x v="0"/>
    <n v="15.552000000000003"/>
    <s v="US-2018-110576"/>
    <n v="0"/>
    <n v="3"/>
    <n v="0.2"/>
    <n v="5.4432"/>
    <n v="0.43613829632717294"/>
  </r>
  <r>
    <x v="1204"/>
    <x v="36"/>
    <s v="OFF-AR-10004582"/>
    <x v="0"/>
    <x v="4"/>
    <n v="1.64"/>
    <s v="CA-2018-117702"/>
    <n v="0"/>
    <n v="1"/>
    <n v="0"/>
    <n v="0.73799999999999988"/>
    <n v="0.45632477063632687"/>
  </r>
  <r>
    <x v="1205"/>
    <x v="15"/>
    <s v="FUR-CH-10000454"/>
    <x v="1"/>
    <x v="5"/>
    <n v="390.36799999999999"/>
    <s v="CA-2018-108035"/>
    <n v="1"/>
    <n v="2"/>
    <n v="0.2"/>
    <n v="48.795999999999978"/>
    <n v="0.46529189879902266"/>
  </r>
  <r>
    <x v="1205"/>
    <x v="15"/>
    <s v="FUR-FU-10004017"/>
    <x v="1"/>
    <x v="8"/>
    <n v="101.52000000000001"/>
    <s v="CA-2018-108035"/>
    <n v="0"/>
    <n v="5"/>
    <n v="0.2"/>
    <n v="19.034999999999989"/>
    <n v="0.4595170286641902"/>
  </r>
  <r>
    <x v="1206"/>
    <x v="25"/>
    <s v="FUR-TA-10001889"/>
    <x v="1"/>
    <x v="13"/>
    <n v="1781.6819999999998"/>
    <s v="CA-2018-142090"/>
    <n v="1"/>
    <n v="7"/>
    <n v="0.4"/>
    <n v="-653.28340000000003"/>
    <n v="0.55975208308209756"/>
  </r>
  <r>
    <x v="1206"/>
    <x v="20"/>
    <s v="FUR-CH-10004287"/>
    <x v="1"/>
    <x v="5"/>
    <n v="1242.8999999999999"/>
    <s v="CA-2018-111689"/>
    <n v="1"/>
    <n v="5"/>
    <n v="0.1"/>
    <n v="262.38999999999987"/>
    <n v="0.46529189879902266"/>
  </r>
  <r>
    <x v="1206"/>
    <x v="2"/>
    <s v="FUR-CH-10003981"/>
    <x v="1"/>
    <x v="5"/>
    <n v="1079.316"/>
    <s v="US-2018-165456"/>
    <n v="1"/>
    <n v="6"/>
    <n v="0.3"/>
    <n v="-15.418800000000203"/>
    <n v="0.46529189879902266"/>
  </r>
  <r>
    <x v="1206"/>
    <x v="10"/>
    <s v="OFF-AP-10003779"/>
    <x v="0"/>
    <x v="12"/>
    <n v="663.93600000000004"/>
    <s v="US-2018-120089"/>
    <n v="1"/>
    <n v="4"/>
    <n v="0.2"/>
    <n v="82.991999999999877"/>
    <n v="0.49507917887403441"/>
  </r>
  <r>
    <x v="1206"/>
    <x v="20"/>
    <s v="TEC-PH-10001468"/>
    <x v="2"/>
    <x v="6"/>
    <n v="546.06000000000006"/>
    <s v="CA-2018-105333"/>
    <n v="1"/>
    <n v="3"/>
    <n v="0"/>
    <n v="163.81799999999998"/>
    <n v="0.41105220110552465"/>
  </r>
  <r>
    <x v="1206"/>
    <x v="20"/>
    <s v="OFF-ST-10001809"/>
    <x v="0"/>
    <x v="1"/>
    <n v="269.49"/>
    <s v="CA-2018-105333"/>
    <n v="0"/>
    <n v="3"/>
    <n v="0"/>
    <n v="5.3897999999999939"/>
    <n v="0.44610841445725197"/>
  </r>
  <r>
    <x v="1206"/>
    <x v="29"/>
    <s v="OFF-ST-10000604"/>
    <x v="0"/>
    <x v="1"/>
    <n v="173.79999999999998"/>
    <s v="CA-2018-119305"/>
    <n v="1"/>
    <n v="5"/>
    <n v="0"/>
    <n v="43.449999999999989"/>
    <n v="0.44610841445725197"/>
  </r>
  <r>
    <x v="1206"/>
    <x v="7"/>
    <s v="OFF-AR-10001044"/>
    <x v="0"/>
    <x v="4"/>
    <n v="155.94"/>
    <s v="CA-2018-116645"/>
    <n v="1"/>
    <n v="6"/>
    <n v="0"/>
    <n v="45.222599999999993"/>
    <n v="0.45632477063632687"/>
  </r>
  <r>
    <x v="1206"/>
    <x v="20"/>
    <s v="OFF-ST-10002182"/>
    <x v="0"/>
    <x v="1"/>
    <n v="83.56"/>
    <s v="CA-2018-105333"/>
    <n v="0"/>
    <n v="4"/>
    <n v="0"/>
    <n v="1.6711999999999989"/>
    <n v="0.44610841445725197"/>
  </r>
  <r>
    <x v="1206"/>
    <x v="16"/>
    <s v="TEC-PH-10002564"/>
    <x v="2"/>
    <x v="6"/>
    <n v="71.975999999999999"/>
    <s v="US-2018-148768"/>
    <n v="1"/>
    <n v="3"/>
    <n v="0.2"/>
    <n v="8.9969999999999892"/>
    <n v="0.41105220110552465"/>
  </r>
  <r>
    <x v="1206"/>
    <x v="20"/>
    <s v="OFF-BI-10003984"/>
    <x v="0"/>
    <x v="3"/>
    <n v="68.472000000000008"/>
    <s v="CA-2018-111689"/>
    <n v="0"/>
    <n v="3"/>
    <n v="0.2"/>
    <n v="23.109299999999998"/>
    <n v="0.46881743173671325"/>
  </r>
  <r>
    <x v="1206"/>
    <x v="4"/>
    <s v="FUR-FU-10003489"/>
    <x v="1"/>
    <x v="8"/>
    <n v="25.83"/>
    <s v="CA-2018-107314"/>
    <n v="1"/>
    <n v="3"/>
    <n v="0"/>
    <n v="9.5570999999999984"/>
    <n v="0.4595170286641902"/>
  </r>
  <r>
    <x v="1206"/>
    <x v="25"/>
    <s v="TEC-AC-10002001"/>
    <x v="2"/>
    <x v="9"/>
    <n v="383.97600000000006"/>
    <s v="CA-2018-142090"/>
    <n v="0"/>
    <n v="3"/>
    <n v="0.2"/>
    <n v="81.59490000000001"/>
    <n v="0.52062335344040378"/>
  </r>
  <r>
    <x v="1206"/>
    <x v="0"/>
    <s v="TEC-AC-10001767"/>
    <x v="2"/>
    <x v="9"/>
    <n v="95.976000000000013"/>
    <s v="CA-2018-137365"/>
    <n v="1"/>
    <n v="3"/>
    <n v="0.2"/>
    <n v="-10.797300000000011"/>
    <n v="0.52062335344040378"/>
  </r>
  <r>
    <x v="1206"/>
    <x v="0"/>
    <s v="OFF-FA-10000611"/>
    <x v="0"/>
    <x v="7"/>
    <n v="2.3679999999999999"/>
    <s v="CA-2018-102267"/>
    <n v="1"/>
    <n v="2"/>
    <n v="0.2"/>
    <n v="0.82879999999999987"/>
    <n v="0.51168203684699509"/>
  </r>
  <r>
    <x v="1207"/>
    <x v="37"/>
    <s v="FUR-CH-10000155"/>
    <x v="1"/>
    <x v="5"/>
    <n v="897.15000000000009"/>
    <s v="CA-2018-143245"/>
    <n v="1"/>
    <n v="3"/>
    <n v="0"/>
    <n v="251.20200000000003"/>
    <n v="0.46529189879902266"/>
  </r>
  <r>
    <x v="1207"/>
    <x v="4"/>
    <s v="FUR-FU-10003394"/>
    <x v="1"/>
    <x v="8"/>
    <n v="629.64"/>
    <s v="CA-2018-103968"/>
    <n v="1"/>
    <n v="9"/>
    <n v="0"/>
    <n v="107.03879999999994"/>
    <n v="0.4595170286641902"/>
  </r>
  <r>
    <x v="1207"/>
    <x v="22"/>
    <s v="OFF-ST-10002756"/>
    <x v="0"/>
    <x v="1"/>
    <n v="541.24"/>
    <s v="CA-2018-101805"/>
    <n v="1"/>
    <n v="4"/>
    <n v="0"/>
    <n v="5.4124000000000478"/>
    <n v="0.44610841445725197"/>
  </r>
  <r>
    <x v="1207"/>
    <x v="26"/>
    <s v="TEC-PH-10004977"/>
    <x v="2"/>
    <x v="6"/>
    <n v="470.37600000000009"/>
    <s v="CA-2018-145233"/>
    <n v="1"/>
    <n v="3"/>
    <n v="0.2"/>
    <n v="52.917299999999955"/>
    <n v="0.41105220110552465"/>
  </r>
  <r>
    <x v="1207"/>
    <x v="26"/>
    <s v="TEC-PH-10001254"/>
    <x v="2"/>
    <x v="6"/>
    <n v="406.36799999999999"/>
    <s v="CA-2018-145233"/>
    <n v="0"/>
    <n v="4"/>
    <n v="0.2"/>
    <n v="30.477599999999981"/>
    <n v="0.41105220110552465"/>
  </r>
  <r>
    <x v="1207"/>
    <x v="2"/>
    <s v="FUR-CH-10003379"/>
    <x v="1"/>
    <x v="5"/>
    <n v="398.97199999999998"/>
    <s v="CA-2018-122539"/>
    <n v="1"/>
    <n v="2"/>
    <n v="0.3"/>
    <n v="-28.49799999999999"/>
    <n v="0.46529189879902266"/>
  </r>
  <r>
    <x v="1207"/>
    <x v="0"/>
    <s v="FUR-CH-10002602"/>
    <x v="1"/>
    <x v="5"/>
    <n v="317.05799999999999"/>
    <s v="CA-2018-113355"/>
    <n v="1"/>
    <n v="3"/>
    <n v="0.3"/>
    <n v="-18.117599999999996"/>
    <n v="0.46529189879902266"/>
  </r>
  <r>
    <x v="1207"/>
    <x v="20"/>
    <s v="OFF-ST-10002790"/>
    <x v="0"/>
    <x v="1"/>
    <n v="221.54999999999998"/>
    <s v="CA-2018-163139"/>
    <n v="1"/>
    <n v="3"/>
    <n v="0"/>
    <n v="6.6465000000000174"/>
    <n v="0.44610841445725197"/>
  </r>
  <r>
    <x v="1207"/>
    <x v="0"/>
    <s v="TEC-PH-10004912"/>
    <x v="2"/>
    <x v="6"/>
    <n v="219.80000000000004"/>
    <s v="CA-2018-113355"/>
    <n v="0"/>
    <n v="5"/>
    <n v="0.2"/>
    <n v="24.727499999999971"/>
    <n v="0.41105220110552465"/>
  </r>
  <r>
    <x v="1207"/>
    <x v="22"/>
    <s v="FUR-BO-10002598"/>
    <x v="1"/>
    <x v="10"/>
    <n v="141.96"/>
    <s v="CA-2018-166926"/>
    <n v="1"/>
    <n v="2"/>
    <n v="0"/>
    <n v="41.168399999999991"/>
    <n v="0.5176847302647779"/>
  </r>
  <r>
    <x v="1207"/>
    <x v="14"/>
    <s v="TEC-PH-10001700"/>
    <x v="2"/>
    <x v="6"/>
    <n v="131.97999999999999"/>
    <s v="CA-2018-135860"/>
    <n v="1"/>
    <n v="2"/>
    <n v="0"/>
    <n v="35.634600000000006"/>
    <n v="0.41105220110552465"/>
  </r>
  <r>
    <x v="1207"/>
    <x v="26"/>
    <s v="TEC-PH-10000586"/>
    <x v="2"/>
    <x v="6"/>
    <n v="105.584"/>
    <s v="CA-2018-145233"/>
    <n v="0"/>
    <n v="2"/>
    <n v="0.2"/>
    <n v="9.2386000000000053"/>
    <n v="0.41105220110552465"/>
  </r>
  <r>
    <x v="1207"/>
    <x v="2"/>
    <s v="OFF-EN-10003040"/>
    <x v="0"/>
    <x v="11"/>
    <n v="104.68000000000002"/>
    <s v="CA-2018-144862"/>
    <n v="1"/>
    <n v="5"/>
    <n v="0.2"/>
    <n v="35.329499999999996"/>
    <n v="0.44424167803735209"/>
  </r>
  <r>
    <x v="1207"/>
    <x v="14"/>
    <s v="OFF-ST-10001522"/>
    <x v="0"/>
    <x v="1"/>
    <n v="91.99"/>
    <s v="CA-2018-135860"/>
    <n v="0"/>
    <n v="1"/>
    <n v="0"/>
    <n v="3.6795999999999935"/>
    <n v="0.44610841445725197"/>
  </r>
  <r>
    <x v="1207"/>
    <x v="14"/>
    <s v="OFF-ST-10000642"/>
    <x v="0"/>
    <x v="1"/>
    <n v="83.92"/>
    <s v="CA-2018-135860"/>
    <n v="0"/>
    <n v="4"/>
    <n v="0"/>
    <n v="5.8743999999999943"/>
    <n v="0.44610841445725197"/>
  </r>
  <r>
    <x v="1207"/>
    <x v="2"/>
    <s v="FUR-FU-10003798"/>
    <x v="1"/>
    <x v="8"/>
    <n v="79.12"/>
    <s v="CA-2018-127313"/>
    <n v="1"/>
    <n v="5"/>
    <n v="0.2"/>
    <n v="13.845999999999997"/>
    <n v="0.4595170286641902"/>
  </r>
  <r>
    <x v="1207"/>
    <x v="22"/>
    <s v="FUR-FU-10000023"/>
    <x v="1"/>
    <x v="8"/>
    <n v="70.679999999999993"/>
    <s v="CA-2018-101805"/>
    <n v="0"/>
    <n v="12"/>
    <n v="0"/>
    <n v="31.099200000000003"/>
    <n v="0.4595170286641902"/>
  </r>
  <r>
    <x v="1207"/>
    <x v="2"/>
    <s v="TEC-PH-10000923"/>
    <x v="2"/>
    <x v="6"/>
    <n v="62.957999999999998"/>
    <s v="CA-2018-144862"/>
    <n v="0"/>
    <n v="7"/>
    <n v="0.4"/>
    <n v="9.4436999999999998"/>
    <n v="0.41105220110552465"/>
  </r>
  <r>
    <x v="1207"/>
    <x v="14"/>
    <s v="OFF-FA-10000134"/>
    <x v="0"/>
    <x v="7"/>
    <n v="52.29"/>
    <s v="CA-2018-135860"/>
    <n v="0"/>
    <n v="9"/>
    <n v="0"/>
    <n v="16.209899999999998"/>
    <n v="0.51168203684699509"/>
  </r>
  <r>
    <x v="1207"/>
    <x v="4"/>
    <s v="OFF-PA-10004735"/>
    <x v="0"/>
    <x v="0"/>
    <n v="45.36"/>
    <s v="CA-2018-118542"/>
    <n v="1"/>
    <n v="7"/>
    <n v="0"/>
    <n v="21.772800000000004"/>
    <n v="0.43613829632717294"/>
  </r>
  <r>
    <x v="1207"/>
    <x v="22"/>
    <s v="OFF-PA-10001593"/>
    <x v="0"/>
    <x v="0"/>
    <n v="41.86"/>
    <s v="CA-2018-166926"/>
    <n v="0"/>
    <n v="7"/>
    <n v="0"/>
    <n v="18.837"/>
    <n v="0.43613829632717294"/>
  </r>
  <r>
    <x v="1207"/>
    <x v="2"/>
    <s v="OFF-ST-10001228"/>
    <x v="0"/>
    <x v="1"/>
    <n v="37.392000000000003"/>
    <s v="CA-2018-127313"/>
    <n v="0"/>
    <n v="3"/>
    <n v="0.2"/>
    <n v="2.336999999999998"/>
    <n v="0.44610841445725197"/>
  </r>
  <r>
    <x v="1207"/>
    <x v="26"/>
    <s v="OFF-AP-10000358"/>
    <x v="0"/>
    <x v="12"/>
    <n v="31.152000000000001"/>
    <s v="CA-2018-145233"/>
    <n v="0"/>
    <n v="3"/>
    <n v="0.2"/>
    <n v="3.5045999999999964"/>
    <n v="0.49507917887403441"/>
  </r>
  <r>
    <x v="1207"/>
    <x v="37"/>
    <s v="OFF-PA-10001972"/>
    <x v="0"/>
    <x v="0"/>
    <n v="19.440000000000001"/>
    <s v="CA-2018-143245"/>
    <n v="0"/>
    <n v="3"/>
    <n v="0"/>
    <n v="9.3312000000000008"/>
    <n v="0.43613829632717294"/>
  </r>
  <r>
    <x v="1207"/>
    <x v="20"/>
    <s v="OFF-BI-10003460"/>
    <x v="0"/>
    <x v="3"/>
    <n v="17.52"/>
    <s v="CA-2018-163139"/>
    <n v="0"/>
    <n v="5"/>
    <n v="0.2"/>
    <n v="6.1319999999999988"/>
    <n v="0.46881743173671325"/>
  </r>
  <r>
    <x v="1207"/>
    <x v="2"/>
    <s v="OFF-LA-10004853"/>
    <x v="0"/>
    <x v="2"/>
    <n v="15.936000000000002"/>
    <s v="CA-2018-122539"/>
    <n v="0"/>
    <n v="4"/>
    <n v="0.2"/>
    <n v="5.1791999999999998"/>
    <n v="0.4647369236065339"/>
  </r>
  <r>
    <x v="1207"/>
    <x v="22"/>
    <s v="OFF-BI-10002003"/>
    <x v="0"/>
    <x v="3"/>
    <n v="15.920000000000002"/>
    <s v="CA-2018-101805"/>
    <n v="0"/>
    <n v="5"/>
    <n v="0.2"/>
    <n v="5.3729999999999993"/>
    <n v="0.46881743173671325"/>
  </r>
  <r>
    <x v="1207"/>
    <x v="14"/>
    <s v="OFF-BI-10003274"/>
    <x v="0"/>
    <x v="3"/>
    <n v="15.92"/>
    <s v="CA-2018-135860"/>
    <n v="0"/>
    <n v="4"/>
    <n v="0"/>
    <n v="7.4824000000000002"/>
    <n v="0.46881743173671325"/>
  </r>
  <r>
    <x v="1207"/>
    <x v="20"/>
    <s v="TEC-AC-10000290"/>
    <x v="2"/>
    <x v="9"/>
    <n v="20.37"/>
    <s v="CA-2018-163139"/>
    <n v="0"/>
    <n v="3"/>
    <n v="0"/>
    <n v="6.9258000000000006"/>
    <n v="0.52062335344040378"/>
  </r>
  <r>
    <x v="1207"/>
    <x v="0"/>
    <s v="OFF-PA-10000520"/>
    <x v="0"/>
    <x v="0"/>
    <n v="10.368000000000002"/>
    <s v="CA-2018-138618"/>
    <n v="1"/>
    <n v="2"/>
    <n v="0.2"/>
    <n v="3.6288"/>
    <n v="0.43613829632717294"/>
  </r>
  <r>
    <x v="1207"/>
    <x v="4"/>
    <s v="OFF-BI-10003429"/>
    <x v="0"/>
    <x v="3"/>
    <n v="10.128"/>
    <s v="CA-2018-118542"/>
    <n v="0"/>
    <n v="2"/>
    <n v="0.2"/>
    <n v="3.6714000000000002"/>
    <n v="0.46881743173671325"/>
  </r>
  <r>
    <x v="1207"/>
    <x v="2"/>
    <s v="OFF-BI-10001759"/>
    <x v="0"/>
    <x v="3"/>
    <n v="8.0010000000000012"/>
    <s v="CA-2018-122539"/>
    <n v="0"/>
    <n v="7"/>
    <n v="0.7"/>
    <n v="-5.6006999999999962"/>
    <n v="0.46881743173671325"/>
  </r>
  <r>
    <x v="1207"/>
    <x v="10"/>
    <s v="FUR-FU-10002885"/>
    <x v="1"/>
    <x v="8"/>
    <n v="7.7120000000000006"/>
    <s v="CA-2018-145660"/>
    <n v="1"/>
    <n v="2"/>
    <n v="0.2"/>
    <n v="1.7352000000000005"/>
    <n v="0.4595170286641902"/>
  </r>
  <r>
    <x v="1207"/>
    <x v="26"/>
    <s v="OFF-BI-10002764"/>
    <x v="0"/>
    <x v="3"/>
    <n v="6.7830000000000004"/>
    <s v="CA-2018-145233"/>
    <n v="0"/>
    <n v="7"/>
    <n v="0.7"/>
    <n v="-4.7480999999999973"/>
    <n v="0.46881743173671325"/>
  </r>
  <r>
    <x v="1208"/>
    <x v="40"/>
    <s v="TEC-PH-10001795"/>
    <x v="2"/>
    <x v="6"/>
    <n v="2479.96"/>
    <s v="CA-2018-160885"/>
    <n v="1"/>
    <n v="4"/>
    <n v="0"/>
    <n v="743.98799999999983"/>
    <n v="0.41105220110552465"/>
  </r>
  <r>
    <x v="1208"/>
    <x v="4"/>
    <s v="FUR-CH-10004983"/>
    <x v="1"/>
    <x v="5"/>
    <n v="1159.056"/>
    <s v="CA-2018-102379"/>
    <n v="1"/>
    <n v="9"/>
    <n v="0.2"/>
    <n v="43.464599999999905"/>
    <n v="0.46529189879902266"/>
  </r>
  <r>
    <x v="1208"/>
    <x v="32"/>
    <s v="TEC-PH-10004977"/>
    <x v="2"/>
    <x v="6"/>
    <n v="979.95"/>
    <s v="CA-2018-167395"/>
    <n v="1"/>
    <n v="5"/>
    <n v="0"/>
    <n v="284.18549999999993"/>
    <n v="0.41105220110552465"/>
  </r>
  <r>
    <x v="1208"/>
    <x v="26"/>
    <s v="FUR-CH-10002335"/>
    <x v="1"/>
    <x v="5"/>
    <n v="906.68000000000006"/>
    <s v="US-2018-112347"/>
    <n v="1"/>
    <n v="5"/>
    <n v="0.2"/>
    <n v="68.001000000000033"/>
    <n v="0.46529189879902266"/>
  </r>
  <r>
    <x v="1208"/>
    <x v="6"/>
    <s v="FUR-CH-10001854"/>
    <x v="1"/>
    <x v="5"/>
    <n v="701.96"/>
    <s v="CA-2018-143756"/>
    <n v="1"/>
    <n v="2"/>
    <n v="0"/>
    <n v="168.47040000000004"/>
    <n v="0.46529189879902266"/>
  </r>
  <r>
    <x v="1208"/>
    <x v="2"/>
    <s v="OFF-BI-10003650"/>
    <x v="0"/>
    <x v="3"/>
    <n v="631.17600000000016"/>
    <s v="CA-2018-155075"/>
    <n v="1"/>
    <n v="4"/>
    <n v="0.7"/>
    <n v="-462.86239999999998"/>
    <n v="0.46881743173671325"/>
  </r>
  <r>
    <x v="1208"/>
    <x v="4"/>
    <s v="OFF-ST-10004340"/>
    <x v="0"/>
    <x v="1"/>
    <n v="559.62"/>
    <s v="CA-2018-116715"/>
    <n v="1"/>
    <n v="9"/>
    <n v="0"/>
    <n v="151.09740000000002"/>
    <n v="0.44610841445725197"/>
  </r>
  <r>
    <x v="1208"/>
    <x v="26"/>
    <s v="FUR-FU-10001488"/>
    <x v="1"/>
    <x v="8"/>
    <n v="508.70400000000006"/>
    <s v="US-2018-112347"/>
    <n v="0"/>
    <n v="6"/>
    <n v="0.2"/>
    <n v="0"/>
    <n v="0.4595170286641902"/>
  </r>
  <r>
    <x v="1208"/>
    <x v="0"/>
    <s v="OFF-AP-10002534"/>
    <x v="0"/>
    <x v="12"/>
    <n v="294.61999999999995"/>
    <s v="US-2018-147221"/>
    <n v="1"/>
    <n v="5"/>
    <n v="0.8"/>
    <n v="-766.01199999999994"/>
    <n v="0.49507917887403441"/>
  </r>
  <r>
    <x v="1208"/>
    <x v="32"/>
    <s v="OFF-AP-10001293"/>
    <x v="0"/>
    <x v="12"/>
    <n v="286.85999999999996"/>
    <s v="CA-2018-167395"/>
    <n v="0"/>
    <n v="7"/>
    <n v="0"/>
    <n v="80.320799999999991"/>
    <n v="0.49507917887403441"/>
  </r>
  <r>
    <x v="1208"/>
    <x v="26"/>
    <s v="FUR-BO-10003546"/>
    <x v="1"/>
    <x v="10"/>
    <n v="242.35200000000003"/>
    <s v="US-2018-112347"/>
    <n v="0"/>
    <n v="8"/>
    <n v="0.7"/>
    <n v="-363.52799999999991"/>
    <n v="0.5176847302647779"/>
  </r>
  <r>
    <x v="1208"/>
    <x v="4"/>
    <s v="OFF-AR-10004022"/>
    <x v="0"/>
    <x v="4"/>
    <n v="179.89999999999998"/>
    <s v="CA-2018-102379"/>
    <n v="0"/>
    <n v="5"/>
    <n v="0"/>
    <n v="44.974999999999987"/>
    <n v="0.45632477063632687"/>
  </r>
  <r>
    <x v="1208"/>
    <x v="10"/>
    <s v="TEC-PH-10004531"/>
    <x v="2"/>
    <x v="6"/>
    <n v="151.18799999999999"/>
    <s v="CA-2018-157469"/>
    <n v="1"/>
    <n v="2"/>
    <n v="0.4"/>
    <n v="-25.198000000000008"/>
    <n v="0.41105220110552465"/>
  </r>
  <r>
    <x v="1208"/>
    <x v="26"/>
    <s v="OFF-ST-10003306"/>
    <x v="0"/>
    <x v="1"/>
    <n v="114.28800000000001"/>
    <s v="US-2018-112347"/>
    <n v="0"/>
    <n v="1"/>
    <n v="0.2"/>
    <n v="12.857399999999984"/>
    <n v="0.44610841445725197"/>
  </r>
  <r>
    <x v="1208"/>
    <x v="4"/>
    <s v="OFF-PA-10004475"/>
    <x v="0"/>
    <x v="0"/>
    <n v="109.92"/>
    <s v="CA-2018-116715"/>
    <n v="0"/>
    <n v="2"/>
    <n v="0"/>
    <n v="53.860799999999998"/>
    <n v="0.43613829632717294"/>
  </r>
  <r>
    <x v="1208"/>
    <x v="4"/>
    <s v="OFF-AP-10002765"/>
    <x v="0"/>
    <x v="12"/>
    <n v="79.47"/>
    <s v="CA-2018-109701"/>
    <n v="1"/>
    <n v="3"/>
    <n v="0"/>
    <n v="22.251600000000003"/>
    <n v="0.49507917887403441"/>
  </r>
  <r>
    <x v="1208"/>
    <x v="4"/>
    <s v="OFF-BI-10000632"/>
    <x v="0"/>
    <x v="3"/>
    <n v="69.456000000000003"/>
    <s v="CA-2018-109701"/>
    <n v="0"/>
    <n v="2"/>
    <n v="0.2"/>
    <n v="22.573199999999996"/>
    <n v="0.46881743173671325"/>
  </r>
  <r>
    <x v="1208"/>
    <x v="12"/>
    <s v="OFF-BI-10001670"/>
    <x v="0"/>
    <x v="3"/>
    <n v="67.860000000000014"/>
    <s v="CA-2018-147767"/>
    <n v="1"/>
    <n v="6"/>
    <n v="0.7"/>
    <n v="-45.239999999999995"/>
    <n v="0.46881743173671325"/>
  </r>
  <r>
    <x v="1208"/>
    <x v="26"/>
    <s v="TEC-PH-10004833"/>
    <x v="2"/>
    <x v="6"/>
    <n v="57.36"/>
    <s v="US-2018-112347"/>
    <n v="0"/>
    <n v="6"/>
    <n v="0.2"/>
    <n v="-14.34"/>
    <n v="0.41105220110552465"/>
  </r>
  <r>
    <x v="1208"/>
    <x v="26"/>
    <s v="TEC-PH-10000213"/>
    <x v="2"/>
    <x v="6"/>
    <n v="49.616000000000007"/>
    <s v="US-2018-112347"/>
    <n v="0"/>
    <n v="2"/>
    <n v="0.2"/>
    <n v="4.9615999999999989"/>
    <n v="0.41105220110552465"/>
  </r>
  <r>
    <x v="1208"/>
    <x v="16"/>
    <s v="OFF-AR-10004344"/>
    <x v="0"/>
    <x v="4"/>
    <n v="47.96"/>
    <s v="CA-2018-164917"/>
    <n v="1"/>
    <n v="5"/>
    <n v="0.2"/>
    <n v="4.196499999999995"/>
    <n v="0.45632477063632687"/>
  </r>
  <r>
    <x v="1208"/>
    <x v="16"/>
    <s v="OFF-BI-10002429"/>
    <x v="0"/>
    <x v="3"/>
    <n v="45.660000000000011"/>
    <s v="CA-2018-155089"/>
    <n v="1"/>
    <n v="5"/>
    <n v="0.7"/>
    <n v="-33.483999999999995"/>
    <n v="0.46881743173671325"/>
  </r>
  <r>
    <x v="1208"/>
    <x v="4"/>
    <s v="TEC-PH-10001448"/>
    <x v="2"/>
    <x v="6"/>
    <n v="39.992000000000004"/>
    <s v="CA-2018-102379"/>
    <n v="0"/>
    <n v="1"/>
    <n v="0.2"/>
    <n v="-7.9984000000000073"/>
    <n v="0.41105220110552465"/>
  </r>
  <r>
    <x v="1208"/>
    <x v="26"/>
    <s v="OFF-BI-10003707"/>
    <x v="0"/>
    <x v="3"/>
    <n v="36.624000000000002"/>
    <s v="US-2018-112347"/>
    <n v="0"/>
    <n v="8"/>
    <n v="0.7"/>
    <n v="-24.41599999999999"/>
    <n v="0.46881743173671325"/>
  </r>
  <r>
    <x v="1208"/>
    <x v="6"/>
    <s v="OFF-AR-10001446"/>
    <x v="0"/>
    <x v="4"/>
    <n v="34.650000000000006"/>
    <s v="US-2018-108063"/>
    <n v="1"/>
    <n v="3"/>
    <n v="0"/>
    <n v="10.395"/>
    <n v="0.45632477063632687"/>
  </r>
  <r>
    <x v="1208"/>
    <x v="25"/>
    <s v="OFF-AR-10003903"/>
    <x v="0"/>
    <x v="4"/>
    <n v="32.776000000000003"/>
    <s v="CA-2018-165715"/>
    <n v="1"/>
    <n v="1"/>
    <n v="0.2"/>
    <n v="2.4581999999999997"/>
    <n v="0.45632477063632687"/>
  </r>
  <r>
    <x v="1208"/>
    <x v="10"/>
    <s v="OFF-AR-10001662"/>
    <x v="0"/>
    <x v="4"/>
    <n v="19.728000000000002"/>
    <s v="CA-2018-157469"/>
    <n v="0"/>
    <n v="9"/>
    <n v="0.2"/>
    <n v="1.7262000000000022"/>
    <n v="0.45632477063632687"/>
  </r>
  <r>
    <x v="1208"/>
    <x v="0"/>
    <s v="OFF-AR-10000817"/>
    <x v="0"/>
    <x v="4"/>
    <n v="12.160000000000002"/>
    <s v="CA-2018-104108"/>
    <n v="1"/>
    <n v="5"/>
    <n v="0.2"/>
    <n v="2.1279999999999988"/>
    <n v="0.45632477063632687"/>
  </r>
  <r>
    <x v="1208"/>
    <x v="4"/>
    <s v="OFF-PA-10003724"/>
    <x v="0"/>
    <x v="0"/>
    <n v="10.86"/>
    <s v="CA-2018-109701"/>
    <n v="0"/>
    <n v="2"/>
    <n v="0"/>
    <n v="5.3213999999999997"/>
    <n v="0.43613829632717294"/>
  </r>
  <r>
    <x v="1208"/>
    <x v="4"/>
    <s v="OFF-AR-10001868"/>
    <x v="0"/>
    <x v="4"/>
    <n v="10.08"/>
    <s v="CA-2018-109701"/>
    <n v="0"/>
    <n v="6"/>
    <n v="0"/>
    <n v="5.04"/>
    <n v="0.45632477063632687"/>
  </r>
  <r>
    <x v="1208"/>
    <x v="4"/>
    <s v="OFF-BI-10004187"/>
    <x v="0"/>
    <x v="3"/>
    <n v="9.0240000000000009"/>
    <s v="CA-2018-109701"/>
    <n v="0"/>
    <n v="6"/>
    <n v="0.2"/>
    <n v="3.1583999999999985"/>
    <n v="0.46881743173671325"/>
  </r>
  <r>
    <x v="1208"/>
    <x v="0"/>
    <s v="FUR-FU-10004020"/>
    <x v="1"/>
    <x v="8"/>
    <n v="8.7520000000000007"/>
    <s v="US-2018-147221"/>
    <n v="0"/>
    <n v="4"/>
    <n v="0.6"/>
    <n v="-3.719599999999998"/>
    <n v="0.4595170286641902"/>
  </r>
  <r>
    <x v="1208"/>
    <x v="4"/>
    <s v="OFF-PA-10003893"/>
    <x v="0"/>
    <x v="0"/>
    <n v="8.56"/>
    <s v="CA-2018-116715"/>
    <n v="0"/>
    <n v="2"/>
    <n v="0"/>
    <n v="3.8519999999999994"/>
    <n v="0.43613829632717294"/>
  </r>
  <r>
    <x v="1208"/>
    <x v="32"/>
    <s v="OFF-SU-10001935"/>
    <x v="0"/>
    <x v="14"/>
    <n v="4.3600000000000003"/>
    <s v="CA-2018-167395"/>
    <n v="0"/>
    <n v="2"/>
    <n v="0"/>
    <n v="0.17439999999999944"/>
    <n v="0.53938093436526824"/>
  </r>
  <r>
    <x v="1209"/>
    <x v="22"/>
    <s v="FUR-TA-10002958"/>
    <x v="1"/>
    <x v="13"/>
    <n v="521.96"/>
    <s v="CA-2018-143126"/>
    <n v="1"/>
    <n v="2"/>
    <n v="0"/>
    <n v="88.733199999999954"/>
    <n v="0.55975208308209756"/>
  </r>
  <r>
    <x v="1209"/>
    <x v="4"/>
    <s v="OFF-PA-10000357"/>
    <x v="0"/>
    <x v="0"/>
    <n v="166.44"/>
    <s v="CA-2018-136875"/>
    <n v="1"/>
    <n v="3"/>
    <n v="0"/>
    <n v="79.891199999999998"/>
    <n v="0.43613829632717294"/>
  </r>
  <r>
    <x v="1209"/>
    <x v="20"/>
    <s v="TEC-PH-10000576"/>
    <x v="2"/>
    <x v="6"/>
    <n v="136.99"/>
    <s v="CA-2018-148691"/>
    <n v="1"/>
    <n v="1"/>
    <n v="0"/>
    <n v="36.987300000000005"/>
    <n v="0.41105220110552465"/>
  </r>
  <r>
    <x v="1209"/>
    <x v="20"/>
    <s v="OFF-BI-10001524"/>
    <x v="0"/>
    <x v="3"/>
    <n v="83.920000000000016"/>
    <s v="CA-2018-148691"/>
    <n v="0"/>
    <n v="5"/>
    <n v="0.2"/>
    <n v="29.371999999999993"/>
    <n v="0.46881743173671325"/>
  </r>
  <r>
    <x v="1209"/>
    <x v="26"/>
    <s v="OFF-SU-10004782"/>
    <x v="0"/>
    <x v="14"/>
    <n v="47.32"/>
    <s v="CA-2018-118017"/>
    <n v="1"/>
    <n v="7"/>
    <n v="0.2"/>
    <n v="5.9149999999999938"/>
    <n v="0.53938093436526824"/>
  </r>
  <r>
    <x v="1209"/>
    <x v="25"/>
    <s v="OFF-AP-10002350"/>
    <x v="0"/>
    <x v="12"/>
    <n v="45.216000000000001"/>
    <s v="US-2018-149510"/>
    <n v="1"/>
    <n v="3"/>
    <n v="0.2"/>
    <n v="4.5215999999999994"/>
    <n v="0.49507917887403441"/>
  </r>
  <r>
    <x v="1209"/>
    <x v="25"/>
    <s v="OFF-BI-10004233"/>
    <x v="0"/>
    <x v="3"/>
    <n v="28.782000000000004"/>
    <s v="US-2018-149510"/>
    <n v="0"/>
    <n v="6"/>
    <n v="0.7"/>
    <n v="-21.1068"/>
    <n v="0.46881743173671325"/>
  </r>
  <r>
    <x v="1209"/>
    <x v="25"/>
    <s v="OFF-PA-10001892"/>
    <x v="0"/>
    <x v="0"/>
    <n v="24.448"/>
    <s v="US-2018-149510"/>
    <n v="0"/>
    <n v="4"/>
    <n v="0.2"/>
    <n v="8.8623999999999992"/>
    <n v="0.43613829632717294"/>
  </r>
  <r>
    <x v="1209"/>
    <x v="26"/>
    <s v="FUR-FU-10004351"/>
    <x v="1"/>
    <x v="8"/>
    <n v="23.376000000000001"/>
    <s v="CA-2018-118017"/>
    <n v="0"/>
    <n v="3"/>
    <n v="0.2"/>
    <n v="7.0128000000000013"/>
    <n v="0.4595170286641902"/>
  </r>
  <r>
    <x v="1209"/>
    <x v="26"/>
    <s v="FUR-FU-10004270"/>
    <x v="1"/>
    <x v="8"/>
    <n v="16.72"/>
    <s v="CA-2018-118017"/>
    <n v="0"/>
    <n v="5"/>
    <n v="0.2"/>
    <n v="3.3439999999999994"/>
    <n v="0.4595170286641902"/>
  </r>
  <r>
    <x v="1209"/>
    <x v="26"/>
    <s v="FUR-FU-10004053"/>
    <x v="1"/>
    <x v="8"/>
    <n v="16.192"/>
    <s v="CA-2018-118017"/>
    <n v="0"/>
    <n v="1"/>
    <n v="0.2"/>
    <n v="4.6552000000000007"/>
    <n v="0.4595170286641902"/>
  </r>
  <r>
    <x v="1209"/>
    <x v="26"/>
    <s v="TEC-AC-10002006"/>
    <x v="2"/>
    <x v="9"/>
    <n v="102.33600000000001"/>
    <s v="CA-2018-118017"/>
    <n v="0"/>
    <n v="8"/>
    <n v="0.2"/>
    <n v="14.07119999999999"/>
    <n v="0.52062335344040378"/>
  </r>
  <r>
    <x v="1209"/>
    <x v="26"/>
    <s v="TEC-AC-10002006"/>
    <x v="2"/>
    <x v="9"/>
    <n v="76.75200000000001"/>
    <s v="CA-2018-118017"/>
    <n v="0"/>
    <n v="6"/>
    <n v="0.2"/>
    <n v="10.553399999999993"/>
    <n v="0.52062335344040378"/>
  </r>
  <r>
    <x v="1209"/>
    <x v="20"/>
    <s v="OFF-BI-10001553"/>
    <x v="0"/>
    <x v="3"/>
    <n v="14.624000000000002"/>
    <s v="CA-2018-148691"/>
    <n v="0"/>
    <n v="2"/>
    <n v="0.2"/>
    <n v="5.1183999999999994"/>
    <n v="0.46881743173671325"/>
  </r>
  <r>
    <x v="1209"/>
    <x v="16"/>
    <s v="TEC-AC-10001990"/>
    <x v="2"/>
    <x v="9"/>
    <n v="47.992000000000004"/>
    <s v="CA-2018-128699"/>
    <n v="1"/>
    <n v="1"/>
    <n v="0.2"/>
    <n v="7.198799999999995"/>
    <n v="0.52062335344040378"/>
  </r>
  <r>
    <x v="1209"/>
    <x v="0"/>
    <s v="FUR-FU-10000820"/>
    <x v="1"/>
    <x v="8"/>
    <n v="13.591999999999999"/>
    <s v="CA-2018-103415"/>
    <n v="1"/>
    <n v="2"/>
    <n v="0.6"/>
    <n v="-14.271599999999999"/>
    <n v="0.4595170286641902"/>
  </r>
  <r>
    <x v="1209"/>
    <x v="26"/>
    <s v="OFF-AR-10003856"/>
    <x v="0"/>
    <x v="4"/>
    <n v="13.343999999999998"/>
    <s v="CA-2018-118017"/>
    <n v="0"/>
    <n v="6"/>
    <n v="0.2"/>
    <n v="1.0007999999999999"/>
    <n v="0.45632477063632687"/>
  </r>
  <r>
    <x v="1209"/>
    <x v="0"/>
    <s v="OFF-PA-10003729"/>
    <x v="0"/>
    <x v="0"/>
    <n v="10.368000000000002"/>
    <s v="CA-2018-123071"/>
    <n v="1"/>
    <n v="2"/>
    <n v="0.2"/>
    <n v="3.6288"/>
    <n v="0.43613829632717294"/>
  </r>
  <r>
    <x v="1209"/>
    <x v="26"/>
    <s v="OFF-PA-10002246"/>
    <x v="0"/>
    <x v="0"/>
    <n v="10.32"/>
    <s v="CA-2018-118017"/>
    <n v="0"/>
    <n v="2"/>
    <n v="0.2"/>
    <n v="3.7409999999999997"/>
    <n v="0.43613829632717294"/>
  </r>
  <r>
    <x v="1209"/>
    <x v="20"/>
    <s v="OFF-LA-10001317"/>
    <x v="0"/>
    <x v="2"/>
    <n v="3.15"/>
    <s v="CA-2018-148691"/>
    <n v="0"/>
    <n v="1"/>
    <n v="0"/>
    <n v="1.512"/>
    <n v="0.4647369236065339"/>
  </r>
  <r>
    <x v="1210"/>
    <x v="15"/>
    <s v="TEC-MA-10001856"/>
    <x v="2"/>
    <x v="15"/>
    <n v="649"/>
    <s v="CA-2018-109183"/>
    <n v="1"/>
    <n v="2"/>
    <n v="0.5"/>
    <n v="-272.58000000000015"/>
    <n v="0.5183572270896134"/>
  </r>
  <r>
    <x v="1210"/>
    <x v="23"/>
    <s v="FUR-CH-10004860"/>
    <x v="1"/>
    <x v="5"/>
    <n v="302.94"/>
    <s v="CA-2018-118003"/>
    <n v="1"/>
    <n v="3"/>
    <n v="0"/>
    <n v="18.176399999999973"/>
    <n v="0.46529189879902266"/>
  </r>
  <r>
    <x v="1210"/>
    <x v="2"/>
    <s v="FUR-CH-10004540"/>
    <x v="1"/>
    <x v="5"/>
    <n v="239.95999999999998"/>
    <s v="CA-2018-117667"/>
    <n v="1"/>
    <n v="10"/>
    <n v="0.3"/>
    <n v="-10.283999999999992"/>
    <n v="0.46529189879902266"/>
  </r>
  <r>
    <x v="1210"/>
    <x v="2"/>
    <s v="FUR-CH-10001797"/>
    <x v="1"/>
    <x v="5"/>
    <n v="188.55199999999996"/>
    <s v="CA-2018-139773"/>
    <n v="1"/>
    <n v="7"/>
    <n v="0.3"/>
    <n v="-2.693600000000032"/>
    <n v="0.46529189879902266"/>
  </r>
  <r>
    <x v="1210"/>
    <x v="23"/>
    <s v="FUR-CH-10003817"/>
    <x v="1"/>
    <x v="5"/>
    <n v="182.22"/>
    <s v="CA-2018-118003"/>
    <n v="0"/>
    <n v="3"/>
    <n v="0"/>
    <n v="45.555000000000007"/>
    <n v="0.46529189879902266"/>
  </r>
  <r>
    <x v="1210"/>
    <x v="10"/>
    <s v="OFF-PA-10000241"/>
    <x v="0"/>
    <x v="0"/>
    <n v="74.352000000000004"/>
    <s v="CA-2018-160031"/>
    <n v="1"/>
    <n v="3"/>
    <n v="0.2"/>
    <n v="23.234999999999992"/>
    <n v="0.43613829632717294"/>
  </r>
  <r>
    <x v="1210"/>
    <x v="1"/>
    <s v="OFF-ST-10000532"/>
    <x v="0"/>
    <x v="1"/>
    <n v="61.567999999999998"/>
    <s v="CA-2018-152660"/>
    <n v="1"/>
    <n v="2"/>
    <n v="0.2"/>
    <n v="4.6175999999999995"/>
    <n v="0.44610841445725197"/>
  </r>
  <r>
    <x v="1210"/>
    <x v="2"/>
    <s v="FUR-FU-10004093"/>
    <x v="1"/>
    <x v="8"/>
    <n v="54.768000000000001"/>
    <s v="CA-2018-117667"/>
    <n v="0"/>
    <n v="2"/>
    <n v="0.2"/>
    <n v="6.8459999999999965"/>
    <n v="0.4595170286641902"/>
  </r>
  <r>
    <x v="1210"/>
    <x v="2"/>
    <s v="OFF-PA-10002709"/>
    <x v="0"/>
    <x v="0"/>
    <n v="23.92"/>
    <s v="CA-2018-117667"/>
    <n v="0"/>
    <n v="5"/>
    <n v="0.2"/>
    <n v="8.6709999999999994"/>
    <n v="0.43613829632717294"/>
  </r>
  <r>
    <x v="1210"/>
    <x v="28"/>
    <s v="TEC-AC-10001539"/>
    <x v="2"/>
    <x v="9"/>
    <n v="399.95"/>
    <s v="US-2018-107384"/>
    <n v="1"/>
    <n v="5"/>
    <n v="0"/>
    <n v="143.982"/>
    <n v="0.52062335344040378"/>
  </r>
  <r>
    <x v="1210"/>
    <x v="2"/>
    <s v="TEC-AC-10000580"/>
    <x v="2"/>
    <x v="9"/>
    <n v="255.96799999999999"/>
    <s v="CA-2018-117667"/>
    <n v="0"/>
    <n v="4"/>
    <n v="0.2"/>
    <n v="-28.796399999999984"/>
    <n v="0.52062335344040378"/>
  </r>
  <r>
    <x v="1210"/>
    <x v="28"/>
    <s v="TEC-AC-10004595"/>
    <x v="2"/>
    <x v="9"/>
    <n v="142.80000000000001"/>
    <s v="US-2018-107384"/>
    <n v="0"/>
    <n v="1"/>
    <n v="0"/>
    <n v="29.988"/>
    <n v="0.52062335344040378"/>
  </r>
  <r>
    <x v="1210"/>
    <x v="2"/>
    <s v="OFF-AR-10000716"/>
    <x v="0"/>
    <x v="4"/>
    <n v="13.392000000000001"/>
    <s v="CA-2018-117667"/>
    <n v="0"/>
    <n v="3"/>
    <n v="0.2"/>
    <n v="3.1806000000000005"/>
    <n v="0.45632477063632687"/>
  </r>
  <r>
    <x v="1210"/>
    <x v="23"/>
    <s v="FUR-FU-10002506"/>
    <x v="1"/>
    <x v="8"/>
    <n v="12.99"/>
    <s v="CA-2018-118003"/>
    <n v="0"/>
    <n v="1"/>
    <n v="0"/>
    <n v="1.5587999999999997"/>
    <n v="0.4595170286641902"/>
  </r>
  <r>
    <x v="1210"/>
    <x v="4"/>
    <s v="OFF-PA-10001838"/>
    <x v="0"/>
    <x v="0"/>
    <n v="11.76"/>
    <s v="CA-2018-153227"/>
    <n v="1"/>
    <n v="2"/>
    <n v="0"/>
    <n v="5.7623999999999995"/>
    <n v="0.43613829632717294"/>
  </r>
  <r>
    <x v="1210"/>
    <x v="2"/>
    <s v="FUR-FU-10001918"/>
    <x v="1"/>
    <x v="8"/>
    <n v="11.352000000000002"/>
    <s v="CA-2018-147550"/>
    <n v="1"/>
    <n v="3"/>
    <n v="0.2"/>
    <n v="2.6961000000000008"/>
    <n v="0.4595170286641902"/>
  </r>
  <r>
    <x v="1210"/>
    <x v="28"/>
    <s v="OFF-AR-10001315"/>
    <x v="0"/>
    <x v="4"/>
    <n v="8.8000000000000007"/>
    <s v="US-2018-107384"/>
    <n v="0"/>
    <n v="5"/>
    <n v="0"/>
    <n v="2.5519999999999996"/>
    <n v="0.45632477063632687"/>
  </r>
  <r>
    <x v="1210"/>
    <x v="2"/>
    <s v="OFF-BI-10004364"/>
    <x v="0"/>
    <x v="3"/>
    <n v="5.3460000000000019"/>
    <s v="CA-2018-156412"/>
    <n v="1"/>
    <n v="3"/>
    <n v="0.7"/>
    <n v="-4.4550000000000001"/>
    <n v="0.46881743173671325"/>
  </r>
  <r>
    <x v="1211"/>
    <x v="20"/>
    <s v="OFF-AP-10001271"/>
    <x v="0"/>
    <x v="12"/>
    <n v="254.89999999999998"/>
    <s v="CA-2018-105235"/>
    <n v="1"/>
    <n v="5"/>
    <n v="0"/>
    <n v="68.823000000000008"/>
    <n v="0.49507917887403441"/>
  </r>
  <r>
    <x v="1211"/>
    <x v="22"/>
    <s v="FUR-FU-10003268"/>
    <x v="1"/>
    <x v="8"/>
    <n v="199.89999999999998"/>
    <s v="CA-2018-156958"/>
    <n v="1"/>
    <n v="5"/>
    <n v="0"/>
    <n v="39.97999999999999"/>
    <n v="0.4595170286641902"/>
  </r>
  <r>
    <x v="1211"/>
    <x v="22"/>
    <s v="OFF-BI-10001543"/>
    <x v="0"/>
    <x v="3"/>
    <n v="172.75200000000001"/>
    <s v="CA-2018-156958"/>
    <n v="0"/>
    <n v="6"/>
    <n v="0.2"/>
    <n v="60.463200000000015"/>
    <n v="0.46881743173671325"/>
  </r>
  <r>
    <x v="1211"/>
    <x v="4"/>
    <s v="OFF-PA-10003039"/>
    <x v="0"/>
    <x v="0"/>
    <n v="92.94"/>
    <s v="CA-2018-126865"/>
    <n v="1"/>
    <n v="3"/>
    <n v="0"/>
    <n v="41.822999999999993"/>
    <n v="0.43613829632717294"/>
  </r>
  <r>
    <x v="1211"/>
    <x v="22"/>
    <s v="OFF-BI-10001524"/>
    <x v="0"/>
    <x v="3"/>
    <n v="83.920000000000016"/>
    <s v="CA-2018-156958"/>
    <n v="0"/>
    <n v="5"/>
    <n v="0.2"/>
    <n v="29.371999999999993"/>
    <n v="0.46881743173671325"/>
  </r>
  <r>
    <x v="1211"/>
    <x v="18"/>
    <s v="OFF-AP-10004532"/>
    <x v="0"/>
    <x v="12"/>
    <n v="61.44"/>
    <s v="CA-2018-130351"/>
    <n v="1"/>
    <n v="3"/>
    <n v="0"/>
    <n v="16.588799999999999"/>
    <n v="0.49507917887403441"/>
  </r>
  <r>
    <x v="1211"/>
    <x v="20"/>
    <s v="FUR-FU-10000521"/>
    <x v="1"/>
    <x v="8"/>
    <n v="58.68"/>
    <s v="CA-2018-105235"/>
    <n v="0"/>
    <n v="2"/>
    <n v="0"/>
    <n v="18.190799999999996"/>
    <n v="0.4595170286641902"/>
  </r>
  <r>
    <x v="1211"/>
    <x v="20"/>
    <s v="FUR-FU-10001934"/>
    <x v="1"/>
    <x v="8"/>
    <n v="41.96"/>
    <s v="US-2018-126053"/>
    <n v="1"/>
    <n v="2"/>
    <n v="0"/>
    <n v="10.909600000000001"/>
    <n v="0.4595170286641902"/>
  </r>
  <r>
    <x v="1211"/>
    <x v="18"/>
    <s v="OFF-PA-10002137"/>
    <x v="0"/>
    <x v="0"/>
    <n v="38.9"/>
    <s v="CA-2018-130351"/>
    <n v="0"/>
    <n v="5"/>
    <n v="0"/>
    <n v="17.504999999999995"/>
    <n v="0.43613829632717294"/>
  </r>
  <r>
    <x v="1211"/>
    <x v="22"/>
    <s v="TEC-PH-10000148"/>
    <x v="2"/>
    <x v="6"/>
    <n v="31.176000000000002"/>
    <s v="CA-2018-156958"/>
    <n v="0"/>
    <n v="3"/>
    <n v="0.2"/>
    <n v="-7.0145999999999997"/>
    <n v="0.41105220110552465"/>
  </r>
  <r>
    <x v="1211"/>
    <x v="22"/>
    <s v="OFF-BI-10001617"/>
    <x v="0"/>
    <x v="3"/>
    <n v="24.816000000000003"/>
    <s v="CA-2018-131212"/>
    <n v="1"/>
    <n v="3"/>
    <n v="0.2"/>
    <n v="8.3753999999999991"/>
    <n v="0.46881743173671325"/>
  </r>
  <r>
    <x v="1211"/>
    <x v="20"/>
    <s v="OFF-PA-10000007"/>
    <x v="0"/>
    <x v="0"/>
    <n v="21.6"/>
    <s v="CA-2018-117128"/>
    <n v="1"/>
    <n v="6"/>
    <n v="0"/>
    <n v="9.9359999999999999"/>
    <n v="0.43613829632717294"/>
  </r>
  <r>
    <x v="1211"/>
    <x v="20"/>
    <s v="FUR-FU-10001487"/>
    <x v="1"/>
    <x v="8"/>
    <n v="20.94"/>
    <s v="CA-2018-105235"/>
    <n v="0"/>
    <n v="3"/>
    <n v="0"/>
    <n v="6.0725999999999987"/>
    <n v="0.4595170286641902"/>
  </r>
  <r>
    <x v="1211"/>
    <x v="22"/>
    <s v="OFF-BI-10000145"/>
    <x v="0"/>
    <x v="3"/>
    <n v="14.976000000000003"/>
    <s v="CA-2018-131212"/>
    <n v="0"/>
    <n v="6"/>
    <n v="0.2"/>
    <n v="5.4287999999999981"/>
    <n v="0.46881743173671325"/>
  </r>
  <r>
    <x v="1211"/>
    <x v="45"/>
    <s v="TEC-AC-10001013"/>
    <x v="2"/>
    <x v="9"/>
    <n v="205.03"/>
    <s v="CA-2018-104066"/>
    <n v="1"/>
    <n v="7"/>
    <n v="0"/>
    <n v="67.659899999999979"/>
    <n v="0.52062335344040378"/>
  </r>
  <r>
    <x v="1211"/>
    <x v="18"/>
    <s v="TEC-AC-10003832"/>
    <x v="2"/>
    <x v="9"/>
    <n v="99.390000000000015"/>
    <s v="CA-2018-130351"/>
    <n v="0"/>
    <n v="3"/>
    <n v="0"/>
    <n v="40.749900000000004"/>
    <n v="0.52062335344040378"/>
  </r>
  <r>
    <x v="1211"/>
    <x v="20"/>
    <s v="OFF-LA-10000248"/>
    <x v="0"/>
    <x v="2"/>
    <n v="11.07"/>
    <s v="CA-2018-117128"/>
    <n v="0"/>
    <n v="3"/>
    <n v="0"/>
    <n v="5.2028999999999996"/>
    <n v="0.4647369236065339"/>
  </r>
  <r>
    <x v="1211"/>
    <x v="20"/>
    <s v="OFF-LA-10003766"/>
    <x v="0"/>
    <x v="2"/>
    <n v="9.4499999999999993"/>
    <s v="US-2018-126053"/>
    <n v="0"/>
    <n v="3"/>
    <n v="0"/>
    <n v="4.5359999999999996"/>
    <n v="0.4647369236065339"/>
  </r>
  <r>
    <x v="1211"/>
    <x v="22"/>
    <s v="OFF-BI-10002071"/>
    <x v="0"/>
    <x v="3"/>
    <n v="9.2959999999999994"/>
    <s v="CA-2018-156958"/>
    <n v="0"/>
    <n v="2"/>
    <n v="0.2"/>
    <n v="3.0211999999999994"/>
    <n v="0.46881743173671325"/>
  </r>
  <r>
    <x v="1212"/>
    <x v="4"/>
    <s v="OFF-ST-10003221"/>
    <x v="0"/>
    <x v="1"/>
    <n v="10.68"/>
    <s v="US-2018-149006"/>
    <n v="1"/>
    <n v="1"/>
    <n v="0"/>
    <n v="2.8836000000000004"/>
    <n v="0.44610841445725197"/>
  </r>
  <r>
    <x v="1213"/>
    <x v="1"/>
    <s v="OFF-BI-10001120"/>
    <x v="0"/>
    <x v="3"/>
    <n v="1889.9899999999998"/>
    <s v="US-2018-122714"/>
    <n v="1"/>
    <n v="5"/>
    <n v="0.8"/>
    <n v="-2929.4845000000005"/>
    <n v="0.46881743173671325"/>
  </r>
  <r>
    <x v="1213"/>
    <x v="4"/>
    <s v="TEC-PH-10002496"/>
    <x v="2"/>
    <x v="6"/>
    <n v="374.37600000000003"/>
    <s v="CA-2018-137099"/>
    <n v="1"/>
    <n v="3"/>
    <n v="0.2"/>
    <n v="46.796999999999983"/>
    <n v="0.41105220110552465"/>
  </r>
  <r>
    <x v="1213"/>
    <x v="29"/>
    <s v="OFF-AP-10004540"/>
    <x v="0"/>
    <x v="12"/>
    <n v="320.64"/>
    <s v="CA-2018-135587"/>
    <n v="1"/>
    <n v="4"/>
    <n v="0"/>
    <n v="89.779200000000003"/>
    <n v="0.49507917887403441"/>
  </r>
  <r>
    <x v="1213"/>
    <x v="6"/>
    <s v="FUR-FU-10000175"/>
    <x v="1"/>
    <x v="8"/>
    <n v="82.38"/>
    <s v="US-2018-136189"/>
    <n v="1"/>
    <n v="6"/>
    <n v="0"/>
    <n v="25.537799999999997"/>
    <n v="0.4595170286641902"/>
  </r>
  <r>
    <x v="1213"/>
    <x v="4"/>
    <s v="OFF-PA-10000380"/>
    <x v="0"/>
    <x v="0"/>
    <n v="50.04"/>
    <s v="CA-2018-142328"/>
    <n v="1"/>
    <n v="6"/>
    <n v="0"/>
    <n v="25.02"/>
    <n v="0.43613829632717294"/>
  </r>
  <r>
    <x v="1213"/>
    <x v="0"/>
    <s v="OFF-PA-10000304"/>
    <x v="0"/>
    <x v="0"/>
    <n v="15.552000000000003"/>
    <s v="CA-2018-134285"/>
    <n v="1"/>
    <n v="3"/>
    <n v="0.2"/>
    <n v="5.4432"/>
    <n v="0.43613829632717294"/>
  </r>
  <r>
    <x v="1213"/>
    <x v="10"/>
    <s v="TEC-AC-10002567"/>
    <x v="2"/>
    <x v="9"/>
    <n v="127.98399999999999"/>
    <s v="CA-2018-157980"/>
    <n v="1"/>
    <n v="2"/>
    <n v="0.2"/>
    <n v="25.596799999999998"/>
    <n v="0.52062335344040378"/>
  </r>
  <r>
    <x v="1213"/>
    <x v="29"/>
    <s v="TEC-AC-10001266"/>
    <x v="2"/>
    <x v="9"/>
    <n v="52"/>
    <s v="CA-2018-135587"/>
    <n v="0"/>
    <n v="4"/>
    <n v="0"/>
    <n v="23.4"/>
    <n v="0.52062335344040378"/>
  </r>
  <r>
    <x v="1213"/>
    <x v="0"/>
    <s v="OFF-FA-10000611"/>
    <x v="0"/>
    <x v="7"/>
    <n v="3.5519999999999996"/>
    <s v="CA-2018-134285"/>
    <n v="0"/>
    <n v="3"/>
    <n v="0.2"/>
    <n v="1.2431999999999999"/>
    <n v="0.51168203684699509"/>
  </r>
  <r>
    <x v="1214"/>
    <x v="4"/>
    <s v="FUR-BO-10001972"/>
    <x v="1"/>
    <x v="10"/>
    <n v="1336.829"/>
    <s v="CA-2018-117457"/>
    <n v="1"/>
    <n v="13"/>
    <n v="0.15"/>
    <n v="31.454799999999949"/>
    <n v="0.5176847302647779"/>
  </r>
  <r>
    <x v="1214"/>
    <x v="4"/>
    <s v="TEC-CO-10004115"/>
    <x v="2"/>
    <x v="16"/>
    <n v="1199.9760000000001"/>
    <s v="CA-2018-117457"/>
    <n v="0"/>
    <n v="3"/>
    <n v="0.2"/>
    <n v="434.99130000000002"/>
    <n v="0.55185675810753509"/>
  </r>
  <r>
    <x v="1214"/>
    <x v="21"/>
    <s v="OFF-AP-10003590"/>
    <x v="0"/>
    <x v="12"/>
    <n v="1089.75"/>
    <s v="CA-2018-117324"/>
    <n v="1"/>
    <n v="3"/>
    <n v="0"/>
    <n v="305.13000000000011"/>
    <n v="0.49507917887403441"/>
  </r>
  <r>
    <x v="1214"/>
    <x v="4"/>
    <s v="FUR-TA-10002041"/>
    <x v="1"/>
    <x v="13"/>
    <n v="1004.0239999999999"/>
    <s v="CA-2018-117457"/>
    <n v="0"/>
    <n v="7"/>
    <n v="0.2"/>
    <n v="-112.95269999999994"/>
    <n v="0.55975208308209756"/>
  </r>
  <r>
    <x v="1214"/>
    <x v="43"/>
    <s v="OFF-ST-10000036"/>
    <x v="0"/>
    <x v="1"/>
    <n v="592.74"/>
    <s v="CA-2018-152436"/>
    <n v="1"/>
    <n v="6"/>
    <n v="0"/>
    <n v="160.03979999999999"/>
    <n v="0.44610841445725197"/>
  </r>
  <r>
    <x v="1214"/>
    <x v="21"/>
    <s v="FUR-BO-10003159"/>
    <x v="1"/>
    <x v="10"/>
    <n v="459.92"/>
    <s v="CA-2018-117324"/>
    <n v="0"/>
    <n v="4"/>
    <n v="0"/>
    <n v="41.392799999999966"/>
    <n v="0.5176847302647779"/>
  </r>
  <r>
    <x v="1214"/>
    <x v="20"/>
    <s v="OFF-ST-10004123"/>
    <x v="0"/>
    <x v="1"/>
    <n v="272.94"/>
    <s v="CA-2018-145226"/>
    <n v="1"/>
    <n v="3"/>
    <n v="0"/>
    <n v="0"/>
    <n v="0.44610841445725197"/>
  </r>
  <r>
    <x v="1214"/>
    <x v="2"/>
    <s v="FUR-CH-10003396"/>
    <x v="1"/>
    <x v="5"/>
    <n v="215.54400000000001"/>
    <s v="US-2018-167570"/>
    <n v="1"/>
    <n v="4"/>
    <n v="0.3"/>
    <n v="-58.504800000000017"/>
    <n v="0.46529189879902266"/>
  </r>
  <r>
    <x v="1214"/>
    <x v="4"/>
    <s v="FUR-FU-10002703"/>
    <x v="1"/>
    <x v="8"/>
    <n v="128.9"/>
    <s v="CA-2018-148264"/>
    <n v="1"/>
    <n v="2"/>
    <n v="0"/>
    <n v="15.468000000000004"/>
    <n v="0.4595170286641902"/>
  </r>
  <r>
    <x v="1214"/>
    <x v="4"/>
    <s v="FUR-CH-10003956"/>
    <x v="1"/>
    <x v="5"/>
    <n v="113.56800000000001"/>
    <s v="CA-2018-117457"/>
    <n v="0"/>
    <n v="2"/>
    <n v="0.2"/>
    <n v="-18.454800000000013"/>
    <n v="0.46529189879902266"/>
  </r>
  <r>
    <x v="1214"/>
    <x v="20"/>
    <s v="FUR-FU-10004952"/>
    <x v="1"/>
    <x v="8"/>
    <n v="109.48"/>
    <s v="CA-2018-145226"/>
    <n v="0"/>
    <n v="2"/>
    <n v="0"/>
    <n v="33.938800000000001"/>
    <n v="0.4595170286641902"/>
  </r>
  <r>
    <x v="1214"/>
    <x v="4"/>
    <s v="OFF-BI-10001670"/>
    <x v="0"/>
    <x v="3"/>
    <n v="90.480000000000018"/>
    <s v="CA-2018-108854"/>
    <n v="1"/>
    <n v="3"/>
    <n v="0.2"/>
    <n v="33.93"/>
    <n v="0.46881743173671325"/>
  </r>
  <r>
    <x v="1214"/>
    <x v="4"/>
    <s v="OFF-PA-10003022"/>
    <x v="0"/>
    <x v="0"/>
    <n v="87.92"/>
    <s v="CA-2018-108854"/>
    <n v="0"/>
    <n v="4"/>
    <n v="0"/>
    <n v="40.443199999999997"/>
    <n v="0.43613829632717294"/>
  </r>
  <r>
    <x v="1214"/>
    <x v="2"/>
    <s v="TEC-PH-10001924"/>
    <x v="2"/>
    <x v="6"/>
    <n v="83.987999999999985"/>
    <s v="US-2018-131961"/>
    <n v="1"/>
    <n v="2"/>
    <n v="0.4"/>
    <n v="-20.996999999999993"/>
    <n v="0.41105220110552465"/>
  </r>
  <r>
    <x v="1214"/>
    <x v="4"/>
    <s v="OFF-AP-10002670"/>
    <x v="0"/>
    <x v="12"/>
    <n v="69.48"/>
    <s v="CA-2018-117926"/>
    <n v="1"/>
    <n v="1"/>
    <n v="0"/>
    <n v="20.843999999999994"/>
    <n v="0.49507917887403441"/>
  </r>
  <r>
    <x v="1214"/>
    <x v="21"/>
    <s v="OFF-LA-10003510"/>
    <x v="0"/>
    <x v="2"/>
    <n v="61.06"/>
    <s v="CA-2018-117324"/>
    <n v="0"/>
    <n v="2"/>
    <n v="0"/>
    <n v="28.087600000000002"/>
    <n v="0.4647369236065339"/>
  </r>
  <r>
    <x v="1214"/>
    <x v="4"/>
    <s v="OFF-PA-10003651"/>
    <x v="0"/>
    <x v="0"/>
    <n v="60.12"/>
    <s v="CA-2018-148264"/>
    <n v="0"/>
    <n v="9"/>
    <n v="0"/>
    <n v="28.857599999999998"/>
    <n v="0.43613829632717294"/>
  </r>
  <r>
    <x v="1214"/>
    <x v="4"/>
    <s v="OFF-PA-10001970"/>
    <x v="0"/>
    <x v="0"/>
    <n v="55.98"/>
    <s v="CA-2018-117457"/>
    <n v="0"/>
    <n v="1"/>
    <n v="0"/>
    <n v="27.430199999999999"/>
    <n v="0.43613829632717294"/>
  </r>
  <r>
    <x v="1214"/>
    <x v="4"/>
    <s v="OFF-ST-10001837"/>
    <x v="0"/>
    <x v="1"/>
    <n v="42.76"/>
    <s v="CA-2018-108854"/>
    <n v="0"/>
    <n v="1"/>
    <n v="0"/>
    <n v="11.117599999999999"/>
    <n v="0.44610841445725197"/>
  </r>
  <r>
    <x v="1214"/>
    <x v="20"/>
    <s v="OFF-ST-10002352"/>
    <x v="0"/>
    <x v="1"/>
    <n v="31.92"/>
    <s v="CA-2018-145226"/>
    <n v="0"/>
    <n v="4"/>
    <n v="0"/>
    <n v="8.299199999999999"/>
    <n v="0.44610841445725197"/>
  </r>
  <r>
    <x v="1214"/>
    <x v="4"/>
    <s v="OFF-ST-10003327"/>
    <x v="0"/>
    <x v="1"/>
    <n v="29.79"/>
    <s v="CA-2018-148264"/>
    <n v="0"/>
    <n v="3"/>
    <n v="0"/>
    <n v="8.6390999999999956"/>
    <n v="0.44610841445725197"/>
  </r>
  <r>
    <x v="1214"/>
    <x v="4"/>
    <s v="OFF-LA-10003766"/>
    <x v="0"/>
    <x v="2"/>
    <n v="28.349999999999998"/>
    <s v="CA-2018-117457"/>
    <n v="0"/>
    <n v="9"/>
    <n v="0"/>
    <n v="13.608000000000001"/>
    <n v="0.4647369236065339"/>
  </r>
  <r>
    <x v="1214"/>
    <x v="21"/>
    <s v="OFF-PA-10002713"/>
    <x v="0"/>
    <x v="0"/>
    <n v="27.52"/>
    <s v="CA-2018-117324"/>
    <n v="0"/>
    <n v="4"/>
    <n v="0"/>
    <n v="12.659199999999998"/>
    <n v="0.43613829632717294"/>
  </r>
  <r>
    <x v="1214"/>
    <x v="4"/>
    <s v="OFF-PA-10003724"/>
    <x v="0"/>
    <x v="0"/>
    <n v="27.15"/>
    <s v="CA-2018-117457"/>
    <n v="0"/>
    <n v="5"/>
    <n v="0"/>
    <n v="13.3035"/>
    <n v="0.43613829632717294"/>
  </r>
  <r>
    <x v="1214"/>
    <x v="4"/>
    <s v="OFF-BI-10002854"/>
    <x v="0"/>
    <x v="3"/>
    <n v="22.424000000000003"/>
    <s v="CA-2018-108854"/>
    <n v="0"/>
    <n v="1"/>
    <n v="0.2"/>
    <n v="8.4089999999999989"/>
    <n v="0.46881743173671325"/>
  </r>
  <r>
    <x v="1214"/>
    <x v="20"/>
    <s v="OFF-PA-10003172"/>
    <x v="0"/>
    <x v="0"/>
    <n v="19.440000000000001"/>
    <s v="CA-2018-145226"/>
    <n v="0"/>
    <n v="3"/>
    <n v="0"/>
    <n v="9.3312000000000008"/>
    <n v="0.43613829632717294"/>
  </r>
  <r>
    <x v="1214"/>
    <x v="2"/>
    <s v="OFF-AR-10004441"/>
    <x v="0"/>
    <x v="4"/>
    <n v="13.247999999999999"/>
    <s v="US-2018-131961"/>
    <n v="0"/>
    <n v="4"/>
    <n v="0.2"/>
    <n v="3.6431999999999998"/>
    <n v="0.45632477063632687"/>
  </r>
  <r>
    <x v="1214"/>
    <x v="4"/>
    <s v="TEC-AC-10000158"/>
    <x v="2"/>
    <x v="9"/>
    <n v="179.95000000000002"/>
    <s v="CA-2018-117457"/>
    <n v="0"/>
    <n v="5"/>
    <n v="0"/>
    <n v="37.789500000000004"/>
    <n v="0.52062335344040378"/>
  </r>
  <r>
    <x v="1214"/>
    <x v="21"/>
    <s v="TEC-AC-10003023"/>
    <x v="2"/>
    <x v="9"/>
    <n v="178.10999999999999"/>
    <s v="CA-2018-117324"/>
    <n v="0"/>
    <n v="3"/>
    <n v="0"/>
    <n v="32.059799999999996"/>
    <n v="0.52062335344040378"/>
  </r>
  <r>
    <x v="1214"/>
    <x v="4"/>
    <s v="OFF-PA-10002893"/>
    <x v="0"/>
    <x v="0"/>
    <n v="9.68"/>
    <s v="CA-2018-117457"/>
    <n v="0"/>
    <n v="1"/>
    <n v="0"/>
    <n v="4.6463999999999999"/>
    <n v="0.43613829632717294"/>
  </r>
  <r>
    <x v="1215"/>
    <x v="3"/>
    <s v="TEC-CO-10001046"/>
    <x v="2"/>
    <x v="16"/>
    <n v="1399.98"/>
    <s v="US-2018-167920"/>
    <n v="1"/>
    <n v="2"/>
    <n v="0"/>
    <n v="629.99099999999999"/>
    <n v="0.55185675810753509"/>
  </r>
  <r>
    <x v="1215"/>
    <x v="4"/>
    <s v="FUR-TA-10003748"/>
    <x v="1"/>
    <x v="13"/>
    <n v="896.32799999999997"/>
    <s v="CA-2018-102407"/>
    <n v="1"/>
    <n v="9"/>
    <n v="0.2"/>
    <n v="22.408199999999994"/>
    <n v="0.55975208308209756"/>
  </r>
  <r>
    <x v="1215"/>
    <x v="14"/>
    <s v="FUR-CH-10000847"/>
    <x v="1"/>
    <x v="5"/>
    <n v="872.94"/>
    <s v="CA-2018-139199"/>
    <n v="1"/>
    <n v="3"/>
    <n v="0"/>
    <n v="226.96439999999998"/>
    <n v="0.46529189879902266"/>
  </r>
  <r>
    <x v="1215"/>
    <x v="4"/>
    <s v="TEC-PH-10001918"/>
    <x v="2"/>
    <x v="6"/>
    <n v="444.76800000000003"/>
    <s v="CA-2018-108329"/>
    <n v="1"/>
    <n v="4"/>
    <n v="0.2"/>
    <n v="44.476800000000026"/>
    <n v="0.41105220110552465"/>
  </r>
  <r>
    <x v="1215"/>
    <x v="12"/>
    <s v="OFF-PA-10004359"/>
    <x v="0"/>
    <x v="0"/>
    <n v="419.4"/>
    <s v="CA-2018-139402"/>
    <n v="1"/>
    <n v="5"/>
    <n v="0.2"/>
    <n v="146.79"/>
    <n v="0.43613829632717294"/>
  </r>
  <r>
    <x v="1215"/>
    <x v="3"/>
    <s v="OFF-AP-10000159"/>
    <x v="0"/>
    <x v="12"/>
    <n v="214.89999999999998"/>
    <s v="US-2018-167920"/>
    <n v="0"/>
    <n v="5"/>
    <n v="0"/>
    <n v="62.32099999999997"/>
    <n v="0.49507917887403441"/>
  </r>
  <r>
    <x v="1215"/>
    <x v="4"/>
    <s v="OFF-AP-10001394"/>
    <x v="0"/>
    <x v="12"/>
    <n v="189"/>
    <s v="CA-2018-102407"/>
    <n v="0"/>
    <n v="1"/>
    <n v="0"/>
    <n v="68.039999999999992"/>
    <n v="0.49507917887403441"/>
  </r>
  <r>
    <x v="1215"/>
    <x v="4"/>
    <s v="FUR-BO-10001519"/>
    <x v="1"/>
    <x v="10"/>
    <n v="148.25700000000001"/>
    <s v="CA-2018-141201"/>
    <n v="1"/>
    <n v="3"/>
    <n v="0.15"/>
    <n v="15.697800000000004"/>
    <n v="0.5176847302647779"/>
  </r>
  <r>
    <x v="1215"/>
    <x v="1"/>
    <s v="OFF-PA-10001019"/>
    <x v="0"/>
    <x v="0"/>
    <n v="143.85600000000002"/>
    <s v="US-2018-103814"/>
    <n v="1"/>
    <n v="9"/>
    <n v="0.2"/>
    <n v="48.551399999999994"/>
    <n v="0.43613829632717294"/>
  </r>
  <r>
    <x v="1215"/>
    <x v="10"/>
    <s v="OFF-EN-10004386"/>
    <x v="0"/>
    <x v="11"/>
    <n v="57.576000000000001"/>
    <s v="US-2018-145366"/>
    <n v="1"/>
    <n v="3"/>
    <n v="0.2"/>
    <n v="21.591000000000001"/>
    <n v="0.44424167803735209"/>
  </r>
  <r>
    <x v="1215"/>
    <x v="14"/>
    <s v="OFF-BI-10000088"/>
    <x v="0"/>
    <x v="3"/>
    <n v="54.900000000000006"/>
    <s v="CA-2018-102659"/>
    <n v="1"/>
    <n v="5"/>
    <n v="0"/>
    <n v="26.901000000000003"/>
    <n v="0.46881743173671325"/>
  </r>
  <r>
    <x v="1215"/>
    <x v="14"/>
    <s v="OFF-BI-10003982"/>
    <x v="0"/>
    <x v="3"/>
    <n v="41.54"/>
    <s v="CA-2018-139199"/>
    <n v="0"/>
    <n v="2"/>
    <n v="0"/>
    <n v="19.523799999999998"/>
    <n v="0.46881743173671325"/>
  </r>
  <r>
    <x v="1215"/>
    <x v="10"/>
    <s v="OFF-ST-10004180"/>
    <x v="0"/>
    <x v="1"/>
    <n v="37.207999999999998"/>
    <s v="US-2018-145366"/>
    <n v="0"/>
    <n v="1"/>
    <n v="0.2"/>
    <n v="-7.4416000000000011"/>
    <n v="0.44610841445725197"/>
  </r>
  <r>
    <x v="1215"/>
    <x v="14"/>
    <s v="OFF-AR-10001860"/>
    <x v="0"/>
    <x v="4"/>
    <n v="34.700000000000003"/>
    <s v="CA-2018-109960"/>
    <n v="1"/>
    <n v="5"/>
    <n v="0"/>
    <n v="12.492000000000001"/>
    <n v="0.45632477063632687"/>
  </r>
  <r>
    <x v="1215"/>
    <x v="14"/>
    <s v="OFF-BI-10001636"/>
    <x v="0"/>
    <x v="3"/>
    <n v="33.72"/>
    <s v="CA-2018-109960"/>
    <n v="0"/>
    <n v="4"/>
    <n v="0"/>
    <n v="15.511199999999999"/>
    <n v="0.46881743173671325"/>
  </r>
  <r>
    <x v="1215"/>
    <x v="18"/>
    <s v="OFF-PA-10000575"/>
    <x v="0"/>
    <x v="0"/>
    <n v="33.450000000000003"/>
    <s v="CA-2018-129833"/>
    <n v="1"/>
    <n v="5"/>
    <n v="0"/>
    <n v="15.387"/>
    <n v="0.43613829632717294"/>
  </r>
  <r>
    <x v="1215"/>
    <x v="3"/>
    <s v="OFF-BI-10004236"/>
    <x v="0"/>
    <x v="3"/>
    <n v="29.36"/>
    <s v="US-2018-167920"/>
    <n v="0"/>
    <n v="2"/>
    <n v="0"/>
    <n v="13.505599999999999"/>
    <n v="0.46881743173671325"/>
  </r>
  <r>
    <x v="1215"/>
    <x v="0"/>
    <s v="OFF-ST-10000615"/>
    <x v="0"/>
    <x v="1"/>
    <n v="27.240000000000002"/>
    <s v="US-2018-118038"/>
    <n v="1"/>
    <n v="3"/>
    <n v="0.2"/>
    <n v="2.724000000000002"/>
    <n v="0.44610841445725197"/>
  </r>
  <r>
    <x v="1215"/>
    <x v="1"/>
    <s v="OFF-PA-10004965"/>
    <x v="0"/>
    <x v="0"/>
    <n v="15.984000000000002"/>
    <s v="CA-2018-109715"/>
    <n v="1"/>
    <n v="2"/>
    <n v="0.2"/>
    <n v="4.9949999999999992"/>
    <n v="0.43613829632717294"/>
  </r>
  <r>
    <x v="1215"/>
    <x v="3"/>
    <s v="OFF-BI-10003274"/>
    <x v="0"/>
    <x v="3"/>
    <n v="15.92"/>
    <s v="US-2018-167920"/>
    <n v="0"/>
    <n v="4"/>
    <n v="0"/>
    <n v="7.4824000000000002"/>
    <n v="0.46881743173671325"/>
  </r>
  <r>
    <x v="1215"/>
    <x v="3"/>
    <s v="OFF-ST-10004963"/>
    <x v="0"/>
    <x v="1"/>
    <n v="15.14"/>
    <s v="US-2018-167920"/>
    <n v="0"/>
    <n v="1"/>
    <n v="0"/>
    <n v="0.60559999999999903"/>
    <n v="0.44610841445725197"/>
  </r>
  <r>
    <x v="1215"/>
    <x v="14"/>
    <s v="OFF-PA-10000349"/>
    <x v="0"/>
    <x v="0"/>
    <n v="14.940000000000001"/>
    <s v="CA-2018-109960"/>
    <n v="0"/>
    <n v="3"/>
    <n v="0"/>
    <n v="7.0218000000000007"/>
    <n v="0.43613829632717294"/>
  </r>
  <r>
    <x v="1215"/>
    <x v="12"/>
    <s v="OFF-BI-10000279"/>
    <x v="0"/>
    <x v="3"/>
    <n v="13.005000000000003"/>
    <s v="CA-2018-139402"/>
    <n v="0"/>
    <n v="3"/>
    <n v="0.7"/>
    <n v="-9.9704999999999977"/>
    <n v="0.46881743173671325"/>
  </r>
  <r>
    <x v="1215"/>
    <x v="14"/>
    <s v="OFF-PA-10001293"/>
    <x v="0"/>
    <x v="0"/>
    <n v="12.96"/>
    <s v="CA-2018-139199"/>
    <n v="0"/>
    <n v="2"/>
    <n v="0"/>
    <n v="6.2208000000000006"/>
    <n v="0.43613829632717294"/>
  </r>
  <r>
    <x v="1215"/>
    <x v="4"/>
    <s v="OFF-AR-10000122"/>
    <x v="0"/>
    <x v="4"/>
    <n v="11.16"/>
    <s v="CA-2018-102407"/>
    <n v="0"/>
    <n v="2"/>
    <n v="0"/>
    <n v="2.7899999999999991"/>
    <n v="0.45632477063632687"/>
  </r>
  <r>
    <x v="1215"/>
    <x v="2"/>
    <s v="OFF-BI-10001116"/>
    <x v="0"/>
    <x v="3"/>
    <n v="11.088000000000003"/>
    <s v="US-2018-132927"/>
    <n v="1"/>
    <n v="7"/>
    <n v="0.7"/>
    <n v="-8.1311999999999998"/>
    <n v="0.46881743173671325"/>
  </r>
  <r>
    <x v="1215"/>
    <x v="3"/>
    <s v="TEC-AC-10001013"/>
    <x v="2"/>
    <x v="9"/>
    <n v="146.44999999999999"/>
    <s v="US-2018-167920"/>
    <n v="0"/>
    <n v="5"/>
    <n v="0"/>
    <n v="48.328499999999991"/>
    <n v="0.52062335344040378"/>
  </r>
  <r>
    <x v="1215"/>
    <x v="18"/>
    <s v="OFF-BI-10004182"/>
    <x v="0"/>
    <x v="3"/>
    <n v="10.4"/>
    <s v="CA-2018-129833"/>
    <n v="0"/>
    <n v="5"/>
    <n v="0"/>
    <n v="5.0960000000000001"/>
    <n v="0.46881743173671325"/>
  </r>
  <r>
    <x v="1215"/>
    <x v="14"/>
    <s v="TEC-AC-10004859"/>
    <x v="2"/>
    <x v="9"/>
    <n v="104.88"/>
    <s v="CA-2018-109960"/>
    <n v="0"/>
    <n v="6"/>
    <n v="0"/>
    <n v="41.952000000000005"/>
    <n v="0.52062335344040378"/>
  </r>
  <r>
    <x v="1215"/>
    <x v="0"/>
    <s v="FUR-FU-10000260"/>
    <x v="1"/>
    <x v="8"/>
    <n v="9.7080000000000002"/>
    <s v="US-2018-118038"/>
    <n v="0"/>
    <n v="3"/>
    <n v="0.6"/>
    <n v="-5.8248000000000015"/>
    <n v="0.4595170286641902"/>
  </r>
  <r>
    <x v="1215"/>
    <x v="3"/>
    <s v="OFF-LA-10004409"/>
    <x v="0"/>
    <x v="2"/>
    <n v="5.76"/>
    <s v="US-2018-167920"/>
    <n v="0"/>
    <n v="2"/>
    <n v="0"/>
    <n v="2.6495999999999995"/>
    <n v="0.4647369236065339"/>
  </r>
  <r>
    <x v="1215"/>
    <x v="2"/>
    <s v="OFF-AR-10004757"/>
    <x v="0"/>
    <x v="4"/>
    <n v="2.6240000000000001"/>
    <s v="CA-2018-148012"/>
    <n v="1"/>
    <n v="1"/>
    <n v="0.2"/>
    <n v="0.42639999999999978"/>
    <n v="0.45632477063632687"/>
  </r>
  <r>
    <x v="1215"/>
    <x v="0"/>
    <s v="OFF-BI-10004182"/>
    <x v="0"/>
    <x v="3"/>
    <n v="1.2479999999999998"/>
    <s v="US-2018-118038"/>
    <n v="0"/>
    <n v="3"/>
    <n v="0.8"/>
    <n v="-1.9344000000000006"/>
    <n v="0.46881743173671325"/>
  </r>
  <r>
    <x v="1216"/>
    <x v="17"/>
    <s v="FUR-TA-10004256"/>
    <x v="1"/>
    <x v="13"/>
    <n v="1669.6"/>
    <s v="CA-2018-148446"/>
    <n v="1"/>
    <n v="4"/>
    <n v="0"/>
    <n v="116.87199999999984"/>
    <n v="0.55975208308209756"/>
  </r>
  <r>
    <x v="1216"/>
    <x v="37"/>
    <s v="OFF-AP-10000026"/>
    <x v="0"/>
    <x v="12"/>
    <n v="426.78999999999996"/>
    <s v="CA-2018-152695"/>
    <n v="1"/>
    <n v="7"/>
    <n v="0"/>
    <n v="123.76909999999995"/>
    <n v="0.49507917887403441"/>
  </r>
  <r>
    <x v="1216"/>
    <x v="22"/>
    <s v="OFF-ST-10000060"/>
    <x v="0"/>
    <x v="1"/>
    <n v="324.90000000000003"/>
    <s v="US-2018-140907"/>
    <n v="1"/>
    <n v="5"/>
    <n v="0"/>
    <n v="38.988000000000014"/>
    <n v="0.44610841445725197"/>
  </r>
  <r>
    <x v="1216"/>
    <x v="2"/>
    <s v="FUR-FU-10004306"/>
    <x v="1"/>
    <x v="8"/>
    <n v="310.88000000000005"/>
    <s v="CA-2018-143798"/>
    <n v="1"/>
    <n v="2"/>
    <n v="0.2"/>
    <n v="23.315999999999988"/>
    <n v="0.4595170286641902"/>
  </r>
  <r>
    <x v="1216"/>
    <x v="4"/>
    <s v="TEC-PH-10003215"/>
    <x v="2"/>
    <x v="6"/>
    <n v="95.84"/>
    <s v="CA-2018-107748"/>
    <n v="1"/>
    <n v="4"/>
    <n v="0.2"/>
    <n v="34.741999999999997"/>
    <n v="0.41105220110552465"/>
  </r>
  <r>
    <x v="1216"/>
    <x v="2"/>
    <s v="FUR-FU-10001475"/>
    <x v="1"/>
    <x v="8"/>
    <n v="87.92"/>
    <s v="US-2018-110149"/>
    <n v="1"/>
    <n v="5"/>
    <n v="0.2"/>
    <n v="15.385999999999999"/>
    <n v="0.4595170286641902"/>
  </r>
  <r>
    <x v="1216"/>
    <x v="4"/>
    <s v="OFF-BI-10001597"/>
    <x v="0"/>
    <x v="3"/>
    <n v="65.567999999999998"/>
    <s v="CA-2018-167150"/>
    <n v="1"/>
    <n v="2"/>
    <n v="0.2"/>
    <n v="22.948799999999995"/>
    <n v="0.46881743173671325"/>
  </r>
  <r>
    <x v="1216"/>
    <x v="29"/>
    <s v="OFF-BI-10003476"/>
    <x v="0"/>
    <x v="3"/>
    <n v="45.84"/>
    <s v="CA-2018-148922"/>
    <n v="1"/>
    <n v="8"/>
    <n v="0"/>
    <n v="22.0032"/>
    <n v="0.46881743173671325"/>
  </r>
  <r>
    <x v="1216"/>
    <x v="29"/>
    <s v="TEC-PH-10000148"/>
    <x v="2"/>
    <x v="6"/>
    <n v="38.97"/>
    <s v="CA-2018-148922"/>
    <n v="0"/>
    <n v="3"/>
    <n v="0"/>
    <n v="0.77940000000000076"/>
    <n v="0.41105220110552465"/>
  </r>
  <r>
    <x v="1216"/>
    <x v="40"/>
    <s v="OFF-BI-10004965"/>
    <x v="0"/>
    <x v="3"/>
    <n v="34.5"/>
    <s v="CA-2018-108294"/>
    <n v="1"/>
    <n v="3"/>
    <n v="0"/>
    <n v="15.524999999999999"/>
    <n v="0.46881743173671325"/>
  </r>
  <r>
    <x v="1216"/>
    <x v="4"/>
    <s v="OFF-BI-10001097"/>
    <x v="0"/>
    <x v="3"/>
    <n v="19.936000000000003"/>
    <s v="CA-2018-167150"/>
    <n v="0"/>
    <n v="4"/>
    <n v="0.2"/>
    <n v="7.2267999999999999"/>
    <n v="0.46881743173671325"/>
  </r>
  <r>
    <x v="1216"/>
    <x v="16"/>
    <s v="FUR-FU-10001940"/>
    <x v="1"/>
    <x v="8"/>
    <n v="19.103999999999999"/>
    <s v="CA-2018-158967"/>
    <n v="1"/>
    <n v="3"/>
    <n v="0.2"/>
    <n v="5.7312000000000012"/>
    <n v="0.4595170286641902"/>
  </r>
  <r>
    <x v="1216"/>
    <x v="22"/>
    <s v="OFF-AR-10000799"/>
    <x v="0"/>
    <x v="4"/>
    <n v="18.240000000000002"/>
    <s v="US-2018-140907"/>
    <n v="0"/>
    <n v="3"/>
    <n v="0"/>
    <n v="5.2895999999999983"/>
    <n v="0.45632477063632687"/>
  </r>
  <r>
    <x v="1216"/>
    <x v="9"/>
    <s v="FUR-FU-10002364"/>
    <x v="1"/>
    <x v="8"/>
    <n v="14.76"/>
    <s v="US-2018-135503"/>
    <n v="1"/>
    <n v="2"/>
    <n v="0"/>
    <n v="4.2803999999999984"/>
    <n v="0.4595170286641902"/>
  </r>
  <r>
    <x v="1216"/>
    <x v="4"/>
    <s v="OFF-PA-10002005"/>
    <x v="0"/>
    <x v="0"/>
    <n v="12.96"/>
    <s v="CA-2018-107748"/>
    <n v="0"/>
    <n v="2"/>
    <n v="0"/>
    <n v="6.2208000000000006"/>
    <n v="0.43613829632717294"/>
  </r>
  <r>
    <x v="1216"/>
    <x v="37"/>
    <s v="OFF-EN-10004030"/>
    <x v="0"/>
    <x v="11"/>
    <n v="10.86"/>
    <s v="CA-2018-152695"/>
    <n v="0"/>
    <n v="3"/>
    <n v="0"/>
    <n v="5.1042000000000005"/>
    <n v="0.44424167803735209"/>
  </r>
  <r>
    <x v="1216"/>
    <x v="2"/>
    <s v="OFF-PA-10000788"/>
    <x v="0"/>
    <x v="0"/>
    <n v="10.368000000000002"/>
    <s v="CA-2018-143798"/>
    <n v="0"/>
    <n v="2"/>
    <n v="0.2"/>
    <n v="3.6288"/>
    <n v="0.43613829632717294"/>
  </r>
  <r>
    <x v="1216"/>
    <x v="29"/>
    <s v="TEC-AC-10001838"/>
    <x v="2"/>
    <x v="9"/>
    <n v="599.97"/>
    <s v="CA-2018-148922"/>
    <n v="0"/>
    <n v="3"/>
    <n v="0"/>
    <n v="257.98710000000005"/>
    <n v="0.52062335344040378"/>
  </r>
  <r>
    <x v="1216"/>
    <x v="22"/>
    <s v="TEC-AC-10004510"/>
    <x v="2"/>
    <x v="9"/>
    <n v="49.08"/>
    <s v="US-2018-140907"/>
    <n v="0"/>
    <n v="3"/>
    <n v="0"/>
    <n v="4.9079999999999977"/>
    <n v="0.52062335344040378"/>
  </r>
  <r>
    <x v="1216"/>
    <x v="2"/>
    <s v="TEC-AC-10003116"/>
    <x v="2"/>
    <x v="9"/>
    <n v="14.200000000000001"/>
    <s v="CA-2018-157651"/>
    <n v="1"/>
    <n v="1"/>
    <n v="0.2"/>
    <n v="3.3724999999999992"/>
    <n v="0.52062335344040378"/>
  </r>
  <r>
    <x v="1216"/>
    <x v="2"/>
    <s v="OFF-BI-10000014"/>
    <x v="0"/>
    <x v="3"/>
    <n v="3.2730000000000006"/>
    <s v="US-2018-110149"/>
    <n v="0"/>
    <n v="1"/>
    <n v="0.7"/>
    <n v="-2.5092999999999996"/>
    <n v="0.46881743173671325"/>
  </r>
  <r>
    <x v="1217"/>
    <x v="23"/>
    <s v="OFF-BI-10004600"/>
    <x v="0"/>
    <x v="3"/>
    <n v="735.98"/>
    <s v="CA-2018-153871"/>
    <n v="1"/>
    <n v="2"/>
    <n v="0"/>
    <n v="331.19099999999997"/>
    <n v="0.46881743173671325"/>
  </r>
  <r>
    <x v="1217"/>
    <x v="16"/>
    <s v="FUR-TA-10004289"/>
    <x v="1"/>
    <x v="13"/>
    <n v="721.87500000000011"/>
    <s v="CA-2018-168389"/>
    <n v="1"/>
    <n v="6"/>
    <n v="0.45"/>
    <n v="-420"/>
    <n v="0.55975208308209756"/>
  </r>
  <r>
    <x v="1217"/>
    <x v="1"/>
    <s v="FUR-CH-10003973"/>
    <x v="1"/>
    <x v="5"/>
    <n v="520.46399999999994"/>
    <s v="CA-2018-162565"/>
    <n v="1"/>
    <n v="2"/>
    <n v="0.3"/>
    <n v="-14.870399999999961"/>
    <n v="0.46529189879902266"/>
  </r>
  <r>
    <x v="1217"/>
    <x v="32"/>
    <s v="TEC-PH-10001527"/>
    <x v="2"/>
    <x v="6"/>
    <n v="128.85000000000002"/>
    <s v="CA-2018-129581"/>
    <n v="1"/>
    <n v="3"/>
    <n v="0"/>
    <n v="3.8654999999999973"/>
    <n v="0.41105220110552465"/>
  </r>
  <r>
    <x v="1217"/>
    <x v="20"/>
    <s v="TEC-PH-10004522"/>
    <x v="2"/>
    <x v="6"/>
    <n v="116.98"/>
    <s v="CA-2018-100230"/>
    <n v="1"/>
    <n v="2"/>
    <n v="0"/>
    <n v="29.245000000000005"/>
    <n v="0.41105220110552465"/>
  </r>
  <r>
    <x v="1217"/>
    <x v="1"/>
    <s v="FUR-FU-10004306"/>
    <x v="1"/>
    <x v="8"/>
    <n v="77.720000000000013"/>
    <s v="CA-2018-162565"/>
    <n v="0"/>
    <n v="1"/>
    <n v="0.6"/>
    <n v="-66.061999999999998"/>
    <n v="0.4595170286641902"/>
  </r>
  <r>
    <x v="1217"/>
    <x v="16"/>
    <s v="TEC-PH-10003555"/>
    <x v="2"/>
    <x v="6"/>
    <n v="73.567999999999998"/>
    <s v="CA-2018-168389"/>
    <n v="0"/>
    <n v="4"/>
    <n v="0.2"/>
    <n v="-16.552799999999994"/>
    <n v="0.41105220110552465"/>
  </r>
  <r>
    <x v="1217"/>
    <x v="16"/>
    <s v="FUR-CH-10000225"/>
    <x v="1"/>
    <x v="5"/>
    <n v="64.784000000000006"/>
    <s v="CA-2018-168389"/>
    <n v="0"/>
    <n v="1"/>
    <n v="0.2"/>
    <n v="-12.147000000000009"/>
    <n v="0.46529189879902266"/>
  </r>
  <r>
    <x v="1217"/>
    <x v="2"/>
    <s v="FUR-CH-10002961"/>
    <x v="1"/>
    <x v="5"/>
    <n v="63.686"/>
    <s v="US-2018-160759"/>
    <n v="1"/>
    <n v="1"/>
    <n v="0.3"/>
    <n v="-9.0980000000000025"/>
    <n v="0.46529189879902266"/>
  </r>
  <r>
    <x v="1217"/>
    <x v="23"/>
    <s v="OFF-BI-10004209"/>
    <x v="0"/>
    <x v="3"/>
    <n v="40.199999999999996"/>
    <s v="CA-2018-153871"/>
    <n v="0"/>
    <n v="5"/>
    <n v="0"/>
    <n v="18.089999999999996"/>
    <n v="0.46881743173671325"/>
  </r>
  <r>
    <x v="1217"/>
    <x v="20"/>
    <s v="OFF-BI-10000050"/>
    <x v="0"/>
    <x v="3"/>
    <n v="23.36"/>
    <s v="CA-2018-101798"/>
    <n v="1"/>
    <n v="4"/>
    <n v="0.2"/>
    <n v="7.8839999999999986"/>
    <n v="0.46881743173671325"/>
  </r>
  <r>
    <x v="1217"/>
    <x v="23"/>
    <s v="OFF-AP-10003622"/>
    <x v="0"/>
    <x v="12"/>
    <n v="22.75"/>
    <s v="CA-2018-153871"/>
    <n v="0"/>
    <n v="7"/>
    <n v="0"/>
    <n v="6.5974999999999993"/>
    <n v="0.49507917887403441"/>
  </r>
  <r>
    <x v="1217"/>
    <x v="20"/>
    <s v="OFF-PA-10002245"/>
    <x v="0"/>
    <x v="0"/>
    <n v="17.940000000000001"/>
    <s v="CA-2018-100230"/>
    <n v="0"/>
    <n v="3"/>
    <n v="0"/>
    <n v="8.0730000000000004"/>
    <n v="0.43613829632717294"/>
  </r>
  <r>
    <x v="1217"/>
    <x v="20"/>
    <s v="OFF-BI-10002498"/>
    <x v="0"/>
    <x v="3"/>
    <n v="14.952000000000002"/>
    <s v="CA-2018-100230"/>
    <n v="0"/>
    <n v="1"/>
    <n v="0.2"/>
    <n v="5.0462999999999996"/>
    <n v="0.46881743173671325"/>
  </r>
  <r>
    <x v="1217"/>
    <x v="16"/>
    <s v="OFF-AR-10001958"/>
    <x v="0"/>
    <x v="4"/>
    <n v="13.584000000000001"/>
    <s v="CA-2018-168389"/>
    <n v="0"/>
    <n v="1"/>
    <n v="0.2"/>
    <n v="1.3584000000000001"/>
    <n v="0.45632477063632687"/>
  </r>
  <r>
    <x v="1217"/>
    <x v="1"/>
    <s v="OFF-PA-10001937"/>
    <x v="0"/>
    <x v="0"/>
    <n v="10.368000000000002"/>
    <s v="CA-2018-162565"/>
    <n v="0"/>
    <n v="2"/>
    <n v="0.2"/>
    <n v="3.6288"/>
    <n v="0.43613829632717294"/>
  </r>
  <r>
    <x v="1217"/>
    <x v="1"/>
    <s v="TEC-AC-10001284"/>
    <x v="2"/>
    <x v="9"/>
    <n v="116.312"/>
    <s v="CA-2018-149706"/>
    <n v="1"/>
    <n v="7"/>
    <n v="0.2"/>
    <n v="23.262400000000003"/>
    <n v="0.52062335344040378"/>
  </r>
  <r>
    <x v="1217"/>
    <x v="20"/>
    <s v="TEC-AC-10001998"/>
    <x v="2"/>
    <x v="9"/>
    <n v="39.979999999999997"/>
    <s v="CA-2018-101798"/>
    <n v="0"/>
    <n v="2"/>
    <n v="0"/>
    <n v="13.593199999999996"/>
    <n v="0.52062335344040378"/>
  </r>
  <r>
    <x v="1217"/>
    <x v="30"/>
    <s v="OFF-EN-10003160"/>
    <x v="0"/>
    <x v="11"/>
    <n v="7.28"/>
    <s v="CA-2018-142776"/>
    <n v="1"/>
    <n v="1"/>
    <n v="0"/>
    <n v="3.4944000000000002"/>
    <n v="0.44424167803735209"/>
  </r>
  <r>
    <x v="1217"/>
    <x v="23"/>
    <s v="OFF-FA-10001561"/>
    <x v="0"/>
    <x v="7"/>
    <n v="6.5400000000000009"/>
    <s v="US-2018-125213"/>
    <n v="1"/>
    <n v="3"/>
    <n v="0"/>
    <n v="2.1581999999999999"/>
    <n v="0.51168203684699509"/>
  </r>
  <r>
    <x v="1217"/>
    <x v="30"/>
    <s v="OFF-BI-10002012"/>
    <x v="0"/>
    <x v="3"/>
    <n v="5.4"/>
    <s v="CA-2018-142776"/>
    <n v="0"/>
    <n v="3"/>
    <n v="0"/>
    <n v="2.5920000000000001"/>
    <n v="0.46881743173671325"/>
  </r>
  <r>
    <x v="1217"/>
    <x v="0"/>
    <s v="OFF-AP-10001634"/>
    <x v="0"/>
    <x v="12"/>
    <n v="1.3919999999999997"/>
    <s v="CA-2018-165099"/>
    <n v="1"/>
    <n v="2"/>
    <n v="0.8"/>
    <n v="-3.7584000000000009"/>
    <n v="0.49507917887403441"/>
  </r>
  <r>
    <x v="1218"/>
    <x v="20"/>
    <s v="FUR-BO-10004015"/>
    <x v="1"/>
    <x v="10"/>
    <n v="287.976"/>
    <s v="CA-2018-135377"/>
    <n v="1"/>
    <n v="3"/>
    <n v="0.2"/>
    <n v="7.1993999999999687"/>
    <n v="0.5176847302647779"/>
  </r>
  <r>
    <x v="1218"/>
    <x v="4"/>
    <s v="FUR-FU-10001473"/>
    <x v="1"/>
    <x v="8"/>
    <n v="201.04"/>
    <s v="CA-2018-122770"/>
    <n v="1"/>
    <n v="8"/>
    <n v="0"/>
    <n v="54.280799999999999"/>
    <n v="0.4595170286641902"/>
  </r>
  <r>
    <x v="1218"/>
    <x v="4"/>
    <s v="OFF-PA-10003172"/>
    <x v="0"/>
    <x v="0"/>
    <n v="38.880000000000003"/>
    <s v="CA-2018-122770"/>
    <n v="0"/>
    <n v="6"/>
    <n v="0"/>
    <n v="18.662400000000002"/>
    <n v="0.43613829632717294"/>
  </r>
  <r>
    <x v="1218"/>
    <x v="22"/>
    <s v="OFF-ST-10001325"/>
    <x v="0"/>
    <x v="1"/>
    <n v="31.44"/>
    <s v="CA-2018-107986"/>
    <n v="1"/>
    <n v="3"/>
    <n v="0"/>
    <n v="8.4888000000000012"/>
    <n v="0.44610841445725197"/>
  </r>
  <r>
    <x v="1218"/>
    <x v="4"/>
    <s v="OFF-PA-10000232"/>
    <x v="0"/>
    <x v="0"/>
    <n v="12.96"/>
    <s v="CA-2018-122770"/>
    <n v="0"/>
    <n v="2"/>
    <n v="0"/>
    <n v="6.3504000000000005"/>
    <n v="0.43613829632717294"/>
  </r>
  <r>
    <x v="1218"/>
    <x v="4"/>
    <s v="OFF-LA-10004559"/>
    <x v="0"/>
    <x v="2"/>
    <n v="8.64"/>
    <s v="CA-2018-122770"/>
    <n v="0"/>
    <n v="3"/>
    <n v="0"/>
    <n v="4.2336"/>
    <n v="0.4647369236065339"/>
  </r>
  <r>
    <x v="1219"/>
    <x v="32"/>
    <s v="TEC-CO-10002313"/>
    <x v="2"/>
    <x v="16"/>
    <n v="1199.98"/>
    <s v="CA-2018-151799"/>
    <n v="1"/>
    <n v="2"/>
    <n v="0"/>
    <n v="467.99220000000003"/>
    <n v="0.55185675810753509"/>
  </r>
  <r>
    <x v="1219"/>
    <x v="0"/>
    <s v="FUR-TA-10000577"/>
    <x v="1"/>
    <x v="13"/>
    <n v="974.98799999999983"/>
    <s v="US-2018-113992"/>
    <n v="1"/>
    <n v="4"/>
    <n v="0.3"/>
    <n v="-97.49879999999996"/>
    <n v="0.55975208308209756"/>
  </r>
  <r>
    <x v="1219"/>
    <x v="32"/>
    <s v="FUR-TA-10003473"/>
    <x v="1"/>
    <x v="13"/>
    <n v="526.58199999999999"/>
    <s v="CA-2018-151799"/>
    <n v="0"/>
    <n v="2"/>
    <n v="0.3"/>
    <n v="-52.658199999999965"/>
    <n v="0.55975208308209756"/>
  </r>
  <r>
    <x v="1219"/>
    <x v="1"/>
    <s v="FUR-FU-10002298"/>
    <x v="1"/>
    <x v="8"/>
    <n v="266.35200000000003"/>
    <s v="CA-2018-107629"/>
    <n v="1"/>
    <n v="6"/>
    <n v="0.6"/>
    <n v="-292.98719999999997"/>
    <n v="0.4595170286641902"/>
  </r>
  <r>
    <x v="1219"/>
    <x v="1"/>
    <s v="OFF-AR-10002987"/>
    <x v="0"/>
    <x v="4"/>
    <n v="95.231999999999999"/>
    <s v="CA-2018-107629"/>
    <n v="0"/>
    <n v="6"/>
    <n v="0.2"/>
    <n v="24.998400000000011"/>
    <n v="0.45632477063632687"/>
  </r>
  <r>
    <x v="1219"/>
    <x v="32"/>
    <s v="OFF-ST-10002790"/>
    <x v="0"/>
    <x v="1"/>
    <n v="73.849999999999994"/>
    <s v="CA-2018-151799"/>
    <n v="0"/>
    <n v="1"/>
    <n v="0"/>
    <n v="2.2155000000000058"/>
    <n v="0.44610841445725197"/>
  </r>
  <r>
    <x v="1219"/>
    <x v="4"/>
    <s v="OFF-BI-10000174"/>
    <x v="0"/>
    <x v="3"/>
    <n v="64.959999999999994"/>
    <s v="CA-2018-169859"/>
    <n v="1"/>
    <n v="14"/>
    <n v="0.2"/>
    <n v="22.736000000000001"/>
    <n v="0.46881743173671325"/>
  </r>
  <r>
    <x v="1219"/>
    <x v="1"/>
    <s v="FUR-FU-10004091"/>
    <x v="1"/>
    <x v="8"/>
    <n v="56.328000000000003"/>
    <s v="CA-2018-107629"/>
    <n v="0"/>
    <n v="3"/>
    <n v="0.6"/>
    <n v="-26.755799999999994"/>
    <n v="0.4595170286641902"/>
  </r>
  <r>
    <x v="1219"/>
    <x v="1"/>
    <s v="TEC-PH-10003095"/>
    <x v="2"/>
    <x v="6"/>
    <n v="52.679999999999993"/>
    <s v="CA-2018-122595"/>
    <n v="1"/>
    <n v="3"/>
    <n v="0.2"/>
    <n v="19.754999999999999"/>
    <n v="0.41105220110552465"/>
  </r>
  <r>
    <x v="1219"/>
    <x v="4"/>
    <s v="OFF-EN-10000461"/>
    <x v="0"/>
    <x v="11"/>
    <n v="43.7"/>
    <s v="CA-2018-169859"/>
    <n v="0"/>
    <n v="5"/>
    <n v="0"/>
    <n v="20.539000000000001"/>
    <n v="0.44424167803735209"/>
  </r>
  <r>
    <x v="1219"/>
    <x v="4"/>
    <s v="FUR-FU-10004963"/>
    <x v="1"/>
    <x v="8"/>
    <n v="26.25"/>
    <s v="CA-2018-169859"/>
    <n v="0"/>
    <n v="3"/>
    <n v="0"/>
    <n v="11.025000000000002"/>
    <n v="0.4595170286641902"/>
  </r>
  <r>
    <x v="1219"/>
    <x v="32"/>
    <s v="OFF-SU-10001664"/>
    <x v="0"/>
    <x v="14"/>
    <n v="25.71"/>
    <s v="CA-2018-151799"/>
    <n v="0"/>
    <n v="3"/>
    <n v="0"/>
    <n v="6.6846000000000005"/>
    <n v="0.53938093436526824"/>
  </r>
  <r>
    <x v="1219"/>
    <x v="32"/>
    <s v="OFF-FA-10001332"/>
    <x v="0"/>
    <x v="7"/>
    <n v="17.28"/>
    <s v="CA-2018-151799"/>
    <n v="0"/>
    <n v="6"/>
    <n v="0"/>
    <n v="8.121599999999999"/>
    <n v="0.51168203684699509"/>
  </r>
  <r>
    <x v="1219"/>
    <x v="1"/>
    <s v="TEC-AC-10000474"/>
    <x v="2"/>
    <x v="9"/>
    <n v="227.976"/>
    <s v="CA-2018-122595"/>
    <n v="0"/>
    <n v="3"/>
    <n v="0.2"/>
    <n v="28.496999999999957"/>
    <n v="0.52062335344040378"/>
  </r>
  <r>
    <x v="1219"/>
    <x v="13"/>
    <s v="TEC-AC-10004469"/>
    <x v="2"/>
    <x v="9"/>
    <n v="159.80000000000001"/>
    <s v="CA-2018-147333"/>
    <n v="1"/>
    <n v="4"/>
    <n v="0"/>
    <n v="70.312000000000012"/>
    <n v="0.52062335344040378"/>
  </r>
  <r>
    <x v="1219"/>
    <x v="13"/>
    <s v="TEC-AC-10003038"/>
    <x v="2"/>
    <x v="9"/>
    <n v="44.75"/>
    <s v="CA-2018-147333"/>
    <n v="0"/>
    <n v="5"/>
    <n v="0"/>
    <n v="8.5024999999999942"/>
    <n v="0.52062335344040378"/>
  </r>
  <r>
    <x v="1219"/>
    <x v="1"/>
    <s v="TEC-AC-10004510"/>
    <x v="2"/>
    <x v="9"/>
    <n v="39.264000000000003"/>
    <s v="CA-2018-107629"/>
    <n v="0"/>
    <n v="3"/>
    <n v="0.2"/>
    <n v="-4.908000000000003"/>
    <n v="0.52062335344040378"/>
  </r>
  <r>
    <x v="1219"/>
    <x v="1"/>
    <s v="FUR-FU-10002963"/>
    <x v="1"/>
    <x v="8"/>
    <n v="2.032"/>
    <s v="CA-2018-122595"/>
    <n v="0"/>
    <n v="1"/>
    <n v="0.6"/>
    <n v="-1.3208000000000002"/>
    <n v="0.4595170286641902"/>
  </r>
  <r>
    <x v="1220"/>
    <x v="4"/>
    <s v="TEC-PH-10000675"/>
    <x v="2"/>
    <x v="6"/>
    <n v="196.77600000000001"/>
    <s v="CA-2018-154116"/>
    <n v="1"/>
    <n v="3"/>
    <n v="0.2"/>
    <n v="14.758199999999995"/>
    <n v="0.41105220110552465"/>
  </r>
  <r>
    <x v="1220"/>
    <x v="4"/>
    <s v="OFF-AP-10000027"/>
    <x v="0"/>
    <x v="12"/>
    <n v="54.32"/>
    <s v="CA-2018-154116"/>
    <n v="0"/>
    <n v="4"/>
    <n v="0"/>
    <n v="16.295999999999999"/>
    <n v="0.49507917887403441"/>
  </r>
  <r>
    <x v="1220"/>
    <x v="4"/>
    <s v="OFF-PA-10004569"/>
    <x v="0"/>
    <x v="0"/>
    <n v="22.830000000000002"/>
    <s v="CA-2018-154116"/>
    <n v="0"/>
    <n v="3"/>
    <n v="0"/>
    <n v="10.7301"/>
    <n v="0.43613829632717294"/>
  </r>
  <r>
    <x v="1220"/>
    <x v="22"/>
    <s v="FUR-FU-10003096"/>
    <x v="1"/>
    <x v="8"/>
    <n v="22.77"/>
    <s v="CA-2018-119564"/>
    <n v="1"/>
    <n v="3"/>
    <n v="0"/>
    <n v="9.7911000000000001"/>
    <n v="0.4595170286641902"/>
  </r>
  <r>
    <x v="1220"/>
    <x v="1"/>
    <s v="OFF-AR-10000823"/>
    <x v="0"/>
    <x v="4"/>
    <n v="10.192000000000002"/>
    <s v="CA-2018-136063"/>
    <n v="1"/>
    <n v="7"/>
    <n v="0.2"/>
    <n v="1.0192000000000001"/>
    <n v="0.45632477063632687"/>
  </r>
  <r>
    <x v="1221"/>
    <x v="4"/>
    <s v="OFF-ST-10002289"/>
    <x v="0"/>
    <x v="1"/>
    <n v="158.9"/>
    <s v="CA-2018-161578"/>
    <n v="1"/>
    <n v="5"/>
    <n v="0"/>
    <n v="7.9449999999999932"/>
    <n v="0.44610841445725197"/>
  </r>
  <r>
    <x v="1221"/>
    <x v="4"/>
    <s v="FUR-CH-10003817"/>
    <x v="1"/>
    <x v="5"/>
    <n v="97.184000000000012"/>
    <s v="CA-2018-137428"/>
    <n v="1"/>
    <n v="2"/>
    <n v="0.2"/>
    <n v="6.0740000000000016"/>
    <n v="0.46529189879902266"/>
  </r>
  <r>
    <x v="1221"/>
    <x v="4"/>
    <s v="FUR-CH-10002774"/>
    <x v="1"/>
    <x v="5"/>
    <n v="81.567999999999998"/>
    <s v="CA-2018-137428"/>
    <n v="0"/>
    <n v="2"/>
    <n v="0.2"/>
    <n v="9.1763999999999974"/>
    <n v="0.46529189879902266"/>
  </r>
  <r>
    <x v="1221"/>
    <x v="4"/>
    <s v="OFF-LA-10003498"/>
    <x v="0"/>
    <x v="2"/>
    <n v="44.400000000000006"/>
    <s v="CA-2018-137463"/>
    <n v="1"/>
    <n v="3"/>
    <n v="0"/>
    <n v="22.200000000000003"/>
    <n v="0.4647369236065339"/>
  </r>
  <r>
    <x v="1221"/>
    <x v="20"/>
    <s v="OFF-BI-10001628"/>
    <x v="0"/>
    <x v="3"/>
    <n v="33.375999999999998"/>
    <s v="CA-2018-104381"/>
    <n v="1"/>
    <n v="4"/>
    <n v="0.2"/>
    <n v="10.429999999999998"/>
    <n v="0.46881743173671325"/>
  </r>
  <r>
    <x v="1221"/>
    <x v="4"/>
    <s v="OFF-AR-10001988"/>
    <x v="0"/>
    <x v="4"/>
    <n v="29.950000000000003"/>
    <s v="CA-2018-137463"/>
    <n v="0"/>
    <n v="5"/>
    <n v="0"/>
    <n v="8.6854999999999993"/>
    <n v="0.45632477063632687"/>
  </r>
  <r>
    <x v="1221"/>
    <x v="4"/>
    <s v="OFF-BI-10002949"/>
    <x v="0"/>
    <x v="3"/>
    <n v="24.320000000000004"/>
    <s v="CA-2018-137428"/>
    <n v="0"/>
    <n v="5"/>
    <n v="0.2"/>
    <n v="8.2079999999999984"/>
    <n v="0.46881743173671325"/>
  </r>
  <r>
    <x v="1221"/>
    <x v="4"/>
    <s v="FUR-FU-10002445"/>
    <x v="1"/>
    <x v="8"/>
    <n v="18.96"/>
    <s v="CA-2018-137428"/>
    <n v="0"/>
    <n v="2"/>
    <n v="0"/>
    <n v="7.5840000000000014"/>
    <n v="0.4595170286641902"/>
  </r>
  <r>
    <x v="1221"/>
    <x v="4"/>
    <s v="OFF-PA-10002986"/>
    <x v="0"/>
    <x v="0"/>
    <n v="13.36"/>
    <s v="CA-2018-161578"/>
    <n v="0"/>
    <n v="2"/>
    <n v="0"/>
    <n v="6.4127999999999998"/>
    <n v="0.43613829632717294"/>
  </r>
  <r>
    <x v="1221"/>
    <x v="39"/>
    <s v="OFF-BI-10004656"/>
    <x v="0"/>
    <x v="3"/>
    <n v="10.8"/>
    <s v="CA-2018-111808"/>
    <n v="1"/>
    <n v="5"/>
    <n v="0"/>
    <n v="5.1839999999999993"/>
    <n v="0.46881743173671325"/>
  </r>
  <r>
    <x v="1221"/>
    <x v="4"/>
    <s v="OFF-BI-10003196"/>
    <x v="0"/>
    <x v="3"/>
    <n v="5.9840000000000009"/>
    <s v="CA-2018-137463"/>
    <n v="0"/>
    <n v="2"/>
    <n v="0.2"/>
    <n v="2.2439999999999998"/>
    <n v="0.46881743173671325"/>
  </r>
  <r>
    <x v="1221"/>
    <x v="4"/>
    <s v="TEC-AC-10000358"/>
    <x v="2"/>
    <x v="9"/>
    <n v="189.95000000000002"/>
    <s v="CA-2018-137463"/>
    <n v="0"/>
    <n v="5"/>
    <n v="0"/>
    <n v="45.587999999999994"/>
    <n v="0.52062335344040378"/>
  </r>
  <r>
    <x v="1221"/>
    <x v="4"/>
    <s v="TEC-AC-10000057"/>
    <x v="2"/>
    <x v="9"/>
    <n v="149.94999999999999"/>
    <s v="CA-2018-137463"/>
    <n v="0"/>
    <n v="5"/>
    <n v="0"/>
    <n v="31.489499999999992"/>
    <n v="0.52062335344040378"/>
  </r>
  <r>
    <x v="1222"/>
    <x v="6"/>
    <s v="OFF-ST-10003208"/>
    <x v="0"/>
    <x v="1"/>
    <n v="544.38"/>
    <s v="CA-2018-130309"/>
    <n v="1"/>
    <n v="3"/>
    <n v="0"/>
    <n v="157.87019999999993"/>
    <n v="0.44610841445725197"/>
  </r>
  <r>
    <x v="1222"/>
    <x v="6"/>
    <s v="FUR-CH-10003846"/>
    <x v="1"/>
    <x v="5"/>
    <n v="504.90000000000003"/>
    <s v="CA-2018-116855"/>
    <n v="1"/>
    <n v="5"/>
    <n v="0"/>
    <n v="80.78400000000002"/>
    <n v="0.46529189879902266"/>
  </r>
  <r>
    <x v="1222"/>
    <x v="4"/>
    <s v="OFF-ST-10001526"/>
    <x v="0"/>
    <x v="1"/>
    <n v="481.32"/>
    <s v="CA-2018-120936"/>
    <n v="1"/>
    <n v="4"/>
    <n v="0"/>
    <n v="125.14319999999998"/>
    <n v="0.44610841445725197"/>
  </r>
  <r>
    <x v="1222"/>
    <x v="20"/>
    <s v="OFF-ST-10002276"/>
    <x v="0"/>
    <x v="1"/>
    <n v="166.72"/>
    <s v="CA-2018-103443"/>
    <n v="1"/>
    <n v="2"/>
    <n v="0"/>
    <n v="41.680000000000007"/>
    <n v="0.44610841445725197"/>
  </r>
  <r>
    <x v="1222"/>
    <x v="20"/>
    <s v="FUR-FU-10000308"/>
    <x v="1"/>
    <x v="8"/>
    <n v="124.36"/>
    <s v="CA-2018-103443"/>
    <n v="0"/>
    <n v="2"/>
    <n v="0"/>
    <n v="27.359200000000001"/>
    <n v="0.4595170286641902"/>
  </r>
  <r>
    <x v="1222"/>
    <x v="0"/>
    <s v="OFF-AP-10003217"/>
    <x v="0"/>
    <x v="12"/>
    <n v="66.283999999999992"/>
    <s v="US-2018-116701"/>
    <n v="1"/>
    <n v="2"/>
    <n v="0.8"/>
    <n v="-178.96680000000001"/>
    <n v="0.49507917887403441"/>
  </r>
  <r>
    <x v="1222"/>
    <x v="21"/>
    <s v="OFF-ST-10001031"/>
    <x v="0"/>
    <x v="1"/>
    <n v="32.56"/>
    <s v="CA-2018-155362"/>
    <n v="1"/>
    <n v="2"/>
    <n v="0"/>
    <n v="8.465600000000002"/>
    <n v="0.44610841445725197"/>
  </r>
  <r>
    <x v="1222"/>
    <x v="18"/>
    <s v="OFF-PA-10001745"/>
    <x v="0"/>
    <x v="0"/>
    <n v="28.16"/>
    <s v="CA-2018-107342"/>
    <n v="1"/>
    <n v="4"/>
    <n v="0"/>
    <n v="13.235199999999999"/>
    <n v="0.43613829632717294"/>
  </r>
  <r>
    <x v="1222"/>
    <x v="20"/>
    <s v="OFF-BI-10001617"/>
    <x v="0"/>
    <x v="3"/>
    <n v="24.816000000000003"/>
    <s v="CA-2018-103443"/>
    <n v="0"/>
    <n v="3"/>
    <n v="0.2"/>
    <n v="8.3753999999999991"/>
    <n v="0.46881743173671325"/>
  </r>
  <r>
    <x v="1222"/>
    <x v="4"/>
    <s v="OFF-BI-10000605"/>
    <x v="0"/>
    <x v="3"/>
    <n v="15.24"/>
    <s v="CA-2018-133431"/>
    <n v="1"/>
    <n v="5"/>
    <n v="0.2"/>
    <n v="5.1434999999999977"/>
    <n v="0.46881743173671325"/>
  </r>
  <r>
    <x v="1222"/>
    <x v="4"/>
    <s v="OFF-SU-10002557"/>
    <x v="0"/>
    <x v="14"/>
    <n v="13.98"/>
    <s v="CA-2018-120936"/>
    <n v="0"/>
    <n v="1"/>
    <n v="0"/>
    <n v="3.6348000000000003"/>
    <n v="0.53938093436526824"/>
  </r>
  <r>
    <x v="1222"/>
    <x v="4"/>
    <s v="OFF-PA-10002615"/>
    <x v="0"/>
    <x v="0"/>
    <n v="13.23"/>
    <s v="CA-2018-133431"/>
    <n v="0"/>
    <n v="3"/>
    <n v="0"/>
    <n v="6.0857999999999999"/>
    <n v="0.43613829632717294"/>
  </r>
  <r>
    <x v="1222"/>
    <x v="4"/>
    <s v="OFF-BI-10000320"/>
    <x v="0"/>
    <x v="3"/>
    <n v="11.808"/>
    <s v="CA-2018-106964"/>
    <n v="1"/>
    <n v="2"/>
    <n v="0.2"/>
    <n v="4.2804000000000002"/>
    <n v="0.46881743173671325"/>
  </r>
  <r>
    <x v="1223"/>
    <x v="20"/>
    <s v="OFF-AP-10000891"/>
    <x v="0"/>
    <x v="12"/>
    <n v="1704.56"/>
    <s v="CA-2018-115602"/>
    <n v="1"/>
    <n v="13"/>
    <n v="0"/>
    <n v="511.36799999999999"/>
    <n v="0.49507917887403441"/>
  </r>
  <r>
    <x v="1223"/>
    <x v="20"/>
    <s v="FUR-CH-10001708"/>
    <x v="1"/>
    <x v="5"/>
    <n v="1141.9379999999999"/>
    <s v="CA-2018-115602"/>
    <n v="0"/>
    <n v="9"/>
    <n v="0.1"/>
    <n v="139.57019999999989"/>
    <n v="0.46529189879902266"/>
  </r>
  <r>
    <x v="1223"/>
    <x v="10"/>
    <s v="OFF-AP-10004487"/>
    <x v="0"/>
    <x v="12"/>
    <n v="130.11199999999999"/>
    <s v="CA-2018-156664"/>
    <n v="1"/>
    <n v="2"/>
    <n v="0.2"/>
    <n v="13.011199999999995"/>
    <n v="0.49507917887403441"/>
  </r>
  <r>
    <x v="1223"/>
    <x v="4"/>
    <s v="FUR-BO-10002206"/>
    <x v="1"/>
    <x v="10"/>
    <n v="119.83299999999998"/>
    <s v="CA-2018-140585"/>
    <n v="1"/>
    <n v="1"/>
    <n v="0.15"/>
    <n v="-12.688200000000002"/>
    <n v="0.5176847302647779"/>
  </r>
  <r>
    <x v="1223"/>
    <x v="21"/>
    <s v="FUR-FU-10001057"/>
    <x v="1"/>
    <x v="8"/>
    <n v="99.949999999999989"/>
    <s v="CA-2018-143252"/>
    <n v="1"/>
    <n v="5"/>
    <n v="0"/>
    <n v="22.988499999999998"/>
    <n v="0.4595170286641902"/>
  </r>
  <r>
    <x v="1223"/>
    <x v="10"/>
    <s v="OFF-PA-10002222"/>
    <x v="0"/>
    <x v="0"/>
    <n v="91.360000000000014"/>
    <s v="CA-2018-156664"/>
    <n v="0"/>
    <n v="5"/>
    <n v="0.2"/>
    <n v="29.691999999999993"/>
    <n v="0.43613829632717294"/>
  </r>
  <r>
    <x v="1223"/>
    <x v="4"/>
    <s v="OFF-BI-10003364"/>
    <x v="0"/>
    <x v="3"/>
    <n v="46.672000000000004"/>
    <s v="CA-2018-140585"/>
    <n v="0"/>
    <n v="2"/>
    <n v="0.2"/>
    <n v="16.3352"/>
    <n v="0.46881743173671325"/>
  </r>
  <r>
    <x v="1223"/>
    <x v="20"/>
    <s v="OFF-AR-10002280"/>
    <x v="0"/>
    <x v="4"/>
    <n v="38.82"/>
    <s v="CA-2018-115602"/>
    <n v="0"/>
    <n v="6"/>
    <n v="0"/>
    <n v="17.468999999999998"/>
    <n v="0.45632477063632687"/>
  </r>
  <r>
    <x v="1223"/>
    <x v="4"/>
    <s v="OFF-PA-10000289"/>
    <x v="0"/>
    <x v="0"/>
    <n v="32.400000000000006"/>
    <s v="CA-2018-102099"/>
    <n v="1"/>
    <n v="5"/>
    <n v="0"/>
    <n v="15.552000000000001"/>
    <n v="0.43613829632717294"/>
  </r>
  <r>
    <x v="1223"/>
    <x v="20"/>
    <s v="FUR-FU-10001037"/>
    <x v="1"/>
    <x v="8"/>
    <n v="18.96"/>
    <s v="CA-2018-105886"/>
    <n v="1"/>
    <n v="2"/>
    <n v="0"/>
    <n v="8.532"/>
    <n v="0.4595170286641902"/>
  </r>
  <r>
    <x v="1223"/>
    <x v="2"/>
    <s v="OFF-AR-10003183"/>
    <x v="0"/>
    <x v="4"/>
    <n v="18.704000000000001"/>
    <s v="CA-2018-164000"/>
    <n v="1"/>
    <n v="7"/>
    <n v="0.2"/>
    <n v="2.3379999999999983"/>
    <n v="0.45632477063632687"/>
  </r>
  <r>
    <x v="1223"/>
    <x v="4"/>
    <s v="OFF-PA-10003172"/>
    <x v="0"/>
    <x v="0"/>
    <n v="12.96"/>
    <s v="CA-2018-102099"/>
    <n v="0"/>
    <n v="2"/>
    <n v="0"/>
    <n v="6.2208000000000006"/>
    <n v="0.43613829632717294"/>
  </r>
  <r>
    <x v="1223"/>
    <x v="25"/>
    <s v="OFF-AR-10001315"/>
    <x v="0"/>
    <x v="4"/>
    <n v="12.672000000000001"/>
    <s v="CA-2018-108287"/>
    <n v="1"/>
    <n v="9"/>
    <n v="0.2"/>
    <n v="1.4255999999999993"/>
    <n v="0.45632477063632687"/>
  </r>
  <r>
    <x v="1223"/>
    <x v="10"/>
    <s v="OFF-BI-10004209"/>
    <x v="0"/>
    <x v="3"/>
    <n v="7.2359999999999998"/>
    <s v="CA-2018-156664"/>
    <n v="0"/>
    <n v="3"/>
    <n v="0.7"/>
    <n v="-6.0299999999999976"/>
    <n v="0.46881743173671325"/>
  </r>
  <r>
    <x v="1223"/>
    <x v="4"/>
    <s v="OFF-AR-10003811"/>
    <x v="0"/>
    <x v="4"/>
    <n v="6.63"/>
    <s v="CA-2018-102099"/>
    <n v="0"/>
    <n v="3"/>
    <n v="0"/>
    <n v="1.7901"/>
    <n v="0.45632477063632687"/>
  </r>
  <r>
    <x v="1223"/>
    <x v="4"/>
    <s v="OFF-AR-10002578"/>
    <x v="0"/>
    <x v="4"/>
    <n v="5.76"/>
    <s v="CA-2018-158736"/>
    <n v="1"/>
    <n v="2"/>
    <n v="0"/>
    <n v="1.6703999999999999"/>
    <n v="0.45632477063632687"/>
  </r>
  <r>
    <x v="1223"/>
    <x v="10"/>
    <s v="OFF-FA-10002988"/>
    <x v="0"/>
    <x v="7"/>
    <n v="4.8239999999999998"/>
    <s v="CA-2018-156664"/>
    <n v="0"/>
    <n v="3"/>
    <n v="0.2"/>
    <n v="1.7486999999999999"/>
    <n v="0.51168203684699509"/>
  </r>
  <r>
    <x v="1223"/>
    <x v="20"/>
    <s v="OFF-AR-10000462"/>
    <x v="0"/>
    <x v="4"/>
    <n v="3.2"/>
    <s v="CA-2018-115602"/>
    <n v="0"/>
    <n v="2"/>
    <n v="0"/>
    <n v="1.3760000000000003"/>
    <n v="0.45632477063632687"/>
  </r>
  <r>
    <x v="1223"/>
    <x v="4"/>
    <s v="TEC-AC-10003610"/>
    <x v="2"/>
    <x v="9"/>
    <n v="119.98"/>
    <s v="CA-2018-140585"/>
    <n v="0"/>
    <n v="2"/>
    <n v="0"/>
    <n v="57.590400000000002"/>
    <n v="0.52062335344040378"/>
  </r>
  <r>
    <x v="1223"/>
    <x v="21"/>
    <s v="TEC-AC-10002331"/>
    <x v="2"/>
    <x v="9"/>
    <n v="29.339999999999996"/>
    <s v="CA-2018-143252"/>
    <n v="0"/>
    <n v="3"/>
    <n v="0"/>
    <n v="10.855799999999999"/>
    <n v="0.52062335344040378"/>
  </r>
  <r>
    <x v="1224"/>
    <x v="8"/>
    <s v="OFF-SU-10002881"/>
    <x v="0"/>
    <x v="14"/>
    <n v="1665.62"/>
    <s v="CA-2018-158729"/>
    <n v="1"/>
    <n v="2"/>
    <n v="0"/>
    <n v="33.312400000000025"/>
    <n v="0.53938093436526824"/>
  </r>
  <r>
    <x v="1224"/>
    <x v="26"/>
    <s v="FUR-BO-10000468"/>
    <x v="1"/>
    <x v="10"/>
    <n v="102.01800000000001"/>
    <s v="CA-2018-116946"/>
    <n v="1"/>
    <n v="7"/>
    <n v="0.7"/>
    <n v="-183.6323999999999"/>
    <n v="0.5176847302647779"/>
  </r>
  <r>
    <x v="1224"/>
    <x v="26"/>
    <s v="OFF-ST-10002554"/>
    <x v="0"/>
    <x v="1"/>
    <n v="78.256"/>
    <s v="CA-2018-116946"/>
    <n v="0"/>
    <n v="2"/>
    <n v="0.2"/>
    <n v="-17.607599999999998"/>
    <n v="0.44610841445725197"/>
  </r>
  <r>
    <x v="1224"/>
    <x v="4"/>
    <s v="OFF-BI-10001510"/>
    <x v="0"/>
    <x v="3"/>
    <n v="36.672000000000004"/>
    <s v="CA-2018-128160"/>
    <n v="1"/>
    <n v="2"/>
    <n v="0.2"/>
    <n v="11.459999999999999"/>
    <n v="0.46881743173671325"/>
  </r>
  <r>
    <x v="1224"/>
    <x v="26"/>
    <s v="FUR-FU-10000320"/>
    <x v="1"/>
    <x v="8"/>
    <n v="13.360000000000001"/>
    <s v="CA-2018-116946"/>
    <n v="0"/>
    <n v="5"/>
    <n v="0.2"/>
    <n v="4.0080000000000009"/>
    <n v="0.4595170286641902"/>
  </r>
  <r>
    <x v="1225"/>
    <x v="20"/>
    <s v="OFF-PA-10001970"/>
    <x v="0"/>
    <x v="0"/>
    <n v="279.89999999999998"/>
    <s v="CA-2018-102197"/>
    <n v="1"/>
    <n v="5"/>
    <n v="0"/>
    <n v="137.15100000000001"/>
    <n v="0.43613829632717294"/>
  </r>
  <r>
    <x v="1225"/>
    <x v="20"/>
    <s v="OFF-BI-10001524"/>
    <x v="0"/>
    <x v="3"/>
    <n v="50.352000000000004"/>
    <s v="CA-2018-102197"/>
    <n v="0"/>
    <n v="3"/>
    <n v="0.2"/>
    <n v="17.623199999999997"/>
    <n v="0.46881743173671325"/>
  </r>
  <r>
    <x v="1225"/>
    <x v="20"/>
    <s v="OFF-PA-10004156"/>
    <x v="0"/>
    <x v="0"/>
    <n v="34.019999999999996"/>
    <s v="CA-2018-102197"/>
    <n v="0"/>
    <n v="3"/>
    <n v="0"/>
    <n v="16.669799999999999"/>
    <n v="0.43613829632717294"/>
  </r>
  <r>
    <x v="1225"/>
    <x v="20"/>
    <s v="OFF-BI-10003291"/>
    <x v="0"/>
    <x v="3"/>
    <n v="6.9840000000000009"/>
    <s v="CA-2018-105480"/>
    <n v="1"/>
    <n v="1"/>
    <n v="0.2"/>
    <n v="2.3570999999999991"/>
    <n v="0.46881743173671325"/>
  </r>
  <r>
    <x v="1225"/>
    <x v="20"/>
    <s v="OFF-PA-10002787"/>
    <x v="0"/>
    <x v="0"/>
    <n v="6.48"/>
    <s v="CA-2018-105480"/>
    <n v="0"/>
    <n v="1"/>
    <n v="0"/>
    <n v="3.1104000000000003"/>
    <n v="0.43613829632717294"/>
  </r>
  <r>
    <x v="1226"/>
    <x v="4"/>
    <s v="OFF-ST-10003306"/>
    <x v="0"/>
    <x v="1"/>
    <n v="1000.0200000000001"/>
    <s v="CA-2018-138380"/>
    <n v="1"/>
    <n v="7"/>
    <n v="0"/>
    <n v="290.00579999999991"/>
    <n v="0.44610841445725197"/>
  </r>
  <r>
    <x v="1226"/>
    <x v="18"/>
    <s v="OFF-ST-10004459"/>
    <x v="0"/>
    <x v="1"/>
    <n v="375.34"/>
    <s v="CA-2018-106782"/>
    <n v="1"/>
    <n v="1"/>
    <n v="0"/>
    <n v="18.766999999999996"/>
    <n v="0.44610841445725197"/>
  </r>
  <r>
    <x v="1226"/>
    <x v="23"/>
    <s v="TEC-PH-10002103"/>
    <x v="2"/>
    <x v="6"/>
    <n v="281.96999999999997"/>
    <s v="CA-2018-165841"/>
    <n v="1"/>
    <n v="3"/>
    <n v="0"/>
    <n v="78.951599999999999"/>
    <n v="0.41105220110552465"/>
  </r>
  <r>
    <x v="1226"/>
    <x v="23"/>
    <s v="OFF-PA-10001144"/>
    <x v="0"/>
    <x v="0"/>
    <n v="166.44"/>
    <s v="CA-2018-165841"/>
    <n v="0"/>
    <n v="3"/>
    <n v="0"/>
    <n v="79.891199999999998"/>
    <n v="0.43613829632717294"/>
  </r>
  <r>
    <x v="1226"/>
    <x v="4"/>
    <s v="OFF-ST-10004340"/>
    <x v="0"/>
    <x v="1"/>
    <n v="124.36"/>
    <s v="CA-2018-144827"/>
    <n v="1"/>
    <n v="2"/>
    <n v="0"/>
    <n v="33.577200000000005"/>
    <n v="0.44610841445725197"/>
  </r>
  <r>
    <x v="1226"/>
    <x v="23"/>
    <s v="OFF-SU-10000898"/>
    <x v="0"/>
    <x v="14"/>
    <n v="69.5"/>
    <s v="CA-2018-165841"/>
    <n v="0"/>
    <n v="5"/>
    <n v="0"/>
    <n v="20.154999999999994"/>
    <n v="0.53938093436526824"/>
  </r>
  <r>
    <x v="1226"/>
    <x v="9"/>
    <s v="OFF-BI-10002003"/>
    <x v="0"/>
    <x v="3"/>
    <n v="23.88"/>
    <s v="CA-2018-107461"/>
    <n v="1"/>
    <n v="6"/>
    <n v="0"/>
    <n v="11.223600000000001"/>
    <n v="0.46881743173671325"/>
  </r>
  <r>
    <x v="1226"/>
    <x v="40"/>
    <s v="FUR-FU-10001940"/>
    <x v="1"/>
    <x v="8"/>
    <n v="15.92"/>
    <s v="CA-2018-137456"/>
    <n v="1"/>
    <n v="2"/>
    <n v="0"/>
    <n v="7.0048000000000012"/>
    <n v="0.4595170286641902"/>
  </r>
  <r>
    <x v="1226"/>
    <x v="4"/>
    <s v="OFF-AR-10003811"/>
    <x v="0"/>
    <x v="4"/>
    <n v="6.63"/>
    <s v="CA-2018-163405"/>
    <n v="1"/>
    <n v="3"/>
    <n v="0"/>
    <n v="1.7901"/>
    <n v="0.45632477063632687"/>
  </r>
  <r>
    <x v="1226"/>
    <x v="4"/>
    <s v="OFF-AR-10001246"/>
    <x v="0"/>
    <x v="4"/>
    <n v="5.88"/>
    <s v="CA-2018-163405"/>
    <n v="0"/>
    <n v="2"/>
    <n v="0"/>
    <n v="1.7051999999999996"/>
    <n v="0.45632477063632687"/>
  </r>
  <r>
    <x v="1226"/>
    <x v="3"/>
    <s v="TEC-AC-10003116"/>
    <x v="2"/>
    <x v="9"/>
    <n v="71"/>
    <s v="CA-2018-109589"/>
    <n v="1"/>
    <n v="4"/>
    <n v="0"/>
    <n v="27.689999999999998"/>
    <n v="0.52062335344040378"/>
  </r>
  <r>
    <x v="1227"/>
    <x v="14"/>
    <s v="FUR-CH-10002335"/>
    <x v="1"/>
    <x v="5"/>
    <n v="1586.6899999999998"/>
    <s v="CA-2018-120376"/>
    <n v="1"/>
    <n v="7"/>
    <n v="0"/>
    <n v="412.5394"/>
    <n v="0.46529189879902266"/>
  </r>
  <r>
    <x v="1227"/>
    <x v="15"/>
    <s v="FUR-TA-10002903"/>
    <x v="1"/>
    <x v="13"/>
    <n v="934.9559999999999"/>
    <s v="CA-2018-150910"/>
    <n v="1"/>
    <n v="6"/>
    <n v="0.4"/>
    <n v="-249.32159999999999"/>
    <n v="0.55975208308209756"/>
  </r>
  <r>
    <x v="1227"/>
    <x v="24"/>
    <s v="OFF-AP-10001058"/>
    <x v="0"/>
    <x v="12"/>
    <n v="839.43000000000006"/>
    <s v="CA-2018-155376"/>
    <n v="1"/>
    <n v="3"/>
    <n v="0"/>
    <n v="218.25179999999997"/>
    <n v="0.49507917887403441"/>
  </r>
  <r>
    <x v="1227"/>
    <x v="43"/>
    <s v="OFF-SU-10003505"/>
    <x v="0"/>
    <x v="14"/>
    <n v="695.16"/>
    <s v="CA-2018-119578"/>
    <n v="1"/>
    <n v="6"/>
    <n v="0"/>
    <n v="34.757999999999953"/>
    <n v="0.53938093436526824"/>
  </r>
  <r>
    <x v="1227"/>
    <x v="10"/>
    <s v="TEC-PH-10003072"/>
    <x v="2"/>
    <x v="6"/>
    <n v="629.95799999999997"/>
    <s v="CA-2018-119193"/>
    <n v="1"/>
    <n v="7"/>
    <n v="0.4"/>
    <n v="94.49369999999999"/>
    <n v="0.41105220110552465"/>
  </r>
  <r>
    <x v="1227"/>
    <x v="28"/>
    <s v="FUR-TA-10004915"/>
    <x v="1"/>
    <x v="13"/>
    <n v="607.52"/>
    <s v="CA-2018-146164"/>
    <n v="1"/>
    <n v="2"/>
    <n v="0"/>
    <n v="97.203200000000038"/>
    <n v="0.55975208308209756"/>
  </r>
  <r>
    <x v="1227"/>
    <x v="14"/>
    <s v="FUR-TA-10004534"/>
    <x v="1"/>
    <x v="13"/>
    <n v="411.8"/>
    <s v="CA-2018-120376"/>
    <n v="0"/>
    <n v="2"/>
    <n v="0"/>
    <n v="70.005999999999972"/>
    <n v="0.55975208308209756"/>
  </r>
  <r>
    <x v="1227"/>
    <x v="43"/>
    <s v="FUR-BO-10003660"/>
    <x v="1"/>
    <x v="10"/>
    <n v="220.98"/>
    <s v="CA-2018-119578"/>
    <n v="0"/>
    <n v="1"/>
    <n v="0"/>
    <n v="50.825400000000002"/>
    <n v="0.5176847302647779"/>
  </r>
  <r>
    <x v="1227"/>
    <x v="12"/>
    <s v="FUR-TA-10003008"/>
    <x v="1"/>
    <x v="13"/>
    <n v="182.55"/>
    <s v="CA-2018-142909"/>
    <n v="1"/>
    <n v="2"/>
    <n v="0.5"/>
    <n v="-135.08699999999999"/>
    <n v="0.55975208308209756"/>
  </r>
  <r>
    <x v="1227"/>
    <x v="33"/>
    <s v="FUR-CH-10002647"/>
    <x v="1"/>
    <x v="5"/>
    <n v="141.96"/>
    <s v="CA-2018-100412"/>
    <n v="1"/>
    <n v="2"/>
    <n v="0"/>
    <n v="35.490000000000009"/>
    <n v="0.46529189879902266"/>
  </r>
  <r>
    <x v="1227"/>
    <x v="0"/>
    <s v="OFF-PA-10000176"/>
    <x v="0"/>
    <x v="0"/>
    <n v="75.88"/>
    <s v="CA-2018-104927"/>
    <n v="1"/>
    <n v="5"/>
    <n v="0.2"/>
    <n v="26.557999999999993"/>
    <n v="0.43613829632717294"/>
  </r>
  <r>
    <x v="1227"/>
    <x v="31"/>
    <s v="TEC-PH-10001300"/>
    <x v="2"/>
    <x v="6"/>
    <n v="67.040000000000006"/>
    <s v="CA-2018-115931"/>
    <n v="1"/>
    <n v="4"/>
    <n v="0.2"/>
    <n v="6.7039999999999971"/>
    <n v="0.41105220110552465"/>
  </r>
  <r>
    <x v="1227"/>
    <x v="15"/>
    <s v="OFF-AP-10003266"/>
    <x v="0"/>
    <x v="12"/>
    <n v="59.24"/>
    <s v="CA-2018-150910"/>
    <n v="0"/>
    <n v="5"/>
    <n v="0.2"/>
    <n v="16.290999999999997"/>
    <n v="0.49507917887403441"/>
  </r>
  <r>
    <x v="1227"/>
    <x v="31"/>
    <s v="OFF-ST-10000876"/>
    <x v="0"/>
    <x v="1"/>
    <n v="37.32"/>
    <s v="CA-2018-115931"/>
    <n v="0"/>
    <n v="3"/>
    <n v="0"/>
    <n v="10.4496"/>
    <n v="0.44610841445725197"/>
  </r>
  <r>
    <x v="1227"/>
    <x v="28"/>
    <s v="OFF-ST-10001228"/>
    <x v="0"/>
    <x v="1"/>
    <n v="31.16"/>
    <s v="CA-2018-146164"/>
    <n v="0"/>
    <n v="2"/>
    <n v="0"/>
    <n v="7.7899999999999991"/>
    <n v="0.44610841445725197"/>
  </r>
  <r>
    <x v="1227"/>
    <x v="15"/>
    <s v="OFF-ST-10000918"/>
    <x v="0"/>
    <x v="1"/>
    <n v="26.160000000000004"/>
    <s v="CA-2018-150910"/>
    <n v="0"/>
    <n v="3"/>
    <n v="0.2"/>
    <n v="1.961999999999998"/>
    <n v="0.44610841445725197"/>
  </r>
  <r>
    <x v="1227"/>
    <x v="0"/>
    <s v="OFF-PA-10000019"/>
    <x v="0"/>
    <x v="0"/>
    <n v="25.920000000000005"/>
    <s v="CA-2018-104927"/>
    <n v="0"/>
    <n v="5"/>
    <n v="0.2"/>
    <n v="9.0719999999999992"/>
    <n v="0.43613829632717294"/>
  </r>
  <r>
    <x v="1227"/>
    <x v="15"/>
    <s v="OFF-AR-10001419"/>
    <x v="0"/>
    <x v="4"/>
    <n v="23.128"/>
    <s v="CA-2018-150910"/>
    <n v="0"/>
    <n v="7"/>
    <n v="0.2"/>
    <n v="2.8909999999999982"/>
    <n v="0.45632477063632687"/>
  </r>
  <r>
    <x v="1227"/>
    <x v="31"/>
    <s v="OFF-LA-10001404"/>
    <x v="0"/>
    <x v="2"/>
    <n v="18.45"/>
    <s v="CA-2018-115931"/>
    <n v="0"/>
    <n v="5"/>
    <n v="0"/>
    <n v="8.6715"/>
    <n v="0.4647369236065339"/>
  </r>
  <r>
    <x v="1227"/>
    <x v="16"/>
    <s v="OFF-EN-10002621"/>
    <x v="0"/>
    <x v="11"/>
    <n v="7.8239999999999998"/>
    <s v="CA-2018-145310"/>
    <n v="1"/>
    <n v="1"/>
    <n v="0.2"/>
    <n v="2.9339999999999997"/>
    <n v="0.44424167803735209"/>
  </r>
  <r>
    <x v="1227"/>
    <x v="0"/>
    <s v="OFF-BI-10003429"/>
    <x v="0"/>
    <x v="3"/>
    <n v="6.3299999999999992"/>
    <s v="CA-2018-104927"/>
    <n v="0"/>
    <n v="5"/>
    <n v="0.8"/>
    <n v="-9.8114999999999988"/>
    <n v="0.46881743173671325"/>
  </r>
  <r>
    <x v="1227"/>
    <x v="31"/>
    <s v="OFF-AR-10000369"/>
    <x v="0"/>
    <x v="4"/>
    <n v="4.17"/>
    <s v="CA-2018-115931"/>
    <n v="0"/>
    <n v="3"/>
    <n v="0"/>
    <n v="1.0841999999999998"/>
    <n v="0.45632477063632687"/>
  </r>
  <r>
    <x v="1227"/>
    <x v="4"/>
    <s v="TEC-AC-10000474"/>
    <x v="2"/>
    <x v="9"/>
    <n v="474.95"/>
    <s v="CA-2018-149699"/>
    <n v="1"/>
    <n v="5"/>
    <n v="0"/>
    <n v="142.48499999999993"/>
    <n v="0.52062335344040378"/>
  </r>
  <r>
    <x v="1227"/>
    <x v="14"/>
    <s v="TEC-AC-10001114"/>
    <x v="2"/>
    <x v="9"/>
    <n v="199.95000000000002"/>
    <s v="CA-2018-120376"/>
    <n v="0"/>
    <n v="5"/>
    <n v="0"/>
    <n v="63.983999999999988"/>
    <n v="0.52062335344040378"/>
  </r>
  <r>
    <x v="1227"/>
    <x v="14"/>
    <s v="TEC-AC-10000844"/>
    <x v="2"/>
    <x v="9"/>
    <n v="84.99"/>
    <s v="CA-2018-120376"/>
    <n v="0"/>
    <n v="1"/>
    <n v="0"/>
    <n v="30.596399999999996"/>
    <n v="0.52062335344040378"/>
  </r>
  <r>
    <x v="1227"/>
    <x v="15"/>
    <s v="TEC-AC-10001013"/>
    <x v="2"/>
    <x v="9"/>
    <n v="46.864000000000004"/>
    <s v="CA-2018-150910"/>
    <n v="0"/>
    <n v="2"/>
    <n v="0.2"/>
    <n v="7.615399999999994"/>
    <n v="0.52062335344040378"/>
  </r>
  <r>
    <x v="1227"/>
    <x v="10"/>
    <s v="OFF-BI-10000848"/>
    <x v="0"/>
    <x v="3"/>
    <n v="1.6410000000000002"/>
    <s v="CA-2018-119193"/>
    <n v="0"/>
    <n v="1"/>
    <n v="0.7"/>
    <n v="-1.3128000000000002"/>
    <n v="0.46881743173671325"/>
  </r>
  <r>
    <x v="1228"/>
    <x v="13"/>
    <s v="TEC-PH-10003601"/>
    <x v="2"/>
    <x v="6"/>
    <n v="494.97"/>
    <s v="US-2018-162670"/>
    <n v="1"/>
    <n v="3"/>
    <n v="0"/>
    <n v="148.49099999999996"/>
    <n v="0.41105220110552465"/>
  </r>
  <r>
    <x v="1228"/>
    <x v="13"/>
    <s v="OFF-ST-10001522"/>
    <x v="0"/>
    <x v="1"/>
    <n v="367.96"/>
    <s v="US-2018-162670"/>
    <n v="0"/>
    <n v="4"/>
    <n v="0"/>
    <n v="14.718399999999974"/>
    <n v="0.44610841445725197"/>
  </r>
  <r>
    <x v="1228"/>
    <x v="15"/>
    <s v="OFF-ST-10004123"/>
    <x v="0"/>
    <x v="1"/>
    <n v="218.35200000000003"/>
    <s v="CA-2018-140627"/>
    <n v="1"/>
    <n v="3"/>
    <n v="0.2"/>
    <n v="-54.588000000000008"/>
    <n v="0.44610841445725197"/>
  </r>
  <r>
    <x v="1228"/>
    <x v="13"/>
    <s v="OFF-EN-10001453"/>
    <x v="0"/>
    <x v="11"/>
    <n v="182.94"/>
    <s v="US-2018-162670"/>
    <n v="0"/>
    <n v="3"/>
    <n v="0"/>
    <n v="85.981799999999993"/>
    <n v="0.44424167803735209"/>
  </r>
  <r>
    <x v="1228"/>
    <x v="37"/>
    <s v="FUR-FU-10003708"/>
    <x v="1"/>
    <x v="8"/>
    <n v="181.95"/>
    <s v="CA-2018-127929"/>
    <n v="1"/>
    <n v="3"/>
    <n v="0"/>
    <n v="38.209499999999998"/>
    <n v="0.4595170286641902"/>
  </r>
  <r>
    <x v="1228"/>
    <x v="1"/>
    <s v="OFF-PA-10004475"/>
    <x v="0"/>
    <x v="0"/>
    <n v="175.87200000000001"/>
    <s v="CA-2018-117443"/>
    <n v="1"/>
    <n v="4"/>
    <n v="0.2"/>
    <n v="63.753599999999992"/>
    <n v="0.43613829632717294"/>
  </r>
  <r>
    <x v="1228"/>
    <x v="15"/>
    <s v="FUR-FU-10000087"/>
    <x v="1"/>
    <x v="8"/>
    <n v="72.703999999999994"/>
    <s v="CA-2018-140627"/>
    <n v="0"/>
    <n v="4"/>
    <n v="0.2"/>
    <n v="19.084800000000005"/>
    <n v="0.4595170286641902"/>
  </r>
  <r>
    <x v="1228"/>
    <x v="13"/>
    <s v="OFF-ST-10001328"/>
    <x v="0"/>
    <x v="1"/>
    <n v="62.04"/>
    <s v="US-2018-162670"/>
    <n v="0"/>
    <n v="4"/>
    <n v="0"/>
    <n v="17.371200000000002"/>
    <n v="0.44610841445725197"/>
  </r>
  <r>
    <x v="1228"/>
    <x v="13"/>
    <s v="OFF-PA-10001994"/>
    <x v="0"/>
    <x v="0"/>
    <n v="44.96"/>
    <s v="US-2018-162670"/>
    <n v="0"/>
    <n v="2"/>
    <n v="0"/>
    <n v="20.6816"/>
    <n v="0.43613829632717294"/>
  </r>
  <r>
    <x v="1228"/>
    <x v="0"/>
    <s v="OFF-AP-10001947"/>
    <x v="0"/>
    <x v="12"/>
    <n v="29.311999999999994"/>
    <s v="CA-2018-121216"/>
    <n v="1"/>
    <n v="8"/>
    <n v="0.8"/>
    <n v="-74.74560000000001"/>
    <n v="0.49507917887403441"/>
  </r>
  <r>
    <x v="1228"/>
    <x v="0"/>
    <s v="OFF-PA-10004519"/>
    <x v="0"/>
    <x v="0"/>
    <n v="28.672000000000004"/>
    <s v="CA-2018-121216"/>
    <n v="0"/>
    <n v="8"/>
    <n v="0.2"/>
    <n v="10.393600000000001"/>
    <n v="0.43613829632717294"/>
  </r>
  <r>
    <x v="1228"/>
    <x v="37"/>
    <s v="FUR-FU-10001473"/>
    <x v="1"/>
    <x v="8"/>
    <n v="27.46"/>
    <s v="CA-2018-110625"/>
    <n v="1"/>
    <n v="2"/>
    <n v="0"/>
    <n v="9.8856000000000002"/>
    <n v="0.4595170286641902"/>
  </r>
  <r>
    <x v="1228"/>
    <x v="1"/>
    <s v="OFF-BI-10004002"/>
    <x v="0"/>
    <x v="3"/>
    <n v="13.839999999999998"/>
    <s v="CA-2018-117443"/>
    <n v="0"/>
    <n v="4"/>
    <n v="0.8"/>
    <n v="-22.144000000000005"/>
    <n v="0.46881743173671325"/>
  </r>
  <r>
    <x v="1228"/>
    <x v="4"/>
    <s v="OFF-AR-10001118"/>
    <x v="0"/>
    <x v="4"/>
    <n v="13.48"/>
    <s v="US-2018-123463"/>
    <n v="1"/>
    <n v="4"/>
    <n v="0"/>
    <n v="5.9312000000000014"/>
    <n v="0.45632477063632687"/>
  </r>
  <r>
    <x v="1228"/>
    <x v="15"/>
    <s v="OFF-AR-10000422"/>
    <x v="0"/>
    <x v="4"/>
    <n v="12.263999999999999"/>
    <s v="CA-2018-140627"/>
    <n v="0"/>
    <n v="7"/>
    <n v="0.2"/>
    <n v="1.0730999999999993"/>
    <n v="0.45632477063632687"/>
  </r>
  <r>
    <x v="1229"/>
    <x v="4"/>
    <s v="TEC-CO-10001449"/>
    <x v="2"/>
    <x v="16"/>
    <n v="2879.9520000000002"/>
    <s v="CA-2018-145219"/>
    <n v="1"/>
    <n v="6"/>
    <n v="0.2"/>
    <n v="1007.9831999999999"/>
    <n v="0.55185675810753509"/>
  </r>
  <r>
    <x v="1229"/>
    <x v="22"/>
    <s v="OFF-ST-10001097"/>
    <x v="0"/>
    <x v="1"/>
    <n v="1003.6200000000001"/>
    <s v="CA-2018-147956"/>
    <n v="1"/>
    <n v="6"/>
    <n v="0"/>
    <n v="0"/>
    <n v="0.44610841445725197"/>
  </r>
  <r>
    <x v="1229"/>
    <x v="12"/>
    <s v="FUR-CH-10001394"/>
    <x v="1"/>
    <x v="5"/>
    <n v="842.37600000000009"/>
    <s v="CA-2018-128734"/>
    <n v="1"/>
    <n v="3"/>
    <n v="0.2"/>
    <n v="105.29699999999988"/>
    <n v="0.46529189879902266"/>
  </r>
  <r>
    <x v="1229"/>
    <x v="8"/>
    <s v="TEC-MA-10003183"/>
    <x v="2"/>
    <x v="15"/>
    <n v="479.97"/>
    <s v="CA-2018-124296"/>
    <n v="1"/>
    <n v="3"/>
    <n v="0"/>
    <n v="239.98500000000001"/>
    <n v="0.5183572270896134"/>
  </r>
  <r>
    <x v="1229"/>
    <x v="20"/>
    <s v="FUR-CH-10002602"/>
    <x v="1"/>
    <x v="5"/>
    <n v="271.76400000000001"/>
    <s v="CA-2018-169978"/>
    <n v="1"/>
    <n v="2"/>
    <n v="0.1"/>
    <n v="48.313600000000008"/>
    <n v="0.46529189879902266"/>
  </r>
  <r>
    <x v="1229"/>
    <x v="0"/>
    <s v="OFF-ST-10000585"/>
    <x v="0"/>
    <x v="1"/>
    <n v="264.32"/>
    <s v="CA-2018-121195"/>
    <n v="1"/>
    <n v="2"/>
    <n v="0.2"/>
    <n v="19.823999999999998"/>
    <n v="0.44610841445725197"/>
  </r>
  <r>
    <x v="1229"/>
    <x v="8"/>
    <s v="FUR-CH-10002439"/>
    <x v="1"/>
    <x v="5"/>
    <n v="232.88"/>
    <s v="CA-2018-124296"/>
    <n v="0"/>
    <n v="4"/>
    <n v="0"/>
    <n v="60.5488"/>
    <n v="0.46529189879902266"/>
  </r>
  <r>
    <x v="1229"/>
    <x v="4"/>
    <s v="OFF-BI-10001670"/>
    <x v="0"/>
    <x v="3"/>
    <n v="90.480000000000018"/>
    <s v="CA-2018-145219"/>
    <n v="0"/>
    <n v="3"/>
    <n v="0.2"/>
    <n v="33.93"/>
    <n v="0.46881743173671325"/>
  </r>
  <r>
    <x v="1229"/>
    <x v="20"/>
    <s v="FUR-FU-10001602"/>
    <x v="1"/>
    <x v="8"/>
    <n v="37.93"/>
    <s v="CA-2018-169411"/>
    <n v="1"/>
    <n v="1"/>
    <n v="0"/>
    <n v="6.8273999999999972"/>
    <n v="0.4595170286641902"/>
  </r>
  <r>
    <x v="1229"/>
    <x v="20"/>
    <s v="OFF-AP-10004249"/>
    <x v="0"/>
    <x v="12"/>
    <n v="35.910000000000004"/>
    <s v="CA-2018-117933"/>
    <n v="1"/>
    <n v="3"/>
    <n v="0"/>
    <n v="9.6956999999999987"/>
    <n v="0.49507917887403441"/>
  </r>
  <r>
    <x v="1229"/>
    <x v="35"/>
    <s v="OFF-BI-10001679"/>
    <x v="0"/>
    <x v="3"/>
    <n v="21.312000000000005"/>
    <s v="CA-2018-163671"/>
    <n v="1"/>
    <n v="3"/>
    <n v="0.2"/>
    <n v="7.9919999999999991"/>
    <n v="0.46881743173671325"/>
  </r>
  <r>
    <x v="1229"/>
    <x v="32"/>
    <s v="OFF-PA-10001972"/>
    <x v="0"/>
    <x v="0"/>
    <n v="19.440000000000001"/>
    <s v="CA-2018-148355"/>
    <n v="1"/>
    <n v="3"/>
    <n v="0"/>
    <n v="9.3312000000000008"/>
    <n v="0.43613829632717294"/>
  </r>
  <r>
    <x v="1229"/>
    <x v="20"/>
    <s v="OFF-BI-10003708"/>
    <x v="0"/>
    <x v="3"/>
    <n v="17.880000000000003"/>
    <s v="CA-2018-154935"/>
    <n v="1"/>
    <n v="3"/>
    <n v="0.2"/>
    <n v="5.5875000000000004"/>
    <n v="0.46881743173671325"/>
  </r>
  <r>
    <x v="1229"/>
    <x v="20"/>
    <s v="OFF-BI-10001900"/>
    <x v="0"/>
    <x v="3"/>
    <n v="14.376000000000001"/>
    <s v="CA-2018-169978"/>
    <n v="0"/>
    <n v="3"/>
    <n v="0.2"/>
    <n v="4.8518999999999997"/>
    <n v="0.46881743173671325"/>
  </r>
  <r>
    <x v="1229"/>
    <x v="32"/>
    <s v="OFF-BI-10000201"/>
    <x v="0"/>
    <x v="3"/>
    <n v="12.3"/>
    <s v="CA-2018-148355"/>
    <n v="0"/>
    <n v="5"/>
    <n v="0"/>
    <n v="6.15"/>
    <n v="0.46881743173671325"/>
  </r>
  <r>
    <x v="1229"/>
    <x v="12"/>
    <s v="FUR-FU-10001731"/>
    <x v="1"/>
    <x v="8"/>
    <n v="8.5440000000000005"/>
    <s v="CA-2018-128734"/>
    <n v="0"/>
    <n v="4"/>
    <n v="0.2"/>
    <n v="1.9223999999999997"/>
    <n v="0.4595170286641902"/>
  </r>
  <r>
    <x v="1230"/>
    <x v="33"/>
    <s v="OFF-PA-10000994"/>
    <x v="0"/>
    <x v="0"/>
    <n v="629.09999999999991"/>
    <s v="CA-2018-114055"/>
    <n v="1"/>
    <n v="6"/>
    <n v="0"/>
    <n v="301.96799999999996"/>
    <n v="0.43613829632717294"/>
  </r>
  <r>
    <x v="1230"/>
    <x v="3"/>
    <s v="FUR-CH-10001146"/>
    <x v="1"/>
    <x v="5"/>
    <n v="304.45"/>
    <s v="CA-2018-163510"/>
    <n v="1"/>
    <n v="5"/>
    <n v="0"/>
    <n v="76.112499999999983"/>
    <n v="0.46529189879902266"/>
  </r>
  <r>
    <x v="1230"/>
    <x v="10"/>
    <s v="FUR-TA-10002645"/>
    <x v="1"/>
    <x v="13"/>
    <n v="273.06"/>
    <s v="US-2018-147669"/>
    <n v="1"/>
    <n v="2"/>
    <n v="0.4"/>
    <n v="-104.67300000000006"/>
    <n v="0.55975208308209756"/>
  </r>
  <r>
    <x v="1230"/>
    <x v="4"/>
    <s v="OFF-ST-10002756"/>
    <x v="0"/>
    <x v="1"/>
    <n v="270.62"/>
    <s v="CA-2018-121398"/>
    <n v="1"/>
    <n v="2"/>
    <n v="0"/>
    <n v="2.7062000000000239"/>
    <n v="0.44610841445725197"/>
  </r>
  <r>
    <x v="1230"/>
    <x v="20"/>
    <s v="FUR-BO-10004015"/>
    <x v="1"/>
    <x v="10"/>
    <n v="191.98400000000001"/>
    <s v="CA-2018-161480"/>
    <n v="1"/>
    <n v="2"/>
    <n v="0.2"/>
    <n v="4.7995999999999768"/>
    <n v="0.5176847302647779"/>
  </r>
  <r>
    <x v="1230"/>
    <x v="4"/>
    <s v="OFF-BI-10001718"/>
    <x v="0"/>
    <x v="3"/>
    <n v="153.55199999999999"/>
    <s v="CA-2018-121398"/>
    <n v="0"/>
    <n v="3"/>
    <n v="0.2"/>
    <n v="51.823799999999999"/>
    <n v="0.46881743173671325"/>
  </r>
  <r>
    <x v="1230"/>
    <x v="16"/>
    <s v="TEC-MA-10004626"/>
    <x v="2"/>
    <x v="15"/>
    <n v="120"/>
    <s v="CA-2018-105620"/>
    <n v="1"/>
    <n v="2"/>
    <n v="0.5"/>
    <n v="-7.2000000000000028"/>
    <n v="0.5183572270896134"/>
  </r>
  <r>
    <x v="1230"/>
    <x v="33"/>
    <s v="OFF-PA-10004381"/>
    <x v="0"/>
    <x v="0"/>
    <n v="96.08"/>
    <s v="CA-2018-114055"/>
    <n v="0"/>
    <n v="2"/>
    <n v="0"/>
    <n v="46.118399999999994"/>
    <n v="0.43613829632717294"/>
  </r>
  <r>
    <x v="1230"/>
    <x v="3"/>
    <s v="OFF-ST-10000563"/>
    <x v="0"/>
    <x v="1"/>
    <n v="95.94"/>
    <s v="CA-2018-163510"/>
    <n v="0"/>
    <n v="3"/>
    <n v="0"/>
    <n v="9.5940000000000012"/>
    <n v="0.44610841445725197"/>
  </r>
  <r>
    <x v="1230"/>
    <x v="33"/>
    <s v="TEC-PH-10002890"/>
    <x v="2"/>
    <x v="6"/>
    <n v="90.48"/>
    <s v="CA-2018-114055"/>
    <n v="0"/>
    <n v="2"/>
    <n v="0"/>
    <n v="23.524799999999999"/>
    <n v="0.41105220110552465"/>
  </r>
  <r>
    <x v="1230"/>
    <x v="0"/>
    <s v="OFF-SU-10000946"/>
    <x v="0"/>
    <x v="14"/>
    <n v="44.688000000000002"/>
    <s v="CA-2018-134194"/>
    <n v="1"/>
    <n v="7"/>
    <n v="0.2"/>
    <n v="5.0273999999999965"/>
    <n v="0.53938093436526824"/>
  </r>
  <r>
    <x v="1230"/>
    <x v="20"/>
    <s v="FUR-FU-10001934"/>
    <x v="1"/>
    <x v="8"/>
    <n v="41.96"/>
    <s v="CA-2018-146780"/>
    <n v="1"/>
    <n v="2"/>
    <n v="0"/>
    <n v="10.909600000000001"/>
    <n v="0.4595170286641902"/>
  </r>
  <r>
    <x v="1230"/>
    <x v="0"/>
    <s v="OFF-BI-10001597"/>
    <x v="0"/>
    <x v="3"/>
    <n v="40.97999999999999"/>
    <s v="CA-2018-134194"/>
    <n v="0"/>
    <n v="5"/>
    <n v="0.8"/>
    <n v="-65.567999999999998"/>
    <n v="0.46881743173671325"/>
  </r>
  <r>
    <x v="1230"/>
    <x v="0"/>
    <s v="OFF-BI-10003684"/>
    <x v="0"/>
    <x v="3"/>
    <n v="39.581999999999987"/>
    <s v="CA-2018-134194"/>
    <n v="0"/>
    <n v="9"/>
    <n v="0.8"/>
    <n v="-59.372999999999976"/>
    <n v="0.46881743173671325"/>
  </r>
  <r>
    <x v="1230"/>
    <x v="10"/>
    <s v="OFF-FA-10002975"/>
    <x v="0"/>
    <x v="7"/>
    <n v="39.311999999999998"/>
    <s v="US-2018-147669"/>
    <n v="0"/>
    <n v="13"/>
    <n v="0.2"/>
    <n v="12.776399999999999"/>
    <n v="0.51168203684699509"/>
  </r>
  <r>
    <x v="1230"/>
    <x v="0"/>
    <s v="OFF-AR-10001615"/>
    <x v="0"/>
    <x v="4"/>
    <n v="31.744"/>
    <s v="CA-2018-134194"/>
    <n v="0"/>
    <n v="2"/>
    <n v="0.2"/>
    <n v="2.3808000000000007"/>
    <n v="0.45632477063632687"/>
  </r>
  <r>
    <x v="1230"/>
    <x v="16"/>
    <s v="FUR-FU-10004963"/>
    <x v="1"/>
    <x v="8"/>
    <n v="21"/>
    <s v="CA-2018-105620"/>
    <n v="0"/>
    <n v="3"/>
    <n v="0.2"/>
    <n v="5.7750000000000021"/>
    <n v="0.4595170286641902"/>
  </r>
  <r>
    <x v="1230"/>
    <x v="10"/>
    <s v="OFF-BI-10000632"/>
    <x v="0"/>
    <x v="3"/>
    <n v="13.023000000000001"/>
    <s v="US-2018-147669"/>
    <n v="0"/>
    <n v="1"/>
    <n v="0.7"/>
    <n v="-10.418399999999998"/>
    <n v="0.46881743173671325"/>
  </r>
  <r>
    <x v="1230"/>
    <x v="22"/>
    <s v="OFF-BI-10003314"/>
    <x v="0"/>
    <x v="3"/>
    <n v="3.8560000000000003"/>
    <s v="CA-2018-162880"/>
    <n v="1"/>
    <n v="1"/>
    <n v="0.2"/>
    <n v="1.3978000000000002"/>
    <n v="0.46881743173671325"/>
  </r>
  <r>
    <x v="1230"/>
    <x v="33"/>
    <s v="OFF-FA-10003059"/>
    <x v="0"/>
    <x v="7"/>
    <n v="3.62"/>
    <s v="CA-2018-114055"/>
    <n v="0"/>
    <n v="2"/>
    <n v="0"/>
    <n v="1.1945999999999999"/>
    <n v="0.51168203684699509"/>
  </r>
  <r>
    <x v="1230"/>
    <x v="0"/>
    <s v="OFF-BI-10001116"/>
    <x v="0"/>
    <x v="3"/>
    <n v="3.1679999999999993"/>
    <s v="CA-2018-134194"/>
    <n v="0"/>
    <n v="3"/>
    <n v="0.8"/>
    <n v="-5.0687999999999995"/>
    <n v="0.46881743173671325"/>
  </r>
  <r>
    <x v="1230"/>
    <x v="10"/>
    <s v="TEC-AC-10002473"/>
    <x v="2"/>
    <x v="9"/>
    <n v="158.928"/>
    <s v="US-2018-147669"/>
    <n v="0"/>
    <n v="7"/>
    <n v="0.2"/>
    <n v="41.718599999999995"/>
    <n v="0.52062335344040378"/>
  </r>
  <r>
    <x v="1230"/>
    <x v="23"/>
    <s v="TEC-AC-10003237"/>
    <x v="2"/>
    <x v="9"/>
    <n v="31.799999999999997"/>
    <s v="CA-2018-108756"/>
    <n v="1"/>
    <n v="3"/>
    <n v="0"/>
    <n v="13.674000000000003"/>
    <n v="0.52062335344040378"/>
  </r>
  <r>
    <x v="1231"/>
    <x v="40"/>
    <s v="OFF-ST-10004459"/>
    <x v="0"/>
    <x v="1"/>
    <n v="750.68"/>
    <s v="CA-2018-121741"/>
    <n v="1"/>
    <n v="2"/>
    <n v="0"/>
    <n v="37.533999999999992"/>
    <n v="0.44610841445725197"/>
  </r>
  <r>
    <x v="1231"/>
    <x v="30"/>
    <s v="OFF-PA-10001509"/>
    <x v="0"/>
    <x v="0"/>
    <n v="44.75"/>
    <s v="US-2018-106705"/>
    <n v="1"/>
    <n v="5"/>
    <n v="0"/>
    <n v="20.584999999999994"/>
    <n v="0.43613829632717294"/>
  </r>
  <r>
    <x v="1231"/>
    <x v="0"/>
    <s v="OFF-PA-10004285"/>
    <x v="0"/>
    <x v="0"/>
    <n v="16.032"/>
    <s v="CA-2018-136238"/>
    <n v="1"/>
    <n v="3"/>
    <n v="0.2"/>
    <n v="5.6111999999999993"/>
    <n v="0.43613829632717294"/>
  </r>
  <r>
    <x v="1231"/>
    <x v="10"/>
    <s v="OFF-BI-10000494"/>
    <x v="0"/>
    <x v="3"/>
    <n v="3.1320000000000001"/>
    <s v="CA-2018-112487"/>
    <n v="1"/>
    <n v="2"/>
    <n v="0.7"/>
    <n v="-2.6099999999999994"/>
    <n v="0.46881743173671325"/>
  </r>
  <r>
    <x v="1232"/>
    <x v="10"/>
    <s v="TEC-PH-10000576"/>
    <x v="2"/>
    <x v="6"/>
    <n v="164.38800000000001"/>
    <s v="CA-2018-134404"/>
    <n v="1"/>
    <n v="2"/>
    <n v="0.4"/>
    <n v="-35.617400000000004"/>
    <n v="0.41105220110552465"/>
  </r>
  <r>
    <x v="1232"/>
    <x v="10"/>
    <s v="OFF-AR-10004441"/>
    <x v="0"/>
    <x v="4"/>
    <n v="13.247999999999999"/>
    <s v="CA-2018-134404"/>
    <n v="0"/>
    <n v="4"/>
    <n v="0.2"/>
    <n v="3.6431999999999998"/>
    <n v="0.45632477063632687"/>
  </r>
  <r>
    <x v="1233"/>
    <x v="4"/>
    <s v="OFF-ST-10003208"/>
    <x v="0"/>
    <x v="1"/>
    <n v="725.84"/>
    <s v="CA-2018-163979"/>
    <n v="1"/>
    <n v="4"/>
    <n v="0"/>
    <n v="210.4935999999999"/>
    <n v="0.44610841445725197"/>
  </r>
  <r>
    <x v="1233"/>
    <x v="4"/>
    <s v="FUR-CH-10003968"/>
    <x v="1"/>
    <x v="5"/>
    <n v="340.70400000000006"/>
    <s v="CA-2018-101322"/>
    <n v="1"/>
    <n v="6"/>
    <n v="0.2"/>
    <n v="-34.070400000000006"/>
    <n v="0.46529189879902266"/>
  </r>
  <r>
    <x v="1233"/>
    <x v="31"/>
    <s v="OFF-ST-10003058"/>
    <x v="0"/>
    <x v="1"/>
    <n v="118.25"/>
    <s v="CA-2018-122798"/>
    <n v="1"/>
    <n v="5"/>
    <n v="0"/>
    <n v="34.292499999999997"/>
    <n v="0.44610841445725197"/>
  </r>
  <r>
    <x v="1233"/>
    <x v="1"/>
    <s v="FUR-CH-10004698"/>
    <x v="1"/>
    <x v="5"/>
    <n v="113.372"/>
    <s v="CA-2018-163860"/>
    <n v="1"/>
    <n v="2"/>
    <n v="0.3"/>
    <n v="-3.2391999999999896"/>
    <n v="0.46529189879902266"/>
  </r>
  <r>
    <x v="1233"/>
    <x v="0"/>
    <s v="FUR-BO-10004709"/>
    <x v="1"/>
    <x v="10"/>
    <n v="78.852799999999988"/>
    <s v="CA-2018-136539"/>
    <n v="1"/>
    <n v="2"/>
    <n v="0.32"/>
    <n v="-11.595999999999997"/>
    <n v="0.5176847302647779"/>
  </r>
  <r>
    <x v="1233"/>
    <x v="20"/>
    <s v="OFF-LA-10001297"/>
    <x v="0"/>
    <x v="2"/>
    <n v="72.45"/>
    <s v="CA-2018-164826"/>
    <n v="1"/>
    <n v="7"/>
    <n v="0"/>
    <n v="34.775999999999996"/>
    <n v="0.4647369236065339"/>
  </r>
  <r>
    <x v="1233"/>
    <x v="15"/>
    <s v="OFF-ST-10000736"/>
    <x v="0"/>
    <x v="1"/>
    <n v="64.784000000000006"/>
    <s v="CA-2018-127516"/>
    <n v="1"/>
    <n v="1"/>
    <n v="0.2"/>
    <n v="-12.956800000000005"/>
    <n v="0.44610841445725197"/>
  </r>
  <r>
    <x v="1233"/>
    <x v="20"/>
    <s v="OFF-BI-10001922"/>
    <x v="0"/>
    <x v="3"/>
    <n v="33.264000000000003"/>
    <s v="CA-2018-164826"/>
    <n v="0"/>
    <n v="7"/>
    <n v="0.2"/>
    <n v="11.226599999999999"/>
    <n v="0.46881743173671325"/>
  </r>
  <r>
    <x v="1233"/>
    <x v="0"/>
    <s v="OFF-AR-10001958"/>
    <x v="0"/>
    <x v="4"/>
    <n v="27.168000000000003"/>
    <s v="CA-2018-136539"/>
    <n v="0"/>
    <n v="2"/>
    <n v="0.2"/>
    <n v="2.7168000000000001"/>
    <n v="0.45632477063632687"/>
  </r>
  <r>
    <x v="1233"/>
    <x v="47"/>
    <s v="OFF-BI-10004040"/>
    <x v="0"/>
    <x v="3"/>
    <n v="25.9"/>
    <s v="CA-2018-135111"/>
    <n v="1"/>
    <n v="5"/>
    <n v="0"/>
    <n v="12.690999999999999"/>
    <n v="0.46881743173671325"/>
  </r>
  <r>
    <x v="1233"/>
    <x v="20"/>
    <s v="TEC-PH-10000347"/>
    <x v="2"/>
    <x v="6"/>
    <n v="14.850000000000001"/>
    <s v="CA-2018-164826"/>
    <n v="0"/>
    <n v="3"/>
    <n v="0"/>
    <n v="4.0095000000000001"/>
    <n v="0.41105220110552465"/>
  </r>
  <r>
    <x v="1233"/>
    <x v="20"/>
    <s v="OFF-FA-10000585"/>
    <x v="0"/>
    <x v="7"/>
    <n v="13.96"/>
    <s v="CA-2018-164826"/>
    <n v="0"/>
    <n v="4"/>
    <n v="0"/>
    <n v="6.4215999999999998"/>
    <n v="0.51168203684699509"/>
  </r>
  <r>
    <x v="1233"/>
    <x v="1"/>
    <s v="FUR-FU-10004586"/>
    <x v="1"/>
    <x v="8"/>
    <n v="7.968"/>
    <s v="CA-2018-163860"/>
    <n v="0"/>
    <n v="3"/>
    <n v="0.6"/>
    <n v="-2.3903999999999996"/>
    <n v="0.4595170286641902"/>
  </r>
  <r>
    <x v="1233"/>
    <x v="22"/>
    <s v="FUR-FU-10001935"/>
    <x v="1"/>
    <x v="8"/>
    <n v="7.4"/>
    <s v="CA-2018-129805"/>
    <n v="1"/>
    <n v="2"/>
    <n v="0"/>
    <n v="3.0340000000000007"/>
    <n v="0.4595170286641902"/>
  </r>
  <r>
    <x v="1233"/>
    <x v="31"/>
    <s v="OFF-PA-10004239"/>
    <x v="0"/>
    <x v="0"/>
    <n v="4.28"/>
    <s v="CA-2018-122798"/>
    <n v="0"/>
    <n v="1"/>
    <n v="0"/>
    <n v="1.9259999999999997"/>
    <n v="0.43613829632717294"/>
  </r>
  <r>
    <x v="1233"/>
    <x v="1"/>
    <s v="FUR-FU-10001935"/>
    <x v="1"/>
    <x v="8"/>
    <n v="2.9600000000000004"/>
    <s v="CA-2018-163860"/>
    <n v="0"/>
    <n v="2"/>
    <n v="0.6"/>
    <n v="-1.4059999999999997"/>
    <n v="0.4595170286641902"/>
  </r>
  <r>
    <x v="1233"/>
    <x v="47"/>
    <s v="OFF-AR-10004707"/>
    <x v="0"/>
    <x v="4"/>
    <n v="2.48"/>
    <s v="CA-2018-135111"/>
    <n v="0"/>
    <n v="1"/>
    <n v="0"/>
    <n v="0.86799999999999988"/>
    <n v="0.45632477063632687"/>
  </r>
  <r>
    <x v="1233"/>
    <x v="1"/>
    <s v="OFF-BI-10003784"/>
    <x v="0"/>
    <x v="3"/>
    <n v="1.6799999999999995"/>
    <s v="CA-2018-163860"/>
    <n v="0"/>
    <n v="5"/>
    <n v="0.8"/>
    <n v="-2.6880000000000015"/>
    <n v="0.46881743173671325"/>
  </r>
  <r>
    <x v="1233"/>
    <x v="26"/>
    <s v="OFF-BI-10002813"/>
    <x v="0"/>
    <x v="3"/>
    <n v="1.1880000000000002"/>
    <s v="US-2018-162068"/>
    <n v="1"/>
    <n v="2"/>
    <n v="0.7"/>
    <n v="-0.98999999999999977"/>
    <n v="0.46881743173671325"/>
  </r>
  <r>
    <x v="1234"/>
    <x v="3"/>
    <s v="FUR-CH-10002602"/>
    <x v="1"/>
    <x v="5"/>
    <n v="1207.8399999999999"/>
    <s v="US-2018-158526"/>
    <n v="1"/>
    <n v="8"/>
    <n v="0"/>
    <n v="314.03840000000002"/>
    <n v="0.46529189879902266"/>
  </r>
  <r>
    <x v="1234"/>
    <x v="4"/>
    <s v="FUR-CH-10002880"/>
    <x v="1"/>
    <x v="5"/>
    <n v="393.56799999999998"/>
    <s v="CA-2018-118885"/>
    <n v="1"/>
    <n v="4"/>
    <n v="0.2"/>
    <n v="-44.276400000000024"/>
    <n v="0.46529189879902266"/>
  </r>
  <r>
    <x v="1234"/>
    <x v="4"/>
    <s v="TEC-PH-10002563"/>
    <x v="2"/>
    <x v="6"/>
    <n v="302.37599999999998"/>
    <s v="CA-2018-118885"/>
    <n v="0"/>
    <n v="3"/>
    <n v="0.2"/>
    <n v="22.678200000000018"/>
    <n v="0.41105220110552465"/>
  </r>
  <r>
    <x v="1234"/>
    <x v="3"/>
    <s v="FUR-CH-10004495"/>
    <x v="1"/>
    <x v="5"/>
    <n v="300.98"/>
    <s v="US-2018-158526"/>
    <n v="0"/>
    <n v="1"/>
    <n v="0"/>
    <n v="87.28419999999997"/>
    <n v="0.46529189879902266"/>
  </r>
  <r>
    <x v="1234"/>
    <x v="3"/>
    <s v="FUR-CH-10001270"/>
    <x v="1"/>
    <x v="5"/>
    <n v="258.75"/>
    <s v="US-2018-158526"/>
    <n v="0"/>
    <n v="3"/>
    <n v="0"/>
    <n v="77.624999999999972"/>
    <n v="0.46529189879902266"/>
  </r>
  <r>
    <x v="1234"/>
    <x v="14"/>
    <s v="OFF-PA-10000994"/>
    <x v="0"/>
    <x v="0"/>
    <n v="209.7"/>
    <s v="CA-2018-158673"/>
    <n v="1"/>
    <n v="2"/>
    <n v="0"/>
    <n v="100.65599999999999"/>
    <n v="0.43613829632717294"/>
  </r>
  <r>
    <x v="1234"/>
    <x v="4"/>
    <s v="FUR-FU-10002501"/>
    <x v="1"/>
    <x v="8"/>
    <n v="101.12"/>
    <s v="CA-2018-146626"/>
    <n v="1"/>
    <n v="8"/>
    <n v="0"/>
    <n v="37.414400000000001"/>
    <n v="0.4595170286641902"/>
  </r>
  <r>
    <x v="1234"/>
    <x v="22"/>
    <s v="FUR-FU-10004093"/>
    <x v="1"/>
    <x v="8"/>
    <n v="68.459999999999994"/>
    <s v="CA-2018-130631"/>
    <n v="1"/>
    <n v="2"/>
    <n v="0"/>
    <n v="20.537999999999997"/>
    <n v="0.4595170286641902"/>
  </r>
  <r>
    <x v="1234"/>
    <x v="3"/>
    <s v="OFF-AR-10003696"/>
    <x v="0"/>
    <x v="4"/>
    <n v="34.58"/>
    <s v="US-2018-158526"/>
    <n v="0"/>
    <n v="1"/>
    <n v="0"/>
    <n v="10.028199999999998"/>
    <n v="0.45632477063632687"/>
  </r>
  <r>
    <x v="1234"/>
    <x v="22"/>
    <s v="OFF-FA-10000089"/>
    <x v="0"/>
    <x v="7"/>
    <n v="19.600000000000001"/>
    <s v="CA-2018-130631"/>
    <n v="0"/>
    <n v="5"/>
    <n v="0"/>
    <n v="9.6039999999999992"/>
    <n v="0.51168203684699509"/>
  </r>
  <r>
    <x v="1234"/>
    <x v="3"/>
    <s v="OFF-BI-10002414"/>
    <x v="0"/>
    <x v="3"/>
    <n v="12.53"/>
    <s v="US-2018-158526"/>
    <n v="0"/>
    <n v="1"/>
    <n v="0"/>
    <n v="5.8890999999999991"/>
    <n v="0.46881743173671325"/>
  </r>
  <r>
    <x v="1234"/>
    <x v="20"/>
    <s v="OFF-FA-10002988"/>
    <x v="0"/>
    <x v="7"/>
    <n v="6.0299999999999994"/>
    <s v="US-2018-102638"/>
    <n v="1"/>
    <n v="3"/>
    <n v="0"/>
    <n v="2.9546999999999999"/>
    <n v="0.51168203684699509"/>
  </r>
  <r>
    <x v="1235"/>
    <x v="20"/>
    <s v="FUR-BO-10003441"/>
    <x v="1"/>
    <x v="10"/>
    <n v="323.13600000000002"/>
    <s v="CA-2018-143259"/>
    <n v="1"/>
    <n v="4"/>
    <n v="0.2"/>
    <n v="12.117599999999968"/>
    <n v="0.5176847302647779"/>
  </r>
  <r>
    <x v="1235"/>
    <x v="18"/>
    <s v="OFF-AP-10002457"/>
    <x v="0"/>
    <x v="12"/>
    <n v="209.3"/>
    <s v="CA-2018-126221"/>
    <n v="1"/>
    <n v="2"/>
    <n v="0"/>
    <n v="56.510999999999996"/>
    <n v="0.49507917887403441"/>
  </r>
  <r>
    <x v="1235"/>
    <x v="20"/>
    <s v="TEC-PH-10004774"/>
    <x v="2"/>
    <x v="6"/>
    <n v="90.93"/>
    <s v="CA-2018-143259"/>
    <n v="0"/>
    <n v="7"/>
    <n v="0"/>
    <n v="2.7278999999999964"/>
    <n v="0.41105220110552465"/>
  </r>
  <r>
    <x v="1235"/>
    <x v="20"/>
    <s v="OFF-BI-10003684"/>
    <x v="0"/>
    <x v="3"/>
    <n v="52.775999999999996"/>
    <s v="CA-2018-143259"/>
    <n v="0"/>
    <n v="3"/>
    <n v="0.2"/>
    <n v="19.791"/>
    <n v="0.46881743173671325"/>
  </r>
  <r>
    <x v="1235"/>
    <x v="4"/>
    <s v="OFF-BI-10004632"/>
    <x v="0"/>
    <x v="3"/>
    <n v="20.72"/>
    <s v="CA-2018-115427"/>
    <n v="1"/>
    <n v="2"/>
    <n v="0.2"/>
    <n v="6.4749999999999979"/>
    <n v="0.46881743173671325"/>
  </r>
  <r>
    <x v="1235"/>
    <x v="4"/>
    <s v="OFF-BI-10002103"/>
    <x v="0"/>
    <x v="3"/>
    <n v="13.904"/>
    <s v="CA-2018-115427"/>
    <n v="0"/>
    <n v="2"/>
    <n v="0.2"/>
    <n v="4.5187999999999997"/>
    <n v="0.46881743173671325"/>
  </r>
  <r>
    <x v="1235"/>
    <x v="26"/>
    <s v="OFF-FA-10003472"/>
    <x v="0"/>
    <x v="7"/>
    <n v="3.024"/>
    <s v="CA-2018-156720"/>
    <n v="1"/>
    <n v="3"/>
    <n v="0.2"/>
    <n v="-0.6048"/>
    <n v="0.51168203684699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9F186-1E39-4578-A43A-CF66327CDFD2}" name="Cantidad_Sales_Porcentaje_Categoria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>
  <location ref="E8:J11" firstHeaderRow="0" firstDataRow="1" firstDataCol="1"/>
  <pivotFields count="17"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4">
        <item n="Mobiliario" x="1"/>
        <item n="Material de Oficina" x="0"/>
        <item n="Tecnología" x="2"/>
        <item t="default"/>
      </items>
    </pivotField>
    <pivotField showAll="0">
      <items count="18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  <item t="default"/>
      </items>
    </pivotField>
    <pivotField dataField="1" showAll="0"/>
    <pivotField showAll="0"/>
    <pivotField showAll="0"/>
    <pivotField dataField="1" showAll="0"/>
    <pivotField dataField="1" showAll="0"/>
    <pivotField dataField="1" showAll="0"/>
    <pivotField numFmtId="10"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Sales" fld="5" baseField="0" baseItem="0" numFmtId="164"/>
    <dataField name="Suma de Profit" fld="10" baseField="0" baseItem="0"/>
    <dataField name="Cuenta de Quantity" fld="8" subtotal="count" baseField="3" baseItem="0"/>
    <dataField name="Promedio de Discount" fld="9" subtotal="average" baseField="3" baseItem="0" numFmtId="9"/>
    <dataField name="Suma de Margen Bnf" fld="13" baseField="0" baseItem="0" numFmtId="10"/>
  </dataFields>
  <formats count="19">
    <format dxfId="152">
      <pivotArea outline="0" collapsedLevelsAreSubtotals="1" fieldPosition="0"/>
    </format>
    <format dxfId="1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4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48">
      <pivotArea field="3" type="button" dataOnly="0" labelOnly="1" outline="0" axis="axisRow" fieldPosition="0"/>
    </format>
    <format dxfId="1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6">
      <pivotArea field="3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4">
      <pivotArea field="3" type="button" dataOnly="0" labelOnly="1" outline="0" axis="axisRow" fieldPosition="0"/>
    </format>
    <format dxfId="14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3" type="button" dataOnly="0" labelOnly="1" outline="0" axis="axisRow" fieldPosition="0"/>
    </format>
    <format dxfId="139">
      <pivotArea dataOnly="0" labelOnly="1" fieldPosition="0">
        <references count="1">
          <reference field="3" count="0"/>
        </references>
      </pivotArea>
    </format>
    <format dxfId="1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7">
      <pivotArea collapsedLevelsAreSubtotals="1" fieldPosition="0">
        <references count="1">
          <reference field="3" count="1">
            <x v="0"/>
          </reference>
        </references>
      </pivotArea>
    </format>
    <format dxfId="136">
      <pivotArea dataOnly="0" labelOnly="1" fieldPosition="0">
        <references count="1">
          <reference field="3" count="1">
            <x v="0"/>
          </reference>
        </references>
      </pivotArea>
    </format>
    <format dxfId="135">
      <pivotArea collapsedLevelsAreSubtotals="1" fieldPosition="0">
        <references count="1">
          <reference field="3" count="1">
            <x v="2"/>
          </reference>
        </references>
      </pivotArea>
    </format>
    <format dxfId="134">
      <pivotArea dataOnly="0" labelOnly="1" fieldPosition="0">
        <references count="1"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75DC1-1323-480E-8285-C33D72ECD3D4}" name="%ventas categ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9">
  <location ref="A3:B20" firstHeaderRow="1" firstDataRow="1" firstDataCol="1" rowPageCount="1" colPageCount="1"/>
  <pivotFields count="17"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18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0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pageFields count="1">
    <pageField fld="3" hier="-1"/>
  </pageFields>
  <dataFields count="1">
    <dataField name="Suma de Sales" fld="5" baseField="0" baseItem="0" numFmtId="165"/>
  </dataFields>
  <formats count="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4" type="button" dataOnly="0" labelOnly="1" outline="0" axis="axisRow" fieldPosition="0"/>
    </format>
    <format dxfId="125">
      <pivotArea dataOnly="0" labelOnly="1" fieldPosition="0">
        <references count="1">
          <reference field="4" count="4">
            <x v="0"/>
            <x v="6"/>
            <x v="11"/>
            <x v="13"/>
          </reference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21B96-401B-4ED2-BCC8-F2C210B926F5}" name="topsubcaterogia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>
  <location ref="A25:B42" firstHeaderRow="1" firstDataRow="1" firstDataCol="1"/>
  <pivotFields count="17"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 sortType="descending">
      <items count="18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numFmtId="10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7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</rowItems>
  <colItems count="1">
    <i/>
  </colItems>
  <dataFields count="1">
    <dataField name="Suma de Sales" fld="5" baseField="0" baseItem="0"/>
  </dataFields>
  <formats count="3">
    <format dxfId="131">
      <pivotArea outline="0" collapsedLevelsAreSubtotals="1" fieldPosition="0"/>
    </format>
    <format dxfId="130">
      <pivotArea dataOnly="0" labelOnly="1" outline="0" axis="axisValues" fieldPosition="0"/>
    </format>
    <format dxfId="129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604F2-AD72-48C2-BBB9-3B9BA539713B}" name="tendenciasubcateg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6">
  <location ref="A29:S51" firstHeaderRow="1" firstDataRow="2" firstDataCol="1"/>
  <pivotFields count="17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18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0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6"/>
    <field x="0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4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a de Sales" fld="5" baseField="0" baseItem="0" numFmtId="165"/>
  </dataFields>
  <formats count="8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4" type="button" dataOnly="0" labelOnly="1" outline="0" axis="axisCol" fieldPosition="0"/>
    </format>
    <format dxfId="110">
      <pivotArea type="topRight" dataOnly="0" labelOnly="1" outline="0" fieldPosition="0"/>
    </format>
    <format dxfId="109">
      <pivotArea dataOnly="0" labelOnly="1" grandRow="1" outline="0" fieldPosition="0"/>
    </format>
    <format dxfId="108">
      <pivotArea dataOnly="0" labelOnly="1" fieldPosition="0">
        <references count="1">
          <reference field="4" count="0"/>
        </references>
      </pivotArea>
    </format>
    <format dxfId="107">
      <pivotArea dataOnly="0" labelOnly="1" grandCol="1" outline="0" fieldPosition="0"/>
    </format>
  </formats>
  <chartFormats count="5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2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2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2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2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2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2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2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2" format="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2" format="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2" format="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2" format="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12" format="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12" format="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2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3" format="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3" format="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3" format="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3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3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3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3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3" format="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3" format="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3" format="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3" format="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23" format="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3" format="6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B504A-6DF6-4A21-A779-0393DC40DF8C}" name="tendenciacateg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0">
  <location ref="A3:E25" firstHeaderRow="1" firstDataRow="2" firstDataCol="1"/>
  <pivotFields count="17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0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6"/>
    <field x="0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Sales" fld="5" baseField="0" baseItem="0" numFmtId="165"/>
  </dataFields>
  <formats count="8">
    <format dxfId="122">
      <pivotArea type="all" dataOnly="0" outline="0" fieldPosition="0"/>
    </format>
    <format dxfId="121">
      <pivotArea outline="0" collapsedLevelsAreSubtotals="1" fieldPosition="0"/>
    </format>
    <format dxfId="120">
      <pivotArea type="origin" dataOnly="0" labelOnly="1" outline="0" fieldPosition="0"/>
    </format>
    <format dxfId="119">
      <pivotArea field="3" type="button" dataOnly="0" labelOnly="1" outline="0" axis="axisCol" fieldPosition="0"/>
    </format>
    <format dxfId="118">
      <pivotArea type="topRight" dataOnly="0" labelOnly="1" outline="0" fieldPosition="0"/>
    </format>
    <format dxfId="117">
      <pivotArea dataOnly="0" labelOnly="1" grandRow="1" outline="0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6BB87-D0F2-4474-9090-A3BCF2A6BC89}" name="Pedidos_Subcategoría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:E21" firstHeaderRow="1" firstDataRow="2" firstDataCol="1"/>
  <pivotFields count="17"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18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0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Pedido Único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400C6-2412-404B-9C4B-8563624A2E15}" name="Ventas_Subcategoría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A25:V48" firstHeaderRow="1" firstDataRow="3" firstDataCol="1"/>
  <pivotFields count="17"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8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0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3"/>
    <field x="4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2">
    <field x="16"/>
    <field x="0"/>
  </colFields>
  <colItems count="21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>
      <x v="3"/>
      <x v="1"/>
    </i>
    <i r="1">
      <x v="2"/>
    </i>
    <i r="1">
      <x v="3"/>
    </i>
    <i r="1">
      <x v="4"/>
    </i>
    <i t="default">
      <x v="3"/>
    </i>
    <i>
      <x v="4"/>
      <x v="1"/>
    </i>
    <i r="1">
      <x v="2"/>
    </i>
    <i r="1">
      <x v="3"/>
    </i>
    <i r="1">
      <x v="4"/>
    </i>
    <i t="default">
      <x v="4"/>
    </i>
    <i t="grand">
      <x/>
    </i>
  </colItems>
  <dataFields count="1">
    <dataField name="Suma de Sales" fld="5" baseField="0" baseItem="0" numFmtId="165"/>
  </dataFields>
  <formats count="10"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type="topRight" dataOnly="0" labelOnly="1" outline="0" fieldPosition="0"/>
    </format>
    <format dxfId="102">
      <pivotArea field="3" type="button" dataOnly="0" labelOnly="1" outline="0" axis="axisRow" fieldPosition="0"/>
    </format>
    <format dxfId="101">
      <pivotArea dataOnly="0" labelOnly="1" fieldPosition="0">
        <references count="1">
          <reference field="3" count="0"/>
        </references>
      </pivotArea>
    </format>
    <format dxfId="100">
      <pivotArea dataOnly="0" labelOnly="1" grandRow="1" outline="0" fieldPosition="0"/>
    </format>
    <format dxfId="99">
      <pivotArea dataOnly="0" labelOnly="1" fieldPosition="0">
        <references count="2">
          <reference field="3" count="1" selected="0">
            <x v="0"/>
          </reference>
          <reference field="4" count="4">
            <x v="4"/>
            <x v="5"/>
            <x v="9"/>
            <x v="16"/>
          </reference>
        </references>
      </pivotArea>
    </format>
    <format dxfId="98">
      <pivotArea dataOnly="0" labelOnly="1" fieldPosition="0">
        <references count="2">
          <reference field="3" count="1" selected="0">
            <x v="1"/>
          </reference>
          <reference field="4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7">
      <pivotArea dataOnly="0" labelOnly="1" fieldPosition="0">
        <references count="2">
          <reference field="3" count="1" selected="0">
            <x v="2"/>
          </reference>
          <reference field="4" count="4">
            <x v="0"/>
            <x v="6"/>
            <x v="11"/>
            <x v="13"/>
          </reference>
        </references>
      </pivotArea>
    </format>
  </formats>
  <chartFormats count="14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3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4" format="2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</references>
      </pivotArea>
    </chartFormat>
    <chartFormat chart="4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4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4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</references>
      </pivotArea>
    </chartFormat>
    <chartFormat chart="4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</references>
      </pivotArea>
    </chartFormat>
    <chartFormat chart="4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</references>
      </pivotArea>
    </chartFormat>
    <chartFormat chart="4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A3FB4-72E7-47A8-A1B2-E9AD185458A9}" name="TablaDinámica2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>
  <location ref="A24:B41" firstHeaderRow="1" firstDataRow="1" firstDataCol="1"/>
  <pivotFields count="17">
    <pivotField numFmtId="14" showAll="0"/>
    <pivotField showAll="0"/>
    <pivotField showAll="0"/>
    <pivotField showAll="0"/>
    <pivotField axis="axisRow" showAll="0">
      <items count="18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  <item t="default"/>
      </items>
    </pivotField>
    <pivotField numFmtId="168" showAll="0"/>
    <pivotField showAll="0"/>
    <pivotField showAll="0"/>
    <pivotField showAll="0"/>
    <pivotField showAll="0"/>
    <pivotField showAll="0"/>
    <pivotField dataField="1" numFmtId="10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Promedio de CV" fld="11" subtotal="average" baseField="4" baseItem="0"/>
  </dataFields>
  <formats count="2">
    <format dxfId="96">
      <pivotArea collapsedLevelsAreSubtotals="1" fieldPosition="0">
        <references count="1">
          <reference field="4" count="0"/>
        </references>
      </pivotArea>
    </format>
    <format dxfId="9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14237-728A-4903-9650-ED77572C1457}" name="TablaDinámica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7:R47" firstHeaderRow="1" firstDataRow="3" firstDataCol="1"/>
  <pivotFields count="17">
    <pivotField axis="axisCol" numFmtId="14"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/>
    <pivotField axis="axisRow" showAll="0" defaultSubtotal="0">
      <items count="17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</items>
    </pivotField>
    <pivotField numFmtId="168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numFmtId="1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Col" subtotalTop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16"/>
    <field x="0"/>
  </colFields>
  <colItems count="17"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>
      <x v="3"/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 t="grand">
      <x/>
    </i>
  </colItems>
  <dataFields count="1">
    <dataField name="Suma de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4281B-D5F5-4406-91D5-E9CFA71A67AB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:AX23" firstHeaderRow="1" firstDataRow="4" firstDataCol="1"/>
  <pivotFields count="18">
    <pivotField axis="axisCol"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axis="axisRow" showAll="0" defaultSubtotal="0">
      <items count="17">
        <item x="9"/>
        <item x="12"/>
        <item x="4"/>
        <item x="3"/>
        <item x="10"/>
        <item x="5"/>
        <item x="16"/>
        <item x="11"/>
        <item x="7"/>
        <item x="8"/>
        <item x="2"/>
        <item x="15"/>
        <item x="0"/>
        <item x="6"/>
        <item x="1"/>
        <item x="14"/>
        <item x="13"/>
      </items>
    </pivotField>
    <pivotField numFmtId="168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numFmtId="1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3">
    <field x="17"/>
    <field x="16"/>
    <field x="0"/>
  </colFields>
  <colItems count="49">
    <i>
      <x v="1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3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4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 t="grand">
      <x/>
    </i>
  </colItems>
  <dataFields count="1">
    <dataField name="Suma de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C46C60F-8047-4835-8B04-3B30B10E02A0}" autoFormatId="16" applyNumberFormats="0" applyBorderFormats="0" applyFontFormats="0" applyPatternFormats="0" applyAlignmentFormats="0" applyWidthHeightFormats="0">
  <queryTableRefresh nextId="10" unboundColumnsRight="5">
    <queryTableFields count="9">
      <queryTableField id="1" name="Sub-Category" tableColumnId="1"/>
      <queryTableField id="2" name="Category" tableColumnId="2"/>
      <queryTableField id="3" name="Ingresos totales" tableColumnId="3"/>
      <queryTableField id="4" name="CV" tableColumnId="4"/>
      <queryTableField id="5" dataBound="0" tableColumnId="5"/>
      <queryTableField id="9" dataBound="0" tableColumnId="9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5A298555-A857-4CB4-9C10-931FD54140CB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Sub-Category" tableColumnId="1"/>
      <queryTableField id="2" name="2015-Q1" tableColumnId="2"/>
      <queryTableField id="3" name="2015-Q2" tableColumnId="3"/>
      <queryTableField id="4" name="2015-Q3" tableColumnId="4"/>
      <queryTableField id="5" name="2015-Q4" tableColumnId="5"/>
      <queryTableField id="6" name="2016-Q1" tableColumnId="6"/>
      <queryTableField id="7" name="2016-Q2" tableColumnId="7"/>
      <queryTableField id="8" name="2016-Q3" tableColumnId="8"/>
      <queryTableField id="9" name="2016-Q4" tableColumnId="9"/>
      <queryTableField id="10" name="2017-Q1" tableColumnId="10"/>
      <queryTableField id="11" name="2017-Q2" tableColumnId="11"/>
      <queryTableField id="12" name="2017-Q3" tableColumnId="12"/>
      <queryTableField id="13" name="2017-Q4" tableColumnId="13"/>
      <queryTableField id="14" name="2018-Q1" tableColumnId="14"/>
      <queryTableField id="15" name="2018-Q2" tableColumnId="15"/>
      <queryTableField id="16" name="2018-Q3" tableColumnId="16"/>
      <queryTableField id="17" name="2018-Q4" tableColumnId="17"/>
      <queryTableField id="18" name="Promedio" tableColumnId="18"/>
      <queryTableField id="19" name="Desviación estándar" tableColumnId="19"/>
      <queryTableField id="21" dataBound="0" tableColumnId="21"/>
      <queryTableField id="20" name="CV" tableColumnId="20"/>
      <queryTableField id="22" dataBound="0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DBC9E08-FA80-471D-8BA9-B63AD5648C8E}" autoFormatId="16" applyNumberFormats="0" applyBorderFormats="0" applyFontFormats="0" applyPatternFormats="0" applyAlignmentFormats="0" applyWidthHeightFormats="0">
  <queryTableRefresh nextId="12">
    <queryTableFields count="4">
      <queryTableField id="1" name="Etiquetas de fila" tableColumnId="1"/>
      <queryTableField id="9" name="Demanda Total" tableColumnId="9"/>
      <queryTableField id="7" name="Demanda Media" tableColumnId="7"/>
      <queryTableField id="8" name="Coste Unitario Medio Ponderado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F728351B-FA21-42EC-B934-A6DEA79B4F13}" sourceName="Category">
  <pivotTables>
    <pivotTable tabId="14" name="%ventas categ"/>
    <pivotTable tabId="13" name="tendenciacateg"/>
    <pivotTable tabId="13" name="tendenciasubcateg"/>
    <pivotTable tabId="19" name="Pedidos_Subcategoría"/>
    <pivotTable tabId="19" name="Ventas_Subcategoría"/>
    <pivotTable tabId="14" name="topsubcaterogia"/>
    <pivotTable tabId="21" name="Cantidad_Sales_Porcentaje_Categoria"/>
  </pivotTables>
  <data>
    <tabular pivotCacheId="1035401961">
      <items count="3">
        <i x="0" s="1"/>
        <i x="1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_Date" xr10:uid="{A989DB4B-AE6E-4877-B971-654594BAF605}" sourceName="Order Date">
  <pivotTables>
    <pivotTable tabId="19" name="Ventas_Subcategoría"/>
    <pivotTable tabId="19" name="Pedidos_Subcategoría"/>
    <pivotTable tabId="14" name="%ventas categ"/>
    <pivotTable tabId="14" name="topsubcaterogia"/>
    <pivotTable tabId="21" name="Cantidad_Sales_Porcentaje_Categoria"/>
  </pivotTables>
  <data>
    <tabular pivotCacheId="1035401961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_Category" xr10:uid="{18BA465E-BBF7-4C64-96F8-7C153E576B80}" sourceName="Sub-Category">
  <pivotTables>
    <pivotTable tabId="13" name="tendenciacateg"/>
    <pivotTable tabId="13" name="tendenciasubcateg"/>
    <pivotTable tabId="14" name="%ventas categ"/>
    <pivotTable tabId="19" name="Pedidos_Subcategoría"/>
    <pivotTable tabId="19" name="Ventas_Subcategoría"/>
    <pivotTable tabId="14" name="topsubcaterogia"/>
    <pivotTable tabId="26" name="TablaDinámica2"/>
  </pivotTables>
  <data>
    <tabular pivotCacheId="1035401961">
      <items count="17">
        <i x="9" s="1"/>
        <i x="12" s="1"/>
        <i x="4" s="1"/>
        <i x="3" s="1"/>
        <i x="10" s="1"/>
        <i x="5" s="1"/>
        <i x="16" s="1"/>
        <i x="11" s="1"/>
        <i x="7" s="1"/>
        <i x="8" s="1"/>
        <i x="2" s="1"/>
        <i x="15" s="1"/>
        <i x="0" s="1"/>
        <i x="6" s="1"/>
        <i x="1" s="1"/>
        <i x="14" s="1"/>
        <i x="1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" xr10:uid="{82B0FBA5-BD24-402E-AD9A-00B3ABC3B314}" sourceName="Años">
  <pivotTables>
    <pivotTable tabId="19" name="Pedidos_Subcategoría"/>
    <pivotTable tabId="19" name="Ventas_Subcategoría"/>
    <pivotTable tabId="14" name="%ventas categ"/>
    <pivotTable tabId="14" name="topsubcaterogia"/>
    <pivotTable tabId="21" name="Cantidad_Sales_Porcentaje_Categoria"/>
  </pivotTables>
  <data>
    <tabular pivotCacheId="1035401961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A81B3EAD-CFE5-4A3B-9A2D-506CDBD20F1B}" cache="SegmentaciónDeDatos_Category" columnCount="3" style="SliderTFG" rowHeight="241300"/>
  <slicer name="Order Date" xr10:uid="{3DA68822-699B-4DB0-8E7C-9403C65194A2}" cache="SegmentaciónDeDatos_Order_Date" caption="Trimestres" columnCount="2" style="SliderTFG" rowHeight="180000"/>
  <slicer name="Sub-Category" xr10:uid="{FD8B4233-45B0-4180-8ABE-03FFBEEA4C1E}" cache="SegmentaciónDeDatos_Sub_Category" caption="Sub-Category" columnCount="2" style="SliderTFG 2" rowHeight="241300"/>
  <slicer name="Años" xr10:uid="{45FB7227-67C2-4C90-B5E6-3D4C425A8EE4}" cache="SegmentaciónDeDatos_Años" caption="Años" columnCount="2" style="SliderTFG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058753-92E6-4DB9-BE83-22B27C320A09}" name="Análisis_ABC_XYZ" displayName="Análisis_ABC_XYZ" ref="A1:I19" tableType="queryTable" totalsRowCount="1" headerRowDxfId="94">
  <autoFilter ref="A1:I18" xr:uid="{A8058753-92E6-4DB9-BE83-22B27C320A09}"/>
  <sortState xmlns:xlrd2="http://schemas.microsoft.com/office/spreadsheetml/2017/richdata2" ref="A2:I18">
    <sortCondition descending="1" ref="C1:C18"/>
  </sortState>
  <tableColumns count="9">
    <tableColumn id="1" xr3:uid="{DD639988-CA28-496B-9609-8D6A01D72203}" uniqueName="1" name="Sub-Category" queryTableFieldId="1" dataDxfId="93" totalsRowDxfId="92"/>
    <tableColumn id="2" xr3:uid="{4D0C5B7B-33B0-4399-8E6E-B98146C4F3EF}" uniqueName="2" name="Category" totalsRowLabel="SUMA TOTAL" queryTableFieldId="2" dataDxfId="91" totalsRowDxfId="90"/>
    <tableColumn id="3" xr3:uid="{CA5D13DA-9515-4C37-9D25-ABD031DF418F}" uniqueName="3" name="Ingresos totales" totalsRowFunction="custom" queryTableFieldId="3" dataDxfId="89" totalsRowDxfId="88">
      <totalsRowFormula>SUM(Análisis_ABC_XYZ[Ingresos totales])</totalsRowFormula>
    </tableColumn>
    <tableColumn id="4" xr3:uid="{518C67E0-181F-47A2-A814-4FF15C614C66}" uniqueName="4" name="CV" queryTableFieldId="4" dataDxfId="87" totalsRowDxfId="86" dataCellStyle="Porcentaje"/>
    <tableColumn id="5" xr3:uid="{323B585E-1F46-42EE-B65F-8EFC5CAC5532}" uniqueName="5" name="Ventas (%)" totalsRowFunction="custom" queryTableFieldId="5" dataDxfId="85" totalsRowDxfId="84" dataCellStyle="Porcentaje">
      <calculatedColumnFormula>Análisis_ABC_XYZ[[#This Row],[Ingresos totales]]/Análisis_ABC_XYZ[[#Totals],[Ingresos totales]]</calculatedColumnFormula>
      <totalsRowFormula>SUM(Análisis_ABC_XYZ[Ventas (%)])</totalsRowFormula>
    </tableColumn>
    <tableColumn id="9" xr3:uid="{E93BC054-A08F-4018-A6D2-95A7DE28A435}" uniqueName="9" name="Ventas Acumulado" queryTableFieldId="9" dataDxfId="83" totalsRowDxfId="82" dataCellStyle="Porcentaje">
      <calculatedColumnFormula>SUM(Análisis_ABC_XYZ[[#This Row],[Ventas (%)]])</calculatedColumnFormula>
    </tableColumn>
    <tableColumn id="6" xr3:uid="{7E6A1A14-AEC1-450B-96D5-F34D5C494AB9}" uniqueName="6" name="Clasif ABC" queryTableFieldId="6" dataDxfId="81">
      <calculatedColumnFormula>IF(Análisis_ABC_XYZ[[#This Row],[Ventas Acumulado]]&lt;80%,"A",IF(Análisis_ABC_XYZ[[#This Row],[Ventas Acumulado]]&lt;95%,"B","C"))</calculatedColumnFormula>
    </tableColumn>
    <tableColumn id="7" xr3:uid="{B579B220-6A46-4CD7-A55A-CFC8DB751D3C}" uniqueName="7" name="Clasif XYZ" queryTableFieldId="7" dataDxfId="80">
      <calculatedColumnFormula>IF(Análisis_ABC_XYZ[[#This Row],[CV]]&lt;50%,"X",IF(Análisis_ABC_XYZ[[#This Row],[CV]]&lt;100%,"Y","Z"))</calculatedColumnFormula>
    </tableColumn>
    <tableColumn id="8" xr3:uid="{F87D4D22-D1D7-4FB7-A2DA-B3DD62811367}" uniqueName="8" name="Clasif ABC_XYZ" queryTableFieldId="8" dataDxfId="79">
      <calculatedColumnFormula>Análisis_ABC_XYZ[[#This Row],[Clasif ABC]]&amp;Análisis_ABC_XYZ[[#This Row],[Clasif XYZ]]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8B7AF5-F13F-4C5D-B06A-FA107E83CFCB}" name="Análisis_XYZ" displayName="Análisis_XYZ" ref="A1:V18" tableType="queryTable" totalsRowShown="0">
  <autoFilter ref="A1:V18" xr:uid="{BD8B7AF5-F13F-4C5D-B06A-FA107E83CFCB}"/>
  <sortState xmlns:xlrd2="http://schemas.microsoft.com/office/spreadsheetml/2017/richdata2" ref="A2:V18">
    <sortCondition ref="A1:A18"/>
  </sortState>
  <tableColumns count="22">
    <tableColumn id="1" xr3:uid="{69F81265-9C43-4EBC-8FFA-ADD31C503EB5}" uniqueName="1" name="Sub-Category" queryTableFieldId="1"/>
    <tableColumn id="2" xr3:uid="{C804D5EC-8975-4F53-B5E1-B46131587E3C}" uniqueName="2" name="2015-Q1" queryTableFieldId="2"/>
    <tableColumn id="3" xr3:uid="{3424C8F1-2ACF-4C4D-9F86-9226B4AC14CF}" uniqueName="3" name="2015-Q2" queryTableFieldId="3"/>
    <tableColumn id="4" xr3:uid="{6A644431-7FE6-4180-B78B-DD4AA8111825}" uniqueName="4" name="2015-Q3" queryTableFieldId="4"/>
    <tableColumn id="5" xr3:uid="{8FD9FCE2-3911-42A2-B497-F4EBC6B9D608}" uniqueName="5" name="2015-Q4" queryTableFieldId="5"/>
    <tableColumn id="6" xr3:uid="{C180F08E-837A-4F3D-BBD7-E6622B66BDC7}" uniqueName="6" name="2016-Q1" queryTableFieldId="6"/>
    <tableColumn id="7" xr3:uid="{9F6DD0E8-FB2C-4E3E-93EB-6608B5F38F03}" uniqueName="7" name="2016-Q2" queryTableFieldId="7"/>
    <tableColumn id="8" xr3:uid="{5DD1FF94-2B31-4DFE-8463-5C90C546D1DB}" uniqueName="8" name="2016-Q3" queryTableFieldId="8"/>
    <tableColumn id="9" xr3:uid="{9C15A1A5-A31F-4E05-8830-91491C677FEC}" uniqueName="9" name="2016-Q4" queryTableFieldId="9"/>
    <tableColumn id="10" xr3:uid="{2D1AB925-C619-4DA4-86D0-16E68BDD3A56}" uniqueName="10" name="2017-Q1" queryTableFieldId="10"/>
    <tableColumn id="11" xr3:uid="{2C8DE410-7814-409E-A36D-4553820CCDCF}" uniqueName="11" name="2017-Q2" queryTableFieldId="11"/>
    <tableColumn id="12" xr3:uid="{4E784C0A-2CF3-4E93-B7A0-366206ED38E4}" uniqueName="12" name="2017-Q3" queryTableFieldId="12"/>
    <tableColumn id="13" xr3:uid="{509A0F1E-0E74-4F66-BFEB-68F2CF2E74AA}" uniqueName="13" name="2017-Q4" queryTableFieldId="13"/>
    <tableColumn id="14" xr3:uid="{0E2BB55F-B776-42E6-8BAA-D655F81F0400}" uniqueName="14" name="2018-Q1" queryTableFieldId="14"/>
    <tableColumn id="15" xr3:uid="{C6B82FEC-D2FC-432B-A6C7-872992E1BBD6}" uniqueName="15" name="2018-Q2" queryTableFieldId="15"/>
    <tableColumn id="16" xr3:uid="{36B3A84B-549B-4786-8C58-5D528A016986}" uniqueName="16" name="2018-Q3" queryTableFieldId="16"/>
    <tableColumn id="17" xr3:uid="{AD9109EA-0C6B-415C-81A2-AF84AE92C5BC}" uniqueName="17" name="2018-Q4" queryTableFieldId="17"/>
    <tableColumn id="18" xr3:uid="{06F54284-A1C8-4F22-A658-7BFA3B5D3ED9}" uniqueName="18" name="Promedio" queryTableFieldId="18"/>
    <tableColumn id="19" xr3:uid="{081F18C9-11A1-43C5-8326-8D57C42A8B38}" uniqueName="19" name="Desviación estándar" queryTableFieldId="19"/>
    <tableColumn id="21" xr3:uid="{A4B9C7B6-547B-4658-9B3F-9136166798A7}" uniqueName="21" name="Desv Est P" queryTableFieldId="21" dataDxfId="78">
      <calculatedColumnFormula>_xlfn.STDEV.P(Análisis_XYZ[[#This Row],[2015-Q1]:[2018-Q4]])</calculatedColumnFormula>
    </tableColumn>
    <tableColumn id="20" xr3:uid="{C0FBDBCC-2EC3-47A9-BD0A-8CCC2A1B6A2A}" uniqueName="20" name="CV" queryTableFieldId="20" dataDxfId="77" dataCellStyle="Porcentaje"/>
    <tableColumn id="22" xr3:uid="{E53B5D2C-F5E5-49FC-8FFF-A9A8494D6439}" uniqueName="22" name="CV desv est P" queryTableFieldId="22" dataDxfId="76" dataCellStyle="Porcentaje">
      <calculatedColumnFormula>Análisis_XYZ[[#This Row],[Desv Est P]]/Análisis_XYZ[[#This Row],[Promedio]]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5E9E9A-3AC4-42D3-A61D-78B0695677FA}" name="Tabla3" displayName="Tabla3" ref="A22:I39" totalsRowShown="0" headerRowDxfId="75" dataDxfId="73" headerRowBorderDxfId="74" tableBorderDxfId="72" totalsRowBorderDxfId="71">
  <autoFilter ref="A22:I39" xr:uid="{895E9E9A-3AC4-42D3-A61D-78B0695677FA}"/>
  <sortState xmlns:xlrd2="http://schemas.microsoft.com/office/spreadsheetml/2017/richdata2" ref="A23:I39">
    <sortCondition descending="1" ref="C22:C39"/>
  </sortState>
  <tableColumns count="9">
    <tableColumn id="1" xr3:uid="{0891268F-ECCC-4621-BAF9-8F40130404BE}" name="Sub-Category" dataDxfId="70"/>
    <tableColumn id="2" xr3:uid="{36C86A48-662E-4CAE-835B-EBCD43B89EBB}" name="Category" dataDxfId="69"/>
    <tableColumn id="3" xr3:uid="{C6BFFFF2-C574-4805-858E-8301E7E0A75D}" name="Ingresos totales" dataDxfId="68"/>
    <tableColumn id="4" xr3:uid="{BBF19AFE-02B3-420A-AFF5-6A1BC602B82B}" name="CV" dataDxfId="67" dataCellStyle="Porcentaje"/>
    <tableColumn id="5" xr3:uid="{350AB943-4A9F-4BA4-9E95-1A53F017F4D0}" name="Ventas (%)" dataDxfId="66" dataCellStyle="Porcentaje">
      <calculatedColumnFormula>C23/$C$40</calculatedColumnFormula>
    </tableColumn>
    <tableColumn id="6" xr3:uid="{0B8CE755-5DC9-4A57-8CB3-0996237F8BE7}" name="Ventas Acumulado" dataDxfId="65" dataCellStyle="Porcentaje">
      <calculatedColumnFormula>E23+F22</calculatedColumnFormula>
    </tableColumn>
    <tableColumn id="7" xr3:uid="{637E9C2F-F3FA-4487-9946-4E1FDF5C28CD}" name="Clasif ABC" dataDxfId="64">
      <calculatedColumnFormula>IF(F23&lt;80%,"A",IF(F23&lt;95%,"B","C"))</calculatedColumnFormula>
    </tableColumn>
    <tableColumn id="8" xr3:uid="{3C7269D8-7468-4172-AD52-E91D88B2DC53}" name="Clasif XYZ" dataDxfId="63">
      <calculatedColumnFormula>IF(D23&lt;50%,"X",IF(D23&lt;100%,"Y","Z"))</calculatedColumnFormula>
    </tableColumn>
    <tableColumn id="9" xr3:uid="{67458E43-0062-4C91-9656-F0FE73BC650B}" name="Clasif ABC_XYZ" dataDxfId="62">
      <calculatedColumnFormula>G23&amp;H23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219290-B966-406E-AEFA-3FF7E4929E1B}" name="Tabla6" displayName="Tabla6" ref="A43:H60" totalsRowShown="0" headerRowDxfId="61" dataDxfId="59" headerRowBorderDxfId="60" tableBorderDxfId="58" totalsRowBorderDxfId="57">
  <autoFilter ref="A43:H60" xr:uid="{5E219290-B966-406E-AEFA-3FF7E4929E1B}"/>
  <tableColumns count="8">
    <tableColumn id="1" xr3:uid="{0F7CA8BB-915C-40C7-A5FD-B01B8E5B9DE6}" name="Subcategoría" dataDxfId="56"/>
    <tableColumn id="2" xr3:uid="{26926059-8B35-425A-9072-0EF2102AE8C6}" name="Q 2015" dataDxfId="55">
      <calculatedColumnFormula>B2+C2+D2+E2</calculatedColumnFormula>
    </tableColumn>
    <tableColumn id="3" xr3:uid="{836AA8E8-6F89-4547-A734-EC78E335BBA7}" name="Q 2016" dataDxfId="54">
      <calculatedColumnFormula>F2+G2+H2+I2</calculatedColumnFormula>
    </tableColumn>
    <tableColumn id="4" xr3:uid="{A37B1691-B15E-43AF-9DEC-33D7436BC427}" name="Q 2017" dataDxfId="53">
      <calculatedColumnFormula>J2+K2+L2+M2</calculatedColumnFormula>
    </tableColumn>
    <tableColumn id="5" xr3:uid="{9967CA8B-5172-433E-92A4-635E5CC9DFA7}" name="Q 2018" dataDxfId="52">
      <calculatedColumnFormula>N2+O2+P2+Q2</calculatedColumnFormula>
    </tableColumn>
    <tableColumn id="6" xr3:uid="{23023F2B-696B-4AC8-BE23-72044C7B7E36}" name="Promedio" dataDxfId="51">
      <calculatedColumnFormula>(Tabla6[[#This Row],[Q 2015]]+Tabla6[[#This Row],[Q 2016]]+Tabla6[[#This Row],[Q 2017]]+Tabla6[[#This Row],[Q 2018]])/4</calculatedColumnFormula>
    </tableColumn>
    <tableColumn id="7" xr3:uid="{BF95E4BD-9F71-46AA-8F50-558AE2C0B67A}" name="Desv Est M" dataDxfId="50">
      <calculatedColumnFormula>_xlfn.STDEV.S(Tabla6[[#This Row],[Q 2015]:[Q 2018]])</calculatedColumnFormula>
    </tableColumn>
    <tableColumn id="8" xr3:uid="{478B5A17-79FA-49AE-9756-B6B76C06CCAD}" name="CV" dataDxfId="49" dataCellStyle="Porcentaje">
      <calculatedColumnFormula>Tabla6[[#This Row],[Desv Est M]]/Tabla6[[#This Row],[Promedio]]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03568B-A9A0-4D6D-86A2-9F5DC11EB9F1}" name="Tabla7" displayName="Tabla7" ref="J43:L60" totalsRowShown="0">
  <autoFilter ref="J43:L60" xr:uid="{4203568B-A9A0-4D6D-86A2-9F5DC11EB9F1}"/>
  <tableColumns count="3">
    <tableColumn id="1" xr3:uid="{FFF5AF1D-B085-4A5F-B814-09557480E7D9}" name="Subcategoría"/>
    <tableColumn id="2" xr3:uid="{D4A2BAA0-9FF2-4C33-A21A-E58D67264260}" name="CV anual" dataDxfId="48" dataCellStyle="Porcentaje"/>
    <tableColumn id="3" xr3:uid="{8044F3A3-9FB3-4380-8BD8-D75CCA9C522A}" name="CV trimestral" dataDxfId="47" dataCellStyle="Porcentaj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8E4135-9DFF-4D3C-AABA-397F0927A916}" name="Tabla13" displayName="Tabla13" ref="A50:G67" totalsRowShown="0">
  <autoFilter ref="A50:G67" xr:uid="{6C8E4135-9DFF-4D3C-AABA-397F0927A916}"/>
  <tableColumns count="7">
    <tableColumn id="1" xr3:uid="{0FD0C01B-028C-484D-840C-C49E90BD19BA}" name="Subcategorías"/>
    <tableColumn id="2" xr3:uid="{D899F62E-0955-421B-B4D7-B996BE1B50EB}" name="Promedio Trimestral" dataDxfId="46">
      <calculatedColumnFormula>AVERAGE(B30:Q30)</calculatedColumnFormula>
    </tableColumn>
    <tableColumn id="3" xr3:uid="{38522FF8-04A1-4F3A-A190-4C0136AEC55B}" name="Promedio Mensual" dataDxfId="45">
      <calculatedColumnFormula>AVERAGE(B6:AW6)</calculatedColumnFormula>
    </tableColumn>
    <tableColumn id="4" xr3:uid="{0BF5125F-E6CE-4BFA-BA81-9EB5AB4173CF}" name="Desv Est M Trim" dataDxfId="44">
      <calculatedColumnFormula>_xlfn.STDEV.S(B30:Q30)</calculatedColumnFormula>
    </tableColumn>
    <tableColumn id="5" xr3:uid="{823C744A-A4B3-496F-802B-9AB30E31D731}" name="Desv Est M Mensual" dataDxfId="43">
      <calculatedColumnFormula>_xlfn.STDEV.S(B6:AW6)</calculatedColumnFormula>
    </tableColumn>
    <tableColumn id="6" xr3:uid="{F8C5ECD9-8FD7-45F6-AEC8-C6C18E5D4B54}" name="CV Trimestral" dataDxfId="42" dataCellStyle="Porcentaje">
      <calculatedColumnFormula>D51/B51</calculatedColumnFormula>
    </tableColumn>
    <tableColumn id="7" xr3:uid="{CB9CFCEA-B03C-400D-8BE7-6031D1F84C6A}" name="CV Mensual" dataDxfId="41" dataCellStyle="Porcentaje">
      <calculatedColumnFormula>E51/C51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D98A16-12A8-4D69-80CE-D17D7E4D3241}" name="Tabla14" displayName="Tabla14" ref="J50:L67" totalsRowShown="0" headerRowDxfId="40">
  <autoFilter ref="J50:L67" xr:uid="{9DD98A16-12A8-4D69-80CE-D17D7E4D3241}"/>
  <tableColumns count="3">
    <tableColumn id="1" xr3:uid="{A7DAF797-D419-48E9-9133-1BDBBF72600F}" name="Subcategorías"/>
    <tableColumn id="2" xr3:uid="{83A1FA2B-8275-43F1-AA39-DA1344DD7DA5}" name="CV Trimestral" dataDxfId="39" dataCellStyle="Porcentaje"/>
    <tableColumn id="3" xr3:uid="{98AB5DBC-4B64-47B6-96DF-AB2AEB5349B2}" name="CV Mensual" dataDxfId="38" dataCellStyle="Porcentaje">
      <calculatedColumnFormula>Tabla13[[#This Row],[Desv Est M Mensual]]/Tabla13[[#This Row],[Promedio Mensual]]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501AC9-ADDE-4680-8DE5-C062145F2DD8}" name="Demanda_Media_CUMP" displayName="Demanda_Media_CUMP" ref="A1:D18" tableType="queryTable" totalsRowShown="0" headerRowDxfId="37" dataDxfId="35" headerRowBorderDxfId="36" totalsRowBorderDxfId="34">
  <autoFilter ref="A1:D18" xr:uid="{87501AC9-ADDE-4680-8DE5-C062145F2DD8}"/>
  <tableColumns count="4">
    <tableColumn id="1" xr3:uid="{0E2AE3E6-0841-44CE-B724-54D22DA7863E}" uniqueName="1" name="Etiquetas de fila" queryTableFieldId="1" dataDxfId="33"/>
    <tableColumn id="9" xr3:uid="{A5B59AC1-E629-4C29-AB98-4ADAC0987858}" uniqueName="9" name="Demanda Total" queryTableFieldId="9" dataDxfId="32"/>
    <tableColumn id="7" xr3:uid="{5ABCFF87-6E82-4565-83BB-C8C7629AF752}" uniqueName="7" name="Demanda Media" queryTableFieldId="7" dataDxfId="31"/>
    <tableColumn id="8" xr3:uid="{45841CF4-5DBE-42ED-8DB9-24D3B21FDA85}" uniqueName="8" name="Coste Unitario Medio Ponderado" queryTableFieldId="8" dataDxfId="3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A1C44B-D7B0-4920-BDBB-60897251AD6A}" name="Tabla4" displayName="Tabla4" ref="A2:F19" totalsRowShown="0" headerRowDxfId="29" headerRowBorderDxfId="28" tableBorderDxfId="27" totalsRowBorderDxfId="26">
  <autoFilter ref="A2:F19" xr:uid="{90A1C44B-D7B0-4920-BDBB-60897251AD6A}"/>
  <tableColumns count="6">
    <tableColumn id="1" xr3:uid="{82B78598-BC2F-4EF2-BEE7-1703933C9F6C}" name="Subcategoría" dataDxfId="25"/>
    <tableColumn id="2" xr3:uid="{70A3A976-D151-4773-B1E2-D0AA26912DA7}" name="Demanda Media" dataDxfId="24"/>
    <tableColumn id="3" xr3:uid="{4496E0AB-2464-4ABE-9AA4-097CE4BC1E83}" name="Demanda semanal media" dataDxfId="23">
      <calculatedColumnFormula>Tabla4[[#This Row],[Demanda Media]]/52</calculatedColumnFormula>
    </tableColumn>
    <tableColumn id="4" xr3:uid="{24FA01C2-A8AA-47FC-9753-80564AC6B7FE}" name="Q*" dataDxfId="22"/>
    <tableColumn id="5" xr3:uid="{0354ED49-CAD1-4BE8-8A42-21B4A951D208}" name="Cobertura semanal" dataDxfId="21">
      <calculatedColumnFormula>Tabla4[[#This Row],[Q*]]/Tabla4[[#This Row],[Demanda semanal media]]</calculatedColumnFormula>
    </tableColumn>
    <tableColumn id="6" xr3:uid="{D8C2F2A3-335C-46AF-A2CA-24F7F2E1A9F1}" name="Pedidos x año" dataDxfId="20">
      <calculatedColumnFormula>Tabla4[[#This Row],[Demanda Media]]/Tabla4[[#This Row],[Q*]]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CC97CB-91E9-402D-8CB4-4BC3A4354583}" name="Tabla5" displayName="Tabla5" ref="H2:J19" totalsRowShown="0" headerRowDxfId="19" headerRowBorderDxfId="18" tableBorderDxfId="17" totalsRowBorderDxfId="16">
  <autoFilter ref="H2:J19" xr:uid="{57CC97CB-91E9-402D-8CB4-4BC3A4354583}"/>
  <tableColumns count="3">
    <tableColumn id="1" xr3:uid="{E6768A84-5CDC-4413-8014-5D8CF12EB4CC}" name="Subcategoría" dataDxfId="15"/>
    <tableColumn id="2" xr3:uid="{0AC610D0-D640-4F71-ABB0-B0586E713238}" name="Cobertura semanal" dataDxfId="14"/>
    <tableColumn id="3" xr3:uid="{23B20C9E-3308-43AA-AB5D-B9A2781FED38}" name="Pedidos x año" dataDxfId="1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F3CAFE-B3BD-4798-83D4-11DB774A4157}" name="Tabla10" displayName="Tabla10" ref="F2:L20" totalsRowShown="0">
  <autoFilter ref="F2:L20" xr:uid="{F5F3CAFE-B3BD-4798-83D4-11DB774A4157}"/>
  <tableColumns count="7">
    <tableColumn id="1" xr3:uid="{BAFCF1E7-7690-4C37-8859-B658C0C3C318}" name="Etiquetas de fila"/>
    <tableColumn id="2" xr3:uid="{F6F7C078-72EB-4DA6-AA12-930F45A05519}" name="2015"/>
    <tableColumn id="3" xr3:uid="{AF73C1EE-0902-49FC-95BB-1A61CBA6F81E}" name="2016"/>
    <tableColumn id="4" xr3:uid="{39A3065F-1E5F-49AA-84DB-C286ECA5A6ED}" name="2017"/>
    <tableColumn id="5" xr3:uid="{55C9732E-EBDF-4EF9-A040-7CC952B9CF01}" name="2018"/>
    <tableColumn id="6" xr3:uid="{4E0D9453-EAC1-47D3-BC90-663FC0A07D22}" name="Total general"/>
    <tableColumn id="7" xr3:uid="{8139026C-1382-46C9-B9A3-3FE7FBB25537}" name="Demanda Media" dataDxfId="12">
      <calculatedColumnFormula>Tabla10[[#This Row],[2015]]*$G$1+Tabla10[[#This Row],[2016]]*$H$1+Tabla10[[#This Row],[2017]]*$I$1+Tabla10[[#This Row],[2018]]*$J$1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6FF2418-5E96-436A-8908-77AB09D647E7}" name="Tabla12" displayName="Tabla12" ref="A2:D19" totalsRowShown="0">
  <autoFilter ref="A2:D19" xr:uid="{46FF2418-5E96-436A-8908-77AB09D647E7}"/>
  <tableColumns count="4">
    <tableColumn id="1" xr3:uid="{D5D3D77A-F07F-4557-BDC3-D084B58E3BD0}" name="Etiquetas de fila"/>
    <tableColumn id="2" xr3:uid="{AED00820-4D5F-4C5C-B551-69689F5EDB0E}" name="Suma de Sales"/>
    <tableColumn id="3" xr3:uid="{E119B562-909B-4010-A68A-1B92A152518B}" name="Suma de Profit"/>
    <tableColumn id="4" xr3:uid="{1DFE9D5A-04C2-4BF4-8094-CC9EE1FCB6E0}" name="Suma de Quantit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D1AF2-84C9-4809-BE17-B4399AC0F7DD}" name="train" displayName="train" ref="A1:L9995" totalsRowShown="0">
  <autoFilter ref="A1:L9995" xr:uid="{8ACD1AF2-84C9-4809-BE17-B4399AC0F7DD}"/>
  <sortState xmlns:xlrd2="http://schemas.microsoft.com/office/spreadsheetml/2017/richdata2" ref="A2:K9995">
    <sortCondition ref="A1:A9995"/>
  </sortState>
  <tableColumns count="12">
    <tableColumn id="3" xr3:uid="{0CDD2D46-826E-4268-B93C-10F4D0314BA4}" name="Order Date" dataDxfId="11"/>
    <tableColumn id="11" xr3:uid="{350FA122-A88D-46C9-9708-03500296FD39}" name="State" dataDxfId="10"/>
    <tableColumn id="14" xr3:uid="{0F9953AC-C216-40FE-991A-52F363E6D9C9}" name="Product ID" dataDxfId="9"/>
    <tableColumn id="15" xr3:uid="{7CAD6B78-BD04-47F4-835A-37D5402D75EA}" name="Category" dataDxfId="8"/>
    <tableColumn id="16" xr3:uid="{46647A91-5B13-46C0-8F94-BD5B403A36AA}" name="Sub-Category" dataDxfId="7"/>
    <tableColumn id="18" xr3:uid="{6F7A8EA4-1A0F-417E-9EBE-605A205D7C66}" name="Sales" dataDxfId="6"/>
    <tableColumn id="1" xr3:uid="{BA52BE60-7BCD-48D6-80D8-77C1A4C7229B}" name="Order ID" dataDxfId="5"/>
    <tableColumn id="4" xr3:uid="{62A5BA82-104C-4D07-A7F2-B61241CEFFD8}" name="Pedido Único" dataDxfId="4">
      <calculatedColumnFormula>IF(COUNTIF(G$2:G2,G2)=1,1,0)</calculatedColumnFormula>
    </tableColumn>
    <tableColumn id="2" xr3:uid="{9F104259-7DD1-48BD-ACD5-F46C97526D4A}" name="Quantity" dataDxfId="3"/>
    <tableColumn id="5" xr3:uid="{19315486-87E4-4C6B-AEA1-8472DDFB0BA5}" name="Discount" dataDxfId="2"/>
    <tableColumn id="6" xr3:uid="{80E32AEA-0875-46E5-B349-4EC010208F6F}" name="Profit" dataDxfId="1"/>
    <tableColumn id="7" xr3:uid="{445B5276-8087-41AB-98B0-B2A5DEC35480}" name="CV" dataDxfId="0" dataCellStyle="Porcentaje">
      <calculatedColumnFormula>VLOOKUP(train[[#This Row],[Sub-Category]],Análisis_ABC_XYZ[[#Headers],[#Data]],4,FALSE)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2765-2A5A-46B3-938E-ED9CDEB604B5}">
  <sheetPr codeName="Hoja1"/>
  <dimension ref="A1:N25"/>
  <sheetViews>
    <sheetView showGridLines="0" showRowColHeaders="0" zoomScale="120" zoomScaleNormal="120" workbookViewId="0">
      <selection activeCell="O13" sqref="O13"/>
    </sheetView>
  </sheetViews>
  <sheetFormatPr baseColWidth="10" defaultColWidth="11.453125" defaultRowHeight="14.5" x14ac:dyDescent="0.35"/>
  <cols>
    <col min="1" max="1" width="2.7265625" style="10" customWidth="1"/>
    <col min="2" max="12" width="11.7265625" style="10" customWidth="1"/>
    <col min="13" max="13" width="2.7265625" style="10" customWidth="1"/>
    <col min="14" max="16384" width="11.453125" style="10"/>
  </cols>
  <sheetData>
    <row r="1" spans="1:14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6"/>
    </row>
    <row r="9" spans="1:14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6916-CCDC-4BC6-BF0A-DB5ACDCF74CE}">
  <sheetPr codeName="Hoja2"/>
  <dimension ref="A1:K9995"/>
  <sheetViews>
    <sheetView showGridLines="0" zoomScale="90" zoomScaleNormal="90" workbookViewId="0">
      <selection activeCell="H13" sqref="H13"/>
    </sheetView>
  </sheetViews>
  <sheetFormatPr baseColWidth="10" defaultRowHeight="14.5" x14ac:dyDescent="0.35"/>
  <cols>
    <col min="1" max="1" width="16.1796875" bestFit="1" customWidth="1"/>
    <col min="2" max="2" width="11.7265625" bestFit="1" customWidth="1"/>
    <col min="5" max="5" width="17.54296875" bestFit="1" customWidth="1"/>
    <col min="6" max="6" width="12.6328125" bestFit="1" customWidth="1"/>
    <col min="7" max="7" width="13.36328125" bestFit="1" customWidth="1"/>
    <col min="8" max="8" width="17.453125" bestFit="1" customWidth="1"/>
    <col min="9" max="9" width="19.453125" bestFit="1" customWidth="1"/>
    <col min="10" max="10" width="18.26953125" bestFit="1" customWidth="1"/>
    <col min="13" max="13" width="13.08984375" bestFit="1" customWidth="1"/>
  </cols>
  <sheetData>
    <row r="1" spans="1:11" x14ac:dyDescent="0.35">
      <c r="A1" s="68" t="s">
        <v>6969</v>
      </c>
      <c r="B1" s="68" t="s">
        <v>6968</v>
      </c>
    </row>
    <row r="2" spans="1:11" x14ac:dyDescent="0.35">
      <c r="A2" s="33" t="s">
        <v>1608</v>
      </c>
      <c r="B2" s="33">
        <f>COUNTA(_xlfn.UNIQUE(A2:A9995))</f>
        <v>1862</v>
      </c>
      <c r="C2" s="147" t="s">
        <v>6970</v>
      </c>
      <c r="D2" s="148"/>
    </row>
    <row r="3" spans="1:11" x14ac:dyDescent="0.35">
      <c r="A3" s="33" t="s">
        <v>480</v>
      </c>
    </row>
    <row r="4" spans="1:11" x14ac:dyDescent="0.35">
      <c r="A4" s="33" t="s">
        <v>671</v>
      </c>
      <c r="K4" s="7"/>
    </row>
    <row r="5" spans="1:11" x14ac:dyDescent="0.35">
      <c r="A5" s="33" t="s">
        <v>672</v>
      </c>
    </row>
    <row r="6" spans="1:11" x14ac:dyDescent="0.35">
      <c r="A6" s="33" t="s">
        <v>420</v>
      </c>
      <c r="I6" s="148" t="s">
        <v>6974</v>
      </c>
      <c r="J6" s="148"/>
    </row>
    <row r="7" spans="1:11" x14ac:dyDescent="0.35">
      <c r="A7" s="33" t="s">
        <v>168</v>
      </c>
    </row>
    <row r="8" spans="1:11" x14ac:dyDescent="0.35">
      <c r="A8" s="33" t="s">
        <v>934</v>
      </c>
      <c r="E8" s="49" t="s">
        <v>1947</v>
      </c>
      <c r="F8" s="49" t="s">
        <v>1936</v>
      </c>
      <c r="G8" s="49" t="s">
        <v>6971</v>
      </c>
      <c r="H8" s="49" t="s">
        <v>6972</v>
      </c>
      <c r="I8" s="49" t="s">
        <v>6973</v>
      </c>
      <c r="J8" s="49" t="s">
        <v>7009</v>
      </c>
      <c r="K8" s="7"/>
    </row>
    <row r="9" spans="1:11" x14ac:dyDescent="0.35">
      <c r="A9" s="33" t="s">
        <v>633</v>
      </c>
      <c r="E9" s="53" t="s">
        <v>7067</v>
      </c>
      <c r="F9" s="54">
        <v>741999.79529999848</v>
      </c>
      <c r="G9" s="54">
        <v>18451.272800000006</v>
      </c>
      <c r="H9" s="55">
        <v>2121</v>
      </c>
      <c r="I9" s="56">
        <v>0.1739226779820825</v>
      </c>
      <c r="J9" s="57">
        <v>2.4866951334588924E-2</v>
      </c>
    </row>
    <row r="10" spans="1:11" x14ac:dyDescent="0.35">
      <c r="A10" s="33" t="s">
        <v>66</v>
      </c>
      <c r="E10" s="50" t="s">
        <v>7068</v>
      </c>
      <c r="F10" s="30">
        <v>719047.03200000199</v>
      </c>
      <c r="G10" s="30">
        <v>122490.80080000038</v>
      </c>
      <c r="H10" s="39">
        <v>6026</v>
      </c>
      <c r="I10" s="51">
        <v>0.15728509790906725</v>
      </c>
      <c r="J10" s="52">
        <v>0.17035158390028657</v>
      </c>
    </row>
    <row r="11" spans="1:11" x14ac:dyDescent="0.35">
      <c r="A11" s="33" t="s">
        <v>1578</v>
      </c>
      <c r="E11" s="53" t="s">
        <v>7069</v>
      </c>
      <c r="F11" s="54">
        <v>836154.03299999691</v>
      </c>
      <c r="G11" s="54">
        <v>145454.94809999983</v>
      </c>
      <c r="H11" s="55">
        <v>1847</v>
      </c>
      <c r="I11" s="56">
        <v>0.13232268543584011</v>
      </c>
      <c r="J11" s="57">
        <v>0.17395712076891984</v>
      </c>
    </row>
    <row r="12" spans="1:11" x14ac:dyDescent="0.35">
      <c r="A12" s="33" t="s">
        <v>574</v>
      </c>
      <c r="H12" s="7"/>
    </row>
    <row r="13" spans="1:11" x14ac:dyDescent="0.35">
      <c r="A13" s="33" t="s">
        <v>377</v>
      </c>
      <c r="E13" s="148" t="s">
        <v>7071</v>
      </c>
      <c r="F13" s="148"/>
      <c r="G13" s="148"/>
    </row>
    <row r="14" spans="1:11" ht="15" thickBot="1" x14ac:dyDescent="0.4">
      <c r="A14" s="33" t="s">
        <v>850</v>
      </c>
    </row>
    <row r="15" spans="1:11" x14ac:dyDescent="0.35">
      <c r="A15" s="33" t="s">
        <v>511</v>
      </c>
      <c r="E15" s="23" t="str">
        <f>E9</f>
        <v>Mobiliario</v>
      </c>
      <c r="F15" s="29">
        <f>IFERROR(GETPIVOTDATA("Suma de Sales",$E$8,"Category","Furniture"),0)</f>
        <v>741999.79529999848</v>
      </c>
      <c r="G15" s="26">
        <f>F15/$F$18</f>
        <v>0.32300170530281747</v>
      </c>
    </row>
    <row r="16" spans="1:11" x14ac:dyDescent="0.35">
      <c r="A16" s="33" t="s">
        <v>504</v>
      </c>
      <c r="E16" s="24" t="str">
        <f>E10</f>
        <v>Material de Oficina</v>
      </c>
      <c r="F16" s="30">
        <f>IFERROR(GETPIVOTDATA("Suma de Sales",$E$8,"Category","Office Supplies"),0)</f>
        <v>719047.03200000199</v>
      </c>
      <c r="G16" s="27">
        <f>F16/$F$18</f>
        <v>0.31301008302169092</v>
      </c>
    </row>
    <row r="17" spans="1:10" ht="15" thickBot="1" x14ac:dyDescent="0.4">
      <c r="A17" s="33" t="s">
        <v>1052</v>
      </c>
      <c r="E17" s="25" t="str">
        <f>E11</f>
        <v>Tecnología</v>
      </c>
      <c r="F17" s="31">
        <f>IFERROR(GETPIVOTDATA("Suma de Sales",$E$8,"Category","Technology"),0)</f>
        <v>836154.03299999691</v>
      </c>
      <c r="G17" s="28">
        <f>F17/$F$18</f>
        <v>0.36398821167549161</v>
      </c>
    </row>
    <row r="18" spans="1:10" ht="15" thickBot="1" x14ac:dyDescent="0.4">
      <c r="A18" s="33" t="s">
        <v>253</v>
      </c>
      <c r="E18" s="7"/>
      <c r="F18" s="32">
        <f>SUM(F15:F17)</f>
        <v>2297200.8602999975</v>
      </c>
      <c r="G18" s="7"/>
    </row>
    <row r="19" spans="1:10" ht="15" thickBot="1" x14ac:dyDescent="0.4">
      <c r="A19" s="33" t="s">
        <v>576</v>
      </c>
      <c r="H19" s="149" t="s">
        <v>7008</v>
      </c>
      <c r="I19" s="150"/>
      <c r="J19" s="151"/>
    </row>
    <row r="20" spans="1:10" x14ac:dyDescent="0.35">
      <c r="A20" s="33" t="s">
        <v>753</v>
      </c>
    </row>
    <row r="21" spans="1:10" x14ac:dyDescent="0.35">
      <c r="A21" s="33" t="s">
        <v>752</v>
      </c>
    </row>
    <row r="22" spans="1:10" x14ac:dyDescent="0.35">
      <c r="A22" s="33" t="s">
        <v>591</v>
      </c>
    </row>
    <row r="23" spans="1:10" x14ac:dyDescent="0.35">
      <c r="A23" s="33" t="s">
        <v>683</v>
      </c>
    </row>
    <row r="24" spans="1:10" x14ac:dyDescent="0.35">
      <c r="A24" s="33" t="s">
        <v>1312</v>
      </c>
    </row>
    <row r="25" spans="1:10" x14ac:dyDescent="0.35">
      <c r="A25" s="33" t="s">
        <v>685</v>
      </c>
    </row>
    <row r="26" spans="1:10" x14ac:dyDescent="0.35">
      <c r="A26" s="33" t="s">
        <v>1526</v>
      </c>
    </row>
    <row r="27" spans="1:10" x14ac:dyDescent="0.35">
      <c r="A27" s="33" t="s">
        <v>1287</v>
      </c>
    </row>
    <row r="28" spans="1:10" x14ac:dyDescent="0.35">
      <c r="A28" s="33" t="s">
        <v>682</v>
      </c>
    </row>
    <row r="29" spans="1:10" x14ac:dyDescent="0.35">
      <c r="A29" s="33" t="s">
        <v>777</v>
      </c>
    </row>
    <row r="30" spans="1:10" x14ac:dyDescent="0.35">
      <c r="A30" s="33" t="s">
        <v>236</v>
      </c>
    </row>
    <row r="31" spans="1:10" x14ac:dyDescent="0.35">
      <c r="A31" s="33" t="s">
        <v>204</v>
      </c>
    </row>
    <row r="32" spans="1:10" x14ac:dyDescent="0.35">
      <c r="A32" s="33" t="s">
        <v>684</v>
      </c>
    </row>
    <row r="33" spans="1:1" x14ac:dyDescent="0.35">
      <c r="A33" s="33" t="s">
        <v>1619</v>
      </c>
    </row>
    <row r="34" spans="1:1" x14ac:dyDescent="0.35">
      <c r="A34" s="33" t="s">
        <v>994</v>
      </c>
    </row>
    <row r="35" spans="1:1" x14ac:dyDescent="0.35">
      <c r="A35" s="33" t="s">
        <v>302</v>
      </c>
    </row>
    <row r="36" spans="1:1" x14ac:dyDescent="0.35">
      <c r="A36" s="33" t="s">
        <v>816</v>
      </c>
    </row>
    <row r="37" spans="1:1" x14ac:dyDescent="0.35">
      <c r="A37" s="33" t="s">
        <v>358</v>
      </c>
    </row>
    <row r="38" spans="1:1" x14ac:dyDescent="0.35">
      <c r="A38" s="33" t="s">
        <v>356</v>
      </c>
    </row>
    <row r="39" spans="1:1" x14ac:dyDescent="0.35">
      <c r="A39" s="33" t="s">
        <v>646</v>
      </c>
    </row>
    <row r="40" spans="1:1" x14ac:dyDescent="0.35">
      <c r="A40" s="33" t="s">
        <v>1334</v>
      </c>
    </row>
    <row r="41" spans="1:1" x14ac:dyDescent="0.35">
      <c r="A41" s="33" t="s">
        <v>427</v>
      </c>
    </row>
    <row r="42" spans="1:1" x14ac:dyDescent="0.35">
      <c r="A42" s="33" t="s">
        <v>161</v>
      </c>
    </row>
    <row r="43" spans="1:1" x14ac:dyDescent="0.35">
      <c r="A43" s="33" t="s">
        <v>214</v>
      </c>
    </row>
    <row r="44" spans="1:1" x14ac:dyDescent="0.35">
      <c r="A44" s="33" t="s">
        <v>895</v>
      </c>
    </row>
    <row r="45" spans="1:1" x14ac:dyDescent="0.35">
      <c r="A45" s="33" t="s">
        <v>468</v>
      </c>
    </row>
    <row r="46" spans="1:1" x14ac:dyDescent="0.35">
      <c r="A46" s="33" t="s">
        <v>902</v>
      </c>
    </row>
    <row r="47" spans="1:1" x14ac:dyDescent="0.35">
      <c r="A47" s="33" t="s">
        <v>325</v>
      </c>
    </row>
    <row r="48" spans="1:1" x14ac:dyDescent="0.35">
      <c r="A48" s="33" t="s">
        <v>40</v>
      </c>
    </row>
    <row r="49" spans="1:1" x14ac:dyDescent="0.35">
      <c r="A49" s="33" t="s">
        <v>1256</v>
      </c>
    </row>
    <row r="50" spans="1:1" x14ac:dyDescent="0.35">
      <c r="A50" s="33" t="s">
        <v>1361</v>
      </c>
    </row>
    <row r="51" spans="1:1" x14ac:dyDescent="0.35">
      <c r="A51" s="33" t="s">
        <v>1131</v>
      </c>
    </row>
    <row r="52" spans="1:1" x14ac:dyDescent="0.35">
      <c r="A52" s="33" t="s">
        <v>118</v>
      </c>
    </row>
    <row r="53" spans="1:1" x14ac:dyDescent="0.35">
      <c r="A53" s="33" t="s">
        <v>1057</v>
      </c>
    </row>
    <row r="54" spans="1:1" x14ac:dyDescent="0.35">
      <c r="A54" s="33" t="s">
        <v>904</v>
      </c>
    </row>
    <row r="55" spans="1:1" x14ac:dyDescent="0.35">
      <c r="A55" s="33" t="s">
        <v>903</v>
      </c>
    </row>
    <row r="56" spans="1:1" x14ac:dyDescent="0.35">
      <c r="A56" s="33" t="s">
        <v>425</v>
      </c>
    </row>
    <row r="57" spans="1:1" x14ac:dyDescent="0.35">
      <c r="A57" s="33" t="s">
        <v>118</v>
      </c>
    </row>
    <row r="58" spans="1:1" x14ac:dyDescent="0.35">
      <c r="A58" s="33" t="s">
        <v>600</v>
      </c>
    </row>
    <row r="59" spans="1:1" x14ac:dyDescent="0.35">
      <c r="A59" s="33" t="s">
        <v>942</v>
      </c>
    </row>
    <row r="60" spans="1:1" x14ac:dyDescent="0.35">
      <c r="A60" s="33" t="s">
        <v>19</v>
      </c>
    </row>
    <row r="61" spans="1:1" x14ac:dyDescent="0.35">
      <c r="A61" s="33" t="s">
        <v>516</v>
      </c>
    </row>
    <row r="62" spans="1:1" x14ac:dyDescent="0.35">
      <c r="A62" s="33" t="s">
        <v>1240</v>
      </c>
    </row>
    <row r="63" spans="1:1" x14ac:dyDescent="0.35">
      <c r="A63" s="33" t="s">
        <v>176</v>
      </c>
    </row>
    <row r="64" spans="1:1" x14ac:dyDescent="0.35">
      <c r="A64" s="33" t="s">
        <v>558</v>
      </c>
    </row>
    <row r="65" spans="1:1" x14ac:dyDescent="0.35">
      <c r="A65" s="33" t="s">
        <v>921</v>
      </c>
    </row>
    <row r="66" spans="1:1" x14ac:dyDescent="0.35">
      <c r="A66" s="33" t="s">
        <v>603</v>
      </c>
    </row>
    <row r="67" spans="1:1" x14ac:dyDescent="0.35">
      <c r="A67" s="33" t="s">
        <v>1449</v>
      </c>
    </row>
    <row r="68" spans="1:1" x14ac:dyDescent="0.35">
      <c r="A68" s="33" t="s">
        <v>695</v>
      </c>
    </row>
    <row r="69" spans="1:1" x14ac:dyDescent="0.35">
      <c r="A69" s="33" t="s">
        <v>1448</v>
      </c>
    </row>
    <row r="70" spans="1:1" x14ac:dyDescent="0.35">
      <c r="A70" s="33" t="s">
        <v>1001</v>
      </c>
    </row>
    <row r="71" spans="1:1" x14ac:dyDescent="0.35">
      <c r="A71" s="33" t="s">
        <v>1376</v>
      </c>
    </row>
    <row r="72" spans="1:1" x14ac:dyDescent="0.35">
      <c r="A72" s="33" t="s">
        <v>1450</v>
      </c>
    </row>
    <row r="73" spans="1:1" x14ac:dyDescent="0.35">
      <c r="A73" s="33" t="s">
        <v>1018</v>
      </c>
    </row>
    <row r="74" spans="1:1" x14ac:dyDescent="0.35">
      <c r="A74" s="33" t="s">
        <v>1654</v>
      </c>
    </row>
    <row r="75" spans="1:1" x14ac:dyDescent="0.35">
      <c r="A75" s="33" t="s">
        <v>1345</v>
      </c>
    </row>
    <row r="76" spans="1:1" x14ac:dyDescent="0.35">
      <c r="A76" s="33" t="s">
        <v>1655</v>
      </c>
    </row>
    <row r="77" spans="1:1" x14ac:dyDescent="0.35">
      <c r="A77" s="33" t="s">
        <v>241</v>
      </c>
    </row>
    <row r="78" spans="1:1" x14ac:dyDescent="0.35">
      <c r="A78" s="33" t="s">
        <v>209</v>
      </c>
    </row>
    <row r="79" spans="1:1" x14ac:dyDescent="0.35">
      <c r="A79" s="33" t="s">
        <v>587</v>
      </c>
    </row>
    <row r="80" spans="1:1" x14ac:dyDescent="0.35">
      <c r="A80" s="33" t="s">
        <v>1173</v>
      </c>
    </row>
    <row r="81" spans="1:1" x14ac:dyDescent="0.35">
      <c r="A81" s="33" t="s">
        <v>539</v>
      </c>
    </row>
    <row r="82" spans="1:1" x14ac:dyDescent="0.35">
      <c r="A82" s="33" t="s">
        <v>1480</v>
      </c>
    </row>
    <row r="83" spans="1:1" x14ac:dyDescent="0.35">
      <c r="A83" s="33" t="s">
        <v>1064</v>
      </c>
    </row>
    <row r="84" spans="1:1" x14ac:dyDescent="0.35">
      <c r="A84" s="33" t="s">
        <v>1166</v>
      </c>
    </row>
    <row r="85" spans="1:1" x14ac:dyDescent="0.35">
      <c r="A85" s="33" t="s">
        <v>326</v>
      </c>
    </row>
    <row r="86" spans="1:1" x14ac:dyDescent="0.35">
      <c r="A86" s="33" t="s">
        <v>619</v>
      </c>
    </row>
    <row r="87" spans="1:1" x14ac:dyDescent="0.35">
      <c r="A87" s="33" t="s">
        <v>719</v>
      </c>
    </row>
    <row r="88" spans="1:1" x14ac:dyDescent="0.35">
      <c r="A88" s="33" t="s">
        <v>798</v>
      </c>
    </row>
    <row r="89" spans="1:1" x14ac:dyDescent="0.35">
      <c r="A89" s="33" t="s">
        <v>895</v>
      </c>
    </row>
    <row r="90" spans="1:1" x14ac:dyDescent="0.35">
      <c r="A90" s="33" t="s">
        <v>353</v>
      </c>
    </row>
    <row r="91" spans="1:1" x14ac:dyDescent="0.35">
      <c r="A91" s="33" t="s">
        <v>1196</v>
      </c>
    </row>
    <row r="92" spans="1:1" x14ac:dyDescent="0.35">
      <c r="A92" s="33" t="s">
        <v>611</v>
      </c>
    </row>
    <row r="93" spans="1:1" x14ac:dyDescent="0.35">
      <c r="A93" s="33" t="s">
        <v>1474</v>
      </c>
    </row>
    <row r="94" spans="1:1" x14ac:dyDescent="0.35">
      <c r="A94" s="33" t="s">
        <v>742</v>
      </c>
    </row>
    <row r="95" spans="1:1" x14ac:dyDescent="0.35">
      <c r="A95" s="33" t="s">
        <v>786</v>
      </c>
    </row>
    <row r="96" spans="1:1" x14ac:dyDescent="0.35">
      <c r="A96" s="33" t="s">
        <v>1750</v>
      </c>
    </row>
    <row r="97" spans="1:1" x14ac:dyDescent="0.35">
      <c r="A97" s="33" t="s">
        <v>539</v>
      </c>
    </row>
    <row r="98" spans="1:1" x14ac:dyDescent="0.35">
      <c r="A98" s="33" t="s">
        <v>1088</v>
      </c>
    </row>
    <row r="99" spans="1:1" x14ac:dyDescent="0.35">
      <c r="A99" s="33" t="s">
        <v>1390</v>
      </c>
    </row>
    <row r="100" spans="1:1" x14ac:dyDescent="0.35">
      <c r="A100" s="33" t="s">
        <v>635</v>
      </c>
    </row>
    <row r="101" spans="1:1" x14ac:dyDescent="0.35">
      <c r="A101" s="33" t="s">
        <v>103</v>
      </c>
    </row>
    <row r="102" spans="1:1" x14ac:dyDescent="0.35">
      <c r="A102" s="33" t="s">
        <v>109</v>
      </c>
    </row>
    <row r="103" spans="1:1" x14ac:dyDescent="0.35">
      <c r="A103" s="33" t="s">
        <v>78</v>
      </c>
    </row>
    <row r="104" spans="1:1" x14ac:dyDescent="0.35">
      <c r="A104" s="33" t="s">
        <v>754</v>
      </c>
    </row>
    <row r="105" spans="1:1" x14ac:dyDescent="0.35">
      <c r="A105" s="33" t="s">
        <v>608</v>
      </c>
    </row>
    <row r="106" spans="1:1" x14ac:dyDescent="0.35">
      <c r="A106" s="33" t="s">
        <v>467</v>
      </c>
    </row>
    <row r="107" spans="1:1" x14ac:dyDescent="0.35">
      <c r="A107" s="33" t="s">
        <v>1172</v>
      </c>
    </row>
    <row r="108" spans="1:1" x14ac:dyDescent="0.35">
      <c r="A108" s="33" t="s">
        <v>1491</v>
      </c>
    </row>
    <row r="109" spans="1:1" x14ac:dyDescent="0.35">
      <c r="A109" s="33" t="s">
        <v>1431</v>
      </c>
    </row>
    <row r="110" spans="1:1" x14ac:dyDescent="0.35">
      <c r="A110" s="33" t="s">
        <v>1016</v>
      </c>
    </row>
    <row r="111" spans="1:1" x14ac:dyDescent="0.35">
      <c r="A111" s="33" t="s">
        <v>947</v>
      </c>
    </row>
    <row r="112" spans="1:1" x14ac:dyDescent="0.35">
      <c r="A112" s="33" t="s">
        <v>1008</v>
      </c>
    </row>
    <row r="113" spans="1:1" x14ac:dyDescent="0.35">
      <c r="A113" s="33" t="s">
        <v>817</v>
      </c>
    </row>
    <row r="114" spans="1:1" x14ac:dyDescent="0.35">
      <c r="A114" s="33" t="s">
        <v>1227</v>
      </c>
    </row>
    <row r="115" spans="1:1" x14ac:dyDescent="0.35">
      <c r="A115" s="33" t="s">
        <v>1670</v>
      </c>
    </row>
    <row r="116" spans="1:1" x14ac:dyDescent="0.35">
      <c r="A116" s="33" t="s">
        <v>1627</v>
      </c>
    </row>
    <row r="117" spans="1:1" x14ac:dyDescent="0.35">
      <c r="A117" s="33" t="s">
        <v>1264</v>
      </c>
    </row>
    <row r="118" spans="1:1" x14ac:dyDescent="0.35">
      <c r="A118" s="33" t="s">
        <v>598</v>
      </c>
    </row>
    <row r="119" spans="1:1" x14ac:dyDescent="0.35">
      <c r="A119" s="33" t="s">
        <v>1613</v>
      </c>
    </row>
    <row r="120" spans="1:1" x14ac:dyDescent="0.35">
      <c r="A120" s="33" t="s">
        <v>672</v>
      </c>
    </row>
    <row r="121" spans="1:1" x14ac:dyDescent="0.35">
      <c r="A121" s="68" t="s">
        <v>649</v>
      </c>
    </row>
    <row r="122" spans="1:1" x14ac:dyDescent="0.35">
      <c r="A122" s="33" t="s">
        <v>932</v>
      </c>
    </row>
    <row r="123" spans="1:1" x14ac:dyDescent="0.35">
      <c r="A123" s="33" t="s">
        <v>844</v>
      </c>
    </row>
    <row r="124" spans="1:1" x14ac:dyDescent="0.35">
      <c r="A124" s="33" t="s">
        <v>1608</v>
      </c>
    </row>
    <row r="125" spans="1:1" x14ac:dyDescent="0.35">
      <c r="A125" s="33" t="s">
        <v>1659</v>
      </c>
    </row>
    <row r="126" spans="1:1" x14ac:dyDescent="0.35">
      <c r="A126" s="33" t="s">
        <v>551</v>
      </c>
    </row>
    <row r="127" spans="1:1" x14ac:dyDescent="0.35">
      <c r="A127" s="33" t="s">
        <v>127</v>
      </c>
    </row>
    <row r="128" spans="1:1" x14ac:dyDescent="0.35">
      <c r="A128" s="33" t="s">
        <v>168</v>
      </c>
    </row>
    <row r="129" spans="1:1" x14ac:dyDescent="0.35">
      <c r="A129" s="33" t="s">
        <v>1364</v>
      </c>
    </row>
    <row r="130" spans="1:1" x14ac:dyDescent="0.35">
      <c r="A130" s="33" t="s">
        <v>933</v>
      </c>
    </row>
    <row r="131" spans="1:1" x14ac:dyDescent="0.35">
      <c r="A131" s="33" t="s">
        <v>1345</v>
      </c>
    </row>
    <row r="132" spans="1:1" x14ac:dyDescent="0.35">
      <c r="A132" s="33" t="s">
        <v>460</v>
      </c>
    </row>
    <row r="133" spans="1:1" x14ac:dyDescent="0.35">
      <c r="A133" s="33" t="s">
        <v>816</v>
      </c>
    </row>
    <row r="134" spans="1:1" x14ac:dyDescent="0.35">
      <c r="A134" s="33" t="s">
        <v>1285</v>
      </c>
    </row>
    <row r="135" spans="1:1" x14ac:dyDescent="0.35">
      <c r="A135" s="33" t="s">
        <v>1822</v>
      </c>
    </row>
    <row r="136" spans="1:1" x14ac:dyDescent="0.35">
      <c r="A136" s="33" t="s">
        <v>936</v>
      </c>
    </row>
    <row r="137" spans="1:1" x14ac:dyDescent="0.35">
      <c r="A137" s="33" t="s">
        <v>791</v>
      </c>
    </row>
    <row r="138" spans="1:1" x14ac:dyDescent="0.35">
      <c r="A138" s="33" t="s">
        <v>96</v>
      </c>
    </row>
    <row r="139" spans="1:1" x14ac:dyDescent="0.35">
      <c r="A139" s="33" t="s">
        <v>204</v>
      </c>
    </row>
    <row r="140" spans="1:1" x14ac:dyDescent="0.35">
      <c r="A140" s="33" t="s">
        <v>1521</v>
      </c>
    </row>
    <row r="141" spans="1:1" x14ac:dyDescent="0.35">
      <c r="A141" s="33" t="s">
        <v>1038</v>
      </c>
    </row>
    <row r="142" spans="1:1" x14ac:dyDescent="0.35">
      <c r="A142" s="33" t="s">
        <v>427</v>
      </c>
    </row>
    <row r="143" spans="1:1" x14ac:dyDescent="0.35">
      <c r="A143" s="33" t="s">
        <v>1286</v>
      </c>
    </row>
    <row r="144" spans="1:1" x14ac:dyDescent="0.35">
      <c r="A144" s="33" t="s">
        <v>326</v>
      </c>
    </row>
    <row r="145" spans="1:1" x14ac:dyDescent="0.35">
      <c r="A145" s="33" t="s">
        <v>765</v>
      </c>
    </row>
    <row r="146" spans="1:1" x14ac:dyDescent="0.35">
      <c r="A146" s="33" t="s">
        <v>925</v>
      </c>
    </row>
    <row r="147" spans="1:1" x14ac:dyDescent="0.35">
      <c r="A147" s="33" t="s">
        <v>551</v>
      </c>
    </row>
    <row r="148" spans="1:1" x14ac:dyDescent="0.35">
      <c r="A148" s="33" t="s">
        <v>1802</v>
      </c>
    </row>
    <row r="149" spans="1:1" x14ac:dyDescent="0.35">
      <c r="A149" s="33" t="s">
        <v>924</v>
      </c>
    </row>
    <row r="150" spans="1:1" x14ac:dyDescent="0.35">
      <c r="A150" s="33" t="s">
        <v>1110</v>
      </c>
    </row>
    <row r="151" spans="1:1" x14ac:dyDescent="0.35">
      <c r="A151" s="33" t="s">
        <v>371</v>
      </c>
    </row>
    <row r="152" spans="1:1" x14ac:dyDescent="0.35">
      <c r="A152" s="33" t="s">
        <v>321</v>
      </c>
    </row>
    <row r="153" spans="1:1" x14ac:dyDescent="0.35">
      <c r="A153" s="33" t="s">
        <v>1252</v>
      </c>
    </row>
    <row r="154" spans="1:1" x14ac:dyDescent="0.35">
      <c r="A154" s="33" t="s">
        <v>459</v>
      </c>
    </row>
    <row r="155" spans="1:1" x14ac:dyDescent="0.35">
      <c r="A155" s="33" t="s">
        <v>1410</v>
      </c>
    </row>
    <row r="156" spans="1:1" x14ac:dyDescent="0.35">
      <c r="A156" s="33" t="s">
        <v>724</v>
      </c>
    </row>
    <row r="157" spans="1:1" x14ac:dyDescent="0.35">
      <c r="A157" s="33" t="s">
        <v>1568</v>
      </c>
    </row>
    <row r="158" spans="1:1" x14ac:dyDescent="0.35">
      <c r="A158" s="33" t="s">
        <v>1928</v>
      </c>
    </row>
    <row r="159" spans="1:1" x14ac:dyDescent="0.35">
      <c r="A159" s="33" t="s">
        <v>938</v>
      </c>
    </row>
    <row r="160" spans="1:1" x14ac:dyDescent="0.35">
      <c r="A160" s="33" t="s">
        <v>417</v>
      </c>
    </row>
    <row r="161" spans="1:1" x14ac:dyDescent="0.35">
      <c r="A161" s="33" t="s">
        <v>1147</v>
      </c>
    </row>
    <row r="162" spans="1:1" x14ac:dyDescent="0.35">
      <c r="A162" s="33" t="s">
        <v>268</v>
      </c>
    </row>
    <row r="163" spans="1:1" x14ac:dyDescent="0.35">
      <c r="A163" s="33" t="s">
        <v>151</v>
      </c>
    </row>
    <row r="164" spans="1:1" x14ac:dyDescent="0.35">
      <c r="A164" s="33" t="s">
        <v>306</v>
      </c>
    </row>
    <row r="165" spans="1:1" x14ac:dyDescent="0.35">
      <c r="A165" s="33" t="s">
        <v>1312</v>
      </c>
    </row>
    <row r="166" spans="1:1" x14ac:dyDescent="0.35">
      <c r="A166" s="33" t="s">
        <v>1129</v>
      </c>
    </row>
    <row r="167" spans="1:1" x14ac:dyDescent="0.35">
      <c r="A167" s="33" t="s">
        <v>929</v>
      </c>
    </row>
    <row r="168" spans="1:1" x14ac:dyDescent="0.35">
      <c r="A168" s="33" t="s">
        <v>742</v>
      </c>
    </row>
    <row r="169" spans="1:1" x14ac:dyDescent="0.35">
      <c r="A169" s="33" t="s">
        <v>533</v>
      </c>
    </row>
    <row r="170" spans="1:1" x14ac:dyDescent="0.35">
      <c r="A170" s="33" t="s">
        <v>476</v>
      </c>
    </row>
    <row r="171" spans="1:1" x14ac:dyDescent="0.35">
      <c r="A171" s="33" t="s">
        <v>629</v>
      </c>
    </row>
    <row r="172" spans="1:1" x14ac:dyDescent="0.35">
      <c r="A172" s="33" t="s">
        <v>1534</v>
      </c>
    </row>
    <row r="173" spans="1:1" x14ac:dyDescent="0.35">
      <c r="A173" s="33" t="s">
        <v>912</v>
      </c>
    </row>
    <row r="174" spans="1:1" x14ac:dyDescent="0.35">
      <c r="A174" s="33" t="s">
        <v>1102</v>
      </c>
    </row>
    <row r="175" spans="1:1" x14ac:dyDescent="0.35">
      <c r="A175" s="33" t="s">
        <v>1668</v>
      </c>
    </row>
    <row r="176" spans="1:1" x14ac:dyDescent="0.35">
      <c r="A176" s="33" t="s">
        <v>1764</v>
      </c>
    </row>
    <row r="177" spans="1:1" x14ac:dyDescent="0.35">
      <c r="A177" s="33" t="s">
        <v>527</v>
      </c>
    </row>
    <row r="178" spans="1:1" x14ac:dyDescent="0.35">
      <c r="A178" s="33" t="s">
        <v>1481</v>
      </c>
    </row>
    <row r="179" spans="1:1" x14ac:dyDescent="0.35">
      <c r="A179" s="33" t="s">
        <v>704</v>
      </c>
    </row>
    <row r="180" spans="1:1" x14ac:dyDescent="0.35">
      <c r="A180" s="33" t="s">
        <v>523</v>
      </c>
    </row>
    <row r="181" spans="1:1" x14ac:dyDescent="0.35">
      <c r="A181" s="33" t="s">
        <v>1633</v>
      </c>
    </row>
    <row r="182" spans="1:1" x14ac:dyDescent="0.35">
      <c r="A182" s="33" t="s">
        <v>1410</v>
      </c>
    </row>
    <row r="183" spans="1:1" x14ac:dyDescent="0.35">
      <c r="A183" s="33" t="s">
        <v>747</v>
      </c>
    </row>
    <row r="184" spans="1:1" x14ac:dyDescent="0.35">
      <c r="A184" s="33" t="s">
        <v>587</v>
      </c>
    </row>
    <row r="185" spans="1:1" x14ac:dyDescent="0.35">
      <c r="A185" s="33" t="s">
        <v>1810</v>
      </c>
    </row>
    <row r="186" spans="1:1" x14ac:dyDescent="0.35">
      <c r="A186" s="33" t="s">
        <v>1241</v>
      </c>
    </row>
    <row r="187" spans="1:1" x14ac:dyDescent="0.35">
      <c r="A187" s="33" t="s">
        <v>582</v>
      </c>
    </row>
    <row r="188" spans="1:1" x14ac:dyDescent="0.35">
      <c r="A188" s="33" t="s">
        <v>583</v>
      </c>
    </row>
    <row r="189" spans="1:1" x14ac:dyDescent="0.35">
      <c r="A189" s="33" t="s">
        <v>341</v>
      </c>
    </row>
    <row r="190" spans="1:1" x14ac:dyDescent="0.35">
      <c r="A190" s="33" t="s">
        <v>441</v>
      </c>
    </row>
    <row r="191" spans="1:1" x14ac:dyDescent="0.35">
      <c r="A191" s="33" t="s">
        <v>447</v>
      </c>
    </row>
    <row r="192" spans="1:1" x14ac:dyDescent="0.35">
      <c r="A192" s="33" t="s">
        <v>1610</v>
      </c>
    </row>
    <row r="193" spans="1:1" x14ac:dyDescent="0.35">
      <c r="A193" s="33" t="s">
        <v>271</v>
      </c>
    </row>
    <row r="194" spans="1:1" x14ac:dyDescent="0.35">
      <c r="A194" s="33" t="s">
        <v>1369</v>
      </c>
    </row>
    <row r="195" spans="1:1" x14ac:dyDescent="0.35">
      <c r="A195" s="33" t="s">
        <v>1236</v>
      </c>
    </row>
    <row r="196" spans="1:1" x14ac:dyDescent="0.35">
      <c r="A196" s="33" t="s">
        <v>1386</v>
      </c>
    </row>
    <row r="197" spans="1:1" x14ac:dyDescent="0.35">
      <c r="A197" s="33" t="s">
        <v>1021</v>
      </c>
    </row>
    <row r="198" spans="1:1" x14ac:dyDescent="0.35">
      <c r="A198" s="33" t="s">
        <v>653</v>
      </c>
    </row>
    <row r="199" spans="1:1" x14ac:dyDescent="0.35">
      <c r="A199" s="33" t="s">
        <v>1018</v>
      </c>
    </row>
    <row r="200" spans="1:1" x14ac:dyDescent="0.35">
      <c r="A200" s="33" t="s">
        <v>1016</v>
      </c>
    </row>
    <row r="201" spans="1:1" x14ac:dyDescent="0.35">
      <c r="A201" s="33" t="s">
        <v>1019</v>
      </c>
    </row>
    <row r="202" spans="1:1" x14ac:dyDescent="0.35">
      <c r="A202" s="33" t="s">
        <v>1385</v>
      </c>
    </row>
    <row r="203" spans="1:1" x14ac:dyDescent="0.35">
      <c r="A203" s="33" t="s">
        <v>997</v>
      </c>
    </row>
    <row r="204" spans="1:1" x14ac:dyDescent="0.35">
      <c r="A204" s="33" t="s">
        <v>397</v>
      </c>
    </row>
    <row r="205" spans="1:1" x14ac:dyDescent="0.35">
      <c r="A205" s="33" t="s">
        <v>1017</v>
      </c>
    </row>
    <row r="206" spans="1:1" x14ac:dyDescent="0.35">
      <c r="A206" s="33" t="s">
        <v>1805</v>
      </c>
    </row>
    <row r="207" spans="1:1" x14ac:dyDescent="0.35">
      <c r="A207" s="33" t="s">
        <v>35</v>
      </c>
    </row>
    <row r="208" spans="1:1" x14ac:dyDescent="0.35">
      <c r="A208" s="33" t="s">
        <v>275</v>
      </c>
    </row>
    <row r="209" spans="1:1" x14ac:dyDescent="0.35">
      <c r="A209" s="33" t="s">
        <v>600</v>
      </c>
    </row>
    <row r="210" spans="1:1" x14ac:dyDescent="0.35">
      <c r="A210" s="33" t="s">
        <v>793</v>
      </c>
    </row>
    <row r="211" spans="1:1" x14ac:dyDescent="0.35">
      <c r="A211" s="33" t="s">
        <v>383</v>
      </c>
    </row>
    <row r="212" spans="1:1" x14ac:dyDescent="0.35">
      <c r="A212" s="33" t="s">
        <v>1482</v>
      </c>
    </row>
    <row r="213" spans="1:1" x14ac:dyDescent="0.35">
      <c r="A213" s="33" t="s">
        <v>1312</v>
      </c>
    </row>
    <row r="214" spans="1:1" x14ac:dyDescent="0.35">
      <c r="A214" s="33" t="s">
        <v>262</v>
      </c>
    </row>
    <row r="215" spans="1:1" x14ac:dyDescent="0.35">
      <c r="A215" s="33" t="s">
        <v>1673</v>
      </c>
    </row>
    <row r="216" spans="1:1" x14ac:dyDescent="0.35">
      <c r="A216" s="33" t="s">
        <v>1481</v>
      </c>
    </row>
    <row r="217" spans="1:1" x14ac:dyDescent="0.35">
      <c r="A217" s="33" t="s">
        <v>1222</v>
      </c>
    </row>
    <row r="218" spans="1:1" x14ac:dyDescent="0.35">
      <c r="A218" s="33" t="s">
        <v>1350</v>
      </c>
    </row>
    <row r="219" spans="1:1" x14ac:dyDescent="0.35">
      <c r="A219" s="33" t="s">
        <v>1073</v>
      </c>
    </row>
    <row r="220" spans="1:1" x14ac:dyDescent="0.35">
      <c r="A220" s="33" t="s">
        <v>176</v>
      </c>
    </row>
    <row r="221" spans="1:1" x14ac:dyDescent="0.35">
      <c r="A221" s="33" t="s">
        <v>614</v>
      </c>
    </row>
    <row r="222" spans="1:1" x14ac:dyDescent="0.35">
      <c r="A222" s="33" t="s">
        <v>1483</v>
      </c>
    </row>
    <row r="223" spans="1:1" x14ac:dyDescent="0.35">
      <c r="A223" s="33" t="s">
        <v>1846</v>
      </c>
    </row>
    <row r="224" spans="1:1" x14ac:dyDescent="0.35">
      <c r="A224" s="33" t="s">
        <v>588</v>
      </c>
    </row>
    <row r="225" spans="1:1" x14ac:dyDescent="0.35">
      <c r="A225" s="33" t="s">
        <v>1474</v>
      </c>
    </row>
    <row r="226" spans="1:1" x14ac:dyDescent="0.35">
      <c r="A226" s="33" t="s">
        <v>437</v>
      </c>
    </row>
    <row r="227" spans="1:1" x14ac:dyDescent="0.35">
      <c r="A227" s="33" t="s">
        <v>1755</v>
      </c>
    </row>
    <row r="228" spans="1:1" x14ac:dyDescent="0.35">
      <c r="A228" s="33" t="s">
        <v>1207</v>
      </c>
    </row>
    <row r="229" spans="1:1" x14ac:dyDescent="0.35">
      <c r="A229" s="33" t="s">
        <v>1102</v>
      </c>
    </row>
    <row r="230" spans="1:1" x14ac:dyDescent="0.35">
      <c r="A230" s="33" t="s">
        <v>1649</v>
      </c>
    </row>
    <row r="231" spans="1:1" x14ac:dyDescent="0.35">
      <c r="A231" s="33" t="s">
        <v>1526</v>
      </c>
    </row>
    <row r="232" spans="1:1" x14ac:dyDescent="0.35">
      <c r="A232" s="33" t="s">
        <v>1194</v>
      </c>
    </row>
    <row r="233" spans="1:1" x14ac:dyDescent="0.35">
      <c r="A233" s="33" t="s">
        <v>867</v>
      </c>
    </row>
    <row r="234" spans="1:1" x14ac:dyDescent="0.35">
      <c r="A234" s="33" t="s">
        <v>254</v>
      </c>
    </row>
    <row r="235" spans="1:1" x14ac:dyDescent="0.35">
      <c r="A235" s="33" t="s">
        <v>1068</v>
      </c>
    </row>
    <row r="236" spans="1:1" x14ac:dyDescent="0.35">
      <c r="A236" s="33" t="s">
        <v>1584</v>
      </c>
    </row>
    <row r="237" spans="1:1" x14ac:dyDescent="0.35">
      <c r="A237" s="33" t="s">
        <v>1640</v>
      </c>
    </row>
    <row r="238" spans="1:1" x14ac:dyDescent="0.35">
      <c r="A238" s="33" t="s">
        <v>433</v>
      </c>
    </row>
    <row r="239" spans="1:1" x14ac:dyDescent="0.35">
      <c r="A239" s="33" t="s">
        <v>237</v>
      </c>
    </row>
    <row r="240" spans="1:1" x14ac:dyDescent="0.35">
      <c r="A240" s="33" t="s">
        <v>238</v>
      </c>
    </row>
    <row r="241" spans="1:1" x14ac:dyDescent="0.35">
      <c r="A241" s="33" t="s">
        <v>605</v>
      </c>
    </row>
    <row r="242" spans="1:1" x14ac:dyDescent="0.35">
      <c r="A242" s="33" t="s">
        <v>1394</v>
      </c>
    </row>
    <row r="243" spans="1:1" x14ac:dyDescent="0.35">
      <c r="A243" s="33" t="s">
        <v>191</v>
      </c>
    </row>
    <row r="244" spans="1:1" x14ac:dyDescent="0.35">
      <c r="A244" s="33" t="s">
        <v>420</v>
      </c>
    </row>
    <row r="245" spans="1:1" x14ac:dyDescent="0.35">
      <c r="A245" s="33" t="s">
        <v>85</v>
      </c>
    </row>
    <row r="246" spans="1:1" x14ac:dyDescent="0.35">
      <c r="A246" s="33" t="s">
        <v>1623</v>
      </c>
    </row>
    <row r="247" spans="1:1" x14ac:dyDescent="0.35">
      <c r="A247" s="33" t="s">
        <v>610</v>
      </c>
    </row>
    <row r="248" spans="1:1" x14ac:dyDescent="0.35">
      <c r="A248" s="33" t="s">
        <v>681</v>
      </c>
    </row>
    <row r="249" spans="1:1" x14ac:dyDescent="0.35">
      <c r="A249" s="33" t="s">
        <v>1775</v>
      </c>
    </row>
    <row r="250" spans="1:1" x14ac:dyDescent="0.35">
      <c r="A250" s="33" t="s">
        <v>1741</v>
      </c>
    </row>
    <row r="251" spans="1:1" x14ac:dyDescent="0.35">
      <c r="A251" s="33" t="s">
        <v>1636</v>
      </c>
    </row>
    <row r="252" spans="1:1" x14ac:dyDescent="0.35">
      <c r="A252" s="33" t="s">
        <v>1411</v>
      </c>
    </row>
    <row r="253" spans="1:1" x14ac:dyDescent="0.35">
      <c r="A253" s="33" t="s">
        <v>819</v>
      </c>
    </row>
    <row r="254" spans="1:1" x14ac:dyDescent="0.35">
      <c r="A254" s="33" t="s">
        <v>1524</v>
      </c>
    </row>
    <row r="255" spans="1:1" x14ac:dyDescent="0.35">
      <c r="A255" s="33" t="s">
        <v>1017</v>
      </c>
    </row>
    <row r="256" spans="1:1" x14ac:dyDescent="0.35">
      <c r="A256" s="33" t="s">
        <v>231</v>
      </c>
    </row>
    <row r="257" spans="1:1" x14ac:dyDescent="0.35">
      <c r="A257" s="33" t="s">
        <v>1836</v>
      </c>
    </row>
    <row r="258" spans="1:1" x14ac:dyDescent="0.35">
      <c r="A258" s="33" t="s">
        <v>78</v>
      </c>
    </row>
    <row r="259" spans="1:1" x14ac:dyDescent="0.35">
      <c r="A259" s="33" t="s">
        <v>1622</v>
      </c>
    </row>
    <row r="260" spans="1:1" x14ac:dyDescent="0.35">
      <c r="A260" s="33" t="s">
        <v>1313</v>
      </c>
    </row>
    <row r="261" spans="1:1" x14ac:dyDescent="0.35">
      <c r="A261" s="33" t="s">
        <v>1302</v>
      </c>
    </row>
    <row r="262" spans="1:1" x14ac:dyDescent="0.35">
      <c r="A262" s="33" t="s">
        <v>658</v>
      </c>
    </row>
    <row r="263" spans="1:1" x14ac:dyDescent="0.35">
      <c r="A263" s="33" t="s">
        <v>226</v>
      </c>
    </row>
    <row r="264" spans="1:1" x14ac:dyDescent="0.35">
      <c r="A264" s="33" t="s">
        <v>60</v>
      </c>
    </row>
    <row r="265" spans="1:1" x14ac:dyDescent="0.35">
      <c r="A265" s="33" t="s">
        <v>473</v>
      </c>
    </row>
    <row r="266" spans="1:1" x14ac:dyDescent="0.35">
      <c r="A266" s="33" t="s">
        <v>620</v>
      </c>
    </row>
    <row r="267" spans="1:1" x14ac:dyDescent="0.35">
      <c r="A267" s="33" t="s">
        <v>884</v>
      </c>
    </row>
    <row r="268" spans="1:1" x14ac:dyDescent="0.35">
      <c r="A268" s="33" t="s">
        <v>492</v>
      </c>
    </row>
    <row r="269" spans="1:1" x14ac:dyDescent="0.35">
      <c r="A269" s="33" t="s">
        <v>621</v>
      </c>
    </row>
    <row r="270" spans="1:1" x14ac:dyDescent="0.35">
      <c r="A270" s="33" t="s">
        <v>859</v>
      </c>
    </row>
    <row r="271" spans="1:1" x14ac:dyDescent="0.35">
      <c r="A271" s="33" t="s">
        <v>1135</v>
      </c>
    </row>
    <row r="272" spans="1:1" x14ac:dyDescent="0.35">
      <c r="A272" s="33" t="s">
        <v>643</v>
      </c>
    </row>
    <row r="273" spans="1:1" x14ac:dyDescent="0.35">
      <c r="A273" s="33" t="s">
        <v>1577</v>
      </c>
    </row>
    <row r="274" spans="1:1" x14ac:dyDescent="0.35">
      <c r="A274" s="33" t="s">
        <v>1779</v>
      </c>
    </row>
    <row r="275" spans="1:1" x14ac:dyDescent="0.35">
      <c r="A275" s="33" t="s">
        <v>712</v>
      </c>
    </row>
    <row r="276" spans="1:1" x14ac:dyDescent="0.35">
      <c r="A276" s="33" t="s">
        <v>284</v>
      </c>
    </row>
    <row r="277" spans="1:1" x14ac:dyDescent="0.35">
      <c r="A277" s="33" t="s">
        <v>1246</v>
      </c>
    </row>
    <row r="278" spans="1:1" x14ac:dyDescent="0.35">
      <c r="A278" s="33" t="s">
        <v>1344</v>
      </c>
    </row>
    <row r="279" spans="1:1" x14ac:dyDescent="0.35">
      <c r="A279" s="33" t="s">
        <v>738</v>
      </c>
    </row>
    <row r="280" spans="1:1" x14ac:dyDescent="0.35">
      <c r="A280" s="33" t="s">
        <v>764</v>
      </c>
    </row>
    <row r="281" spans="1:1" x14ac:dyDescent="0.35">
      <c r="A281" s="33" t="s">
        <v>238</v>
      </c>
    </row>
    <row r="282" spans="1:1" x14ac:dyDescent="0.35">
      <c r="A282" s="33" t="s">
        <v>866</v>
      </c>
    </row>
    <row r="283" spans="1:1" x14ac:dyDescent="0.35">
      <c r="A283" s="33" t="s">
        <v>865</v>
      </c>
    </row>
    <row r="284" spans="1:1" x14ac:dyDescent="0.35">
      <c r="A284" s="33" t="s">
        <v>1837</v>
      </c>
    </row>
    <row r="285" spans="1:1" x14ac:dyDescent="0.35">
      <c r="A285" s="33" t="s">
        <v>643</v>
      </c>
    </row>
    <row r="286" spans="1:1" x14ac:dyDescent="0.35">
      <c r="A286" s="33" t="s">
        <v>1028</v>
      </c>
    </row>
    <row r="287" spans="1:1" x14ac:dyDescent="0.35">
      <c r="A287" s="33" t="s">
        <v>810</v>
      </c>
    </row>
    <row r="288" spans="1:1" x14ac:dyDescent="0.35">
      <c r="A288" s="33" t="s">
        <v>1593</v>
      </c>
    </row>
    <row r="289" spans="1:1" x14ac:dyDescent="0.35">
      <c r="A289" s="33" t="s">
        <v>1813</v>
      </c>
    </row>
    <row r="290" spans="1:1" x14ac:dyDescent="0.35">
      <c r="A290" s="33" t="s">
        <v>1339</v>
      </c>
    </row>
    <row r="291" spans="1:1" x14ac:dyDescent="0.35">
      <c r="A291" s="33" t="s">
        <v>1848</v>
      </c>
    </row>
    <row r="292" spans="1:1" x14ac:dyDescent="0.35">
      <c r="A292" s="33" t="s">
        <v>545</v>
      </c>
    </row>
    <row r="293" spans="1:1" x14ac:dyDescent="0.35">
      <c r="A293" s="33" t="s">
        <v>1706</v>
      </c>
    </row>
    <row r="294" spans="1:1" x14ac:dyDescent="0.35">
      <c r="A294" s="33" t="s">
        <v>1172</v>
      </c>
    </row>
    <row r="295" spans="1:1" x14ac:dyDescent="0.35">
      <c r="A295" s="33" t="s">
        <v>1264</v>
      </c>
    </row>
    <row r="296" spans="1:1" x14ac:dyDescent="0.35">
      <c r="A296" s="33" t="s">
        <v>469</v>
      </c>
    </row>
    <row r="297" spans="1:1" x14ac:dyDescent="0.35">
      <c r="A297" s="33" t="s">
        <v>1203</v>
      </c>
    </row>
    <row r="298" spans="1:1" x14ac:dyDescent="0.35">
      <c r="A298" s="33" t="s">
        <v>299</v>
      </c>
    </row>
    <row r="299" spans="1:1" x14ac:dyDescent="0.35">
      <c r="A299" s="33" t="s">
        <v>1108</v>
      </c>
    </row>
    <row r="300" spans="1:1" x14ac:dyDescent="0.35">
      <c r="A300" s="33" t="s">
        <v>1796</v>
      </c>
    </row>
    <row r="301" spans="1:1" x14ac:dyDescent="0.35">
      <c r="A301" s="33" t="s">
        <v>1109</v>
      </c>
    </row>
    <row r="302" spans="1:1" x14ac:dyDescent="0.35">
      <c r="A302" s="33" t="s">
        <v>793</v>
      </c>
    </row>
    <row r="303" spans="1:1" x14ac:dyDescent="0.35">
      <c r="A303" s="33" t="s">
        <v>364</v>
      </c>
    </row>
    <row r="304" spans="1:1" x14ac:dyDescent="0.35">
      <c r="A304" s="33" t="s">
        <v>557</v>
      </c>
    </row>
    <row r="305" spans="1:1" x14ac:dyDescent="0.35">
      <c r="A305" s="33" t="s">
        <v>529</v>
      </c>
    </row>
    <row r="306" spans="1:1" x14ac:dyDescent="0.35">
      <c r="A306" s="33" t="s">
        <v>209</v>
      </c>
    </row>
    <row r="307" spans="1:1" x14ac:dyDescent="0.35">
      <c r="A307" s="33" t="s">
        <v>135</v>
      </c>
    </row>
    <row r="308" spans="1:1" x14ac:dyDescent="0.35">
      <c r="A308" s="33" t="s">
        <v>479</v>
      </c>
    </row>
    <row r="309" spans="1:1" x14ac:dyDescent="0.35">
      <c r="A309" s="33" t="s">
        <v>1641</v>
      </c>
    </row>
    <row r="310" spans="1:1" x14ac:dyDescent="0.35">
      <c r="A310" s="33" t="s">
        <v>223</v>
      </c>
    </row>
    <row r="311" spans="1:1" x14ac:dyDescent="0.35">
      <c r="A311" s="33" t="s">
        <v>1300</v>
      </c>
    </row>
    <row r="312" spans="1:1" x14ac:dyDescent="0.35">
      <c r="A312" s="33" t="s">
        <v>1196</v>
      </c>
    </row>
    <row r="313" spans="1:1" x14ac:dyDescent="0.35">
      <c r="A313" s="33" t="s">
        <v>885</v>
      </c>
    </row>
    <row r="314" spans="1:1" x14ac:dyDescent="0.35">
      <c r="A314" s="33" t="s">
        <v>405</v>
      </c>
    </row>
    <row r="315" spans="1:1" x14ac:dyDescent="0.35">
      <c r="A315" s="33" t="s">
        <v>1278</v>
      </c>
    </row>
    <row r="316" spans="1:1" x14ac:dyDescent="0.35">
      <c r="A316" s="33" t="s">
        <v>237</v>
      </c>
    </row>
    <row r="317" spans="1:1" x14ac:dyDescent="0.35">
      <c r="A317" s="33" t="s">
        <v>275</v>
      </c>
    </row>
    <row r="318" spans="1:1" x14ac:dyDescent="0.35">
      <c r="A318" s="33" t="s">
        <v>1407</v>
      </c>
    </row>
    <row r="319" spans="1:1" x14ac:dyDescent="0.35">
      <c r="A319" s="33" t="s">
        <v>224</v>
      </c>
    </row>
    <row r="320" spans="1:1" x14ac:dyDescent="0.35">
      <c r="A320" s="33" t="s">
        <v>722</v>
      </c>
    </row>
    <row r="321" spans="1:1" x14ac:dyDescent="0.35">
      <c r="A321" s="33" t="s">
        <v>626</v>
      </c>
    </row>
    <row r="322" spans="1:1" x14ac:dyDescent="0.35">
      <c r="A322" s="33" t="s">
        <v>1044</v>
      </c>
    </row>
    <row r="323" spans="1:1" x14ac:dyDescent="0.35">
      <c r="A323" s="33" t="s">
        <v>1835</v>
      </c>
    </row>
    <row r="324" spans="1:1" x14ac:dyDescent="0.35">
      <c r="A324" s="33" t="s">
        <v>1631</v>
      </c>
    </row>
    <row r="325" spans="1:1" x14ac:dyDescent="0.35">
      <c r="A325" s="33" t="s">
        <v>148</v>
      </c>
    </row>
    <row r="326" spans="1:1" x14ac:dyDescent="0.35">
      <c r="A326" s="33" t="s">
        <v>1558</v>
      </c>
    </row>
    <row r="327" spans="1:1" x14ac:dyDescent="0.35">
      <c r="A327" s="33" t="s">
        <v>755</v>
      </c>
    </row>
    <row r="328" spans="1:1" x14ac:dyDescent="0.35">
      <c r="A328" s="33" t="s">
        <v>339</v>
      </c>
    </row>
    <row r="329" spans="1:1" x14ac:dyDescent="0.35">
      <c r="A329" s="33" t="s">
        <v>1233</v>
      </c>
    </row>
    <row r="330" spans="1:1" x14ac:dyDescent="0.35">
      <c r="A330" s="33" t="s">
        <v>569</v>
      </c>
    </row>
    <row r="331" spans="1:1" x14ac:dyDescent="0.35">
      <c r="A331" s="33" t="s">
        <v>226</v>
      </c>
    </row>
    <row r="332" spans="1:1" x14ac:dyDescent="0.35">
      <c r="A332" s="33" t="s">
        <v>1153</v>
      </c>
    </row>
    <row r="333" spans="1:1" x14ac:dyDescent="0.35">
      <c r="A333" s="33" t="s">
        <v>906</v>
      </c>
    </row>
    <row r="334" spans="1:1" x14ac:dyDescent="0.35">
      <c r="A334" s="33" t="s">
        <v>554</v>
      </c>
    </row>
    <row r="335" spans="1:1" x14ac:dyDescent="0.35">
      <c r="A335" s="33" t="s">
        <v>1140</v>
      </c>
    </row>
    <row r="336" spans="1:1" x14ac:dyDescent="0.35">
      <c r="A336" s="33" t="s">
        <v>351</v>
      </c>
    </row>
    <row r="337" spans="1:1" x14ac:dyDescent="0.35">
      <c r="A337" s="33" t="s">
        <v>1819</v>
      </c>
    </row>
    <row r="338" spans="1:1" x14ac:dyDescent="0.35">
      <c r="A338" s="33" t="s">
        <v>1739</v>
      </c>
    </row>
    <row r="339" spans="1:1" x14ac:dyDescent="0.35">
      <c r="A339" s="33" t="s">
        <v>265</v>
      </c>
    </row>
    <row r="340" spans="1:1" x14ac:dyDescent="0.35">
      <c r="A340" s="33" t="s">
        <v>1578</v>
      </c>
    </row>
    <row r="341" spans="1:1" x14ac:dyDescent="0.35">
      <c r="A341" s="33" t="s">
        <v>1660</v>
      </c>
    </row>
    <row r="342" spans="1:1" x14ac:dyDescent="0.35">
      <c r="A342" s="33" t="s">
        <v>1151</v>
      </c>
    </row>
    <row r="343" spans="1:1" x14ac:dyDescent="0.35">
      <c r="A343" s="33" t="s">
        <v>321</v>
      </c>
    </row>
    <row r="344" spans="1:1" x14ac:dyDescent="0.35">
      <c r="A344" s="33" t="s">
        <v>1652</v>
      </c>
    </row>
    <row r="345" spans="1:1" x14ac:dyDescent="0.35">
      <c r="A345" s="33" t="s">
        <v>1591</v>
      </c>
    </row>
    <row r="346" spans="1:1" x14ac:dyDescent="0.35">
      <c r="A346" s="33" t="s">
        <v>1427</v>
      </c>
    </row>
    <row r="347" spans="1:1" x14ac:dyDescent="0.35">
      <c r="A347" s="33" t="s">
        <v>570</v>
      </c>
    </row>
    <row r="348" spans="1:1" x14ac:dyDescent="0.35">
      <c r="A348" s="33" t="s">
        <v>309</v>
      </c>
    </row>
    <row r="349" spans="1:1" x14ac:dyDescent="0.35">
      <c r="A349" s="33" t="s">
        <v>882</v>
      </c>
    </row>
    <row r="350" spans="1:1" x14ac:dyDescent="0.35">
      <c r="A350" s="33" t="s">
        <v>1292</v>
      </c>
    </row>
    <row r="351" spans="1:1" x14ac:dyDescent="0.35">
      <c r="A351" s="33" t="s">
        <v>1651</v>
      </c>
    </row>
    <row r="352" spans="1:1" x14ac:dyDescent="0.35">
      <c r="A352" s="33" t="s">
        <v>728</v>
      </c>
    </row>
    <row r="353" spans="1:1" x14ac:dyDescent="0.35">
      <c r="A353" s="33" t="s">
        <v>886</v>
      </c>
    </row>
    <row r="354" spans="1:1" x14ac:dyDescent="0.35">
      <c r="A354" s="33" t="s">
        <v>492</v>
      </c>
    </row>
    <row r="355" spans="1:1" x14ac:dyDescent="0.35">
      <c r="A355" s="33" t="s">
        <v>1643</v>
      </c>
    </row>
    <row r="356" spans="1:1" x14ac:dyDescent="0.35">
      <c r="A356" s="33" t="s">
        <v>796</v>
      </c>
    </row>
    <row r="357" spans="1:1" x14ac:dyDescent="0.35">
      <c r="A357" s="33" t="s">
        <v>571</v>
      </c>
    </row>
    <row r="358" spans="1:1" x14ac:dyDescent="0.35">
      <c r="A358" s="33" t="s">
        <v>38</v>
      </c>
    </row>
    <row r="359" spans="1:1" x14ac:dyDescent="0.35">
      <c r="A359" s="33" t="s">
        <v>369</v>
      </c>
    </row>
    <row r="360" spans="1:1" x14ac:dyDescent="0.35">
      <c r="A360" s="33" t="s">
        <v>175</v>
      </c>
    </row>
    <row r="361" spans="1:1" x14ac:dyDescent="0.35">
      <c r="A361" s="33" t="s">
        <v>368</v>
      </c>
    </row>
    <row r="362" spans="1:1" x14ac:dyDescent="0.35">
      <c r="A362" s="33" t="s">
        <v>1870</v>
      </c>
    </row>
    <row r="363" spans="1:1" x14ac:dyDescent="0.35">
      <c r="A363" s="33" t="s">
        <v>323</v>
      </c>
    </row>
    <row r="364" spans="1:1" x14ac:dyDescent="0.35">
      <c r="A364" s="33" t="s">
        <v>714</v>
      </c>
    </row>
    <row r="365" spans="1:1" x14ac:dyDescent="0.35">
      <c r="A365" s="33" t="s">
        <v>420</v>
      </c>
    </row>
    <row r="366" spans="1:1" x14ac:dyDescent="0.35">
      <c r="A366" s="33" t="s">
        <v>1595</v>
      </c>
    </row>
    <row r="367" spans="1:1" x14ac:dyDescent="0.35">
      <c r="A367" s="33" t="s">
        <v>347</v>
      </c>
    </row>
    <row r="368" spans="1:1" x14ac:dyDescent="0.35">
      <c r="A368" s="33" t="s">
        <v>1620</v>
      </c>
    </row>
    <row r="369" spans="1:1" x14ac:dyDescent="0.35">
      <c r="A369" s="33" t="s">
        <v>697</v>
      </c>
    </row>
    <row r="370" spans="1:1" x14ac:dyDescent="0.35">
      <c r="A370" s="33" t="s">
        <v>903</v>
      </c>
    </row>
    <row r="371" spans="1:1" x14ac:dyDescent="0.35">
      <c r="A371" s="33" t="s">
        <v>251</v>
      </c>
    </row>
    <row r="372" spans="1:1" x14ac:dyDescent="0.35">
      <c r="A372" s="33" t="s">
        <v>1611</v>
      </c>
    </row>
    <row r="373" spans="1:1" x14ac:dyDescent="0.35">
      <c r="A373" s="33" t="s">
        <v>98</v>
      </c>
    </row>
    <row r="374" spans="1:1" x14ac:dyDescent="0.35">
      <c r="A374" s="33" t="s">
        <v>272</v>
      </c>
    </row>
    <row r="375" spans="1:1" x14ac:dyDescent="0.35">
      <c r="A375" s="33" t="s">
        <v>94</v>
      </c>
    </row>
    <row r="376" spans="1:1" x14ac:dyDescent="0.35">
      <c r="A376" s="33" t="s">
        <v>676</v>
      </c>
    </row>
    <row r="377" spans="1:1" x14ac:dyDescent="0.35">
      <c r="A377" s="33" t="s">
        <v>270</v>
      </c>
    </row>
    <row r="378" spans="1:1" x14ac:dyDescent="0.35">
      <c r="A378" s="33" t="s">
        <v>1739</v>
      </c>
    </row>
    <row r="379" spans="1:1" x14ac:dyDescent="0.35">
      <c r="A379" s="33" t="s">
        <v>1513</v>
      </c>
    </row>
    <row r="380" spans="1:1" x14ac:dyDescent="0.35">
      <c r="A380" s="33" t="s">
        <v>666</v>
      </c>
    </row>
    <row r="381" spans="1:1" x14ac:dyDescent="0.35">
      <c r="A381" s="33" t="s">
        <v>1009</v>
      </c>
    </row>
    <row r="382" spans="1:1" x14ac:dyDescent="0.35">
      <c r="A382" s="33" t="s">
        <v>930</v>
      </c>
    </row>
    <row r="383" spans="1:1" x14ac:dyDescent="0.35">
      <c r="A383" s="33" t="s">
        <v>1575</v>
      </c>
    </row>
    <row r="384" spans="1:1" x14ac:dyDescent="0.35">
      <c r="A384" s="33" t="s">
        <v>992</v>
      </c>
    </row>
    <row r="385" spans="1:1" x14ac:dyDescent="0.35">
      <c r="A385" s="33" t="s">
        <v>284</v>
      </c>
    </row>
    <row r="386" spans="1:1" x14ac:dyDescent="0.35">
      <c r="A386" s="33" t="s">
        <v>284</v>
      </c>
    </row>
    <row r="387" spans="1:1" x14ac:dyDescent="0.35">
      <c r="A387" s="33" t="s">
        <v>1252</v>
      </c>
    </row>
    <row r="388" spans="1:1" x14ac:dyDescent="0.35">
      <c r="A388" s="33" t="s">
        <v>836</v>
      </c>
    </row>
    <row r="389" spans="1:1" x14ac:dyDescent="0.35">
      <c r="A389" s="33" t="s">
        <v>810</v>
      </c>
    </row>
    <row r="390" spans="1:1" x14ac:dyDescent="0.35">
      <c r="A390" s="33" t="s">
        <v>1061</v>
      </c>
    </row>
    <row r="391" spans="1:1" x14ac:dyDescent="0.35">
      <c r="A391" s="33" t="s">
        <v>940</v>
      </c>
    </row>
    <row r="392" spans="1:1" x14ac:dyDescent="0.35">
      <c r="A392" s="33" t="s">
        <v>113</v>
      </c>
    </row>
    <row r="393" spans="1:1" x14ac:dyDescent="0.35">
      <c r="A393" s="33" t="s">
        <v>788</v>
      </c>
    </row>
    <row r="394" spans="1:1" x14ac:dyDescent="0.35">
      <c r="A394" s="33" t="s">
        <v>1353</v>
      </c>
    </row>
    <row r="395" spans="1:1" x14ac:dyDescent="0.35">
      <c r="A395" s="33" t="s">
        <v>790</v>
      </c>
    </row>
    <row r="396" spans="1:1" x14ac:dyDescent="0.35">
      <c r="A396" s="33" t="s">
        <v>1093</v>
      </c>
    </row>
    <row r="397" spans="1:1" x14ac:dyDescent="0.35">
      <c r="A397" s="33" t="s">
        <v>431</v>
      </c>
    </row>
    <row r="398" spans="1:1" x14ac:dyDescent="0.35">
      <c r="A398" s="33" t="s">
        <v>1113</v>
      </c>
    </row>
    <row r="399" spans="1:1" x14ac:dyDescent="0.35">
      <c r="A399" s="33" t="s">
        <v>63</v>
      </c>
    </row>
    <row r="400" spans="1:1" x14ac:dyDescent="0.35">
      <c r="A400" s="33" t="s">
        <v>1802</v>
      </c>
    </row>
    <row r="401" spans="1:1" x14ac:dyDescent="0.35">
      <c r="A401" s="33" t="s">
        <v>1532</v>
      </c>
    </row>
    <row r="402" spans="1:1" x14ac:dyDescent="0.35">
      <c r="A402" s="33" t="s">
        <v>1172</v>
      </c>
    </row>
    <row r="403" spans="1:1" x14ac:dyDescent="0.35">
      <c r="A403" s="33" t="s">
        <v>1192</v>
      </c>
    </row>
    <row r="404" spans="1:1" x14ac:dyDescent="0.35">
      <c r="A404" s="33" t="s">
        <v>1510</v>
      </c>
    </row>
    <row r="405" spans="1:1" x14ac:dyDescent="0.35">
      <c r="A405" s="33" t="s">
        <v>1078</v>
      </c>
    </row>
    <row r="406" spans="1:1" x14ac:dyDescent="0.35">
      <c r="A406" s="33" t="s">
        <v>1191</v>
      </c>
    </row>
    <row r="407" spans="1:1" x14ac:dyDescent="0.35">
      <c r="A407" s="33" t="s">
        <v>811</v>
      </c>
    </row>
    <row r="408" spans="1:1" x14ac:dyDescent="0.35">
      <c r="A408" s="33" t="s">
        <v>1193</v>
      </c>
    </row>
    <row r="409" spans="1:1" x14ac:dyDescent="0.35">
      <c r="A409" s="33" t="s">
        <v>883</v>
      </c>
    </row>
    <row r="410" spans="1:1" x14ac:dyDescent="0.35">
      <c r="A410" s="33" t="s">
        <v>718</v>
      </c>
    </row>
    <row r="411" spans="1:1" x14ac:dyDescent="0.35">
      <c r="A411" s="33" t="s">
        <v>413</v>
      </c>
    </row>
    <row r="412" spans="1:1" x14ac:dyDescent="0.35">
      <c r="A412" s="33" t="s">
        <v>859</v>
      </c>
    </row>
    <row r="413" spans="1:1" x14ac:dyDescent="0.35">
      <c r="A413" s="33" t="s">
        <v>495</v>
      </c>
    </row>
    <row r="414" spans="1:1" x14ac:dyDescent="0.35">
      <c r="A414" s="33" t="s">
        <v>1019</v>
      </c>
    </row>
    <row r="415" spans="1:1" x14ac:dyDescent="0.35">
      <c r="A415" s="33" t="s">
        <v>763</v>
      </c>
    </row>
    <row r="416" spans="1:1" x14ac:dyDescent="0.35">
      <c r="A416" s="33" t="s">
        <v>1436</v>
      </c>
    </row>
    <row r="417" spans="1:1" x14ac:dyDescent="0.35">
      <c r="A417" s="33" t="s">
        <v>610</v>
      </c>
    </row>
    <row r="418" spans="1:1" x14ac:dyDescent="0.35">
      <c r="A418" s="33" t="s">
        <v>1826</v>
      </c>
    </row>
    <row r="419" spans="1:1" x14ac:dyDescent="0.35">
      <c r="A419" s="33" t="s">
        <v>918</v>
      </c>
    </row>
    <row r="420" spans="1:1" x14ac:dyDescent="0.35">
      <c r="A420" s="33" t="s">
        <v>997</v>
      </c>
    </row>
    <row r="421" spans="1:1" x14ac:dyDescent="0.35">
      <c r="A421" s="33" t="s">
        <v>1667</v>
      </c>
    </row>
    <row r="422" spans="1:1" x14ac:dyDescent="0.35">
      <c r="A422" s="33" t="s">
        <v>1105</v>
      </c>
    </row>
    <row r="423" spans="1:1" x14ac:dyDescent="0.35">
      <c r="A423" s="33" t="s">
        <v>156</v>
      </c>
    </row>
    <row r="424" spans="1:1" x14ac:dyDescent="0.35">
      <c r="A424" s="33" t="s">
        <v>395</v>
      </c>
    </row>
    <row r="425" spans="1:1" x14ac:dyDescent="0.35">
      <c r="A425" s="33" t="s">
        <v>737</v>
      </c>
    </row>
    <row r="426" spans="1:1" x14ac:dyDescent="0.35">
      <c r="A426" s="33" t="s">
        <v>1631</v>
      </c>
    </row>
    <row r="427" spans="1:1" x14ac:dyDescent="0.35">
      <c r="A427" s="33" t="s">
        <v>1068</v>
      </c>
    </row>
    <row r="428" spans="1:1" x14ac:dyDescent="0.35">
      <c r="A428" s="33" t="s">
        <v>919</v>
      </c>
    </row>
    <row r="429" spans="1:1" x14ac:dyDescent="0.35">
      <c r="A429" s="33" t="s">
        <v>1778</v>
      </c>
    </row>
    <row r="430" spans="1:1" x14ac:dyDescent="0.35">
      <c r="A430" s="33" t="s">
        <v>103</v>
      </c>
    </row>
    <row r="431" spans="1:1" x14ac:dyDescent="0.35">
      <c r="A431" s="33" t="s">
        <v>130</v>
      </c>
    </row>
    <row r="432" spans="1:1" x14ac:dyDescent="0.35">
      <c r="A432" s="33" t="s">
        <v>314</v>
      </c>
    </row>
    <row r="433" spans="1:1" x14ac:dyDescent="0.35">
      <c r="A433" s="33" t="s">
        <v>1707</v>
      </c>
    </row>
    <row r="434" spans="1:1" x14ac:dyDescent="0.35">
      <c r="A434" s="33" t="s">
        <v>1057</v>
      </c>
    </row>
    <row r="435" spans="1:1" x14ac:dyDescent="0.35">
      <c r="A435" s="33" t="s">
        <v>1478</v>
      </c>
    </row>
    <row r="436" spans="1:1" x14ac:dyDescent="0.35">
      <c r="A436" s="33" t="s">
        <v>335</v>
      </c>
    </row>
    <row r="437" spans="1:1" x14ac:dyDescent="0.35">
      <c r="A437" s="33" t="s">
        <v>781</v>
      </c>
    </row>
    <row r="438" spans="1:1" x14ac:dyDescent="0.35">
      <c r="A438" s="33" t="s">
        <v>710</v>
      </c>
    </row>
    <row r="439" spans="1:1" x14ac:dyDescent="0.35">
      <c r="A439" s="33" t="s">
        <v>932</v>
      </c>
    </row>
    <row r="440" spans="1:1" x14ac:dyDescent="0.35">
      <c r="A440" s="33" t="s">
        <v>699</v>
      </c>
    </row>
    <row r="441" spans="1:1" x14ac:dyDescent="0.35">
      <c r="A441" s="33" t="s">
        <v>1654</v>
      </c>
    </row>
    <row r="442" spans="1:1" x14ac:dyDescent="0.35">
      <c r="A442" s="33" t="s">
        <v>100</v>
      </c>
    </row>
    <row r="443" spans="1:1" x14ac:dyDescent="0.35">
      <c r="A443" s="33" t="s">
        <v>735</v>
      </c>
    </row>
    <row r="444" spans="1:1" x14ac:dyDescent="0.35">
      <c r="A444" s="33" t="s">
        <v>362</v>
      </c>
    </row>
    <row r="445" spans="1:1" x14ac:dyDescent="0.35">
      <c r="A445" s="33" t="s">
        <v>257</v>
      </c>
    </row>
    <row r="446" spans="1:1" x14ac:dyDescent="0.35">
      <c r="A446" s="33" t="s">
        <v>722</v>
      </c>
    </row>
    <row r="447" spans="1:1" x14ac:dyDescent="0.35">
      <c r="A447" s="33" t="s">
        <v>45</v>
      </c>
    </row>
    <row r="448" spans="1:1" x14ac:dyDescent="0.35">
      <c r="A448" s="33" t="s">
        <v>1143</v>
      </c>
    </row>
    <row r="449" spans="1:1" x14ac:dyDescent="0.35">
      <c r="A449" s="33" t="s">
        <v>1075</v>
      </c>
    </row>
    <row r="450" spans="1:1" x14ac:dyDescent="0.35">
      <c r="A450" s="33" t="s">
        <v>1109</v>
      </c>
    </row>
    <row r="451" spans="1:1" x14ac:dyDescent="0.35">
      <c r="A451" s="33" t="s">
        <v>1185</v>
      </c>
    </row>
    <row r="452" spans="1:1" x14ac:dyDescent="0.35">
      <c r="A452" s="33" t="s">
        <v>966</v>
      </c>
    </row>
    <row r="453" spans="1:1" x14ac:dyDescent="0.35">
      <c r="A453" s="33" t="s">
        <v>1547</v>
      </c>
    </row>
    <row r="454" spans="1:1" x14ac:dyDescent="0.35">
      <c r="A454" s="33" t="s">
        <v>502</v>
      </c>
    </row>
    <row r="455" spans="1:1" x14ac:dyDescent="0.35">
      <c r="A455" s="33" t="s">
        <v>83</v>
      </c>
    </row>
    <row r="456" spans="1:1" x14ac:dyDescent="0.35">
      <c r="A456" s="33" t="s">
        <v>1799</v>
      </c>
    </row>
    <row r="457" spans="1:1" x14ac:dyDescent="0.35">
      <c r="A457" s="33" t="s">
        <v>1746</v>
      </c>
    </row>
    <row r="458" spans="1:1" x14ac:dyDescent="0.35">
      <c r="A458" s="33" t="s">
        <v>863</v>
      </c>
    </row>
    <row r="459" spans="1:1" x14ac:dyDescent="0.35">
      <c r="A459" s="33" t="s">
        <v>439</v>
      </c>
    </row>
    <row r="460" spans="1:1" x14ac:dyDescent="0.35">
      <c r="A460" s="33" t="s">
        <v>541</v>
      </c>
    </row>
    <row r="461" spans="1:1" x14ac:dyDescent="0.35">
      <c r="A461" s="33" t="s">
        <v>892</v>
      </c>
    </row>
    <row r="462" spans="1:1" x14ac:dyDescent="0.35">
      <c r="A462" s="33" t="s">
        <v>987</v>
      </c>
    </row>
    <row r="463" spans="1:1" x14ac:dyDescent="0.35">
      <c r="A463" s="33" t="s">
        <v>542</v>
      </c>
    </row>
    <row r="464" spans="1:1" x14ac:dyDescent="0.35">
      <c r="A464" s="33" t="s">
        <v>543</v>
      </c>
    </row>
    <row r="465" spans="1:1" x14ac:dyDescent="0.35">
      <c r="A465" s="33" t="s">
        <v>421</v>
      </c>
    </row>
    <row r="466" spans="1:1" x14ac:dyDescent="0.35">
      <c r="A466" s="33" t="s">
        <v>1822</v>
      </c>
    </row>
    <row r="467" spans="1:1" x14ac:dyDescent="0.35">
      <c r="A467" s="33" t="s">
        <v>665</v>
      </c>
    </row>
    <row r="468" spans="1:1" x14ac:dyDescent="0.35">
      <c r="A468" s="33" t="s">
        <v>591</v>
      </c>
    </row>
    <row r="469" spans="1:1" x14ac:dyDescent="0.35">
      <c r="A469" s="33" t="s">
        <v>1301</v>
      </c>
    </row>
    <row r="470" spans="1:1" x14ac:dyDescent="0.35">
      <c r="A470" s="33" t="s">
        <v>963</v>
      </c>
    </row>
    <row r="471" spans="1:1" x14ac:dyDescent="0.35">
      <c r="A471" s="33" t="s">
        <v>1411</v>
      </c>
    </row>
    <row r="472" spans="1:1" x14ac:dyDescent="0.35">
      <c r="A472" s="33" t="s">
        <v>45</v>
      </c>
    </row>
    <row r="473" spans="1:1" x14ac:dyDescent="0.35">
      <c r="A473" s="33" t="s">
        <v>1805</v>
      </c>
    </row>
    <row r="474" spans="1:1" x14ac:dyDescent="0.35">
      <c r="A474" s="33" t="s">
        <v>526</v>
      </c>
    </row>
    <row r="475" spans="1:1" x14ac:dyDescent="0.35">
      <c r="A475" s="33" t="s">
        <v>686</v>
      </c>
    </row>
    <row r="476" spans="1:1" x14ac:dyDescent="0.35">
      <c r="A476" s="33" t="s">
        <v>1270</v>
      </c>
    </row>
    <row r="477" spans="1:1" x14ac:dyDescent="0.35">
      <c r="A477" s="33" t="s">
        <v>1411</v>
      </c>
    </row>
    <row r="478" spans="1:1" x14ac:dyDescent="0.35">
      <c r="A478" s="33" t="s">
        <v>1064</v>
      </c>
    </row>
    <row r="479" spans="1:1" x14ac:dyDescent="0.35">
      <c r="A479" s="33" t="s">
        <v>1216</v>
      </c>
    </row>
    <row r="480" spans="1:1" x14ac:dyDescent="0.35">
      <c r="A480" s="33" t="s">
        <v>1362</v>
      </c>
    </row>
    <row r="481" spans="1:1" x14ac:dyDescent="0.35">
      <c r="A481" s="33" t="s">
        <v>1117</v>
      </c>
    </row>
    <row r="482" spans="1:1" x14ac:dyDescent="0.35">
      <c r="A482" s="33" t="s">
        <v>1117</v>
      </c>
    </row>
    <row r="483" spans="1:1" x14ac:dyDescent="0.35">
      <c r="A483" s="33" t="s">
        <v>1274</v>
      </c>
    </row>
    <row r="484" spans="1:1" x14ac:dyDescent="0.35">
      <c r="A484" s="33" t="s">
        <v>1799</v>
      </c>
    </row>
    <row r="485" spans="1:1" x14ac:dyDescent="0.35">
      <c r="A485" s="33" t="s">
        <v>1492</v>
      </c>
    </row>
    <row r="486" spans="1:1" x14ac:dyDescent="0.35">
      <c r="A486" s="33" t="s">
        <v>958</v>
      </c>
    </row>
    <row r="487" spans="1:1" x14ac:dyDescent="0.35">
      <c r="A487" s="33" t="s">
        <v>1837</v>
      </c>
    </row>
    <row r="488" spans="1:1" x14ac:dyDescent="0.35">
      <c r="A488" s="33" t="s">
        <v>1321</v>
      </c>
    </row>
    <row r="489" spans="1:1" x14ac:dyDescent="0.35">
      <c r="A489" s="33" t="s">
        <v>1320</v>
      </c>
    </row>
    <row r="490" spans="1:1" x14ac:dyDescent="0.35">
      <c r="A490" s="33" t="s">
        <v>796</v>
      </c>
    </row>
    <row r="491" spans="1:1" x14ac:dyDescent="0.35">
      <c r="A491" s="33" t="s">
        <v>1855</v>
      </c>
    </row>
    <row r="492" spans="1:1" x14ac:dyDescent="0.35">
      <c r="A492" s="33" t="s">
        <v>826</v>
      </c>
    </row>
    <row r="493" spans="1:1" x14ac:dyDescent="0.35">
      <c r="A493" s="33" t="s">
        <v>702</v>
      </c>
    </row>
    <row r="494" spans="1:1" x14ac:dyDescent="0.35">
      <c r="A494" s="33" t="s">
        <v>733</v>
      </c>
    </row>
    <row r="495" spans="1:1" x14ac:dyDescent="0.35">
      <c r="A495" s="33" t="s">
        <v>1431</v>
      </c>
    </row>
    <row r="496" spans="1:1" x14ac:dyDescent="0.35">
      <c r="A496" s="33" t="s">
        <v>451</v>
      </c>
    </row>
    <row r="497" spans="1:1" x14ac:dyDescent="0.35">
      <c r="A497" s="33" t="s">
        <v>1107</v>
      </c>
    </row>
    <row r="498" spans="1:1" x14ac:dyDescent="0.35">
      <c r="A498" s="33" t="s">
        <v>236</v>
      </c>
    </row>
    <row r="499" spans="1:1" x14ac:dyDescent="0.35">
      <c r="A499" s="33" t="s">
        <v>1066</v>
      </c>
    </row>
    <row r="500" spans="1:1" x14ac:dyDescent="0.35">
      <c r="A500" s="33" t="s">
        <v>1738</v>
      </c>
    </row>
    <row r="501" spans="1:1" x14ac:dyDescent="0.35">
      <c r="A501" s="33" t="s">
        <v>734</v>
      </c>
    </row>
    <row r="502" spans="1:1" x14ac:dyDescent="0.35">
      <c r="A502" s="33" t="s">
        <v>770</v>
      </c>
    </row>
    <row r="503" spans="1:1" x14ac:dyDescent="0.35">
      <c r="A503" s="33" t="s">
        <v>1589</v>
      </c>
    </row>
    <row r="504" spans="1:1" x14ac:dyDescent="0.35">
      <c r="A504" s="33" t="s">
        <v>120</v>
      </c>
    </row>
    <row r="505" spans="1:1" x14ac:dyDescent="0.35">
      <c r="A505" s="33" t="s">
        <v>585</v>
      </c>
    </row>
    <row r="506" spans="1:1" x14ac:dyDescent="0.35">
      <c r="A506" s="33" t="s">
        <v>517</v>
      </c>
    </row>
    <row r="507" spans="1:1" x14ac:dyDescent="0.35">
      <c r="A507" s="33" t="s">
        <v>1437</v>
      </c>
    </row>
    <row r="508" spans="1:1" x14ac:dyDescent="0.35">
      <c r="A508" s="33" t="s">
        <v>133</v>
      </c>
    </row>
    <row r="509" spans="1:1" x14ac:dyDescent="0.35">
      <c r="A509" s="33" t="s">
        <v>1648</v>
      </c>
    </row>
    <row r="510" spans="1:1" x14ac:dyDescent="0.35">
      <c r="A510" s="33" t="s">
        <v>584</v>
      </c>
    </row>
    <row r="511" spans="1:1" x14ac:dyDescent="0.35">
      <c r="A511" s="33" t="s">
        <v>1484</v>
      </c>
    </row>
    <row r="512" spans="1:1" x14ac:dyDescent="0.35">
      <c r="A512" s="33" t="s">
        <v>1209</v>
      </c>
    </row>
    <row r="513" spans="1:1" x14ac:dyDescent="0.35">
      <c r="A513" s="33" t="s">
        <v>1210</v>
      </c>
    </row>
    <row r="514" spans="1:1" x14ac:dyDescent="0.35">
      <c r="A514" s="33" t="s">
        <v>1562</v>
      </c>
    </row>
    <row r="515" spans="1:1" x14ac:dyDescent="0.35">
      <c r="A515" s="33" t="s">
        <v>1257</v>
      </c>
    </row>
    <row r="516" spans="1:1" x14ac:dyDescent="0.35">
      <c r="A516" s="33" t="s">
        <v>1124</v>
      </c>
    </row>
    <row r="517" spans="1:1" x14ac:dyDescent="0.35">
      <c r="A517" s="33" t="s">
        <v>1221</v>
      </c>
    </row>
    <row r="518" spans="1:1" x14ac:dyDescent="0.35">
      <c r="A518" s="33" t="s">
        <v>1133</v>
      </c>
    </row>
    <row r="519" spans="1:1" x14ac:dyDescent="0.35">
      <c r="A519" s="33" t="s">
        <v>1425</v>
      </c>
    </row>
    <row r="520" spans="1:1" x14ac:dyDescent="0.35">
      <c r="A520" s="33" t="s">
        <v>106</v>
      </c>
    </row>
    <row r="521" spans="1:1" x14ac:dyDescent="0.35">
      <c r="A521" s="33" t="s">
        <v>425</v>
      </c>
    </row>
    <row r="522" spans="1:1" x14ac:dyDescent="0.35">
      <c r="A522" s="33" t="s">
        <v>863</v>
      </c>
    </row>
    <row r="523" spans="1:1" x14ac:dyDescent="0.35">
      <c r="A523" s="33" t="s">
        <v>71</v>
      </c>
    </row>
    <row r="524" spans="1:1" x14ac:dyDescent="0.35">
      <c r="A524" s="33" t="s">
        <v>654</v>
      </c>
    </row>
    <row r="525" spans="1:1" x14ac:dyDescent="0.35">
      <c r="A525" s="33" t="s">
        <v>279</v>
      </c>
    </row>
    <row r="526" spans="1:1" x14ac:dyDescent="0.35">
      <c r="A526" s="33" t="s">
        <v>497</v>
      </c>
    </row>
    <row r="527" spans="1:1" x14ac:dyDescent="0.35">
      <c r="A527" s="33" t="s">
        <v>1006</v>
      </c>
    </row>
    <row r="528" spans="1:1" x14ac:dyDescent="0.35">
      <c r="A528" s="33" t="s">
        <v>1764</v>
      </c>
    </row>
    <row r="529" spans="1:1" x14ac:dyDescent="0.35">
      <c r="A529" s="33" t="s">
        <v>1708</v>
      </c>
    </row>
    <row r="530" spans="1:1" x14ac:dyDescent="0.35">
      <c r="A530" s="33" t="s">
        <v>234</v>
      </c>
    </row>
    <row r="531" spans="1:1" x14ac:dyDescent="0.35">
      <c r="A531" s="33" t="s">
        <v>918</v>
      </c>
    </row>
    <row r="532" spans="1:1" x14ac:dyDescent="0.35">
      <c r="A532" s="33" t="s">
        <v>985</v>
      </c>
    </row>
    <row r="533" spans="1:1" x14ac:dyDescent="0.35">
      <c r="A533" s="33" t="s">
        <v>32</v>
      </c>
    </row>
    <row r="534" spans="1:1" x14ac:dyDescent="0.35">
      <c r="A534" s="33" t="s">
        <v>1220</v>
      </c>
    </row>
    <row r="535" spans="1:1" x14ac:dyDescent="0.35">
      <c r="A535" s="33" t="s">
        <v>781</v>
      </c>
    </row>
    <row r="536" spans="1:1" x14ac:dyDescent="0.35">
      <c r="A536" s="33" t="s">
        <v>1058</v>
      </c>
    </row>
    <row r="537" spans="1:1" x14ac:dyDescent="0.35">
      <c r="A537" s="33" t="s">
        <v>1470</v>
      </c>
    </row>
    <row r="538" spans="1:1" x14ac:dyDescent="0.35">
      <c r="A538" s="33" t="s">
        <v>768</v>
      </c>
    </row>
    <row r="539" spans="1:1" x14ac:dyDescent="0.35">
      <c r="A539" s="33" t="s">
        <v>482</v>
      </c>
    </row>
    <row r="540" spans="1:1" x14ac:dyDescent="0.35">
      <c r="A540" s="33" t="s">
        <v>593</v>
      </c>
    </row>
    <row r="541" spans="1:1" x14ac:dyDescent="0.35">
      <c r="A541" s="33" t="s">
        <v>168</v>
      </c>
    </row>
    <row r="542" spans="1:1" x14ac:dyDescent="0.35">
      <c r="A542" s="33" t="s">
        <v>283</v>
      </c>
    </row>
    <row r="543" spans="1:1" x14ac:dyDescent="0.35">
      <c r="A543" s="33" t="s">
        <v>258</v>
      </c>
    </row>
    <row r="544" spans="1:1" x14ac:dyDescent="0.35">
      <c r="A544" s="33" t="s">
        <v>337</v>
      </c>
    </row>
    <row r="545" spans="1:1" x14ac:dyDescent="0.35">
      <c r="A545" s="33" t="s">
        <v>281</v>
      </c>
    </row>
    <row r="546" spans="1:1" x14ac:dyDescent="0.35">
      <c r="A546" s="33" t="s">
        <v>1069</v>
      </c>
    </row>
    <row r="547" spans="1:1" x14ac:dyDescent="0.35">
      <c r="A547" s="33" t="s">
        <v>1004</v>
      </c>
    </row>
    <row r="548" spans="1:1" x14ac:dyDescent="0.35">
      <c r="A548" s="33" t="s">
        <v>282</v>
      </c>
    </row>
    <row r="549" spans="1:1" x14ac:dyDescent="0.35">
      <c r="A549" s="33" t="s">
        <v>336</v>
      </c>
    </row>
    <row r="550" spans="1:1" x14ac:dyDescent="0.35">
      <c r="A550" s="33" t="s">
        <v>235</v>
      </c>
    </row>
    <row r="551" spans="1:1" x14ac:dyDescent="0.35">
      <c r="A551" s="33" t="s">
        <v>404</v>
      </c>
    </row>
    <row r="552" spans="1:1" x14ac:dyDescent="0.35">
      <c r="A552" s="33" t="s">
        <v>582</v>
      </c>
    </row>
    <row r="553" spans="1:1" x14ac:dyDescent="0.35">
      <c r="A553" s="33" t="s">
        <v>580</v>
      </c>
    </row>
    <row r="554" spans="1:1" x14ac:dyDescent="0.35">
      <c r="A554" s="33" t="s">
        <v>452</v>
      </c>
    </row>
    <row r="555" spans="1:1" x14ac:dyDescent="0.35">
      <c r="A555" s="33" t="s">
        <v>507</v>
      </c>
    </row>
    <row r="556" spans="1:1" x14ac:dyDescent="0.35">
      <c r="A556" s="33" t="s">
        <v>1321</v>
      </c>
    </row>
    <row r="557" spans="1:1" x14ac:dyDescent="0.35">
      <c r="A557" s="33" t="s">
        <v>905</v>
      </c>
    </row>
    <row r="558" spans="1:1" x14ac:dyDescent="0.35">
      <c r="A558" s="33" t="s">
        <v>1192</v>
      </c>
    </row>
    <row r="559" spans="1:1" x14ac:dyDescent="0.35">
      <c r="A559" s="33" t="s">
        <v>568</v>
      </c>
    </row>
    <row r="560" spans="1:1" x14ac:dyDescent="0.35">
      <c r="A560" s="33" t="s">
        <v>1208</v>
      </c>
    </row>
    <row r="561" spans="1:1" x14ac:dyDescent="0.35">
      <c r="A561" s="33" t="s">
        <v>725</v>
      </c>
    </row>
    <row r="562" spans="1:1" x14ac:dyDescent="0.35">
      <c r="A562" s="33" t="s">
        <v>651</v>
      </c>
    </row>
    <row r="563" spans="1:1" x14ac:dyDescent="0.35">
      <c r="A563" s="33" t="s">
        <v>1214</v>
      </c>
    </row>
    <row r="564" spans="1:1" x14ac:dyDescent="0.35">
      <c r="A564" s="33" t="s">
        <v>952</v>
      </c>
    </row>
    <row r="565" spans="1:1" x14ac:dyDescent="0.35">
      <c r="A565" s="33" t="s">
        <v>1101</v>
      </c>
    </row>
    <row r="566" spans="1:1" x14ac:dyDescent="0.35">
      <c r="A566" s="33" t="s">
        <v>836</v>
      </c>
    </row>
    <row r="567" spans="1:1" x14ac:dyDescent="0.35">
      <c r="A567" s="33" t="s">
        <v>1326</v>
      </c>
    </row>
    <row r="568" spans="1:1" x14ac:dyDescent="0.35">
      <c r="A568" s="33" t="s">
        <v>409</v>
      </c>
    </row>
    <row r="569" spans="1:1" x14ac:dyDescent="0.35">
      <c r="A569" s="33" t="s">
        <v>356</v>
      </c>
    </row>
    <row r="570" spans="1:1" x14ac:dyDescent="0.35">
      <c r="A570" s="33" t="s">
        <v>1484</v>
      </c>
    </row>
    <row r="571" spans="1:1" x14ac:dyDescent="0.35">
      <c r="A571" s="33" t="s">
        <v>148</v>
      </c>
    </row>
    <row r="572" spans="1:1" x14ac:dyDescent="0.35">
      <c r="A572" s="33" t="s">
        <v>1325</v>
      </c>
    </row>
    <row r="573" spans="1:1" x14ac:dyDescent="0.35">
      <c r="A573" s="33" t="s">
        <v>821</v>
      </c>
    </row>
    <row r="574" spans="1:1" x14ac:dyDescent="0.35">
      <c r="A574" s="33" t="s">
        <v>211</v>
      </c>
    </row>
    <row r="575" spans="1:1" x14ac:dyDescent="0.35">
      <c r="A575" s="33" t="s">
        <v>304</v>
      </c>
    </row>
    <row r="576" spans="1:1" x14ac:dyDescent="0.35">
      <c r="A576" s="33" t="s">
        <v>424</v>
      </c>
    </row>
    <row r="577" spans="1:1" x14ac:dyDescent="0.35">
      <c r="A577" s="33" t="s">
        <v>409</v>
      </c>
    </row>
    <row r="578" spans="1:1" x14ac:dyDescent="0.35">
      <c r="A578" s="33" t="s">
        <v>1433</v>
      </c>
    </row>
    <row r="579" spans="1:1" x14ac:dyDescent="0.35">
      <c r="A579" s="33" t="s">
        <v>1494</v>
      </c>
    </row>
    <row r="580" spans="1:1" x14ac:dyDescent="0.35">
      <c r="A580" s="33" t="s">
        <v>538</v>
      </c>
    </row>
    <row r="581" spans="1:1" x14ac:dyDescent="0.35">
      <c r="A581" s="33" t="s">
        <v>1708</v>
      </c>
    </row>
    <row r="582" spans="1:1" x14ac:dyDescent="0.35">
      <c r="A582" s="33" t="s">
        <v>32</v>
      </c>
    </row>
    <row r="583" spans="1:1" x14ac:dyDescent="0.35">
      <c r="A583" s="33" t="s">
        <v>169</v>
      </c>
    </row>
    <row r="584" spans="1:1" x14ac:dyDescent="0.35">
      <c r="A584" s="33" t="s">
        <v>33</v>
      </c>
    </row>
    <row r="585" spans="1:1" x14ac:dyDescent="0.35">
      <c r="A585" s="33" t="s">
        <v>25</v>
      </c>
    </row>
    <row r="586" spans="1:1" x14ac:dyDescent="0.35">
      <c r="A586" s="33" t="s">
        <v>496</v>
      </c>
    </row>
    <row r="587" spans="1:1" x14ac:dyDescent="0.35">
      <c r="A587" s="33" t="s">
        <v>30</v>
      </c>
    </row>
    <row r="588" spans="1:1" x14ac:dyDescent="0.35">
      <c r="A588" s="33" t="s">
        <v>1021</v>
      </c>
    </row>
    <row r="589" spans="1:1" x14ac:dyDescent="0.35">
      <c r="A589" s="33" t="s">
        <v>461</v>
      </c>
    </row>
    <row r="590" spans="1:1" x14ac:dyDescent="0.35">
      <c r="A590" s="33" t="s">
        <v>21</v>
      </c>
    </row>
    <row r="591" spans="1:1" x14ac:dyDescent="0.35">
      <c r="A591" s="33" t="s">
        <v>1527</v>
      </c>
    </row>
    <row r="592" spans="1:1" x14ac:dyDescent="0.35">
      <c r="A592" s="33" t="s">
        <v>748</v>
      </c>
    </row>
    <row r="593" spans="1:1" x14ac:dyDescent="0.35">
      <c r="A593" s="33" t="s">
        <v>28</v>
      </c>
    </row>
    <row r="594" spans="1:1" x14ac:dyDescent="0.35">
      <c r="A594" s="33" t="s">
        <v>743</v>
      </c>
    </row>
    <row r="595" spans="1:1" x14ac:dyDescent="0.35">
      <c r="A595" s="33" t="s">
        <v>495</v>
      </c>
    </row>
    <row r="596" spans="1:1" x14ac:dyDescent="0.35">
      <c r="A596" s="33" t="s">
        <v>386</v>
      </c>
    </row>
    <row r="597" spans="1:1" x14ac:dyDescent="0.35">
      <c r="A597" s="33" t="s">
        <v>23</v>
      </c>
    </row>
    <row r="598" spans="1:1" x14ac:dyDescent="0.35">
      <c r="A598" s="33" t="s">
        <v>572</v>
      </c>
    </row>
    <row r="599" spans="1:1" x14ac:dyDescent="0.35">
      <c r="A599" s="33" t="s">
        <v>1227</v>
      </c>
    </row>
    <row r="600" spans="1:1" x14ac:dyDescent="0.35">
      <c r="A600" s="33" t="s">
        <v>1696</v>
      </c>
    </row>
    <row r="601" spans="1:1" x14ac:dyDescent="0.35">
      <c r="A601" s="33" t="s">
        <v>527</v>
      </c>
    </row>
    <row r="602" spans="1:1" x14ac:dyDescent="0.35">
      <c r="A602" s="33" t="s">
        <v>785</v>
      </c>
    </row>
    <row r="603" spans="1:1" x14ac:dyDescent="0.35">
      <c r="A603" s="33" t="s">
        <v>1841</v>
      </c>
    </row>
    <row r="604" spans="1:1" x14ac:dyDescent="0.35">
      <c r="A604" s="33" t="s">
        <v>332</v>
      </c>
    </row>
    <row r="605" spans="1:1" x14ac:dyDescent="0.35">
      <c r="A605" s="33" t="s">
        <v>467</v>
      </c>
    </row>
    <row r="606" spans="1:1" x14ac:dyDescent="0.35">
      <c r="A606" s="33" t="s">
        <v>1522</v>
      </c>
    </row>
    <row r="607" spans="1:1" x14ac:dyDescent="0.35">
      <c r="A607" s="33" t="s">
        <v>135</v>
      </c>
    </row>
    <row r="608" spans="1:1" x14ac:dyDescent="0.35">
      <c r="A608" s="33" t="s">
        <v>1523</v>
      </c>
    </row>
    <row r="609" spans="1:1" x14ac:dyDescent="0.35">
      <c r="A609" s="33" t="s">
        <v>374</v>
      </c>
    </row>
    <row r="610" spans="1:1" x14ac:dyDescent="0.35">
      <c r="A610" s="33" t="s">
        <v>1807</v>
      </c>
    </row>
    <row r="611" spans="1:1" x14ac:dyDescent="0.35">
      <c r="A611" s="33" t="s">
        <v>1742</v>
      </c>
    </row>
    <row r="612" spans="1:1" x14ac:dyDescent="0.35">
      <c r="A612" s="33" t="s">
        <v>350</v>
      </c>
    </row>
    <row r="613" spans="1:1" x14ac:dyDescent="0.35">
      <c r="A613" s="33" t="s">
        <v>1102</v>
      </c>
    </row>
    <row r="614" spans="1:1" x14ac:dyDescent="0.35">
      <c r="A614" s="33" t="s">
        <v>189</v>
      </c>
    </row>
    <row r="615" spans="1:1" x14ac:dyDescent="0.35">
      <c r="A615" s="33" t="s">
        <v>114</v>
      </c>
    </row>
    <row r="616" spans="1:1" x14ac:dyDescent="0.35">
      <c r="A616" s="33" t="s">
        <v>1220</v>
      </c>
    </row>
    <row r="617" spans="1:1" x14ac:dyDescent="0.35">
      <c r="A617" s="33" t="s">
        <v>1563</v>
      </c>
    </row>
    <row r="618" spans="1:1" x14ac:dyDescent="0.35">
      <c r="A618" s="33" t="s">
        <v>1441</v>
      </c>
    </row>
    <row r="619" spans="1:1" x14ac:dyDescent="0.35">
      <c r="A619" s="33" t="s">
        <v>1616</v>
      </c>
    </row>
    <row r="620" spans="1:1" x14ac:dyDescent="0.35">
      <c r="A620" s="33" t="s">
        <v>845</v>
      </c>
    </row>
    <row r="621" spans="1:1" x14ac:dyDescent="0.35">
      <c r="A621" s="33" t="s">
        <v>96</v>
      </c>
    </row>
    <row r="622" spans="1:1" x14ac:dyDescent="0.35">
      <c r="A622" s="33" t="s">
        <v>1341</v>
      </c>
    </row>
    <row r="623" spans="1:1" x14ac:dyDescent="0.35">
      <c r="A623" s="33" t="s">
        <v>41</v>
      </c>
    </row>
    <row r="624" spans="1:1" x14ac:dyDescent="0.35">
      <c r="A624" s="33" t="s">
        <v>934</v>
      </c>
    </row>
    <row r="625" spans="1:1" x14ac:dyDescent="0.35">
      <c r="A625" s="33" t="s">
        <v>1314</v>
      </c>
    </row>
    <row r="626" spans="1:1" x14ac:dyDescent="0.35">
      <c r="A626" s="33" t="s">
        <v>302</v>
      </c>
    </row>
    <row r="627" spans="1:1" x14ac:dyDescent="0.35">
      <c r="A627" s="33" t="s">
        <v>581</v>
      </c>
    </row>
    <row r="628" spans="1:1" x14ac:dyDescent="0.35">
      <c r="A628" s="33" t="s">
        <v>33</v>
      </c>
    </row>
    <row r="629" spans="1:1" x14ac:dyDescent="0.35">
      <c r="A629" s="33" t="s">
        <v>1539</v>
      </c>
    </row>
    <row r="630" spans="1:1" x14ac:dyDescent="0.35">
      <c r="A630" s="33" t="s">
        <v>639</v>
      </c>
    </row>
    <row r="631" spans="1:1" x14ac:dyDescent="0.35">
      <c r="A631" s="33" t="s">
        <v>1008</v>
      </c>
    </row>
    <row r="632" spans="1:1" x14ac:dyDescent="0.35">
      <c r="A632" s="33" t="s">
        <v>1176</v>
      </c>
    </row>
    <row r="633" spans="1:1" x14ac:dyDescent="0.35">
      <c r="A633" s="33" t="s">
        <v>640</v>
      </c>
    </row>
    <row r="634" spans="1:1" x14ac:dyDescent="0.35">
      <c r="A634" s="33" t="s">
        <v>801</v>
      </c>
    </row>
    <row r="635" spans="1:1" x14ac:dyDescent="0.35">
      <c r="A635" s="33" t="s">
        <v>904</v>
      </c>
    </row>
    <row r="636" spans="1:1" x14ac:dyDescent="0.35">
      <c r="A636" s="33" t="s">
        <v>46</v>
      </c>
    </row>
    <row r="637" spans="1:1" x14ac:dyDescent="0.35">
      <c r="A637" s="33" t="s">
        <v>1322</v>
      </c>
    </row>
    <row r="638" spans="1:1" x14ac:dyDescent="0.35">
      <c r="A638" s="33" t="s">
        <v>1152</v>
      </c>
    </row>
    <row r="639" spans="1:1" x14ac:dyDescent="0.35">
      <c r="A639" s="33" t="s">
        <v>555</v>
      </c>
    </row>
    <row r="640" spans="1:1" x14ac:dyDescent="0.35">
      <c r="A640" s="33" t="s">
        <v>1538</v>
      </c>
    </row>
    <row r="641" spans="1:1" x14ac:dyDescent="0.35">
      <c r="A641" s="33" t="s">
        <v>935</v>
      </c>
    </row>
    <row r="642" spans="1:1" x14ac:dyDescent="0.35">
      <c r="A642" s="33" t="s">
        <v>10</v>
      </c>
    </row>
    <row r="643" spans="1:1" x14ac:dyDescent="0.35">
      <c r="A643" s="33" t="s">
        <v>435</v>
      </c>
    </row>
    <row r="644" spans="1:1" x14ac:dyDescent="0.35">
      <c r="A644" s="33" t="s">
        <v>815</v>
      </c>
    </row>
    <row r="645" spans="1:1" x14ac:dyDescent="0.35">
      <c r="A645" s="33" t="s">
        <v>220</v>
      </c>
    </row>
    <row r="646" spans="1:1" x14ac:dyDescent="0.35">
      <c r="A646" s="33" t="s">
        <v>460</v>
      </c>
    </row>
    <row r="647" spans="1:1" x14ac:dyDescent="0.35">
      <c r="A647" s="33" t="s">
        <v>73</v>
      </c>
    </row>
    <row r="648" spans="1:1" x14ac:dyDescent="0.35">
      <c r="A648" s="33" t="s">
        <v>1387</v>
      </c>
    </row>
    <row r="649" spans="1:1" x14ac:dyDescent="0.35">
      <c r="A649" s="33" t="s">
        <v>418</v>
      </c>
    </row>
    <row r="650" spans="1:1" x14ac:dyDescent="0.35">
      <c r="A650" s="33" t="s">
        <v>1694</v>
      </c>
    </row>
    <row r="651" spans="1:1" x14ac:dyDescent="0.35">
      <c r="A651" s="33" t="s">
        <v>1634</v>
      </c>
    </row>
    <row r="652" spans="1:1" x14ac:dyDescent="0.35">
      <c r="A652" s="33" t="s">
        <v>1637</v>
      </c>
    </row>
    <row r="653" spans="1:1" x14ac:dyDescent="0.35">
      <c r="A653" s="33" t="s">
        <v>890</v>
      </c>
    </row>
    <row r="654" spans="1:1" x14ac:dyDescent="0.35">
      <c r="A654" s="33" t="s">
        <v>870</v>
      </c>
    </row>
    <row r="655" spans="1:1" x14ac:dyDescent="0.35">
      <c r="A655" s="33" t="s">
        <v>420</v>
      </c>
    </row>
    <row r="656" spans="1:1" x14ac:dyDescent="0.35">
      <c r="A656" s="33" t="s">
        <v>1199</v>
      </c>
    </row>
    <row r="657" spans="1:1" x14ac:dyDescent="0.35">
      <c r="A657" s="33" t="s">
        <v>257</v>
      </c>
    </row>
    <row r="658" spans="1:1" x14ac:dyDescent="0.35">
      <c r="A658" s="33" t="s">
        <v>921</v>
      </c>
    </row>
    <row r="659" spans="1:1" x14ac:dyDescent="0.35">
      <c r="A659" s="33" t="s">
        <v>1044</v>
      </c>
    </row>
    <row r="660" spans="1:1" x14ac:dyDescent="0.35">
      <c r="A660" s="33" t="s">
        <v>718</v>
      </c>
    </row>
    <row r="661" spans="1:1" x14ac:dyDescent="0.35">
      <c r="A661" s="33" t="s">
        <v>720</v>
      </c>
    </row>
    <row r="662" spans="1:1" x14ac:dyDescent="0.35">
      <c r="A662" s="33" t="s">
        <v>132</v>
      </c>
    </row>
    <row r="663" spans="1:1" x14ac:dyDescent="0.35">
      <c r="A663" s="33" t="s">
        <v>719</v>
      </c>
    </row>
    <row r="664" spans="1:1" x14ac:dyDescent="0.35">
      <c r="A664" s="33" t="s">
        <v>896</v>
      </c>
    </row>
    <row r="665" spans="1:1" x14ac:dyDescent="0.35">
      <c r="A665" s="33" t="s">
        <v>717</v>
      </c>
    </row>
    <row r="666" spans="1:1" x14ac:dyDescent="0.35">
      <c r="A666" s="33" t="s">
        <v>692</v>
      </c>
    </row>
    <row r="667" spans="1:1" x14ac:dyDescent="0.35">
      <c r="A667" s="33" t="s">
        <v>1529</v>
      </c>
    </row>
    <row r="668" spans="1:1" x14ac:dyDescent="0.35">
      <c r="A668" s="33" t="s">
        <v>1046</v>
      </c>
    </row>
    <row r="669" spans="1:1" x14ac:dyDescent="0.35">
      <c r="A669" s="33" t="s">
        <v>215</v>
      </c>
    </row>
    <row r="670" spans="1:1" x14ac:dyDescent="0.35">
      <c r="A670" s="33" t="s">
        <v>371</v>
      </c>
    </row>
    <row r="671" spans="1:1" x14ac:dyDescent="0.35">
      <c r="A671" s="33" t="s">
        <v>574</v>
      </c>
    </row>
    <row r="672" spans="1:1" x14ac:dyDescent="0.35">
      <c r="A672" s="33" t="s">
        <v>526</v>
      </c>
    </row>
    <row r="673" spans="1:1" x14ac:dyDescent="0.35">
      <c r="A673" s="33" t="s">
        <v>264</v>
      </c>
    </row>
    <row r="674" spans="1:1" x14ac:dyDescent="0.35">
      <c r="A674" s="33" t="s">
        <v>1267</v>
      </c>
    </row>
    <row r="675" spans="1:1" x14ac:dyDescent="0.35">
      <c r="A675" s="33" t="s">
        <v>536</v>
      </c>
    </row>
    <row r="676" spans="1:1" x14ac:dyDescent="0.35">
      <c r="A676" s="33" t="s">
        <v>974</v>
      </c>
    </row>
    <row r="677" spans="1:1" x14ac:dyDescent="0.35">
      <c r="A677" s="33" t="s">
        <v>655</v>
      </c>
    </row>
    <row r="678" spans="1:1" x14ac:dyDescent="0.35">
      <c r="A678" s="33" t="s">
        <v>678</v>
      </c>
    </row>
    <row r="679" spans="1:1" x14ac:dyDescent="0.35">
      <c r="A679" s="33" t="s">
        <v>751</v>
      </c>
    </row>
    <row r="680" spans="1:1" x14ac:dyDescent="0.35">
      <c r="A680" s="33" t="s">
        <v>863</v>
      </c>
    </row>
    <row r="681" spans="1:1" x14ac:dyDescent="0.35">
      <c r="A681" s="33" t="s">
        <v>1558</v>
      </c>
    </row>
    <row r="682" spans="1:1" x14ac:dyDescent="0.35">
      <c r="A682" s="33" t="s">
        <v>1334</v>
      </c>
    </row>
    <row r="683" spans="1:1" x14ac:dyDescent="0.35">
      <c r="A683" s="33" t="s">
        <v>398</v>
      </c>
    </row>
    <row r="684" spans="1:1" x14ac:dyDescent="0.35">
      <c r="A684" s="33" t="s">
        <v>810</v>
      </c>
    </row>
    <row r="685" spans="1:1" x14ac:dyDescent="0.35">
      <c r="A685" s="33" t="s">
        <v>390</v>
      </c>
    </row>
    <row r="686" spans="1:1" x14ac:dyDescent="0.35">
      <c r="A686" s="33" t="s">
        <v>978</v>
      </c>
    </row>
    <row r="687" spans="1:1" x14ac:dyDescent="0.35">
      <c r="A687" s="33" t="s">
        <v>252</v>
      </c>
    </row>
    <row r="688" spans="1:1" x14ac:dyDescent="0.35">
      <c r="A688" s="33" t="s">
        <v>1813</v>
      </c>
    </row>
    <row r="689" spans="1:1" x14ac:dyDescent="0.35">
      <c r="A689" s="33" t="s">
        <v>506</v>
      </c>
    </row>
    <row r="690" spans="1:1" x14ac:dyDescent="0.35">
      <c r="A690" s="33" t="s">
        <v>1189</v>
      </c>
    </row>
    <row r="691" spans="1:1" x14ac:dyDescent="0.35">
      <c r="A691" s="33" t="s">
        <v>132</v>
      </c>
    </row>
    <row r="692" spans="1:1" x14ac:dyDescent="0.35">
      <c r="A692" s="33" t="s">
        <v>637</v>
      </c>
    </row>
    <row r="693" spans="1:1" x14ac:dyDescent="0.35">
      <c r="A693" s="33" t="s">
        <v>1576</v>
      </c>
    </row>
    <row r="694" spans="1:1" x14ac:dyDescent="0.35">
      <c r="A694" s="33" t="s">
        <v>23</v>
      </c>
    </row>
    <row r="695" spans="1:1" x14ac:dyDescent="0.35">
      <c r="A695" s="33" t="s">
        <v>957</v>
      </c>
    </row>
    <row r="696" spans="1:1" x14ac:dyDescent="0.35">
      <c r="A696" s="33" t="s">
        <v>1248</v>
      </c>
    </row>
    <row r="697" spans="1:1" x14ac:dyDescent="0.35">
      <c r="A697" s="33" t="s">
        <v>879</v>
      </c>
    </row>
    <row r="698" spans="1:1" x14ac:dyDescent="0.35">
      <c r="A698" s="33" t="s">
        <v>548</v>
      </c>
    </row>
    <row r="699" spans="1:1" x14ac:dyDescent="0.35">
      <c r="A699" s="33" t="s">
        <v>1088</v>
      </c>
    </row>
    <row r="700" spans="1:1" x14ac:dyDescent="0.35">
      <c r="A700" s="33" t="s">
        <v>867</v>
      </c>
    </row>
    <row r="701" spans="1:1" x14ac:dyDescent="0.35">
      <c r="A701" s="33" t="s">
        <v>538</v>
      </c>
    </row>
    <row r="702" spans="1:1" x14ac:dyDescent="0.35">
      <c r="A702" s="33" t="s">
        <v>1673</v>
      </c>
    </row>
    <row r="703" spans="1:1" x14ac:dyDescent="0.35">
      <c r="A703" s="33" t="s">
        <v>78</v>
      </c>
    </row>
    <row r="704" spans="1:1" x14ac:dyDescent="0.35">
      <c r="A704" s="33" t="s">
        <v>35</v>
      </c>
    </row>
    <row r="705" spans="1:1" x14ac:dyDescent="0.35">
      <c r="A705" s="33" t="s">
        <v>1266</v>
      </c>
    </row>
    <row r="706" spans="1:1" x14ac:dyDescent="0.35">
      <c r="A706" s="33" t="s">
        <v>1428</v>
      </c>
    </row>
    <row r="707" spans="1:1" x14ac:dyDescent="0.35">
      <c r="A707" s="33" t="s">
        <v>143</v>
      </c>
    </row>
    <row r="708" spans="1:1" x14ac:dyDescent="0.35">
      <c r="A708" s="33" t="s">
        <v>1001</v>
      </c>
    </row>
    <row r="709" spans="1:1" x14ac:dyDescent="0.35">
      <c r="A709" s="33" t="s">
        <v>1128</v>
      </c>
    </row>
    <row r="710" spans="1:1" x14ac:dyDescent="0.35">
      <c r="A710" s="33" t="s">
        <v>1434</v>
      </c>
    </row>
    <row r="711" spans="1:1" x14ac:dyDescent="0.35">
      <c r="A711" s="33" t="s">
        <v>527</v>
      </c>
    </row>
    <row r="712" spans="1:1" x14ac:dyDescent="0.35">
      <c r="A712" s="33" t="s">
        <v>1217</v>
      </c>
    </row>
    <row r="713" spans="1:1" x14ac:dyDescent="0.35">
      <c r="A713" s="33" t="s">
        <v>848</v>
      </c>
    </row>
    <row r="714" spans="1:1" x14ac:dyDescent="0.35">
      <c r="A714" s="33" t="s">
        <v>314</v>
      </c>
    </row>
    <row r="715" spans="1:1" x14ac:dyDescent="0.35">
      <c r="A715" s="33" t="s">
        <v>1586</v>
      </c>
    </row>
    <row r="716" spans="1:1" x14ac:dyDescent="0.35">
      <c r="A716" s="33" t="s">
        <v>138</v>
      </c>
    </row>
    <row r="717" spans="1:1" x14ac:dyDescent="0.35">
      <c r="A717" s="33" t="s">
        <v>372</v>
      </c>
    </row>
    <row r="718" spans="1:1" x14ac:dyDescent="0.35">
      <c r="A718" s="33" t="s">
        <v>1271</v>
      </c>
    </row>
    <row r="719" spans="1:1" x14ac:dyDescent="0.35">
      <c r="A719" s="33" t="s">
        <v>849</v>
      </c>
    </row>
    <row r="720" spans="1:1" x14ac:dyDescent="0.35">
      <c r="A720" s="33" t="s">
        <v>1625</v>
      </c>
    </row>
    <row r="721" spans="1:1" x14ac:dyDescent="0.35">
      <c r="A721" s="33" t="s">
        <v>604</v>
      </c>
    </row>
    <row r="722" spans="1:1" x14ac:dyDescent="0.35">
      <c r="A722" s="33" t="s">
        <v>366</v>
      </c>
    </row>
    <row r="723" spans="1:1" x14ac:dyDescent="0.35">
      <c r="A723" s="33" t="s">
        <v>923</v>
      </c>
    </row>
    <row r="724" spans="1:1" x14ac:dyDescent="0.35">
      <c r="A724" s="33" t="s">
        <v>951</v>
      </c>
    </row>
    <row r="725" spans="1:1" x14ac:dyDescent="0.35">
      <c r="A725" s="33" t="s">
        <v>45</v>
      </c>
    </row>
    <row r="726" spans="1:1" x14ac:dyDescent="0.35">
      <c r="A726" s="33" t="s">
        <v>1535</v>
      </c>
    </row>
    <row r="727" spans="1:1" x14ac:dyDescent="0.35">
      <c r="A727" s="33" t="s">
        <v>1117</v>
      </c>
    </row>
    <row r="728" spans="1:1" x14ac:dyDescent="0.35">
      <c r="A728" s="33" t="s">
        <v>769</v>
      </c>
    </row>
    <row r="729" spans="1:1" x14ac:dyDescent="0.35">
      <c r="A729" s="33" t="s">
        <v>176</v>
      </c>
    </row>
    <row r="730" spans="1:1" x14ac:dyDescent="0.35">
      <c r="A730" s="33" t="s">
        <v>717</v>
      </c>
    </row>
    <row r="731" spans="1:1" x14ac:dyDescent="0.35">
      <c r="A731" s="33" t="s">
        <v>365</v>
      </c>
    </row>
    <row r="732" spans="1:1" x14ac:dyDescent="0.35">
      <c r="A732" s="33" t="s">
        <v>912</v>
      </c>
    </row>
    <row r="733" spans="1:1" x14ac:dyDescent="0.35">
      <c r="A733" s="33" t="s">
        <v>1281</v>
      </c>
    </row>
    <row r="734" spans="1:1" x14ac:dyDescent="0.35">
      <c r="A734" s="33" t="s">
        <v>19</v>
      </c>
    </row>
    <row r="735" spans="1:1" x14ac:dyDescent="0.35">
      <c r="A735" s="33" t="s">
        <v>1129</v>
      </c>
    </row>
    <row r="736" spans="1:1" x14ac:dyDescent="0.35">
      <c r="A736" s="33" t="s">
        <v>707</v>
      </c>
    </row>
    <row r="737" spans="1:1" x14ac:dyDescent="0.35">
      <c r="A737" s="33" t="s">
        <v>234</v>
      </c>
    </row>
    <row r="738" spans="1:1" x14ac:dyDescent="0.35">
      <c r="A738" s="33" t="s">
        <v>1875</v>
      </c>
    </row>
    <row r="739" spans="1:1" x14ac:dyDescent="0.35">
      <c r="A739" s="33" t="s">
        <v>472</v>
      </c>
    </row>
    <row r="740" spans="1:1" x14ac:dyDescent="0.35">
      <c r="A740" s="33" t="s">
        <v>1803</v>
      </c>
    </row>
    <row r="741" spans="1:1" x14ac:dyDescent="0.35">
      <c r="A741" s="33" t="s">
        <v>946</v>
      </c>
    </row>
    <row r="742" spans="1:1" x14ac:dyDescent="0.35">
      <c r="A742" s="33" t="s">
        <v>1878</v>
      </c>
    </row>
    <row r="743" spans="1:1" x14ac:dyDescent="0.35">
      <c r="A743" s="33" t="s">
        <v>1496</v>
      </c>
    </row>
    <row r="744" spans="1:1" x14ac:dyDescent="0.35">
      <c r="A744" s="33" t="s">
        <v>90</v>
      </c>
    </row>
    <row r="745" spans="1:1" x14ac:dyDescent="0.35">
      <c r="A745" s="33" t="s">
        <v>456</v>
      </c>
    </row>
    <row r="746" spans="1:1" x14ac:dyDescent="0.35">
      <c r="A746" s="33" t="s">
        <v>594</v>
      </c>
    </row>
    <row r="747" spans="1:1" x14ac:dyDescent="0.35">
      <c r="A747" s="33" t="s">
        <v>1217</v>
      </c>
    </row>
    <row r="748" spans="1:1" x14ac:dyDescent="0.35">
      <c r="A748" s="33" t="s">
        <v>1601</v>
      </c>
    </row>
    <row r="749" spans="1:1" x14ac:dyDescent="0.35">
      <c r="A749" s="33" t="s">
        <v>931</v>
      </c>
    </row>
    <row r="750" spans="1:1" x14ac:dyDescent="0.35">
      <c r="A750" s="33" t="s">
        <v>799</v>
      </c>
    </row>
    <row r="751" spans="1:1" x14ac:dyDescent="0.35">
      <c r="A751" s="33" t="s">
        <v>373</v>
      </c>
    </row>
    <row r="752" spans="1:1" x14ac:dyDescent="0.35">
      <c r="A752" s="33" t="s">
        <v>547</v>
      </c>
    </row>
    <row r="753" spans="1:1" x14ac:dyDescent="0.35">
      <c r="A753" s="33" t="s">
        <v>984</v>
      </c>
    </row>
    <row r="754" spans="1:1" x14ac:dyDescent="0.35">
      <c r="A754" s="33" t="s">
        <v>582</v>
      </c>
    </row>
    <row r="755" spans="1:1" x14ac:dyDescent="0.35">
      <c r="A755" s="33" t="s">
        <v>446</v>
      </c>
    </row>
    <row r="756" spans="1:1" x14ac:dyDescent="0.35">
      <c r="A756" s="33" t="s">
        <v>1043</v>
      </c>
    </row>
    <row r="757" spans="1:1" x14ac:dyDescent="0.35">
      <c r="A757" s="33" t="s">
        <v>503</v>
      </c>
    </row>
    <row r="758" spans="1:1" x14ac:dyDescent="0.35">
      <c r="A758" s="33" t="s">
        <v>677</v>
      </c>
    </row>
    <row r="759" spans="1:1" x14ac:dyDescent="0.35">
      <c r="A759" s="33" t="s">
        <v>1066</v>
      </c>
    </row>
    <row r="760" spans="1:1" x14ac:dyDescent="0.35">
      <c r="A760" s="33" t="s">
        <v>635</v>
      </c>
    </row>
    <row r="761" spans="1:1" x14ac:dyDescent="0.35">
      <c r="A761" s="33" t="s">
        <v>285</v>
      </c>
    </row>
    <row r="762" spans="1:1" x14ac:dyDescent="0.35">
      <c r="A762" s="33" t="s">
        <v>450</v>
      </c>
    </row>
    <row r="763" spans="1:1" x14ac:dyDescent="0.35">
      <c r="A763" s="33" t="s">
        <v>971</v>
      </c>
    </row>
    <row r="764" spans="1:1" x14ac:dyDescent="0.35">
      <c r="A764" s="33" t="s">
        <v>1681</v>
      </c>
    </row>
    <row r="765" spans="1:1" x14ac:dyDescent="0.35">
      <c r="A765" s="33" t="s">
        <v>1366</v>
      </c>
    </row>
    <row r="766" spans="1:1" x14ac:dyDescent="0.35">
      <c r="A766" s="33" t="s">
        <v>360</v>
      </c>
    </row>
    <row r="767" spans="1:1" x14ac:dyDescent="0.35">
      <c r="A767" s="33" t="s">
        <v>508</v>
      </c>
    </row>
    <row r="768" spans="1:1" x14ac:dyDescent="0.35">
      <c r="A768" s="33" t="s">
        <v>563</v>
      </c>
    </row>
    <row r="769" spans="1:1" x14ac:dyDescent="0.35">
      <c r="A769" s="33" t="s">
        <v>1236</v>
      </c>
    </row>
    <row r="770" spans="1:1" x14ac:dyDescent="0.35">
      <c r="A770" s="33" t="s">
        <v>1235</v>
      </c>
    </row>
    <row r="771" spans="1:1" x14ac:dyDescent="0.35">
      <c r="A771" s="33" t="s">
        <v>1737</v>
      </c>
    </row>
    <row r="772" spans="1:1" x14ac:dyDescent="0.35">
      <c r="A772" s="33" t="s">
        <v>1836</v>
      </c>
    </row>
    <row r="773" spans="1:1" x14ac:dyDescent="0.35">
      <c r="A773" s="33" t="s">
        <v>1320</v>
      </c>
    </row>
    <row r="774" spans="1:1" x14ac:dyDescent="0.35">
      <c r="A774" s="33" t="s">
        <v>1653</v>
      </c>
    </row>
    <row r="775" spans="1:1" x14ac:dyDescent="0.35">
      <c r="A775" s="33" t="s">
        <v>1248</v>
      </c>
    </row>
    <row r="776" spans="1:1" x14ac:dyDescent="0.35">
      <c r="A776" s="33" t="s">
        <v>490</v>
      </c>
    </row>
    <row r="777" spans="1:1" x14ac:dyDescent="0.35">
      <c r="A777" s="33" t="s">
        <v>454</v>
      </c>
    </row>
    <row r="778" spans="1:1" x14ac:dyDescent="0.35">
      <c r="A778" s="33" t="s">
        <v>1237</v>
      </c>
    </row>
    <row r="779" spans="1:1" x14ac:dyDescent="0.35">
      <c r="A779" s="33" t="s">
        <v>1361</v>
      </c>
    </row>
    <row r="780" spans="1:1" x14ac:dyDescent="0.35">
      <c r="A780" s="33" t="s">
        <v>405</v>
      </c>
    </row>
    <row r="781" spans="1:1" x14ac:dyDescent="0.35">
      <c r="A781" s="33" t="s">
        <v>713</v>
      </c>
    </row>
    <row r="782" spans="1:1" x14ac:dyDescent="0.35">
      <c r="A782" s="33" t="s">
        <v>122</v>
      </c>
    </row>
    <row r="783" spans="1:1" x14ac:dyDescent="0.35">
      <c r="A783" s="33" t="s">
        <v>390</v>
      </c>
    </row>
    <row r="784" spans="1:1" x14ac:dyDescent="0.35">
      <c r="A784" s="33" t="s">
        <v>392</v>
      </c>
    </row>
    <row r="785" spans="1:1" x14ac:dyDescent="0.35">
      <c r="A785" s="33" t="s">
        <v>1026</v>
      </c>
    </row>
    <row r="786" spans="1:1" x14ac:dyDescent="0.35">
      <c r="A786" s="33" t="s">
        <v>82</v>
      </c>
    </row>
    <row r="787" spans="1:1" x14ac:dyDescent="0.35">
      <c r="A787" s="33" t="s">
        <v>1133</v>
      </c>
    </row>
    <row r="788" spans="1:1" x14ac:dyDescent="0.35">
      <c r="A788" s="33" t="s">
        <v>788</v>
      </c>
    </row>
    <row r="789" spans="1:1" x14ac:dyDescent="0.35">
      <c r="A789" s="33" t="s">
        <v>661</v>
      </c>
    </row>
    <row r="790" spans="1:1" x14ac:dyDescent="0.35">
      <c r="A790" s="33" t="s">
        <v>391</v>
      </c>
    </row>
    <row r="791" spans="1:1" x14ac:dyDescent="0.35">
      <c r="A791" s="33" t="s">
        <v>360</v>
      </c>
    </row>
    <row r="792" spans="1:1" x14ac:dyDescent="0.35">
      <c r="A792" s="33" t="s">
        <v>1430</v>
      </c>
    </row>
    <row r="793" spans="1:1" x14ac:dyDescent="0.35">
      <c r="A793" s="33" t="s">
        <v>277</v>
      </c>
    </row>
    <row r="794" spans="1:1" x14ac:dyDescent="0.35">
      <c r="A794" s="33" t="s">
        <v>286</v>
      </c>
    </row>
    <row r="795" spans="1:1" x14ac:dyDescent="0.35">
      <c r="A795" s="33" t="s">
        <v>1634</v>
      </c>
    </row>
    <row r="796" spans="1:1" x14ac:dyDescent="0.35">
      <c r="A796" s="33" t="s">
        <v>793</v>
      </c>
    </row>
    <row r="797" spans="1:1" x14ac:dyDescent="0.35">
      <c r="A797" s="33" t="s">
        <v>374</v>
      </c>
    </row>
    <row r="798" spans="1:1" x14ac:dyDescent="0.35">
      <c r="A798" s="33" t="s">
        <v>494</v>
      </c>
    </row>
    <row r="799" spans="1:1" x14ac:dyDescent="0.35">
      <c r="A799" s="33" t="s">
        <v>355</v>
      </c>
    </row>
    <row r="800" spans="1:1" x14ac:dyDescent="0.35">
      <c r="A800" s="33" t="s">
        <v>392</v>
      </c>
    </row>
    <row r="801" spans="1:1" x14ac:dyDescent="0.35">
      <c r="A801" s="33" t="s">
        <v>1661</v>
      </c>
    </row>
    <row r="802" spans="1:1" x14ac:dyDescent="0.35">
      <c r="A802" s="33" t="s">
        <v>1164</v>
      </c>
    </row>
    <row r="803" spans="1:1" x14ac:dyDescent="0.35">
      <c r="A803" s="33" t="s">
        <v>86</v>
      </c>
    </row>
    <row r="804" spans="1:1" x14ac:dyDescent="0.35">
      <c r="A804" s="33" t="s">
        <v>1010</v>
      </c>
    </row>
    <row r="805" spans="1:1" x14ac:dyDescent="0.35">
      <c r="A805" s="33" t="s">
        <v>288</v>
      </c>
    </row>
    <row r="806" spans="1:1" x14ac:dyDescent="0.35">
      <c r="A806" s="33" t="s">
        <v>1340</v>
      </c>
    </row>
    <row r="807" spans="1:1" x14ac:dyDescent="0.35">
      <c r="A807" s="33" t="s">
        <v>1758</v>
      </c>
    </row>
    <row r="808" spans="1:1" x14ac:dyDescent="0.35">
      <c r="A808" s="33" t="s">
        <v>1545</v>
      </c>
    </row>
    <row r="809" spans="1:1" x14ac:dyDescent="0.35">
      <c r="A809" s="33" t="s">
        <v>357</v>
      </c>
    </row>
    <row r="810" spans="1:1" x14ac:dyDescent="0.35">
      <c r="A810" s="33" t="s">
        <v>269</v>
      </c>
    </row>
    <row r="811" spans="1:1" x14ac:dyDescent="0.35">
      <c r="A811" s="33" t="s">
        <v>1272</v>
      </c>
    </row>
    <row r="812" spans="1:1" x14ac:dyDescent="0.35">
      <c r="A812" s="33" t="s">
        <v>1268</v>
      </c>
    </row>
    <row r="813" spans="1:1" x14ac:dyDescent="0.35">
      <c r="A813" s="33" t="s">
        <v>1009</v>
      </c>
    </row>
    <row r="814" spans="1:1" x14ac:dyDescent="0.35">
      <c r="A814" s="33" t="s">
        <v>1752</v>
      </c>
    </row>
    <row r="815" spans="1:1" x14ac:dyDescent="0.35">
      <c r="A815" s="33" t="s">
        <v>1319</v>
      </c>
    </row>
    <row r="816" spans="1:1" x14ac:dyDescent="0.35">
      <c r="A816" s="33" t="s">
        <v>1282</v>
      </c>
    </row>
    <row r="817" spans="1:1" x14ac:dyDescent="0.35">
      <c r="A817" s="33" t="s">
        <v>158</v>
      </c>
    </row>
    <row r="818" spans="1:1" x14ac:dyDescent="0.35">
      <c r="A818" s="33" t="s">
        <v>1600</v>
      </c>
    </row>
    <row r="819" spans="1:1" x14ac:dyDescent="0.35">
      <c r="A819" s="33" t="s">
        <v>174</v>
      </c>
    </row>
    <row r="820" spans="1:1" x14ac:dyDescent="0.35">
      <c r="A820" s="33" t="s">
        <v>1220</v>
      </c>
    </row>
    <row r="821" spans="1:1" x14ac:dyDescent="0.35">
      <c r="A821" s="33" t="s">
        <v>138</v>
      </c>
    </row>
    <row r="822" spans="1:1" x14ac:dyDescent="0.35">
      <c r="A822" s="33" t="s">
        <v>1331</v>
      </c>
    </row>
    <row r="823" spans="1:1" x14ac:dyDescent="0.35">
      <c r="A823" s="33" t="s">
        <v>13</v>
      </c>
    </row>
    <row r="824" spans="1:1" x14ac:dyDescent="0.35">
      <c r="A824" s="33" t="s">
        <v>1120</v>
      </c>
    </row>
    <row r="825" spans="1:1" x14ac:dyDescent="0.35">
      <c r="A825" s="33" t="s">
        <v>1141</v>
      </c>
    </row>
    <row r="826" spans="1:1" x14ac:dyDescent="0.35">
      <c r="A826" s="33" t="s">
        <v>1723</v>
      </c>
    </row>
    <row r="827" spans="1:1" x14ac:dyDescent="0.35">
      <c r="A827" s="33" t="s">
        <v>1018</v>
      </c>
    </row>
    <row r="828" spans="1:1" x14ac:dyDescent="0.35">
      <c r="A828" s="33" t="s">
        <v>244</v>
      </c>
    </row>
    <row r="829" spans="1:1" x14ac:dyDescent="0.35">
      <c r="A829" s="33" t="s">
        <v>746</v>
      </c>
    </row>
    <row r="830" spans="1:1" x14ac:dyDescent="0.35">
      <c r="A830" s="33" t="s">
        <v>1035</v>
      </c>
    </row>
    <row r="831" spans="1:1" x14ac:dyDescent="0.35">
      <c r="A831" s="33" t="s">
        <v>745</v>
      </c>
    </row>
    <row r="832" spans="1:1" x14ac:dyDescent="0.35">
      <c r="A832" s="33" t="s">
        <v>747</v>
      </c>
    </row>
    <row r="833" spans="1:1" x14ac:dyDescent="0.35">
      <c r="A833" s="33" t="s">
        <v>245</v>
      </c>
    </row>
    <row r="834" spans="1:1" x14ac:dyDescent="0.35">
      <c r="A834" s="33" t="s">
        <v>1030</v>
      </c>
    </row>
    <row r="835" spans="1:1" x14ac:dyDescent="0.35">
      <c r="A835" s="33" t="s">
        <v>787</v>
      </c>
    </row>
    <row r="836" spans="1:1" x14ac:dyDescent="0.35">
      <c r="A836" s="33" t="s">
        <v>1031</v>
      </c>
    </row>
    <row r="837" spans="1:1" x14ac:dyDescent="0.35">
      <c r="A837" s="33" t="s">
        <v>1033</v>
      </c>
    </row>
    <row r="838" spans="1:1" x14ac:dyDescent="0.35">
      <c r="A838" s="33" t="s">
        <v>1746</v>
      </c>
    </row>
    <row r="839" spans="1:1" x14ac:dyDescent="0.35">
      <c r="A839" s="33" t="s">
        <v>1034</v>
      </c>
    </row>
    <row r="840" spans="1:1" x14ac:dyDescent="0.35">
      <c r="A840" s="33" t="s">
        <v>537</v>
      </c>
    </row>
    <row r="841" spans="1:1" x14ac:dyDescent="0.35">
      <c r="A841" s="33" t="s">
        <v>1032</v>
      </c>
    </row>
    <row r="842" spans="1:1" x14ac:dyDescent="0.35">
      <c r="A842" s="33" t="s">
        <v>135</v>
      </c>
    </row>
    <row r="843" spans="1:1" x14ac:dyDescent="0.35">
      <c r="A843" s="33" t="s">
        <v>693</v>
      </c>
    </row>
    <row r="844" spans="1:1" x14ac:dyDescent="0.35">
      <c r="A844" s="33" t="s">
        <v>1027</v>
      </c>
    </row>
    <row r="845" spans="1:1" x14ac:dyDescent="0.35">
      <c r="A845" s="33" t="s">
        <v>1177</v>
      </c>
    </row>
    <row r="846" spans="1:1" x14ac:dyDescent="0.35">
      <c r="A846" s="33" t="s">
        <v>216</v>
      </c>
    </row>
    <row r="847" spans="1:1" x14ac:dyDescent="0.35">
      <c r="A847" s="33" t="s">
        <v>1304</v>
      </c>
    </row>
    <row r="848" spans="1:1" x14ac:dyDescent="0.35">
      <c r="A848" s="33" t="s">
        <v>215</v>
      </c>
    </row>
    <row r="849" spans="1:1" x14ac:dyDescent="0.35">
      <c r="A849" s="33" t="s">
        <v>1344</v>
      </c>
    </row>
    <row r="850" spans="1:1" x14ac:dyDescent="0.35">
      <c r="A850" s="33" t="s">
        <v>1311</v>
      </c>
    </row>
    <row r="851" spans="1:1" x14ac:dyDescent="0.35">
      <c r="A851" s="33" t="s">
        <v>214</v>
      </c>
    </row>
    <row r="852" spans="1:1" x14ac:dyDescent="0.35">
      <c r="A852" s="33" t="s">
        <v>1677</v>
      </c>
    </row>
    <row r="853" spans="1:1" x14ac:dyDescent="0.35">
      <c r="A853" s="33" t="s">
        <v>1627</v>
      </c>
    </row>
    <row r="854" spans="1:1" x14ac:dyDescent="0.35">
      <c r="A854" s="33" t="s">
        <v>1677</v>
      </c>
    </row>
    <row r="855" spans="1:1" x14ac:dyDescent="0.35">
      <c r="A855" s="33" t="s">
        <v>471</v>
      </c>
    </row>
    <row r="856" spans="1:1" x14ac:dyDescent="0.35">
      <c r="A856" s="33" t="s">
        <v>984</v>
      </c>
    </row>
    <row r="857" spans="1:1" x14ac:dyDescent="0.35">
      <c r="A857" s="33" t="s">
        <v>422</v>
      </c>
    </row>
    <row r="858" spans="1:1" x14ac:dyDescent="0.35">
      <c r="A858" s="33" t="s">
        <v>142</v>
      </c>
    </row>
    <row r="859" spans="1:1" x14ac:dyDescent="0.35">
      <c r="A859" s="33" t="s">
        <v>1644</v>
      </c>
    </row>
    <row r="860" spans="1:1" x14ac:dyDescent="0.35">
      <c r="A860" s="33" t="s">
        <v>344</v>
      </c>
    </row>
    <row r="861" spans="1:1" x14ac:dyDescent="0.35">
      <c r="A861" s="33" t="s">
        <v>1495</v>
      </c>
    </row>
    <row r="862" spans="1:1" x14ac:dyDescent="0.35">
      <c r="A862" s="33" t="s">
        <v>578</v>
      </c>
    </row>
    <row r="863" spans="1:1" x14ac:dyDescent="0.35">
      <c r="A863" s="33" t="s">
        <v>1593</v>
      </c>
    </row>
    <row r="864" spans="1:1" x14ac:dyDescent="0.35">
      <c r="A864" s="33" t="s">
        <v>1161</v>
      </c>
    </row>
    <row r="865" spans="1:1" x14ac:dyDescent="0.35">
      <c r="A865" s="33" t="s">
        <v>1263</v>
      </c>
    </row>
    <row r="866" spans="1:1" x14ac:dyDescent="0.35">
      <c r="A866" s="33" t="s">
        <v>833</v>
      </c>
    </row>
    <row r="867" spans="1:1" x14ac:dyDescent="0.35">
      <c r="A867" s="33" t="s">
        <v>577</v>
      </c>
    </row>
    <row r="868" spans="1:1" x14ac:dyDescent="0.35">
      <c r="A868" s="33" t="s">
        <v>1171</v>
      </c>
    </row>
    <row r="869" spans="1:1" x14ac:dyDescent="0.35">
      <c r="A869" s="33" t="s">
        <v>166</v>
      </c>
    </row>
    <row r="870" spans="1:1" x14ac:dyDescent="0.35">
      <c r="A870" s="33" t="s">
        <v>1570</v>
      </c>
    </row>
    <row r="871" spans="1:1" x14ac:dyDescent="0.35">
      <c r="A871" s="33" t="s">
        <v>702</v>
      </c>
    </row>
    <row r="872" spans="1:1" x14ac:dyDescent="0.35">
      <c r="A872" s="33" t="s">
        <v>1142</v>
      </c>
    </row>
    <row r="873" spans="1:1" x14ac:dyDescent="0.35">
      <c r="A873" s="33" t="s">
        <v>344</v>
      </c>
    </row>
    <row r="874" spans="1:1" x14ac:dyDescent="0.35">
      <c r="A874" s="33" t="s">
        <v>1015</v>
      </c>
    </row>
    <row r="875" spans="1:1" x14ac:dyDescent="0.35">
      <c r="A875" s="33" t="s">
        <v>345</v>
      </c>
    </row>
    <row r="876" spans="1:1" x14ac:dyDescent="0.35">
      <c r="A876" s="33" t="s">
        <v>866</v>
      </c>
    </row>
    <row r="877" spans="1:1" x14ac:dyDescent="0.35">
      <c r="A877" s="33" t="s">
        <v>521</v>
      </c>
    </row>
    <row r="878" spans="1:1" x14ac:dyDescent="0.35">
      <c r="A878" s="33" t="s">
        <v>869</v>
      </c>
    </row>
    <row r="879" spans="1:1" x14ac:dyDescent="0.35">
      <c r="A879" s="33" t="s">
        <v>522</v>
      </c>
    </row>
    <row r="880" spans="1:1" x14ac:dyDescent="0.35">
      <c r="A880" s="33" t="s">
        <v>961</v>
      </c>
    </row>
    <row r="881" spans="1:1" x14ac:dyDescent="0.35">
      <c r="A881" s="33" t="s">
        <v>327</v>
      </c>
    </row>
    <row r="882" spans="1:1" x14ac:dyDescent="0.35">
      <c r="A882" s="33" t="s">
        <v>960</v>
      </c>
    </row>
    <row r="883" spans="1:1" x14ac:dyDescent="0.35">
      <c r="A883" s="33" t="s">
        <v>1490</v>
      </c>
    </row>
    <row r="884" spans="1:1" x14ac:dyDescent="0.35">
      <c r="A884" s="33" t="s">
        <v>984</v>
      </c>
    </row>
    <row r="885" spans="1:1" x14ac:dyDescent="0.35">
      <c r="A885" s="33" t="s">
        <v>787</v>
      </c>
    </row>
    <row r="886" spans="1:1" x14ac:dyDescent="0.35">
      <c r="A886" s="33" t="s">
        <v>1395</v>
      </c>
    </row>
    <row r="887" spans="1:1" x14ac:dyDescent="0.35">
      <c r="A887" s="33" t="s">
        <v>979</v>
      </c>
    </row>
    <row r="888" spans="1:1" x14ac:dyDescent="0.35">
      <c r="A888" s="33" t="s">
        <v>1214</v>
      </c>
    </row>
    <row r="889" spans="1:1" x14ac:dyDescent="0.35">
      <c r="A889" s="33" t="s">
        <v>430</v>
      </c>
    </row>
    <row r="890" spans="1:1" x14ac:dyDescent="0.35">
      <c r="A890" s="33" t="s">
        <v>1872</v>
      </c>
    </row>
    <row r="891" spans="1:1" x14ac:dyDescent="0.35">
      <c r="A891" s="33" t="s">
        <v>669</v>
      </c>
    </row>
    <row r="892" spans="1:1" x14ac:dyDescent="0.35">
      <c r="A892" s="33" t="s">
        <v>1639</v>
      </c>
    </row>
    <row r="893" spans="1:1" x14ac:dyDescent="0.35">
      <c r="A893" s="33" t="s">
        <v>1207</v>
      </c>
    </row>
    <row r="894" spans="1:1" x14ac:dyDescent="0.35">
      <c r="A894" s="33" t="s">
        <v>1293</v>
      </c>
    </row>
    <row r="895" spans="1:1" x14ac:dyDescent="0.35">
      <c r="A895" s="33" t="s">
        <v>607</v>
      </c>
    </row>
    <row r="896" spans="1:1" x14ac:dyDescent="0.35">
      <c r="A896" s="33" t="s">
        <v>577</v>
      </c>
    </row>
    <row r="897" spans="1:1" x14ac:dyDescent="0.35">
      <c r="A897" s="33" t="s">
        <v>1157</v>
      </c>
    </row>
    <row r="898" spans="1:1" x14ac:dyDescent="0.35">
      <c r="A898" s="33" t="s">
        <v>1916</v>
      </c>
    </row>
    <row r="899" spans="1:1" x14ac:dyDescent="0.35">
      <c r="A899" s="33" t="s">
        <v>606</v>
      </c>
    </row>
    <row r="900" spans="1:1" x14ac:dyDescent="0.35">
      <c r="A900" s="33" t="s">
        <v>676</v>
      </c>
    </row>
    <row r="901" spans="1:1" x14ac:dyDescent="0.35">
      <c r="A901" s="33" t="s">
        <v>676</v>
      </c>
    </row>
    <row r="902" spans="1:1" x14ac:dyDescent="0.35">
      <c r="A902" s="33" t="s">
        <v>121</v>
      </c>
    </row>
    <row r="903" spans="1:1" x14ac:dyDescent="0.35">
      <c r="A903" s="33" t="s">
        <v>32</v>
      </c>
    </row>
    <row r="904" spans="1:1" x14ac:dyDescent="0.35">
      <c r="A904" s="33" t="s">
        <v>152</v>
      </c>
    </row>
    <row r="905" spans="1:1" x14ac:dyDescent="0.35">
      <c r="A905" s="33" t="s">
        <v>1206</v>
      </c>
    </row>
    <row r="906" spans="1:1" x14ac:dyDescent="0.35">
      <c r="A906" s="33" t="s">
        <v>1437</v>
      </c>
    </row>
    <row r="907" spans="1:1" x14ac:dyDescent="0.35">
      <c r="A907" s="33" t="s">
        <v>1055</v>
      </c>
    </row>
    <row r="908" spans="1:1" x14ac:dyDescent="0.35">
      <c r="A908" s="33" t="s">
        <v>1155</v>
      </c>
    </row>
    <row r="909" spans="1:1" x14ac:dyDescent="0.35">
      <c r="A909" s="33" t="s">
        <v>1696</v>
      </c>
    </row>
    <row r="910" spans="1:1" x14ac:dyDescent="0.35">
      <c r="A910" s="33" t="s">
        <v>209</v>
      </c>
    </row>
    <row r="911" spans="1:1" x14ac:dyDescent="0.35">
      <c r="A911" s="33" t="s">
        <v>543</v>
      </c>
    </row>
    <row r="912" spans="1:1" x14ac:dyDescent="0.35">
      <c r="A912" s="33" t="s">
        <v>1310</v>
      </c>
    </row>
    <row r="913" spans="1:1" x14ac:dyDescent="0.35">
      <c r="A913" s="33" t="s">
        <v>1382</v>
      </c>
    </row>
    <row r="914" spans="1:1" x14ac:dyDescent="0.35">
      <c r="A914" s="33" t="s">
        <v>131</v>
      </c>
    </row>
    <row r="915" spans="1:1" x14ac:dyDescent="0.35">
      <c r="A915" s="33" t="s">
        <v>1393</v>
      </c>
    </row>
    <row r="916" spans="1:1" x14ac:dyDescent="0.35">
      <c r="A916" s="33" t="s">
        <v>1244</v>
      </c>
    </row>
    <row r="917" spans="1:1" x14ac:dyDescent="0.35">
      <c r="A917" s="33" t="s">
        <v>1535</v>
      </c>
    </row>
    <row r="918" spans="1:1" x14ac:dyDescent="0.35">
      <c r="A918" s="33" t="s">
        <v>1568</v>
      </c>
    </row>
    <row r="919" spans="1:1" x14ac:dyDescent="0.35">
      <c r="A919" s="33" t="s">
        <v>1675</v>
      </c>
    </row>
    <row r="920" spans="1:1" x14ac:dyDescent="0.35">
      <c r="A920" s="33" t="s">
        <v>1902</v>
      </c>
    </row>
    <row r="921" spans="1:1" x14ac:dyDescent="0.35">
      <c r="A921" s="33" t="s">
        <v>1922</v>
      </c>
    </row>
    <row r="922" spans="1:1" x14ac:dyDescent="0.35">
      <c r="A922" s="33" t="s">
        <v>338</v>
      </c>
    </row>
    <row r="923" spans="1:1" x14ac:dyDescent="0.35">
      <c r="A923" s="33" t="s">
        <v>1097</v>
      </c>
    </row>
    <row r="924" spans="1:1" x14ac:dyDescent="0.35">
      <c r="A924" s="33" t="s">
        <v>486</v>
      </c>
    </row>
    <row r="925" spans="1:1" x14ac:dyDescent="0.35">
      <c r="A925" s="33" t="s">
        <v>646</v>
      </c>
    </row>
    <row r="926" spans="1:1" x14ac:dyDescent="0.35">
      <c r="A926" s="33" t="s">
        <v>560</v>
      </c>
    </row>
    <row r="927" spans="1:1" x14ac:dyDescent="0.35">
      <c r="A927" s="33" t="s">
        <v>778</v>
      </c>
    </row>
    <row r="928" spans="1:1" x14ac:dyDescent="0.35">
      <c r="A928" s="33" t="s">
        <v>1378</v>
      </c>
    </row>
    <row r="929" spans="1:1" x14ac:dyDescent="0.35">
      <c r="A929" s="33" t="s">
        <v>612</v>
      </c>
    </row>
    <row r="930" spans="1:1" x14ac:dyDescent="0.35">
      <c r="A930" s="33" t="s">
        <v>1884</v>
      </c>
    </row>
    <row r="931" spans="1:1" x14ac:dyDescent="0.35">
      <c r="A931" s="33" t="s">
        <v>1842</v>
      </c>
    </row>
    <row r="932" spans="1:1" x14ac:dyDescent="0.35">
      <c r="A932" s="33" t="s">
        <v>303</v>
      </c>
    </row>
    <row r="933" spans="1:1" x14ac:dyDescent="0.35">
      <c r="A933" s="33" t="s">
        <v>1842</v>
      </c>
    </row>
    <row r="934" spans="1:1" x14ac:dyDescent="0.35">
      <c r="A934" s="33" t="s">
        <v>1566</v>
      </c>
    </row>
    <row r="935" spans="1:1" x14ac:dyDescent="0.35">
      <c r="A935" s="33" t="s">
        <v>1152</v>
      </c>
    </row>
    <row r="936" spans="1:1" x14ac:dyDescent="0.35">
      <c r="A936" s="33" t="s">
        <v>1543</v>
      </c>
    </row>
    <row r="937" spans="1:1" x14ac:dyDescent="0.35">
      <c r="A937" s="33" t="s">
        <v>1217</v>
      </c>
    </row>
    <row r="938" spans="1:1" x14ac:dyDescent="0.35">
      <c r="A938" s="33" t="s">
        <v>515</v>
      </c>
    </row>
    <row r="939" spans="1:1" x14ac:dyDescent="0.35">
      <c r="A939" s="33" t="s">
        <v>161</v>
      </c>
    </row>
    <row r="940" spans="1:1" x14ac:dyDescent="0.35">
      <c r="A940" s="33" t="s">
        <v>828</v>
      </c>
    </row>
    <row r="941" spans="1:1" x14ac:dyDescent="0.35">
      <c r="A941" s="33" t="s">
        <v>158</v>
      </c>
    </row>
    <row r="942" spans="1:1" x14ac:dyDescent="0.35">
      <c r="A942" s="33" t="s">
        <v>1418</v>
      </c>
    </row>
    <row r="943" spans="1:1" x14ac:dyDescent="0.35">
      <c r="A943" s="33" t="s">
        <v>1228</v>
      </c>
    </row>
    <row r="944" spans="1:1" x14ac:dyDescent="0.35">
      <c r="A944" s="33" t="s">
        <v>160</v>
      </c>
    </row>
    <row r="945" spans="1:1" x14ac:dyDescent="0.35">
      <c r="A945" s="33" t="s">
        <v>594</v>
      </c>
    </row>
    <row r="946" spans="1:1" x14ac:dyDescent="0.35">
      <c r="A946" s="33" t="s">
        <v>399</v>
      </c>
    </row>
    <row r="947" spans="1:1" x14ac:dyDescent="0.35">
      <c r="A947" s="33" t="s">
        <v>360</v>
      </c>
    </row>
    <row r="948" spans="1:1" x14ac:dyDescent="0.35">
      <c r="A948" s="33" t="s">
        <v>1519</v>
      </c>
    </row>
    <row r="949" spans="1:1" x14ac:dyDescent="0.35">
      <c r="A949" s="33" t="s">
        <v>159</v>
      </c>
    </row>
    <row r="950" spans="1:1" x14ac:dyDescent="0.35">
      <c r="A950" s="33" t="s">
        <v>1381</v>
      </c>
    </row>
    <row r="951" spans="1:1" x14ac:dyDescent="0.35">
      <c r="A951" s="33" t="s">
        <v>231</v>
      </c>
    </row>
    <row r="952" spans="1:1" x14ac:dyDescent="0.35">
      <c r="A952" s="33" t="s">
        <v>1301</v>
      </c>
    </row>
    <row r="953" spans="1:1" x14ac:dyDescent="0.35">
      <c r="A953" s="33" t="s">
        <v>1283</v>
      </c>
    </row>
    <row r="954" spans="1:1" x14ac:dyDescent="0.35">
      <c r="A954" s="33" t="s">
        <v>1637</v>
      </c>
    </row>
    <row r="955" spans="1:1" x14ac:dyDescent="0.35">
      <c r="A955" s="33" t="s">
        <v>1074</v>
      </c>
    </row>
    <row r="956" spans="1:1" x14ac:dyDescent="0.35">
      <c r="A956" s="33" t="s">
        <v>1005</v>
      </c>
    </row>
    <row r="957" spans="1:1" x14ac:dyDescent="0.35">
      <c r="A957" s="33" t="s">
        <v>1453</v>
      </c>
    </row>
    <row r="958" spans="1:1" x14ac:dyDescent="0.35">
      <c r="A958" s="33" t="s">
        <v>1201</v>
      </c>
    </row>
    <row r="959" spans="1:1" x14ac:dyDescent="0.35">
      <c r="A959" s="33" t="s">
        <v>47</v>
      </c>
    </row>
    <row r="960" spans="1:1" x14ac:dyDescent="0.35">
      <c r="A960" s="33" t="s">
        <v>1094</v>
      </c>
    </row>
    <row r="961" spans="1:1" x14ac:dyDescent="0.35">
      <c r="A961" s="33" t="s">
        <v>48</v>
      </c>
    </row>
    <row r="962" spans="1:1" x14ac:dyDescent="0.35">
      <c r="A962" s="33" t="s">
        <v>545</v>
      </c>
    </row>
    <row r="963" spans="1:1" x14ac:dyDescent="0.35">
      <c r="A963" s="33" t="s">
        <v>46</v>
      </c>
    </row>
    <row r="964" spans="1:1" x14ac:dyDescent="0.35">
      <c r="A964" s="33" t="s">
        <v>1246</v>
      </c>
    </row>
    <row r="965" spans="1:1" x14ac:dyDescent="0.35">
      <c r="A965" s="33" t="s">
        <v>500</v>
      </c>
    </row>
    <row r="966" spans="1:1" x14ac:dyDescent="0.35">
      <c r="A966" s="33" t="s">
        <v>1149</v>
      </c>
    </row>
    <row r="967" spans="1:1" x14ac:dyDescent="0.35">
      <c r="A967" s="33" t="s">
        <v>1245</v>
      </c>
    </row>
    <row r="968" spans="1:1" x14ac:dyDescent="0.35">
      <c r="A968" s="33" t="s">
        <v>1150</v>
      </c>
    </row>
    <row r="969" spans="1:1" x14ac:dyDescent="0.35">
      <c r="A969" s="33" t="s">
        <v>978</v>
      </c>
    </row>
    <row r="970" spans="1:1" x14ac:dyDescent="0.35">
      <c r="A970" s="33" t="s">
        <v>948</v>
      </c>
    </row>
    <row r="971" spans="1:1" x14ac:dyDescent="0.35">
      <c r="A971" s="33" t="s">
        <v>1457</v>
      </c>
    </row>
    <row r="972" spans="1:1" x14ac:dyDescent="0.35">
      <c r="A972" s="33" t="s">
        <v>1268</v>
      </c>
    </row>
    <row r="973" spans="1:1" x14ac:dyDescent="0.35">
      <c r="A973" s="33" t="s">
        <v>62</v>
      </c>
    </row>
    <row r="974" spans="1:1" x14ac:dyDescent="0.35">
      <c r="A974" s="33" t="s">
        <v>316</v>
      </c>
    </row>
    <row r="975" spans="1:1" x14ac:dyDescent="0.35">
      <c r="A975" s="33" t="s">
        <v>774</v>
      </c>
    </row>
    <row r="976" spans="1:1" x14ac:dyDescent="0.35">
      <c r="A976" s="33" t="s">
        <v>589</v>
      </c>
    </row>
    <row r="977" spans="1:1" x14ac:dyDescent="0.35">
      <c r="A977" s="33" t="s">
        <v>1244</v>
      </c>
    </row>
    <row r="978" spans="1:1" x14ac:dyDescent="0.35">
      <c r="A978" s="33" t="s">
        <v>1460</v>
      </c>
    </row>
    <row r="979" spans="1:1" x14ac:dyDescent="0.35">
      <c r="A979" s="33" t="s">
        <v>152</v>
      </c>
    </row>
    <row r="980" spans="1:1" x14ac:dyDescent="0.35">
      <c r="A980" s="33" t="s">
        <v>654</v>
      </c>
    </row>
    <row r="981" spans="1:1" x14ac:dyDescent="0.35">
      <c r="A981" s="33" t="s">
        <v>1525</v>
      </c>
    </row>
    <row r="982" spans="1:1" x14ac:dyDescent="0.35">
      <c r="A982" s="33" t="s">
        <v>391</v>
      </c>
    </row>
    <row r="983" spans="1:1" x14ac:dyDescent="0.35">
      <c r="A983" s="33" t="s">
        <v>1731</v>
      </c>
    </row>
    <row r="984" spans="1:1" x14ac:dyDescent="0.35">
      <c r="A984" s="33" t="s">
        <v>1008</v>
      </c>
    </row>
    <row r="985" spans="1:1" x14ac:dyDescent="0.35">
      <c r="A985" s="33" t="s">
        <v>878</v>
      </c>
    </row>
    <row r="986" spans="1:1" x14ac:dyDescent="0.35">
      <c r="A986" s="33" t="s">
        <v>849</v>
      </c>
    </row>
    <row r="987" spans="1:1" x14ac:dyDescent="0.35">
      <c r="A987" s="33" t="s">
        <v>1809</v>
      </c>
    </row>
    <row r="988" spans="1:1" x14ac:dyDescent="0.35">
      <c r="A988" s="33" t="s">
        <v>610</v>
      </c>
    </row>
    <row r="989" spans="1:1" x14ac:dyDescent="0.35">
      <c r="A989" s="33" t="s">
        <v>352</v>
      </c>
    </row>
    <row r="990" spans="1:1" x14ac:dyDescent="0.35">
      <c r="A990" s="33" t="s">
        <v>637</v>
      </c>
    </row>
    <row r="991" spans="1:1" x14ac:dyDescent="0.35">
      <c r="A991" s="33" t="s">
        <v>21</v>
      </c>
    </row>
    <row r="992" spans="1:1" x14ac:dyDescent="0.35">
      <c r="A992" s="33" t="s">
        <v>1440</v>
      </c>
    </row>
    <row r="993" spans="1:1" x14ac:dyDescent="0.35">
      <c r="A993" s="33" t="s">
        <v>1275</v>
      </c>
    </row>
    <row r="994" spans="1:1" x14ac:dyDescent="0.35">
      <c r="A994" s="33" t="s">
        <v>1044</v>
      </c>
    </row>
    <row r="995" spans="1:1" x14ac:dyDescent="0.35">
      <c r="A995" s="33" t="s">
        <v>1160</v>
      </c>
    </row>
    <row r="996" spans="1:1" x14ac:dyDescent="0.35">
      <c r="A996" s="33" t="s">
        <v>1489</v>
      </c>
    </row>
    <row r="997" spans="1:1" x14ac:dyDescent="0.35">
      <c r="A997" s="33" t="s">
        <v>633</v>
      </c>
    </row>
    <row r="998" spans="1:1" x14ac:dyDescent="0.35">
      <c r="A998" s="33" t="s">
        <v>804</v>
      </c>
    </row>
    <row r="999" spans="1:1" x14ac:dyDescent="0.35">
      <c r="A999" s="33" t="s">
        <v>1432</v>
      </c>
    </row>
    <row r="1000" spans="1:1" x14ac:dyDescent="0.35">
      <c r="A1000" s="33" t="s">
        <v>220</v>
      </c>
    </row>
    <row r="1001" spans="1:1" x14ac:dyDescent="0.35">
      <c r="A1001" s="33" t="s">
        <v>189</v>
      </c>
    </row>
    <row r="1002" spans="1:1" x14ac:dyDescent="0.35">
      <c r="A1002" s="33" t="s">
        <v>1860</v>
      </c>
    </row>
    <row r="1003" spans="1:1" x14ac:dyDescent="0.35">
      <c r="A1003" s="33" t="s">
        <v>938</v>
      </c>
    </row>
    <row r="1004" spans="1:1" x14ac:dyDescent="0.35">
      <c r="A1004" s="33" t="s">
        <v>1073</v>
      </c>
    </row>
    <row r="1005" spans="1:1" x14ac:dyDescent="0.35">
      <c r="A1005" s="33" t="s">
        <v>1466</v>
      </c>
    </row>
    <row r="1006" spans="1:1" x14ac:dyDescent="0.35">
      <c r="A1006" s="33" t="s">
        <v>1159</v>
      </c>
    </row>
    <row r="1007" spans="1:1" x14ac:dyDescent="0.35">
      <c r="A1007" s="33" t="s">
        <v>898</v>
      </c>
    </row>
    <row r="1008" spans="1:1" x14ac:dyDescent="0.35">
      <c r="A1008" s="33" t="s">
        <v>58</v>
      </c>
    </row>
    <row r="1009" spans="1:1" x14ac:dyDescent="0.35">
      <c r="A1009" s="33" t="s">
        <v>1914</v>
      </c>
    </row>
    <row r="1010" spans="1:1" x14ac:dyDescent="0.35">
      <c r="A1010" s="33" t="s">
        <v>1655</v>
      </c>
    </row>
    <row r="1011" spans="1:1" x14ac:dyDescent="0.35">
      <c r="A1011" s="33" t="s">
        <v>1608</v>
      </c>
    </row>
    <row r="1012" spans="1:1" x14ac:dyDescent="0.35">
      <c r="A1012" s="33" t="s">
        <v>396</v>
      </c>
    </row>
    <row r="1013" spans="1:1" x14ac:dyDescent="0.35">
      <c r="A1013" s="33" t="s">
        <v>1392</v>
      </c>
    </row>
    <row r="1014" spans="1:1" x14ac:dyDescent="0.35">
      <c r="A1014" s="33" t="s">
        <v>1467</v>
      </c>
    </row>
    <row r="1015" spans="1:1" x14ac:dyDescent="0.35">
      <c r="A1015" s="33" t="s">
        <v>1274</v>
      </c>
    </row>
    <row r="1016" spans="1:1" x14ac:dyDescent="0.35">
      <c r="A1016" s="33" t="s">
        <v>406</v>
      </c>
    </row>
    <row r="1017" spans="1:1" x14ac:dyDescent="0.35">
      <c r="A1017" s="33" t="s">
        <v>207</v>
      </c>
    </row>
    <row r="1018" spans="1:1" x14ac:dyDescent="0.35">
      <c r="A1018" s="33" t="s">
        <v>210</v>
      </c>
    </row>
    <row r="1019" spans="1:1" x14ac:dyDescent="0.35">
      <c r="A1019" s="33" t="s">
        <v>10</v>
      </c>
    </row>
    <row r="1020" spans="1:1" x14ac:dyDescent="0.35">
      <c r="A1020" s="33" t="s">
        <v>210</v>
      </c>
    </row>
    <row r="1021" spans="1:1" x14ac:dyDescent="0.35">
      <c r="A1021" s="33" t="s">
        <v>523</v>
      </c>
    </row>
    <row r="1022" spans="1:1" x14ac:dyDescent="0.35">
      <c r="A1022" s="33" t="s">
        <v>984</v>
      </c>
    </row>
    <row r="1023" spans="1:1" x14ac:dyDescent="0.35">
      <c r="A1023" s="33" t="s">
        <v>670</v>
      </c>
    </row>
    <row r="1024" spans="1:1" x14ac:dyDescent="0.35">
      <c r="A1024" s="33" t="s">
        <v>983</v>
      </c>
    </row>
    <row r="1025" spans="1:1" x14ac:dyDescent="0.35">
      <c r="A1025" s="33" t="s">
        <v>155</v>
      </c>
    </row>
    <row r="1026" spans="1:1" x14ac:dyDescent="0.35">
      <c r="A1026" s="33" t="s">
        <v>209</v>
      </c>
    </row>
    <row r="1027" spans="1:1" x14ac:dyDescent="0.35">
      <c r="A1027" s="33" t="s">
        <v>442</v>
      </c>
    </row>
    <row r="1028" spans="1:1" x14ac:dyDescent="0.35">
      <c r="A1028" s="33" t="s">
        <v>108</v>
      </c>
    </row>
    <row r="1029" spans="1:1" x14ac:dyDescent="0.35">
      <c r="A1029" s="33" t="s">
        <v>212</v>
      </c>
    </row>
    <row r="1030" spans="1:1" x14ac:dyDescent="0.35">
      <c r="A1030" s="33" t="s">
        <v>1059</v>
      </c>
    </row>
    <row r="1031" spans="1:1" x14ac:dyDescent="0.35">
      <c r="A1031" s="33" t="s">
        <v>213</v>
      </c>
    </row>
    <row r="1032" spans="1:1" x14ac:dyDescent="0.35">
      <c r="A1032" s="33" t="s">
        <v>1269</v>
      </c>
    </row>
    <row r="1033" spans="1:1" x14ac:dyDescent="0.35">
      <c r="A1033" s="33" t="s">
        <v>733</v>
      </c>
    </row>
    <row r="1034" spans="1:1" x14ac:dyDescent="0.35">
      <c r="A1034" s="33" t="s">
        <v>723</v>
      </c>
    </row>
    <row r="1035" spans="1:1" x14ac:dyDescent="0.35">
      <c r="A1035" s="33" t="s">
        <v>211</v>
      </c>
    </row>
    <row r="1036" spans="1:1" x14ac:dyDescent="0.35">
      <c r="A1036" s="33" t="s">
        <v>929</v>
      </c>
    </row>
    <row r="1037" spans="1:1" x14ac:dyDescent="0.35">
      <c r="A1037" s="33" t="s">
        <v>1684</v>
      </c>
    </row>
    <row r="1038" spans="1:1" x14ac:dyDescent="0.35">
      <c r="A1038" s="33" t="s">
        <v>387</v>
      </c>
    </row>
    <row r="1039" spans="1:1" x14ac:dyDescent="0.35">
      <c r="A1039" s="33" t="s">
        <v>206</v>
      </c>
    </row>
    <row r="1040" spans="1:1" x14ac:dyDescent="0.35">
      <c r="A1040" s="33" t="s">
        <v>1040</v>
      </c>
    </row>
    <row r="1041" spans="1:1" x14ac:dyDescent="0.35">
      <c r="A1041" s="33" t="s">
        <v>487</v>
      </c>
    </row>
    <row r="1042" spans="1:1" x14ac:dyDescent="0.35">
      <c r="A1042" s="33" t="s">
        <v>179</v>
      </c>
    </row>
    <row r="1043" spans="1:1" x14ac:dyDescent="0.35">
      <c r="A1043" s="33" t="s">
        <v>1341</v>
      </c>
    </row>
    <row r="1044" spans="1:1" x14ac:dyDescent="0.35">
      <c r="A1044" s="33" t="s">
        <v>1312</v>
      </c>
    </row>
    <row r="1045" spans="1:1" x14ac:dyDescent="0.35">
      <c r="A1045" s="33" t="s">
        <v>1856</v>
      </c>
    </row>
    <row r="1046" spans="1:1" x14ac:dyDescent="0.35">
      <c r="A1046" s="33" t="s">
        <v>1472</v>
      </c>
    </row>
    <row r="1047" spans="1:1" x14ac:dyDescent="0.35">
      <c r="A1047" s="33" t="s">
        <v>1628</v>
      </c>
    </row>
    <row r="1048" spans="1:1" x14ac:dyDescent="0.35">
      <c r="A1048" s="33" t="s">
        <v>215</v>
      </c>
    </row>
    <row r="1049" spans="1:1" x14ac:dyDescent="0.35">
      <c r="A1049" s="33" t="s">
        <v>1011</v>
      </c>
    </row>
    <row r="1050" spans="1:1" x14ac:dyDescent="0.35">
      <c r="A1050" s="33" t="s">
        <v>491</v>
      </c>
    </row>
    <row r="1051" spans="1:1" x14ac:dyDescent="0.35">
      <c r="A1051" s="33" t="s">
        <v>1379</v>
      </c>
    </row>
    <row r="1052" spans="1:1" x14ac:dyDescent="0.35">
      <c r="A1052" s="33" t="s">
        <v>1072</v>
      </c>
    </row>
    <row r="1053" spans="1:1" x14ac:dyDescent="0.35">
      <c r="A1053" s="33" t="s">
        <v>1473</v>
      </c>
    </row>
    <row r="1054" spans="1:1" x14ac:dyDescent="0.35">
      <c r="A1054" s="33" t="s">
        <v>1094</v>
      </c>
    </row>
    <row r="1055" spans="1:1" x14ac:dyDescent="0.35">
      <c r="A1055" s="33" t="s">
        <v>805</v>
      </c>
    </row>
    <row r="1056" spans="1:1" x14ac:dyDescent="0.35">
      <c r="A1056" s="33" t="s">
        <v>768</v>
      </c>
    </row>
    <row r="1057" spans="1:1" x14ac:dyDescent="0.35">
      <c r="A1057" s="33" t="s">
        <v>940</v>
      </c>
    </row>
    <row r="1058" spans="1:1" x14ac:dyDescent="0.35">
      <c r="A1058" s="33" t="s">
        <v>1222</v>
      </c>
    </row>
    <row r="1059" spans="1:1" x14ac:dyDescent="0.35">
      <c r="A1059" s="33" t="s">
        <v>628</v>
      </c>
    </row>
    <row r="1060" spans="1:1" x14ac:dyDescent="0.35">
      <c r="A1060" s="33" t="s">
        <v>843</v>
      </c>
    </row>
    <row r="1061" spans="1:1" x14ac:dyDescent="0.35">
      <c r="A1061" s="33" t="s">
        <v>365</v>
      </c>
    </row>
    <row r="1062" spans="1:1" x14ac:dyDescent="0.35">
      <c r="A1062" s="33" t="s">
        <v>147</v>
      </c>
    </row>
    <row r="1063" spans="1:1" x14ac:dyDescent="0.35">
      <c r="A1063" s="33" t="s">
        <v>547</v>
      </c>
    </row>
    <row r="1064" spans="1:1" x14ac:dyDescent="0.35">
      <c r="A1064" s="33" t="s">
        <v>1763</v>
      </c>
    </row>
    <row r="1065" spans="1:1" x14ac:dyDescent="0.35">
      <c r="A1065" s="33" t="s">
        <v>515</v>
      </c>
    </row>
    <row r="1066" spans="1:1" x14ac:dyDescent="0.35">
      <c r="A1066" s="33" t="s">
        <v>1491</v>
      </c>
    </row>
    <row r="1067" spans="1:1" x14ac:dyDescent="0.35">
      <c r="A1067" s="33" t="s">
        <v>963</v>
      </c>
    </row>
    <row r="1068" spans="1:1" x14ac:dyDescent="0.35">
      <c r="A1068" s="33" t="s">
        <v>650</v>
      </c>
    </row>
    <row r="1069" spans="1:1" x14ac:dyDescent="0.35">
      <c r="A1069" s="33" t="s">
        <v>442</v>
      </c>
    </row>
    <row r="1070" spans="1:1" x14ac:dyDescent="0.35">
      <c r="A1070" s="33" t="s">
        <v>535</v>
      </c>
    </row>
    <row r="1071" spans="1:1" x14ac:dyDescent="0.35">
      <c r="A1071" s="33" t="s">
        <v>1564</v>
      </c>
    </row>
    <row r="1072" spans="1:1" x14ac:dyDescent="0.35">
      <c r="A1072" s="33" t="s">
        <v>649</v>
      </c>
    </row>
    <row r="1073" spans="1:1" x14ac:dyDescent="0.35">
      <c r="A1073" s="33" t="s">
        <v>1571</v>
      </c>
    </row>
    <row r="1074" spans="1:1" x14ac:dyDescent="0.35">
      <c r="A1074" s="33" t="s">
        <v>791</v>
      </c>
    </row>
    <row r="1075" spans="1:1" x14ac:dyDescent="0.35">
      <c r="A1075" s="33" t="s">
        <v>654</v>
      </c>
    </row>
    <row r="1076" spans="1:1" x14ac:dyDescent="0.35">
      <c r="A1076" s="33" t="s">
        <v>1591</v>
      </c>
    </row>
    <row r="1077" spans="1:1" x14ac:dyDescent="0.35">
      <c r="A1077" s="33" t="s">
        <v>1080</v>
      </c>
    </row>
    <row r="1078" spans="1:1" x14ac:dyDescent="0.35">
      <c r="A1078" s="33" t="s">
        <v>220</v>
      </c>
    </row>
    <row r="1079" spans="1:1" x14ac:dyDescent="0.35">
      <c r="A1079" s="33" t="s">
        <v>1646</v>
      </c>
    </row>
    <row r="1080" spans="1:1" x14ac:dyDescent="0.35">
      <c r="A1080" s="33" t="s">
        <v>1509</v>
      </c>
    </row>
    <row r="1081" spans="1:1" x14ac:dyDescent="0.35">
      <c r="A1081" s="33" t="s">
        <v>1269</v>
      </c>
    </row>
    <row r="1082" spans="1:1" x14ac:dyDescent="0.35">
      <c r="A1082" s="33" t="s">
        <v>269</v>
      </c>
    </row>
    <row r="1083" spans="1:1" x14ac:dyDescent="0.35">
      <c r="A1083" s="33" t="s">
        <v>790</v>
      </c>
    </row>
    <row r="1084" spans="1:1" x14ac:dyDescent="0.35">
      <c r="A1084" s="33" t="s">
        <v>339</v>
      </c>
    </row>
    <row r="1085" spans="1:1" x14ac:dyDescent="0.35">
      <c r="A1085" s="33" t="s">
        <v>567</v>
      </c>
    </row>
    <row r="1086" spans="1:1" x14ac:dyDescent="0.35">
      <c r="A1086" s="33" t="s">
        <v>1778</v>
      </c>
    </row>
    <row r="1087" spans="1:1" x14ac:dyDescent="0.35">
      <c r="A1087" s="33" t="s">
        <v>23</v>
      </c>
    </row>
    <row r="1088" spans="1:1" x14ac:dyDescent="0.35">
      <c r="A1088" s="33" t="s">
        <v>823</v>
      </c>
    </row>
    <row r="1089" spans="1:1" x14ac:dyDescent="0.35">
      <c r="A1089" s="33" t="s">
        <v>881</v>
      </c>
    </row>
    <row r="1090" spans="1:1" x14ac:dyDescent="0.35">
      <c r="A1090" s="33" t="s">
        <v>283</v>
      </c>
    </row>
    <row r="1091" spans="1:1" x14ac:dyDescent="0.35">
      <c r="A1091" s="33" t="s">
        <v>1044</v>
      </c>
    </row>
    <row r="1092" spans="1:1" x14ac:dyDescent="0.35">
      <c r="A1092" s="33" t="s">
        <v>497</v>
      </c>
    </row>
    <row r="1093" spans="1:1" x14ac:dyDescent="0.35">
      <c r="A1093" s="33" t="s">
        <v>1557</v>
      </c>
    </row>
    <row r="1094" spans="1:1" x14ac:dyDescent="0.35">
      <c r="A1094" s="33" t="s">
        <v>1214</v>
      </c>
    </row>
    <row r="1095" spans="1:1" x14ac:dyDescent="0.35">
      <c r="A1095" s="33" t="s">
        <v>772</v>
      </c>
    </row>
    <row r="1096" spans="1:1" x14ac:dyDescent="0.35">
      <c r="A1096" s="33" t="s">
        <v>217</v>
      </c>
    </row>
    <row r="1097" spans="1:1" x14ac:dyDescent="0.35">
      <c r="A1097" s="33" t="s">
        <v>1534</v>
      </c>
    </row>
    <row r="1098" spans="1:1" x14ac:dyDescent="0.35">
      <c r="A1098" s="33" t="s">
        <v>218</v>
      </c>
    </row>
    <row r="1099" spans="1:1" x14ac:dyDescent="0.35">
      <c r="A1099" s="33" t="s">
        <v>1327</v>
      </c>
    </row>
    <row r="1100" spans="1:1" x14ac:dyDescent="0.35">
      <c r="A1100" s="33" t="s">
        <v>557</v>
      </c>
    </row>
    <row r="1101" spans="1:1" x14ac:dyDescent="0.35">
      <c r="A1101" s="33" t="s">
        <v>556</v>
      </c>
    </row>
    <row r="1102" spans="1:1" x14ac:dyDescent="0.35">
      <c r="A1102" s="33" t="s">
        <v>498</v>
      </c>
    </row>
    <row r="1103" spans="1:1" x14ac:dyDescent="0.35">
      <c r="A1103" s="33" t="s">
        <v>1538</v>
      </c>
    </row>
    <row r="1104" spans="1:1" x14ac:dyDescent="0.35">
      <c r="A1104" s="33" t="s">
        <v>139</v>
      </c>
    </row>
    <row r="1105" spans="1:1" x14ac:dyDescent="0.35">
      <c r="A1105" s="33" t="s">
        <v>230</v>
      </c>
    </row>
    <row r="1106" spans="1:1" x14ac:dyDescent="0.35">
      <c r="A1106" s="33" t="s">
        <v>1604</v>
      </c>
    </row>
    <row r="1107" spans="1:1" x14ac:dyDescent="0.35">
      <c r="A1107" s="33" t="s">
        <v>1036</v>
      </c>
    </row>
    <row r="1108" spans="1:1" x14ac:dyDescent="0.35">
      <c r="A1108" s="33" t="s">
        <v>660</v>
      </c>
    </row>
    <row r="1109" spans="1:1" x14ac:dyDescent="0.35">
      <c r="A1109" s="33" t="s">
        <v>878</v>
      </c>
    </row>
    <row r="1110" spans="1:1" x14ac:dyDescent="0.35">
      <c r="A1110" s="33" t="s">
        <v>1094</v>
      </c>
    </row>
    <row r="1111" spans="1:1" x14ac:dyDescent="0.35">
      <c r="A1111" s="33" t="s">
        <v>801</v>
      </c>
    </row>
    <row r="1112" spans="1:1" x14ac:dyDescent="0.35">
      <c r="A1112" s="33" t="s">
        <v>99</v>
      </c>
    </row>
    <row r="1113" spans="1:1" x14ac:dyDescent="0.35">
      <c r="A1113" s="33" t="s">
        <v>1083</v>
      </c>
    </row>
    <row r="1114" spans="1:1" x14ac:dyDescent="0.35">
      <c r="A1114" s="33" t="s">
        <v>1770</v>
      </c>
    </row>
    <row r="1115" spans="1:1" x14ac:dyDescent="0.35">
      <c r="A1115" s="33" t="s">
        <v>393</v>
      </c>
    </row>
    <row r="1116" spans="1:1" x14ac:dyDescent="0.35">
      <c r="A1116" s="33" t="s">
        <v>191</v>
      </c>
    </row>
    <row r="1117" spans="1:1" x14ac:dyDescent="0.35">
      <c r="A1117" s="33" t="s">
        <v>1288</v>
      </c>
    </row>
    <row r="1118" spans="1:1" x14ac:dyDescent="0.35">
      <c r="A1118" s="33" t="s">
        <v>1675</v>
      </c>
    </row>
    <row r="1119" spans="1:1" x14ac:dyDescent="0.35">
      <c r="A1119" s="33" t="s">
        <v>1014</v>
      </c>
    </row>
    <row r="1120" spans="1:1" x14ac:dyDescent="0.35">
      <c r="A1120" s="33" t="s">
        <v>1452</v>
      </c>
    </row>
    <row r="1121" spans="1:1" x14ac:dyDescent="0.35">
      <c r="A1121" s="33" t="s">
        <v>528</v>
      </c>
    </row>
    <row r="1122" spans="1:1" x14ac:dyDescent="0.35">
      <c r="A1122" s="33" t="s">
        <v>1895</v>
      </c>
    </row>
    <row r="1123" spans="1:1" x14ac:dyDescent="0.35">
      <c r="A1123" s="33" t="s">
        <v>761</v>
      </c>
    </row>
    <row r="1124" spans="1:1" x14ac:dyDescent="0.35">
      <c r="A1124" s="33" t="s">
        <v>1426</v>
      </c>
    </row>
    <row r="1125" spans="1:1" x14ac:dyDescent="0.35">
      <c r="A1125" s="33" t="s">
        <v>941</v>
      </c>
    </row>
    <row r="1126" spans="1:1" x14ac:dyDescent="0.35">
      <c r="A1126" s="33" t="s">
        <v>207</v>
      </c>
    </row>
    <row r="1127" spans="1:1" x14ac:dyDescent="0.35">
      <c r="A1127" s="33" t="s">
        <v>1701</v>
      </c>
    </row>
    <row r="1128" spans="1:1" x14ac:dyDescent="0.35">
      <c r="A1128" s="33" t="s">
        <v>294</v>
      </c>
    </row>
    <row r="1129" spans="1:1" x14ac:dyDescent="0.35">
      <c r="A1129" s="33" t="s">
        <v>1221</v>
      </c>
    </row>
    <row r="1130" spans="1:1" x14ac:dyDescent="0.35">
      <c r="A1130" s="33" t="s">
        <v>483</v>
      </c>
    </row>
    <row r="1131" spans="1:1" x14ac:dyDescent="0.35">
      <c r="A1131" s="33" t="s">
        <v>1183</v>
      </c>
    </row>
    <row r="1132" spans="1:1" x14ac:dyDescent="0.35">
      <c r="A1132" s="33" t="s">
        <v>834</v>
      </c>
    </row>
    <row r="1133" spans="1:1" x14ac:dyDescent="0.35">
      <c r="A1133" s="33" t="s">
        <v>350</v>
      </c>
    </row>
    <row r="1134" spans="1:1" x14ac:dyDescent="0.35">
      <c r="A1134" s="33" t="s">
        <v>1036</v>
      </c>
    </row>
    <row r="1135" spans="1:1" x14ac:dyDescent="0.35">
      <c r="A1135" s="33" t="s">
        <v>1405</v>
      </c>
    </row>
    <row r="1136" spans="1:1" x14ac:dyDescent="0.35">
      <c r="A1136" s="33" t="s">
        <v>1316</v>
      </c>
    </row>
    <row r="1137" spans="1:1" x14ac:dyDescent="0.35">
      <c r="A1137" s="33" t="s">
        <v>718</v>
      </c>
    </row>
    <row r="1138" spans="1:1" x14ac:dyDescent="0.35">
      <c r="A1138" s="33" t="s">
        <v>1623</v>
      </c>
    </row>
    <row r="1139" spans="1:1" x14ac:dyDescent="0.35">
      <c r="A1139" s="33" t="s">
        <v>169</v>
      </c>
    </row>
    <row r="1140" spans="1:1" x14ac:dyDescent="0.35">
      <c r="A1140" s="33" t="s">
        <v>1673</v>
      </c>
    </row>
    <row r="1141" spans="1:1" x14ac:dyDescent="0.35">
      <c r="A1141" s="33" t="s">
        <v>302</v>
      </c>
    </row>
    <row r="1142" spans="1:1" x14ac:dyDescent="0.35">
      <c r="A1142" s="33" t="s">
        <v>492</v>
      </c>
    </row>
    <row r="1143" spans="1:1" x14ac:dyDescent="0.35">
      <c r="A1143" s="33" t="s">
        <v>926</v>
      </c>
    </row>
    <row r="1144" spans="1:1" x14ac:dyDescent="0.35">
      <c r="A1144" s="33" t="s">
        <v>86</v>
      </c>
    </row>
    <row r="1145" spans="1:1" x14ac:dyDescent="0.35">
      <c r="A1145" s="33" t="s">
        <v>1716</v>
      </c>
    </row>
    <row r="1146" spans="1:1" x14ac:dyDescent="0.35">
      <c r="A1146" s="33" t="s">
        <v>1339</v>
      </c>
    </row>
    <row r="1147" spans="1:1" x14ac:dyDescent="0.35">
      <c r="A1147" s="33" t="s">
        <v>423</v>
      </c>
    </row>
    <row r="1148" spans="1:1" x14ac:dyDescent="0.35">
      <c r="A1148" s="33" t="s">
        <v>738</v>
      </c>
    </row>
    <row r="1149" spans="1:1" x14ac:dyDescent="0.35">
      <c r="A1149" s="33" t="s">
        <v>1158</v>
      </c>
    </row>
    <row r="1150" spans="1:1" x14ac:dyDescent="0.35">
      <c r="A1150" s="33" t="s">
        <v>703</v>
      </c>
    </row>
    <row r="1151" spans="1:1" x14ac:dyDescent="0.35">
      <c r="A1151" s="33" t="s">
        <v>1604</v>
      </c>
    </row>
    <row r="1152" spans="1:1" x14ac:dyDescent="0.35">
      <c r="A1152" s="33" t="s">
        <v>1341</v>
      </c>
    </row>
    <row r="1153" spans="1:1" x14ac:dyDescent="0.35">
      <c r="A1153" s="33" t="s">
        <v>408</v>
      </c>
    </row>
    <row r="1154" spans="1:1" x14ac:dyDescent="0.35">
      <c r="A1154" s="33" t="s">
        <v>407</v>
      </c>
    </row>
    <row r="1155" spans="1:1" x14ac:dyDescent="0.35">
      <c r="A1155" s="33" t="s">
        <v>1573</v>
      </c>
    </row>
    <row r="1156" spans="1:1" x14ac:dyDescent="0.35">
      <c r="A1156" s="33" t="s">
        <v>1429</v>
      </c>
    </row>
    <row r="1157" spans="1:1" x14ac:dyDescent="0.35">
      <c r="A1157" s="33" t="s">
        <v>730</v>
      </c>
    </row>
    <row r="1158" spans="1:1" x14ac:dyDescent="0.35">
      <c r="A1158" s="33" t="s">
        <v>1572</v>
      </c>
    </row>
    <row r="1159" spans="1:1" x14ac:dyDescent="0.35">
      <c r="A1159" s="33" t="s">
        <v>1521</v>
      </c>
    </row>
    <row r="1160" spans="1:1" x14ac:dyDescent="0.35">
      <c r="A1160" s="33" t="s">
        <v>1272</v>
      </c>
    </row>
    <row r="1161" spans="1:1" x14ac:dyDescent="0.35">
      <c r="A1161" s="33" t="s">
        <v>140</v>
      </c>
    </row>
    <row r="1162" spans="1:1" x14ac:dyDescent="0.35">
      <c r="A1162" s="33" t="s">
        <v>932</v>
      </c>
    </row>
    <row r="1163" spans="1:1" x14ac:dyDescent="0.35">
      <c r="A1163" s="33" t="s">
        <v>1479</v>
      </c>
    </row>
    <row r="1164" spans="1:1" x14ac:dyDescent="0.35">
      <c r="A1164" s="33" t="s">
        <v>904</v>
      </c>
    </row>
    <row r="1165" spans="1:1" x14ac:dyDescent="0.35">
      <c r="A1165" s="33" t="s">
        <v>260</v>
      </c>
    </row>
    <row r="1166" spans="1:1" x14ac:dyDescent="0.35">
      <c r="A1166" s="33" t="s">
        <v>1516</v>
      </c>
    </row>
    <row r="1167" spans="1:1" x14ac:dyDescent="0.35">
      <c r="A1167" s="33" t="s">
        <v>406</v>
      </c>
    </row>
    <row r="1168" spans="1:1" x14ac:dyDescent="0.35">
      <c r="A1168" s="33" t="s">
        <v>882</v>
      </c>
    </row>
    <row r="1169" spans="1:1" x14ac:dyDescent="0.35">
      <c r="A1169" s="33" t="s">
        <v>1650</v>
      </c>
    </row>
    <row r="1170" spans="1:1" x14ac:dyDescent="0.35">
      <c r="A1170" s="33" t="s">
        <v>1009</v>
      </c>
    </row>
    <row r="1171" spans="1:1" x14ac:dyDescent="0.35">
      <c r="A1171" s="33" t="s">
        <v>354</v>
      </c>
    </row>
    <row r="1172" spans="1:1" x14ac:dyDescent="0.35">
      <c r="A1172" s="33" t="s">
        <v>1487</v>
      </c>
    </row>
    <row r="1173" spans="1:1" x14ac:dyDescent="0.35">
      <c r="A1173" s="33" t="s">
        <v>1584</v>
      </c>
    </row>
    <row r="1174" spans="1:1" x14ac:dyDescent="0.35">
      <c r="A1174" s="33" t="s">
        <v>1804</v>
      </c>
    </row>
    <row r="1175" spans="1:1" x14ac:dyDescent="0.35">
      <c r="A1175" s="33" t="s">
        <v>811</v>
      </c>
    </row>
    <row r="1176" spans="1:1" x14ac:dyDescent="0.35">
      <c r="A1176" s="33" t="s">
        <v>655</v>
      </c>
    </row>
    <row r="1177" spans="1:1" x14ac:dyDescent="0.35">
      <c r="A1177" s="33" t="s">
        <v>1697</v>
      </c>
    </row>
    <row r="1178" spans="1:1" x14ac:dyDescent="0.35">
      <c r="A1178" s="33" t="s">
        <v>1600</v>
      </c>
    </row>
    <row r="1179" spans="1:1" x14ac:dyDescent="0.35">
      <c r="A1179" s="33" t="s">
        <v>523</v>
      </c>
    </row>
    <row r="1180" spans="1:1" x14ac:dyDescent="0.35">
      <c r="A1180" s="33" t="s">
        <v>987</v>
      </c>
    </row>
    <row r="1181" spans="1:1" x14ac:dyDescent="0.35">
      <c r="A1181" s="33" t="s">
        <v>106</v>
      </c>
    </row>
    <row r="1182" spans="1:1" x14ac:dyDescent="0.35">
      <c r="A1182" s="33" t="s">
        <v>1090</v>
      </c>
    </row>
    <row r="1183" spans="1:1" x14ac:dyDescent="0.35">
      <c r="A1183" s="33" t="s">
        <v>1041</v>
      </c>
    </row>
    <row r="1184" spans="1:1" x14ac:dyDescent="0.35">
      <c r="A1184" s="33" t="s">
        <v>1805</v>
      </c>
    </row>
    <row r="1185" spans="1:1" x14ac:dyDescent="0.35">
      <c r="A1185" s="33" t="s">
        <v>109</v>
      </c>
    </row>
    <row r="1186" spans="1:1" x14ac:dyDescent="0.35">
      <c r="A1186" s="33" t="s">
        <v>689</v>
      </c>
    </row>
    <row r="1187" spans="1:1" x14ac:dyDescent="0.35">
      <c r="A1187" s="33" t="s">
        <v>1061</v>
      </c>
    </row>
    <row r="1188" spans="1:1" x14ac:dyDescent="0.35">
      <c r="A1188" s="33" t="s">
        <v>903</v>
      </c>
    </row>
    <row r="1189" spans="1:1" x14ac:dyDescent="0.35">
      <c r="A1189" s="33" t="s">
        <v>80</v>
      </c>
    </row>
    <row r="1190" spans="1:1" x14ac:dyDescent="0.35">
      <c r="A1190" s="33" t="s">
        <v>651</v>
      </c>
    </row>
    <row r="1191" spans="1:1" x14ac:dyDescent="0.35">
      <c r="A1191" s="33" t="s">
        <v>1507</v>
      </c>
    </row>
    <row r="1192" spans="1:1" x14ac:dyDescent="0.35">
      <c r="A1192" s="33" t="s">
        <v>1655</v>
      </c>
    </row>
    <row r="1193" spans="1:1" x14ac:dyDescent="0.35">
      <c r="A1193" s="33" t="s">
        <v>60</v>
      </c>
    </row>
    <row r="1194" spans="1:1" x14ac:dyDescent="0.35">
      <c r="A1194" s="33" t="s">
        <v>1351</v>
      </c>
    </row>
    <row r="1195" spans="1:1" x14ac:dyDescent="0.35">
      <c r="A1195" s="33" t="s">
        <v>10</v>
      </c>
    </row>
    <row r="1196" spans="1:1" x14ac:dyDescent="0.35">
      <c r="A1196" s="33" t="s">
        <v>1635</v>
      </c>
    </row>
    <row r="1197" spans="1:1" x14ac:dyDescent="0.35">
      <c r="A1197" s="33" t="s">
        <v>1912</v>
      </c>
    </row>
    <row r="1198" spans="1:1" x14ac:dyDescent="0.35">
      <c r="A1198" s="33" t="s">
        <v>1520</v>
      </c>
    </row>
    <row r="1199" spans="1:1" x14ac:dyDescent="0.35">
      <c r="A1199" s="33" t="s">
        <v>1022</v>
      </c>
    </row>
    <row r="1200" spans="1:1" x14ac:dyDescent="0.35">
      <c r="A1200" s="33" t="s">
        <v>877</v>
      </c>
    </row>
    <row r="1201" spans="1:1" x14ac:dyDescent="0.35">
      <c r="A1201" s="33" t="s">
        <v>51</v>
      </c>
    </row>
    <row r="1202" spans="1:1" x14ac:dyDescent="0.35">
      <c r="A1202" s="33" t="s">
        <v>1608</v>
      </c>
    </row>
    <row r="1203" spans="1:1" x14ac:dyDescent="0.35">
      <c r="A1203" s="33" t="s">
        <v>816</v>
      </c>
    </row>
    <row r="1204" spans="1:1" x14ac:dyDescent="0.35">
      <c r="A1204" s="33" t="s">
        <v>1041</v>
      </c>
    </row>
    <row r="1205" spans="1:1" x14ac:dyDescent="0.35">
      <c r="A1205" s="33" t="s">
        <v>1883</v>
      </c>
    </row>
    <row r="1206" spans="1:1" x14ac:dyDescent="0.35">
      <c r="A1206" s="33" t="s">
        <v>170</v>
      </c>
    </row>
    <row r="1207" spans="1:1" x14ac:dyDescent="0.35">
      <c r="A1207" s="33" t="s">
        <v>292</v>
      </c>
    </row>
    <row r="1208" spans="1:1" x14ac:dyDescent="0.35">
      <c r="A1208" s="33" t="s">
        <v>347</v>
      </c>
    </row>
    <row r="1209" spans="1:1" x14ac:dyDescent="0.35">
      <c r="A1209" s="33" t="s">
        <v>343</v>
      </c>
    </row>
    <row r="1210" spans="1:1" x14ac:dyDescent="0.35">
      <c r="A1210" s="33" t="s">
        <v>1194</v>
      </c>
    </row>
    <row r="1211" spans="1:1" x14ac:dyDescent="0.35">
      <c r="A1211" s="33" t="s">
        <v>1879</v>
      </c>
    </row>
    <row r="1212" spans="1:1" x14ac:dyDescent="0.35">
      <c r="A1212" s="33" t="s">
        <v>1178</v>
      </c>
    </row>
    <row r="1213" spans="1:1" x14ac:dyDescent="0.35">
      <c r="A1213" s="33" t="s">
        <v>483</v>
      </c>
    </row>
    <row r="1214" spans="1:1" x14ac:dyDescent="0.35">
      <c r="A1214" s="33" t="s">
        <v>176</v>
      </c>
    </row>
    <row r="1215" spans="1:1" x14ac:dyDescent="0.35">
      <c r="A1215" s="33" t="s">
        <v>1038</v>
      </c>
    </row>
    <row r="1216" spans="1:1" x14ac:dyDescent="0.35">
      <c r="A1216" s="33" t="s">
        <v>522</v>
      </c>
    </row>
    <row r="1217" spans="1:1" x14ac:dyDescent="0.35">
      <c r="A1217" s="33" t="s">
        <v>1520</v>
      </c>
    </row>
    <row r="1218" spans="1:1" x14ac:dyDescent="0.35">
      <c r="A1218" s="33" t="s">
        <v>831</v>
      </c>
    </row>
    <row r="1219" spans="1:1" x14ac:dyDescent="0.35">
      <c r="A1219" s="33" t="s">
        <v>913</v>
      </c>
    </row>
    <row r="1220" spans="1:1" x14ac:dyDescent="0.35">
      <c r="A1220" s="33" t="s">
        <v>1236</v>
      </c>
    </row>
    <row r="1221" spans="1:1" x14ac:dyDescent="0.35">
      <c r="A1221" s="33" t="s">
        <v>809</v>
      </c>
    </row>
    <row r="1222" spans="1:1" x14ac:dyDescent="0.35">
      <c r="A1222" s="33" t="s">
        <v>188</v>
      </c>
    </row>
    <row r="1223" spans="1:1" x14ac:dyDescent="0.35">
      <c r="A1223" s="33" t="s">
        <v>1035</v>
      </c>
    </row>
    <row r="1224" spans="1:1" x14ac:dyDescent="0.35">
      <c r="A1224" s="33" t="s">
        <v>890</v>
      </c>
    </row>
    <row r="1225" spans="1:1" x14ac:dyDescent="0.35">
      <c r="A1225" s="33" t="s">
        <v>888</v>
      </c>
    </row>
    <row r="1226" spans="1:1" x14ac:dyDescent="0.35">
      <c r="A1226" s="33" t="s">
        <v>1693</v>
      </c>
    </row>
    <row r="1227" spans="1:1" x14ac:dyDescent="0.35">
      <c r="A1227" s="33" t="s">
        <v>1289</v>
      </c>
    </row>
    <row r="1228" spans="1:1" x14ac:dyDescent="0.35">
      <c r="A1228" s="33" t="s">
        <v>986</v>
      </c>
    </row>
    <row r="1229" spans="1:1" x14ac:dyDescent="0.35">
      <c r="A1229" s="33" t="s">
        <v>1446</v>
      </c>
    </row>
    <row r="1230" spans="1:1" x14ac:dyDescent="0.35">
      <c r="A1230" s="33" t="s">
        <v>912</v>
      </c>
    </row>
    <row r="1231" spans="1:1" x14ac:dyDescent="0.35">
      <c r="A1231" s="33" t="s">
        <v>328</v>
      </c>
    </row>
    <row r="1232" spans="1:1" x14ac:dyDescent="0.35">
      <c r="A1232" s="33" t="s">
        <v>87</v>
      </c>
    </row>
    <row r="1233" spans="1:1" x14ac:dyDescent="0.35">
      <c r="A1233" s="33" t="s">
        <v>1341</v>
      </c>
    </row>
    <row r="1234" spans="1:1" x14ac:dyDescent="0.35">
      <c r="A1234" s="33" t="s">
        <v>246</v>
      </c>
    </row>
    <row r="1235" spans="1:1" x14ac:dyDescent="0.35">
      <c r="A1235" s="33" t="s">
        <v>395</v>
      </c>
    </row>
    <row r="1236" spans="1:1" x14ac:dyDescent="0.35">
      <c r="A1236" s="33" t="s">
        <v>657</v>
      </c>
    </row>
    <row r="1237" spans="1:1" x14ac:dyDescent="0.35">
      <c r="A1237" s="33" t="s">
        <v>28</v>
      </c>
    </row>
    <row r="1238" spans="1:1" x14ac:dyDescent="0.35">
      <c r="A1238" s="33" t="s">
        <v>1041</v>
      </c>
    </row>
    <row r="1239" spans="1:1" x14ac:dyDescent="0.35">
      <c r="A1239" s="33" t="s">
        <v>598</v>
      </c>
    </row>
    <row r="1240" spans="1:1" x14ac:dyDescent="0.35">
      <c r="A1240" s="33" t="s">
        <v>1910</v>
      </c>
    </row>
    <row r="1241" spans="1:1" x14ac:dyDescent="0.35">
      <c r="A1241" s="33" t="s">
        <v>1111</v>
      </c>
    </row>
    <row r="1242" spans="1:1" x14ac:dyDescent="0.35">
      <c r="A1242" s="33" t="s">
        <v>312</v>
      </c>
    </row>
    <row r="1243" spans="1:1" x14ac:dyDescent="0.35">
      <c r="A1243" s="33" t="s">
        <v>728</v>
      </c>
    </row>
    <row r="1244" spans="1:1" x14ac:dyDescent="0.35">
      <c r="A1244" s="33" t="s">
        <v>1583</v>
      </c>
    </row>
    <row r="1245" spans="1:1" x14ac:dyDescent="0.35">
      <c r="A1245" s="33" t="s">
        <v>1582</v>
      </c>
    </row>
    <row r="1246" spans="1:1" x14ac:dyDescent="0.35">
      <c r="A1246" s="33" t="s">
        <v>1084</v>
      </c>
    </row>
    <row r="1247" spans="1:1" x14ac:dyDescent="0.35">
      <c r="A1247" s="33" t="s">
        <v>915</v>
      </c>
    </row>
    <row r="1248" spans="1:1" x14ac:dyDescent="0.35">
      <c r="A1248" s="33" t="s">
        <v>1156</v>
      </c>
    </row>
    <row r="1249" spans="1:1" x14ac:dyDescent="0.35">
      <c r="A1249" s="33" t="s">
        <v>879</v>
      </c>
    </row>
    <row r="1250" spans="1:1" x14ac:dyDescent="0.35">
      <c r="A1250" s="33" t="s">
        <v>1364</v>
      </c>
    </row>
    <row r="1251" spans="1:1" x14ac:dyDescent="0.35">
      <c r="A1251" s="33" t="s">
        <v>53</v>
      </c>
    </row>
    <row r="1252" spans="1:1" x14ac:dyDescent="0.35">
      <c r="A1252" s="33" t="s">
        <v>1495</v>
      </c>
    </row>
    <row r="1253" spans="1:1" x14ac:dyDescent="0.35">
      <c r="A1253" s="33" t="s">
        <v>1826</v>
      </c>
    </row>
    <row r="1254" spans="1:1" x14ac:dyDescent="0.35">
      <c r="A1254" s="33" t="s">
        <v>1159</v>
      </c>
    </row>
    <row r="1255" spans="1:1" x14ac:dyDescent="0.35">
      <c r="A1255" s="33" t="s">
        <v>1910</v>
      </c>
    </row>
    <row r="1256" spans="1:1" x14ac:dyDescent="0.35">
      <c r="A1256" s="33" t="s">
        <v>184</v>
      </c>
    </row>
    <row r="1257" spans="1:1" x14ac:dyDescent="0.35">
      <c r="A1257" s="33" t="s">
        <v>743</v>
      </c>
    </row>
    <row r="1258" spans="1:1" x14ac:dyDescent="0.35">
      <c r="A1258" s="33" t="s">
        <v>705</v>
      </c>
    </row>
    <row r="1259" spans="1:1" x14ac:dyDescent="0.35">
      <c r="A1259" s="33" t="s">
        <v>1155</v>
      </c>
    </row>
    <row r="1260" spans="1:1" x14ac:dyDescent="0.35">
      <c r="A1260" s="33" t="s">
        <v>143</v>
      </c>
    </row>
    <row r="1261" spans="1:1" x14ac:dyDescent="0.35">
      <c r="A1261" s="33" t="s">
        <v>1657</v>
      </c>
    </row>
    <row r="1262" spans="1:1" x14ac:dyDescent="0.35">
      <c r="A1262" s="33" t="s">
        <v>1046</v>
      </c>
    </row>
    <row r="1263" spans="1:1" x14ac:dyDescent="0.35">
      <c r="A1263" s="33" t="s">
        <v>199</v>
      </c>
    </row>
    <row r="1264" spans="1:1" x14ac:dyDescent="0.35">
      <c r="A1264" s="33" t="s">
        <v>320</v>
      </c>
    </row>
    <row r="1265" spans="1:1" x14ac:dyDescent="0.35">
      <c r="A1265" s="33" t="s">
        <v>1301</v>
      </c>
    </row>
    <row r="1266" spans="1:1" x14ac:dyDescent="0.35">
      <c r="A1266" s="33" t="s">
        <v>30</v>
      </c>
    </row>
    <row r="1267" spans="1:1" x14ac:dyDescent="0.35">
      <c r="A1267" s="33" t="s">
        <v>489</v>
      </c>
    </row>
    <row r="1268" spans="1:1" x14ac:dyDescent="0.35">
      <c r="A1268" s="33" t="s">
        <v>1735</v>
      </c>
    </row>
    <row r="1269" spans="1:1" x14ac:dyDescent="0.35">
      <c r="A1269" s="33" t="s">
        <v>249</v>
      </c>
    </row>
    <row r="1270" spans="1:1" x14ac:dyDescent="0.35">
      <c r="A1270" s="33" t="s">
        <v>1809</v>
      </c>
    </row>
    <row r="1271" spans="1:1" x14ac:dyDescent="0.35">
      <c r="A1271" s="33" t="s">
        <v>660</v>
      </c>
    </row>
    <row r="1272" spans="1:1" x14ac:dyDescent="0.35">
      <c r="A1272" s="33" t="s">
        <v>286</v>
      </c>
    </row>
    <row r="1273" spans="1:1" x14ac:dyDescent="0.35">
      <c r="A1273" s="33" t="s">
        <v>1671</v>
      </c>
    </row>
    <row r="1274" spans="1:1" x14ac:dyDescent="0.35">
      <c r="A1274" s="33" t="s">
        <v>1086</v>
      </c>
    </row>
    <row r="1275" spans="1:1" x14ac:dyDescent="0.35">
      <c r="A1275" s="33" t="s">
        <v>337</v>
      </c>
    </row>
    <row r="1276" spans="1:1" x14ac:dyDescent="0.35">
      <c r="A1276" s="33" t="s">
        <v>479</v>
      </c>
    </row>
    <row r="1277" spans="1:1" x14ac:dyDescent="0.35">
      <c r="A1277" s="33" t="s">
        <v>1803</v>
      </c>
    </row>
    <row r="1278" spans="1:1" x14ac:dyDescent="0.35">
      <c r="A1278" s="33" t="s">
        <v>588</v>
      </c>
    </row>
    <row r="1279" spans="1:1" x14ac:dyDescent="0.35">
      <c r="A1279" s="33" t="s">
        <v>1593</v>
      </c>
    </row>
    <row r="1280" spans="1:1" x14ac:dyDescent="0.35">
      <c r="A1280" s="33" t="s">
        <v>1908</v>
      </c>
    </row>
    <row r="1281" spans="1:1" x14ac:dyDescent="0.35">
      <c r="A1281" s="33" t="s">
        <v>53</v>
      </c>
    </row>
    <row r="1282" spans="1:1" x14ac:dyDescent="0.35">
      <c r="A1282" s="33" t="s">
        <v>1919</v>
      </c>
    </row>
    <row r="1283" spans="1:1" x14ac:dyDescent="0.35">
      <c r="A1283" s="33" t="s">
        <v>971</v>
      </c>
    </row>
    <row r="1284" spans="1:1" x14ac:dyDescent="0.35">
      <c r="A1284" s="33" t="s">
        <v>535</v>
      </c>
    </row>
    <row r="1285" spans="1:1" x14ac:dyDescent="0.35">
      <c r="A1285" s="33" t="s">
        <v>652</v>
      </c>
    </row>
    <row r="1286" spans="1:1" x14ac:dyDescent="0.35">
      <c r="A1286" s="33" t="s">
        <v>1292</v>
      </c>
    </row>
    <row r="1287" spans="1:1" x14ac:dyDescent="0.35">
      <c r="A1287" s="33" t="s">
        <v>364</v>
      </c>
    </row>
    <row r="1288" spans="1:1" x14ac:dyDescent="0.35">
      <c r="A1288" s="33" t="s">
        <v>1703</v>
      </c>
    </row>
    <row r="1289" spans="1:1" x14ac:dyDescent="0.35">
      <c r="A1289" s="33" t="s">
        <v>1687</v>
      </c>
    </row>
    <row r="1290" spans="1:1" x14ac:dyDescent="0.35">
      <c r="A1290" s="33" t="s">
        <v>784</v>
      </c>
    </row>
    <row r="1291" spans="1:1" x14ac:dyDescent="0.35">
      <c r="A1291" s="33" t="s">
        <v>620</v>
      </c>
    </row>
    <row r="1292" spans="1:1" x14ac:dyDescent="0.35">
      <c r="A1292" s="33" t="s">
        <v>1205</v>
      </c>
    </row>
    <row r="1293" spans="1:1" x14ac:dyDescent="0.35">
      <c r="A1293" s="33" t="s">
        <v>928</v>
      </c>
    </row>
    <row r="1294" spans="1:1" x14ac:dyDescent="0.35">
      <c r="A1294" s="33" t="s">
        <v>1419</v>
      </c>
    </row>
    <row r="1295" spans="1:1" x14ac:dyDescent="0.35">
      <c r="A1295" s="33" t="s">
        <v>652</v>
      </c>
    </row>
    <row r="1296" spans="1:1" x14ac:dyDescent="0.35">
      <c r="A1296" s="33" t="s">
        <v>13</v>
      </c>
    </row>
    <row r="1297" spans="1:1" x14ac:dyDescent="0.35">
      <c r="A1297" s="33" t="s">
        <v>1273</v>
      </c>
    </row>
    <row r="1298" spans="1:1" x14ac:dyDescent="0.35">
      <c r="A1298" s="33" t="s">
        <v>123</v>
      </c>
    </row>
    <row r="1299" spans="1:1" x14ac:dyDescent="0.35">
      <c r="A1299" s="33" t="s">
        <v>122</v>
      </c>
    </row>
    <row r="1300" spans="1:1" x14ac:dyDescent="0.35">
      <c r="A1300" s="33" t="s">
        <v>313</v>
      </c>
    </row>
    <row r="1301" spans="1:1" x14ac:dyDescent="0.35">
      <c r="A1301" s="33" t="s">
        <v>617</v>
      </c>
    </row>
    <row r="1302" spans="1:1" x14ac:dyDescent="0.35">
      <c r="A1302" s="33" t="s">
        <v>1763</v>
      </c>
    </row>
    <row r="1303" spans="1:1" x14ac:dyDescent="0.35">
      <c r="A1303" s="33" t="s">
        <v>1893</v>
      </c>
    </row>
    <row r="1304" spans="1:1" x14ac:dyDescent="0.35">
      <c r="A1304" s="33" t="s">
        <v>879</v>
      </c>
    </row>
    <row r="1305" spans="1:1" x14ac:dyDescent="0.35">
      <c r="A1305" s="33" t="s">
        <v>714</v>
      </c>
    </row>
    <row r="1306" spans="1:1" x14ac:dyDescent="0.35">
      <c r="A1306" s="33" t="s">
        <v>1114</v>
      </c>
    </row>
    <row r="1307" spans="1:1" x14ac:dyDescent="0.35">
      <c r="A1307" s="33" t="s">
        <v>137</v>
      </c>
    </row>
    <row r="1308" spans="1:1" x14ac:dyDescent="0.35">
      <c r="A1308" s="33" t="s">
        <v>948</v>
      </c>
    </row>
    <row r="1309" spans="1:1" x14ac:dyDescent="0.35">
      <c r="A1309" s="33" t="s">
        <v>713</v>
      </c>
    </row>
    <row r="1310" spans="1:1" x14ac:dyDescent="0.35">
      <c r="A1310" s="33" t="s">
        <v>571</v>
      </c>
    </row>
    <row r="1311" spans="1:1" x14ac:dyDescent="0.35">
      <c r="A1311" s="33" t="s">
        <v>679</v>
      </c>
    </row>
    <row r="1312" spans="1:1" x14ac:dyDescent="0.35">
      <c r="A1312" s="33" t="s">
        <v>1761</v>
      </c>
    </row>
    <row r="1313" spans="1:1" x14ac:dyDescent="0.35">
      <c r="A1313" s="33" t="s">
        <v>1080</v>
      </c>
    </row>
    <row r="1314" spans="1:1" x14ac:dyDescent="0.35">
      <c r="A1314" s="33" t="s">
        <v>1394</v>
      </c>
    </row>
    <row r="1315" spans="1:1" x14ac:dyDescent="0.35">
      <c r="A1315" s="33" t="s">
        <v>460</v>
      </c>
    </row>
    <row r="1316" spans="1:1" x14ac:dyDescent="0.35">
      <c r="A1316" s="33" t="s">
        <v>117</v>
      </c>
    </row>
    <row r="1317" spans="1:1" x14ac:dyDescent="0.35">
      <c r="A1317" s="33" t="s">
        <v>1619</v>
      </c>
    </row>
    <row r="1318" spans="1:1" x14ac:dyDescent="0.35">
      <c r="A1318" s="33" t="s">
        <v>1402</v>
      </c>
    </row>
    <row r="1319" spans="1:1" x14ac:dyDescent="0.35">
      <c r="A1319" s="33" t="s">
        <v>1756</v>
      </c>
    </row>
    <row r="1320" spans="1:1" x14ac:dyDescent="0.35">
      <c r="A1320" s="33" t="s">
        <v>241</v>
      </c>
    </row>
    <row r="1321" spans="1:1" x14ac:dyDescent="0.35">
      <c r="A1321" s="33" t="s">
        <v>1472</v>
      </c>
    </row>
    <row r="1322" spans="1:1" x14ac:dyDescent="0.35">
      <c r="A1322" s="33" t="s">
        <v>1073</v>
      </c>
    </row>
    <row r="1323" spans="1:1" x14ac:dyDescent="0.35">
      <c r="A1323" s="33" t="s">
        <v>450</v>
      </c>
    </row>
    <row r="1324" spans="1:1" x14ac:dyDescent="0.35">
      <c r="A1324" s="33" t="s">
        <v>667</v>
      </c>
    </row>
    <row r="1325" spans="1:1" x14ac:dyDescent="0.35">
      <c r="A1325" s="33" t="s">
        <v>1019</v>
      </c>
    </row>
    <row r="1326" spans="1:1" x14ac:dyDescent="0.35">
      <c r="A1326" s="33" t="s">
        <v>1026</v>
      </c>
    </row>
    <row r="1327" spans="1:1" x14ac:dyDescent="0.35">
      <c r="A1327" s="33" t="s">
        <v>895</v>
      </c>
    </row>
    <row r="1328" spans="1:1" x14ac:dyDescent="0.35">
      <c r="A1328" s="33" t="s">
        <v>1566</v>
      </c>
    </row>
    <row r="1329" spans="1:1" x14ac:dyDescent="0.35">
      <c r="A1329" s="33" t="s">
        <v>1276</v>
      </c>
    </row>
    <row r="1330" spans="1:1" x14ac:dyDescent="0.35">
      <c r="A1330" s="33" t="s">
        <v>1792</v>
      </c>
    </row>
    <row r="1331" spans="1:1" x14ac:dyDescent="0.35">
      <c r="A1331" s="33" t="s">
        <v>1277</v>
      </c>
    </row>
    <row r="1332" spans="1:1" x14ac:dyDescent="0.35">
      <c r="A1332" s="33" t="s">
        <v>252</v>
      </c>
    </row>
    <row r="1333" spans="1:1" x14ac:dyDescent="0.35">
      <c r="A1333" s="33" t="s">
        <v>74</v>
      </c>
    </row>
    <row r="1334" spans="1:1" x14ac:dyDescent="0.35">
      <c r="A1334" s="33" t="s">
        <v>1157</v>
      </c>
    </row>
    <row r="1335" spans="1:1" x14ac:dyDescent="0.35">
      <c r="A1335" s="33" t="s">
        <v>530</v>
      </c>
    </row>
    <row r="1336" spans="1:1" x14ac:dyDescent="0.35">
      <c r="A1336" s="33" t="s">
        <v>1478</v>
      </c>
    </row>
    <row r="1337" spans="1:1" x14ac:dyDescent="0.35">
      <c r="A1337" s="33" t="s">
        <v>1409</v>
      </c>
    </row>
    <row r="1338" spans="1:1" x14ac:dyDescent="0.35">
      <c r="A1338" s="33" t="s">
        <v>1153</v>
      </c>
    </row>
    <row r="1339" spans="1:1" x14ac:dyDescent="0.35">
      <c r="A1339" s="33" t="s">
        <v>1762</v>
      </c>
    </row>
    <row r="1340" spans="1:1" x14ac:dyDescent="0.35">
      <c r="A1340" s="33" t="s">
        <v>1765</v>
      </c>
    </row>
    <row r="1341" spans="1:1" x14ac:dyDescent="0.35">
      <c r="A1341" s="33" t="s">
        <v>874</v>
      </c>
    </row>
    <row r="1342" spans="1:1" x14ac:dyDescent="0.35">
      <c r="A1342" s="33" t="s">
        <v>611</v>
      </c>
    </row>
    <row r="1343" spans="1:1" x14ac:dyDescent="0.35">
      <c r="A1343" s="33" t="s">
        <v>1123</v>
      </c>
    </row>
    <row r="1344" spans="1:1" x14ac:dyDescent="0.35">
      <c r="A1344" s="33" t="s">
        <v>1461</v>
      </c>
    </row>
    <row r="1345" spans="1:1" x14ac:dyDescent="0.35">
      <c r="A1345" s="33" t="s">
        <v>1745</v>
      </c>
    </row>
    <row r="1346" spans="1:1" x14ac:dyDescent="0.35">
      <c r="A1346" s="33" t="s">
        <v>654</v>
      </c>
    </row>
    <row r="1347" spans="1:1" x14ac:dyDescent="0.35">
      <c r="A1347" s="33" t="s">
        <v>1029</v>
      </c>
    </row>
    <row r="1348" spans="1:1" x14ac:dyDescent="0.35">
      <c r="A1348" s="33" t="s">
        <v>80</v>
      </c>
    </row>
    <row r="1349" spans="1:1" x14ac:dyDescent="0.35">
      <c r="A1349" s="33" t="s">
        <v>417</v>
      </c>
    </row>
    <row r="1350" spans="1:1" x14ac:dyDescent="0.35">
      <c r="A1350" s="33" t="s">
        <v>644</v>
      </c>
    </row>
    <row r="1351" spans="1:1" x14ac:dyDescent="0.35">
      <c r="A1351" s="33" t="s">
        <v>1382</v>
      </c>
    </row>
    <row r="1352" spans="1:1" x14ac:dyDescent="0.35">
      <c r="A1352" s="33" t="s">
        <v>1864</v>
      </c>
    </row>
    <row r="1353" spans="1:1" x14ac:dyDescent="0.35">
      <c r="A1353" s="33" t="s">
        <v>1183</v>
      </c>
    </row>
    <row r="1354" spans="1:1" x14ac:dyDescent="0.35">
      <c r="A1354" s="33" t="s">
        <v>401</v>
      </c>
    </row>
    <row r="1355" spans="1:1" x14ac:dyDescent="0.35">
      <c r="A1355" s="33" t="s">
        <v>74</v>
      </c>
    </row>
    <row r="1356" spans="1:1" x14ac:dyDescent="0.35">
      <c r="A1356" s="33" t="s">
        <v>577</v>
      </c>
    </row>
    <row r="1357" spans="1:1" x14ac:dyDescent="0.35">
      <c r="A1357" s="33" t="s">
        <v>97</v>
      </c>
    </row>
    <row r="1358" spans="1:1" x14ac:dyDescent="0.35">
      <c r="A1358" s="33" t="s">
        <v>955</v>
      </c>
    </row>
    <row r="1359" spans="1:1" x14ac:dyDescent="0.35">
      <c r="A1359" s="33" t="s">
        <v>1597</v>
      </c>
    </row>
    <row r="1360" spans="1:1" x14ac:dyDescent="0.35">
      <c r="A1360" s="33" t="s">
        <v>188</v>
      </c>
    </row>
    <row r="1361" spans="1:1" x14ac:dyDescent="0.35">
      <c r="A1361" s="33" t="s">
        <v>332</v>
      </c>
    </row>
    <row r="1362" spans="1:1" x14ac:dyDescent="0.35">
      <c r="A1362" s="33" t="s">
        <v>1503</v>
      </c>
    </row>
    <row r="1363" spans="1:1" x14ac:dyDescent="0.35">
      <c r="A1363" s="33" t="s">
        <v>805</v>
      </c>
    </row>
    <row r="1364" spans="1:1" x14ac:dyDescent="0.35">
      <c r="A1364" s="33" t="s">
        <v>1689</v>
      </c>
    </row>
    <row r="1365" spans="1:1" x14ac:dyDescent="0.35">
      <c r="A1365" s="33" t="s">
        <v>1154</v>
      </c>
    </row>
    <row r="1366" spans="1:1" x14ac:dyDescent="0.35">
      <c r="A1366" s="33" t="s">
        <v>397</v>
      </c>
    </row>
    <row r="1367" spans="1:1" x14ac:dyDescent="0.35">
      <c r="A1367" s="33" t="s">
        <v>1557</v>
      </c>
    </row>
    <row r="1368" spans="1:1" x14ac:dyDescent="0.35">
      <c r="A1368" s="33" t="s">
        <v>532</v>
      </c>
    </row>
    <row r="1369" spans="1:1" x14ac:dyDescent="0.35">
      <c r="A1369" s="33" t="s">
        <v>878</v>
      </c>
    </row>
    <row r="1370" spans="1:1" x14ac:dyDescent="0.35">
      <c r="A1370" s="33" t="s">
        <v>845</v>
      </c>
    </row>
    <row r="1371" spans="1:1" x14ac:dyDescent="0.35">
      <c r="A1371" s="33" t="s">
        <v>492</v>
      </c>
    </row>
    <row r="1372" spans="1:1" x14ac:dyDescent="0.35">
      <c r="A1372" s="33" t="s">
        <v>318</v>
      </c>
    </row>
    <row r="1373" spans="1:1" x14ac:dyDescent="0.35">
      <c r="A1373" s="33" t="s">
        <v>1024</v>
      </c>
    </row>
    <row r="1374" spans="1:1" x14ac:dyDescent="0.35">
      <c r="A1374" s="33" t="s">
        <v>130</v>
      </c>
    </row>
    <row r="1375" spans="1:1" x14ac:dyDescent="0.35">
      <c r="A1375" s="33" t="s">
        <v>364</v>
      </c>
    </row>
    <row r="1376" spans="1:1" x14ac:dyDescent="0.35">
      <c r="A1376" s="33" t="s">
        <v>1662</v>
      </c>
    </row>
    <row r="1377" spans="1:1" x14ac:dyDescent="0.35">
      <c r="A1377" s="33" t="s">
        <v>494</v>
      </c>
    </row>
    <row r="1378" spans="1:1" x14ac:dyDescent="0.35">
      <c r="A1378" s="33" t="s">
        <v>1501</v>
      </c>
    </row>
    <row r="1379" spans="1:1" x14ac:dyDescent="0.35">
      <c r="A1379" s="33" t="s">
        <v>108</v>
      </c>
    </row>
    <row r="1380" spans="1:1" x14ac:dyDescent="0.35">
      <c r="A1380" s="33" t="s">
        <v>1547</v>
      </c>
    </row>
    <row r="1381" spans="1:1" x14ac:dyDescent="0.35">
      <c r="A1381" s="33" t="s">
        <v>1302</v>
      </c>
    </row>
    <row r="1382" spans="1:1" x14ac:dyDescent="0.35">
      <c r="A1382" s="33" t="s">
        <v>71</v>
      </c>
    </row>
    <row r="1383" spans="1:1" x14ac:dyDescent="0.35">
      <c r="A1383" s="33" t="s">
        <v>601</v>
      </c>
    </row>
    <row r="1384" spans="1:1" x14ac:dyDescent="0.35">
      <c r="A1384" s="33" t="s">
        <v>1197</v>
      </c>
    </row>
    <row r="1385" spans="1:1" x14ac:dyDescent="0.35">
      <c r="A1385" s="33" t="s">
        <v>1326</v>
      </c>
    </row>
    <row r="1386" spans="1:1" x14ac:dyDescent="0.35">
      <c r="A1386" s="33" t="s">
        <v>1293</v>
      </c>
    </row>
    <row r="1387" spans="1:1" x14ac:dyDescent="0.35">
      <c r="A1387" s="33" t="s">
        <v>1297</v>
      </c>
    </row>
    <row r="1388" spans="1:1" x14ac:dyDescent="0.35">
      <c r="A1388" s="33" t="s">
        <v>585</v>
      </c>
    </row>
    <row r="1389" spans="1:1" x14ac:dyDescent="0.35">
      <c r="A1389" s="33" t="s">
        <v>1299</v>
      </c>
    </row>
    <row r="1390" spans="1:1" x14ac:dyDescent="0.35">
      <c r="A1390" s="33" t="s">
        <v>64</v>
      </c>
    </row>
    <row r="1391" spans="1:1" x14ac:dyDescent="0.35">
      <c r="A1391" s="33" t="s">
        <v>889</v>
      </c>
    </row>
    <row r="1392" spans="1:1" x14ac:dyDescent="0.35">
      <c r="A1392" s="33" t="s">
        <v>1300</v>
      </c>
    </row>
    <row r="1393" spans="1:1" x14ac:dyDescent="0.35">
      <c r="A1393" s="33" t="s">
        <v>384</v>
      </c>
    </row>
    <row r="1394" spans="1:1" x14ac:dyDescent="0.35">
      <c r="A1394" s="33" t="s">
        <v>1298</v>
      </c>
    </row>
    <row r="1395" spans="1:1" x14ac:dyDescent="0.35">
      <c r="A1395" s="33" t="s">
        <v>1324</v>
      </c>
    </row>
    <row r="1396" spans="1:1" x14ac:dyDescent="0.35">
      <c r="A1396" s="33" t="s">
        <v>1091</v>
      </c>
    </row>
    <row r="1397" spans="1:1" x14ac:dyDescent="0.35">
      <c r="A1397" s="33" t="s">
        <v>1296</v>
      </c>
    </row>
    <row r="1398" spans="1:1" x14ac:dyDescent="0.35">
      <c r="A1398" s="33" t="s">
        <v>793</v>
      </c>
    </row>
    <row r="1399" spans="1:1" x14ac:dyDescent="0.35">
      <c r="A1399" s="33" t="s">
        <v>711</v>
      </c>
    </row>
    <row r="1400" spans="1:1" x14ac:dyDescent="0.35">
      <c r="A1400" s="33" t="s">
        <v>1695</v>
      </c>
    </row>
    <row r="1401" spans="1:1" x14ac:dyDescent="0.35">
      <c r="A1401" s="33" t="s">
        <v>212</v>
      </c>
    </row>
    <row r="1402" spans="1:1" x14ac:dyDescent="0.35">
      <c r="A1402" s="33" t="s">
        <v>1510</v>
      </c>
    </row>
    <row r="1403" spans="1:1" x14ac:dyDescent="0.35">
      <c r="A1403" s="33" t="s">
        <v>1031</v>
      </c>
    </row>
    <row r="1404" spans="1:1" x14ac:dyDescent="0.35">
      <c r="A1404" s="33" t="s">
        <v>1488</v>
      </c>
    </row>
    <row r="1405" spans="1:1" x14ac:dyDescent="0.35">
      <c r="A1405" s="33" t="s">
        <v>577</v>
      </c>
    </row>
    <row r="1406" spans="1:1" x14ac:dyDescent="0.35">
      <c r="A1406" s="33" t="s">
        <v>1224</v>
      </c>
    </row>
    <row r="1407" spans="1:1" x14ac:dyDescent="0.35">
      <c r="A1407" s="33" t="s">
        <v>656</v>
      </c>
    </row>
    <row r="1408" spans="1:1" x14ac:dyDescent="0.35">
      <c r="A1408" s="33" t="s">
        <v>1208</v>
      </c>
    </row>
    <row r="1409" spans="1:1" x14ac:dyDescent="0.35">
      <c r="A1409" s="33" t="s">
        <v>1833</v>
      </c>
    </row>
    <row r="1410" spans="1:1" x14ac:dyDescent="0.35">
      <c r="A1410" s="33" t="s">
        <v>710</v>
      </c>
    </row>
    <row r="1411" spans="1:1" x14ac:dyDescent="0.35">
      <c r="A1411" s="33" t="s">
        <v>1294</v>
      </c>
    </row>
    <row r="1412" spans="1:1" x14ac:dyDescent="0.35">
      <c r="A1412" s="33" t="s">
        <v>507</v>
      </c>
    </row>
    <row r="1413" spans="1:1" x14ac:dyDescent="0.35">
      <c r="A1413" s="33" t="s">
        <v>1182</v>
      </c>
    </row>
    <row r="1414" spans="1:1" x14ac:dyDescent="0.35">
      <c r="A1414" s="33" t="s">
        <v>1289</v>
      </c>
    </row>
    <row r="1415" spans="1:1" x14ac:dyDescent="0.35">
      <c r="A1415" s="33" t="s">
        <v>1072</v>
      </c>
    </row>
    <row r="1416" spans="1:1" x14ac:dyDescent="0.35">
      <c r="A1416" s="33" t="s">
        <v>1081</v>
      </c>
    </row>
    <row r="1417" spans="1:1" x14ac:dyDescent="0.35">
      <c r="A1417" s="33" t="s">
        <v>935</v>
      </c>
    </row>
    <row r="1418" spans="1:1" x14ac:dyDescent="0.35">
      <c r="A1418" s="33" t="s">
        <v>1653</v>
      </c>
    </row>
    <row r="1419" spans="1:1" x14ac:dyDescent="0.35">
      <c r="A1419" s="33" t="s">
        <v>1573</v>
      </c>
    </row>
    <row r="1420" spans="1:1" x14ac:dyDescent="0.35">
      <c r="A1420" s="33" t="s">
        <v>1407</v>
      </c>
    </row>
    <row r="1421" spans="1:1" x14ac:dyDescent="0.35">
      <c r="A1421" s="33" t="s">
        <v>984</v>
      </c>
    </row>
    <row r="1422" spans="1:1" x14ac:dyDescent="0.35">
      <c r="A1422" s="33" t="s">
        <v>301</v>
      </c>
    </row>
    <row r="1423" spans="1:1" x14ac:dyDescent="0.35">
      <c r="A1423" s="33" t="s">
        <v>1010</v>
      </c>
    </row>
    <row r="1424" spans="1:1" x14ac:dyDescent="0.35">
      <c r="A1424" s="33" t="s">
        <v>751</v>
      </c>
    </row>
    <row r="1425" spans="1:1" x14ac:dyDescent="0.35">
      <c r="A1425" s="33" t="s">
        <v>1051</v>
      </c>
    </row>
    <row r="1426" spans="1:1" x14ac:dyDescent="0.35">
      <c r="A1426" s="33" t="s">
        <v>234</v>
      </c>
    </row>
    <row r="1427" spans="1:1" x14ac:dyDescent="0.35">
      <c r="A1427" s="33" t="s">
        <v>1196</v>
      </c>
    </row>
    <row r="1428" spans="1:1" x14ac:dyDescent="0.35">
      <c r="A1428" s="33" t="s">
        <v>703</v>
      </c>
    </row>
    <row r="1429" spans="1:1" x14ac:dyDescent="0.35">
      <c r="A1429" s="33" t="s">
        <v>472</v>
      </c>
    </row>
    <row r="1430" spans="1:1" x14ac:dyDescent="0.35">
      <c r="A1430" s="33" t="s">
        <v>162</v>
      </c>
    </row>
    <row r="1431" spans="1:1" x14ac:dyDescent="0.35">
      <c r="A1431" s="33" t="s">
        <v>533</v>
      </c>
    </row>
    <row r="1432" spans="1:1" x14ac:dyDescent="0.35">
      <c r="A1432" s="33" t="s">
        <v>1375</v>
      </c>
    </row>
    <row r="1433" spans="1:1" x14ac:dyDescent="0.35">
      <c r="A1433" s="33" t="s">
        <v>1115</v>
      </c>
    </row>
    <row r="1434" spans="1:1" x14ac:dyDescent="0.35">
      <c r="A1434" s="33" t="s">
        <v>1491</v>
      </c>
    </row>
    <row r="1435" spans="1:1" x14ac:dyDescent="0.35">
      <c r="A1435" s="33" t="s">
        <v>745</v>
      </c>
    </row>
    <row r="1436" spans="1:1" x14ac:dyDescent="0.35">
      <c r="A1436" s="33" t="s">
        <v>1064</v>
      </c>
    </row>
    <row r="1437" spans="1:1" x14ac:dyDescent="0.35">
      <c r="A1437" s="33" t="s">
        <v>786</v>
      </c>
    </row>
    <row r="1438" spans="1:1" x14ac:dyDescent="0.35">
      <c r="A1438" s="33" t="s">
        <v>1351</v>
      </c>
    </row>
    <row r="1439" spans="1:1" x14ac:dyDescent="0.35">
      <c r="A1439" s="33" t="s">
        <v>1634</v>
      </c>
    </row>
    <row r="1440" spans="1:1" x14ac:dyDescent="0.35">
      <c r="A1440" s="33" t="s">
        <v>761</v>
      </c>
    </row>
    <row r="1441" spans="1:1" x14ac:dyDescent="0.35">
      <c r="A1441" s="33" t="s">
        <v>98</v>
      </c>
    </row>
    <row r="1442" spans="1:1" x14ac:dyDescent="0.35">
      <c r="A1442" s="33" t="s">
        <v>678</v>
      </c>
    </row>
    <row r="1443" spans="1:1" x14ac:dyDescent="0.35">
      <c r="A1443" s="33" t="s">
        <v>901</v>
      </c>
    </row>
    <row r="1444" spans="1:1" x14ac:dyDescent="0.35">
      <c r="A1444" s="33" t="s">
        <v>348</v>
      </c>
    </row>
    <row r="1445" spans="1:1" x14ac:dyDescent="0.35">
      <c r="A1445" s="33" t="s">
        <v>1338</v>
      </c>
    </row>
    <row r="1446" spans="1:1" x14ac:dyDescent="0.35">
      <c r="A1446" s="33" t="s">
        <v>424</v>
      </c>
    </row>
    <row r="1447" spans="1:1" x14ac:dyDescent="0.35">
      <c r="A1447" s="33" t="s">
        <v>1720</v>
      </c>
    </row>
    <row r="1448" spans="1:1" x14ac:dyDescent="0.35">
      <c r="A1448" s="33" t="s">
        <v>349</v>
      </c>
    </row>
    <row r="1449" spans="1:1" x14ac:dyDescent="0.35">
      <c r="A1449" s="33" t="s">
        <v>73</v>
      </c>
    </row>
    <row r="1450" spans="1:1" x14ac:dyDescent="0.35">
      <c r="A1450" s="33" t="s">
        <v>347</v>
      </c>
    </row>
    <row r="1451" spans="1:1" x14ac:dyDescent="0.35">
      <c r="A1451" s="33" t="s">
        <v>1004</v>
      </c>
    </row>
    <row r="1452" spans="1:1" x14ac:dyDescent="0.35">
      <c r="A1452" s="33" t="s">
        <v>1598</v>
      </c>
    </row>
    <row r="1453" spans="1:1" x14ac:dyDescent="0.35">
      <c r="A1453" s="33" t="s">
        <v>171</v>
      </c>
    </row>
    <row r="1454" spans="1:1" x14ac:dyDescent="0.35">
      <c r="A1454" s="33" t="s">
        <v>1452</v>
      </c>
    </row>
    <row r="1455" spans="1:1" x14ac:dyDescent="0.35">
      <c r="A1455" s="33" t="s">
        <v>688</v>
      </c>
    </row>
    <row r="1456" spans="1:1" x14ac:dyDescent="0.35">
      <c r="A1456" s="33" t="s">
        <v>1467</v>
      </c>
    </row>
    <row r="1457" spans="1:1" x14ac:dyDescent="0.35">
      <c r="A1457" s="33" t="s">
        <v>259</v>
      </c>
    </row>
    <row r="1458" spans="1:1" x14ac:dyDescent="0.35">
      <c r="A1458" s="33" t="s">
        <v>183</v>
      </c>
    </row>
    <row r="1459" spans="1:1" x14ac:dyDescent="0.35">
      <c r="A1459" s="33" t="s">
        <v>973</v>
      </c>
    </row>
    <row r="1460" spans="1:1" x14ac:dyDescent="0.35">
      <c r="A1460" s="33" t="s">
        <v>1383</v>
      </c>
    </row>
    <row r="1461" spans="1:1" x14ac:dyDescent="0.35">
      <c r="A1461" s="33" t="s">
        <v>617</v>
      </c>
    </row>
    <row r="1462" spans="1:1" x14ac:dyDescent="0.35">
      <c r="A1462" s="33" t="s">
        <v>1436</v>
      </c>
    </row>
    <row r="1463" spans="1:1" x14ac:dyDescent="0.35">
      <c r="A1463" s="33" t="s">
        <v>1375</v>
      </c>
    </row>
    <row r="1464" spans="1:1" x14ac:dyDescent="0.35">
      <c r="A1464" s="33" t="s">
        <v>1212</v>
      </c>
    </row>
    <row r="1465" spans="1:1" x14ac:dyDescent="0.35">
      <c r="A1465" s="33" t="s">
        <v>1605</v>
      </c>
    </row>
    <row r="1466" spans="1:1" x14ac:dyDescent="0.35">
      <c r="A1466" s="33" t="s">
        <v>781</v>
      </c>
    </row>
    <row r="1467" spans="1:1" x14ac:dyDescent="0.35">
      <c r="A1467" s="33" t="s">
        <v>96</v>
      </c>
    </row>
    <row r="1468" spans="1:1" x14ac:dyDescent="0.35">
      <c r="A1468" s="33" t="s">
        <v>1494</v>
      </c>
    </row>
    <row r="1469" spans="1:1" x14ac:dyDescent="0.35">
      <c r="A1469" s="33" t="s">
        <v>1431</v>
      </c>
    </row>
    <row r="1470" spans="1:1" x14ac:dyDescent="0.35">
      <c r="A1470" s="33" t="s">
        <v>781</v>
      </c>
    </row>
    <row r="1471" spans="1:1" x14ac:dyDescent="0.35">
      <c r="A1471" s="33" t="s">
        <v>1045</v>
      </c>
    </row>
    <row r="1472" spans="1:1" x14ac:dyDescent="0.35">
      <c r="A1472" s="33" t="s">
        <v>1575</v>
      </c>
    </row>
    <row r="1473" spans="1:1" x14ac:dyDescent="0.35">
      <c r="A1473" s="33" t="s">
        <v>579</v>
      </c>
    </row>
    <row r="1474" spans="1:1" x14ac:dyDescent="0.35">
      <c r="A1474" s="33" t="s">
        <v>828</v>
      </c>
    </row>
    <row r="1475" spans="1:1" x14ac:dyDescent="0.35">
      <c r="A1475" s="33" t="s">
        <v>1675</v>
      </c>
    </row>
    <row r="1476" spans="1:1" x14ac:dyDescent="0.35">
      <c r="A1476" s="33" t="s">
        <v>1382</v>
      </c>
    </row>
    <row r="1477" spans="1:1" x14ac:dyDescent="0.35">
      <c r="A1477" s="33" t="s">
        <v>132</v>
      </c>
    </row>
    <row r="1478" spans="1:1" x14ac:dyDescent="0.35">
      <c r="A1478" s="33" t="s">
        <v>1078</v>
      </c>
    </row>
    <row r="1479" spans="1:1" x14ac:dyDescent="0.35">
      <c r="A1479" s="33" t="s">
        <v>992</v>
      </c>
    </row>
    <row r="1480" spans="1:1" x14ac:dyDescent="0.35">
      <c r="A1480" s="33" t="s">
        <v>1151</v>
      </c>
    </row>
    <row r="1481" spans="1:1" x14ac:dyDescent="0.35">
      <c r="A1481" s="33" t="s">
        <v>1772</v>
      </c>
    </row>
    <row r="1482" spans="1:1" x14ac:dyDescent="0.35">
      <c r="A1482" s="33" t="s">
        <v>939</v>
      </c>
    </row>
    <row r="1483" spans="1:1" x14ac:dyDescent="0.35">
      <c r="A1483" s="33" t="s">
        <v>482</v>
      </c>
    </row>
    <row r="1484" spans="1:1" x14ac:dyDescent="0.35">
      <c r="A1484" s="33" t="s">
        <v>480</v>
      </c>
    </row>
    <row r="1485" spans="1:1" x14ac:dyDescent="0.35">
      <c r="A1485" s="33" t="s">
        <v>481</v>
      </c>
    </row>
    <row r="1486" spans="1:1" x14ac:dyDescent="0.35">
      <c r="A1486" s="33" t="s">
        <v>485</v>
      </c>
    </row>
    <row r="1487" spans="1:1" x14ac:dyDescent="0.35">
      <c r="A1487" s="33" t="s">
        <v>483</v>
      </c>
    </row>
    <row r="1488" spans="1:1" x14ac:dyDescent="0.35">
      <c r="A1488" s="33" t="s">
        <v>484</v>
      </c>
    </row>
    <row r="1489" spans="1:1" x14ac:dyDescent="0.35">
      <c r="A1489" s="33" t="s">
        <v>323</v>
      </c>
    </row>
    <row r="1490" spans="1:1" x14ac:dyDescent="0.35">
      <c r="A1490" s="33" t="s">
        <v>603</v>
      </c>
    </row>
    <row r="1491" spans="1:1" x14ac:dyDescent="0.35">
      <c r="A1491" s="33" t="s">
        <v>563</v>
      </c>
    </row>
    <row r="1492" spans="1:1" x14ac:dyDescent="0.35">
      <c r="A1492" s="33" t="s">
        <v>582</v>
      </c>
    </row>
    <row r="1493" spans="1:1" x14ac:dyDescent="0.35">
      <c r="A1493" s="33" t="s">
        <v>983</v>
      </c>
    </row>
    <row r="1494" spans="1:1" x14ac:dyDescent="0.35">
      <c r="A1494" s="33" t="s">
        <v>1085</v>
      </c>
    </row>
    <row r="1495" spans="1:1" x14ac:dyDescent="0.35">
      <c r="A1495" s="33" t="s">
        <v>629</v>
      </c>
    </row>
    <row r="1496" spans="1:1" x14ac:dyDescent="0.35">
      <c r="A1496" s="33" t="s">
        <v>949</v>
      </c>
    </row>
    <row r="1497" spans="1:1" x14ac:dyDescent="0.35">
      <c r="A1497" s="33" t="s">
        <v>102</v>
      </c>
    </row>
    <row r="1498" spans="1:1" x14ac:dyDescent="0.35">
      <c r="A1498" s="33" t="s">
        <v>1580</v>
      </c>
    </row>
    <row r="1499" spans="1:1" x14ac:dyDescent="0.35">
      <c r="A1499" s="33" t="s">
        <v>274</v>
      </c>
    </row>
    <row r="1500" spans="1:1" x14ac:dyDescent="0.35">
      <c r="A1500" s="33" t="s">
        <v>1079</v>
      </c>
    </row>
    <row r="1501" spans="1:1" x14ac:dyDescent="0.35">
      <c r="A1501" s="33" t="s">
        <v>178</v>
      </c>
    </row>
    <row r="1502" spans="1:1" x14ac:dyDescent="0.35">
      <c r="A1502" s="33" t="s">
        <v>513</v>
      </c>
    </row>
    <row r="1503" spans="1:1" x14ac:dyDescent="0.35">
      <c r="A1503" s="33" t="s">
        <v>1244</v>
      </c>
    </row>
    <row r="1504" spans="1:1" x14ac:dyDescent="0.35">
      <c r="A1504" s="33" t="s">
        <v>527</v>
      </c>
    </row>
    <row r="1505" spans="1:1" x14ac:dyDescent="0.35">
      <c r="A1505" s="33" t="s">
        <v>43</v>
      </c>
    </row>
    <row r="1506" spans="1:1" x14ac:dyDescent="0.35">
      <c r="A1506" s="33" t="s">
        <v>726</v>
      </c>
    </row>
    <row r="1507" spans="1:1" x14ac:dyDescent="0.35">
      <c r="A1507" s="33" t="s">
        <v>580</v>
      </c>
    </row>
    <row r="1508" spans="1:1" x14ac:dyDescent="0.35">
      <c r="A1508" s="33" t="s">
        <v>820</v>
      </c>
    </row>
    <row r="1509" spans="1:1" x14ac:dyDescent="0.35">
      <c r="A1509" s="33" t="s">
        <v>69</v>
      </c>
    </row>
    <row r="1510" spans="1:1" x14ac:dyDescent="0.35">
      <c r="A1510" s="33" t="s">
        <v>1275</v>
      </c>
    </row>
    <row r="1511" spans="1:1" x14ac:dyDescent="0.35">
      <c r="A1511" s="33" t="s">
        <v>1594</v>
      </c>
    </row>
    <row r="1512" spans="1:1" x14ac:dyDescent="0.35">
      <c r="A1512" s="33" t="s">
        <v>1229</v>
      </c>
    </row>
    <row r="1513" spans="1:1" x14ac:dyDescent="0.35">
      <c r="A1513" s="33" t="s">
        <v>1630</v>
      </c>
    </row>
    <row r="1514" spans="1:1" x14ac:dyDescent="0.35">
      <c r="A1514" s="33" t="s">
        <v>985</v>
      </c>
    </row>
    <row r="1515" spans="1:1" x14ac:dyDescent="0.35">
      <c r="A1515" s="33" t="s">
        <v>825</v>
      </c>
    </row>
    <row r="1516" spans="1:1" x14ac:dyDescent="0.35">
      <c r="A1516" s="33" t="s">
        <v>1221</v>
      </c>
    </row>
    <row r="1517" spans="1:1" x14ac:dyDescent="0.35">
      <c r="A1517" s="33" t="s">
        <v>1544</v>
      </c>
    </row>
    <row r="1518" spans="1:1" x14ac:dyDescent="0.35">
      <c r="A1518" s="33" t="s">
        <v>1356</v>
      </c>
    </row>
    <row r="1519" spans="1:1" x14ac:dyDescent="0.35">
      <c r="A1519" s="33" t="s">
        <v>462</v>
      </c>
    </row>
    <row r="1520" spans="1:1" x14ac:dyDescent="0.35">
      <c r="A1520" s="33" t="s">
        <v>1513</v>
      </c>
    </row>
    <row r="1521" spans="1:1" x14ac:dyDescent="0.35">
      <c r="A1521" s="33" t="s">
        <v>30</v>
      </c>
    </row>
    <row r="1522" spans="1:1" x14ac:dyDescent="0.35">
      <c r="A1522" s="33" t="s">
        <v>423</v>
      </c>
    </row>
    <row r="1523" spans="1:1" x14ac:dyDescent="0.35">
      <c r="A1523" s="33" t="s">
        <v>1721</v>
      </c>
    </row>
    <row r="1524" spans="1:1" x14ac:dyDescent="0.35">
      <c r="A1524" s="33" t="s">
        <v>1101</v>
      </c>
    </row>
    <row r="1525" spans="1:1" x14ac:dyDescent="0.35">
      <c r="A1525" s="33" t="s">
        <v>567</v>
      </c>
    </row>
    <row r="1526" spans="1:1" x14ac:dyDescent="0.35">
      <c r="A1526" s="33" t="s">
        <v>819</v>
      </c>
    </row>
    <row r="1527" spans="1:1" x14ac:dyDescent="0.35">
      <c r="A1527" s="33" t="s">
        <v>1560</v>
      </c>
    </row>
    <row r="1528" spans="1:1" x14ac:dyDescent="0.35">
      <c r="A1528" s="33" t="s">
        <v>802</v>
      </c>
    </row>
    <row r="1529" spans="1:1" x14ac:dyDescent="0.35">
      <c r="A1529" s="33" t="s">
        <v>490</v>
      </c>
    </row>
    <row r="1530" spans="1:1" x14ac:dyDescent="0.35">
      <c r="A1530" s="33" t="s">
        <v>273</v>
      </c>
    </row>
    <row r="1531" spans="1:1" x14ac:dyDescent="0.35">
      <c r="A1531" s="33" t="s">
        <v>966</v>
      </c>
    </row>
    <row r="1532" spans="1:1" x14ac:dyDescent="0.35">
      <c r="A1532" s="33" t="s">
        <v>232</v>
      </c>
    </row>
    <row r="1533" spans="1:1" x14ac:dyDescent="0.35">
      <c r="A1533" s="33" t="s">
        <v>316</v>
      </c>
    </row>
    <row r="1534" spans="1:1" x14ac:dyDescent="0.35">
      <c r="A1534" s="33" t="s">
        <v>1448</v>
      </c>
    </row>
    <row r="1535" spans="1:1" x14ac:dyDescent="0.35">
      <c r="A1535" s="33" t="s">
        <v>1639</v>
      </c>
    </row>
    <row r="1536" spans="1:1" x14ac:dyDescent="0.35">
      <c r="A1536" s="33" t="s">
        <v>419</v>
      </c>
    </row>
    <row r="1537" spans="1:1" x14ac:dyDescent="0.35">
      <c r="A1537" s="33" t="s">
        <v>335</v>
      </c>
    </row>
    <row r="1538" spans="1:1" x14ac:dyDescent="0.35">
      <c r="A1538" s="33" t="s">
        <v>1483</v>
      </c>
    </row>
    <row r="1539" spans="1:1" x14ac:dyDescent="0.35">
      <c r="A1539" s="33" t="s">
        <v>1338</v>
      </c>
    </row>
    <row r="1540" spans="1:1" x14ac:dyDescent="0.35">
      <c r="A1540" s="33" t="s">
        <v>1535</v>
      </c>
    </row>
    <row r="1541" spans="1:1" x14ac:dyDescent="0.35">
      <c r="A1541" s="33" t="s">
        <v>292</v>
      </c>
    </row>
    <row r="1542" spans="1:1" x14ac:dyDescent="0.35">
      <c r="A1542" s="33" t="s">
        <v>1076</v>
      </c>
    </row>
    <row r="1543" spans="1:1" x14ac:dyDescent="0.35">
      <c r="A1543" s="33" t="s">
        <v>1588</v>
      </c>
    </row>
    <row r="1544" spans="1:1" x14ac:dyDescent="0.35">
      <c r="A1544" s="33" t="s">
        <v>41</v>
      </c>
    </row>
    <row r="1545" spans="1:1" x14ac:dyDescent="0.35">
      <c r="A1545" s="33" t="s">
        <v>678</v>
      </c>
    </row>
    <row r="1546" spans="1:1" x14ac:dyDescent="0.35">
      <c r="A1546" s="33" t="s">
        <v>308</v>
      </c>
    </row>
    <row r="1547" spans="1:1" x14ac:dyDescent="0.35">
      <c r="A1547" s="33" t="s">
        <v>1037</v>
      </c>
    </row>
    <row r="1548" spans="1:1" x14ac:dyDescent="0.35">
      <c r="A1548" s="33" t="s">
        <v>273</v>
      </c>
    </row>
    <row r="1549" spans="1:1" x14ac:dyDescent="0.35">
      <c r="A1549" s="33" t="s">
        <v>120</v>
      </c>
    </row>
    <row r="1550" spans="1:1" x14ac:dyDescent="0.35">
      <c r="A1550" s="33" t="s">
        <v>629</v>
      </c>
    </row>
    <row r="1551" spans="1:1" x14ac:dyDescent="0.35">
      <c r="A1551" s="33" t="s">
        <v>746</v>
      </c>
    </row>
    <row r="1552" spans="1:1" x14ac:dyDescent="0.35">
      <c r="A1552" s="33" t="s">
        <v>567</v>
      </c>
    </row>
    <row r="1553" spans="1:1" x14ac:dyDescent="0.35">
      <c r="A1553" s="33" t="s">
        <v>280</v>
      </c>
    </row>
    <row r="1554" spans="1:1" x14ac:dyDescent="0.35">
      <c r="A1554" s="33" t="s">
        <v>1106</v>
      </c>
    </row>
    <row r="1555" spans="1:1" x14ac:dyDescent="0.35">
      <c r="A1555" s="33" t="s">
        <v>209</v>
      </c>
    </row>
    <row r="1556" spans="1:1" x14ac:dyDescent="0.35">
      <c r="A1556" s="33" t="s">
        <v>638</v>
      </c>
    </row>
    <row r="1557" spans="1:1" x14ac:dyDescent="0.35">
      <c r="A1557" s="33" t="s">
        <v>1142</v>
      </c>
    </row>
    <row r="1558" spans="1:1" x14ac:dyDescent="0.35">
      <c r="A1558" s="33" t="s">
        <v>354</v>
      </c>
    </row>
    <row r="1559" spans="1:1" x14ac:dyDescent="0.35">
      <c r="A1559" s="33" t="s">
        <v>837</v>
      </c>
    </row>
    <row r="1560" spans="1:1" x14ac:dyDescent="0.35">
      <c r="A1560" s="33" t="s">
        <v>1429</v>
      </c>
    </row>
    <row r="1561" spans="1:1" x14ac:dyDescent="0.35">
      <c r="A1561" s="33" t="s">
        <v>1462</v>
      </c>
    </row>
    <row r="1562" spans="1:1" x14ac:dyDescent="0.35">
      <c r="A1562" s="33" t="s">
        <v>1507</v>
      </c>
    </row>
    <row r="1563" spans="1:1" x14ac:dyDescent="0.35">
      <c r="A1563" s="33" t="s">
        <v>54</v>
      </c>
    </row>
    <row r="1564" spans="1:1" x14ac:dyDescent="0.35">
      <c r="A1564" s="33" t="s">
        <v>775</v>
      </c>
    </row>
    <row r="1565" spans="1:1" x14ac:dyDescent="0.35">
      <c r="A1565" s="33" t="s">
        <v>1316</v>
      </c>
    </row>
    <row r="1566" spans="1:1" x14ac:dyDescent="0.35">
      <c r="A1566" s="33" t="s">
        <v>1141</v>
      </c>
    </row>
    <row r="1567" spans="1:1" x14ac:dyDescent="0.35">
      <c r="A1567" s="33" t="s">
        <v>1244</v>
      </c>
    </row>
    <row r="1568" spans="1:1" x14ac:dyDescent="0.35">
      <c r="A1568" s="33" t="s">
        <v>720</v>
      </c>
    </row>
    <row r="1569" spans="1:1" x14ac:dyDescent="0.35">
      <c r="A1569" s="33" t="s">
        <v>563</v>
      </c>
    </row>
    <row r="1570" spans="1:1" x14ac:dyDescent="0.35">
      <c r="A1570" s="33" t="s">
        <v>1059</v>
      </c>
    </row>
    <row r="1571" spans="1:1" x14ac:dyDescent="0.35">
      <c r="A1571" s="33" t="s">
        <v>1026</v>
      </c>
    </row>
    <row r="1572" spans="1:1" x14ac:dyDescent="0.35">
      <c r="A1572" s="33" t="s">
        <v>1500</v>
      </c>
    </row>
    <row r="1573" spans="1:1" x14ac:dyDescent="0.35">
      <c r="A1573" s="33" t="s">
        <v>1556</v>
      </c>
    </row>
    <row r="1574" spans="1:1" x14ac:dyDescent="0.35">
      <c r="A1574" s="33" t="s">
        <v>748</v>
      </c>
    </row>
    <row r="1575" spans="1:1" x14ac:dyDescent="0.35">
      <c r="A1575" s="33" t="s">
        <v>758</v>
      </c>
    </row>
    <row r="1576" spans="1:1" x14ac:dyDescent="0.35">
      <c r="A1576" s="33" t="s">
        <v>629</v>
      </c>
    </row>
    <row r="1577" spans="1:1" x14ac:dyDescent="0.35">
      <c r="A1577" s="33" t="s">
        <v>159</v>
      </c>
    </row>
    <row r="1578" spans="1:1" x14ac:dyDescent="0.35">
      <c r="A1578" s="33" t="s">
        <v>1029</v>
      </c>
    </row>
    <row r="1579" spans="1:1" x14ac:dyDescent="0.35">
      <c r="A1579" s="33" t="s">
        <v>1593</v>
      </c>
    </row>
    <row r="1580" spans="1:1" x14ac:dyDescent="0.35">
      <c r="A1580" s="33" t="s">
        <v>1732</v>
      </c>
    </row>
    <row r="1581" spans="1:1" x14ac:dyDescent="0.35">
      <c r="A1581" s="33" t="s">
        <v>605</v>
      </c>
    </row>
    <row r="1582" spans="1:1" x14ac:dyDescent="0.35">
      <c r="A1582" s="33" t="s">
        <v>685</v>
      </c>
    </row>
    <row r="1583" spans="1:1" x14ac:dyDescent="0.35">
      <c r="A1583" s="33" t="s">
        <v>333</v>
      </c>
    </row>
    <row r="1584" spans="1:1" x14ac:dyDescent="0.35">
      <c r="A1584" s="33" t="s">
        <v>1413</v>
      </c>
    </row>
    <row r="1585" spans="1:1" x14ac:dyDescent="0.35">
      <c r="A1585" s="33" t="s">
        <v>632</v>
      </c>
    </row>
    <row r="1586" spans="1:1" x14ac:dyDescent="0.35">
      <c r="A1586" s="33" t="s">
        <v>125</v>
      </c>
    </row>
    <row r="1587" spans="1:1" x14ac:dyDescent="0.35">
      <c r="A1587" s="33" t="s">
        <v>1751</v>
      </c>
    </row>
    <row r="1588" spans="1:1" x14ac:dyDescent="0.35">
      <c r="A1588" s="33" t="s">
        <v>1068</v>
      </c>
    </row>
    <row r="1589" spans="1:1" x14ac:dyDescent="0.35">
      <c r="A1589" s="33" t="s">
        <v>38</v>
      </c>
    </row>
    <row r="1590" spans="1:1" x14ac:dyDescent="0.35">
      <c r="A1590" s="33" t="s">
        <v>929</v>
      </c>
    </row>
    <row r="1591" spans="1:1" x14ac:dyDescent="0.35">
      <c r="A1591" s="33" t="s">
        <v>1478</v>
      </c>
    </row>
    <row r="1592" spans="1:1" x14ac:dyDescent="0.35">
      <c r="A1592" s="33" t="s">
        <v>561</v>
      </c>
    </row>
    <row r="1593" spans="1:1" x14ac:dyDescent="0.35">
      <c r="A1593" s="33" t="s">
        <v>1249</v>
      </c>
    </row>
    <row r="1594" spans="1:1" x14ac:dyDescent="0.35">
      <c r="A1594" s="33" t="s">
        <v>1780</v>
      </c>
    </row>
    <row r="1595" spans="1:1" x14ac:dyDescent="0.35">
      <c r="A1595" s="33" t="s">
        <v>1516</v>
      </c>
    </row>
    <row r="1596" spans="1:1" x14ac:dyDescent="0.35">
      <c r="A1596" s="33" t="s">
        <v>608</v>
      </c>
    </row>
    <row r="1597" spans="1:1" x14ac:dyDescent="0.35">
      <c r="A1597" s="33" t="s">
        <v>937</v>
      </c>
    </row>
    <row r="1598" spans="1:1" x14ac:dyDescent="0.35">
      <c r="A1598" s="33" t="s">
        <v>1216</v>
      </c>
    </row>
    <row r="1599" spans="1:1" x14ac:dyDescent="0.35">
      <c r="A1599" s="33" t="s">
        <v>1124</v>
      </c>
    </row>
    <row r="1600" spans="1:1" x14ac:dyDescent="0.35">
      <c r="A1600" s="33" t="s">
        <v>226</v>
      </c>
    </row>
    <row r="1601" spans="1:1" x14ac:dyDescent="0.35">
      <c r="A1601" s="33" t="s">
        <v>1156</v>
      </c>
    </row>
    <row r="1602" spans="1:1" x14ac:dyDescent="0.35">
      <c r="A1602" s="33" t="s">
        <v>228</v>
      </c>
    </row>
    <row r="1603" spans="1:1" x14ac:dyDescent="0.35">
      <c r="A1603" s="33" t="s">
        <v>603</v>
      </c>
    </row>
    <row r="1604" spans="1:1" x14ac:dyDescent="0.35">
      <c r="A1604" s="33" t="s">
        <v>1192</v>
      </c>
    </row>
    <row r="1605" spans="1:1" x14ac:dyDescent="0.35">
      <c r="A1605" s="33" t="s">
        <v>535</v>
      </c>
    </row>
    <row r="1606" spans="1:1" x14ac:dyDescent="0.35">
      <c r="A1606" s="33" t="s">
        <v>510</v>
      </c>
    </row>
    <row r="1607" spans="1:1" x14ac:dyDescent="0.35">
      <c r="A1607" s="33" t="s">
        <v>227</v>
      </c>
    </row>
    <row r="1608" spans="1:1" x14ac:dyDescent="0.35">
      <c r="A1608" s="33" t="s">
        <v>611</v>
      </c>
    </row>
    <row r="1609" spans="1:1" x14ac:dyDescent="0.35">
      <c r="A1609" s="33" t="s">
        <v>703</v>
      </c>
    </row>
    <row r="1610" spans="1:1" x14ac:dyDescent="0.35">
      <c r="A1610" s="33" t="s">
        <v>1918</v>
      </c>
    </row>
    <row r="1611" spans="1:1" x14ac:dyDescent="0.35">
      <c r="A1611" s="33" t="s">
        <v>939</v>
      </c>
    </row>
    <row r="1612" spans="1:1" x14ac:dyDescent="0.35">
      <c r="A1612" s="33" t="s">
        <v>1831</v>
      </c>
    </row>
    <row r="1613" spans="1:1" x14ac:dyDescent="0.35">
      <c r="A1613" s="33" t="s">
        <v>1467</v>
      </c>
    </row>
    <row r="1614" spans="1:1" x14ac:dyDescent="0.35">
      <c r="A1614" s="33" t="s">
        <v>873</v>
      </c>
    </row>
    <row r="1615" spans="1:1" x14ac:dyDescent="0.35">
      <c r="A1615" s="33" t="s">
        <v>1145</v>
      </c>
    </row>
    <row r="1616" spans="1:1" x14ac:dyDescent="0.35">
      <c r="A1616" s="33" t="s">
        <v>1595</v>
      </c>
    </row>
    <row r="1617" spans="1:1" x14ac:dyDescent="0.35">
      <c r="A1617" s="33" t="s">
        <v>1153</v>
      </c>
    </row>
    <row r="1618" spans="1:1" x14ac:dyDescent="0.35">
      <c r="A1618" s="33" t="s">
        <v>621</v>
      </c>
    </row>
    <row r="1619" spans="1:1" x14ac:dyDescent="0.35">
      <c r="A1619" s="33" t="s">
        <v>751</v>
      </c>
    </row>
    <row r="1620" spans="1:1" x14ac:dyDescent="0.35">
      <c r="A1620" s="33" t="s">
        <v>1233</v>
      </c>
    </row>
    <row r="1621" spans="1:1" x14ac:dyDescent="0.35">
      <c r="A1621" s="33" t="s">
        <v>1195</v>
      </c>
    </row>
    <row r="1622" spans="1:1" x14ac:dyDescent="0.35">
      <c r="A1622" s="33" t="s">
        <v>23</v>
      </c>
    </row>
    <row r="1623" spans="1:1" x14ac:dyDescent="0.35">
      <c r="A1623" s="33" t="s">
        <v>60</v>
      </c>
    </row>
    <row r="1624" spans="1:1" x14ac:dyDescent="0.35">
      <c r="A1624" s="33" t="s">
        <v>1447</v>
      </c>
    </row>
    <row r="1625" spans="1:1" x14ac:dyDescent="0.35">
      <c r="A1625" s="33" t="s">
        <v>733</v>
      </c>
    </row>
    <row r="1626" spans="1:1" x14ac:dyDescent="0.35">
      <c r="A1626" s="33" t="s">
        <v>1428</v>
      </c>
    </row>
    <row r="1627" spans="1:1" x14ac:dyDescent="0.35">
      <c r="A1627" s="33" t="s">
        <v>964</v>
      </c>
    </row>
    <row r="1628" spans="1:1" x14ac:dyDescent="0.35">
      <c r="A1628" s="33" t="s">
        <v>204</v>
      </c>
    </row>
    <row r="1629" spans="1:1" x14ac:dyDescent="0.35">
      <c r="A1629" s="33" t="s">
        <v>1298</v>
      </c>
    </row>
    <row r="1630" spans="1:1" x14ac:dyDescent="0.35">
      <c r="A1630" s="33" t="s">
        <v>1454</v>
      </c>
    </row>
    <row r="1631" spans="1:1" x14ac:dyDescent="0.35">
      <c r="A1631" s="33" t="s">
        <v>1069</v>
      </c>
    </row>
    <row r="1632" spans="1:1" x14ac:dyDescent="0.35">
      <c r="A1632" s="33" t="s">
        <v>127</v>
      </c>
    </row>
    <row r="1633" spans="1:1" x14ac:dyDescent="0.35">
      <c r="A1633" s="33" t="s">
        <v>531</v>
      </c>
    </row>
    <row r="1634" spans="1:1" x14ac:dyDescent="0.35">
      <c r="A1634" s="33" t="s">
        <v>1115</v>
      </c>
    </row>
    <row r="1635" spans="1:1" x14ac:dyDescent="0.35">
      <c r="A1635" s="33" t="s">
        <v>1496</v>
      </c>
    </row>
    <row r="1636" spans="1:1" x14ac:dyDescent="0.35">
      <c r="A1636" s="33" t="s">
        <v>980</v>
      </c>
    </row>
    <row r="1637" spans="1:1" x14ac:dyDescent="0.35">
      <c r="A1637" s="33" t="s">
        <v>1317</v>
      </c>
    </row>
    <row r="1638" spans="1:1" x14ac:dyDescent="0.35">
      <c r="A1638" s="33" t="s">
        <v>1118</v>
      </c>
    </row>
    <row r="1639" spans="1:1" x14ac:dyDescent="0.35">
      <c r="A1639" s="33" t="s">
        <v>491</v>
      </c>
    </row>
    <row r="1640" spans="1:1" x14ac:dyDescent="0.35">
      <c r="A1640" s="33" t="s">
        <v>1238</v>
      </c>
    </row>
    <row r="1641" spans="1:1" x14ac:dyDescent="0.35">
      <c r="A1641" s="33" t="s">
        <v>1114</v>
      </c>
    </row>
    <row r="1642" spans="1:1" x14ac:dyDescent="0.35">
      <c r="A1642" s="33" t="s">
        <v>832</v>
      </c>
    </row>
    <row r="1643" spans="1:1" x14ac:dyDescent="0.35">
      <c r="A1643" s="33" t="s">
        <v>806</v>
      </c>
    </row>
    <row r="1644" spans="1:1" x14ac:dyDescent="0.35">
      <c r="A1644" s="33" t="s">
        <v>1791</v>
      </c>
    </row>
    <row r="1645" spans="1:1" x14ac:dyDescent="0.35">
      <c r="A1645" s="33" t="s">
        <v>820</v>
      </c>
    </row>
    <row r="1646" spans="1:1" x14ac:dyDescent="0.35">
      <c r="A1646" s="33" t="s">
        <v>831</v>
      </c>
    </row>
    <row r="1647" spans="1:1" x14ac:dyDescent="0.35">
      <c r="A1647" s="33" t="s">
        <v>1070</v>
      </c>
    </row>
    <row r="1648" spans="1:1" x14ac:dyDescent="0.35">
      <c r="A1648" s="33" t="s">
        <v>938</v>
      </c>
    </row>
    <row r="1649" spans="1:1" x14ac:dyDescent="0.35">
      <c r="A1649" s="33" t="s">
        <v>466</v>
      </c>
    </row>
    <row r="1650" spans="1:1" x14ac:dyDescent="0.35">
      <c r="A1650" s="33" t="s">
        <v>659</v>
      </c>
    </row>
    <row r="1651" spans="1:1" x14ac:dyDescent="0.35">
      <c r="A1651" s="33" t="s">
        <v>572</v>
      </c>
    </row>
    <row r="1652" spans="1:1" x14ac:dyDescent="0.35">
      <c r="A1652" s="33" t="s">
        <v>155</v>
      </c>
    </row>
    <row r="1653" spans="1:1" x14ac:dyDescent="0.35">
      <c r="A1653" s="33" t="s">
        <v>833</v>
      </c>
    </row>
    <row r="1654" spans="1:1" x14ac:dyDescent="0.35">
      <c r="A1654" s="33" t="s">
        <v>1486</v>
      </c>
    </row>
    <row r="1655" spans="1:1" x14ac:dyDescent="0.35">
      <c r="A1655" s="33" t="s">
        <v>1389</v>
      </c>
    </row>
    <row r="1656" spans="1:1" x14ac:dyDescent="0.35">
      <c r="A1656" s="33" t="s">
        <v>1451</v>
      </c>
    </row>
    <row r="1657" spans="1:1" x14ac:dyDescent="0.35">
      <c r="A1657" s="33" t="s">
        <v>247</v>
      </c>
    </row>
    <row r="1658" spans="1:1" x14ac:dyDescent="0.35">
      <c r="A1658" s="33" t="s">
        <v>649</v>
      </c>
    </row>
    <row r="1659" spans="1:1" x14ac:dyDescent="0.35">
      <c r="A1659" s="33" t="s">
        <v>282</v>
      </c>
    </row>
    <row r="1660" spans="1:1" x14ac:dyDescent="0.35">
      <c r="A1660" s="33" t="s">
        <v>937</v>
      </c>
    </row>
    <row r="1661" spans="1:1" x14ac:dyDescent="0.35">
      <c r="A1661" s="33" t="s">
        <v>916</v>
      </c>
    </row>
    <row r="1662" spans="1:1" x14ac:dyDescent="0.35">
      <c r="A1662" s="33" t="s">
        <v>405</v>
      </c>
    </row>
    <row r="1663" spans="1:1" x14ac:dyDescent="0.35">
      <c r="A1663" s="33" t="s">
        <v>17</v>
      </c>
    </row>
    <row r="1664" spans="1:1" x14ac:dyDescent="0.35">
      <c r="A1664" s="33" t="s">
        <v>1433</v>
      </c>
    </row>
    <row r="1665" spans="1:1" x14ac:dyDescent="0.35">
      <c r="A1665" s="33" t="s">
        <v>693</v>
      </c>
    </row>
    <row r="1666" spans="1:1" x14ac:dyDescent="0.35">
      <c r="A1666" s="33" t="s">
        <v>289</v>
      </c>
    </row>
    <row r="1667" spans="1:1" x14ac:dyDescent="0.35">
      <c r="A1667" s="33" t="s">
        <v>1457</v>
      </c>
    </row>
    <row r="1668" spans="1:1" x14ac:dyDescent="0.35">
      <c r="A1668" s="33" t="s">
        <v>714</v>
      </c>
    </row>
    <row r="1669" spans="1:1" x14ac:dyDescent="0.35">
      <c r="A1669" s="33" t="s">
        <v>1188</v>
      </c>
    </row>
    <row r="1670" spans="1:1" x14ac:dyDescent="0.35">
      <c r="A1670" s="33" t="s">
        <v>816</v>
      </c>
    </row>
    <row r="1671" spans="1:1" x14ac:dyDescent="0.35">
      <c r="A1671" s="33" t="s">
        <v>1655</v>
      </c>
    </row>
    <row r="1672" spans="1:1" x14ac:dyDescent="0.35">
      <c r="A1672" s="33" t="s">
        <v>1137</v>
      </c>
    </row>
    <row r="1673" spans="1:1" x14ac:dyDescent="0.35">
      <c r="A1673" s="33" t="s">
        <v>806</v>
      </c>
    </row>
    <row r="1674" spans="1:1" x14ac:dyDescent="0.35">
      <c r="A1674" s="33" t="s">
        <v>850</v>
      </c>
    </row>
    <row r="1675" spans="1:1" x14ac:dyDescent="0.35">
      <c r="A1675" s="33" t="s">
        <v>1894</v>
      </c>
    </row>
    <row r="1676" spans="1:1" x14ac:dyDescent="0.35">
      <c r="A1676" s="33" t="s">
        <v>598</v>
      </c>
    </row>
    <row r="1677" spans="1:1" x14ac:dyDescent="0.35">
      <c r="A1677" s="33" t="s">
        <v>1306</v>
      </c>
    </row>
    <row r="1678" spans="1:1" x14ac:dyDescent="0.35">
      <c r="A1678" s="33" t="s">
        <v>457</v>
      </c>
    </row>
    <row r="1679" spans="1:1" x14ac:dyDescent="0.35">
      <c r="A1679" s="33" t="s">
        <v>815</v>
      </c>
    </row>
    <row r="1680" spans="1:1" x14ac:dyDescent="0.35">
      <c r="A1680" s="33" t="s">
        <v>1142</v>
      </c>
    </row>
    <row r="1681" spans="1:1" x14ac:dyDescent="0.35">
      <c r="A1681" s="33" t="s">
        <v>663</v>
      </c>
    </row>
    <row r="1682" spans="1:1" x14ac:dyDescent="0.35">
      <c r="A1682" s="33" t="s">
        <v>381</v>
      </c>
    </row>
    <row r="1683" spans="1:1" x14ac:dyDescent="0.35">
      <c r="A1683" s="33" t="s">
        <v>1594</v>
      </c>
    </row>
    <row r="1684" spans="1:1" x14ac:dyDescent="0.35">
      <c r="A1684" s="33" t="s">
        <v>1334</v>
      </c>
    </row>
    <row r="1685" spans="1:1" x14ac:dyDescent="0.35">
      <c r="A1685" s="33" t="s">
        <v>118</v>
      </c>
    </row>
    <row r="1686" spans="1:1" x14ac:dyDescent="0.35">
      <c r="A1686" s="33" t="s">
        <v>947</v>
      </c>
    </row>
    <row r="1687" spans="1:1" x14ac:dyDescent="0.35">
      <c r="A1687" s="33" t="s">
        <v>845</v>
      </c>
    </row>
    <row r="1688" spans="1:1" x14ac:dyDescent="0.35">
      <c r="A1688" s="33" t="s">
        <v>1092</v>
      </c>
    </row>
    <row r="1689" spans="1:1" x14ac:dyDescent="0.35">
      <c r="A1689" s="33" t="s">
        <v>100</v>
      </c>
    </row>
    <row r="1690" spans="1:1" x14ac:dyDescent="0.35">
      <c r="A1690" s="33" t="s">
        <v>811</v>
      </c>
    </row>
    <row r="1691" spans="1:1" x14ac:dyDescent="0.35">
      <c r="A1691" s="33" t="s">
        <v>1387</v>
      </c>
    </row>
    <row r="1692" spans="1:1" x14ac:dyDescent="0.35">
      <c r="A1692" s="33" t="s">
        <v>817</v>
      </c>
    </row>
    <row r="1693" spans="1:1" x14ac:dyDescent="0.35">
      <c r="A1693" s="33" t="s">
        <v>959</v>
      </c>
    </row>
    <row r="1694" spans="1:1" x14ac:dyDescent="0.35">
      <c r="A1694" s="33" t="s">
        <v>1081</v>
      </c>
    </row>
    <row r="1695" spans="1:1" x14ac:dyDescent="0.35">
      <c r="A1695" s="33" t="s">
        <v>1160</v>
      </c>
    </row>
    <row r="1696" spans="1:1" x14ac:dyDescent="0.35">
      <c r="A1696" s="33" t="s">
        <v>1186</v>
      </c>
    </row>
    <row r="1697" spans="1:1" x14ac:dyDescent="0.35">
      <c r="A1697" s="33" t="s">
        <v>172</v>
      </c>
    </row>
    <row r="1698" spans="1:1" x14ac:dyDescent="0.35">
      <c r="A1698" s="33" t="s">
        <v>875</v>
      </c>
    </row>
    <row r="1699" spans="1:1" x14ac:dyDescent="0.35">
      <c r="A1699" s="33" t="s">
        <v>1707</v>
      </c>
    </row>
    <row r="1700" spans="1:1" x14ac:dyDescent="0.35">
      <c r="A1700" s="33" t="s">
        <v>827</v>
      </c>
    </row>
    <row r="1701" spans="1:1" x14ac:dyDescent="0.35">
      <c r="A1701" s="33" t="s">
        <v>397</v>
      </c>
    </row>
    <row r="1702" spans="1:1" x14ac:dyDescent="0.35">
      <c r="A1702" s="33" t="s">
        <v>1004</v>
      </c>
    </row>
    <row r="1703" spans="1:1" x14ac:dyDescent="0.35">
      <c r="A1703" s="33" t="s">
        <v>310</v>
      </c>
    </row>
    <row r="1704" spans="1:1" x14ac:dyDescent="0.35">
      <c r="A1704" s="33" t="s">
        <v>895</v>
      </c>
    </row>
    <row r="1705" spans="1:1" x14ac:dyDescent="0.35">
      <c r="A1705" s="33" t="s">
        <v>627</v>
      </c>
    </row>
    <row r="1706" spans="1:1" x14ac:dyDescent="0.35">
      <c r="A1706" s="33" t="s">
        <v>405</v>
      </c>
    </row>
    <row r="1707" spans="1:1" x14ac:dyDescent="0.35">
      <c r="A1707" s="33" t="s">
        <v>386</v>
      </c>
    </row>
    <row r="1708" spans="1:1" x14ac:dyDescent="0.35">
      <c r="A1708" s="33" t="s">
        <v>974</v>
      </c>
    </row>
    <row r="1709" spans="1:1" x14ac:dyDescent="0.35">
      <c r="A1709" s="33" t="s">
        <v>896</v>
      </c>
    </row>
    <row r="1710" spans="1:1" x14ac:dyDescent="0.35">
      <c r="A1710" s="33" t="s">
        <v>86</v>
      </c>
    </row>
    <row r="1711" spans="1:1" x14ac:dyDescent="0.35">
      <c r="A1711" s="33" t="s">
        <v>614</v>
      </c>
    </row>
    <row r="1712" spans="1:1" x14ac:dyDescent="0.35">
      <c r="A1712" s="33" t="s">
        <v>883</v>
      </c>
    </row>
    <row r="1713" spans="1:1" x14ac:dyDescent="0.35">
      <c r="A1713" s="33" t="s">
        <v>1436</v>
      </c>
    </row>
    <row r="1714" spans="1:1" x14ac:dyDescent="0.35">
      <c r="A1714" s="33" t="s">
        <v>1709</v>
      </c>
    </row>
    <row r="1715" spans="1:1" x14ac:dyDescent="0.35">
      <c r="A1715" s="33" t="s">
        <v>1325</v>
      </c>
    </row>
    <row r="1716" spans="1:1" x14ac:dyDescent="0.35">
      <c r="A1716" s="33" t="s">
        <v>1772</v>
      </c>
    </row>
    <row r="1717" spans="1:1" x14ac:dyDescent="0.35">
      <c r="A1717" s="33" t="s">
        <v>1198</v>
      </c>
    </row>
    <row r="1718" spans="1:1" x14ac:dyDescent="0.35">
      <c r="A1718" s="33" t="s">
        <v>439</v>
      </c>
    </row>
    <row r="1719" spans="1:1" x14ac:dyDescent="0.35">
      <c r="A1719" s="33" t="s">
        <v>687</v>
      </c>
    </row>
    <row r="1720" spans="1:1" x14ac:dyDescent="0.35">
      <c r="A1720" s="33" t="s">
        <v>1644</v>
      </c>
    </row>
    <row r="1721" spans="1:1" x14ac:dyDescent="0.35">
      <c r="A1721" s="33" t="s">
        <v>1695</v>
      </c>
    </row>
    <row r="1722" spans="1:1" x14ac:dyDescent="0.35">
      <c r="A1722" s="33" t="s">
        <v>1579</v>
      </c>
    </row>
    <row r="1723" spans="1:1" x14ac:dyDescent="0.35">
      <c r="A1723" s="33" t="s">
        <v>331</v>
      </c>
    </row>
    <row r="1724" spans="1:1" x14ac:dyDescent="0.35">
      <c r="A1724" s="33" t="s">
        <v>1199</v>
      </c>
    </row>
    <row r="1725" spans="1:1" x14ac:dyDescent="0.35">
      <c r="A1725" s="33" t="s">
        <v>741</v>
      </c>
    </row>
    <row r="1726" spans="1:1" x14ac:dyDescent="0.35">
      <c r="A1726" s="33" t="s">
        <v>1261</v>
      </c>
    </row>
    <row r="1727" spans="1:1" x14ac:dyDescent="0.35">
      <c r="A1727" s="33" t="s">
        <v>942</v>
      </c>
    </row>
    <row r="1728" spans="1:1" x14ac:dyDescent="0.35">
      <c r="A1728" s="33" t="s">
        <v>598</v>
      </c>
    </row>
    <row r="1729" spans="1:1" x14ac:dyDescent="0.35">
      <c r="A1729" s="33" t="s">
        <v>651</v>
      </c>
    </row>
    <row r="1730" spans="1:1" x14ac:dyDescent="0.35">
      <c r="A1730" s="33" t="s">
        <v>302</v>
      </c>
    </row>
    <row r="1731" spans="1:1" x14ac:dyDescent="0.35">
      <c r="A1731" s="33" t="s">
        <v>602</v>
      </c>
    </row>
    <row r="1732" spans="1:1" x14ac:dyDescent="0.35">
      <c r="A1732" s="33" t="s">
        <v>1700</v>
      </c>
    </row>
    <row r="1733" spans="1:1" x14ac:dyDescent="0.35">
      <c r="A1733" s="33" t="s">
        <v>1212</v>
      </c>
    </row>
    <row r="1734" spans="1:1" x14ac:dyDescent="0.35">
      <c r="A1734" s="33" t="s">
        <v>1509</v>
      </c>
    </row>
    <row r="1735" spans="1:1" x14ac:dyDescent="0.35">
      <c r="A1735" s="33" t="s">
        <v>590</v>
      </c>
    </row>
    <row r="1736" spans="1:1" x14ac:dyDescent="0.35">
      <c r="A1736" s="33" t="s">
        <v>343</v>
      </c>
    </row>
    <row r="1737" spans="1:1" x14ac:dyDescent="0.35">
      <c r="A1737" s="33" t="s">
        <v>406</v>
      </c>
    </row>
    <row r="1738" spans="1:1" x14ac:dyDescent="0.35">
      <c r="A1738" s="33" t="s">
        <v>625</v>
      </c>
    </row>
    <row r="1739" spans="1:1" x14ac:dyDescent="0.35">
      <c r="A1739" s="33" t="s">
        <v>183</v>
      </c>
    </row>
    <row r="1740" spans="1:1" x14ac:dyDescent="0.35">
      <c r="A1740" s="33" t="s">
        <v>342</v>
      </c>
    </row>
    <row r="1741" spans="1:1" x14ac:dyDescent="0.35">
      <c r="A1741" s="33" t="s">
        <v>793</v>
      </c>
    </row>
    <row r="1742" spans="1:1" x14ac:dyDescent="0.35">
      <c r="A1742" s="33" t="s">
        <v>421</v>
      </c>
    </row>
    <row r="1743" spans="1:1" x14ac:dyDescent="0.35">
      <c r="A1743" s="33" t="s">
        <v>1279</v>
      </c>
    </row>
    <row r="1744" spans="1:1" x14ac:dyDescent="0.35">
      <c r="A1744" s="33" t="s">
        <v>1261</v>
      </c>
    </row>
    <row r="1745" spans="1:1" x14ac:dyDescent="0.35">
      <c r="A1745" s="33" t="s">
        <v>1488</v>
      </c>
    </row>
    <row r="1746" spans="1:1" x14ac:dyDescent="0.35">
      <c r="A1746" s="33" t="s">
        <v>105</v>
      </c>
    </row>
    <row r="1747" spans="1:1" x14ac:dyDescent="0.35">
      <c r="A1747" s="33" t="s">
        <v>697</v>
      </c>
    </row>
    <row r="1748" spans="1:1" x14ac:dyDescent="0.35">
      <c r="A1748" s="33" t="s">
        <v>224</v>
      </c>
    </row>
    <row r="1749" spans="1:1" x14ac:dyDescent="0.35">
      <c r="A1749" s="33" t="s">
        <v>650</v>
      </c>
    </row>
    <row r="1750" spans="1:1" x14ac:dyDescent="0.35">
      <c r="A1750" s="33" t="s">
        <v>1255</v>
      </c>
    </row>
    <row r="1751" spans="1:1" x14ac:dyDescent="0.35">
      <c r="A1751" s="33" t="s">
        <v>460</v>
      </c>
    </row>
    <row r="1752" spans="1:1" x14ac:dyDescent="0.35">
      <c r="A1752" s="33" t="s">
        <v>106</v>
      </c>
    </row>
    <row r="1753" spans="1:1" x14ac:dyDescent="0.35">
      <c r="A1753" s="33" t="s">
        <v>1594</v>
      </c>
    </row>
    <row r="1754" spans="1:1" x14ac:dyDescent="0.35">
      <c r="A1754" s="33" t="s">
        <v>1707</v>
      </c>
    </row>
    <row r="1755" spans="1:1" x14ac:dyDescent="0.35">
      <c r="A1755" s="33" t="s">
        <v>1823</v>
      </c>
    </row>
    <row r="1756" spans="1:1" x14ac:dyDescent="0.35">
      <c r="A1756" s="33" t="s">
        <v>755</v>
      </c>
    </row>
    <row r="1757" spans="1:1" x14ac:dyDescent="0.35">
      <c r="A1757" s="33" t="s">
        <v>487</v>
      </c>
    </row>
    <row r="1758" spans="1:1" x14ac:dyDescent="0.35">
      <c r="A1758" s="33" t="s">
        <v>223</v>
      </c>
    </row>
    <row r="1759" spans="1:1" x14ac:dyDescent="0.35">
      <c r="A1759" s="33" t="s">
        <v>640</v>
      </c>
    </row>
    <row r="1760" spans="1:1" x14ac:dyDescent="0.35">
      <c r="A1760" s="33" t="s">
        <v>1822</v>
      </c>
    </row>
    <row r="1761" spans="1:1" x14ac:dyDescent="0.35">
      <c r="A1761" s="33" t="s">
        <v>723</v>
      </c>
    </row>
    <row r="1762" spans="1:1" x14ac:dyDescent="0.35">
      <c r="A1762" s="33" t="s">
        <v>800</v>
      </c>
    </row>
    <row r="1763" spans="1:1" x14ac:dyDescent="0.35">
      <c r="A1763" s="33" t="s">
        <v>1326</v>
      </c>
    </row>
    <row r="1764" spans="1:1" x14ac:dyDescent="0.35">
      <c r="A1764" s="33" t="s">
        <v>905</v>
      </c>
    </row>
    <row r="1765" spans="1:1" x14ac:dyDescent="0.35">
      <c r="A1765" s="33" t="s">
        <v>389</v>
      </c>
    </row>
    <row r="1766" spans="1:1" x14ac:dyDescent="0.35">
      <c r="A1766" s="33" t="s">
        <v>1021</v>
      </c>
    </row>
    <row r="1767" spans="1:1" x14ac:dyDescent="0.35">
      <c r="A1767" s="33" t="s">
        <v>266</v>
      </c>
    </row>
    <row r="1768" spans="1:1" x14ac:dyDescent="0.35">
      <c r="A1768" s="33" t="s">
        <v>917</v>
      </c>
    </row>
    <row r="1769" spans="1:1" x14ac:dyDescent="0.35">
      <c r="A1769" s="33" t="s">
        <v>625</v>
      </c>
    </row>
    <row r="1770" spans="1:1" x14ac:dyDescent="0.35">
      <c r="A1770" s="33" t="s">
        <v>1367</v>
      </c>
    </row>
    <row r="1771" spans="1:1" x14ac:dyDescent="0.35">
      <c r="A1771" s="33" t="s">
        <v>1171</v>
      </c>
    </row>
    <row r="1772" spans="1:1" x14ac:dyDescent="0.35">
      <c r="A1772" s="33" t="s">
        <v>1090</v>
      </c>
    </row>
    <row r="1773" spans="1:1" x14ac:dyDescent="0.35">
      <c r="A1773" s="33" t="s">
        <v>1495</v>
      </c>
    </row>
    <row r="1774" spans="1:1" x14ac:dyDescent="0.35">
      <c r="A1774" s="33" t="s">
        <v>1468</v>
      </c>
    </row>
    <row r="1775" spans="1:1" x14ac:dyDescent="0.35">
      <c r="A1775" s="33" t="s">
        <v>1021</v>
      </c>
    </row>
    <row r="1776" spans="1:1" x14ac:dyDescent="0.35">
      <c r="A1776" s="33" t="s">
        <v>713</v>
      </c>
    </row>
    <row r="1777" spans="1:1" x14ac:dyDescent="0.35">
      <c r="A1777" s="33" t="s">
        <v>347</v>
      </c>
    </row>
    <row r="1778" spans="1:1" x14ac:dyDescent="0.35">
      <c r="A1778" s="33" t="s">
        <v>1492</v>
      </c>
    </row>
    <row r="1779" spans="1:1" x14ac:dyDescent="0.35">
      <c r="A1779" s="33" t="s">
        <v>1159</v>
      </c>
    </row>
    <row r="1780" spans="1:1" x14ac:dyDescent="0.35">
      <c r="A1780" s="33" t="s">
        <v>165</v>
      </c>
    </row>
    <row r="1781" spans="1:1" x14ac:dyDescent="0.35">
      <c r="A1781" s="33" t="s">
        <v>1585</v>
      </c>
    </row>
    <row r="1782" spans="1:1" x14ac:dyDescent="0.35">
      <c r="A1782" s="33" t="s">
        <v>664</v>
      </c>
    </row>
    <row r="1783" spans="1:1" x14ac:dyDescent="0.35">
      <c r="A1783" s="33" t="s">
        <v>102</v>
      </c>
    </row>
    <row r="1784" spans="1:1" x14ac:dyDescent="0.35">
      <c r="A1784" s="33" t="s">
        <v>1641</v>
      </c>
    </row>
    <row r="1785" spans="1:1" x14ac:dyDescent="0.35">
      <c r="A1785" s="33" t="s">
        <v>703</v>
      </c>
    </row>
    <row r="1786" spans="1:1" x14ac:dyDescent="0.35">
      <c r="A1786" s="33" t="s">
        <v>1639</v>
      </c>
    </row>
    <row r="1787" spans="1:1" x14ac:dyDescent="0.35">
      <c r="A1787" s="33" t="s">
        <v>1640</v>
      </c>
    </row>
    <row r="1788" spans="1:1" x14ac:dyDescent="0.35">
      <c r="A1788" s="33" t="s">
        <v>94</v>
      </c>
    </row>
    <row r="1789" spans="1:1" x14ac:dyDescent="0.35">
      <c r="A1789" s="33" t="s">
        <v>700</v>
      </c>
    </row>
    <row r="1790" spans="1:1" x14ac:dyDescent="0.35">
      <c r="A1790" s="33" t="s">
        <v>1144</v>
      </c>
    </row>
    <row r="1791" spans="1:1" x14ac:dyDescent="0.35">
      <c r="A1791" s="33" t="s">
        <v>659</v>
      </c>
    </row>
    <row r="1792" spans="1:1" x14ac:dyDescent="0.35">
      <c r="A1792" s="33" t="s">
        <v>1085</v>
      </c>
    </row>
    <row r="1793" spans="1:1" x14ac:dyDescent="0.35">
      <c r="A1793" s="33" t="s">
        <v>432</v>
      </c>
    </row>
    <row r="1794" spans="1:1" x14ac:dyDescent="0.35">
      <c r="A1794" s="33" t="s">
        <v>166</v>
      </c>
    </row>
    <row r="1795" spans="1:1" x14ac:dyDescent="0.35">
      <c r="A1795" s="33" t="s">
        <v>607</v>
      </c>
    </row>
    <row r="1796" spans="1:1" x14ac:dyDescent="0.35">
      <c r="A1796" s="33" t="s">
        <v>176</v>
      </c>
    </row>
    <row r="1797" spans="1:1" x14ac:dyDescent="0.35">
      <c r="A1797" s="33" t="s">
        <v>1787</v>
      </c>
    </row>
    <row r="1798" spans="1:1" x14ac:dyDescent="0.35">
      <c r="A1798" s="33" t="s">
        <v>968</v>
      </c>
    </row>
    <row r="1799" spans="1:1" x14ac:dyDescent="0.35">
      <c r="A1799" s="33" t="s">
        <v>474</v>
      </c>
    </row>
    <row r="1800" spans="1:1" x14ac:dyDescent="0.35">
      <c r="A1800" s="33" t="s">
        <v>455</v>
      </c>
    </row>
    <row r="1801" spans="1:1" x14ac:dyDescent="0.35">
      <c r="A1801" s="33" t="s">
        <v>778</v>
      </c>
    </row>
    <row r="1802" spans="1:1" x14ac:dyDescent="0.35">
      <c r="A1802" s="33" t="s">
        <v>308</v>
      </c>
    </row>
    <row r="1803" spans="1:1" x14ac:dyDescent="0.35">
      <c r="A1803" s="33" t="s">
        <v>271</v>
      </c>
    </row>
    <row r="1804" spans="1:1" x14ac:dyDescent="0.35">
      <c r="A1804" s="33" t="s">
        <v>965</v>
      </c>
    </row>
    <row r="1805" spans="1:1" x14ac:dyDescent="0.35">
      <c r="A1805" s="33" t="s">
        <v>966</v>
      </c>
    </row>
    <row r="1806" spans="1:1" x14ac:dyDescent="0.35">
      <c r="A1806" s="33" t="s">
        <v>163</v>
      </c>
    </row>
    <row r="1807" spans="1:1" x14ac:dyDescent="0.35">
      <c r="A1807" s="33" t="s">
        <v>851</v>
      </c>
    </row>
    <row r="1808" spans="1:1" x14ac:dyDescent="0.35">
      <c r="A1808" s="33" t="s">
        <v>772</v>
      </c>
    </row>
    <row r="1809" spans="1:1" x14ac:dyDescent="0.35">
      <c r="A1809" s="33" t="s">
        <v>1073</v>
      </c>
    </row>
    <row r="1810" spans="1:1" x14ac:dyDescent="0.35">
      <c r="A1810" s="33" t="s">
        <v>87</v>
      </c>
    </row>
    <row r="1811" spans="1:1" x14ac:dyDescent="0.35">
      <c r="A1811" s="33" t="s">
        <v>445</v>
      </c>
    </row>
    <row r="1812" spans="1:1" x14ac:dyDescent="0.35">
      <c r="A1812" s="33" t="s">
        <v>1712</v>
      </c>
    </row>
    <row r="1813" spans="1:1" x14ac:dyDescent="0.35">
      <c r="A1813" s="33" t="s">
        <v>1178</v>
      </c>
    </row>
    <row r="1814" spans="1:1" x14ac:dyDescent="0.35">
      <c r="A1814" s="33" t="s">
        <v>1210</v>
      </c>
    </row>
    <row r="1815" spans="1:1" x14ac:dyDescent="0.35">
      <c r="A1815" s="33" t="s">
        <v>992</v>
      </c>
    </row>
    <row r="1816" spans="1:1" x14ac:dyDescent="0.35">
      <c r="A1816" s="33" t="s">
        <v>594</v>
      </c>
    </row>
    <row r="1817" spans="1:1" x14ac:dyDescent="0.35">
      <c r="A1817" s="33" t="s">
        <v>567</v>
      </c>
    </row>
    <row r="1818" spans="1:1" x14ac:dyDescent="0.35">
      <c r="A1818" s="33" t="s">
        <v>1701</v>
      </c>
    </row>
    <row r="1819" spans="1:1" x14ac:dyDescent="0.35">
      <c r="A1819" s="33" t="s">
        <v>830</v>
      </c>
    </row>
    <row r="1820" spans="1:1" x14ac:dyDescent="0.35">
      <c r="A1820" s="33" t="s">
        <v>1275</v>
      </c>
    </row>
    <row r="1821" spans="1:1" x14ac:dyDescent="0.35">
      <c r="A1821" s="33" t="s">
        <v>1411</v>
      </c>
    </row>
    <row r="1822" spans="1:1" x14ac:dyDescent="0.35">
      <c r="A1822" s="33" t="s">
        <v>1408</v>
      </c>
    </row>
    <row r="1823" spans="1:1" x14ac:dyDescent="0.35">
      <c r="A1823" s="33" t="s">
        <v>1154</v>
      </c>
    </row>
    <row r="1824" spans="1:1" x14ac:dyDescent="0.35">
      <c r="A1824" s="33" t="s">
        <v>1274</v>
      </c>
    </row>
    <row r="1825" spans="1:1" x14ac:dyDescent="0.35">
      <c r="A1825" s="33" t="s">
        <v>871</v>
      </c>
    </row>
    <row r="1826" spans="1:1" x14ac:dyDescent="0.35">
      <c r="A1826" s="33" t="s">
        <v>1017</v>
      </c>
    </row>
    <row r="1827" spans="1:1" x14ac:dyDescent="0.35">
      <c r="A1827" s="33" t="s">
        <v>699</v>
      </c>
    </row>
    <row r="1828" spans="1:1" x14ac:dyDescent="0.35">
      <c r="A1828" s="33" t="s">
        <v>1277</v>
      </c>
    </row>
    <row r="1829" spans="1:1" x14ac:dyDescent="0.35">
      <c r="A1829" s="33" t="s">
        <v>1116</v>
      </c>
    </row>
    <row r="1830" spans="1:1" x14ac:dyDescent="0.35">
      <c r="A1830" s="33" t="s">
        <v>1516</v>
      </c>
    </row>
    <row r="1831" spans="1:1" x14ac:dyDescent="0.35">
      <c r="A1831" s="33" t="s">
        <v>1463</v>
      </c>
    </row>
    <row r="1832" spans="1:1" x14ac:dyDescent="0.35">
      <c r="A1832" s="33" t="s">
        <v>1198</v>
      </c>
    </row>
    <row r="1833" spans="1:1" x14ac:dyDescent="0.35">
      <c r="A1833" s="33" t="s">
        <v>1221</v>
      </c>
    </row>
    <row r="1834" spans="1:1" x14ac:dyDescent="0.35">
      <c r="A1834" s="33" t="s">
        <v>66</v>
      </c>
    </row>
    <row r="1835" spans="1:1" x14ac:dyDescent="0.35">
      <c r="A1835" s="33" t="s">
        <v>616</v>
      </c>
    </row>
    <row r="1836" spans="1:1" x14ac:dyDescent="0.35">
      <c r="A1836" s="33" t="s">
        <v>1407</v>
      </c>
    </row>
    <row r="1837" spans="1:1" x14ac:dyDescent="0.35">
      <c r="A1837" s="33" t="s">
        <v>1026</v>
      </c>
    </row>
    <row r="1838" spans="1:1" x14ac:dyDescent="0.35">
      <c r="A1838" s="33" t="s">
        <v>347</v>
      </c>
    </row>
    <row r="1839" spans="1:1" x14ac:dyDescent="0.35">
      <c r="A1839" s="33" t="s">
        <v>1206</v>
      </c>
    </row>
    <row r="1840" spans="1:1" x14ac:dyDescent="0.35">
      <c r="A1840" s="33" t="s">
        <v>1525</v>
      </c>
    </row>
    <row r="1841" spans="1:1" x14ac:dyDescent="0.35">
      <c r="A1841" s="33" t="s">
        <v>706</v>
      </c>
    </row>
    <row r="1842" spans="1:1" x14ac:dyDescent="0.35">
      <c r="A1842" s="33" t="s">
        <v>882</v>
      </c>
    </row>
    <row r="1843" spans="1:1" x14ac:dyDescent="0.35">
      <c r="A1843" s="33" t="s">
        <v>942</v>
      </c>
    </row>
    <row r="1844" spans="1:1" x14ac:dyDescent="0.35">
      <c r="A1844" s="33" t="s">
        <v>87</v>
      </c>
    </row>
    <row r="1845" spans="1:1" x14ac:dyDescent="0.35">
      <c r="A1845" s="33" t="s">
        <v>367</v>
      </c>
    </row>
    <row r="1846" spans="1:1" x14ac:dyDescent="0.35">
      <c r="A1846" s="33" t="s">
        <v>1132</v>
      </c>
    </row>
    <row r="1847" spans="1:1" x14ac:dyDescent="0.35">
      <c r="A1847" s="33" t="s">
        <v>885</v>
      </c>
    </row>
    <row r="1848" spans="1:1" x14ac:dyDescent="0.35">
      <c r="A1848" s="33" t="s">
        <v>1271</v>
      </c>
    </row>
    <row r="1849" spans="1:1" x14ac:dyDescent="0.35">
      <c r="A1849" s="33" t="s">
        <v>112</v>
      </c>
    </row>
    <row r="1850" spans="1:1" x14ac:dyDescent="0.35">
      <c r="A1850" s="33" t="s">
        <v>1355</v>
      </c>
    </row>
    <row r="1851" spans="1:1" x14ac:dyDescent="0.35">
      <c r="A1851" s="33" t="s">
        <v>1932</v>
      </c>
    </row>
    <row r="1852" spans="1:1" x14ac:dyDescent="0.35">
      <c r="A1852" s="33" t="s">
        <v>448</v>
      </c>
    </row>
    <row r="1853" spans="1:1" x14ac:dyDescent="0.35">
      <c r="A1853" s="33" t="s">
        <v>729</v>
      </c>
    </row>
    <row r="1854" spans="1:1" x14ac:dyDescent="0.35">
      <c r="A1854" s="33" t="s">
        <v>1053</v>
      </c>
    </row>
    <row r="1855" spans="1:1" x14ac:dyDescent="0.35">
      <c r="A1855" s="33" t="s">
        <v>1100</v>
      </c>
    </row>
    <row r="1856" spans="1:1" x14ac:dyDescent="0.35">
      <c r="A1856" s="33" t="s">
        <v>549</v>
      </c>
    </row>
    <row r="1857" spans="1:1" x14ac:dyDescent="0.35">
      <c r="A1857" s="33" t="s">
        <v>1872</v>
      </c>
    </row>
    <row r="1858" spans="1:1" x14ac:dyDescent="0.35">
      <c r="A1858" s="33" t="s">
        <v>637</v>
      </c>
    </row>
    <row r="1859" spans="1:1" x14ac:dyDescent="0.35">
      <c r="A1859" s="33" t="s">
        <v>579</v>
      </c>
    </row>
    <row r="1860" spans="1:1" x14ac:dyDescent="0.35">
      <c r="A1860" s="33" t="s">
        <v>447</v>
      </c>
    </row>
    <row r="1861" spans="1:1" x14ac:dyDescent="0.35">
      <c r="A1861" s="33" t="s">
        <v>922</v>
      </c>
    </row>
    <row r="1862" spans="1:1" x14ac:dyDescent="0.35">
      <c r="A1862" s="33" t="s">
        <v>1570</v>
      </c>
    </row>
    <row r="1863" spans="1:1" x14ac:dyDescent="0.35">
      <c r="A1863" s="33" t="s">
        <v>210</v>
      </c>
    </row>
    <row r="1864" spans="1:1" x14ac:dyDescent="0.35">
      <c r="A1864" s="33" t="s">
        <v>633</v>
      </c>
    </row>
    <row r="1865" spans="1:1" x14ac:dyDescent="0.35">
      <c r="A1865" s="33" t="s">
        <v>401</v>
      </c>
    </row>
    <row r="1866" spans="1:1" x14ac:dyDescent="0.35">
      <c r="A1866" s="33" t="s">
        <v>1665</v>
      </c>
    </row>
    <row r="1867" spans="1:1" x14ac:dyDescent="0.35">
      <c r="A1867" s="33" t="s">
        <v>302</v>
      </c>
    </row>
    <row r="1868" spans="1:1" x14ac:dyDescent="0.35">
      <c r="A1868" s="33" t="s">
        <v>1027</v>
      </c>
    </row>
    <row r="1869" spans="1:1" x14ac:dyDescent="0.35">
      <c r="A1869" s="33" t="s">
        <v>267</v>
      </c>
    </row>
    <row r="1870" spans="1:1" x14ac:dyDescent="0.35">
      <c r="A1870" s="33" t="s">
        <v>510</v>
      </c>
    </row>
    <row r="1871" spans="1:1" x14ac:dyDescent="0.35">
      <c r="A1871" s="33" t="s">
        <v>1530</v>
      </c>
    </row>
    <row r="1872" spans="1:1" x14ac:dyDescent="0.35">
      <c r="A1872" s="33" t="s">
        <v>172</v>
      </c>
    </row>
    <row r="1873" spans="1:1" x14ac:dyDescent="0.35">
      <c r="A1873" s="33" t="s">
        <v>1633</v>
      </c>
    </row>
    <row r="1874" spans="1:1" x14ac:dyDescent="0.35">
      <c r="A1874" s="33" t="s">
        <v>921</v>
      </c>
    </row>
    <row r="1875" spans="1:1" x14ac:dyDescent="0.35">
      <c r="A1875" s="33" t="s">
        <v>409</v>
      </c>
    </row>
    <row r="1876" spans="1:1" x14ac:dyDescent="0.35">
      <c r="A1876" s="33" t="s">
        <v>1487</v>
      </c>
    </row>
    <row r="1877" spans="1:1" x14ac:dyDescent="0.35">
      <c r="A1877" s="33" t="s">
        <v>1631</v>
      </c>
    </row>
    <row r="1878" spans="1:1" x14ac:dyDescent="0.35">
      <c r="A1878" s="33" t="s">
        <v>1104</v>
      </c>
    </row>
    <row r="1879" spans="1:1" x14ac:dyDescent="0.35">
      <c r="A1879" s="33" t="s">
        <v>310</v>
      </c>
    </row>
    <row r="1880" spans="1:1" x14ac:dyDescent="0.35">
      <c r="A1880" s="33" t="s">
        <v>1143</v>
      </c>
    </row>
    <row r="1881" spans="1:1" x14ac:dyDescent="0.35">
      <c r="A1881" s="33" t="s">
        <v>599</v>
      </c>
    </row>
    <row r="1882" spans="1:1" x14ac:dyDescent="0.35">
      <c r="A1882" s="33" t="s">
        <v>1507</v>
      </c>
    </row>
    <row r="1883" spans="1:1" x14ac:dyDescent="0.35">
      <c r="A1883" s="33" t="s">
        <v>1632</v>
      </c>
    </row>
    <row r="1884" spans="1:1" x14ac:dyDescent="0.35">
      <c r="A1884" s="33" t="s">
        <v>1719</v>
      </c>
    </row>
    <row r="1885" spans="1:1" x14ac:dyDescent="0.35">
      <c r="A1885" s="33" t="s">
        <v>210</v>
      </c>
    </row>
    <row r="1886" spans="1:1" x14ac:dyDescent="0.35">
      <c r="A1886" s="33" t="s">
        <v>531</v>
      </c>
    </row>
    <row r="1887" spans="1:1" x14ac:dyDescent="0.35">
      <c r="A1887" s="33" t="s">
        <v>1066</v>
      </c>
    </row>
    <row r="1888" spans="1:1" x14ac:dyDescent="0.35">
      <c r="A1888" s="33" t="s">
        <v>1640</v>
      </c>
    </row>
    <row r="1889" spans="1:1" x14ac:dyDescent="0.35">
      <c r="A1889" s="33" t="s">
        <v>762</v>
      </c>
    </row>
    <row r="1890" spans="1:1" x14ac:dyDescent="0.35">
      <c r="A1890" s="33" t="s">
        <v>1863</v>
      </c>
    </row>
    <row r="1891" spans="1:1" x14ac:dyDescent="0.35">
      <c r="A1891" s="33" t="s">
        <v>610</v>
      </c>
    </row>
    <row r="1892" spans="1:1" x14ac:dyDescent="0.35">
      <c r="A1892" s="33" t="s">
        <v>1035</v>
      </c>
    </row>
    <row r="1893" spans="1:1" x14ac:dyDescent="0.35">
      <c r="A1893" s="33" t="s">
        <v>592</v>
      </c>
    </row>
    <row r="1894" spans="1:1" x14ac:dyDescent="0.35">
      <c r="A1894" s="33" t="s">
        <v>565</v>
      </c>
    </row>
    <row r="1895" spans="1:1" x14ac:dyDescent="0.35">
      <c r="A1895" s="33" t="s">
        <v>1312</v>
      </c>
    </row>
    <row r="1896" spans="1:1" x14ac:dyDescent="0.35">
      <c r="A1896" s="33" t="s">
        <v>615</v>
      </c>
    </row>
    <row r="1897" spans="1:1" x14ac:dyDescent="0.35">
      <c r="A1897" s="33" t="s">
        <v>1085</v>
      </c>
    </row>
    <row r="1898" spans="1:1" x14ac:dyDescent="0.35">
      <c r="A1898" s="33" t="s">
        <v>220</v>
      </c>
    </row>
    <row r="1899" spans="1:1" x14ac:dyDescent="0.35">
      <c r="A1899" s="33" t="s">
        <v>615</v>
      </c>
    </row>
    <row r="1900" spans="1:1" x14ac:dyDescent="0.35">
      <c r="A1900" s="33" t="s">
        <v>1039</v>
      </c>
    </row>
    <row r="1901" spans="1:1" x14ac:dyDescent="0.35">
      <c r="A1901" s="33" t="s">
        <v>1305</v>
      </c>
    </row>
    <row r="1902" spans="1:1" x14ac:dyDescent="0.35">
      <c r="A1902" s="33" t="s">
        <v>1467</v>
      </c>
    </row>
    <row r="1903" spans="1:1" x14ac:dyDescent="0.35">
      <c r="A1903" s="33" t="s">
        <v>98</v>
      </c>
    </row>
    <row r="1904" spans="1:1" x14ac:dyDescent="0.35">
      <c r="A1904" s="33" t="s">
        <v>702</v>
      </c>
    </row>
    <row r="1905" spans="1:1" x14ac:dyDescent="0.35">
      <c r="A1905" s="33" t="s">
        <v>1174</v>
      </c>
    </row>
    <row r="1906" spans="1:1" x14ac:dyDescent="0.35">
      <c r="A1906" s="33" t="s">
        <v>400</v>
      </c>
    </row>
    <row r="1907" spans="1:1" x14ac:dyDescent="0.35">
      <c r="A1907" s="33" t="s">
        <v>103</v>
      </c>
    </row>
    <row r="1908" spans="1:1" x14ac:dyDescent="0.35">
      <c r="A1908" s="33" t="s">
        <v>1743</v>
      </c>
    </row>
    <row r="1909" spans="1:1" x14ac:dyDescent="0.35">
      <c r="A1909" s="33" t="s">
        <v>446</v>
      </c>
    </row>
    <row r="1910" spans="1:1" x14ac:dyDescent="0.35">
      <c r="A1910" s="33" t="s">
        <v>624</v>
      </c>
    </row>
    <row r="1911" spans="1:1" x14ac:dyDescent="0.35">
      <c r="A1911" s="33" t="s">
        <v>995</v>
      </c>
    </row>
    <row r="1912" spans="1:1" x14ac:dyDescent="0.35">
      <c r="A1912" s="33" t="s">
        <v>1584</v>
      </c>
    </row>
    <row r="1913" spans="1:1" x14ac:dyDescent="0.35">
      <c r="A1913" s="33" t="s">
        <v>1877</v>
      </c>
    </row>
    <row r="1914" spans="1:1" x14ac:dyDescent="0.35">
      <c r="A1914" s="33" t="s">
        <v>419</v>
      </c>
    </row>
    <row r="1915" spans="1:1" x14ac:dyDescent="0.35">
      <c r="A1915" s="33" t="s">
        <v>168</v>
      </c>
    </row>
    <row r="1916" spans="1:1" x14ac:dyDescent="0.35">
      <c r="A1916" s="33" t="s">
        <v>323</v>
      </c>
    </row>
    <row r="1917" spans="1:1" x14ac:dyDescent="0.35">
      <c r="A1917" s="33" t="s">
        <v>324</v>
      </c>
    </row>
    <row r="1918" spans="1:1" x14ac:dyDescent="0.35">
      <c r="A1918" s="33" t="s">
        <v>1110</v>
      </c>
    </row>
    <row r="1919" spans="1:1" x14ac:dyDescent="0.35">
      <c r="A1919" s="33" t="s">
        <v>325</v>
      </c>
    </row>
    <row r="1920" spans="1:1" x14ac:dyDescent="0.35">
      <c r="A1920" s="33" t="s">
        <v>978</v>
      </c>
    </row>
    <row r="1921" spans="1:1" x14ac:dyDescent="0.35">
      <c r="A1921" s="33" t="s">
        <v>607</v>
      </c>
    </row>
    <row r="1922" spans="1:1" x14ac:dyDescent="0.35">
      <c r="A1922" s="33" t="s">
        <v>326</v>
      </c>
    </row>
    <row r="1923" spans="1:1" x14ac:dyDescent="0.35">
      <c r="A1923" s="33" t="s">
        <v>1729</v>
      </c>
    </row>
    <row r="1924" spans="1:1" x14ac:dyDescent="0.35">
      <c r="A1924" s="33" t="s">
        <v>327</v>
      </c>
    </row>
    <row r="1925" spans="1:1" x14ac:dyDescent="0.35">
      <c r="A1925" s="33" t="s">
        <v>285</v>
      </c>
    </row>
    <row r="1926" spans="1:1" x14ac:dyDescent="0.35">
      <c r="A1926" s="33" t="s">
        <v>221</v>
      </c>
    </row>
    <row r="1927" spans="1:1" x14ac:dyDescent="0.35">
      <c r="A1927" s="33" t="s">
        <v>594</v>
      </c>
    </row>
    <row r="1928" spans="1:1" x14ac:dyDescent="0.35">
      <c r="A1928" s="33" t="s">
        <v>1284</v>
      </c>
    </row>
    <row r="1929" spans="1:1" x14ac:dyDescent="0.35">
      <c r="A1929" s="33" t="s">
        <v>919</v>
      </c>
    </row>
    <row r="1930" spans="1:1" x14ac:dyDescent="0.35">
      <c r="A1930" s="33" t="s">
        <v>163</v>
      </c>
    </row>
    <row r="1931" spans="1:1" x14ac:dyDescent="0.35">
      <c r="A1931" s="33" t="s">
        <v>268</v>
      </c>
    </row>
    <row r="1932" spans="1:1" x14ac:dyDescent="0.35">
      <c r="A1932" s="33" t="s">
        <v>835</v>
      </c>
    </row>
    <row r="1933" spans="1:1" x14ac:dyDescent="0.35">
      <c r="A1933" s="33" t="s">
        <v>431</v>
      </c>
    </row>
    <row r="1934" spans="1:1" x14ac:dyDescent="0.35">
      <c r="A1934" s="33" t="s">
        <v>1669</v>
      </c>
    </row>
    <row r="1935" spans="1:1" x14ac:dyDescent="0.35">
      <c r="A1935" s="33" t="s">
        <v>291</v>
      </c>
    </row>
    <row r="1936" spans="1:1" x14ac:dyDescent="0.35">
      <c r="A1936" s="33" t="s">
        <v>520</v>
      </c>
    </row>
    <row r="1937" spans="1:1" x14ac:dyDescent="0.35">
      <c r="A1937" s="33" t="s">
        <v>1154</v>
      </c>
    </row>
    <row r="1938" spans="1:1" x14ac:dyDescent="0.35">
      <c r="A1938" s="33" t="s">
        <v>1068</v>
      </c>
    </row>
    <row r="1939" spans="1:1" x14ac:dyDescent="0.35">
      <c r="A1939" s="33" t="s">
        <v>1258</v>
      </c>
    </row>
    <row r="1940" spans="1:1" x14ac:dyDescent="0.35">
      <c r="A1940" s="33" t="s">
        <v>1887</v>
      </c>
    </row>
    <row r="1941" spans="1:1" x14ac:dyDescent="0.35">
      <c r="A1941" s="33" t="s">
        <v>694</v>
      </c>
    </row>
    <row r="1942" spans="1:1" x14ac:dyDescent="0.35">
      <c r="A1942" s="33" t="s">
        <v>932</v>
      </c>
    </row>
    <row r="1943" spans="1:1" x14ac:dyDescent="0.35">
      <c r="A1943" s="33" t="s">
        <v>1716</v>
      </c>
    </row>
    <row r="1944" spans="1:1" x14ac:dyDescent="0.35">
      <c r="A1944" s="33" t="s">
        <v>1784</v>
      </c>
    </row>
    <row r="1945" spans="1:1" x14ac:dyDescent="0.35">
      <c r="A1945" s="33" t="s">
        <v>507</v>
      </c>
    </row>
    <row r="1946" spans="1:1" x14ac:dyDescent="0.35">
      <c r="A1946" s="33" t="s">
        <v>1435</v>
      </c>
    </row>
    <row r="1947" spans="1:1" x14ac:dyDescent="0.35">
      <c r="A1947" s="33" t="s">
        <v>1510</v>
      </c>
    </row>
    <row r="1948" spans="1:1" x14ac:dyDescent="0.35">
      <c r="A1948" s="33" t="s">
        <v>488</v>
      </c>
    </row>
    <row r="1949" spans="1:1" x14ac:dyDescent="0.35">
      <c r="A1949" s="33" t="s">
        <v>1806</v>
      </c>
    </row>
    <row r="1950" spans="1:1" x14ac:dyDescent="0.35">
      <c r="A1950" s="33" t="s">
        <v>346</v>
      </c>
    </row>
    <row r="1951" spans="1:1" x14ac:dyDescent="0.35">
      <c r="A1951" s="33" t="s">
        <v>746</v>
      </c>
    </row>
    <row r="1952" spans="1:1" x14ac:dyDescent="0.35">
      <c r="A1952" s="33" t="s">
        <v>1025</v>
      </c>
    </row>
    <row r="1953" spans="1:1" x14ac:dyDescent="0.35">
      <c r="A1953" s="33" t="s">
        <v>1346</v>
      </c>
    </row>
    <row r="1954" spans="1:1" x14ac:dyDescent="0.35">
      <c r="A1954" s="33" t="s">
        <v>602</v>
      </c>
    </row>
    <row r="1955" spans="1:1" x14ac:dyDescent="0.35">
      <c r="A1955" s="33" t="s">
        <v>1000</v>
      </c>
    </row>
    <row r="1956" spans="1:1" x14ac:dyDescent="0.35">
      <c r="A1956" s="33" t="s">
        <v>580</v>
      </c>
    </row>
    <row r="1957" spans="1:1" x14ac:dyDescent="0.35">
      <c r="A1957" s="33" t="s">
        <v>491</v>
      </c>
    </row>
    <row r="1958" spans="1:1" x14ac:dyDescent="0.35">
      <c r="A1958" s="33" t="s">
        <v>1602</v>
      </c>
    </row>
    <row r="1959" spans="1:1" x14ac:dyDescent="0.35">
      <c r="A1959" s="33" t="s">
        <v>1272</v>
      </c>
    </row>
    <row r="1960" spans="1:1" x14ac:dyDescent="0.35">
      <c r="A1960" s="33" t="s">
        <v>1597</v>
      </c>
    </row>
    <row r="1961" spans="1:1" x14ac:dyDescent="0.35">
      <c r="A1961" s="33" t="s">
        <v>1361</v>
      </c>
    </row>
    <row r="1962" spans="1:1" x14ac:dyDescent="0.35">
      <c r="A1962" s="33" t="s">
        <v>1538</v>
      </c>
    </row>
    <row r="1963" spans="1:1" x14ac:dyDescent="0.35">
      <c r="A1963" s="33" t="s">
        <v>640</v>
      </c>
    </row>
    <row r="1964" spans="1:1" x14ac:dyDescent="0.35">
      <c r="A1964" s="33" t="s">
        <v>1204</v>
      </c>
    </row>
    <row r="1965" spans="1:1" x14ac:dyDescent="0.35">
      <c r="A1965" s="33" t="s">
        <v>1225</v>
      </c>
    </row>
    <row r="1966" spans="1:1" x14ac:dyDescent="0.35">
      <c r="A1966" s="33" t="s">
        <v>634</v>
      </c>
    </row>
    <row r="1967" spans="1:1" x14ac:dyDescent="0.35">
      <c r="A1967" s="33" t="s">
        <v>1750</v>
      </c>
    </row>
    <row r="1968" spans="1:1" x14ac:dyDescent="0.35">
      <c r="A1968" s="33" t="s">
        <v>1570</v>
      </c>
    </row>
    <row r="1969" spans="1:1" x14ac:dyDescent="0.35">
      <c r="A1969" s="33" t="s">
        <v>366</v>
      </c>
    </row>
    <row r="1970" spans="1:1" x14ac:dyDescent="0.35">
      <c r="A1970" s="33" t="s">
        <v>886</v>
      </c>
    </row>
    <row r="1971" spans="1:1" x14ac:dyDescent="0.35">
      <c r="A1971" s="33" t="s">
        <v>302</v>
      </c>
    </row>
    <row r="1972" spans="1:1" x14ac:dyDescent="0.35">
      <c r="A1972" s="33" t="s">
        <v>1635</v>
      </c>
    </row>
    <row r="1973" spans="1:1" x14ac:dyDescent="0.35">
      <c r="A1973" s="33" t="s">
        <v>663</v>
      </c>
    </row>
    <row r="1974" spans="1:1" x14ac:dyDescent="0.35">
      <c r="A1974" s="33" t="s">
        <v>1304</v>
      </c>
    </row>
    <row r="1975" spans="1:1" x14ac:dyDescent="0.35">
      <c r="A1975" s="33" t="s">
        <v>1911</v>
      </c>
    </row>
    <row r="1976" spans="1:1" x14ac:dyDescent="0.35">
      <c r="A1976" s="33" t="s">
        <v>1234</v>
      </c>
    </row>
    <row r="1977" spans="1:1" x14ac:dyDescent="0.35">
      <c r="A1977" s="33" t="s">
        <v>925</v>
      </c>
    </row>
    <row r="1978" spans="1:1" x14ac:dyDescent="0.35">
      <c r="A1978" s="33" t="s">
        <v>964</v>
      </c>
    </row>
    <row r="1979" spans="1:1" x14ac:dyDescent="0.35">
      <c r="A1979" s="33" t="s">
        <v>335</v>
      </c>
    </row>
    <row r="1980" spans="1:1" x14ac:dyDescent="0.35">
      <c r="A1980" s="33" t="s">
        <v>373</v>
      </c>
    </row>
    <row r="1981" spans="1:1" x14ac:dyDescent="0.35">
      <c r="A1981" s="33" t="s">
        <v>233</v>
      </c>
    </row>
    <row r="1982" spans="1:1" x14ac:dyDescent="0.35">
      <c r="A1982" s="33" t="s">
        <v>70</v>
      </c>
    </row>
    <row r="1983" spans="1:1" x14ac:dyDescent="0.35">
      <c r="A1983" s="33" t="s">
        <v>1567</v>
      </c>
    </row>
    <row r="1984" spans="1:1" x14ac:dyDescent="0.35">
      <c r="A1984" s="33" t="s">
        <v>1124</v>
      </c>
    </row>
    <row r="1985" spans="1:1" x14ac:dyDescent="0.35">
      <c r="A1985" s="33" t="s">
        <v>760</v>
      </c>
    </row>
    <row r="1986" spans="1:1" x14ac:dyDescent="0.35">
      <c r="A1986" s="33" t="s">
        <v>1373</v>
      </c>
    </row>
    <row r="1987" spans="1:1" x14ac:dyDescent="0.35">
      <c r="A1987" s="33" t="s">
        <v>290</v>
      </c>
    </row>
    <row r="1988" spans="1:1" x14ac:dyDescent="0.35">
      <c r="A1988" s="33" t="s">
        <v>631</v>
      </c>
    </row>
    <row r="1989" spans="1:1" x14ac:dyDescent="0.35">
      <c r="A1989" s="33" t="s">
        <v>1762</v>
      </c>
    </row>
    <row r="1990" spans="1:1" x14ac:dyDescent="0.35">
      <c r="A1990" s="33" t="s">
        <v>1379</v>
      </c>
    </row>
    <row r="1991" spans="1:1" x14ac:dyDescent="0.35">
      <c r="A1991" s="33" t="s">
        <v>1575</v>
      </c>
    </row>
    <row r="1992" spans="1:1" x14ac:dyDescent="0.35">
      <c r="A1992" s="33" t="s">
        <v>819</v>
      </c>
    </row>
    <row r="1993" spans="1:1" x14ac:dyDescent="0.35">
      <c r="A1993" s="33" t="s">
        <v>218</v>
      </c>
    </row>
    <row r="1994" spans="1:1" x14ac:dyDescent="0.35">
      <c r="A1994" s="33" t="s">
        <v>1092</v>
      </c>
    </row>
    <row r="1995" spans="1:1" x14ac:dyDescent="0.35">
      <c r="A1995" s="33" t="s">
        <v>256</v>
      </c>
    </row>
    <row r="1996" spans="1:1" x14ac:dyDescent="0.35">
      <c r="A1996" s="33" t="s">
        <v>255</v>
      </c>
    </row>
    <row r="1997" spans="1:1" x14ac:dyDescent="0.35">
      <c r="A1997" s="33" t="s">
        <v>257</v>
      </c>
    </row>
    <row r="1998" spans="1:1" x14ac:dyDescent="0.35">
      <c r="A1998" s="33" t="s">
        <v>1425</v>
      </c>
    </row>
    <row r="1999" spans="1:1" x14ac:dyDescent="0.35">
      <c r="A1999" s="33" t="s">
        <v>150</v>
      </c>
    </row>
    <row r="2000" spans="1:1" x14ac:dyDescent="0.35">
      <c r="A2000" s="33" t="s">
        <v>254</v>
      </c>
    </row>
    <row r="2001" spans="1:1" x14ac:dyDescent="0.35">
      <c r="A2001" s="33" t="s">
        <v>1352</v>
      </c>
    </row>
    <row r="2002" spans="1:1" x14ac:dyDescent="0.35">
      <c r="A2002" s="33" t="s">
        <v>1426</v>
      </c>
    </row>
    <row r="2003" spans="1:1" x14ac:dyDescent="0.35">
      <c r="A2003" s="33" t="s">
        <v>651</v>
      </c>
    </row>
    <row r="2004" spans="1:1" x14ac:dyDescent="0.35">
      <c r="A2004" s="33" t="s">
        <v>835</v>
      </c>
    </row>
    <row r="2005" spans="1:1" x14ac:dyDescent="0.35">
      <c r="A2005" s="33" t="s">
        <v>345</v>
      </c>
    </row>
    <row r="2006" spans="1:1" x14ac:dyDescent="0.35">
      <c r="A2006" s="33" t="s">
        <v>517</v>
      </c>
    </row>
    <row r="2007" spans="1:1" x14ac:dyDescent="0.35">
      <c r="A2007" s="33" t="s">
        <v>1068</v>
      </c>
    </row>
    <row r="2008" spans="1:1" x14ac:dyDescent="0.35">
      <c r="A2008" s="33" t="s">
        <v>282</v>
      </c>
    </row>
    <row r="2009" spans="1:1" x14ac:dyDescent="0.35">
      <c r="A2009" s="33" t="s">
        <v>895</v>
      </c>
    </row>
    <row r="2010" spans="1:1" x14ac:dyDescent="0.35">
      <c r="A2010" s="33" t="s">
        <v>1004</v>
      </c>
    </row>
    <row r="2011" spans="1:1" x14ac:dyDescent="0.35">
      <c r="A2011" s="33" t="s">
        <v>451</v>
      </c>
    </row>
    <row r="2012" spans="1:1" x14ac:dyDescent="0.35">
      <c r="A2012" s="33" t="s">
        <v>1572</v>
      </c>
    </row>
    <row r="2013" spans="1:1" x14ac:dyDescent="0.35">
      <c r="A2013" s="33" t="s">
        <v>737</v>
      </c>
    </row>
    <row r="2014" spans="1:1" x14ac:dyDescent="0.35">
      <c r="A2014" s="33" t="s">
        <v>821</v>
      </c>
    </row>
    <row r="2015" spans="1:1" x14ac:dyDescent="0.35">
      <c r="A2015" s="33" t="s">
        <v>1331</v>
      </c>
    </row>
    <row r="2016" spans="1:1" x14ac:dyDescent="0.35">
      <c r="A2016" s="33" t="s">
        <v>1023</v>
      </c>
    </row>
    <row r="2017" spans="1:1" x14ac:dyDescent="0.35">
      <c r="A2017" s="33" t="s">
        <v>571</v>
      </c>
    </row>
    <row r="2018" spans="1:1" x14ac:dyDescent="0.35">
      <c r="A2018" s="33" t="s">
        <v>1380</v>
      </c>
    </row>
    <row r="2019" spans="1:1" x14ac:dyDescent="0.35">
      <c r="A2019" s="33" t="s">
        <v>314</v>
      </c>
    </row>
    <row r="2020" spans="1:1" x14ac:dyDescent="0.35">
      <c r="A2020" s="33" t="s">
        <v>1612</v>
      </c>
    </row>
    <row r="2021" spans="1:1" x14ac:dyDescent="0.35">
      <c r="A2021" s="33" t="s">
        <v>1465</v>
      </c>
    </row>
    <row r="2022" spans="1:1" x14ac:dyDescent="0.35">
      <c r="A2022" s="33" t="s">
        <v>473</v>
      </c>
    </row>
    <row r="2023" spans="1:1" x14ac:dyDescent="0.35">
      <c r="A2023" s="33" t="s">
        <v>1520</v>
      </c>
    </row>
    <row r="2024" spans="1:1" x14ac:dyDescent="0.35">
      <c r="A2024" s="33" t="s">
        <v>1767</v>
      </c>
    </row>
    <row r="2025" spans="1:1" x14ac:dyDescent="0.35">
      <c r="A2025" s="33" t="s">
        <v>66</v>
      </c>
    </row>
    <row r="2026" spans="1:1" x14ac:dyDescent="0.35">
      <c r="A2026" s="33" t="s">
        <v>540</v>
      </c>
    </row>
    <row r="2027" spans="1:1" x14ac:dyDescent="0.35">
      <c r="A2027" s="33" t="s">
        <v>1424</v>
      </c>
    </row>
    <row r="2028" spans="1:1" x14ac:dyDescent="0.35">
      <c r="A2028" s="33" t="s">
        <v>371</v>
      </c>
    </row>
    <row r="2029" spans="1:1" x14ac:dyDescent="0.35">
      <c r="A2029" s="33" t="s">
        <v>1777</v>
      </c>
    </row>
    <row r="2030" spans="1:1" x14ac:dyDescent="0.35">
      <c r="A2030" s="33" t="s">
        <v>331</v>
      </c>
    </row>
    <row r="2031" spans="1:1" x14ac:dyDescent="0.35">
      <c r="A2031" s="33" t="s">
        <v>771</v>
      </c>
    </row>
    <row r="2032" spans="1:1" x14ac:dyDescent="0.35">
      <c r="A2032" s="33" t="s">
        <v>671</v>
      </c>
    </row>
    <row r="2033" spans="1:1" x14ac:dyDescent="0.35">
      <c r="A2033" s="33" t="s">
        <v>325</v>
      </c>
    </row>
    <row r="2034" spans="1:1" x14ac:dyDescent="0.35">
      <c r="A2034" s="33" t="s">
        <v>1273</v>
      </c>
    </row>
    <row r="2035" spans="1:1" x14ac:dyDescent="0.35">
      <c r="A2035" s="33" t="s">
        <v>1483</v>
      </c>
    </row>
    <row r="2036" spans="1:1" x14ac:dyDescent="0.35">
      <c r="A2036" s="33" t="s">
        <v>1530</v>
      </c>
    </row>
    <row r="2037" spans="1:1" x14ac:dyDescent="0.35">
      <c r="A2037" s="33" t="s">
        <v>1281</v>
      </c>
    </row>
    <row r="2038" spans="1:1" x14ac:dyDescent="0.35">
      <c r="A2038" s="33" t="s">
        <v>425</v>
      </c>
    </row>
    <row r="2039" spans="1:1" x14ac:dyDescent="0.35">
      <c r="A2039" s="33" t="s">
        <v>1167</v>
      </c>
    </row>
    <row r="2040" spans="1:1" x14ac:dyDescent="0.35">
      <c r="A2040" s="33" t="s">
        <v>405</v>
      </c>
    </row>
    <row r="2041" spans="1:1" x14ac:dyDescent="0.35">
      <c r="A2041" s="33" t="s">
        <v>1342</v>
      </c>
    </row>
    <row r="2042" spans="1:1" x14ac:dyDescent="0.35">
      <c r="A2042" s="33" t="s">
        <v>547</v>
      </c>
    </row>
    <row r="2043" spans="1:1" x14ac:dyDescent="0.35">
      <c r="A2043" s="33" t="s">
        <v>1217</v>
      </c>
    </row>
    <row r="2044" spans="1:1" x14ac:dyDescent="0.35">
      <c r="A2044" s="33" t="s">
        <v>112</v>
      </c>
    </row>
    <row r="2045" spans="1:1" x14ac:dyDescent="0.35">
      <c r="A2045" s="33" t="s">
        <v>1438</v>
      </c>
    </row>
    <row r="2046" spans="1:1" x14ac:dyDescent="0.35">
      <c r="A2046" s="33" t="s">
        <v>658</v>
      </c>
    </row>
    <row r="2047" spans="1:1" x14ac:dyDescent="0.35">
      <c r="A2047" s="33" t="s">
        <v>1218</v>
      </c>
    </row>
    <row r="2048" spans="1:1" x14ac:dyDescent="0.35">
      <c r="A2048" s="33" t="s">
        <v>1487</v>
      </c>
    </row>
    <row r="2049" spans="1:1" x14ac:dyDescent="0.35">
      <c r="A2049" s="33" t="s">
        <v>1169</v>
      </c>
    </row>
    <row r="2050" spans="1:1" x14ac:dyDescent="0.35">
      <c r="A2050" s="33" t="s">
        <v>134</v>
      </c>
    </row>
    <row r="2051" spans="1:1" x14ac:dyDescent="0.35">
      <c r="A2051" s="33" t="s">
        <v>135</v>
      </c>
    </row>
    <row r="2052" spans="1:1" x14ac:dyDescent="0.35">
      <c r="A2052" s="33" t="s">
        <v>133</v>
      </c>
    </row>
    <row r="2053" spans="1:1" x14ac:dyDescent="0.35">
      <c r="A2053" s="33" t="s">
        <v>712</v>
      </c>
    </row>
    <row r="2054" spans="1:1" x14ac:dyDescent="0.35">
      <c r="A2054" s="33" t="s">
        <v>1250</v>
      </c>
    </row>
    <row r="2055" spans="1:1" x14ac:dyDescent="0.35">
      <c r="A2055" s="33" t="s">
        <v>70</v>
      </c>
    </row>
    <row r="2056" spans="1:1" x14ac:dyDescent="0.35">
      <c r="A2056" s="33" t="s">
        <v>1522</v>
      </c>
    </row>
    <row r="2057" spans="1:1" x14ac:dyDescent="0.35">
      <c r="A2057" s="33" t="s">
        <v>440</v>
      </c>
    </row>
    <row r="2058" spans="1:1" x14ac:dyDescent="0.35">
      <c r="A2058" s="33" t="s">
        <v>948</v>
      </c>
    </row>
    <row r="2059" spans="1:1" x14ac:dyDescent="0.35">
      <c r="A2059" s="33" t="s">
        <v>968</v>
      </c>
    </row>
    <row r="2060" spans="1:1" x14ac:dyDescent="0.35">
      <c r="A2060" s="33" t="s">
        <v>1433</v>
      </c>
    </row>
    <row r="2061" spans="1:1" x14ac:dyDescent="0.35">
      <c r="A2061" s="33" t="s">
        <v>1603</v>
      </c>
    </row>
    <row r="2062" spans="1:1" x14ac:dyDescent="0.35">
      <c r="A2062" s="33" t="s">
        <v>149</v>
      </c>
    </row>
    <row r="2063" spans="1:1" x14ac:dyDescent="0.35">
      <c r="A2063" s="33" t="s">
        <v>1234</v>
      </c>
    </row>
    <row r="2064" spans="1:1" x14ac:dyDescent="0.35">
      <c r="A2064" s="33" t="s">
        <v>201</v>
      </c>
    </row>
    <row r="2065" spans="1:1" x14ac:dyDescent="0.35">
      <c r="A2065" s="33" t="s">
        <v>955</v>
      </c>
    </row>
    <row r="2066" spans="1:1" x14ac:dyDescent="0.35">
      <c r="A2066" s="33" t="s">
        <v>1106</v>
      </c>
    </row>
    <row r="2067" spans="1:1" x14ac:dyDescent="0.35">
      <c r="A2067" s="33" t="s">
        <v>832</v>
      </c>
    </row>
    <row r="2068" spans="1:1" x14ac:dyDescent="0.35">
      <c r="A2068" s="33" t="s">
        <v>697</v>
      </c>
    </row>
    <row r="2069" spans="1:1" x14ac:dyDescent="0.35">
      <c r="A2069" s="33" t="s">
        <v>275</v>
      </c>
    </row>
    <row r="2070" spans="1:1" x14ac:dyDescent="0.35">
      <c r="A2070" s="33" t="s">
        <v>213</v>
      </c>
    </row>
    <row r="2071" spans="1:1" x14ac:dyDescent="0.35">
      <c r="A2071" s="33" t="s">
        <v>1517</v>
      </c>
    </row>
    <row r="2072" spans="1:1" x14ac:dyDescent="0.35">
      <c r="A2072" s="33" t="s">
        <v>251</v>
      </c>
    </row>
    <row r="2073" spans="1:1" x14ac:dyDescent="0.35">
      <c r="A2073" s="33" t="s">
        <v>178</v>
      </c>
    </row>
    <row r="2074" spans="1:1" x14ac:dyDescent="0.35">
      <c r="A2074" s="33" t="s">
        <v>351</v>
      </c>
    </row>
    <row r="2075" spans="1:1" x14ac:dyDescent="0.35">
      <c r="A2075" s="33" t="s">
        <v>253</v>
      </c>
    </row>
    <row r="2076" spans="1:1" x14ac:dyDescent="0.35">
      <c r="A2076" s="33" t="s">
        <v>53</v>
      </c>
    </row>
    <row r="2077" spans="1:1" x14ac:dyDescent="0.35">
      <c r="A2077" s="33" t="s">
        <v>1222</v>
      </c>
    </row>
    <row r="2078" spans="1:1" x14ac:dyDescent="0.35">
      <c r="A2078" s="33" t="s">
        <v>356</v>
      </c>
    </row>
    <row r="2079" spans="1:1" x14ac:dyDescent="0.35">
      <c r="A2079" s="33" t="s">
        <v>1288</v>
      </c>
    </row>
    <row r="2080" spans="1:1" x14ac:dyDescent="0.35">
      <c r="A2080" s="33" t="s">
        <v>1791</v>
      </c>
    </row>
    <row r="2081" spans="1:1" x14ac:dyDescent="0.35">
      <c r="A2081" s="33" t="s">
        <v>1471</v>
      </c>
    </row>
    <row r="2082" spans="1:1" x14ac:dyDescent="0.35">
      <c r="A2082" s="33" t="s">
        <v>1115</v>
      </c>
    </row>
    <row r="2083" spans="1:1" x14ac:dyDescent="0.35">
      <c r="A2083" s="33" t="s">
        <v>1886</v>
      </c>
    </row>
    <row r="2084" spans="1:1" x14ac:dyDescent="0.35">
      <c r="A2084" s="33" t="s">
        <v>507</v>
      </c>
    </row>
    <row r="2085" spans="1:1" x14ac:dyDescent="0.35">
      <c r="A2085" s="33" t="s">
        <v>946</v>
      </c>
    </row>
    <row r="2086" spans="1:1" x14ac:dyDescent="0.35">
      <c r="A2086" s="33" t="s">
        <v>373</v>
      </c>
    </row>
    <row r="2087" spans="1:1" x14ac:dyDescent="0.35">
      <c r="A2087" s="33" t="s">
        <v>820</v>
      </c>
    </row>
    <row r="2088" spans="1:1" x14ac:dyDescent="0.35">
      <c r="A2088" s="33" t="s">
        <v>1353</v>
      </c>
    </row>
    <row r="2089" spans="1:1" x14ac:dyDescent="0.35">
      <c r="A2089" s="33" t="s">
        <v>1197</v>
      </c>
    </row>
    <row r="2090" spans="1:1" x14ac:dyDescent="0.35">
      <c r="A2090" s="33" t="s">
        <v>884</v>
      </c>
    </row>
    <row r="2091" spans="1:1" x14ac:dyDescent="0.35">
      <c r="A2091" s="33" t="s">
        <v>1191</v>
      </c>
    </row>
    <row r="2092" spans="1:1" x14ac:dyDescent="0.35">
      <c r="A2092" s="33" t="s">
        <v>1299</v>
      </c>
    </row>
    <row r="2093" spans="1:1" x14ac:dyDescent="0.35">
      <c r="A2093" s="33" t="s">
        <v>1352</v>
      </c>
    </row>
    <row r="2094" spans="1:1" x14ac:dyDescent="0.35">
      <c r="A2094" s="33" t="s">
        <v>678</v>
      </c>
    </row>
    <row r="2095" spans="1:1" x14ac:dyDescent="0.35">
      <c r="A2095" s="33" t="s">
        <v>86</v>
      </c>
    </row>
    <row r="2096" spans="1:1" x14ac:dyDescent="0.35">
      <c r="A2096" s="33" t="s">
        <v>372</v>
      </c>
    </row>
    <row r="2097" spans="1:1" x14ac:dyDescent="0.35">
      <c r="A2097" s="33" t="s">
        <v>201</v>
      </c>
    </row>
    <row r="2098" spans="1:1" x14ac:dyDescent="0.35">
      <c r="A2098" s="33" t="s">
        <v>644</v>
      </c>
    </row>
    <row r="2099" spans="1:1" x14ac:dyDescent="0.35">
      <c r="A2099" s="33" t="s">
        <v>1039</v>
      </c>
    </row>
    <row r="2100" spans="1:1" x14ac:dyDescent="0.35">
      <c r="A2100" s="33" t="s">
        <v>705</v>
      </c>
    </row>
    <row r="2101" spans="1:1" x14ac:dyDescent="0.35">
      <c r="A2101" s="33" t="s">
        <v>961</v>
      </c>
    </row>
    <row r="2102" spans="1:1" x14ac:dyDescent="0.35">
      <c r="A2102" s="33" t="s">
        <v>767</v>
      </c>
    </row>
    <row r="2103" spans="1:1" x14ac:dyDescent="0.35">
      <c r="A2103" s="33" t="s">
        <v>513</v>
      </c>
    </row>
    <row r="2104" spans="1:1" x14ac:dyDescent="0.35">
      <c r="A2104" s="33" t="s">
        <v>65</v>
      </c>
    </row>
    <row r="2105" spans="1:1" x14ac:dyDescent="0.35">
      <c r="A2105" s="33" t="s">
        <v>1572</v>
      </c>
    </row>
    <row r="2106" spans="1:1" x14ac:dyDescent="0.35">
      <c r="A2106" s="33" t="s">
        <v>630</v>
      </c>
    </row>
    <row r="2107" spans="1:1" x14ac:dyDescent="0.35">
      <c r="A2107" s="33" t="s">
        <v>1351</v>
      </c>
    </row>
    <row r="2108" spans="1:1" x14ac:dyDescent="0.35">
      <c r="A2108" s="33" t="s">
        <v>174</v>
      </c>
    </row>
    <row r="2109" spans="1:1" x14ac:dyDescent="0.35">
      <c r="A2109" s="33" t="s">
        <v>1109</v>
      </c>
    </row>
    <row r="2110" spans="1:1" x14ac:dyDescent="0.35">
      <c r="A2110" s="33" t="s">
        <v>1601</v>
      </c>
    </row>
    <row r="2111" spans="1:1" x14ac:dyDescent="0.35">
      <c r="A2111" s="33" t="s">
        <v>392</v>
      </c>
    </row>
    <row r="2112" spans="1:1" x14ac:dyDescent="0.35">
      <c r="A2112" s="33" t="s">
        <v>573</v>
      </c>
    </row>
    <row r="2113" spans="1:1" x14ac:dyDescent="0.35">
      <c r="A2113" s="33" t="s">
        <v>1284</v>
      </c>
    </row>
    <row r="2114" spans="1:1" x14ac:dyDescent="0.35">
      <c r="A2114" s="33" t="s">
        <v>241</v>
      </c>
    </row>
    <row r="2115" spans="1:1" x14ac:dyDescent="0.35">
      <c r="A2115" s="33" t="s">
        <v>268</v>
      </c>
    </row>
    <row r="2116" spans="1:1" x14ac:dyDescent="0.35">
      <c r="A2116" s="33" t="s">
        <v>267</v>
      </c>
    </row>
    <row r="2117" spans="1:1" x14ac:dyDescent="0.35">
      <c r="A2117" s="33" t="s">
        <v>856</v>
      </c>
    </row>
    <row r="2118" spans="1:1" x14ac:dyDescent="0.35">
      <c r="A2118" s="33" t="s">
        <v>451</v>
      </c>
    </row>
    <row r="2119" spans="1:1" x14ac:dyDescent="0.35">
      <c r="A2119" s="33" t="s">
        <v>1692</v>
      </c>
    </row>
    <row r="2120" spans="1:1" x14ac:dyDescent="0.35">
      <c r="A2120" s="33" t="s">
        <v>975</v>
      </c>
    </row>
    <row r="2121" spans="1:1" x14ac:dyDescent="0.35">
      <c r="A2121" s="33" t="s">
        <v>1329</v>
      </c>
    </row>
    <row r="2122" spans="1:1" x14ac:dyDescent="0.35">
      <c r="A2122" s="33" t="s">
        <v>495</v>
      </c>
    </row>
    <row r="2123" spans="1:1" x14ac:dyDescent="0.35">
      <c r="A2123" s="33" t="s">
        <v>1175</v>
      </c>
    </row>
    <row r="2124" spans="1:1" x14ac:dyDescent="0.35">
      <c r="A2124" s="33" t="s">
        <v>162</v>
      </c>
    </row>
    <row r="2125" spans="1:1" x14ac:dyDescent="0.35">
      <c r="A2125" s="33" t="s">
        <v>682</v>
      </c>
    </row>
    <row r="2126" spans="1:1" x14ac:dyDescent="0.35">
      <c r="A2126" s="33" t="s">
        <v>462</v>
      </c>
    </row>
    <row r="2127" spans="1:1" x14ac:dyDescent="0.35">
      <c r="A2127" s="33" t="s">
        <v>488</v>
      </c>
    </row>
    <row r="2128" spans="1:1" x14ac:dyDescent="0.35">
      <c r="A2128" s="33" t="s">
        <v>1793</v>
      </c>
    </row>
    <row r="2129" spans="1:1" x14ac:dyDescent="0.35">
      <c r="A2129" s="33" t="s">
        <v>103</v>
      </c>
    </row>
    <row r="2130" spans="1:1" x14ac:dyDescent="0.35">
      <c r="A2130" s="33" t="s">
        <v>617</v>
      </c>
    </row>
    <row r="2131" spans="1:1" x14ac:dyDescent="0.35">
      <c r="A2131" s="33" t="s">
        <v>1174</v>
      </c>
    </row>
    <row r="2132" spans="1:1" x14ac:dyDescent="0.35">
      <c r="A2132" s="33" t="s">
        <v>538</v>
      </c>
    </row>
    <row r="2133" spans="1:1" x14ac:dyDescent="0.35">
      <c r="A2133" s="33" t="s">
        <v>1365</v>
      </c>
    </row>
    <row r="2134" spans="1:1" x14ac:dyDescent="0.35">
      <c r="A2134" s="33" t="s">
        <v>165</v>
      </c>
    </row>
    <row r="2135" spans="1:1" x14ac:dyDescent="0.35">
      <c r="A2135" s="33" t="s">
        <v>1550</v>
      </c>
    </row>
    <row r="2136" spans="1:1" x14ac:dyDescent="0.35">
      <c r="A2136" s="33" t="s">
        <v>486</v>
      </c>
    </row>
    <row r="2137" spans="1:1" x14ac:dyDescent="0.35">
      <c r="A2137" s="33" t="s">
        <v>1238</v>
      </c>
    </row>
    <row r="2138" spans="1:1" x14ac:dyDescent="0.35">
      <c r="A2138" s="33" t="s">
        <v>234</v>
      </c>
    </row>
    <row r="2139" spans="1:1" x14ac:dyDescent="0.35">
      <c r="A2139" s="33" t="s">
        <v>979</v>
      </c>
    </row>
    <row r="2140" spans="1:1" x14ac:dyDescent="0.35">
      <c r="A2140" s="33" t="s">
        <v>1151</v>
      </c>
    </row>
    <row r="2141" spans="1:1" x14ac:dyDescent="0.35">
      <c r="A2141" s="33" t="s">
        <v>384</v>
      </c>
    </row>
    <row r="2142" spans="1:1" x14ac:dyDescent="0.35">
      <c r="A2142" s="33" t="s">
        <v>865</v>
      </c>
    </row>
    <row r="2143" spans="1:1" x14ac:dyDescent="0.35">
      <c r="A2143" s="33" t="s">
        <v>1363</v>
      </c>
    </row>
    <row r="2144" spans="1:1" x14ac:dyDescent="0.35">
      <c r="A2144" s="33" t="s">
        <v>1362</v>
      </c>
    </row>
    <row r="2145" spans="1:1" x14ac:dyDescent="0.35">
      <c r="A2145" s="33" t="s">
        <v>1674</v>
      </c>
    </row>
    <row r="2146" spans="1:1" x14ac:dyDescent="0.35">
      <c r="A2146" s="33" t="s">
        <v>296</v>
      </c>
    </row>
    <row r="2147" spans="1:1" x14ac:dyDescent="0.35">
      <c r="A2147" s="33" t="s">
        <v>1069</v>
      </c>
    </row>
    <row r="2148" spans="1:1" x14ac:dyDescent="0.35">
      <c r="A2148" s="33" t="s">
        <v>397</v>
      </c>
    </row>
    <row r="2149" spans="1:1" x14ac:dyDescent="0.35">
      <c r="A2149" s="33" t="s">
        <v>1333</v>
      </c>
    </row>
    <row r="2150" spans="1:1" x14ac:dyDescent="0.35">
      <c r="A2150" s="33" t="s">
        <v>407</v>
      </c>
    </row>
    <row r="2151" spans="1:1" x14ac:dyDescent="0.35">
      <c r="A2151" s="33" t="s">
        <v>1600</v>
      </c>
    </row>
    <row r="2152" spans="1:1" x14ac:dyDescent="0.35">
      <c r="A2152" s="33" t="s">
        <v>1362</v>
      </c>
    </row>
    <row r="2153" spans="1:1" x14ac:dyDescent="0.35">
      <c r="A2153" s="33" t="s">
        <v>1536</v>
      </c>
    </row>
    <row r="2154" spans="1:1" x14ac:dyDescent="0.35">
      <c r="A2154" s="33" t="s">
        <v>1686</v>
      </c>
    </row>
    <row r="2155" spans="1:1" x14ac:dyDescent="0.35">
      <c r="A2155" s="33" t="s">
        <v>332</v>
      </c>
    </row>
    <row r="2156" spans="1:1" x14ac:dyDescent="0.35">
      <c r="A2156" s="33" t="s">
        <v>377</v>
      </c>
    </row>
    <row r="2157" spans="1:1" x14ac:dyDescent="0.35">
      <c r="A2157" s="33" t="s">
        <v>1255</v>
      </c>
    </row>
    <row r="2158" spans="1:1" x14ac:dyDescent="0.35">
      <c r="A2158" s="33" t="s">
        <v>787</v>
      </c>
    </row>
    <row r="2159" spans="1:1" x14ac:dyDescent="0.35">
      <c r="A2159" s="33" t="s">
        <v>849</v>
      </c>
    </row>
    <row r="2160" spans="1:1" x14ac:dyDescent="0.35">
      <c r="A2160" s="33" t="s">
        <v>387</v>
      </c>
    </row>
    <row r="2161" spans="1:1" x14ac:dyDescent="0.35">
      <c r="A2161" s="33" t="s">
        <v>823</v>
      </c>
    </row>
    <row r="2162" spans="1:1" x14ac:dyDescent="0.35">
      <c r="A2162" s="33" t="s">
        <v>118</v>
      </c>
    </row>
    <row r="2163" spans="1:1" x14ac:dyDescent="0.35">
      <c r="A2163" s="33" t="s">
        <v>184</v>
      </c>
    </row>
    <row r="2164" spans="1:1" x14ac:dyDescent="0.35">
      <c r="A2164" s="33" t="s">
        <v>1637</v>
      </c>
    </row>
    <row r="2165" spans="1:1" x14ac:dyDescent="0.35">
      <c r="A2165" s="33" t="s">
        <v>1109</v>
      </c>
    </row>
    <row r="2166" spans="1:1" x14ac:dyDescent="0.35">
      <c r="A2166" s="33" t="s">
        <v>168</v>
      </c>
    </row>
    <row r="2167" spans="1:1" x14ac:dyDescent="0.35">
      <c r="A2167" s="33" t="s">
        <v>578</v>
      </c>
    </row>
    <row r="2168" spans="1:1" x14ac:dyDescent="0.35">
      <c r="A2168" s="33" t="s">
        <v>695</v>
      </c>
    </row>
    <row r="2169" spans="1:1" x14ac:dyDescent="0.35">
      <c r="A2169" s="33" t="s">
        <v>1256</v>
      </c>
    </row>
    <row r="2170" spans="1:1" x14ac:dyDescent="0.35">
      <c r="A2170" s="33" t="s">
        <v>328</v>
      </c>
    </row>
    <row r="2171" spans="1:1" x14ac:dyDescent="0.35">
      <c r="A2171" s="33" t="s">
        <v>681</v>
      </c>
    </row>
    <row r="2172" spans="1:1" x14ac:dyDescent="0.35">
      <c r="A2172" s="33" t="s">
        <v>1782</v>
      </c>
    </row>
    <row r="2173" spans="1:1" x14ac:dyDescent="0.35">
      <c r="A2173" s="33" t="s">
        <v>513</v>
      </c>
    </row>
    <row r="2174" spans="1:1" x14ac:dyDescent="0.35">
      <c r="A2174" s="33" t="s">
        <v>572</v>
      </c>
    </row>
    <row r="2175" spans="1:1" x14ac:dyDescent="0.35">
      <c r="A2175" s="33" t="s">
        <v>1044</v>
      </c>
    </row>
    <row r="2176" spans="1:1" x14ac:dyDescent="0.35">
      <c r="A2176" s="33" t="s">
        <v>1370</v>
      </c>
    </row>
    <row r="2177" spans="1:1" x14ac:dyDescent="0.35">
      <c r="A2177" s="33" t="s">
        <v>286</v>
      </c>
    </row>
    <row r="2178" spans="1:1" x14ac:dyDescent="0.35">
      <c r="A2178" s="33" t="s">
        <v>1690</v>
      </c>
    </row>
    <row r="2179" spans="1:1" x14ac:dyDescent="0.35">
      <c r="A2179" s="33" t="s">
        <v>1736</v>
      </c>
    </row>
    <row r="2180" spans="1:1" x14ac:dyDescent="0.35">
      <c r="A2180" s="33" t="s">
        <v>512</v>
      </c>
    </row>
    <row r="2181" spans="1:1" x14ac:dyDescent="0.35">
      <c r="A2181" s="33" t="s">
        <v>498</v>
      </c>
    </row>
    <row r="2182" spans="1:1" x14ac:dyDescent="0.35">
      <c r="A2182" s="33" t="s">
        <v>511</v>
      </c>
    </row>
    <row r="2183" spans="1:1" x14ac:dyDescent="0.35">
      <c r="A2183" s="33" t="s">
        <v>1445</v>
      </c>
    </row>
    <row r="2184" spans="1:1" x14ac:dyDescent="0.35">
      <c r="A2184" s="33" t="s">
        <v>1103</v>
      </c>
    </row>
    <row r="2185" spans="1:1" x14ac:dyDescent="0.35">
      <c r="A2185" s="33" t="s">
        <v>1144</v>
      </c>
    </row>
    <row r="2186" spans="1:1" x14ac:dyDescent="0.35">
      <c r="A2186" s="33" t="s">
        <v>465</v>
      </c>
    </row>
    <row r="2187" spans="1:1" x14ac:dyDescent="0.35">
      <c r="A2187" s="33" t="s">
        <v>934</v>
      </c>
    </row>
    <row r="2188" spans="1:1" x14ac:dyDescent="0.35">
      <c r="A2188" s="33" t="s">
        <v>1673</v>
      </c>
    </row>
    <row r="2189" spans="1:1" x14ac:dyDescent="0.35">
      <c r="A2189" s="33" t="s">
        <v>1145</v>
      </c>
    </row>
    <row r="2190" spans="1:1" x14ac:dyDescent="0.35">
      <c r="A2190" s="33" t="s">
        <v>1194</v>
      </c>
    </row>
    <row r="2191" spans="1:1" x14ac:dyDescent="0.35">
      <c r="A2191" s="33" t="s">
        <v>242</v>
      </c>
    </row>
    <row r="2192" spans="1:1" x14ac:dyDescent="0.35">
      <c r="A2192" s="33" t="s">
        <v>1126</v>
      </c>
    </row>
    <row r="2193" spans="1:1" x14ac:dyDescent="0.35">
      <c r="A2193" s="33" t="s">
        <v>1112</v>
      </c>
    </row>
    <row r="2194" spans="1:1" x14ac:dyDescent="0.35">
      <c r="A2194" s="33" t="s">
        <v>13</v>
      </c>
    </row>
    <row r="2195" spans="1:1" x14ac:dyDescent="0.35">
      <c r="A2195" s="33" t="s">
        <v>734</v>
      </c>
    </row>
    <row r="2196" spans="1:1" x14ac:dyDescent="0.35">
      <c r="A2196" s="33" t="s">
        <v>419</v>
      </c>
    </row>
    <row r="2197" spans="1:1" x14ac:dyDescent="0.35">
      <c r="A2197" s="33" t="s">
        <v>912</v>
      </c>
    </row>
    <row r="2198" spans="1:1" x14ac:dyDescent="0.35">
      <c r="A2198" s="33" t="s">
        <v>38</v>
      </c>
    </row>
    <row r="2199" spans="1:1" x14ac:dyDescent="0.35">
      <c r="A2199" s="33" t="s">
        <v>1033</v>
      </c>
    </row>
    <row r="2200" spans="1:1" x14ac:dyDescent="0.35">
      <c r="A2200" s="33" t="s">
        <v>1290</v>
      </c>
    </row>
    <row r="2201" spans="1:1" x14ac:dyDescent="0.35">
      <c r="A2201" s="33" t="s">
        <v>235</v>
      </c>
    </row>
    <row r="2202" spans="1:1" x14ac:dyDescent="0.35">
      <c r="A2202" s="33" t="s">
        <v>409</v>
      </c>
    </row>
    <row r="2203" spans="1:1" x14ac:dyDescent="0.35">
      <c r="A2203" s="33" t="s">
        <v>828</v>
      </c>
    </row>
    <row r="2204" spans="1:1" x14ac:dyDescent="0.35">
      <c r="A2204" s="33" t="s">
        <v>300</v>
      </c>
    </row>
    <row r="2205" spans="1:1" x14ac:dyDescent="0.35">
      <c r="A2205" s="33" t="s">
        <v>1784</v>
      </c>
    </row>
    <row r="2206" spans="1:1" x14ac:dyDescent="0.35">
      <c r="A2206" s="33" t="s">
        <v>1446</v>
      </c>
    </row>
    <row r="2207" spans="1:1" x14ac:dyDescent="0.35">
      <c r="A2207" s="33" t="s">
        <v>283</v>
      </c>
    </row>
    <row r="2208" spans="1:1" x14ac:dyDescent="0.35">
      <c r="A2208" s="33" t="s">
        <v>195</v>
      </c>
    </row>
    <row r="2209" spans="1:1" x14ac:dyDescent="0.35">
      <c r="A2209" s="33" t="s">
        <v>1466</v>
      </c>
    </row>
    <row r="2210" spans="1:1" x14ac:dyDescent="0.35">
      <c r="A2210" s="33" t="s">
        <v>711</v>
      </c>
    </row>
    <row r="2211" spans="1:1" x14ac:dyDescent="0.35">
      <c r="A2211" s="33" t="s">
        <v>490</v>
      </c>
    </row>
    <row r="2212" spans="1:1" x14ac:dyDescent="0.35">
      <c r="A2212" s="33" t="s">
        <v>77</v>
      </c>
    </row>
    <row r="2213" spans="1:1" x14ac:dyDescent="0.35">
      <c r="A2213" s="33" t="s">
        <v>1824</v>
      </c>
    </row>
    <row r="2214" spans="1:1" x14ac:dyDescent="0.35">
      <c r="A2214" s="33" t="s">
        <v>523</v>
      </c>
    </row>
    <row r="2215" spans="1:1" x14ac:dyDescent="0.35">
      <c r="A2215" s="33" t="s">
        <v>880</v>
      </c>
    </row>
    <row r="2216" spans="1:1" x14ac:dyDescent="0.35">
      <c r="A2216" s="33" t="s">
        <v>1835</v>
      </c>
    </row>
    <row r="2217" spans="1:1" x14ac:dyDescent="0.35">
      <c r="A2217" s="33" t="s">
        <v>1734</v>
      </c>
    </row>
    <row r="2218" spans="1:1" x14ac:dyDescent="0.35">
      <c r="A2218" s="33" t="s">
        <v>495</v>
      </c>
    </row>
    <row r="2219" spans="1:1" x14ac:dyDescent="0.35">
      <c r="A2219" s="33" t="s">
        <v>524</v>
      </c>
    </row>
    <row r="2220" spans="1:1" x14ac:dyDescent="0.35">
      <c r="A2220" s="33" t="s">
        <v>1172</v>
      </c>
    </row>
    <row r="2221" spans="1:1" x14ac:dyDescent="0.35">
      <c r="A2221" s="33" t="s">
        <v>214</v>
      </c>
    </row>
    <row r="2222" spans="1:1" x14ac:dyDescent="0.35">
      <c r="A2222" s="33" t="s">
        <v>451</v>
      </c>
    </row>
    <row r="2223" spans="1:1" x14ac:dyDescent="0.35">
      <c r="A2223" s="33" t="s">
        <v>1376</v>
      </c>
    </row>
    <row r="2224" spans="1:1" x14ac:dyDescent="0.35">
      <c r="A2224" s="33" t="s">
        <v>614</v>
      </c>
    </row>
    <row r="2225" spans="1:1" x14ac:dyDescent="0.35">
      <c r="A2225" s="33" t="s">
        <v>765</v>
      </c>
    </row>
    <row r="2226" spans="1:1" x14ac:dyDescent="0.35">
      <c r="A2226" s="33" t="s">
        <v>1124</v>
      </c>
    </row>
    <row r="2227" spans="1:1" x14ac:dyDescent="0.35">
      <c r="A2227" s="33" t="s">
        <v>1512</v>
      </c>
    </row>
    <row r="2228" spans="1:1" x14ac:dyDescent="0.35">
      <c r="A2228" s="33" t="s">
        <v>1368</v>
      </c>
    </row>
    <row r="2229" spans="1:1" x14ac:dyDescent="0.35">
      <c r="A2229" s="33" t="s">
        <v>473</v>
      </c>
    </row>
    <row r="2230" spans="1:1" x14ac:dyDescent="0.35">
      <c r="A2230" s="33" t="s">
        <v>1520</v>
      </c>
    </row>
    <row r="2231" spans="1:1" x14ac:dyDescent="0.35">
      <c r="A2231" s="33" t="s">
        <v>99</v>
      </c>
    </row>
    <row r="2232" spans="1:1" x14ac:dyDescent="0.35">
      <c r="A2232" s="33" t="s">
        <v>1097</v>
      </c>
    </row>
    <row r="2233" spans="1:1" x14ac:dyDescent="0.35">
      <c r="A2233" s="33" t="s">
        <v>194</v>
      </c>
    </row>
    <row r="2234" spans="1:1" x14ac:dyDescent="0.35">
      <c r="A2234" s="33" t="s">
        <v>1590</v>
      </c>
    </row>
    <row r="2235" spans="1:1" x14ac:dyDescent="0.35">
      <c r="A2235" s="33" t="s">
        <v>1837</v>
      </c>
    </row>
    <row r="2236" spans="1:1" x14ac:dyDescent="0.35">
      <c r="A2236" s="33" t="s">
        <v>641</v>
      </c>
    </row>
    <row r="2237" spans="1:1" x14ac:dyDescent="0.35">
      <c r="A2237" s="33" t="s">
        <v>642</v>
      </c>
    </row>
    <row r="2238" spans="1:1" x14ac:dyDescent="0.35">
      <c r="A2238" s="33" t="s">
        <v>725</v>
      </c>
    </row>
    <row r="2239" spans="1:1" x14ac:dyDescent="0.35">
      <c r="A2239" s="33" t="s">
        <v>133</v>
      </c>
    </row>
    <row r="2240" spans="1:1" x14ac:dyDescent="0.35">
      <c r="A2240" s="33" t="s">
        <v>1289</v>
      </c>
    </row>
    <row r="2241" spans="1:1" x14ac:dyDescent="0.35">
      <c r="A2241" s="33" t="s">
        <v>340</v>
      </c>
    </row>
    <row r="2242" spans="1:1" x14ac:dyDescent="0.35">
      <c r="A2242" s="33" t="s">
        <v>1003</v>
      </c>
    </row>
    <row r="2243" spans="1:1" x14ac:dyDescent="0.35">
      <c r="A2243" s="33" t="s">
        <v>177</v>
      </c>
    </row>
    <row r="2244" spans="1:1" x14ac:dyDescent="0.35">
      <c r="A2244" s="33" t="s">
        <v>1621</v>
      </c>
    </row>
    <row r="2245" spans="1:1" x14ac:dyDescent="0.35">
      <c r="A2245" s="33" t="s">
        <v>1566</v>
      </c>
    </row>
    <row r="2246" spans="1:1" x14ac:dyDescent="0.35">
      <c r="A2246" s="33" t="s">
        <v>305</v>
      </c>
    </row>
    <row r="2247" spans="1:1" x14ac:dyDescent="0.35">
      <c r="A2247" s="33" t="s">
        <v>1195</v>
      </c>
    </row>
    <row r="2248" spans="1:1" x14ac:dyDescent="0.35">
      <c r="A2248" s="33" t="s">
        <v>383</v>
      </c>
    </row>
    <row r="2249" spans="1:1" x14ac:dyDescent="0.35">
      <c r="A2249" s="33" t="s">
        <v>1657</v>
      </c>
    </row>
    <row r="2250" spans="1:1" x14ac:dyDescent="0.35">
      <c r="A2250" s="33" t="s">
        <v>1480</v>
      </c>
    </row>
    <row r="2251" spans="1:1" x14ac:dyDescent="0.35">
      <c r="A2251" s="33" t="s">
        <v>1084</v>
      </c>
    </row>
    <row r="2252" spans="1:1" x14ac:dyDescent="0.35">
      <c r="A2252" s="33" t="s">
        <v>510</v>
      </c>
    </row>
    <row r="2253" spans="1:1" x14ac:dyDescent="0.35">
      <c r="A2253" s="33" t="s">
        <v>278</v>
      </c>
    </row>
    <row r="2254" spans="1:1" x14ac:dyDescent="0.35">
      <c r="A2254" s="33" t="s">
        <v>1680</v>
      </c>
    </row>
    <row r="2255" spans="1:1" x14ac:dyDescent="0.35">
      <c r="A2255" s="33" t="s">
        <v>1111</v>
      </c>
    </row>
    <row r="2256" spans="1:1" x14ac:dyDescent="0.35">
      <c r="A2256" s="33" t="s">
        <v>1303</v>
      </c>
    </row>
    <row r="2257" spans="1:1" x14ac:dyDescent="0.35">
      <c r="A2257" s="33" t="s">
        <v>1585</v>
      </c>
    </row>
    <row r="2258" spans="1:1" x14ac:dyDescent="0.35">
      <c r="A2258" s="33" t="s">
        <v>1834</v>
      </c>
    </row>
    <row r="2259" spans="1:1" x14ac:dyDescent="0.35">
      <c r="A2259" s="33" t="s">
        <v>1500</v>
      </c>
    </row>
    <row r="2260" spans="1:1" x14ac:dyDescent="0.35">
      <c r="A2260" s="33" t="s">
        <v>852</v>
      </c>
    </row>
    <row r="2261" spans="1:1" x14ac:dyDescent="0.35">
      <c r="A2261" s="33" t="s">
        <v>914</v>
      </c>
    </row>
    <row r="2262" spans="1:1" x14ac:dyDescent="0.35">
      <c r="A2262" s="33" t="s">
        <v>918</v>
      </c>
    </row>
    <row r="2263" spans="1:1" x14ac:dyDescent="0.35">
      <c r="A2263" s="33" t="s">
        <v>864</v>
      </c>
    </row>
    <row r="2264" spans="1:1" x14ac:dyDescent="0.35">
      <c r="A2264" s="33" t="s">
        <v>191</v>
      </c>
    </row>
    <row r="2265" spans="1:1" x14ac:dyDescent="0.35">
      <c r="A2265" s="33" t="s">
        <v>916</v>
      </c>
    </row>
    <row r="2266" spans="1:1" x14ac:dyDescent="0.35">
      <c r="A2266" s="33" t="s">
        <v>863</v>
      </c>
    </row>
    <row r="2267" spans="1:1" x14ac:dyDescent="0.35">
      <c r="A2267" s="33" t="s">
        <v>917</v>
      </c>
    </row>
    <row r="2268" spans="1:1" x14ac:dyDescent="0.35">
      <c r="A2268" s="33" t="s">
        <v>865</v>
      </c>
    </row>
    <row r="2269" spans="1:1" x14ac:dyDescent="0.35">
      <c r="A2269" s="33" t="s">
        <v>915</v>
      </c>
    </row>
    <row r="2270" spans="1:1" x14ac:dyDescent="0.35">
      <c r="A2270" s="33" t="s">
        <v>940</v>
      </c>
    </row>
    <row r="2271" spans="1:1" x14ac:dyDescent="0.35">
      <c r="A2271" s="33" t="s">
        <v>784</v>
      </c>
    </row>
    <row r="2272" spans="1:1" x14ac:dyDescent="0.35">
      <c r="A2272" s="33" t="s">
        <v>1375</v>
      </c>
    </row>
    <row r="2273" spans="1:1" x14ac:dyDescent="0.35">
      <c r="A2273" s="33" t="s">
        <v>1673</v>
      </c>
    </row>
    <row r="2274" spans="1:1" x14ac:dyDescent="0.35">
      <c r="A2274" s="33" t="s">
        <v>142</v>
      </c>
    </row>
    <row r="2275" spans="1:1" x14ac:dyDescent="0.35">
      <c r="A2275" s="33" t="s">
        <v>163</v>
      </c>
    </row>
    <row r="2276" spans="1:1" x14ac:dyDescent="0.35">
      <c r="A2276" s="33" t="s">
        <v>1367</v>
      </c>
    </row>
    <row r="2277" spans="1:1" x14ac:dyDescent="0.35">
      <c r="A2277" s="33" t="s">
        <v>150</v>
      </c>
    </row>
    <row r="2278" spans="1:1" x14ac:dyDescent="0.35">
      <c r="A2278" s="33" t="s">
        <v>703</v>
      </c>
    </row>
    <row r="2279" spans="1:1" x14ac:dyDescent="0.35">
      <c r="A2279" s="33" t="s">
        <v>1774</v>
      </c>
    </row>
    <row r="2280" spans="1:1" x14ac:dyDescent="0.35">
      <c r="A2280" s="33" t="s">
        <v>564</v>
      </c>
    </row>
    <row r="2281" spans="1:1" x14ac:dyDescent="0.35">
      <c r="A2281" s="33" t="s">
        <v>911</v>
      </c>
    </row>
    <row r="2282" spans="1:1" x14ac:dyDescent="0.35">
      <c r="A2282" s="33" t="s">
        <v>1251</v>
      </c>
    </row>
    <row r="2283" spans="1:1" x14ac:dyDescent="0.35">
      <c r="A2283" s="33" t="s">
        <v>1436</v>
      </c>
    </row>
    <row r="2284" spans="1:1" x14ac:dyDescent="0.35">
      <c r="A2284" s="33" t="s">
        <v>745</v>
      </c>
    </row>
    <row r="2285" spans="1:1" x14ac:dyDescent="0.35">
      <c r="A2285" s="33" t="s">
        <v>576</v>
      </c>
    </row>
    <row r="2286" spans="1:1" x14ac:dyDescent="0.35">
      <c r="A2286" s="33" t="s">
        <v>1300</v>
      </c>
    </row>
    <row r="2287" spans="1:1" x14ac:dyDescent="0.35">
      <c r="A2287" s="33" t="s">
        <v>1117</v>
      </c>
    </row>
    <row r="2288" spans="1:1" x14ac:dyDescent="0.35">
      <c r="A2288" s="33" t="s">
        <v>1090</v>
      </c>
    </row>
    <row r="2289" spans="1:1" x14ac:dyDescent="0.35">
      <c r="A2289" s="33" t="s">
        <v>1435</v>
      </c>
    </row>
    <row r="2290" spans="1:1" x14ac:dyDescent="0.35">
      <c r="A2290" s="33" t="s">
        <v>721</v>
      </c>
    </row>
    <row r="2291" spans="1:1" x14ac:dyDescent="0.35">
      <c r="A2291" s="33" t="s">
        <v>1076</v>
      </c>
    </row>
    <row r="2292" spans="1:1" x14ac:dyDescent="0.35">
      <c r="A2292" s="33" t="s">
        <v>1078</v>
      </c>
    </row>
    <row r="2293" spans="1:1" x14ac:dyDescent="0.35">
      <c r="A2293" s="33" t="s">
        <v>627</v>
      </c>
    </row>
    <row r="2294" spans="1:1" x14ac:dyDescent="0.35">
      <c r="A2294" s="33" t="s">
        <v>596</v>
      </c>
    </row>
    <row r="2295" spans="1:1" x14ac:dyDescent="0.35">
      <c r="A2295" s="33" t="s">
        <v>648</v>
      </c>
    </row>
    <row r="2296" spans="1:1" x14ac:dyDescent="0.35">
      <c r="A2296" s="33" t="s">
        <v>1266</v>
      </c>
    </row>
    <row r="2297" spans="1:1" x14ac:dyDescent="0.35">
      <c r="A2297" s="33" t="s">
        <v>908</v>
      </c>
    </row>
    <row r="2298" spans="1:1" x14ac:dyDescent="0.35">
      <c r="A2298" s="33" t="s">
        <v>338</v>
      </c>
    </row>
    <row r="2299" spans="1:1" x14ac:dyDescent="0.35">
      <c r="A2299" s="33" t="s">
        <v>447</v>
      </c>
    </row>
    <row r="2300" spans="1:1" x14ac:dyDescent="0.35">
      <c r="A2300" s="33" t="s">
        <v>1760</v>
      </c>
    </row>
    <row r="2301" spans="1:1" x14ac:dyDescent="0.35">
      <c r="A2301" s="33" t="s">
        <v>789</v>
      </c>
    </row>
    <row r="2302" spans="1:1" x14ac:dyDescent="0.35">
      <c r="A2302" s="33" t="s">
        <v>787</v>
      </c>
    </row>
    <row r="2303" spans="1:1" x14ac:dyDescent="0.35">
      <c r="A2303" s="33" t="s">
        <v>514</v>
      </c>
    </row>
    <row r="2304" spans="1:1" x14ac:dyDescent="0.35">
      <c r="A2304" s="33" t="s">
        <v>261</v>
      </c>
    </row>
    <row r="2305" spans="1:1" x14ac:dyDescent="0.35">
      <c r="A2305" s="33" t="s">
        <v>880</v>
      </c>
    </row>
    <row r="2306" spans="1:1" x14ac:dyDescent="0.35">
      <c r="A2306" s="33" t="s">
        <v>788</v>
      </c>
    </row>
    <row r="2307" spans="1:1" x14ac:dyDescent="0.35">
      <c r="A2307" s="33" t="s">
        <v>1100</v>
      </c>
    </row>
    <row r="2308" spans="1:1" x14ac:dyDescent="0.35">
      <c r="A2308" s="33" t="s">
        <v>1302</v>
      </c>
    </row>
    <row r="2309" spans="1:1" x14ac:dyDescent="0.35">
      <c r="A2309" s="33" t="s">
        <v>626</v>
      </c>
    </row>
    <row r="2310" spans="1:1" x14ac:dyDescent="0.35">
      <c r="A2310" s="33" t="s">
        <v>782</v>
      </c>
    </row>
    <row r="2311" spans="1:1" x14ac:dyDescent="0.35">
      <c r="A2311" s="33" t="s">
        <v>353</v>
      </c>
    </row>
    <row r="2312" spans="1:1" x14ac:dyDescent="0.35">
      <c r="A2312" s="33" t="s">
        <v>1301</v>
      </c>
    </row>
    <row r="2313" spans="1:1" x14ac:dyDescent="0.35">
      <c r="A2313" s="33" t="s">
        <v>1067</v>
      </c>
    </row>
    <row r="2314" spans="1:1" x14ac:dyDescent="0.35">
      <c r="A2314" s="33" t="s">
        <v>902</v>
      </c>
    </row>
    <row r="2315" spans="1:1" x14ac:dyDescent="0.35">
      <c r="A2315" s="33" t="s">
        <v>1067</v>
      </c>
    </row>
    <row r="2316" spans="1:1" x14ac:dyDescent="0.35">
      <c r="A2316" s="33" t="s">
        <v>1050</v>
      </c>
    </row>
    <row r="2317" spans="1:1" x14ac:dyDescent="0.35">
      <c r="A2317" s="33" t="s">
        <v>993</v>
      </c>
    </row>
    <row r="2318" spans="1:1" x14ac:dyDescent="0.35">
      <c r="A2318" s="33" t="s">
        <v>1223</v>
      </c>
    </row>
    <row r="2319" spans="1:1" x14ac:dyDescent="0.35">
      <c r="A2319" s="33" t="s">
        <v>805</v>
      </c>
    </row>
    <row r="2320" spans="1:1" x14ac:dyDescent="0.35">
      <c r="A2320" s="33" t="s">
        <v>764</v>
      </c>
    </row>
    <row r="2321" spans="1:1" x14ac:dyDescent="0.35">
      <c r="A2321" s="33" t="s">
        <v>569</v>
      </c>
    </row>
    <row r="2322" spans="1:1" x14ac:dyDescent="0.35">
      <c r="A2322" s="33" t="s">
        <v>1098</v>
      </c>
    </row>
    <row r="2323" spans="1:1" x14ac:dyDescent="0.35">
      <c r="A2323" s="33" t="s">
        <v>1395</v>
      </c>
    </row>
    <row r="2324" spans="1:1" x14ac:dyDescent="0.35">
      <c r="A2324" s="33" t="s">
        <v>1144</v>
      </c>
    </row>
    <row r="2325" spans="1:1" x14ac:dyDescent="0.35">
      <c r="A2325" s="33" t="s">
        <v>1375</v>
      </c>
    </row>
    <row r="2326" spans="1:1" x14ac:dyDescent="0.35">
      <c r="A2326" s="33" t="s">
        <v>33</v>
      </c>
    </row>
    <row r="2327" spans="1:1" x14ac:dyDescent="0.35">
      <c r="A2327" s="33" t="s">
        <v>736</v>
      </c>
    </row>
    <row r="2328" spans="1:1" x14ac:dyDescent="0.35">
      <c r="A2328" s="33" t="s">
        <v>1773</v>
      </c>
    </row>
    <row r="2329" spans="1:1" x14ac:dyDescent="0.35">
      <c r="A2329" s="33" t="s">
        <v>95</v>
      </c>
    </row>
    <row r="2330" spans="1:1" x14ac:dyDescent="0.35">
      <c r="A2330" s="33" t="s">
        <v>870</v>
      </c>
    </row>
    <row r="2331" spans="1:1" x14ac:dyDescent="0.35">
      <c r="A2331" s="33" t="s">
        <v>872</v>
      </c>
    </row>
    <row r="2332" spans="1:1" x14ac:dyDescent="0.35">
      <c r="A2332" s="33" t="s">
        <v>615</v>
      </c>
    </row>
    <row r="2333" spans="1:1" x14ac:dyDescent="0.35">
      <c r="A2333" s="33" t="s">
        <v>1399</v>
      </c>
    </row>
    <row r="2334" spans="1:1" x14ac:dyDescent="0.35">
      <c r="A2334" s="33" t="s">
        <v>869</v>
      </c>
    </row>
    <row r="2335" spans="1:1" x14ac:dyDescent="0.35">
      <c r="A2335" s="33" t="s">
        <v>688</v>
      </c>
    </row>
    <row r="2336" spans="1:1" x14ac:dyDescent="0.35">
      <c r="A2336" s="33" t="s">
        <v>405</v>
      </c>
    </row>
    <row r="2337" spans="1:1" x14ac:dyDescent="0.35">
      <c r="A2337" s="33" t="s">
        <v>871</v>
      </c>
    </row>
    <row r="2338" spans="1:1" x14ac:dyDescent="0.35">
      <c r="A2338" s="33" t="s">
        <v>1435</v>
      </c>
    </row>
    <row r="2339" spans="1:1" x14ac:dyDescent="0.35">
      <c r="A2339" s="33" t="s">
        <v>1033</v>
      </c>
    </row>
    <row r="2340" spans="1:1" x14ac:dyDescent="0.35">
      <c r="A2340" s="33" t="s">
        <v>683</v>
      </c>
    </row>
    <row r="2341" spans="1:1" x14ac:dyDescent="0.35">
      <c r="A2341" s="33" t="s">
        <v>835</v>
      </c>
    </row>
    <row r="2342" spans="1:1" x14ac:dyDescent="0.35">
      <c r="A2342" s="33" t="s">
        <v>1187</v>
      </c>
    </row>
    <row r="2343" spans="1:1" x14ac:dyDescent="0.35">
      <c r="A2343" s="33" t="s">
        <v>1402</v>
      </c>
    </row>
    <row r="2344" spans="1:1" x14ac:dyDescent="0.35">
      <c r="A2344" s="33" t="s">
        <v>1815</v>
      </c>
    </row>
    <row r="2345" spans="1:1" x14ac:dyDescent="0.35">
      <c r="A2345" s="33" t="s">
        <v>1128</v>
      </c>
    </row>
    <row r="2346" spans="1:1" x14ac:dyDescent="0.35">
      <c r="A2346" s="33" t="s">
        <v>329</v>
      </c>
    </row>
    <row r="2347" spans="1:1" x14ac:dyDescent="0.35">
      <c r="A2347" s="33" t="s">
        <v>1003</v>
      </c>
    </row>
    <row r="2348" spans="1:1" x14ac:dyDescent="0.35">
      <c r="A2348" s="33" t="s">
        <v>1180</v>
      </c>
    </row>
    <row r="2349" spans="1:1" x14ac:dyDescent="0.35">
      <c r="A2349" s="33" t="s">
        <v>1148</v>
      </c>
    </row>
    <row r="2350" spans="1:1" x14ac:dyDescent="0.35">
      <c r="A2350" s="33" t="s">
        <v>1495</v>
      </c>
    </row>
    <row r="2351" spans="1:1" x14ac:dyDescent="0.35">
      <c r="A2351" s="33" t="s">
        <v>1823</v>
      </c>
    </row>
    <row r="2352" spans="1:1" x14ac:dyDescent="0.35">
      <c r="A2352" s="33" t="s">
        <v>88</v>
      </c>
    </row>
    <row r="2353" spans="1:1" x14ac:dyDescent="0.35">
      <c r="A2353" s="33" t="s">
        <v>86</v>
      </c>
    </row>
    <row r="2354" spans="1:1" x14ac:dyDescent="0.35">
      <c r="A2354" s="33" t="s">
        <v>346</v>
      </c>
    </row>
    <row r="2355" spans="1:1" x14ac:dyDescent="0.35">
      <c r="A2355" s="33" t="s">
        <v>1766</v>
      </c>
    </row>
    <row r="2356" spans="1:1" x14ac:dyDescent="0.35">
      <c r="A2356" s="33" t="s">
        <v>467</v>
      </c>
    </row>
    <row r="2357" spans="1:1" x14ac:dyDescent="0.35">
      <c r="A2357" s="33" t="s">
        <v>85</v>
      </c>
    </row>
    <row r="2358" spans="1:1" x14ac:dyDescent="0.35">
      <c r="A2358" s="33" t="s">
        <v>740</v>
      </c>
    </row>
    <row r="2359" spans="1:1" x14ac:dyDescent="0.35">
      <c r="A2359" s="33" t="s">
        <v>1378</v>
      </c>
    </row>
    <row r="2360" spans="1:1" x14ac:dyDescent="0.35">
      <c r="A2360" s="33" t="s">
        <v>1681</v>
      </c>
    </row>
    <row r="2361" spans="1:1" x14ac:dyDescent="0.35">
      <c r="A2361" s="33" t="s">
        <v>87</v>
      </c>
    </row>
    <row r="2362" spans="1:1" x14ac:dyDescent="0.35">
      <c r="A2362" s="33" t="s">
        <v>895</v>
      </c>
    </row>
    <row r="2363" spans="1:1" x14ac:dyDescent="0.35">
      <c r="A2363" s="33" t="s">
        <v>844</v>
      </c>
    </row>
    <row r="2364" spans="1:1" x14ac:dyDescent="0.35">
      <c r="A2364" s="33" t="s">
        <v>826</v>
      </c>
    </row>
    <row r="2365" spans="1:1" x14ac:dyDescent="0.35">
      <c r="A2365" s="33" t="s">
        <v>476</v>
      </c>
    </row>
    <row r="2366" spans="1:1" x14ac:dyDescent="0.35">
      <c r="A2366" s="33" t="s">
        <v>1138</v>
      </c>
    </row>
    <row r="2367" spans="1:1" x14ac:dyDescent="0.35">
      <c r="A2367" s="33" t="s">
        <v>728</v>
      </c>
    </row>
    <row r="2368" spans="1:1" x14ac:dyDescent="0.35">
      <c r="A2368" s="33" t="s">
        <v>287</v>
      </c>
    </row>
    <row r="2369" spans="1:1" x14ac:dyDescent="0.35">
      <c r="A2369" s="33" t="s">
        <v>174</v>
      </c>
    </row>
    <row r="2370" spans="1:1" x14ac:dyDescent="0.35">
      <c r="A2370" s="33" t="s">
        <v>845</v>
      </c>
    </row>
    <row r="2371" spans="1:1" x14ac:dyDescent="0.35">
      <c r="A2371" s="33" t="s">
        <v>603</v>
      </c>
    </row>
    <row r="2372" spans="1:1" x14ac:dyDescent="0.35">
      <c r="A2372" s="33" t="s">
        <v>647</v>
      </c>
    </row>
    <row r="2373" spans="1:1" x14ac:dyDescent="0.35">
      <c r="A2373" s="33" t="s">
        <v>324</v>
      </c>
    </row>
    <row r="2374" spans="1:1" x14ac:dyDescent="0.35">
      <c r="A2374" s="33" t="s">
        <v>48</v>
      </c>
    </row>
    <row r="2375" spans="1:1" x14ac:dyDescent="0.35">
      <c r="A2375" s="33" t="s">
        <v>751</v>
      </c>
    </row>
    <row r="2376" spans="1:1" x14ac:dyDescent="0.35">
      <c r="A2376" s="33" t="s">
        <v>1465</v>
      </c>
    </row>
    <row r="2377" spans="1:1" x14ac:dyDescent="0.35">
      <c r="A2377" s="33" t="s">
        <v>1129</v>
      </c>
    </row>
    <row r="2378" spans="1:1" x14ac:dyDescent="0.35">
      <c r="A2378" s="33" t="s">
        <v>1380</v>
      </c>
    </row>
    <row r="2379" spans="1:1" x14ac:dyDescent="0.35">
      <c r="A2379" s="33" t="s">
        <v>1009</v>
      </c>
    </row>
    <row r="2380" spans="1:1" x14ac:dyDescent="0.35">
      <c r="A2380" s="33" t="s">
        <v>40</v>
      </c>
    </row>
    <row r="2381" spans="1:1" x14ac:dyDescent="0.35">
      <c r="A2381" s="33" t="s">
        <v>1606</v>
      </c>
    </row>
    <row r="2382" spans="1:1" x14ac:dyDescent="0.35">
      <c r="A2382" s="33" t="s">
        <v>391</v>
      </c>
    </row>
    <row r="2383" spans="1:1" x14ac:dyDescent="0.35">
      <c r="A2383" s="33" t="s">
        <v>827</v>
      </c>
    </row>
    <row r="2384" spans="1:1" x14ac:dyDescent="0.35">
      <c r="A2384" s="33" t="s">
        <v>764</v>
      </c>
    </row>
    <row r="2385" spans="1:1" x14ac:dyDescent="0.35">
      <c r="A2385" s="33" t="s">
        <v>112</v>
      </c>
    </row>
    <row r="2386" spans="1:1" x14ac:dyDescent="0.35">
      <c r="A2386" s="33" t="s">
        <v>340</v>
      </c>
    </row>
    <row r="2387" spans="1:1" x14ac:dyDescent="0.35">
      <c r="A2387" s="33" t="s">
        <v>1838</v>
      </c>
    </row>
    <row r="2388" spans="1:1" x14ac:dyDescent="0.35">
      <c r="A2388" s="33" t="s">
        <v>17</v>
      </c>
    </row>
    <row r="2389" spans="1:1" x14ac:dyDescent="0.35">
      <c r="A2389" s="33" t="s">
        <v>113</v>
      </c>
    </row>
    <row r="2390" spans="1:1" x14ac:dyDescent="0.35">
      <c r="A2390" s="33" t="s">
        <v>114</v>
      </c>
    </row>
    <row r="2391" spans="1:1" x14ac:dyDescent="0.35">
      <c r="A2391" s="33" t="s">
        <v>1462</v>
      </c>
    </row>
    <row r="2392" spans="1:1" x14ac:dyDescent="0.35">
      <c r="A2392" s="33" t="s">
        <v>459</v>
      </c>
    </row>
    <row r="2393" spans="1:1" x14ac:dyDescent="0.35">
      <c r="A2393" s="33" t="s">
        <v>357</v>
      </c>
    </row>
    <row r="2394" spans="1:1" x14ac:dyDescent="0.35">
      <c r="A2394" s="33" t="s">
        <v>405</v>
      </c>
    </row>
    <row r="2395" spans="1:1" x14ac:dyDescent="0.35">
      <c r="A2395" s="33" t="s">
        <v>842</v>
      </c>
    </row>
    <row r="2396" spans="1:1" x14ac:dyDescent="0.35">
      <c r="A2396" s="33" t="s">
        <v>841</v>
      </c>
    </row>
    <row r="2397" spans="1:1" x14ac:dyDescent="0.35">
      <c r="A2397" s="33" t="s">
        <v>997</v>
      </c>
    </row>
    <row r="2398" spans="1:1" x14ac:dyDescent="0.35">
      <c r="A2398" s="33" t="s">
        <v>840</v>
      </c>
    </row>
    <row r="2399" spans="1:1" x14ac:dyDescent="0.35">
      <c r="A2399" s="33" t="s">
        <v>567</v>
      </c>
    </row>
    <row r="2400" spans="1:1" x14ac:dyDescent="0.35">
      <c r="A2400" s="33" t="s">
        <v>513</v>
      </c>
    </row>
    <row r="2401" spans="1:1" x14ac:dyDescent="0.35">
      <c r="A2401" s="33" t="s">
        <v>1541</v>
      </c>
    </row>
    <row r="2402" spans="1:1" x14ac:dyDescent="0.35">
      <c r="A2402" s="33" t="s">
        <v>396</v>
      </c>
    </row>
    <row r="2403" spans="1:1" x14ac:dyDescent="0.35">
      <c r="A2403" s="33" t="s">
        <v>397</v>
      </c>
    </row>
    <row r="2404" spans="1:1" x14ac:dyDescent="0.35">
      <c r="A2404" s="33" t="s">
        <v>395</v>
      </c>
    </row>
    <row r="2405" spans="1:1" x14ac:dyDescent="0.35">
      <c r="A2405" s="33" t="s">
        <v>1117</v>
      </c>
    </row>
    <row r="2406" spans="1:1" x14ac:dyDescent="0.35">
      <c r="A2406" s="33" t="s">
        <v>702</v>
      </c>
    </row>
    <row r="2407" spans="1:1" x14ac:dyDescent="0.35">
      <c r="A2407" s="33" t="s">
        <v>103</v>
      </c>
    </row>
    <row r="2408" spans="1:1" x14ac:dyDescent="0.35">
      <c r="A2408" s="33" t="s">
        <v>1087</v>
      </c>
    </row>
    <row r="2409" spans="1:1" x14ac:dyDescent="0.35">
      <c r="A2409" s="33" t="s">
        <v>391</v>
      </c>
    </row>
    <row r="2410" spans="1:1" x14ac:dyDescent="0.35">
      <c r="A2410" s="33" t="s">
        <v>247</v>
      </c>
    </row>
    <row r="2411" spans="1:1" x14ac:dyDescent="0.35">
      <c r="A2411" s="33" t="s">
        <v>1794</v>
      </c>
    </row>
    <row r="2412" spans="1:1" x14ac:dyDescent="0.35">
      <c r="A2412" s="33" t="s">
        <v>564</v>
      </c>
    </row>
    <row r="2413" spans="1:1" x14ac:dyDescent="0.35">
      <c r="A2413" s="33" t="s">
        <v>1533</v>
      </c>
    </row>
    <row r="2414" spans="1:1" x14ac:dyDescent="0.35">
      <c r="A2414" s="33" t="s">
        <v>1143</v>
      </c>
    </row>
    <row r="2415" spans="1:1" x14ac:dyDescent="0.35">
      <c r="A2415" s="33" t="s">
        <v>982</v>
      </c>
    </row>
    <row r="2416" spans="1:1" x14ac:dyDescent="0.35">
      <c r="A2416" s="33" t="s">
        <v>1062</v>
      </c>
    </row>
    <row r="2417" spans="1:1" x14ac:dyDescent="0.35">
      <c r="A2417" s="33" t="s">
        <v>816</v>
      </c>
    </row>
    <row r="2418" spans="1:1" x14ac:dyDescent="0.35">
      <c r="A2418" s="33" t="s">
        <v>674</v>
      </c>
    </row>
    <row r="2419" spans="1:1" x14ac:dyDescent="0.35">
      <c r="A2419" s="33" t="s">
        <v>309</v>
      </c>
    </row>
    <row r="2420" spans="1:1" x14ac:dyDescent="0.35">
      <c r="A2420" s="33" t="s">
        <v>415</v>
      </c>
    </row>
    <row r="2421" spans="1:1" x14ac:dyDescent="0.35">
      <c r="A2421" s="33" t="s">
        <v>397</v>
      </c>
    </row>
    <row r="2422" spans="1:1" x14ac:dyDescent="0.35">
      <c r="A2422" s="33" t="s">
        <v>1051</v>
      </c>
    </row>
    <row r="2423" spans="1:1" x14ac:dyDescent="0.35">
      <c r="A2423" s="33" t="s">
        <v>1207</v>
      </c>
    </row>
    <row r="2424" spans="1:1" x14ac:dyDescent="0.35">
      <c r="A2424" s="33" t="s">
        <v>284</v>
      </c>
    </row>
    <row r="2425" spans="1:1" x14ac:dyDescent="0.35">
      <c r="A2425" s="33" t="s">
        <v>1390</v>
      </c>
    </row>
    <row r="2426" spans="1:1" x14ac:dyDescent="0.35">
      <c r="A2426" s="33" t="s">
        <v>152</v>
      </c>
    </row>
    <row r="2427" spans="1:1" x14ac:dyDescent="0.35">
      <c r="A2427" s="33" t="s">
        <v>1763</v>
      </c>
    </row>
    <row r="2428" spans="1:1" x14ac:dyDescent="0.35">
      <c r="A2428" s="33" t="s">
        <v>978</v>
      </c>
    </row>
    <row r="2429" spans="1:1" x14ac:dyDescent="0.35">
      <c r="A2429" s="33" t="s">
        <v>987</v>
      </c>
    </row>
    <row r="2430" spans="1:1" x14ac:dyDescent="0.35">
      <c r="A2430" s="33" t="s">
        <v>792</v>
      </c>
    </row>
    <row r="2431" spans="1:1" x14ac:dyDescent="0.35">
      <c r="A2431" s="33" t="s">
        <v>646</v>
      </c>
    </row>
    <row r="2432" spans="1:1" x14ac:dyDescent="0.35">
      <c r="A2432" s="33" t="s">
        <v>731</v>
      </c>
    </row>
    <row r="2433" spans="1:1" x14ac:dyDescent="0.35">
      <c r="A2433" s="33" t="s">
        <v>245</v>
      </c>
    </row>
    <row r="2434" spans="1:1" x14ac:dyDescent="0.35">
      <c r="A2434" s="33" t="s">
        <v>109</v>
      </c>
    </row>
    <row r="2435" spans="1:1" x14ac:dyDescent="0.35">
      <c r="A2435" s="33" t="s">
        <v>517</v>
      </c>
    </row>
    <row r="2436" spans="1:1" x14ac:dyDescent="0.35">
      <c r="A2436" s="33" t="s">
        <v>450</v>
      </c>
    </row>
    <row r="2437" spans="1:1" x14ac:dyDescent="0.35">
      <c r="A2437" s="33" t="s">
        <v>1048</v>
      </c>
    </row>
    <row r="2438" spans="1:1" x14ac:dyDescent="0.35">
      <c r="A2438" s="33" t="s">
        <v>710</v>
      </c>
    </row>
    <row r="2439" spans="1:1" x14ac:dyDescent="0.35">
      <c r="A2439" s="33" t="s">
        <v>334</v>
      </c>
    </row>
    <row r="2440" spans="1:1" x14ac:dyDescent="0.35">
      <c r="A2440" s="33" t="s">
        <v>806</v>
      </c>
    </row>
    <row r="2441" spans="1:1" x14ac:dyDescent="0.35">
      <c r="A2441" s="33" t="s">
        <v>680</v>
      </c>
    </row>
    <row r="2442" spans="1:1" x14ac:dyDescent="0.35">
      <c r="A2442" s="33" t="s">
        <v>1841</v>
      </c>
    </row>
    <row r="2443" spans="1:1" x14ac:dyDescent="0.35">
      <c r="A2443" s="33" t="s">
        <v>1534</v>
      </c>
    </row>
    <row r="2444" spans="1:1" x14ac:dyDescent="0.35">
      <c r="A2444" s="33" t="s">
        <v>422</v>
      </c>
    </row>
    <row r="2445" spans="1:1" x14ac:dyDescent="0.35">
      <c r="A2445" s="33" t="s">
        <v>1133</v>
      </c>
    </row>
    <row r="2446" spans="1:1" x14ac:dyDescent="0.35">
      <c r="A2446" s="33" t="s">
        <v>1491</v>
      </c>
    </row>
    <row r="2447" spans="1:1" x14ac:dyDescent="0.35">
      <c r="A2447" s="33" t="s">
        <v>538</v>
      </c>
    </row>
    <row r="2448" spans="1:1" x14ac:dyDescent="0.35">
      <c r="A2448" s="33" t="s">
        <v>543</v>
      </c>
    </row>
    <row r="2449" spans="1:1" x14ac:dyDescent="0.35">
      <c r="A2449" s="33" t="s">
        <v>816</v>
      </c>
    </row>
    <row r="2450" spans="1:1" x14ac:dyDescent="0.35">
      <c r="A2450" s="33" t="s">
        <v>781</v>
      </c>
    </row>
    <row r="2451" spans="1:1" x14ac:dyDescent="0.35">
      <c r="A2451" s="33" t="s">
        <v>485</v>
      </c>
    </row>
    <row r="2452" spans="1:1" x14ac:dyDescent="0.35">
      <c r="A2452" s="33" t="s">
        <v>1613</v>
      </c>
    </row>
    <row r="2453" spans="1:1" x14ac:dyDescent="0.35">
      <c r="A2453" s="33" t="s">
        <v>919</v>
      </c>
    </row>
    <row r="2454" spans="1:1" x14ac:dyDescent="0.35">
      <c r="A2454" s="33" t="s">
        <v>1278</v>
      </c>
    </row>
    <row r="2455" spans="1:1" x14ac:dyDescent="0.35">
      <c r="A2455" s="33" t="s">
        <v>1598</v>
      </c>
    </row>
    <row r="2456" spans="1:1" x14ac:dyDescent="0.35">
      <c r="A2456" s="33" t="s">
        <v>1275</v>
      </c>
    </row>
    <row r="2457" spans="1:1" x14ac:dyDescent="0.35">
      <c r="A2457" s="33" t="s">
        <v>618</v>
      </c>
    </row>
    <row r="2458" spans="1:1" x14ac:dyDescent="0.35">
      <c r="A2458" s="33" t="s">
        <v>1311</v>
      </c>
    </row>
    <row r="2459" spans="1:1" x14ac:dyDescent="0.35">
      <c r="A2459" s="33" t="s">
        <v>944</v>
      </c>
    </row>
    <row r="2460" spans="1:1" x14ac:dyDescent="0.35">
      <c r="A2460" s="33" t="s">
        <v>1024</v>
      </c>
    </row>
    <row r="2461" spans="1:1" x14ac:dyDescent="0.35">
      <c r="A2461" s="33" t="s">
        <v>1133</v>
      </c>
    </row>
    <row r="2462" spans="1:1" x14ac:dyDescent="0.35">
      <c r="A2462" s="33" t="s">
        <v>664</v>
      </c>
    </row>
    <row r="2463" spans="1:1" x14ac:dyDescent="0.35">
      <c r="A2463" s="33" t="s">
        <v>828</v>
      </c>
    </row>
    <row r="2464" spans="1:1" x14ac:dyDescent="0.35">
      <c r="A2464" s="33" t="s">
        <v>1504</v>
      </c>
    </row>
    <row r="2465" spans="1:1" x14ac:dyDescent="0.35">
      <c r="A2465" s="33" t="s">
        <v>1721</v>
      </c>
    </row>
    <row r="2466" spans="1:1" x14ac:dyDescent="0.35">
      <c r="A2466" s="33" t="s">
        <v>589</v>
      </c>
    </row>
    <row r="2467" spans="1:1" x14ac:dyDescent="0.35">
      <c r="A2467" s="33" t="s">
        <v>1184</v>
      </c>
    </row>
    <row r="2468" spans="1:1" x14ac:dyDescent="0.35">
      <c r="A2468" s="33" t="s">
        <v>939</v>
      </c>
    </row>
    <row r="2469" spans="1:1" x14ac:dyDescent="0.35">
      <c r="A2469" s="33" t="s">
        <v>723</v>
      </c>
    </row>
    <row r="2470" spans="1:1" x14ac:dyDescent="0.35">
      <c r="A2470" s="33" t="s">
        <v>1433</v>
      </c>
    </row>
    <row r="2471" spans="1:1" x14ac:dyDescent="0.35">
      <c r="A2471" s="33" t="s">
        <v>1568</v>
      </c>
    </row>
    <row r="2472" spans="1:1" x14ac:dyDescent="0.35">
      <c r="A2472" s="33" t="s">
        <v>638</v>
      </c>
    </row>
    <row r="2473" spans="1:1" x14ac:dyDescent="0.35">
      <c r="A2473" s="33" t="s">
        <v>124</v>
      </c>
    </row>
    <row r="2474" spans="1:1" x14ac:dyDescent="0.35">
      <c r="A2474" s="33" t="s">
        <v>346</v>
      </c>
    </row>
    <row r="2475" spans="1:1" x14ac:dyDescent="0.35">
      <c r="A2475" s="33" t="s">
        <v>578</v>
      </c>
    </row>
    <row r="2476" spans="1:1" x14ac:dyDescent="0.35">
      <c r="A2476" s="33" t="s">
        <v>644</v>
      </c>
    </row>
    <row r="2477" spans="1:1" x14ac:dyDescent="0.35">
      <c r="A2477" s="33" t="s">
        <v>1293</v>
      </c>
    </row>
    <row r="2478" spans="1:1" x14ac:dyDescent="0.35">
      <c r="A2478" s="33" t="s">
        <v>643</v>
      </c>
    </row>
    <row r="2479" spans="1:1" x14ac:dyDescent="0.35">
      <c r="A2479" s="33" t="s">
        <v>646</v>
      </c>
    </row>
    <row r="2480" spans="1:1" x14ac:dyDescent="0.35">
      <c r="A2480" s="33" t="s">
        <v>360</v>
      </c>
    </row>
    <row r="2481" spans="1:1" x14ac:dyDescent="0.35">
      <c r="A2481" s="33" t="s">
        <v>645</v>
      </c>
    </row>
    <row r="2482" spans="1:1" x14ac:dyDescent="0.35">
      <c r="A2482" s="33" t="s">
        <v>635</v>
      </c>
    </row>
    <row r="2483" spans="1:1" x14ac:dyDescent="0.35">
      <c r="A2483" s="33" t="s">
        <v>1374</v>
      </c>
    </row>
    <row r="2484" spans="1:1" x14ac:dyDescent="0.35">
      <c r="A2484" s="33" t="s">
        <v>721</v>
      </c>
    </row>
    <row r="2485" spans="1:1" x14ac:dyDescent="0.35">
      <c r="A2485" s="33" t="s">
        <v>1273</v>
      </c>
    </row>
    <row r="2486" spans="1:1" x14ac:dyDescent="0.35">
      <c r="A2486" s="33" t="s">
        <v>1265</v>
      </c>
    </row>
    <row r="2487" spans="1:1" x14ac:dyDescent="0.35">
      <c r="A2487" s="33" t="s">
        <v>426</v>
      </c>
    </row>
    <row r="2488" spans="1:1" x14ac:dyDescent="0.35">
      <c r="A2488" s="33" t="s">
        <v>773</v>
      </c>
    </row>
    <row r="2489" spans="1:1" x14ac:dyDescent="0.35">
      <c r="A2489" s="33" t="s">
        <v>423</v>
      </c>
    </row>
    <row r="2490" spans="1:1" x14ac:dyDescent="0.35">
      <c r="A2490" s="33" t="s">
        <v>1222</v>
      </c>
    </row>
    <row r="2491" spans="1:1" x14ac:dyDescent="0.35">
      <c r="A2491" s="33" t="s">
        <v>947</v>
      </c>
    </row>
    <row r="2492" spans="1:1" x14ac:dyDescent="0.35">
      <c r="A2492" s="33" t="s">
        <v>738</v>
      </c>
    </row>
    <row r="2493" spans="1:1" x14ac:dyDescent="0.35">
      <c r="A2493" s="33" t="s">
        <v>867</v>
      </c>
    </row>
    <row r="2494" spans="1:1" x14ac:dyDescent="0.35">
      <c r="A2494" s="33" t="s">
        <v>140</v>
      </c>
    </row>
    <row r="2495" spans="1:1" x14ac:dyDescent="0.35">
      <c r="A2495" s="33" t="s">
        <v>732</v>
      </c>
    </row>
    <row r="2496" spans="1:1" x14ac:dyDescent="0.35">
      <c r="A2496" s="33" t="s">
        <v>353</v>
      </c>
    </row>
    <row r="2497" spans="1:1" x14ac:dyDescent="0.35">
      <c r="A2497" s="33" t="s">
        <v>387</v>
      </c>
    </row>
    <row r="2498" spans="1:1" x14ac:dyDescent="0.35">
      <c r="A2498" s="33" t="s">
        <v>681</v>
      </c>
    </row>
    <row r="2499" spans="1:1" x14ac:dyDescent="0.35">
      <c r="A2499" s="33" t="s">
        <v>1209</v>
      </c>
    </row>
    <row r="2500" spans="1:1" x14ac:dyDescent="0.35">
      <c r="A2500" s="33" t="s">
        <v>697</v>
      </c>
    </row>
    <row r="2501" spans="1:1" x14ac:dyDescent="0.35">
      <c r="A2501" s="33" t="s">
        <v>577</v>
      </c>
    </row>
    <row r="2502" spans="1:1" x14ac:dyDescent="0.35">
      <c r="A2502" s="33" t="s">
        <v>971</v>
      </c>
    </row>
    <row r="2503" spans="1:1" x14ac:dyDescent="0.35">
      <c r="A2503" s="33" t="s">
        <v>520</v>
      </c>
    </row>
    <row r="2504" spans="1:1" x14ac:dyDescent="0.35">
      <c r="A2504" s="33" t="s">
        <v>688</v>
      </c>
    </row>
    <row r="2505" spans="1:1" x14ac:dyDescent="0.35">
      <c r="A2505" s="33" t="s">
        <v>879</v>
      </c>
    </row>
    <row r="2506" spans="1:1" x14ac:dyDescent="0.35">
      <c r="A2506" s="33" t="s">
        <v>1274</v>
      </c>
    </row>
    <row r="2507" spans="1:1" x14ac:dyDescent="0.35">
      <c r="A2507" s="33" t="s">
        <v>789</v>
      </c>
    </row>
    <row r="2508" spans="1:1" x14ac:dyDescent="0.35">
      <c r="A2508" s="33" t="s">
        <v>1355</v>
      </c>
    </row>
    <row r="2509" spans="1:1" x14ac:dyDescent="0.35">
      <c r="A2509" s="33" t="s">
        <v>1372</v>
      </c>
    </row>
    <row r="2510" spans="1:1" x14ac:dyDescent="0.35">
      <c r="A2510" s="33" t="s">
        <v>1310</v>
      </c>
    </row>
    <row r="2511" spans="1:1" x14ac:dyDescent="0.35">
      <c r="A2511" s="33" t="s">
        <v>1283</v>
      </c>
    </row>
    <row r="2512" spans="1:1" x14ac:dyDescent="0.35">
      <c r="A2512" s="33" t="s">
        <v>1423</v>
      </c>
    </row>
    <row r="2513" spans="1:1" x14ac:dyDescent="0.35">
      <c r="A2513" s="33" t="s">
        <v>1731</v>
      </c>
    </row>
    <row r="2514" spans="1:1" x14ac:dyDescent="0.35">
      <c r="A2514" s="33" t="s">
        <v>942</v>
      </c>
    </row>
    <row r="2515" spans="1:1" x14ac:dyDescent="0.35">
      <c r="A2515" s="33" t="s">
        <v>1160</v>
      </c>
    </row>
    <row r="2516" spans="1:1" x14ac:dyDescent="0.35">
      <c r="A2516" s="33" t="s">
        <v>302</v>
      </c>
    </row>
    <row r="2517" spans="1:1" x14ac:dyDescent="0.35">
      <c r="A2517" s="33" t="s">
        <v>1757</v>
      </c>
    </row>
    <row r="2518" spans="1:1" x14ac:dyDescent="0.35">
      <c r="A2518" s="33" t="s">
        <v>127</v>
      </c>
    </row>
    <row r="2519" spans="1:1" x14ac:dyDescent="0.35">
      <c r="A2519" s="33" t="s">
        <v>1212</v>
      </c>
    </row>
    <row r="2520" spans="1:1" x14ac:dyDescent="0.35">
      <c r="A2520" s="33" t="s">
        <v>590</v>
      </c>
    </row>
    <row r="2521" spans="1:1" x14ac:dyDescent="0.35">
      <c r="A2521" s="33" t="s">
        <v>1342</v>
      </c>
    </row>
    <row r="2522" spans="1:1" x14ac:dyDescent="0.35">
      <c r="A2522" s="33" t="s">
        <v>725</v>
      </c>
    </row>
    <row r="2523" spans="1:1" x14ac:dyDescent="0.35">
      <c r="A2523" s="33" t="s">
        <v>582</v>
      </c>
    </row>
    <row r="2524" spans="1:1" x14ac:dyDescent="0.35">
      <c r="A2524" s="33" t="s">
        <v>232</v>
      </c>
    </row>
    <row r="2525" spans="1:1" x14ac:dyDescent="0.35">
      <c r="A2525" s="33" t="s">
        <v>1014</v>
      </c>
    </row>
    <row r="2526" spans="1:1" x14ac:dyDescent="0.35">
      <c r="A2526" s="33" t="s">
        <v>73</v>
      </c>
    </row>
    <row r="2527" spans="1:1" x14ac:dyDescent="0.35">
      <c r="A2527" s="33" t="s">
        <v>1401</v>
      </c>
    </row>
    <row r="2528" spans="1:1" x14ac:dyDescent="0.35">
      <c r="A2528" s="33" t="s">
        <v>786</v>
      </c>
    </row>
    <row r="2529" spans="1:1" x14ac:dyDescent="0.35">
      <c r="A2529" s="33" t="s">
        <v>1015</v>
      </c>
    </row>
    <row r="2530" spans="1:1" x14ac:dyDescent="0.35">
      <c r="A2530" s="33" t="s">
        <v>197</v>
      </c>
    </row>
    <row r="2531" spans="1:1" x14ac:dyDescent="0.35">
      <c r="A2531" s="33" t="s">
        <v>600</v>
      </c>
    </row>
    <row r="2532" spans="1:1" x14ac:dyDescent="0.35">
      <c r="A2532" s="33" t="s">
        <v>800</v>
      </c>
    </row>
    <row r="2533" spans="1:1" x14ac:dyDescent="0.35">
      <c r="A2533" s="33" t="s">
        <v>127</v>
      </c>
    </row>
    <row r="2534" spans="1:1" x14ac:dyDescent="0.35">
      <c r="A2534" s="33" t="s">
        <v>801</v>
      </c>
    </row>
    <row r="2535" spans="1:1" x14ac:dyDescent="0.35">
      <c r="A2535" s="33" t="s">
        <v>314</v>
      </c>
    </row>
    <row r="2536" spans="1:1" x14ac:dyDescent="0.35">
      <c r="A2536" s="33" t="s">
        <v>1897</v>
      </c>
    </row>
    <row r="2537" spans="1:1" x14ac:dyDescent="0.35">
      <c r="A2537" s="33" t="s">
        <v>575</v>
      </c>
    </row>
    <row r="2538" spans="1:1" x14ac:dyDescent="0.35">
      <c r="A2538" s="33" t="s">
        <v>681</v>
      </c>
    </row>
    <row r="2539" spans="1:1" x14ac:dyDescent="0.35">
      <c r="A2539" s="33" t="s">
        <v>179</v>
      </c>
    </row>
    <row r="2540" spans="1:1" x14ac:dyDescent="0.35">
      <c r="A2540" s="33" t="s">
        <v>1373</v>
      </c>
    </row>
    <row r="2541" spans="1:1" x14ac:dyDescent="0.35">
      <c r="A2541" s="33" t="s">
        <v>711</v>
      </c>
    </row>
    <row r="2542" spans="1:1" x14ac:dyDescent="0.35">
      <c r="A2542" s="33" t="s">
        <v>1388</v>
      </c>
    </row>
    <row r="2543" spans="1:1" x14ac:dyDescent="0.35">
      <c r="A2543" s="33" t="s">
        <v>1370</v>
      </c>
    </row>
    <row r="2544" spans="1:1" x14ac:dyDescent="0.35">
      <c r="A2544" s="33" t="s">
        <v>1547</v>
      </c>
    </row>
    <row r="2545" spans="1:1" x14ac:dyDescent="0.35">
      <c r="A2545" s="33" t="s">
        <v>1444</v>
      </c>
    </row>
    <row r="2546" spans="1:1" x14ac:dyDescent="0.35">
      <c r="A2546" s="33" t="s">
        <v>831</v>
      </c>
    </row>
    <row r="2547" spans="1:1" x14ac:dyDescent="0.35">
      <c r="A2547" s="33" t="s">
        <v>583</v>
      </c>
    </row>
    <row r="2548" spans="1:1" x14ac:dyDescent="0.35">
      <c r="A2548" s="33" t="s">
        <v>1097</v>
      </c>
    </row>
    <row r="2549" spans="1:1" x14ac:dyDescent="0.35">
      <c r="A2549" s="33" t="s">
        <v>195</v>
      </c>
    </row>
    <row r="2550" spans="1:1" x14ac:dyDescent="0.35">
      <c r="A2550" s="33" t="s">
        <v>196</v>
      </c>
    </row>
    <row r="2551" spans="1:1" x14ac:dyDescent="0.35">
      <c r="A2551" s="33" t="s">
        <v>888</v>
      </c>
    </row>
    <row r="2552" spans="1:1" x14ac:dyDescent="0.35">
      <c r="A2552" s="33" t="s">
        <v>194</v>
      </c>
    </row>
    <row r="2553" spans="1:1" x14ac:dyDescent="0.35">
      <c r="A2553" s="33" t="s">
        <v>1609</v>
      </c>
    </row>
    <row r="2554" spans="1:1" x14ac:dyDescent="0.35">
      <c r="A2554" s="33" t="s">
        <v>404</v>
      </c>
    </row>
    <row r="2555" spans="1:1" x14ac:dyDescent="0.35">
      <c r="A2555" s="33" t="s">
        <v>426</v>
      </c>
    </row>
    <row r="2556" spans="1:1" x14ac:dyDescent="0.35">
      <c r="A2556" s="33" t="s">
        <v>1113</v>
      </c>
    </row>
    <row r="2557" spans="1:1" x14ac:dyDescent="0.35">
      <c r="A2557" s="33" t="s">
        <v>1450</v>
      </c>
    </row>
    <row r="2558" spans="1:1" x14ac:dyDescent="0.35">
      <c r="A2558" s="33" t="s">
        <v>298</v>
      </c>
    </row>
    <row r="2559" spans="1:1" x14ac:dyDescent="0.35">
      <c r="A2559" s="33" t="s">
        <v>1207</v>
      </c>
    </row>
    <row r="2560" spans="1:1" x14ac:dyDescent="0.35">
      <c r="A2560" s="33" t="s">
        <v>1057</v>
      </c>
    </row>
    <row r="2561" spans="1:1" x14ac:dyDescent="0.35">
      <c r="A2561" s="33" t="s">
        <v>1147</v>
      </c>
    </row>
    <row r="2562" spans="1:1" x14ac:dyDescent="0.35">
      <c r="A2562" s="33" t="s">
        <v>1573</v>
      </c>
    </row>
    <row r="2563" spans="1:1" x14ac:dyDescent="0.35">
      <c r="A2563" s="33" t="s">
        <v>1682</v>
      </c>
    </row>
    <row r="2564" spans="1:1" x14ac:dyDescent="0.35">
      <c r="A2564" s="33" t="s">
        <v>1087</v>
      </c>
    </row>
    <row r="2565" spans="1:1" x14ac:dyDescent="0.35">
      <c r="A2565" s="33" t="s">
        <v>1795</v>
      </c>
    </row>
    <row r="2566" spans="1:1" x14ac:dyDescent="0.35">
      <c r="A2566" s="33" t="s">
        <v>1084</v>
      </c>
    </row>
    <row r="2567" spans="1:1" x14ac:dyDescent="0.35">
      <c r="A2567" s="33" t="s">
        <v>230</v>
      </c>
    </row>
    <row r="2568" spans="1:1" x14ac:dyDescent="0.35">
      <c r="A2568" s="33" t="s">
        <v>1811</v>
      </c>
    </row>
    <row r="2569" spans="1:1" x14ac:dyDescent="0.35">
      <c r="A2569" s="33" t="s">
        <v>1652</v>
      </c>
    </row>
    <row r="2570" spans="1:1" x14ac:dyDescent="0.35">
      <c r="A2570" s="33" t="s">
        <v>1602</v>
      </c>
    </row>
    <row r="2571" spans="1:1" x14ac:dyDescent="0.35">
      <c r="A2571" s="33" t="s">
        <v>285</v>
      </c>
    </row>
    <row r="2572" spans="1:1" x14ac:dyDescent="0.35">
      <c r="A2572" s="33" t="s">
        <v>237</v>
      </c>
    </row>
    <row r="2573" spans="1:1" x14ac:dyDescent="0.35">
      <c r="A2573" s="33" t="s">
        <v>1207</v>
      </c>
    </row>
    <row r="2574" spans="1:1" x14ac:dyDescent="0.35">
      <c r="A2574" s="33" t="s">
        <v>563</v>
      </c>
    </row>
    <row r="2575" spans="1:1" x14ac:dyDescent="0.35">
      <c r="A2575" s="33" t="s">
        <v>1225</v>
      </c>
    </row>
    <row r="2576" spans="1:1" x14ac:dyDescent="0.35">
      <c r="A2576" s="33" t="s">
        <v>1625</v>
      </c>
    </row>
    <row r="2577" spans="1:1" x14ac:dyDescent="0.35">
      <c r="A2577" s="33" t="s">
        <v>852</v>
      </c>
    </row>
    <row r="2578" spans="1:1" x14ac:dyDescent="0.35">
      <c r="A2578" s="33" t="s">
        <v>1483</v>
      </c>
    </row>
    <row r="2579" spans="1:1" x14ac:dyDescent="0.35">
      <c r="A2579" s="33" t="s">
        <v>684</v>
      </c>
    </row>
    <row r="2580" spans="1:1" x14ac:dyDescent="0.35">
      <c r="A2580" s="33" t="s">
        <v>831</v>
      </c>
    </row>
    <row r="2581" spans="1:1" x14ac:dyDescent="0.35">
      <c r="A2581" s="33" t="s">
        <v>1501</v>
      </c>
    </row>
    <row r="2582" spans="1:1" x14ac:dyDescent="0.35">
      <c r="A2582" s="33" t="s">
        <v>1394</v>
      </c>
    </row>
    <row r="2583" spans="1:1" x14ac:dyDescent="0.35">
      <c r="A2583" s="33" t="s">
        <v>1506</v>
      </c>
    </row>
    <row r="2584" spans="1:1" x14ac:dyDescent="0.35">
      <c r="A2584" s="33" t="s">
        <v>914</v>
      </c>
    </row>
    <row r="2585" spans="1:1" x14ac:dyDescent="0.35">
      <c r="A2585" s="33" t="s">
        <v>1810</v>
      </c>
    </row>
    <row r="2586" spans="1:1" x14ac:dyDescent="0.35">
      <c r="A2586" s="33" t="s">
        <v>535</v>
      </c>
    </row>
    <row r="2587" spans="1:1" x14ac:dyDescent="0.35">
      <c r="A2587" s="33" t="s">
        <v>1622</v>
      </c>
    </row>
    <row r="2588" spans="1:1" x14ac:dyDescent="0.35">
      <c r="A2588" s="33" t="s">
        <v>512</v>
      </c>
    </row>
    <row r="2589" spans="1:1" x14ac:dyDescent="0.35">
      <c r="A2589" s="33" t="s">
        <v>1813</v>
      </c>
    </row>
    <row r="2590" spans="1:1" x14ac:dyDescent="0.35">
      <c r="A2590" s="33" t="s">
        <v>1773</v>
      </c>
    </row>
    <row r="2591" spans="1:1" x14ac:dyDescent="0.35">
      <c r="A2591" s="33" t="s">
        <v>1790</v>
      </c>
    </row>
    <row r="2592" spans="1:1" x14ac:dyDescent="0.35">
      <c r="A2592" s="33" t="s">
        <v>506</v>
      </c>
    </row>
    <row r="2593" spans="1:1" x14ac:dyDescent="0.35">
      <c r="A2593" s="33" t="s">
        <v>1708</v>
      </c>
    </row>
    <row r="2594" spans="1:1" x14ac:dyDescent="0.35">
      <c r="A2594" s="33" t="s">
        <v>1228</v>
      </c>
    </row>
    <row r="2595" spans="1:1" x14ac:dyDescent="0.35">
      <c r="A2595" s="33" t="s">
        <v>132</v>
      </c>
    </row>
    <row r="2596" spans="1:1" x14ac:dyDescent="0.35">
      <c r="A2596" s="33" t="s">
        <v>355</v>
      </c>
    </row>
    <row r="2597" spans="1:1" x14ac:dyDescent="0.35">
      <c r="A2597" s="33" t="s">
        <v>550</v>
      </c>
    </row>
    <row r="2598" spans="1:1" x14ac:dyDescent="0.35">
      <c r="A2598" s="33" t="s">
        <v>784</v>
      </c>
    </row>
    <row r="2599" spans="1:1" x14ac:dyDescent="0.35">
      <c r="A2599" s="33" t="s">
        <v>559</v>
      </c>
    </row>
    <row r="2600" spans="1:1" x14ac:dyDescent="0.35">
      <c r="A2600" s="33" t="s">
        <v>1111</v>
      </c>
    </row>
    <row r="2601" spans="1:1" x14ac:dyDescent="0.35">
      <c r="A2601" s="33" t="s">
        <v>326</v>
      </c>
    </row>
    <row r="2602" spans="1:1" x14ac:dyDescent="0.35">
      <c r="A2602" s="33" t="s">
        <v>155</v>
      </c>
    </row>
    <row r="2603" spans="1:1" x14ac:dyDescent="0.35">
      <c r="A2603" s="33" t="s">
        <v>1544</v>
      </c>
    </row>
    <row r="2604" spans="1:1" x14ac:dyDescent="0.35">
      <c r="A2604" s="33" t="s">
        <v>1564</v>
      </c>
    </row>
    <row r="2605" spans="1:1" x14ac:dyDescent="0.35">
      <c r="A2605" s="33" t="s">
        <v>1543</v>
      </c>
    </row>
    <row r="2606" spans="1:1" x14ac:dyDescent="0.35">
      <c r="A2606" s="33" t="s">
        <v>562</v>
      </c>
    </row>
    <row r="2607" spans="1:1" x14ac:dyDescent="0.35">
      <c r="A2607" s="33" t="s">
        <v>1545</v>
      </c>
    </row>
    <row r="2608" spans="1:1" x14ac:dyDescent="0.35">
      <c r="A2608" s="33" t="s">
        <v>1446</v>
      </c>
    </row>
    <row r="2609" spans="1:1" x14ac:dyDescent="0.35">
      <c r="A2609" s="33" t="s">
        <v>150</v>
      </c>
    </row>
    <row r="2610" spans="1:1" x14ac:dyDescent="0.35">
      <c r="A2610" s="33" t="s">
        <v>1319</v>
      </c>
    </row>
    <row r="2611" spans="1:1" x14ac:dyDescent="0.35">
      <c r="A2611" s="33" t="s">
        <v>1266</v>
      </c>
    </row>
    <row r="2612" spans="1:1" x14ac:dyDescent="0.35">
      <c r="A2612" s="33" t="s">
        <v>640</v>
      </c>
    </row>
    <row r="2613" spans="1:1" x14ac:dyDescent="0.35">
      <c r="A2613" s="33" t="s">
        <v>1536</v>
      </c>
    </row>
    <row r="2614" spans="1:1" x14ac:dyDescent="0.35">
      <c r="A2614" s="33" t="s">
        <v>918</v>
      </c>
    </row>
    <row r="2615" spans="1:1" x14ac:dyDescent="0.35">
      <c r="A2615" s="33" t="s">
        <v>202</v>
      </c>
    </row>
    <row r="2616" spans="1:1" x14ac:dyDescent="0.35">
      <c r="A2616" s="33" t="s">
        <v>852</v>
      </c>
    </row>
    <row r="2617" spans="1:1" x14ac:dyDescent="0.35">
      <c r="A2617" s="33" t="s">
        <v>1613</v>
      </c>
    </row>
    <row r="2618" spans="1:1" x14ac:dyDescent="0.35">
      <c r="A2618" s="33" t="s">
        <v>592</v>
      </c>
    </row>
    <row r="2619" spans="1:1" x14ac:dyDescent="0.35">
      <c r="A2619" s="33" t="s">
        <v>1632</v>
      </c>
    </row>
    <row r="2620" spans="1:1" x14ac:dyDescent="0.35">
      <c r="A2620" s="33" t="s">
        <v>1274</v>
      </c>
    </row>
    <row r="2621" spans="1:1" x14ac:dyDescent="0.35">
      <c r="A2621" s="33" t="s">
        <v>992</v>
      </c>
    </row>
    <row r="2622" spans="1:1" x14ac:dyDescent="0.35">
      <c r="A2622" s="33" t="s">
        <v>744</v>
      </c>
    </row>
    <row r="2623" spans="1:1" x14ac:dyDescent="0.35">
      <c r="A2623" s="33" t="s">
        <v>1072</v>
      </c>
    </row>
    <row r="2624" spans="1:1" x14ac:dyDescent="0.35">
      <c r="A2624" s="33" t="s">
        <v>949</v>
      </c>
    </row>
    <row r="2625" spans="1:1" x14ac:dyDescent="0.35">
      <c r="A2625" s="33" t="s">
        <v>1669</v>
      </c>
    </row>
    <row r="2626" spans="1:1" x14ac:dyDescent="0.35">
      <c r="A2626" s="33" t="s">
        <v>1275</v>
      </c>
    </row>
    <row r="2627" spans="1:1" x14ac:dyDescent="0.35">
      <c r="A2627" s="33" t="s">
        <v>603</v>
      </c>
    </row>
    <row r="2628" spans="1:1" x14ac:dyDescent="0.35">
      <c r="A2628" s="33" t="s">
        <v>288</v>
      </c>
    </row>
    <row r="2629" spans="1:1" x14ac:dyDescent="0.35">
      <c r="A2629" s="33" t="s">
        <v>1670</v>
      </c>
    </row>
    <row r="2630" spans="1:1" x14ac:dyDescent="0.35">
      <c r="A2630" s="33" t="s">
        <v>1428</v>
      </c>
    </row>
    <row r="2631" spans="1:1" x14ac:dyDescent="0.35">
      <c r="A2631" s="33" t="s">
        <v>513</v>
      </c>
    </row>
    <row r="2632" spans="1:1" x14ac:dyDescent="0.35">
      <c r="A2632" s="33" t="s">
        <v>968</v>
      </c>
    </row>
    <row r="2633" spans="1:1" x14ac:dyDescent="0.35">
      <c r="A2633" s="33" t="s">
        <v>1153</v>
      </c>
    </row>
    <row r="2634" spans="1:1" x14ac:dyDescent="0.35">
      <c r="A2634" s="33" t="s">
        <v>1678</v>
      </c>
    </row>
    <row r="2635" spans="1:1" x14ac:dyDescent="0.35">
      <c r="A2635" s="33" t="s">
        <v>818</v>
      </c>
    </row>
    <row r="2636" spans="1:1" x14ac:dyDescent="0.35">
      <c r="A2636" s="33" t="s">
        <v>843</v>
      </c>
    </row>
    <row r="2637" spans="1:1" x14ac:dyDescent="0.35">
      <c r="A2637" s="33" t="s">
        <v>284</v>
      </c>
    </row>
    <row r="2638" spans="1:1" x14ac:dyDescent="0.35">
      <c r="A2638" s="33" t="s">
        <v>559</v>
      </c>
    </row>
    <row r="2639" spans="1:1" x14ac:dyDescent="0.35">
      <c r="A2639" s="33" t="s">
        <v>973</v>
      </c>
    </row>
    <row r="2640" spans="1:1" x14ac:dyDescent="0.35">
      <c r="A2640" s="33" t="s">
        <v>1223</v>
      </c>
    </row>
    <row r="2641" spans="1:1" x14ac:dyDescent="0.35">
      <c r="A2641" s="33" t="s">
        <v>1564</v>
      </c>
    </row>
    <row r="2642" spans="1:1" x14ac:dyDescent="0.35">
      <c r="A2642" s="33" t="s">
        <v>1129</v>
      </c>
    </row>
    <row r="2643" spans="1:1" x14ac:dyDescent="0.35">
      <c r="A2643" s="33" t="s">
        <v>205</v>
      </c>
    </row>
    <row r="2644" spans="1:1" x14ac:dyDescent="0.35">
      <c r="A2644" s="33" t="s">
        <v>795</v>
      </c>
    </row>
    <row r="2645" spans="1:1" x14ac:dyDescent="0.35">
      <c r="A2645" s="33" t="s">
        <v>345</v>
      </c>
    </row>
    <row r="2646" spans="1:1" x14ac:dyDescent="0.35">
      <c r="A2646" s="33" t="s">
        <v>377</v>
      </c>
    </row>
    <row r="2647" spans="1:1" x14ac:dyDescent="0.35">
      <c r="A2647" s="33" t="s">
        <v>1291</v>
      </c>
    </row>
    <row r="2648" spans="1:1" x14ac:dyDescent="0.35">
      <c r="A2648" s="33" t="s">
        <v>852</v>
      </c>
    </row>
    <row r="2649" spans="1:1" x14ac:dyDescent="0.35">
      <c r="A2649" s="33" t="s">
        <v>1351</v>
      </c>
    </row>
    <row r="2650" spans="1:1" x14ac:dyDescent="0.35">
      <c r="A2650" s="33" t="s">
        <v>937</v>
      </c>
    </row>
    <row r="2651" spans="1:1" x14ac:dyDescent="0.35">
      <c r="A2651" s="33" t="s">
        <v>1345</v>
      </c>
    </row>
    <row r="2652" spans="1:1" x14ac:dyDescent="0.35">
      <c r="A2652" s="33" t="s">
        <v>697</v>
      </c>
    </row>
    <row r="2653" spans="1:1" x14ac:dyDescent="0.35">
      <c r="A2653" s="33" t="s">
        <v>609</v>
      </c>
    </row>
    <row r="2654" spans="1:1" x14ac:dyDescent="0.35">
      <c r="A2654" s="33" t="s">
        <v>1181</v>
      </c>
    </row>
    <row r="2655" spans="1:1" x14ac:dyDescent="0.35">
      <c r="A2655" s="33" t="s">
        <v>1927</v>
      </c>
    </row>
    <row r="2656" spans="1:1" x14ac:dyDescent="0.35">
      <c r="A2656" s="33" t="s">
        <v>561</v>
      </c>
    </row>
    <row r="2657" spans="1:1" x14ac:dyDescent="0.35">
      <c r="A2657" s="33" t="s">
        <v>656</v>
      </c>
    </row>
    <row r="2658" spans="1:1" x14ac:dyDescent="0.35">
      <c r="A2658" s="33" t="s">
        <v>715</v>
      </c>
    </row>
    <row r="2659" spans="1:1" x14ac:dyDescent="0.35">
      <c r="A2659" s="33" t="s">
        <v>106</v>
      </c>
    </row>
    <row r="2660" spans="1:1" x14ac:dyDescent="0.35">
      <c r="A2660" s="33" t="s">
        <v>1878</v>
      </c>
    </row>
    <row r="2661" spans="1:1" x14ac:dyDescent="0.35">
      <c r="A2661" s="33" t="s">
        <v>884</v>
      </c>
    </row>
    <row r="2662" spans="1:1" x14ac:dyDescent="0.35">
      <c r="A2662" s="33" t="s">
        <v>756</v>
      </c>
    </row>
    <row r="2663" spans="1:1" x14ac:dyDescent="0.35">
      <c r="A2663" s="33" t="s">
        <v>1408</v>
      </c>
    </row>
    <row r="2664" spans="1:1" x14ac:dyDescent="0.35">
      <c r="A2664" s="33" t="s">
        <v>367</v>
      </c>
    </row>
    <row r="2665" spans="1:1" x14ac:dyDescent="0.35">
      <c r="A2665" s="33" t="s">
        <v>1442</v>
      </c>
    </row>
    <row r="2666" spans="1:1" x14ac:dyDescent="0.35">
      <c r="A2666" s="33" t="s">
        <v>1304</v>
      </c>
    </row>
    <row r="2667" spans="1:1" x14ac:dyDescent="0.35">
      <c r="A2667" s="33" t="s">
        <v>1122</v>
      </c>
    </row>
    <row r="2668" spans="1:1" x14ac:dyDescent="0.35">
      <c r="A2668" s="33" t="s">
        <v>963</v>
      </c>
    </row>
    <row r="2669" spans="1:1" x14ac:dyDescent="0.35">
      <c r="A2669" s="33" t="s">
        <v>213</v>
      </c>
    </row>
    <row r="2670" spans="1:1" x14ac:dyDescent="0.35">
      <c r="A2670" s="33" t="s">
        <v>709</v>
      </c>
    </row>
    <row r="2671" spans="1:1" x14ac:dyDescent="0.35">
      <c r="A2671" s="33" t="s">
        <v>871</v>
      </c>
    </row>
    <row r="2672" spans="1:1" x14ac:dyDescent="0.35">
      <c r="A2672" s="33" t="s">
        <v>601</v>
      </c>
    </row>
    <row r="2673" spans="1:1" x14ac:dyDescent="0.35">
      <c r="A2673" s="33" t="s">
        <v>578</v>
      </c>
    </row>
    <row r="2674" spans="1:1" x14ac:dyDescent="0.35">
      <c r="A2674" s="33" t="s">
        <v>872</v>
      </c>
    </row>
    <row r="2675" spans="1:1" x14ac:dyDescent="0.35">
      <c r="A2675" s="33" t="s">
        <v>1234</v>
      </c>
    </row>
    <row r="2676" spans="1:1" x14ac:dyDescent="0.35">
      <c r="A2676" s="33" t="s">
        <v>1448</v>
      </c>
    </row>
    <row r="2677" spans="1:1" x14ac:dyDescent="0.35">
      <c r="A2677" s="33" t="s">
        <v>745</v>
      </c>
    </row>
    <row r="2678" spans="1:1" x14ac:dyDescent="0.35">
      <c r="A2678" s="33" t="s">
        <v>1233</v>
      </c>
    </row>
    <row r="2679" spans="1:1" x14ac:dyDescent="0.35">
      <c r="A2679" s="33" t="s">
        <v>1626</v>
      </c>
    </row>
    <row r="2680" spans="1:1" x14ac:dyDescent="0.35">
      <c r="A2680" s="33" t="s">
        <v>811</v>
      </c>
    </row>
    <row r="2681" spans="1:1" x14ac:dyDescent="0.35">
      <c r="A2681" s="33" t="s">
        <v>1772</v>
      </c>
    </row>
    <row r="2682" spans="1:1" x14ac:dyDescent="0.35">
      <c r="A2682" s="33" t="s">
        <v>1314</v>
      </c>
    </row>
    <row r="2683" spans="1:1" x14ac:dyDescent="0.35">
      <c r="A2683" s="33" t="s">
        <v>701</v>
      </c>
    </row>
    <row r="2684" spans="1:1" x14ac:dyDescent="0.35">
      <c r="A2684" s="33" t="s">
        <v>400</v>
      </c>
    </row>
    <row r="2685" spans="1:1" x14ac:dyDescent="0.35">
      <c r="A2685" s="33" t="s">
        <v>441</v>
      </c>
    </row>
    <row r="2686" spans="1:1" x14ac:dyDescent="0.35">
      <c r="A2686" s="33" t="s">
        <v>144</v>
      </c>
    </row>
    <row r="2687" spans="1:1" x14ac:dyDescent="0.35">
      <c r="A2687" s="33" t="s">
        <v>700</v>
      </c>
    </row>
    <row r="2688" spans="1:1" x14ac:dyDescent="0.35">
      <c r="A2688" s="33" t="s">
        <v>483</v>
      </c>
    </row>
    <row r="2689" spans="1:1" x14ac:dyDescent="0.35">
      <c r="A2689" s="33" t="s">
        <v>686</v>
      </c>
    </row>
    <row r="2690" spans="1:1" x14ac:dyDescent="0.35">
      <c r="A2690" s="33" t="s">
        <v>1230</v>
      </c>
    </row>
    <row r="2691" spans="1:1" x14ac:dyDescent="0.35">
      <c r="A2691" s="33" t="s">
        <v>1337</v>
      </c>
    </row>
    <row r="2692" spans="1:1" x14ac:dyDescent="0.35">
      <c r="A2692" s="33" t="s">
        <v>1046</v>
      </c>
    </row>
    <row r="2693" spans="1:1" x14ac:dyDescent="0.35">
      <c r="A2693" s="33" t="s">
        <v>133</v>
      </c>
    </row>
    <row r="2694" spans="1:1" x14ac:dyDescent="0.35">
      <c r="A2694" s="33" t="s">
        <v>1207</v>
      </c>
    </row>
    <row r="2695" spans="1:1" x14ac:dyDescent="0.35">
      <c r="A2695" s="33" t="s">
        <v>588</v>
      </c>
    </row>
    <row r="2696" spans="1:1" x14ac:dyDescent="0.35">
      <c r="A2696" s="33" t="s">
        <v>605</v>
      </c>
    </row>
    <row r="2697" spans="1:1" x14ac:dyDescent="0.35">
      <c r="A2697" s="33" t="s">
        <v>977</v>
      </c>
    </row>
    <row r="2698" spans="1:1" x14ac:dyDescent="0.35">
      <c r="A2698" s="33" t="s">
        <v>1068</v>
      </c>
    </row>
    <row r="2699" spans="1:1" x14ac:dyDescent="0.35">
      <c r="A2699" s="33" t="s">
        <v>301</v>
      </c>
    </row>
    <row r="2700" spans="1:1" x14ac:dyDescent="0.35">
      <c r="A2700" s="33" t="s">
        <v>340</v>
      </c>
    </row>
    <row r="2701" spans="1:1" x14ac:dyDescent="0.35">
      <c r="A2701" s="33" t="s">
        <v>1277</v>
      </c>
    </row>
    <row r="2702" spans="1:1" x14ac:dyDescent="0.35">
      <c r="A2702" s="33" t="s">
        <v>958</v>
      </c>
    </row>
    <row r="2703" spans="1:1" x14ac:dyDescent="0.35">
      <c r="A2703" s="33" t="s">
        <v>985</v>
      </c>
    </row>
    <row r="2704" spans="1:1" x14ac:dyDescent="0.35">
      <c r="A2704" s="33" t="s">
        <v>520</v>
      </c>
    </row>
    <row r="2705" spans="1:1" x14ac:dyDescent="0.35">
      <c r="A2705" s="33" t="s">
        <v>1431</v>
      </c>
    </row>
    <row r="2706" spans="1:1" x14ac:dyDescent="0.35">
      <c r="A2706" s="33" t="s">
        <v>1796</v>
      </c>
    </row>
    <row r="2707" spans="1:1" x14ac:dyDescent="0.35">
      <c r="A2707" s="33" t="s">
        <v>275</v>
      </c>
    </row>
    <row r="2708" spans="1:1" x14ac:dyDescent="0.35">
      <c r="A2708" s="33" t="s">
        <v>878</v>
      </c>
    </row>
    <row r="2709" spans="1:1" x14ac:dyDescent="0.35">
      <c r="A2709" s="33" t="s">
        <v>214</v>
      </c>
    </row>
    <row r="2710" spans="1:1" x14ac:dyDescent="0.35">
      <c r="A2710" s="33" t="s">
        <v>773</v>
      </c>
    </row>
    <row r="2711" spans="1:1" x14ac:dyDescent="0.35">
      <c r="A2711" s="33" t="s">
        <v>608</v>
      </c>
    </row>
    <row r="2712" spans="1:1" x14ac:dyDescent="0.35">
      <c r="A2712" s="33" t="s">
        <v>572</v>
      </c>
    </row>
    <row r="2713" spans="1:1" x14ac:dyDescent="0.35">
      <c r="A2713" s="33" t="s">
        <v>862</v>
      </c>
    </row>
    <row r="2714" spans="1:1" x14ac:dyDescent="0.35">
      <c r="A2714" s="33" t="s">
        <v>860</v>
      </c>
    </row>
    <row r="2715" spans="1:1" x14ac:dyDescent="0.35">
      <c r="A2715" s="33" t="s">
        <v>428</v>
      </c>
    </row>
    <row r="2716" spans="1:1" x14ac:dyDescent="0.35">
      <c r="A2716" s="33" t="s">
        <v>861</v>
      </c>
    </row>
    <row r="2717" spans="1:1" x14ac:dyDescent="0.35">
      <c r="A2717" s="33" t="s">
        <v>970</v>
      </c>
    </row>
    <row r="2718" spans="1:1" x14ac:dyDescent="0.35">
      <c r="A2718" s="33" t="s">
        <v>332</v>
      </c>
    </row>
    <row r="2719" spans="1:1" x14ac:dyDescent="0.35">
      <c r="A2719" s="33" t="s">
        <v>990</v>
      </c>
    </row>
    <row r="2720" spans="1:1" x14ac:dyDescent="0.35">
      <c r="A2720" s="33" t="s">
        <v>228</v>
      </c>
    </row>
    <row r="2721" spans="1:1" x14ac:dyDescent="0.35">
      <c r="A2721" s="33" t="s">
        <v>786</v>
      </c>
    </row>
    <row r="2722" spans="1:1" x14ac:dyDescent="0.35">
      <c r="A2722" s="33" t="s">
        <v>1540</v>
      </c>
    </row>
    <row r="2723" spans="1:1" x14ac:dyDescent="0.35">
      <c r="A2723" s="33" t="s">
        <v>671</v>
      </c>
    </row>
    <row r="2724" spans="1:1" x14ac:dyDescent="0.35">
      <c r="A2724" s="33" t="s">
        <v>608</v>
      </c>
    </row>
    <row r="2725" spans="1:1" x14ac:dyDescent="0.35">
      <c r="A2725" s="33" t="s">
        <v>1463</v>
      </c>
    </row>
    <row r="2726" spans="1:1" x14ac:dyDescent="0.35">
      <c r="A2726" s="33" t="s">
        <v>1463</v>
      </c>
    </row>
    <row r="2727" spans="1:1" x14ac:dyDescent="0.35">
      <c r="A2727" s="33" t="s">
        <v>838</v>
      </c>
    </row>
    <row r="2728" spans="1:1" x14ac:dyDescent="0.35">
      <c r="A2728" s="33" t="s">
        <v>477</v>
      </c>
    </row>
    <row r="2729" spans="1:1" x14ac:dyDescent="0.35">
      <c r="A2729" s="33" t="s">
        <v>95</v>
      </c>
    </row>
    <row r="2730" spans="1:1" x14ac:dyDescent="0.35">
      <c r="A2730" s="33" t="s">
        <v>753</v>
      </c>
    </row>
    <row r="2731" spans="1:1" x14ac:dyDescent="0.35">
      <c r="A2731" s="33" t="s">
        <v>837</v>
      </c>
    </row>
    <row r="2732" spans="1:1" x14ac:dyDescent="0.35">
      <c r="A2732" s="33" t="s">
        <v>836</v>
      </c>
    </row>
    <row r="2733" spans="1:1" x14ac:dyDescent="0.35">
      <c r="A2733" s="33" t="s">
        <v>383</v>
      </c>
    </row>
    <row r="2734" spans="1:1" x14ac:dyDescent="0.35">
      <c r="A2734" s="33" t="s">
        <v>1706</v>
      </c>
    </row>
    <row r="2735" spans="1:1" x14ac:dyDescent="0.35">
      <c r="A2735" s="33" t="s">
        <v>1592</v>
      </c>
    </row>
    <row r="2736" spans="1:1" x14ac:dyDescent="0.35">
      <c r="A2736" s="33" t="s">
        <v>1405</v>
      </c>
    </row>
    <row r="2737" spans="1:1" x14ac:dyDescent="0.35">
      <c r="A2737" s="33" t="s">
        <v>325</v>
      </c>
    </row>
    <row r="2738" spans="1:1" x14ac:dyDescent="0.35">
      <c r="A2738" s="33" t="s">
        <v>889</v>
      </c>
    </row>
    <row r="2739" spans="1:1" x14ac:dyDescent="0.35">
      <c r="A2739" s="33" t="s">
        <v>867</v>
      </c>
    </row>
    <row r="2740" spans="1:1" x14ac:dyDescent="0.35">
      <c r="A2740" s="33" t="s">
        <v>834</v>
      </c>
    </row>
    <row r="2741" spans="1:1" x14ac:dyDescent="0.35">
      <c r="A2741" s="33" t="s">
        <v>979</v>
      </c>
    </row>
    <row r="2742" spans="1:1" x14ac:dyDescent="0.35">
      <c r="A2742" s="33" t="s">
        <v>1643</v>
      </c>
    </row>
    <row r="2743" spans="1:1" x14ac:dyDescent="0.35">
      <c r="A2743" s="33" t="s">
        <v>219</v>
      </c>
    </row>
    <row r="2744" spans="1:1" x14ac:dyDescent="0.35">
      <c r="A2744" s="33" t="s">
        <v>54</v>
      </c>
    </row>
    <row r="2745" spans="1:1" x14ac:dyDescent="0.35">
      <c r="A2745" s="33" t="s">
        <v>1503</v>
      </c>
    </row>
    <row r="2746" spans="1:1" x14ac:dyDescent="0.35">
      <c r="A2746" s="33" t="s">
        <v>1642</v>
      </c>
    </row>
    <row r="2747" spans="1:1" x14ac:dyDescent="0.35">
      <c r="A2747" s="33" t="s">
        <v>1195</v>
      </c>
    </row>
    <row r="2748" spans="1:1" x14ac:dyDescent="0.35">
      <c r="A2748" s="33" t="s">
        <v>1611</v>
      </c>
    </row>
    <row r="2749" spans="1:1" x14ac:dyDescent="0.35">
      <c r="A2749" s="33" t="s">
        <v>755</v>
      </c>
    </row>
    <row r="2750" spans="1:1" x14ac:dyDescent="0.35">
      <c r="A2750" s="33" t="s">
        <v>1461</v>
      </c>
    </row>
    <row r="2751" spans="1:1" x14ac:dyDescent="0.35">
      <c r="A2751" s="33" t="s">
        <v>1185</v>
      </c>
    </row>
    <row r="2752" spans="1:1" x14ac:dyDescent="0.35">
      <c r="A2752" s="33" t="s">
        <v>1293</v>
      </c>
    </row>
    <row r="2753" spans="1:1" x14ac:dyDescent="0.35">
      <c r="A2753" s="33" t="s">
        <v>59</v>
      </c>
    </row>
    <row r="2754" spans="1:1" x14ac:dyDescent="0.35">
      <c r="A2754" s="33" t="s">
        <v>411</v>
      </c>
    </row>
    <row r="2755" spans="1:1" x14ac:dyDescent="0.35">
      <c r="A2755" s="33" t="s">
        <v>785</v>
      </c>
    </row>
    <row r="2756" spans="1:1" x14ac:dyDescent="0.35">
      <c r="A2756" s="33" t="s">
        <v>867</v>
      </c>
    </row>
    <row r="2757" spans="1:1" x14ac:dyDescent="0.35">
      <c r="A2757" s="33" t="s">
        <v>910</v>
      </c>
    </row>
    <row r="2758" spans="1:1" x14ac:dyDescent="0.35">
      <c r="A2758" s="33" t="s">
        <v>1294</v>
      </c>
    </row>
    <row r="2759" spans="1:1" x14ac:dyDescent="0.35">
      <c r="A2759" s="33" t="s">
        <v>383</v>
      </c>
    </row>
    <row r="2760" spans="1:1" x14ac:dyDescent="0.35">
      <c r="A2760" s="33" t="s">
        <v>873</v>
      </c>
    </row>
    <row r="2761" spans="1:1" x14ac:dyDescent="0.35">
      <c r="A2761" s="33" t="s">
        <v>823</v>
      </c>
    </row>
    <row r="2762" spans="1:1" x14ac:dyDescent="0.35">
      <c r="A2762" s="33" t="s">
        <v>581</v>
      </c>
    </row>
    <row r="2763" spans="1:1" x14ac:dyDescent="0.35">
      <c r="A2763" s="33" t="s">
        <v>1557</v>
      </c>
    </row>
    <row r="2764" spans="1:1" x14ac:dyDescent="0.35">
      <c r="A2764" s="33" t="s">
        <v>268</v>
      </c>
    </row>
    <row r="2765" spans="1:1" x14ac:dyDescent="0.35">
      <c r="A2765" s="33" t="s">
        <v>1557</v>
      </c>
    </row>
    <row r="2766" spans="1:1" x14ac:dyDescent="0.35">
      <c r="A2766" s="33" t="s">
        <v>985</v>
      </c>
    </row>
    <row r="2767" spans="1:1" x14ac:dyDescent="0.35">
      <c r="A2767" s="33" t="s">
        <v>331</v>
      </c>
    </row>
    <row r="2768" spans="1:1" x14ac:dyDescent="0.35">
      <c r="A2768" s="33" t="s">
        <v>713</v>
      </c>
    </row>
    <row r="2769" spans="1:1" x14ac:dyDescent="0.35">
      <c r="A2769" s="33" t="s">
        <v>365</v>
      </c>
    </row>
    <row r="2770" spans="1:1" x14ac:dyDescent="0.35">
      <c r="A2770" s="33" t="s">
        <v>531</v>
      </c>
    </row>
    <row r="2771" spans="1:1" x14ac:dyDescent="0.35">
      <c r="A2771" s="33" t="s">
        <v>1069</v>
      </c>
    </row>
    <row r="2772" spans="1:1" x14ac:dyDescent="0.35">
      <c r="A2772" s="33" t="s">
        <v>778</v>
      </c>
    </row>
    <row r="2773" spans="1:1" x14ac:dyDescent="0.35">
      <c r="A2773" s="33" t="s">
        <v>844</v>
      </c>
    </row>
    <row r="2774" spans="1:1" x14ac:dyDescent="0.35">
      <c r="A2774" s="33" t="s">
        <v>878</v>
      </c>
    </row>
    <row r="2775" spans="1:1" x14ac:dyDescent="0.35">
      <c r="A2775" s="33" t="s">
        <v>210</v>
      </c>
    </row>
    <row r="2776" spans="1:1" x14ac:dyDescent="0.35">
      <c r="A2776" s="33" t="s">
        <v>480</v>
      </c>
    </row>
    <row r="2777" spans="1:1" x14ac:dyDescent="0.35">
      <c r="A2777" s="33" t="s">
        <v>1616</v>
      </c>
    </row>
    <row r="2778" spans="1:1" x14ac:dyDescent="0.35">
      <c r="A2778" s="33" t="s">
        <v>1902</v>
      </c>
    </row>
    <row r="2779" spans="1:1" x14ac:dyDescent="0.35">
      <c r="A2779" s="33" t="s">
        <v>355</v>
      </c>
    </row>
    <row r="2780" spans="1:1" x14ac:dyDescent="0.35">
      <c r="A2780" s="33" t="s">
        <v>340</v>
      </c>
    </row>
    <row r="2781" spans="1:1" x14ac:dyDescent="0.35">
      <c r="A2781" s="33" t="s">
        <v>943</v>
      </c>
    </row>
    <row r="2782" spans="1:1" x14ac:dyDescent="0.35">
      <c r="A2782" s="33" t="s">
        <v>595</v>
      </c>
    </row>
    <row r="2783" spans="1:1" x14ac:dyDescent="0.35">
      <c r="A2783" s="33" t="s">
        <v>434</v>
      </c>
    </row>
    <row r="2784" spans="1:1" x14ac:dyDescent="0.35">
      <c r="A2784" s="33" t="s">
        <v>1049</v>
      </c>
    </row>
    <row r="2785" spans="1:1" x14ac:dyDescent="0.35">
      <c r="A2785" s="33" t="s">
        <v>1651</v>
      </c>
    </row>
    <row r="2786" spans="1:1" x14ac:dyDescent="0.35">
      <c r="A2786" s="33" t="s">
        <v>322</v>
      </c>
    </row>
    <row r="2787" spans="1:1" x14ac:dyDescent="0.35">
      <c r="A2787" s="33" t="s">
        <v>1188</v>
      </c>
    </row>
    <row r="2788" spans="1:1" x14ac:dyDescent="0.35">
      <c r="A2788" s="33" t="s">
        <v>549</v>
      </c>
    </row>
    <row r="2789" spans="1:1" x14ac:dyDescent="0.35">
      <c r="A2789" s="33" t="s">
        <v>1870</v>
      </c>
    </row>
    <row r="2790" spans="1:1" x14ac:dyDescent="0.35">
      <c r="A2790" s="33" t="s">
        <v>1372</v>
      </c>
    </row>
    <row r="2791" spans="1:1" x14ac:dyDescent="0.35">
      <c r="A2791" s="33" t="s">
        <v>1304</v>
      </c>
    </row>
    <row r="2792" spans="1:1" x14ac:dyDescent="0.35">
      <c r="A2792" s="33" t="s">
        <v>1324</v>
      </c>
    </row>
    <row r="2793" spans="1:1" x14ac:dyDescent="0.35">
      <c r="A2793" s="33" t="s">
        <v>713</v>
      </c>
    </row>
    <row r="2794" spans="1:1" x14ac:dyDescent="0.35">
      <c r="A2794" s="33" t="s">
        <v>115</v>
      </c>
    </row>
    <row r="2795" spans="1:1" x14ac:dyDescent="0.35">
      <c r="A2795" s="33" t="s">
        <v>1063</v>
      </c>
    </row>
    <row r="2796" spans="1:1" x14ac:dyDescent="0.35">
      <c r="A2796" s="33" t="s">
        <v>69</v>
      </c>
    </row>
    <row r="2797" spans="1:1" x14ac:dyDescent="0.35">
      <c r="A2797" s="33" t="s">
        <v>1730</v>
      </c>
    </row>
    <row r="2798" spans="1:1" x14ac:dyDescent="0.35">
      <c r="A2798" s="33" t="s">
        <v>641</v>
      </c>
    </row>
    <row r="2799" spans="1:1" x14ac:dyDescent="0.35">
      <c r="A2799" s="33" t="s">
        <v>728</v>
      </c>
    </row>
    <row r="2800" spans="1:1" x14ac:dyDescent="0.35">
      <c r="A2800" s="33" t="s">
        <v>130</v>
      </c>
    </row>
    <row r="2801" spans="1:1" x14ac:dyDescent="0.35">
      <c r="A2801" s="33" t="s">
        <v>434</v>
      </c>
    </row>
    <row r="2802" spans="1:1" x14ac:dyDescent="0.35">
      <c r="A2802" s="33" t="s">
        <v>1226</v>
      </c>
    </row>
    <row r="2803" spans="1:1" x14ac:dyDescent="0.35">
      <c r="A2803" s="33" t="s">
        <v>1224</v>
      </c>
    </row>
    <row r="2804" spans="1:1" x14ac:dyDescent="0.35">
      <c r="A2804" s="33" t="s">
        <v>1225</v>
      </c>
    </row>
    <row r="2805" spans="1:1" x14ac:dyDescent="0.35">
      <c r="A2805" s="33" t="s">
        <v>678</v>
      </c>
    </row>
    <row r="2806" spans="1:1" x14ac:dyDescent="0.35">
      <c r="A2806" s="33" t="s">
        <v>656</v>
      </c>
    </row>
    <row r="2807" spans="1:1" x14ac:dyDescent="0.35">
      <c r="A2807" s="33" t="s">
        <v>30</v>
      </c>
    </row>
    <row r="2808" spans="1:1" x14ac:dyDescent="0.35">
      <c r="A2808" s="33" t="s">
        <v>292</v>
      </c>
    </row>
    <row r="2809" spans="1:1" x14ac:dyDescent="0.35">
      <c r="A2809" s="33" t="s">
        <v>1303</v>
      </c>
    </row>
    <row r="2810" spans="1:1" x14ac:dyDescent="0.35">
      <c r="A2810" s="33" t="s">
        <v>555</v>
      </c>
    </row>
    <row r="2811" spans="1:1" x14ac:dyDescent="0.35">
      <c r="A2811" s="33" t="s">
        <v>555</v>
      </c>
    </row>
    <row r="2812" spans="1:1" x14ac:dyDescent="0.35">
      <c r="A2812" s="33" t="s">
        <v>21</v>
      </c>
    </row>
    <row r="2813" spans="1:1" x14ac:dyDescent="0.35">
      <c r="A2813" s="33" t="s">
        <v>1316</v>
      </c>
    </row>
    <row r="2814" spans="1:1" x14ac:dyDescent="0.35">
      <c r="A2814" s="33" t="s">
        <v>1881</v>
      </c>
    </row>
    <row r="2815" spans="1:1" x14ac:dyDescent="0.35">
      <c r="A2815" s="33" t="s">
        <v>1198</v>
      </c>
    </row>
    <row r="2816" spans="1:1" x14ac:dyDescent="0.35">
      <c r="A2816" s="33" t="s">
        <v>424</v>
      </c>
    </row>
    <row r="2817" spans="1:1" x14ac:dyDescent="0.35">
      <c r="A2817" s="33" t="s">
        <v>530</v>
      </c>
    </row>
    <row r="2818" spans="1:1" x14ac:dyDescent="0.35">
      <c r="A2818" s="33" t="s">
        <v>357</v>
      </c>
    </row>
    <row r="2819" spans="1:1" x14ac:dyDescent="0.35">
      <c r="A2819" s="33" t="s">
        <v>1505</v>
      </c>
    </row>
    <row r="2820" spans="1:1" x14ac:dyDescent="0.35">
      <c r="A2820" s="33" t="s">
        <v>1285</v>
      </c>
    </row>
    <row r="2821" spans="1:1" x14ac:dyDescent="0.35">
      <c r="A2821" s="33" t="s">
        <v>802</v>
      </c>
    </row>
    <row r="2822" spans="1:1" x14ac:dyDescent="0.35">
      <c r="A2822" s="33" t="s">
        <v>701</v>
      </c>
    </row>
    <row r="2823" spans="1:1" x14ac:dyDescent="0.35">
      <c r="A2823" s="33" t="s">
        <v>620</v>
      </c>
    </row>
    <row r="2824" spans="1:1" x14ac:dyDescent="0.35">
      <c r="A2824" s="33" t="s">
        <v>1235</v>
      </c>
    </row>
    <row r="2825" spans="1:1" x14ac:dyDescent="0.35">
      <c r="A2825" s="33" t="s">
        <v>365</v>
      </c>
    </row>
    <row r="2826" spans="1:1" x14ac:dyDescent="0.35">
      <c r="A2826" s="33" t="s">
        <v>1001</v>
      </c>
    </row>
    <row r="2827" spans="1:1" x14ac:dyDescent="0.35">
      <c r="A2827" s="33" t="s">
        <v>600</v>
      </c>
    </row>
    <row r="2828" spans="1:1" x14ac:dyDescent="0.35">
      <c r="A2828" s="33" t="s">
        <v>1204</v>
      </c>
    </row>
    <row r="2829" spans="1:1" x14ac:dyDescent="0.35">
      <c r="A2829" s="33" t="s">
        <v>302</v>
      </c>
    </row>
    <row r="2830" spans="1:1" x14ac:dyDescent="0.35">
      <c r="A2830" s="33" t="s">
        <v>859</v>
      </c>
    </row>
    <row r="2831" spans="1:1" x14ac:dyDescent="0.35">
      <c r="A2831" s="33" t="s">
        <v>1288</v>
      </c>
    </row>
    <row r="2832" spans="1:1" x14ac:dyDescent="0.35">
      <c r="A2832" s="33" t="s">
        <v>304</v>
      </c>
    </row>
    <row r="2833" spans="1:1" x14ac:dyDescent="0.35">
      <c r="A2833" s="33" t="s">
        <v>303</v>
      </c>
    </row>
    <row r="2834" spans="1:1" x14ac:dyDescent="0.35">
      <c r="A2834" s="33" t="s">
        <v>313</v>
      </c>
    </row>
    <row r="2835" spans="1:1" x14ac:dyDescent="0.35">
      <c r="A2835" s="33" t="s">
        <v>830</v>
      </c>
    </row>
    <row r="2836" spans="1:1" x14ac:dyDescent="0.35">
      <c r="A2836" s="33" t="s">
        <v>296</v>
      </c>
    </row>
    <row r="2837" spans="1:1" x14ac:dyDescent="0.35">
      <c r="A2837" s="33" t="s">
        <v>415</v>
      </c>
    </row>
    <row r="2838" spans="1:1" x14ac:dyDescent="0.35">
      <c r="A2838" s="33" t="s">
        <v>813</v>
      </c>
    </row>
    <row r="2839" spans="1:1" x14ac:dyDescent="0.35">
      <c r="A2839" s="33" t="s">
        <v>1088</v>
      </c>
    </row>
    <row r="2840" spans="1:1" x14ac:dyDescent="0.35">
      <c r="A2840" s="33" t="s">
        <v>98</v>
      </c>
    </row>
    <row r="2841" spans="1:1" x14ac:dyDescent="0.35">
      <c r="A2841" s="33" t="s">
        <v>1563</v>
      </c>
    </row>
    <row r="2842" spans="1:1" x14ac:dyDescent="0.35">
      <c r="A2842" s="33" t="s">
        <v>1654</v>
      </c>
    </row>
    <row r="2843" spans="1:1" x14ac:dyDescent="0.35">
      <c r="A2843" s="33" t="s">
        <v>471</v>
      </c>
    </row>
    <row r="2844" spans="1:1" x14ac:dyDescent="0.35">
      <c r="A2844" s="33" t="s">
        <v>1370</v>
      </c>
    </row>
    <row r="2845" spans="1:1" x14ac:dyDescent="0.35">
      <c r="A2845" s="33" t="s">
        <v>980</v>
      </c>
    </row>
    <row r="2846" spans="1:1" x14ac:dyDescent="0.35">
      <c r="A2846" s="33" t="s">
        <v>861</v>
      </c>
    </row>
    <row r="2847" spans="1:1" x14ac:dyDescent="0.35">
      <c r="A2847" s="33" t="s">
        <v>1477</v>
      </c>
    </row>
    <row r="2848" spans="1:1" x14ac:dyDescent="0.35">
      <c r="A2848" s="33" t="s">
        <v>1266</v>
      </c>
    </row>
    <row r="2849" spans="1:1" x14ac:dyDescent="0.35">
      <c r="A2849" s="33" t="s">
        <v>1583</v>
      </c>
    </row>
    <row r="2850" spans="1:1" x14ac:dyDescent="0.35">
      <c r="A2850" s="33" t="s">
        <v>1324</v>
      </c>
    </row>
    <row r="2851" spans="1:1" x14ac:dyDescent="0.35">
      <c r="A2851" s="33" t="s">
        <v>1351</v>
      </c>
    </row>
    <row r="2852" spans="1:1" x14ac:dyDescent="0.35">
      <c r="A2852" s="33" t="s">
        <v>1170</v>
      </c>
    </row>
    <row r="2853" spans="1:1" x14ac:dyDescent="0.35">
      <c r="A2853" s="33" t="s">
        <v>1806</v>
      </c>
    </row>
    <row r="2854" spans="1:1" x14ac:dyDescent="0.35">
      <c r="A2854" s="33" t="s">
        <v>254</v>
      </c>
    </row>
    <row r="2855" spans="1:1" x14ac:dyDescent="0.35">
      <c r="A2855" s="33" t="s">
        <v>818</v>
      </c>
    </row>
    <row r="2856" spans="1:1" x14ac:dyDescent="0.35">
      <c r="A2856" s="33" t="s">
        <v>866</v>
      </c>
    </row>
    <row r="2857" spans="1:1" x14ac:dyDescent="0.35">
      <c r="A2857" s="33" t="s">
        <v>1476</v>
      </c>
    </row>
    <row r="2858" spans="1:1" x14ac:dyDescent="0.35">
      <c r="A2858" s="33" t="s">
        <v>1531</v>
      </c>
    </row>
    <row r="2859" spans="1:1" x14ac:dyDescent="0.35">
      <c r="A2859" s="33" t="s">
        <v>885</v>
      </c>
    </row>
    <row r="2860" spans="1:1" x14ac:dyDescent="0.35">
      <c r="A2860" s="33" t="s">
        <v>51</v>
      </c>
    </row>
    <row r="2861" spans="1:1" x14ac:dyDescent="0.35">
      <c r="A2861" s="33" t="s">
        <v>48</v>
      </c>
    </row>
    <row r="2862" spans="1:1" x14ac:dyDescent="0.35">
      <c r="A2862" s="33" t="s">
        <v>1422</v>
      </c>
    </row>
    <row r="2863" spans="1:1" x14ac:dyDescent="0.35">
      <c r="A2863" s="33" t="s">
        <v>478</v>
      </c>
    </row>
    <row r="2864" spans="1:1" x14ac:dyDescent="0.35">
      <c r="A2864" s="33" t="s">
        <v>992</v>
      </c>
    </row>
    <row r="2865" spans="1:1" x14ac:dyDescent="0.35">
      <c r="A2865" s="33" t="s">
        <v>1310</v>
      </c>
    </row>
    <row r="2866" spans="1:1" x14ac:dyDescent="0.35">
      <c r="A2866" s="33" t="s">
        <v>1172</v>
      </c>
    </row>
    <row r="2867" spans="1:1" x14ac:dyDescent="0.35">
      <c r="A2867" s="33" t="s">
        <v>382</v>
      </c>
    </row>
    <row r="2868" spans="1:1" x14ac:dyDescent="0.35">
      <c r="A2868" s="33" t="s">
        <v>1118</v>
      </c>
    </row>
    <row r="2869" spans="1:1" x14ac:dyDescent="0.35">
      <c r="A2869" s="33" t="s">
        <v>1715</v>
      </c>
    </row>
    <row r="2870" spans="1:1" x14ac:dyDescent="0.35">
      <c r="A2870" s="33" t="s">
        <v>304</v>
      </c>
    </row>
    <row r="2871" spans="1:1" x14ac:dyDescent="0.35">
      <c r="A2871" s="33" t="s">
        <v>992</v>
      </c>
    </row>
    <row r="2872" spans="1:1" x14ac:dyDescent="0.35">
      <c r="A2872" s="33" t="s">
        <v>756</v>
      </c>
    </row>
    <row r="2873" spans="1:1" x14ac:dyDescent="0.35">
      <c r="A2873" s="33" t="s">
        <v>533</v>
      </c>
    </row>
    <row r="2874" spans="1:1" x14ac:dyDescent="0.35">
      <c r="A2874" s="33" t="s">
        <v>1730</v>
      </c>
    </row>
    <row r="2875" spans="1:1" x14ac:dyDescent="0.35">
      <c r="A2875" s="33" t="s">
        <v>265</v>
      </c>
    </row>
    <row r="2876" spans="1:1" x14ac:dyDescent="0.35">
      <c r="A2876" s="33" t="s">
        <v>279</v>
      </c>
    </row>
    <row r="2877" spans="1:1" x14ac:dyDescent="0.35">
      <c r="A2877" s="33" t="s">
        <v>407</v>
      </c>
    </row>
    <row r="2878" spans="1:1" x14ac:dyDescent="0.35">
      <c r="A2878" s="33" t="s">
        <v>448</v>
      </c>
    </row>
    <row r="2879" spans="1:1" x14ac:dyDescent="0.35">
      <c r="A2879" s="33" t="s">
        <v>1486</v>
      </c>
    </row>
    <row r="2880" spans="1:1" x14ac:dyDescent="0.35">
      <c r="A2880" s="33" t="s">
        <v>1119</v>
      </c>
    </row>
    <row r="2881" spans="1:1" x14ac:dyDescent="0.35">
      <c r="A2881" s="33" t="s">
        <v>164</v>
      </c>
    </row>
    <row r="2882" spans="1:1" x14ac:dyDescent="0.35">
      <c r="A2882" s="33" t="s">
        <v>249</v>
      </c>
    </row>
    <row r="2883" spans="1:1" x14ac:dyDescent="0.35">
      <c r="A2883" s="33" t="s">
        <v>266</v>
      </c>
    </row>
    <row r="2884" spans="1:1" x14ac:dyDescent="0.35">
      <c r="A2884" s="33" t="s">
        <v>1120</v>
      </c>
    </row>
    <row r="2885" spans="1:1" x14ac:dyDescent="0.35">
      <c r="A2885" s="33" t="s">
        <v>1605</v>
      </c>
    </row>
    <row r="2886" spans="1:1" x14ac:dyDescent="0.35">
      <c r="A2886" s="33" t="s">
        <v>87</v>
      </c>
    </row>
    <row r="2887" spans="1:1" x14ac:dyDescent="0.35">
      <c r="A2887" s="33" t="s">
        <v>811</v>
      </c>
    </row>
    <row r="2888" spans="1:1" x14ac:dyDescent="0.35">
      <c r="A2888" s="33" t="s">
        <v>264</v>
      </c>
    </row>
    <row r="2889" spans="1:1" x14ac:dyDescent="0.35">
      <c r="A2889" s="33" t="s">
        <v>886</v>
      </c>
    </row>
    <row r="2890" spans="1:1" x14ac:dyDescent="0.35">
      <c r="A2890" s="33" t="s">
        <v>837</v>
      </c>
    </row>
    <row r="2891" spans="1:1" x14ac:dyDescent="0.35">
      <c r="A2891" s="33" t="s">
        <v>650</v>
      </c>
    </row>
    <row r="2892" spans="1:1" x14ac:dyDescent="0.35">
      <c r="A2892" s="33" t="s">
        <v>633</v>
      </c>
    </row>
    <row r="2893" spans="1:1" x14ac:dyDescent="0.35">
      <c r="A2893" s="33" t="s">
        <v>310</v>
      </c>
    </row>
    <row r="2894" spans="1:1" x14ac:dyDescent="0.35">
      <c r="A2894" s="33" t="s">
        <v>1135</v>
      </c>
    </row>
    <row r="2895" spans="1:1" x14ac:dyDescent="0.35">
      <c r="A2895" s="33" t="s">
        <v>611</v>
      </c>
    </row>
    <row r="2896" spans="1:1" x14ac:dyDescent="0.35">
      <c r="A2896" s="33" t="s">
        <v>358</v>
      </c>
    </row>
    <row r="2897" spans="1:1" x14ac:dyDescent="0.35">
      <c r="A2897" s="33" t="s">
        <v>1073</v>
      </c>
    </row>
    <row r="2898" spans="1:1" x14ac:dyDescent="0.35">
      <c r="A2898" s="33" t="s">
        <v>306</v>
      </c>
    </row>
    <row r="2899" spans="1:1" x14ac:dyDescent="0.35">
      <c r="A2899" s="33" t="s">
        <v>784</v>
      </c>
    </row>
    <row r="2900" spans="1:1" x14ac:dyDescent="0.35">
      <c r="A2900" s="33" t="s">
        <v>1243</v>
      </c>
    </row>
    <row r="2901" spans="1:1" x14ac:dyDescent="0.35">
      <c r="A2901" s="33" t="s">
        <v>462</v>
      </c>
    </row>
    <row r="2902" spans="1:1" x14ac:dyDescent="0.35">
      <c r="A2902" s="33" t="s">
        <v>1240</v>
      </c>
    </row>
    <row r="2903" spans="1:1" x14ac:dyDescent="0.35">
      <c r="A2903" s="33" t="s">
        <v>865</v>
      </c>
    </row>
    <row r="2904" spans="1:1" x14ac:dyDescent="0.35">
      <c r="A2904" s="33" t="s">
        <v>684</v>
      </c>
    </row>
    <row r="2905" spans="1:1" x14ac:dyDescent="0.35">
      <c r="A2905" s="33" t="s">
        <v>831</v>
      </c>
    </row>
    <row r="2906" spans="1:1" x14ac:dyDescent="0.35">
      <c r="A2906" s="33" t="s">
        <v>1010</v>
      </c>
    </row>
    <row r="2907" spans="1:1" x14ac:dyDescent="0.35">
      <c r="A2907" s="33" t="s">
        <v>1315</v>
      </c>
    </row>
    <row r="2908" spans="1:1" x14ac:dyDescent="0.35">
      <c r="A2908" s="33" t="s">
        <v>1215</v>
      </c>
    </row>
    <row r="2909" spans="1:1" x14ac:dyDescent="0.35">
      <c r="A2909" s="33" t="s">
        <v>1082</v>
      </c>
    </row>
    <row r="2910" spans="1:1" x14ac:dyDescent="0.35">
      <c r="A2910" s="33" t="s">
        <v>1252</v>
      </c>
    </row>
    <row r="2911" spans="1:1" x14ac:dyDescent="0.35">
      <c r="A2911" s="33" t="s">
        <v>1404</v>
      </c>
    </row>
    <row r="2912" spans="1:1" x14ac:dyDescent="0.35">
      <c r="A2912" s="33" t="s">
        <v>1127</v>
      </c>
    </row>
    <row r="2913" spans="1:1" x14ac:dyDescent="0.35">
      <c r="A2913" s="33" t="s">
        <v>1492</v>
      </c>
    </row>
    <row r="2914" spans="1:1" x14ac:dyDescent="0.35">
      <c r="A2914" s="33" t="s">
        <v>928</v>
      </c>
    </row>
    <row r="2915" spans="1:1" x14ac:dyDescent="0.35">
      <c r="A2915" s="33" t="s">
        <v>1360</v>
      </c>
    </row>
    <row r="2916" spans="1:1" x14ac:dyDescent="0.35">
      <c r="A2916" s="33" t="s">
        <v>1079</v>
      </c>
    </row>
    <row r="2917" spans="1:1" x14ac:dyDescent="0.35">
      <c r="A2917" s="33" t="s">
        <v>883</v>
      </c>
    </row>
    <row r="2918" spans="1:1" x14ac:dyDescent="0.35">
      <c r="A2918" s="33" t="s">
        <v>874</v>
      </c>
    </row>
    <row r="2919" spans="1:1" x14ac:dyDescent="0.35">
      <c r="A2919" s="33" t="s">
        <v>156</v>
      </c>
    </row>
    <row r="2920" spans="1:1" x14ac:dyDescent="0.35">
      <c r="A2920" s="33" t="s">
        <v>893</v>
      </c>
    </row>
    <row r="2921" spans="1:1" x14ac:dyDescent="0.35">
      <c r="A2921" s="33" t="s">
        <v>616</v>
      </c>
    </row>
    <row r="2922" spans="1:1" x14ac:dyDescent="0.35">
      <c r="A2922" s="33" t="s">
        <v>1270</v>
      </c>
    </row>
    <row r="2923" spans="1:1" x14ac:dyDescent="0.35">
      <c r="A2923" s="33" t="s">
        <v>385</v>
      </c>
    </row>
    <row r="2924" spans="1:1" x14ac:dyDescent="0.35">
      <c r="A2924" s="33" t="s">
        <v>345</v>
      </c>
    </row>
    <row r="2925" spans="1:1" x14ac:dyDescent="0.35">
      <c r="A2925" s="33" t="s">
        <v>853</v>
      </c>
    </row>
    <row r="2926" spans="1:1" x14ac:dyDescent="0.35">
      <c r="A2926" s="33" t="s">
        <v>1009</v>
      </c>
    </row>
    <row r="2927" spans="1:1" x14ac:dyDescent="0.35">
      <c r="A2927" s="33" t="s">
        <v>527</v>
      </c>
    </row>
    <row r="2928" spans="1:1" x14ac:dyDescent="0.35">
      <c r="A2928" s="33" t="s">
        <v>1759</v>
      </c>
    </row>
    <row r="2929" spans="1:1" x14ac:dyDescent="0.35">
      <c r="A2929" s="33" t="s">
        <v>693</v>
      </c>
    </row>
    <row r="2930" spans="1:1" x14ac:dyDescent="0.35">
      <c r="A2930" s="33" t="s">
        <v>290</v>
      </c>
    </row>
    <row r="2931" spans="1:1" x14ac:dyDescent="0.35">
      <c r="A2931" s="33" t="s">
        <v>963</v>
      </c>
    </row>
    <row r="2932" spans="1:1" x14ac:dyDescent="0.35">
      <c r="A2932" s="33" t="s">
        <v>523</v>
      </c>
    </row>
    <row r="2933" spans="1:1" x14ac:dyDescent="0.35">
      <c r="A2933" s="33" t="s">
        <v>429</v>
      </c>
    </row>
    <row r="2934" spans="1:1" x14ac:dyDescent="0.35">
      <c r="A2934" s="33" t="s">
        <v>825</v>
      </c>
    </row>
    <row r="2935" spans="1:1" x14ac:dyDescent="0.35">
      <c r="A2935" s="33" t="s">
        <v>122</v>
      </c>
    </row>
    <row r="2936" spans="1:1" x14ac:dyDescent="0.35">
      <c r="A2936" s="33" t="s">
        <v>1597</v>
      </c>
    </row>
    <row r="2937" spans="1:1" x14ac:dyDescent="0.35">
      <c r="A2937" s="33" t="s">
        <v>419</v>
      </c>
    </row>
    <row r="2938" spans="1:1" x14ac:dyDescent="0.35">
      <c r="A2938" s="33" t="s">
        <v>297</v>
      </c>
    </row>
    <row r="2939" spans="1:1" x14ac:dyDescent="0.35">
      <c r="A2939" s="33" t="s">
        <v>472</v>
      </c>
    </row>
    <row r="2940" spans="1:1" x14ac:dyDescent="0.35">
      <c r="A2940" s="33" t="s">
        <v>694</v>
      </c>
    </row>
    <row r="2941" spans="1:1" x14ac:dyDescent="0.35">
      <c r="A2941" s="33" t="s">
        <v>546</v>
      </c>
    </row>
    <row r="2942" spans="1:1" x14ac:dyDescent="0.35">
      <c r="A2942" s="33" t="s">
        <v>931</v>
      </c>
    </row>
    <row r="2943" spans="1:1" x14ac:dyDescent="0.35">
      <c r="A2943" s="33" t="s">
        <v>151</v>
      </c>
    </row>
    <row r="2944" spans="1:1" x14ac:dyDescent="0.35">
      <c r="A2944" s="33" t="s">
        <v>1174</v>
      </c>
    </row>
    <row r="2945" spans="1:1" x14ac:dyDescent="0.35">
      <c r="A2945" s="33" t="s">
        <v>1197</v>
      </c>
    </row>
    <row r="2946" spans="1:1" x14ac:dyDescent="0.35">
      <c r="A2946" s="33" t="s">
        <v>1484</v>
      </c>
    </row>
    <row r="2947" spans="1:1" x14ac:dyDescent="0.35">
      <c r="A2947" s="33" t="s">
        <v>1691</v>
      </c>
    </row>
    <row r="2948" spans="1:1" x14ac:dyDescent="0.35">
      <c r="A2948" s="33" t="s">
        <v>622</v>
      </c>
    </row>
    <row r="2949" spans="1:1" x14ac:dyDescent="0.35">
      <c r="A2949" s="33" t="s">
        <v>51</v>
      </c>
    </row>
    <row r="2950" spans="1:1" x14ac:dyDescent="0.35">
      <c r="A2950" s="33" t="s">
        <v>1184</v>
      </c>
    </row>
    <row r="2951" spans="1:1" x14ac:dyDescent="0.35">
      <c r="A2951" s="33" t="s">
        <v>1081</v>
      </c>
    </row>
    <row r="2952" spans="1:1" x14ac:dyDescent="0.35">
      <c r="A2952" s="33" t="s">
        <v>1213</v>
      </c>
    </row>
    <row r="2953" spans="1:1" x14ac:dyDescent="0.35">
      <c r="A2953" s="33" t="s">
        <v>1254</v>
      </c>
    </row>
    <row r="2954" spans="1:1" x14ac:dyDescent="0.35">
      <c r="A2954" s="33" t="s">
        <v>395</v>
      </c>
    </row>
    <row r="2955" spans="1:1" x14ac:dyDescent="0.35">
      <c r="A2955" s="33" t="s">
        <v>256</v>
      </c>
    </row>
    <row r="2956" spans="1:1" x14ac:dyDescent="0.35">
      <c r="A2956" s="33" t="s">
        <v>582</v>
      </c>
    </row>
    <row r="2957" spans="1:1" x14ac:dyDescent="0.35">
      <c r="A2957" s="33" t="s">
        <v>162</v>
      </c>
    </row>
    <row r="2958" spans="1:1" x14ac:dyDescent="0.35">
      <c r="A2958" s="33" t="s">
        <v>621</v>
      </c>
    </row>
    <row r="2959" spans="1:1" x14ac:dyDescent="0.35">
      <c r="A2959" s="33" t="s">
        <v>1674</v>
      </c>
    </row>
    <row r="2960" spans="1:1" x14ac:dyDescent="0.35">
      <c r="A2960" s="33" t="s">
        <v>301</v>
      </c>
    </row>
    <row r="2961" spans="1:1" x14ac:dyDescent="0.35">
      <c r="A2961" s="33" t="s">
        <v>32</v>
      </c>
    </row>
    <row r="2962" spans="1:1" x14ac:dyDescent="0.35">
      <c r="A2962" s="33" t="s">
        <v>1303</v>
      </c>
    </row>
    <row r="2963" spans="1:1" x14ac:dyDescent="0.35">
      <c r="A2963" s="33" t="s">
        <v>253</v>
      </c>
    </row>
    <row r="2964" spans="1:1" x14ac:dyDescent="0.35">
      <c r="A2964" s="33" t="s">
        <v>1318</v>
      </c>
    </row>
    <row r="2965" spans="1:1" x14ac:dyDescent="0.35">
      <c r="A2965" s="33" t="s">
        <v>591</v>
      </c>
    </row>
    <row r="2966" spans="1:1" x14ac:dyDescent="0.35">
      <c r="A2966" s="33" t="s">
        <v>122</v>
      </c>
    </row>
    <row r="2967" spans="1:1" x14ac:dyDescent="0.35">
      <c r="A2967" s="33" t="s">
        <v>1254</v>
      </c>
    </row>
    <row r="2968" spans="1:1" x14ac:dyDescent="0.35">
      <c r="A2968" s="33" t="s">
        <v>156</v>
      </c>
    </row>
    <row r="2969" spans="1:1" x14ac:dyDescent="0.35">
      <c r="A2969" s="33" t="s">
        <v>1344</v>
      </c>
    </row>
    <row r="2970" spans="1:1" x14ac:dyDescent="0.35">
      <c r="A2970" s="33" t="s">
        <v>53</v>
      </c>
    </row>
    <row r="2971" spans="1:1" x14ac:dyDescent="0.35">
      <c r="A2971" s="33" t="s">
        <v>1068</v>
      </c>
    </row>
    <row r="2972" spans="1:1" x14ac:dyDescent="0.35">
      <c r="A2972" s="33" t="s">
        <v>1874</v>
      </c>
    </row>
    <row r="2973" spans="1:1" x14ac:dyDescent="0.35">
      <c r="A2973" s="33" t="s">
        <v>474</v>
      </c>
    </row>
    <row r="2974" spans="1:1" x14ac:dyDescent="0.35">
      <c r="A2974" s="33" t="s">
        <v>831</v>
      </c>
    </row>
    <row r="2975" spans="1:1" x14ac:dyDescent="0.35">
      <c r="A2975" s="33" t="s">
        <v>993</v>
      </c>
    </row>
    <row r="2976" spans="1:1" x14ac:dyDescent="0.35">
      <c r="A2976" s="33" t="s">
        <v>181</v>
      </c>
    </row>
    <row r="2977" spans="1:1" x14ac:dyDescent="0.35">
      <c r="A2977" s="33" t="s">
        <v>1274</v>
      </c>
    </row>
    <row r="2978" spans="1:1" x14ac:dyDescent="0.35">
      <c r="A2978" s="33" t="s">
        <v>129</v>
      </c>
    </row>
    <row r="2979" spans="1:1" x14ac:dyDescent="0.35">
      <c r="A2979" s="33" t="s">
        <v>957</v>
      </c>
    </row>
    <row r="2980" spans="1:1" x14ac:dyDescent="0.35">
      <c r="A2980" s="33" t="s">
        <v>970</v>
      </c>
    </row>
    <row r="2981" spans="1:1" x14ac:dyDescent="0.35">
      <c r="A2981" s="33" t="s">
        <v>582</v>
      </c>
    </row>
    <row r="2982" spans="1:1" x14ac:dyDescent="0.35">
      <c r="A2982" s="33" t="s">
        <v>523</v>
      </c>
    </row>
    <row r="2983" spans="1:1" x14ac:dyDescent="0.35">
      <c r="A2983" s="33" t="s">
        <v>1425</v>
      </c>
    </row>
    <row r="2984" spans="1:1" x14ac:dyDescent="0.35">
      <c r="A2984" s="33" t="s">
        <v>255</v>
      </c>
    </row>
    <row r="2985" spans="1:1" x14ac:dyDescent="0.35">
      <c r="A2985" s="33" t="s">
        <v>1183</v>
      </c>
    </row>
    <row r="2986" spans="1:1" x14ac:dyDescent="0.35">
      <c r="A2986" s="33" t="s">
        <v>898</v>
      </c>
    </row>
    <row r="2987" spans="1:1" x14ac:dyDescent="0.35">
      <c r="A2987" s="33" t="s">
        <v>1410</v>
      </c>
    </row>
    <row r="2988" spans="1:1" x14ac:dyDescent="0.35">
      <c r="A2988" s="33" t="s">
        <v>1102</v>
      </c>
    </row>
    <row r="2989" spans="1:1" x14ac:dyDescent="0.35">
      <c r="A2989" s="33" t="s">
        <v>1027</v>
      </c>
    </row>
    <row r="2990" spans="1:1" x14ac:dyDescent="0.35">
      <c r="A2990" s="33" t="s">
        <v>1051</v>
      </c>
    </row>
    <row r="2991" spans="1:1" x14ac:dyDescent="0.35">
      <c r="A2991" s="33" t="s">
        <v>69</v>
      </c>
    </row>
    <row r="2992" spans="1:1" x14ac:dyDescent="0.35">
      <c r="A2992" s="33" t="s">
        <v>939</v>
      </c>
    </row>
    <row r="2993" spans="1:1" x14ac:dyDescent="0.35">
      <c r="A2993" s="33" t="s">
        <v>1384</v>
      </c>
    </row>
    <row r="2994" spans="1:1" x14ac:dyDescent="0.35">
      <c r="A2994" s="33" t="s">
        <v>1383</v>
      </c>
    </row>
    <row r="2995" spans="1:1" x14ac:dyDescent="0.35">
      <c r="A2995" s="33" t="s">
        <v>191</v>
      </c>
    </row>
    <row r="2996" spans="1:1" x14ac:dyDescent="0.35">
      <c r="A2996" s="33" t="s">
        <v>554</v>
      </c>
    </row>
    <row r="2997" spans="1:1" x14ac:dyDescent="0.35">
      <c r="A2997" s="33" t="s">
        <v>1322</v>
      </c>
    </row>
    <row r="2998" spans="1:1" x14ac:dyDescent="0.35">
      <c r="A2998" s="33" t="s">
        <v>301</v>
      </c>
    </row>
    <row r="2999" spans="1:1" x14ac:dyDescent="0.35">
      <c r="A2999" s="33" t="s">
        <v>362</v>
      </c>
    </row>
    <row r="3000" spans="1:1" x14ac:dyDescent="0.35">
      <c r="A3000" s="33" t="s">
        <v>1362</v>
      </c>
    </row>
    <row r="3001" spans="1:1" x14ac:dyDescent="0.35">
      <c r="A3001" s="33" t="s">
        <v>776</v>
      </c>
    </row>
    <row r="3002" spans="1:1" x14ac:dyDescent="0.35">
      <c r="A3002" s="33" t="s">
        <v>216</v>
      </c>
    </row>
    <row r="3003" spans="1:1" x14ac:dyDescent="0.35">
      <c r="A3003" s="33" t="s">
        <v>364</v>
      </c>
    </row>
    <row r="3004" spans="1:1" x14ac:dyDescent="0.35">
      <c r="A3004" s="33" t="s">
        <v>361</v>
      </c>
    </row>
    <row r="3005" spans="1:1" x14ac:dyDescent="0.35">
      <c r="A3005" s="33" t="s">
        <v>529</v>
      </c>
    </row>
    <row r="3006" spans="1:1" x14ac:dyDescent="0.35">
      <c r="A3006" s="33" t="s">
        <v>1138</v>
      </c>
    </row>
    <row r="3007" spans="1:1" x14ac:dyDescent="0.35">
      <c r="A3007" s="33" t="s">
        <v>1180</v>
      </c>
    </row>
    <row r="3008" spans="1:1" x14ac:dyDescent="0.35">
      <c r="A3008" s="33" t="s">
        <v>1111</v>
      </c>
    </row>
    <row r="3009" spans="1:1" x14ac:dyDescent="0.35">
      <c r="A3009" s="33" t="s">
        <v>124</v>
      </c>
    </row>
    <row r="3010" spans="1:1" x14ac:dyDescent="0.35">
      <c r="A3010" s="33" t="s">
        <v>40</v>
      </c>
    </row>
    <row r="3011" spans="1:1" x14ac:dyDescent="0.35">
      <c r="A3011" s="33" t="s">
        <v>456</v>
      </c>
    </row>
    <row r="3012" spans="1:1" x14ac:dyDescent="0.35">
      <c r="A3012" s="33" t="s">
        <v>838</v>
      </c>
    </row>
    <row r="3013" spans="1:1" x14ac:dyDescent="0.35">
      <c r="A3013" s="33" t="s">
        <v>1229</v>
      </c>
    </row>
    <row r="3014" spans="1:1" x14ac:dyDescent="0.35">
      <c r="A3014" s="33" t="s">
        <v>530</v>
      </c>
    </row>
    <row r="3015" spans="1:1" x14ac:dyDescent="0.35">
      <c r="A3015" s="33" t="s">
        <v>528</v>
      </c>
    </row>
    <row r="3016" spans="1:1" x14ac:dyDescent="0.35">
      <c r="A3016" s="33" t="s">
        <v>534</v>
      </c>
    </row>
    <row r="3017" spans="1:1" x14ac:dyDescent="0.35">
      <c r="A3017" s="33" t="s">
        <v>1622</v>
      </c>
    </row>
    <row r="3018" spans="1:1" x14ac:dyDescent="0.35">
      <c r="A3018" s="33" t="s">
        <v>170</v>
      </c>
    </row>
    <row r="3019" spans="1:1" x14ac:dyDescent="0.35">
      <c r="A3019" s="33" t="s">
        <v>372</v>
      </c>
    </row>
    <row r="3020" spans="1:1" x14ac:dyDescent="0.35">
      <c r="A3020" s="33" t="s">
        <v>760</v>
      </c>
    </row>
    <row r="3021" spans="1:1" x14ac:dyDescent="0.35">
      <c r="A3021" s="33" t="s">
        <v>257</v>
      </c>
    </row>
    <row r="3022" spans="1:1" x14ac:dyDescent="0.35">
      <c r="A3022" s="33" t="s">
        <v>725</v>
      </c>
    </row>
    <row r="3023" spans="1:1" x14ac:dyDescent="0.35">
      <c r="A3023" s="33" t="s">
        <v>1598</v>
      </c>
    </row>
    <row r="3024" spans="1:1" x14ac:dyDescent="0.35">
      <c r="A3024" s="33" t="s">
        <v>1274</v>
      </c>
    </row>
    <row r="3025" spans="1:1" x14ac:dyDescent="0.35">
      <c r="A3025" s="33" t="s">
        <v>901</v>
      </c>
    </row>
    <row r="3026" spans="1:1" x14ac:dyDescent="0.35">
      <c r="A3026" s="33" t="s">
        <v>1186</v>
      </c>
    </row>
    <row r="3027" spans="1:1" x14ac:dyDescent="0.35">
      <c r="A3027" s="33" t="s">
        <v>1188</v>
      </c>
    </row>
    <row r="3028" spans="1:1" x14ac:dyDescent="0.35">
      <c r="A3028" s="33" t="s">
        <v>1583</v>
      </c>
    </row>
    <row r="3029" spans="1:1" x14ac:dyDescent="0.35">
      <c r="A3029" s="33" t="s">
        <v>1867</v>
      </c>
    </row>
    <row r="3030" spans="1:1" x14ac:dyDescent="0.35">
      <c r="A3030" s="33" t="s">
        <v>372</v>
      </c>
    </row>
    <row r="3031" spans="1:1" x14ac:dyDescent="0.35">
      <c r="A3031" s="33" t="s">
        <v>1187</v>
      </c>
    </row>
    <row r="3032" spans="1:1" x14ac:dyDescent="0.35">
      <c r="A3032" s="33" t="s">
        <v>1598</v>
      </c>
    </row>
    <row r="3033" spans="1:1" x14ac:dyDescent="0.35">
      <c r="A3033" s="33" t="s">
        <v>87</v>
      </c>
    </row>
    <row r="3034" spans="1:1" x14ac:dyDescent="0.35">
      <c r="A3034" s="33" t="s">
        <v>1052</v>
      </c>
    </row>
    <row r="3035" spans="1:1" x14ac:dyDescent="0.35">
      <c r="A3035" s="33" t="s">
        <v>1048</v>
      </c>
    </row>
    <row r="3036" spans="1:1" x14ac:dyDescent="0.35">
      <c r="A3036" s="33" t="s">
        <v>726</v>
      </c>
    </row>
    <row r="3037" spans="1:1" x14ac:dyDescent="0.35">
      <c r="A3037" s="33" t="s">
        <v>149</v>
      </c>
    </row>
    <row r="3038" spans="1:1" x14ac:dyDescent="0.35">
      <c r="A3038" s="33" t="s">
        <v>1336</v>
      </c>
    </row>
    <row r="3039" spans="1:1" x14ac:dyDescent="0.35">
      <c r="A3039" s="33" t="s">
        <v>1044</v>
      </c>
    </row>
    <row r="3040" spans="1:1" x14ac:dyDescent="0.35">
      <c r="A3040" s="33" t="s">
        <v>1543</v>
      </c>
    </row>
    <row r="3041" spans="1:1" x14ac:dyDescent="0.35">
      <c r="A3041" s="33" t="s">
        <v>1684</v>
      </c>
    </row>
    <row r="3042" spans="1:1" x14ac:dyDescent="0.35">
      <c r="A3042" s="33" t="s">
        <v>871</v>
      </c>
    </row>
    <row r="3043" spans="1:1" x14ac:dyDescent="0.35">
      <c r="A3043" s="33" t="s">
        <v>373</v>
      </c>
    </row>
    <row r="3044" spans="1:1" x14ac:dyDescent="0.35">
      <c r="A3044" s="33" t="s">
        <v>1497</v>
      </c>
    </row>
    <row r="3045" spans="1:1" x14ac:dyDescent="0.35">
      <c r="A3045" s="33" t="s">
        <v>482</v>
      </c>
    </row>
    <row r="3046" spans="1:1" x14ac:dyDescent="0.35">
      <c r="A3046" s="33" t="s">
        <v>125</v>
      </c>
    </row>
    <row r="3047" spans="1:1" x14ac:dyDescent="0.35">
      <c r="A3047" s="33" t="s">
        <v>1453</v>
      </c>
    </row>
    <row r="3048" spans="1:1" x14ac:dyDescent="0.35">
      <c r="A3048" s="33" t="s">
        <v>721</v>
      </c>
    </row>
    <row r="3049" spans="1:1" x14ac:dyDescent="0.35">
      <c r="A3049" s="33" t="s">
        <v>1614</v>
      </c>
    </row>
    <row r="3050" spans="1:1" x14ac:dyDescent="0.35">
      <c r="A3050" s="33" t="s">
        <v>461</v>
      </c>
    </row>
    <row r="3051" spans="1:1" x14ac:dyDescent="0.35">
      <c r="A3051" s="33" t="s">
        <v>1315</v>
      </c>
    </row>
    <row r="3052" spans="1:1" x14ac:dyDescent="0.35">
      <c r="A3052" s="33" t="s">
        <v>1340</v>
      </c>
    </row>
    <row r="3053" spans="1:1" x14ac:dyDescent="0.35">
      <c r="A3053" s="33" t="s">
        <v>1551</v>
      </c>
    </row>
    <row r="3054" spans="1:1" x14ac:dyDescent="0.35">
      <c r="A3054" s="33" t="s">
        <v>765</v>
      </c>
    </row>
    <row r="3055" spans="1:1" x14ac:dyDescent="0.35">
      <c r="A3055" s="33" t="s">
        <v>180</v>
      </c>
    </row>
    <row r="3056" spans="1:1" x14ac:dyDescent="0.35">
      <c r="A3056" s="33" t="s">
        <v>871</v>
      </c>
    </row>
    <row r="3057" spans="1:1" x14ac:dyDescent="0.35">
      <c r="A3057" s="33" t="s">
        <v>600</v>
      </c>
    </row>
    <row r="3058" spans="1:1" x14ac:dyDescent="0.35">
      <c r="A3058" s="33" t="s">
        <v>584</v>
      </c>
    </row>
    <row r="3059" spans="1:1" x14ac:dyDescent="0.35">
      <c r="A3059" s="33" t="s">
        <v>765</v>
      </c>
    </row>
    <row r="3060" spans="1:1" x14ac:dyDescent="0.35">
      <c r="A3060" s="33" t="s">
        <v>1682</v>
      </c>
    </row>
    <row r="3061" spans="1:1" x14ac:dyDescent="0.35">
      <c r="A3061" s="33" t="s">
        <v>1637</v>
      </c>
    </row>
    <row r="3062" spans="1:1" x14ac:dyDescent="0.35">
      <c r="A3062" s="33" t="s">
        <v>255</v>
      </c>
    </row>
    <row r="3063" spans="1:1" x14ac:dyDescent="0.35">
      <c r="A3063" s="33" t="s">
        <v>1828</v>
      </c>
    </row>
    <row r="3064" spans="1:1" x14ac:dyDescent="0.35">
      <c r="A3064" s="33" t="s">
        <v>393</v>
      </c>
    </row>
    <row r="3065" spans="1:1" x14ac:dyDescent="0.35">
      <c r="A3065" s="33" t="s">
        <v>1257</v>
      </c>
    </row>
    <row r="3066" spans="1:1" x14ac:dyDescent="0.35">
      <c r="A3066" s="33" t="s">
        <v>134</v>
      </c>
    </row>
    <row r="3067" spans="1:1" x14ac:dyDescent="0.35">
      <c r="A3067" s="33" t="s">
        <v>1339</v>
      </c>
    </row>
    <row r="3068" spans="1:1" x14ac:dyDescent="0.35">
      <c r="A3068" s="33" t="s">
        <v>569</v>
      </c>
    </row>
    <row r="3069" spans="1:1" x14ac:dyDescent="0.35">
      <c r="A3069" s="33" t="s">
        <v>1299</v>
      </c>
    </row>
    <row r="3070" spans="1:1" x14ac:dyDescent="0.35">
      <c r="A3070" s="33" t="s">
        <v>1348</v>
      </c>
    </row>
    <row r="3071" spans="1:1" x14ac:dyDescent="0.35">
      <c r="A3071" s="33" t="s">
        <v>1735</v>
      </c>
    </row>
    <row r="3072" spans="1:1" x14ac:dyDescent="0.35">
      <c r="A3072" s="33" t="s">
        <v>155</v>
      </c>
    </row>
    <row r="3073" spans="1:1" x14ac:dyDescent="0.35">
      <c r="A3073" s="33" t="s">
        <v>1879</v>
      </c>
    </row>
    <row r="3074" spans="1:1" x14ac:dyDescent="0.35">
      <c r="A3074" s="33" t="s">
        <v>326</v>
      </c>
    </row>
    <row r="3075" spans="1:1" x14ac:dyDescent="0.35">
      <c r="A3075" s="33" t="s">
        <v>128</v>
      </c>
    </row>
    <row r="3076" spans="1:1" x14ac:dyDescent="0.35">
      <c r="A3076" s="33" t="s">
        <v>690</v>
      </c>
    </row>
    <row r="3077" spans="1:1" x14ac:dyDescent="0.35">
      <c r="A3077" s="33" t="s">
        <v>1176</v>
      </c>
    </row>
    <row r="3078" spans="1:1" x14ac:dyDescent="0.35">
      <c r="A3078" s="33" t="s">
        <v>1893</v>
      </c>
    </row>
    <row r="3079" spans="1:1" x14ac:dyDescent="0.35">
      <c r="A3079" s="33" t="s">
        <v>1722</v>
      </c>
    </row>
    <row r="3080" spans="1:1" x14ac:dyDescent="0.35">
      <c r="A3080" s="33" t="s">
        <v>1728</v>
      </c>
    </row>
    <row r="3081" spans="1:1" x14ac:dyDescent="0.35">
      <c r="A3081" s="33" t="s">
        <v>505</v>
      </c>
    </row>
    <row r="3082" spans="1:1" x14ac:dyDescent="0.35">
      <c r="A3082" s="33" t="s">
        <v>1419</v>
      </c>
    </row>
    <row r="3083" spans="1:1" x14ac:dyDescent="0.35">
      <c r="A3083" s="33" t="s">
        <v>1254</v>
      </c>
    </row>
    <row r="3084" spans="1:1" x14ac:dyDescent="0.35">
      <c r="A3084" s="33" t="s">
        <v>1398</v>
      </c>
    </row>
    <row r="3085" spans="1:1" x14ac:dyDescent="0.35">
      <c r="A3085" s="33" t="s">
        <v>983</v>
      </c>
    </row>
    <row r="3086" spans="1:1" x14ac:dyDescent="0.35">
      <c r="A3086" s="33" t="s">
        <v>80</v>
      </c>
    </row>
    <row r="3087" spans="1:1" x14ac:dyDescent="0.35">
      <c r="A3087" s="33" t="s">
        <v>1077</v>
      </c>
    </row>
    <row r="3088" spans="1:1" x14ac:dyDescent="0.35">
      <c r="A3088" s="33" t="s">
        <v>161</v>
      </c>
    </row>
    <row r="3089" spans="1:1" x14ac:dyDescent="0.35">
      <c r="A3089" s="33" t="s">
        <v>310</v>
      </c>
    </row>
    <row r="3090" spans="1:1" x14ac:dyDescent="0.35">
      <c r="A3090" s="33" t="s">
        <v>457</v>
      </c>
    </row>
    <row r="3091" spans="1:1" x14ac:dyDescent="0.35">
      <c r="A3091" s="33" t="s">
        <v>237</v>
      </c>
    </row>
    <row r="3092" spans="1:1" x14ac:dyDescent="0.35">
      <c r="A3092" s="33" t="s">
        <v>367</v>
      </c>
    </row>
    <row r="3093" spans="1:1" x14ac:dyDescent="0.35">
      <c r="A3093" s="33" t="s">
        <v>439</v>
      </c>
    </row>
    <row r="3094" spans="1:1" x14ac:dyDescent="0.35">
      <c r="A3094" s="33" t="s">
        <v>1248</v>
      </c>
    </row>
    <row r="3095" spans="1:1" x14ac:dyDescent="0.35">
      <c r="A3095" s="33" t="s">
        <v>988</v>
      </c>
    </row>
    <row r="3096" spans="1:1" x14ac:dyDescent="0.35">
      <c r="A3096" s="33" t="s">
        <v>1556</v>
      </c>
    </row>
    <row r="3097" spans="1:1" x14ac:dyDescent="0.35">
      <c r="A3097" s="33" t="s">
        <v>1026</v>
      </c>
    </row>
    <row r="3098" spans="1:1" x14ac:dyDescent="0.35">
      <c r="A3098" s="33" t="s">
        <v>216</v>
      </c>
    </row>
    <row r="3099" spans="1:1" x14ac:dyDescent="0.35">
      <c r="A3099" s="33" t="s">
        <v>1223</v>
      </c>
    </row>
    <row r="3100" spans="1:1" x14ac:dyDescent="0.35">
      <c r="A3100" s="33" t="s">
        <v>851</v>
      </c>
    </row>
    <row r="3101" spans="1:1" x14ac:dyDescent="0.35">
      <c r="A3101" s="33" t="s">
        <v>1058</v>
      </c>
    </row>
    <row r="3102" spans="1:1" x14ac:dyDescent="0.35">
      <c r="A3102" s="33" t="s">
        <v>1010</v>
      </c>
    </row>
    <row r="3103" spans="1:1" x14ac:dyDescent="0.35">
      <c r="A3103" s="33" t="s">
        <v>1191</v>
      </c>
    </row>
    <row r="3104" spans="1:1" x14ac:dyDescent="0.35">
      <c r="A3104" s="33" t="s">
        <v>698</v>
      </c>
    </row>
    <row r="3105" spans="1:1" x14ac:dyDescent="0.35">
      <c r="A3105" s="33" t="s">
        <v>1238</v>
      </c>
    </row>
    <row r="3106" spans="1:1" x14ac:dyDescent="0.35">
      <c r="A3106" s="33" t="s">
        <v>1300</v>
      </c>
    </row>
    <row r="3107" spans="1:1" x14ac:dyDescent="0.35">
      <c r="A3107" s="33" t="s">
        <v>610</v>
      </c>
    </row>
    <row r="3108" spans="1:1" x14ac:dyDescent="0.35">
      <c r="A3108" s="33" t="s">
        <v>1029</v>
      </c>
    </row>
    <row r="3109" spans="1:1" x14ac:dyDescent="0.35">
      <c r="A3109" s="33" t="s">
        <v>1644</v>
      </c>
    </row>
    <row r="3110" spans="1:1" x14ac:dyDescent="0.35">
      <c r="A3110" s="33" t="s">
        <v>497</v>
      </c>
    </row>
    <row r="3111" spans="1:1" x14ac:dyDescent="0.35">
      <c r="A3111" s="33" t="s">
        <v>279</v>
      </c>
    </row>
    <row r="3112" spans="1:1" x14ac:dyDescent="0.35">
      <c r="A3112" s="33" t="s">
        <v>1571</v>
      </c>
    </row>
    <row r="3113" spans="1:1" x14ac:dyDescent="0.35">
      <c r="A3113" s="33" t="s">
        <v>817</v>
      </c>
    </row>
    <row r="3114" spans="1:1" x14ac:dyDescent="0.35">
      <c r="A3114" s="33" t="s">
        <v>595</v>
      </c>
    </row>
    <row r="3115" spans="1:1" x14ac:dyDescent="0.35">
      <c r="A3115" s="33" t="s">
        <v>1453</v>
      </c>
    </row>
    <row r="3116" spans="1:1" x14ac:dyDescent="0.35">
      <c r="A3116" s="33" t="s">
        <v>685</v>
      </c>
    </row>
    <row r="3117" spans="1:1" x14ac:dyDescent="0.35">
      <c r="A3117" s="33" t="s">
        <v>252</v>
      </c>
    </row>
    <row r="3118" spans="1:1" x14ac:dyDescent="0.35">
      <c r="A3118" s="33" t="s">
        <v>1265</v>
      </c>
    </row>
    <row r="3119" spans="1:1" x14ac:dyDescent="0.35">
      <c r="A3119" s="33" t="s">
        <v>1502</v>
      </c>
    </row>
    <row r="3120" spans="1:1" x14ac:dyDescent="0.35">
      <c r="A3120" s="33" t="s">
        <v>647</v>
      </c>
    </row>
    <row r="3121" spans="1:1" x14ac:dyDescent="0.35">
      <c r="A3121" s="33" t="s">
        <v>322</v>
      </c>
    </row>
    <row r="3122" spans="1:1" x14ac:dyDescent="0.35">
      <c r="A3122" s="33" t="s">
        <v>483</v>
      </c>
    </row>
    <row r="3123" spans="1:1" x14ac:dyDescent="0.35">
      <c r="A3123" s="33" t="s">
        <v>1348</v>
      </c>
    </row>
    <row r="3124" spans="1:1" x14ac:dyDescent="0.35">
      <c r="A3124" s="33" t="s">
        <v>942</v>
      </c>
    </row>
    <row r="3125" spans="1:1" x14ac:dyDescent="0.35">
      <c r="A3125" s="33" t="s">
        <v>345</v>
      </c>
    </row>
    <row r="3126" spans="1:1" x14ac:dyDescent="0.35">
      <c r="A3126" s="33" t="s">
        <v>35</v>
      </c>
    </row>
    <row r="3127" spans="1:1" x14ac:dyDescent="0.35">
      <c r="A3127" s="33" t="s">
        <v>143</v>
      </c>
    </row>
    <row r="3128" spans="1:1" x14ac:dyDescent="0.35">
      <c r="A3128" s="33" t="s">
        <v>904</v>
      </c>
    </row>
    <row r="3129" spans="1:1" x14ac:dyDescent="0.35">
      <c r="A3129" s="33" t="s">
        <v>57</v>
      </c>
    </row>
    <row r="3130" spans="1:1" x14ac:dyDescent="0.35">
      <c r="A3130" s="33" t="s">
        <v>57</v>
      </c>
    </row>
    <row r="3131" spans="1:1" x14ac:dyDescent="0.35">
      <c r="A3131" s="33" t="s">
        <v>1316</v>
      </c>
    </row>
    <row r="3132" spans="1:1" x14ac:dyDescent="0.35">
      <c r="A3132" s="33" t="s">
        <v>804</v>
      </c>
    </row>
    <row r="3133" spans="1:1" x14ac:dyDescent="0.35">
      <c r="A3133" s="33" t="s">
        <v>663</v>
      </c>
    </row>
    <row r="3134" spans="1:1" x14ac:dyDescent="0.35">
      <c r="A3134" s="33" t="s">
        <v>830</v>
      </c>
    </row>
    <row r="3135" spans="1:1" x14ac:dyDescent="0.35">
      <c r="A3135" s="33" t="s">
        <v>541</v>
      </c>
    </row>
    <row r="3136" spans="1:1" x14ac:dyDescent="0.35">
      <c r="A3136" s="33" t="s">
        <v>980</v>
      </c>
    </row>
    <row r="3137" spans="1:1" x14ac:dyDescent="0.35">
      <c r="A3137" s="33" t="s">
        <v>59</v>
      </c>
    </row>
    <row r="3138" spans="1:1" x14ac:dyDescent="0.35">
      <c r="A3138" s="33" t="s">
        <v>479</v>
      </c>
    </row>
    <row r="3139" spans="1:1" x14ac:dyDescent="0.35">
      <c r="A3139" s="33" t="s">
        <v>454</v>
      </c>
    </row>
    <row r="3140" spans="1:1" x14ac:dyDescent="0.35">
      <c r="A3140" s="33" t="s">
        <v>86</v>
      </c>
    </row>
    <row r="3141" spans="1:1" x14ac:dyDescent="0.35">
      <c r="A3141" s="33" t="s">
        <v>62</v>
      </c>
    </row>
    <row r="3142" spans="1:1" x14ac:dyDescent="0.35">
      <c r="A3142" s="33" t="s">
        <v>1116</v>
      </c>
    </row>
    <row r="3143" spans="1:1" x14ac:dyDescent="0.35">
      <c r="A3143" s="33" t="s">
        <v>316</v>
      </c>
    </row>
    <row r="3144" spans="1:1" x14ac:dyDescent="0.35">
      <c r="A3144" s="33" t="s">
        <v>1191</v>
      </c>
    </row>
    <row r="3145" spans="1:1" x14ac:dyDescent="0.35">
      <c r="A3145" s="33" t="s">
        <v>972</v>
      </c>
    </row>
    <row r="3146" spans="1:1" x14ac:dyDescent="0.35">
      <c r="A3146" s="33" t="s">
        <v>64</v>
      </c>
    </row>
    <row r="3147" spans="1:1" x14ac:dyDescent="0.35">
      <c r="A3147" s="33" t="s">
        <v>445</v>
      </c>
    </row>
    <row r="3148" spans="1:1" x14ac:dyDescent="0.35">
      <c r="A3148" s="33" t="s">
        <v>58</v>
      </c>
    </row>
    <row r="3149" spans="1:1" x14ac:dyDescent="0.35">
      <c r="A3149" s="33" t="s">
        <v>63</v>
      </c>
    </row>
    <row r="3150" spans="1:1" x14ac:dyDescent="0.35">
      <c r="A3150" s="33" t="s">
        <v>1112</v>
      </c>
    </row>
    <row r="3151" spans="1:1" x14ac:dyDescent="0.35">
      <c r="A3151" s="33" t="s">
        <v>60</v>
      </c>
    </row>
    <row r="3152" spans="1:1" x14ac:dyDescent="0.35">
      <c r="A3152" s="33" t="s">
        <v>1217</v>
      </c>
    </row>
    <row r="3153" spans="1:1" x14ac:dyDescent="0.35">
      <c r="A3153" s="33" t="s">
        <v>114</v>
      </c>
    </row>
    <row r="3154" spans="1:1" x14ac:dyDescent="0.35">
      <c r="A3154" s="33" t="s">
        <v>1649</v>
      </c>
    </row>
    <row r="3155" spans="1:1" x14ac:dyDescent="0.35">
      <c r="A3155" s="33" t="s">
        <v>43</v>
      </c>
    </row>
    <row r="3156" spans="1:1" x14ac:dyDescent="0.35">
      <c r="A3156" s="33" t="s">
        <v>835</v>
      </c>
    </row>
    <row r="3157" spans="1:1" x14ac:dyDescent="0.35">
      <c r="A3157" s="33" t="s">
        <v>560</v>
      </c>
    </row>
    <row r="3158" spans="1:1" x14ac:dyDescent="0.35">
      <c r="A3158" s="33" t="s">
        <v>1598</v>
      </c>
    </row>
    <row r="3159" spans="1:1" x14ac:dyDescent="0.35">
      <c r="A3159" s="33" t="s">
        <v>1085</v>
      </c>
    </row>
    <row r="3160" spans="1:1" x14ac:dyDescent="0.35">
      <c r="A3160" s="33" t="s">
        <v>1189</v>
      </c>
    </row>
    <row r="3161" spans="1:1" x14ac:dyDescent="0.35">
      <c r="A3161" s="33" t="s">
        <v>566</v>
      </c>
    </row>
    <row r="3162" spans="1:1" x14ac:dyDescent="0.35">
      <c r="A3162" s="33" t="s">
        <v>1356</v>
      </c>
    </row>
    <row r="3163" spans="1:1" x14ac:dyDescent="0.35">
      <c r="A3163" s="33" t="s">
        <v>1638</v>
      </c>
    </row>
    <row r="3164" spans="1:1" x14ac:dyDescent="0.35">
      <c r="A3164" s="33" t="s">
        <v>297</v>
      </c>
    </row>
    <row r="3165" spans="1:1" x14ac:dyDescent="0.35">
      <c r="A3165" s="33" t="s">
        <v>567</v>
      </c>
    </row>
    <row r="3166" spans="1:1" x14ac:dyDescent="0.35">
      <c r="A3166" s="33" t="s">
        <v>278</v>
      </c>
    </row>
    <row r="3167" spans="1:1" x14ac:dyDescent="0.35">
      <c r="A3167" s="33" t="s">
        <v>1421</v>
      </c>
    </row>
    <row r="3168" spans="1:1" x14ac:dyDescent="0.35">
      <c r="A3168" s="33" t="s">
        <v>994</v>
      </c>
    </row>
    <row r="3169" spans="1:1" x14ac:dyDescent="0.35">
      <c r="A3169" s="33" t="s">
        <v>1564</v>
      </c>
    </row>
    <row r="3170" spans="1:1" x14ac:dyDescent="0.35">
      <c r="A3170" s="33" t="s">
        <v>560</v>
      </c>
    </row>
    <row r="3171" spans="1:1" x14ac:dyDescent="0.35">
      <c r="A3171" s="33" t="s">
        <v>1714</v>
      </c>
    </row>
    <row r="3172" spans="1:1" x14ac:dyDescent="0.35">
      <c r="A3172" s="33" t="s">
        <v>756</v>
      </c>
    </row>
    <row r="3173" spans="1:1" x14ac:dyDescent="0.35">
      <c r="A3173" s="33" t="s">
        <v>252</v>
      </c>
    </row>
    <row r="3174" spans="1:1" x14ac:dyDescent="0.35">
      <c r="A3174" s="33" t="s">
        <v>372</v>
      </c>
    </row>
    <row r="3175" spans="1:1" x14ac:dyDescent="0.35">
      <c r="A3175" s="33" t="s">
        <v>1571</v>
      </c>
    </row>
    <row r="3176" spans="1:1" x14ac:dyDescent="0.35">
      <c r="A3176" s="33" t="s">
        <v>1446</v>
      </c>
    </row>
    <row r="3177" spans="1:1" x14ac:dyDescent="0.35">
      <c r="A3177" s="33" t="s">
        <v>1400</v>
      </c>
    </row>
    <row r="3178" spans="1:1" x14ac:dyDescent="0.35">
      <c r="A3178" s="33" t="s">
        <v>669</v>
      </c>
    </row>
    <row r="3179" spans="1:1" x14ac:dyDescent="0.35">
      <c r="A3179" s="33" t="s">
        <v>841</v>
      </c>
    </row>
    <row r="3180" spans="1:1" x14ac:dyDescent="0.35">
      <c r="A3180" s="33" t="s">
        <v>1048</v>
      </c>
    </row>
    <row r="3181" spans="1:1" x14ac:dyDescent="0.35">
      <c r="A3181" s="33" t="s">
        <v>43</v>
      </c>
    </row>
    <row r="3182" spans="1:1" x14ac:dyDescent="0.35">
      <c r="A3182" s="33" t="s">
        <v>1441</v>
      </c>
    </row>
    <row r="3183" spans="1:1" x14ac:dyDescent="0.35">
      <c r="A3183" s="33" t="s">
        <v>563</v>
      </c>
    </row>
    <row r="3184" spans="1:1" x14ac:dyDescent="0.35">
      <c r="A3184" s="33" t="s">
        <v>1610</v>
      </c>
    </row>
    <row r="3185" spans="1:1" x14ac:dyDescent="0.35">
      <c r="A3185" s="33" t="s">
        <v>382</v>
      </c>
    </row>
    <row r="3186" spans="1:1" x14ac:dyDescent="0.35">
      <c r="A3186" s="33" t="s">
        <v>791</v>
      </c>
    </row>
    <row r="3187" spans="1:1" x14ac:dyDescent="0.35">
      <c r="A3187" s="33" t="s">
        <v>1361</v>
      </c>
    </row>
    <row r="3188" spans="1:1" x14ac:dyDescent="0.35">
      <c r="A3188" s="33" t="s">
        <v>1263</v>
      </c>
    </row>
    <row r="3189" spans="1:1" x14ac:dyDescent="0.35">
      <c r="A3189" s="33" t="s">
        <v>1770</v>
      </c>
    </row>
    <row r="3190" spans="1:1" x14ac:dyDescent="0.35">
      <c r="A3190" s="33" t="s">
        <v>593</v>
      </c>
    </row>
    <row r="3191" spans="1:1" x14ac:dyDescent="0.35">
      <c r="A3191" s="33" t="s">
        <v>640</v>
      </c>
    </row>
    <row r="3192" spans="1:1" x14ac:dyDescent="0.35">
      <c r="A3192" s="33" t="s">
        <v>147</v>
      </c>
    </row>
    <row r="3193" spans="1:1" x14ac:dyDescent="0.35">
      <c r="A3193" s="33" t="s">
        <v>978</v>
      </c>
    </row>
    <row r="3194" spans="1:1" x14ac:dyDescent="0.35">
      <c r="A3194" s="33" t="s">
        <v>1129</v>
      </c>
    </row>
    <row r="3195" spans="1:1" x14ac:dyDescent="0.35">
      <c r="A3195" s="33" t="s">
        <v>1850</v>
      </c>
    </row>
    <row r="3196" spans="1:1" x14ac:dyDescent="0.35">
      <c r="A3196" s="33" t="s">
        <v>406</v>
      </c>
    </row>
    <row r="3197" spans="1:1" x14ac:dyDescent="0.35">
      <c r="A3197" s="33" t="s">
        <v>1503</v>
      </c>
    </row>
    <row r="3198" spans="1:1" x14ac:dyDescent="0.35">
      <c r="A3198" s="33" t="s">
        <v>87</v>
      </c>
    </row>
    <row r="3199" spans="1:1" x14ac:dyDescent="0.35">
      <c r="A3199" s="33" t="s">
        <v>973</v>
      </c>
    </row>
    <row r="3200" spans="1:1" x14ac:dyDescent="0.35">
      <c r="A3200" s="33" t="s">
        <v>809</v>
      </c>
    </row>
    <row r="3201" spans="1:1" x14ac:dyDescent="0.35">
      <c r="A3201" s="33" t="s">
        <v>273</v>
      </c>
    </row>
    <row r="3202" spans="1:1" x14ac:dyDescent="0.35">
      <c r="A3202" s="33" t="s">
        <v>628</v>
      </c>
    </row>
    <row r="3203" spans="1:1" x14ac:dyDescent="0.35">
      <c r="A3203" s="33" t="s">
        <v>1273</v>
      </c>
    </row>
    <row r="3204" spans="1:1" x14ac:dyDescent="0.35">
      <c r="A3204" s="33" t="s">
        <v>995</v>
      </c>
    </row>
    <row r="3205" spans="1:1" x14ac:dyDescent="0.35">
      <c r="A3205" s="33" t="s">
        <v>1261</v>
      </c>
    </row>
    <row r="3206" spans="1:1" x14ac:dyDescent="0.35">
      <c r="A3206" s="33" t="s">
        <v>1034</v>
      </c>
    </row>
    <row r="3207" spans="1:1" x14ac:dyDescent="0.35">
      <c r="A3207" s="33" t="s">
        <v>1239</v>
      </c>
    </row>
    <row r="3208" spans="1:1" x14ac:dyDescent="0.35">
      <c r="A3208" s="33" t="s">
        <v>1028</v>
      </c>
    </row>
    <row r="3209" spans="1:1" x14ac:dyDescent="0.35">
      <c r="A3209" s="33" t="s">
        <v>1106</v>
      </c>
    </row>
    <row r="3210" spans="1:1" x14ac:dyDescent="0.35">
      <c r="A3210" s="33" t="s">
        <v>1221</v>
      </c>
    </row>
    <row r="3211" spans="1:1" x14ac:dyDescent="0.35">
      <c r="A3211" s="33" t="s">
        <v>1435</v>
      </c>
    </row>
    <row r="3212" spans="1:1" x14ac:dyDescent="0.35">
      <c r="A3212" s="33" t="s">
        <v>1618</v>
      </c>
    </row>
    <row r="3213" spans="1:1" x14ac:dyDescent="0.35">
      <c r="A3213" s="33" t="s">
        <v>933</v>
      </c>
    </row>
    <row r="3214" spans="1:1" x14ac:dyDescent="0.35">
      <c r="A3214" s="33" t="s">
        <v>228</v>
      </c>
    </row>
    <row r="3215" spans="1:1" x14ac:dyDescent="0.35">
      <c r="A3215" s="33" t="s">
        <v>956</v>
      </c>
    </row>
    <row r="3216" spans="1:1" x14ac:dyDescent="0.35">
      <c r="A3216" s="33" t="s">
        <v>62</v>
      </c>
    </row>
    <row r="3217" spans="1:1" x14ac:dyDescent="0.35">
      <c r="A3217" s="33" t="s">
        <v>1585</v>
      </c>
    </row>
    <row r="3218" spans="1:1" x14ac:dyDescent="0.35">
      <c r="A3218" s="33" t="s">
        <v>1290</v>
      </c>
    </row>
    <row r="3219" spans="1:1" x14ac:dyDescent="0.35">
      <c r="A3219" s="33" t="s">
        <v>644</v>
      </c>
    </row>
    <row r="3220" spans="1:1" x14ac:dyDescent="0.35">
      <c r="A3220" s="33" t="s">
        <v>1113</v>
      </c>
    </row>
    <row r="3221" spans="1:1" x14ac:dyDescent="0.35">
      <c r="A3221" s="33" t="s">
        <v>517</v>
      </c>
    </row>
    <row r="3222" spans="1:1" x14ac:dyDescent="0.35">
      <c r="A3222" s="33" t="s">
        <v>1724</v>
      </c>
    </row>
    <row r="3223" spans="1:1" x14ac:dyDescent="0.35">
      <c r="A3223" s="33" t="s">
        <v>63</v>
      </c>
    </row>
    <row r="3224" spans="1:1" x14ac:dyDescent="0.35">
      <c r="A3224" s="33" t="s">
        <v>866</v>
      </c>
    </row>
    <row r="3225" spans="1:1" x14ac:dyDescent="0.35">
      <c r="A3225" s="33" t="s">
        <v>591</v>
      </c>
    </row>
    <row r="3226" spans="1:1" x14ac:dyDescent="0.35">
      <c r="A3226" s="33" t="s">
        <v>1655</v>
      </c>
    </row>
    <row r="3227" spans="1:1" x14ac:dyDescent="0.35">
      <c r="A3227" s="33" t="s">
        <v>1072</v>
      </c>
    </row>
    <row r="3228" spans="1:1" x14ac:dyDescent="0.35">
      <c r="A3228" s="33" t="s">
        <v>1461</v>
      </c>
    </row>
    <row r="3229" spans="1:1" x14ac:dyDescent="0.35">
      <c r="A3229" s="33" t="s">
        <v>17</v>
      </c>
    </row>
    <row r="3230" spans="1:1" x14ac:dyDescent="0.35">
      <c r="A3230" s="33" t="s">
        <v>1059</v>
      </c>
    </row>
    <row r="3231" spans="1:1" x14ac:dyDescent="0.35">
      <c r="A3231" s="33" t="s">
        <v>1407</v>
      </c>
    </row>
    <row r="3232" spans="1:1" x14ac:dyDescent="0.35">
      <c r="A3232" s="33" t="s">
        <v>490</v>
      </c>
    </row>
    <row r="3233" spans="1:1" x14ac:dyDescent="0.35">
      <c r="A3233" s="33" t="s">
        <v>1164</v>
      </c>
    </row>
    <row r="3234" spans="1:1" x14ac:dyDescent="0.35">
      <c r="A3234" s="33" t="s">
        <v>1311</v>
      </c>
    </row>
    <row r="3235" spans="1:1" x14ac:dyDescent="0.35">
      <c r="A3235" s="33" t="s">
        <v>106</v>
      </c>
    </row>
    <row r="3236" spans="1:1" x14ac:dyDescent="0.35">
      <c r="A3236" s="33" t="s">
        <v>1829</v>
      </c>
    </row>
    <row r="3237" spans="1:1" x14ac:dyDescent="0.35">
      <c r="A3237" s="33" t="s">
        <v>191</v>
      </c>
    </row>
    <row r="3238" spans="1:1" x14ac:dyDescent="0.35">
      <c r="A3238" s="33" t="s">
        <v>455</v>
      </c>
    </row>
    <row r="3239" spans="1:1" x14ac:dyDescent="0.35">
      <c r="A3239" s="33" t="s">
        <v>777</v>
      </c>
    </row>
    <row r="3240" spans="1:1" x14ac:dyDescent="0.35">
      <c r="A3240" s="33" t="s">
        <v>821</v>
      </c>
    </row>
    <row r="3241" spans="1:1" x14ac:dyDescent="0.35">
      <c r="A3241" s="33" t="s">
        <v>365</v>
      </c>
    </row>
    <row r="3242" spans="1:1" x14ac:dyDescent="0.35">
      <c r="A3242" s="33" t="s">
        <v>1693</v>
      </c>
    </row>
    <row r="3243" spans="1:1" x14ac:dyDescent="0.35">
      <c r="A3243" s="33" t="s">
        <v>1040</v>
      </c>
    </row>
    <row r="3244" spans="1:1" x14ac:dyDescent="0.35">
      <c r="A3244" s="33" t="s">
        <v>1473</v>
      </c>
    </row>
    <row r="3245" spans="1:1" x14ac:dyDescent="0.35">
      <c r="A3245" s="33" t="s">
        <v>131</v>
      </c>
    </row>
    <row r="3246" spans="1:1" x14ac:dyDescent="0.35">
      <c r="A3246" s="33" t="s">
        <v>1152</v>
      </c>
    </row>
    <row r="3247" spans="1:1" x14ac:dyDescent="0.35">
      <c r="A3247" s="33" t="s">
        <v>360</v>
      </c>
    </row>
    <row r="3248" spans="1:1" x14ac:dyDescent="0.35">
      <c r="A3248" s="33" t="s">
        <v>761</v>
      </c>
    </row>
    <row r="3249" spans="1:1" x14ac:dyDescent="0.35">
      <c r="A3249" s="33" t="s">
        <v>1331</v>
      </c>
    </row>
    <row r="3250" spans="1:1" x14ac:dyDescent="0.35">
      <c r="A3250" s="33" t="s">
        <v>312</v>
      </c>
    </row>
    <row r="3251" spans="1:1" x14ac:dyDescent="0.35">
      <c r="A3251" s="33" t="s">
        <v>1620</v>
      </c>
    </row>
    <row r="3252" spans="1:1" x14ac:dyDescent="0.35">
      <c r="A3252" s="33" t="s">
        <v>480</v>
      </c>
    </row>
    <row r="3253" spans="1:1" x14ac:dyDescent="0.35">
      <c r="A3253" s="33" t="s">
        <v>1051</v>
      </c>
    </row>
    <row r="3254" spans="1:1" x14ac:dyDescent="0.35">
      <c r="A3254" s="33" t="s">
        <v>315</v>
      </c>
    </row>
    <row r="3255" spans="1:1" x14ac:dyDescent="0.35">
      <c r="A3255" s="33" t="s">
        <v>1442</v>
      </c>
    </row>
    <row r="3256" spans="1:1" x14ac:dyDescent="0.35">
      <c r="A3256" s="33" t="s">
        <v>314</v>
      </c>
    </row>
    <row r="3257" spans="1:1" x14ac:dyDescent="0.35">
      <c r="A3257" s="33" t="s">
        <v>697</v>
      </c>
    </row>
    <row r="3258" spans="1:1" x14ac:dyDescent="0.35">
      <c r="A3258" s="33" t="s">
        <v>1147</v>
      </c>
    </row>
    <row r="3259" spans="1:1" x14ac:dyDescent="0.35">
      <c r="A3259" s="33" t="s">
        <v>413</v>
      </c>
    </row>
    <row r="3260" spans="1:1" x14ac:dyDescent="0.35">
      <c r="A3260" s="33" t="s">
        <v>1049</v>
      </c>
    </row>
    <row r="3261" spans="1:1" x14ac:dyDescent="0.35">
      <c r="A3261" s="33" t="s">
        <v>1112</v>
      </c>
    </row>
    <row r="3262" spans="1:1" x14ac:dyDescent="0.35">
      <c r="A3262" s="33" t="s">
        <v>762</v>
      </c>
    </row>
    <row r="3263" spans="1:1" x14ac:dyDescent="0.35">
      <c r="A3263" s="33" t="s">
        <v>317</v>
      </c>
    </row>
    <row r="3264" spans="1:1" x14ac:dyDescent="0.35">
      <c r="A3264" s="33" t="s">
        <v>123</v>
      </c>
    </row>
    <row r="3265" spans="1:1" x14ac:dyDescent="0.35">
      <c r="A3265" s="33" t="s">
        <v>1050</v>
      </c>
    </row>
    <row r="3266" spans="1:1" x14ac:dyDescent="0.35">
      <c r="A3266" s="33" t="s">
        <v>1148</v>
      </c>
    </row>
    <row r="3267" spans="1:1" x14ac:dyDescent="0.35">
      <c r="A3267" s="33" t="s">
        <v>327</v>
      </c>
    </row>
    <row r="3268" spans="1:1" x14ac:dyDescent="0.35">
      <c r="A3268" s="33" t="s">
        <v>316</v>
      </c>
    </row>
    <row r="3269" spans="1:1" x14ac:dyDescent="0.35">
      <c r="A3269" s="33" t="s">
        <v>311</v>
      </c>
    </row>
    <row r="3270" spans="1:1" x14ac:dyDescent="0.35">
      <c r="A3270" s="33" t="s">
        <v>559</v>
      </c>
    </row>
    <row r="3271" spans="1:1" x14ac:dyDescent="0.35">
      <c r="A3271" s="33" t="s">
        <v>1097</v>
      </c>
    </row>
    <row r="3272" spans="1:1" x14ac:dyDescent="0.35">
      <c r="A3272" s="33" t="s">
        <v>174</v>
      </c>
    </row>
    <row r="3273" spans="1:1" x14ac:dyDescent="0.35">
      <c r="A3273" s="33" t="s">
        <v>1235</v>
      </c>
    </row>
    <row r="3274" spans="1:1" x14ac:dyDescent="0.35">
      <c r="A3274" s="33" t="s">
        <v>927</v>
      </c>
    </row>
    <row r="3275" spans="1:1" x14ac:dyDescent="0.35">
      <c r="A3275" s="33" t="s">
        <v>590</v>
      </c>
    </row>
    <row r="3276" spans="1:1" x14ac:dyDescent="0.35">
      <c r="A3276" s="33" t="s">
        <v>1278</v>
      </c>
    </row>
    <row r="3277" spans="1:1" x14ac:dyDescent="0.35">
      <c r="A3277" s="33" t="s">
        <v>232</v>
      </c>
    </row>
    <row r="3278" spans="1:1" x14ac:dyDescent="0.35">
      <c r="A3278" s="33" t="s">
        <v>506</v>
      </c>
    </row>
    <row r="3279" spans="1:1" x14ac:dyDescent="0.35">
      <c r="A3279" s="33" t="s">
        <v>554</v>
      </c>
    </row>
    <row r="3280" spans="1:1" x14ac:dyDescent="0.35">
      <c r="A3280" s="33" t="s">
        <v>407</v>
      </c>
    </row>
    <row r="3281" spans="1:1" x14ac:dyDescent="0.35">
      <c r="A3281" s="33" t="s">
        <v>476</v>
      </c>
    </row>
    <row r="3282" spans="1:1" x14ac:dyDescent="0.35">
      <c r="A3282" s="33" t="s">
        <v>1161</v>
      </c>
    </row>
    <row r="3283" spans="1:1" x14ac:dyDescent="0.35">
      <c r="A3283" s="33" t="s">
        <v>889</v>
      </c>
    </row>
    <row r="3284" spans="1:1" x14ac:dyDescent="0.35">
      <c r="A3284" s="33" t="s">
        <v>1873</v>
      </c>
    </row>
    <row r="3285" spans="1:1" x14ac:dyDescent="0.35">
      <c r="A3285" s="33" t="s">
        <v>1179</v>
      </c>
    </row>
    <row r="3286" spans="1:1" x14ac:dyDescent="0.35">
      <c r="A3286" s="33" t="s">
        <v>395</v>
      </c>
    </row>
    <row r="3287" spans="1:1" x14ac:dyDescent="0.35">
      <c r="A3287" s="33" t="s">
        <v>525</v>
      </c>
    </row>
    <row r="3288" spans="1:1" x14ac:dyDescent="0.35">
      <c r="A3288" s="33" t="s">
        <v>1429</v>
      </c>
    </row>
    <row r="3289" spans="1:1" x14ac:dyDescent="0.35">
      <c r="A3289" s="33" t="s">
        <v>1081</v>
      </c>
    </row>
    <row r="3290" spans="1:1" x14ac:dyDescent="0.35">
      <c r="A3290" s="33" t="s">
        <v>817</v>
      </c>
    </row>
    <row r="3291" spans="1:1" x14ac:dyDescent="0.35">
      <c r="A3291" s="33" t="s">
        <v>1185</v>
      </c>
    </row>
    <row r="3292" spans="1:1" x14ac:dyDescent="0.35">
      <c r="A3292" s="33" t="s">
        <v>559</v>
      </c>
    </row>
    <row r="3293" spans="1:1" x14ac:dyDescent="0.35">
      <c r="A3293" s="33" t="s">
        <v>202</v>
      </c>
    </row>
    <row r="3294" spans="1:1" x14ac:dyDescent="0.35">
      <c r="A3294" s="33" t="s">
        <v>171</v>
      </c>
    </row>
    <row r="3295" spans="1:1" x14ac:dyDescent="0.35">
      <c r="A3295" s="33" t="s">
        <v>1437</v>
      </c>
    </row>
    <row r="3296" spans="1:1" x14ac:dyDescent="0.35">
      <c r="A3296" s="33" t="s">
        <v>1461</v>
      </c>
    </row>
    <row r="3297" spans="1:1" x14ac:dyDescent="0.35">
      <c r="A3297" s="33" t="s">
        <v>1441</v>
      </c>
    </row>
    <row r="3298" spans="1:1" x14ac:dyDescent="0.35">
      <c r="A3298" s="33" t="s">
        <v>1288</v>
      </c>
    </row>
    <row r="3299" spans="1:1" x14ac:dyDescent="0.35">
      <c r="A3299" s="33" t="s">
        <v>349</v>
      </c>
    </row>
    <row r="3300" spans="1:1" x14ac:dyDescent="0.35">
      <c r="A3300" s="33" t="s">
        <v>231</v>
      </c>
    </row>
    <row r="3301" spans="1:1" x14ac:dyDescent="0.35">
      <c r="A3301" s="33" t="s">
        <v>1305</v>
      </c>
    </row>
    <row r="3302" spans="1:1" x14ac:dyDescent="0.35">
      <c r="A3302" s="33" t="s">
        <v>1292</v>
      </c>
    </row>
    <row r="3303" spans="1:1" x14ac:dyDescent="0.35">
      <c r="A3303" s="33" t="s">
        <v>1667</v>
      </c>
    </row>
    <row r="3304" spans="1:1" x14ac:dyDescent="0.35">
      <c r="A3304" s="33" t="s">
        <v>166</v>
      </c>
    </row>
    <row r="3305" spans="1:1" x14ac:dyDescent="0.35">
      <c r="A3305" s="33" t="s">
        <v>100</v>
      </c>
    </row>
    <row r="3306" spans="1:1" x14ac:dyDescent="0.35">
      <c r="A3306" s="33" t="s">
        <v>744</v>
      </c>
    </row>
    <row r="3307" spans="1:1" x14ac:dyDescent="0.35">
      <c r="A3307" s="33" t="s">
        <v>1249</v>
      </c>
    </row>
    <row r="3308" spans="1:1" x14ac:dyDescent="0.35">
      <c r="A3308" s="33" t="s">
        <v>138</v>
      </c>
    </row>
    <row r="3309" spans="1:1" x14ac:dyDescent="0.35">
      <c r="A3309" s="33" t="s">
        <v>1914</v>
      </c>
    </row>
    <row r="3310" spans="1:1" x14ac:dyDescent="0.35">
      <c r="A3310" s="33" t="s">
        <v>1249</v>
      </c>
    </row>
    <row r="3311" spans="1:1" x14ac:dyDescent="0.35">
      <c r="A3311" s="33" t="s">
        <v>844</v>
      </c>
    </row>
    <row r="3312" spans="1:1" x14ac:dyDescent="0.35">
      <c r="A3312" s="33" t="s">
        <v>696</v>
      </c>
    </row>
    <row r="3313" spans="1:1" x14ac:dyDescent="0.35">
      <c r="A3313" s="33" t="s">
        <v>82</v>
      </c>
    </row>
    <row r="3314" spans="1:1" x14ac:dyDescent="0.35">
      <c r="A3314" s="33" t="s">
        <v>695</v>
      </c>
    </row>
    <row r="3315" spans="1:1" x14ac:dyDescent="0.35">
      <c r="A3315" s="33" t="s">
        <v>695</v>
      </c>
    </row>
    <row r="3316" spans="1:1" x14ac:dyDescent="0.35">
      <c r="A3316" s="33" t="s">
        <v>472</v>
      </c>
    </row>
    <row r="3317" spans="1:1" x14ac:dyDescent="0.35">
      <c r="A3317" s="33" t="s">
        <v>1258</v>
      </c>
    </row>
    <row r="3318" spans="1:1" x14ac:dyDescent="0.35">
      <c r="A3318" s="33" t="s">
        <v>605</v>
      </c>
    </row>
    <row r="3319" spans="1:1" x14ac:dyDescent="0.35">
      <c r="A3319" s="33" t="s">
        <v>1319</v>
      </c>
    </row>
    <row r="3320" spans="1:1" x14ac:dyDescent="0.35">
      <c r="A3320" s="33" t="s">
        <v>196</v>
      </c>
    </row>
    <row r="3321" spans="1:1" x14ac:dyDescent="0.35">
      <c r="A3321" s="33" t="s">
        <v>1071</v>
      </c>
    </row>
    <row r="3322" spans="1:1" x14ac:dyDescent="0.35">
      <c r="A3322" s="33" t="s">
        <v>1526</v>
      </c>
    </row>
    <row r="3323" spans="1:1" x14ac:dyDescent="0.35">
      <c r="A3323" s="33" t="s">
        <v>349</v>
      </c>
    </row>
    <row r="3324" spans="1:1" x14ac:dyDescent="0.35">
      <c r="A3324" s="33" t="s">
        <v>231</v>
      </c>
    </row>
    <row r="3325" spans="1:1" x14ac:dyDescent="0.35">
      <c r="A3325" s="33" t="s">
        <v>232</v>
      </c>
    </row>
    <row r="3326" spans="1:1" x14ac:dyDescent="0.35">
      <c r="A3326" s="33" t="s">
        <v>1559</v>
      </c>
    </row>
    <row r="3327" spans="1:1" x14ac:dyDescent="0.35">
      <c r="A3327" s="33" t="s">
        <v>391</v>
      </c>
    </row>
    <row r="3328" spans="1:1" x14ac:dyDescent="0.35">
      <c r="A3328" s="33" t="s">
        <v>395</v>
      </c>
    </row>
    <row r="3329" spans="1:1" x14ac:dyDescent="0.35">
      <c r="A3329" s="33" t="s">
        <v>343</v>
      </c>
    </row>
    <row r="3330" spans="1:1" x14ac:dyDescent="0.35">
      <c r="A3330" s="33" t="s">
        <v>113</v>
      </c>
    </row>
    <row r="3331" spans="1:1" x14ac:dyDescent="0.35">
      <c r="A3331" s="33" t="s">
        <v>1611</v>
      </c>
    </row>
    <row r="3332" spans="1:1" x14ac:dyDescent="0.35">
      <c r="A3332" s="33" t="s">
        <v>1427</v>
      </c>
    </row>
    <row r="3333" spans="1:1" x14ac:dyDescent="0.35">
      <c r="A3333" s="33" t="s">
        <v>112</v>
      </c>
    </row>
    <row r="3334" spans="1:1" x14ac:dyDescent="0.35">
      <c r="A3334" s="33" t="s">
        <v>877</v>
      </c>
    </row>
    <row r="3335" spans="1:1" x14ac:dyDescent="0.35">
      <c r="A3335" s="33" t="s">
        <v>760</v>
      </c>
    </row>
    <row r="3336" spans="1:1" x14ac:dyDescent="0.35">
      <c r="A3336" s="33" t="s">
        <v>1522</v>
      </c>
    </row>
    <row r="3337" spans="1:1" x14ac:dyDescent="0.35">
      <c r="A3337" s="33" t="s">
        <v>1736</v>
      </c>
    </row>
    <row r="3338" spans="1:1" x14ac:dyDescent="0.35">
      <c r="A3338" s="33" t="s">
        <v>483</v>
      </c>
    </row>
    <row r="3339" spans="1:1" x14ac:dyDescent="0.35">
      <c r="A3339" s="33" t="s">
        <v>997</v>
      </c>
    </row>
    <row r="3340" spans="1:1" x14ac:dyDescent="0.35">
      <c r="A3340" s="33" t="s">
        <v>167</v>
      </c>
    </row>
    <row r="3341" spans="1:1" x14ac:dyDescent="0.35">
      <c r="A3341" s="33" t="s">
        <v>1428</v>
      </c>
    </row>
    <row r="3342" spans="1:1" x14ac:dyDescent="0.35">
      <c r="A3342" s="33" t="s">
        <v>503</v>
      </c>
    </row>
    <row r="3343" spans="1:1" x14ac:dyDescent="0.35">
      <c r="A3343" s="33" t="s">
        <v>810</v>
      </c>
    </row>
    <row r="3344" spans="1:1" x14ac:dyDescent="0.35">
      <c r="A3344" s="33" t="s">
        <v>522</v>
      </c>
    </row>
    <row r="3345" spans="1:1" x14ac:dyDescent="0.35">
      <c r="A3345" s="33" t="s">
        <v>1389</v>
      </c>
    </row>
    <row r="3346" spans="1:1" x14ac:dyDescent="0.35">
      <c r="A3346" s="33" t="s">
        <v>575</v>
      </c>
    </row>
    <row r="3347" spans="1:1" x14ac:dyDescent="0.35">
      <c r="A3347" s="33" t="s">
        <v>1728</v>
      </c>
    </row>
    <row r="3348" spans="1:1" x14ac:dyDescent="0.35">
      <c r="A3348" s="33" t="s">
        <v>1483</v>
      </c>
    </row>
    <row r="3349" spans="1:1" x14ac:dyDescent="0.35">
      <c r="A3349" s="33" t="s">
        <v>17</v>
      </c>
    </row>
    <row r="3350" spans="1:1" x14ac:dyDescent="0.35">
      <c r="A3350" s="33" t="s">
        <v>1436</v>
      </c>
    </row>
    <row r="3351" spans="1:1" x14ac:dyDescent="0.35">
      <c r="A3351" s="33" t="s">
        <v>19</v>
      </c>
    </row>
    <row r="3352" spans="1:1" x14ac:dyDescent="0.35">
      <c r="A3352" s="33" t="s">
        <v>233</v>
      </c>
    </row>
    <row r="3353" spans="1:1" x14ac:dyDescent="0.35">
      <c r="A3353" s="33" t="s">
        <v>69</v>
      </c>
    </row>
    <row r="3354" spans="1:1" x14ac:dyDescent="0.35">
      <c r="A3354" s="33" t="s">
        <v>1051</v>
      </c>
    </row>
    <row r="3355" spans="1:1" x14ac:dyDescent="0.35">
      <c r="A3355" s="33" t="s">
        <v>1177</v>
      </c>
    </row>
    <row r="3356" spans="1:1" x14ac:dyDescent="0.35">
      <c r="A3356" s="33" t="s">
        <v>1111</v>
      </c>
    </row>
    <row r="3357" spans="1:1" x14ac:dyDescent="0.35">
      <c r="A3357" s="33" t="s">
        <v>1480</v>
      </c>
    </row>
    <row r="3358" spans="1:1" x14ac:dyDescent="0.35">
      <c r="A3358" s="33" t="s">
        <v>417</v>
      </c>
    </row>
    <row r="3359" spans="1:1" x14ac:dyDescent="0.35">
      <c r="A3359" s="33" t="s">
        <v>234</v>
      </c>
    </row>
    <row r="3360" spans="1:1" x14ac:dyDescent="0.35">
      <c r="A3360" s="33" t="s">
        <v>235</v>
      </c>
    </row>
    <row r="3361" spans="1:1" x14ac:dyDescent="0.35">
      <c r="A3361" s="33" t="s">
        <v>236</v>
      </c>
    </row>
    <row r="3362" spans="1:1" x14ac:dyDescent="0.35">
      <c r="A3362" s="33" t="s">
        <v>1446</v>
      </c>
    </row>
    <row r="3363" spans="1:1" x14ac:dyDescent="0.35">
      <c r="A3363" s="33" t="s">
        <v>324</v>
      </c>
    </row>
    <row r="3364" spans="1:1" x14ac:dyDescent="0.35">
      <c r="A3364" s="33" t="s">
        <v>234</v>
      </c>
    </row>
    <row r="3365" spans="1:1" x14ac:dyDescent="0.35">
      <c r="A3365" s="33" t="s">
        <v>547</v>
      </c>
    </row>
    <row r="3366" spans="1:1" x14ac:dyDescent="0.35">
      <c r="A3366" s="33" t="s">
        <v>152</v>
      </c>
    </row>
    <row r="3367" spans="1:1" x14ac:dyDescent="0.35">
      <c r="A3367" s="33" t="s">
        <v>1056</v>
      </c>
    </row>
    <row r="3368" spans="1:1" x14ac:dyDescent="0.35">
      <c r="A3368" s="33" t="s">
        <v>926</v>
      </c>
    </row>
    <row r="3369" spans="1:1" x14ac:dyDescent="0.35">
      <c r="A3369" s="33" t="s">
        <v>1758</v>
      </c>
    </row>
    <row r="3370" spans="1:1" x14ac:dyDescent="0.35">
      <c r="A3370" s="33" t="s">
        <v>1150</v>
      </c>
    </row>
    <row r="3371" spans="1:1" x14ac:dyDescent="0.35">
      <c r="A3371" s="33" t="s">
        <v>469</v>
      </c>
    </row>
    <row r="3372" spans="1:1" x14ac:dyDescent="0.35">
      <c r="A3372" s="33" t="s">
        <v>989</v>
      </c>
    </row>
    <row r="3373" spans="1:1" x14ac:dyDescent="0.35">
      <c r="A3373" s="33" t="s">
        <v>970</v>
      </c>
    </row>
    <row r="3374" spans="1:1" x14ac:dyDescent="0.35">
      <c r="A3374" s="33" t="s">
        <v>74</v>
      </c>
    </row>
    <row r="3375" spans="1:1" x14ac:dyDescent="0.35">
      <c r="A3375" s="33" t="s">
        <v>1881</v>
      </c>
    </row>
    <row r="3376" spans="1:1" x14ac:dyDescent="0.35">
      <c r="A3376" s="33" t="s">
        <v>1647</v>
      </c>
    </row>
    <row r="3377" spans="1:1" x14ac:dyDescent="0.35">
      <c r="A3377" s="33" t="s">
        <v>1377</v>
      </c>
    </row>
    <row r="3378" spans="1:1" x14ac:dyDescent="0.35">
      <c r="A3378" s="33" t="s">
        <v>1402</v>
      </c>
    </row>
    <row r="3379" spans="1:1" x14ac:dyDescent="0.35">
      <c r="A3379" s="33" t="s">
        <v>280</v>
      </c>
    </row>
    <row r="3380" spans="1:1" x14ac:dyDescent="0.35">
      <c r="A3380" s="33" t="s">
        <v>1812</v>
      </c>
    </row>
    <row r="3381" spans="1:1" x14ac:dyDescent="0.35">
      <c r="A3381" s="33" t="s">
        <v>349</v>
      </c>
    </row>
    <row r="3382" spans="1:1" x14ac:dyDescent="0.35">
      <c r="A3382" s="33" t="s">
        <v>1060</v>
      </c>
    </row>
    <row r="3383" spans="1:1" x14ac:dyDescent="0.35">
      <c r="A3383" s="33" t="s">
        <v>1274</v>
      </c>
    </row>
    <row r="3384" spans="1:1" x14ac:dyDescent="0.35">
      <c r="A3384" s="33" t="s">
        <v>758</v>
      </c>
    </row>
    <row r="3385" spans="1:1" x14ac:dyDescent="0.35">
      <c r="A3385" s="33" t="s">
        <v>544</v>
      </c>
    </row>
    <row r="3386" spans="1:1" x14ac:dyDescent="0.35">
      <c r="A3386" s="33" t="s">
        <v>1819</v>
      </c>
    </row>
    <row r="3387" spans="1:1" x14ac:dyDescent="0.35">
      <c r="A3387" s="33" t="s">
        <v>490</v>
      </c>
    </row>
    <row r="3388" spans="1:1" x14ac:dyDescent="0.35">
      <c r="A3388" s="33" t="s">
        <v>1753</v>
      </c>
    </row>
    <row r="3389" spans="1:1" x14ac:dyDescent="0.35">
      <c r="A3389" s="33" t="s">
        <v>65</v>
      </c>
    </row>
    <row r="3390" spans="1:1" x14ac:dyDescent="0.35">
      <c r="A3390" s="33" t="s">
        <v>1637</v>
      </c>
    </row>
    <row r="3391" spans="1:1" x14ac:dyDescent="0.35">
      <c r="A3391" s="33" t="s">
        <v>309</v>
      </c>
    </row>
    <row r="3392" spans="1:1" x14ac:dyDescent="0.35">
      <c r="A3392" s="33" t="s">
        <v>689</v>
      </c>
    </row>
    <row r="3393" spans="1:1" x14ac:dyDescent="0.35">
      <c r="A3393" s="33" t="s">
        <v>1198</v>
      </c>
    </row>
    <row r="3394" spans="1:1" x14ac:dyDescent="0.35">
      <c r="A3394" s="33" t="s">
        <v>1760</v>
      </c>
    </row>
    <row r="3395" spans="1:1" x14ac:dyDescent="0.35">
      <c r="A3395" s="33" t="s">
        <v>1568</v>
      </c>
    </row>
    <row r="3396" spans="1:1" x14ac:dyDescent="0.35">
      <c r="A3396" s="33" t="s">
        <v>944</v>
      </c>
    </row>
    <row r="3397" spans="1:1" x14ac:dyDescent="0.35">
      <c r="A3397" s="33" t="s">
        <v>742</v>
      </c>
    </row>
    <row r="3398" spans="1:1" x14ac:dyDescent="0.35">
      <c r="A3398" s="33" t="s">
        <v>603</v>
      </c>
    </row>
    <row r="3399" spans="1:1" x14ac:dyDescent="0.35">
      <c r="A3399" s="33" t="s">
        <v>1659</v>
      </c>
    </row>
    <row r="3400" spans="1:1" x14ac:dyDescent="0.35">
      <c r="A3400" s="33" t="s">
        <v>1204</v>
      </c>
    </row>
    <row r="3401" spans="1:1" x14ac:dyDescent="0.35">
      <c r="A3401" s="33" t="s">
        <v>813</v>
      </c>
    </row>
    <row r="3402" spans="1:1" x14ac:dyDescent="0.35">
      <c r="A3402" s="33" t="s">
        <v>1247</v>
      </c>
    </row>
    <row r="3403" spans="1:1" x14ac:dyDescent="0.35">
      <c r="A3403" s="33" t="s">
        <v>159</v>
      </c>
    </row>
    <row r="3404" spans="1:1" x14ac:dyDescent="0.35">
      <c r="A3404" s="33" t="s">
        <v>673</v>
      </c>
    </row>
    <row r="3405" spans="1:1" x14ac:dyDescent="0.35">
      <c r="A3405" s="33" t="s">
        <v>211</v>
      </c>
    </row>
    <row r="3406" spans="1:1" x14ac:dyDescent="0.35">
      <c r="A3406" s="33" t="s">
        <v>1066</v>
      </c>
    </row>
    <row r="3407" spans="1:1" x14ac:dyDescent="0.35">
      <c r="A3407" s="33" t="s">
        <v>364</v>
      </c>
    </row>
    <row r="3408" spans="1:1" x14ac:dyDescent="0.35">
      <c r="A3408" s="33" t="s">
        <v>428</v>
      </c>
    </row>
    <row r="3409" spans="1:1" x14ac:dyDescent="0.35">
      <c r="A3409" s="33" t="s">
        <v>279</v>
      </c>
    </row>
    <row r="3410" spans="1:1" x14ac:dyDescent="0.35">
      <c r="A3410" s="33" t="s">
        <v>133</v>
      </c>
    </row>
    <row r="3411" spans="1:1" x14ac:dyDescent="0.35">
      <c r="A3411" s="33" t="s">
        <v>845</v>
      </c>
    </row>
    <row r="3412" spans="1:1" x14ac:dyDescent="0.35">
      <c r="A3412" s="33" t="s">
        <v>364</v>
      </c>
    </row>
    <row r="3413" spans="1:1" x14ac:dyDescent="0.35">
      <c r="A3413" s="33" t="s">
        <v>1526</v>
      </c>
    </row>
    <row r="3414" spans="1:1" x14ac:dyDescent="0.35">
      <c r="A3414" s="33" t="s">
        <v>1411</v>
      </c>
    </row>
    <row r="3415" spans="1:1" x14ac:dyDescent="0.35">
      <c r="A3415" s="33" t="s">
        <v>500</v>
      </c>
    </row>
    <row r="3416" spans="1:1" x14ac:dyDescent="0.35">
      <c r="A3416" s="33" t="s">
        <v>623</v>
      </c>
    </row>
    <row r="3417" spans="1:1" x14ac:dyDescent="0.35">
      <c r="A3417" s="33" t="s">
        <v>1108</v>
      </c>
    </row>
    <row r="3418" spans="1:1" x14ac:dyDescent="0.35">
      <c r="A3418" s="33" t="s">
        <v>690</v>
      </c>
    </row>
    <row r="3419" spans="1:1" x14ac:dyDescent="0.35">
      <c r="A3419" s="33" t="s">
        <v>497</v>
      </c>
    </row>
    <row r="3420" spans="1:1" x14ac:dyDescent="0.35">
      <c r="A3420" s="33" t="s">
        <v>607</v>
      </c>
    </row>
    <row r="3421" spans="1:1" x14ac:dyDescent="0.35">
      <c r="A3421" s="33" t="s">
        <v>1000</v>
      </c>
    </row>
    <row r="3422" spans="1:1" x14ac:dyDescent="0.35">
      <c r="A3422" s="33" t="s">
        <v>1839</v>
      </c>
    </row>
    <row r="3423" spans="1:1" x14ac:dyDescent="0.35">
      <c r="A3423" s="33" t="s">
        <v>250</v>
      </c>
    </row>
    <row r="3424" spans="1:1" x14ac:dyDescent="0.35">
      <c r="A3424" s="33" t="s">
        <v>1370</v>
      </c>
    </row>
    <row r="3425" spans="1:1" x14ac:dyDescent="0.35">
      <c r="A3425" s="33" t="s">
        <v>1351</v>
      </c>
    </row>
    <row r="3426" spans="1:1" x14ac:dyDescent="0.35">
      <c r="A3426" s="33" t="s">
        <v>1308</v>
      </c>
    </row>
    <row r="3427" spans="1:1" x14ac:dyDescent="0.35">
      <c r="A3427" s="33" t="s">
        <v>828</v>
      </c>
    </row>
    <row r="3428" spans="1:1" x14ac:dyDescent="0.35">
      <c r="A3428" s="33" t="s">
        <v>339</v>
      </c>
    </row>
    <row r="3429" spans="1:1" x14ac:dyDescent="0.35">
      <c r="A3429" s="33" t="s">
        <v>829</v>
      </c>
    </row>
    <row r="3430" spans="1:1" x14ac:dyDescent="0.35">
      <c r="A3430" s="33" t="s">
        <v>827</v>
      </c>
    </row>
    <row r="3431" spans="1:1" x14ac:dyDescent="0.35">
      <c r="A3431" s="33" t="s">
        <v>502</v>
      </c>
    </row>
    <row r="3432" spans="1:1" x14ac:dyDescent="0.35">
      <c r="A3432" s="33" t="s">
        <v>545</v>
      </c>
    </row>
    <row r="3433" spans="1:1" x14ac:dyDescent="0.35">
      <c r="A3433" s="33" t="s">
        <v>1915</v>
      </c>
    </row>
    <row r="3434" spans="1:1" x14ac:dyDescent="0.35">
      <c r="A3434" s="33" t="s">
        <v>1644</v>
      </c>
    </row>
    <row r="3435" spans="1:1" x14ac:dyDescent="0.35">
      <c r="A3435" s="33" t="s">
        <v>1255</v>
      </c>
    </row>
    <row r="3436" spans="1:1" x14ac:dyDescent="0.35">
      <c r="A3436" s="33" t="s">
        <v>1377</v>
      </c>
    </row>
    <row r="3437" spans="1:1" x14ac:dyDescent="0.35">
      <c r="A3437" s="33" t="s">
        <v>788</v>
      </c>
    </row>
    <row r="3438" spans="1:1" x14ac:dyDescent="0.35">
      <c r="A3438" s="33" t="s">
        <v>1384</v>
      </c>
    </row>
    <row r="3439" spans="1:1" x14ac:dyDescent="0.35">
      <c r="A3439" s="33" t="s">
        <v>1645</v>
      </c>
    </row>
    <row r="3440" spans="1:1" x14ac:dyDescent="0.35">
      <c r="A3440" s="33" t="s">
        <v>1314</v>
      </c>
    </row>
    <row r="3441" spans="1:1" x14ac:dyDescent="0.35">
      <c r="A3441" s="33" t="s">
        <v>644</v>
      </c>
    </row>
    <row r="3442" spans="1:1" x14ac:dyDescent="0.35">
      <c r="A3442" s="33" t="s">
        <v>1316</v>
      </c>
    </row>
    <row r="3443" spans="1:1" x14ac:dyDescent="0.35">
      <c r="A3443" s="33" t="s">
        <v>963</v>
      </c>
    </row>
    <row r="3444" spans="1:1" x14ac:dyDescent="0.35">
      <c r="A3444" s="33" t="s">
        <v>70</v>
      </c>
    </row>
    <row r="3445" spans="1:1" x14ac:dyDescent="0.35">
      <c r="A3445" s="33" t="s">
        <v>956</v>
      </c>
    </row>
    <row r="3446" spans="1:1" x14ac:dyDescent="0.35">
      <c r="A3446" s="33" t="s">
        <v>415</v>
      </c>
    </row>
    <row r="3447" spans="1:1" x14ac:dyDescent="0.35">
      <c r="A3447" s="33" t="s">
        <v>1315</v>
      </c>
    </row>
    <row r="3448" spans="1:1" x14ac:dyDescent="0.35">
      <c r="A3448" s="33" t="s">
        <v>1052</v>
      </c>
    </row>
    <row r="3449" spans="1:1" x14ac:dyDescent="0.35">
      <c r="A3449" s="33" t="s">
        <v>622</v>
      </c>
    </row>
    <row r="3450" spans="1:1" x14ac:dyDescent="0.35">
      <c r="A3450" s="33" t="s">
        <v>429</v>
      </c>
    </row>
    <row r="3451" spans="1:1" x14ac:dyDescent="0.35">
      <c r="A3451" s="33" t="s">
        <v>259</v>
      </c>
    </row>
    <row r="3452" spans="1:1" x14ac:dyDescent="0.35">
      <c r="A3452" s="33" t="s">
        <v>159</v>
      </c>
    </row>
    <row r="3453" spans="1:1" x14ac:dyDescent="0.35">
      <c r="A3453" s="33" t="s">
        <v>60</v>
      </c>
    </row>
    <row r="3454" spans="1:1" x14ac:dyDescent="0.35">
      <c r="A3454" s="33" t="s">
        <v>589</v>
      </c>
    </row>
    <row r="3455" spans="1:1" x14ac:dyDescent="0.35">
      <c r="A3455" s="33" t="s">
        <v>1313</v>
      </c>
    </row>
    <row r="3456" spans="1:1" x14ac:dyDescent="0.35">
      <c r="A3456" s="33" t="s">
        <v>443</v>
      </c>
    </row>
    <row r="3457" spans="1:1" x14ac:dyDescent="0.35">
      <c r="A3457" s="33" t="s">
        <v>542</v>
      </c>
    </row>
    <row r="3458" spans="1:1" x14ac:dyDescent="0.35">
      <c r="A3458" s="33" t="s">
        <v>1526</v>
      </c>
    </row>
    <row r="3459" spans="1:1" x14ac:dyDescent="0.35">
      <c r="A3459" s="33" t="s">
        <v>1067</v>
      </c>
    </row>
    <row r="3460" spans="1:1" x14ac:dyDescent="0.35">
      <c r="A3460" s="33" t="s">
        <v>753</v>
      </c>
    </row>
    <row r="3461" spans="1:1" x14ac:dyDescent="0.35">
      <c r="A3461" s="33" t="s">
        <v>1829</v>
      </c>
    </row>
    <row r="3462" spans="1:1" x14ac:dyDescent="0.35">
      <c r="A3462" s="33" t="s">
        <v>715</v>
      </c>
    </row>
    <row r="3463" spans="1:1" x14ac:dyDescent="0.35">
      <c r="A3463" s="33" t="s">
        <v>231</v>
      </c>
    </row>
    <row r="3464" spans="1:1" x14ac:dyDescent="0.35">
      <c r="A3464" s="33" t="s">
        <v>1370</v>
      </c>
    </row>
    <row r="3465" spans="1:1" x14ac:dyDescent="0.35">
      <c r="A3465" s="33" t="s">
        <v>1005</v>
      </c>
    </row>
    <row r="3466" spans="1:1" x14ac:dyDescent="0.35">
      <c r="A3466" s="33" t="s">
        <v>64</v>
      </c>
    </row>
    <row r="3467" spans="1:1" x14ac:dyDescent="0.35">
      <c r="A3467" s="33" t="s">
        <v>564</v>
      </c>
    </row>
    <row r="3468" spans="1:1" x14ac:dyDescent="0.35">
      <c r="A3468" s="33" t="s">
        <v>1146</v>
      </c>
    </row>
    <row r="3469" spans="1:1" x14ac:dyDescent="0.35">
      <c r="A3469" s="33" t="s">
        <v>1876</v>
      </c>
    </row>
    <row r="3470" spans="1:1" x14ac:dyDescent="0.35">
      <c r="A3470" s="33" t="s">
        <v>313</v>
      </c>
    </row>
    <row r="3471" spans="1:1" x14ac:dyDescent="0.35">
      <c r="A3471" s="33" t="s">
        <v>1444</v>
      </c>
    </row>
    <row r="3472" spans="1:1" x14ac:dyDescent="0.35">
      <c r="A3472" s="33" t="s">
        <v>950</v>
      </c>
    </row>
    <row r="3473" spans="1:1" x14ac:dyDescent="0.35">
      <c r="A3473" s="33" t="s">
        <v>1934</v>
      </c>
    </row>
    <row r="3474" spans="1:1" x14ac:dyDescent="0.35">
      <c r="A3474" s="33" t="s">
        <v>146</v>
      </c>
    </row>
    <row r="3475" spans="1:1" x14ac:dyDescent="0.35">
      <c r="A3475" s="33" t="s">
        <v>357</v>
      </c>
    </row>
    <row r="3476" spans="1:1" x14ac:dyDescent="0.35">
      <c r="A3476" s="33" t="s">
        <v>1606</v>
      </c>
    </row>
    <row r="3477" spans="1:1" x14ac:dyDescent="0.35">
      <c r="A3477" s="33" t="s">
        <v>1443</v>
      </c>
    </row>
    <row r="3478" spans="1:1" x14ac:dyDescent="0.35">
      <c r="A3478" s="33" t="s">
        <v>357</v>
      </c>
    </row>
    <row r="3479" spans="1:1" x14ac:dyDescent="0.35">
      <c r="A3479" s="33" t="s">
        <v>655</v>
      </c>
    </row>
    <row r="3480" spans="1:1" x14ac:dyDescent="0.35">
      <c r="A3480" s="33" t="s">
        <v>1650</v>
      </c>
    </row>
    <row r="3481" spans="1:1" x14ac:dyDescent="0.35">
      <c r="A3481" s="33" t="s">
        <v>1082</v>
      </c>
    </row>
    <row r="3482" spans="1:1" x14ac:dyDescent="0.35">
      <c r="A3482" s="33" t="s">
        <v>1083</v>
      </c>
    </row>
    <row r="3483" spans="1:1" x14ac:dyDescent="0.35">
      <c r="A3483" s="33" t="s">
        <v>440</v>
      </c>
    </row>
    <row r="3484" spans="1:1" x14ac:dyDescent="0.35">
      <c r="A3484" s="33" t="s">
        <v>376</v>
      </c>
    </row>
    <row r="3485" spans="1:1" x14ac:dyDescent="0.35">
      <c r="A3485" s="33" t="s">
        <v>707</v>
      </c>
    </row>
    <row r="3486" spans="1:1" x14ac:dyDescent="0.35">
      <c r="A3486" s="33" t="s">
        <v>933</v>
      </c>
    </row>
    <row r="3487" spans="1:1" x14ac:dyDescent="0.35">
      <c r="A3487" s="33" t="s">
        <v>148</v>
      </c>
    </row>
    <row r="3488" spans="1:1" x14ac:dyDescent="0.35">
      <c r="A3488" s="33" t="s">
        <v>1020</v>
      </c>
    </row>
    <row r="3489" spans="1:1" x14ac:dyDescent="0.35">
      <c r="A3489" s="33" t="s">
        <v>1842</v>
      </c>
    </row>
    <row r="3490" spans="1:1" x14ac:dyDescent="0.35">
      <c r="A3490" s="33" t="s">
        <v>1152</v>
      </c>
    </row>
    <row r="3491" spans="1:1" x14ac:dyDescent="0.35">
      <c r="A3491" s="33" t="s">
        <v>681</v>
      </c>
    </row>
    <row r="3492" spans="1:1" x14ac:dyDescent="0.35">
      <c r="A3492" s="33" t="s">
        <v>447</v>
      </c>
    </row>
    <row r="3493" spans="1:1" x14ac:dyDescent="0.35">
      <c r="A3493" s="33" t="s">
        <v>159</v>
      </c>
    </row>
    <row r="3494" spans="1:1" x14ac:dyDescent="0.35">
      <c r="A3494" s="33" t="s">
        <v>832</v>
      </c>
    </row>
    <row r="3495" spans="1:1" x14ac:dyDescent="0.35">
      <c r="A3495" s="33" t="s">
        <v>1244</v>
      </c>
    </row>
    <row r="3496" spans="1:1" x14ac:dyDescent="0.35">
      <c r="A3496" s="33" t="s">
        <v>531</v>
      </c>
    </row>
    <row r="3497" spans="1:1" x14ac:dyDescent="0.35">
      <c r="A3497" s="33" t="s">
        <v>1688</v>
      </c>
    </row>
    <row r="3498" spans="1:1" x14ac:dyDescent="0.35">
      <c r="A3498" s="33" t="s">
        <v>531</v>
      </c>
    </row>
    <row r="3499" spans="1:1" x14ac:dyDescent="0.35">
      <c r="A3499" s="33" t="s">
        <v>1740</v>
      </c>
    </row>
    <row r="3500" spans="1:1" x14ac:dyDescent="0.35">
      <c r="A3500" s="33" t="s">
        <v>80</v>
      </c>
    </row>
    <row r="3501" spans="1:1" x14ac:dyDescent="0.35">
      <c r="A3501" s="33" t="s">
        <v>1119</v>
      </c>
    </row>
    <row r="3502" spans="1:1" x14ac:dyDescent="0.35">
      <c r="A3502" s="33" t="s">
        <v>1597</v>
      </c>
    </row>
    <row r="3503" spans="1:1" x14ac:dyDescent="0.35">
      <c r="A3503" s="33" t="s">
        <v>58</v>
      </c>
    </row>
    <row r="3504" spans="1:1" x14ac:dyDescent="0.35">
      <c r="A3504" s="33" t="s">
        <v>1095</v>
      </c>
    </row>
    <row r="3505" spans="1:1" x14ac:dyDescent="0.35">
      <c r="A3505" s="33" t="s">
        <v>434</v>
      </c>
    </row>
    <row r="3506" spans="1:1" x14ac:dyDescent="0.35">
      <c r="A3506" s="33" t="s">
        <v>64</v>
      </c>
    </row>
    <row r="3507" spans="1:1" x14ac:dyDescent="0.35">
      <c r="A3507" s="33" t="s">
        <v>634</v>
      </c>
    </row>
    <row r="3508" spans="1:1" x14ac:dyDescent="0.35">
      <c r="A3508" s="33" t="s">
        <v>1096</v>
      </c>
    </row>
    <row r="3509" spans="1:1" x14ac:dyDescent="0.35">
      <c r="A3509" s="33" t="s">
        <v>1788</v>
      </c>
    </row>
    <row r="3510" spans="1:1" x14ac:dyDescent="0.35">
      <c r="A3510" s="33" t="s">
        <v>57</v>
      </c>
    </row>
    <row r="3511" spans="1:1" x14ac:dyDescent="0.35">
      <c r="A3511" s="33" t="s">
        <v>687</v>
      </c>
    </row>
    <row r="3512" spans="1:1" x14ac:dyDescent="0.35">
      <c r="A3512" s="33" t="s">
        <v>970</v>
      </c>
    </row>
    <row r="3513" spans="1:1" x14ac:dyDescent="0.35">
      <c r="A3513" s="33" t="s">
        <v>155</v>
      </c>
    </row>
    <row r="3514" spans="1:1" x14ac:dyDescent="0.35">
      <c r="A3514" s="33" t="s">
        <v>848</v>
      </c>
    </row>
    <row r="3515" spans="1:1" x14ac:dyDescent="0.35">
      <c r="A3515" s="33" t="s">
        <v>1480</v>
      </c>
    </row>
    <row r="3516" spans="1:1" x14ac:dyDescent="0.35">
      <c r="A3516" s="33" t="s">
        <v>1362</v>
      </c>
    </row>
    <row r="3517" spans="1:1" x14ac:dyDescent="0.35">
      <c r="A3517" s="33" t="s">
        <v>760</v>
      </c>
    </row>
    <row r="3518" spans="1:1" x14ac:dyDescent="0.35">
      <c r="A3518" s="33" t="s">
        <v>315</v>
      </c>
    </row>
    <row r="3519" spans="1:1" x14ac:dyDescent="0.35">
      <c r="A3519" s="33" t="s">
        <v>1097</v>
      </c>
    </row>
    <row r="3520" spans="1:1" x14ac:dyDescent="0.35">
      <c r="A3520" s="33" t="s">
        <v>776</v>
      </c>
    </row>
    <row r="3521" spans="1:1" x14ac:dyDescent="0.35">
      <c r="A3521" s="33" t="s">
        <v>1751</v>
      </c>
    </row>
    <row r="3522" spans="1:1" x14ac:dyDescent="0.35">
      <c r="A3522" s="33" t="s">
        <v>706</v>
      </c>
    </row>
    <row r="3523" spans="1:1" x14ac:dyDescent="0.35">
      <c r="A3523" s="33" t="s">
        <v>361</v>
      </c>
    </row>
    <row r="3524" spans="1:1" x14ac:dyDescent="0.35">
      <c r="A3524" s="33" t="s">
        <v>731</v>
      </c>
    </row>
    <row r="3525" spans="1:1" x14ac:dyDescent="0.35">
      <c r="A3525" s="33" t="s">
        <v>474</v>
      </c>
    </row>
    <row r="3526" spans="1:1" x14ac:dyDescent="0.35">
      <c r="A3526" s="33" t="s">
        <v>350</v>
      </c>
    </row>
    <row r="3527" spans="1:1" x14ac:dyDescent="0.35">
      <c r="A3527" s="33" t="s">
        <v>368</v>
      </c>
    </row>
    <row r="3528" spans="1:1" x14ac:dyDescent="0.35">
      <c r="A3528" s="33" t="s">
        <v>521</v>
      </c>
    </row>
    <row r="3529" spans="1:1" x14ac:dyDescent="0.35">
      <c r="A3529" s="33" t="s">
        <v>1874</v>
      </c>
    </row>
    <row r="3530" spans="1:1" x14ac:dyDescent="0.35">
      <c r="A3530" s="33" t="s">
        <v>433</v>
      </c>
    </row>
    <row r="3531" spans="1:1" x14ac:dyDescent="0.35">
      <c r="A3531" s="33" t="s">
        <v>78</v>
      </c>
    </row>
    <row r="3532" spans="1:1" x14ac:dyDescent="0.35">
      <c r="A3532" s="33" t="s">
        <v>1542</v>
      </c>
    </row>
    <row r="3533" spans="1:1" x14ac:dyDescent="0.35">
      <c r="A3533" s="33" t="s">
        <v>1693</v>
      </c>
    </row>
    <row r="3534" spans="1:1" x14ac:dyDescent="0.35">
      <c r="A3534" s="33" t="s">
        <v>723</v>
      </c>
    </row>
    <row r="3535" spans="1:1" x14ac:dyDescent="0.35">
      <c r="A3535" s="33" t="s">
        <v>384</v>
      </c>
    </row>
    <row r="3536" spans="1:1" x14ac:dyDescent="0.35">
      <c r="A3536" s="33" t="s">
        <v>1788</v>
      </c>
    </row>
    <row r="3537" spans="1:1" x14ac:dyDescent="0.35">
      <c r="A3537" s="33" t="s">
        <v>1281</v>
      </c>
    </row>
    <row r="3538" spans="1:1" x14ac:dyDescent="0.35">
      <c r="A3538" s="33" t="s">
        <v>1234</v>
      </c>
    </row>
    <row r="3539" spans="1:1" x14ac:dyDescent="0.35">
      <c r="A3539" s="33" t="s">
        <v>1403</v>
      </c>
    </row>
    <row r="3540" spans="1:1" x14ac:dyDescent="0.35">
      <c r="A3540" s="33" t="s">
        <v>1768</v>
      </c>
    </row>
    <row r="3541" spans="1:1" x14ac:dyDescent="0.35">
      <c r="A3541" s="33" t="s">
        <v>1282</v>
      </c>
    </row>
    <row r="3542" spans="1:1" x14ac:dyDescent="0.35">
      <c r="A3542" s="33" t="s">
        <v>1266</v>
      </c>
    </row>
    <row r="3543" spans="1:1" x14ac:dyDescent="0.35">
      <c r="A3543" s="33" t="s">
        <v>1283</v>
      </c>
    </row>
    <row r="3544" spans="1:1" x14ac:dyDescent="0.35">
      <c r="A3544" s="33" t="s">
        <v>1280</v>
      </c>
    </row>
    <row r="3545" spans="1:1" x14ac:dyDescent="0.35">
      <c r="A3545" s="33" t="s">
        <v>60</v>
      </c>
    </row>
    <row r="3546" spans="1:1" x14ac:dyDescent="0.35">
      <c r="A3546" s="33" t="s">
        <v>260</v>
      </c>
    </row>
    <row r="3547" spans="1:1" x14ac:dyDescent="0.35">
      <c r="A3547" s="33" t="s">
        <v>230</v>
      </c>
    </row>
    <row r="3548" spans="1:1" x14ac:dyDescent="0.35">
      <c r="A3548" s="33" t="s">
        <v>367</v>
      </c>
    </row>
    <row r="3549" spans="1:1" x14ac:dyDescent="0.35">
      <c r="A3549" s="33" t="s">
        <v>1312</v>
      </c>
    </row>
    <row r="3550" spans="1:1" x14ac:dyDescent="0.35">
      <c r="A3550" s="33" t="s">
        <v>914</v>
      </c>
    </row>
    <row r="3551" spans="1:1" x14ac:dyDescent="0.35">
      <c r="A3551" s="33" t="s">
        <v>446</v>
      </c>
    </row>
    <row r="3552" spans="1:1" x14ac:dyDescent="0.35">
      <c r="A3552" s="33" t="s">
        <v>838</v>
      </c>
    </row>
    <row r="3553" spans="1:1" x14ac:dyDescent="0.35">
      <c r="A3553" s="33" t="s">
        <v>1644</v>
      </c>
    </row>
    <row r="3554" spans="1:1" x14ac:dyDescent="0.35">
      <c r="A3554" s="33" t="s">
        <v>296</v>
      </c>
    </row>
    <row r="3555" spans="1:1" x14ac:dyDescent="0.35">
      <c r="A3555" s="33" t="s">
        <v>507</v>
      </c>
    </row>
    <row r="3556" spans="1:1" x14ac:dyDescent="0.35">
      <c r="A3556" s="33" t="s">
        <v>277</v>
      </c>
    </row>
    <row r="3557" spans="1:1" x14ac:dyDescent="0.35">
      <c r="A3557" s="33" t="s">
        <v>75</v>
      </c>
    </row>
    <row r="3558" spans="1:1" x14ac:dyDescent="0.35">
      <c r="A3558" s="33" t="s">
        <v>40</v>
      </c>
    </row>
    <row r="3559" spans="1:1" x14ac:dyDescent="0.35">
      <c r="A3559" s="33" t="s">
        <v>1657</v>
      </c>
    </row>
    <row r="3560" spans="1:1" x14ac:dyDescent="0.35">
      <c r="A3560" s="33" t="s">
        <v>956</v>
      </c>
    </row>
    <row r="3561" spans="1:1" x14ac:dyDescent="0.35">
      <c r="A3561" s="33" t="s">
        <v>268</v>
      </c>
    </row>
    <row r="3562" spans="1:1" x14ac:dyDescent="0.35">
      <c r="A3562" s="33" t="s">
        <v>1133</v>
      </c>
    </row>
    <row r="3563" spans="1:1" x14ac:dyDescent="0.35">
      <c r="A3563" s="33" t="s">
        <v>938</v>
      </c>
    </row>
    <row r="3564" spans="1:1" x14ac:dyDescent="0.35">
      <c r="A3564" s="33" t="s">
        <v>1478</v>
      </c>
    </row>
    <row r="3565" spans="1:1" x14ac:dyDescent="0.35">
      <c r="A3565" s="33" t="s">
        <v>904</v>
      </c>
    </row>
    <row r="3566" spans="1:1" x14ac:dyDescent="0.35">
      <c r="A3566" s="33" t="s">
        <v>275</v>
      </c>
    </row>
    <row r="3567" spans="1:1" x14ac:dyDescent="0.35">
      <c r="A3567" s="33" t="s">
        <v>517</v>
      </c>
    </row>
    <row r="3568" spans="1:1" x14ac:dyDescent="0.35">
      <c r="A3568" s="33" t="s">
        <v>78</v>
      </c>
    </row>
    <row r="3569" spans="1:1" x14ac:dyDescent="0.35">
      <c r="A3569" s="33" t="s">
        <v>1543</v>
      </c>
    </row>
    <row r="3570" spans="1:1" x14ac:dyDescent="0.35">
      <c r="A3570" s="33" t="s">
        <v>1444</v>
      </c>
    </row>
    <row r="3571" spans="1:1" x14ac:dyDescent="0.35">
      <c r="A3571" s="33" t="s">
        <v>856</v>
      </c>
    </row>
    <row r="3572" spans="1:1" x14ac:dyDescent="0.35">
      <c r="A3572" s="33" t="s">
        <v>1490</v>
      </c>
    </row>
    <row r="3573" spans="1:1" x14ac:dyDescent="0.35">
      <c r="A3573" s="33" t="s">
        <v>1567</v>
      </c>
    </row>
    <row r="3574" spans="1:1" x14ac:dyDescent="0.35">
      <c r="A3574" s="33" t="s">
        <v>966</v>
      </c>
    </row>
    <row r="3575" spans="1:1" x14ac:dyDescent="0.35">
      <c r="A3575" s="33" t="s">
        <v>146</v>
      </c>
    </row>
    <row r="3576" spans="1:1" x14ac:dyDescent="0.35">
      <c r="A3576" s="33" t="s">
        <v>1197</v>
      </c>
    </row>
    <row r="3577" spans="1:1" x14ac:dyDescent="0.35">
      <c r="A3577" s="33" t="s">
        <v>1147</v>
      </c>
    </row>
    <row r="3578" spans="1:1" x14ac:dyDescent="0.35">
      <c r="A3578" s="33" t="s">
        <v>759</v>
      </c>
    </row>
    <row r="3579" spans="1:1" x14ac:dyDescent="0.35">
      <c r="A3579" s="33" t="s">
        <v>147</v>
      </c>
    </row>
    <row r="3580" spans="1:1" x14ac:dyDescent="0.35">
      <c r="A3580" s="33" t="s">
        <v>759</v>
      </c>
    </row>
    <row r="3581" spans="1:1" x14ac:dyDescent="0.35">
      <c r="A3581" s="33" t="s">
        <v>884</v>
      </c>
    </row>
    <row r="3582" spans="1:1" x14ac:dyDescent="0.35">
      <c r="A3582" s="33" t="s">
        <v>1827</v>
      </c>
    </row>
    <row r="3583" spans="1:1" x14ac:dyDescent="0.35">
      <c r="A3583" s="33" t="s">
        <v>709</v>
      </c>
    </row>
    <row r="3584" spans="1:1" x14ac:dyDescent="0.35">
      <c r="A3584" s="33" t="s">
        <v>1417</v>
      </c>
    </row>
    <row r="3585" spans="1:1" x14ac:dyDescent="0.35">
      <c r="A3585" s="33" t="s">
        <v>1327</v>
      </c>
    </row>
    <row r="3586" spans="1:1" x14ac:dyDescent="0.35">
      <c r="A3586" s="33" t="s">
        <v>734</v>
      </c>
    </row>
    <row r="3587" spans="1:1" x14ac:dyDescent="0.35">
      <c r="A3587" s="33" t="s">
        <v>148</v>
      </c>
    </row>
    <row r="3588" spans="1:1" x14ac:dyDescent="0.35">
      <c r="A3588" s="33" t="s">
        <v>1604</v>
      </c>
    </row>
    <row r="3589" spans="1:1" x14ac:dyDescent="0.35">
      <c r="A3589" s="33" t="s">
        <v>1794</v>
      </c>
    </row>
    <row r="3590" spans="1:1" x14ac:dyDescent="0.35">
      <c r="A3590" s="33" t="s">
        <v>1560</v>
      </c>
    </row>
    <row r="3591" spans="1:1" x14ac:dyDescent="0.35">
      <c r="A3591" s="33" t="s">
        <v>210</v>
      </c>
    </row>
    <row r="3592" spans="1:1" x14ac:dyDescent="0.35">
      <c r="A3592" s="33" t="s">
        <v>1412</v>
      </c>
    </row>
    <row r="3593" spans="1:1" x14ac:dyDescent="0.35">
      <c r="A3593" s="33" t="s">
        <v>324</v>
      </c>
    </row>
    <row r="3594" spans="1:1" x14ac:dyDescent="0.35">
      <c r="A3594" s="33" t="s">
        <v>1301</v>
      </c>
    </row>
    <row r="3595" spans="1:1" x14ac:dyDescent="0.35">
      <c r="A3595" s="33" t="s">
        <v>1373</v>
      </c>
    </row>
    <row r="3596" spans="1:1" x14ac:dyDescent="0.35">
      <c r="A3596" s="33" t="s">
        <v>602</v>
      </c>
    </row>
    <row r="3597" spans="1:1" x14ac:dyDescent="0.35">
      <c r="A3597" s="33" t="s">
        <v>1672</v>
      </c>
    </row>
    <row r="3598" spans="1:1" x14ac:dyDescent="0.35">
      <c r="A3598" s="33" t="s">
        <v>1270</v>
      </c>
    </row>
    <row r="3599" spans="1:1" x14ac:dyDescent="0.35">
      <c r="A3599" s="33" t="s">
        <v>272</v>
      </c>
    </row>
    <row r="3600" spans="1:1" x14ac:dyDescent="0.35">
      <c r="A3600" s="33" t="s">
        <v>1023</v>
      </c>
    </row>
    <row r="3601" spans="1:1" x14ac:dyDescent="0.35">
      <c r="A3601" s="33" t="s">
        <v>682</v>
      </c>
    </row>
    <row r="3602" spans="1:1" x14ac:dyDescent="0.35">
      <c r="A3602" s="33" t="s">
        <v>1298</v>
      </c>
    </row>
    <row r="3603" spans="1:1" x14ac:dyDescent="0.35">
      <c r="A3603" s="33" t="s">
        <v>90</v>
      </c>
    </row>
    <row r="3604" spans="1:1" x14ac:dyDescent="0.35">
      <c r="A3604" s="33" t="s">
        <v>93</v>
      </c>
    </row>
    <row r="3605" spans="1:1" x14ac:dyDescent="0.35">
      <c r="A3605" s="33" t="s">
        <v>1228</v>
      </c>
    </row>
    <row r="3606" spans="1:1" x14ac:dyDescent="0.35">
      <c r="A3606" s="33" t="s">
        <v>1108</v>
      </c>
    </row>
    <row r="3607" spans="1:1" x14ac:dyDescent="0.35">
      <c r="A3607" s="33" t="s">
        <v>454</v>
      </c>
    </row>
    <row r="3608" spans="1:1" x14ac:dyDescent="0.35">
      <c r="A3608" s="33" t="s">
        <v>625</v>
      </c>
    </row>
    <row r="3609" spans="1:1" x14ac:dyDescent="0.35">
      <c r="A3609" s="33" t="s">
        <v>1415</v>
      </c>
    </row>
    <row r="3610" spans="1:1" x14ac:dyDescent="0.35">
      <c r="A3610" s="33" t="s">
        <v>137</v>
      </c>
    </row>
    <row r="3611" spans="1:1" x14ac:dyDescent="0.35">
      <c r="A3611" s="33" t="s">
        <v>546</v>
      </c>
    </row>
    <row r="3612" spans="1:1" x14ac:dyDescent="0.35">
      <c r="A3612" s="33" t="s">
        <v>17</v>
      </c>
    </row>
    <row r="3613" spans="1:1" x14ac:dyDescent="0.35">
      <c r="A3613" s="33" t="s">
        <v>626</v>
      </c>
    </row>
    <row r="3614" spans="1:1" x14ac:dyDescent="0.35">
      <c r="A3614" s="33" t="s">
        <v>613</v>
      </c>
    </row>
    <row r="3615" spans="1:1" x14ac:dyDescent="0.35">
      <c r="A3615" s="33" t="s">
        <v>193</v>
      </c>
    </row>
    <row r="3616" spans="1:1" x14ac:dyDescent="0.35">
      <c r="A3616" s="33" t="s">
        <v>1346</v>
      </c>
    </row>
    <row r="3617" spans="1:1" x14ac:dyDescent="0.35">
      <c r="A3617" s="33" t="s">
        <v>785</v>
      </c>
    </row>
    <row r="3618" spans="1:1" x14ac:dyDescent="0.35">
      <c r="A3618" s="33" t="s">
        <v>1506</v>
      </c>
    </row>
    <row r="3619" spans="1:1" x14ac:dyDescent="0.35">
      <c r="A3619" s="33" t="s">
        <v>429</v>
      </c>
    </row>
    <row r="3620" spans="1:1" x14ac:dyDescent="0.35">
      <c r="A3620" s="33" t="s">
        <v>1357</v>
      </c>
    </row>
    <row r="3621" spans="1:1" x14ac:dyDescent="0.35">
      <c r="A3621" s="33" t="s">
        <v>1690</v>
      </c>
    </row>
    <row r="3622" spans="1:1" x14ac:dyDescent="0.35">
      <c r="A3622" s="33" t="s">
        <v>1098</v>
      </c>
    </row>
    <row r="3623" spans="1:1" x14ac:dyDescent="0.35">
      <c r="A3623" s="33" t="s">
        <v>218</v>
      </c>
    </row>
    <row r="3624" spans="1:1" x14ac:dyDescent="0.35">
      <c r="A3624" s="33" t="s">
        <v>1876</v>
      </c>
    </row>
    <row r="3625" spans="1:1" x14ac:dyDescent="0.35">
      <c r="A3625" s="33" t="s">
        <v>1740</v>
      </c>
    </row>
    <row r="3626" spans="1:1" x14ac:dyDescent="0.35">
      <c r="A3626" s="33" t="s">
        <v>329</v>
      </c>
    </row>
    <row r="3627" spans="1:1" x14ac:dyDescent="0.35">
      <c r="A3627" s="33" t="s">
        <v>1838</v>
      </c>
    </row>
    <row r="3628" spans="1:1" x14ac:dyDescent="0.35">
      <c r="A3628" s="33" t="s">
        <v>953</v>
      </c>
    </row>
    <row r="3629" spans="1:1" x14ac:dyDescent="0.35">
      <c r="A3629" s="33" t="s">
        <v>968</v>
      </c>
    </row>
    <row r="3630" spans="1:1" x14ac:dyDescent="0.35">
      <c r="A3630" s="33" t="s">
        <v>314</v>
      </c>
    </row>
    <row r="3631" spans="1:1" x14ac:dyDescent="0.35">
      <c r="A3631" s="33" t="s">
        <v>1775</v>
      </c>
    </row>
    <row r="3632" spans="1:1" x14ac:dyDescent="0.35">
      <c r="A3632" s="33" t="s">
        <v>746</v>
      </c>
    </row>
    <row r="3633" spans="1:1" x14ac:dyDescent="0.35">
      <c r="A3633" s="33" t="s">
        <v>1189</v>
      </c>
    </row>
    <row r="3634" spans="1:1" x14ac:dyDescent="0.35">
      <c r="A3634" s="33" t="s">
        <v>1055</v>
      </c>
    </row>
    <row r="3635" spans="1:1" x14ac:dyDescent="0.35">
      <c r="A3635" s="33" t="s">
        <v>950</v>
      </c>
    </row>
    <row r="3636" spans="1:1" x14ac:dyDescent="0.35">
      <c r="A3636" s="33" t="s">
        <v>1531</v>
      </c>
    </row>
    <row r="3637" spans="1:1" x14ac:dyDescent="0.35">
      <c r="A3637" s="33" t="s">
        <v>1104</v>
      </c>
    </row>
    <row r="3638" spans="1:1" x14ac:dyDescent="0.35">
      <c r="A3638" s="33" t="s">
        <v>1461</v>
      </c>
    </row>
    <row r="3639" spans="1:1" x14ac:dyDescent="0.35">
      <c r="A3639" s="33" t="s">
        <v>531</v>
      </c>
    </row>
    <row r="3640" spans="1:1" x14ac:dyDescent="0.35">
      <c r="A3640" s="33" t="s">
        <v>1882</v>
      </c>
    </row>
    <row r="3641" spans="1:1" x14ac:dyDescent="0.35">
      <c r="A3641" s="33" t="s">
        <v>879</v>
      </c>
    </row>
    <row r="3642" spans="1:1" x14ac:dyDescent="0.35">
      <c r="A3642" s="33" t="s">
        <v>492</v>
      </c>
    </row>
    <row r="3643" spans="1:1" x14ac:dyDescent="0.35">
      <c r="A3643" s="33" t="s">
        <v>736</v>
      </c>
    </row>
    <row r="3644" spans="1:1" x14ac:dyDescent="0.35">
      <c r="A3644" s="33" t="s">
        <v>1768</v>
      </c>
    </row>
    <row r="3645" spans="1:1" x14ac:dyDescent="0.35">
      <c r="A3645" s="33" t="s">
        <v>375</v>
      </c>
    </row>
    <row r="3646" spans="1:1" x14ac:dyDescent="0.35">
      <c r="A3646" s="33" t="s">
        <v>1828</v>
      </c>
    </row>
    <row r="3647" spans="1:1" x14ac:dyDescent="0.35">
      <c r="A3647" s="33" t="s">
        <v>1235</v>
      </c>
    </row>
    <row r="3648" spans="1:1" x14ac:dyDescent="0.35">
      <c r="A3648" s="33" t="s">
        <v>979</v>
      </c>
    </row>
    <row r="3649" spans="1:1" x14ac:dyDescent="0.35">
      <c r="A3649" s="33" t="s">
        <v>780</v>
      </c>
    </row>
    <row r="3650" spans="1:1" x14ac:dyDescent="0.35">
      <c r="A3650" s="33" t="s">
        <v>1854</v>
      </c>
    </row>
    <row r="3651" spans="1:1" x14ac:dyDescent="0.35">
      <c r="A3651" s="33" t="s">
        <v>326</v>
      </c>
    </row>
    <row r="3652" spans="1:1" x14ac:dyDescent="0.35">
      <c r="A3652" s="33" t="s">
        <v>690</v>
      </c>
    </row>
    <row r="3653" spans="1:1" x14ac:dyDescent="0.35">
      <c r="A3653" s="33" t="s">
        <v>86</v>
      </c>
    </row>
    <row r="3654" spans="1:1" x14ac:dyDescent="0.35">
      <c r="A3654" s="33" t="s">
        <v>1516</v>
      </c>
    </row>
    <row r="3655" spans="1:1" x14ac:dyDescent="0.35">
      <c r="A3655" s="33" t="s">
        <v>536</v>
      </c>
    </row>
    <row r="3656" spans="1:1" x14ac:dyDescent="0.35">
      <c r="A3656" s="33" t="s">
        <v>1324</v>
      </c>
    </row>
    <row r="3657" spans="1:1" x14ac:dyDescent="0.35">
      <c r="A3657" s="33" t="s">
        <v>1322</v>
      </c>
    </row>
    <row r="3658" spans="1:1" x14ac:dyDescent="0.35">
      <c r="A3658" s="33" t="s">
        <v>383</v>
      </c>
    </row>
    <row r="3659" spans="1:1" x14ac:dyDescent="0.35">
      <c r="A3659" s="33" t="s">
        <v>437</v>
      </c>
    </row>
    <row r="3660" spans="1:1" x14ac:dyDescent="0.35">
      <c r="A3660" s="33" t="s">
        <v>735</v>
      </c>
    </row>
    <row r="3661" spans="1:1" x14ac:dyDescent="0.35">
      <c r="A3661" s="33" t="s">
        <v>1018</v>
      </c>
    </row>
    <row r="3662" spans="1:1" x14ac:dyDescent="0.35">
      <c r="A3662" s="33" t="s">
        <v>608</v>
      </c>
    </row>
    <row r="3663" spans="1:1" x14ac:dyDescent="0.35">
      <c r="A3663" s="33" t="s">
        <v>360</v>
      </c>
    </row>
    <row r="3664" spans="1:1" x14ac:dyDescent="0.35">
      <c r="A3664" s="33" t="s">
        <v>1038</v>
      </c>
    </row>
    <row r="3665" spans="1:1" x14ac:dyDescent="0.35">
      <c r="A3665" s="33" t="s">
        <v>1644</v>
      </c>
    </row>
    <row r="3666" spans="1:1" x14ac:dyDescent="0.35">
      <c r="A3666" s="33" t="s">
        <v>220</v>
      </c>
    </row>
    <row r="3667" spans="1:1" x14ac:dyDescent="0.35">
      <c r="A3667" s="33" t="s">
        <v>1599</v>
      </c>
    </row>
    <row r="3668" spans="1:1" x14ac:dyDescent="0.35">
      <c r="A3668" s="33" t="s">
        <v>1170</v>
      </c>
    </row>
    <row r="3669" spans="1:1" x14ac:dyDescent="0.35">
      <c r="A3669" s="33" t="s">
        <v>1615</v>
      </c>
    </row>
    <row r="3670" spans="1:1" x14ac:dyDescent="0.35">
      <c r="A3670" s="33" t="s">
        <v>1275</v>
      </c>
    </row>
    <row r="3671" spans="1:1" x14ac:dyDescent="0.35">
      <c r="A3671" s="33" t="s">
        <v>1603</v>
      </c>
    </row>
    <row r="3672" spans="1:1" x14ac:dyDescent="0.35">
      <c r="A3672" s="33" t="s">
        <v>751</v>
      </c>
    </row>
    <row r="3673" spans="1:1" x14ac:dyDescent="0.35">
      <c r="A3673" s="33" t="s">
        <v>1868</v>
      </c>
    </row>
    <row r="3674" spans="1:1" x14ac:dyDescent="0.35">
      <c r="A3674" s="33" t="s">
        <v>399</v>
      </c>
    </row>
    <row r="3675" spans="1:1" x14ac:dyDescent="0.35">
      <c r="A3675" s="33" t="s">
        <v>1911</v>
      </c>
    </row>
    <row r="3676" spans="1:1" x14ac:dyDescent="0.35">
      <c r="A3676" s="33" t="s">
        <v>1756</v>
      </c>
    </row>
    <row r="3677" spans="1:1" x14ac:dyDescent="0.35">
      <c r="A3677" s="33" t="s">
        <v>261</v>
      </c>
    </row>
    <row r="3678" spans="1:1" x14ac:dyDescent="0.35">
      <c r="A3678" s="33" t="s">
        <v>1075</v>
      </c>
    </row>
    <row r="3679" spans="1:1" x14ac:dyDescent="0.35">
      <c r="A3679" s="33" t="s">
        <v>221</v>
      </c>
    </row>
    <row r="3680" spans="1:1" x14ac:dyDescent="0.35">
      <c r="A3680" s="33" t="s">
        <v>13</v>
      </c>
    </row>
    <row r="3681" spans="1:1" x14ac:dyDescent="0.35">
      <c r="A3681" s="33" t="s">
        <v>920</v>
      </c>
    </row>
    <row r="3682" spans="1:1" x14ac:dyDescent="0.35">
      <c r="A3682" s="33" t="s">
        <v>478</v>
      </c>
    </row>
    <row r="3683" spans="1:1" x14ac:dyDescent="0.35">
      <c r="A3683" s="33" t="s">
        <v>1284</v>
      </c>
    </row>
    <row r="3684" spans="1:1" x14ac:dyDescent="0.35">
      <c r="A3684" s="33" t="s">
        <v>41</v>
      </c>
    </row>
    <row r="3685" spans="1:1" x14ac:dyDescent="0.35">
      <c r="A3685" s="33" t="s">
        <v>1183</v>
      </c>
    </row>
    <row r="3686" spans="1:1" x14ac:dyDescent="0.35">
      <c r="A3686" s="33" t="s">
        <v>1493</v>
      </c>
    </row>
    <row r="3687" spans="1:1" x14ac:dyDescent="0.35">
      <c r="A3687" s="33" t="s">
        <v>40</v>
      </c>
    </row>
    <row r="3688" spans="1:1" x14ac:dyDescent="0.35">
      <c r="A3688" s="33" t="s">
        <v>1859</v>
      </c>
    </row>
    <row r="3689" spans="1:1" x14ac:dyDescent="0.35">
      <c r="A3689" s="33" t="s">
        <v>327</v>
      </c>
    </row>
    <row r="3690" spans="1:1" x14ac:dyDescent="0.35">
      <c r="A3690" s="33" t="s">
        <v>1521</v>
      </c>
    </row>
    <row r="3691" spans="1:1" x14ac:dyDescent="0.35">
      <c r="A3691" s="33" t="s">
        <v>704</v>
      </c>
    </row>
    <row r="3692" spans="1:1" x14ac:dyDescent="0.35">
      <c r="A3692" s="33" t="s">
        <v>666</v>
      </c>
    </row>
    <row r="3693" spans="1:1" x14ac:dyDescent="0.35">
      <c r="A3693" s="33" t="s">
        <v>1807</v>
      </c>
    </row>
    <row r="3694" spans="1:1" x14ac:dyDescent="0.35">
      <c r="A3694" s="33" t="s">
        <v>46</v>
      </c>
    </row>
    <row r="3695" spans="1:1" x14ac:dyDescent="0.35">
      <c r="A3695" s="33" t="s">
        <v>1092</v>
      </c>
    </row>
    <row r="3696" spans="1:1" x14ac:dyDescent="0.35">
      <c r="A3696" s="33" t="s">
        <v>676</v>
      </c>
    </row>
    <row r="3697" spans="1:1" x14ac:dyDescent="0.35">
      <c r="A3697" s="33" t="s">
        <v>761</v>
      </c>
    </row>
    <row r="3698" spans="1:1" x14ac:dyDescent="0.35">
      <c r="A3698" s="33" t="s">
        <v>41</v>
      </c>
    </row>
    <row r="3699" spans="1:1" x14ac:dyDescent="0.35">
      <c r="A3699" s="33" t="s">
        <v>1812</v>
      </c>
    </row>
    <row r="3700" spans="1:1" x14ac:dyDescent="0.35">
      <c r="A3700" s="33" t="s">
        <v>988</v>
      </c>
    </row>
    <row r="3701" spans="1:1" x14ac:dyDescent="0.35">
      <c r="A3701" s="33" t="s">
        <v>407</v>
      </c>
    </row>
    <row r="3702" spans="1:1" x14ac:dyDescent="0.35">
      <c r="A3702" s="33" t="s">
        <v>1918</v>
      </c>
    </row>
    <row r="3703" spans="1:1" x14ac:dyDescent="0.35">
      <c r="A3703" s="33" t="s">
        <v>554</v>
      </c>
    </row>
    <row r="3704" spans="1:1" x14ac:dyDescent="0.35">
      <c r="A3704" s="33" t="s">
        <v>1103</v>
      </c>
    </row>
    <row r="3705" spans="1:1" x14ac:dyDescent="0.35">
      <c r="A3705" s="33" t="s">
        <v>1046</v>
      </c>
    </row>
    <row r="3706" spans="1:1" x14ac:dyDescent="0.35">
      <c r="A3706" s="33" t="s">
        <v>946</v>
      </c>
    </row>
    <row r="3707" spans="1:1" x14ac:dyDescent="0.35">
      <c r="A3707" s="33" t="s">
        <v>1522</v>
      </c>
    </row>
    <row r="3708" spans="1:1" x14ac:dyDescent="0.35">
      <c r="A3708" s="33" t="s">
        <v>222</v>
      </c>
    </row>
    <row r="3709" spans="1:1" x14ac:dyDescent="0.35">
      <c r="A3709" s="33" t="s">
        <v>453</v>
      </c>
    </row>
    <row r="3710" spans="1:1" x14ac:dyDescent="0.35">
      <c r="A3710" s="33" t="s">
        <v>1194</v>
      </c>
    </row>
    <row r="3711" spans="1:1" x14ac:dyDescent="0.35">
      <c r="A3711" s="33" t="s">
        <v>99</v>
      </c>
    </row>
    <row r="3712" spans="1:1" x14ac:dyDescent="0.35">
      <c r="A3712" s="33" t="s">
        <v>101</v>
      </c>
    </row>
    <row r="3713" spans="1:1" x14ac:dyDescent="0.35">
      <c r="A3713" s="33" t="s">
        <v>332</v>
      </c>
    </row>
    <row r="3714" spans="1:1" x14ac:dyDescent="0.35">
      <c r="A3714" s="33" t="s">
        <v>102</v>
      </c>
    </row>
    <row r="3715" spans="1:1" x14ac:dyDescent="0.35">
      <c r="A3715" s="33" t="s">
        <v>100</v>
      </c>
    </row>
    <row r="3716" spans="1:1" x14ac:dyDescent="0.35">
      <c r="A3716" s="33" t="s">
        <v>574</v>
      </c>
    </row>
    <row r="3717" spans="1:1" x14ac:dyDescent="0.35">
      <c r="A3717" s="33" t="s">
        <v>487</v>
      </c>
    </row>
    <row r="3718" spans="1:1" x14ac:dyDescent="0.35">
      <c r="A3718" s="33" t="s">
        <v>989</v>
      </c>
    </row>
    <row r="3719" spans="1:1" x14ac:dyDescent="0.35">
      <c r="A3719" s="33" t="s">
        <v>1309</v>
      </c>
    </row>
    <row r="3720" spans="1:1" x14ac:dyDescent="0.35">
      <c r="A3720" s="33" t="s">
        <v>1712</v>
      </c>
    </row>
    <row r="3721" spans="1:1" x14ac:dyDescent="0.35">
      <c r="A3721" s="33" t="s">
        <v>408</v>
      </c>
    </row>
    <row r="3722" spans="1:1" x14ac:dyDescent="0.35">
      <c r="A3722" s="33" t="s">
        <v>1290</v>
      </c>
    </row>
    <row r="3723" spans="1:1" x14ac:dyDescent="0.35">
      <c r="A3723" s="33" t="s">
        <v>852</v>
      </c>
    </row>
    <row r="3724" spans="1:1" x14ac:dyDescent="0.35">
      <c r="A3724" s="33" t="s">
        <v>241</v>
      </c>
    </row>
    <row r="3725" spans="1:1" x14ac:dyDescent="0.35">
      <c r="A3725" s="33" t="s">
        <v>1096</v>
      </c>
    </row>
    <row r="3726" spans="1:1" x14ac:dyDescent="0.35">
      <c r="A3726" s="33" t="s">
        <v>1666</v>
      </c>
    </row>
    <row r="3727" spans="1:1" x14ac:dyDescent="0.35">
      <c r="A3727" s="33" t="s">
        <v>965</v>
      </c>
    </row>
    <row r="3728" spans="1:1" x14ac:dyDescent="0.35">
      <c r="A3728" s="33" t="s">
        <v>401</v>
      </c>
    </row>
    <row r="3729" spans="1:1" x14ac:dyDescent="0.35">
      <c r="A3729" s="33" t="s">
        <v>538</v>
      </c>
    </row>
    <row r="3730" spans="1:1" x14ac:dyDescent="0.35">
      <c r="A3730" s="33" t="s">
        <v>1600</v>
      </c>
    </row>
    <row r="3731" spans="1:1" x14ac:dyDescent="0.35">
      <c r="A3731" s="33" t="s">
        <v>1372</v>
      </c>
    </row>
    <row r="3732" spans="1:1" x14ac:dyDescent="0.35">
      <c r="A3732" s="33" t="s">
        <v>418</v>
      </c>
    </row>
    <row r="3733" spans="1:1" x14ac:dyDescent="0.35">
      <c r="A3733" s="33" t="s">
        <v>1553</v>
      </c>
    </row>
    <row r="3734" spans="1:1" x14ac:dyDescent="0.35">
      <c r="A3734" s="33" t="s">
        <v>402</v>
      </c>
    </row>
    <row r="3735" spans="1:1" x14ac:dyDescent="0.35">
      <c r="A3735" s="33" t="s">
        <v>1086</v>
      </c>
    </row>
    <row r="3736" spans="1:1" x14ac:dyDescent="0.35">
      <c r="A3736" s="33" t="s">
        <v>108</v>
      </c>
    </row>
    <row r="3737" spans="1:1" x14ac:dyDescent="0.35">
      <c r="A3737" s="33" t="s">
        <v>1552</v>
      </c>
    </row>
    <row r="3738" spans="1:1" x14ac:dyDescent="0.35">
      <c r="A3738" s="33" t="s">
        <v>745</v>
      </c>
    </row>
    <row r="3739" spans="1:1" x14ac:dyDescent="0.35">
      <c r="A3739" s="33" t="s">
        <v>642</v>
      </c>
    </row>
    <row r="3740" spans="1:1" x14ac:dyDescent="0.35">
      <c r="A3740" s="33" t="s">
        <v>1897</v>
      </c>
    </row>
    <row r="3741" spans="1:1" x14ac:dyDescent="0.35">
      <c r="A3741" s="33" t="s">
        <v>1135</v>
      </c>
    </row>
    <row r="3742" spans="1:1" x14ac:dyDescent="0.35">
      <c r="A3742" s="33" t="s">
        <v>810</v>
      </c>
    </row>
    <row r="3743" spans="1:1" x14ac:dyDescent="0.35">
      <c r="A3743" s="33" t="s">
        <v>289</v>
      </c>
    </row>
    <row r="3744" spans="1:1" x14ac:dyDescent="0.35">
      <c r="A3744" s="33" t="s">
        <v>720</v>
      </c>
    </row>
    <row r="3745" spans="1:1" x14ac:dyDescent="0.35">
      <c r="A3745" s="33" t="s">
        <v>272</v>
      </c>
    </row>
    <row r="3746" spans="1:1" x14ac:dyDescent="0.35">
      <c r="A3746" s="33" t="s">
        <v>1669</v>
      </c>
    </row>
    <row r="3747" spans="1:1" x14ac:dyDescent="0.35">
      <c r="A3747" s="33" t="s">
        <v>288</v>
      </c>
    </row>
    <row r="3748" spans="1:1" x14ac:dyDescent="0.35">
      <c r="A3748" s="33" t="s">
        <v>134</v>
      </c>
    </row>
    <row r="3749" spans="1:1" x14ac:dyDescent="0.35">
      <c r="A3749" s="33" t="s">
        <v>261</v>
      </c>
    </row>
    <row r="3750" spans="1:1" x14ac:dyDescent="0.35">
      <c r="A3750" s="33" t="s">
        <v>904</v>
      </c>
    </row>
    <row r="3751" spans="1:1" x14ac:dyDescent="0.35">
      <c r="A3751" s="33" t="s">
        <v>196</v>
      </c>
    </row>
    <row r="3752" spans="1:1" x14ac:dyDescent="0.35">
      <c r="A3752" s="33" t="s">
        <v>1698</v>
      </c>
    </row>
    <row r="3753" spans="1:1" x14ac:dyDescent="0.35">
      <c r="A3753" s="33" t="s">
        <v>280</v>
      </c>
    </row>
    <row r="3754" spans="1:1" x14ac:dyDescent="0.35">
      <c r="A3754" s="33" t="s">
        <v>206</v>
      </c>
    </row>
    <row r="3755" spans="1:1" x14ac:dyDescent="0.35">
      <c r="A3755" s="33" t="s">
        <v>1081</v>
      </c>
    </row>
    <row r="3756" spans="1:1" x14ac:dyDescent="0.35">
      <c r="A3756" s="33" t="s">
        <v>879</v>
      </c>
    </row>
    <row r="3757" spans="1:1" x14ac:dyDescent="0.35">
      <c r="A3757" s="33" t="s">
        <v>596</v>
      </c>
    </row>
    <row r="3758" spans="1:1" x14ac:dyDescent="0.35">
      <c r="A3758" s="33" t="s">
        <v>597</v>
      </c>
    </row>
    <row r="3759" spans="1:1" x14ac:dyDescent="0.35">
      <c r="A3759" s="33" t="s">
        <v>595</v>
      </c>
    </row>
    <row r="3760" spans="1:1" x14ac:dyDescent="0.35">
      <c r="A3760" s="33" t="s">
        <v>62</v>
      </c>
    </row>
    <row r="3761" spans="1:1" x14ac:dyDescent="0.35">
      <c r="A3761" s="33" t="s">
        <v>1111</v>
      </c>
    </row>
    <row r="3762" spans="1:1" x14ac:dyDescent="0.35">
      <c r="A3762" s="33" t="s">
        <v>1544</v>
      </c>
    </row>
    <row r="3763" spans="1:1" x14ac:dyDescent="0.35">
      <c r="A3763" s="33" t="s">
        <v>878</v>
      </c>
    </row>
    <row r="3764" spans="1:1" x14ac:dyDescent="0.35">
      <c r="A3764" s="33" t="s">
        <v>1112</v>
      </c>
    </row>
    <row r="3765" spans="1:1" x14ac:dyDescent="0.35">
      <c r="A3765" s="33" t="s">
        <v>100</v>
      </c>
    </row>
    <row r="3766" spans="1:1" x14ac:dyDescent="0.35">
      <c r="A3766" s="33" t="s">
        <v>1616</v>
      </c>
    </row>
    <row r="3767" spans="1:1" x14ac:dyDescent="0.35">
      <c r="A3767" s="33" t="s">
        <v>276</v>
      </c>
    </row>
    <row r="3768" spans="1:1" x14ac:dyDescent="0.35">
      <c r="A3768" s="33" t="s">
        <v>1260</v>
      </c>
    </row>
    <row r="3769" spans="1:1" x14ac:dyDescent="0.35">
      <c r="A3769" s="33" t="s">
        <v>38</v>
      </c>
    </row>
    <row r="3770" spans="1:1" x14ac:dyDescent="0.35">
      <c r="A3770" s="33" t="s">
        <v>1431</v>
      </c>
    </row>
    <row r="3771" spans="1:1" x14ac:dyDescent="0.35">
      <c r="A3771" s="33" t="s">
        <v>1323</v>
      </c>
    </row>
    <row r="3772" spans="1:1" x14ac:dyDescent="0.35">
      <c r="A3772" s="33" t="s">
        <v>1775</v>
      </c>
    </row>
    <row r="3773" spans="1:1" x14ac:dyDescent="0.35">
      <c r="A3773" s="33" t="s">
        <v>909</v>
      </c>
    </row>
    <row r="3774" spans="1:1" x14ac:dyDescent="0.35">
      <c r="A3774" s="33" t="s">
        <v>1536</v>
      </c>
    </row>
    <row r="3775" spans="1:1" x14ac:dyDescent="0.35">
      <c r="A3775" s="33" t="s">
        <v>1005</v>
      </c>
    </row>
    <row r="3776" spans="1:1" x14ac:dyDescent="0.35">
      <c r="A3776" s="33" t="s">
        <v>821</v>
      </c>
    </row>
    <row r="3777" spans="1:1" x14ac:dyDescent="0.35">
      <c r="A3777" s="33" t="s">
        <v>1516</v>
      </c>
    </row>
    <row r="3778" spans="1:1" x14ac:dyDescent="0.35">
      <c r="A3778" s="33" t="s">
        <v>1036</v>
      </c>
    </row>
    <row r="3779" spans="1:1" x14ac:dyDescent="0.35">
      <c r="A3779" s="33" t="s">
        <v>678</v>
      </c>
    </row>
    <row r="3780" spans="1:1" x14ac:dyDescent="0.35">
      <c r="A3780" s="33" t="s">
        <v>689</v>
      </c>
    </row>
    <row r="3781" spans="1:1" x14ac:dyDescent="0.35">
      <c r="A3781" s="33" t="s">
        <v>940</v>
      </c>
    </row>
    <row r="3782" spans="1:1" x14ac:dyDescent="0.35">
      <c r="A3782" s="33" t="s">
        <v>508</v>
      </c>
    </row>
    <row r="3783" spans="1:1" x14ac:dyDescent="0.35">
      <c r="A3783" s="33" t="s">
        <v>270</v>
      </c>
    </row>
    <row r="3784" spans="1:1" x14ac:dyDescent="0.35">
      <c r="A3784" s="33" t="s">
        <v>1234</v>
      </c>
    </row>
    <row r="3785" spans="1:1" x14ac:dyDescent="0.35">
      <c r="A3785" s="33" t="s">
        <v>455</v>
      </c>
    </row>
    <row r="3786" spans="1:1" x14ac:dyDescent="0.35">
      <c r="A3786" s="33" t="s">
        <v>1470</v>
      </c>
    </row>
    <row r="3787" spans="1:1" x14ac:dyDescent="0.35">
      <c r="A3787" s="33" t="s">
        <v>483</v>
      </c>
    </row>
    <row r="3788" spans="1:1" x14ac:dyDescent="0.35">
      <c r="A3788" s="33" t="s">
        <v>1069</v>
      </c>
    </row>
    <row r="3789" spans="1:1" x14ac:dyDescent="0.35">
      <c r="A3789" s="33" t="s">
        <v>1401</v>
      </c>
    </row>
    <row r="3790" spans="1:1" x14ac:dyDescent="0.35">
      <c r="A3790" s="33" t="s">
        <v>1843</v>
      </c>
    </row>
    <row r="3791" spans="1:1" x14ac:dyDescent="0.35">
      <c r="A3791" s="33" t="s">
        <v>1356</v>
      </c>
    </row>
    <row r="3792" spans="1:1" x14ac:dyDescent="0.35">
      <c r="A3792" s="33" t="s">
        <v>1128</v>
      </c>
    </row>
    <row r="3793" spans="1:1" x14ac:dyDescent="0.35">
      <c r="A3793" s="33" t="s">
        <v>1073</v>
      </c>
    </row>
    <row r="3794" spans="1:1" x14ac:dyDescent="0.35">
      <c r="A3794" s="33" t="s">
        <v>1130</v>
      </c>
    </row>
    <row r="3795" spans="1:1" x14ac:dyDescent="0.35">
      <c r="A3795" s="33" t="s">
        <v>1754</v>
      </c>
    </row>
    <row r="3796" spans="1:1" x14ac:dyDescent="0.35">
      <c r="A3796" s="33" t="s">
        <v>403</v>
      </c>
    </row>
    <row r="3797" spans="1:1" x14ac:dyDescent="0.35">
      <c r="A3797" s="33" t="s">
        <v>1316</v>
      </c>
    </row>
    <row r="3798" spans="1:1" x14ac:dyDescent="0.35">
      <c r="A3798" s="33" t="s">
        <v>846</v>
      </c>
    </row>
    <row r="3799" spans="1:1" x14ac:dyDescent="0.35">
      <c r="A3799" s="33" t="s">
        <v>77</v>
      </c>
    </row>
    <row r="3800" spans="1:1" x14ac:dyDescent="0.35">
      <c r="A3800" s="33" t="s">
        <v>250</v>
      </c>
    </row>
    <row r="3801" spans="1:1" x14ac:dyDescent="0.35">
      <c r="A3801" s="33" t="s">
        <v>1310</v>
      </c>
    </row>
    <row r="3802" spans="1:1" x14ac:dyDescent="0.35">
      <c r="A3802" s="33" t="s">
        <v>660</v>
      </c>
    </row>
    <row r="3803" spans="1:1" x14ac:dyDescent="0.35">
      <c r="A3803" s="33" t="s">
        <v>1608</v>
      </c>
    </row>
    <row r="3804" spans="1:1" x14ac:dyDescent="0.35">
      <c r="A3804" s="33" t="s">
        <v>536</v>
      </c>
    </row>
    <row r="3805" spans="1:1" x14ac:dyDescent="0.35">
      <c r="A3805" s="33" t="s">
        <v>576</v>
      </c>
    </row>
    <row r="3806" spans="1:1" x14ac:dyDescent="0.35">
      <c r="A3806" s="33" t="s">
        <v>404</v>
      </c>
    </row>
    <row r="3807" spans="1:1" x14ac:dyDescent="0.35">
      <c r="A3807" s="33" t="s">
        <v>974</v>
      </c>
    </row>
    <row r="3808" spans="1:1" x14ac:dyDescent="0.35">
      <c r="A3808" s="33" t="s">
        <v>756</v>
      </c>
    </row>
    <row r="3809" spans="1:1" x14ac:dyDescent="0.35">
      <c r="A3809" s="33" t="s">
        <v>1606</v>
      </c>
    </row>
    <row r="3810" spans="1:1" x14ac:dyDescent="0.35">
      <c r="A3810" s="33" t="s">
        <v>456</v>
      </c>
    </row>
    <row r="3811" spans="1:1" x14ac:dyDescent="0.35">
      <c r="A3811" s="33" t="s">
        <v>284</v>
      </c>
    </row>
    <row r="3812" spans="1:1" x14ac:dyDescent="0.35">
      <c r="A3812" s="33" t="s">
        <v>287</v>
      </c>
    </row>
    <row r="3813" spans="1:1" x14ac:dyDescent="0.35">
      <c r="A3813" s="33" t="s">
        <v>1749</v>
      </c>
    </row>
    <row r="3814" spans="1:1" x14ac:dyDescent="0.35">
      <c r="A3814" s="33" t="s">
        <v>372</v>
      </c>
    </row>
    <row r="3815" spans="1:1" x14ac:dyDescent="0.35">
      <c r="A3815" s="33" t="s">
        <v>495</v>
      </c>
    </row>
    <row r="3816" spans="1:1" x14ac:dyDescent="0.35">
      <c r="A3816" s="33" t="s">
        <v>748</v>
      </c>
    </row>
    <row r="3817" spans="1:1" x14ac:dyDescent="0.35">
      <c r="A3817" s="33" t="s">
        <v>1750</v>
      </c>
    </row>
    <row r="3818" spans="1:1" x14ac:dyDescent="0.35">
      <c r="A3818" s="33" t="s">
        <v>1533</v>
      </c>
    </row>
    <row r="3819" spans="1:1" x14ac:dyDescent="0.35">
      <c r="A3819" s="33" t="s">
        <v>1073</v>
      </c>
    </row>
    <row r="3820" spans="1:1" x14ac:dyDescent="0.35">
      <c r="A3820" s="33" t="s">
        <v>1374</v>
      </c>
    </row>
    <row r="3821" spans="1:1" x14ac:dyDescent="0.35">
      <c r="A3821" s="33" t="s">
        <v>1241</v>
      </c>
    </row>
    <row r="3822" spans="1:1" x14ac:dyDescent="0.35">
      <c r="A3822" s="33" t="s">
        <v>1387</v>
      </c>
    </row>
    <row r="3823" spans="1:1" x14ac:dyDescent="0.35">
      <c r="A3823" s="33" t="s">
        <v>987</v>
      </c>
    </row>
    <row r="3824" spans="1:1" x14ac:dyDescent="0.35">
      <c r="A3824" s="33" t="s">
        <v>1606</v>
      </c>
    </row>
    <row r="3825" spans="1:1" x14ac:dyDescent="0.35">
      <c r="A3825" s="33" t="s">
        <v>1115</v>
      </c>
    </row>
    <row r="3826" spans="1:1" x14ac:dyDescent="0.35">
      <c r="A3826" s="33" t="s">
        <v>253</v>
      </c>
    </row>
    <row r="3827" spans="1:1" x14ac:dyDescent="0.35">
      <c r="A3827" s="33" t="s">
        <v>1064</v>
      </c>
    </row>
    <row r="3828" spans="1:1" x14ac:dyDescent="0.35">
      <c r="A3828" s="33" t="s">
        <v>268</v>
      </c>
    </row>
    <row r="3829" spans="1:1" x14ac:dyDescent="0.35">
      <c r="A3829" s="33" t="s">
        <v>1544</v>
      </c>
    </row>
    <row r="3830" spans="1:1" x14ac:dyDescent="0.35">
      <c r="A3830" s="33" t="s">
        <v>706</v>
      </c>
    </row>
    <row r="3831" spans="1:1" x14ac:dyDescent="0.35">
      <c r="A3831" s="33" t="s">
        <v>561</v>
      </c>
    </row>
    <row r="3832" spans="1:1" x14ac:dyDescent="0.35">
      <c r="A3832" s="33" t="s">
        <v>818</v>
      </c>
    </row>
    <row r="3833" spans="1:1" x14ac:dyDescent="0.35">
      <c r="A3833" s="33" t="s">
        <v>883</v>
      </c>
    </row>
    <row r="3834" spans="1:1" x14ac:dyDescent="0.35">
      <c r="A3834" s="33" t="s">
        <v>725</v>
      </c>
    </row>
    <row r="3835" spans="1:1" x14ac:dyDescent="0.35">
      <c r="A3835" s="33" t="s">
        <v>1312</v>
      </c>
    </row>
    <row r="3836" spans="1:1" x14ac:dyDescent="0.35">
      <c r="A3836" s="33" t="s">
        <v>679</v>
      </c>
    </row>
    <row r="3837" spans="1:1" x14ac:dyDescent="0.35">
      <c r="A3837" s="33" t="s">
        <v>1314</v>
      </c>
    </row>
    <row r="3838" spans="1:1" x14ac:dyDescent="0.35">
      <c r="A3838" s="33" t="s">
        <v>288</v>
      </c>
    </row>
    <row r="3839" spans="1:1" x14ac:dyDescent="0.35">
      <c r="A3839" s="33" t="s">
        <v>886</v>
      </c>
    </row>
    <row r="3840" spans="1:1" x14ac:dyDescent="0.35">
      <c r="A3840" s="33" t="s">
        <v>656</v>
      </c>
    </row>
    <row r="3841" spans="1:1" x14ac:dyDescent="0.35">
      <c r="A3841" s="33" t="s">
        <v>393</v>
      </c>
    </row>
    <row r="3842" spans="1:1" x14ac:dyDescent="0.35">
      <c r="A3842" s="33" t="s">
        <v>1196</v>
      </c>
    </row>
    <row r="3843" spans="1:1" x14ac:dyDescent="0.35">
      <c r="A3843" s="33" t="s">
        <v>1403</v>
      </c>
    </row>
    <row r="3844" spans="1:1" x14ac:dyDescent="0.35">
      <c r="A3844" s="33" t="s">
        <v>885</v>
      </c>
    </row>
    <row r="3845" spans="1:1" x14ac:dyDescent="0.35">
      <c r="A3845" s="33" t="s">
        <v>1214</v>
      </c>
    </row>
    <row r="3846" spans="1:1" x14ac:dyDescent="0.35">
      <c r="A3846" s="33" t="s">
        <v>62</v>
      </c>
    </row>
    <row r="3847" spans="1:1" x14ac:dyDescent="0.35">
      <c r="A3847" s="33" t="s">
        <v>267</v>
      </c>
    </row>
    <row r="3848" spans="1:1" x14ac:dyDescent="0.35">
      <c r="A3848" s="33" t="s">
        <v>1402</v>
      </c>
    </row>
    <row r="3849" spans="1:1" x14ac:dyDescent="0.35">
      <c r="A3849" s="33" t="s">
        <v>576</v>
      </c>
    </row>
    <row r="3850" spans="1:1" x14ac:dyDescent="0.35">
      <c r="A3850" s="33" t="s">
        <v>1322</v>
      </c>
    </row>
    <row r="3851" spans="1:1" x14ac:dyDescent="0.35">
      <c r="A3851" s="33" t="s">
        <v>1092</v>
      </c>
    </row>
    <row r="3852" spans="1:1" x14ac:dyDescent="0.35">
      <c r="A3852" s="33" t="s">
        <v>754</v>
      </c>
    </row>
    <row r="3853" spans="1:1" x14ac:dyDescent="0.35">
      <c r="A3853" s="33" t="s">
        <v>135</v>
      </c>
    </row>
    <row r="3854" spans="1:1" x14ac:dyDescent="0.35">
      <c r="A3854" s="33" t="s">
        <v>1123</v>
      </c>
    </row>
    <row r="3855" spans="1:1" x14ac:dyDescent="0.35">
      <c r="A3855" s="33" t="s">
        <v>1101</v>
      </c>
    </row>
    <row r="3856" spans="1:1" x14ac:dyDescent="0.35">
      <c r="A3856" s="33" t="s">
        <v>1401</v>
      </c>
    </row>
    <row r="3857" spans="1:1" x14ac:dyDescent="0.35">
      <c r="A3857" s="33" t="s">
        <v>1820</v>
      </c>
    </row>
    <row r="3858" spans="1:1" x14ac:dyDescent="0.35">
      <c r="A3858" s="33" t="s">
        <v>989</v>
      </c>
    </row>
    <row r="3859" spans="1:1" x14ac:dyDescent="0.35">
      <c r="A3859" s="33" t="s">
        <v>1024</v>
      </c>
    </row>
    <row r="3860" spans="1:1" x14ac:dyDescent="0.35">
      <c r="A3860" s="33" t="s">
        <v>538</v>
      </c>
    </row>
    <row r="3861" spans="1:1" x14ac:dyDescent="0.35">
      <c r="A3861" s="33" t="s">
        <v>537</v>
      </c>
    </row>
    <row r="3862" spans="1:1" x14ac:dyDescent="0.35">
      <c r="A3862" s="33" t="s">
        <v>625</v>
      </c>
    </row>
    <row r="3863" spans="1:1" x14ac:dyDescent="0.35">
      <c r="A3863" s="33" t="s">
        <v>947</v>
      </c>
    </row>
    <row r="3864" spans="1:1" x14ac:dyDescent="0.35">
      <c r="A3864" s="33" t="s">
        <v>708</v>
      </c>
    </row>
    <row r="3865" spans="1:1" x14ac:dyDescent="0.35">
      <c r="A3865" s="33" t="s">
        <v>874</v>
      </c>
    </row>
    <row r="3866" spans="1:1" x14ac:dyDescent="0.35">
      <c r="A3866" s="33" t="s">
        <v>558</v>
      </c>
    </row>
    <row r="3867" spans="1:1" x14ac:dyDescent="0.35">
      <c r="A3867" s="33" t="s">
        <v>342</v>
      </c>
    </row>
    <row r="3868" spans="1:1" x14ac:dyDescent="0.35">
      <c r="A3868" s="33" t="s">
        <v>1185</v>
      </c>
    </row>
    <row r="3869" spans="1:1" x14ac:dyDescent="0.35">
      <c r="A3869" s="33" t="s">
        <v>906</v>
      </c>
    </row>
    <row r="3870" spans="1:1" x14ac:dyDescent="0.35">
      <c r="A3870" s="33" t="s">
        <v>43</v>
      </c>
    </row>
    <row r="3871" spans="1:1" x14ac:dyDescent="0.35">
      <c r="A3871" s="33" t="s">
        <v>1080</v>
      </c>
    </row>
    <row r="3872" spans="1:1" x14ac:dyDescent="0.35">
      <c r="A3872" s="33" t="s">
        <v>227</v>
      </c>
    </row>
    <row r="3873" spans="1:1" x14ac:dyDescent="0.35">
      <c r="A3873" s="33" t="s">
        <v>1289</v>
      </c>
    </row>
    <row r="3874" spans="1:1" x14ac:dyDescent="0.35">
      <c r="A3874" s="33" t="s">
        <v>818</v>
      </c>
    </row>
    <row r="3875" spans="1:1" x14ac:dyDescent="0.35">
      <c r="A3875" s="33" t="s">
        <v>1453</v>
      </c>
    </row>
    <row r="3876" spans="1:1" x14ac:dyDescent="0.35">
      <c r="A3876" s="33" t="s">
        <v>679</v>
      </c>
    </row>
    <row r="3877" spans="1:1" x14ac:dyDescent="0.35">
      <c r="A3877" s="33" t="s">
        <v>382</v>
      </c>
    </row>
    <row r="3878" spans="1:1" x14ac:dyDescent="0.35">
      <c r="A3878" s="33" t="s">
        <v>1059</v>
      </c>
    </row>
    <row r="3879" spans="1:1" x14ac:dyDescent="0.35">
      <c r="A3879" s="33" t="s">
        <v>195</v>
      </c>
    </row>
    <row r="3880" spans="1:1" x14ac:dyDescent="0.35">
      <c r="A3880" s="33" t="s">
        <v>1689</v>
      </c>
    </row>
    <row r="3881" spans="1:1" x14ac:dyDescent="0.35">
      <c r="A3881" s="33" t="s">
        <v>1436</v>
      </c>
    </row>
    <row r="3882" spans="1:1" x14ac:dyDescent="0.35">
      <c r="A3882" s="33" t="s">
        <v>588</v>
      </c>
    </row>
    <row r="3883" spans="1:1" x14ac:dyDescent="0.35">
      <c r="A3883" s="33" t="s">
        <v>1544</v>
      </c>
    </row>
    <row r="3884" spans="1:1" x14ac:dyDescent="0.35">
      <c r="A3884" s="33" t="s">
        <v>1050</v>
      </c>
    </row>
    <row r="3885" spans="1:1" x14ac:dyDescent="0.35">
      <c r="A3885" s="33" t="s">
        <v>484</v>
      </c>
    </row>
    <row r="3886" spans="1:1" x14ac:dyDescent="0.35">
      <c r="A3886" s="33" t="s">
        <v>378</v>
      </c>
    </row>
    <row r="3887" spans="1:1" x14ac:dyDescent="0.35">
      <c r="A3887" s="33" t="s">
        <v>1348</v>
      </c>
    </row>
    <row r="3888" spans="1:1" x14ac:dyDescent="0.35">
      <c r="A3888" s="33" t="s">
        <v>1787</v>
      </c>
    </row>
    <row r="3889" spans="1:1" x14ac:dyDescent="0.35">
      <c r="A3889" s="33" t="s">
        <v>1511</v>
      </c>
    </row>
    <row r="3890" spans="1:1" x14ac:dyDescent="0.35">
      <c r="A3890" s="33" t="s">
        <v>740</v>
      </c>
    </row>
    <row r="3891" spans="1:1" x14ac:dyDescent="0.35">
      <c r="A3891" s="33" t="s">
        <v>811</v>
      </c>
    </row>
    <row r="3892" spans="1:1" x14ac:dyDescent="0.35">
      <c r="A3892" s="33" t="s">
        <v>178</v>
      </c>
    </row>
    <row r="3893" spans="1:1" x14ac:dyDescent="0.35">
      <c r="A3893" s="33" t="s">
        <v>775</v>
      </c>
    </row>
    <row r="3894" spans="1:1" x14ac:dyDescent="0.35">
      <c r="A3894" s="33" t="s">
        <v>1396</v>
      </c>
    </row>
    <row r="3895" spans="1:1" x14ac:dyDescent="0.35">
      <c r="A3895" s="33" t="s">
        <v>1413</v>
      </c>
    </row>
    <row r="3896" spans="1:1" x14ac:dyDescent="0.35">
      <c r="A3896" s="33" t="s">
        <v>572</v>
      </c>
    </row>
    <row r="3897" spans="1:1" x14ac:dyDescent="0.35">
      <c r="A3897" s="33" t="s">
        <v>855</v>
      </c>
    </row>
    <row r="3898" spans="1:1" x14ac:dyDescent="0.35">
      <c r="A3898" s="33" t="s">
        <v>654</v>
      </c>
    </row>
    <row r="3899" spans="1:1" x14ac:dyDescent="0.35">
      <c r="A3899" s="33" t="s">
        <v>1773</v>
      </c>
    </row>
    <row r="3900" spans="1:1" x14ac:dyDescent="0.35">
      <c r="A3900" s="33" t="s">
        <v>1490</v>
      </c>
    </row>
    <row r="3901" spans="1:1" x14ac:dyDescent="0.35">
      <c r="A3901" s="33" t="s">
        <v>719</v>
      </c>
    </row>
    <row r="3902" spans="1:1" x14ac:dyDescent="0.35">
      <c r="A3902" s="33" t="s">
        <v>845</v>
      </c>
    </row>
    <row r="3903" spans="1:1" x14ac:dyDescent="0.35">
      <c r="A3903" s="33" t="s">
        <v>1439</v>
      </c>
    </row>
    <row r="3904" spans="1:1" x14ac:dyDescent="0.35">
      <c r="A3904" s="33" t="s">
        <v>1068</v>
      </c>
    </row>
    <row r="3905" spans="1:1" x14ac:dyDescent="0.35">
      <c r="A3905" s="33" t="s">
        <v>1094</v>
      </c>
    </row>
    <row r="3906" spans="1:1" x14ac:dyDescent="0.35">
      <c r="A3906" s="33" t="s">
        <v>1288</v>
      </c>
    </row>
    <row r="3907" spans="1:1" x14ac:dyDescent="0.35">
      <c r="A3907" s="33" t="s">
        <v>141</v>
      </c>
    </row>
    <row r="3908" spans="1:1" x14ac:dyDescent="0.35">
      <c r="A3908" s="33" t="s">
        <v>1090</v>
      </c>
    </row>
    <row r="3909" spans="1:1" x14ac:dyDescent="0.35">
      <c r="A3909" s="33" t="s">
        <v>1426</v>
      </c>
    </row>
    <row r="3910" spans="1:1" x14ac:dyDescent="0.35">
      <c r="A3910" s="33" t="s">
        <v>472</v>
      </c>
    </row>
    <row r="3911" spans="1:1" x14ac:dyDescent="0.35">
      <c r="A3911" s="33" t="s">
        <v>1497</v>
      </c>
    </row>
    <row r="3912" spans="1:1" x14ac:dyDescent="0.35">
      <c r="A3912" s="33" t="s">
        <v>891</v>
      </c>
    </row>
    <row r="3913" spans="1:1" x14ac:dyDescent="0.35">
      <c r="A3913" s="33" t="s">
        <v>800</v>
      </c>
    </row>
    <row r="3914" spans="1:1" x14ac:dyDescent="0.35">
      <c r="A3914" s="33" t="s">
        <v>699</v>
      </c>
    </row>
    <row r="3915" spans="1:1" x14ac:dyDescent="0.35">
      <c r="A3915" s="33" t="s">
        <v>1350</v>
      </c>
    </row>
    <row r="3916" spans="1:1" x14ac:dyDescent="0.35">
      <c r="A3916" s="33" t="s">
        <v>1203</v>
      </c>
    </row>
    <row r="3917" spans="1:1" x14ac:dyDescent="0.35">
      <c r="A3917" s="33" t="s">
        <v>1768</v>
      </c>
    </row>
    <row r="3918" spans="1:1" x14ac:dyDescent="0.35">
      <c r="A3918" s="33" t="s">
        <v>174</v>
      </c>
    </row>
    <row r="3919" spans="1:1" x14ac:dyDescent="0.35">
      <c r="A3919" s="33" t="s">
        <v>1417</v>
      </c>
    </row>
    <row r="3920" spans="1:1" x14ac:dyDescent="0.35">
      <c r="A3920" s="33" t="s">
        <v>388</v>
      </c>
    </row>
    <row r="3921" spans="1:1" x14ac:dyDescent="0.35">
      <c r="A3921" s="33" t="s">
        <v>386</v>
      </c>
    </row>
    <row r="3922" spans="1:1" x14ac:dyDescent="0.35">
      <c r="A3922" s="33" t="s">
        <v>1400</v>
      </c>
    </row>
    <row r="3923" spans="1:1" x14ac:dyDescent="0.35">
      <c r="A3923" s="33" t="s">
        <v>843</v>
      </c>
    </row>
    <row r="3924" spans="1:1" x14ac:dyDescent="0.35">
      <c r="A3924" s="33" t="s">
        <v>511</v>
      </c>
    </row>
    <row r="3925" spans="1:1" x14ac:dyDescent="0.35">
      <c r="A3925" s="33" t="s">
        <v>1399</v>
      </c>
    </row>
    <row r="3926" spans="1:1" x14ac:dyDescent="0.35">
      <c r="A3926" s="33" t="s">
        <v>197</v>
      </c>
    </row>
    <row r="3927" spans="1:1" x14ac:dyDescent="0.35">
      <c r="A3927" s="33" t="s">
        <v>702</v>
      </c>
    </row>
    <row r="3928" spans="1:1" x14ac:dyDescent="0.35">
      <c r="A3928" s="33" t="s">
        <v>146</v>
      </c>
    </row>
    <row r="3929" spans="1:1" x14ac:dyDescent="0.35">
      <c r="A3929" s="33" t="s">
        <v>1591</v>
      </c>
    </row>
    <row r="3930" spans="1:1" x14ac:dyDescent="0.35">
      <c r="A3930" s="33" t="s">
        <v>797</v>
      </c>
    </row>
    <row r="3931" spans="1:1" x14ac:dyDescent="0.35">
      <c r="A3931" s="33" t="s">
        <v>137</v>
      </c>
    </row>
    <row r="3932" spans="1:1" x14ac:dyDescent="0.35">
      <c r="A3932" s="33" t="s">
        <v>406</v>
      </c>
    </row>
    <row r="3933" spans="1:1" x14ac:dyDescent="0.35">
      <c r="A3933" s="33" t="s">
        <v>562</v>
      </c>
    </row>
    <row r="3934" spans="1:1" x14ac:dyDescent="0.35">
      <c r="A3934" s="33" t="s">
        <v>796</v>
      </c>
    </row>
    <row r="3935" spans="1:1" x14ac:dyDescent="0.35">
      <c r="A3935" s="33" t="s">
        <v>1208</v>
      </c>
    </row>
    <row r="3936" spans="1:1" x14ac:dyDescent="0.35">
      <c r="A3936" s="33" t="s">
        <v>1346</v>
      </c>
    </row>
    <row r="3937" spans="1:1" x14ac:dyDescent="0.35">
      <c r="A3937" s="33" t="s">
        <v>1042</v>
      </c>
    </row>
    <row r="3938" spans="1:1" x14ac:dyDescent="0.35">
      <c r="A3938" s="33" t="s">
        <v>1139</v>
      </c>
    </row>
    <row r="3939" spans="1:1" x14ac:dyDescent="0.35">
      <c r="A3939" s="33" t="s">
        <v>1544</v>
      </c>
    </row>
    <row r="3940" spans="1:1" x14ac:dyDescent="0.35">
      <c r="A3940" s="33" t="s">
        <v>359</v>
      </c>
    </row>
    <row r="3941" spans="1:1" x14ac:dyDescent="0.35">
      <c r="A3941" s="33" t="s">
        <v>1466</v>
      </c>
    </row>
    <row r="3942" spans="1:1" x14ac:dyDescent="0.35">
      <c r="A3942" s="33" t="s">
        <v>277</v>
      </c>
    </row>
    <row r="3943" spans="1:1" x14ac:dyDescent="0.35">
      <c r="A3943" s="33" t="s">
        <v>1596</v>
      </c>
    </row>
    <row r="3944" spans="1:1" x14ac:dyDescent="0.35">
      <c r="A3944" s="33" t="s">
        <v>948</v>
      </c>
    </row>
    <row r="3945" spans="1:1" x14ac:dyDescent="0.35">
      <c r="A3945" s="33" t="s">
        <v>1418</v>
      </c>
    </row>
    <row r="3946" spans="1:1" x14ac:dyDescent="0.35">
      <c r="A3946" s="33" t="s">
        <v>1463</v>
      </c>
    </row>
    <row r="3947" spans="1:1" x14ac:dyDescent="0.35">
      <c r="A3947" s="33" t="s">
        <v>684</v>
      </c>
    </row>
    <row r="3948" spans="1:1" x14ac:dyDescent="0.35">
      <c r="A3948" s="33" t="s">
        <v>1569</v>
      </c>
    </row>
    <row r="3949" spans="1:1" x14ac:dyDescent="0.35">
      <c r="A3949" s="33" t="s">
        <v>323</v>
      </c>
    </row>
    <row r="3950" spans="1:1" x14ac:dyDescent="0.35">
      <c r="A3950" s="33" t="s">
        <v>295</v>
      </c>
    </row>
    <row r="3951" spans="1:1" x14ac:dyDescent="0.35">
      <c r="A3951" s="33" t="s">
        <v>760</v>
      </c>
    </row>
    <row r="3952" spans="1:1" x14ac:dyDescent="0.35">
      <c r="A3952" s="33" t="s">
        <v>471</v>
      </c>
    </row>
    <row r="3953" spans="1:1" x14ac:dyDescent="0.35">
      <c r="A3953" s="33" t="s">
        <v>470</v>
      </c>
    </row>
    <row r="3954" spans="1:1" x14ac:dyDescent="0.35">
      <c r="A3954" s="33" t="s">
        <v>1567</v>
      </c>
    </row>
    <row r="3955" spans="1:1" x14ac:dyDescent="0.35">
      <c r="A3955" s="33" t="s">
        <v>472</v>
      </c>
    </row>
    <row r="3956" spans="1:1" x14ac:dyDescent="0.35">
      <c r="A3956" s="33" t="s">
        <v>222</v>
      </c>
    </row>
    <row r="3957" spans="1:1" x14ac:dyDescent="0.35">
      <c r="A3957" s="33" t="s">
        <v>1741</v>
      </c>
    </row>
    <row r="3958" spans="1:1" x14ac:dyDescent="0.35">
      <c r="A3958" s="33" t="s">
        <v>216</v>
      </c>
    </row>
    <row r="3959" spans="1:1" x14ac:dyDescent="0.35">
      <c r="A3959" s="33" t="s">
        <v>998</v>
      </c>
    </row>
    <row r="3960" spans="1:1" x14ac:dyDescent="0.35">
      <c r="A3960" s="33" t="s">
        <v>1525</v>
      </c>
    </row>
    <row r="3961" spans="1:1" x14ac:dyDescent="0.35">
      <c r="A3961" s="33" t="s">
        <v>961</v>
      </c>
    </row>
    <row r="3962" spans="1:1" x14ac:dyDescent="0.35">
      <c r="A3962" s="33" t="s">
        <v>973</v>
      </c>
    </row>
    <row r="3963" spans="1:1" x14ac:dyDescent="0.35">
      <c r="A3963" s="33" t="s">
        <v>1530</v>
      </c>
    </row>
    <row r="3964" spans="1:1" x14ac:dyDescent="0.35">
      <c r="A3964" s="33" t="s">
        <v>1567</v>
      </c>
    </row>
    <row r="3965" spans="1:1" x14ac:dyDescent="0.35">
      <c r="A3965" s="33" t="s">
        <v>987</v>
      </c>
    </row>
    <row r="3966" spans="1:1" x14ac:dyDescent="0.35">
      <c r="A3966" s="33" t="s">
        <v>753</v>
      </c>
    </row>
    <row r="3967" spans="1:1" x14ac:dyDescent="0.35">
      <c r="A3967" s="33" t="s">
        <v>844</v>
      </c>
    </row>
    <row r="3968" spans="1:1" x14ac:dyDescent="0.35">
      <c r="A3968" s="33" t="s">
        <v>222</v>
      </c>
    </row>
    <row r="3969" spans="1:1" x14ac:dyDescent="0.35">
      <c r="A3969" s="33" t="s">
        <v>1017</v>
      </c>
    </row>
    <row r="3970" spans="1:1" x14ac:dyDescent="0.35">
      <c r="A3970" s="33" t="s">
        <v>497</v>
      </c>
    </row>
    <row r="3971" spans="1:1" x14ac:dyDescent="0.35">
      <c r="A3971" s="33" t="s">
        <v>641</v>
      </c>
    </row>
    <row r="3972" spans="1:1" x14ac:dyDescent="0.35">
      <c r="A3972" s="33" t="s">
        <v>821</v>
      </c>
    </row>
    <row r="3973" spans="1:1" x14ac:dyDescent="0.35">
      <c r="A3973" s="33" t="s">
        <v>554</v>
      </c>
    </row>
    <row r="3974" spans="1:1" x14ac:dyDescent="0.35">
      <c r="A3974" s="33" t="s">
        <v>598</v>
      </c>
    </row>
    <row r="3975" spans="1:1" x14ac:dyDescent="0.35">
      <c r="A3975" s="33" t="s">
        <v>1308</v>
      </c>
    </row>
    <row r="3976" spans="1:1" x14ac:dyDescent="0.35">
      <c r="A3976" s="33" t="s">
        <v>1072</v>
      </c>
    </row>
    <row r="3977" spans="1:1" x14ac:dyDescent="0.35">
      <c r="A3977" s="33" t="s">
        <v>271</v>
      </c>
    </row>
    <row r="3978" spans="1:1" x14ac:dyDescent="0.35">
      <c r="A3978" s="33" t="s">
        <v>1048</v>
      </c>
    </row>
    <row r="3979" spans="1:1" x14ac:dyDescent="0.35">
      <c r="A3979" s="33" t="s">
        <v>1174</v>
      </c>
    </row>
    <row r="3980" spans="1:1" x14ac:dyDescent="0.35">
      <c r="A3980" s="33" t="s">
        <v>1051</v>
      </c>
    </row>
    <row r="3981" spans="1:1" x14ac:dyDescent="0.35">
      <c r="A3981" s="33" t="s">
        <v>1357</v>
      </c>
    </row>
    <row r="3982" spans="1:1" x14ac:dyDescent="0.35">
      <c r="A3982" s="33" t="s">
        <v>760</v>
      </c>
    </row>
    <row r="3983" spans="1:1" x14ac:dyDescent="0.35">
      <c r="A3983" s="33" t="s">
        <v>855</v>
      </c>
    </row>
    <row r="3984" spans="1:1" x14ac:dyDescent="0.35">
      <c r="A3984" s="33" t="s">
        <v>1035</v>
      </c>
    </row>
    <row r="3985" spans="1:1" x14ac:dyDescent="0.35">
      <c r="A3985" s="33" t="s">
        <v>1176</v>
      </c>
    </row>
    <row r="3986" spans="1:1" x14ac:dyDescent="0.35">
      <c r="A3986" s="33" t="s">
        <v>1402</v>
      </c>
    </row>
    <row r="3987" spans="1:1" x14ac:dyDescent="0.35">
      <c r="A3987" s="33" t="s">
        <v>717</v>
      </c>
    </row>
    <row r="3988" spans="1:1" x14ac:dyDescent="0.35">
      <c r="A3988" s="33" t="s">
        <v>1254</v>
      </c>
    </row>
    <row r="3989" spans="1:1" x14ac:dyDescent="0.35">
      <c r="A3989" s="33" t="s">
        <v>298</v>
      </c>
    </row>
    <row r="3990" spans="1:1" x14ac:dyDescent="0.35">
      <c r="A3990" s="33" t="s">
        <v>1175</v>
      </c>
    </row>
    <row r="3991" spans="1:1" x14ac:dyDescent="0.35">
      <c r="A3991" s="33" t="s">
        <v>1173</v>
      </c>
    </row>
    <row r="3992" spans="1:1" x14ac:dyDescent="0.35">
      <c r="A3992" s="33" t="s">
        <v>902</v>
      </c>
    </row>
    <row r="3993" spans="1:1" x14ac:dyDescent="0.35">
      <c r="A3993" s="33" t="s">
        <v>1172</v>
      </c>
    </row>
    <row r="3994" spans="1:1" x14ac:dyDescent="0.35">
      <c r="A3994" s="33" t="s">
        <v>791</v>
      </c>
    </row>
    <row r="3995" spans="1:1" x14ac:dyDescent="0.35">
      <c r="A3995" s="33" t="s">
        <v>45</v>
      </c>
    </row>
    <row r="3996" spans="1:1" x14ac:dyDescent="0.35">
      <c r="A3996" s="33" t="s">
        <v>479</v>
      </c>
    </row>
    <row r="3997" spans="1:1" x14ac:dyDescent="0.35">
      <c r="A3997" s="33" t="s">
        <v>1272</v>
      </c>
    </row>
    <row r="3998" spans="1:1" x14ac:dyDescent="0.35">
      <c r="A3998" s="33" t="s">
        <v>1182</v>
      </c>
    </row>
    <row r="3999" spans="1:1" x14ac:dyDescent="0.35">
      <c r="A3999" s="33" t="s">
        <v>1171</v>
      </c>
    </row>
    <row r="4000" spans="1:1" x14ac:dyDescent="0.35">
      <c r="A4000" s="33" t="s">
        <v>740</v>
      </c>
    </row>
    <row r="4001" spans="1:1" x14ac:dyDescent="0.35">
      <c r="A4001" s="33" t="s">
        <v>1724</v>
      </c>
    </row>
    <row r="4002" spans="1:1" x14ac:dyDescent="0.35">
      <c r="A4002" s="33" t="s">
        <v>265</v>
      </c>
    </row>
    <row r="4003" spans="1:1" x14ac:dyDescent="0.35">
      <c r="A4003" s="33" t="s">
        <v>913</v>
      </c>
    </row>
    <row r="4004" spans="1:1" x14ac:dyDescent="0.35">
      <c r="A4004" s="33" t="s">
        <v>835</v>
      </c>
    </row>
    <row r="4005" spans="1:1" x14ac:dyDescent="0.35">
      <c r="A4005" s="33" t="s">
        <v>835</v>
      </c>
    </row>
    <row r="4006" spans="1:1" x14ac:dyDescent="0.35">
      <c r="A4006" s="33" t="s">
        <v>1723</v>
      </c>
    </row>
    <row r="4007" spans="1:1" x14ac:dyDescent="0.35">
      <c r="A4007" s="33" t="s">
        <v>997</v>
      </c>
    </row>
    <row r="4008" spans="1:1" x14ac:dyDescent="0.35">
      <c r="A4008" s="33" t="s">
        <v>792</v>
      </c>
    </row>
    <row r="4009" spans="1:1" x14ac:dyDescent="0.35">
      <c r="A4009" s="33" t="s">
        <v>548</v>
      </c>
    </row>
    <row r="4010" spans="1:1" x14ac:dyDescent="0.35">
      <c r="A4010" s="33" t="s">
        <v>173</v>
      </c>
    </row>
    <row r="4011" spans="1:1" x14ac:dyDescent="0.35">
      <c r="A4011" s="33" t="s">
        <v>897</v>
      </c>
    </row>
    <row r="4012" spans="1:1" x14ac:dyDescent="0.35">
      <c r="A4012" s="33" t="s">
        <v>935</v>
      </c>
    </row>
    <row r="4013" spans="1:1" x14ac:dyDescent="0.35">
      <c r="A4013" s="33" t="s">
        <v>933</v>
      </c>
    </row>
    <row r="4014" spans="1:1" x14ac:dyDescent="0.35">
      <c r="A4014" s="33" t="s">
        <v>1290</v>
      </c>
    </row>
    <row r="4015" spans="1:1" x14ac:dyDescent="0.35">
      <c r="A4015" s="33" t="s">
        <v>853</v>
      </c>
    </row>
    <row r="4016" spans="1:1" x14ac:dyDescent="0.35">
      <c r="A4016" s="33" t="s">
        <v>599</v>
      </c>
    </row>
    <row r="4017" spans="1:1" x14ac:dyDescent="0.35">
      <c r="A4017" s="33" t="s">
        <v>1363</v>
      </c>
    </row>
    <row r="4018" spans="1:1" x14ac:dyDescent="0.35">
      <c r="A4018" s="33" t="s">
        <v>210</v>
      </c>
    </row>
    <row r="4019" spans="1:1" x14ac:dyDescent="0.35">
      <c r="A4019" s="33" t="s">
        <v>233</v>
      </c>
    </row>
    <row r="4020" spans="1:1" x14ac:dyDescent="0.35">
      <c r="A4020" s="33" t="s">
        <v>262</v>
      </c>
    </row>
    <row r="4021" spans="1:1" x14ac:dyDescent="0.35">
      <c r="A4021" s="33" t="s">
        <v>704</v>
      </c>
    </row>
    <row r="4022" spans="1:1" x14ac:dyDescent="0.35">
      <c r="A4022" s="33" t="s">
        <v>663</v>
      </c>
    </row>
    <row r="4023" spans="1:1" x14ac:dyDescent="0.35">
      <c r="A4023" s="33" t="s">
        <v>1305</v>
      </c>
    </row>
    <row r="4024" spans="1:1" x14ac:dyDescent="0.35">
      <c r="A4024" s="33" t="s">
        <v>261</v>
      </c>
    </row>
    <row r="4025" spans="1:1" x14ac:dyDescent="0.35">
      <c r="A4025" s="33" t="s">
        <v>327</v>
      </c>
    </row>
    <row r="4026" spans="1:1" x14ac:dyDescent="0.35">
      <c r="A4026" s="33" t="s">
        <v>263</v>
      </c>
    </row>
    <row r="4027" spans="1:1" x14ac:dyDescent="0.35">
      <c r="A4027" s="33" t="s">
        <v>260</v>
      </c>
    </row>
    <row r="4028" spans="1:1" x14ac:dyDescent="0.35">
      <c r="A4028" s="33" t="s">
        <v>705</v>
      </c>
    </row>
    <row r="4029" spans="1:1" x14ac:dyDescent="0.35">
      <c r="A4029" s="33" t="s">
        <v>866</v>
      </c>
    </row>
    <row r="4030" spans="1:1" x14ac:dyDescent="0.35">
      <c r="A4030" s="33" t="s">
        <v>135</v>
      </c>
    </row>
    <row r="4031" spans="1:1" x14ac:dyDescent="0.35">
      <c r="A4031" s="33" t="s">
        <v>692</v>
      </c>
    </row>
    <row r="4032" spans="1:1" x14ac:dyDescent="0.35">
      <c r="A4032" s="33" t="s">
        <v>35</v>
      </c>
    </row>
    <row r="4033" spans="1:1" x14ac:dyDescent="0.35">
      <c r="A4033" s="33" t="s">
        <v>1645</v>
      </c>
    </row>
    <row r="4034" spans="1:1" x14ac:dyDescent="0.35">
      <c r="A4034" s="33" t="s">
        <v>829</v>
      </c>
    </row>
    <row r="4035" spans="1:1" x14ac:dyDescent="0.35">
      <c r="A4035" s="33" t="s">
        <v>259</v>
      </c>
    </row>
    <row r="4036" spans="1:1" x14ac:dyDescent="0.35">
      <c r="A4036" s="33" t="s">
        <v>918</v>
      </c>
    </row>
    <row r="4037" spans="1:1" x14ac:dyDescent="0.35">
      <c r="A4037" s="33" t="s">
        <v>1375</v>
      </c>
    </row>
    <row r="4038" spans="1:1" x14ac:dyDescent="0.35">
      <c r="A4038" s="33" t="s">
        <v>233</v>
      </c>
    </row>
    <row r="4039" spans="1:1" x14ac:dyDescent="0.35">
      <c r="A4039" s="33" t="s">
        <v>1541</v>
      </c>
    </row>
    <row r="4040" spans="1:1" x14ac:dyDescent="0.35">
      <c r="A4040" s="33" t="s">
        <v>1835</v>
      </c>
    </row>
    <row r="4041" spans="1:1" x14ac:dyDescent="0.35">
      <c r="A4041" s="33" t="s">
        <v>1699</v>
      </c>
    </row>
    <row r="4042" spans="1:1" x14ac:dyDescent="0.35">
      <c r="A4042" s="33" t="s">
        <v>411</v>
      </c>
    </row>
    <row r="4043" spans="1:1" x14ac:dyDescent="0.35">
      <c r="A4043" s="33" t="s">
        <v>760</v>
      </c>
    </row>
    <row r="4044" spans="1:1" x14ac:dyDescent="0.35">
      <c r="A4044" s="33" t="s">
        <v>751</v>
      </c>
    </row>
    <row r="4045" spans="1:1" x14ac:dyDescent="0.35">
      <c r="A4045" s="33" t="s">
        <v>521</v>
      </c>
    </row>
    <row r="4046" spans="1:1" x14ac:dyDescent="0.35">
      <c r="A4046" s="33" t="s">
        <v>1283</v>
      </c>
    </row>
    <row r="4047" spans="1:1" x14ac:dyDescent="0.35">
      <c r="A4047" s="33" t="s">
        <v>861</v>
      </c>
    </row>
    <row r="4048" spans="1:1" x14ac:dyDescent="0.35">
      <c r="A4048" s="33" t="s">
        <v>1360</v>
      </c>
    </row>
    <row r="4049" spans="1:1" x14ac:dyDescent="0.35">
      <c r="A4049" s="33" t="s">
        <v>1117</v>
      </c>
    </row>
    <row r="4050" spans="1:1" x14ac:dyDescent="0.35">
      <c r="A4050" s="33" t="s">
        <v>1254</v>
      </c>
    </row>
    <row r="4051" spans="1:1" x14ac:dyDescent="0.35">
      <c r="A4051" s="33" t="s">
        <v>903</v>
      </c>
    </row>
    <row r="4052" spans="1:1" x14ac:dyDescent="0.35">
      <c r="A4052" s="33" t="s">
        <v>1818</v>
      </c>
    </row>
    <row r="4053" spans="1:1" x14ac:dyDescent="0.35">
      <c r="A4053" s="33" t="s">
        <v>1806</v>
      </c>
    </row>
    <row r="4054" spans="1:1" x14ac:dyDescent="0.35">
      <c r="A4054" s="33" t="s">
        <v>905</v>
      </c>
    </row>
    <row r="4055" spans="1:1" x14ac:dyDescent="0.35">
      <c r="A4055" s="33" t="s">
        <v>526</v>
      </c>
    </row>
    <row r="4056" spans="1:1" x14ac:dyDescent="0.35">
      <c r="A4056" s="33" t="s">
        <v>804</v>
      </c>
    </row>
    <row r="4057" spans="1:1" x14ac:dyDescent="0.35">
      <c r="A4057" s="33" t="s">
        <v>985</v>
      </c>
    </row>
    <row r="4058" spans="1:1" x14ac:dyDescent="0.35">
      <c r="A4058" s="33" t="s">
        <v>69</v>
      </c>
    </row>
    <row r="4059" spans="1:1" x14ac:dyDescent="0.35">
      <c r="A4059" s="33" t="s">
        <v>71</v>
      </c>
    </row>
    <row r="4060" spans="1:1" x14ac:dyDescent="0.35">
      <c r="A4060" s="33" t="s">
        <v>212</v>
      </c>
    </row>
    <row r="4061" spans="1:1" x14ac:dyDescent="0.35">
      <c r="A4061" s="33" t="s">
        <v>831</v>
      </c>
    </row>
    <row r="4062" spans="1:1" x14ac:dyDescent="0.35">
      <c r="A4062" s="33" t="s">
        <v>1259</v>
      </c>
    </row>
    <row r="4063" spans="1:1" x14ac:dyDescent="0.35">
      <c r="A4063" s="33" t="s">
        <v>70</v>
      </c>
    </row>
    <row r="4064" spans="1:1" x14ac:dyDescent="0.35">
      <c r="A4064" s="33" t="s">
        <v>1762</v>
      </c>
    </row>
    <row r="4065" spans="1:1" x14ac:dyDescent="0.35">
      <c r="A4065" s="33" t="s">
        <v>1492</v>
      </c>
    </row>
    <row r="4066" spans="1:1" x14ac:dyDescent="0.35">
      <c r="A4066" s="33" t="s">
        <v>1496</v>
      </c>
    </row>
    <row r="4067" spans="1:1" x14ac:dyDescent="0.35">
      <c r="A4067" s="33" t="s">
        <v>1912</v>
      </c>
    </row>
    <row r="4068" spans="1:1" x14ac:dyDescent="0.35">
      <c r="A4068" s="33" t="s">
        <v>1704</v>
      </c>
    </row>
    <row r="4069" spans="1:1" x14ac:dyDescent="0.35">
      <c r="A4069" s="33" t="s">
        <v>68</v>
      </c>
    </row>
    <row r="4070" spans="1:1" x14ac:dyDescent="0.35">
      <c r="A4070" s="33" t="s">
        <v>714</v>
      </c>
    </row>
    <row r="4071" spans="1:1" x14ac:dyDescent="0.35">
      <c r="A4071" s="33" t="s">
        <v>502</v>
      </c>
    </row>
    <row r="4072" spans="1:1" x14ac:dyDescent="0.35">
      <c r="A4072" s="33" t="s">
        <v>1909</v>
      </c>
    </row>
    <row r="4073" spans="1:1" x14ac:dyDescent="0.35">
      <c r="A4073" s="33" t="s">
        <v>887</v>
      </c>
    </row>
    <row r="4074" spans="1:1" x14ac:dyDescent="0.35">
      <c r="A4074" s="33" t="s">
        <v>1258</v>
      </c>
    </row>
    <row r="4075" spans="1:1" x14ac:dyDescent="0.35">
      <c r="A4075" s="33" t="s">
        <v>1165</v>
      </c>
    </row>
    <row r="4076" spans="1:1" x14ac:dyDescent="0.35">
      <c r="A4076" s="33" t="s">
        <v>1522</v>
      </c>
    </row>
    <row r="4077" spans="1:1" x14ac:dyDescent="0.35">
      <c r="A4077" s="33" t="s">
        <v>1577</v>
      </c>
    </row>
    <row r="4078" spans="1:1" x14ac:dyDescent="0.35">
      <c r="A4078" s="33" t="s">
        <v>202</v>
      </c>
    </row>
    <row r="4079" spans="1:1" x14ac:dyDescent="0.35">
      <c r="A4079" s="33" t="s">
        <v>1085</v>
      </c>
    </row>
    <row r="4080" spans="1:1" x14ac:dyDescent="0.35">
      <c r="A4080" s="33" t="s">
        <v>1922</v>
      </c>
    </row>
    <row r="4081" spans="1:1" x14ac:dyDescent="0.35">
      <c r="A4081" s="33" t="s">
        <v>732</v>
      </c>
    </row>
    <row r="4082" spans="1:1" x14ac:dyDescent="0.35">
      <c r="A4082" s="33" t="s">
        <v>1259</v>
      </c>
    </row>
    <row r="4083" spans="1:1" x14ac:dyDescent="0.35">
      <c r="A4083" s="33" t="s">
        <v>287</v>
      </c>
    </row>
    <row r="4084" spans="1:1" x14ac:dyDescent="0.35">
      <c r="A4084" s="33" t="s">
        <v>413</v>
      </c>
    </row>
    <row r="4085" spans="1:1" x14ac:dyDescent="0.35">
      <c r="A4085" s="33" t="s">
        <v>1206</v>
      </c>
    </row>
    <row r="4086" spans="1:1" x14ac:dyDescent="0.35">
      <c r="A4086" s="33" t="s">
        <v>633</v>
      </c>
    </row>
    <row r="4087" spans="1:1" x14ac:dyDescent="0.35">
      <c r="A4087" s="33" t="s">
        <v>1066</v>
      </c>
    </row>
    <row r="4088" spans="1:1" x14ac:dyDescent="0.35">
      <c r="A4088" s="33" t="s">
        <v>685</v>
      </c>
    </row>
    <row r="4089" spans="1:1" x14ac:dyDescent="0.35">
      <c r="A4089" s="33" t="s">
        <v>1006</v>
      </c>
    </row>
    <row r="4090" spans="1:1" x14ac:dyDescent="0.35">
      <c r="A4090" s="33" t="s">
        <v>411</v>
      </c>
    </row>
    <row r="4091" spans="1:1" x14ac:dyDescent="0.35">
      <c r="A4091" s="33" t="s">
        <v>852</v>
      </c>
    </row>
    <row r="4092" spans="1:1" x14ac:dyDescent="0.35">
      <c r="A4092" s="33" t="s">
        <v>336</v>
      </c>
    </row>
    <row r="4093" spans="1:1" x14ac:dyDescent="0.35">
      <c r="A4093" s="33" t="s">
        <v>1324</v>
      </c>
    </row>
    <row r="4094" spans="1:1" x14ac:dyDescent="0.35">
      <c r="A4094" s="33" t="s">
        <v>386</v>
      </c>
    </row>
    <row r="4095" spans="1:1" x14ac:dyDescent="0.35">
      <c r="A4095" s="33" t="s">
        <v>1271</v>
      </c>
    </row>
    <row r="4096" spans="1:1" x14ac:dyDescent="0.35">
      <c r="A4096" s="33" t="s">
        <v>912</v>
      </c>
    </row>
    <row r="4097" spans="1:1" x14ac:dyDescent="0.35">
      <c r="A4097" s="33" t="s">
        <v>1201</v>
      </c>
    </row>
    <row r="4098" spans="1:1" x14ac:dyDescent="0.35">
      <c r="A4098" s="33" t="s">
        <v>322</v>
      </c>
    </row>
    <row r="4099" spans="1:1" x14ac:dyDescent="0.35">
      <c r="A4099" s="33" t="s">
        <v>401</v>
      </c>
    </row>
    <row r="4100" spans="1:1" x14ac:dyDescent="0.35">
      <c r="A4100" s="33" t="s">
        <v>1480</v>
      </c>
    </row>
    <row r="4101" spans="1:1" x14ac:dyDescent="0.35">
      <c r="A4101" s="33" t="s">
        <v>1687</v>
      </c>
    </row>
    <row r="4102" spans="1:1" x14ac:dyDescent="0.35">
      <c r="A4102" s="33" t="s">
        <v>1270</v>
      </c>
    </row>
    <row r="4103" spans="1:1" x14ac:dyDescent="0.35">
      <c r="A4103" s="33" t="s">
        <v>1345</v>
      </c>
    </row>
    <row r="4104" spans="1:1" x14ac:dyDescent="0.35">
      <c r="A4104" s="33" t="s">
        <v>1057</v>
      </c>
    </row>
    <row r="4105" spans="1:1" x14ac:dyDescent="0.35">
      <c r="A4105" s="33" t="s">
        <v>1398</v>
      </c>
    </row>
    <row r="4106" spans="1:1" x14ac:dyDescent="0.35">
      <c r="A4106" s="33" t="s">
        <v>987</v>
      </c>
    </row>
    <row r="4107" spans="1:1" x14ac:dyDescent="0.35">
      <c r="A4107" s="33" t="s">
        <v>576</v>
      </c>
    </row>
    <row r="4108" spans="1:1" x14ac:dyDescent="0.35">
      <c r="A4108" s="33" t="s">
        <v>749</v>
      </c>
    </row>
    <row r="4109" spans="1:1" x14ac:dyDescent="0.35">
      <c r="A4109" s="33" t="s">
        <v>751</v>
      </c>
    </row>
    <row r="4110" spans="1:1" x14ac:dyDescent="0.35">
      <c r="A4110" s="33" t="s">
        <v>750</v>
      </c>
    </row>
    <row r="4111" spans="1:1" x14ac:dyDescent="0.35">
      <c r="A4111" s="33" t="s">
        <v>1329</v>
      </c>
    </row>
    <row r="4112" spans="1:1" x14ac:dyDescent="0.35">
      <c r="A4112" s="33" t="s">
        <v>813</v>
      </c>
    </row>
    <row r="4113" spans="1:1" x14ac:dyDescent="0.35">
      <c r="A4113" s="33" t="s">
        <v>1073</v>
      </c>
    </row>
    <row r="4114" spans="1:1" x14ac:dyDescent="0.35">
      <c r="A4114" s="33" t="s">
        <v>69</v>
      </c>
    </row>
    <row r="4115" spans="1:1" x14ac:dyDescent="0.35">
      <c r="A4115" s="33" t="s">
        <v>1861</v>
      </c>
    </row>
    <row r="4116" spans="1:1" x14ac:dyDescent="0.35">
      <c r="A4116" s="33" t="s">
        <v>97</v>
      </c>
    </row>
    <row r="4117" spans="1:1" x14ac:dyDescent="0.35">
      <c r="A4117" s="33" t="s">
        <v>1108</v>
      </c>
    </row>
    <row r="4118" spans="1:1" x14ac:dyDescent="0.35">
      <c r="A4118" s="33" t="s">
        <v>975</v>
      </c>
    </row>
    <row r="4119" spans="1:1" x14ac:dyDescent="0.35">
      <c r="A4119" s="33" t="s">
        <v>106</v>
      </c>
    </row>
    <row r="4120" spans="1:1" x14ac:dyDescent="0.35">
      <c r="A4120" s="33" t="s">
        <v>1581</v>
      </c>
    </row>
    <row r="4121" spans="1:1" x14ac:dyDescent="0.35">
      <c r="A4121" s="33" t="s">
        <v>1533</v>
      </c>
    </row>
    <row r="4122" spans="1:1" x14ac:dyDescent="0.35">
      <c r="A4122" s="33" t="s">
        <v>402</v>
      </c>
    </row>
    <row r="4123" spans="1:1" x14ac:dyDescent="0.35">
      <c r="A4123" s="33" t="s">
        <v>958</v>
      </c>
    </row>
    <row r="4124" spans="1:1" x14ac:dyDescent="0.35">
      <c r="A4124" s="33" t="s">
        <v>591</v>
      </c>
    </row>
    <row r="4125" spans="1:1" x14ac:dyDescent="0.35">
      <c r="A4125" s="33" t="s">
        <v>846</v>
      </c>
    </row>
    <row r="4126" spans="1:1" x14ac:dyDescent="0.35">
      <c r="A4126" s="33" t="s">
        <v>942</v>
      </c>
    </row>
    <row r="4127" spans="1:1" x14ac:dyDescent="0.35">
      <c r="A4127" s="33" t="s">
        <v>847</v>
      </c>
    </row>
    <row r="4128" spans="1:1" x14ac:dyDescent="0.35">
      <c r="A4128" s="33" t="s">
        <v>845</v>
      </c>
    </row>
    <row r="4129" spans="1:1" x14ac:dyDescent="0.35">
      <c r="A4129" s="33" t="s">
        <v>1891</v>
      </c>
    </row>
    <row r="4130" spans="1:1" x14ac:dyDescent="0.35">
      <c r="A4130" s="33" t="s">
        <v>1630</v>
      </c>
    </row>
    <row r="4131" spans="1:1" x14ac:dyDescent="0.35">
      <c r="A4131" s="33" t="s">
        <v>313</v>
      </c>
    </row>
    <row r="4132" spans="1:1" x14ac:dyDescent="0.35">
      <c r="A4132" s="33" t="s">
        <v>152</v>
      </c>
    </row>
    <row r="4133" spans="1:1" x14ac:dyDescent="0.35">
      <c r="A4133" s="33" t="s">
        <v>1594</v>
      </c>
    </row>
    <row r="4134" spans="1:1" x14ac:dyDescent="0.35">
      <c r="A4134" s="33" t="s">
        <v>1352</v>
      </c>
    </row>
    <row r="4135" spans="1:1" x14ac:dyDescent="0.35">
      <c r="A4135" s="33" t="s">
        <v>1317</v>
      </c>
    </row>
    <row r="4136" spans="1:1" x14ac:dyDescent="0.35">
      <c r="A4136" s="33" t="s">
        <v>399</v>
      </c>
    </row>
    <row r="4137" spans="1:1" x14ac:dyDescent="0.35">
      <c r="A4137" s="33" t="s">
        <v>376</v>
      </c>
    </row>
    <row r="4138" spans="1:1" x14ac:dyDescent="0.35">
      <c r="A4138" s="33" t="s">
        <v>433</v>
      </c>
    </row>
    <row r="4139" spans="1:1" x14ac:dyDescent="0.35">
      <c r="A4139" s="33" t="s">
        <v>55</v>
      </c>
    </row>
    <row r="4140" spans="1:1" x14ac:dyDescent="0.35">
      <c r="A4140" s="33" t="s">
        <v>54</v>
      </c>
    </row>
    <row r="4141" spans="1:1" x14ac:dyDescent="0.35">
      <c r="A4141" s="33" t="s">
        <v>272</v>
      </c>
    </row>
    <row r="4142" spans="1:1" x14ac:dyDescent="0.35">
      <c r="A4142" s="33" t="s">
        <v>760</v>
      </c>
    </row>
    <row r="4143" spans="1:1" x14ac:dyDescent="0.35">
      <c r="A4143" s="33" t="s">
        <v>616</v>
      </c>
    </row>
    <row r="4144" spans="1:1" x14ac:dyDescent="0.35">
      <c r="A4144" s="33" t="s">
        <v>302</v>
      </c>
    </row>
    <row r="4145" spans="1:1" x14ac:dyDescent="0.35">
      <c r="A4145" s="33" t="s">
        <v>382</v>
      </c>
    </row>
    <row r="4146" spans="1:1" x14ac:dyDescent="0.35">
      <c r="A4146" s="33" t="s">
        <v>1059</v>
      </c>
    </row>
    <row r="4147" spans="1:1" x14ac:dyDescent="0.35">
      <c r="A4147" s="33" t="s">
        <v>1316</v>
      </c>
    </row>
    <row r="4148" spans="1:1" x14ac:dyDescent="0.35">
      <c r="A4148" s="33" t="s">
        <v>77</v>
      </c>
    </row>
    <row r="4149" spans="1:1" x14ac:dyDescent="0.35">
      <c r="A4149" s="33" t="s">
        <v>73</v>
      </c>
    </row>
    <row r="4150" spans="1:1" x14ac:dyDescent="0.35">
      <c r="A4150" s="33" t="s">
        <v>568</v>
      </c>
    </row>
    <row r="4151" spans="1:1" x14ac:dyDescent="0.35">
      <c r="A4151" s="33" t="s">
        <v>1334</v>
      </c>
    </row>
    <row r="4152" spans="1:1" x14ac:dyDescent="0.35">
      <c r="A4152" s="33" t="s">
        <v>1833</v>
      </c>
    </row>
    <row r="4153" spans="1:1" x14ac:dyDescent="0.35">
      <c r="A4153" s="33" t="s">
        <v>1331</v>
      </c>
    </row>
    <row r="4154" spans="1:1" x14ac:dyDescent="0.35">
      <c r="A4154" s="33" t="s">
        <v>681</v>
      </c>
    </row>
    <row r="4155" spans="1:1" x14ac:dyDescent="0.35">
      <c r="A4155" s="33" t="s">
        <v>1419</v>
      </c>
    </row>
    <row r="4156" spans="1:1" x14ac:dyDescent="0.35">
      <c r="A4156" s="33" t="s">
        <v>708</v>
      </c>
    </row>
    <row r="4157" spans="1:1" x14ac:dyDescent="0.35">
      <c r="A4157" s="33" t="s">
        <v>298</v>
      </c>
    </row>
    <row r="4158" spans="1:1" x14ac:dyDescent="0.35">
      <c r="A4158" s="33" t="s">
        <v>838</v>
      </c>
    </row>
    <row r="4159" spans="1:1" x14ac:dyDescent="0.35">
      <c r="A4159" s="33" t="s">
        <v>1203</v>
      </c>
    </row>
    <row r="4160" spans="1:1" x14ac:dyDescent="0.35">
      <c r="A4160" s="33" t="s">
        <v>1758</v>
      </c>
    </row>
    <row r="4161" spans="1:1" x14ac:dyDescent="0.35">
      <c r="A4161" s="33" t="s">
        <v>1925</v>
      </c>
    </row>
    <row r="4162" spans="1:1" x14ac:dyDescent="0.35">
      <c r="A4162" s="33" t="s">
        <v>524</v>
      </c>
    </row>
    <row r="4163" spans="1:1" x14ac:dyDescent="0.35">
      <c r="A4163" s="33" t="s">
        <v>921</v>
      </c>
    </row>
    <row r="4164" spans="1:1" x14ac:dyDescent="0.35">
      <c r="A4164" s="33" t="s">
        <v>680</v>
      </c>
    </row>
    <row r="4165" spans="1:1" x14ac:dyDescent="0.35">
      <c r="A4165" s="33" t="s">
        <v>1835</v>
      </c>
    </row>
    <row r="4166" spans="1:1" x14ac:dyDescent="0.35">
      <c r="A4166" s="33" t="s">
        <v>895</v>
      </c>
    </row>
    <row r="4167" spans="1:1" x14ac:dyDescent="0.35">
      <c r="A4167" s="33" t="s">
        <v>1624</v>
      </c>
    </row>
    <row r="4168" spans="1:1" x14ac:dyDescent="0.35">
      <c r="A4168" s="33" t="s">
        <v>1391</v>
      </c>
    </row>
    <row r="4169" spans="1:1" x14ac:dyDescent="0.35">
      <c r="A4169" s="33" t="s">
        <v>459</v>
      </c>
    </row>
    <row r="4170" spans="1:1" x14ac:dyDescent="0.35">
      <c r="A4170" s="33" t="s">
        <v>1921</v>
      </c>
    </row>
    <row r="4171" spans="1:1" x14ac:dyDescent="0.35">
      <c r="A4171" s="33" t="s">
        <v>553</v>
      </c>
    </row>
    <row r="4172" spans="1:1" x14ac:dyDescent="0.35">
      <c r="A4172" s="33" t="s">
        <v>1420</v>
      </c>
    </row>
    <row r="4173" spans="1:1" x14ac:dyDescent="0.35">
      <c r="A4173" s="33" t="s">
        <v>354</v>
      </c>
    </row>
    <row r="4174" spans="1:1" x14ac:dyDescent="0.35">
      <c r="A4174" s="33" t="s">
        <v>101</v>
      </c>
    </row>
    <row r="4175" spans="1:1" x14ac:dyDescent="0.35">
      <c r="A4175" s="33" t="s">
        <v>180</v>
      </c>
    </row>
    <row r="4176" spans="1:1" x14ac:dyDescent="0.35">
      <c r="A4176" s="33" t="s">
        <v>1263</v>
      </c>
    </row>
    <row r="4177" spans="1:1" x14ac:dyDescent="0.35">
      <c r="A4177" s="33" t="s">
        <v>320</v>
      </c>
    </row>
    <row r="4178" spans="1:1" x14ac:dyDescent="0.35">
      <c r="A4178" s="33" t="s">
        <v>698</v>
      </c>
    </row>
    <row r="4179" spans="1:1" x14ac:dyDescent="0.35">
      <c r="A4179" s="33" t="s">
        <v>678</v>
      </c>
    </row>
    <row r="4180" spans="1:1" x14ac:dyDescent="0.35">
      <c r="A4180" s="33" t="s">
        <v>513</v>
      </c>
    </row>
    <row r="4181" spans="1:1" x14ac:dyDescent="0.35">
      <c r="A4181" s="33" t="s">
        <v>1429</v>
      </c>
    </row>
    <row r="4182" spans="1:1" x14ac:dyDescent="0.35">
      <c r="A4182" s="33" t="s">
        <v>1618</v>
      </c>
    </row>
    <row r="4183" spans="1:1" x14ac:dyDescent="0.35">
      <c r="A4183" s="33" t="s">
        <v>1786</v>
      </c>
    </row>
    <row r="4184" spans="1:1" x14ac:dyDescent="0.35">
      <c r="A4184" s="33" t="s">
        <v>1107</v>
      </c>
    </row>
    <row r="4185" spans="1:1" x14ac:dyDescent="0.35">
      <c r="A4185" s="33" t="s">
        <v>1378</v>
      </c>
    </row>
    <row r="4186" spans="1:1" x14ac:dyDescent="0.35">
      <c r="A4186" s="33" t="s">
        <v>195</v>
      </c>
    </row>
    <row r="4187" spans="1:1" x14ac:dyDescent="0.35">
      <c r="A4187" s="33" t="s">
        <v>1078</v>
      </c>
    </row>
    <row r="4188" spans="1:1" x14ac:dyDescent="0.35">
      <c r="A4188" s="33" t="s">
        <v>1701</v>
      </c>
    </row>
    <row r="4189" spans="1:1" x14ac:dyDescent="0.35">
      <c r="A4189" s="33" t="s">
        <v>1828</v>
      </c>
    </row>
    <row r="4190" spans="1:1" x14ac:dyDescent="0.35">
      <c r="A4190" s="33" t="s">
        <v>803</v>
      </c>
    </row>
    <row r="4191" spans="1:1" x14ac:dyDescent="0.35">
      <c r="A4191" s="33" t="s">
        <v>304</v>
      </c>
    </row>
    <row r="4192" spans="1:1" x14ac:dyDescent="0.35">
      <c r="A4192" s="33" t="s">
        <v>1637</v>
      </c>
    </row>
    <row r="4193" spans="1:1" x14ac:dyDescent="0.35">
      <c r="A4193" s="33" t="s">
        <v>439</v>
      </c>
    </row>
    <row r="4194" spans="1:1" x14ac:dyDescent="0.35">
      <c r="A4194" s="33" t="s">
        <v>299</v>
      </c>
    </row>
    <row r="4195" spans="1:1" x14ac:dyDescent="0.35">
      <c r="A4195" s="33" t="s">
        <v>1480</v>
      </c>
    </row>
    <row r="4196" spans="1:1" x14ac:dyDescent="0.35">
      <c r="A4196" s="33" t="s">
        <v>1171</v>
      </c>
    </row>
    <row r="4197" spans="1:1" x14ac:dyDescent="0.35">
      <c r="A4197" s="33" t="s">
        <v>680</v>
      </c>
    </row>
    <row r="4198" spans="1:1" x14ac:dyDescent="0.35">
      <c r="A4198" s="33" t="s">
        <v>353</v>
      </c>
    </row>
    <row r="4199" spans="1:1" x14ac:dyDescent="0.35">
      <c r="A4199" s="33" t="s">
        <v>1035</v>
      </c>
    </row>
    <row r="4200" spans="1:1" x14ac:dyDescent="0.35">
      <c r="A4200" s="33" t="s">
        <v>101</v>
      </c>
    </row>
    <row r="4201" spans="1:1" x14ac:dyDescent="0.35">
      <c r="A4201" s="33" t="s">
        <v>638</v>
      </c>
    </row>
    <row r="4202" spans="1:1" x14ac:dyDescent="0.35">
      <c r="A4202" s="33" t="s">
        <v>888</v>
      </c>
    </row>
    <row r="4203" spans="1:1" x14ac:dyDescent="0.35">
      <c r="A4203" s="33" t="s">
        <v>1037</v>
      </c>
    </row>
    <row r="4204" spans="1:1" x14ac:dyDescent="0.35">
      <c r="A4204" s="33" t="s">
        <v>190</v>
      </c>
    </row>
    <row r="4205" spans="1:1" x14ac:dyDescent="0.35">
      <c r="A4205" s="33" t="s">
        <v>288</v>
      </c>
    </row>
    <row r="4206" spans="1:1" x14ac:dyDescent="0.35">
      <c r="A4206" s="33" t="s">
        <v>510</v>
      </c>
    </row>
    <row r="4207" spans="1:1" x14ac:dyDescent="0.35">
      <c r="A4207" s="33" t="s">
        <v>189</v>
      </c>
    </row>
    <row r="4208" spans="1:1" x14ac:dyDescent="0.35">
      <c r="A4208" s="33" t="s">
        <v>938</v>
      </c>
    </row>
    <row r="4209" spans="1:1" x14ac:dyDescent="0.35">
      <c r="A4209" s="33" t="s">
        <v>323</v>
      </c>
    </row>
    <row r="4210" spans="1:1" x14ac:dyDescent="0.35">
      <c r="A4210" s="33" t="s">
        <v>671</v>
      </c>
    </row>
    <row r="4211" spans="1:1" x14ac:dyDescent="0.35">
      <c r="A4211" s="33" t="s">
        <v>1036</v>
      </c>
    </row>
    <row r="4212" spans="1:1" x14ac:dyDescent="0.35">
      <c r="A4212" s="33" t="s">
        <v>543</v>
      </c>
    </row>
    <row r="4213" spans="1:1" x14ac:dyDescent="0.35">
      <c r="A4213" s="33" t="s">
        <v>1881</v>
      </c>
    </row>
    <row r="4214" spans="1:1" x14ac:dyDescent="0.35">
      <c r="A4214" s="33" t="s">
        <v>1139</v>
      </c>
    </row>
    <row r="4215" spans="1:1" x14ac:dyDescent="0.35">
      <c r="A4215" s="33" t="s">
        <v>485</v>
      </c>
    </row>
    <row r="4216" spans="1:1" x14ac:dyDescent="0.35">
      <c r="A4216" s="33" t="s">
        <v>775</v>
      </c>
    </row>
    <row r="4217" spans="1:1" x14ac:dyDescent="0.35">
      <c r="A4217" s="33" t="s">
        <v>1215</v>
      </c>
    </row>
    <row r="4218" spans="1:1" x14ac:dyDescent="0.35">
      <c r="A4218" s="33" t="s">
        <v>933</v>
      </c>
    </row>
    <row r="4219" spans="1:1" x14ac:dyDescent="0.35">
      <c r="A4219" s="33" t="s">
        <v>302</v>
      </c>
    </row>
    <row r="4220" spans="1:1" x14ac:dyDescent="0.35">
      <c r="A4220" s="33" t="s">
        <v>855</v>
      </c>
    </row>
    <row r="4221" spans="1:1" x14ac:dyDescent="0.35">
      <c r="A4221" s="33" t="s">
        <v>1204</v>
      </c>
    </row>
    <row r="4222" spans="1:1" x14ac:dyDescent="0.35">
      <c r="A4222" s="33" t="s">
        <v>973</v>
      </c>
    </row>
    <row r="4223" spans="1:1" x14ac:dyDescent="0.35">
      <c r="A4223" s="33" t="s">
        <v>170</v>
      </c>
    </row>
    <row r="4224" spans="1:1" x14ac:dyDescent="0.35">
      <c r="A4224" s="33" t="s">
        <v>657</v>
      </c>
    </row>
    <row r="4225" spans="1:1" x14ac:dyDescent="0.35">
      <c r="A4225" s="33" t="s">
        <v>802</v>
      </c>
    </row>
    <row r="4226" spans="1:1" x14ac:dyDescent="0.35">
      <c r="A4226" s="33" t="s">
        <v>1045</v>
      </c>
    </row>
    <row r="4227" spans="1:1" x14ac:dyDescent="0.35">
      <c r="A4227" s="33" t="s">
        <v>303</v>
      </c>
    </row>
    <row r="4228" spans="1:1" x14ac:dyDescent="0.35">
      <c r="A4228" s="33" t="s">
        <v>1668</v>
      </c>
    </row>
    <row r="4229" spans="1:1" x14ac:dyDescent="0.35">
      <c r="A4229" s="33" t="s">
        <v>1517</v>
      </c>
    </row>
    <row r="4230" spans="1:1" x14ac:dyDescent="0.35">
      <c r="A4230" s="33" t="s">
        <v>963</v>
      </c>
    </row>
    <row r="4231" spans="1:1" x14ac:dyDescent="0.35">
      <c r="A4231" s="33" t="s">
        <v>90</v>
      </c>
    </row>
    <row r="4232" spans="1:1" x14ac:dyDescent="0.35">
      <c r="A4232" s="33" t="s">
        <v>1781</v>
      </c>
    </row>
    <row r="4233" spans="1:1" x14ac:dyDescent="0.35">
      <c r="A4233" s="33" t="s">
        <v>172</v>
      </c>
    </row>
    <row r="4234" spans="1:1" x14ac:dyDescent="0.35">
      <c r="A4234" s="33" t="s">
        <v>1829</v>
      </c>
    </row>
    <row r="4235" spans="1:1" x14ac:dyDescent="0.35">
      <c r="A4235" s="33" t="s">
        <v>302</v>
      </c>
    </row>
    <row r="4236" spans="1:1" x14ac:dyDescent="0.35">
      <c r="A4236" s="33" t="s">
        <v>1211</v>
      </c>
    </row>
    <row r="4237" spans="1:1" x14ac:dyDescent="0.35">
      <c r="A4237" s="33" t="s">
        <v>1212</v>
      </c>
    </row>
    <row r="4238" spans="1:1" x14ac:dyDescent="0.35">
      <c r="A4238" s="33" t="s">
        <v>90</v>
      </c>
    </row>
    <row r="4239" spans="1:1" x14ac:dyDescent="0.35">
      <c r="A4239" s="33" t="s">
        <v>385</v>
      </c>
    </row>
    <row r="4240" spans="1:1" x14ac:dyDescent="0.35">
      <c r="A4240" s="33" t="s">
        <v>1213</v>
      </c>
    </row>
    <row r="4241" spans="1:1" x14ac:dyDescent="0.35">
      <c r="A4241" s="33" t="s">
        <v>523</v>
      </c>
    </row>
    <row r="4242" spans="1:1" x14ac:dyDescent="0.35">
      <c r="A4242" s="33" t="s">
        <v>177</v>
      </c>
    </row>
    <row r="4243" spans="1:1" x14ac:dyDescent="0.35">
      <c r="A4243" s="33" t="s">
        <v>706</v>
      </c>
    </row>
    <row r="4244" spans="1:1" x14ac:dyDescent="0.35">
      <c r="A4244" s="33" t="s">
        <v>1325</v>
      </c>
    </row>
    <row r="4245" spans="1:1" x14ac:dyDescent="0.35">
      <c r="A4245" s="33" t="s">
        <v>932</v>
      </c>
    </row>
    <row r="4246" spans="1:1" x14ac:dyDescent="0.35">
      <c r="A4246" s="33" t="s">
        <v>1612</v>
      </c>
    </row>
    <row r="4247" spans="1:1" x14ac:dyDescent="0.35">
      <c r="A4247" s="33" t="s">
        <v>497</v>
      </c>
    </row>
    <row r="4248" spans="1:1" x14ac:dyDescent="0.35">
      <c r="A4248" s="33" t="s">
        <v>800</v>
      </c>
    </row>
    <row r="4249" spans="1:1" x14ac:dyDescent="0.35">
      <c r="A4249" s="33" t="s">
        <v>659</v>
      </c>
    </row>
    <row r="4250" spans="1:1" x14ac:dyDescent="0.35">
      <c r="A4250" s="33" t="s">
        <v>331</v>
      </c>
    </row>
    <row r="4251" spans="1:1" x14ac:dyDescent="0.35">
      <c r="A4251" s="33" t="s">
        <v>1492</v>
      </c>
    </row>
    <row r="4252" spans="1:1" x14ac:dyDescent="0.35">
      <c r="A4252" s="33" t="s">
        <v>138</v>
      </c>
    </row>
    <row r="4253" spans="1:1" x14ac:dyDescent="0.35">
      <c r="A4253" s="33" t="s">
        <v>1803</v>
      </c>
    </row>
    <row r="4254" spans="1:1" x14ac:dyDescent="0.35">
      <c r="A4254" s="33" t="s">
        <v>987</v>
      </c>
    </row>
    <row r="4255" spans="1:1" x14ac:dyDescent="0.35">
      <c r="A4255" s="33" t="s">
        <v>121</v>
      </c>
    </row>
    <row r="4256" spans="1:1" x14ac:dyDescent="0.35">
      <c r="A4256" s="33" t="s">
        <v>1529</v>
      </c>
    </row>
    <row r="4257" spans="1:1" x14ac:dyDescent="0.35">
      <c r="A4257" s="33" t="s">
        <v>874</v>
      </c>
    </row>
    <row r="4258" spans="1:1" x14ac:dyDescent="0.35">
      <c r="A4258" s="33" t="s">
        <v>1380</v>
      </c>
    </row>
    <row r="4259" spans="1:1" x14ac:dyDescent="0.35">
      <c r="A4259" s="33" t="s">
        <v>344</v>
      </c>
    </row>
    <row r="4260" spans="1:1" x14ac:dyDescent="0.35">
      <c r="A4260" s="33" t="s">
        <v>1591</v>
      </c>
    </row>
    <row r="4261" spans="1:1" x14ac:dyDescent="0.35">
      <c r="A4261" s="33" t="s">
        <v>1120</v>
      </c>
    </row>
    <row r="4262" spans="1:1" x14ac:dyDescent="0.35">
      <c r="A4262" s="33" t="s">
        <v>300</v>
      </c>
    </row>
    <row r="4263" spans="1:1" x14ac:dyDescent="0.35">
      <c r="A4263" s="33" t="s">
        <v>1107</v>
      </c>
    </row>
    <row r="4264" spans="1:1" x14ac:dyDescent="0.35">
      <c r="A4264" s="33" t="s">
        <v>1118</v>
      </c>
    </row>
    <row r="4265" spans="1:1" x14ac:dyDescent="0.35">
      <c r="A4265" s="33" t="s">
        <v>137</v>
      </c>
    </row>
    <row r="4266" spans="1:1" x14ac:dyDescent="0.35">
      <c r="A4266" s="33" t="s">
        <v>1725</v>
      </c>
    </row>
    <row r="4267" spans="1:1" x14ac:dyDescent="0.35">
      <c r="A4267" s="33" t="s">
        <v>1572</v>
      </c>
    </row>
    <row r="4268" spans="1:1" x14ac:dyDescent="0.35">
      <c r="A4268" s="33" t="s">
        <v>896</v>
      </c>
    </row>
    <row r="4269" spans="1:1" x14ac:dyDescent="0.35">
      <c r="A4269" s="33" t="s">
        <v>881</v>
      </c>
    </row>
    <row r="4270" spans="1:1" x14ac:dyDescent="0.35">
      <c r="A4270" s="33" t="s">
        <v>680</v>
      </c>
    </row>
    <row r="4271" spans="1:1" x14ac:dyDescent="0.35">
      <c r="A4271" s="33" t="s">
        <v>301</v>
      </c>
    </row>
    <row r="4272" spans="1:1" x14ac:dyDescent="0.35">
      <c r="A4272" s="33" t="s">
        <v>1679</v>
      </c>
    </row>
    <row r="4273" spans="1:1" x14ac:dyDescent="0.35">
      <c r="A4273" s="33" t="s">
        <v>880</v>
      </c>
    </row>
    <row r="4274" spans="1:1" x14ac:dyDescent="0.35">
      <c r="A4274" s="33" t="s">
        <v>1430</v>
      </c>
    </row>
    <row r="4275" spans="1:1" x14ac:dyDescent="0.35">
      <c r="A4275" s="33" t="s">
        <v>394</v>
      </c>
    </row>
    <row r="4276" spans="1:1" x14ac:dyDescent="0.35">
      <c r="A4276" s="33" t="s">
        <v>1650</v>
      </c>
    </row>
    <row r="4277" spans="1:1" x14ac:dyDescent="0.35">
      <c r="A4277" s="33" t="s">
        <v>728</v>
      </c>
    </row>
    <row r="4278" spans="1:1" x14ac:dyDescent="0.35">
      <c r="A4278" s="33" t="s">
        <v>733</v>
      </c>
    </row>
    <row r="4279" spans="1:1" x14ac:dyDescent="0.35">
      <c r="A4279" s="33" t="s">
        <v>1217</v>
      </c>
    </row>
    <row r="4280" spans="1:1" x14ac:dyDescent="0.35">
      <c r="A4280" s="33" t="s">
        <v>1688</v>
      </c>
    </row>
    <row r="4281" spans="1:1" x14ac:dyDescent="0.35">
      <c r="A4281" s="33" t="s">
        <v>1558</v>
      </c>
    </row>
    <row r="4282" spans="1:1" x14ac:dyDescent="0.35">
      <c r="A4282" s="33" t="s">
        <v>1589</v>
      </c>
    </row>
    <row r="4283" spans="1:1" x14ac:dyDescent="0.35">
      <c r="A4283" s="33" t="s">
        <v>604</v>
      </c>
    </row>
    <row r="4284" spans="1:1" x14ac:dyDescent="0.35">
      <c r="A4284" s="33" t="s">
        <v>894</v>
      </c>
    </row>
    <row r="4285" spans="1:1" x14ac:dyDescent="0.35">
      <c r="A4285" s="33" t="s">
        <v>434</v>
      </c>
    </row>
    <row r="4286" spans="1:1" x14ac:dyDescent="0.35">
      <c r="A4286" s="33" t="s">
        <v>1602</v>
      </c>
    </row>
    <row r="4287" spans="1:1" x14ac:dyDescent="0.35">
      <c r="A4287" s="33" t="s">
        <v>1638</v>
      </c>
    </row>
    <row r="4288" spans="1:1" x14ac:dyDescent="0.35">
      <c r="A4288" s="33" t="s">
        <v>1651</v>
      </c>
    </row>
    <row r="4289" spans="1:1" x14ac:dyDescent="0.35">
      <c r="A4289" s="33" t="s">
        <v>1708</v>
      </c>
    </row>
    <row r="4290" spans="1:1" x14ac:dyDescent="0.35">
      <c r="A4290" s="33" t="s">
        <v>490</v>
      </c>
    </row>
    <row r="4291" spans="1:1" x14ac:dyDescent="0.35">
      <c r="A4291" s="33" t="s">
        <v>1456</v>
      </c>
    </row>
    <row r="4292" spans="1:1" x14ac:dyDescent="0.35">
      <c r="A4292" s="33" t="s">
        <v>1109</v>
      </c>
    </row>
    <row r="4293" spans="1:1" x14ac:dyDescent="0.35">
      <c r="A4293" s="33" t="s">
        <v>697</v>
      </c>
    </row>
    <row r="4294" spans="1:1" x14ac:dyDescent="0.35">
      <c r="A4294" s="33" t="s">
        <v>786</v>
      </c>
    </row>
    <row r="4295" spans="1:1" x14ac:dyDescent="0.35">
      <c r="A4295" s="33" t="s">
        <v>974</v>
      </c>
    </row>
    <row r="4296" spans="1:1" x14ac:dyDescent="0.35">
      <c r="A4296" s="33" t="s">
        <v>172</v>
      </c>
    </row>
    <row r="4297" spans="1:1" x14ac:dyDescent="0.35">
      <c r="A4297" s="33" t="s">
        <v>1413</v>
      </c>
    </row>
    <row r="4298" spans="1:1" x14ac:dyDescent="0.35">
      <c r="A4298" s="33" t="s">
        <v>593</v>
      </c>
    </row>
    <row r="4299" spans="1:1" x14ac:dyDescent="0.35">
      <c r="A4299" s="33" t="s">
        <v>1101</v>
      </c>
    </row>
    <row r="4300" spans="1:1" x14ac:dyDescent="0.35">
      <c r="A4300" s="33" t="s">
        <v>1351</v>
      </c>
    </row>
    <row r="4301" spans="1:1" x14ac:dyDescent="0.35">
      <c r="A4301" s="33" t="s">
        <v>937</v>
      </c>
    </row>
    <row r="4302" spans="1:1" x14ac:dyDescent="0.35">
      <c r="A4302" s="33" t="s">
        <v>464</v>
      </c>
    </row>
    <row r="4303" spans="1:1" x14ac:dyDescent="0.35">
      <c r="A4303" s="33" t="s">
        <v>702</v>
      </c>
    </row>
    <row r="4304" spans="1:1" x14ac:dyDescent="0.35">
      <c r="A4304" s="33" t="s">
        <v>1211</v>
      </c>
    </row>
    <row r="4305" spans="1:1" x14ac:dyDescent="0.35">
      <c r="A4305" s="33" t="s">
        <v>1770</v>
      </c>
    </row>
    <row r="4306" spans="1:1" x14ac:dyDescent="0.35">
      <c r="A4306" s="33" t="s">
        <v>99</v>
      </c>
    </row>
    <row r="4307" spans="1:1" x14ac:dyDescent="0.35">
      <c r="A4307" s="33" t="s">
        <v>440</v>
      </c>
    </row>
    <row r="4308" spans="1:1" x14ac:dyDescent="0.35">
      <c r="A4308" s="33" t="s">
        <v>1480</v>
      </c>
    </row>
    <row r="4309" spans="1:1" x14ac:dyDescent="0.35">
      <c r="A4309" s="33" t="s">
        <v>147</v>
      </c>
    </row>
    <row r="4310" spans="1:1" x14ac:dyDescent="0.35">
      <c r="A4310" s="33" t="s">
        <v>1382</v>
      </c>
    </row>
    <row r="4311" spans="1:1" x14ac:dyDescent="0.35">
      <c r="A4311" s="33" t="s">
        <v>1694</v>
      </c>
    </row>
    <row r="4312" spans="1:1" x14ac:dyDescent="0.35">
      <c r="A4312" s="33" t="s">
        <v>612</v>
      </c>
    </row>
    <row r="4313" spans="1:1" x14ac:dyDescent="0.35">
      <c r="A4313" s="33" t="s">
        <v>895</v>
      </c>
    </row>
    <row r="4314" spans="1:1" x14ac:dyDescent="0.35">
      <c r="A4314" s="33" t="s">
        <v>1249</v>
      </c>
    </row>
    <row r="4315" spans="1:1" x14ac:dyDescent="0.35">
      <c r="A4315" s="33" t="s">
        <v>1095</v>
      </c>
    </row>
    <row r="4316" spans="1:1" x14ac:dyDescent="0.35">
      <c r="A4316" s="33" t="s">
        <v>538</v>
      </c>
    </row>
    <row r="4317" spans="1:1" x14ac:dyDescent="0.35">
      <c r="A4317" s="33" t="s">
        <v>296</v>
      </c>
    </row>
    <row r="4318" spans="1:1" x14ac:dyDescent="0.35">
      <c r="A4318" s="33" t="s">
        <v>633</v>
      </c>
    </row>
    <row r="4319" spans="1:1" x14ac:dyDescent="0.35">
      <c r="A4319" s="33" t="s">
        <v>1850</v>
      </c>
    </row>
    <row r="4320" spans="1:1" x14ac:dyDescent="0.35">
      <c r="A4320" s="33" t="s">
        <v>666</v>
      </c>
    </row>
    <row r="4321" spans="1:1" x14ac:dyDescent="0.35">
      <c r="A4321" s="33" t="s">
        <v>1216</v>
      </c>
    </row>
    <row r="4322" spans="1:1" x14ac:dyDescent="0.35">
      <c r="A4322" s="33" t="s">
        <v>1907</v>
      </c>
    </row>
    <row r="4323" spans="1:1" x14ac:dyDescent="0.35">
      <c r="A4323" s="33" t="s">
        <v>651</v>
      </c>
    </row>
    <row r="4324" spans="1:1" x14ac:dyDescent="0.35">
      <c r="A4324" s="33" t="s">
        <v>1301</v>
      </c>
    </row>
    <row r="4325" spans="1:1" x14ac:dyDescent="0.35">
      <c r="A4325" s="33" t="s">
        <v>1111</v>
      </c>
    </row>
    <row r="4326" spans="1:1" x14ac:dyDescent="0.35">
      <c r="A4326" s="33" t="s">
        <v>597</v>
      </c>
    </row>
    <row r="4327" spans="1:1" x14ac:dyDescent="0.35">
      <c r="A4327" s="33" t="s">
        <v>1169</v>
      </c>
    </row>
    <row r="4328" spans="1:1" x14ac:dyDescent="0.35">
      <c r="A4328" s="33" t="s">
        <v>838</v>
      </c>
    </row>
    <row r="4329" spans="1:1" x14ac:dyDescent="0.35">
      <c r="A4329" s="33" t="s">
        <v>680</v>
      </c>
    </row>
    <row r="4330" spans="1:1" x14ac:dyDescent="0.35">
      <c r="A4330" s="33" t="s">
        <v>77</v>
      </c>
    </row>
    <row r="4331" spans="1:1" x14ac:dyDescent="0.35">
      <c r="A4331" s="33" t="s">
        <v>1073</v>
      </c>
    </row>
    <row r="4332" spans="1:1" x14ac:dyDescent="0.35">
      <c r="A4332" s="33" t="s">
        <v>1251</v>
      </c>
    </row>
    <row r="4333" spans="1:1" x14ac:dyDescent="0.35">
      <c r="A4333" s="33" t="s">
        <v>78</v>
      </c>
    </row>
    <row r="4334" spans="1:1" x14ac:dyDescent="0.35">
      <c r="A4334" s="33" t="s">
        <v>687</v>
      </c>
    </row>
    <row r="4335" spans="1:1" x14ac:dyDescent="0.35">
      <c r="A4335" s="33" t="s">
        <v>329</v>
      </c>
    </row>
    <row r="4336" spans="1:1" x14ac:dyDescent="0.35">
      <c r="A4336" s="33" t="s">
        <v>1339</v>
      </c>
    </row>
    <row r="4337" spans="1:1" x14ac:dyDescent="0.35">
      <c r="A4337" s="33" t="s">
        <v>725</v>
      </c>
    </row>
    <row r="4338" spans="1:1" x14ac:dyDescent="0.35">
      <c r="A4338" s="33" t="s">
        <v>772</v>
      </c>
    </row>
    <row r="4339" spans="1:1" x14ac:dyDescent="0.35">
      <c r="A4339" s="33" t="s">
        <v>1705</v>
      </c>
    </row>
    <row r="4340" spans="1:1" x14ac:dyDescent="0.35">
      <c r="A4340" s="33" t="s">
        <v>708</v>
      </c>
    </row>
    <row r="4341" spans="1:1" x14ac:dyDescent="0.35">
      <c r="A4341" s="33" t="s">
        <v>1430</v>
      </c>
    </row>
    <row r="4342" spans="1:1" x14ac:dyDescent="0.35">
      <c r="A4342" s="33" t="s">
        <v>965</v>
      </c>
    </row>
    <row r="4343" spans="1:1" x14ac:dyDescent="0.35">
      <c r="A4343" s="33" t="s">
        <v>1009</v>
      </c>
    </row>
    <row r="4344" spans="1:1" x14ac:dyDescent="0.35">
      <c r="A4344" s="33" t="s">
        <v>782</v>
      </c>
    </row>
    <row r="4345" spans="1:1" x14ac:dyDescent="0.35">
      <c r="A4345" s="33" t="s">
        <v>262</v>
      </c>
    </row>
    <row r="4346" spans="1:1" x14ac:dyDescent="0.35">
      <c r="A4346" s="33" t="s">
        <v>210</v>
      </c>
    </row>
    <row r="4347" spans="1:1" x14ac:dyDescent="0.35">
      <c r="A4347" s="33" t="s">
        <v>193</v>
      </c>
    </row>
    <row r="4348" spans="1:1" x14ac:dyDescent="0.35">
      <c r="A4348" s="33" t="s">
        <v>1388</v>
      </c>
    </row>
    <row r="4349" spans="1:1" x14ac:dyDescent="0.35">
      <c r="A4349" s="33" t="s">
        <v>192</v>
      </c>
    </row>
    <row r="4350" spans="1:1" x14ac:dyDescent="0.35">
      <c r="A4350" s="33" t="s">
        <v>504</v>
      </c>
    </row>
    <row r="4351" spans="1:1" x14ac:dyDescent="0.35">
      <c r="A4351" s="33" t="s">
        <v>1893</v>
      </c>
    </row>
    <row r="4352" spans="1:1" x14ac:dyDescent="0.35">
      <c r="A4352" s="33" t="s">
        <v>1595</v>
      </c>
    </row>
    <row r="4353" spans="1:1" x14ac:dyDescent="0.35">
      <c r="A4353" s="33" t="s">
        <v>214</v>
      </c>
    </row>
    <row r="4354" spans="1:1" x14ac:dyDescent="0.35">
      <c r="A4354" s="33" t="s">
        <v>1663</v>
      </c>
    </row>
    <row r="4355" spans="1:1" x14ac:dyDescent="0.35">
      <c r="A4355" s="33" t="s">
        <v>688</v>
      </c>
    </row>
    <row r="4356" spans="1:1" x14ac:dyDescent="0.35">
      <c r="A4356" s="33" t="s">
        <v>1090</v>
      </c>
    </row>
    <row r="4357" spans="1:1" x14ac:dyDescent="0.35">
      <c r="A4357" s="33" t="s">
        <v>1612</v>
      </c>
    </row>
    <row r="4358" spans="1:1" x14ac:dyDescent="0.35">
      <c r="A4358" s="33" t="s">
        <v>436</v>
      </c>
    </row>
    <row r="4359" spans="1:1" x14ac:dyDescent="0.35">
      <c r="A4359" s="33" t="s">
        <v>1154</v>
      </c>
    </row>
    <row r="4360" spans="1:1" x14ac:dyDescent="0.35">
      <c r="A4360" s="33" t="s">
        <v>1381</v>
      </c>
    </row>
    <row r="4361" spans="1:1" x14ac:dyDescent="0.35">
      <c r="A4361" s="33" t="s">
        <v>695</v>
      </c>
    </row>
    <row r="4362" spans="1:1" x14ac:dyDescent="0.35">
      <c r="A4362" s="33" t="s">
        <v>879</v>
      </c>
    </row>
    <row r="4363" spans="1:1" x14ac:dyDescent="0.35">
      <c r="A4363" s="33" t="s">
        <v>1129</v>
      </c>
    </row>
    <row r="4364" spans="1:1" x14ac:dyDescent="0.35">
      <c r="A4364" s="33" t="s">
        <v>78</v>
      </c>
    </row>
    <row r="4365" spans="1:1" x14ac:dyDescent="0.35">
      <c r="A4365" s="33" t="s">
        <v>557</v>
      </c>
    </row>
    <row r="4366" spans="1:1" x14ac:dyDescent="0.35">
      <c r="A4366" s="33" t="s">
        <v>971</v>
      </c>
    </row>
    <row r="4367" spans="1:1" x14ac:dyDescent="0.35">
      <c r="A4367" s="33" t="s">
        <v>612</v>
      </c>
    </row>
    <row r="4368" spans="1:1" x14ac:dyDescent="0.35">
      <c r="A4368" s="33" t="s">
        <v>841</v>
      </c>
    </row>
    <row r="4369" spans="1:1" x14ac:dyDescent="0.35">
      <c r="A4369" s="33" t="s">
        <v>127</v>
      </c>
    </row>
    <row r="4370" spans="1:1" x14ac:dyDescent="0.35">
      <c r="A4370" s="33" t="s">
        <v>664</v>
      </c>
    </row>
    <row r="4371" spans="1:1" x14ac:dyDescent="0.35">
      <c r="A4371" s="33" t="s">
        <v>1134</v>
      </c>
    </row>
    <row r="4372" spans="1:1" x14ac:dyDescent="0.35">
      <c r="A4372" s="33" t="s">
        <v>664</v>
      </c>
    </row>
    <row r="4373" spans="1:1" x14ac:dyDescent="0.35">
      <c r="A4373" s="33" t="s">
        <v>1470</v>
      </c>
    </row>
    <row r="4374" spans="1:1" x14ac:dyDescent="0.35">
      <c r="A4374" s="33" t="s">
        <v>865</v>
      </c>
    </row>
    <row r="4375" spans="1:1" x14ac:dyDescent="0.35">
      <c r="A4375" s="33" t="s">
        <v>686</v>
      </c>
    </row>
    <row r="4376" spans="1:1" x14ac:dyDescent="0.35">
      <c r="A4376" s="33" t="s">
        <v>283</v>
      </c>
    </row>
    <row r="4377" spans="1:1" x14ac:dyDescent="0.35">
      <c r="A4377" s="33" t="s">
        <v>956</v>
      </c>
    </row>
    <row r="4378" spans="1:1" x14ac:dyDescent="0.35">
      <c r="A4378" s="33" t="s">
        <v>1488</v>
      </c>
    </row>
    <row r="4379" spans="1:1" x14ac:dyDescent="0.35">
      <c r="A4379" s="33" t="s">
        <v>573</v>
      </c>
    </row>
    <row r="4380" spans="1:1" x14ac:dyDescent="0.35">
      <c r="A4380" s="33" t="s">
        <v>459</v>
      </c>
    </row>
    <row r="4381" spans="1:1" x14ac:dyDescent="0.35">
      <c r="A4381" s="33" t="s">
        <v>1598</v>
      </c>
    </row>
    <row r="4382" spans="1:1" x14ac:dyDescent="0.35">
      <c r="A4382" s="33" t="s">
        <v>1030</v>
      </c>
    </row>
    <row r="4383" spans="1:1" x14ac:dyDescent="0.35">
      <c r="A4383" s="33" t="s">
        <v>500</v>
      </c>
    </row>
    <row r="4384" spans="1:1" x14ac:dyDescent="0.35">
      <c r="A4384" s="33" t="s">
        <v>1343</v>
      </c>
    </row>
    <row r="4385" spans="1:1" x14ac:dyDescent="0.35">
      <c r="A4385" s="33" t="s">
        <v>359</v>
      </c>
    </row>
    <row r="4386" spans="1:1" x14ac:dyDescent="0.35">
      <c r="A4386" s="33" t="s">
        <v>598</v>
      </c>
    </row>
    <row r="4387" spans="1:1" x14ac:dyDescent="0.35">
      <c r="A4387" s="33" t="s">
        <v>1513</v>
      </c>
    </row>
    <row r="4388" spans="1:1" x14ac:dyDescent="0.35">
      <c r="A4388" s="33" t="s">
        <v>680</v>
      </c>
    </row>
    <row r="4389" spans="1:1" x14ac:dyDescent="0.35">
      <c r="A4389" s="33" t="s">
        <v>960</v>
      </c>
    </row>
    <row r="4390" spans="1:1" x14ac:dyDescent="0.35">
      <c r="A4390" s="33" t="s">
        <v>573</v>
      </c>
    </row>
    <row r="4391" spans="1:1" x14ac:dyDescent="0.35">
      <c r="A4391" s="33" t="s">
        <v>574</v>
      </c>
    </row>
    <row r="4392" spans="1:1" x14ac:dyDescent="0.35">
      <c r="A4392" s="33" t="s">
        <v>503</v>
      </c>
    </row>
    <row r="4393" spans="1:1" x14ac:dyDescent="0.35">
      <c r="A4393" s="33" t="s">
        <v>675</v>
      </c>
    </row>
    <row r="4394" spans="1:1" x14ac:dyDescent="0.35">
      <c r="A4394" s="33" t="s">
        <v>575</v>
      </c>
    </row>
    <row r="4395" spans="1:1" x14ac:dyDescent="0.35">
      <c r="A4395" s="33" t="s">
        <v>726</v>
      </c>
    </row>
    <row r="4396" spans="1:1" x14ac:dyDescent="0.35">
      <c r="A4396" s="33" t="s">
        <v>1237</v>
      </c>
    </row>
    <row r="4397" spans="1:1" x14ac:dyDescent="0.35">
      <c r="A4397" s="33" t="s">
        <v>1328</v>
      </c>
    </row>
    <row r="4398" spans="1:1" x14ac:dyDescent="0.35">
      <c r="A4398" s="33" t="s">
        <v>807</v>
      </c>
    </row>
    <row r="4399" spans="1:1" x14ac:dyDescent="0.35">
      <c r="A4399" s="33" t="s">
        <v>98</v>
      </c>
    </row>
    <row r="4400" spans="1:1" x14ac:dyDescent="0.35">
      <c r="A4400" s="33" t="s">
        <v>1212</v>
      </c>
    </row>
    <row r="4401" spans="1:1" x14ac:dyDescent="0.35">
      <c r="A4401" s="33" t="s">
        <v>892</v>
      </c>
    </row>
    <row r="4402" spans="1:1" x14ac:dyDescent="0.35">
      <c r="A4402" s="33" t="s">
        <v>1490</v>
      </c>
    </row>
    <row r="4403" spans="1:1" x14ac:dyDescent="0.35">
      <c r="A4403" s="33" t="s">
        <v>1444</v>
      </c>
    </row>
    <row r="4404" spans="1:1" x14ac:dyDescent="0.35">
      <c r="A4404" s="33" t="s">
        <v>1202</v>
      </c>
    </row>
    <row r="4405" spans="1:1" x14ac:dyDescent="0.35">
      <c r="A4405" s="33" t="s">
        <v>1199</v>
      </c>
    </row>
    <row r="4406" spans="1:1" x14ac:dyDescent="0.35">
      <c r="A4406" s="33" t="s">
        <v>273</v>
      </c>
    </row>
    <row r="4407" spans="1:1" x14ac:dyDescent="0.35">
      <c r="A4407" s="33" t="s">
        <v>1108</v>
      </c>
    </row>
    <row r="4408" spans="1:1" x14ac:dyDescent="0.35">
      <c r="A4408" s="33" t="s">
        <v>252</v>
      </c>
    </row>
    <row r="4409" spans="1:1" x14ac:dyDescent="0.35">
      <c r="A4409" s="33" t="s">
        <v>1026</v>
      </c>
    </row>
    <row r="4410" spans="1:1" x14ac:dyDescent="0.35">
      <c r="A4410" s="33" t="s">
        <v>1103</v>
      </c>
    </row>
    <row r="4411" spans="1:1" x14ac:dyDescent="0.35">
      <c r="A4411" s="33" t="s">
        <v>1084</v>
      </c>
    </row>
    <row r="4412" spans="1:1" x14ac:dyDescent="0.35">
      <c r="A4412" s="33" t="s">
        <v>48</v>
      </c>
    </row>
    <row r="4413" spans="1:1" x14ac:dyDescent="0.35">
      <c r="A4413" s="33" t="s">
        <v>1683</v>
      </c>
    </row>
    <row r="4414" spans="1:1" x14ac:dyDescent="0.35">
      <c r="A4414" s="33" t="s">
        <v>1598</v>
      </c>
    </row>
    <row r="4415" spans="1:1" x14ac:dyDescent="0.35">
      <c r="A4415" s="33" t="s">
        <v>1725</v>
      </c>
    </row>
    <row r="4416" spans="1:1" x14ac:dyDescent="0.35">
      <c r="A4416" s="33" t="s">
        <v>266</v>
      </c>
    </row>
    <row r="4417" spans="1:1" x14ac:dyDescent="0.35">
      <c r="A4417" s="33" t="s">
        <v>1020</v>
      </c>
    </row>
    <row r="4418" spans="1:1" x14ac:dyDescent="0.35">
      <c r="A4418" s="33" t="s">
        <v>1887</v>
      </c>
    </row>
    <row r="4419" spans="1:1" x14ac:dyDescent="0.35">
      <c r="A4419" s="33" t="s">
        <v>284</v>
      </c>
    </row>
    <row r="4420" spans="1:1" x14ac:dyDescent="0.35">
      <c r="A4420" s="33" t="s">
        <v>193</v>
      </c>
    </row>
    <row r="4421" spans="1:1" x14ac:dyDescent="0.35">
      <c r="A4421" s="33" t="s">
        <v>59</v>
      </c>
    </row>
    <row r="4422" spans="1:1" x14ac:dyDescent="0.35">
      <c r="A4422" s="33" t="s">
        <v>638</v>
      </c>
    </row>
    <row r="4423" spans="1:1" x14ac:dyDescent="0.35">
      <c r="A4423" s="33" t="s">
        <v>1397</v>
      </c>
    </row>
    <row r="4424" spans="1:1" x14ac:dyDescent="0.35">
      <c r="A4424" s="33" t="s">
        <v>1305</v>
      </c>
    </row>
    <row r="4425" spans="1:1" x14ac:dyDescent="0.35">
      <c r="A4425" s="33" t="s">
        <v>844</v>
      </c>
    </row>
    <row r="4426" spans="1:1" x14ac:dyDescent="0.35">
      <c r="A4426" s="33" t="s">
        <v>1052</v>
      </c>
    </row>
    <row r="4427" spans="1:1" x14ac:dyDescent="0.35">
      <c r="A4427" s="33" t="s">
        <v>1016</v>
      </c>
    </row>
    <row r="4428" spans="1:1" x14ac:dyDescent="0.35">
      <c r="A4428" s="33" t="s">
        <v>818</v>
      </c>
    </row>
    <row r="4429" spans="1:1" x14ac:dyDescent="0.35">
      <c r="A4429" s="33" t="s">
        <v>216</v>
      </c>
    </row>
    <row r="4430" spans="1:1" x14ac:dyDescent="0.35">
      <c r="A4430" s="33" t="s">
        <v>1666</v>
      </c>
    </row>
    <row r="4431" spans="1:1" x14ac:dyDescent="0.35">
      <c r="A4431" s="33" t="s">
        <v>1303</v>
      </c>
    </row>
    <row r="4432" spans="1:1" x14ac:dyDescent="0.35">
      <c r="A4432" s="33" t="s">
        <v>10</v>
      </c>
    </row>
    <row r="4433" spans="1:1" x14ac:dyDescent="0.35">
      <c r="A4433" s="33" t="s">
        <v>461</v>
      </c>
    </row>
    <row r="4434" spans="1:1" x14ac:dyDescent="0.35">
      <c r="A4434" s="33" t="s">
        <v>460</v>
      </c>
    </row>
    <row r="4435" spans="1:1" x14ac:dyDescent="0.35">
      <c r="A4435" s="33" t="s">
        <v>730</v>
      </c>
    </row>
    <row r="4436" spans="1:1" x14ac:dyDescent="0.35">
      <c r="A4436" s="33" t="s">
        <v>1515</v>
      </c>
    </row>
    <row r="4437" spans="1:1" x14ac:dyDescent="0.35">
      <c r="A4437" s="33" t="s">
        <v>459</v>
      </c>
    </row>
    <row r="4438" spans="1:1" x14ac:dyDescent="0.35">
      <c r="A4438" s="33" t="s">
        <v>464</v>
      </c>
    </row>
    <row r="4439" spans="1:1" x14ac:dyDescent="0.35">
      <c r="A4439" s="33" t="s">
        <v>614</v>
      </c>
    </row>
    <row r="4440" spans="1:1" x14ac:dyDescent="0.35">
      <c r="A4440" s="33" t="s">
        <v>462</v>
      </c>
    </row>
    <row r="4441" spans="1:1" x14ac:dyDescent="0.35">
      <c r="A4441" s="33" t="s">
        <v>615</v>
      </c>
    </row>
    <row r="4442" spans="1:1" x14ac:dyDescent="0.35">
      <c r="A4442" s="33" t="s">
        <v>552</v>
      </c>
    </row>
    <row r="4443" spans="1:1" x14ac:dyDescent="0.35">
      <c r="A4443" s="33" t="s">
        <v>634</v>
      </c>
    </row>
    <row r="4444" spans="1:1" x14ac:dyDescent="0.35">
      <c r="A4444" s="33" t="s">
        <v>847</v>
      </c>
    </row>
    <row r="4445" spans="1:1" x14ac:dyDescent="0.35">
      <c r="A4445" s="33" t="s">
        <v>567</v>
      </c>
    </row>
    <row r="4446" spans="1:1" x14ac:dyDescent="0.35">
      <c r="A4446" s="33" t="s">
        <v>463</v>
      </c>
    </row>
    <row r="4447" spans="1:1" x14ac:dyDescent="0.35">
      <c r="A4447" s="33" t="s">
        <v>303</v>
      </c>
    </row>
    <row r="4448" spans="1:1" x14ac:dyDescent="0.35">
      <c r="A4448" s="33" t="s">
        <v>364</v>
      </c>
    </row>
    <row r="4449" spans="1:1" x14ac:dyDescent="0.35">
      <c r="A4449" s="33" t="s">
        <v>1070</v>
      </c>
    </row>
    <row r="4450" spans="1:1" x14ac:dyDescent="0.35">
      <c r="A4450" s="33" t="s">
        <v>1488</v>
      </c>
    </row>
    <row r="4451" spans="1:1" x14ac:dyDescent="0.35">
      <c r="A4451" s="33" t="s">
        <v>872</v>
      </c>
    </row>
    <row r="4452" spans="1:1" x14ac:dyDescent="0.35">
      <c r="A4452" s="33" t="s">
        <v>134</v>
      </c>
    </row>
    <row r="4453" spans="1:1" x14ac:dyDescent="0.35">
      <c r="A4453" s="33" t="s">
        <v>1184</v>
      </c>
    </row>
    <row r="4454" spans="1:1" x14ac:dyDescent="0.35">
      <c r="A4454" s="33" t="s">
        <v>1570</v>
      </c>
    </row>
    <row r="4455" spans="1:1" x14ac:dyDescent="0.35">
      <c r="A4455" s="33" t="s">
        <v>190</v>
      </c>
    </row>
    <row r="4456" spans="1:1" x14ac:dyDescent="0.35">
      <c r="A4456" s="33" t="s">
        <v>1083</v>
      </c>
    </row>
    <row r="4457" spans="1:1" x14ac:dyDescent="0.35">
      <c r="A4457" s="33" t="s">
        <v>543</v>
      </c>
    </row>
    <row r="4458" spans="1:1" x14ac:dyDescent="0.35">
      <c r="A4458" s="33" t="s">
        <v>223</v>
      </c>
    </row>
    <row r="4459" spans="1:1" x14ac:dyDescent="0.35">
      <c r="A4459" s="33" t="s">
        <v>1356</v>
      </c>
    </row>
    <row r="4460" spans="1:1" x14ac:dyDescent="0.35">
      <c r="A4460" s="33" t="s">
        <v>318</v>
      </c>
    </row>
    <row r="4461" spans="1:1" x14ac:dyDescent="0.35">
      <c r="A4461" s="33" t="s">
        <v>130</v>
      </c>
    </row>
    <row r="4462" spans="1:1" x14ac:dyDescent="0.35">
      <c r="A4462" s="33" t="s">
        <v>1397</v>
      </c>
    </row>
    <row r="4463" spans="1:1" x14ac:dyDescent="0.35">
      <c r="A4463" s="33" t="s">
        <v>1438</v>
      </c>
    </row>
    <row r="4464" spans="1:1" x14ac:dyDescent="0.35">
      <c r="A4464" s="33" t="s">
        <v>679</v>
      </c>
    </row>
    <row r="4465" spans="1:1" x14ac:dyDescent="0.35">
      <c r="A4465" s="33" t="s">
        <v>10</v>
      </c>
    </row>
    <row r="4466" spans="1:1" x14ac:dyDescent="0.35">
      <c r="A4466" s="33" t="s">
        <v>330</v>
      </c>
    </row>
    <row r="4467" spans="1:1" x14ac:dyDescent="0.35">
      <c r="A4467" s="33" t="s">
        <v>6950</v>
      </c>
    </row>
    <row r="4468" spans="1:1" x14ac:dyDescent="0.35">
      <c r="A4468" s="33" t="s">
        <v>1877</v>
      </c>
    </row>
    <row r="4469" spans="1:1" x14ac:dyDescent="0.35">
      <c r="A4469" s="33" t="s">
        <v>23</v>
      </c>
    </row>
    <row r="4470" spans="1:1" x14ac:dyDescent="0.35">
      <c r="A4470" s="33" t="s">
        <v>374</v>
      </c>
    </row>
    <row r="4471" spans="1:1" x14ac:dyDescent="0.35">
      <c r="A4471" s="33" t="s">
        <v>375</v>
      </c>
    </row>
    <row r="4472" spans="1:1" x14ac:dyDescent="0.35">
      <c r="A4472" s="33" t="s">
        <v>1616</v>
      </c>
    </row>
    <row r="4473" spans="1:1" x14ac:dyDescent="0.35">
      <c r="A4473" s="33" t="s">
        <v>959</v>
      </c>
    </row>
    <row r="4474" spans="1:1" x14ac:dyDescent="0.35">
      <c r="A4474" s="33" t="s">
        <v>1147</v>
      </c>
    </row>
    <row r="4475" spans="1:1" x14ac:dyDescent="0.35">
      <c r="A4475" s="33" t="s">
        <v>943</v>
      </c>
    </row>
    <row r="4476" spans="1:1" x14ac:dyDescent="0.35">
      <c r="A4476" s="33" t="s">
        <v>944</v>
      </c>
    </row>
    <row r="4477" spans="1:1" x14ac:dyDescent="0.35">
      <c r="A4477" s="33" t="s">
        <v>635</v>
      </c>
    </row>
    <row r="4478" spans="1:1" x14ac:dyDescent="0.35">
      <c r="A4478" s="33" t="s">
        <v>378</v>
      </c>
    </row>
    <row r="4479" spans="1:1" x14ac:dyDescent="0.35">
      <c r="A4479" s="33" t="s">
        <v>723</v>
      </c>
    </row>
    <row r="4480" spans="1:1" x14ac:dyDescent="0.35">
      <c r="A4480" s="33" t="s">
        <v>612</v>
      </c>
    </row>
    <row r="4481" spans="1:1" x14ac:dyDescent="0.35">
      <c r="A4481" s="33" t="s">
        <v>691</v>
      </c>
    </row>
    <row r="4482" spans="1:1" x14ac:dyDescent="0.35">
      <c r="A4482" s="33" t="s">
        <v>777</v>
      </c>
    </row>
    <row r="4483" spans="1:1" x14ac:dyDescent="0.35">
      <c r="A4483" s="33" t="s">
        <v>1414</v>
      </c>
    </row>
    <row r="4484" spans="1:1" x14ac:dyDescent="0.35">
      <c r="A4484" s="33" t="s">
        <v>377</v>
      </c>
    </row>
    <row r="4485" spans="1:1" x14ac:dyDescent="0.35">
      <c r="A4485" s="33" t="s">
        <v>778</v>
      </c>
    </row>
    <row r="4486" spans="1:1" x14ac:dyDescent="0.35">
      <c r="A4486" s="33" t="s">
        <v>1546</v>
      </c>
    </row>
    <row r="4487" spans="1:1" x14ac:dyDescent="0.35">
      <c r="A4487" s="33" t="s">
        <v>376</v>
      </c>
    </row>
    <row r="4488" spans="1:1" x14ac:dyDescent="0.35">
      <c r="A4488" s="33" t="s">
        <v>7</v>
      </c>
    </row>
    <row r="4489" spans="1:1" x14ac:dyDescent="0.35">
      <c r="A4489" s="33" t="s">
        <v>1438</v>
      </c>
    </row>
    <row r="4490" spans="1:1" x14ac:dyDescent="0.35">
      <c r="A4490" s="33" t="s">
        <v>761</v>
      </c>
    </row>
    <row r="4491" spans="1:1" x14ac:dyDescent="0.35">
      <c r="A4491" s="33" t="s">
        <v>509</v>
      </c>
    </row>
    <row r="4492" spans="1:1" x14ac:dyDescent="0.35">
      <c r="A4492" s="33" t="s">
        <v>1735</v>
      </c>
    </row>
    <row r="4493" spans="1:1" x14ac:dyDescent="0.35">
      <c r="A4493" s="33" t="s">
        <v>1837</v>
      </c>
    </row>
    <row r="4494" spans="1:1" x14ac:dyDescent="0.35">
      <c r="A4494" s="33" t="s">
        <v>1050</v>
      </c>
    </row>
    <row r="4495" spans="1:1" x14ac:dyDescent="0.35">
      <c r="A4495" s="33" t="s">
        <v>555</v>
      </c>
    </row>
    <row r="4496" spans="1:1" x14ac:dyDescent="0.35">
      <c r="A4496" s="33" t="s">
        <v>1529</v>
      </c>
    </row>
    <row r="4497" spans="1:1" x14ac:dyDescent="0.35">
      <c r="A4497" s="33" t="s">
        <v>819</v>
      </c>
    </row>
    <row r="4498" spans="1:1" x14ac:dyDescent="0.35">
      <c r="A4498" s="33" t="s">
        <v>1360</v>
      </c>
    </row>
    <row r="4499" spans="1:1" x14ac:dyDescent="0.35">
      <c r="A4499" s="33" t="s">
        <v>774</v>
      </c>
    </row>
    <row r="4500" spans="1:1" x14ac:dyDescent="0.35">
      <c r="A4500" s="33" t="s">
        <v>1829</v>
      </c>
    </row>
    <row r="4501" spans="1:1" x14ac:dyDescent="0.35">
      <c r="A4501" s="33" t="s">
        <v>905</v>
      </c>
    </row>
    <row r="4502" spans="1:1" x14ac:dyDescent="0.35">
      <c r="A4502" s="33" t="s">
        <v>467</v>
      </c>
    </row>
    <row r="4503" spans="1:1" x14ac:dyDescent="0.35">
      <c r="A4503" s="33" t="s">
        <v>460</v>
      </c>
    </row>
    <row r="4504" spans="1:1" x14ac:dyDescent="0.35">
      <c r="A4504" s="33" t="s">
        <v>166</v>
      </c>
    </row>
    <row r="4505" spans="1:1" x14ac:dyDescent="0.35">
      <c r="A4505" s="33" t="s">
        <v>453</v>
      </c>
    </row>
    <row r="4506" spans="1:1" x14ac:dyDescent="0.35">
      <c r="A4506" s="33" t="s">
        <v>906</v>
      </c>
    </row>
    <row r="4507" spans="1:1" x14ac:dyDescent="0.35">
      <c r="A4507" s="33" t="s">
        <v>852</v>
      </c>
    </row>
    <row r="4508" spans="1:1" x14ac:dyDescent="0.35">
      <c r="A4508" s="33" t="s">
        <v>1213</v>
      </c>
    </row>
    <row r="4509" spans="1:1" x14ac:dyDescent="0.35">
      <c r="A4509" s="33" t="s">
        <v>795</v>
      </c>
    </row>
    <row r="4510" spans="1:1" x14ac:dyDescent="0.35">
      <c r="A4510" s="33" t="s">
        <v>1744</v>
      </c>
    </row>
    <row r="4511" spans="1:1" x14ac:dyDescent="0.35">
      <c r="A4511" s="33" t="s">
        <v>60</v>
      </c>
    </row>
    <row r="4512" spans="1:1" x14ac:dyDescent="0.35">
      <c r="A4512" s="33" t="s">
        <v>340</v>
      </c>
    </row>
    <row r="4513" spans="1:1" x14ac:dyDescent="0.35">
      <c r="A4513" s="33" t="s">
        <v>431</v>
      </c>
    </row>
    <row r="4514" spans="1:1" x14ac:dyDescent="0.35">
      <c r="A4514" s="33" t="s">
        <v>786</v>
      </c>
    </row>
    <row r="4515" spans="1:1" x14ac:dyDescent="0.35">
      <c r="A4515" s="33" t="s">
        <v>286</v>
      </c>
    </row>
    <row r="4516" spans="1:1" x14ac:dyDescent="0.35">
      <c r="A4516" s="33" t="s">
        <v>1162</v>
      </c>
    </row>
    <row r="4517" spans="1:1" x14ac:dyDescent="0.35">
      <c r="A4517" s="33" t="s">
        <v>547</v>
      </c>
    </row>
    <row r="4518" spans="1:1" x14ac:dyDescent="0.35">
      <c r="A4518" s="33" t="s">
        <v>444</v>
      </c>
    </row>
    <row r="4519" spans="1:1" x14ac:dyDescent="0.35">
      <c r="A4519" s="33" t="s">
        <v>185</v>
      </c>
    </row>
    <row r="4520" spans="1:1" x14ac:dyDescent="0.35">
      <c r="A4520" s="33" t="s">
        <v>224</v>
      </c>
    </row>
    <row r="4521" spans="1:1" x14ac:dyDescent="0.35">
      <c r="A4521" s="33" t="s">
        <v>224</v>
      </c>
    </row>
    <row r="4522" spans="1:1" x14ac:dyDescent="0.35">
      <c r="A4522" s="33" t="s">
        <v>1121</v>
      </c>
    </row>
    <row r="4523" spans="1:1" x14ac:dyDescent="0.35">
      <c r="A4523" s="33" t="s">
        <v>179</v>
      </c>
    </row>
    <row r="4524" spans="1:1" x14ac:dyDescent="0.35">
      <c r="A4524" s="33" t="s">
        <v>445</v>
      </c>
    </row>
    <row r="4525" spans="1:1" x14ac:dyDescent="0.35">
      <c r="A4525" s="33" t="s">
        <v>1718</v>
      </c>
    </row>
    <row r="4526" spans="1:1" x14ac:dyDescent="0.35">
      <c r="A4526" s="33" t="s">
        <v>1738</v>
      </c>
    </row>
    <row r="4527" spans="1:1" x14ac:dyDescent="0.35">
      <c r="A4527" s="33" t="s">
        <v>983</v>
      </c>
    </row>
    <row r="4528" spans="1:1" x14ac:dyDescent="0.35">
      <c r="A4528" s="33" t="s">
        <v>1583</v>
      </c>
    </row>
    <row r="4529" spans="1:1" x14ac:dyDescent="0.35">
      <c r="A4529" s="33" t="s">
        <v>948</v>
      </c>
    </row>
    <row r="4530" spans="1:1" x14ac:dyDescent="0.35">
      <c r="A4530" s="33" t="s">
        <v>46</v>
      </c>
    </row>
    <row r="4531" spans="1:1" x14ac:dyDescent="0.35">
      <c r="A4531" s="33" t="s">
        <v>1538</v>
      </c>
    </row>
    <row r="4532" spans="1:1" x14ac:dyDescent="0.35">
      <c r="A4532" s="33" t="s">
        <v>779</v>
      </c>
    </row>
    <row r="4533" spans="1:1" x14ac:dyDescent="0.35">
      <c r="A4533" s="33" t="s">
        <v>1685</v>
      </c>
    </row>
    <row r="4534" spans="1:1" x14ac:dyDescent="0.35">
      <c r="A4534" s="33" t="s">
        <v>585</v>
      </c>
    </row>
    <row r="4535" spans="1:1" x14ac:dyDescent="0.35">
      <c r="A4535" s="33" t="s">
        <v>251</v>
      </c>
    </row>
    <row r="4536" spans="1:1" x14ac:dyDescent="0.35">
      <c r="A4536" s="33" t="s">
        <v>458</v>
      </c>
    </row>
    <row r="4537" spans="1:1" x14ac:dyDescent="0.35">
      <c r="A4537" s="33" t="s">
        <v>550</v>
      </c>
    </row>
    <row r="4538" spans="1:1" x14ac:dyDescent="0.35">
      <c r="A4538" s="33" t="s">
        <v>879</v>
      </c>
    </row>
    <row r="4539" spans="1:1" x14ac:dyDescent="0.35">
      <c r="A4539" s="33" t="s">
        <v>125</v>
      </c>
    </row>
    <row r="4540" spans="1:1" x14ac:dyDescent="0.35">
      <c r="A4540" s="33" t="s">
        <v>537</v>
      </c>
    </row>
    <row r="4541" spans="1:1" x14ac:dyDescent="0.35">
      <c r="A4541" s="33" t="s">
        <v>1336</v>
      </c>
    </row>
    <row r="4542" spans="1:1" x14ac:dyDescent="0.35">
      <c r="A4542" s="33" t="s">
        <v>1247</v>
      </c>
    </row>
    <row r="4543" spans="1:1" x14ac:dyDescent="0.35">
      <c r="A4543" s="33" t="s">
        <v>734</v>
      </c>
    </row>
    <row r="4544" spans="1:1" x14ac:dyDescent="0.35">
      <c r="A4544" s="33" t="s">
        <v>433</v>
      </c>
    </row>
    <row r="4545" spans="1:1" x14ac:dyDescent="0.35">
      <c r="A4545" s="33" t="s">
        <v>1914</v>
      </c>
    </row>
    <row r="4546" spans="1:1" x14ac:dyDescent="0.35">
      <c r="A4546" s="33" t="s">
        <v>209</v>
      </c>
    </row>
    <row r="4547" spans="1:1" x14ac:dyDescent="0.35">
      <c r="A4547" s="33" t="s">
        <v>1043</v>
      </c>
    </row>
    <row r="4548" spans="1:1" x14ac:dyDescent="0.35">
      <c r="A4548" s="33" t="s">
        <v>1042</v>
      </c>
    </row>
    <row r="4549" spans="1:1" x14ac:dyDescent="0.35">
      <c r="A4549" s="33" t="s">
        <v>1131</v>
      </c>
    </row>
    <row r="4550" spans="1:1" x14ac:dyDescent="0.35">
      <c r="A4550" s="33" t="s">
        <v>982</v>
      </c>
    </row>
    <row r="4551" spans="1:1" x14ac:dyDescent="0.35">
      <c r="A4551" s="33" t="s">
        <v>181</v>
      </c>
    </row>
    <row r="4552" spans="1:1" x14ac:dyDescent="0.35">
      <c r="A4552" s="33" t="s">
        <v>924</v>
      </c>
    </row>
    <row r="4553" spans="1:1" x14ac:dyDescent="0.35">
      <c r="A4553" s="33" t="s">
        <v>780</v>
      </c>
    </row>
    <row r="4554" spans="1:1" x14ac:dyDescent="0.35">
      <c r="A4554" s="33" t="s">
        <v>174</v>
      </c>
    </row>
    <row r="4555" spans="1:1" x14ac:dyDescent="0.35">
      <c r="A4555" s="33" t="s">
        <v>1132</v>
      </c>
    </row>
    <row r="4556" spans="1:1" x14ac:dyDescent="0.35">
      <c r="A4556" s="33" t="s">
        <v>1529</v>
      </c>
    </row>
    <row r="4557" spans="1:1" x14ac:dyDescent="0.35">
      <c r="A4557" s="33" t="s">
        <v>1634</v>
      </c>
    </row>
    <row r="4558" spans="1:1" x14ac:dyDescent="0.35">
      <c r="A4558" s="33" t="s">
        <v>406</v>
      </c>
    </row>
    <row r="4559" spans="1:1" x14ac:dyDescent="0.35">
      <c r="A4559" s="33" t="s">
        <v>1130</v>
      </c>
    </row>
    <row r="4560" spans="1:1" x14ac:dyDescent="0.35">
      <c r="A4560" s="33" t="s">
        <v>1267</v>
      </c>
    </row>
    <row r="4561" spans="1:1" x14ac:dyDescent="0.35">
      <c r="A4561" s="33" t="s">
        <v>978</v>
      </c>
    </row>
    <row r="4562" spans="1:1" x14ac:dyDescent="0.35">
      <c r="A4562" s="33" t="s">
        <v>1796</v>
      </c>
    </row>
    <row r="4563" spans="1:1" x14ac:dyDescent="0.35">
      <c r="A4563" s="33" t="s">
        <v>789</v>
      </c>
    </row>
    <row r="4564" spans="1:1" x14ac:dyDescent="0.35">
      <c r="A4564" s="33" t="s">
        <v>979</v>
      </c>
    </row>
    <row r="4565" spans="1:1" x14ac:dyDescent="0.35">
      <c r="A4565" s="33" t="s">
        <v>990</v>
      </c>
    </row>
    <row r="4566" spans="1:1" x14ac:dyDescent="0.35">
      <c r="A4566" s="33" t="s">
        <v>311</v>
      </c>
    </row>
    <row r="4567" spans="1:1" x14ac:dyDescent="0.35">
      <c r="A4567" s="33" t="s">
        <v>473</v>
      </c>
    </row>
    <row r="4568" spans="1:1" x14ac:dyDescent="0.35">
      <c r="A4568" s="33" t="s">
        <v>475</v>
      </c>
    </row>
    <row r="4569" spans="1:1" x14ac:dyDescent="0.35">
      <c r="A4569" s="33" t="s">
        <v>851</v>
      </c>
    </row>
    <row r="4570" spans="1:1" x14ac:dyDescent="0.35">
      <c r="A4570" s="33" t="s">
        <v>476</v>
      </c>
    </row>
    <row r="4571" spans="1:1" x14ac:dyDescent="0.35">
      <c r="A4571" s="33" t="s">
        <v>1815</v>
      </c>
    </row>
    <row r="4572" spans="1:1" x14ac:dyDescent="0.35">
      <c r="A4572" s="33" t="s">
        <v>1240</v>
      </c>
    </row>
    <row r="4573" spans="1:1" x14ac:dyDescent="0.35">
      <c r="A4573" s="33" t="s">
        <v>474</v>
      </c>
    </row>
    <row r="4574" spans="1:1" x14ac:dyDescent="0.35">
      <c r="A4574" s="33" t="s">
        <v>387</v>
      </c>
    </row>
    <row r="4575" spans="1:1" x14ac:dyDescent="0.35">
      <c r="A4575" s="33" t="s">
        <v>384</v>
      </c>
    </row>
    <row r="4576" spans="1:1" x14ac:dyDescent="0.35">
      <c r="A4576" s="33" t="s">
        <v>713</v>
      </c>
    </row>
    <row r="4577" spans="1:1" x14ac:dyDescent="0.35">
      <c r="A4577" s="33" t="s">
        <v>326</v>
      </c>
    </row>
    <row r="4578" spans="1:1" x14ac:dyDescent="0.35">
      <c r="A4578" s="33" t="s">
        <v>351</v>
      </c>
    </row>
    <row r="4579" spans="1:1" x14ac:dyDescent="0.35">
      <c r="A4579" s="33" t="s">
        <v>1508</v>
      </c>
    </row>
    <row r="4580" spans="1:1" x14ac:dyDescent="0.35">
      <c r="A4580" s="33" t="s">
        <v>1509</v>
      </c>
    </row>
    <row r="4581" spans="1:1" x14ac:dyDescent="0.35">
      <c r="A4581" s="33" t="s">
        <v>300</v>
      </c>
    </row>
    <row r="4582" spans="1:1" x14ac:dyDescent="0.35">
      <c r="A4582" s="33" t="s">
        <v>19</v>
      </c>
    </row>
    <row r="4583" spans="1:1" x14ac:dyDescent="0.35">
      <c r="A4583" s="33" t="s">
        <v>243</v>
      </c>
    </row>
    <row r="4584" spans="1:1" x14ac:dyDescent="0.35">
      <c r="A4584" s="33" t="s">
        <v>571</v>
      </c>
    </row>
    <row r="4585" spans="1:1" x14ac:dyDescent="0.35">
      <c r="A4585" s="33" t="s">
        <v>210</v>
      </c>
    </row>
    <row r="4586" spans="1:1" x14ac:dyDescent="0.35">
      <c r="A4586" s="33" t="s">
        <v>683</v>
      </c>
    </row>
    <row r="4587" spans="1:1" x14ac:dyDescent="0.35">
      <c r="A4587" s="33" t="s">
        <v>554</v>
      </c>
    </row>
    <row r="4588" spans="1:1" x14ac:dyDescent="0.35">
      <c r="A4588" s="33" t="s">
        <v>655</v>
      </c>
    </row>
    <row r="4589" spans="1:1" x14ac:dyDescent="0.35">
      <c r="A4589" s="33" t="s">
        <v>1571</v>
      </c>
    </row>
    <row r="4590" spans="1:1" x14ac:dyDescent="0.35">
      <c r="A4590" s="33" t="s">
        <v>358</v>
      </c>
    </row>
    <row r="4591" spans="1:1" x14ac:dyDescent="0.35">
      <c r="A4591" s="33" t="s">
        <v>359</v>
      </c>
    </row>
    <row r="4592" spans="1:1" x14ac:dyDescent="0.35">
      <c r="A4592" s="33" t="s">
        <v>360</v>
      </c>
    </row>
    <row r="4593" spans="1:1" x14ac:dyDescent="0.35">
      <c r="A4593" s="33" t="s">
        <v>1650</v>
      </c>
    </row>
    <row r="4594" spans="1:1" x14ac:dyDescent="0.35">
      <c r="A4594" s="33" t="s">
        <v>407</v>
      </c>
    </row>
    <row r="4595" spans="1:1" x14ac:dyDescent="0.35">
      <c r="A4595" s="33" t="s">
        <v>859</v>
      </c>
    </row>
    <row r="4596" spans="1:1" x14ac:dyDescent="0.35">
      <c r="A4596" s="33" t="s">
        <v>833</v>
      </c>
    </row>
    <row r="4597" spans="1:1" x14ac:dyDescent="0.35">
      <c r="A4597" s="33" t="s">
        <v>372</v>
      </c>
    </row>
    <row r="4598" spans="1:1" x14ac:dyDescent="0.35">
      <c r="A4598" s="33" t="s">
        <v>586</v>
      </c>
    </row>
    <row r="4599" spans="1:1" x14ac:dyDescent="0.35">
      <c r="A4599" s="33" t="s">
        <v>625</v>
      </c>
    </row>
    <row r="4600" spans="1:1" x14ac:dyDescent="0.35">
      <c r="A4600" s="33" t="s">
        <v>1223</v>
      </c>
    </row>
    <row r="4601" spans="1:1" x14ac:dyDescent="0.35">
      <c r="A4601" s="33" t="s">
        <v>365</v>
      </c>
    </row>
    <row r="4602" spans="1:1" x14ac:dyDescent="0.35">
      <c r="A4602" s="33" t="s">
        <v>169</v>
      </c>
    </row>
    <row r="4603" spans="1:1" x14ac:dyDescent="0.35">
      <c r="A4603" s="33" t="s">
        <v>1839</v>
      </c>
    </row>
    <row r="4604" spans="1:1" x14ac:dyDescent="0.35">
      <c r="A4604" s="33" t="s">
        <v>1378</v>
      </c>
    </row>
    <row r="4605" spans="1:1" x14ac:dyDescent="0.35">
      <c r="A4605" s="33" t="s">
        <v>863</v>
      </c>
    </row>
    <row r="4606" spans="1:1" x14ac:dyDescent="0.35">
      <c r="A4606" s="33" t="s">
        <v>703</v>
      </c>
    </row>
    <row r="4607" spans="1:1" x14ac:dyDescent="0.35">
      <c r="A4607" s="33" t="s">
        <v>1271</v>
      </c>
    </row>
    <row r="4608" spans="1:1" x14ac:dyDescent="0.35">
      <c r="A4608" s="33" t="s">
        <v>1657</v>
      </c>
    </row>
    <row r="4609" spans="1:1" x14ac:dyDescent="0.35">
      <c r="A4609" s="33" t="s">
        <v>656</v>
      </c>
    </row>
    <row r="4610" spans="1:1" x14ac:dyDescent="0.35">
      <c r="A4610" s="33" t="s">
        <v>859</v>
      </c>
    </row>
    <row r="4611" spans="1:1" x14ac:dyDescent="0.35">
      <c r="A4611" s="33" t="s">
        <v>506</v>
      </c>
    </row>
    <row r="4612" spans="1:1" x14ac:dyDescent="0.35">
      <c r="A4612" s="33" t="s">
        <v>982</v>
      </c>
    </row>
    <row r="4613" spans="1:1" x14ac:dyDescent="0.35">
      <c r="A4613" s="33" t="s">
        <v>474</v>
      </c>
    </row>
    <row r="4614" spans="1:1" x14ac:dyDescent="0.35">
      <c r="A4614" s="33" t="s">
        <v>416</v>
      </c>
    </row>
    <row r="4615" spans="1:1" x14ac:dyDescent="0.35">
      <c r="A4615" s="33" t="s">
        <v>1627</v>
      </c>
    </row>
    <row r="4616" spans="1:1" x14ac:dyDescent="0.35">
      <c r="A4616" s="33" t="s">
        <v>1289</v>
      </c>
    </row>
    <row r="4617" spans="1:1" x14ac:dyDescent="0.35">
      <c r="A4617" s="33" t="s">
        <v>1577</v>
      </c>
    </row>
    <row r="4618" spans="1:1" x14ac:dyDescent="0.35">
      <c r="A4618" s="33" t="s">
        <v>609</v>
      </c>
    </row>
    <row r="4619" spans="1:1" x14ac:dyDescent="0.35">
      <c r="A4619" s="33" t="s">
        <v>907</v>
      </c>
    </row>
    <row r="4620" spans="1:1" x14ac:dyDescent="0.35">
      <c r="A4620" s="33" t="s">
        <v>1933</v>
      </c>
    </row>
    <row r="4621" spans="1:1" x14ac:dyDescent="0.35">
      <c r="A4621" s="33" t="s">
        <v>1234</v>
      </c>
    </row>
    <row r="4622" spans="1:1" x14ac:dyDescent="0.35">
      <c r="A4622" s="33" t="s">
        <v>1403</v>
      </c>
    </row>
    <row r="4623" spans="1:1" x14ac:dyDescent="0.35">
      <c r="A4623" s="33" t="s">
        <v>273</v>
      </c>
    </row>
    <row r="4624" spans="1:1" x14ac:dyDescent="0.35">
      <c r="A4624" s="33" t="s">
        <v>1487</v>
      </c>
    </row>
    <row r="4625" spans="1:1" x14ac:dyDescent="0.35">
      <c r="A4625" s="33" t="s">
        <v>1734</v>
      </c>
    </row>
    <row r="4626" spans="1:1" x14ac:dyDescent="0.35">
      <c r="A4626" s="33" t="s">
        <v>1395</v>
      </c>
    </row>
    <row r="4627" spans="1:1" x14ac:dyDescent="0.35">
      <c r="A4627" s="33" t="s">
        <v>1416</v>
      </c>
    </row>
    <row r="4628" spans="1:1" x14ac:dyDescent="0.35">
      <c r="A4628" s="33" t="s">
        <v>698</v>
      </c>
    </row>
    <row r="4629" spans="1:1" x14ac:dyDescent="0.35">
      <c r="A4629" s="33" t="s">
        <v>1733</v>
      </c>
    </row>
    <row r="4630" spans="1:1" x14ac:dyDescent="0.35">
      <c r="A4630" s="33" t="s">
        <v>265</v>
      </c>
    </row>
    <row r="4631" spans="1:1" x14ac:dyDescent="0.35">
      <c r="A4631" s="33" t="s">
        <v>295</v>
      </c>
    </row>
    <row r="4632" spans="1:1" x14ac:dyDescent="0.35">
      <c r="A4632" s="33" t="s">
        <v>1260</v>
      </c>
    </row>
    <row r="4633" spans="1:1" x14ac:dyDescent="0.35">
      <c r="A4633" s="33" t="s">
        <v>1917</v>
      </c>
    </row>
    <row r="4634" spans="1:1" x14ac:dyDescent="0.35">
      <c r="A4634" s="33" t="s">
        <v>1021</v>
      </c>
    </row>
    <row r="4635" spans="1:1" x14ac:dyDescent="0.35">
      <c r="A4635" s="33" t="s">
        <v>1039</v>
      </c>
    </row>
    <row r="4636" spans="1:1" x14ac:dyDescent="0.35">
      <c r="A4636" s="33" t="s">
        <v>1073</v>
      </c>
    </row>
    <row r="4637" spans="1:1" x14ac:dyDescent="0.35">
      <c r="A4637" s="33" t="s">
        <v>1366</v>
      </c>
    </row>
    <row r="4638" spans="1:1" x14ac:dyDescent="0.35">
      <c r="A4638" s="33" t="s">
        <v>1409</v>
      </c>
    </row>
    <row r="4639" spans="1:1" x14ac:dyDescent="0.35">
      <c r="A4639" s="33" t="s">
        <v>1266</v>
      </c>
    </row>
    <row r="4640" spans="1:1" x14ac:dyDescent="0.35">
      <c r="A4640" s="33" t="s">
        <v>230</v>
      </c>
    </row>
    <row r="4641" spans="1:1" x14ac:dyDescent="0.35">
      <c r="A4641" s="33" t="s">
        <v>1027</v>
      </c>
    </row>
    <row r="4642" spans="1:1" x14ac:dyDescent="0.35">
      <c r="A4642" s="33" t="s">
        <v>59</v>
      </c>
    </row>
    <row r="4643" spans="1:1" x14ac:dyDescent="0.35">
      <c r="A4643" s="33" t="s">
        <v>1380</v>
      </c>
    </row>
    <row r="4644" spans="1:1" x14ac:dyDescent="0.35">
      <c r="A4644" s="33" t="s">
        <v>1394</v>
      </c>
    </row>
    <row r="4645" spans="1:1" x14ac:dyDescent="0.35">
      <c r="A4645" s="33" t="s">
        <v>1231</v>
      </c>
    </row>
    <row r="4646" spans="1:1" x14ac:dyDescent="0.35">
      <c r="A4646" s="33" t="s">
        <v>549</v>
      </c>
    </row>
    <row r="4647" spans="1:1" x14ac:dyDescent="0.35">
      <c r="A4647" s="33" t="s">
        <v>447</v>
      </c>
    </row>
    <row r="4648" spans="1:1" x14ac:dyDescent="0.35">
      <c r="A4648" s="33" t="s">
        <v>1218</v>
      </c>
    </row>
    <row r="4649" spans="1:1" x14ac:dyDescent="0.35">
      <c r="A4649" s="33" t="s">
        <v>1333</v>
      </c>
    </row>
    <row r="4650" spans="1:1" x14ac:dyDescent="0.35">
      <c r="A4650" s="33" t="s">
        <v>142</v>
      </c>
    </row>
    <row r="4651" spans="1:1" x14ac:dyDescent="0.35">
      <c r="A4651" s="33" t="s">
        <v>397</v>
      </c>
    </row>
    <row r="4652" spans="1:1" x14ac:dyDescent="0.35">
      <c r="A4652" s="33" t="s">
        <v>806</v>
      </c>
    </row>
    <row r="4653" spans="1:1" x14ac:dyDescent="0.35">
      <c r="A4653" s="33" t="s">
        <v>491</v>
      </c>
    </row>
    <row r="4654" spans="1:1" x14ac:dyDescent="0.35">
      <c r="A4654" s="33" t="s">
        <v>1141</v>
      </c>
    </row>
    <row r="4655" spans="1:1" x14ac:dyDescent="0.35">
      <c r="A4655" s="33" t="s">
        <v>1127</v>
      </c>
    </row>
    <row r="4656" spans="1:1" x14ac:dyDescent="0.35">
      <c r="A4656" s="33" t="s">
        <v>541</v>
      </c>
    </row>
    <row r="4657" spans="1:1" x14ac:dyDescent="0.35">
      <c r="A4657" s="33" t="s">
        <v>1020</v>
      </c>
    </row>
    <row r="4658" spans="1:1" x14ac:dyDescent="0.35">
      <c r="A4658" s="33" t="s">
        <v>201</v>
      </c>
    </row>
    <row r="4659" spans="1:1" x14ac:dyDescent="0.35">
      <c r="A4659" s="33" t="s">
        <v>545</v>
      </c>
    </row>
    <row r="4660" spans="1:1" x14ac:dyDescent="0.35">
      <c r="A4660" s="33" t="s">
        <v>562</v>
      </c>
    </row>
    <row r="4661" spans="1:1" x14ac:dyDescent="0.35">
      <c r="A4661" s="33" t="s">
        <v>582</v>
      </c>
    </row>
    <row r="4662" spans="1:1" x14ac:dyDescent="0.35">
      <c r="A4662" s="33" t="s">
        <v>499</v>
      </c>
    </row>
    <row r="4663" spans="1:1" x14ac:dyDescent="0.35">
      <c r="A4663" s="33" t="s">
        <v>1108</v>
      </c>
    </row>
    <row r="4664" spans="1:1" x14ac:dyDescent="0.35">
      <c r="A4664" s="33" t="s">
        <v>185</v>
      </c>
    </row>
    <row r="4665" spans="1:1" x14ac:dyDescent="0.35">
      <c r="A4665" s="33" t="s">
        <v>1785</v>
      </c>
    </row>
    <row r="4666" spans="1:1" x14ac:dyDescent="0.35">
      <c r="A4666" s="33" t="s">
        <v>1862</v>
      </c>
    </row>
    <row r="4667" spans="1:1" x14ac:dyDescent="0.35">
      <c r="A4667" s="33" t="s">
        <v>236</v>
      </c>
    </row>
    <row r="4668" spans="1:1" x14ac:dyDescent="0.35">
      <c r="A4668" s="33" t="s">
        <v>234</v>
      </c>
    </row>
    <row r="4669" spans="1:1" x14ac:dyDescent="0.35">
      <c r="A4669" s="33" t="s">
        <v>1154</v>
      </c>
    </row>
    <row r="4670" spans="1:1" x14ac:dyDescent="0.35">
      <c r="A4670" s="33" t="s">
        <v>135</v>
      </c>
    </row>
    <row r="4671" spans="1:1" x14ac:dyDescent="0.35">
      <c r="A4671" s="33" t="s">
        <v>1107</v>
      </c>
    </row>
    <row r="4672" spans="1:1" x14ac:dyDescent="0.35">
      <c r="A4672" s="33" t="s">
        <v>969</v>
      </c>
    </row>
    <row r="4673" spans="1:1" x14ac:dyDescent="0.35">
      <c r="A4673" s="33" t="s">
        <v>711</v>
      </c>
    </row>
    <row r="4674" spans="1:1" x14ac:dyDescent="0.35">
      <c r="A4674" s="33" t="s">
        <v>1366</v>
      </c>
    </row>
    <row r="4675" spans="1:1" x14ac:dyDescent="0.35">
      <c r="A4675" s="33" t="s">
        <v>1929</v>
      </c>
    </row>
    <row r="4676" spans="1:1" x14ac:dyDescent="0.35">
      <c r="A4676" s="33" t="s">
        <v>201</v>
      </c>
    </row>
    <row r="4677" spans="1:1" x14ac:dyDescent="0.35">
      <c r="A4677" s="33" t="s">
        <v>1427</v>
      </c>
    </row>
    <row r="4678" spans="1:1" x14ac:dyDescent="0.35">
      <c r="A4678" s="33" t="s">
        <v>1898</v>
      </c>
    </row>
    <row r="4679" spans="1:1" x14ac:dyDescent="0.35">
      <c r="A4679" s="33" t="s">
        <v>288</v>
      </c>
    </row>
    <row r="4680" spans="1:1" x14ac:dyDescent="0.35">
      <c r="A4680" s="33" t="s">
        <v>662</v>
      </c>
    </row>
    <row r="4681" spans="1:1" x14ac:dyDescent="0.35">
      <c r="A4681" s="33" t="s">
        <v>511</v>
      </c>
    </row>
    <row r="4682" spans="1:1" x14ac:dyDescent="0.35">
      <c r="A4682" s="33" t="s">
        <v>1605</v>
      </c>
    </row>
    <row r="4683" spans="1:1" x14ac:dyDescent="0.35">
      <c r="A4683" s="33" t="s">
        <v>1365</v>
      </c>
    </row>
    <row r="4684" spans="1:1" x14ac:dyDescent="0.35">
      <c r="A4684" s="33" t="s">
        <v>273</v>
      </c>
    </row>
    <row r="4685" spans="1:1" x14ac:dyDescent="0.35">
      <c r="A4685" s="33" t="s">
        <v>1138</v>
      </c>
    </row>
    <row r="4686" spans="1:1" x14ac:dyDescent="0.35">
      <c r="A4686" s="33" t="s">
        <v>1310</v>
      </c>
    </row>
    <row r="4687" spans="1:1" x14ac:dyDescent="0.35">
      <c r="A4687" s="33" t="s">
        <v>83</v>
      </c>
    </row>
    <row r="4688" spans="1:1" x14ac:dyDescent="0.35">
      <c r="A4688" s="33" t="s">
        <v>1418</v>
      </c>
    </row>
    <row r="4689" spans="1:1" x14ac:dyDescent="0.35">
      <c r="A4689" s="33" t="s">
        <v>1670</v>
      </c>
    </row>
    <row r="4690" spans="1:1" x14ac:dyDescent="0.35">
      <c r="A4690" s="33" t="s">
        <v>121</v>
      </c>
    </row>
    <row r="4691" spans="1:1" x14ac:dyDescent="0.35">
      <c r="A4691" s="33" t="s">
        <v>205</v>
      </c>
    </row>
    <row r="4692" spans="1:1" x14ac:dyDescent="0.35">
      <c r="A4692" s="33" t="s">
        <v>1774</v>
      </c>
    </row>
    <row r="4693" spans="1:1" x14ac:dyDescent="0.35">
      <c r="A4693" s="33" t="s">
        <v>1310</v>
      </c>
    </row>
    <row r="4694" spans="1:1" x14ac:dyDescent="0.35">
      <c r="A4694" s="33" t="s">
        <v>1311</v>
      </c>
    </row>
    <row r="4695" spans="1:1" x14ac:dyDescent="0.35">
      <c r="A4695" s="33" t="s">
        <v>1464</v>
      </c>
    </row>
    <row r="4696" spans="1:1" x14ac:dyDescent="0.35">
      <c r="A4696" s="33" t="s">
        <v>1280</v>
      </c>
    </row>
    <row r="4697" spans="1:1" x14ac:dyDescent="0.35">
      <c r="A4697" s="33" t="s">
        <v>512</v>
      </c>
    </row>
    <row r="4698" spans="1:1" x14ac:dyDescent="0.35">
      <c r="A4698" s="33" t="s">
        <v>689</v>
      </c>
    </row>
    <row r="4699" spans="1:1" x14ac:dyDescent="0.35">
      <c r="A4699" s="33" t="s">
        <v>1009</v>
      </c>
    </row>
    <row r="4700" spans="1:1" x14ac:dyDescent="0.35">
      <c r="A4700" s="33" t="s">
        <v>1525</v>
      </c>
    </row>
    <row r="4701" spans="1:1" x14ac:dyDescent="0.35">
      <c r="A4701" s="33" t="s">
        <v>1105</v>
      </c>
    </row>
    <row r="4702" spans="1:1" x14ac:dyDescent="0.35">
      <c r="A4702" s="33" t="s">
        <v>673</v>
      </c>
    </row>
    <row r="4703" spans="1:1" x14ac:dyDescent="0.35">
      <c r="A4703" s="33" t="s">
        <v>851</v>
      </c>
    </row>
    <row r="4704" spans="1:1" x14ac:dyDescent="0.35">
      <c r="A4704" s="33" t="s">
        <v>724</v>
      </c>
    </row>
    <row r="4705" spans="1:1" x14ac:dyDescent="0.35">
      <c r="A4705" s="33" t="s">
        <v>1517</v>
      </c>
    </row>
    <row r="4706" spans="1:1" x14ac:dyDescent="0.35">
      <c r="A4706" s="33" t="s">
        <v>555</v>
      </c>
    </row>
    <row r="4707" spans="1:1" x14ac:dyDescent="0.35">
      <c r="A4707" s="33" t="s">
        <v>1223</v>
      </c>
    </row>
    <row r="4708" spans="1:1" x14ac:dyDescent="0.35">
      <c r="A4708" s="33" t="s">
        <v>199</v>
      </c>
    </row>
    <row r="4709" spans="1:1" x14ac:dyDescent="0.35">
      <c r="A4709" s="33" t="s">
        <v>1392</v>
      </c>
    </row>
    <row r="4710" spans="1:1" x14ac:dyDescent="0.35">
      <c r="A4710" s="33" t="s">
        <v>1249</v>
      </c>
    </row>
    <row r="4711" spans="1:1" x14ac:dyDescent="0.35">
      <c r="A4711" s="33" t="s">
        <v>1858</v>
      </c>
    </row>
    <row r="4712" spans="1:1" x14ac:dyDescent="0.35">
      <c r="A4712" s="33" t="s">
        <v>93</v>
      </c>
    </row>
    <row r="4713" spans="1:1" x14ac:dyDescent="0.35">
      <c r="A4713" s="33" t="s">
        <v>144</v>
      </c>
    </row>
    <row r="4714" spans="1:1" x14ac:dyDescent="0.35">
      <c r="A4714" s="33" t="s">
        <v>687</v>
      </c>
    </row>
    <row r="4715" spans="1:1" x14ac:dyDescent="0.35">
      <c r="A4715" s="33" t="s">
        <v>114</v>
      </c>
    </row>
    <row r="4716" spans="1:1" x14ac:dyDescent="0.35">
      <c r="A4716" s="33" t="s">
        <v>599</v>
      </c>
    </row>
    <row r="4717" spans="1:1" x14ac:dyDescent="0.35">
      <c r="A4717" s="33" t="s">
        <v>1716</v>
      </c>
    </row>
    <row r="4718" spans="1:1" x14ac:dyDescent="0.35">
      <c r="A4718" s="33" t="s">
        <v>592</v>
      </c>
    </row>
    <row r="4719" spans="1:1" x14ac:dyDescent="0.35">
      <c r="A4719" s="33" t="s">
        <v>591</v>
      </c>
    </row>
    <row r="4720" spans="1:1" x14ac:dyDescent="0.35">
      <c r="A4720" s="33" t="s">
        <v>1171</v>
      </c>
    </row>
    <row r="4721" spans="1:1" x14ac:dyDescent="0.35">
      <c r="A4721" s="33" t="s">
        <v>46</v>
      </c>
    </row>
    <row r="4722" spans="1:1" x14ac:dyDescent="0.35">
      <c r="A4722" s="33" t="s">
        <v>1292</v>
      </c>
    </row>
    <row r="4723" spans="1:1" x14ac:dyDescent="0.35">
      <c r="A4723" s="33" t="s">
        <v>702</v>
      </c>
    </row>
    <row r="4724" spans="1:1" x14ac:dyDescent="0.35">
      <c r="A4724" s="33" t="s">
        <v>276</v>
      </c>
    </row>
    <row r="4725" spans="1:1" x14ac:dyDescent="0.35">
      <c r="A4725" s="33" t="s">
        <v>676</v>
      </c>
    </row>
    <row r="4726" spans="1:1" x14ac:dyDescent="0.35">
      <c r="A4726" s="33" t="s">
        <v>608</v>
      </c>
    </row>
    <row r="4727" spans="1:1" x14ac:dyDescent="0.35">
      <c r="A4727" s="33" t="s">
        <v>364</v>
      </c>
    </row>
    <row r="4728" spans="1:1" x14ac:dyDescent="0.35">
      <c r="A4728" s="33" t="s">
        <v>1406</v>
      </c>
    </row>
    <row r="4729" spans="1:1" x14ac:dyDescent="0.35">
      <c r="A4729" s="33" t="s">
        <v>1726</v>
      </c>
    </row>
    <row r="4730" spans="1:1" x14ac:dyDescent="0.35">
      <c r="A4730" s="33" t="s">
        <v>273</v>
      </c>
    </row>
    <row r="4731" spans="1:1" x14ac:dyDescent="0.35">
      <c r="A4731" s="33" t="s">
        <v>758</v>
      </c>
    </row>
    <row r="4732" spans="1:1" x14ac:dyDescent="0.35">
      <c r="A4732" s="33" t="s">
        <v>525</v>
      </c>
    </row>
    <row r="4733" spans="1:1" x14ac:dyDescent="0.35">
      <c r="A4733" s="33" t="s">
        <v>925</v>
      </c>
    </row>
    <row r="4734" spans="1:1" x14ac:dyDescent="0.35">
      <c r="A4734" s="33" t="s">
        <v>241</v>
      </c>
    </row>
    <row r="4735" spans="1:1" x14ac:dyDescent="0.35">
      <c r="A4735" s="33" t="s">
        <v>246</v>
      </c>
    </row>
    <row r="4736" spans="1:1" x14ac:dyDescent="0.35">
      <c r="A4736" s="33" t="s">
        <v>358</v>
      </c>
    </row>
    <row r="4737" spans="1:1" x14ac:dyDescent="0.35">
      <c r="A4737" s="33" t="s">
        <v>1024</v>
      </c>
    </row>
    <row r="4738" spans="1:1" x14ac:dyDescent="0.35">
      <c r="A4738" s="33" t="s">
        <v>248</v>
      </c>
    </row>
    <row r="4739" spans="1:1" x14ac:dyDescent="0.35">
      <c r="A4739" s="33" t="s">
        <v>265</v>
      </c>
    </row>
    <row r="4740" spans="1:1" x14ac:dyDescent="0.35">
      <c r="A4740" s="33" t="s">
        <v>515</v>
      </c>
    </row>
    <row r="4741" spans="1:1" x14ac:dyDescent="0.35">
      <c r="A4741" s="33" t="s">
        <v>1414</v>
      </c>
    </row>
    <row r="4742" spans="1:1" x14ac:dyDescent="0.35">
      <c r="A4742" s="33" t="s">
        <v>586</v>
      </c>
    </row>
    <row r="4743" spans="1:1" x14ac:dyDescent="0.35">
      <c r="A4743" s="33" t="s">
        <v>1459</v>
      </c>
    </row>
    <row r="4744" spans="1:1" x14ac:dyDescent="0.35">
      <c r="A4744" s="33" t="s">
        <v>970</v>
      </c>
    </row>
    <row r="4745" spans="1:1" x14ac:dyDescent="0.35">
      <c r="A4745" s="33" t="s">
        <v>1861</v>
      </c>
    </row>
    <row r="4746" spans="1:1" x14ac:dyDescent="0.35">
      <c r="A4746" s="33" t="s">
        <v>960</v>
      </c>
    </row>
    <row r="4747" spans="1:1" x14ac:dyDescent="0.35">
      <c r="A4747" s="33" t="s">
        <v>882</v>
      </c>
    </row>
    <row r="4748" spans="1:1" x14ac:dyDescent="0.35">
      <c r="A4748" s="33" t="s">
        <v>1860</v>
      </c>
    </row>
    <row r="4749" spans="1:1" x14ac:dyDescent="0.35">
      <c r="A4749" s="33" t="s">
        <v>1117</v>
      </c>
    </row>
    <row r="4750" spans="1:1" x14ac:dyDescent="0.35">
      <c r="A4750" s="33" t="s">
        <v>185</v>
      </c>
    </row>
    <row r="4751" spans="1:1" x14ac:dyDescent="0.35">
      <c r="A4751" s="33" t="s">
        <v>1273</v>
      </c>
    </row>
    <row r="4752" spans="1:1" x14ac:dyDescent="0.35">
      <c r="A4752" s="33" t="s">
        <v>991</v>
      </c>
    </row>
    <row r="4753" spans="1:1" x14ac:dyDescent="0.35">
      <c r="A4753" s="33" t="s">
        <v>488</v>
      </c>
    </row>
    <row r="4754" spans="1:1" x14ac:dyDescent="0.35">
      <c r="A4754" s="33" t="s">
        <v>1537</v>
      </c>
    </row>
    <row r="4755" spans="1:1" x14ac:dyDescent="0.35">
      <c r="A4755" s="33" t="s">
        <v>425</v>
      </c>
    </row>
    <row r="4756" spans="1:1" x14ac:dyDescent="0.35">
      <c r="A4756" s="33" t="s">
        <v>267</v>
      </c>
    </row>
    <row r="4757" spans="1:1" x14ac:dyDescent="0.35">
      <c r="A4757" s="33" t="s">
        <v>980</v>
      </c>
    </row>
    <row r="4758" spans="1:1" x14ac:dyDescent="0.35">
      <c r="A4758" s="33" t="s">
        <v>1592</v>
      </c>
    </row>
    <row r="4759" spans="1:1" x14ac:dyDescent="0.35">
      <c r="A4759" s="33" t="s">
        <v>848</v>
      </c>
    </row>
    <row r="4760" spans="1:1" x14ac:dyDescent="0.35">
      <c r="A4760" s="33" t="s">
        <v>1495</v>
      </c>
    </row>
    <row r="4761" spans="1:1" x14ac:dyDescent="0.35">
      <c r="A4761" s="33" t="s">
        <v>981</v>
      </c>
    </row>
    <row r="4762" spans="1:1" x14ac:dyDescent="0.35">
      <c r="A4762" s="33" t="s">
        <v>602</v>
      </c>
    </row>
    <row r="4763" spans="1:1" x14ac:dyDescent="0.35">
      <c r="A4763" s="33" t="s">
        <v>1071</v>
      </c>
    </row>
    <row r="4764" spans="1:1" x14ac:dyDescent="0.35">
      <c r="A4764" s="33" t="s">
        <v>138</v>
      </c>
    </row>
    <row r="4765" spans="1:1" x14ac:dyDescent="0.35">
      <c r="A4765" s="33" t="s">
        <v>1179</v>
      </c>
    </row>
    <row r="4766" spans="1:1" x14ac:dyDescent="0.35">
      <c r="A4766" s="33" t="s">
        <v>1171</v>
      </c>
    </row>
    <row r="4767" spans="1:1" x14ac:dyDescent="0.35">
      <c r="A4767" s="33" t="s">
        <v>1143</v>
      </c>
    </row>
    <row r="4768" spans="1:1" x14ac:dyDescent="0.35">
      <c r="A4768" s="33" t="s">
        <v>144</v>
      </c>
    </row>
    <row r="4769" spans="1:1" x14ac:dyDescent="0.35">
      <c r="A4769" s="33" t="s">
        <v>110</v>
      </c>
    </row>
    <row r="4770" spans="1:1" x14ac:dyDescent="0.35">
      <c r="A4770" s="33" t="s">
        <v>813</v>
      </c>
    </row>
    <row r="4771" spans="1:1" x14ac:dyDescent="0.35">
      <c r="A4771" s="33" t="s">
        <v>608</v>
      </c>
    </row>
    <row r="4772" spans="1:1" x14ac:dyDescent="0.35">
      <c r="A4772" s="33" t="s">
        <v>558</v>
      </c>
    </row>
    <row r="4773" spans="1:1" x14ac:dyDescent="0.35">
      <c r="A4773" s="33" t="s">
        <v>935</v>
      </c>
    </row>
    <row r="4774" spans="1:1" x14ac:dyDescent="0.35">
      <c r="A4774" s="33" t="s">
        <v>547</v>
      </c>
    </row>
    <row r="4775" spans="1:1" x14ac:dyDescent="0.35">
      <c r="A4775" s="33" t="s">
        <v>800</v>
      </c>
    </row>
    <row r="4776" spans="1:1" x14ac:dyDescent="0.35">
      <c r="A4776" s="33" t="s">
        <v>988</v>
      </c>
    </row>
    <row r="4777" spans="1:1" x14ac:dyDescent="0.35">
      <c r="A4777" s="33" t="s">
        <v>759</v>
      </c>
    </row>
    <row r="4778" spans="1:1" x14ac:dyDescent="0.35">
      <c r="A4778" s="33" t="s">
        <v>1550</v>
      </c>
    </row>
    <row r="4779" spans="1:1" x14ac:dyDescent="0.35">
      <c r="A4779" s="33" t="s">
        <v>1137</v>
      </c>
    </row>
    <row r="4780" spans="1:1" x14ac:dyDescent="0.35">
      <c r="A4780" s="33" t="s">
        <v>836</v>
      </c>
    </row>
    <row r="4781" spans="1:1" x14ac:dyDescent="0.35">
      <c r="A4781" s="33" t="s">
        <v>1563</v>
      </c>
    </row>
    <row r="4782" spans="1:1" x14ac:dyDescent="0.35">
      <c r="A4782" s="33" t="s">
        <v>1293</v>
      </c>
    </row>
    <row r="4783" spans="1:1" x14ac:dyDescent="0.35">
      <c r="A4783" s="33" t="s">
        <v>1185</v>
      </c>
    </row>
    <row r="4784" spans="1:1" x14ac:dyDescent="0.35">
      <c r="A4784" s="33" t="s">
        <v>217</v>
      </c>
    </row>
    <row r="4785" spans="1:1" x14ac:dyDescent="0.35">
      <c r="A4785" s="33" t="s">
        <v>346</v>
      </c>
    </row>
    <row r="4786" spans="1:1" x14ac:dyDescent="0.35">
      <c r="A4786" s="33" t="s">
        <v>1342</v>
      </c>
    </row>
    <row r="4787" spans="1:1" x14ac:dyDescent="0.35">
      <c r="A4787" s="33" t="s">
        <v>1270</v>
      </c>
    </row>
    <row r="4788" spans="1:1" x14ac:dyDescent="0.35">
      <c r="A4788" s="33" t="s">
        <v>521</v>
      </c>
    </row>
    <row r="4789" spans="1:1" x14ac:dyDescent="0.35">
      <c r="A4789" s="33" t="s">
        <v>181</v>
      </c>
    </row>
    <row r="4790" spans="1:1" x14ac:dyDescent="0.35">
      <c r="A4790" s="33" t="s">
        <v>48</v>
      </c>
    </row>
    <row r="4791" spans="1:1" x14ac:dyDescent="0.35">
      <c r="A4791" s="33" t="s">
        <v>533</v>
      </c>
    </row>
    <row r="4792" spans="1:1" x14ac:dyDescent="0.35">
      <c r="A4792" s="33" t="s">
        <v>1680</v>
      </c>
    </row>
    <row r="4793" spans="1:1" x14ac:dyDescent="0.35">
      <c r="A4793" s="33" t="s">
        <v>304</v>
      </c>
    </row>
    <row r="4794" spans="1:1" x14ac:dyDescent="0.35">
      <c r="A4794" s="33" t="s">
        <v>1162</v>
      </c>
    </row>
    <row r="4795" spans="1:1" x14ac:dyDescent="0.35">
      <c r="A4795" s="33" t="s">
        <v>383</v>
      </c>
    </row>
    <row r="4796" spans="1:1" x14ac:dyDescent="0.35">
      <c r="A4796" s="33" t="s">
        <v>1408</v>
      </c>
    </row>
    <row r="4797" spans="1:1" x14ac:dyDescent="0.35">
      <c r="A4797" s="33" t="s">
        <v>957</v>
      </c>
    </row>
    <row r="4798" spans="1:1" x14ac:dyDescent="0.35">
      <c r="A4798" s="33" t="s">
        <v>508</v>
      </c>
    </row>
    <row r="4799" spans="1:1" x14ac:dyDescent="0.35">
      <c r="A4799" s="33" t="s">
        <v>988</v>
      </c>
    </row>
    <row r="4800" spans="1:1" x14ac:dyDescent="0.35">
      <c r="A4800" s="33" t="s">
        <v>219</v>
      </c>
    </row>
    <row r="4801" spans="1:1" x14ac:dyDescent="0.35">
      <c r="A4801" s="33" t="s">
        <v>1550</v>
      </c>
    </row>
    <row r="4802" spans="1:1" x14ac:dyDescent="0.35">
      <c r="A4802" s="33" t="s">
        <v>1133</v>
      </c>
    </row>
    <row r="4803" spans="1:1" x14ac:dyDescent="0.35">
      <c r="A4803" s="33" t="s">
        <v>1339</v>
      </c>
    </row>
    <row r="4804" spans="1:1" x14ac:dyDescent="0.35">
      <c r="A4804" s="33" t="s">
        <v>830</v>
      </c>
    </row>
    <row r="4805" spans="1:1" x14ac:dyDescent="0.35">
      <c r="A4805" s="33" t="s">
        <v>257</v>
      </c>
    </row>
    <row r="4806" spans="1:1" x14ac:dyDescent="0.35">
      <c r="A4806" s="33" t="s">
        <v>257</v>
      </c>
    </row>
    <row r="4807" spans="1:1" x14ac:dyDescent="0.35">
      <c r="A4807" s="33" t="s">
        <v>173</v>
      </c>
    </row>
    <row r="4808" spans="1:1" x14ac:dyDescent="0.35">
      <c r="A4808" s="33" t="s">
        <v>552</v>
      </c>
    </row>
    <row r="4809" spans="1:1" x14ac:dyDescent="0.35">
      <c r="A4809" s="33" t="s">
        <v>309</v>
      </c>
    </row>
    <row r="4810" spans="1:1" x14ac:dyDescent="0.35">
      <c r="A4810" s="33" t="s">
        <v>1251</v>
      </c>
    </row>
    <row r="4811" spans="1:1" x14ac:dyDescent="0.35">
      <c r="A4811" s="33" t="s">
        <v>1041</v>
      </c>
    </row>
    <row r="4812" spans="1:1" x14ac:dyDescent="0.35">
      <c r="A4812" s="33" t="s">
        <v>1505</v>
      </c>
    </row>
    <row r="4813" spans="1:1" x14ac:dyDescent="0.35">
      <c r="A4813" s="33" t="s">
        <v>510</v>
      </c>
    </row>
    <row r="4814" spans="1:1" x14ac:dyDescent="0.35">
      <c r="A4814" s="33" t="s">
        <v>159</v>
      </c>
    </row>
    <row r="4815" spans="1:1" x14ac:dyDescent="0.35">
      <c r="A4815" s="33" t="s">
        <v>506</v>
      </c>
    </row>
    <row r="4816" spans="1:1" x14ac:dyDescent="0.35">
      <c r="A4816" s="33" t="s">
        <v>507</v>
      </c>
    </row>
    <row r="4817" spans="1:1" x14ac:dyDescent="0.35">
      <c r="A4817" s="33" t="s">
        <v>183</v>
      </c>
    </row>
    <row r="4818" spans="1:1" x14ac:dyDescent="0.35">
      <c r="A4818" s="33" t="s">
        <v>383</v>
      </c>
    </row>
    <row r="4819" spans="1:1" x14ac:dyDescent="0.35">
      <c r="A4819" s="33" t="s">
        <v>584</v>
      </c>
    </row>
    <row r="4820" spans="1:1" x14ac:dyDescent="0.35">
      <c r="A4820" s="33" t="s">
        <v>509</v>
      </c>
    </row>
    <row r="4821" spans="1:1" x14ac:dyDescent="0.35">
      <c r="A4821" s="33" t="s">
        <v>1526</v>
      </c>
    </row>
    <row r="4822" spans="1:1" x14ac:dyDescent="0.35">
      <c r="A4822" s="33" t="s">
        <v>1692</v>
      </c>
    </row>
    <row r="4823" spans="1:1" x14ac:dyDescent="0.35">
      <c r="A4823" s="33" t="s">
        <v>1906</v>
      </c>
    </row>
    <row r="4824" spans="1:1" x14ac:dyDescent="0.35">
      <c r="A4824" s="33" t="s">
        <v>1902</v>
      </c>
    </row>
    <row r="4825" spans="1:1" x14ac:dyDescent="0.35">
      <c r="A4825" s="33" t="s">
        <v>813</v>
      </c>
    </row>
    <row r="4826" spans="1:1" x14ac:dyDescent="0.35">
      <c r="A4826" s="33" t="s">
        <v>143</v>
      </c>
    </row>
    <row r="4827" spans="1:1" x14ac:dyDescent="0.35">
      <c r="A4827" s="33" t="s">
        <v>523</v>
      </c>
    </row>
    <row r="4828" spans="1:1" x14ac:dyDescent="0.35">
      <c r="A4828" s="33" t="s">
        <v>100</v>
      </c>
    </row>
    <row r="4829" spans="1:1" x14ac:dyDescent="0.35">
      <c r="A4829" s="33" t="s">
        <v>1675</v>
      </c>
    </row>
    <row r="4830" spans="1:1" x14ac:dyDescent="0.35">
      <c r="A4830" s="33" t="s">
        <v>669</v>
      </c>
    </row>
    <row r="4831" spans="1:1" x14ac:dyDescent="0.35">
      <c r="A4831" s="33" t="s">
        <v>1039</v>
      </c>
    </row>
    <row r="4832" spans="1:1" x14ac:dyDescent="0.35">
      <c r="A4832" s="33" t="s">
        <v>1455</v>
      </c>
    </row>
    <row r="4833" spans="1:1" x14ac:dyDescent="0.35">
      <c r="A4833" s="33" t="s">
        <v>276</v>
      </c>
    </row>
    <row r="4834" spans="1:1" x14ac:dyDescent="0.35">
      <c r="A4834" s="33" t="s">
        <v>279</v>
      </c>
    </row>
    <row r="4835" spans="1:1" x14ac:dyDescent="0.35">
      <c r="A4835" s="33" t="s">
        <v>1124</v>
      </c>
    </row>
    <row r="4836" spans="1:1" x14ac:dyDescent="0.35">
      <c r="A4836" s="33" t="s">
        <v>108</v>
      </c>
    </row>
    <row r="4837" spans="1:1" x14ac:dyDescent="0.35">
      <c r="A4837" s="33" t="s">
        <v>741</v>
      </c>
    </row>
    <row r="4838" spans="1:1" x14ac:dyDescent="0.35">
      <c r="A4838" s="33" t="s">
        <v>278</v>
      </c>
    </row>
    <row r="4839" spans="1:1" x14ac:dyDescent="0.35">
      <c r="A4839" s="33" t="s">
        <v>275</v>
      </c>
    </row>
    <row r="4840" spans="1:1" x14ac:dyDescent="0.35">
      <c r="A4840" s="33" t="s">
        <v>878</v>
      </c>
    </row>
    <row r="4841" spans="1:1" x14ac:dyDescent="0.35">
      <c r="A4841" s="33" t="s">
        <v>277</v>
      </c>
    </row>
    <row r="4842" spans="1:1" x14ac:dyDescent="0.35">
      <c r="A4842" s="33" t="s">
        <v>237</v>
      </c>
    </row>
    <row r="4843" spans="1:1" x14ac:dyDescent="0.35">
      <c r="A4843" s="33" t="s">
        <v>280</v>
      </c>
    </row>
    <row r="4844" spans="1:1" x14ac:dyDescent="0.35">
      <c r="A4844" s="33" t="s">
        <v>800</v>
      </c>
    </row>
    <row r="4845" spans="1:1" x14ac:dyDescent="0.35">
      <c r="A4845" s="33" t="s">
        <v>74</v>
      </c>
    </row>
    <row r="4846" spans="1:1" x14ac:dyDescent="0.35">
      <c r="A4846" s="33" t="s">
        <v>746</v>
      </c>
    </row>
    <row r="4847" spans="1:1" x14ac:dyDescent="0.35">
      <c r="A4847" s="33" t="s">
        <v>1004</v>
      </c>
    </row>
    <row r="4848" spans="1:1" x14ac:dyDescent="0.35">
      <c r="A4848" s="33" t="s">
        <v>1437</v>
      </c>
    </row>
    <row r="4849" spans="1:1" x14ac:dyDescent="0.35">
      <c r="A4849" s="33" t="s">
        <v>1580</v>
      </c>
    </row>
    <row r="4850" spans="1:1" x14ac:dyDescent="0.35">
      <c r="A4850" s="33" t="s">
        <v>368</v>
      </c>
    </row>
    <row r="4851" spans="1:1" x14ac:dyDescent="0.35">
      <c r="A4851" s="33" t="s">
        <v>907</v>
      </c>
    </row>
    <row r="4852" spans="1:1" x14ac:dyDescent="0.35">
      <c r="A4852" s="33" t="s">
        <v>1532</v>
      </c>
    </row>
    <row r="4853" spans="1:1" x14ac:dyDescent="0.35">
      <c r="A4853" s="33" t="s">
        <v>446</v>
      </c>
    </row>
    <row r="4854" spans="1:1" x14ac:dyDescent="0.35">
      <c r="A4854" s="33" t="s">
        <v>312</v>
      </c>
    </row>
    <row r="4855" spans="1:1" x14ac:dyDescent="0.35">
      <c r="A4855" s="33" t="s">
        <v>686</v>
      </c>
    </row>
    <row r="4856" spans="1:1" x14ac:dyDescent="0.35">
      <c r="A4856" s="33" t="s">
        <v>295</v>
      </c>
    </row>
    <row r="4857" spans="1:1" x14ac:dyDescent="0.35">
      <c r="A4857" s="33" t="s">
        <v>683</v>
      </c>
    </row>
    <row r="4858" spans="1:1" x14ac:dyDescent="0.35">
      <c r="A4858" s="33" t="s">
        <v>1083</v>
      </c>
    </row>
    <row r="4859" spans="1:1" x14ac:dyDescent="0.35">
      <c r="A4859" s="33" t="s">
        <v>1628</v>
      </c>
    </row>
    <row r="4860" spans="1:1" x14ac:dyDescent="0.35">
      <c r="A4860" s="33" t="s">
        <v>1111</v>
      </c>
    </row>
    <row r="4861" spans="1:1" x14ac:dyDescent="0.35">
      <c r="A4861" s="33" t="s">
        <v>846</v>
      </c>
    </row>
    <row r="4862" spans="1:1" x14ac:dyDescent="0.35">
      <c r="A4862" s="33" t="s">
        <v>1924</v>
      </c>
    </row>
    <row r="4863" spans="1:1" x14ac:dyDescent="0.35">
      <c r="A4863" s="33" t="s">
        <v>1777</v>
      </c>
    </row>
    <row r="4864" spans="1:1" x14ac:dyDescent="0.35">
      <c r="A4864" s="33" t="s">
        <v>139</v>
      </c>
    </row>
    <row r="4865" spans="1:1" x14ac:dyDescent="0.35">
      <c r="A4865" s="33" t="s">
        <v>429</v>
      </c>
    </row>
    <row r="4866" spans="1:1" x14ac:dyDescent="0.35">
      <c r="A4866" s="33" t="s">
        <v>883</v>
      </c>
    </row>
    <row r="4867" spans="1:1" x14ac:dyDescent="0.35">
      <c r="A4867" s="33" t="s">
        <v>1555</v>
      </c>
    </row>
    <row r="4868" spans="1:1" x14ac:dyDescent="0.35">
      <c r="A4868" s="33" t="s">
        <v>1132</v>
      </c>
    </row>
    <row r="4869" spans="1:1" x14ac:dyDescent="0.35">
      <c r="A4869" s="33" t="s">
        <v>554</v>
      </c>
    </row>
    <row r="4870" spans="1:1" x14ac:dyDescent="0.35">
      <c r="A4870" s="33" t="s">
        <v>179</v>
      </c>
    </row>
    <row r="4871" spans="1:1" x14ac:dyDescent="0.35">
      <c r="A4871" s="33" t="s">
        <v>634</v>
      </c>
    </row>
    <row r="4872" spans="1:1" x14ac:dyDescent="0.35">
      <c r="A4872" s="33" t="s">
        <v>260</v>
      </c>
    </row>
    <row r="4873" spans="1:1" x14ac:dyDescent="0.35">
      <c r="A4873" s="33" t="s">
        <v>1013</v>
      </c>
    </row>
    <row r="4874" spans="1:1" x14ac:dyDescent="0.35">
      <c r="A4874" s="33" t="s">
        <v>1817</v>
      </c>
    </row>
    <row r="4875" spans="1:1" x14ac:dyDescent="0.35">
      <c r="A4875" s="33" t="s">
        <v>1260</v>
      </c>
    </row>
    <row r="4876" spans="1:1" x14ac:dyDescent="0.35">
      <c r="A4876" s="33" t="s">
        <v>53</v>
      </c>
    </row>
    <row r="4877" spans="1:1" x14ac:dyDescent="0.35">
      <c r="A4877" s="33" t="s">
        <v>553</v>
      </c>
    </row>
    <row r="4878" spans="1:1" x14ac:dyDescent="0.35">
      <c r="A4878" s="33" t="s">
        <v>554</v>
      </c>
    </row>
    <row r="4879" spans="1:1" x14ac:dyDescent="0.35">
      <c r="A4879" s="33" t="s">
        <v>1719</v>
      </c>
    </row>
    <row r="4880" spans="1:1" x14ac:dyDescent="0.35">
      <c r="A4880" s="33" t="s">
        <v>552</v>
      </c>
    </row>
    <row r="4881" spans="1:1" x14ac:dyDescent="0.35">
      <c r="A4881" s="33" t="s">
        <v>271</v>
      </c>
    </row>
    <row r="4882" spans="1:1" x14ac:dyDescent="0.35">
      <c r="A4882" s="33" t="s">
        <v>1372</v>
      </c>
    </row>
    <row r="4883" spans="1:1" x14ac:dyDescent="0.35">
      <c r="A4883" s="33" t="s">
        <v>721</v>
      </c>
    </row>
    <row r="4884" spans="1:1" x14ac:dyDescent="0.35">
      <c r="A4884" s="33" t="s">
        <v>608</v>
      </c>
    </row>
    <row r="4885" spans="1:1" x14ac:dyDescent="0.35">
      <c r="A4885" s="33" t="s">
        <v>740</v>
      </c>
    </row>
    <row r="4886" spans="1:1" x14ac:dyDescent="0.35">
      <c r="A4886" s="33" t="s">
        <v>1140</v>
      </c>
    </row>
    <row r="4887" spans="1:1" x14ac:dyDescent="0.35">
      <c r="A4887" s="33" t="s">
        <v>1410</v>
      </c>
    </row>
    <row r="4888" spans="1:1" x14ac:dyDescent="0.35">
      <c r="A4888" s="33" t="s">
        <v>1409</v>
      </c>
    </row>
    <row r="4889" spans="1:1" x14ac:dyDescent="0.35">
      <c r="A4889" s="33" t="s">
        <v>449</v>
      </c>
    </row>
    <row r="4890" spans="1:1" x14ac:dyDescent="0.35">
      <c r="A4890" s="33" t="s">
        <v>1703</v>
      </c>
    </row>
    <row r="4891" spans="1:1" x14ac:dyDescent="0.35">
      <c r="A4891" s="33" t="s">
        <v>372</v>
      </c>
    </row>
    <row r="4892" spans="1:1" x14ac:dyDescent="0.35">
      <c r="A4892" s="33" t="s">
        <v>165</v>
      </c>
    </row>
    <row r="4893" spans="1:1" x14ac:dyDescent="0.35">
      <c r="A4893" s="33" t="s">
        <v>120</v>
      </c>
    </row>
    <row r="4894" spans="1:1" x14ac:dyDescent="0.35">
      <c r="A4894" s="33" t="s">
        <v>1242</v>
      </c>
    </row>
    <row r="4895" spans="1:1" x14ac:dyDescent="0.35">
      <c r="A4895" s="33" t="s">
        <v>166</v>
      </c>
    </row>
    <row r="4896" spans="1:1" x14ac:dyDescent="0.35">
      <c r="A4896" s="33" t="s">
        <v>1242</v>
      </c>
    </row>
    <row r="4897" spans="1:1" x14ac:dyDescent="0.35">
      <c r="A4897" s="33" t="s">
        <v>167</v>
      </c>
    </row>
    <row r="4898" spans="1:1" x14ac:dyDescent="0.35">
      <c r="A4898" s="33" t="s">
        <v>1258</v>
      </c>
    </row>
    <row r="4899" spans="1:1" x14ac:dyDescent="0.35">
      <c r="A4899" s="33" t="s">
        <v>1500</v>
      </c>
    </row>
    <row r="4900" spans="1:1" x14ac:dyDescent="0.35">
      <c r="A4900" s="33" t="s">
        <v>1367</v>
      </c>
    </row>
    <row r="4901" spans="1:1" x14ac:dyDescent="0.35">
      <c r="A4901" s="33" t="s">
        <v>164</v>
      </c>
    </row>
    <row r="4902" spans="1:1" x14ac:dyDescent="0.35">
      <c r="A4902" s="33" t="s">
        <v>28</v>
      </c>
    </row>
    <row r="4903" spans="1:1" x14ac:dyDescent="0.35">
      <c r="A4903" s="33" t="s">
        <v>1283</v>
      </c>
    </row>
    <row r="4904" spans="1:1" x14ac:dyDescent="0.35">
      <c r="A4904" s="33" t="s">
        <v>121</v>
      </c>
    </row>
    <row r="4905" spans="1:1" x14ac:dyDescent="0.35">
      <c r="A4905" s="33" t="s">
        <v>1713</v>
      </c>
    </row>
    <row r="4906" spans="1:1" x14ac:dyDescent="0.35">
      <c r="A4906" s="33" t="s">
        <v>13</v>
      </c>
    </row>
    <row r="4907" spans="1:1" x14ac:dyDescent="0.35">
      <c r="A4907" s="33" t="s">
        <v>1505</v>
      </c>
    </row>
    <row r="4908" spans="1:1" x14ac:dyDescent="0.35">
      <c r="A4908" s="33" t="s">
        <v>1341</v>
      </c>
    </row>
    <row r="4909" spans="1:1" x14ac:dyDescent="0.35">
      <c r="A4909" s="33" t="s">
        <v>763</v>
      </c>
    </row>
    <row r="4910" spans="1:1" x14ac:dyDescent="0.35">
      <c r="A4910" s="33" t="s">
        <v>63</v>
      </c>
    </row>
    <row r="4911" spans="1:1" x14ac:dyDescent="0.35">
      <c r="A4911" s="33" t="s">
        <v>1623</v>
      </c>
    </row>
    <row r="4912" spans="1:1" x14ac:dyDescent="0.35">
      <c r="A4912" s="33" t="s">
        <v>606</v>
      </c>
    </row>
    <row r="4913" spans="1:1" x14ac:dyDescent="0.35">
      <c r="A4913" s="33" t="s">
        <v>218</v>
      </c>
    </row>
    <row r="4914" spans="1:1" x14ac:dyDescent="0.35">
      <c r="A4914" s="33" t="s">
        <v>1817</v>
      </c>
    </row>
    <row r="4915" spans="1:1" x14ac:dyDescent="0.35">
      <c r="A4915" s="33" t="s">
        <v>965</v>
      </c>
    </row>
    <row r="4916" spans="1:1" x14ac:dyDescent="0.35">
      <c r="A4916" s="33" t="s">
        <v>1673</v>
      </c>
    </row>
    <row r="4917" spans="1:1" x14ac:dyDescent="0.35">
      <c r="A4917" s="33" t="s">
        <v>1733</v>
      </c>
    </row>
    <row r="4918" spans="1:1" x14ac:dyDescent="0.35">
      <c r="A4918" s="33" t="s">
        <v>892</v>
      </c>
    </row>
    <row r="4919" spans="1:1" x14ac:dyDescent="0.35">
      <c r="A4919" s="33" t="s">
        <v>1647</v>
      </c>
    </row>
    <row r="4920" spans="1:1" x14ac:dyDescent="0.35">
      <c r="A4920" s="33" t="s">
        <v>1265</v>
      </c>
    </row>
    <row r="4921" spans="1:1" x14ac:dyDescent="0.35">
      <c r="A4921" s="33" t="s">
        <v>458</v>
      </c>
    </row>
    <row r="4922" spans="1:1" x14ac:dyDescent="0.35">
      <c r="A4922" s="33" t="s">
        <v>893</v>
      </c>
    </row>
    <row r="4923" spans="1:1" x14ac:dyDescent="0.35">
      <c r="A4923" s="33" t="s">
        <v>891</v>
      </c>
    </row>
    <row r="4924" spans="1:1" x14ac:dyDescent="0.35">
      <c r="A4924" s="33" t="s">
        <v>1766</v>
      </c>
    </row>
    <row r="4925" spans="1:1" x14ac:dyDescent="0.35">
      <c r="A4925" s="33" t="s">
        <v>1930</v>
      </c>
    </row>
    <row r="4926" spans="1:1" x14ac:dyDescent="0.35">
      <c r="A4926" s="33" t="s">
        <v>1356</v>
      </c>
    </row>
    <row r="4927" spans="1:1" x14ac:dyDescent="0.35">
      <c r="A4927" s="33" t="s">
        <v>1109</v>
      </c>
    </row>
    <row r="4928" spans="1:1" x14ac:dyDescent="0.35">
      <c r="A4928" s="33" t="s">
        <v>934</v>
      </c>
    </row>
    <row r="4929" spans="1:1" x14ac:dyDescent="0.35">
      <c r="A4929" s="33" t="s">
        <v>595</v>
      </c>
    </row>
    <row r="4930" spans="1:1" x14ac:dyDescent="0.35">
      <c r="A4930" s="33" t="s">
        <v>1088</v>
      </c>
    </row>
    <row r="4931" spans="1:1" x14ac:dyDescent="0.35">
      <c r="A4931" s="33" t="s">
        <v>95</v>
      </c>
    </row>
    <row r="4932" spans="1:1" x14ac:dyDescent="0.35">
      <c r="A4932" s="33" t="s">
        <v>1390</v>
      </c>
    </row>
    <row r="4933" spans="1:1" x14ac:dyDescent="0.35">
      <c r="A4933" s="33" t="s">
        <v>1673</v>
      </c>
    </row>
    <row r="4934" spans="1:1" x14ac:dyDescent="0.35">
      <c r="A4934" s="33" t="s">
        <v>1839</v>
      </c>
    </row>
    <row r="4935" spans="1:1" x14ac:dyDescent="0.35">
      <c r="A4935" s="33" t="s">
        <v>93</v>
      </c>
    </row>
    <row r="4936" spans="1:1" x14ac:dyDescent="0.35">
      <c r="A4936" s="33" t="s">
        <v>1031</v>
      </c>
    </row>
    <row r="4937" spans="1:1" x14ac:dyDescent="0.35">
      <c r="A4937" s="33" t="s">
        <v>82</v>
      </c>
    </row>
    <row r="4938" spans="1:1" x14ac:dyDescent="0.35">
      <c r="A4938" s="33" t="s">
        <v>97</v>
      </c>
    </row>
    <row r="4939" spans="1:1" x14ac:dyDescent="0.35">
      <c r="A4939" s="33" t="s">
        <v>1100</v>
      </c>
    </row>
    <row r="4940" spans="1:1" x14ac:dyDescent="0.35">
      <c r="A4940" s="33" t="s">
        <v>94</v>
      </c>
    </row>
    <row r="4941" spans="1:1" x14ac:dyDescent="0.35">
      <c r="A4941" s="33" t="s">
        <v>1416</v>
      </c>
    </row>
    <row r="4942" spans="1:1" x14ac:dyDescent="0.35">
      <c r="A4942" s="33" t="s">
        <v>96</v>
      </c>
    </row>
    <row r="4943" spans="1:1" x14ac:dyDescent="0.35">
      <c r="A4943" s="33" t="s">
        <v>1017</v>
      </c>
    </row>
    <row r="4944" spans="1:1" x14ac:dyDescent="0.35">
      <c r="A4944" s="33" t="s">
        <v>1477</v>
      </c>
    </row>
    <row r="4945" spans="1:1" x14ac:dyDescent="0.35">
      <c r="A4945" s="33" t="s">
        <v>98</v>
      </c>
    </row>
    <row r="4946" spans="1:1" x14ac:dyDescent="0.35">
      <c r="A4946" s="33" t="s">
        <v>1209</v>
      </c>
    </row>
    <row r="4947" spans="1:1" x14ac:dyDescent="0.35">
      <c r="A4947" s="33" t="s">
        <v>1757</v>
      </c>
    </row>
    <row r="4948" spans="1:1" x14ac:dyDescent="0.35">
      <c r="A4948" s="33" t="s">
        <v>1604</v>
      </c>
    </row>
    <row r="4949" spans="1:1" x14ac:dyDescent="0.35">
      <c r="A4949" s="33" t="s">
        <v>28</v>
      </c>
    </row>
    <row r="4950" spans="1:1" x14ac:dyDescent="0.35">
      <c r="A4950" s="33" t="s">
        <v>798</v>
      </c>
    </row>
    <row r="4951" spans="1:1" x14ac:dyDescent="0.35">
      <c r="A4951" s="33" t="s">
        <v>187</v>
      </c>
    </row>
    <row r="4952" spans="1:1" x14ac:dyDescent="0.35">
      <c r="A4952" s="33" t="s">
        <v>460</v>
      </c>
    </row>
    <row r="4953" spans="1:1" x14ac:dyDescent="0.35">
      <c r="A4953" s="33" t="s">
        <v>998</v>
      </c>
    </row>
    <row r="4954" spans="1:1" x14ac:dyDescent="0.35">
      <c r="A4954" s="33" t="s">
        <v>1083</v>
      </c>
    </row>
    <row r="4955" spans="1:1" x14ac:dyDescent="0.35">
      <c r="A4955" s="33" t="s">
        <v>82</v>
      </c>
    </row>
    <row r="4956" spans="1:1" x14ac:dyDescent="0.35">
      <c r="A4956" s="33" t="s">
        <v>1764</v>
      </c>
    </row>
    <row r="4957" spans="1:1" x14ac:dyDescent="0.35">
      <c r="A4957" s="33" t="s">
        <v>1073</v>
      </c>
    </row>
    <row r="4958" spans="1:1" x14ac:dyDescent="0.35">
      <c r="A4958" s="33" t="s">
        <v>545</v>
      </c>
    </row>
    <row r="4959" spans="1:1" x14ac:dyDescent="0.35">
      <c r="A4959" s="33" t="s">
        <v>794</v>
      </c>
    </row>
    <row r="4960" spans="1:1" x14ac:dyDescent="0.35">
      <c r="A4960" s="33" t="s">
        <v>744</v>
      </c>
    </row>
    <row r="4961" spans="1:1" x14ac:dyDescent="0.35">
      <c r="A4961" s="33" t="s">
        <v>795</v>
      </c>
    </row>
    <row r="4962" spans="1:1" x14ac:dyDescent="0.35">
      <c r="A4962" s="33" t="s">
        <v>83</v>
      </c>
    </row>
    <row r="4963" spans="1:1" x14ac:dyDescent="0.35">
      <c r="A4963" s="33" t="s">
        <v>997</v>
      </c>
    </row>
    <row r="4964" spans="1:1" x14ac:dyDescent="0.35">
      <c r="A4964" s="33" t="s">
        <v>844</v>
      </c>
    </row>
    <row r="4965" spans="1:1" x14ac:dyDescent="0.35">
      <c r="A4965" s="33" t="s">
        <v>744</v>
      </c>
    </row>
    <row r="4966" spans="1:1" x14ac:dyDescent="0.35">
      <c r="A4966" s="33" t="s">
        <v>1213</v>
      </c>
    </row>
    <row r="4967" spans="1:1" x14ac:dyDescent="0.35">
      <c r="A4967" s="33" t="s">
        <v>743</v>
      </c>
    </row>
    <row r="4968" spans="1:1" x14ac:dyDescent="0.35">
      <c r="A4968" s="33" t="s">
        <v>651</v>
      </c>
    </row>
    <row r="4969" spans="1:1" x14ac:dyDescent="0.35">
      <c r="A4969" s="33" t="s">
        <v>1633</v>
      </c>
    </row>
    <row r="4970" spans="1:1" x14ac:dyDescent="0.35">
      <c r="A4970" s="33" t="s">
        <v>1387</v>
      </c>
    </row>
    <row r="4971" spans="1:1" x14ac:dyDescent="0.35">
      <c r="A4971" s="33" t="s">
        <v>874</v>
      </c>
    </row>
    <row r="4972" spans="1:1" x14ac:dyDescent="0.35">
      <c r="A4972" s="33" t="s">
        <v>407</v>
      </c>
    </row>
    <row r="4973" spans="1:1" x14ac:dyDescent="0.35">
      <c r="A4973" s="33" t="s">
        <v>1491</v>
      </c>
    </row>
    <row r="4974" spans="1:1" x14ac:dyDescent="0.35">
      <c r="A4974" s="33" t="s">
        <v>453</v>
      </c>
    </row>
    <row r="4975" spans="1:1" x14ac:dyDescent="0.35">
      <c r="A4975" s="33" t="s">
        <v>1226</v>
      </c>
    </row>
    <row r="4976" spans="1:1" x14ac:dyDescent="0.35">
      <c r="A4976" s="33" t="s">
        <v>644</v>
      </c>
    </row>
    <row r="4977" spans="1:1" x14ac:dyDescent="0.35">
      <c r="A4977" s="33" t="s">
        <v>1315</v>
      </c>
    </row>
    <row r="4978" spans="1:1" x14ac:dyDescent="0.35">
      <c r="A4978" s="33" t="s">
        <v>1719</v>
      </c>
    </row>
    <row r="4979" spans="1:1" x14ac:dyDescent="0.35">
      <c r="A4979" s="33" t="s">
        <v>637</v>
      </c>
    </row>
    <row r="4980" spans="1:1" x14ac:dyDescent="0.35">
      <c r="A4980" s="33" t="s">
        <v>745</v>
      </c>
    </row>
    <row r="4981" spans="1:1" x14ac:dyDescent="0.35">
      <c r="A4981" s="33" t="s">
        <v>1306</v>
      </c>
    </row>
    <row r="4982" spans="1:1" x14ac:dyDescent="0.35">
      <c r="A4982" s="33" t="s">
        <v>1307</v>
      </c>
    </row>
    <row r="4983" spans="1:1" x14ac:dyDescent="0.35">
      <c r="A4983" s="33" t="s">
        <v>1907</v>
      </c>
    </row>
    <row r="4984" spans="1:1" x14ac:dyDescent="0.35">
      <c r="A4984" s="33" t="s">
        <v>1765</v>
      </c>
    </row>
    <row r="4985" spans="1:1" x14ac:dyDescent="0.35">
      <c r="A4985" s="33" t="s">
        <v>1500</v>
      </c>
    </row>
    <row r="4986" spans="1:1" x14ac:dyDescent="0.35">
      <c r="A4986" s="33" t="s">
        <v>1043</v>
      </c>
    </row>
    <row r="4987" spans="1:1" x14ac:dyDescent="0.35">
      <c r="A4987" s="33" t="s">
        <v>1449</v>
      </c>
    </row>
    <row r="4988" spans="1:1" x14ac:dyDescent="0.35">
      <c r="A4988" s="33" t="s">
        <v>1179</v>
      </c>
    </row>
    <row r="4989" spans="1:1" x14ac:dyDescent="0.35">
      <c r="A4989" s="33" t="s">
        <v>284</v>
      </c>
    </row>
    <row r="4990" spans="1:1" x14ac:dyDescent="0.35">
      <c r="A4990" s="33" t="s">
        <v>80</v>
      </c>
    </row>
    <row r="4991" spans="1:1" x14ac:dyDescent="0.35">
      <c r="A4991" s="33" t="s">
        <v>103</v>
      </c>
    </row>
    <row r="4992" spans="1:1" x14ac:dyDescent="0.35">
      <c r="A4992" s="33" t="s">
        <v>1334</v>
      </c>
    </row>
    <row r="4993" spans="1:1" x14ac:dyDescent="0.35">
      <c r="A4993" s="33" t="s">
        <v>180</v>
      </c>
    </row>
    <row r="4994" spans="1:1" x14ac:dyDescent="0.35">
      <c r="A4994" s="33" t="s">
        <v>1607</v>
      </c>
    </row>
    <row r="4995" spans="1:1" x14ac:dyDescent="0.35">
      <c r="A4995" s="33" t="s">
        <v>488</v>
      </c>
    </row>
    <row r="4996" spans="1:1" x14ac:dyDescent="0.35">
      <c r="A4996" s="33" t="s">
        <v>510</v>
      </c>
    </row>
    <row r="4997" spans="1:1" x14ac:dyDescent="0.35">
      <c r="A4997" s="33" t="s">
        <v>475</v>
      </c>
    </row>
    <row r="4998" spans="1:1" x14ac:dyDescent="0.35">
      <c r="A4998" s="33" t="s">
        <v>1425</v>
      </c>
    </row>
    <row r="4999" spans="1:1" x14ac:dyDescent="0.35">
      <c r="A4999" s="33" t="s">
        <v>1695</v>
      </c>
    </row>
    <row r="5000" spans="1:1" x14ac:dyDescent="0.35">
      <c r="A5000" s="33" t="s">
        <v>1553</v>
      </c>
    </row>
    <row r="5001" spans="1:1" x14ac:dyDescent="0.35">
      <c r="A5001" s="33" t="s">
        <v>1768</v>
      </c>
    </row>
    <row r="5002" spans="1:1" x14ac:dyDescent="0.35">
      <c r="A5002" s="33" t="s">
        <v>1163</v>
      </c>
    </row>
    <row r="5003" spans="1:1" x14ac:dyDescent="0.35">
      <c r="A5003" s="33" t="s">
        <v>1047</v>
      </c>
    </row>
    <row r="5004" spans="1:1" x14ac:dyDescent="0.35">
      <c r="A5004" s="33" t="s">
        <v>1324</v>
      </c>
    </row>
    <row r="5005" spans="1:1" x14ac:dyDescent="0.35">
      <c r="A5005" s="33" t="s">
        <v>350</v>
      </c>
    </row>
    <row r="5006" spans="1:1" x14ac:dyDescent="0.35">
      <c r="A5006" s="33" t="s">
        <v>445</v>
      </c>
    </row>
    <row r="5007" spans="1:1" x14ac:dyDescent="0.35">
      <c r="A5007" s="33" t="s">
        <v>487</v>
      </c>
    </row>
    <row r="5008" spans="1:1" x14ac:dyDescent="0.35">
      <c r="A5008" s="33" t="s">
        <v>977</v>
      </c>
    </row>
    <row r="5009" spans="1:1" x14ac:dyDescent="0.35">
      <c r="A5009" s="33" t="s">
        <v>447</v>
      </c>
    </row>
    <row r="5010" spans="1:1" x14ac:dyDescent="0.35">
      <c r="A5010" s="33" t="s">
        <v>197</v>
      </c>
    </row>
    <row r="5011" spans="1:1" x14ac:dyDescent="0.35">
      <c r="A5011" s="33" t="s">
        <v>1257</v>
      </c>
    </row>
    <row r="5012" spans="1:1" x14ac:dyDescent="0.35">
      <c r="A5012" s="33" t="s">
        <v>1623</v>
      </c>
    </row>
    <row r="5013" spans="1:1" x14ac:dyDescent="0.35">
      <c r="A5013" s="33" t="s">
        <v>1137</v>
      </c>
    </row>
    <row r="5014" spans="1:1" x14ac:dyDescent="0.35">
      <c r="A5014" s="33" t="s">
        <v>1573</v>
      </c>
    </row>
    <row r="5015" spans="1:1" x14ac:dyDescent="0.35">
      <c r="A5015" s="33" t="s">
        <v>40</v>
      </c>
    </row>
    <row r="5016" spans="1:1" x14ac:dyDescent="0.35">
      <c r="A5016" s="33" t="s">
        <v>1606</v>
      </c>
    </row>
    <row r="5017" spans="1:1" x14ac:dyDescent="0.35">
      <c r="A5017" s="33" t="s">
        <v>393</v>
      </c>
    </row>
    <row r="5018" spans="1:1" x14ac:dyDescent="0.35">
      <c r="A5018" s="33" t="s">
        <v>357</v>
      </c>
    </row>
    <row r="5019" spans="1:1" x14ac:dyDescent="0.35">
      <c r="A5019" s="33" t="s">
        <v>1590</v>
      </c>
    </row>
    <row r="5020" spans="1:1" x14ac:dyDescent="0.35">
      <c r="A5020" s="33" t="s">
        <v>1477</v>
      </c>
    </row>
    <row r="5021" spans="1:1" x14ac:dyDescent="0.35">
      <c r="A5021" s="33" t="s">
        <v>571</v>
      </c>
    </row>
    <row r="5022" spans="1:1" x14ac:dyDescent="0.35">
      <c r="A5022" s="33" t="s">
        <v>978</v>
      </c>
    </row>
    <row r="5023" spans="1:1" x14ac:dyDescent="0.35">
      <c r="A5023" s="33" t="s">
        <v>255</v>
      </c>
    </row>
    <row r="5024" spans="1:1" x14ac:dyDescent="0.35">
      <c r="A5024" s="33" t="s">
        <v>1111</v>
      </c>
    </row>
    <row r="5025" spans="1:1" x14ac:dyDescent="0.35">
      <c r="A5025" s="33" t="s">
        <v>430</v>
      </c>
    </row>
    <row r="5026" spans="1:1" x14ac:dyDescent="0.35">
      <c r="A5026" s="33" t="s">
        <v>1398</v>
      </c>
    </row>
    <row r="5027" spans="1:1" x14ac:dyDescent="0.35">
      <c r="A5027" s="33" t="s">
        <v>1457</v>
      </c>
    </row>
    <row r="5028" spans="1:1" x14ac:dyDescent="0.35">
      <c r="A5028" s="33" t="s">
        <v>194</v>
      </c>
    </row>
    <row r="5029" spans="1:1" x14ac:dyDescent="0.35">
      <c r="A5029" s="33" t="s">
        <v>771</v>
      </c>
    </row>
    <row r="5030" spans="1:1" x14ac:dyDescent="0.35">
      <c r="A5030" s="33" t="s">
        <v>1000</v>
      </c>
    </row>
    <row r="5031" spans="1:1" x14ac:dyDescent="0.35">
      <c r="A5031" s="33" t="s">
        <v>48</v>
      </c>
    </row>
    <row r="5032" spans="1:1" x14ac:dyDescent="0.35">
      <c r="A5032" s="33" t="s">
        <v>805</v>
      </c>
    </row>
    <row r="5033" spans="1:1" x14ac:dyDescent="0.35">
      <c r="A5033" s="33" t="s">
        <v>810</v>
      </c>
    </row>
    <row r="5034" spans="1:1" x14ac:dyDescent="0.35">
      <c r="A5034" s="33" t="s">
        <v>726</v>
      </c>
    </row>
    <row r="5035" spans="1:1" x14ac:dyDescent="0.35">
      <c r="A5035" s="33" t="s">
        <v>923</v>
      </c>
    </row>
    <row r="5036" spans="1:1" x14ac:dyDescent="0.35">
      <c r="A5036" s="33" t="s">
        <v>1511</v>
      </c>
    </row>
    <row r="5037" spans="1:1" x14ac:dyDescent="0.35">
      <c r="A5037" s="33" t="s">
        <v>1913</v>
      </c>
    </row>
    <row r="5038" spans="1:1" x14ac:dyDescent="0.35">
      <c r="A5038" s="33" t="s">
        <v>1798</v>
      </c>
    </row>
    <row r="5039" spans="1:1" x14ac:dyDescent="0.35">
      <c r="A5039" s="33" t="s">
        <v>1157</v>
      </c>
    </row>
    <row r="5040" spans="1:1" x14ac:dyDescent="0.35">
      <c r="A5040" s="33" t="s">
        <v>1625</v>
      </c>
    </row>
    <row r="5041" spans="1:1" x14ac:dyDescent="0.35">
      <c r="A5041" s="33" t="s">
        <v>1146</v>
      </c>
    </row>
    <row r="5042" spans="1:1" x14ac:dyDescent="0.35">
      <c r="A5042" s="33" t="s">
        <v>856</v>
      </c>
    </row>
    <row r="5043" spans="1:1" x14ac:dyDescent="0.35">
      <c r="A5043" s="33" t="s">
        <v>1260</v>
      </c>
    </row>
    <row r="5044" spans="1:1" x14ac:dyDescent="0.35">
      <c r="A5044" s="33" t="s">
        <v>1060</v>
      </c>
    </row>
    <row r="5045" spans="1:1" x14ac:dyDescent="0.35">
      <c r="A5045" s="33" t="s">
        <v>1737</v>
      </c>
    </row>
    <row r="5046" spans="1:1" x14ac:dyDescent="0.35">
      <c r="A5046" s="33" t="s">
        <v>765</v>
      </c>
    </row>
    <row r="5047" spans="1:1" x14ac:dyDescent="0.35">
      <c r="A5047" s="33" t="s">
        <v>598</v>
      </c>
    </row>
    <row r="5048" spans="1:1" x14ac:dyDescent="0.35">
      <c r="A5048" s="33" t="s">
        <v>598</v>
      </c>
    </row>
    <row r="5049" spans="1:1" x14ac:dyDescent="0.35">
      <c r="A5049" s="33" t="s">
        <v>1363</v>
      </c>
    </row>
    <row r="5050" spans="1:1" x14ac:dyDescent="0.35">
      <c r="A5050" s="33" t="s">
        <v>88</v>
      </c>
    </row>
    <row r="5051" spans="1:1" x14ac:dyDescent="0.35">
      <c r="A5051" s="33" t="s">
        <v>382</v>
      </c>
    </row>
    <row r="5052" spans="1:1" x14ac:dyDescent="0.35">
      <c r="A5052" s="33" t="s">
        <v>548</v>
      </c>
    </row>
    <row r="5053" spans="1:1" x14ac:dyDescent="0.35">
      <c r="A5053" s="33" t="s">
        <v>1223</v>
      </c>
    </row>
    <row r="5054" spans="1:1" x14ac:dyDescent="0.35">
      <c r="A5054" s="33" t="s">
        <v>1033</v>
      </c>
    </row>
    <row r="5055" spans="1:1" x14ac:dyDescent="0.35">
      <c r="A5055" s="33" t="s">
        <v>1509</v>
      </c>
    </row>
    <row r="5056" spans="1:1" x14ac:dyDescent="0.35">
      <c r="A5056" s="33" t="s">
        <v>1311</v>
      </c>
    </row>
    <row r="5057" spans="1:1" x14ac:dyDescent="0.35">
      <c r="A5057" s="33" t="s">
        <v>661</v>
      </c>
    </row>
    <row r="5058" spans="1:1" x14ac:dyDescent="0.35">
      <c r="A5058" s="33" t="s">
        <v>1195</v>
      </c>
    </row>
    <row r="5059" spans="1:1" x14ac:dyDescent="0.35">
      <c r="A5059" s="33" t="s">
        <v>554</v>
      </c>
    </row>
    <row r="5060" spans="1:1" x14ac:dyDescent="0.35">
      <c r="A5060" s="33" t="s">
        <v>1693</v>
      </c>
    </row>
    <row r="5061" spans="1:1" x14ac:dyDescent="0.35">
      <c r="A5061" s="33" t="s">
        <v>1446</v>
      </c>
    </row>
    <row r="5062" spans="1:1" x14ac:dyDescent="0.35">
      <c r="A5062" s="33" t="s">
        <v>63</v>
      </c>
    </row>
    <row r="5063" spans="1:1" x14ac:dyDescent="0.35">
      <c r="A5063" s="33" t="s">
        <v>1392</v>
      </c>
    </row>
    <row r="5064" spans="1:1" x14ac:dyDescent="0.35">
      <c r="A5064" s="33" t="s">
        <v>1259</v>
      </c>
    </row>
    <row r="5065" spans="1:1" x14ac:dyDescent="0.35">
      <c r="A5065" s="33" t="s">
        <v>1232</v>
      </c>
    </row>
    <row r="5066" spans="1:1" x14ac:dyDescent="0.35">
      <c r="A5066" s="33" t="s">
        <v>210</v>
      </c>
    </row>
    <row r="5067" spans="1:1" x14ac:dyDescent="0.35">
      <c r="A5067" s="33" t="s">
        <v>289</v>
      </c>
    </row>
    <row r="5068" spans="1:1" x14ac:dyDescent="0.35">
      <c r="A5068" s="33" t="s">
        <v>459</v>
      </c>
    </row>
    <row r="5069" spans="1:1" x14ac:dyDescent="0.35">
      <c r="A5069" s="33" t="s">
        <v>1266</v>
      </c>
    </row>
    <row r="5070" spans="1:1" x14ac:dyDescent="0.35">
      <c r="A5070" s="33" t="s">
        <v>1265</v>
      </c>
    </row>
    <row r="5071" spans="1:1" x14ac:dyDescent="0.35">
      <c r="A5071" s="33" t="s">
        <v>1300</v>
      </c>
    </row>
    <row r="5072" spans="1:1" x14ac:dyDescent="0.35">
      <c r="A5072" s="33" t="s">
        <v>160</v>
      </c>
    </row>
    <row r="5073" spans="1:1" x14ac:dyDescent="0.35">
      <c r="A5073" s="33" t="s">
        <v>796</v>
      </c>
    </row>
    <row r="5074" spans="1:1" x14ac:dyDescent="0.35">
      <c r="A5074" s="33" t="s">
        <v>54</v>
      </c>
    </row>
    <row r="5075" spans="1:1" x14ac:dyDescent="0.35">
      <c r="A5075" s="33" t="s">
        <v>693</v>
      </c>
    </row>
    <row r="5076" spans="1:1" x14ac:dyDescent="0.35">
      <c r="A5076" s="33" t="s">
        <v>543</v>
      </c>
    </row>
    <row r="5077" spans="1:1" x14ac:dyDescent="0.35">
      <c r="A5077" s="33" t="s">
        <v>1889</v>
      </c>
    </row>
    <row r="5078" spans="1:1" x14ac:dyDescent="0.35">
      <c r="A5078" s="33" t="s">
        <v>488</v>
      </c>
    </row>
    <row r="5079" spans="1:1" x14ac:dyDescent="0.35">
      <c r="A5079" s="33" t="s">
        <v>337</v>
      </c>
    </row>
    <row r="5080" spans="1:1" x14ac:dyDescent="0.35">
      <c r="A5080" s="33" t="s">
        <v>507</v>
      </c>
    </row>
    <row r="5081" spans="1:1" x14ac:dyDescent="0.35">
      <c r="A5081" s="33" t="s">
        <v>534</v>
      </c>
    </row>
    <row r="5082" spans="1:1" x14ac:dyDescent="0.35">
      <c r="A5082" s="33" t="s">
        <v>486</v>
      </c>
    </row>
    <row r="5083" spans="1:1" x14ac:dyDescent="0.35">
      <c r="A5083" s="33" t="s">
        <v>255</v>
      </c>
    </row>
    <row r="5084" spans="1:1" x14ac:dyDescent="0.35">
      <c r="A5084" s="33" t="s">
        <v>996</v>
      </c>
    </row>
    <row r="5085" spans="1:1" x14ac:dyDescent="0.35">
      <c r="A5085" s="33" t="s">
        <v>540</v>
      </c>
    </row>
    <row r="5086" spans="1:1" x14ac:dyDescent="0.35">
      <c r="A5086" s="33" t="s">
        <v>1839</v>
      </c>
    </row>
    <row r="5087" spans="1:1" x14ac:dyDescent="0.35">
      <c r="A5087" s="33" t="s">
        <v>1729</v>
      </c>
    </row>
    <row r="5088" spans="1:1" x14ac:dyDescent="0.35">
      <c r="A5088" s="33" t="s">
        <v>73</v>
      </c>
    </row>
    <row r="5089" spans="1:1" x14ac:dyDescent="0.35">
      <c r="A5089" s="33" t="s">
        <v>228</v>
      </c>
    </row>
    <row r="5090" spans="1:1" x14ac:dyDescent="0.35">
      <c r="A5090" s="33" t="s">
        <v>59</v>
      </c>
    </row>
    <row r="5091" spans="1:1" x14ac:dyDescent="0.35">
      <c r="A5091" s="33" t="s">
        <v>946</v>
      </c>
    </row>
    <row r="5092" spans="1:1" x14ac:dyDescent="0.35">
      <c r="A5092" s="33" t="s">
        <v>1415</v>
      </c>
    </row>
    <row r="5093" spans="1:1" x14ac:dyDescent="0.35">
      <c r="A5093" s="33" t="s">
        <v>505</v>
      </c>
    </row>
    <row r="5094" spans="1:1" x14ac:dyDescent="0.35">
      <c r="A5094" s="33" t="s">
        <v>1392</v>
      </c>
    </row>
    <row r="5095" spans="1:1" x14ac:dyDescent="0.35">
      <c r="A5095" s="33" t="s">
        <v>672</v>
      </c>
    </row>
    <row r="5096" spans="1:1" x14ac:dyDescent="0.35">
      <c r="A5096" s="33" t="s">
        <v>179</v>
      </c>
    </row>
    <row r="5097" spans="1:1" x14ac:dyDescent="0.35">
      <c r="A5097" s="33" t="s">
        <v>579</v>
      </c>
    </row>
    <row r="5098" spans="1:1" x14ac:dyDescent="0.35">
      <c r="A5098" s="33" t="s">
        <v>666</v>
      </c>
    </row>
    <row r="5099" spans="1:1" x14ac:dyDescent="0.35">
      <c r="A5099" s="33" t="s">
        <v>373</v>
      </c>
    </row>
    <row r="5100" spans="1:1" x14ac:dyDescent="0.35">
      <c r="A5100" s="33" t="s">
        <v>947</v>
      </c>
    </row>
    <row r="5101" spans="1:1" x14ac:dyDescent="0.35">
      <c r="A5101" s="33" t="s">
        <v>431</v>
      </c>
    </row>
    <row r="5102" spans="1:1" x14ac:dyDescent="0.35">
      <c r="A5102" s="33" t="s">
        <v>1021</v>
      </c>
    </row>
    <row r="5103" spans="1:1" x14ac:dyDescent="0.35">
      <c r="A5103" s="33" t="s">
        <v>1349</v>
      </c>
    </row>
    <row r="5104" spans="1:1" x14ac:dyDescent="0.35">
      <c r="A5104" s="33" t="s">
        <v>581</v>
      </c>
    </row>
    <row r="5105" spans="1:1" x14ac:dyDescent="0.35">
      <c r="A5105" s="33" t="s">
        <v>580</v>
      </c>
    </row>
    <row r="5106" spans="1:1" x14ac:dyDescent="0.35">
      <c r="A5106" s="33" t="s">
        <v>1373</v>
      </c>
    </row>
    <row r="5107" spans="1:1" x14ac:dyDescent="0.35">
      <c r="A5107" s="33" t="s">
        <v>1676</v>
      </c>
    </row>
    <row r="5108" spans="1:1" x14ac:dyDescent="0.35">
      <c r="A5108" s="33" t="s">
        <v>232</v>
      </c>
    </row>
    <row r="5109" spans="1:1" x14ac:dyDescent="0.35">
      <c r="A5109" s="33" t="s">
        <v>608</v>
      </c>
    </row>
    <row r="5110" spans="1:1" x14ac:dyDescent="0.35">
      <c r="A5110" s="33" t="s">
        <v>1524</v>
      </c>
    </row>
    <row r="5111" spans="1:1" x14ac:dyDescent="0.35">
      <c r="A5111" s="33" t="s">
        <v>194</v>
      </c>
    </row>
    <row r="5112" spans="1:1" x14ac:dyDescent="0.35">
      <c r="A5112" s="33" t="s">
        <v>60</v>
      </c>
    </row>
    <row r="5113" spans="1:1" x14ac:dyDescent="0.35">
      <c r="A5113" s="33" t="s">
        <v>806</v>
      </c>
    </row>
    <row r="5114" spans="1:1" x14ac:dyDescent="0.35">
      <c r="A5114" s="33" t="s">
        <v>571</v>
      </c>
    </row>
    <row r="5115" spans="1:1" x14ac:dyDescent="0.35">
      <c r="A5115" s="33" t="s">
        <v>567</v>
      </c>
    </row>
    <row r="5116" spans="1:1" x14ac:dyDescent="0.35">
      <c r="A5116" s="33" t="s">
        <v>312</v>
      </c>
    </row>
    <row r="5117" spans="1:1" x14ac:dyDescent="0.35">
      <c r="A5117" s="33" t="s">
        <v>1312</v>
      </c>
    </row>
    <row r="5118" spans="1:1" x14ac:dyDescent="0.35">
      <c r="A5118" s="33" t="s">
        <v>938</v>
      </c>
    </row>
    <row r="5119" spans="1:1" x14ac:dyDescent="0.35">
      <c r="A5119" s="33" t="s">
        <v>789</v>
      </c>
    </row>
    <row r="5120" spans="1:1" x14ac:dyDescent="0.35">
      <c r="A5120" s="33" t="s">
        <v>1853</v>
      </c>
    </row>
    <row r="5121" spans="1:1" x14ac:dyDescent="0.35">
      <c r="A5121" s="33" t="s">
        <v>356</v>
      </c>
    </row>
    <row r="5122" spans="1:1" x14ac:dyDescent="0.35">
      <c r="A5122" s="33" t="s">
        <v>74</v>
      </c>
    </row>
    <row r="5123" spans="1:1" x14ac:dyDescent="0.35">
      <c r="A5123" s="33" t="s">
        <v>93</v>
      </c>
    </row>
    <row r="5124" spans="1:1" x14ac:dyDescent="0.35">
      <c r="A5124" s="33" t="s">
        <v>479</v>
      </c>
    </row>
    <row r="5125" spans="1:1" x14ac:dyDescent="0.35">
      <c r="A5125" s="33" t="s">
        <v>612</v>
      </c>
    </row>
    <row r="5126" spans="1:1" x14ac:dyDescent="0.35">
      <c r="A5126" s="33" t="s">
        <v>30</v>
      </c>
    </row>
    <row r="5127" spans="1:1" x14ac:dyDescent="0.35">
      <c r="A5127" s="33" t="s">
        <v>1664</v>
      </c>
    </row>
    <row r="5128" spans="1:1" x14ac:dyDescent="0.35">
      <c r="A5128" s="33" t="s">
        <v>1562</v>
      </c>
    </row>
    <row r="5129" spans="1:1" x14ac:dyDescent="0.35">
      <c r="A5129" s="33" t="s">
        <v>847</v>
      </c>
    </row>
    <row r="5130" spans="1:1" x14ac:dyDescent="0.35">
      <c r="A5130" s="33" t="s">
        <v>1028</v>
      </c>
    </row>
    <row r="5131" spans="1:1" x14ac:dyDescent="0.35">
      <c r="A5131" s="33" t="s">
        <v>1450</v>
      </c>
    </row>
    <row r="5132" spans="1:1" x14ac:dyDescent="0.35">
      <c r="A5132" s="33" t="s">
        <v>894</v>
      </c>
    </row>
    <row r="5133" spans="1:1" x14ac:dyDescent="0.35">
      <c r="A5133" s="33" t="s">
        <v>468</v>
      </c>
    </row>
    <row r="5134" spans="1:1" x14ac:dyDescent="0.35">
      <c r="A5134" s="33" t="s">
        <v>945</v>
      </c>
    </row>
    <row r="5135" spans="1:1" x14ac:dyDescent="0.35">
      <c r="A5135" s="33" t="s">
        <v>693</v>
      </c>
    </row>
    <row r="5136" spans="1:1" x14ac:dyDescent="0.35">
      <c r="A5136" s="33" t="s">
        <v>488</v>
      </c>
    </row>
    <row r="5137" spans="1:1" x14ac:dyDescent="0.35">
      <c r="A5137" s="33" t="s">
        <v>908</v>
      </c>
    </row>
    <row r="5138" spans="1:1" x14ac:dyDescent="0.35">
      <c r="A5138" s="33" t="s">
        <v>1221</v>
      </c>
    </row>
    <row r="5139" spans="1:1" x14ac:dyDescent="0.35">
      <c r="A5139" s="33" t="s">
        <v>1767</v>
      </c>
    </row>
    <row r="5140" spans="1:1" x14ac:dyDescent="0.35">
      <c r="A5140" s="33" t="s">
        <v>493</v>
      </c>
    </row>
    <row r="5141" spans="1:1" x14ac:dyDescent="0.35">
      <c r="A5141" s="33" t="s">
        <v>1638</v>
      </c>
    </row>
    <row r="5142" spans="1:1" x14ac:dyDescent="0.35">
      <c r="A5142" s="33" t="s">
        <v>673</v>
      </c>
    </row>
    <row r="5143" spans="1:1" x14ac:dyDescent="0.35">
      <c r="A5143" s="33" t="s">
        <v>891</v>
      </c>
    </row>
    <row r="5144" spans="1:1" x14ac:dyDescent="0.35">
      <c r="A5144" s="33" t="s">
        <v>311</v>
      </c>
    </row>
    <row r="5145" spans="1:1" x14ac:dyDescent="0.35">
      <c r="A5145" s="33" t="s">
        <v>1732</v>
      </c>
    </row>
    <row r="5146" spans="1:1" x14ac:dyDescent="0.35">
      <c r="A5146" s="33" t="s">
        <v>1594</v>
      </c>
    </row>
    <row r="5147" spans="1:1" x14ac:dyDescent="0.35">
      <c r="A5147" s="33" t="s">
        <v>1506</v>
      </c>
    </row>
    <row r="5148" spans="1:1" x14ac:dyDescent="0.35">
      <c r="A5148" s="33" t="s">
        <v>1372</v>
      </c>
    </row>
    <row r="5149" spans="1:1" x14ac:dyDescent="0.35">
      <c r="A5149" s="33" t="s">
        <v>266</v>
      </c>
    </row>
    <row r="5150" spans="1:1" x14ac:dyDescent="0.35">
      <c r="A5150" s="33" t="s">
        <v>1633</v>
      </c>
    </row>
    <row r="5151" spans="1:1" x14ac:dyDescent="0.35">
      <c r="A5151" s="33" t="s">
        <v>1878</v>
      </c>
    </row>
    <row r="5152" spans="1:1" x14ac:dyDescent="0.35">
      <c r="A5152" s="33" t="s">
        <v>544</v>
      </c>
    </row>
    <row r="5153" spans="1:1" x14ac:dyDescent="0.35">
      <c r="A5153" s="33" t="s">
        <v>898</v>
      </c>
    </row>
    <row r="5154" spans="1:1" x14ac:dyDescent="0.35">
      <c r="A5154" s="33" t="s">
        <v>1037</v>
      </c>
    </row>
    <row r="5155" spans="1:1" x14ac:dyDescent="0.35">
      <c r="A5155" s="33" t="s">
        <v>1022</v>
      </c>
    </row>
    <row r="5156" spans="1:1" x14ac:dyDescent="0.35">
      <c r="A5156" s="33" t="s">
        <v>888</v>
      </c>
    </row>
    <row r="5157" spans="1:1" x14ac:dyDescent="0.35">
      <c r="A5157" s="33" t="s">
        <v>281</v>
      </c>
    </row>
    <row r="5158" spans="1:1" x14ac:dyDescent="0.35">
      <c r="A5158" s="33" t="s">
        <v>1832</v>
      </c>
    </row>
    <row r="5159" spans="1:1" x14ac:dyDescent="0.35">
      <c r="A5159" s="33" t="s">
        <v>1152</v>
      </c>
    </row>
    <row r="5160" spans="1:1" x14ac:dyDescent="0.35">
      <c r="A5160" s="33" t="s">
        <v>1015</v>
      </c>
    </row>
    <row r="5161" spans="1:1" x14ac:dyDescent="0.35">
      <c r="A5161" s="33" t="s">
        <v>426</v>
      </c>
    </row>
    <row r="5162" spans="1:1" x14ac:dyDescent="0.35">
      <c r="A5162" s="33" t="s">
        <v>689</v>
      </c>
    </row>
    <row r="5163" spans="1:1" x14ac:dyDescent="0.35">
      <c r="A5163" s="33" t="s">
        <v>1735</v>
      </c>
    </row>
    <row r="5164" spans="1:1" x14ac:dyDescent="0.35">
      <c r="A5164" s="33" t="s">
        <v>1056</v>
      </c>
    </row>
    <row r="5165" spans="1:1" x14ac:dyDescent="0.35">
      <c r="A5165" s="33" t="s">
        <v>674</v>
      </c>
    </row>
    <row r="5166" spans="1:1" x14ac:dyDescent="0.35">
      <c r="A5166" s="33" t="s">
        <v>316</v>
      </c>
    </row>
    <row r="5167" spans="1:1" x14ac:dyDescent="0.35">
      <c r="A5167" s="33" t="s">
        <v>615</v>
      </c>
    </row>
    <row r="5168" spans="1:1" x14ac:dyDescent="0.35">
      <c r="A5168" s="33" t="s">
        <v>1076</v>
      </c>
    </row>
    <row r="5169" spans="1:1" x14ac:dyDescent="0.35">
      <c r="A5169" s="33" t="s">
        <v>1736</v>
      </c>
    </row>
    <row r="5170" spans="1:1" x14ac:dyDescent="0.35">
      <c r="A5170" s="33" t="s">
        <v>709</v>
      </c>
    </row>
    <row r="5171" spans="1:1" x14ac:dyDescent="0.35">
      <c r="A5171" s="33" t="s">
        <v>1094</v>
      </c>
    </row>
    <row r="5172" spans="1:1" x14ac:dyDescent="0.35">
      <c r="A5172" s="33" t="s">
        <v>426</v>
      </c>
    </row>
    <row r="5173" spans="1:1" x14ac:dyDescent="0.35">
      <c r="A5173" s="33" t="s">
        <v>817</v>
      </c>
    </row>
    <row r="5174" spans="1:1" x14ac:dyDescent="0.35">
      <c r="A5174" s="33" t="s">
        <v>1093</v>
      </c>
    </row>
    <row r="5175" spans="1:1" x14ac:dyDescent="0.35">
      <c r="A5175" s="33" t="s">
        <v>732</v>
      </c>
    </row>
    <row r="5176" spans="1:1" x14ac:dyDescent="0.35">
      <c r="A5176" s="33" t="s">
        <v>461</v>
      </c>
    </row>
    <row r="5177" spans="1:1" x14ac:dyDescent="0.35">
      <c r="A5177" s="33" t="s">
        <v>1836</v>
      </c>
    </row>
    <row r="5178" spans="1:1" x14ac:dyDescent="0.35">
      <c r="A5178" s="33" t="s">
        <v>730</v>
      </c>
    </row>
    <row r="5179" spans="1:1" x14ac:dyDescent="0.35">
      <c r="A5179" s="33" t="s">
        <v>731</v>
      </c>
    </row>
    <row r="5180" spans="1:1" x14ac:dyDescent="0.35">
      <c r="A5180" s="33" t="s">
        <v>1126</v>
      </c>
    </row>
    <row r="5181" spans="1:1" x14ac:dyDescent="0.35">
      <c r="A5181" s="33" t="s">
        <v>1466</v>
      </c>
    </row>
    <row r="5182" spans="1:1" x14ac:dyDescent="0.35">
      <c r="A5182" s="33" t="s">
        <v>1181</v>
      </c>
    </row>
    <row r="5183" spans="1:1" x14ac:dyDescent="0.35">
      <c r="A5183" s="33" t="s">
        <v>1057</v>
      </c>
    </row>
    <row r="5184" spans="1:1" x14ac:dyDescent="0.35">
      <c r="A5184" s="33" t="s">
        <v>1548</v>
      </c>
    </row>
    <row r="5185" spans="1:1" x14ac:dyDescent="0.35">
      <c r="A5185" s="33" t="s">
        <v>968</v>
      </c>
    </row>
    <row r="5186" spans="1:1" x14ac:dyDescent="0.35">
      <c r="A5186" s="33" t="s">
        <v>1131</v>
      </c>
    </row>
    <row r="5187" spans="1:1" x14ac:dyDescent="0.35">
      <c r="A5187" s="33" t="s">
        <v>394</v>
      </c>
    </row>
    <row r="5188" spans="1:1" x14ac:dyDescent="0.35">
      <c r="A5188" s="33" t="s">
        <v>362</v>
      </c>
    </row>
    <row r="5189" spans="1:1" x14ac:dyDescent="0.35">
      <c r="A5189" s="33" t="s">
        <v>1792</v>
      </c>
    </row>
    <row r="5190" spans="1:1" x14ac:dyDescent="0.35">
      <c r="A5190" s="33" t="s">
        <v>540</v>
      </c>
    </row>
    <row r="5191" spans="1:1" x14ac:dyDescent="0.35">
      <c r="A5191" s="33" t="s">
        <v>504</v>
      </c>
    </row>
    <row r="5192" spans="1:1" x14ac:dyDescent="0.35">
      <c r="A5192" s="33" t="s">
        <v>1377</v>
      </c>
    </row>
    <row r="5193" spans="1:1" x14ac:dyDescent="0.35">
      <c r="A5193" s="33" t="s">
        <v>347</v>
      </c>
    </row>
    <row r="5194" spans="1:1" x14ac:dyDescent="0.35">
      <c r="A5194" s="33" t="s">
        <v>503</v>
      </c>
    </row>
    <row r="5195" spans="1:1" x14ac:dyDescent="0.35">
      <c r="A5195" s="33" t="s">
        <v>1003</v>
      </c>
    </row>
    <row r="5196" spans="1:1" x14ac:dyDescent="0.35">
      <c r="A5196" s="33" t="s">
        <v>341</v>
      </c>
    </row>
    <row r="5197" spans="1:1" x14ac:dyDescent="0.35">
      <c r="A5197" s="33" t="s">
        <v>505</v>
      </c>
    </row>
    <row r="5198" spans="1:1" x14ac:dyDescent="0.35">
      <c r="A5198" s="33" t="s">
        <v>1473</v>
      </c>
    </row>
    <row r="5199" spans="1:1" x14ac:dyDescent="0.35">
      <c r="A5199" s="33" t="s">
        <v>1091</v>
      </c>
    </row>
    <row r="5200" spans="1:1" x14ac:dyDescent="0.35">
      <c r="A5200" s="33" t="s">
        <v>350</v>
      </c>
    </row>
    <row r="5201" spans="1:1" x14ac:dyDescent="0.35">
      <c r="A5201" s="33" t="s">
        <v>1317</v>
      </c>
    </row>
    <row r="5202" spans="1:1" x14ac:dyDescent="0.35">
      <c r="A5202" s="33" t="s">
        <v>1612</v>
      </c>
    </row>
    <row r="5203" spans="1:1" x14ac:dyDescent="0.35">
      <c r="A5203" s="33" t="s">
        <v>586</v>
      </c>
    </row>
    <row r="5204" spans="1:1" x14ac:dyDescent="0.35">
      <c r="A5204" s="33" t="s">
        <v>931</v>
      </c>
    </row>
    <row r="5205" spans="1:1" x14ac:dyDescent="0.35">
      <c r="A5205" s="33" t="s">
        <v>1627</v>
      </c>
    </row>
    <row r="5206" spans="1:1" x14ac:dyDescent="0.35">
      <c r="A5206" s="33" t="s">
        <v>756</v>
      </c>
    </row>
    <row r="5207" spans="1:1" x14ac:dyDescent="0.35">
      <c r="A5207" s="33" t="s">
        <v>1888</v>
      </c>
    </row>
    <row r="5208" spans="1:1" x14ac:dyDescent="0.35">
      <c r="A5208" s="33" t="s">
        <v>695</v>
      </c>
    </row>
    <row r="5209" spans="1:1" x14ac:dyDescent="0.35">
      <c r="A5209" s="33" t="s">
        <v>583</v>
      </c>
    </row>
    <row r="5210" spans="1:1" x14ac:dyDescent="0.35">
      <c r="A5210" s="33" t="s">
        <v>960</v>
      </c>
    </row>
    <row r="5211" spans="1:1" x14ac:dyDescent="0.35">
      <c r="A5211" s="33" t="s">
        <v>915</v>
      </c>
    </row>
    <row r="5212" spans="1:1" x14ac:dyDescent="0.35">
      <c r="A5212" s="33" t="s">
        <v>1802</v>
      </c>
    </row>
    <row r="5213" spans="1:1" x14ac:dyDescent="0.35">
      <c r="A5213" s="33" t="s">
        <v>1756</v>
      </c>
    </row>
    <row r="5214" spans="1:1" x14ac:dyDescent="0.35">
      <c r="A5214" s="33" t="s">
        <v>784</v>
      </c>
    </row>
    <row r="5215" spans="1:1" x14ac:dyDescent="0.35">
      <c r="A5215" s="33" t="s">
        <v>80</v>
      </c>
    </row>
    <row r="5216" spans="1:1" x14ac:dyDescent="0.35">
      <c r="A5216" s="33" t="s">
        <v>535</v>
      </c>
    </row>
    <row r="5217" spans="1:1" x14ac:dyDescent="0.35">
      <c r="A5217" s="33" t="s">
        <v>1772</v>
      </c>
    </row>
    <row r="5218" spans="1:1" x14ac:dyDescent="0.35">
      <c r="A5218" s="33" t="s">
        <v>550</v>
      </c>
    </row>
    <row r="5219" spans="1:1" x14ac:dyDescent="0.35">
      <c r="A5219" s="33" t="s">
        <v>914</v>
      </c>
    </row>
    <row r="5220" spans="1:1" x14ac:dyDescent="0.35">
      <c r="A5220" s="33" t="s">
        <v>1154</v>
      </c>
    </row>
    <row r="5221" spans="1:1" x14ac:dyDescent="0.35">
      <c r="A5221" s="33" t="s">
        <v>1458</v>
      </c>
    </row>
    <row r="5222" spans="1:1" x14ac:dyDescent="0.35">
      <c r="A5222" s="33" t="s">
        <v>648</v>
      </c>
    </row>
    <row r="5223" spans="1:1" x14ac:dyDescent="0.35">
      <c r="A5223" s="33" t="s">
        <v>623</v>
      </c>
    </row>
    <row r="5224" spans="1:1" x14ac:dyDescent="0.35">
      <c r="A5224" s="33" t="s">
        <v>1220</v>
      </c>
    </row>
    <row r="5225" spans="1:1" x14ac:dyDescent="0.35">
      <c r="A5225" s="33" t="s">
        <v>325</v>
      </c>
    </row>
    <row r="5226" spans="1:1" x14ac:dyDescent="0.35">
      <c r="A5226" s="33" t="s">
        <v>1338</v>
      </c>
    </row>
    <row r="5227" spans="1:1" x14ac:dyDescent="0.35">
      <c r="A5227" s="33" t="s">
        <v>1216</v>
      </c>
    </row>
    <row r="5228" spans="1:1" x14ac:dyDescent="0.35">
      <c r="A5228" s="33" t="s">
        <v>30</v>
      </c>
    </row>
    <row r="5229" spans="1:1" x14ac:dyDescent="0.35">
      <c r="A5229" s="33" t="s">
        <v>65</v>
      </c>
    </row>
    <row r="5230" spans="1:1" x14ac:dyDescent="0.35">
      <c r="A5230" s="33" t="s">
        <v>504</v>
      </c>
    </row>
    <row r="5231" spans="1:1" x14ac:dyDescent="0.35">
      <c r="A5231" s="33" t="s">
        <v>248</v>
      </c>
    </row>
    <row r="5232" spans="1:1" x14ac:dyDescent="0.35">
      <c r="A5232" s="33" t="s">
        <v>1800</v>
      </c>
    </row>
    <row r="5233" spans="1:1" x14ac:dyDescent="0.35">
      <c r="A5233" s="33" t="s">
        <v>524</v>
      </c>
    </row>
    <row r="5234" spans="1:1" x14ac:dyDescent="0.35">
      <c r="A5234" s="33" t="s">
        <v>1849</v>
      </c>
    </row>
    <row r="5235" spans="1:1" x14ac:dyDescent="0.35">
      <c r="A5235" s="33" t="s">
        <v>161</v>
      </c>
    </row>
    <row r="5236" spans="1:1" x14ac:dyDescent="0.35">
      <c r="A5236" s="33" t="s">
        <v>25</v>
      </c>
    </row>
    <row r="5237" spans="1:1" x14ac:dyDescent="0.35">
      <c r="A5237" s="33" t="s">
        <v>1189</v>
      </c>
    </row>
    <row r="5238" spans="1:1" x14ac:dyDescent="0.35">
      <c r="A5238" s="33" t="s">
        <v>415</v>
      </c>
    </row>
    <row r="5239" spans="1:1" x14ac:dyDescent="0.35">
      <c r="A5239" s="33" t="s">
        <v>78</v>
      </c>
    </row>
    <row r="5240" spans="1:1" x14ac:dyDescent="0.35">
      <c r="A5240" s="33" t="s">
        <v>241</v>
      </c>
    </row>
    <row r="5241" spans="1:1" x14ac:dyDescent="0.35">
      <c r="A5241" s="33" t="s">
        <v>1190</v>
      </c>
    </row>
    <row r="5242" spans="1:1" x14ac:dyDescent="0.35">
      <c r="A5242" s="33" t="s">
        <v>681</v>
      </c>
    </row>
    <row r="5243" spans="1:1" x14ac:dyDescent="0.35">
      <c r="A5243" s="33" t="s">
        <v>1477</v>
      </c>
    </row>
    <row r="5244" spans="1:1" x14ac:dyDescent="0.35">
      <c r="A5244" s="33" t="s">
        <v>1337</v>
      </c>
    </row>
    <row r="5245" spans="1:1" x14ac:dyDescent="0.35">
      <c r="A5245" s="33" t="s">
        <v>250</v>
      </c>
    </row>
    <row r="5246" spans="1:1" x14ac:dyDescent="0.35">
      <c r="A5246" s="33" t="s">
        <v>314</v>
      </c>
    </row>
    <row r="5247" spans="1:1" x14ac:dyDescent="0.35">
      <c r="A5247" s="33" t="s">
        <v>377</v>
      </c>
    </row>
    <row r="5248" spans="1:1" x14ac:dyDescent="0.35">
      <c r="A5248" s="33" t="s">
        <v>667</v>
      </c>
    </row>
    <row r="5249" spans="1:1" x14ac:dyDescent="0.35">
      <c r="A5249" s="33" t="s">
        <v>922</v>
      </c>
    </row>
    <row r="5250" spans="1:1" x14ac:dyDescent="0.35">
      <c r="A5250" s="33" t="s">
        <v>789</v>
      </c>
    </row>
    <row r="5251" spans="1:1" x14ac:dyDescent="0.35">
      <c r="A5251" s="33" t="s">
        <v>1202</v>
      </c>
    </row>
    <row r="5252" spans="1:1" x14ac:dyDescent="0.35">
      <c r="A5252" s="33" t="s">
        <v>1578</v>
      </c>
    </row>
    <row r="5253" spans="1:1" x14ac:dyDescent="0.35">
      <c r="A5253" s="33" t="s">
        <v>373</v>
      </c>
    </row>
    <row r="5254" spans="1:1" x14ac:dyDescent="0.35">
      <c r="A5254" s="33" t="s">
        <v>259</v>
      </c>
    </row>
    <row r="5255" spans="1:1" x14ac:dyDescent="0.35">
      <c r="A5255" s="33" t="s">
        <v>1507</v>
      </c>
    </row>
    <row r="5256" spans="1:1" x14ac:dyDescent="0.35">
      <c r="A5256" s="33" t="s">
        <v>212</v>
      </c>
    </row>
    <row r="5257" spans="1:1" x14ac:dyDescent="0.35">
      <c r="A5257" s="33" t="s">
        <v>1552</v>
      </c>
    </row>
    <row r="5258" spans="1:1" x14ac:dyDescent="0.35">
      <c r="A5258" s="33" t="s">
        <v>1079</v>
      </c>
    </row>
    <row r="5259" spans="1:1" x14ac:dyDescent="0.35">
      <c r="A5259" s="33" t="s">
        <v>807</v>
      </c>
    </row>
    <row r="5260" spans="1:1" x14ac:dyDescent="0.35">
      <c r="A5260" s="33" t="s">
        <v>365</v>
      </c>
    </row>
    <row r="5261" spans="1:1" x14ac:dyDescent="0.35">
      <c r="A5261" s="33" t="s">
        <v>1633</v>
      </c>
    </row>
    <row r="5262" spans="1:1" x14ac:dyDescent="0.35">
      <c r="A5262" s="33" t="s">
        <v>634</v>
      </c>
    </row>
    <row r="5263" spans="1:1" x14ac:dyDescent="0.35">
      <c r="A5263" s="33" t="s">
        <v>744</v>
      </c>
    </row>
    <row r="5264" spans="1:1" x14ac:dyDescent="0.35">
      <c r="A5264" s="33" t="s">
        <v>1312</v>
      </c>
    </row>
    <row r="5265" spans="1:1" x14ac:dyDescent="0.35">
      <c r="A5265" s="33" t="s">
        <v>333</v>
      </c>
    </row>
    <row r="5266" spans="1:1" x14ac:dyDescent="0.35">
      <c r="A5266" s="33" t="s">
        <v>680</v>
      </c>
    </row>
    <row r="5267" spans="1:1" x14ac:dyDescent="0.35">
      <c r="A5267" s="33" t="s">
        <v>467</v>
      </c>
    </row>
    <row r="5268" spans="1:1" x14ac:dyDescent="0.35">
      <c r="A5268" s="33" t="s">
        <v>1357</v>
      </c>
    </row>
    <row r="5269" spans="1:1" x14ac:dyDescent="0.35">
      <c r="A5269" s="33" t="s">
        <v>1832</v>
      </c>
    </row>
    <row r="5270" spans="1:1" x14ac:dyDescent="0.35">
      <c r="A5270" s="33" t="s">
        <v>882</v>
      </c>
    </row>
    <row r="5271" spans="1:1" x14ac:dyDescent="0.35">
      <c r="A5271" s="33" t="s">
        <v>492</v>
      </c>
    </row>
    <row r="5272" spans="1:1" x14ac:dyDescent="0.35">
      <c r="A5272" s="33" t="s">
        <v>475</v>
      </c>
    </row>
    <row r="5273" spans="1:1" x14ac:dyDescent="0.35">
      <c r="A5273" s="33" t="s">
        <v>491</v>
      </c>
    </row>
    <row r="5274" spans="1:1" x14ac:dyDescent="0.35">
      <c r="A5274" s="33" t="s">
        <v>418</v>
      </c>
    </row>
    <row r="5275" spans="1:1" x14ac:dyDescent="0.35">
      <c r="A5275" s="33" t="s">
        <v>1286</v>
      </c>
    </row>
    <row r="5276" spans="1:1" x14ac:dyDescent="0.35">
      <c r="A5276" s="33" t="s">
        <v>121</v>
      </c>
    </row>
    <row r="5277" spans="1:1" x14ac:dyDescent="0.35">
      <c r="A5277" s="33" t="s">
        <v>1365</v>
      </c>
    </row>
    <row r="5278" spans="1:1" x14ac:dyDescent="0.35">
      <c r="A5278" s="33" t="s">
        <v>669</v>
      </c>
    </row>
    <row r="5279" spans="1:1" x14ac:dyDescent="0.35">
      <c r="A5279" s="33" t="s">
        <v>1182</v>
      </c>
    </row>
    <row r="5280" spans="1:1" x14ac:dyDescent="0.35">
      <c r="A5280" s="33" t="s">
        <v>865</v>
      </c>
    </row>
    <row r="5281" spans="1:1" x14ac:dyDescent="0.35">
      <c r="A5281" s="33" t="s">
        <v>1082</v>
      </c>
    </row>
    <row r="5282" spans="1:1" x14ac:dyDescent="0.35">
      <c r="A5282" s="33" t="s">
        <v>702</v>
      </c>
    </row>
    <row r="5283" spans="1:1" x14ac:dyDescent="0.35">
      <c r="A5283" s="33" t="s">
        <v>1807</v>
      </c>
    </row>
    <row r="5284" spans="1:1" x14ac:dyDescent="0.35">
      <c r="A5284" s="33" t="s">
        <v>1581</v>
      </c>
    </row>
    <row r="5285" spans="1:1" x14ac:dyDescent="0.35">
      <c r="A5285" s="33" t="s">
        <v>1625</v>
      </c>
    </row>
    <row r="5286" spans="1:1" x14ac:dyDescent="0.35">
      <c r="A5286" s="33" t="s">
        <v>1330</v>
      </c>
    </row>
    <row r="5287" spans="1:1" x14ac:dyDescent="0.35">
      <c r="A5287" s="33" t="s">
        <v>1441</v>
      </c>
    </row>
    <row r="5288" spans="1:1" x14ac:dyDescent="0.35">
      <c r="A5288" s="33" t="s">
        <v>639</v>
      </c>
    </row>
    <row r="5289" spans="1:1" x14ac:dyDescent="0.35">
      <c r="A5289" s="33" t="s">
        <v>1221</v>
      </c>
    </row>
    <row r="5290" spans="1:1" x14ac:dyDescent="0.35">
      <c r="A5290" s="33" t="s">
        <v>358</v>
      </c>
    </row>
    <row r="5291" spans="1:1" x14ac:dyDescent="0.35">
      <c r="A5291" s="33" t="s">
        <v>607</v>
      </c>
    </row>
    <row r="5292" spans="1:1" x14ac:dyDescent="0.35">
      <c r="A5292" s="33" t="s">
        <v>227</v>
      </c>
    </row>
    <row r="5293" spans="1:1" x14ac:dyDescent="0.35">
      <c r="A5293" s="33" t="s">
        <v>1012</v>
      </c>
    </row>
    <row r="5294" spans="1:1" x14ac:dyDescent="0.35">
      <c r="A5294" s="33" t="s">
        <v>606</v>
      </c>
    </row>
    <row r="5295" spans="1:1" x14ac:dyDescent="0.35">
      <c r="A5295" s="33" t="s">
        <v>1266</v>
      </c>
    </row>
    <row r="5296" spans="1:1" x14ac:dyDescent="0.35">
      <c r="A5296" s="33" t="s">
        <v>883</v>
      </c>
    </row>
    <row r="5297" spans="1:1" x14ac:dyDescent="0.35">
      <c r="A5297" s="33" t="s">
        <v>1601</v>
      </c>
    </row>
    <row r="5298" spans="1:1" x14ac:dyDescent="0.35">
      <c r="A5298" s="33" t="s">
        <v>778</v>
      </c>
    </row>
    <row r="5299" spans="1:1" x14ac:dyDescent="0.35">
      <c r="A5299" s="33" t="s">
        <v>184</v>
      </c>
    </row>
    <row r="5300" spans="1:1" x14ac:dyDescent="0.35">
      <c r="A5300" s="33" t="s">
        <v>761</v>
      </c>
    </row>
    <row r="5301" spans="1:1" x14ac:dyDescent="0.35">
      <c r="A5301" s="33" t="s">
        <v>707</v>
      </c>
    </row>
    <row r="5302" spans="1:1" x14ac:dyDescent="0.35">
      <c r="A5302" s="33" t="s">
        <v>1473</v>
      </c>
    </row>
    <row r="5303" spans="1:1" x14ac:dyDescent="0.35">
      <c r="A5303" s="33" t="s">
        <v>951</v>
      </c>
    </row>
    <row r="5304" spans="1:1" x14ac:dyDescent="0.35">
      <c r="A5304" s="33" t="s">
        <v>806</v>
      </c>
    </row>
    <row r="5305" spans="1:1" x14ac:dyDescent="0.35">
      <c r="A5305" s="33" t="s">
        <v>1605</v>
      </c>
    </row>
    <row r="5306" spans="1:1" x14ac:dyDescent="0.35">
      <c r="A5306" s="33" t="s">
        <v>1410</v>
      </c>
    </row>
    <row r="5307" spans="1:1" x14ac:dyDescent="0.35">
      <c r="A5307" s="33" t="s">
        <v>1663</v>
      </c>
    </row>
    <row r="5308" spans="1:1" x14ac:dyDescent="0.35">
      <c r="A5308" s="33" t="s">
        <v>1064</v>
      </c>
    </row>
    <row r="5309" spans="1:1" x14ac:dyDescent="0.35">
      <c r="A5309" s="33" t="s">
        <v>925</v>
      </c>
    </row>
    <row r="5310" spans="1:1" x14ac:dyDescent="0.35">
      <c r="A5310" s="33" t="s">
        <v>1247</v>
      </c>
    </row>
    <row r="5311" spans="1:1" x14ac:dyDescent="0.35">
      <c r="A5311" s="33" t="s">
        <v>1453</v>
      </c>
    </row>
    <row r="5312" spans="1:1" x14ac:dyDescent="0.35">
      <c r="A5312" s="33" t="s">
        <v>1067</v>
      </c>
    </row>
    <row r="5313" spans="1:1" x14ac:dyDescent="0.35">
      <c r="A5313" s="33" t="s">
        <v>1022</v>
      </c>
    </row>
    <row r="5314" spans="1:1" x14ac:dyDescent="0.35">
      <c r="A5314" s="33" t="s">
        <v>152</v>
      </c>
    </row>
    <row r="5315" spans="1:1" x14ac:dyDescent="0.35">
      <c r="A5315" s="33" t="s">
        <v>525</v>
      </c>
    </row>
    <row r="5316" spans="1:1" x14ac:dyDescent="0.35">
      <c r="A5316" s="33" t="s">
        <v>1682</v>
      </c>
    </row>
    <row r="5317" spans="1:1" x14ac:dyDescent="0.35">
      <c r="A5317" s="33" t="s">
        <v>874</v>
      </c>
    </row>
    <row r="5318" spans="1:1" x14ac:dyDescent="0.35">
      <c r="A5318" s="33" t="s">
        <v>1502</v>
      </c>
    </row>
    <row r="5319" spans="1:1" x14ac:dyDescent="0.35">
      <c r="A5319" s="33" t="s">
        <v>415</v>
      </c>
    </row>
    <row r="5320" spans="1:1" x14ac:dyDescent="0.35">
      <c r="A5320" s="33" t="s">
        <v>1536</v>
      </c>
    </row>
    <row r="5321" spans="1:1" x14ac:dyDescent="0.35">
      <c r="A5321" s="33" t="s">
        <v>807</v>
      </c>
    </row>
    <row r="5322" spans="1:1" x14ac:dyDescent="0.35">
      <c r="A5322" s="33" t="s">
        <v>1434</v>
      </c>
    </row>
    <row r="5323" spans="1:1" x14ac:dyDescent="0.35">
      <c r="A5323" s="33" t="s">
        <v>620</v>
      </c>
    </row>
    <row r="5324" spans="1:1" x14ac:dyDescent="0.35">
      <c r="A5324" s="33" t="s">
        <v>618</v>
      </c>
    </row>
    <row r="5325" spans="1:1" x14ac:dyDescent="0.35">
      <c r="A5325" s="33" t="s">
        <v>578</v>
      </c>
    </row>
    <row r="5326" spans="1:1" x14ac:dyDescent="0.35">
      <c r="A5326" s="33" t="s">
        <v>1112</v>
      </c>
    </row>
    <row r="5327" spans="1:1" x14ac:dyDescent="0.35">
      <c r="A5327" s="33" t="s">
        <v>744</v>
      </c>
    </row>
    <row r="5328" spans="1:1" x14ac:dyDescent="0.35">
      <c r="A5328" s="33" t="s">
        <v>893</v>
      </c>
    </row>
    <row r="5329" spans="1:1" x14ac:dyDescent="0.35">
      <c r="A5329" s="33" t="s">
        <v>895</v>
      </c>
    </row>
    <row r="5330" spans="1:1" x14ac:dyDescent="0.35">
      <c r="A5330" s="33" t="s">
        <v>619</v>
      </c>
    </row>
    <row r="5331" spans="1:1" x14ac:dyDescent="0.35">
      <c r="A5331" s="33" t="s">
        <v>120</v>
      </c>
    </row>
    <row r="5332" spans="1:1" x14ac:dyDescent="0.35">
      <c r="A5332" s="33" t="s">
        <v>1563</v>
      </c>
    </row>
    <row r="5333" spans="1:1" x14ac:dyDescent="0.35">
      <c r="A5333" s="33" t="s">
        <v>480</v>
      </c>
    </row>
    <row r="5334" spans="1:1" x14ac:dyDescent="0.35">
      <c r="A5334" s="33" t="s">
        <v>980</v>
      </c>
    </row>
    <row r="5335" spans="1:1" x14ac:dyDescent="0.35">
      <c r="A5335" s="33" t="s">
        <v>161</v>
      </c>
    </row>
    <row r="5336" spans="1:1" x14ac:dyDescent="0.35">
      <c r="A5336" s="33" t="s">
        <v>1268</v>
      </c>
    </row>
    <row r="5337" spans="1:1" x14ac:dyDescent="0.35">
      <c r="A5337" s="33" t="s">
        <v>1501</v>
      </c>
    </row>
    <row r="5338" spans="1:1" x14ac:dyDescent="0.35">
      <c r="A5338" s="33" t="s">
        <v>51</v>
      </c>
    </row>
    <row r="5339" spans="1:1" x14ac:dyDescent="0.35">
      <c r="A5339" s="33" t="s">
        <v>1658</v>
      </c>
    </row>
    <row r="5340" spans="1:1" x14ac:dyDescent="0.35">
      <c r="A5340" s="33" t="s">
        <v>1283</v>
      </c>
    </row>
    <row r="5341" spans="1:1" x14ac:dyDescent="0.35">
      <c r="A5341" s="33" t="s">
        <v>627</v>
      </c>
    </row>
    <row r="5342" spans="1:1" x14ac:dyDescent="0.35">
      <c r="A5342" s="33" t="s">
        <v>1693</v>
      </c>
    </row>
    <row r="5343" spans="1:1" x14ac:dyDescent="0.35">
      <c r="A5343" s="33" t="s">
        <v>1223</v>
      </c>
    </row>
    <row r="5344" spans="1:1" x14ac:dyDescent="0.35">
      <c r="A5344" s="33" t="s">
        <v>377</v>
      </c>
    </row>
    <row r="5345" spans="1:1" x14ac:dyDescent="0.35">
      <c r="A5345" s="33" t="s">
        <v>221</v>
      </c>
    </row>
    <row r="5346" spans="1:1" x14ac:dyDescent="0.35">
      <c r="A5346" s="33" t="s">
        <v>387</v>
      </c>
    </row>
    <row r="5347" spans="1:1" x14ac:dyDescent="0.35">
      <c r="A5347" s="33" t="s">
        <v>508</v>
      </c>
    </row>
    <row r="5348" spans="1:1" x14ac:dyDescent="0.35">
      <c r="A5348" s="33" t="s">
        <v>923</v>
      </c>
    </row>
    <row r="5349" spans="1:1" x14ac:dyDescent="0.35">
      <c r="A5349" s="33" t="s">
        <v>890</v>
      </c>
    </row>
    <row r="5350" spans="1:1" x14ac:dyDescent="0.35">
      <c r="A5350" s="33" t="s">
        <v>663</v>
      </c>
    </row>
    <row r="5351" spans="1:1" x14ac:dyDescent="0.35">
      <c r="A5351" s="33" t="s">
        <v>1362</v>
      </c>
    </row>
    <row r="5352" spans="1:1" x14ac:dyDescent="0.35">
      <c r="A5352" s="33" t="s">
        <v>825</v>
      </c>
    </row>
    <row r="5353" spans="1:1" x14ac:dyDescent="0.35">
      <c r="A5353" s="33" t="s">
        <v>776</v>
      </c>
    </row>
    <row r="5354" spans="1:1" x14ac:dyDescent="0.35">
      <c r="A5354" s="33" t="s">
        <v>390</v>
      </c>
    </row>
    <row r="5355" spans="1:1" x14ac:dyDescent="0.35">
      <c r="A5355" s="33" t="s">
        <v>1301</v>
      </c>
    </row>
    <row r="5356" spans="1:1" x14ac:dyDescent="0.35">
      <c r="A5356" s="33" t="s">
        <v>471</v>
      </c>
    </row>
    <row r="5357" spans="1:1" x14ac:dyDescent="0.35">
      <c r="A5357" s="33" t="s">
        <v>1083</v>
      </c>
    </row>
    <row r="5358" spans="1:1" x14ac:dyDescent="0.35">
      <c r="A5358" s="33" t="s">
        <v>1164</v>
      </c>
    </row>
    <row r="5359" spans="1:1" x14ac:dyDescent="0.35">
      <c r="A5359" s="33" t="s">
        <v>962</v>
      </c>
    </row>
    <row r="5360" spans="1:1" x14ac:dyDescent="0.35">
      <c r="A5360" s="33" t="s">
        <v>1484</v>
      </c>
    </row>
    <row r="5361" spans="1:1" x14ac:dyDescent="0.35">
      <c r="A5361" s="33" t="s">
        <v>887</v>
      </c>
    </row>
    <row r="5362" spans="1:1" x14ac:dyDescent="0.35">
      <c r="A5362" s="33" t="s">
        <v>319</v>
      </c>
    </row>
    <row r="5363" spans="1:1" x14ac:dyDescent="0.35">
      <c r="A5363" s="33" t="s">
        <v>735</v>
      </c>
    </row>
    <row r="5364" spans="1:1" x14ac:dyDescent="0.35">
      <c r="A5364" s="33" t="s">
        <v>151</v>
      </c>
    </row>
    <row r="5365" spans="1:1" x14ac:dyDescent="0.35">
      <c r="A5365" s="33" t="s">
        <v>778</v>
      </c>
    </row>
    <row r="5366" spans="1:1" x14ac:dyDescent="0.35">
      <c r="A5366" s="33" t="s">
        <v>1677</v>
      </c>
    </row>
    <row r="5367" spans="1:1" x14ac:dyDescent="0.35">
      <c r="A5367" s="33" t="s">
        <v>1177</v>
      </c>
    </row>
    <row r="5368" spans="1:1" x14ac:dyDescent="0.35">
      <c r="A5368" s="33" t="s">
        <v>1194</v>
      </c>
    </row>
    <row r="5369" spans="1:1" x14ac:dyDescent="0.35">
      <c r="A5369" s="33" t="s">
        <v>243</v>
      </c>
    </row>
    <row r="5370" spans="1:1" x14ac:dyDescent="0.35">
      <c r="A5370" s="33" t="s">
        <v>1746</v>
      </c>
    </row>
    <row r="5371" spans="1:1" x14ac:dyDescent="0.35">
      <c r="A5371" s="33" t="s">
        <v>278</v>
      </c>
    </row>
    <row r="5372" spans="1:1" x14ac:dyDescent="0.35">
      <c r="A5372" s="33" t="s">
        <v>674</v>
      </c>
    </row>
    <row r="5373" spans="1:1" x14ac:dyDescent="0.35">
      <c r="A5373" s="33" t="s">
        <v>569</v>
      </c>
    </row>
    <row r="5374" spans="1:1" x14ac:dyDescent="0.35">
      <c r="A5374" s="33" t="s">
        <v>1529</v>
      </c>
    </row>
    <row r="5375" spans="1:1" x14ac:dyDescent="0.35">
      <c r="A5375" s="33" t="s">
        <v>1827</v>
      </c>
    </row>
    <row r="5376" spans="1:1" x14ac:dyDescent="0.35">
      <c r="A5376" s="33" t="s">
        <v>915</v>
      </c>
    </row>
    <row r="5377" spans="1:1" x14ac:dyDescent="0.35">
      <c r="A5377" s="33" t="s">
        <v>1890</v>
      </c>
    </row>
    <row r="5378" spans="1:1" x14ac:dyDescent="0.35">
      <c r="A5378" s="33" t="s">
        <v>673</v>
      </c>
    </row>
    <row r="5379" spans="1:1" x14ac:dyDescent="0.35">
      <c r="A5379" s="33" t="s">
        <v>305</v>
      </c>
    </row>
    <row r="5380" spans="1:1" x14ac:dyDescent="0.35">
      <c r="A5380" s="33" t="s">
        <v>1188</v>
      </c>
    </row>
    <row r="5381" spans="1:1" x14ac:dyDescent="0.35">
      <c r="A5381" s="33" t="s">
        <v>1480</v>
      </c>
    </row>
    <row r="5382" spans="1:1" x14ac:dyDescent="0.35">
      <c r="A5382" s="33" t="s">
        <v>1809</v>
      </c>
    </row>
    <row r="5383" spans="1:1" x14ac:dyDescent="0.35">
      <c r="A5383" s="33" t="s">
        <v>1479</v>
      </c>
    </row>
    <row r="5384" spans="1:1" x14ac:dyDescent="0.35">
      <c r="A5384" s="33" t="s">
        <v>406</v>
      </c>
    </row>
    <row r="5385" spans="1:1" x14ac:dyDescent="0.35">
      <c r="A5385" s="33" t="s">
        <v>1162</v>
      </c>
    </row>
    <row r="5386" spans="1:1" x14ac:dyDescent="0.35">
      <c r="A5386" s="33" t="s">
        <v>1601</v>
      </c>
    </row>
    <row r="5387" spans="1:1" x14ac:dyDescent="0.35">
      <c r="A5387" s="33" t="s">
        <v>1704</v>
      </c>
    </row>
    <row r="5388" spans="1:1" x14ac:dyDescent="0.35">
      <c r="A5388" s="33" t="s">
        <v>142</v>
      </c>
    </row>
    <row r="5389" spans="1:1" x14ac:dyDescent="0.35">
      <c r="A5389" s="33" t="s">
        <v>141</v>
      </c>
    </row>
    <row r="5390" spans="1:1" x14ac:dyDescent="0.35">
      <c r="A5390" s="33" t="s">
        <v>724</v>
      </c>
    </row>
    <row r="5391" spans="1:1" x14ac:dyDescent="0.35">
      <c r="A5391" s="33" t="s">
        <v>962</v>
      </c>
    </row>
    <row r="5392" spans="1:1" x14ac:dyDescent="0.35">
      <c r="A5392" s="33" t="s">
        <v>1036</v>
      </c>
    </row>
    <row r="5393" spans="1:1" x14ac:dyDescent="0.35">
      <c r="A5393" s="33" t="s">
        <v>764</v>
      </c>
    </row>
    <row r="5394" spans="1:1" x14ac:dyDescent="0.35">
      <c r="A5394" s="33" t="s">
        <v>143</v>
      </c>
    </row>
    <row r="5395" spans="1:1" x14ac:dyDescent="0.35">
      <c r="A5395" s="33" t="s">
        <v>355</v>
      </c>
    </row>
    <row r="5396" spans="1:1" x14ac:dyDescent="0.35">
      <c r="A5396" s="33" t="s">
        <v>1567</v>
      </c>
    </row>
    <row r="5397" spans="1:1" x14ac:dyDescent="0.35">
      <c r="A5397" s="33" t="s">
        <v>353</v>
      </c>
    </row>
    <row r="5398" spans="1:1" x14ac:dyDescent="0.35">
      <c r="A5398" s="33" t="s">
        <v>356</v>
      </c>
    </row>
    <row r="5399" spans="1:1" x14ac:dyDescent="0.35">
      <c r="A5399" s="33" t="s">
        <v>354</v>
      </c>
    </row>
    <row r="5400" spans="1:1" x14ac:dyDescent="0.35">
      <c r="A5400" s="33" t="s">
        <v>1602</v>
      </c>
    </row>
    <row r="5401" spans="1:1" x14ac:dyDescent="0.35">
      <c r="A5401" s="33" t="s">
        <v>357</v>
      </c>
    </row>
    <row r="5402" spans="1:1" x14ac:dyDescent="0.35">
      <c r="A5402" s="33" t="s">
        <v>416</v>
      </c>
    </row>
    <row r="5403" spans="1:1" x14ac:dyDescent="0.35">
      <c r="A5403" s="33" t="s">
        <v>374</v>
      </c>
    </row>
    <row r="5404" spans="1:1" x14ac:dyDescent="0.35">
      <c r="A5404" s="33" t="s">
        <v>613</v>
      </c>
    </row>
    <row r="5405" spans="1:1" x14ac:dyDescent="0.35">
      <c r="A5405" s="33" t="s">
        <v>504</v>
      </c>
    </row>
    <row r="5406" spans="1:1" x14ac:dyDescent="0.35">
      <c r="A5406" s="33" t="s">
        <v>539</v>
      </c>
    </row>
    <row r="5407" spans="1:1" x14ac:dyDescent="0.35">
      <c r="A5407" s="33" t="s">
        <v>1591</v>
      </c>
    </row>
    <row r="5408" spans="1:1" x14ac:dyDescent="0.35">
      <c r="A5408" s="33" t="s">
        <v>290</v>
      </c>
    </row>
    <row r="5409" spans="1:1" x14ac:dyDescent="0.35">
      <c r="A5409" s="33" t="s">
        <v>372</v>
      </c>
    </row>
    <row r="5410" spans="1:1" x14ac:dyDescent="0.35">
      <c r="A5410" s="33" t="s">
        <v>110</v>
      </c>
    </row>
    <row r="5411" spans="1:1" x14ac:dyDescent="0.35">
      <c r="A5411" s="33" t="s">
        <v>844</v>
      </c>
    </row>
    <row r="5412" spans="1:1" x14ac:dyDescent="0.35">
      <c r="A5412" s="33" t="s">
        <v>1152</v>
      </c>
    </row>
    <row r="5413" spans="1:1" x14ac:dyDescent="0.35">
      <c r="A5413" s="33" t="s">
        <v>372</v>
      </c>
    </row>
    <row r="5414" spans="1:1" x14ac:dyDescent="0.35">
      <c r="A5414" s="33" t="s">
        <v>608</v>
      </c>
    </row>
    <row r="5415" spans="1:1" x14ac:dyDescent="0.35">
      <c r="A5415" s="33" t="s">
        <v>173</v>
      </c>
    </row>
    <row r="5416" spans="1:1" x14ac:dyDescent="0.35">
      <c r="A5416" s="33" t="s">
        <v>530</v>
      </c>
    </row>
    <row r="5417" spans="1:1" x14ac:dyDescent="0.35">
      <c r="A5417" s="33" t="s">
        <v>175</v>
      </c>
    </row>
    <row r="5418" spans="1:1" x14ac:dyDescent="0.35">
      <c r="A5418" s="33" t="s">
        <v>166</v>
      </c>
    </row>
    <row r="5419" spans="1:1" x14ac:dyDescent="0.35">
      <c r="A5419" s="33" t="s">
        <v>946</v>
      </c>
    </row>
    <row r="5420" spans="1:1" x14ac:dyDescent="0.35">
      <c r="A5420" s="33" t="s">
        <v>567</v>
      </c>
    </row>
    <row r="5421" spans="1:1" x14ac:dyDescent="0.35">
      <c r="A5421" s="33" t="s">
        <v>464</v>
      </c>
    </row>
    <row r="5422" spans="1:1" x14ac:dyDescent="0.35">
      <c r="A5422" s="33" t="s">
        <v>373</v>
      </c>
    </row>
    <row r="5423" spans="1:1" x14ac:dyDescent="0.35">
      <c r="A5423" s="33" t="s">
        <v>1871</v>
      </c>
    </row>
    <row r="5424" spans="1:1" x14ac:dyDescent="0.35">
      <c r="A5424" s="33" t="s">
        <v>702</v>
      </c>
    </row>
    <row r="5425" spans="1:1" x14ac:dyDescent="0.35">
      <c r="A5425" s="33" t="s">
        <v>679</v>
      </c>
    </row>
    <row r="5426" spans="1:1" x14ac:dyDescent="0.35">
      <c r="A5426" s="33" t="s">
        <v>32</v>
      </c>
    </row>
    <row r="5427" spans="1:1" x14ac:dyDescent="0.35">
      <c r="A5427" s="33" t="s">
        <v>162</v>
      </c>
    </row>
    <row r="5428" spans="1:1" x14ac:dyDescent="0.35">
      <c r="A5428" s="33" t="s">
        <v>1499</v>
      </c>
    </row>
    <row r="5429" spans="1:1" x14ac:dyDescent="0.35">
      <c r="A5429" s="33" t="s">
        <v>88</v>
      </c>
    </row>
    <row r="5430" spans="1:1" x14ac:dyDescent="0.35">
      <c r="A5430" s="33" t="s">
        <v>760</v>
      </c>
    </row>
    <row r="5431" spans="1:1" x14ac:dyDescent="0.35">
      <c r="A5431" s="33" t="s">
        <v>749</v>
      </c>
    </row>
    <row r="5432" spans="1:1" x14ac:dyDescent="0.35">
      <c r="A5432" s="33" t="s">
        <v>1240</v>
      </c>
    </row>
    <row r="5433" spans="1:1" x14ac:dyDescent="0.35">
      <c r="A5433" s="33" t="s">
        <v>1879</v>
      </c>
    </row>
    <row r="5434" spans="1:1" x14ac:dyDescent="0.35">
      <c r="A5434" s="33" t="s">
        <v>1045</v>
      </c>
    </row>
    <row r="5435" spans="1:1" x14ac:dyDescent="0.35">
      <c r="A5435" s="33" t="s">
        <v>1737</v>
      </c>
    </row>
    <row r="5436" spans="1:1" x14ac:dyDescent="0.35">
      <c r="A5436" s="33" t="s">
        <v>223</v>
      </c>
    </row>
    <row r="5437" spans="1:1" x14ac:dyDescent="0.35">
      <c r="A5437" s="33" t="s">
        <v>352</v>
      </c>
    </row>
    <row r="5438" spans="1:1" x14ac:dyDescent="0.35">
      <c r="A5438" s="33" t="s">
        <v>266</v>
      </c>
    </row>
    <row r="5439" spans="1:1" x14ac:dyDescent="0.35">
      <c r="A5439" s="33" t="s">
        <v>13</v>
      </c>
    </row>
    <row r="5440" spans="1:1" x14ac:dyDescent="0.35">
      <c r="A5440" s="33" t="s">
        <v>1627</v>
      </c>
    </row>
    <row r="5441" spans="1:1" x14ac:dyDescent="0.35">
      <c r="A5441" s="33" t="s">
        <v>698</v>
      </c>
    </row>
    <row r="5442" spans="1:1" x14ac:dyDescent="0.35">
      <c r="A5442" s="33" t="s">
        <v>551</v>
      </c>
    </row>
    <row r="5443" spans="1:1" x14ac:dyDescent="0.35">
      <c r="A5443" s="33" t="s">
        <v>1193</v>
      </c>
    </row>
    <row r="5444" spans="1:1" x14ac:dyDescent="0.35">
      <c r="A5444" s="33" t="s">
        <v>1497</v>
      </c>
    </row>
    <row r="5445" spans="1:1" x14ac:dyDescent="0.35">
      <c r="A5445" s="33" t="s">
        <v>700</v>
      </c>
    </row>
    <row r="5446" spans="1:1" x14ac:dyDescent="0.35">
      <c r="A5446" s="33" t="s">
        <v>992</v>
      </c>
    </row>
    <row r="5447" spans="1:1" x14ac:dyDescent="0.35">
      <c r="A5447" s="33" t="s">
        <v>1387</v>
      </c>
    </row>
    <row r="5448" spans="1:1" x14ac:dyDescent="0.35">
      <c r="A5448" s="33" t="s">
        <v>1155</v>
      </c>
    </row>
    <row r="5449" spans="1:1" x14ac:dyDescent="0.35">
      <c r="A5449" s="33" t="s">
        <v>756</v>
      </c>
    </row>
    <row r="5450" spans="1:1" x14ac:dyDescent="0.35">
      <c r="A5450" s="33" t="s">
        <v>1188</v>
      </c>
    </row>
    <row r="5451" spans="1:1" x14ac:dyDescent="0.35">
      <c r="A5451" s="33" t="s">
        <v>559</v>
      </c>
    </row>
    <row r="5452" spans="1:1" x14ac:dyDescent="0.35">
      <c r="A5452" s="33" t="s">
        <v>1710</v>
      </c>
    </row>
    <row r="5453" spans="1:1" x14ac:dyDescent="0.35">
      <c r="A5453" s="33" t="s">
        <v>698</v>
      </c>
    </row>
    <row r="5454" spans="1:1" x14ac:dyDescent="0.35">
      <c r="A5454" s="33" t="s">
        <v>647</v>
      </c>
    </row>
    <row r="5455" spans="1:1" x14ac:dyDescent="0.35">
      <c r="A5455" s="33" t="s">
        <v>740</v>
      </c>
    </row>
    <row r="5456" spans="1:1" x14ac:dyDescent="0.35">
      <c r="A5456" s="33" t="s">
        <v>437</v>
      </c>
    </row>
    <row r="5457" spans="1:1" x14ac:dyDescent="0.35">
      <c r="A5457" s="33" t="s">
        <v>378</v>
      </c>
    </row>
    <row r="5458" spans="1:1" x14ac:dyDescent="0.35">
      <c r="A5458" s="33" t="s">
        <v>1479</v>
      </c>
    </row>
    <row r="5459" spans="1:1" x14ac:dyDescent="0.35">
      <c r="A5459" s="33" t="s">
        <v>1324</v>
      </c>
    </row>
    <row r="5460" spans="1:1" x14ac:dyDescent="0.35">
      <c r="A5460" s="33" t="s">
        <v>916</v>
      </c>
    </row>
    <row r="5461" spans="1:1" x14ac:dyDescent="0.35">
      <c r="A5461" s="33" t="s">
        <v>975</v>
      </c>
    </row>
    <row r="5462" spans="1:1" x14ac:dyDescent="0.35">
      <c r="A5462" s="33" t="s">
        <v>1363</v>
      </c>
    </row>
    <row r="5463" spans="1:1" x14ac:dyDescent="0.35">
      <c r="A5463" s="33" t="s">
        <v>582</v>
      </c>
    </row>
    <row r="5464" spans="1:1" x14ac:dyDescent="0.35">
      <c r="A5464" s="33" t="s">
        <v>1119</v>
      </c>
    </row>
    <row r="5465" spans="1:1" x14ac:dyDescent="0.35">
      <c r="A5465" s="33" t="s">
        <v>635</v>
      </c>
    </row>
    <row r="5466" spans="1:1" x14ac:dyDescent="0.35">
      <c r="A5466" s="33" t="s">
        <v>474</v>
      </c>
    </row>
    <row r="5467" spans="1:1" x14ac:dyDescent="0.35">
      <c r="A5467" s="33" t="s">
        <v>257</v>
      </c>
    </row>
    <row r="5468" spans="1:1" x14ac:dyDescent="0.35">
      <c r="A5468" s="33" t="s">
        <v>1380</v>
      </c>
    </row>
    <row r="5469" spans="1:1" x14ac:dyDescent="0.35">
      <c r="A5469" s="33" t="s">
        <v>1336</v>
      </c>
    </row>
    <row r="5470" spans="1:1" x14ac:dyDescent="0.35">
      <c r="A5470" s="33" t="s">
        <v>1129</v>
      </c>
    </row>
    <row r="5471" spans="1:1" x14ac:dyDescent="0.35">
      <c r="A5471" s="33" t="s">
        <v>97</v>
      </c>
    </row>
    <row r="5472" spans="1:1" x14ac:dyDescent="0.35">
      <c r="A5472" s="33" t="s">
        <v>440</v>
      </c>
    </row>
    <row r="5473" spans="1:1" x14ac:dyDescent="0.35">
      <c r="A5473" s="33" t="s">
        <v>1643</v>
      </c>
    </row>
    <row r="5474" spans="1:1" x14ac:dyDescent="0.35">
      <c r="A5474" s="33" t="s">
        <v>116</v>
      </c>
    </row>
    <row r="5475" spans="1:1" x14ac:dyDescent="0.35">
      <c r="A5475" s="33" t="s">
        <v>739</v>
      </c>
    </row>
    <row r="5476" spans="1:1" x14ac:dyDescent="0.35">
      <c r="A5476" s="33" t="s">
        <v>1522</v>
      </c>
    </row>
    <row r="5477" spans="1:1" x14ac:dyDescent="0.35">
      <c r="A5477" s="33" t="s">
        <v>793</v>
      </c>
    </row>
    <row r="5478" spans="1:1" x14ac:dyDescent="0.35">
      <c r="A5478" s="33" t="s">
        <v>1341</v>
      </c>
    </row>
    <row r="5479" spans="1:1" x14ac:dyDescent="0.35">
      <c r="A5479" s="33" t="s">
        <v>338</v>
      </c>
    </row>
    <row r="5480" spans="1:1" x14ac:dyDescent="0.35">
      <c r="A5480" s="33" t="s">
        <v>1326</v>
      </c>
    </row>
    <row r="5481" spans="1:1" x14ac:dyDescent="0.35">
      <c r="A5481" s="33" t="s">
        <v>841</v>
      </c>
    </row>
    <row r="5482" spans="1:1" x14ac:dyDescent="0.35">
      <c r="A5482" s="33" t="s">
        <v>538</v>
      </c>
    </row>
    <row r="5483" spans="1:1" x14ac:dyDescent="0.35">
      <c r="A5483" s="33" t="s">
        <v>985</v>
      </c>
    </row>
    <row r="5484" spans="1:1" x14ac:dyDescent="0.35">
      <c r="A5484" s="33" t="s">
        <v>456</v>
      </c>
    </row>
    <row r="5485" spans="1:1" x14ac:dyDescent="0.35">
      <c r="A5485" s="33" t="s">
        <v>453</v>
      </c>
    </row>
    <row r="5486" spans="1:1" x14ac:dyDescent="0.35">
      <c r="A5486" s="33" t="s">
        <v>1486</v>
      </c>
    </row>
    <row r="5487" spans="1:1" x14ac:dyDescent="0.35">
      <c r="A5487" s="33" t="s">
        <v>770</v>
      </c>
    </row>
    <row r="5488" spans="1:1" x14ac:dyDescent="0.35">
      <c r="A5488" s="33" t="s">
        <v>982</v>
      </c>
    </row>
    <row r="5489" spans="1:1" x14ac:dyDescent="0.35">
      <c r="A5489" s="33" t="s">
        <v>1769</v>
      </c>
    </row>
    <row r="5490" spans="1:1" x14ac:dyDescent="0.35">
      <c r="A5490" s="33" t="s">
        <v>228</v>
      </c>
    </row>
    <row r="5491" spans="1:1" x14ac:dyDescent="0.35">
      <c r="A5491" s="33" t="s">
        <v>74</v>
      </c>
    </row>
    <row r="5492" spans="1:1" x14ac:dyDescent="0.35">
      <c r="A5492" s="33" t="s">
        <v>455</v>
      </c>
    </row>
    <row r="5493" spans="1:1" x14ac:dyDescent="0.35">
      <c r="A5493" s="33" t="s">
        <v>867</v>
      </c>
    </row>
    <row r="5494" spans="1:1" x14ac:dyDescent="0.35">
      <c r="A5494" s="33" t="s">
        <v>268</v>
      </c>
    </row>
    <row r="5495" spans="1:1" x14ac:dyDescent="0.35">
      <c r="A5495" s="33" t="s">
        <v>59</v>
      </c>
    </row>
    <row r="5496" spans="1:1" x14ac:dyDescent="0.35">
      <c r="A5496" s="33" t="s">
        <v>103</v>
      </c>
    </row>
    <row r="5497" spans="1:1" x14ac:dyDescent="0.35">
      <c r="A5497" s="33" t="s">
        <v>454</v>
      </c>
    </row>
    <row r="5498" spans="1:1" x14ac:dyDescent="0.35">
      <c r="A5498" s="33" t="s">
        <v>613</v>
      </c>
    </row>
    <row r="5499" spans="1:1" x14ac:dyDescent="0.35">
      <c r="A5499" s="33" t="s">
        <v>116</v>
      </c>
    </row>
    <row r="5500" spans="1:1" x14ac:dyDescent="0.35">
      <c r="A5500" s="33" t="s">
        <v>83</v>
      </c>
    </row>
    <row r="5501" spans="1:1" x14ac:dyDescent="0.35">
      <c r="A5501" s="33" t="s">
        <v>1503</v>
      </c>
    </row>
    <row r="5502" spans="1:1" x14ac:dyDescent="0.35">
      <c r="A5502" s="33" t="s">
        <v>744</v>
      </c>
    </row>
    <row r="5503" spans="1:1" x14ac:dyDescent="0.35">
      <c r="A5503" s="33" t="s">
        <v>1422</v>
      </c>
    </row>
    <row r="5504" spans="1:1" x14ac:dyDescent="0.35">
      <c r="A5504" s="33" t="s">
        <v>772</v>
      </c>
    </row>
    <row r="5505" spans="1:1" x14ac:dyDescent="0.35">
      <c r="A5505" s="33" t="s">
        <v>457</v>
      </c>
    </row>
    <row r="5506" spans="1:1" x14ac:dyDescent="0.35">
      <c r="A5506" s="33" t="s">
        <v>1452</v>
      </c>
    </row>
    <row r="5507" spans="1:1" x14ac:dyDescent="0.35">
      <c r="A5507" s="33" t="s">
        <v>1166</v>
      </c>
    </row>
    <row r="5508" spans="1:1" x14ac:dyDescent="0.35">
      <c r="A5508" s="33" t="s">
        <v>452</v>
      </c>
    </row>
    <row r="5509" spans="1:1" x14ac:dyDescent="0.35">
      <c r="A5509" s="33" t="s">
        <v>406</v>
      </c>
    </row>
    <row r="5510" spans="1:1" x14ac:dyDescent="0.35">
      <c r="A5510" s="33" t="s">
        <v>388</v>
      </c>
    </row>
    <row r="5511" spans="1:1" x14ac:dyDescent="0.35">
      <c r="A5511" s="33" t="s">
        <v>1521</v>
      </c>
    </row>
    <row r="5512" spans="1:1" x14ac:dyDescent="0.35">
      <c r="A5512" s="33" t="s">
        <v>85</v>
      </c>
    </row>
    <row r="5513" spans="1:1" x14ac:dyDescent="0.35">
      <c r="A5513" s="33" t="s">
        <v>673</v>
      </c>
    </row>
    <row r="5514" spans="1:1" x14ac:dyDescent="0.35">
      <c r="A5514" s="33" t="s">
        <v>592</v>
      </c>
    </row>
    <row r="5515" spans="1:1" x14ac:dyDescent="0.35">
      <c r="A5515" s="33" t="s">
        <v>1249</v>
      </c>
    </row>
    <row r="5516" spans="1:1" x14ac:dyDescent="0.35">
      <c r="A5516" s="33" t="s">
        <v>1032</v>
      </c>
    </row>
    <row r="5517" spans="1:1" x14ac:dyDescent="0.35">
      <c r="A5517" s="33" t="s">
        <v>90</v>
      </c>
    </row>
    <row r="5518" spans="1:1" x14ac:dyDescent="0.35">
      <c r="A5518" s="33" t="s">
        <v>856</v>
      </c>
    </row>
    <row r="5519" spans="1:1" x14ac:dyDescent="0.35">
      <c r="A5519" s="33" t="s">
        <v>92</v>
      </c>
    </row>
    <row r="5520" spans="1:1" x14ac:dyDescent="0.35">
      <c r="A5520" s="33" t="s">
        <v>855</v>
      </c>
    </row>
    <row r="5521" spans="1:1" x14ac:dyDescent="0.35">
      <c r="A5521" s="33" t="s">
        <v>956</v>
      </c>
    </row>
    <row r="5522" spans="1:1" x14ac:dyDescent="0.35">
      <c r="A5522" s="33" t="s">
        <v>140</v>
      </c>
    </row>
    <row r="5523" spans="1:1" x14ac:dyDescent="0.35">
      <c r="A5523" s="33" t="s">
        <v>1473</v>
      </c>
    </row>
    <row r="5524" spans="1:1" x14ac:dyDescent="0.35">
      <c r="A5524" s="33" t="s">
        <v>196</v>
      </c>
    </row>
    <row r="5525" spans="1:1" x14ac:dyDescent="0.35">
      <c r="A5525" s="33" t="s">
        <v>947</v>
      </c>
    </row>
    <row r="5526" spans="1:1" x14ac:dyDescent="0.35">
      <c r="A5526" s="33" t="s">
        <v>57</v>
      </c>
    </row>
    <row r="5527" spans="1:1" x14ac:dyDescent="0.35">
      <c r="A5527" s="33" t="s">
        <v>1453</v>
      </c>
    </row>
    <row r="5528" spans="1:1" x14ac:dyDescent="0.35">
      <c r="A5528" s="33" t="s">
        <v>597</v>
      </c>
    </row>
    <row r="5529" spans="1:1" x14ac:dyDescent="0.35">
      <c r="A5529" s="33" t="s">
        <v>1541</v>
      </c>
    </row>
    <row r="5530" spans="1:1" x14ac:dyDescent="0.35">
      <c r="A5530" s="33" t="s">
        <v>1439</v>
      </c>
    </row>
    <row r="5531" spans="1:1" x14ac:dyDescent="0.35">
      <c r="A5531" s="33" t="s">
        <v>1029</v>
      </c>
    </row>
    <row r="5532" spans="1:1" x14ac:dyDescent="0.35">
      <c r="A5532" s="33" t="s">
        <v>417</v>
      </c>
    </row>
    <row r="5533" spans="1:1" x14ac:dyDescent="0.35">
      <c r="A5533" s="33" t="s">
        <v>418</v>
      </c>
    </row>
    <row r="5534" spans="1:1" x14ac:dyDescent="0.35">
      <c r="A5534" s="33" t="s">
        <v>983</v>
      </c>
    </row>
    <row r="5535" spans="1:1" x14ac:dyDescent="0.35">
      <c r="A5535" s="33" t="s">
        <v>461</v>
      </c>
    </row>
    <row r="5536" spans="1:1" x14ac:dyDescent="0.35">
      <c r="A5536" s="33" t="s">
        <v>606</v>
      </c>
    </row>
    <row r="5537" spans="1:1" x14ac:dyDescent="0.35">
      <c r="A5537" s="33" t="s">
        <v>1049</v>
      </c>
    </row>
    <row r="5538" spans="1:1" x14ac:dyDescent="0.35">
      <c r="A5538" s="33" t="s">
        <v>1318</v>
      </c>
    </row>
    <row r="5539" spans="1:1" x14ac:dyDescent="0.35">
      <c r="A5539" s="33" t="s">
        <v>548</v>
      </c>
    </row>
    <row r="5540" spans="1:1" x14ac:dyDescent="0.35">
      <c r="A5540" s="33" t="s">
        <v>416</v>
      </c>
    </row>
    <row r="5541" spans="1:1" x14ac:dyDescent="0.35">
      <c r="A5541" s="33" t="s">
        <v>1604</v>
      </c>
    </row>
    <row r="5542" spans="1:1" x14ac:dyDescent="0.35">
      <c r="A5542" s="33" t="s">
        <v>399</v>
      </c>
    </row>
    <row r="5543" spans="1:1" x14ac:dyDescent="0.35">
      <c r="A5543" s="33" t="s">
        <v>305</v>
      </c>
    </row>
    <row r="5544" spans="1:1" x14ac:dyDescent="0.35">
      <c r="A5544" s="33" t="s">
        <v>1524</v>
      </c>
    </row>
    <row r="5545" spans="1:1" x14ac:dyDescent="0.35">
      <c r="A5545" s="33" t="s">
        <v>1306</v>
      </c>
    </row>
    <row r="5546" spans="1:1" x14ac:dyDescent="0.35">
      <c r="A5546" s="33" t="s">
        <v>1452</v>
      </c>
    </row>
    <row r="5547" spans="1:1" x14ac:dyDescent="0.35">
      <c r="A5547" s="33" t="s">
        <v>109</v>
      </c>
    </row>
    <row r="5548" spans="1:1" x14ac:dyDescent="0.35">
      <c r="A5548" s="33" t="s">
        <v>1512</v>
      </c>
    </row>
    <row r="5549" spans="1:1" x14ac:dyDescent="0.35">
      <c r="A5549" s="33" t="s">
        <v>688</v>
      </c>
    </row>
    <row r="5550" spans="1:1" x14ac:dyDescent="0.35">
      <c r="A5550" s="33" t="s">
        <v>1217</v>
      </c>
    </row>
    <row r="5551" spans="1:1" x14ac:dyDescent="0.35">
      <c r="A5551" s="33" t="s">
        <v>985</v>
      </c>
    </row>
    <row r="5552" spans="1:1" x14ac:dyDescent="0.35">
      <c r="A5552" s="33" t="s">
        <v>905</v>
      </c>
    </row>
    <row r="5553" spans="1:1" x14ac:dyDescent="0.35">
      <c r="A5553" s="33" t="s">
        <v>1663</v>
      </c>
    </row>
    <row r="5554" spans="1:1" x14ac:dyDescent="0.35">
      <c r="A5554" s="33" t="s">
        <v>906</v>
      </c>
    </row>
    <row r="5555" spans="1:1" x14ac:dyDescent="0.35">
      <c r="A5555" s="33" t="s">
        <v>1337</v>
      </c>
    </row>
    <row r="5556" spans="1:1" x14ac:dyDescent="0.35">
      <c r="A5556" s="33" t="s">
        <v>1136</v>
      </c>
    </row>
    <row r="5557" spans="1:1" x14ac:dyDescent="0.35">
      <c r="A5557" s="33" t="s">
        <v>795</v>
      </c>
    </row>
    <row r="5558" spans="1:1" x14ac:dyDescent="0.35">
      <c r="A5558" s="33" t="s">
        <v>1057</v>
      </c>
    </row>
    <row r="5559" spans="1:1" x14ac:dyDescent="0.35">
      <c r="A5559" s="33" t="s">
        <v>1719</v>
      </c>
    </row>
    <row r="5560" spans="1:1" x14ac:dyDescent="0.35">
      <c r="A5560" s="33" t="s">
        <v>1137</v>
      </c>
    </row>
    <row r="5561" spans="1:1" x14ac:dyDescent="0.35">
      <c r="A5561" s="33" t="s">
        <v>1760</v>
      </c>
    </row>
    <row r="5562" spans="1:1" x14ac:dyDescent="0.35">
      <c r="A5562" s="33" t="s">
        <v>588</v>
      </c>
    </row>
    <row r="5563" spans="1:1" x14ac:dyDescent="0.35">
      <c r="A5563" s="33" t="s">
        <v>43</v>
      </c>
    </row>
    <row r="5564" spans="1:1" x14ac:dyDescent="0.35">
      <c r="A5564" s="33" t="s">
        <v>1589</v>
      </c>
    </row>
    <row r="5565" spans="1:1" x14ac:dyDescent="0.35">
      <c r="A5565" s="33" t="s">
        <v>697</v>
      </c>
    </row>
    <row r="5566" spans="1:1" x14ac:dyDescent="0.35">
      <c r="A5566" s="33" t="s">
        <v>273</v>
      </c>
    </row>
    <row r="5567" spans="1:1" x14ac:dyDescent="0.35">
      <c r="A5567" s="33" t="s">
        <v>507</v>
      </c>
    </row>
    <row r="5568" spans="1:1" x14ac:dyDescent="0.35">
      <c r="A5568" s="33" t="s">
        <v>1258</v>
      </c>
    </row>
    <row r="5569" spans="1:1" x14ac:dyDescent="0.35">
      <c r="A5569" s="33" t="s">
        <v>507</v>
      </c>
    </row>
    <row r="5570" spans="1:1" x14ac:dyDescent="0.35">
      <c r="A5570" s="33" t="s">
        <v>1884</v>
      </c>
    </row>
    <row r="5571" spans="1:1" x14ac:dyDescent="0.35">
      <c r="A5571" s="33" t="s">
        <v>1546</v>
      </c>
    </row>
    <row r="5572" spans="1:1" x14ac:dyDescent="0.35">
      <c r="A5572" s="33" t="s">
        <v>521</v>
      </c>
    </row>
    <row r="5573" spans="1:1" x14ac:dyDescent="0.35">
      <c r="A5573" s="33" t="s">
        <v>587</v>
      </c>
    </row>
    <row r="5574" spans="1:1" x14ac:dyDescent="0.35">
      <c r="A5574" s="33" t="s">
        <v>285</v>
      </c>
    </row>
    <row r="5575" spans="1:1" x14ac:dyDescent="0.35">
      <c r="A5575" s="33" t="s">
        <v>1622</v>
      </c>
    </row>
    <row r="5576" spans="1:1" x14ac:dyDescent="0.35">
      <c r="A5576" s="33" t="s">
        <v>920</v>
      </c>
    </row>
    <row r="5577" spans="1:1" x14ac:dyDescent="0.35">
      <c r="A5577" s="33" t="s">
        <v>1381</v>
      </c>
    </row>
    <row r="5578" spans="1:1" x14ac:dyDescent="0.35">
      <c r="A5578" s="33" t="s">
        <v>1876</v>
      </c>
    </row>
    <row r="5579" spans="1:1" x14ac:dyDescent="0.35">
      <c r="A5579" s="33" t="s">
        <v>340</v>
      </c>
    </row>
    <row r="5580" spans="1:1" x14ac:dyDescent="0.35">
      <c r="A5580" s="33" t="s">
        <v>1823</v>
      </c>
    </row>
    <row r="5581" spans="1:1" x14ac:dyDescent="0.35">
      <c r="A5581" s="33" t="s">
        <v>1764</v>
      </c>
    </row>
    <row r="5582" spans="1:1" x14ac:dyDescent="0.35">
      <c r="A5582" s="33" t="s">
        <v>859</v>
      </c>
    </row>
    <row r="5583" spans="1:1" x14ac:dyDescent="0.35">
      <c r="A5583" s="33" t="s">
        <v>1342</v>
      </c>
    </row>
    <row r="5584" spans="1:1" x14ac:dyDescent="0.35">
      <c r="A5584" s="33" t="s">
        <v>1100</v>
      </c>
    </row>
    <row r="5585" spans="1:1" x14ac:dyDescent="0.35">
      <c r="A5585" s="33" t="s">
        <v>1775</v>
      </c>
    </row>
    <row r="5586" spans="1:1" x14ac:dyDescent="0.35">
      <c r="A5586" s="33" t="s">
        <v>689</v>
      </c>
    </row>
    <row r="5587" spans="1:1" x14ac:dyDescent="0.35">
      <c r="A5587" s="33" t="s">
        <v>341</v>
      </c>
    </row>
    <row r="5588" spans="1:1" x14ac:dyDescent="0.35">
      <c r="A5588" s="33" t="s">
        <v>339</v>
      </c>
    </row>
    <row r="5589" spans="1:1" x14ac:dyDescent="0.35">
      <c r="A5589" s="33" t="s">
        <v>1296</v>
      </c>
    </row>
    <row r="5590" spans="1:1" x14ac:dyDescent="0.35">
      <c r="A5590" s="33" t="s">
        <v>1719</v>
      </c>
    </row>
    <row r="5591" spans="1:1" x14ac:dyDescent="0.35">
      <c r="A5591" s="33" t="s">
        <v>259</v>
      </c>
    </row>
    <row r="5592" spans="1:1" x14ac:dyDescent="0.35">
      <c r="A5592" s="33" t="s">
        <v>342</v>
      </c>
    </row>
    <row r="5593" spans="1:1" x14ac:dyDescent="0.35">
      <c r="A5593" s="33" t="s">
        <v>67</v>
      </c>
    </row>
    <row r="5594" spans="1:1" x14ac:dyDescent="0.35">
      <c r="A5594" s="33" t="s">
        <v>1209</v>
      </c>
    </row>
    <row r="5595" spans="1:1" x14ac:dyDescent="0.35">
      <c r="A5595" s="33" t="s">
        <v>888</v>
      </c>
    </row>
    <row r="5596" spans="1:1" x14ac:dyDescent="0.35">
      <c r="A5596" s="33" t="s">
        <v>1579</v>
      </c>
    </row>
    <row r="5597" spans="1:1" x14ac:dyDescent="0.35">
      <c r="A5597" s="33" t="s">
        <v>1100</v>
      </c>
    </row>
    <row r="5598" spans="1:1" x14ac:dyDescent="0.35">
      <c r="A5598" s="33" t="s">
        <v>1204</v>
      </c>
    </row>
    <row r="5599" spans="1:1" x14ac:dyDescent="0.35">
      <c r="A5599" s="33" t="s">
        <v>1084</v>
      </c>
    </row>
    <row r="5600" spans="1:1" x14ac:dyDescent="0.35">
      <c r="A5600" s="33" t="s">
        <v>773</v>
      </c>
    </row>
    <row r="5601" spans="1:1" x14ac:dyDescent="0.35">
      <c r="A5601" s="33" t="s">
        <v>1638</v>
      </c>
    </row>
    <row r="5602" spans="1:1" x14ac:dyDescent="0.35">
      <c r="A5602" s="33" t="s">
        <v>1434</v>
      </c>
    </row>
    <row r="5603" spans="1:1" x14ac:dyDescent="0.35">
      <c r="A5603" s="33" t="s">
        <v>1246</v>
      </c>
    </row>
    <row r="5604" spans="1:1" x14ac:dyDescent="0.35">
      <c r="A5604" s="33" t="s">
        <v>1355</v>
      </c>
    </row>
    <row r="5605" spans="1:1" x14ac:dyDescent="0.35">
      <c r="A5605" s="33" t="s">
        <v>882</v>
      </c>
    </row>
    <row r="5606" spans="1:1" x14ac:dyDescent="0.35">
      <c r="A5606" s="33" t="s">
        <v>271</v>
      </c>
    </row>
    <row r="5607" spans="1:1" x14ac:dyDescent="0.35">
      <c r="A5607" s="33" t="s">
        <v>163</v>
      </c>
    </row>
    <row r="5608" spans="1:1" x14ac:dyDescent="0.35">
      <c r="A5608" s="33" t="s">
        <v>594</v>
      </c>
    </row>
    <row r="5609" spans="1:1" x14ac:dyDescent="0.35">
      <c r="A5609" s="33" t="s">
        <v>1731</v>
      </c>
    </row>
    <row r="5610" spans="1:1" x14ac:dyDescent="0.35">
      <c r="A5610" s="33" t="s">
        <v>1744</v>
      </c>
    </row>
    <row r="5611" spans="1:1" x14ac:dyDescent="0.35">
      <c r="A5611" s="33" t="s">
        <v>1274</v>
      </c>
    </row>
    <row r="5612" spans="1:1" x14ac:dyDescent="0.35">
      <c r="A5612" s="33" t="s">
        <v>716</v>
      </c>
    </row>
    <row r="5613" spans="1:1" x14ac:dyDescent="0.35">
      <c r="A5613" s="33" t="s">
        <v>1230</v>
      </c>
    </row>
    <row r="5614" spans="1:1" x14ac:dyDescent="0.35">
      <c r="A5614" s="33" t="s">
        <v>103</v>
      </c>
    </row>
    <row r="5615" spans="1:1" x14ac:dyDescent="0.35">
      <c r="A5615" s="33" t="s">
        <v>1368</v>
      </c>
    </row>
    <row r="5616" spans="1:1" x14ac:dyDescent="0.35">
      <c r="A5616" s="33" t="s">
        <v>793</v>
      </c>
    </row>
    <row r="5617" spans="1:1" x14ac:dyDescent="0.35">
      <c r="A5617" s="33" t="s">
        <v>1355</v>
      </c>
    </row>
    <row r="5618" spans="1:1" x14ac:dyDescent="0.35">
      <c r="A5618" s="33" t="s">
        <v>1089</v>
      </c>
    </row>
    <row r="5619" spans="1:1" x14ac:dyDescent="0.35">
      <c r="A5619" s="33" t="s">
        <v>291</v>
      </c>
    </row>
    <row r="5620" spans="1:1" x14ac:dyDescent="0.35">
      <c r="A5620" s="33" t="s">
        <v>987</v>
      </c>
    </row>
    <row r="5621" spans="1:1" x14ac:dyDescent="0.35">
      <c r="A5621" s="33" t="s">
        <v>504</v>
      </c>
    </row>
    <row r="5622" spans="1:1" x14ac:dyDescent="0.35">
      <c r="A5622" s="33" t="s">
        <v>1530</v>
      </c>
    </row>
    <row r="5623" spans="1:1" x14ac:dyDescent="0.35">
      <c r="A5623" s="33" t="s">
        <v>926</v>
      </c>
    </row>
    <row r="5624" spans="1:1" x14ac:dyDescent="0.35">
      <c r="A5624" s="33" t="s">
        <v>729</v>
      </c>
    </row>
    <row r="5625" spans="1:1" x14ac:dyDescent="0.35">
      <c r="A5625" s="33" t="s">
        <v>73</v>
      </c>
    </row>
    <row r="5626" spans="1:1" x14ac:dyDescent="0.35">
      <c r="A5626" s="33" t="s">
        <v>211</v>
      </c>
    </row>
    <row r="5627" spans="1:1" x14ac:dyDescent="0.35">
      <c r="A5627" s="33" t="s">
        <v>131</v>
      </c>
    </row>
    <row r="5628" spans="1:1" x14ac:dyDescent="0.35">
      <c r="A5628" s="33" t="s">
        <v>691</v>
      </c>
    </row>
    <row r="5629" spans="1:1" x14ac:dyDescent="0.35">
      <c r="A5629" s="33" t="s">
        <v>1105</v>
      </c>
    </row>
    <row r="5630" spans="1:1" x14ac:dyDescent="0.35">
      <c r="A5630" s="33" t="s">
        <v>132</v>
      </c>
    </row>
    <row r="5631" spans="1:1" x14ac:dyDescent="0.35">
      <c r="A5631" s="33" t="s">
        <v>973</v>
      </c>
    </row>
    <row r="5632" spans="1:1" x14ac:dyDescent="0.35">
      <c r="A5632" s="33" t="s">
        <v>879</v>
      </c>
    </row>
    <row r="5633" spans="1:1" x14ac:dyDescent="0.35">
      <c r="A5633" s="33" t="s">
        <v>508</v>
      </c>
    </row>
    <row r="5634" spans="1:1" x14ac:dyDescent="0.35">
      <c r="A5634" s="33" t="s">
        <v>718</v>
      </c>
    </row>
    <row r="5635" spans="1:1" x14ac:dyDescent="0.35">
      <c r="A5635" s="33" t="s">
        <v>680</v>
      </c>
    </row>
    <row r="5636" spans="1:1" x14ac:dyDescent="0.35">
      <c r="A5636" s="33" t="s">
        <v>906</v>
      </c>
    </row>
    <row r="5637" spans="1:1" x14ac:dyDescent="0.35">
      <c r="A5637" s="33" t="s">
        <v>1198</v>
      </c>
    </row>
    <row r="5638" spans="1:1" x14ac:dyDescent="0.35">
      <c r="A5638" s="33" t="s">
        <v>1573</v>
      </c>
    </row>
    <row r="5639" spans="1:1" x14ac:dyDescent="0.35">
      <c r="A5639" s="33" t="s">
        <v>538</v>
      </c>
    </row>
    <row r="5640" spans="1:1" x14ac:dyDescent="0.35">
      <c r="A5640" s="33" t="s">
        <v>1725</v>
      </c>
    </row>
    <row r="5641" spans="1:1" x14ac:dyDescent="0.35">
      <c r="A5641" s="33" t="s">
        <v>1289</v>
      </c>
    </row>
    <row r="5642" spans="1:1" x14ac:dyDescent="0.35">
      <c r="A5642" s="33" t="s">
        <v>1419</v>
      </c>
    </row>
    <row r="5643" spans="1:1" x14ac:dyDescent="0.35">
      <c r="A5643" s="33" t="s">
        <v>109</v>
      </c>
    </row>
    <row r="5644" spans="1:1" x14ac:dyDescent="0.35">
      <c r="A5644" s="33" t="s">
        <v>611</v>
      </c>
    </row>
    <row r="5645" spans="1:1" x14ac:dyDescent="0.35">
      <c r="A5645" s="33" t="s">
        <v>1284</v>
      </c>
    </row>
    <row r="5646" spans="1:1" x14ac:dyDescent="0.35">
      <c r="A5646" s="33" t="s">
        <v>582</v>
      </c>
    </row>
    <row r="5647" spans="1:1" x14ac:dyDescent="0.35">
      <c r="A5647" s="33" t="s">
        <v>699</v>
      </c>
    </row>
    <row r="5648" spans="1:1" x14ac:dyDescent="0.35">
      <c r="A5648" s="33" t="s">
        <v>508</v>
      </c>
    </row>
    <row r="5649" spans="1:1" x14ac:dyDescent="0.35">
      <c r="A5649" s="33" t="s">
        <v>455</v>
      </c>
    </row>
    <row r="5650" spans="1:1" x14ac:dyDescent="0.35">
      <c r="A5650" s="33" t="s">
        <v>1203</v>
      </c>
    </row>
    <row r="5651" spans="1:1" x14ac:dyDescent="0.35">
      <c r="A5651" s="33" t="s">
        <v>93</v>
      </c>
    </row>
    <row r="5652" spans="1:1" x14ac:dyDescent="0.35">
      <c r="A5652" s="33" t="s">
        <v>795</v>
      </c>
    </row>
    <row r="5653" spans="1:1" x14ac:dyDescent="0.35">
      <c r="A5653" s="33" t="s">
        <v>724</v>
      </c>
    </row>
    <row r="5654" spans="1:1" x14ac:dyDescent="0.35">
      <c r="A5654" s="33" t="s">
        <v>1753</v>
      </c>
    </row>
    <row r="5655" spans="1:1" x14ac:dyDescent="0.35">
      <c r="A5655" s="33" t="s">
        <v>41</v>
      </c>
    </row>
    <row r="5656" spans="1:1" x14ac:dyDescent="0.35">
      <c r="A5656" s="33" t="s">
        <v>174</v>
      </c>
    </row>
    <row r="5657" spans="1:1" x14ac:dyDescent="0.35">
      <c r="A5657" s="33" t="s">
        <v>655</v>
      </c>
    </row>
    <row r="5658" spans="1:1" x14ac:dyDescent="0.35">
      <c r="A5658" s="33" t="s">
        <v>121</v>
      </c>
    </row>
    <row r="5659" spans="1:1" x14ac:dyDescent="0.35">
      <c r="A5659" s="33" t="s">
        <v>1771</v>
      </c>
    </row>
    <row r="5660" spans="1:1" x14ac:dyDescent="0.35">
      <c r="A5660" s="33" t="s">
        <v>1648</v>
      </c>
    </row>
    <row r="5661" spans="1:1" x14ac:dyDescent="0.35">
      <c r="A5661" s="33" t="s">
        <v>109</v>
      </c>
    </row>
    <row r="5662" spans="1:1" x14ac:dyDescent="0.35">
      <c r="A5662" s="33" t="s">
        <v>1220</v>
      </c>
    </row>
    <row r="5663" spans="1:1" x14ac:dyDescent="0.35">
      <c r="A5663" s="33" t="s">
        <v>38</v>
      </c>
    </row>
    <row r="5664" spans="1:1" x14ac:dyDescent="0.35">
      <c r="A5664" s="33" t="s">
        <v>1704</v>
      </c>
    </row>
    <row r="5665" spans="1:1" x14ac:dyDescent="0.35">
      <c r="A5665" s="33" t="s">
        <v>879</v>
      </c>
    </row>
    <row r="5666" spans="1:1" x14ac:dyDescent="0.35">
      <c r="A5666" s="33" t="s">
        <v>1667</v>
      </c>
    </row>
    <row r="5667" spans="1:1" x14ac:dyDescent="0.35">
      <c r="A5667" s="33" t="s">
        <v>1484</v>
      </c>
    </row>
    <row r="5668" spans="1:1" x14ac:dyDescent="0.35">
      <c r="A5668" s="33" t="s">
        <v>1562</v>
      </c>
    </row>
    <row r="5669" spans="1:1" x14ac:dyDescent="0.35">
      <c r="A5669" s="33" t="s">
        <v>1066</v>
      </c>
    </row>
    <row r="5670" spans="1:1" x14ac:dyDescent="0.35">
      <c r="A5670" s="33" t="s">
        <v>1516</v>
      </c>
    </row>
    <row r="5671" spans="1:1" x14ac:dyDescent="0.35">
      <c r="A5671" s="33" t="s">
        <v>183</v>
      </c>
    </row>
    <row r="5672" spans="1:1" x14ac:dyDescent="0.35">
      <c r="A5672" s="33" t="s">
        <v>123</v>
      </c>
    </row>
    <row r="5673" spans="1:1" x14ac:dyDescent="0.35">
      <c r="A5673" s="33" t="s">
        <v>1765</v>
      </c>
    </row>
    <row r="5674" spans="1:1" x14ac:dyDescent="0.35">
      <c r="A5674" s="33" t="s">
        <v>452</v>
      </c>
    </row>
    <row r="5675" spans="1:1" x14ac:dyDescent="0.35">
      <c r="A5675" s="33" t="s">
        <v>956</v>
      </c>
    </row>
    <row r="5676" spans="1:1" x14ac:dyDescent="0.35">
      <c r="A5676" s="33" t="s">
        <v>1629</v>
      </c>
    </row>
    <row r="5677" spans="1:1" x14ac:dyDescent="0.35">
      <c r="A5677" s="33" t="s">
        <v>1456</v>
      </c>
    </row>
    <row r="5678" spans="1:1" x14ac:dyDescent="0.35">
      <c r="A5678" s="33" t="s">
        <v>1428</v>
      </c>
    </row>
    <row r="5679" spans="1:1" x14ac:dyDescent="0.35">
      <c r="A5679" s="33" t="s">
        <v>793</v>
      </c>
    </row>
    <row r="5680" spans="1:1" x14ac:dyDescent="0.35">
      <c r="A5680" s="33" t="s">
        <v>1533</v>
      </c>
    </row>
    <row r="5681" spans="1:1" x14ac:dyDescent="0.35">
      <c r="A5681" s="33" t="s">
        <v>381</v>
      </c>
    </row>
    <row r="5682" spans="1:1" x14ac:dyDescent="0.35">
      <c r="A5682" s="33" t="s">
        <v>681</v>
      </c>
    </row>
    <row r="5683" spans="1:1" x14ac:dyDescent="0.35">
      <c r="A5683" s="33" t="s">
        <v>1566</v>
      </c>
    </row>
    <row r="5684" spans="1:1" x14ac:dyDescent="0.35">
      <c r="A5684" s="33" t="s">
        <v>1681</v>
      </c>
    </row>
    <row r="5685" spans="1:1" x14ac:dyDescent="0.35">
      <c r="A5685" s="33" t="s">
        <v>823</v>
      </c>
    </row>
    <row r="5686" spans="1:1" x14ac:dyDescent="0.35">
      <c r="A5686" s="33" t="s">
        <v>1390</v>
      </c>
    </row>
    <row r="5687" spans="1:1" x14ac:dyDescent="0.35">
      <c r="A5687" s="33" t="s">
        <v>1333</v>
      </c>
    </row>
    <row r="5688" spans="1:1" x14ac:dyDescent="0.35">
      <c r="A5688" s="33" t="s">
        <v>451</v>
      </c>
    </row>
    <row r="5689" spans="1:1" x14ac:dyDescent="0.35">
      <c r="A5689" s="33" t="s">
        <v>454</v>
      </c>
    </row>
    <row r="5690" spans="1:1" x14ac:dyDescent="0.35">
      <c r="A5690" s="33" t="s">
        <v>1528</v>
      </c>
    </row>
    <row r="5691" spans="1:1" x14ac:dyDescent="0.35">
      <c r="A5691" s="33" t="s">
        <v>218</v>
      </c>
    </row>
    <row r="5692" spans="1:1" x14ac:dyDescent="0.35">
      <c r="A5692" s="33" t="s">
        <v>1799</v>
      </c>
    </row>
    <row r="5693" spans="1:1" x14ac:dyDescent="0.35">
      <c r="A5693" s="33" t="s">
        <v>992</v>
      </c>
    </row>
    <row r="5694" spans="1:1" x14ac:dyDescent="0.35">
      <c r="A5694" s="33" t="s">
        <v>764</v>
      </c>
    </row>
    <row r="5695" spans="1:1" x14ac:dyDescent="0.35">
      <c r="A5695" s="33" t="s">
        <v>1092</v>
      </c>
    </row>
    <row r="5696" spans="1:1" x14ac:dyDescent="0.35">
      <c r="A5696" s="33" t="s">
        <v>684</v>
      </c>
    </row>
    <row r="5697" spans="1:1" x14ac:dyDescent="0.35">
      <c r="A5697" s="33" t="s">
        <v>1391</v>
      </c>
    </row>
    <row r="5698" spans="1:1" x14ac:dyDescent="0.35">
      <c r="A5698" s="33" t="s">
        <v>60</v>
      </c>
    </row>
    <row r="5699" spans="1:1" x14ac:dyDescent="0.35">
      <c r="A5699" s="33" t="s">
        <v>1221</v>
      </c>
    </row>
    <row r="5700" spans="1:1" x14ac:dyDescent="0.35">
      <c r="A5700" s="33" t="s">
        <v>1110</v>
      </c>
    </row>
    <row r="5701" spans="1:1" x14ac:dyDescent="0.35">
      <c r="A5701" s="33" t="s">
        <v>444</v>
      </c>
    </row>
    <row r="5702" spans="1:1" x14ac:dyDescent="0.35">
      <c r="A5702" s="33" t="s">
        <v>1770</v>
      </c>
    </row>
    <row r="5703" spans="1:1" x14ac:dyDescent="0.35">
      <c r="A5703" s="33" t="s">
        <v>701</v>
      </c>
    </row>
    <row r="5704" spans="1:1" x14ac:dyDescent="0.35">
      <c r="A5704" s="33" t="s">
        <v>147</v>
      </c>
    </row>
    <row r="5705" spans="1:1" x14ac:dyDescent="0.35">
      <c r="A5705" s="33" t="s">
        <v>1379</v>
      </c>
    </row>
    <row r="5706" spans="1:1" x14ac:dyDescent="0.35">
      <c r="A5706" s="33" t="s">
        <v>249</v>
      </c>
    </row>
    <row r="5707" spans="1:1" x14ac:dyDescent="0.35">
      <c r="A5707" s="33" t="s">
        <v>1376</v>
      </c>
    </row>
    <row r="5708" spans="1:1" x14ac:dyDescent="0.35">
      <c r="A5708" s="33" t="s">
        <v>334</v>
      </c>
    </row>
    <row r="5709" spans="1:1" x14ac:dyDescent="0.35">
      <c r="A5709" s="33" t="s">
        <v>94</v>
      </c>
    </row>
    <row r="5710" spans="1:1" x14ac:dyDescent="0.35">
      <c r="A5710" s="33" t="s">
        <v>1274</v>
      </c>
    </row>
    <row r="5711" spans="1:1" x14ac:dyDescent="0.35">
      <c r="A5711" s="33" t="s">
        <v>726</v>
      </c>
    </row>
    <row r="5712" spans="1:1" x14ac:dyDescent="0.35">
      <c r="A5712" s="33" t="s">
        <v>1760</v>
      </c>
    </row>
    <row r="5713" spans="1:1" x14ac:dyDescent="0.35">
      <c r="A5713" s="33" t="s">
        <v>233</v>
      </c>
    </row>
    <row r="5714" spans="1:1" x14ac:dyDescent="0.35">
      <c r="A5714" s="33" t="s">
        <v>802</v>
      </c>
    </row>
    <row r="5715" spans="1:1" x14ac:dyDescent="0.35">
      <c r="A5715" s="33" t="s">
        <v>1009</v>
      </c>
    </row>
    <row r="5716" spans="1:1" x14ac:dyDescent="0.35">
      <c r="A5716" s="33" t="s">
        <v>914</v>
      </c>
    </row>
    <row r="5717" spans="1:1" x14ac:dyDescent="0.35">
      <c r="A5717" s="33" t="s">
        <v>70</v>
      </c>
    </row>
    <row r="5718" spans="1:1" x14ac:dyDescent="0.35">
      <c r="A5718" s="33" t="s">
        <v>351</v>
      </c>
    </row>
    <row r="5719" spans="1:1" x14ac:dyDescent="0.35">
      <c r="A5719" s="33" t="s">
        <v>1537</v>
      </c>
    </row>
    <row r="5720" spans="1:1" x14ac:dyDescent="0.35">
      <c r="A5720" s="33" t="s">
        <v>1376</v>
      </c>
    </row>
    <row r="5721" spans="1:1" x14ac:dyDescent="0.35">
      <c r="A5721" s="33" t="s">
        <v>1782</v>
      </c>
    </row>
    <row r="5722" spans="1:1" x14ac:dyDescent="0.35">
      <c r="A5722" s="33" t="s">
        <v>491</v>
      </c>
    </row>
    <row r="5723" spans="1:1" x14ac:dyDescent="0.35">
      <c r="A5723" s="33" t="s">
        <v>528</v>
      </c>
    </row>
    <row r="5724" spans="1:1" x14ac:dyDescent="0.35">
      <c r="A5724" s="33" t="s">
        <v>206</v>
      </c>
    </row>
    <row r="5725" spans="1:1" x14ac:dyDescent="0.35">
      <c r="A5725" s="33" t="s">
        <v>703</v>
      </c>
    </row>
    <row r="5726" spans="1:1" x14ac:dyDescent="0.35">
      <c r="A5726" s="33" t="s">
        <v>901</v>
      </c>
    </row>
    <row r="5727" spans="1:1" x14ac:dyDescent="0.35">
      <c r="A5727" s="33" t="s">
        <v>893</v>
      </c>
    </row>
    <row r="5728" spans="1:1" x14ac:dyDescent="0.35">
      <c r="A5728" s="33" t="s">
        <v>1667</v>
      </c>
    </row>
    <row r="5729" spans="1:1" x14ac:dyDescent="0.35">
      <c r="A5729" s="33" t="s">
        <v>1208</v>
      </c>
    </row>
    <row r="5730" spans="1:1" x14ac:dyDescent="0.35">
      <c r="A5730" s="33" t="s">
        <v>1348</v>
      </c>
    </row>
    <row r="5731" spans="1:1" x14ac:dyDescent="0.35">
      <c r="A5731" s="33" t="s">
        <v>468</v>
      </c>
    </row>
    <row r="5732" spans="1:1" x14ac:dyDescent="0.35">
      <c r="A5732" s="33" t="s">
        <v>112</v>
      </c>
    </row>
    <row r="5733" spans="1:1" x14ac:dyDescent="0.35">
      <c r="A5733" s="33" t="s">
        <v>966</v>
      </c>
    </row>
    <row r="5734" spans="1:1" x14ac:dyDescent="0.35">
      <c r="A5734" s="33" t="s">
        <v>707</v>
      </c>
    </row>
    <row r="5735" spans="1:1" x14ac:dyDescent="0.35">
      <c r="A5735" s="33" t="s">
        <v>1403</v>
      </c>
    </row>
    <row r="5736" spans="1:1" x14ac:dyDescent="0.35">
      <c r="A5736" s="33" t="s">
        <v>1139</v>
      </c>
    </row>
    <row r="5737" spans="1:1" x14ac:dyDescent="0.35">
      <c r="A5737" s="33" t="s">
        <v>1852</v>
      </c>
    </row>
    <row r="5738" spans="1:1" x14ac:dyDescent="0.35">
      <c r="A5738" s="33" t="s">
        <v>520</v>
      </c>
    </row>
    <row r="5739" spans="1:1" x14ac:dyDescent="0.35">
      <c r="A5739" s="33" t="s">
        <v>1731</v>
      </c>
    </row>
    <row r="5740" spans="1:1" x14ac:dyDescent="0.35">
      <c r="A5740" s="33" t="s">
        <v>144</v>
      </c>
    </row>
    <row r="5741" spans="1:1" x14ac:dyDescent="0.35">
      <c r="A5741" s="33" t="s">
        <v>521</v>
      </c>
    </row>
    <row r="5742" spans="1:1" x14ac:dyDescent="0.35">
      <c r="A5742" s="33" t="s">
        <v>987</v>
      </c>
    </row>
    <row r="5743" spans="1:1" x14ac:dyDescent="0.35">
      <c r="A5743" s="33" t="s">
        <v>899</v>
      </c>
    </row>
    <row r="5744" spans="1:1" x14ac:dyDescent="0.35">
      <c r="A5744" s="33" t="s">
        <v>1705</v>
      </c>
    </row>
    <row r="5745" spans="1:1" x14ac:dyDescent="0.35">
      <c r="A5745" s="33" t="s">
        <v>469</v>
      </c>
    </row>
    <row r="5746" spans="1:1" x14ac:dyDescent="0.35">
      <c r="A5746" s="33" t="s">
        <v>1015</v>
      </c>
    </row>
    <row r="5747" spans="1:1" x14ac:dyDescent="0.35">
      <c r="A5747" s="33" t="s">
        <v>889</v>
      </c>
    </row>
    <row r="5748" spans="1:1" x14ac:dyDescent="0.35">
      <c r="A5748" s="33" t="s">
        <v>1791</v>
      </c>
    </row>
    <row r="5749" spans="1:1" x14ac:dyDescent="0.35">
      <c r="A5749" s="33" t="s">
        <v>1404</v>
      </c>
    </row>
    <row r="5750" spans="1:1" x14ac:dyDescent="0.35">
      <c r="A5750" s="33" t="s">
        <v>1366</v>
      </c>
    </row>
    <row r="5751" spans="1:1" x14ac:dyDescent="0.35">
      <c r="A5751" s="33" t="s">
        <v>237</v>
      </c>
    </row>
    <row r="5752" spans="1:1" x14ac:dyDescent="0.35">
      <c r="A5752" s="33" t="s">
        <v>571</v>
      </c>
    </row>
    <row r="5753" spans="1:1" x14ac:dyDescent="0.35">
      <c r="A5753" s="33" t="s">
        <v>393</v>
      </c>
    </row>
    <row r="5754" spans="1:1" x14ac:dyDescent="0.35">
      <c r="A5754" s="33" t="s">
        <v>1185</v>
      </c>
    </row>
    <row r="5755" spans="1:1" x14ac:dyDescent="0.35">
      <c r="A5755" s="33" t="s">
        <v>1581</v>
      </c>
    </row>
    <row r="5756" spans="1:1" x14ac:dyDescent="0.35">
      <c r="A5756" s="33" t="s">
        <v>1591</v>
      </c>
    </row>
    <row r="5757" spans="1:1" x14ac:dyDescent="0.35">
      <c r="A5757" s="33" t="s">
        <v>606</v>
      </c>
    </row>
    <row r="5758" spans="1:1" x14ac:dyDescent="0.35">
      <c r="A5758" s="33" t="s">
        <v>876</v>
      </c>
    </row>
    <row r="5759" spans="1:1" x14ac:dyDescent="0.35">
      <c r="A5759" s="33" t="s">
        <v>1351</v>
      </c>
    </row>
    <row r="5760" spans="1:1" x14ac:dyDescent="0.35">
      <c r="A5760" s="33" t="s">
        <v>178</v>
      </c>
    </row>
    <row r="5761" spans="1:1" x14ac:dyDescent="0.35">
      <c r="A5761" s="33" t="s">
        <v>704</v>
      </c>
    </row>
    <row r="5762" spans="1:1" x14ac:dyDescent="0.35">
      <c r="A5762" s="33" t="s">
        <v>754</v>
      </c>
    </row>
    <row r="5763" spans="1:1" x14ac:dyDescent="0.35">
      <c r="A5763" s="33" t="s">
        <v>903</v>
      </c>
    </row>
    <row r="5764" spans="1:1" x14ac:dyDescent="0.35">
      <c r="A5764" s="33" t="s">
        <v>1287</v>
      </c>
    </row>
    <row r="5765" spans="1:1" x14ac:dyDescent="0.35">
      <c r="A5765" s="33" t="s">
        <v>241</v>
      </c>
    </row>
    <row r="5766" spans="1:1" x14ac:dyDescent="0.35">
      <c r="A5766" s="33" t="s">
        <v>1326</v>
      </c>
    </row>
    <row r="5767" spans="1:1" x14ac:dyDescent="0.35">
      <c r="A5767" s="33" t="s">
        <v>103</v>
      </c>
    </row>
    <row r="5768" spans="1:1" x14ac:dyDescent="0.35">
      <c r="A5768" s="33" t="s">
        <v>273</v>
      </c>
    </row>
    <row r="5769" spans="1:1" x14ac:dyDescent="0.35">
      <c r="A5769" s="33" t="s">
        <v>189</v>
      </c>
    </row>
    <row r="5770" spans="1:1" x14ac:dyDescent="0.35">
      <c r="A5770" s="33" t="s">
        <v>971</v>
      </c>
    </row>
    <row r="5771" spans="1:1" x14ac:dyDescent="0.35">
      <c r="A5771" s="33" t="s">
        <v>1227</v>
      </c>
    </row>
    <row r="5772" spans="1:1" x14ac:dyDescent="0.35">
      <c r="A5772" s="33" t="s">
        <v>314</v>
      </c>
    </row>
    <row r="5773" spans="1:1" x14ac:dyDescent="0.35">
      <c r="A5773" s="33" t="s">
        <v>364</v>
      </c>
    </row>
    <row r="5774" spans="1:1" x14ac:dyDescent="0.35">
      <c r="A5774" s="33" t="s">
        <v>1459</v>
      </c>
    </row>
    <row r="5775" spans="1:1" x14ac:dyDescent="0.35">
      <c r="A5775" s="33" t="s">
        <v>1570</v>
      </c>
    </row>
    <row r="5776" spans="1:1" x14ac:dyDescent="0.35">
      <c r="A5776" s="33" t="s">
        <v>628</v>
      </c>
    </row>
    <row r="5777" spans="1:1" x14ac:dyDescent="0.35">
      <c r="A5777" s="33" t="s">
        <v>535</v>
      </c>
    </row>
    <row r="5778" spans="1:1" x14ac:dyDescent="0.35">
      <c r="A5778" s="33" t="s">
        <v>761</v>
      </c>
    </row>
    <row r="5779" spans="1:1" x14ac:dyDescent="0.35">
      <c r="A5779" s="33" t="s">
        <v>263</v>
      </c>
    </row>
    <row r="5780" spans="1:1" x14ac:dyDescent="0.35">
      <c r="A5780" s="33" t="s">
        <v>786</v>
      </c>
    </row>
    <row r="5781" spans="1:1" x14ac:dyDescent="0.35">
      <c r="A5781" s="33" t="s">
        <v>168</v>
      </c>
    </row>
    <row r="5782" spans="1:1" x14ac:dyDescent="0.35">
      <c r="A5782" s="33" t="s">
        <v>701</v>
      </c>
    </row>
    <row r="5783" spans="1:1" x14ac:dyDescent="0.35">
      <c r="A5783" s="33" t="s">
        <v>1252</v>
      </c>
    </row>
    <row r="5784" spans="1:1" x14ac:dyDescent="0.35">
      <c r="A5784" s="33" t="s">
        <v>341</v>
      </c>
    </row>
    <row r="5785" spans="1:1" x14ac:dyDescent="0.35">
      <c r="A5785" s="33" t="s">
        <v>772</v>
      </c>
    </row>
    <row r="5786" spans="1:1" x14ac:dyDescent="0.35">
      <c r="A5786" s="33" t="s">
        <v>1604</v>
      </c>
    </row>
    <row r="5787" spans="1:1" x14ac:dyDescent="0.35">
      <c r="A5787" s="33" t="s">
        <v>705</v>
      </c>
    </row>
    <row r="5788" spans="1:1" x14ac:dyDescent="0.35">
      <c r="A5788" s="33" t="s">
        <v>362</v>
      </c>
    </row>
    <row r="5789" spans="1:1" x14ac:dyDescent="0.35">
      <c r="A5789" s="33" t="s">
        <v>1042</v>
      </c>
    </row>
    <row r="5790" spans="1:1" x14ac:dyDescent="0.35">
      <c r="A5790" s="33" t="s">
        <v>1789</v>
      </c>
    </row>
    <row r="5791" spans="1:1" x14ac:dyDescent="0.35">
      <c r="A5791" s="33" t="s">
        <v>827</v>
      </c>
    </row>
    <row r="5792" spans="1:1" x14ac:dyDescent="0.35">
      <c r="A5792" s="33" t="s">
        <v>1585</v>
      </c>
    </row>
    <row r="5793" spans="1:1" x14ac:dyDescent="0.35">
      <c r="A5793" s="33" t="s">
        <v>1066</v>
      </c>
    </row>
    <row r="5794" spans="1:1" x14ac:dyDescent="0.35">
      <c r="A5794" s="33" t="s">
        <v>829</v>
      </c>
    </row>
    <row r="5795" spans="1:1" x14ac:dyDescent="0.35">
      <c r="A5795" s="33" t="s">
        <v>1896</v>
      </c>
    </row>
    <row r="5796" spans="1:1" x14ac:dyDescent="0.35">
      <c r="A5796" s="33" t="s">
        <v>1689</v>
      </c>
    </row>
    <row r="5797" spans="1:1" x14ac:dyDescent="0.35">
      <c r="A5797" s="33" t="s">
        <v>109</v>
      </c>
    </row>
    <row r="5798" spans="1:1" x14ac:dyDescent="0.35">
      <c r="A5798" s="33" t="s">
        <v>592</v>
      </c>
    </row>
    <row r="5799" spans="1:1" x14ac:dyDescent="0.35">
      <c r="A5799" s="33" t="s">
        <v>1298</v>
      </c>
    </row>
    <row r="5800" spans="1:1" x14ac:dyDescent="0.35">
      <c r="A5800" s="33" t="s">
        <v>1563</v>
      </c>
    </row>
    <row r="5801" spans="1:1" x14ac:dyDescent="0.35">
      <c r="A5801" s="33" t="s">
        <v>1578</v>
      </c>
    </row>
    <row r="5802" spans="1:1" x14ac:dyDescent="0.35">
      <c r="A5802" s="33" t="s">
        <v>889</v>
      </c>
    </row>
    <row r="5803" spans="1:1" x14ac:dyDescent="0.35">
      <c r="A5803" s="33" t="s">
        <v>1787</v>
      </c>
    </row>
    <row r="5804" spans="1:1" x14ac:dyDescent="0.35">
      <c r="A5804" s="33" t="s">
        <v>129</v>
      </c>
    </row>
    <row r="5805" spans="1:1" x14ac:dyDescent="0.35">
      <c r="A5805" s="33" t="s">
        <v>954</v>
      </c>
    </row>
    <row r="5806" spans="1:1" x14ac:dyDescent="0.35">
      <c r="A5806" s="33" t="s">
        <v>1157</v>
      </c>
    </row>
    <row r="5807" spans="1:1" x14ac:dyDescent="0.35">
      <c r="A5807" s="33" t="s">
        <v>1422</v>
      </c>
    </row>
    <row r="5808" spans="1:1" x14ac:dyDescent="0.35">
      <c r="A5808" s="33" t="s">
        <v>1443</v>
      </c>
    </row>
    <row r="5809" spans="1:1" x14ac:dyDescent="0.35">
      <c r="A5809" s="33" t="s">
        <v>639</v>
      </c>
    </row>
    <row r="5810" spans="1:1" x14ac:dyDescent="0.35">
      <c r="A5810" s="33" t="s">
        <v>1127</v>
      </c>
    </row>
    <row r="5811" spans="1:1" x14ac:dyDescent="0.35">
      <c r="A5811" s="33" t="s">
        <v>1204</v>
      </c>
    </row>
    <row r="5812" spans="1:1" x14ac:dyDescent="0.35">
      <c r="A5812" s="33" t="s">
        <v>1848</v>
      </c>
    </row>
    <row r="5813" spans="1:1" x14ac:dyDescent="0.35">
      <c r="A5813" s="33" t="s">
        <v>1106</v>
      </c>
    </row>
    <row r="5814" spans="1:1" x14ac:dyDescent="0.35">
      <c r="A5814" s="33" t="s">
        <v>595</v>
      </c>
    </row>
    <row r="5815" spans="1:1" x14ac:dyDescent="0.35">
      <c r="A5815" s="33" t="s">
        <v>1905</v>
      </c>
    </row>
    <row r="5816" spans="1:1" x14ac:dyDescent="0.35">
      <c r="A5816" s="33" t="s">
        <v>569</v>
      </c>
    </row>
    <row r="5817" spans="1:1" x14ac:dyDescent="0.35">
      <c r="A5817" s="33" t="s">
        <v>867</v>
      </c>
    </row>
    <row r="5818" spans="1:1" x14ac:dyDescent="0.35">
      <c r="A5818" s="33" t="s">
        <v>1803</v>
      </c>
    </row>
    <row r="5819" spans="1:1" x14ac:dyDescent="0.35">
      <c r="A5819" s="33" t="s">
        <v>1528</v>
      </c>
    </row>
    <row r="5820" spans="1:1" x14ac:dyDescent="0.35">
      <c r="A5820" s="33" t="s">
        <v>304</v>
      </c>
    </row>
    <row r="5821" spans="1:1" x14ac:dyDescent="0.35">
      <c r="A5821" s="33" t="s">
        <v>1243</v>
      </c>
    </row>
    <row r="5822" spans="1:1" x14ac:dyDescent="0.35">
      <c r="A5822" s="33" t="s">
        <v>1483</v>
      </c>
    </row>
    <row r="5823" spans="1:1" x14ac:dyDescent="0.35">
      <c r="A5823" s="33" t="s">
        <v>366</v>
      </c>
    </row>
    <row r="5824" spans="1:1" x14ac:dyDescent="0.35">
      <c r="A5824" s="33" t="s">
        <v>647</v>
      </c>
    </row>
    <row r="5825" spans="1:1" x14ac:dyDescent="0.35">
      <c r="A5825" s="33" t="s">
        <v>1361</v>
      </c>
    </row>
    <row r="5826" spans="1:1" x14ac:dyDescent="0.35">
      <c r="A5826" s="33" t="s">
        <v>721</v>
      </c>
    </row>
    <row r="5827" spans="1:1" x14ac:dyDescent="0.35">
      <c r="A5827" s="33" t="s">
        <v>972</v>
      </c>
    </row>
    <row r="5828" spans="1:1" x14ac:dyDescent="0.35">
      <c r="A5828" s="33" t="s">
        <v>180</v>
      </c>
    </row>
    <row r="5829" spans="1:1" x14ac:dyDescent="0.35">
      <c r="A5829" s="33" t="s">
        <v>181</v>
      </c>
    </row>
    <row r="5830" spans="1:1" x14ac:dyDescent="0.35">
      <c r="A5830" s="33" t="s">
        <v>87</v>
      </c>
    </row>
    <row r="5831" spans="1:1" x14ac:dyDescent="0.35">
      <c r="A5831" s="33" t="s">
        <v>1305</v>
      </c>
    </row>
    <row r="5832" spans="1:1" x14ac:dyDescent="0.35">
      <c r="A5832" s="33" t="s">
        <v>177</v>
      </c>
    </row>
    <row r="5833" spans="1:1" x14ac:dyDescent="0.35">
      <c r="A5833" s="33" t="s">
        <v>991</v>
      </c>
    </row>
    <row r="5834" spans="1:1" x14ac:dyDescent="0.35">
      <c r="A5834" s="33" t="s">
        <v>1231</v>
      </c>
    </row>
    <row r="5835" spans="1:1" x14ac:dyDescent="0.35">
      <c r="A5835" s="33" t="s">
        <v>1580</v>
      </c>
    </row>
    <row r="5836" spans="1:1" x14ac:dyDescent="0.35">
      <c r="A5836" s="33" t="s">
        <v>176</v>
      </c>
    </row>
    <row r="5837" spans="1:1" x14ac:dyDescent="0.35">
      <c r="A5837" s="33" t="s">
        <v>1235</v>
      </c>
    </row>
    <row r="5838" spans="1:1" x14ac:dyDescent="0.35">
      <c r="A5838" s="33" t="s">
        <v>178</v>
      </c>
    </row>
    <row r="5839" spans="1:1" x14ac:dyDescent="0.35">
      <c r="A5839" s="33" t="s">
        <v>1330</v>
      </c>
    </row>
    <row r="5840" spans="1:1" x14ac:dyDescent="0.35">
      <c r="A5840" s="33" t="s">
        <v>364</v>
      </c>
    </row>
    <row r="5841" spans="1:1" x14ac:dyDescent="0.35">
      <c r="A5841" s="33" t="s">
        <v>179</v>
      </c>
    </row>
    <row r="5842" spans="1:1" x14ac:dyDescent="0.35">
      <c r="A5842" s="33" t="s">
        <v>1881</v>
      </c>
    </row>
    <row r="5843" spans="1:1" x14ac:dyDescent="0.35">
      <c r="A5843" s="33" t="s">
        <v>372</v>
      </c>
    </row>
    <row r="5844" spans="1:1" x14ac:dyDescent="0.35">
      <c r="A5844" s="33" t="s">
        <v>1656</v>
      </c>
    </row>
    <row r="5845" spans="1:1" x14ac:dyDescent="0.35">
      <c r="A5845" s="33" t="s">
        <v>1484</v>
      </c>
    </row>
    <row r="5846" spans="1:1" x14ac:dyDescent="0.35">
      <c r="A5846" s="33" t="s">
        <v>830</v>
      </c>
    </row>
    <row r="5847" spans="1:1" x14ac:dyDescent="0.35">
      <c r="A5847" s="33" t="s">
        <v>1080</v>
      </c>
    </row>
    <row r="5848" spans="1:1" x14ac:dyDescent="0.35">
      <c r="A5848" s="33" t="s">
        <v>787</v>
      </c>
    </row>
    <row r="5849" spans="1:1" x14ac:dyDescent="0.35">
      <c r="A5849" s="33" t="s">
        <v>174</v>
      </c>
    </row>
    <row r="5850" spans="1:1" x14ac:dyDescent="0.35">
      <c r="A5850" s="33" t="s">
        <v>530</v>
      </c>
    </row>
    <row r="5851" spans="1:1" x14ac:dyDescent="0.35">
      <c r="A5851" s="33" t="s">
        <v>1515</v>
      </c>
    </row>
    <row r="5852" spans="1:1" x14ac:dyDescent="0.35">
      <c r="A5852" s="33" t="s">
        <v>1435</v>
      </c>
    </row>
    <row r="5853" spans="1:1" x14ac:dyDescent="0.35">
      <c r="A5853" s="33" t="s">
        <v>1265</v>
      </c>
    </row>
    <row r="5854" spans="1:1" x14ac:dyDescent="0.35">
      <c r="A5854" s="33" t="s">
        <v>1066</v>
      </c>
    </row>
    <row r="5855" spans="1:1" x14ac:dyDescent="0.35">
      <c r="A5855" s="33" t="s">
        <v>484</v>
      </c>
    </row>
    <row r="5856" spans="1:1" x14ac:dyDescent="0.35">
      <c r="A5856" s="33" t="s">
        <v>1546</v>
      </c>
    </row>
    <row r="5857" spans="1:1" x14ac:dyDescent="0.35">
      <c r="A5857" s="33" t="s">
        <v>1150</v>
      </c>
    </row>
    <row r="5858" spans="1:1" x14ac:dyDescent="0.35">
      <c r="A5858" s="33" t="s">
        <v>1332</v>
      </c>
    </row>
    <row r="5859" spans="1:1" x14ac:dyDescent="0.35">
      <c r="A5859" s="33" t="s">
        <v>395</v>
      </c>
    </row>
    <row r="5860" spans="1:1" x14ac:dyDescent="0.35">
      <c r="A5860" s="33" t="s">
        <v>1191</v>
      </c>
    </row>
    <row r="5861" spans="1:1" x14ac:dyDescent="0.35">
      <c r="A5861" s="33" t="s">
        <v>671</v>
      </c>
    </row>
    <row r="5862" spans="1:1" x14ac:dyDescent="0.35">
      <c r="A5862" s="33" t="s">
        <v>1434</v>
      </c>
    </row>
    <row r="5863" spans="1:1" x14ac:dyDescent="0.35">
      <c r="A5863" s="33" t="s">
        <v>133</v>
      </c>
    </row>
    <row r="5864" spans="1:1" x14ac:dyDescent="0.35">
      <c r="A5864" s="33" t="s">
        <v>962</v>
      </c>
    </row>
    <row r="5865" spans="1:1" x14ac:dyDescent="0.35">
      <c r="A5865" s="33" t="s">
        <v>32</v>
      </c>
    </row>
    <row r="5866" spans="1:1" x14ac:dyDescent="0.35">
      <c r="A5866" s="33" t="s">
        <v>1412</v>
      </c>
    </row>
    <row r="5867" spans="1:1" x14ac:dyDescent="0.35">
      <c r="A5867" s="33" t="s">
        <v>1405</v>
      </c>
    </row>
    <row r="5868" spans="1:1" x14ac:dyDescent="0.35">
      <c r="A5868" s="33" t="s">
        <v>444</v>
      </c>
    </row>
    <row r="5869" spans="1:1" x14ac:dyDescent="0.35">
      <c r="A5869" s="33" t="s">
        <v>492</v>
      </c>
    </row>
    <row r="5870" spans="1:1" x14ac:dyDescent="0.35">
      <c r="A5870" s="33" t="s">
        <v>1710</v>
      </c>
    </row>
    <row r="5871" spans="1:1" x14ac:dyDescent="0.35">
      <c r="A5871" s="33" t="s">
        <v>156</v>
      </c>
    </row>
    <row r="5872" spans="1:1" x14ac:dyDescent="0.35">
      <c r="A5872" s="33" t="s">
        <v>451</v>
      </c>
    </row>
    <row r="5873" spans="1:1" x14ac:dyDescent="0.35">
      <c r="A5873" s="33" t="s">
        <v>1781</v>
      </c>
    </row>
    <row r="5874" spans="1:1" x14ac:dyDescent="0.35">
      <c r="A5874" s="33" t="s">
        <v>728</v>
      </c>
    </row>
    <row r="5875" spans="1:1" x14ac:dyDescent="0.35">
      <c r="A5875" s="33" t="s">
        <v>1087</v>
      </c>
    </row>
    <row r="5876" spans="1:1" x14ac:dyDescent="0.35">
      <c r="A5876" s="33" t="s">
        <v>452</v>
      </c>
    </row>
    <row r="5877" spans="1:1" x14ac:dyDescent="0.35">
      <c r="A5877" s="33" t="s">
        <v>456</v>
      </c>
    </row>
    <row r="5878" spans="1:1" x14ac:dyDescent="0.35">
      <c r="A5878" s="33" t="s">
        <v>1417</v>
      </c>
    </row>
    <row r="5879" spans="1:1" x14ac:dyDescent="0.35">
      <c r="A5879" s="33" t="s">
        <v>614</v>
      </c>
    </row>
    <row r="5880" spans="1:1" x14ac:dyDescent="0.35">
      <c r="A5880" s="33" t="s">
        <v>445</v>
      </c>
    </row>
    <row r="5881" spans="1:1" x14ac:dyDescent="0.35">
      <c r="A5881" s="33" t="s">
        <v>1300</v>
      </c>
    </row>
    <row r="5882" spans="1:1" x14ac:dyDescent="0.35">
      <c r="A5882" s="33" t="s">
        <v>122</v>
      </c>
    </row>
    <row r="5883" spans="1:1" x14ac:dyDescent="0.35">
      <c r="A5883" s="33" t="s">
        <v>1697</v>
      </c>
    </row>
    <row r="5884" spans="1:1" x14ac:dyDescent="0.35">
      <c r="A5884" s="33" t="s">
        <v>69</v>
      </c>
    </row>
    <row r="5885" spans="1:1" x14ac:dyDescent="0.35">
      <c r="A5885" s="33" t="s">
        <v>1326</v>
      </c>
    </row>
    <row r="5886" spans="1:1" x14ac:dyDescent="0.35">
      <c r="A5886" s="33" t="s">
        <v>480</v>
      </c>
    </row>
    <row r="5887" spans="1:1" x14ac:dyDescent="0.35">
      <c r="A5887" s="33" t="s">
        <v>1792</v>
      </c>
    </row>
    <row r="5888" spans="1:1" x14ac:dyDescent="0.35">
      <c r="A5888" s="33" t="s">
        <v>1765</v>
      </c>
    </row>
    <row r="5889" spans="1:1" x14ac:dyDescent="0.35">
      <c r="A5889" s="33" t="s">
        <v>288</v>
      </c>
    </row>
    <row r="5890" spans="1:1" x14ac:dyDescent="0.35">
      <c r="A5890" s="33" t="s">
        <v>1045</v>
      </c>
    </row>
    <row r="5891" spans="1:1" x14ac:dyDescent="0.35">
      <c r="A5891" s="33" t="s">
        <v>1085</v>
      </c>
    </row>
    <row r="5892" spans="1:1" x14ac:dyDescent="0.35">
      <c r="A5892" s="33" t="s">
        <v>387</v>
      </c>
    </row>
    <row r="5893" spans="1:1" x14ac:dyDescent="0.35">
      <c r="A5893" s="33" t="s">
        <v>231</v>
      </c>
    </row>
    <row r="5894" spans="1:1" x14ac:dyDescent="0.35">
      <c r="A5894" s="33" t="s">
        <v>1027</v>
      </c>
    </row>
    <row r="5895" spans="1:1" x14ac:dyDescent="0.35">
      <c r="A5895" s="33" t="s">
        <v>1214</v>
      </c>
    </row>
    <row r="5896" spans="1:1" x14ac:dyDescent="0.35">
      <c r="A5896" s="33" t="s">
        <v>1850</v>
      </c>
    </row>
    <row r="5897" spans="1:1" x14ac:dyDescent="0.35">
      <c r="A5897" s="33" t="s">
        <v>1292</v>
      </c>
    </row>
    <row r="5898" spans="1:1" x14ac:dyDescent="0.35">
      <c r="A5898" s="33" t="s">
        <v>385</v>
      </c>
    </row>
    <row r="5899" spans="1:1" x14ac:dyDescent="0.35">
      <c r="A5899" s="33" t="s">
        <v>894</v>
      </c>
    </row>
    <row r="5900" spans="1:1" x14ac:dyDescent="0.35">
      <c r="A5900" s="33" t="s">
        <v>1683</v>
      </c>
    </row>
    <row r="5901" spans="1:1" x14ac:dyDescent="0.35">
      <c r="A5901" s="33" t="s">
        <v>151</v>
      </c>
    </row>
    <row r="5902" spans="1:1" x14ac:dyDescent="0.35">
      <c r="A5902" s="33" t="s">
        <v>989</v>
      </c>
    </row>
    <row r="5903" spans="1:1" x14ac:dyDescent="0.35">
      <c r="A5903" s="33" t="s">
        <v>386</v>
      </c>
    </row>
    <row r="5904" spans="1:1" x14ac:dyDescent="0.35">
      <c r="A5904" s="33" t="s">
        <v>1866</v>
      </c>
    </row>
    <row r="5905" spans="1:1" x14ac:dyDescent="0.35">
      <c r="A5905" s="33" t="s">
        <v>1683</v>
      </c>
    </row>
    <row r="5906" spans="1:1" x14ac:dyDescent="0.35">
      <c r="A5906" s="33" t="s">
        <v>609</v>
      </c>
    </row>
    <row r="5907" spans="1:1" x14ac:dyDescent="0.35">
      <c r="A5907" s="33" t="s">
        <v>1694</v>
      </c>
    </row>
    <row r="5908" spans="1:1" x14ac:dyDescent="0.35">
      <c r="A5908" s="33" t="s">
        <v>1150</v>
      </c>
    </row>
    <row r="5909" spans="1:1" x14ac:dyDescent="0.35">
      <c r="A5909" s="33" t="s">
        <v>108</v>
      </c>
    </row>
    <row r="5910" spans="1:1" x14ac:dyDescent="0.35">
      <c r="A5910" s="33" t="s">
        <v>1206</v>
      </c>
    </row>
    <row r="5911" spans="1:1" x14ac:dyDescent="0.35">
      <c r="A5911" s="33" t="s">
        <v>319</v>
      </c>
    </row>
    <row r="5912" spans="1:1" x14ac:dyDescent="0.35">
      <c r="A5912" s="33" t="s">
        <v>1205</v>
      </c>
    </row>
    <row r="5913" spans="1:1" x14ac:dyDescent="0.35">
      <c r="A5913" s="33" t="s">
        <v>902</v>
      </c>
    </row>
    <row r="5914" spans="1:1" x14ac:dyDescent="0.35">
      <c r="A5914" s="33" t="s">
        <v>349</v>
      </c>
    </row>
    <row r="5915" spans="1:1" x14ac:dyDescent="0.35">
      <c r="A5915" s="33" t="s">
        <v>1403</v>
      </c>
    </row>
    <row r="5916" spans="1:1" x14ac:dyDescent="0.35">
      <c r="A5916" s="33" t="s">
        <v>715</v>
      </c>
    </row>
    <row r="5917" spans="1:1" x14ac:dyDescent="0.35">
      <c r="A5917" s="33" t="s">
        <v>1139</v>
      </c>
    </row>
    <row r="5918" spans="1:1" x14ac:dyDescent="0.35">
      <c r="A5918" s="33" t="s">
        <v>1001</v>
      </c>
    </row>
    <row r="5919" spans="1:1" x14ac:dyDescent="0.35">
      <c r="A5919" s="33" t="s">
        <v>533</v>
      </c>
    </row>
    <row r="5920" spans="1:1" x14ac:dyDescent="0.35">
      <c r="A5920" s="33" t="s">
        <v>1340</v>
      </c>
    </row>
    <row r="5921" spans="1:1" x14ac:dyDescent="0.35">
      <c r="A5921" s="33" t="s">
        <v>1070</v>
      </c>
    </row>
    <row r="5922" spans="1:1" x14ac:dyDescent="0.35">
      <c r="A5922" s="33" t="s">
        <v>1860</v>
      </c>
    </row>
    <row r="5923" spans="1:1" x14ac:dyDescent="0.35">
      <c r="A5923" s="33" t="s">
        <v>1716</v>
      </c>
    </row>
    <row r="5924" spans="1:1" x14ac:dyDescent="0.35">
      <c r="A5924" s="33" t="s">
        <v>251</v>
      </c>
    </row>
    <row r="5925" spans="1:1" x14ac:dyDescent="0.35">
      <c r="A5925" s="33" t="s">
        <v>334</v>
      </c>
    </row>
    <row r="5926" spans="1:1" x14ac:dyDescent="0.35">
      <c r="A5926" s="33" t="s">
        <v>1837</v>
      </c>
    </row>
    <row r="5927" spans="1:1" x14ac:dyDescent="0.35">
      <c r="A5927" s="33" t="s">
        <v>1191</v>
      </c>
    </row>
    <row r="5928" spans="1:1" x14ac:dyDescent="0.35">
      <c r="A5928" s="33" t="s">
        <v>589</v>
      </c>
    </row>
    <row r="5929" spans="1:1" x14ac:dyDescent="0.35">
      <c r="A5929" s="33" t="s">
        <v>329</v>
      </c>
    </row>
    <row r="5930" spans="1:1" x14ac:dyDescent="0.35">
      <c r="A5930" s="33" t="s">
        <v>1888</v>
      </c>
    </row>
    <row r="5931" spans="1:1" x14ac:dyDescent="0.35">
      <c r="A5931" s="33" t="s">
        <v>258</v>
      </c>
    </row>
    <row r="5932" spans="1:1" x14ac:dyDescent="0.35">
      <c r="A5932" s="33" t="s">
        <v>632</v>
      </c>
    </row>
    <row r="5933" spans="1:1" x14ac:dyDescent="0.35">
      <c r="A5933" s="33" t="s">
        <v>232</v>
      </c>
    </row>
    <row r="5934" spans="1:1" x14ac:dyDescent="0.35">
      <c r="A5934" s="33" t="s">
        <v>331</v>
      </c>
    </row>
    <row r="5935" spans="1:1" x14ac:dyDescent="0.35">
      <c r="A5935" s="33" t="s">
        <v>959</v>
      </c>
    </row>
    <row r="5936" spans="1:1" x14ac:dyDescent="0.35">
      <c r="A5936" s="33" t="s">
        <v>330</v>
      </c>
    </row>
    <row r="5937" spans="1:1" x14ac:dyDescent="0.35">
      <c r="A5937" s="33" t="s">
        <v>398</v>
      </c>
    </row>
    <row r="5938" spans="1:1" x14ac:dyDescent="0.35">
      <c r="A5938" s="33" t="s">
        <v>399</v>
      </c>
    </row>
    <row r="5939" spans="1:1" x14ac:dyDescent="0.35">
      <c r="A5939" s="33" t="s">
        <v>958</v>
      </c>
    </row>
    <row r="5940" spans="1:1" x14ac:dyDescent="0.35">
      <c r="A5940" s="33" t="s">
        <v>1053</v>
      </c>
    </row>
    <row r="5941" spans="1:1" x14ac:dyDescent="0.35">
      <c r="A5941" s="33" t="s">
        <v>755</v>
      </c>
    </row>
    <row r="5942" spans="1:1" x14ac:dyDescent="0.35">
      <c r="A5942" s="33" t="s">
        <v>328</v>
      </c>
    </row>
    <row r="5943" spans="1:1" x14ac:dyDescent="0.35">
      <c r="A5943" s="33" t="s">
        <v>975</v>
      </c>
    </row>
    <row r="5944" spans="1:1" x14ac:dyDescent="0.35">
      <c r="A5944" s="33" t="s">
        <v>332</v>
      </c>
    </row>
    <row r="5945" spans="1:1" x14ac:dyDescent="0.35">
      <c r="A5945" s="33" t="s">
        <v>206</v>
      </c>
    </row>
    <row r="5946" spans="1:1" x14ac:dyDescent="0.35">
      <c r="A5946" s="33" t="s">
        <v>334</v>
      </c>
    </row>
    <row r="5947" spans="1:1" x14ac:dyDescent="0.35">
      <c r="A5947" s="33" t="s">
        <v>1100</v>
      </c>
    </row>
    <row r="5948" spans="1:1" x14ac:dyDescent="0.35">
      <c r="A5948" s="33" t="s">
        <v>975</v>
      </c>
    </row>
    <row r="5949" spans="1:1" x14ac:dyDescent="0.35">
      <c r="A5949" s="33" t="s">
        <v>1101</v>
      </c>
    </row>
    <row r="5950" spans="1:1" x14ac:dyDescent="0.35">
      <c r="A5950" s="33" t="s">
        <v>1311</v>
      </c>
    </row>
    <row r="5951" spans="1:1" x14ac:dyDescent="0.35">
      <c r="A5951" s="33" t="s">
        <v>1292</v>
      </c>
    </row>
    <row r="5952" spans="1:1" x14ac:dyDescent="0.35">
      <c r="A5952" s="33" t="s">
        <v>576</v>
      </c>
    </row>
    <row r="5953" spans="1:1" x14ac:dyDescent="0.35">
      <c r="A5953" s="33" t="s">
        <v>871</v>
      </c>
    </row>
    <row r="5954" spans="1:1" x14ac:dyDescent="0.35">
      <c r="A5954" s="33" t="s">
        <v>1198</v>
      </c>
    </row>
    <row r="5955" spans="1:1" x14ac:dyDescent="0.35">
      <c r="A5955" s="33" t="s">
        <v>1520</v>
      </c>
    </row>
    <row r="5956" spans="1:1" x14ac:dyDescent="0.35">
      <c r="A5956" s="33" t="s">
        <v>1221</v>
      </c>
    </row>
    <row r="5957" spans="1:1" x14ac:dyDescent="0.35">
      <c r="A5957" s="33" t="s">
        <v>1333</v>
      </c>
    </row>
    <row r="5958" spans="1:1" x14ac:dyDescent="0.35">
      <c r="A5958" s="33" t="s">
        <v>1510</v>
      </c>
    </row>
    <row r="5959" spans="1:1" x14ac:dyDescent="0.35">
      <c r="A5959" s="33" t="s">
        <v>545</v>
      </c>
    </row>
    <row r="5960" spans="1:1" x14ac:dyDescent="0.35">
      <c r="A5960" s="33" t="s">
        <v>181</v>
      </c>
    </row>
    <row r="5961" spans="1:1" x14ac:dyDescent="0.35">
      <c r="A5961" s="33" t="s">
        <v>1632</v>
      </c>
    </row>
    <row r="5962" spans="1:1" x14ac:dyDescent="0.35">
      <c r="A5962" s="33" t="s">
        <v>620</v>
      </c>
    </row>
    <row r="5963" spans="1:1" x14ac:dyDescent="0.35">
      <c r="A5963" s="33" t="s">
        <v>1085</v>
      </c>
    </row>
    <row r="5964" spans="1:1" x14ac:dyDescent="0.35">
      <c r="A5964" s="33" t="s">
        <v>787</v>
      </c>
    </row>
    <row r="5965" spans="1:1" x14ac:dyDescent="0.35">
      <c r="A5965" s="33" t="s">
        <v>83</v>
      </c>
    </row>
    <row r="5966" spans="1:1" x14ac:dyDescent="0.35">
      <c r="A5966" s="33" t="s">
        <v>1412</v>
      </c>
    </row>
    <row r="5967" spans="1:1" x14ac:dyDescent="0.35">
      <c r="A5967" s="33" t="s">
        <v>1733</v>
      </c>
    </row>
    <row r="5968" spans="1:1" x14ac:dyDescent="0.35">
      <c r="A5968" s="33" t="s">
        <v>431</v>
      </c>
    </row>
    <row r="5969" spans="1:1" x14ac:dyDescent="0.35">
      <c r="A5969" s="33" t="s">
        <v>1145</v>
      </c>
    </row>
    <row r="5970" spans="1:1" x14ac:dyDescent="0.35">
      <c r="A5970" s="33" t="s">
        <v>1420</v>
      </c>
    </row>
    <row r="5971" spans="1:1" x14ac:dyDescent="0.35">
      <c r="A5971" s="33" t="s">
        <v>1923</v>
      </c>
    </row>
    <row r="5972" spans="1:1" x14ac:dyDescent="0.35">
      <c r="A5972" s="33" t="s">
        <v>1742</v>
      </c>
    </row>
    <row r="5973" spans="1:1" x14ac:dyDescent="0.35">
      <c r="A5973" s="33" t="s">
        <v>1421</v>
      </c>
    </row>
    <row r="5974" spans="1:1" x14ac:dyDescent="0.35">
      <c r="A5974" s="33" t="s">
        <v>349</v>
      </c>
    </row>
    <row r="5975" spans="1:1" x14ac:dyDescent="0.35">
      <c r="A5975" s="33" t="s">
        <v>1422</v>
      </c>
    </row>
    <row r="5976" spans="1:1" x14ac:dyDescent="0.35">
      <c r="A5976" s="33" t="s">
        <v>155</v>
      </c>
    </row>
    <row r="5977" spans="1:1" x14ac:dyDescent="0.35">
      <c r="A5977" s="33" t="s">
        <v>156</v>
      </c>
    </row>
    <row r="5978" spans="1:1" x14ac:dyDescent="0.35">
      <c r="A5978" s="33" t="s">
        <v>1729</v>
      </c>
    </row>
    <row r="5979" spans="1:1" x14ac:dyDescent="0.35">
      <c r="A5979" s="33" t="s">
        <v>156</v>
      </c>
    </row>
    <row r="5980" spans="1:1" x14ac:dyDescent="0.35">
      <c r="A5980" s="33" t="s">
        <v>829</v>
      </c>
    </row>
    <row r="5981" spans="1:1" x14ac:dyDescent="0.35">
      <c r="A5981" s="33" t="s">
        <v>723</v>
      </c>
    </row>
    <row r="5982" spans="1:1" x14ac:dyDescent="0.35">
      <c r="A5982" s="33" t="s">
        <v>1299</v>
      </c>
    </row>
    <row r="5983" spans="1:1" x14ac:dyDescent="0.35">
      <c r="A5983" s="33" t="s">
        <v>912</v>
      </c>
    </row>
    <row r="5984" spans="1:1" x14ac:dyDescent="0.35">
      <c r="A5984" s="33" t="s">
        <v>764</v>
      </c>
    </row>
    <row r="5985" spans="1:1" x14ac:dyDescent="0.35">
      <c r="A5985" s="33" t="s">
        <v>1283</v>
      </c>
    </row>
    <row r="5986" spans="1:1" x14ac:dyDescent="0.35">
      <c r="A5986" s="33" t="s">
        <v>565</v>
      </c>
    </row>
    <row r="5987" spans="1:1" x14ac:dyDescent="0.35">
      <c r="A5987" s="33" t="s">
        <v>1523</v>
      </c>
    </row>
    <row r="5988" spans="1:1" x14ac:dyDescent="0.35">
      <c r="A5988" s="33" t="s">
        <v>1668</v>
      </c>
    </row>
    <row r="5989" spans="1:1" x14ac:dyDescent="0.35">
      <c r="A5989" s="33" t="s">
        <v>989</v>
      </c>
    </row>
    <row r="5990" spans="1:1" x14ac:dyDescent="0.35">
      <c r="A5990" s="33" t="s">
        <v>333</v>
      </c>
    </row>
    <row r="5991" spans="1:1" x14ac:dyDescent="0.35">
      <c r="A5991" s="33" t="s">
        <v>1845</v>
      </c>
    </row>
    <row r="5992" spans="1:1" x14ac:dyDescent="0.35">
      <c r="A5992" s="33" t="s">
        <v>1703</v>
      </c>
    </row>
    <row r="5993" spans="1:1" x14ac:dyDescent="0.35">
      <c r="A5993" s="33" t="s">
        <v>572</v>
      </c>
    </row>
    <row r="5994" spans="1:1" x14ac:dyDescent="0.35">
      <c r="A5994" s="33" t="s">
        <v>647</v>
      </c>
    </row>
    <row r="5995" spans="1:1" x14ac:dyDescent="0.35">
      <c r="A5995" s="33" t="s">
        <v>337</v>
      </c>
    </row>
    <row r="5996" spans="1:1" x14ac:dyDescent="0.35">
      <c r="A5996" s="33" t="s">
        <v>475</v>
      </c>
    </row>
    <row r="5997" spans="1:1" x14ac:dyDescent="0.35">
      <c r="A5997" s="33" t="s">
        <v>1657</v>
      </c>
    </row>
    <row r="5998" spans="1:1" x14ac:dyDescent="0.35">
      <c r="A5998" s="33" t="s">
        <v>543</v>
      </c>
    </row>
    <row r="5999" spans="1:1" x14ac:dyDescent="0.35">
      <c r="A5999" s="33" t="s">
        <v>1240</v>
      </c>
    </row>
    <row r="6000" spans="1:1" x14ac:dyDescent="0.35">
      <c r="A6000" s="33" t="s">
        <v>1746</v>
      </c>
    </row>
    <row r="6001" spans="1:1" x14ac:dyDescent="0.35">
      <c r="A6001" s="33" t="s">
        <v>130</v>
      </c>
    </row>
    <row r="6002" spans="1:1" x14ac:dyDescent="0.35">
      <c r="A6002" s="33" t="s">
        <v>1872</v>
      </c>
    </row>
    <row r="6003" spans="1:1" x14ac:dyDescent="0.35">
      <c r="A6003" s="33" t="s">
        <v>557</v>
      </c>
    </row>
    <row r="6004" spans="1:1" x14ac:dyDescent="0.35">
      <c r="A6004" s="33" t="s">
        <v>1662</v>
      </c>
    </row>
    <row r="6005" spans="1:1" x14ac:dyDescent="0.35">
      <c r="A6005" s="33" t="s">
        <v>704</v>
      </c>
    </row>
    <row r="6006" spans="1:1" x14ac:dyDescent="0.35">
      <c r="A6006" s="33" t="s">
        <v>1533</v>
      </c>
    </row>
    <row r="6007" spans="1:1" x14ac:dyDescent="0.35">
      <c r="A6007" s="33" t="s">
        <v>158</v>
      </c>
    </row>
    <row r="6008" spans="1:1" x14ac:dyDescent="0.35">
      <c r="A6008" s="33" t="s">
        <v>365</v>
      </c>
    </row>
    <row r="6009" spans="1:1" x14ac:dyDescent="0.35">
      <c r="A6009" s="33" t="s">
        <v>1653</v>
      </c>
    </row>
    <row r="6010" spans="1:1" x14ac:dyDescent="0.35">
      <c r="A6010" s="33" t="s">
        <v>1404</v>
      </c>
    </row>
    <row r="6011" spans="1:1" x14ac:dyDescent="0.35">
      <c r="A6011" s="33" t="s">
        <v>648</v>
      </c>
    </row>
    <row r="6012" spans="1:1" x14ac:dyDescent="0.35">
      <c r="A6012" s="33" t="s">
        <v>1888</v>
      </c>
    </row>
    <row r="6013" spans="1:1" x14ac:dyDescent="0.35">
      <c r="A6013" s="33" t="s">
        <v>1440</v>
      </c>
    </row>
    <row r="6014" spans="1:1" x14ac:dyDescent="0.35">
      <c r="A6014" s="33" t="s">
        <v>502</v>
      </c>
    </row>
    <row r="6015" spans="1:1" x14ac:dyDescent="0.35">
      <c r="A6015" s="33" t="s">
        <v>1530</v>
      </c>
    </row>
    <row r="6016" spans="1:1" x14ac:dyDescent="0.35">
      <c r="A6016" s="33" t="s">
        <v>606</v>
      </c>
    </row>
    <row r="6017" spans="1:1" x14ac:dyDescent="0.35">
      <c r="A6017" s="33" t="s">
        <v>1880</v>
      </c>
    </row>
    <row r="6018" spans="1:1" x14ac:dyDescent="0.35">
      <c r="A6018" s="33" t="s">
        <v>1554</v>
      </c>
    </row>
    <row r="6019" spans="1:1" x14ac:dyDescent="0.35">
      <c r="A6019" s="33" t="s">
        <v>696</v>
      </c>
    </row>
    <row r="6020" spans="1:1" x14ac:dyDescent="0.35">
      <c r="A6020" s="33" t="s">
        <v>1614</v>
      </c>
    </row>
    <row r="6021" spans="1:1" x14ac:dyDescent="0.35">
      <c r="A6021" s="33" t="s">
        <v>1265</v>
      </c>
    </row>
    <row r="6022" spans="1:1" x14ac:dyDescent="0.35">
      <c r="A6022" s="33" t="s">
        <v>1728</v>
      </c>
    </row>
    <row r="6023" spans="1:1" x14ac:dyDescent="0.35">
      <c r="A6023" s="33" t="s">
        <v>1643</v>
      </c>
    </row>
    <row r="6024" spans="1:1" x14ac:dyDescent="0.35">
      <c r="A6024" s="33" t="s">
        <v>1415</v>
      </c>
    </row>
    <row r="6025" spans="1:1" x14ac:dyDescent="0.35">
      <c r="A6025" s="33" t="s">
        <v>1502</v>
      </c>
    </row>
    <row r="6026" spans="1:1" x14ac:dyDescent="0.35">
      <c r="A6026" s="33" t="s">
        <v>606</v>
      </c>
    </row>
    <row r="6027" spans="1:1" x14ac:dyDescent="0.35">
      <c r="A6027" s="33" t="s">
        <v>643</v>
      </c>
    </row>
    <row r="6028" spans="1:1" x14ac:dyDescent="0.35">
      <c r="A6028" s="33" t="s">
        <v>1057</v>
      </c>
    </row>
    <row r="6029" spans="1:1" x14ac:dyDescent="0.35">
      <c r="A6029" s="33" t="s">
        <v>172</v>
      </c>
    </row>
    <row r="6030" spans="1:1" x14ac:dyDescent="0.35">
      <c r="A6030" s="33" t="s">
        <v>112</v>
      </c>
    </row>
    <row r="6031" spans="1:1" x14ac:dyDescent="0.35">
      <c r="A6031" s="33" t="s">
        <v>479</v>
      </c>
    </row>
    <row r="6032" spans="1:1" x14ac:dyDescent="0.35">
      <c r="A6032" s="33" t="s">
        <v>130</v>
      </c>
    </row>
    <row r="6033" spans="1:1" x14ac:dyDescent="0.35">
      <c r="A6033" s="33" t="s">
        <v>103</v>
      </c>
    </row>
    <row r="6034" spans="1:1" x14ac:dyDescent="0.35">
      <c r="A6034" s="33" t="s">
        <v>1508</v>
      </c>
    </row>
    <row r="6035" spans="1:1" x14ac:dyDescent="0.35">
      <c r="A6035" s="33" t="s">
        <v>706</v>
      </c>
    </row>
    <row r="6036" spans="1:1" x14ac:dyDescent="0.35">
      <c r="A6036" s="33" t="s">
        <v>508</v>
      </c>
    </row>
    <row r="6037" spans="1:1" x14ac:dyDescent="0.35">
      <c r="A6037" s="33" t="s">
        <v>1279</v>
      </c>
    </row>
    <row r="6038" spans="1:1" x14ac:dyDescent="0.35">
      <c r="A6038" s="33" t="s">
        <v>597</v>
      </c>
    </row>
    <row r="6039" spans="1:1" x14ac:dyDescent="0.35">
      <c r="A6039" s="33" t="s">
        <v>1663</v>
      </c>
    </row>
    <row r="6040" spans="1:1" x14ac:dyDescent="0.35">
      <c r="A6040" s="33" t="s">
        <v>570</v>
      </c>
    </row>
    <row r="6041" spans="1:1" x14ac:dyDescent="0.35">
      <c r="A6041" s="33" t="s">
        <v>74</v>
      </c>
    </row>
    <row r="6042" spans="1:1" x14ac:dyDescent="0.35">
      <c r="A6042" s="33" t="s">
        <v>390</v>
      </c>
    </row>
    <row r="6043" spans="1:1" x14ac:dyDescent="0.35">
      <c r="A6043" s="33" t="s">
        <v>1301</v>
      </c>
    </row>
    <row r="6044" spans="1:1" x14ac:dyDescent="0.35">
      <c r="A6044" s="33" t="s">
        <v>441</v>
      </c>
    </row>
    <row r="6045" spans="1:1" x14ac:dyDescent="0.35">
      <c r="A6045" s="33" t="s">
        <v>1909</v>
      </c>
    </row>
    <row r="6046" spans="1:1" x14ac:dyDescent="0.35">
      <c r="A6046" s="33" t="s">
        <v>737</v>
      </c>
    </row>
    <row r="6047" spans="1:1" x14ac:dyDescent="0.35">
      <c r="A6047" s="33" t="s">
        <v>205</v>
      </c>
    </row>
    <row r="6048" spans="1:1" x14ac:dyDescent="0.35">
      <c r="A6048" s="33" t="s">
        <v>738</v>
      </c>
    </row>
    <row r="6049" spans="1:1" x14ac:dyDescent="0.35">
      <c r="A6049" s="33" t="s">
        <v>1095</v>
      </c>
    </row>
    <row r="6050" spans="1:1" x14ac:dyDescent="0.35">
      <c r="A6050" s="33" t="s">
        <v>691</v>
      </c>
    </row>
    <row r="6051" spans="1:1" x14ac:dyDescent="0.35">
      <c r="A6051" s="33" t="s">
        <v>740</v>
      </c>
    </row>
    <row r="6052" spans="1:1" x14ac:dyDescent="0.35">
      <c r="A6052" s="33" t="s">
        <v>1418</v>
      </c>
    </row>
    <row r="6053" spans="1:1" x14ac:dyDescent="0.35">
      <c r="A6053" s="33" t="s">
        <v>1479</v>
      </c>
    </row>
    <row r="6054" spans="1:1" x14ac:dyDescent="0.35">
      <c r="A6054" s="33" t="s">
        <v>739</v>
      </c>
    </row>
    <row r="6055" spans="1:1" x14ac:dyDescent="0.35">
      <c r="A6055" s="33" t="s">
        <v>10</v>
      </c>
    </row>
    <row r="6056" spans="1:1" x14ac:dyDescent="0.35">
      <c r="A6056" s="33" t="s">
        <v>7</v>
      </c>
    </row>
    <row r="6057" spans="1:1" x14ac:dyDescent="0.35">
      <c r="A6057" s="33" t="s">
        <v>321</v>
      </c>
    </row>
    <row r="6058" spans="1:1" x14ac:dyDescent="0.35">
      <c r="A6058" s="33" t="s">
        <v>1490</v>
      </c>
    </row>
    <row r="6059" spans="1:1" x14ac:dyDescent="0.35">
      <c r="A6059" s="33" t="s">
        <v>800</v>
      </c>
    </row>
    <row r="6060" spans="1:1" x14ac:dyDescent="0.35">
      <c r="A6060" s="33" t="s">
        <v>753</v>
      </c>
    </row>
    <row r="6061" spans="1:1" x14ac:dyDescent="0.35">
      <c r="A6061" s="33" t="s">
        <v>1173</v>
      </c>
    </row>
    <row r="6062" spans="1:1" x14ac:dyDescent="0.35">
      <c r="A6062" s="33" t="s">
        <v>613</v>
      </c>
    </row>
    <row r="6063" spans="1:1" x14ac:dyDescent="0.35">
      <c r="A6063" s="33" t="s">
        <v>1793</v>
      </c>
    </row>
    <row r="6064" spans="1:1" x14ac:dyDescent="0.35">
      <c r="A6064" s="33" t="s">
        <v>389</v>
      </c>
    </row>
    <row r="6065" spans="1:1" x14ac:dyDescent="0.35">
      <c r="A6065" s="33" t="s">
        <v>1159</v>
      </c>
    </row>
    <row r="6066" spans="1:1" x14ac:dyDescent="0.35">
      <c r="A6066" s="33" t="s">
        <v>858</v>
      </c>
    </row>
    <row r="6067" spans="1:1" x14ac:dyDescent="0.35">
      <c r="A6067" s="33" t="s">
        <v>1630</v>
      </c>
    </row>
    <row r="6068" spans="1:1" x14ac:dyDescent="0.35">
      <c r="A6068" s="33" t="s">
        <v>712</v>
      </c>
    </row>
    <row r="6069" spans="1:1" x14ac:dyDescent="0.35">
      <c r="A6069" s="33" t="s">
        <v>1436</v>
      </c>
    </row>
    <row r="6070" spans="1:1" x14ac:dyDescent="0.35">
      <c r="A6070" s="33" t="s">
        <v>867</v>
      </c>
    </row>
    <row r="6071" spans="1:1" x14ac:dyDescent="0.35">
      <c r="A6071" s="33" t="s">
        <v>771</v>
      </c>
    </row>
    <row r="6072" spans="1:1" x14ac:dyDescent="0.35">
      <c r="A6072" s="33" t="s">
        <v>1265</v>
      </c>
    </row>
    <row r="6073" spans="1:1" x14ac:dyDescent="0.35">
      <c r="A6073" s="33" t="s">
        <v>1508</v>
      </c>
    </row>
    <row r="6074" spans="1:1" x14ac:dyDescent="0.35">
      <c r="A6074" s="33" t="s">
        <v>1707</v>
      </c>
    </row>
    <row r="6075" spans="1:1" x14ac:dyDescent="0.35">
      <c r="A6075" s="33" t="s">
        <v>409</v>
      </c>
    </row>
    <row r="6076" spans="1:1" x14ac:dyDescent="0.35">
      <c r="A6076" s="33" t="s">
        <v>495</v>
      </c>
    </row>
    <row r="6077" spans="1:1" x14ac:dyDescent="0.35">
      <c r="A6077" s="33" t="s">
        <v>946</v>
      </c>
    </row>
    <row r="6078" spans="1:1" x14ac:dyDescent="0.35">
      <c r="A6078" s="33" t="s">
        <v>786</v>
      </c>
    </row>
    <row r="6079" spans="1:1" x14ac:dyDescent="0.35">
      <c r="A6079" s="33" t="s">
        <v>1680</v>
      </c>
    </row>
    <row r="6080" spans="1:1" x14ac:dyDescent="0.35">
      <c r="A6080" s="33" t="s">
        <v>927</v>
      </c>
    </row>
    <row r="6081" spans="1:1" x14ac:dyDescent="0.35">
      <c r="A6081" s="33" t="s">
        <v>1360</v>
      </c>
    </row>
    <row r="6082" spans="1:1" x14ac:dyDescent="0.35">
      <c r="A6082" s="33" t="s">
        <v>1136</v>
      </c>
    </row>
    <row r="6083" spans="1:1" x14ac:dyDescent="0.35">
      <c r="A6083" s="33" t="s">
        <v>1356</v>
      </c>
    </row>
    <row r="6084" spans="1:1" x14ac:dyDescent="0.35">
      <c r="A6084" s="33" t="s">
        <v>1053</v>
      </c>
    </row>
    <row r="6085" spans="1:1" x14ac:dyDescent="0.35">
      <c r="A6085" s="33" t="s">
        <v>386</v>
      </c>
    </row>
    <row r="6086" spans="1:1" x14ac:dyDescent="0.35">
      <c r="A6086" s="33" t="s">
        <v>1702</v>
      </c>
    </row>
    <row r="6087" spans="1:1" x14ac:dyDescent="0.35">
      <c r="A6087" s="33" t="s">
        <v>992</v>
      </c>
    </row>
    <row r="6088" spans="1:1" x14ac:dyDescent="0.35">
      <c r="A6088" s="33" t="s">
        <v>1683</v>
      </c>
    </row>
    <row r="6089" spans="1:1" x14ac:dyDescent="0.35">
      <c r="A6089" s="33" t="s">
        <v>811</v>
      </c>
    </row>
    <row r="6090" spans="1:1" x14ac:dyDescent="0.35">
      <c r="A6090" s="33" t="s">
        <v>937</v>
      </c>
    </row>
    <row r="6091" spans="1:1" x14ac:dyDescent="0.35">
      <c r="A6091" s="33" t="s">
        <v>941</v>
      </c>
    </row>
    <row r="6092" spans="1:1" x14ac:dyDescent="0.35">
      <c r="A6092" s="33" t="s">
        <v>304</v>
      </c>
    </row>
    <row r="6093" spans="1:1" x14ac:dyDescent="0.35">
      <c r="A6093" s="33" t="s">
        <v>1369</v>
      </c>
    </row>
    <row r="6094" spans="1:1" x14ac:dyDescent="0.35">
      <c r="A6094" s="33" t="s">
        <v>187</v>
      </c>
    </row>
    <row r="6095" spans="1:1" x14ac:dyDescent="0.35">
      <c r="A6095" s="33" t="s">
        <v>563</v>
      </c>
    </row>
    <row r="6096" spans="1:1" x14ac:dyDescent="0.35">
      <c r="A6096" s="33" t="s">
        <v>1024</v>
      </c>
    </row>
    <row r="6097" spans="1:1" x14ac:dyDescent="0.35">
      <c r="A6097" s="33" t="s">
        <v>1277</v>
      </c>
    </row>
    <row r="6098" spans="1:1" x14ac:dyDescent="0.35">
      <c r="A6098" s="33" t="s">
        <v>346</v>
      </c>
    </row>
    <row r="6099" spans="1:1" x14ac:dyDescent="0.35">
      <c r="A6099" s="33" t="s">
        <v>1115</v>
      </c>
    </row>
    <row r="6100" spans="1:1" x14ac:dyDescent="0.35">
      <c r="A6100" s="33" t="s">
        <v>875</v>
      </c>
    </row>
    <row r="6101" spans="1:1" x14ac:dyDescent="0.35">
      <c r="A6101" s="33" t="s">
        <v>1614</v>
      </c>
    </row>
    <row r="6102" spans="1:1" x14ac:dyDescent="0.35">
      <c r="A6102" s="33" t="s">
        <v>281</v>
      </c>
    </row>
    <row r="6103" spans="1:1" x14ac:dyDescent="0.35">
      <c r="A6103" s="33" t="s">
        <v>776</v>
      </c>
    </row>
    <row r="6104" spans="1:1" x14ac:dyDescent="0.35">
      <c r="A6104" s="33" t="s">
        <v>944</v>
      </c>
    </row>
    <row r="6105" spans="1:1" x14ac:dyDescent="0.35">
      <c r="A6105" s="33" t="s">
        <v>153</v>
      </c>
    </row>
    <row r="6106" spans="1:1" x14ac:dyDescent="0.35">
      <c r="A6106" s="33" t="s">
        <v>975</v>
      </c>
    </row>
    <row r="6107" spans="1:1" x14ac:dyDescent="0.35">
      <c r="A6107" s="33" t="s">
        <v>230</v>
      </c>
    </row>
    <row r="6108" spans="1:1" x14ac:dyDescent="0.35">
      <c r="A6108" s="33" t="s">
        <v>1258</v>
      </c>
    </row>
    <row r="6109" spans="1:1" x14ac:dyDescent="0.35">
      <c r="A6109" s="33" t="s">
        <v>565</v>
      </c>
    </row>
    <row r="6110" spans="1:1" x14ac:dyDescent="0.35">
      <c r="A6110" s="33" t="s">
        <v>135</v>
      </c>
    </row>
    <row r="6111" spans="1:1" x14ac:dyDescent="0.35">
      <c r="A6111" s="33" t="s">
        <v>919</v>
      </c>
    </row>
    <row r="6112" spans="1:1" x14ac:dyDescent="0.35">
      <c r="A6112" s="33" t="s">
        <v>10</v>
      </c>
    </row>
    <row r="6113" spans="1:1" x14ac:dyDescent="0.35">
      <c r="A6113" s="33" t="s">
        <v>1568</v>
      </c>
    </row>
    <row r="6114" spans="1:1" x14ac:dyDescent="0.35">
      <c r="A6114" s="33" t="s">
        <v>1733</v>
      </c>
    </row>
    <row r="6115" spans="1:1" x14ac:dyDescent="0.35">
      <c r="A6115" s="33" t="s">
        <v>687</v>
      </c>
    </row>
    <row r="6116" spans="1:1" x14ac:dyDescent="0.35">
      <c r="A6116" s="33" t="s">
        <v>909</v>
      </c>
    </row>
    <row r="6117" spans="1:1" x14ac:dyDescent="0.35">
      <c r="A6117" s="33" t="s">
        <v>1567</v>
      </c>
    </row>
    <row r="6118" spans="1:1" x14ac:dyDescent="0.35">
      <c r="A6118" s="33" t="s">
        <v>40</v>
      </c>
    </row>
    <row r="6119" spans="1:1" x14ac:dyDescent="0.35">
      <c r="A6119" s="33" t="s">
        <v>875</v>
      </c>
    </row>
    <row r="6120" spans="1:1" x14ac:dyDescent="0.35">
      <c r="A6120" s="33" t="s">
        <v>615</v>
      </c>
    </row>
    <row r="6121" spans="1:1" x14ac:dyDescent="0.35">
      <c r="A6121" s="33" t="s">
        <v>1251</v>
      </c>
    </row>
    <row r="6122" spans="1:1" x14ac:dyDescent="0.35">
      <c r="A6122" s="33" t="s">
        <v>565</v>
      </c>
    </row>
    <row r="6123" spans="1:1" x14ac:dyDescent="0.35">
      <c r="A6123" s="33" t="s">
        <v>910</v>
      </c>
    </row>
    <row r="6124" spans="1:1" x14ac:dyDescent="0.35">
      <c r="A6124" s="33" t="s">
        <v>911</v>
      </c>
    </row>
    <row r="6125" spans="1:1" x14ac:dyDescent="0.35">
      <c r="A6125" s="33" t="s">
        <v>259</v>
      </c>
    </row>
    <row r="6126" spans="1:1" x14ac:dyDescent="0.35">
      <c r="A6126" s="33" t="s">
        <v>874</v>
      </c>
    </row>
    <row r="6127" spans="1:1" x14ac:dyDescent="0.35">
      <c r="A6127" s="33" t="s">
        <v>311</v>
      </c>
    </row>
    <row r="6128" spans="1:1" x14ac:dyDescent="0.35">
      <c r="A6128" s="33" t="s">
        <v>1847</v>
      </c>
    </row>
    <row r="6129" spans="1:1" x14ac:dyDescent="0.35">
      <c r="A6129" s="33" t="s">
        <v>1035</v>
      </c>
    </row>
    <row r="6130" spans="1:1" x14ac:dyDescent="0.35">
      <c r="A6130" s="33" t="s">
        <v>1544</v>
      </c>
    </row>
    <row r="6131" spans="1:1" x14ac:dyDescent="0.35">
      <c r="A6131" s="33" t="s">
        <v>223</v>
      </c>
    </row>
    <row r="6132" spans="1:1" x14ac:dyDescent="0.35">
      <c r="A6132" s="33" t="s">
        <v>724</v>
      </c>
    </row>
    <row r="6133" spans="1:1" x14ac:dyDescent="0.35">
      <c r="A6133" s="33" t="s">
        <v>730</v>
      </c>
    </row>
    <row r="6134" spans="1:1" x14ac:dyDescent="0.35">
      <c r="A6134" s="33" t="s">
        <v>828</v>
      </c>
    </row>
    <row r="6135" spans="1:1" x14ac:dyDescent="0.35">
      <c r="A6135" s="33" t="s">
        <v>624</v>
      </c>
    </row>
    <row r="6136" spans="1:1" x14ac:dyDescent="0.35">
      <c r="A6136" s="33" t="s">
        <v>309</v>
      </c>
    </row>
    <row r="6137" spans="1:1" x14ac:dyDescent="0.35">
      <c r="A6137" s="33" t="s">
        <v>59</v>
      </c>
    </row>
    <row r="6138" spans="1:1" x14ac:dyDescent="0.35">
      <c r="A6138" s="33" t="s">
        <v>703</v>
      </c>
    </row>
    <row r="6139" spans="1:1" x14ac:dyDescent="0.35">
      <c r="A6139" s="33" t="s">
        <v>1073</v>
      </c>
    </row>
    <row r="6140" spans="1:1" x14ac:dyDescent="0.35">
      <c r="A6140" s="33" t="s">
        <v>524</v>
      </c>
    </row>
    <row r="6141" spans="1:1" x14ac:dyDescent="0.35">
      <c r="A6141" s="33" t="s">
        <v>422</v>
      </c>
    </row>
    <row r="6142" spans="1:1" x14ac:dyDescent="0.35">
      <c r="A6142" s="33" t="s">
        <v>693</v>
      </c>
    </row>
    <row r="6143" spans="1:1" x14ac:dyDescent="0.35">
      <c r="A6143" s="33" t="s">
        <v>382</v>
      </c>
    </row>
    <row r="6144" spans="1:1" x14ac:dyDescent="0.35">
      <c r="A6144" s="33" t="s">
        <v>1579</v>
      </c>
    </row>
    <row r="6145" spans="1:1" x14ac:dyDescent="0.35">
      <c r="A6145" s="33" t="s">
        <v>1357</v>
      </c>
    </row>
    <row r="6146" spans="1:1" x14ac:dyDescent="0.35">
      <c r="A6146" s="33" t="s">
        <v>1775</v>
      </c>
    </row>
    <row r="6147" spans="1:1" x14ac:dyDescent="0.35">
      <c r="A6147" s="33" t="s">
        <v>196</v>
      </c>
    </row>
    <row r="6148" spans="1:1" x14ac:dyDescent="0.35">
      <c r="A6148" s="33" t="s">
        <v>1631</v>
      </c>
    </row>
    <row r="6149" spans="1:1" x14ac:dyDescent="0.35">
      <c r="A6149" s="33" t="s">
        <v>1538</v>
      </c>
    </row>
    <row r="6150" spans="1:1" x14ac:dyDescent="0.35">
      <c r="A6150" s="33" t="s">
        <v>1195</v>
      </c>
    </row>
    <row r="6151" spans="1:1" x14ac:dyDescent="0.35">
      <c r="A6151" s="33" t="s">
        <v>1782</v>
      </c>
    </row>
    <row r="6152" spans="1:1" x14ac:dyDescent="0.35">
      <c r="A6152" s="33" t="s">
        <v>1017</v>
      </c>
    </row>
    <row r="6153" spans="1:1" x14ac:dyDescent="0.35">
      <c r="A6153" s="33" t="s">
        <v>992</v>
      </c>
    </row>
    <row r="6154" spans="1:1" x14ac:dyDescent="0.35">
      <c r="A6154" s="33" t="s">
        <v>1306</v>
      </c>
    </row>
    <row r="6155" spans="1:1" x14ac:dyDescent="0.35">
      <c r="A6155" s="33" t="s">
        <v>274</v>
      </c>
    </row>
    <row r="6156" spans="1:1" x14ac:dyDescent="0.35">
      <c r="A6156" s="33" t="s">
        <v>1280</v>
      </c>
    </row>
    <row r="6157" spans="1:1" x14ac:dyDescent="0.35">
      <c r="A6157" s="33" t="s">
        <v>513</v>
      </c>
    </row>
    <row r="6158" spans="1:1" x14ac:dyDescent="0.35">
      <c r="A6158" s="33" t="s">
        <v>162</v>
      </c>
    </row>
    <row r="6159" spans="1:1" x14ac:dyDescent="0.35">
      <c r="A6159" s="33" t="s">
        <v>1011</v>
      </c>
    </row>
    <row r="6160" spans="1:1" x14ac:dyDescent="0.35">
      <c r="A6160" s="33" t="s">
        <v>273</v>
      </c>
    </row>
    <row r="6161" spans="1:1" x14ac:dyDescent="0.35">
      <c r="A6161" s="33" t="s">
        <v>1351</v>
      </c>
    </row>
    <row r="6162" spans="1:1" x14ac:dyDescent="0.35">
      <c r="A6162" s="33" t="s">
        <v>204</v>
      </c>
    </row>
    <row r="6163" spans="1:1" x14ac:dyDescent="0.35">
      <c r="A6163" s="33" t="s">
        <v>311</v>
      </c>
    </row>
    <row r="6164" spans="1:1" x14ac:dyDescent="0.35">
      <c r="A6164" s="33" t="s">
        <v>1552</v>
      </c>
    </row>
    <row r="6165" spans="1:1" x14ac:dyDescent="0.35">
      <c r="A6165" s="33" t="s">
        <v>622</v>
      </c>
    </row>
    <row r="6166" spans="1:1" x14ac:dyDescent="0.35">
      <c r="A6166" s="33" t="s">
        <v>1464</v>
      </c>
    </row>
    <row r="6167" spans="1:1" x14ac:dyDescent="0.35">
      <c r="A6167" s="33" t="s">
        <v>364</v>
      </c>
    </row>
    <row r="6168" spans="1:1" x14ac:dyDescent="0.35">
      <c r="A6168" s="33" t="s">
        <v>1433</v>
      </c>
    </row>
    <row r="6169" spans="1:1" x14ac:dyDescent="0.35">
      <c r="A6169" s="33" t="s">
        <v>127</v>
      </c>
    </row>
    <row r="6170" spans="1:1" x14ac:dyDescent="0.35">
      <c r="A6170" s="33" t="s">
        <v>216</v>
      </c>
    </row>
    <row r="6171" spans="1:1" x14ac:dyDescent="0.35">
      <c r="A6171" s="33" t="s">
        <v>1729</v>
      </c>
    </row>
    <row r="6172" spans="1:1" x14ac:dyDescent="0.35">
      <c r="A6172" s="33" t="s">
        <v>1811</v>
      </c>
    </row>
    <row r="6173" spans="1:1" x14ac:dyDescent="0.35">
      <c r="A6173" s="33" t="s">
        <v>1268</v>
      </c>
    </row>
    <row r="6174" spans="1:1" x14ac:dyDescent="0.35">
      <c r="A6174" s="33" t="s">
        <v>1599</v>
      </c>
    </row>
    <row r="6175" spans="1:1" x14ac:dyDescent="0.35">
      <c r="A6175" s="33" t="s">
        <v>1148</v>
      </c>
    </row>
    <row r="6176" spans="1:1" x14ac:dyDescent="0.35">
      <c r="A6176" s="33" t="s">
        <v>1400</v>
      </c>
    </row>
    <row r="6177" spans="1:1" x14ac:dyDescent="0.35">
      <c r="A6177" s="33" t="s">
        <v>644</v>
      </c>
    </row>
    <row r="6178" spans="1:1" x14ac:dyDescent="0.35">
      <c r="A6178" s="33" t="s">
        <v>372</v>
      </c>
    </row>
    <row r="6179" spans="1:1" x14ac:dyDescent="0.35">
      <c r="A6179" s="33" t="s">
        <v>236</v>
      </c>
    </row>
    <row r="6180" spans="1:1" x14ac:dyDescent="0.35">
      <c r="A6180" s="33" t="s">
        <v>249</v>
      </c>
    </row>
    <row r="6181" spans="1:1" x14ac:dyDescent="0.35">
      <c r="A6181" s="33" t="s">
        <v>898</v>
      </c>
    </row>
    <row r="6182" spans="1:1" x14ac:dyDescent="0.35">
      <c r="A6182" s="33" t="s">
        <v>520</v>
      </c>
    </row>
    <row r="6183" spans="1:1" x14ac:dyDescent="0.35">
      <c r="A6183" s="33" t="s">
        <v>635</v>
      </c>
    </row>
    <row r="6184" spans="1:1" x14ac:dyDescent="0.35">
      <c r="A6184" s="33" t="s">
        <v>896</v>
      </c>
    </row>
    <row r="6185" spans="1:1" x14ac:dyDescent="0.35">
      <c r="A6185" s="33" t="s">
        <v>1621</v>
      </c>
    </row>
    <row r="6186" spans="1:1" x14ac:dyDescent="0.35">
      <c r="A6186" s="33" t="s">
        <v>484</v>
      </c>
    </row>
    <row r="6187" spans="1:1" x14ac:dyDescent="0.35">
      <c r="A6187" s="33" t="s">
        <v>897</v>
      </c>
    </row>
    <row r="6188" spans="1:1" x14ac:dyDescent="0.35">
      <c r="A6188" s="33" t="s">
        <v>532</v>
      </c>
    </row>
    <row r="6189" spans="1:1" x14ac:dyDescent="0.35">
      <c r="A6189" s="33" t="s">
        <v>748</v>
      </c>
    </row>
    <row r="6190" spans="1:1" x14ac:dyDescent="0.35">
      <c r="A6190" s="33" t="s">
        <v>844</v>
      </c>
    </row>
    <row r="6191" spans="1:1" x14ac:dyDescent="0.35">
      <c r="A6191" s="33" t="s">
        <v>1074</v>
      </c>
    </row>
    <row r="6192" spans="1:1" x14ac:dyDescent="0.35">
      <c r="A6192" s="33" t="s">
        <v>634</v>
      </c>
    </row>
    <row r="6193" spans="1:1" x14ac:dyDescent="0.35">
      <c r="A6193" s="33" t="s">
        <v>895</v>
      </c>
    </row>
    <row r="6194" spans="1:1" x14ac:dyDescent="0.35">
      <c r="A6194" s="33" t="s">
        <v>899</v>
      </c>
    </row>
    <row r="6195" spans="1:1" x14ac:dyDescent="0.35">
      <c r="A6195" s="33" t="s">
        <v>1590</v>
      </c>
    </row>
    <row r="6196" spans="1:1" x14ac:dyDescent="0.35">
      <c r="A6196" s="33" t="s">
        <v>458</v>
      </c>
    </row>
    <row r="6197" spans="1:1" x14ac:dyDescent="0.35">
      <c r="A6197" s="33" t="s">
        <v>143</v>
      </c>
    </row>
    <row r="6198" spans="1:1" x14ac:dyDescent="0.35">
      <c r="A6198" s="33" t="s">
        <v>200</v>
      </c>
    </row>
    <row r="6199" spans="1:1" x14ac:dyDescent="0.35">
      <c r="A6199" s="33" t="s">
        <v>1277</v>
      </c>
    </row>
    <row r="6200" spans="1:1" x14ac:dyDescent="0.35">
      <c r="A6200" s="33" t="s">
        <v>1043</v>
      </c>
    </row>
    <row r="6201" spans="1:1" x14ac:dyDescent="0.35">
      <c r="A6201" s="33" t="s">
        <v>255</v>
      </c>
    </row>
    <row r="6202" spans="1:1" x14ac:dyDescent="0.35">
      <c r="A6202" s="33" t="s">
        <v>1148</v>
      </c>
    </row>
    <row r="6203" spans="1:1" x14ac:dyDescent="0.35">
      <c r="A6203" s="33" t="s">
        <v>934</v>
      </c>
    </row>
    <row r="6204" spans="1:1" x14ac:dyDescent="0.35">
      <c r="A6204" s="33" t="s">
        <v>1228</v>
      </c>
    </row>
    <row r="6205" spans="1:1" x14ac:dyDescent="0.35">
      <c r="A6205" s="33" t="s">
        <v>1585</v>
      </c>
    </row>
    <row r="6206" spans="1:1" x14ac:dyDescent="0.35">
      <c r="A6206" s="33" t="s">
        <v>322</v>
      </c>
    </row>
    <row r="6207" spans="1:1" x14ac:dyDescent="0.35">
      <c r="A6207" s="33" t="s">
        <v>321</v>
      </c>
    </row>
    <row r="6208" spans="1:1" x14ac:dyDescent="0.35">
      <c r="A6208" s="33" t="s">
        <v>1849</v>
      </c>
    </row>
    <row r="6209" spans="1:1" x14ac:dyDescent="0.35">
      <c r="A6209" s="33" t="s">
        <v>396</v>
      </c>
    </row>
    <row r="6210" spans="1:1" x14ac:dyDescent="0.35">
      <c r="A6210" s="33" t="s">
        <v>245</v>
      </c>
    </row>
    <row r="6211" spans="1:1" x14ac:dyDescent="0.35">
      <c r="A6211" s="33" t="s">
        <v>319</v>
      </c>
    </row>
    <row r="6212" spans="1:1" x14ac:dyDescent="0.35">
      <c r="A6212" s="33" t="s">
        <v>320</v>
      </c>
    </row>
    <row r="6213" spans="1:1" x14ac:dyDescent="0.35">
      <c r="A6213" s="33" t="s">
        <v>850</v>
      </c>
    </row>
    <row r="6214" spans="1:1" x14ac:dyDescent="0.35">
      <c r="A6214" s="33" t="s">
        <v>199</v>
      </c>
    </row>
    <row r="6215" spans="1:1" x14ac:dyDescent="0.35">
      <c r="A6215" s="33" t="s">
        <v>58</v>
      </c>
    </row>
    <row r="6216" spans="1:1" x14ac:dyDescent="0.35">
      <c r="A6216" s="33" t="s">
        <v>768</v>
      </c>
    </row>
    <row r="6217" spans="1:1" x14ac:dyDescent="0.35">
      <c r="A6217" s="33" t="s">
        <v>384</v>
      </c>
    </row>
    <row r="6218" spans="1:1" x14ac:dyDescent="0.35">
      <c r="A6218" s="33" t="s">
        <v>241</v>
      </c>
    </row>
    <row r="6219" spans="1:1" x14ac:dyDescent="0.35">
      <c r="A6219" s="33" t="s">
        <v>292</v>
      </c>
    </row>
    <row r="6220" spans="1:1" x14ac:dyDescent="0.35">
      <c r="A6220" s="33" t="s">
        <v>289</v>
      </c>
    </row>
    <row r="6221" spans="1:1" x14ac:dyDescent="0.35">
      <c r="A6221" s="33" t="s">
        <v>1293</v>
      </c>
    </row>
    <row r="6222" spans="1:1" x14ac:dyDescent="0.35">
      <c r="A6222" s="33" t="s">
        <v>216</v>
      </c>
    </row>
    <row r="6223" spans="1:1" x14ac:dyDescent="0.35">
      <c r="A6223" s="33" t="s">
        <v>1603</v>
      </c>
    </row>
    <row r="6224" spans="1:1" x14ac:dyDescent="0.35">
      <c r="A6224" s="33" t="s">
        <v>202</v>
      </c>
    </row>
    <row r="6225" spans="1:1" x14ac:dyDescent="0.35">
      <c r="A6225" s="33" t="s">
        <v>1487</v>
      </c>
    </row>
    <row r="6226" spans="1:1" x14ac:dyDescent="0.35">
      <c r="A6226" s="33" t="s">
        <v>432</v>
      </c>
    </row>
    <row r="6227" spans="1:1" x14ac:dyDescent="0.35">
      <c r="A6227" s="33" t="s">
        <v>759</v>
      </c>
    </row>
    <row r="6228" spans="1:1" x14ac:dyDescent="0.35">
      <c r="A6228" s="33" t="s">
        <v>562</v>
      </c>
    </row>
    <row r="6229" spans="1:1" x14ac:dyDescent="0.35">
      <c r="A6229" s="33" t="s">
        <v>1776</v>
      </c>
    </row>
    <row r="6230" spans="1:1" x14ac:dyDescent="0.35">
      <c r="A6230" s="33" t="s">
        <v>196</v>
      </c>
    </row>
    <row r="6231" spans="1:1" x14ac:dyDescent="0.35">
      <c r="A6231" s="33" t="s">
        <v>1713</v>
      </c>
    </row>
    <row r="6232" spans="1:1" x14ac:dyDescent="0.35">
      <c r="A6232" s="33" t="s">
        <v>357</v>
      </c>
    </row>
    <row r="6233" spans="1:1" x14ac:dyDescent="0.35">
      <c r="A6233" s="33" t="s">
        <v>1445</v>
      </c>
    </row>
    <row r="6234" spans="1:1" x14ac:dyDescent="0.35">
      <c r="A6234" s="33" t="s">
        <v>135</v>
      </c>
    </row>
    <row r="6235" spans="1:1" x14ac:dyDescent="0.35">
      <c r="A6235" s="33" t="s">
        <v>102</v>
      </c>
    </row>
    <row r="6236" spans="1:1" x14ac:dyDescent="0.35">
      <c r="A6236" s="33" t="s">
        <v>1681</v>
      </c>
    </row>
    <row r="6237" spans="1:1" x14ac:dyDescent="0.35">
      <c r="A6237" s="33" t="s">
        <v>991</v>
      </c>
    </row>
    <row r="6238" spans="1:1" x14ac:dyDescent="0.35">
      <c r="A6238" s="33" t="s">
        <v>600</v>
      </c>
    </row>
    <row r="6239" spans="1:1" x14ac:dyDescent="0.35">
      <c r="A6239" s="33" t="s">
        <v>1571</v>
      </c>
    </row>
    <row r="6240" spans="1:1" x14ac:dyDescent="0.35">
      <c r="A6240" s="33" t="s">
        <v>1461</v>
      </c>
    </row>
    <row r="6241" spans="1:1" x14ac:dyDescent="0.35">
      <c r="A6241" s="33" t="s">
        <v>1015</v>
      </c>
    </row>
    <row r="6242" spans="1:1" x14ac:dyDescent="0.35">
      <c r="A6242" s="33" t="s">
        <v>1047</v>
      </c>
    </row>
    <row r="6243" spans="1:1" x14ac:dyDescent="0.35">
      <c r="A6243" s="33" t="s">
        <v>1503</v>
      </c>
    </row>
    <row r="6244" spans="1:1" x14ac:dyDescent="0.35">
      <c r="A6244" s="33" t="s">
        <v>1171</v>
      </c>
    </row>
    <row r="6245" spans="1:1" x14ac:dyDescent="0.35">
      <c r="A6245" s="33" t="s">
        <v>718</v>
      </c>
    </row>
    <row r="6246" spans="1:1" x14ac:dyDescent="0.35">
      <c r="A6246" s="33" t="s">
        <v>633</v>
      </c>
    </row>
    <row r="6247" spans="1:1" x14ac:dyDescent="0.35">
      <c r="A6247" s="33" t="s">
        <v>1618</v>
      </c>
    </row>
    <row r="6248" spans="1:1" x14ac:dyDescent="0.35">
      <c r="A6248" s="33" t="s">
        <v>668</v>
      </c>
    </row>
    <row r="6249" spans="1:1" x14ac:dyDescent="0.35">
      <c r="A6249" s="33" t="s">
        <v>753</v>
      </c>
    </row>
    <row r="6250" spans="1:1" x14ac:dyDescent="0.35">
      <c r="A6250" s="33" t="s">
        <v>972</v>
      </c>
    </row>
    <row r="6251" spans="1:1" x14ac:dyDescent="0.35">
      <c r="A6251" s="33" t="s">
        <v>830</v>
      </c>
    </row>
    <row r="6252" spans="1:1" x14ac:dyDescent="0.35">
      <c r="A6252" s="33" t="s">
        <v>1581</v>
      </c>
    </row>
    <row r="6253" spans="1:1" x14ac:dyDescent="0.35">
      <c r="A6253" s="33" t="s">
        <v>760</v>
      </c>
    </row>
    <row r="6254" spans="1:1" x14ac:dyDescent="0.35">
      <c r="A6254" s="33" t="s">
        <v>1134</v>
      </c>
    </row>
    <row r="6255" spans="1:1" x14ac:dyDescent="0.35">
      <c r="A6255" s="33" t="s">
        <v>1156</v>
      </c>
    </row>
    <row r="6256" spans="1:1" x14ac:dyDescent="0.35">
      <c r="A6256" s="33" t="s">
        <v>231</v>
      </c>
    </row>
    <row r="6257" spans="1:1" x14ac:dyDescent="0.35">
      <c r="A6257" s="33" t="s">
        <v>1157</v>
      </c>
    </row>
    <row r="6258" spans="1:1" x14ac:dyDescent="0.35">
      <c r="A6258" s="33" t="s">
        <v>1344</v>
      </c>
    </row>
    <row r="6259" spans="1:1" x14ac:dyDescent="0.35">
      <c r="A6259" s="33" t="s">
        <v>534</v>
      </c>
    </row>
    <row r="6260" spans="1:1" x14ac:dyDescent="0.35">
      <c r="A6260" s="33" t="s">
        <v>682</v>
      </c>
    </row>
    <row r="6261" spans="1:1" x14ac:dyDescent="0.35">
      <c r="A6261" s="33" t="s">
        <v>1087</v>
      </c>
    </row>
    <row r="6262" spans="1:1" x14ac:dyDescent="0.35">
      <c r="A6262" s="33" t="s">
        <v>1638</v>
      </c>
    </row>
    <row r="6263" spans="1:1" x14ac:dyDescent="0.35">
      <c r="A6263" s="33" t="s">
        <v>1242</v>
      </c>
    </row>
    <row r="6264" spans="1:1" x14ac:dyDescent="0.35">
      <c r="A6264" s="33" t="s">
        <v>1040</v>
      </c>
    </row>
    <row r="6265" spans="1:1" x14ac:dyDescent="0.35">
      <c r="A6265" s="33" t="s">
        <v>692</v>
      </c>
    </row>
    <row r="6266" spans="1:1" x14ac:dyDescent="0.35">
      <c r="A6266" s="33" t="s">
        <v>673</v>
      </c>
    </row>
    <row r="6267" spans="1:1" x14ac:dyDescent="0.35">
      <c r="A6267" s="33" t="s">
        <v>1195</v>
      </c>
    </row>
    <row r="6268" spans="1:1" x14ac:dyDescent="0.35">
      <c r="A6268" s="33" t="s">
        <v>591</v>
      </c>
    </row>
    <row r="6269" spans="1:1" x14ac:dyDescent="0.35">
      <c r="A6269" s="33" t="s">
        <v>1041</v>
      </c>
    </row>
    <row r="6270" spans="1:1" x14ac:dyDescent="0.35">
      <c r="A6270" s="33" t="s">
        <v>868</v>
      </c>
    </row>
    <row r="6271" spans="1:1" x14ac:dyDescent="0.35">
      <c r="A6271" s="33" t="s">
        <v>1155</v>
      </c>
    </row>
    <row r="6272" spans="1:1" x14ac:dyDescent="0.35">
      <c r="A6272" s="33" t="s">
        <v>1569</v>
      </c>
    </row>
    <row r="6273" spans="1:1" x14ac:dyDescent="0.35">
      <c r="A6273" s="33" t="s">
        <v>680</v>
      </c>
    </row>
    <row r="6274" spans="1:1" x14ac:dyDescent="0.35">
      <c r="A6274" s="33" t="s">
        <v>488</v>
      </c>
    </row>
    <row r="6275" spans="1:1" x14ac:dyDescent="0.35">
      <c r="A6275" s="33" t="s">
        <v>756</v>
      </c>
    </row>
    <row r="6276" spans="1:1" x14ac:dyDescent="0.35">
      <c r="A6276" s="33" t="s">
        <v>1865</v>
      </c>
    </row>
    <row r="6277" spans="1:1" x14ac:dyDescent="0.35">
      <c r="A6277" s="33" t="s">
        <v>220</v>
      </c>
    </row>
    <row r="6278" spans="1:1" x14ac:dyDescent="0.35">
      <c r="A6278" s="33" t="s">
        <v>1898</v>
      </c>
    </row>
    <row r="6279" spans="1:1" x14ac:dyDescent="0.35">
      <c r="A6279" s="33" t="s">
        <v>1901</v>
      </c>
    </row>
    <row r="6280" spans="1:1" x14ac:dyDescent="0.35">
      <c r="A6280" s="33" t="s">
        <v>534</v>
      </c>
    </row>
    <row r="6281" spans="1:1" x14ac:dyDescent="0.35">
      <c r="A6281" s="33" t="s">
        <v>1060</v>
      </c>
    </row>
    <row r="6282" spans="1:1" x14ac:dyDescent="0.35">
      <c r="A6282" s="33" t="s">
        <v>205</v>
      </c>
    </row>
    <row r="6283" spans="1:1" x14ac:dyDescent="0.35">
      <c r="A6283" s="33" t="s">
        <v>110</v>
      </c>
    </row>
    <row r="6284" spans="1:1" x14ac:dyDescent="0.35">
      <c r="A6284" s="33" t="s">
        <v>1316</v>
      </c>
    </row>
    <row r="6285" spans="1:1" x14ac:dyDescent="0.35">
      <c r="A6285" s="33" t="s">
        <v>1065</v>
      </c>
    </row>
    <row r="6286" spans="1:1" x14ac:dyDescent="0.35">
      <c r="A6286" s="33" t="s">
        <v>1138</v>
      </c>
    </row>
    <row r="6287" spans="1:1" x14ac:dyDescent="0.35">
      <c r="A6287" s="33" t="s">
        <v>970</v>
      </c>
    </row>
    <row r="6288" spans="1:1" x14ac:dyDescent="0.35">
      <c r="A6288" s="33" t="s">
        <v>1038</v>
      </c>
    </row>
    <row r="6289" spans="1:1" x14ac:dyDescent="0.35">
      <c r="A6289" s="33" t="s">
        <v>1064</v>
      </c>
    </row>
    <row r="6290" spans="1:1" x14ac:dyDescent="0.35">
      <c r="A6290" s="33" t="s">
        <v>875</v>
      </c>
    </row>
    <row r="6291" spans="1:1" x14ac:dyDescent="0.35">
      <c r="A6291" s="33" t="s">
        <v>771</v>
      </c>
    </row>
    <row r="6292" spans="1:1" x14ac:dyDescent="0.35">
      <c r="A6292" s="33" t="s">
        <v>952</v>
      </c>
    </row>
    <row r="6293" spans="1:1" x14ac:dyDescent="0.35">
      <c r="A6293" s="33" t="s">
        <v>858</v>
      </c>
    </row>
    <row r="6294" spans="1:1" x14ac:dyDescent="0.35">
      <c r="A6294" s="33" t="s">
        <v>1632</v>
      </c>
    </row>
    <row r="6295" spans="1:1" x14ac:dyDescent="0.35">
      <c r="A6295" s="33" t="s">
        <v>1063</v>
      </c>
    </row>
    <row r="6296" spans="1:1" x14ac:dyDescent="0.35">
      <c r="A6296" s="33" t="s">
        <v>863</v>
      </c>
    </row>
    <row r="6297" spans="1:1" x14ac:dyDescent="0.35">
      <c r="A6297" s="33" t="s">
        <v>1352</v>
      </c>
    </row>
    <row r="6298" spans="1:1" x14ac:dyDescent="0.35">
      <c r="A6298" s="33" t="s">
        <v>1271</v>
      </c>
    </row>
    <row r="6299" spans="1:1" x14ac:dyDescent="0.35">
      <c r="A6299" s="33" t="s">
        <v>810</v>
      </c>
    </row>
    <row r="6300" spans="1:1" x14ac:dyDescent="0.35">
      <c r="A6300" s="33" t="s">
        <v>1044</v>
      </c>
    </row>
    <row r="6301" spans="1:1" x14ac:dyDescent="0.35">
      <c r="A6301" s="33" t="s">
        <v>1262</v>
      </c>
    </row>
    <row r="6302" spans="1:1" x14ac:dyDescent="0.35">
      <c r="A6302" s="33" t="s">
        <v>906</v>
      </c>
    </row>
    <row r="6303" spans="1:1" x14ac:dyDescent="0.35">
      <c r="A6303" s="33" t="s">
        <v>1339</v>
      </c>
    </row>
    <row r="6304" spans="1:1" x14ac:dyDescent="0.35">
      <c r="A6304" s="33" t="s">
        <v>1066</v>
      </c>
    </row>
    <row r="6305" spans="1:1" x14ac:dyDescent="0.35">
      <c r="A6305" s="33" t="s">
        <v>1355</v>
      </c>
    </row>
    <row r="6306" spans="1:1" x14ac:dyDescent="0.35">
      <c r="A6306" s="33" t="s">
        <v>921</v>
      </c>
    </row>
    <row r="6307" spans="1:1" x14ac:dyDescent="0.35">
      <c r="A6307" s="33" t="s">
        <v>1470</v>
      </c>
    </row>
    <row r="6308" spans="1:1" x14ac:dyDescent="0.35">
      <c r="A6308" s="33" t="s">
        <v>253</v>
      </c>
    </row>
    <row r="6309" spans="1:1" x14ac:dyDescent="0.35">
      <c r="A6309" s="33" t="s">
        <v>99</v>
      </c>
    </row>
    <row r="6310" spans="1:1" x14ac:dyDescent="0.35">
      <c r="A6310" s="33" t="s">
        <v>309</v>
      </c>
    </row>
    <row r="6311" spans="1:1" x14ac:dyDescent="0.35">
      <c r="A6311" s="33" t="s">
        <v>391</v>
      </c>
    </row>
    <row r="6312" spans="1:1" x14ac:dyDescent="0.35">
      <c r="A6312" s="33" t="s">
        <v>1240</v>
      </c>
    </row>
    <row r="6313" spans="1:1" x14ac:dyDescent="0.35">
      <c r="A6313" s="33" t="s">
        <v>1485</v>
      </c>
    </row>
    <row r="6314" spans="1:1" x14ac:dyDescent="0.35">
      <c r="A6314" s="33" t="s">
        <v>1745</v>
      </c>
    </row>
    <row r="6315" spans="1:1" x14ac:dyDescent="0.35">
      <c r="A6315" s="33" t="s">
        <v>522</v>
      </c>
    </row>
    <row r="6316" spans="1:1" x14ac:dyDescent="0.35">
      <c r="A6316" s="33" t="s">
        <v>538</v>
      </c>
    </row>
    <row r="6317" spans="1:1" x14ac:dyDescent="0.35">
      <c r="A6317" s="33" t="s">
        <v>934</v>
      </c>
    </row>
    <row r="6318" spans="1:1" x14ac:dyDescent="0.35">
      <c r="A6318" s="33" t="s">
        <v>268</v>
      </c>
    </row>
    <row r="6319" spans="1:1" x14ac:dyDescent="0.35">
      <c r="A6319" s="33" t="s">
        <v>722</v>
      </c>
    </row>
    <row r="6320" spans="1:1" x14ac:dyDescent="0.35">
      <c r="A6320" s="33" t="s">
        <v>1584</v>
      </c>
    </row>
    <row r="6321" spans="1:1" x14ac:dyDescent="0.35">
      <c r="A6321" s="33" t="s">
        <v>1307</v>
      </c>
    </row>
    <row r="6322" spans="1:1" x14ac:dyDescent="0.35">
      <c r="A6322" s="33" t="s">
        <v>930</v>
      </c>
    </row>
    <row r="6323" spans="1:1" x14ac:dyDescent="0.35">
      <c r="A6323" s="33" t="s">
        <v>230</v>
      </c>
    </row>
    <row r="6324" spans="1:1" x14ac:dyDescent="0.35">
      <c r="A6324" s="33" t="s">
        <v>1497</v>
      </c>
    </row>
    <row r="6325" spans="1:1" x14ac:dyDescent="0.35">
      <c r="A6325" s="33" t="s">
        <v>1888</v>
      </c>
    </row>
    <row r="6326" spans="1:1" x14ac:dyDescent="0.35">
      <c r="A6326" s="33" t="s">
        <v>1383</v>
      </c>
    </row>
    <row r="6327" spans="1:1" x14ac:dyDescent="0.35">
      <c r="A6327" s="33" t="s">
        <v>1110</v>
      </c>
    </row>
    <row r="6328" spans="1:1" x14ac:dyDescent="0.35">
      <c r="A6328" s="33" t="s">
        <v>112</v>
      </c>
    </row>
    <row r="6329" spans="1:1" x14ac:dyDescent="0.35">
      <c r="A6329" s="33" t="s">
        <v>1480</v>
      </c>
    </row>
    <row r="6330" spans="1:1" x14ac:dyDescent="0.35">
      <c r="A6330" s="33" t="s">
        <v>1376</v>
      </c>
    </row>
    <row r="6331" spans="1:1" x14ac:dyDescent="0.35">
      <c r="A6331" s="33" t="s">
        <v>378</v>
      </c>
    </row>
    <row r="6332" spans="1:1" x14ac:dyDescent="0.35">
      <c r="A6332" s="33" t="s">
        <v>283</v>
      </c>
    </row>
    <row r="6333" spans="1:1" x14ac:dyDescent="0.35">
      <c r="A6333" s="33" t="s">
        <v>945</v>
      </c>
    </row>
    <row r="6334" spans="1:1" x14ac:dyDescent="0.35">
      <c r="A6334" s="33" t="s">
        <v>283</v>
      </c>
    </row>
    <row r="6335" spans="1:1" x14ac:dyDescent="0.35">
      <c r="A6335" s="33" t="s">
        <v>1279</v>
      </c>
    </row>
    <row r="6336" spans="1:1" x14ac:dyDescent="0.35">
      <c r="A6336" s="33" t="s">
        <v>563</v>
      </c>
    </row>
    <row r="6337" spans="1:1" x14ac:dyDescent="0.35">
      <c r="A6337" s="33" t="s">
        <v>680</v>
      </c>
    </row>
    <row r="6338" spans="1:1" x14ac:dyDescent="0.35">
      <c r="A6338" s="33" t="s">
        <v>538</v>
      </c>
    </row>
    <row r="6339" spans="1:1" x14ac:dyDescent="0.35">
      <c r="A6339" s="33" t="s">
        <v>213</v>
      </c>
    </row>
    <row r="6340" spans="1:1" x14ac:dyDescent="0.35">
      <c r="A6340" s="33" t="s">
        <v>933</v>
      </c>
    </row>
    <row r="6341" spans="1:1" x14ac:dyDescent="0.35">
      <c r="A6341" s="33" t="s">
        <v>1749</v>
      </c>
    </row>
    <row r="6342" spans="1:1" x14ac:dyDescent="0.35">
      <c r="A6342" s="33" t="s">
        <v>1451</v>
      </c>
    </row>
    <row r="6343" spans="1:1" x14ac:dyDescent="0.35">
      <c r="A6343" s="33" t="s">
        <v>975</v>
      </c>
    </row>
    <row r="6344" spans="1:1" x14ac:dyDescent="0.35">
      <c r="A6344" s="33" t="s">
        <v>268</v>
      </c>
    </row>
    <row r="6345" spans="1:1" x14ac:dyDescent="0.35">
      <c r="A6345" s="33" t="s">
        <v>1119</v>
      </c>
    </row>
    <row r="6346" spans="1:1" x14ac:dyDescent="0.35">
      <c r="A6346" s="33" t="s">
        <v>661</v>
      </c>
    </row>
    <row r="6347" spans="1:1" x14ac:dyDescent="0.35">
      <c r="A6347" s="33" t="s">
        <v>532</v>
      </c>
    </row>
    <row r="6348" spans="1:1" x14ac:dyDescent="0.35">
      <c r="A6348" s="33" t="s">
        <v>144</v>
      </c>
    </row>
    <row r="6349" spans="1:1" x14ac:dyDescent="0.35">
      <c r="A6349" s="33" t="s">
        <v>178</v>
      </c>
    </row>
    <row r="6350" spans="1:1" x14ac:dyDescent="0.35">
      <c r="A6350" s="33" t="s">
        <v>652</v>
      </c>
    </row>
    <row r="6351" spans="1:1" x14ac:dyDescent="0.35">
      <c r="A6351" s="33" t="s">
        <v>1205</v>
      </c>
    </row>
    <row r="6352" spans="1:1" x14ac:dyDescent="0.35">
      <c r="A6352" s="33" t="s">
        <v>971</v>
      </c>
    </row>
    <row r="6353" spans="1:1" x14ac:dyDescent="0.35">
      <c r="A6353" s="33" t="s">
        <v>1004</v>
      </c>
    </row>
    <row r="6354" spans="1:1" x14ac:dyDescent="0.35">
      <c r="A6354" s="33" t="s">
        <v>183</v>
      </c>
    </row>
    <row r="6355" spans="1:1" x14ac:dyDescent="0.35">
      <c r="A6355" s="33" t="s">
        <v>465</v>
      </c>
    </row>
    <row r="6356" spans="1:1" x14ac:dyDescent="0.35">
      <c r="A6356" s="33" t="s">
        <v>1759</v>
      </c>
    </row>
    <row r="6357" spans="1:1" x14ac:dyDescent="0.35">
      <c r="A6357" s="33" t="s">
        <v>1133</v>
      </c>
    </row>
    <row r="6358" spans="1:1" x14ac:dyDescent="0.35">
      <c r="A6358" s="33" t="s">
        <v>1663</v>
      </c>
    </row>
    <row r="6359" spans="1:1" x14ac:dyDescent="0.35">
      <c r="A6359" s="33" t="s">
        <v>561</v>
      </c>
    </row>
    <row r="6360" spans="1:1" x14ac:dyDescent="0.35">
      <c r="A6360" s="33" t="s">
        <v>1382</v>
      </c>
    </row>
    <row r="6361" spans="1:1" x14ac:dyDescent="0.35">
      <c r="A6361" s="33" t="s">
        <v>1687</v>
      </c>
    </row>
    <row r="6362" spans="1:1" x14ac:dyDescent="0.35">
      <c r="A6362" s="33" t="s">
        <v>504</v>
      </c>
    </row>
    <row r="6363" spans="1:1" x14ac:dyDescent="0.35">
      <c r="A6363" s="33" t="s">
        <v>1008</v>
      </c>
    </row>
    <row r="6364" spans="1:1" x14ac:dyDescent="0.35">
      <c r="A6364" s="33" t="s">
        <v>1468</v>
      </c>
    </row>
    <row r="6365" spans="1:1" x14ac:dyDescent="0.35">
      <c r="A6365" s="33" t="s">
        <v>1077</v>
      </c>
    </row>
    <row r="6366" spans="1:1" x14ac:dyDescent="0.35">
      <c r="A6366" s="33" t="s">
        <v>975</v>
      </c>
    </row>
    <row r="6367" spans="1:1" x14ac:dyDescent="0.35">
      <c r="A6367" s="33" t="s">
        <v>1078</v>
      </c>
    </row>
    <row r="6368" spans="1:1" x14ac:dyDescent="0.35">
      <c r="A6368" s="33" t="s">
        <v>1184</v>
      </c>
    </row>
    <row r="6369" spans="1:1" x14ac:dyDescent="0.35">
      <c r="A6369" s="33" t="s">
        <v>1076</v>
      </c>
    </row>
    <row r="6370" spans="1:1" x14ac:dyDescent="0.35">
      <c r="A6370" s="33" t="s">
        <v>1154</v>
      </c>
    </row>
    <row r="6371" spans="1:1" x14ac:dyDescent="0.35">
      <c r="A6371" s="33" t="s">
        <v>1645</v>
      </c>
    </row>
    <row r="6372" spans="1:1" x14ac:dyDescent="0.35">
      <c r="A6372" s="33" t="s">
        <v>1735</v>
      </c>
    </row>
    <row r="6373" spans="1:1" x14ac:dyDescent="0.35">
      <c r="A6373" s="33" t="s">
        <v>366</v>
      </c>
    </row>
    <row r="6374" spans="1:1" x14ac:dyDescent="0.35">
      <c r="A6374" s="33" t="s">
        <v>284</v>
      </c>
    </row>
    <row r="6375" spans="1:1" x14ac:dyDescent="0.35">
      <c r="A6375" s="33" t="s">
        <v>665</v>
      </c>
    </row>
    <row r="6376" spans="1:1" x14ac:dyDescent="0.35">
      <c r="A6376" s="33" t="s">
        <v>596</v>
      </c>
    </row>
    <row r="6377" spans="1:1" x14ac:dyDescent="0.35">
      <c r="A6377" s="33" t="s">
        <v>890</v>
      </c>
    </row>
    <row r="6378" spans="1:1" x14ac:dyDescent="0.35">
      <c r="A6378" s="33" t="s">
        <v>492</v>
      </c>
    </row>
    <row r="6379" spans="1:1" x14ac:dyDescent="0.35">
      <c r="A6379" s="33" t="s">
        <v>664</v>
      </c>
    </row>
    <row r="6380" spans="1:1" x14ac:dyDescent="0.35">
      <c r="A6380" s="33" t="s">
        <v>1680</v>
      </c>
    </row>
    <row r="6381" spans="1:1" x14ac:dyDescent="0.35">
      <c r="A6381" s="33" t="s">
        <v>1811</v>
      </c>
    </row>
    <row r="6382" spans="1:1" x14ac:dyDescent="0.35">
      <c r="A6382" s="33" t="s">
        <v>786</v>
      </c>
    </row>
    <row r="6383" spans="1:1" x14ac:dyDescent="0.35">
      <c r="A6383" s="33" t="s">
        <v>666</v>
      </c>
    </row>
    <row r="6384" spans="1:1" x14ac:dyDescent="0.35">
      <c r="A6384" s="33" t="s">
        <v>1212</v>
      </c>
    </row>
    <row r="6385" spans="1:1" x14ac:dyDescent="0.35">
      <c r="A6385" s="33" t="s">
        <v>511</v>
      </c>
    </row>
    <row r="6386" spans="1:1" x14ac:dyDescent="0.35">
      <c r="A6386" s="33" t="s">
        <v>336</v>
      </c>
    </row>
    <row r="6387" spans="1:1" x14ac:dyDescent="0.35">
      <c r="A6387" s="33" t="s">
        <v>457</v>
      </c>
    </row>
    <row r="6388" spans="1:1" x14ac:dyDescent="0.35">
      <c r="A6388" s="33" t="s">
        <v>1099</v>
      </c>
    </row>
    <row r="6389" spans="1:1" x14ac:dyDescent="0.35">
      <c r="A6389" s="33" t="s">
        <v>954</v>
      </c>
    </row>
    <row r="6390" spans="1:1" x14ac:dyDescent="0.35">
      <c r="A6390" s="33" t="s">
        <v>953</v>
      </c>
    </row>
    <row r="6391" spans="1:1" x14ac:dyDescent="0.35">
      <c r="A6391" s="33" t="s">
        <v>833</v>
      </c>
    </row>
    <row r="6392" spans="1:1" x14ac:dyDescent="0.35">
      <c r="A6392" s="33" t="s">
        <v>988</v>
      </c>
    </row>
    <row r="6393" spans="1:1" x14ac:dyDescent="0.35">
      <c r="A6393" s="33" t="s">
        <v>539</v>
      </c>
    </row>
    <row r="6394" spans="1:1" x14ac:dyDescent="0.35">
      <c r="A6394" s="33" t="s">
        <v>952</v>
      </c>
    </row>
    <row r="6395" spans="1:1" x14ac:dyDescent="0.35">
      <c r="A6395" s="33" t="s">
        <v>689</v>
      </c>
    </row>
    <row r="6396" spans="1:1" x14ac:dyDescent="0.35">
      <c r="A6396" s="33" t="s">
        <v>937</v>
      </c>
    </row>
    <row r="6397" spans="1:1" x14ac:dyDescent="0.35">
      <c r="A6397" s="33" t="s">
        <v>10</v>
      </c>
    </row>
    <row r="6398" spans="1:1" x14ac:dyDescent="0.35">
      <c r="A6398" s="33" t="s">
        <v>820</v>
      </c>
    </row>
    <row r="6399" spans="1:1" x14ac:dyDescent="0.35">
      <c r="A6399" s="33" t="s">
        <v>453</v>
      </c>
    </row>
    <row r="6400" spans="1:1" x14ac:dyDescent="0.35">
      <c r="A6400" s="33" t="s">
        <v>1520</v>
      </c>
    </row>
    <row r="6401" spans="1:1" x14ac:dyDescent="0.35">
      <c r="A6401" s="33" t="s">
        <v>38</v>
      </c>
    </row>
    <row r="6402" spans="1:1" x14ac:dyDescent="0.35">
      <c r="A6402" s="33" t="s">
        <v>189</v>
      </c>
    </row>
    <row r="6403" spans="1:1" x14ac:dyDescent="0.35">
      <c r="A6403" s="33" t="s">
        <v>1336</v>
      </c>
    </row>
    <row r="6404" spans="1:1" x14ac:dyDescent="0.35">
      <c r="A6404" s="33" t="s">
        <v>191</v>
      </c>
    </row>
    <row r="6405" spans="1:1" x14ac:dyDescent="0.35">
      <c r="A6405" s="33" t="s">
        <v>190</v>
      </c>
    </row>
    <row r="6406" spans="1:1" x14ac:dyDescent="0.35">
      <c r="A6406" s="33" t="s">
        <v>1429</v>
      </c>
    </row>
    <row r="6407" spans="1:1" x14ac:dyDescent="0.35">
      <c r="A6407" s="33" t="s">
        <v>1704</v>
      </c>
    </row>
    <row r="6408" spans="1:1" x14ac:dyDescent="0.35">
      <c r="A6408" s="33" t="s">
        <v>819</v>
      </c>
    </row>
    <row r="6409" spans="1:1" x14ac:dyDescent="0.35">
      <c r="A6409" s="33" t="s">
        <v>334</v>
      </c>
    </row>
    <row r="6410" spans="1:1" x14ac:dyDescent="0.35">
      <c r="A6410" s="33" t="s">
        <v>754</v>
      </c>
    </row>
    <row r="6411" spans="1:1" x14ac:dyDescent="0.35">
      <c r="A6411" s="33" t="s">
        <v>878</v>
      </c>
    </row>
    <row r="6412" spans="1:1" x14ac:dyDescent="0.35">
      <c r="A6412" s="33" t="s">
        <v>197</v>
      </c>
    </row>
    <row r="6413" spans="1:1" x14ac:dyDescent="0.35">
      <c r="A6413" s="33" t="s">
        <v>1663</v>
      </c>
    </row>
    <row r="6414" spans="1:1" x14ac:dyDescent="0.35">
      <c r="A6414" s="33" t="s">
        <v>918</v>
      </c>
    </row>
    <row r="6415" spans="1:1" x14ac:dyDescent="0.35">
      <c r="A6415" s="33" t="s">
        <v>987</v>
      </c>
    </row>
    <row r="6416" spans="1:1" x14ac:dyDescent="0.35">
      <c r="A6416" s="33" t="s">
        <v>1471</v>
      </c>
    </row>
    <row r="6417" spans="1:1" x14ac:dyDescent="0.35">
      <c r="A6417" s="33" t="s">
        <v>1861</v>
      </c>
    </row>
    <row r="6418" spans="1:1" x14ac:dyDescent="0.35">
      <c r="A6418" s="33" t="s">
        <v>559</v>
      </c>
    </row>
    <row r="6419" spans="1:1" x14ac:dyDescent="0.35">
      <c r="A6419" s="33" t="s">
        <v>177</v>
      </c>
    </row>
    <row r="6420" spans="1:1" x14ac:dyDescent="0.35">
      <c r="A6420" s="33" t="s">
        <v>139</v>
      </c>
    </row>
    <row r="6421" spans="1:1" x14ac:dyDescent="0.35">
      <c r="A6421" s="33" t="s">
        <v>108</v>
      </c>
    </row>
    <row r="6422" spans="1:1" x14ac:dyDescent="0.35">
      <c r="A6422" s="33" t="s">
        <v>1033</v>
      </c>
    </row>
    <row r="6423" spans="1:1" x14ac:dyDescent="0.35">
      <c r="A6423" s="33" t="s">
        <v>507</v>
      </c>
    </row>
    <row r="6424" spans="1:1" x14ac:dyDescent="0.35">
      <c r="A6424" s="33" t="s">
        <v>738</v>
      </c>
    </row>
    <row r="6425" spans="1:1" x14ac:dyDescent="0.35">
      <c r="A6425" s="33" t="s">
        <v>124</v>
      </c>
    </row>
    <row r="6426" spans="1:1" x14ac:dyDescent="0.35">
      <c r="A6426" s="33" t="s">
        <v>316</v>
      </c>
    </row>
    <row r="6427" spans="1:1" x14ac:dyDescent="0.35">
      <c r="A6427" s="33" t="s">
        <v>1193</v>
      </c>
    </row>
    <row r="6428" spans="1:1" x14ac:dyDescent="0.35">
      <c r="A6428" s="33" t="s">
        <v>558</v>
      </c>
    </row>
    <row r="6429" spans="1:1" x14ac:dyDescent="0.35">
      <c r="A6429" s="33" t="s">
        <v>874</v>
      </c>
    </row>
    <row r="6430" spans="1:1" x14ac:dyDescent="0.35">
      <c r="A6430" s="33" t="s">
        <v>642</v>
      </c>
    </row>
    <row r="6431" spans="1:1" x14ac:dyDescent="0.35">
      <c r="A6431" s="33" t="s">
        <v>1302</v>
      </c>
    </row>
    <row r="6432" spans="1:1" x14ac:dyDescent="0.35">
      <c r="A6432" s="33" t="s">
        <v>66</v>
      </c>
    </row>
    <row r="6433" spans="1:1" x14ac:dyDescent="0.35">
      <c r="A6433" s="33" t="s">
        <v>693</v>
      </c>
    </row>
    <row r="6434" spans="1:1" x14ac:dyDescent="0.35">
      <c r="A6434" s="33" t="s">
        <v>1439</v>
      </c>
    </row>
    <row r="6435" spans="1:1" x14ac:dyDescent="0.35">
      <c r="A6435" s="33" t="s">
        <v>784</v>
      </c>
    </row>
    <row r="6436" spans="1:1" x14ac:dyDescent="0.35">
      <c r="A6436" s="33" t="s">
        <v>559</v>
      </c>
    </row>
    <row r="6437" spans="1:1" x14ac:dyDescent="0.35">
      <c r="A6437" s="33" t="s">
        <v>67</v>
      </c>
    </row>
    <row r="6438" spans="1:1" x14ac:dyDescent="0.35">
      <c r="A6438" s="33" t="s">
        <v>525</v>
      </c>
    </row>
    <row r="6439" spans="1:1" x14ac:dyDescent="0.35">
      <c r="A6439" s="33" t="s">
        <v>787</v>
      </c>
    </row>
    <row r="6440" spans="1:1" x14ac:dyDescent="0.35">
      <c r="A6440" s="33" t="s">
        <v>1764</v>
      </c>
    </row>
    <row r="6441" spans="1:1" x14ac:dyDescent="0.35">
      <c r="A6441" s="33" t="s">
        <v>1613</v>
      </c>
    </row>
    <row r="6442" spans="1:1" x14ac:dyDescent="0.35">
      <c r="A6442" s="33" t="s">
        <v>117</v>
      </c>
    </row>
    <row r="6443" spans="1:1" x14ac:dyDescent="0.35">
      <c r="A6443" s="33" t="s">
        <v>1560</v>
      </c>
    </row>
    <row r="6444" spans="1:1" x14ac:dyDescent="0.35">
      <c r="A6444" s="33" t="s">
        <v>305</v>
      </c>
    </row>
    <row r="6445" spans="1:1" x14ac:dyDescent="0.35">
      <c r="A6445" s="33" t="s">
        <v>46</v>
      </c>
    </row>
    <row r="6446" spans="1:1" x14ac:dyDescent="0.35">
      <c r="A6446" s="33" t="s">
        <v>1067</v>
      </c>
    </row>
    <row r="6447" spans="1:1" x14ac:dyDescent="0.35">
      <c r="A6447" s="33" t="s">
        <v>1228</v>
      </c>
    </row>
    <row r="6448" spans="1:1" x14ac:dyDescent="0.35">
      <c r="A6448" s="33" t="s">
        <v>1000</v>
      </c>
    </row>
    <row r="6449" spans="1:1" x14ac:dyDescent="0.35">
      <c r="A6449" s="33" t="s">
        <v>1039</v>
      </c>
    </row>
    <row r="6450" spans="1:1" x14ac:dyDescent="0.35">
      <c r="A6450" s="33" t="s">
        <v>1083</v>
      </c>
    </row>
    <row r="6451" spans="1:1" x14ac:dyDescent="0.35">
      <c r="A6451" s="33" t="s">
        <v>1700</v>
      </c>
    </row>
    <row r="6452" spans="1:1" x14ac:dyDescent="0.35">
      <c r="A6452" s="33" t="s">
        <v>40</v>
      </c>
    </row>
    <row r="6453" spans="1:1" x14ac:dyDescent="0.35">
      <c r="A6453" s="33" t="s">
        <v>51</v>
      </c>
    </row>
    <row r="6454" spans="1:1" x14ac:dyDescent="0.35">
      <c r="A6454" s="33" t="s">
        <v>1116</v>
      </c>
    </row>
    <row r="6455" spans="1:1" x14ac:dyDescent="0.35">
      <c r="A6455" s="33" t="s">
        <v>1325</v>
      </c>
    </row>
    <row r="6456" spans="1:1" x14ac:dyDescent="0.35">
      <c r="A6456" s="33" t="s">
        <v>50</v>
      </c>
    </row>
    <row r="6457" spans="1:1" x14ac:dyDescent="0.35">
      <c r="A6457" s="33" t="s">
        <v>83</v>
      </c>
    </row>
    <row r="6458" spans="1:1" x14ac:dyDescent="0.35">
      <c r="A6458" s="33" t="s">
        <v>773</v>
      </c>
    </row>
    <row r="6459" spans="1:1" x14ac:dyDescent="0.35">
      <c r="A6459" s="33" t="s">
        <v>1199</v>
      </c>
    </row>
    <row r="6460" spans="1:1" x14ac:dyDescent="0.35">
      <c r="A6460" s="33" t="s">
        <v>997</v>
      </c>
    </row>
    <row r="6461" spans="1:1" x14ac:dyDescent="0.35">
      <c r="A6461" s="33" t="s">
        <v>999</v>
      </c>
    </row>
    <row r="6462" spans="1:1" x14ac:dyDescent="0.35">
      <c r="A6462" s="33" t="s">
        <v>761</v>
      </c>
    </row>
    <row r="6463" spans="1:1" x14ac:dyDescent="0.35">
      <c r="A6463" s="33" t="s">
        <v>527</v>
      </c>
    </row>
    <row r="6464" spans="1:1" x14ac:dyDescent="0.35">
      <c r="A6464" s="33" t="s">
        <v>38</v>
      </c>
    </row>
    <row r="6465" spans="1:1" x14ac:dyDescent="0.35">
      <c r="A6465" s="33" t="s">
        <v>287</v>
      </c>
    </row>
    <row r="6466" spans="1:1" x14ac:dyDescent="0.35">
      <c r="A6466" s="33" t="s">
        <v>284</v>
      </c>
    </row>
    <row r="6467" spans="1:1" x14ac:dyDescent="0.35">
      <c r="A6467" s="33" t="s">
        <v>1310</v>
      </c>
    </row>
    <row r="6468" spans="1:1" x14ac:dyDescent="0.35">
      <c r="A6468" s="33" t="s">
        <v>1097</v>
      </c>
    </row>
    <row r="6469" spans="1:1" x14ac:dyDescent="0.35">
      <c r="A6469" s="33" t="s">
        <v>286</v>
      </c>
    </row>
    <row r="6470" spans="1:1" x14ac:dyDescent="0.35">
      <c r="A6470" s="33" t="s">
        <v>1137</v>
      </c>
    </row>
    <row r="6471" spans="1:1" x14ac:dyDescent="0.35">
      <c r="A6471" s="33" t="s">
        <v>1111</v>
      </c>
    </row>
    <row r="6472" spans="1:1" x14ac:dyDescent="0.35">
      <c r="A6472" s="33" t="s">
        <v>1179</v>
      </c>
    </row>
    <row r="6473" spans="1:1" x14ac:dyDescent="0.35">
      <c r="A6473" s="33" t="s">
        <v>214</v>
      </c>
    </row>
    <row r="6474" spans="1:1" x14ac:dyDescent="0.35">
      <c r="A6474" s="33" t="s">
        <v>1335</v>
      </c>
    </row>
    <row r="6475" spans="1:1" x14ac:dyDescent="0.35">
      <c r="A6475" s="33" t="s">
        <v>1356</v>
      </c>
    </row>
    <row r="6476" spans="1:1" x14ac:dyDescent="0.35">
      <c r="A6476" s="33" t="s">
        <v>1588</v>
      </c>
    </row>
    <row r="6477" spans="1:1" x14ac:dyDescent="0.35">
      <c r="A6477" s="33" t="s">
        <v>92</v>
      </c>
    </row>
    <row r="6478" spans="1:1" x14ac:dyDescent="0.35">
      <c r="A6478" s="33" t="s">
        <v>965</v>
      </c>
    </row>
    <row r="6479" spans="1:1" x14ac:dyDescent="0.35">
      <c r="A6479" s="33" t="s">
        <v>1657</v>
      </c>
    </row>
    <row r="6480" spans="1:1" x14ac:dyDescent="0.35">
      <c r="A6480" s="33" t="s">
        <v>70</v>
      </c>
    </row>
    <row r="6481" spans="1:1" x14ac:dyDescent="0.35">
      <c r="A6481" s="33" t="s">
        <v>707</v>
      </c>
    </row>
    <row r="6482" spans="1:1" x14ac:dyDescent="0.35">
      <c r="A6482" s="33" t="s">
        <v>1277</v>
      </c>
    </row>
    <row r="6483" spans="1:1" x14ac:dyDescent="0.35">
      <c r="A6483" s="33" t="s">
        <v>1029</v>
      </c>
    </row>
    <row r="6484" spans="1:1" x14ac:dyDescent="0.35">
      <c r="A6484" s="33" t="s">
        <v>226</v>
      </c>
    </row>
    <row r="6485" spans="1:1" x14ac:dyDescent="0.35">
      <c r="A6485" s="33" t="s">
        <v>603</v>
      </c>
    </row>
    <row r="6486" spans="1:1" x14ac:dyDescent="0.35">
      <c r="A6486" s="33" t="s">
        <v>601</v>
      </c>
    </row>
    <row r="6487" spans="1:1" x14ac:dyDescent="0.35">
      <c r="A6487" s="33" t="s">
        <v>326</v>
      </c>
    </row>
    <row r="6488" spans="1:1" x14ac:dyDescent="0.35">
      <c r="A6488" s="33" t="s">
        <v>889</v>
      </c>
    </row>
    <row r="6489" spans="1:1" x14ac:dyDescent="0.35">
      <c r="A6489" s="33" t="s">
        <v>908</v>
      </c>
    </row>
    <row r="6490" spans="1:1" x14ac:dyDescent="0.35">
      <c r="A6490" s="33" t="s">
        <v>650</v>
      </c>
    </row>
    <row r="6491" spans="1:1" x14ac:dyDescent="0.35">
      <c r="A6491" s="33" t="s">
        <v>30</v>
      </c>
    </row>
    <row r="6492" spans="1:1" x14ac:dyDescent="0.35">
      <c r="A6492" s="33" t="s">
        <v>616</v>
      </c>
    </row>
    <row r="6493" spans="1:1" x14ac:dyDescent="0.35">
      <c r="A6493" s="33" t="s">
        <v>696</v>
      </c>
    </row>
    <row r="6494" spans="1:1" x14ac:dyDescent="0.35">
      <c r="A6494" s="33" t="s">
        <v>602</v>
      </c>
    </row>
    <row r="6495" spans="1:1" x14ac:dyDescent="0.35">
      <c r="A6495" s="33" t="s">
        <v>786</v>
      </c>
    </row>
    <row r="6496" spans="1:1" x14ac:dyDescent="0.35">
      <c r="A6496" s="33" t="s">
        <v>1837</v>
      </c>
    </row>
    <row r="6497" spans="1:1" x14ac:dyDescent="0.35">
      <c r="A6497" s="33" t="s">
        <v>592</v>
      </c>
    </row>
    <row r="6498" spans="1:1" x14ac:dyDescent="0.35">
      <c r="A6498" s="33" t="s">
        <v>1242</v>
      </c>
    </row>
    <row r="6499" spans="1:1" x14ac:dyDescent="0.35">
      <c r="A6499" s="33" t="s">
        <v>1832</v>
      </c>
    </row>
    <row r="6500" spans="1:1" x14ac:dyDescent="0.35">
      <c r="A6500" s="33" t="s">
        <v>90</v>
      </c>
    </row>
    <row r="6501" spans="1:1" x14ac:dyDescent="0.35">
      <c r="A6501" s="33" t="s">
        <v>404</v>
      </c>
    </row>
    <row r="6502" spans="1:1" x14ac:dyDescent="0.35">
      <c r="A6502" s="33" t="s">
        <v>1638</v>
      </c>
    </row>
    <row r="6503" spans="1:1" x14ac:dyDescent="0.35">
      <c r="A6503" s="33" t="s">
        <v>1128</v>
      </c>
    </row>
    <row r="6504" spans="1:1" x14ac:dyDescent="0.35">
      <c r="A6504" s="33" t="s">
        <v>1886</v>
      </c>
    </row>
    <row r="6505" spans="1:1" x14ac:dyDescent="0.35">
      <c r="A6505" s="33" t="s">
        <v>603</v>
      </c>
    </row>
    <row r="6506" spans="1:1" x14ac:dyDescent="0.35">
      <c r="A6506" s="33" t="s">
        <v>504</v>
      </c>
    </row>
    <row r="6507" spans="1:1" x14ac:dyDescent="0.35">
      <c r="A6507" s="33" t="s">
        <v>490</v>
      </c>
    </row>
    <row r="6508" spans="1:1" x14ac:dyDescent="0.35">
      <c r="A6508" s="33" t="s">
        <v>1026</v>
      </c>
    </row>
    <row r="6509" spans="1:1" x14ac:dyDescent="0.35">
      <c r="A6509" s="33" t="s">
        <v>504</v>
      </c>
    </row>
    <row r="6510" spans="1:1" x14ac:dyDescent="0.35">
      <c r="A6510" s="33" t="s">
        <v>615</v>
      </c>
    </row>
    <row r="6511" spans="1:1" x14ac:dyDescent="0.35">
      <c r="A6511" s="33" t="s">
        <v>1565</v>
      </c>
    </row>
    <row r="6512" spans="1:1" x14ac:dyDescent="0.35">
      <c r="A6512" s="33" t="s">
        <v>1349</v>
      </c>
    </row>
    <row r="6513" spans="1:1" x14ac:dyDescent="0.35">
      <c r="A6513" s="33" t="s">
        <v>971</v>
      </c>
    </row>
    <row r="6514" spans="1:1" x14ac:dyDescent="0.35">
      <c r="A6514" s="33" t="s">
        <v>1751</v>
      </c>
    </row>
    <row r="6515" spans="1:1" x14ac:dyDescent="0.35">
      <c r="A6515" s="33" t="s">
        <v>409</v>
      </c>
    </row>
    <row r="6516" spans="1:1" x14ac:dyDescent="0.35">
      <c r="A6516" s="33" t="s">
        <v>383</v>
      </c>
    </row>
    <row r="6517" spans="1:1" x14ac:dyDescent="0.35">
      <c r="A6517" s="33" t="s">
        <v>969</v>
      </c>
    </row>
    <row r="6518" spans="1:1" x14ac:dyDescent="0.35">
      <c r="A6518" s="33" t="s">
        <v>17</v>
      </c>
    </row>
    <row r="6519" spans="1:1" x14ac:dyDescent="0.35">
      <c r="A6519" s="33" t="s">
        <v>466</v>
      </c>
    </row>
    <row r="6520" spans="1:1" x14ac:dyDescent="0.35">
      <c r="A6520" s="33" t="s">
        <v>405</v>
      </c>
    </row>
    <row r="6521" spans="1:1" x14ac:dyDescent="0.35">
      <c r="A6521" s="33" t="s">
        <v>799</v>
      </c>
    </row>
    <row r="6522" spans="1:1" x14ac:dyDescent="0.35">
      <c r="A6522" s="33" t="s">
        <v>1138</v>
      </c>
    </row>
    <row r="6523" spans="1:1" x14ac:dyDescent="0.35">
      <c r="A6523" s="33" t="s">
        <v>196</v>
      </c>
    </row>
    <row r="6524" spans="1:1" x14ac:dyDescent="0.35">
      <c r="A6524" s="33" t="s">
        <v>1451</v>
      </c>
    </row>
    <row r="6525" spans="1:1" x14ac:dyDescent="0.35">
      <c r="A6525" s="33" t="s">
        <v>103</v>
      </c>
    </row>
    <row r="6526" spans="1:1" x14ac:dyDescent="0.35">
      <c r="A6526" s="33" t="s">
        <v>1858</v>
      </c>
    </row>
    <row r="6527" spans="1:1" x14ac:dyDescent="0.35">
      <c r="A6527" s="33" t="s">
        <v>158</v>
      </c>
    </row>
    <row r="6528" spans="1:1" x14ac:dyDescent="0.35">
      <c r="A6528" s="33" t="s">
        <v>520</v>
      </c>
    </row>
    <row r="6529" spans="1:1" x14ac:dyDescent="0.35">
      <c r="A6529" s="33" t="s">
        <v>1562</v>
      </c>
    </row>
    <row r="6530" spans="1:1" x14ac:dyDescent="0.35">
      <c r="A6530" s="33" t="s">
        <v>1254</v>
      </c>
    </row>
    <row r="6531" spans="1:1" x14ac:dyDescent="0.35">
      <c r="A6531" s="33" t="s">
        <v>658</v>
      </c>
    </row>
    <row r="6532" spans="1:1" x14ac:dyDescent="0.35">
      <c r="A6532" s="33" t="s">
        <v>271</v>
      </c>
    </row>
    <row r="6533" spans="1:1" x14ac:dyDescent="0.35">
      <c r="A6533" s="33" t="s">
        <v>659</v>
      </c>
    </row>
    <row r="6534" spans="1:1" x14ac:dyDescent="0.35">
      <c r="A6534" s="33" t="s">
        <v>1380</v>
      </c>
    </row>
    <row r="6535" spans="1:1" x14ac:dyDescent="0.35">
      <c r="A6535" s="33" t="s">
        <v>414</v>
      </c>
    </row>
    <row r="6536" spans="1:1" x14ac:dyDescent="0.35">
      <c r="A6536" s="33" t="s">
        <v>1324</v>
      </c>
    </row>
    <row r="6537" spans="1:1" x14ac:dyDescent="0.35">
      <c r="A6537" s="33" t="s">
        <v>1772</v>
      </c>
    </row>
    <row r="6538" spans="1:1" x14ac:dyDescent="0.35">
      <c r="A6538" s="33" t="s">
        <v>968</v>
      </c>
    </row>
    <row r="6539" spans="1:1" x14ac:dyDescent="0.35">
      <c r="A6539" s="33" t="s">
        <v>489</v>
      </c>
    </row>
    <row r="6540" spans="1:1" x14ac:dyDescent="0.35">
      <c r="A6540" s="33" t="s">
        <v>1004</v>
      </c>
    </row>
    <row r="6541" spans="1:1" x14ac:dyDescent="0.35">
      <c r="A6541" s="33" t="s">
        <v>478</v>
      </c>
    </row>
    <row r="6542" spans="1:1" x14ac:dyDescent="0.35">
      <c r="A6542" s="33" t="s">
        <v>868</v>
      </c>
    </row>
    <row r="6543" spans="1:1" x14ac:dyDescent="0.35">
      <c r="A6543" s="33" t="s">
        <v>756</v>
      </c>
    </row>
    <row r="6544" spans="1:1" x14ac:dyDescent="0.35">
      <c r="A6544" s="33" t="s">
        <v>553</v>
      </c>
    </row>
    <row r="6545" spans="1:1" x14ac:dyDescent="0.35">
      <c r="A6545" s="33" t="s">
        <v>1687</v>
      </c>
    </row>
    <row r="6546" spans="1:1" x14ac:dyDescent="0.35">
      <c r="A6546" s="33" t="s">
        <v>1261</v>
      </c>
    </row>
    <row r="6547" spans="1:1" x14ac:dyDescent="0.35">
      <c r="A6547" s="33" t="s">
        <v>232</v>
      </c>
    </row>
    <row r="6548" spans="1:1" x14ac:dyDescent="0.35">
      <c r="A6548" s="33" t="s">
        <v>738</v>
      </c>
    </row>
    <row r="6549" spans="1:1" x14ac:dyDescent="0.35">
      <c r="A6549" s="33" t="s">
        <v>1466</v>
      </c>
    </row>
    <row r="6550" spans="1:1" x14ac:dyDescent="0.35">
      <c r="A6550" s="33" t="s">
        <v>1244</v>
      </c>
    </row>
    <row r="6551" spans="1:1" x14ac:dyDescent="0.35">
      <c r="A6551" s="33" t="s">
        <v>318</v>
      </c>
    </row>
    <row r="6552" spans="1:1" x14ac:dyDescent="0.35">
      <c r="A6552" s="33" t="s">
        <v>973</v>
      </c>
    </row>
    <row r="6553" spans="1:1" x14ac:dyDescent="0.35">
      <c r="A6553" s="33" t="s">
        <v>475</v>
      </c>
    </row>
    <row r="6554" spans="1:1" x14ac:dyDescent="0.35">
      <c r="A6554" s="33" t="s">
        <v>563</v>
      </c>
    </row>
    <row r="6555" spans="1:1" x14ac:dyDescent="0.35">
      <c r="A6555" s="33" t="s">
        <v>1067</v>
      </c>
    </row>
    <row r="6556" spans="1:1" x14ac:dyDescent="0.35">
      <c r="A6556" s="33" t="s">
        <v>317</v>
      </c>
    </row>
    <row r="6557" spans="1:1" x14ac:dyDescent="0.35">
      <c r="A6557" s="33" t="s">
        <v>219</v>
      </c>
    </row>
    <row r="6558" spans="1:1" x14ac:dyDescent="0.35">
      <c r="A6558" s="33" t="s">
        <v>1002</v>
      </c>
    </row>
    <row r="6559" spans="1:1" x14ac:dyDescent="0.35">
      <c r="A6559" s="33" t="s">
        <v>273</v>
      </c>
    </row>
    <row r="6560" spans="1:1" x14ac:dyDescent="0.35">
      <c r="A6560" s="33" t="s">
        <v>499</v>
      </c>
    </row>
    <row r="6561" spans="1:1" x14ac:dyDescent="0.35">
      <c r="A6561" s="33" t="s">
        <v>541</v>
      </c>
    </row>
    <row r="6562" spans="1:1" x14ac:dyDescent="0.35">
      <c r="A6562" s="33" t="s">
        <v>234</v>
      </c>
    </row>
    <row r="6563" spans="1:1" x14ac:dyDescent="0.35">
      <c r="A6563" s="33" t="s">
        <v>506</v>
      </c>
    </row>
    <row r="6564" spans="1:1" x14ac:dyDescent="0.35">
      <c r="A6564" s="33" t="s">
        <v>1683</v>
      </c>
    </row>
    <row r="6565" spans="1:1" x14ac:dyDescent="0.35">
      <c r="A6565" s="33" t="s">
        <v>1001</v>
      </c>
    </row>
    <row r="6566" spans="1:1" x14ac:dyDescent="0.35">
      <c r="A6566" s="33" t="s">
        <v>1449</v>
      </c>
    </row>
    <row r="6567" spans="1:1" x14ac:dyDescent="0.35">
      <c r="A6567" s="33" t="s">
        <v>609</v>
      </c>
    </row>
    <row r="6568" spans="1:1" x14ac:dyDescent="0.35">
      <c r="A6568" s="33" t="s">
        <v>576</v>
      </c>
    </row>
    <row r="6569" spans="1:1" x14ac:dyDescent="0.35">
      <c r="A6569" s="33" t="s">
        <v>1580</v>
      </c>
    </row>
    <row r="6570" spans="1:1" x14ac:dyDescent="0.35">
      <c r="A6570" s="33" t="s">
        <v>1822</v>
      </c>
    </row>
    <row r="6571" spans="1:1" x14ac:dyDescent="0.35">
      <c r="A6571" s="33" t="s">
        <v>1819</v>
      </c>
    </row>
    <row r="6572" spans="1:1" x14ac:dyDescent="0.35">
      <c r="A6572" s="33" t="s">
        <v>1669</v>
      </c>
    </row>
    <row r="6573" spans="1:1" x14ac:dyDescent="0.35">
      <c r="A6573" s="33" t="s">
        <v>1466</v>
      </c>
    </row>
    <row r="6574" spans="1:1" x14ac:dyDescent="0.35">
      <c r="A6574" s="33" t="s">
        <v>1529</v>
      </c>
    </row>
    <row r="6575" spans="1:1" x14ac:dyDescent="0.35">
      <c r="A6575" s="33" t="s">
        <v>594</v>
      </c>
    </row>
    <row r="6576" spans="1:1" x14ac:dyDescent="0.35">
      <c r="A6576" s="33" t="s">
        <v>891</v>
      </c>
    </row>
    <row r="6577" spans="1:1" x14ac:dyDescent="0.35">
      <c r="A6577" s="33" t="s">
        <v>817</v>
      </c>
    </row>
    <row r="6578" spans="1:1" x14ac:dyDescent="0.35">
      <c r="A6578" s="33" t="s">
        <v>231</v>
      </c>
    </row>
    <row r="6579" spans="1:1" x14ac:dyDescent="0.35">
      <c r="A6579" s="33" t="s">
        <v>1054</v>
      </c>
    </row>
    <row r="6580" spans="1:1" x14ac:dyDescent="0.35">
      <c r="A6580" s="33" t="s">
        <v>339</v>
      </c>
    </row>
    <row r="6581" spans="1:1" x14ac:dyDescent="0.35">
      <c r="A6581" s="33" t="s">
        <v>28</v>
      </c>
    </row>
    <row r="6582" spans="1:1" x14ac:dyDescent="0.35">
      <c r="A6582" s="33" t="s">
        <v>1879</v>
      </c>
    </row>
    <row r="6583" spans="1:1" x14ac:dyDescent="0.35">
      <c r="A6583" s="33" t="s">
        <v>205</v>
      </c>
    </row>
    <row r="6584" spans="1:1" x14ac:dyDescent="0.35">
      <c r="A6584" s="33" t="s">
        <v>153</v>
      </c>
    </row>
    <row r="6585" spans="1:1" x14ac:dyDescent="0.35">
      <c r="A6585" s="33" t="s">
        <v>931</v>
      </c>
    </row>
    <row r="6586" spans="1:1" x14ac:dyDescent="0.35">
      <c r="A6586" s="33" t="s">
        <v>1470</v>
      </c>
    </row>
    <row r="6587" spans="1:1" x14ac:dyDescent="0.35">
      <c r="A6587" s="33" t="s">
        <v>1214</v>
      </c>
    </row>
    <row r="6588" spans="1:1" x14ac:dyDescent="0.35">
      <c r="A6588" s="33" t="s">
        <v>404</v>
      </c>
    </row>
    <row r="6589" spans="1:1" x14ac:dyDescent="0.35">
      <c r="A6589" s="33" t="s">
        <v>1776</v>
      </c>
    </row>
    <row r="6590" spans="1:1" x14ac:dyDescent="0.35">
      <c r="A6590" s="33" t="s">
        <v>679</v>
      </c>
    </row>
    <row r="6591" spans="1:1" x14ac:dyDescent="0.35">
      <c r="A6591" s="33" t="s">
        <v>1935</v>
      </c>
    </row>
    <row r="6592" spans="1:1" x14ac:dyDescent="0.35">
      <c r="A6592" s="33" t="s">
        <v>1433</v>
      </c>
    </row>
    <row r="6593" spans="1:1" x14ac:dyDescent="0.35">
      <c r="A6593" s="33" t="s">
        <v>67</v>
      </c>
    </row>
    <row r="6594" spans="1:1" x14ac:dyDescent="0.35">
      <c r="A6594" s="33" t="s">
        <v>934</v>
      </c>
    </row>
    <row r="6595" spans="1:1" x14ac:dyDescent="0.35">
      <c r="A6595" s="33" t="s">
        <v>1259</v>
      </c>
    </row>
    <row r="6596" spans="1:1" x14ac:dyDescent="0.35">
      <c r="A6596" s="33" t="s">
        <v>67</v>
      </c>
    </row>
    <row r="6597" spans="1:1" x14ac:dyDescent="0.35">
      <c r="A6597" s="33" t="s">
        <v>480</v>
      </c>
    </row>
    <row r="6598" spans="1:1" x14ac:dyDescent="0.35">
      <c r="A6598" s="33" t="s">
        <v>779</v>
      </c>
    </row>
    <row r="6599" spans="1:1" x14ac:dyDescent="0.35">
      <c r="A6599" s="33" t="s">
        <v>1586</v>
      </c>
    </row>
    <row r="6600" spans="1:1" x14ac:dyDescent="0.35">
      <c r="A6600" s="33" t="s">
        <v>1575</v>
      </c>
    </row>
    <row r="6601" spans="1:1" x14ac:dyDescent="0.35">
      <c r="A6601" s="33" t="s">
        <v>185</v>
      </c>
    </row>
    <row r="6602" spans="1:1" x14ac:dyDescent="0.35">
      <c r="A6602" s="33" t="s">
        <v>1693</v>
      </c>
    </row>
    <row r="6603" spans="1:1" x14ac:dyDescent="0.35">
      <c r="A6603" s="33" t="s">
        <v>1305</v>
      </c>
    </row>
    <row r="6604" spans="1:1" x14ac:dyDescent="0.35">
      <c r="A6604" s="33" t="s">
        <v>1120</v>
      </c>
    </row>
    <row r="6605" spans="1:1" x14ac:dyDescent="0.35">
      <c r="A6605" s="33" t="s">
        <v>517</v>
      </c>
    </row>
    <row r="6606" spans="1:1" x14ac:dyDescent="0.35">
      <c r="A6606" s="33" t="s">
        <v>1299</v>
      </c>
    </row>
    <row r="6607" spans="1:1" x14ac:dyDescent="0.35">
      <c r="A6607" s="33" t="s">
        <v>1560</v>
      </c>
    </row>
    <row r="6608" spans="1:1" x14ac:dyDescent="0.35">
      <c r="A6608" s="33" t="s">
        <v>1779</v>
      </c>
    </row>
    <row r="6609" spans="1:1" x14ac:dyDescent="0.35">
      <c r="A6609" s="33" t="s">
        <v>458</v>
      </c>
    </row>
    <row r="6610" spans="1:1" x14ac:dyDescent="0.35">
      <c r="A6610" s="33" t="s">
        <v>1813</v>
      </c>
    </row>
    <row r="6611" spans="1:1" x14ac:dyDescent="0.35">
      <c r="A6611" s="33" t="s">
        <v>973</v>
      </c>
    </row>
    <row r="6612" spans="1:1" x14ac:dyDescent="0.35">
      <c r="A6612" s="33" t="s">
        <v>1051</v>
      </c>
    </row>
    <row r="6613" spans="1:1" x14ac:dyDescent="0.35">
      <c r="A6613" s="33" t="s">
        <v>296</v>
      </c>
    </row>
    <row r="6614" spans="1:1" x14ac:dyDescent="0.35">
      <c r="A6614" s="33" t="s">
        <v>1519</v>
      </c>
    </row>
    <row r="6615" spans="1:1" x14ac:dyDescent="0.35">
      <c r="A6615" s="33" t="s">
        <v>204</v>
      </c>
    </row>
    <row r="6616" spans="1:1" x14ac:dyDescent="0.35">
      <c r="A6616" s="33" t="s">
        <v>545</v>
      </c>
    </row>
    <row r="6617" spans="1:1" x14ac:dyDescent="0.35">
      <c r="A6617" s="33" t="s">
        <v>646</v>
      </c>
    </row>
    <row r="6618" spans="1:1" x14ac:dyDescent="0.35">
      <c r="A6618" s="33" t="s">
        <v>950</v>
      </c>
    </row>
    <row r="6619" spans="1:1" x14ac:dyDescent="0.35">
      <c r="A6619" s="33" t="s">
        <v>468</v>
      </c>
    </row>
    <row r="6620" spans="1:1" x14ac:dyDescent="0.35">
      <c r="A6620" s="33" t="s">
        <v>1177</v>
      </c>
    </row>
    <row r="6621" spans="1:1" x14ac:dyDescent="0.35">
      <c r="A6621" s="33" t="s">
        <v>687</v>
      </c>
    </row>
    <row r="6622" spans="1:1" x14ac:dyDescent="0.35">
      <c r="A6622" s="33" t="s">
        <v>1070</v>
      </c>
    </row>
    <row r="6623" spans="1:1" x14ac:dyDescent="0.35">
      <c r="A6623" s="33" t="s">
        <v>632</v>
      </c>
    </row>
    <row r="6624" spans="1:1" x14ac:dyDescent="0.35">
      <c r="A6624" s="33" t="s">
        <v>1038</v>
      </c>
    </row>
    <row r="6625" spans="1:1" x14ac:dyDescent="0.35">
      <c r="A6625" s="33" t="s">
        <v>1455</v>
      </c>
    </row>
    <row r="6626" spans="1:1" x14ac:dyDescent="0.35">
      <c r="A6626" s="33" t="s">
        <v>1806</v>
      </c>
    </row>
    <row r="6627" spans="1:1" x14ac:dyDescent="0.35">
      <c r="A6627" s="33" t="s">
        <v>715</v>
      </c>
    </row>
    <row r="6628" spans="1:1" x14ac:dyDescent="0.35">
      <c r="A6628" s="33" t="s">
        <v>541</v>
      </c>
    </row>
    <row r="6629" spans="1:1" x14ac:dyDescent="0.35">
      <c r="A6629" s="33" t="s">
        <v>791</v>
      </c>
    </row>
    <row r="6630" spans="1:1" x14ac:dyDescent="0.35">
      <c r="A6630" s="33" t="s">
        <v>1270</v>
      </c>
    </row>
    <row r="6631" spans="1:1" x14ac:dyDescent="0.35">
      <c r="A6631" s="33" t="s">
        <v>1212</v>
      </c>
    </row>
    <row r="6632" spans="1:1" x14ac:dyDescent="0.35">
      <c r="A6632" s="33" t="s">
        <v>574</v>
      </c>
    </row>
    <row r="6633" spans="1:1" x14ac:dyDescent="0.35">
      <c r="A6633" s="33" t="s">
        <v>279</v>
      </c>
    </row>
    <row r="6634" spans="1:1" x14ac:dyDescent="0.35">
      <c r="A6634" s="33" t="s">
        <v>357</v>
      </c>
    </row>
    <row r="6635" spans="1:1" x14ac:dyDescent="0.35">
      <c r="A6635" s="33" t="s">
        <v>1294</v>
      </c>
    </row>
    <row r="6636" spans="1:1" x14ac:dyDescent="0.35">
      <c r="A6636" s="33" t="s">
        <v>516</v>
      </c>
    </row>
    <row r="6637" spans="1:1" x14ac:dyDescent="0.35">
      <c r="A6637" s="33" t="s">
        <v>271</v>
      </c>
    </row>
    <row r="6638" spans="1:1" x14ac:dyDescent="0.35">
      <c r="A6638" s="33" t="s">
        <v>25</v>
      </c>
    </row>
    <row r="6639" spans="1:1" x14ac:dyDescent="0.35">
      <c r="A6639" s="33" t="s">
        <v>95</v>
      </c>
    </row>
    <row r="6640" spans="1:1" x14ac:dyDescent="0.35">
      <c r="A6640" s="33" t="s">
        <v>1606</v>
      </c>
    </row>
    <row r="6641" spans="1:1" x14ac:dyDescent="0.35">
      <c r="A6641" s="33" t="s">
        <v>1115</v>
      </c>
    </row>
    <row r="6642" spans="1:1" x14ac:dyDescent="0.35">
      <c r="A6642" s="33" t="s">
        <v>710</v>
      </c>
    </row>
    <row r="6643" spans="1:1" x14ac:dyDescent="0.35">
      <c r="A6643" s="33" t="s">
        <v>1054</v>
      </c>
    </row>
    <row r="6644" spans="1:1" x14ac:dyDescent="0.35">
      <c r="A6644" s="33" t="s">
        <v>1344</v>
      </c>
    </row>
    <row r="6645" spans="1:1" x14ac:dyDescent="0.35">
      <c r="A6645" s="33" t="s">
        <v>1335</v>
      </c>
    </row>
    <row r="6646" spans="1:1" x14ac:dyDescent="0.35">
      <c r="A6646" s="33" t="s">
        <v>1349</v>
      </c>
    </row>
    <row r="6647" spans="1:1" x14ac:dyDescent="0.35">
      <c r="A6647" s="33" t="s">
        <v>1731</v>
      </c>
    </row>
    <row r="6648" spans="1:1" x14ac:dyDescent="0.35">
      <c r="A6648" s="33" t="s">
        <v>1756</v>
      </c>
    </row>
    <row r="6649" spans="1:1" x14ac:dyDescent="0.35">
      <c r="A6649" s="33" t="s">
        <v>311</v>
      </c>
    </row>
    <row r="6650" spans="1:1" x14ac:dyDescent="0.35">
      <c r="A6650" s="33" t="s">
        <v>595</v>
      </c>
    </row>
    <row r="6651" spans="1:1" x14ac:dyDescent="0.35">
      <c r="A6651" s="33" t="s">
        <v>1139</v>
      </c>
    </row>
    <row r="6652" spans="1:1" x14ac:dyDescent="0.35">
      <c r="A6652" s="33" t="s">
        <v>1023</v>
      </c>
    </row>
    <row r="6653" spans="1:1" x14ac:dyDescent="0.35">
      <c r="A6653" s="33" t="s">
        <v>811</v>
      </c>
    </row>
    <row r="6654" spans="1:1" x14ac:dyDescent="0.35">
      <c r="A6654" s="33" t="s">
        <v>158</v>
      </c>
    </row>
    <row r="6655" spans="1:1" x14ac:dyDescent="0.35">
      <c r="A6655" s="33" t="s">
        <v>1261</v>
      </c>
    </row>
    <row r="6656" spans="1:1" x14ac:dyDescent="0.35">
      <c r="A6656" s="33" t="s">
        <v>1870</v>
      </c>
    </row>
    <row r="6657" spans="1:1" x14ac:dyDescent="0.35">
      <c r="A6657" s="33" t="s">
        <v>1389</v>
      </c>
    </row>
    <row r="6658" spans="1:1" x14ac:dyDescent="0.35">
      <c r="A6658" s="33" t="s">
        <v>1035</v>
      </c>
    </row>
    <row r="6659" spans="1:1" x14ac:dyDescent="0.35">
      <c r="A6659" s="33" t="s">
        <v>1431</v>
      </c>
    </row>
    <row r="6660" spans="1:1" x14ac:dyDescent="0.35">
      <c r="A6660" s="33" t="s">
        <v>1602</v>
      </c>
    </row>
    <row r="6661" spans="1:1" x14ac:dyDescent="0.35">
      <c r="A6661" s="33" t="s">
        <v>180</v>
      </c>
    </row>
    <row r="6662" spans="1:1" x14ac:dyDescent="0.35">
      <c r="A6662" s="33" t="s">
        <v>545</v>
      </c>
    </row>
    <row r="6663" spans="1:1" x14ac:dyDescent="0.35">
      <c r="A6663" s="33" t="s">
        <v>1423</v>
      </c>
    </row>
    <row r="6664" spans="1:1" x14ac:dyDescent="0.35">
      <c r="A6664" s="33" t="s">
        <v>1831</v>
      </c>
    </row>
    <row r="6665" spans="1:1" x14ac:dyDescent="0.35">
      <c r="A6665" s="33" t="s">
        <v>1787</v>
      </c>
    </row>
    <row r="6666" spans="1:1" x14ac:dyDescent="0.35">
      <c r="A6666" s="33" t="s">
        <v>834</v>
      </c>
    </row>
    <row r="6667" spans="1:1" x14ac:dyDescent="0.35">
      <c r="A6667" s="33" t="s">
        <v>669</v>
      </c>
    </row>
    <row r="6668" spans="1:1" x14ac:dyDescent="0.35">
      <c r="A6668" s="33" t="s">
        <v>810</v>
      </c>
    </row>
    <row r="6669" spans="1:1" x14ac:dyDescent="0.35">
      <c r="A6669" s="33" t="s">
        <v>838</v>
      </c>
    </row>
    <row r="6670" spans="1:1" x14ac:dyDescent="0.35">
      <c r="A6670" s="33" t="s">
        <v>10</v>
      </c>
    </row>
    <row r="6671" spans="1:1" x14ac:dyDescent="0.35">
      <c r="A6671" s="33" t="s">
        <v>1508</v>
      </c>
    </row>
    <row r="6672" spans="1:1" x14ac:dyDescent="0.35">
      <c r="A6672" s="33" t="s">
        <v>1632</v>
      </c>
    </row>
    <row r="6673" spans="1:1" x14ac:dyDescent="0.35">
      <c r="A6673" s="33" t="s">
        <v>1325</v>
      </c>
    </row>
    <row r="6674" spans="1:1" x14ac:dyDescent="0.35">
      <c r="A6674" s="33" t="s">
        <v>109</v>
      </c>
    </row>
    <row r="6675" spans="1:1" x14ac:dyDescent="0.35">
      <c r="A6675" s="33" t="s">
        <v>478</v>
      </c>
    </row>
    <row r="6676" spans="1:1" x14ac:dyDescent="0.35">
      <c r="A6676" s="33" t="s">
        <v>1719</v>
      </c>
    </row>
    <row r="6677" spans="1:1" x14ac:dyDescent="0.35">
      <c r="A6677" s="33" t="s">
        <v>258</v>
      </c>
    </row>
    <row r="6678" spans="1:1" x14ac:dyDescent="0.35">
      <c r="A6678" s="33" t="s">
        <v>762</v>
      </c>
    </row>
    <row r="6679" spans="1:1" x14ac:dyDescent="0.35">
      <c r="A6679" s="33" t="s">
        <v>1234</v>
      </c>
    </row>
    <row r="6680" spans="1:1" x14ac:dyDescent="0.35">
      <c r="A6680" s="33" t="s">
        <v>459</v>
      </c>
    </row>
    <row r="6681" spans="1:1" x14ac:dyDescent="0.35">
      <c r="A6681" s="33" t="s">
        <v>1470</v>
      </c>
    </row>
    <row r="6682" spans="1:1" x14ac:dyDescent="0.35">
      <c r="A6682" s="33" t="s">
        <v>773</v>
      </c>
    </row>
    <row r="6683" spans="1:1" x14ac:dyDescent="0.35">
      <c r="A6683" s="33" t="s">
        <v>920</v>
      </c>
    </row>
    <row r="6684" spans="1:1" x14ac:dyDescent="0.35">
      <c r="A6684" s="33" t="s">
        <v>1690</v>
      </c>
    </row>
    <row r="6685" spans="1:1" x14ac:dyDescent="0.35">
      <c r="A6685" s="33" t="s">
        <v>480</v>
      </c>
    </row>
    <row r="6686" spans="1:1" x14ac:dyDescent="0.35">
      <c r="A6686" s="33" t="s">
        <v>701</v>
      </c>
    </row>
    <row r="6687" spans="1:1" x14ac:dyDescent="0.35">
      <c r="A6687" s="33" t="s">
        <v>1525</v>
      </c>
    </row>
    <row r="6688" spans="1:1" x14ac:dyDescent="0.35">
      <c r="A6688" s="33" t="s">
        <v>741</v>
      </c>
    </row>
    <row r="6689" spans="1:1" x14ac:dyDescent="0.35">
      <c r="A6689" s="33" t="s">
        <v>577</v>
      </c>
    </row>
    <row r="6690" spans="1:1" x14ac:dyDescent="0.35">
      <c r="A6690" s="33" t="s">
        <v>241</v>
      </c>
    </row>
    <row r="6691" spans="1:1" x14ac:dyDescent="0.35">
      <c r="A6691" s="33" t="s">
        <v>769</v>
      </c>
    </row>
    <row r="6692" spans="1:1" x14ac:dyDescent="0.35">
      <c r="A6692" s="33" t="s">
        <v>689</v>
      </c>
    </row>
    <row r="6693" spans="1:1" x14ac:dyDescent="0.35">
      <c r="A6693" s="33" t="s">
        <v>817</v>
      </c>
    </row>
    <row r="6694" spans="1:1" x14ac:dyDescent="0.35">
      <c r="A6694" s="33" t="s">
        <v>1038</v>
      </c>
    </row>
    <row r="6695" spans="1:1" x14ac:dyDescent="0.35">
      <c r="A6695" s="33" t="s">
        <v>1013</v>
      </c>
    </row>
    <row r="6696" spans="1:1" x14ac:dyDescent="0.35">
      <c r="A6696" s="33" t="s">
        <v>1520</v>
      </c>
    </row>
    <row r="6697" spans="1:1" x14ac:dyDescent="0.35">
      <c r="A6697" s="33" t="s">
        <v>1421</v>
      </c>
    </row>
    <row r="6698" spans="1:1" x14ac:dyDescent="0.35">
      <c r="A6698" s="33" t="s">
        <v>1108</v>
      </c>
    </row>
    <row r="6699" spans="1:1" x14ac:dyDescent="0.35">
      <c r="A6699" s="33" t="s">
        <v>58</v>
      </c>
    </row>
    <row r="6700" spans="1:1" x14ac:dyDescent="0.35">
      <c r="A6700" s="33" t="s">
        <v>931</v>
      </c>
    </row>
    <row r="6701" spans="1:1" x14ac:dyDescent="0.35">
      <c r="A6701" s="33" t="s">
        <v>1899</v>
      </c>
    </row>
    <row r="6702" spans="1:1" x14ac:dyDescent="0.35">
      <c r="A6702" s="33" t="s">
        <v>444</v>
      </c>
    </row>
    <row r="6703" spans="1:1" x14ac:dyDescent="0.35">
      <c r="A6703" s="33" t="s">
        <v>899</v>
      </c>
    </row>
    <row r="6704" spans="1:1" x14ac:dyDescent="0.35">
      <c r="A6704" s="33" t="s">
        <v>1348</v>
      </c>
    </row>
    <row r="6705" spans="1:1" x14ac:dyDescent="0.35">
      <c r="A6705" s="33" t="s">
        <v>608</v>
      </c>
    </row>
    <row r="6706" spans="1:1" x14ac:dyDescent="0.35">
      <c r="A6706" s="33" t="s">
        <v>207</v>
      </c>
    </row>
    <row r="6707" spans="1:1" x14ac:dyDescent="0.35">
      <c r="A6707" s="33" t="s">
        <v>19</v>
      </c>
    </row>
    <row r="6708" spans="1:1" x14ac:dyDescent="0.35">
      <c r="A6708" s="33" t="s">
        <v>1873</v>
      </c>
    </row>
    <row r="6709" spans="1:1" x14ac:dyDescent="0.35">
      <c r="A6709" s="33" t="s">
        <v>1584</v>
      </c>
    </row>
    <row r="6710" spans="1:1" x14ac:dyDescent="0.35">
      <c r="A6710" s="33" t="s">
        <v>614</v>
      </c>
    </row>
    <row r="6711" spans="1:1" x14ac:dyDescent="0.35">
      <c r="A6711" s="33" t="s">
        <v>810</v>
      </c>
    </row>
    <row r="6712" spans="1:1" x14ac:dyDescent="0.35">
      <c r="A6712" s="33" t="s">
        <v>1369</v>
      </c>
    </row>
    <row r="6713" spans="1:1" x14ac:dyDescent="0.35">
      <c r="A6713" s="33" t="s">
        <v>633</v>
      </c>
    </row>
    <row r="6714" spans="1:1" x14ac:dyDescent="0.35">
      <c r="A6714" s="33" t="s">
        <v>756</v>
      </c>
    </row>
    <row r="6715" spans="1:1" x14ac:dyDescent="0.35">
      <c r="A6715" s="33" t="s">
        <v>176</v>
      </c>
    </row>
    <row r="6716" spans="1:1" x14ac:dyDescent="0.35">
      <c r="A6716" s="33" t="s">
        <v>1223</v>
      </c>
    </row>
    <row r="6717" spans="1:1" x14ac:dyDescent="0.35">
      <c r="A6717" s="33" t="s">
        <v>1238</v>
      </c>
    </row>
    <row r="6718" spans="1:1" x14ac:dyDescent="0.35">
      <c r="A6718" s="33" t="s">
        <v>529</v>
      </c>
    </row>
    <row r="6719" spans="1:1" x14ac:dyDescent="0.35">
      <c r="A6719" s="33" t="s">
        <v>1616</v>
      </c>
    </row>
    <row r="6720" spans="1:1" x14ac:dyDescent="0.35">
      <c r="A6720" s="33" t="s">
        <v>1826</v>
      </c>
    </row>
    <row r="6721" spans="1:1" x14ac:dyDescent="0.35">
      <c r="A6721" s="33" t="s">
        <v>1418</v>
      </c>
    </row>
    <row r="6722" spans="1:1" x14ac:dyDescent="0.35">
      <c r="A6722" s="33" t="s">
        <v>1315</v>
      </c>
    </row>
    <row r="6723" spans="1:1" x14ac:dyDescent="0.35">
      <c r="A6723" s="33" t="s">
        <v>1766</v>
      </c>
    </row>
    <row r="6724" spans="1:1" x14ac:dyDescent="0.35">
      <c r="A6724" s="33" t="s">
        <v>493</v>
      </c>
    </row>
    <row r="6725" spans="1:1" x14ac:dyDescent="0.35">
      <c r="A6725" s="33" t="s">
        <v>55</v>
      </c>
    </row>
    <row r="6726" spans="1:1" x14ac:dyDescent="0.35">
      <c r="A6726" s="33" t="s">
        <v>296</v>
      </c>
    </row>
    <row r="6727" spans="1:1" x14ac:dyDescent="0.35">
      <c r="A6727" s="33" t="s">
        <v>1116</v>
      </c>
    </row>
    <row r="6728" spans="1:1" x14ac:dyDescent="0.35">
      <c r="A6728" s="33" t="s">
        <v>489</v>
      </c>
    </row>
    <row r="6729" spans="1:1" x14ac:dyDescent="0.35">
      <c r="A6729" s="33" t="s">
        <v>196</v>
      </c>
    </row>
    <row r="6730" spans="1:1" x14ac:dyDescent="0.35">
      <c r="A6730" s="33" t="s">
        <v>778</v>
      </c>
    </row>
    <row r="6731" spans="1:1" x14ac:dyDescent="0.35">
      <c r="A6731" s="33" t="s">
        <v>161</v>
      </c>
    </row>
    <row r="6732" spans="1:1" x14ac:dyDescent="0.35">
      <c r="A6732" s="33" t="s">
        <v>1251</v>
      </c>
    </row>
    <row r="6733" spans="1:1" x14ac:dyDescent="0.35">
      <c r="A6733" s="33" t="s">
        <v>1258</v>
      </c>
    </row>
    <row r="6734" spans="1:1" x14ac:dyDescent="0.35">
      <c r="A6734" s="33" t="s">
        <v>652</v>
      </c>
    </row>
    <row r="6735" spans="1:1" x14ac:dyDescent="0.35">
      <c r="A6735" s="33" t="s">
        <v>818</v>
      </c>
    </row>
    <row r="6736" spans="1:1" x14ac:dyDescent="0.35">
      <c r="A6736" s="33" t="s">
        <v>936</v>
      </c>
    </row>
    <row r="6737" spans="1:1" x14ac:dyDescent="0.35">
      <c r="A6737" s="33" t="s">
        <v>1477</v>
      </c>
    </row>
    <row r="6738" spans="1:1" x14ac:dyDescent="0.35">
      <c r="A6738" s="33" t="s">
        <v>298</v>
      </c>
    </row>
    <row r="6739" spans="1:1" x14ac:dyDescent="0.35">
      <c r="A6739" s="33" t="s">
        <v>874</v>
      </c>
    </row>
    <row r="6740" spans="1:1" x14ac:dyDescent="0.35">
      <c r="A6740" s="33" t="s">
        <v>283</v>
      </c>
    </row>
    <row r="6741" spans="1:1" x14ac:dyDescent="0.35">
      <c r="A6741" s="33" t="s">
        <v>1671</v>
      </c>
    </row>
    <row r="6742" spans="1:1" x14ac:dyDescent="0.35">
      <c r="A6742" s="33" t="s">
        <v>302</v>
      </c>
    </row>
    <row r="6743" spans="1:1" x14ac:dyDescent="0.35">
      <c r="A6743" s="33" t="s">
        <v>1499</v>
      </c>
    </row>
    <row r="6744" spans="1:1" x14ac:dyDescent="0.35">
      <c r="A6744" s="33" t="s">
        <v>867</v>
      </c>
    </row>
    <row r="6745" spans="1:1" x14ac:dyDescent="0.35">
      <c r="A6745" s="33" t="s">
        <v>1113</v>
      </c>
    </row>
    <row r="6746" spans="1:1" x14ac:dyDescent="0.35">
      <c r="A6746" s="33" t="s">
        <v>110</v>
      </c>
    </row>
    <row r="6747" spans="1:1" x14ac:dyDescent="0.35">
      <c r="A6747" s="33" t="s">
        <v>472</v>
      </c>
    </row>
    <row r="6748" spans="1:1" x14ac:dyDescent="0.35">
      <c r="A6748" s="33" t="s">
        <v>374</v>
      </c>
    </row>
    <row r="6749" spans="1:1" x14ac:dyDescent="0.35">
      <c r="A6749" s="33" t="s">
        <v>785</v>
      </c>
    </row>
    <row r="6750" spans="1:1" x14ac:dyDescent="0.35">
      <c r="A6750" s="33" t="s">
        <v>1792</v>
      </c>
    </row>
    <row r="6751" spans="1:1" x14ac:dyDescent="0.35">
      <c r="A6751" s="33" t="s">
        <v>1862</v>
      </c>
    </row>
    <row r="6752" spans="1:1" x14ac:dyDescent="0.35">
      <c r="A6752" s="33" t="s">
        <v>21</v>
      </c>
    </row>
    <row r="6753" spans="1:1" x14ac:dyDescent="0.35">
      <c r="A6753" s="33" t="s">
        <v>841</v>
      </c>
    </row>
    <row r="6754" spans="1:1" x14ac:dyDescent="0.35">
      <c r="A6754" s="33" t="s">
        <v>1174</v>
      </c>
    </row>
    <row r="6755" spans="1:1" x14ac:dyDescent="0.35">
      <c r="A6755" s="33" t="s">
        <v>1185</v>
      </c>
    </row>
    <row r="6756" spans="1:1" x14ac:dyDescent="0.35">
      <c r="A6756" s="33" t="s">
        <v>429</v>
      </c>
    </row>
    <row r="6757" spans="1:1" x14ac:dyDescent="0.35">
      <c r="A6757" s="33" t="s">
        <v>625</v>
      </c>
    </row>
    <row r="6758" spans="1:1" x14ac:dyDescent="0.35">
      <c r="A6758" s="33" t="s">
        <v>1054</v>
      </c>
    </row>
    <row r="6759" spans="1:1" x14ac:dyDescent="0.35">
      <c r="A6759" s="33" t="s">
        <v>372</v>
      </c>
    </row>
    <row r="6760" spans="1:1" x14ac:dyDescent="0.35">
      <c r="A6760" s="33" t="s">
        <v>1239</v>
      </c>
    </row>
    <row r="6761" spans="1:1" x14ac:dyDescent="0.35">
      <c r="A6761" s="33" t="s">
        <v>60</v>
      </c>
    </row>
    <row r="6762" spans="1:1" x14ac:dyDescent="0.35">
      <c r="A6762" s="33" t="s">
        <v>1405</v>
      </c>
    </row>
    <row r="6763" spans="1:1" x14ac:dyDescent="0.35">
      <c r="A6763" s="33" t="s">
        <v>451</v>
      </c>
    </row>
    <row r="6764" spans="1:1" x14ac:dyDescent="0.35">
      <c r="A6764" s="33" t="s">
        <v>1153</v>
      </c>
    </row>
    <row r="6765" spans="1:1" x14ac:dyDescent="0.35">
      <c r="A6765" s="33" t="s">
        <v>1227</v>
      </c>
    </row>
    <row r="6766" spans="1:1" x14ac:dyDescent="0.35">
      <c r="A6766" s="33" t="s">
        <v>811</v>
      </c>
    </row>
    <row r="6767" spans="1:1" x14ac:dyDescent="0.35">
      <c r="A6767" s="33" t="s">
        <v>891</v>
      </c>
    </row>
    <row r="6768" spans="1:1" x14ac:dyDescent="0.35">
      <c r="A6768" s="33" t="s">
        <v>1475</v>
      </c>
    </row>
    <row r="6769" spans="1:1" x14ac:dyDescent="0.35">
      <c r="A6769" s="33" t="s">
        <v>888</v>
      </c>
    </row>
    <row r="6770" spans="1:1" x14ac:dyDescent="0.35">
      <c r="A6770" s="33" t="s">
        <v>620</v>
      </c>
    </row>
    <row r="6771" spans="1:1" x14ac:dyDescent="0.35">
      <c r="A6771" s="33" t="s">
        <v>523</v>
      </c>
    </row>
    <row r="6772" spans="1:1" x14ac:dyDescent="0.35">
      <c r="A6772" s="33" t="s">
        <v>1476</v>
      </c>
    </row>
    <row r="6773" spans="1:1" x14ac:dyDescent="0.35">
      <c r="A6773" s="33" t="s">
        <v>409</v>
      </c>
    </row>
    <row r="6774" spans="1:1" x14ac:dyDescent="0.35">
      <c r="A6774" s="33" t="s">
        <v>1474</v>
      </c>
    </row>
    <row r="6775" spans="1:1" x14ac:dyDescent="0.35">
      <c r="A6775" s="33" t="s">
        <v>668</v>
      </c>
    </row>
    <row r="6776" spans="1:1" x14ac:dyDescent="0.35">
      <c r="A6776" s="33" t="s">
        <v>760</v>
      </c>
    </row>
    <row r="6777" spans="1:1" x14ac:dyDescent="0.35">
      <c r="A6777" s="33" t="s">
        <v>667</v>
      </c>
    </row>
    <row r="6778" spans="1:1" x14ac:dyDescent="0.35">
      <c r="A6778" s="33" t="s">
        <v>889</v>
      </c>
    </row>
    <row r="6779" spans="1:1" x14ac:dyDescent="0.35">
      <c r="A6779" s="33" t="s">
        <v>78</v>
      </c>
    </row>
    <row r="6780" spans="1:1" x14ac:dyDescent="0.35">
      <c r="A6780" s="33" t="s">
        <v>669</v>
      </c>
    </row>
    <row r="6781" spans="1:1" x14ac:dyDescent="0.35">
      <c r="A6781" s="33" t="s">
        <v>678</v>
      </c>
    </row>
    <row r="6782" spans="1:1" x14ac:dyDescent="0.35">
      <c r="A6782" s="33" t="s">
        <v>519</v>
      </c>
    </row>
    <row r="6783" spans="1:1" x14ac:dyDescent="0.35">
      <c r="A6783" s="33" t="s">
        <v>522</v>
      </c>
    </row>
    <row r="6784" spans="1:1" x14ac:dyDescent="0.35">
      <c r="A6784" s="33" t="s">
        <v>520</v>
      </c>
    </row>
    <row r="6785" spans="1:1" x14ac:dyDescent="0.35">
      <c r="A6785" s="33" t="s">
        <v>1296</v>
      </c>
    </row>
    <row r="6786" spans="1:1" x14ac:dyDescent="0.35">
      <c r="A6786" s="33" t="s">
        <v>521</v>
      </c>
    </row>
    <row r="6787" spans="1:1" x14ac:dyDescent="0.35">
      <c r="A6787" s="33" t="s">
        <v>1681</v>
      </c>
    </row>
    <row r="6788" spans="1:1" x14ac:dyDescent="0.35">
      <c r="A6788" s="33" t="s">
        <v>500</v>
      </c>
    </row>
    <row r="6789" spans="1:1" x14ac:dyDescent="0.35">
      <c r="A6789" s="33" t="s">
        <v>1836</v>
      </c>
    </row>
    <row r="6790" spans="1:1" x14ac:dyDescent="0.35">
      <c r="A6790" s="33" t="s">
        <v>1652</v>
      </c>
    </row>
    <row r="6791" spans="1:1" x14ac:dyDescent="0.35">
      <c r="A6791" s="33" t="s">
        <v>813</v>
      </c>
    </row>
    <row r="6792" spans="1:1" x14ac:dyDescent="0.35">
      <c r="A6792" s="33" t="s">
        <v>1249</v>
      </c>
    </row>
    <row r="6793" spans="1:1" x14ac:dyDescent="0.35">
      <c r="A6793" s="33" t="s">
        <v>1076</v>
      </c>
    </row>
    <row r="6794" spans="1:1" x14ac:dyDescent="0.35">
      <c r="A6794" s="33" t="s">
        <v>1331</v>
      </c>
    </row>
    <row r="6795" spans="1:1" x14ac:dyDescent="0.35">
      <c r="A6795" s="33" t="s">
        <v>1663</v>
      </c>
    </row>
    <row r="6796" spans="1:1" x14ac:dyDescent="0.35">
      <c r="A6796" s="33" t="s">
        <v>1749</v>
      </c>
    </row>
    <row r="6797" spans="1:1" x14ac:dyDescent="0.35">
      <c r="A6797" s="33" t="s">
        <v>51</v>
      </c>
    </row>
    <row r="6798" spans="1:1" x14ac:dyDescent="0.35">
      <c r="A6798" s="33" t="s">
        <v>1036</v>
      </c>
    </row>
    <row r="6799" spans="1:1" x14ac:dyDescent="0.35">
      <c r="A6799" s="33" t="s">
        <v>1532</v>
      </c>
    </row>
    <row r="6800" spans="1:1" x14ac:dyDescent="0.35">
      <c r="A6800" s="33" t="s">
        <v>164</v>
      </c>
    </row>
    <row r="6801" spans="1:1" x14ac:dyDescent="0.35">
      <c r="A6801" s="33" t="s">
        <v>117</v>
      </c>
    </row>
    <row r="6802" spans="1:1" x14ac:dyDescent="0.35">
      <c r="A6802" s="33" t="s">
        <v>197</v>
      </c>
    </row>
    <row r="6803" spans="1:1" x14ac:dyDescent="0.35">
      <c r="A6803" s="33" t="s">
        <v>1151</v>
      </c>
    </row>
    <row r="6804" spans="1:1" x14ac:dyDescent="0.35">
      <c r="A6804" s="33" t="s">
        <v>230</v>
      </c>
    </row>
    <row r="6805" spans="1:1" x14ac:dyDescent="0.35">
      <c r="A6805" s="33" t="s">
        <v>1749</v>
      </c>
    </row>
    <row r="6806" spans="1:1" x14ac:dyDescent="0.35">
      <c r="A6806" s="33" t="s">
        <v>213</v>
      </c>
    </row>
    <row r="6807" spans="1:1" x14ac:dyDescent="0.35">
      <c r="A6807" s="33" t="s">
        <v>767</v>
      </c>
    </row>
    <row r="6808" spans="1:1" x14ac:dyDescent="0.35">
      <c r="A6808" s="33" t="s">
        <v>576</v>
      </c>
    </row>
    <row r="6809" spans="1:1" x14ac:dyDescent="0.35">
      <c r="A6809" s="33" t="s">
        <v>1031</v>
      </c>
    </row>
    <row r="6810" spans="1:1" x14ac:dyDescent="0.35">
      <c r="A6810" s="33" t="s">
        <v>1301</v>
      </c>
    </row>
    <row r="6811" spans="1:1" x14ac:dyDescent="0.35">
      <c r="A6811" s="33" t="s">
        <v>981</v>
      </c>
    </row>
    <row r="6812" spans="1:1" x14ac:dyDescent="0.35">
      <c r="A6812" s="33" t="s">
        <v>1047</v>
      </c>
    </row>
    <row r="6813" spans="1:1" x14ac:dyDescent="0.35">
      <c r="A6813" s="33" t="s">
        <v>503</v>
      </c>
    </row>
    <row r="6814" spans="1:1" x14ac:dyDescent="0.35">
      <c r="A6814" s="33" t="s">
        <v>704</v>
      </c>
    </row>
    <row r="6815" spans="1:1" x14ac:dyDescent="0.35">
      <c r="A6815" s="33" t="s">
        <v>591</v>
      </c>
    </row>
    <row r="6816" spans="1:1" x14ac:dyDescent="0.35">
      <c r="A6816" s="33" t="s">
        <v>196</v>
      </c>
    </row>
    <row r="6817" spans="1:1" x14ac:dyDescent="0.35">
      <c r="A6817" s="33" t="s">
        <v>1536</v>
      </c>
    </row>
    <row r="6818" spans="1:1" x14ac:dyDescent="0.35">
      <c r="A6818" s="33" t="s">
        <v>336</v>
      </c>
    </row>
    <row r="6819" spans="1:1" x14ac:dyDescent="0.35">
      <c r="A6819" s="33" t="s">
        <v>1325</v>
      </c>
    </row>
    <row r="6820" spans="1:1" x14ac:dyDescent="0.35">
      <c r="A6820" s="33" t="s">
        <v>1548</v>
      </c>
    </row>
    <row r="6821" spans="1:1" x14ac:dyDescent="0.35">
      <c r="A6821" s="33" t="s">
        <v>775</v>
      </c>
    </row>
    <row r="6822" spans="1:1" x14ac:dyDescent="0.35">
      <c r="A6822" s="33" t="s">
        <v>122</v>
      </c>
    </row>
    <row r="6823" spans="1:1" x14ac:dyDescent="0.35">
      <c r="A6823" s="33" t="s">
        <v>1791</v>
      </c>
    </row>
    <row r="6824" spans="1:1" x14ac:dyDescent="0.35">
      <c r="A6824" s="33" t="s">
        <v>25</v>
      </c>
    </row>
    <row r="6825" spans="1:1" x14ac:dyDescent="0.35">
      <c r="A6825" s="33" t="s">
        <v>1818</v>
      </c>
    </row>
    <row r="6826" spans="1:1" x14ac:dyDescent="0.35">
      <c r="A6826" s="33" t="s">
        <v>358</v>
      </c>
    </row>
    <row r="6827" spans="1:1" x14ac:dyDescent="0.35">
      <c r="A6827" s="33" t="s">
        <v>621</v>
      </c>
    </row>
    <row r="6828" spans="1:1" x14ac:dyDescent="0.35">
      <c r="A6828" s="33" t="s">
        <v>127</v>
      </c>
    </row>
    <row r="6829" spans="1:1" x14ac:dyDescent="0.35">
      <c r="A6829" s="33" t="s">
        <v>1654</v>
      </c>
    </row>
    <row r="6830" spans="1:1" x14ac:dyDescent="0.35">
      <c r="A6830" s="33" t="s">
        <v>690</v>
      </c>
    </row>
    <row r="6831" spans="1:1" x14ac:dyDescent="0.35">
      <c r="A6831" s="33" t="s">
        <v>691</v>
      </c>
    </row>
    <row r="6832" spans="1:1" x14ac:dyDescent="0.35">
      <c r="A6832" s="33" t="s">
        <v>689</v>
      </c>
    </row>
    <row r="6833" spans="1:1" x14ac:dyDescent="0.35">
      <c r="A6833" s="33" t="s">
        <v>622</v>
      </c>
    </row>
    <row r="6834" spans="1:1" x14ac:dyDescent="0.35">
      <c r="A6834" s="33" t="s">
        <v>688</v>
      </c>
    </row>
    <row r="6835" spans="1:1" x14ac:dyDescent="0.35">
      <c r="A6835" s="33" t="s">
        <v>920</v>
      </c>
    </row>
    <row r="6836" spans="1:1" x14ac:dyDescent="0.35">
      <c r="A6836" s="33" t="s">
        <v>297</v>
      </c>
    </row>
    <row r="6837" spans="1:1" x14ac:dyDescent="0.35">
      <c r="A6837" s="33" t="s">
        <v>1702</v>
      </c>
    </row>
    <row r="6838" spans="1:1" x14ac:dyDescent="0.35">
      <c r="A6838" s="33" t="s">
        <v>28</v>
      </c>
    </row>
    <row r="6839" spans="1:1" x14ac:dyDescent="0.35">
      <c r="A6839" s="33" t="s">
        <v>1821</v>
      </c>
    </row>
    <row r="6840" spans="1:1" x14ac:dyDescent="0.35">
      <c r="A6840" s="33" t="s">
        <v>860</v>
      </c>
    </row>
    <row r="6841" spans="1:1" x14ac:dyDescent="0.35">
      <c r="A6841" s="33" t="s">
        <v>1224</v>
      </c>
    </row>
    <row r="6842" spans="1:1" x14ac:dyDescent="0.35">
      <c r="A6842" s="33" t="s">
        <v>548</v>
      </c>
    </row>
    <row r="6843" spans="1:1" x14ac:dyDescent="0.35">
      <c r="A6843" s="33" t="s">
        <v>174</v>
      </c>
    </row>
    <row r="6844" spans="1:1" x14ac:dyDescent="0.35">
      <c r="A6844" s="33" t="s">
        <v>173</v>
      </c>
    </row>
    <row r="6845" spans="1:1" x14ac:dyDescent="0.35">
      <c r="A6845" s="33" t="s">
        <v>1335</v>
      </c>
    </row>
    <row r="6846" spans="1:1" x14ac:dyDescent="0.35">
      <c r="A6846" s="33" t="s">
        <v>676</v>
      </c>
    </row>
    <row r="6847" spans="1:1" x14ac:dyDescent="0.35">
      <c r="A6847" s="33" t="s">
        <v>175</v>
      </c>
    </row>
    <row r="6848" spans="1:1" x14ac:dyDescent="0.35">
      <c r="A6848" s="33" t="s">
        <v>1043</v>
      </c>
    </row>
    <row r="6849" spans="1:1" x14ac:dyDescent="0.35">
      <c r="A6849" s="33" t="s">
        <v>582</v>
      </c>
    </row>
    <row r="6850" spans="1:1" x14ac:dyDescent="0.35">
      <c r="A6850" s="33" t="s">
        <v>1769</v>
      </c>
    </row>
    <row r="6851" spans="1:1" x14ac:dyDescent="0.35">
      <c r="A6851" s="33" t="s">
        <v>1594</v>
      </c>
    </row>
    <row r="6852" spans="1:1" x14ac:dyDescent="0.35">
      <c r="A6852" s="33" t="s">
        <v>1350</v>
      </c>
    </row>
    <row r="6853" spans="1:1" x14ac:dyDescent="0.35">
      <c r="A6853" s="33" t="s">
        <v>764</v>
      </c>
    </row>
    <row r="6854" spans="1:1" x14ac:dyDescent="0.35">
      <c r="A6854" s="33" t="s">
        <v>845</v>
      </c>
    </row>
    <row r="6855" spans="1:1" x14ac:dyDescent="0.35">
      <c r="A6855" s="33" t="s">
        <v>689</v>
      </c>
    </row>
    <row r="6856" spans="1:1" x14ac:dyDescent="0.35">
      <c r="A6856" s="33" t="s">
        <v>997</v>
      </c>
    </row>
    <row r="6857" spans="1:1" x14ac:dyDescent="0.35">
      <c r="A6857" s="33" t="s">
        <v>1812</v>
      </c>
    </row>
    <row r="6858" spans="1:1" x14ac:dyDescent="0.35">
      <c r="A6858" s="33" t="s">
        <v>985</v>
      </c>
    </row>
    <row r="6859" spans="1:1" x14ac:dyDescent="0.35">
      <c r="A6859" s="33" t="s">
        <v>633</v>
      </c>
    </row>
    <row r="6860" spans="1:1" x14ac:dyDescent="0.35">
      <c r="A6860" s="33" t="s">
        <v>1396</v>
      </c>
    </row>
    <row r="6861" spans="1:1" x14ac:dyDescent="0.35">
      <c r="A6861" s="33" t="s">
        <v>638</v>
      </c>
    </row>
    <row r="6862" spans="1:1" x14ac:dyDescent="0.35">
      <c r="A6862" s="33" t="s">
        <v>856</v>
      </c>
    </row>
    <row r="6863" spans="1:1" x14ac:dyDescent="0.35">
      <c r="A6863" s="33" t="s">
        <v>593</v>
      </c>
    </row>
    <row r="6864" spans="1:1" x14ac:dyDescent="0.35">
      <c r="A6864" s="33" t="s">
        <v>1858</v>
      </c>
    </row>
    <row r="6865" spans="1:1" x14ac:dyDescent="0.35">
      <c r="A6865" s="33" t="s">
        <v>1848</v>
      </c>
    </row>
    <row r="6866" spans="1:1" x14ac:dyDescent="0.35">
      <c r="A6866" s="33" t="s">
        <v>1110</v>
      </c>
    </row>
    <row r="6867" spans="1:1" x14ac:dyDescent="0.35">
      <c r="A6867" s="33" t="s">
        <v>444</v>
      </c>
    </row>
    <row r="6868" spans="1:1" x14ac:dyDescent="0.35">
      <c r="A6868" s="33" t="s">
        <v>721</v>
      </c>
    </row>
    <row r="6869" spans="1:1" x14ac:dyDescent="0.35">
      <c r="A6869" s="33" t="s">
        <v>1294</v>
      </c>
    </row>
    <row r="6870" spans="1:1" x14ac:dyDescent="0.35">
      <c r="A6870" s="33" t="s">
        <v>858</v>
      </c>
    </row>
    <row r="6871" spans="1:1" x14ac:dyDescent="0.35">
      <c r="A6871" s="33" t="s">
        <v>1538</v>
      </c>
    </row>
    <row r="6872" spans="1:1" x14ac:dyDescent="0.35">
      <c r="A6872" s="33" t="s">
        <v>638</v>
      </c>
    </row>
    <row r="6873" spans="1:1" x14ac:dyDescent="0.35">
      <c r="A6873" s="33" t="s">
        <v>1077</v>
      </c>
    </row>
    <row r="6874" spans="1:1" x14ac:dyDescent="0.35">
      <c r="A6874" s="33" t="s">
        <v>1568</v>
      </c>
    </row>
    <row r="6875" spans="1:1" x14ac:dyDescent="0.35">
      <c r="A6875" s="33" t="s">
        <v>803</v>
      </c>
    </row>
    <row r="6876" spans="1:1" x14ac:dyDescent="0.35">
      <c r="A6876" s="33" t="s">
        <v>751</v>
      </c>
    </row>
    <row r="6877" spans="1:1" x14ac:dyDescent="0.35">
      <c r="A6877" s="33" t="s">
        <v>799</v>
      </c>
    </row>
    <row r="6878" spans="1:1" x14ac:dyDescent="0.35">
      <c r="A6878" s="33" t="s">
        <v>552</v>
      </c>
    </row>
    <row r="6879" spans="1:1" x14ac:dyDescent="0.35">
      <c r="A6879" s="33" t="s">
        <v>272</v>
      </c>
    </row>
    <row r="6880" spans="1:1" x14ac:dyDescent="0.35">
      <c r="A6880" s="33" t="s">
        <v>1269</v>
      </c>
    </row>
    <row r="6881" spans="1:1" x14ac:dyDescent="0.35">
      <c r="A6881" s="33" t="s">
        <v>715</v>
      </c>
    </row>
    <row r="6882" spans="1:1" x14ac:dyDescent="0.35">
      <c r="A6882" s="33" t="s">
        <v>1126</v>
      </c>
    </row>
    <row r="6883" spans="1:1" x14ac:dyDescent="0.35">
      <c r="A6883" s="33" t="s">
        <v>1402</v>
      </c>
    </row>
    <row r="6884" spans="1:1" x14ac:dyDescent="0.35">
      <c r="A6884" s="33" t="s">
        <v>1815</v>
      </c>
    </row>
    <row r="6885" spans="1:1" x14ac:dyDescent="0.35">
      <c r="A6885" s="33" t="s">
        <v>197</v>
      </c>
    </row>
    <row r="6886" spans="1:1" x14ac:dyDescent="0.35">
      <c r="A6886" s="33" t="s">
        <v>168</v>
      </c>
    </row>
    <row r="6887" spans="1:1" x14ac:dyDescent="0.35">
      <c r="A6887" s="33" t="s">
        <v>1735</v>
      </c>
    </row>
    <row r="6888" spans="1:1" x14ac:dyDescent="0.35">
      <c r="A6888" s="33" t="s">
        <v>249</v>
      </c>
    </row>
    <row r="6889" spans="1:1" x14ac:dyDescent="0.35">
      <c r="A6889" s="33" t="s">
        <v>485</v>
      </c>
    </row>
    <row r="6890" spans="1:1" x14ac:dyDescent="0.35">
      <c r="A6890" s="33" t="s">
        <v>576</v>
      </c>
    </row>
    <row r="6891" spans="1:1" x14ac:dyDescent="0.35">
      <c r="A6891" s="33" t="s">
        <v>327</v>
      </c>
    </row>
    <row r="6892" spans="1:1" x14ac:dyDescent="0.35">
      <c r="A6892" s="33" t="s">
        <v>1318</v>
      </c>
    </row>
    <row r="6893" spans="1:1" x14ac:dyDescent="0.35">
      <c r="A6893" s="33" t="s">
        <v>1073</v>
      </c>
    </row>
    <row r="6894" spans="1:1" x14ac:dyDescent="0.35">
      <c r="A6894" s="33" t="s">
        <v>1257</v>
      </c>
    </row>
    <row r="6895" spans="1:1" x14ac:dyDescent="0.35">
      <c r="A6895" s="33" t="s">
        <v>922</v>
      </c>
    </row>
    <row r="6896" spans="1:1" x14ac:dyDescent="0.35">
      <c r="A6896" s="33" t="s">
        <v>1819</v>
      </c>
    </row>
    <row r="6897" spans="1:1" x14ac:dyDescent="0.35">
      <c r="A6897" s="33" t="s">
        <v>1142</v>
      </c>
    </row>
    <row r="6898" spans="1:1" x14ac:dyDescent="0.35">
      <c r="A6898" s="33" t="s">
        <v>1908</v>
      </c>
    </row>
    <row r="6899" spans="1:1" x14ac:dyDescent="0.35">
      <c r="A6899" s="33" t="s">
        <v>1361</v>
      </c>
    </row>
    <row r="6900" spans="1:1" x14ac:dyDescent="0.35">
      <c r="A6900" s="33" t="s">
        <v>1666</v>
      </c>
    </row>
    <row r="6901" spans="1:1" x14ac:dyDescent="0.35">
      <c r="A6901" s="33" t="s">
        <v>481</v>
      </c>
    </row>
    <row r="6902" spans="1:1" x14ac:dyDescent="0.35">
      <c r="A6902" s="33" t="s">
        <v>1557</v>
      </c>
    </row>
    <row r="6903" spans="1:1" x14ac:dyDescent="0.35">
      <c r="A6903" s="33" t="s">
        <v>1223</v>
      </c>
    </row>
    <row r="6904" spans="1:1" x14ac:dyDescent="0.35">
      <c r="A6904" s="33" t="s">
        <v>167</v>
      </c>
    </row>
    <row r="6905" spans="1:1" x14ac:dyDescent="0.35">
      <c r="A6905" s="33" t="s">
        <v>1084</v>
      </c>
    </row>
    <row r="6906" spans="1:1" x14ac:dyDescent="0.35">
      <c r="A6906" s="33" t="s">
        <v>63</v>
      </c>
    </row>
    <row r="6907" spans="1:1" x14ac:dyDescent="0.35">
      <c r="A6907" s="33" t="s">
        <v>493</v>
      </c>
    </row>
    <row r="6908" spans="1:1" x14ac:dyDescent="0.35">
      <c r="A6908" s="33" t="s">
        <v>1383</v>
      </c>
    </row>
    <row r="6909" spans="1:1" x14ac:dyDescent="0.35">
      <c r="A6909" s="33" t="s">
        <v>586</v>
      </c>
    </row>
    <row r="6910" spans="1:1" x14ac:dyDescent="0.35">
      <c r="A6910" s="33" t="s">
        <v>212</v>
      </c>
    </row>
    <row r="6911" spans="1:1" x14ac:dyDescent="0.35">
      <c r="A6911" s="33" t="s">
        <v>1010</v>
      </c>
    </row>
    <row r="6912" spans="1:1" x14ac:dyDescent="0.35">
      <c r="A6912" s="33" t="s">
        <v>1072</v>
      </c>
    </row>
    <row r="6913" spans="1:1" x14ac:dyDescent="0.35">
      <c r="A6913" s="33" t="s">
        <v>1095</v>
      </c>
    </row>
    <row r="6914" spans="1:1" x14ac:dyDescent="0.35">
      <c r="A6914" s="33" t="s">
        <v>1044</v>
      </c>
    </row>
    <row r="6915" spans="1:1" x14ac:dyDescent="0.35">
      <c r="A6915" s="33" t="s">
        <v>939</v>
      </c>
    </row>
    <row r="6916" spans="1:1" x14ac:dyDescent="0.35">
      <c r="A6916" s="33" t="s">
        <v>289</v>
      </c>
    </row>
    <row r="6917" spans="1:1" x14ac:dyDescent="0.35">
      <c r="A6917" s="33" t="s">
        <v>656</v>
      </c>
    </row>
    <row r="6918" spans="1:1" x14ac:dyDescent="0.35">
      <c r="A6918" s="33" t="s">
        <v>1295</v>
      </c>
    </row>
    <row r="6919" spans="1:1" x14ac:dyDescent="0.35">
      <c r="A6919" s="33" t="s">
        <v>978</v>
      </c>
    </row>
    <row r="6920" spans="1:1" x14ac:dyDescent="0.35">
      <c r="A6920" s="33" t="s">
        <v>706</v>
      </c>
    </row>
    <row r="6921" spans="1:1" x14ac:dyDescent="0.35">
      <c r="A6921" s="33" t="s">
        <v>1590</v>
      </c>
    </row>
    <row r="6922" spans="1:1" x14ac:dyDescent="0.35">
      <c r="A6922" s="33" t="s">
        <v>1582</v>
      </c>
    </row>
    <row r="6923" spans="1:1" x14ac:dyDescent="0.35">
      <c r="A6923" s="33" t="s">
        <v>1399</v>
      </c>
    </row>
    <row r="6924" spans="1:1" x14ac:dyDescent="0.35">
      <c r="A6924" s="33" t="s">
        <v>903</v>
      </c>
    </row>
    <row r="6925" spans="1:1" x14ac:dyDescent="0.35">
      <c r="A6925" s="33" t="s">
        <v>392</v>
      </c>
    </row>
    <row r="6926" spans="1:1" x14ac:dyDescent="0.35">
      <c r="A6926" s="33" t="s">
        <v>898</v>
      </c>
    </row>
    <row r="6927" spans="1:1" x14ac:dyDescent="0.35">
      <c r="A6927" s="33" t="s">
        <v>977</v>
      </c>
    </row>
    <row r="6928" spans="1:1" x14ac:dyDescent="0.35">
      <c r="A6928" s="33" t="s">
        <v>1542</v>
      </c>
    </row>
    <row r="6929" spans="1:1" x14ac:dyDescent="0.35">
      <c r="A6929" s="33" t="s">
        <v>1097</v>
      </c>
    </row>
    <row r="6930" spans="1:1" x14ac:dyDescent="0.35">
      <c r="A6930" s="33" t="s">
        <v>830</v>
      </c>
    </row>
    <row r="6931" spans="1:1" x14ac:dyDescent="0.35">
      <c r="A6931" s="33" t="s">
        <v>992</v>
      </c>
    </row>
    <row r="6932" spans="1:1" x14ac:dyDescent="0.35">
      <c r="A6932" s="33" t="s">
        <v>322</v>
      </c>
    </row>
    <row r="6933" spans="1:1" x14ac:dyDescent="0.35">
      <c r="A6933" s="33" t="s">
        <v>879</v>
      </c>
    </row>
    <row r="6934" spans="1:1" x14ac:dyDescent="0.35">
      <c r="A6934" s="33" t="s">
        <v>143</v>
      </c>
    </row>
    <row r="6935" spans="1:1" x14ac:dyDescent="0.35">
      <c r="A6935" s="33" t="s">
        <v>940</v>
      </c>
    </row>
    <row r="6936" spans="1:1" x14ac:dyDescent="0.35">
      <c r="A6936" s="33" t="s">
        <v>939</v>
      </c>
    </row>
    <row r="6937" spans="1:1" x14ac:dyDescent="0.35">
      <c r="A6937" s="33" t="s">
        <v>607</v>
      </c>
    </row>
    <row r="6938" spans="1:1" x14ac:dyDescent="0.35">
      <c r="A6938" s="33" t="s">
        <v>353</v>
      </c>
    </row>
    <row r="6939" spans="1:1" x14ac:dyDescent="0.35">
      <c r="A6939" s="33" t="s">
        <v>372</v>
      </c>
    </row>
    <row r="6940" spans="1:1" x14ac:dyDescent="0.35">
      <c r="A6940" s="33" t="s">
        <v>1835</v>
      </c>
    </row>
    <row r="6941" spans="1:1" x14ac:dyDescent="0.35">
      <c r="A6941" s="33" t="s">
        <v>628</v>
      </c>
    </row>
    <row r="6942" spans="1:1" x14ac:dyDescent="0.35">
      <c r="A6942" s="33" t="s">
        <v>1023</v>
      </c>
    </row>
    <row r="6943" spans="1:1" x14ac:dyDescent="0.35">
      <c r="A6943" s="33" t="s">
        <v>941</v>
      </c>
    </row>
    <row r="6944" spans="1:1" x14ac:dyDescent="0.35">
      <c r="A6944" s="33" t="s">
        <v>1249</v>
      </c>
    </row>
    <row r="6945" spans="1:1" x14ac:dyDescent="0.35">
      <c r="A6945" s="33" t="s">
        <v>629</v>
      </c>
    </row>
    <row r="6946" spans="1:1" x14ac:dyDescent="0.35">
      <c r="A6946" s="33" t="s">
        <v>1559</v>
      </c>
    </row>
    <row r="6947" spans="1:1" x14ac:dyDescent="0.35">
      <c r="A6947" s="33" t="s">
        <v>1432</v>
      </c>
    </row>
    <row r="6948" spans="1:1" x14ac:dyDescent="0.35">
      <c r="A6948" s="33" t="s">
        <v>1147</v>
      </c>
    </row>
    <row r="6949" spans="1:1" x14ac:dyDescent="0.35">
      <c r="A6949" s="33" t="s">
        <v>1786</v>
      </c>
    </row>
    <row r="6950" spans="1:1" x14ac:dyDescent="0.35">
      <c r="A6950" s="33" t="s">
        <v>981</v>
      </c>
    </row>
    <row r="6951" spans="1:1" x14ac:dyDescent="0.35">
      <c r="A6951" s="33" t="s">
        <v>1572</v>
      </c>
    </row>
    <row r="6952" spans="1:1" x14ac:dyDescent="0.35">
      <c r="A6952" s="33" t="s">
        <v>1522</v>
      </c>
    </row>
    <row r="6953" spans="1:1" x14ac:dyDescent="0.35">
      <c r="A6953" s="33" t="s">
        <v>1154</v>
      </c>
    </row>
    <row r="6954" spans="1:1" x14ac:dyDescent="0.35">
      <c r="A6954" s="33" t="s">
        <v>78</v>
      </c>
    </row>
    <row r="6955" spans="1:1" x14ac:dyDescent="0.35">
      <c r="A6955" s="33" t="s">
        <v>546</v>
      </c>
    </row>
    <row r="6956" spans="1:1" x14ac:dyDescent="0.35">
      <c r="A6956" s="33" t="s">
        <v>823</v>
      </c>
    </row>
    <row r="6957" spans="1:1" x14ac:dyDescent="0.35">
      <c r="A6957" s="33" t="s">
        <v>785</v>
      </c>
    </row>
    <row r="6958" spans="1:1" x14ac:dyDescent="0.35">
      <c r="A6958" s="33" t="s">
        <v>382</v>
      </c>
    </row>
    <row r="6959" spans="1:1" x14ac:dyDescent="0.35">
      <c r="A6959" s="33" t="s">
        <v>95</v>
      </c>
    </row>
    <row r="6960" spans="1:1" x14ac:dyDescent="0.35">
      <c r="A6960" s="33" t="s">
        <v>1004</v>
      </c>
    </row>
    <row r="6961" spans="1:1" x14ac:dyDescent="0.35">
      <c r="A6961" s="33" t="s">
        <v>1615</v>
      </c>
    </row>
    <row r="6962" spans="1:1" x14ac:dyDescent="0.35">
      <c r="A6962" s="33" t="s">
        <v>1203</v>
      </c>
    </row>
    <row r="6963" spans="1:1" x14ac:dyDescent="0.35">
      <c r="A6963" s="33" t="s">
        <v>861</v>
      </c>
    </row>
    <row r="6964" spans="1:1" x14ac:dyDescent="0.35">
      <c r="A6964" s="33" t="s">
        <v>59</v>
      </c>
    </row>
    <row r="6965" spans="1:1" x14ac:dyDescent="0.35">
      <c r="A6965" s="33" t="s">
        <v>1031</v>
      </c>
    </row>
    <row r="6966" spans="1:1" x14ac:dyDescent="0.35">
      <c r="A6966" s="33" t="s">
        <v>434</v>
      </c>
    </row>
    <row r="6967" spans="1:1" x14ac:dyDescent="0.35">
      <c r="A6967" s="33" t="s">
        <v>433</v>
      </c>
    </row>
    <row r="6968" spans="1:1" x14ac:dyDescent="0.35">
      <c r="A6968" s="33" t="s">
        <v>437</v>
      </c>
    </row>
    <row r="6969" spans="1:1" x14ac:dyDescent="0.35">
      <c r="A6969" s="33" t="s">
        <v>1165</v>
      </c>
    </row>
    <row r="6970" spans="1:1" x14ac:dyDescent="0.35">
      <c r="A6970" s="33" t="s">
        <v>217</v>
      </c>
    </row>
    <row r="6971" spans="1:1" x14ac:dyDescent="0.35">
      <c r="A6971" s="33" t="s">
        <v>987</v>
      </c>
    </row>
    <row r="6972" spans="1:1" x14ac:dyDescent="0.35">
      <c r="A6972" s="33" t="s">
        <v>1192</v>
      </c>
    </row>
    <row r="6973" spans="1:1" x14ac:dyDescent="0.35">
      <c r="A6973" s="33" t="s">
        <v>733</v>
      </c>
    </row>
    <row r="6974" spans="1:1" x14ac:dyDescent="0.35">
      <c r="A6974" s="33" t="s">
        <v>471</v>
      </c>
    </row>
    <row r="6975" spans="1:1" x14ac:dyDescent="0.35">
      <c r="A6975" s="33" t="s">
        <v>827</v>
      </c>
    </row>
    <row r="6976" spans="1:1" x14ac:dyDescent="0.35">
      <c r="A6976" s="33" t="s">
        <v>1658</v>
      </c>
    </row>
    <row r="6977" spans="1:1" x14ac:dyDescent="0.35">
      <c r="A6977" s="33" t="s">
        <v>866</v>
      </c>
    </row>
    <row r="6978" spans="1:1" x14ac:dyDescent="0.35">
      <c r="A6978" s="33" t="s">
        <v>1503</v>
      </c>
    </row>
    <row r="6979" spans="1:1" x14ac:dyDescent="0.35">
      <c r="A6979" s="33" t="s">
        <v>1594</v>
      </c>
    </row>
    <row r="6980" spans="1:1" x14ac:dyDescent="0.35">
      <c r="A6980" s="33" t="s">
        <v>1024</v>
      </c>
    </row>
    <row r="6981" spans="1:1" x14ac:dyDescent="0.35">
      <c r="A6981" s="33" t="s">
        <v>995</v>
      </c>
    </row>
    <row r="6982" spans="1:1" x14ac:dyDescent="0.35">
      <c r="A6982" s="33" t="s">
        <v>354</v>
      </c>
    </row>
    <row r="6983" spans="1:1" x14ac:dyDescent="0.35">
      <c r="A6983" s="33" t="s">
        <v>459</v>
      </c>
    </row>
    <row r="6984" spans="1:1" x14ac:dyDescent="0.35">
      <c r="A6984" s="33" t="s">
        <v>195</v>
      </c>
    </row>
    <row r="6985" spans="1:1" x14ac:dyDescent="0.35">
      <c r="A6985" s="33" t="s">
        <v>769</v>
      </c>
    </row>
    <row r="6986" spans="1:1" x14ac:dyDescent="0.35">
      <c r="A6986" s="33" t="s">
        <v>115</v>
      </c>
    </row>
    <row r="6987" spans="1:1" x14ac:dyDescent="0.35">
      <c r="A6987" s="33" t="s">
        <v>1434</v>
      </c>
    </row>
    <row r="6988" spans="1:1" x14ac:dyDescent="0.35">
      <c r="A6988" s="33" t="s">
        <v>129</v>
      </c>
    </row>
    <row r="6989" spans="1:1" x14ac:dyDescent="0.35">
      <c r="A6989" s="33" t="s">
        <v>644</v>
      </c>
    </row>
    <row r="6990" spans="1:1" x14ac:dyDescent="0.35">
      <c r="A6990" s="33" t="s">
        <v>1027</v>
      </c>
    </row>
    <row r="6991" spans="1:1" x14ac:dyDescent="0.35">
      <c r="A6991" s="33" t="s">
        <v>873</v>
      </c>
    </row>
    <row r="6992" spans="1:1" x14ac:dyDescent="0.35">
      <c r="A6992" s="33" t="s">
        <v>380</v>
      </c>
    </row>
    <row r="6993" spans="1:1" x14ac:dyDescent="0.35">
      <c r="A6993" s="33" t="s">
        <v>1708</v>
      </c>
    </row>
    <row r="6994" spans="1:1" x14ac:dyDescent="0.35">
      <c r="A6994" s="33" t="s">
        <v>381</v>
      </c>
    </row>
    <row r="6995" spans="1:1" x14ac:dyDescent="0.35">
      <c r="A6995" s="33" t="s">
        <v>1714</v>
      </c>
    </row>
    <row r="6996" spans="1:1" x14ac:dyDescent="0.35">
      <c r="A6996" s="33" t="s">
        <v>1398</v>
      </c>
    </row>
    <row r="6997" spans="1:1" x14ac:dyDescent="0.35">
      <c r="A6997" s="33" t="s">
        <v>351</v>
      </c>
    </row>
    <row r="6998" spans="1:1" x14ac:dyDescent="0.35">
      <c r="A6998" s="33" t="s">
        <v>28</v>
      </c>
    </row>
    <row r="6999" spans="1:1" x14ac:dyDescent="0.35">
      <c r="A6999" s="33" t="s">
        <v>665</v>
      </c>
    </row>
    <row r="7000" spans="1:1" x14ac:dyDescent="0.35">
      <c r="A7000" s="33" t="s">
        <v>1197</v>
      </c>
    </row>
    <row r="7001" spans="1:1" x14ac:dyDescent="0.35">
      <c r="A7001" s="33" t="s">
        <v>227</v>
      </c>
    </row>
    <row r="7002" spans="1:1" x14ac:dyDescent="0.35">
      <c r="A7002" s="33" t="s">
        <v>1785</v>
      </c>
    </row>
    <row r="7003" spans="1:1" x14ac:dyDescent="0.35">
      <c r="A7003" s="33" t="s">
        <v>972</v>
      </c>
    </row>
    <row r="7004" spans="1:1" x14ac:dyDescent="0.35">
      <c r="A7004" s="33" t="s">
        <v>486</v>
      </c>
    </row>
    <row r="7005" spans="1:1" x14ac:dyDescent="0.35">
      <c r="A7005" s="33" t="s">
        <v>698</v>
      </c>
    </row>
    <row r="7006" spans="1:1" x14ac:dyDescent="0.35">
      <c r="A7006" s="33" t="s">
        <v>971</v>
      </c>
    </row>
    <row r="7007" spans="1:1" x14ac:dyDescent="0.35">
      <c r="A7007" s="33" t="s">
        <v>750</v>
      </c>
    </row>
    <row r="7008" spans="1:1" x14ac:dyDescent="0.35">
      <c r="A7008" s="33" t="s">
        <v>1256</v>
      </c>
    </row>
    <row r="7009" spans="1:1" x14ac:dyDescent="0.35">
      <c r="A7009" s="33" t="s">
        <v>1438</v>
      </c>
    </row>
    <row r="7010" spans="1:1" x14ac:dyDescent="0.35">
      <c r="A7010" s="33" t="s">
        <v>905</v>
      </c>
    </row>
    <row r="7011" spans="1:1" x14ac:dyDescent="0.35">
      <c r="A7011" s="33" t="s">
        <v>466</v>
      </c>
    </row>
    <row r="7012" spans="1:1" x14ac:dyDescent="0.35">
      <c r="A7012" s="33" t="s">
        <v>1863</v>
      </c>
    </row>
    <row r="7013" spans="1:1" x14ac:dyDescent="0.35">
      <c r="A7013" s="33" t="s">
        <v>1906</v>
      </c>
    </row>
    <row r="7014" spans="1:1" x14ac:dyDescent="0.35">
      <c r="A7014" s="33" t="s">
        <v>148</v>
      </c>
    </row>
    <row r="7015" spans="1:1" x14ac:dyDescent="0.35">
      <c r="A7015" s="33" t="s">
        <v>523</v>
      </c>
    </row>
    <row r="7016" spans="1:1" x14ac:dyDescent="0.35">
      <c r="A7016" s="33" t="s">
        <v>924</v>
      </c>
    </row>
    <row r="7017" spans="1:1" x14ac:dyDescent="0.35">
      <c r="A7017" s="33" t="s">
        <v>1437</v>
      </c>
    </row>
    <row r="7018" spans="1:1" x14ac:dyDescent="0.35">
      <c r="A7018" s="33" t="s">
        <v>529</v>
      </c>
    </row>
    <row r="7019" spans="1:1" x14ac:dyDescent="0.35">
      <c r="A7019" s="33" t="s">
        <v>362</v>
      </c>
    </row>
    <row r="7020" spans="1:1" x14ac:dyDescent="0.35">
      <c r="A7020" s="33" t="s">
        <v>1852</v>
      </c>
    </row>
    <row r="7021" spans="1:1" x14ac:dyDescent="0.35">
      <c r="A7021" s="33" t="s">
        <v>1145</v>
      </c>
    </row>
    <row r="7022" spans="1:1" x14ac:dyDescent="0.35">
      <c r="A7022" s="33" t="s">
        <v>1255</v>
      </c>
    </row>
    <row r="7023" spans="1:1" x14ac:dyDescent="0.35">
      <c r="A7023" s="33" t="s">
        <v>1486</v>
      </c>
    </row>
    <row r="7024" spans="1:1" x14ac:dyDescent="0.35">
      <c r="A7024" s="33" t="s">
        <v>1821</v>
      </c>
    </row>
    <row r="7025" spans="1:1" x14ac:dyDescent="0.35">
      <c r="A7025" s="33" t="s">
        <v>987</v>
      </c>
    </row>
    <row r="7026" spans="1:1" x14ac:dyDescent="0.35">
      <c r="A7026" s="33" t="s">
        <v>788</v>
      </c>
    </row>
    <row r="7027" spans="1:1" x14ac:dyDescent="0.35">
      <c r="A7027" s="33" t="s">
        <v>117</v>
      </c>
    </row>
    <row r="7028" spans="1:1" x14ac:dyDescent="0.35">
      <c r="A7028" s="33" t="s">
        <v>1656</v>
      </c>
    </row>
    <row r="7029" spans="1:1" x14ac:dyDescent="0.35">
      <c r="A7029" s="33" t="s">
        <v>1554</v>
      </c>
    </row>
    <row r="7030" spans="1:1" x14ac:dyDescent="0.35">
      <c r="A7030" s="33" t="s">
        <v>1555</v>
      </c>
    </row>
    <row r="7031" spans="1:1" x14ac:dyDescent="0.35">
      <c r="A7031" s="33" t="s">
        <v>1370</v>
      </c>
    </row>
    <row r="7032" spans="1:1" x14ac:dyDescent="0.35">
      <c r="A7032" s="33" t="s">
        <v>1154</v>
      </c>
    </row>
    <row r="7033" spans="1:1" x14ac:dyDescent="0.35">
      <c r="A7033" s="33" t="s">
        <v>1524</v>
      </c>
    </row>
    <row r="7034" spans="1:1" x14ac:dyDescent="0.35">
      <c r="A7034" s="33" t="s">
        <v>1054</v>
      </c>
    </row>
    <row r="7035" spans="1:1" x14ac:dyDescent="0.35">
      <c r="A7035" s="33" t="s">
        <v>1587</v>
      </c>
    </row>
    <row r="7036" spans="1:1" x14ac:dyDescent="0.35">
      <c r="A7036" s="33" t="s">
        <v>612</v>
      </c>
    </row>
    <row r="7037" spans="1:1" x14ac:dyDescent="0.35">
      <c r="A7037" s="33" t="s">
        <v>924</v>
      </c>
    </row>
    <row r="7038" spans="1:1" x14ac:dyDescent="0.35">
      <c r="A7038" s="33" t="s">
        <v>1743</v>
      </c>
    </row>
    <row r="7039" spans="1:1" x14ac:dyDescent="0.35">
      <c r="A7039" s="33" t="s">
        <v>970</v>
      </c>
    </row>
    <row r="7040" spans="1:1" x14ac:dyDescent="0.35">
      <c r="A7040" s="33" t="s">
        <v>985</v>
      </c>
    </row>
    <row r="7041" spans="1:1" x14ac:dyDescent="0.35">
      <c r="A7041" s="33" t="s">
        <v>1520</v>
      </c>
    </row>
    <row r="7042" spans="1:1" x14ac:dyDescent="0.35">
      <c r="A7042" s="33" t="s">
        <v>653</v>
      </c>
    </row>
    <row r="7043" spans="1:1" x14ac:dyDescent="0.35">
      <c r="A7043" s="33" t="s">
        <v>975</v>
      </c>
    </row>
    <row r="7044" spans="1:1" x14ac:dyDescent="0.35">
      <c r="A7044" s="33" t="s">
        <v>471</v>
      </c>
    </row>
    <row r="7045" spans="1:1" x14ac:dyDescent="0.35">
      <c r="A7045" s="33" t="s">
        <v>354</v>
      </c>
    </row>
    <row r="7046" spans="1:1" x14ac:dyDescent="0.35">
      <c r="A7046" s="33" t="s">
        <v>1753</v>
      </c>
    </row>
    <row r="7047" spans="1:1" x14ac:dyDescent="0.35">
      <c r="A7047" s="33" t="s">
        <v>299</v>
      </c>
    </row>
    <row r="7048" spans="1:1" x14ac:dyDescent="0.35">
      <c r="A7048" s="33" t="s">
        <v>1062</v>
      </c>
    </row>
    <row r="7049" spans="1:1" x14ac:dyDescent="0.35">
      <c r="A7049" s="33" t="s">
        <v>1249</v>
      </c>
    </row>
    <row r="7050" spans="1:1" x14ac:dyDescent="0.35">
      <c r="A7050" s="33" t="s">
        <v>1261</v>
      </c>
    </row>
    <row r="7051" spans="1:1" x14ac:dyDescent="0.35">
      <c r="A7051" s="33" t="s">
        <v>109</v>
      </c>
    </row>
    <row r="7052" spans="1:1" x14ac:dyDescent="0.35">
      <c r="A7052" s="33" t="s">
        <v>486</v>
      </c>
    </row>
    <row r="7053" spans="1:1" x14ac:dyDescent="0.35">
      <c r="A7053" s="33" t="s">
        <v>1098</v>
      </c>
    </row>
    <row r="7054" spans="1:1" x14ac:dyDescent="0.35">
      <c r="A7054" s="33" t="s">
        <v>1111</v>
      </c>
    </row>
    <row r="7055" spans="1:1" x14ac:dyDescent="0.35">
      <c r="A7055" s="33" t="s">
        <v>515</v>
      </c>
    </row>
    <row r="7056" spans="1:1" x14ac:dyDescent="0.35">
      <c r="A7056" s="33" t="s">
        <v>64</v>
      </c>
    </row>
    <row r="7057" spans="1:1" x14ac:dyDescent="0.35">
      <c r="A7057" s="33" t="s">
        <v>223</v>
      </c>
    </row>
    <row r="7058" spans="1:1" x14ac:dyDescent="0.35">
      <c r="A7058" s="33" t="s">
        <v>1416</v>
      </c>
    </row>
    <row r="7059" spans="1:1" x14ac:dyDescent="0.35">
      <c r="A7059" s="33" t="s">
        <v>698</v>
      </c>
    </row>
    <row r="7060" spans="1:1" x14ac:dyDescent="0.35">
      <c r="A7060" s="33" t="s">
        <v>1497</v>
      </c>
    </row>
    <row r="7061" spans="1:1" x14ac:dyDescent="0.35">
      <c r="A7061" s="33" t="s">
        <v>1604</v>
      </c>
    </row>
    <row r="7062" spans="1:1" x14ac:dyDescent="0.35">
      <c r="A7062" s="33" t="s">
        <v>600</v>
      </c>
    </row>
    <row r="7063" spans="1:1" x14ac:dyDescent="0.35">
      <c r="A7063" s="33" t="s">
        <v>740</v>
      </c>
    </row>
    <row r="7064" spans="1:1" x14ac:dyDescent="0.35">
      <c r="A7064" s="33" t="s">
        <v>1254</v>
      </c>
    </row>
    <row r="7065" spans="1:1" x14ac:dyDescent="0.35">
      <c r="A7065" s="33" t="s">
        <v>728</v>
      </c>
    </row>
    <row r="7066" spans="1:1" x14ac:dyDescent="0.35">
      <c r="A7066" s="33" t="s">
        <v>633</v>
      </c>
    </row>
    <row r="7067" spans="1:1" x14ac:dyDescent="0.35">
      <c r="A7067" s="33" t="s">
        <v>140</v>
      </c>
    </row>
    <row r="7068" spans="1:1" x14ac:dyDescent="0.35">
      <c r="A7068" s="33" t="s">
        <v>632</v>
      </c>
    </row>
    <row r="7069" spans="1:1" x14ac:dyDescent="0.35">
      <c r="A7069" s="33" t="s">
        <v>631</v>
      </c>
    </row>
    <row r="7070" spans="1:1" x14ac:dyDescent="0.35">
      <c r="A7070" s="33" t="s">
        <v>748</v>
      </c>
    </row>
    <row r="7071" spans="1:1" x14ac:dyDescent="0.35">
      <c r="A7071" s="33" t="s">
        <v>1135</v>
      </c>
    </row>
    <row r="7072" spans="1:1" x14ac:dyDescent="0.35">
      <c r="A7072" s="33" t="s">
        <v>843</v>
      </c>
    </row>
    <row r="7073" spans="1:1" x14ac:dyDescent="0.35">
      <c r="A7073" s="33" t="s">
        <v>1694</v>
      </c>
    </row>
    <row r="7074" spans="1:1" x14ac:dyDescent="0.35">
      <c r="A7074" s="33" t="s">
        <v>630</v>
      </c>
    </row>
    <row r="7075" spans="1:1" x14ac:dyDescent="0.35">
      <c r="A7075" s="33" t="s">
        <v>680</v>
      </c>
    </row>
    <row r="7076" spans="1:1" x14ac:dyDescent="0.35">
      <c r="A7076" s="33" t="s">
        <v>1142</v>
      </c>
    </row>
    <row r="7077" spans="1:1" x14ac:dyDescent="0.35">
      <c r="A7077" s="33" t="s">
        <v>1380</v>
      </c>
    </row>
    <row r="7078" spans="1:1" x14ac:dyDescent="0.35">
      <c r="A7078" s="33" t="s">
        <v>1203</v>
      </c>
    </row>
    <row r="7079" spans="1:1" x14ac:dyDescent="0.35">
      <c r="A7079" s="33" t="s">
        <v>146</v>
      </c>
    </row>
    <row r="7080" spans="1:1" x14ac:dyDescent="0.35">
      <c r="A7080" s="33" t="s">
        <v>1506</v>
      </c>
    </row>
    <row r="7081" spans="1:1" x14ac:dyDescent="0.35">
      <c r="A7081" s="33" t="s">
        <v>1075</v>
      </c>
    </row>
    <row r="7082" spans="1:1" x14ac:dyDescent="0.35">
      <c r="A7082" s="33" t="s">
        <v>241</v>
      </c>
    </row>
    <row r="7083" spans="1:1" x14ac:dyDescent="0.35">
      <c r="A7083" s="33" t="s">
        <v>992</v>
      </c>
    </row>
    <row r="7084" spans="1:1" x14ac:dyDescent="0.35">
      <c r="A7084" s="33" t="s">
        <v>1387</v>
      </c>
    </row>
    <row r="7085" spans="1:1" x14ac:dyDescent="0.35">
      <c r="A7085" s="33" t="s">
        <v>1774</v>
      </c>
    </row>
    <row r="7086" spans="1:1" x14ac:dyDescent="0.35">
      <c r="A7086" s="33" t="s">
        <v>174</v>
      </c>
    </row>
    <row r="7087" spans="1:1" x14ac:dyDescent="0.35">
      <c r="A7087" s="33" t="s">
        <v>1097</v>
      </c>
    </row>
    <row r="7088" spans="1:1" x14ac:dyDescent="0.35">
      <c r="A7088" s="33" t="s">
        <v>1373</v>
      </c>
    </row>
    <row r="7089" spans="1:1" x14ac:dyDescent="0.35">
      <c r="A7089" s="33" t="s">
        <v>1268</v>
      </c>
    </row>
    <row r="7090" spans="1:1" x14ac:dyDescent="0.35">
      <c r="A7090" s="33" t="s">
        <v>314</v>
      </c>
    </row>
    <row r="7091" spans="1:1" x14ac:dyDescent="0.35">
      <c r="A7091" s="33" t="s">
        <v>458</v>
      </c>
    </row>
    <row r="7092" spans="1:1" x14ac:dyDescent="0.35">
      <c r="A7092" s="33" t="s">
        <v>1568</v>
      </c>
    </row>
    <row r="7093" spans="1:1" x14ac:dyDescent="0.35">
      <c r="A7093" s="33" t="s">
        <v>301</v>
      </c>
    </row>
    <row r="7094" spans="1:1" x14ac:dyDescent="0.35">
      <c r="A7094" s="33" t="s">
        <v>497</v>
      </c>
    </row>
    <row r="7095" spans="1:1" x14ac:dyDescent="0.35">
      <c r="A7095" s="33" t="s">
        <v>479</v>
      </c>
    </row>
    <row r="7096" spans="1:1" x14ac:dyDescent="0.35">
      <c r="A7096" s="33" t="s">
        <v>1500</v>
      </c>
    </row>
    <row r="7097" spans="1:1" x14ac:dyDescent="0.35">
      <c r="A7097" s="33" t="s">
        <v>85</v>
      </c>
    </row>
    <row r="7098" spans="1:1" x14ac:dyDescent="0.35">
      <c r="A7098" s="33" t="s">
        <v>1324</v>
      </c>
    </row>
    <row r="7099" spans="1:1" x14ac:dyDescent="0.35">
      <c r="A7099" s="33" t="s">
        <v>869</v>
      </c>
    </row>
    <row r="7100" spans="1:1" x14ac:dyDescent="0.35">
      <c r="A7100" s="33" t="s">
        <v>156</v>
      </c>
    </row>
    <row r="7101" spans="1:1" x14ac:dyDescent="0.35">
      <c r="A7101" s="33" t="s">
        <v>498</v>
      </c>
    </row>
    <row r="7102" spans="1:1" x14ac:dyDescent="0.35">
      <c r="A7102" s="33" t="s">
        <v>947</v>
      </c>
    </row>
    <row r="7103" spans="1:1" x14ac:dyDescent="0.35">
      <c r="A7103" s="33" t="s">
        <v>673</v>
      </c>
    </row>
    <row r="7104" spans="1:1" x14ac:dyDescent="0.35">
      <c r="A7104" s="33" t="s">
        <v>1459</v>
      </c>
    </row>
    <row r="7105" spans="1:1" x14ac:dyDescent="0.35">
      <c r="A7105" s="33" t="s">
        <v>475</v>
      </c>
    </row>
    <row r="7106" spans="1:1" x14ac:dyDescent="0.35">
      <c r="A7106" s="33" t="s">
        <v>1159</v>
      </c>
    </row>
    <row r="7107" spans="1:1" x14ac:dyDescent="0.35">
      <c r="A7107" s="33" t="s">
        <v>497</v>
      </c>
    </row>
    <row r="7108" spans="1:1" x14ac:dyDescent="0.35">
      <c r="A7108" s="33" t="s">
        <v>594</v>
      </c>
    </row>
    <row r="7109" spans="1:1" x14ac:dyDescent="0.35">
      <c r="A7109" s="33" t="s">
        <v>786</v>
      </c>
    </row>
    <row r="7110" spans="1:1" x14ac:dyDescent="0.35">
      <c r="A7110" s="33" t="s">
        <v>1561</v>
      </c>
    </row>
    <row r="7111" spans="1:1" x14ac:dyDescent="0.35">
      <c r="A7111" s="33" t="s">
        <v>545</v>
      </c>
    </row>
    <row r="7112" spans="1:1" x14ac:dyDescent="0.35">
      <c r="A7112" s="33" t="s">
        <v>1215</v>
      </c>
    </row>
    <row r="7113" spans="1:1" x14ac:dyDescent="0.35">
      <c r="A7113" s="33" t="s">
        <v>726</v>
      </c>
    </row>
    <row r="7114" spans="1:1" x14ac:dyDescent="0.35">
      <c r="A7114" s="33" t="s">
        <v>510</v>
      </c>
    </row>
    <row r="7115" spans="1:1" x14ac:dyDescent="0.35">
      <c r="A7115" s="33" t="s">
        <v>451</v>
      </c>
    </row>
    <row r="7116" spans="1:1" x14ac:dyDescent="0.35">
      <c r="A7116" s="33" t="s">
        <v>253</v>
      </c>
    </row>
    <row r="7117" spans="1:1" x14ac:dyDescent="0.35">
      <c r="A7117" s="33" t="s">
        <v>1429</v>
      </c>
    </row>
    <row r="7118" spans="1:1" x14ac:dyDescent="0.35">
      <c r="A7118" s="33" t="s">
        <v>928</v>
      </c>
    </row>
    <row r="7119" spans="1:1" x14ac:dyDescent="0.35">
      <c r="A7119" s="33" t="s">
        <v>699</v>
      </c>
    </row>
    <row r="7120" spans="1:1" x14ac:dyDescent="0.35">
      <c r="A7120" s="33" t="s">
        <v>1398</v>
      </c>
    </row>
    <row r="7121" spans="1:1" x14ac:dyDescent="0.35">
      <c r="A7121" s="33" t="s">
        <v>533</v>
      </c>
    </row>
    <row r="7122" spans="1:1" x14ac:dyDescent="0.35">
      <c r="A7122" s="33" t="s">
        <v>879</v>
      </c>
    </row>
    <row r="7123" spans="1:1" x14ac:dyDescent="0.35">
      <c r="A7123" s="33" t="s">
        <v>1397</v>
      </c>
    </row>
    <row r="7124" spans="1:1" x14ac:dyDescent="0.35">
      <c r="A7124" s="33" t="s">
        <v>987</v>
      </c>
    </row>
    <row r="7125" spans="1:1" x14ac:dyDescent="0.35">
      <c r="A7125" s="33" t="s">
        <v>1395</v>
      </c>
    </row>
    <row r="7126" spans="1:1" x14ac:dyDescent="0.35">
      <c r="A7126" s="33" t="s">
        <v>1526</v>
      </c>
    </row>
    <row r="7127" spans="1:1" x14ac:dyDescent="0.35">
      <c r="A7127" s="33" t="s">
        <v>1243</v>
      </c>
    </row>
    <row r="7128" spans="1:1" x14ac:dyDescent="0.35">
      <c r="A7128" s="33" t="s">
        <v>1396</v>
      </c>
    </row>
    <row r="7129" spans="1:1" x14ac:dyDescent="0.35">
      <c r="A7129" s="33" t="s">
        <v>197</v>
      </c>
    </row>
    <row r="7130" spans="1:1" x14ac:dyDescent="0.35">
      <c r="A7130" s="33" t="s">
        <v>1504</v>
      </c>
    </row>
    <row r="7131" spans="1:1" x14ac:dyDescent="0.35">
      <c r="A7131" s="33" t="s">
        <v>408</v>
      </c>
    </row>
    <row r="7132" spans="1:1" x14ac:dyDescent="0.35">
      <c r="A7132" s="33" t="s">
        <v>1230</v>
      </c>
    </row>
    <row r="7133" spans="1:1" x14ac:dyDescent="0.35">
      <c r="A7133" s="33" t="s">
        <v>227</v>
      </c>
    </row>
    <row r="7134" spans="1:1" x14ac:dyDescent="0.35">
      <c r="A7134" s="33" t="s">
        <v>1380</v>
      </c>
    </row>
    <row r="7135" spans="1:1" x14ac:dyDescent="0.35">
      <c r="A7135" s="33" t="s">
        <v>1394</v>
      </c>
    </row>
    <row r="7136" spans="1:1" x14ac:dyDescent="0.35">
      <c r="A7136" s="33" t="s">
        <v>1830</v>
      </c>
    </row>
    <row r="7137" spans="1:1" x14ac:dyDescent="0.35">
      <c r="A7137" s="33" t="s">
        <v>418</v>
      </c>
    </row>
    <row r="7138" spans="1:1" x14ac:dyDescent="0.35">
      <c r="A7138" s="33" t="s">
        <v>1003</v>
      </c>
    </row>
    <row r="7139" spans="1:1" x14ac:dyDescent="0.35">
      <c r="A7139" s="33" t="s">
        <v>1098</v>
      </c>
    </row>
    <row r="7140" spans="1:1" x14ac:dyDescent="0.35">
      <c r="A7140" s="33" t="s">
        <v>1715</v>
      </c>
    </row>
    <row r="7141" spans="1:1" x14ac:dyDescent="0.35">
      <c r="A7141" s="33" t="s">
        <v>1081</v>
      </c>
    </row>
    <row r="7142" spans="1:1" x14ac:dyDescent="0.35">
      <c r="A7142" s="33" t="s">
        <v>856</v>
      </c>
    </row>
    <row r="7143" spans="1:1" x14ac:dyDescent="0.35">
      <c r="A7143" s="33" t="s">
        <v>168</v>
      </c>
    </row>
    <row r="7144" spans="1:1" x14ac:dyDescent="0.35">
      <c r="A7144" s="33" t="s">
        <v>1510</v>
      </c>
    </row>
    <row r="7145" spans="1:1" x14ac:dyDescent="0.35">
      <c r="A7145" s="33" t="s">
        <v>333</v>
      </c>
    </row>
    <row r="7146" spans="1:1" x14ac:dyDescent="0.35">
      <c r="A7146" s="33" t="s">
        <v>1389</v>
      </c>
    </row>
    <row r="7147" spans="1:1" x14ac:dyDescent="0.35">
      <c r="A7147" s="33" t="s">
        <v>1857</v>
      </c>
    </row>
    <row r="7148" spans="1:1" x14ac:dyDescent="0.35">
      <c r="A7148" s="33" t="s">
        <v>215</v>
      </c>
    </row>
    <row r="7149" spans="1:1" x14ac:dyDescent="0.35">
      <c r="A7149" s="33" t="s">
        <v>712</v>
      </c>
    </row>
    <row r="7150" spans="1:1" x14ac:dyDescent="0.35">
      <c r="A7150" s="33" t="s">
        <v>1332</v>
      </c>
    </row>
    <row r="7151" spans="1:1" x14ac:dyDescent="0.35">
      <c r="A7151" s="33" t="s">
        <v>269</v>
      </c>
    </row>
    <row r="7152" spans="1:1" x14ac:dyDescent="0.35">
      <c r="A7152" s="33" t="s">
        <v>305</v>
      </c>
    </row>
    <row r="7153" spans="1:1" x14ac:dyDescent="0.35">
      <c r="A7153" s="33" t="s">
        <v>1512</v>
      </c>
    </row>
    <row r="7154" spans="1:1" x14ac:dyDescent="0.35">
      <c r="A7154" s="33" t="s">
        <v>1814</v>
      </c>
    </row>
    <row r="7155" spans="1:1" x14ac:dyDescent="0.35">
      <c r="A7155" s="33" t="s">
        <v>1642</v>
      </c>
    </row>
    <row r="7156" spans="1:1" x14ac:dyDescent="0.35">
      <c r="A7156" s="33" t="s">
        <v>480</v>
      </c>
    </row>
    <row r="7157" spans="1:1" x14ac:dyDescent="0.35">
      <c r="A7157" s="33" t="s">
        <v>1160</v>
      </c>
    </row>
    <row r="7158" spans="1:1" x14ac:dyDescent="0.35">
      <c r="A7158" s="33" t="s">
        <v>1053</v>
      </c>
    </row>
    <row r="7159" spans="1:1" x14ac:dyDescent="0.35">
      <c r="A7159" s="33" t="s">
        <v>716</v>
      </c>
    </row>
    <row r="7160" spans="1:1" x14ac:dyDescent="0.35">
      <c r="A7160" s="33" t="s">
        <v>816</v>
      </c>
    </row>
    <row r="7161" spans="1:1" x14ac:dyDescent="0.35">
      <c r="A7161" s="33" t="s">
        <v>1463</v>
      </c>
    </row>
    <row r="7162" spans="1:1" x14ac:dyDescent="0.35">
      <c r="A7162" s="33" t="s">
        <v>642</v>
      </c>
    </row>
    <row r="7163" spans="1:1" x14ac:dyDescent="0.35">
      <c r="A7163" s="33" t="s">
        <v>1713</v>
      </c>
    </row>
    <row r="7164" spans="1:1" x14ac:dyDescent="0.35">
      <c r="A7164" s="33" t="s">
        <v>1641</v>
      </c>
    </row>
    <row r="7165" spans="1:1" x14ac:dyDescent="0.35">
      <c r="A7165" s="33" t="s">
        <v>1747</v>
      </c>
    </row>
    <row r="7166" spans="1:1" x14ac:dyDescent="0.35">
      <c r="A7166" s="33" t="s">
        <v>92</v>
      </c>
    </row>
    <row r="7167" spans="1:1" x14ac:dyDescent="0.35">
      <c r="A7167" s="33" t="s">
        <v>1223</v>
      </c>
    </row>
    <row r="7168" spans="1:1" x14ac:dyDescent="0.35">
      <c r="A7168" s="33" t="s">
        <v>75</v>
      </c>
    </row>
    <row r="7169" spans="1:1" x14ac:dyDescent="0.35">
      <c r="A7169" s="33" t="s">
        <v>1348</v>
      </c>
    </row>
    <row r="7170" spans="1:1" x14ac:dyDescent="0.35">
      <c r="A7170" s="33" t="s">
        <v>63</v>
      </c>
    </row>
    <row r="7171" spans="1:1" x14ac:dyDescent="0.35">
      <c r="A7171" s="33" t="s">
        <v>362</v>
      </c>
    </row>
    <row r="7172" spans="1:1" x14ac:dyDescent="0.35">
      <c r="A7172" s="33" t="s">
        <v>1011</v>
      </c>
    </row>
    <row r="7173" spans="1:1" x14ac:dyDescent="0.35">
      <c r="A7173" s="33" t="s">
        <v>1557</v>
      </c>
    </row>
    <row r="7174" spans="1:1" x14ac:dyDescent="0.35">
      <c r="A7174" s="33" t="s">
        <v>477</v>
      </c>
    </row>
    <row r="7175" spans="1:1" x14ac:dyDescent="0.35">
      <c r="A7175" s="33" t="s">
        <v>1327</v>
      </c>
    </row>
    <row r="7176" spans="1:1" x14ac:dyDescent="0.35">
      <c r="A7176" s="33" t="s">
        <v>1012</v>
      </c>
    </row>
    <row r="7177" spans="1:1" x14ac:dyDescent="0.35">
      <c r="A7177" s="33" t="s">
        <v>58</v>
      </c>
    </row>
    <row r="7178" spans="1:1" x14ac:dyDescent="0.35">
      <c r="A7178" s="33" t="s">
        <v>1189</v>
      </c>
    </row>
    <row r="7179" spans="1:1" x14ac:dyDescent="0.35">
      <c r="A7179" s="33" t="s">
        <v>359</v>
      </c>
    </row>
    <row r="7180" spans="1:1" x14ac:dyDescent="0.35">
      <c r="A7180" s="33" t="s">
        <v>797</v>
      </c>
    </row>
    <row r="7181" spans="1:1" x14ac:dyDescent="0.35">
      <c r="A7181" s="33" t="s">
        <v>1010</v>
      </c>
    </row>
    <row r="7182" spans="1:1" x14ac:dyDescent="0.35">
      <c r="A7182" s="33" t="s">
        <v>622</v>
      </c>
    </row>
    <row r="7183" spans="1:1" x14ac:dyDescent="0.35">
      <c r="A7183" s="33" t="s">
        <v>1543</v>
      </c>
    </row>
    <row r="7184" spans="1:1" x14ac:dyDescent="0.35">
      <c r="A7184" s="33" t="s">
        <v>1569</v>
      </c>
    </row>
    <row r="7185" spans="1:1" x14ac:dyDescent="0.35">
      <c r="A7185" s="33" t="s">
        <v>1710</v>
      </c>
    </row>
    <row r="7186" spans="1:1" x14ac:dyDescent="0.35">
      <c r="A7186" s="33" t="s">
        <v>1277</v>
      </c>
    </row>
    <row r="7187" spans="1:1" x14ac:dyDescent="0.35">
      <c r="A7187" s="33" t="s">
        <v>147</v>
      </c>
    </row>
    <row r="7188" spans="1:1" x14ac:dyDescent="0.35">
      <c r="A7188" s="33" t="s">
        <v>737</v>
      </c>
    </row>
    <row r="7189" spans="1:1" x14ac:dyDescent="0.35">
      <c r="A7189" s="33" t="s">
        <v>1020</v>
      </c>
    </row>
    <row r="7190" spans="1:1" x14ac:dyDescent="0.35">
      <c r="A7190" s="33" t="s">
        <v>1517</v>
      </c>
    </row>
    <row r="7191" spans="1:1" x14ac:dyDescent="0.35">
      <c r="A7191" s="33" t="s">
        <v>204</v>
      </c>
    </row>
    <row r="7192" spans="1:1" x14ac:dyDescent="0.35">
      <c r="A7192" s="33" t="s">
        <v>1204</v>
      </c>
    </row>
    <row r="7193" spans="1:1" x14ac:dyDescent="0.35">
      <c r="A7193" s="33" t="s">
        <v>1365</v>
      </c>
    </row>
    <row r="7194" spans="1:1" x14ac:dyDescent="0.35">
      <c r="A7194" s="33" t="s">
        <v>1015</v>
      </c>
    </row>
    <row r="7195" spans="1:1" x14ac:dyDescent="0.35">
      <c r="A7195" s="33" t="s">
        <v>1458</v>
      </c>
    </row>
    <row r="7196" spans="1:1" x14ac:dyDescent="0.35">
      <c r="A7196" s="33" t="s">
        <v>169</v>
      </c>
    </row>
    <row r="7197" spans="1:1" x14ac:dyDescent="0.35">
      <c r="A7197" s="33" t="s">
        <v>349</v>
      </c>
    </row>
    <row r="7198" spans="1:1" x14ac:dyDescent="0.35">
      <c r="A7198" s="33" t="s">
        <v>971</v>
      </c>
    </row>
    <row r="7199" spans="1:1" x14ac:dyDescent="0.35">
      <c r="A7199" s="33" t="s">
        <v>703</v>
      </c>
    </row>
    <row r="7200" spans="1:1" x14ac:dyDescent="0.35">
      <c r="A7200" s="33" t="s">
        <v>50</v>
      </c>
    </row>
    <row r="7201" spans="1:1" x14ac:dyDescent="0.35">
      <c r="A7201" s="33" t="s">
        <v>806</v>
      </c>
    </row>
    <row r="7202" spans="1:1" x14ac:dyDescent="0.35">
      <c r="A7202" s="33" t="s">
        <v>487</v>
      </c>
    </row>
    <row r="7203" spans="1:1" x14ac:dyDescent="0.35">
      <c r="A7203" s="33" t="s">
        <v>1259</v>
      </c>
    </row>
    <row r="7204" spans="1:1" x14ac:dyDescent="0.35">
      <c r="A7204" s="33" t="s">
        <v>318</v>
      </c>
    </row>
    <row r="7205" spans="1:1" x14ac:dyDescent="0.35">
      <c r="A7205" s="33" t="s">
        <v>540</v>
      </c>
    </row>
    <row r="7206" spans="1:1" x14ac:dyDescent="0.35">
      <c r="A7206" s="33" t="s">
        <v>1857</v>
      </c>
    </row>
    <row r="7207" spans="1:1" x14ac:dyDescent="0.35">
      <c r="A7207" s="33" t="s">
        <v>682</v>
      </c>
    </row>
    <row r="7208" spans="1:1" x14ac:dyDescent="0.35">
      <c r="A7208" s="33" t="s">
        <v>891</v>
      </c>
    </row>
    <row r="7209" spans="1:1" x14ac:dyDescent="0.35">
      <c r="A7209" s="33" t="s">
        <v>314</v>
      </c>
    </row>
    <row r="7210" spans="1:1" x14ac:dyDescent="0.35">
      <c r="A7210" s="33" t="s">
        <v>873</v>
      </c>
    </row>
    <row r="7211" spans="1:1" x14ac:dyDescent="0.35">
      <c r="A7211" s="33" t="s">
        <v>271</v>
      </c>
    </row>
    <row r="7212" spans="1:1" x14ac:dyDescent="0.35">
      <c r="A7212" s="33" t="s">
        <v>272</v>
      </c>
    </row>
    <row r="7213" spans="1:1" x14ac:dyDescent="0.35">
      <c r="A7213" s="33" t="s">
        <v>270</v>
      </c>
    </row>
    <row r="7214" spans="1:1" x14ac:dyDescent="0.35">
      <c r="A7214" s="33" t="s">
        <v>886</v>
      </c>
    </row>
    <row r="7215" spans="1:1" x14ac:dyDescent="0.35">
      <c r="A7215" s="33" t="s">
        <v>273</v>
      </c>
    </row>
    <row r="7216" spans="1:1" x14ac:dyDescent="0.35">
      <c r="A7216" s="33" t="s">
        <v>462</v>
      </c>
    </row>
    <row r="7217" spans="1:1" x14ac:dyDescent="0.35">
      <c r="A7217" s="33" t="s">
        <v>269</v>
      </c>
    </row>
    <row r="7218" spans="1:1" x14ac:dyDescent="0.35">
      <c r="A7218" s="33" t="s">
        <v>1244</v>
      </c>
    </row>
    <row r="7219" spans="1:1" x14ac:dyDescent="0.35">
      <c r="A7219" s="33" t="s">
        <v>550</v>
      </c>
    </row>
    <row r="7220" spans="1:1" x14ac:dyDescent="0.35">
      <c r="A7220" s="33" t="s">
        <v>809</v>
      </c>
    </row>
    <row r="7221" spans="1:1" x14ac:dyDescent="0.35">
      <c r="A7221" s="33" t="s">
        <v>1440</v>
      </c>
    </row>
    <row r="7222" spans="1:1" x14ac:dyDescent="0.35">
      <c r="A7222" s="33" t="s">
        <v>1252</v>
      </c>
    </row>
    <row r="7223" spans="1:1" x14ac:dyDescent="0.35">
      <c r="A7223" s="33" t="s">
        <v>1509</v>
      </c>
    </row>
    <row r="7224" spans="1:1" x14ac:dyDescent="0.35">
      <c r="A7224" s="33" t="s">
        <v>1512</v>
      </c>
    </row>
    <row r="7225" spans="1:1" x14ac:dyDescent="0.35">
      <c r="A7225" s="33" t="s">
        <v>1684</v>
      </c>
    </row>
    <row r="7226" spans="1:1" x14ac:dyDescent="0.35">
      <c r="A7226" s="33" t="s">
        <v>815</v>
      </c>
    </row>
    <row r="7227" spans="1:1" x14ac:dyDescent="0.35">
      <c r="A7227" s="33" t="s">
        <v>1046</v>
      </c>
    </row>
    <row r="7228" spans="1:1" x14ac:dyDescent="0.35">
      <c r="A7228" s="33" t="s">
        <v>988</v>
      </c>
    </row>
    <row r="7229" spans="1:1" x14ac:dyDescent="0.35">
      <c r="A7229" s="33" t="s">
        <v>814</v>
      </c>
    </row>
    <row r="7230" spans="1:1" x14ac:dyDescent="0.35">
      <c r="A7230" s="33" t="s">
        <v>1594</v>
      </c>
    </row>
    <row r="7231" spans="1:1" x14ac:dyDescent="0.35">
      <c r="A7231" s="33" t="s">
        <v>411</v>
      </c>
    </row>
    <row r="7232" spans="1:1" x14ac:dyDescent="0.35">
      <c r="A7232" s="33" t="s">
        <v>430</v>
      </c>
    </row>
    <row r="7233" spans="1:1" x14ac:dyDescent="0.35">
      <c r="A7233" s="33" t="s">
        <v>987</v>
      </c>
    </row>
    <row r="7234" spans="1:1" x14ac:dyDescent="0.35">
      <c r="A7234" s="33" t="s">
        <v>986</v>
      </c>
    </row>
    <row r="7235" spans="1:1" x14ac:dyDescent="0.35">
      <c r="A7235" s="33" t="s">
        <v>813</v>
      </c>
    </row>
    <row r="7236" spans="1:1" x14ac:dyDescent="0.35">
      <c r="A7236" s="33" t="s">
        <v>812</v>
      </c>
    </row>
    <row r="7237" spans="1:1" x14ac:dyDescent="0.35">
      <c r="A7237" s="33" t="s">
        <v>811</v>
      </c>
    </row>
    <row r="7238" spans="1:1" x14ac:dyDescent="0.35">
      <c r="A7238" s="33" t="s">
        <v>1345</v>
      </c>
    </row>
    <row r="7239" spans="1:1" x14ac:dyDescent="0.35">
      <c r="A7239" s="33" t="s">
        <v>1377</v>
      </c>
    </row>
    <row r="7240" spans="1:1" x14ac:dyDescent="0.35">
      <c r="A7240" s="33" t="s">
        <v>471</v>
      </c>
    </row>
    <row r="7241" spans="1:1" x14ac:dyDescent="0.35">
      <c r="A7241" s="33" t="s">
        <v>749</v>
      </c>
    </row>
    <row r="7242" spans="1:1" x14ac:dyDescent="0.35">
      <c r="A7242" s="33" t="s">
        <v>741</v>
      </c>
    </row>
    <row r="7243" spans="1:1" x14ac:dyDescent="0.35">
      <c r="A7243" s="33" t="s">
        <v>1463</v>
      </c>
    </row>
    <row r="7244" spans="1:1" x14ac:dyDescent="0.35">
      <c r="A7244" s="33" t="s">
        <v>575</v>
      </c>
    </row>
    <row r="7245" spans="1:1" x14ac:dyDescent="0.35">
      <c r="A7245" s="33" t="s">
        <v>285</v>
      </c>
    </row>
    <row r="7246" spans="1:1" x14ac:dyDescent="0.35">
      <c r="A7246" s="33" t="s">
        <v>350</v>
      </c>
    </row>
    <row r="7247" spans="1:1" x14ac:dyDescent="0.35">
      <c r="A7247" s="33" t="s">
        <v>761</v>
      </c>
    </row>
    <row r="7248" spans="1:1" x14ac:dyDescent="0.35">
      <c r="A7248" s="33" t="s">
        <v>142</v>
      </c>
    </row>
    <row r="7249" spans="1:1" x14ac:dyDescent="0.35">
      <c r="A7249" s="33" t="s">
        <v>722</v>
      </c>
    </row>
    <row r="7250" spans="1:1" x14ac:dyDescent="0.35">
      <c r="A7250" s="33" t="s">
        <v>1121</v>
      </c>
    </row>
    <row r="7251" spans="1:1" x14ac:dyDescent="0.35">
      <c r="A7251" s="33" t="s">
        <v>1278</v>
      </c>
    </row>
    <row r="7252" spans="1:1" x14ac:dyDescent="0.35">
      <c r="A7252" s="33" t="s">
        <v>534</v>
      </c>
    </row>
    <row r="7253" spans="1:1" x14ac:dyDescent="0.35">
      <c r="A7253" s="33" t="s">
        <v>137</v>
      </c>
    </row>
    <row r="7254" spans="1:1" x14ac:dyDescent="0.35">
      <c r="A7254" s="33" t="s">
        <v>976</v>
      </c>
    </row>
    <row r="7255" spans="1:1" x14ac:dyDescent="0.35">
      <c r="A7255" s="33" t="s">
        <v>1058</v>
      </c>
    </row>
    <row r="7256" spans="1:1" x14ac:dyDescent="0.35">
      <c r="A7256" s="33" t="s">
        <v>1057</v>
      </c>
    </row>
    <row r="7257" spans="1:1" x14ac:dyDescent="0.35">
      <c r="A7257" s="33" t="s">
        <v>1256</v>
      </c>
    </row>
    <row r="7258" spans="1:1" x14ac:dyDescent="0.35">
      <c r="A7258" s="33" t="s">
        <v>1277</v>
      </c>
    </row>
    <row r="7259" spans="1:1" x14ac:dyDescent="0.35">
      <c r="A7259" s="33" t="s">
        <v>1307</v>
      </c>
    </row>
    <row r="7260" spans="1:1" x14ac:dyDescent="0.35">
      <c r="A7260" s="33" t="s">
        <v>274</v>
      </c>
    </row>
    <row r="7261" spans="1:1" x14ac:dyDescent="0.35">
      <c r="A7261" s="33" t="s">
        <v>779</v>
      </c>
    </row>
    <row r="7262" spans="1:1" x14ac:dyDescent="0.35">
      <c r="A7262" s="33" t="s">
        <v>994</v>
      </c>
    </row>
    <row r="7263" spans="1:1" x14ac:dyDescent="0.35">
      <c r="A7263" s="33" t="s">
        <v>792</v>
      </c>
    </row>
    <row r="7264" spans="1:1" x14ac:dyDescent="0.35">
      <c r="A7264" s="33" t="s">
        <v>1010</v>
      </c>
    </row>
    <row r="7265" spans="1:1" x14ac:dyDescent="0.35">
      <c r="A7265" s="33" t="s">
        <v>551</v>
      </c>
    </row>
    <row r="7266" spans="1:1" x14ac:dyDescent="0.35">
      <c r="A7266" s="33" t="s">
        <v>673</v>
      </c>
    </row>
    <row r="7267" spans="1:1" x14ac:dyDescent="0.35">
      <c r="A7267" s="33" t="s">
        <v>1437</v>
      </c>
    </row>
    <row r="7268" spans="1:1" x14ac:dyDescent="0.35">
      <c r="A7268" s="33" t="s">
        <v>292</v>
      </c>
    </row>
    <row r="7269" spans="1:1" x14ac:dyDescent="0.35">
      <c r="A7269" s="33" t="s">
        <v>862</v>
      </c>
    </row>
    <row r="7270" spans="1:1" x14ac:dyDescent="0.35">
      <c r="A7270" s="33" t="s">
        <v>195</v>
      </c>
    </row>
    <row r="7271" spans="1:1" x14ac:dyDescent="0.35">
      <c r="A7271" s="33" t="s">
        <v>1843</v>
      </c>
    </row>
    <row r="7272" spans="1:1" x14ac:dyDescent="0.35">
      <c r="A7272" s="33" t="s">
        <v>109</v>
      </c>
    </row>
    <row r="7273" spans="1:1" x14ac:dyDescent="0.35">
      <c r="A7273" s="33" t="s">
        <v>35</v>
      </c>
    </row>
    <row r="7274" spans="1:1" x14ac:dyDescent="0.35">
      <c r="A7274" s="33" t="s">
        <v>338</v>
      </c>
    </row>
    <row r="7275" spans="1:1" x14ac:dyDescent="0.35">
      <c r="A7275" s="33" t="s">
        <v>1491</v>
      </c>
    </row>
    <row r="7276" spans="1:1" x14ac:dyDescent="0.35">
      <c r="A7276" s="33" t="s">
        <v>288</v>
      </c>
    </row>
    <row r="7277" spans="1:1" x14ac:dyDescent="0.35">
      <c r="A7277" s="33" t="s">
        <v>492</v>
      </c>
    </row>
    <row r="7278" spans="1:1" x14ac:dyDescent="0.35">
      <c r="A7278" s="33" t="s">
        <v>1492</v>
      </c>
    </row>
    <row r="7279" spans="1:1" x14ac:dyDescent="0.35">
      <c r="A7279" s="33" t="s">
        <v>1899</v>
      </c>
    </row>
    <row r="7280" spans="1:1" x14ac:dyDescent="0.35">
      <c r="A7280" s="33" t="s">
        <v>1584</v>
      </c>
    </row>
    <row r="7281" spans="1:1" x14ac:dyDescent="0.35">
      <c r="A7281" s="33" t="s">
        <v>1382</v>
      </c>
    </row>
    <row r="7282" spans="1:1" x14ac:dyDescent="0.35">
      <c r="A7282" s="33" t="s">
        <v>1091</v>
      </c>
    </row>
    <row r="7283" spans="1:1" x14ac:dyDescent="0.35">
      <c r="A7283" s="33" t="s">
        <v>1387</v>
      </c>
    </row>
    <row r="7284" spans="1:1" x14ac:dyDescent="0.35">
      <c r="A7284" s="33" t="s">
        <v>561</v>
      </c>
    </row>
    <row r="7285" spans="1:1" x14ac:dyDescent="0.35">
      <c r="A7285" s="33" t="s">
        <v>207</v>
      </c>
    </row>
    <row r="7286" spans="1:1" x14ac:dyDescent="0.35">
      <c r="A7286" s="33" t="s">
        <v>1277</v>
      </c>
    </row>
    <row r="7287" spans="1:1" x14ac:dyDescent="0.35">
      <c r="A7287" s="33" t="s">
        <v>953</v>
      </c>
    </row>
    <row r="7288" spans="1:1" x14ac:dyDescent="0.35">
      <c r="A7288" s="33" t="s">
        <v>1068</v>
      </c>
    </row>
    <row r="7289" spans="1:1" x14ac:dyDescent="0.35">
      <c r="A7289" s="33" t="s">
        <v>670</v>
      </c>
    </row>
    <row r="7290" spans="1:1" x14ac:dyDescent="0.35">
      <c r="A7290" s="33" t="s">
        <v>1012</v>
      </c>
    </row>
    <row r="7291" spans="1:1" x14ac:dyDescent="0.35">
      <c r="A7291" s="33" t="s">
        <v>1254</v>
      </c>
    </row>
    <row r="7292" spans="1:1" x14ac:dyDescent="0.35">
      <c r="A7292" s="33" t="s">
        <v>441</v>
      </c>
    </row>
    <row r="7293" spans="1:1" x14ac:dyDescent="0.35">
      <c r="A7293" s="33" t="s">
        <v>574</v>
      </c>
    </row>
    <row r="7294" spans="1:1" x14ac:dyDescent="0.35">
      <c r="A7294" s="33" t="s">
        <v>447</v>
      </c>
    </row>
    <row r="7295" spans="1:1" x14ac:dyDescent="0.35">
      <c r="A7295" s="33" t="s">
        <v>912</v>
      </c>
    </row>
    <row r="7296" spans="1:1" x14ac:dyDescent="0.35">
      <c r="A7296" s="33" t="s">
        <v>655</v>
      </c>
    </row>
    <row r="7297" spans="1:1" x14ac:dyDescent="0.35">
      <c r="A7297" s="33" t="s">
        <v>999</v>
      </c>
    </row>
    <row r="7298" spans="1:1" x14ac:dyDescent="0.35">
      <c r="A7298" s="33" t="s">
        <v>1312</v>
      </c>
    </row>
    <row r="7299" spans="1:1" x14ac:dyDescent="0.35">
      <c r="A7299" s="33" t="s">
        <v>465</v>
      </c>
    </row>
    <row r="7300" spans="1:1" x14ac:dyDescent="0.35">
      <c r="A7300" s="33" t="s">
        <v>347</v>
      </c>
    </row>
    <row r="7301" spans="1:1" x14ac:dyDescent="0.35">
      <c r="A7301" s="33" t="s">
        <v>606</v>
      </c>
    </row>
    <row r="7302" spans="1:1" x14ac:dyDescent="0.35">
      <c r="A7302" s="33" t="s">
        <v>1861</v>
      </c>
    </row>
    <row r="7303" spans="1:1" x14ac:dyDescent="0.35">
      <c r="A7303" s="33" t="s">
        <v>1487</v>
      </c>
    </row>
    <row r="7304" spans="1:1" x14ac:dyDescent="0.35">
      <c r="A7304" s="33" t="s">
        <v>123</v>
      </c>
    </row>
    <row r="7305" spans="1:1" x14ac:dyDescent="0.35">
      <c r="A7305" s="33" t="s">
        <v>1350</v>
      </c>
    </row>
    <row r="7306" spans="1:1" x14ac:dyDescent="0.35">
      <c r="A7306" s="33" t="s">
        <v>1452</v>
      </c>
    </row>
    <row r="7307" spans="1:1" x14ac:dyDescent="0.35">
      <c r="A7307" s="33" t="s">
        <v>688</v>
      </c>
    </row>
    <row r="7308" spans="1:1" x14ac:dyDescent="0.35">
      <c r="A7308" s="33" t="s">
        <v>64</v>
      </c>
    </row>
    <row r="7309" spans="1:1" x14ac:dyDescent="0.35">
      <c r="A7309" s="33" t="s">
        <v>1094</v>
      </c>
    </row>
    <row r="7310" spans="1:1" x14ac:dyDescent="0.35">
      <c r="A7310" s="33" t="s">
        <v>1529</v>
      </c>
    </row>
    <row r="7311" spans="1:1" x14ac:dyDescent="0.35">
      <c r="A7311" s="33" t="s">
        <v>70</v>
      </c>
    </row>
    <row r="7312" spans="1:1" x14ac:dyDescent="0.35">
      <c r="A7312" s="33" t="s">
        <v>864</v>
      </c>
    </row>
    <row r="7313" spans="1:1" x14ac:dyDescent="0.35">
      <c r="A7313" s="33" t="s">
        <v>219</v>
      </c>
    </row>
    <row r="7314" spans="1:1" x14ac:dyDescent="0.35">
      <c r="A7314" s="33" t="s">
        <v>128</v>
      </c>
    </row>
    <row r="7315" spans="1:1" x14ac:dyDescent="0.35">
      <c r="A7315" s="33" t="s">
        <v>1647</v>
      </c>
    </row>
    <row r="7316" spans="1:1" x14ac:dyDescent="0.35">
      <c r="A7316" s="33" t="s">
        <v>1555</v>
      </c>
    </row>
    <row r="7317" spans="1:1" x14ac:dyDescent="0.35">
      <c r="A7317" s="33" t="s">
        <v>832</v>
      </c>
    </row>
    <row r="7318" spans="1:1" x14ac:dyDescent="0.35">
      <c r="A7318" s="33" t="s">
        <v>364</v>
      </c>
    </row>
    <row r="7319" spans="1:1" x14ac:dyDescent="0.35">
      <c r="A7319" s="33" t="s">
        <v>973</v>
      </c>
    </row>
    <row r="7320" spans="1:1" x14ac:dyDescent="0.35">
      <c r="A7320" s="33" t="s">
        <v>1127</v>
      </c>
    </row>
    <row r="7321" spans="1:1" x14ac:dyDescent="0.35">
      <c r="A7321" s="33" t="s">
        <v>709</v>
      </c>
    </row>
    <row r="7322" spans="1:1" x14ac:dyDescent="0.35">
      <c r="A7322" s="33" t="s">
        <v>427</v>
      </c>
    </row>
    <row r="7323" spans="1:1" x14ac:dyDescent="0.35">
      <c r="A7323" s="33" t="s">
        <v>415</v>
      </c>
    </row>
    <row r="7324" spans="1:1" x14ac:dyDescent="0.35">
      <c r="A7324" s="33" t="s">
        <v>1377</v>
      </c>
    </row>
    <row r="7325" spans="1:1" x14ac:dyDescent="0.35">
      <c r="A7325" s="33" t="s">
        <v>676</v>
      </c>
    </row>
    <row r="7326" spans="1:1" x14ac:dyDescent="0.35">
      <c r="A7326" s="33" t="s">
        <v>1597</v>
      </c>
    </row>
    <row r="7327" spans="1:1" x14ac:dyDescent="0.35">
      <c r="A7327" s="33" t="s">
        <v>1533</v>
      </c>
    </row>
    <row r="7328" spans="1:1" x14ac:dyDescent="0.35">
      <c r="A7328" s="33" t="s">
        <v>1180</v>
      </c>
    </row>
    <row r="7329" spans="1:1" x14ac:dyDescent="0.35">
      <c r="A7329" s="33" t="s">
        <v>787</v>
      </c>
    </row>
    <row r="7330" spans="1:1" x14ac:dyDescent="0.35">
      <c r="A7330" s="33" t="s">
        <v>181</v>
      </c>
    </row>
    <row r="7331" spans="1:1" x14ac:dyDescent="0.35">
      <c r="A7331" s="33" t="s">
        <v>504</v>
      </c>
    </row>
    <row r="7332" spans="1:1" x14ac:dyDescent="0.35">
      <c r="A7332" s="33" t="s">
        <v>1107</v>
      </c>
    </row>
    <row r="7333" spans="1:1" x14ac:dyDescent="0.35">
      <c r="A7333" s="33" t="s">
        <v>524</v>
      </c>
    </row>
    <row r="7334" spans="1:1" x14ac:dyDescent="0.35">
      <c r="A7334" s="33" t="s">
        <v>1794</v>
      </c>
    </row>
    <row r="7335" spans="1:1" x14ac:dyDescent="0.35">
      <c r="A7335" s="33" t="s">
        <v>176</v>
      </c>
    </row>
    <row r="7336" spans="1:1" x14ac:dyDescent="0.35">
      <c r="A7336" s="33" t="s">
        <v>1416</v>
      </c>
    </row>
    <row r="7337" spans="1:1" x14ac:dyDescent="0.35">
      <c r="A7337" s="33" t="s">
        <v>358</v>
      </c>
    </row>
    <row r="7338" spans="1:1" x14ac:dyDescent="0.35">
      <c r="A7338" s="33" t="s">
        <v>1110</v>
      </c>
    </row>
    <row r="7339" spans="1:1" x14ac:dyDescent="0.35">
      <c r="A7339" s="33" t="s">
        <v>1161</v>
      </c>
    </row>
    <row r="7340" spans="1:1" x14ac:dyDescent="0.35">
      <c r="A7340" s="33" t="s">
        <v>114</v>
      </c>
    </row>
    <row r="7341" spans="1:1" x14ac:dyDescent="0.35">
      <c r="A7341" s="33" t="s">
        <v>1134</v>
      </c>
    </row>
    <row r="7342" spans="1:1" x14ac:dyDescent="0.35">
      <c r="A7342" s="33" t="s">
        <v>1191</v>
      </c>
    </row>
    <row r="7343" spans="1:1" x14ac:dyDescent="0.35">
      <c r="A7343" s="33" t="s">
        <v>1162</v>
      </c>
    </row>
    <row r="7344" spans="1:1" x14ac:dyDescent="0.35">
      <c r="A7344" s="33" t="s">
        <v>1155</v>
      </c>
    </row>
    <row r="7345" spans="1:1" x14ac:dyDescent="0.35">
      <c r="A7345" s="33" t="s">
        <v>989</v>
      </c>
    </row>
    <row r="7346" spans="1:1" x14ac:dyDescent="0.35">
      <c r="A7346" s="33" t="s">
        <v>322</v>
      </c>
    </row>
    <row r="7347" spans="1:1" x14ac:dyDescent="0.35">
      <c r="A7347" s="33" t="s">
        <v>1064</v>
      </c>
    </row>
    <row r="7348" spans="1:1" x14ac:dyDescent="0.35">
      <c r="A7348" s="33" t="s">
        <v>263</v>
      </c>
    </row>
    <row r="7349" spans="1:1" x14ac:dyDescent="0.35">
      <c r="A7349" s="33" t="s">
        <v>418</v>
      </c>
    </row>
    <row r="7350" spans="1:1" x14ac:dyDescent="0.35">
      <c r="A7350" s="33" t="s">
        <v>576</v>
      </c>
    </row>
    <row r="7351" spans="1:1" x14ac:dyDescent="0.35">
      <c r="A7351" s="33" t="s">
        <v>110</v>
      </c>
    </row>
    <row r="7352" spans="1:1" x14ac:dyDescent="0.35">
      <c r="A7352" s="33" t="s">
        <v>594</v>
      </c>
    </row>
    <row r="7353" spans="1:1" x14ac:dyDescent="0.35">
      <c r="A7353" s="33" t="s">
        <v>50</v>
      </c>
    </row>
    <row r="7354" spans="1:1" x14ac:dyDescent="0.35">
      <c r="A7354" s="33" t="s">
        <v>1190</v>
      </c>
    </row>
    <row r="7355" spans="1:1" x14ac:dyDescent="0.35">
      <c r="A7355" s="33" t="s">
        <v>1054</v>
      </c>
    </row>
    <row r="7356" spans="1:1" x14ac:dyDescent="0.35">
      <c r="A7356" s="33" t="s">
        <v>591</v>
      </c>
    </row>
    <row r="7357" spans="1:1" x14ac:dyDescent="0.35">
      <c r="A7357" s="33" t="s">
        <v>375</v>
      </c>
    </row>
    <row r="7358" spans="1:1" x14ac:dyDescent="0.35">
      <c r="A7358" s="33" t="s">
        <v>102</v>
      </c>
    </row>
    <row r="7359" spans="1:1" x14ac:dyDescent="0.35">
      <c r="A7359" s="33" t="s">
        <v>346</v>
      </c>
    </row>
    <row r="7360" spans="1:1" x14ac:dyDescent="0.35">
      <c r="A7360" s="33" t="s">
        <v>1631</v>
      </c>
    </row>
    <row r="7361" spans="1:1" x14ac:dyDescent="0.35">
      <c r="A7361" s="33" t="s">
        <v>381</v>
      </c>
    </row>
    <row r="7362" spans="1:1" x14ac:dyDescent="0.35">
      <c r="A7362" s="33" t="s">
        <v>151</v>
      </c>
    </row>
    <row r="7363" spans="1:1" x14ac:dyDescent="0.35">
      <c r="A7363" s="33" t="s">
        <v>1215</v>
      </c>
    </row>
    <row r="7364" spans="1:1" x14ac:dyDescent="0.35">
      <c r="A7364" s="33" t="s">
        <v>1335</v>
      </c>
    </row>
    <row r="7365" spans="1:1" x14ac:dyDescent="0.35">
      <c r="A7365" s="33" t="s">
        <v>534</v>
      </c>
    </row>
    <row r="7366" spans="1:1" x14ac:dyDescent="0.35">
      <c r="A7366" s="33" t="s">
        <v>46</v>
      </c>
    </row>
    <row r="7367" spans="1:1" x14ac:dyDescent="0.35">
      <c r="A7367" s="33" t="s">
        <v>1177</v>
      </c>
    </row>
    <row r="7368" spans="1:1" x14ac:dyDescent="0.35">
      <c r="A7368" s="33" t="s">
        <v>812</v>
      </c>
    </row>
    <row r="7369" spans="1:1" x14ac:dyDescent="0.35">
      <c r="A7369" s="33" t="s">
        <v>1011</v>
      </c>
    </row>
    <row r="7370" spans="1:1" x14ac:dyDescent="0.35">
      <c r="A7370" s="33" t="s">
        <v>1835</v>
      </c>
    </row>
    <row r="7371" spans="1:1" x14ac:dyDescent="0.35">
      <c r="A7371" s="33" t="s">
        <v>1194</v>
      </c>
    </row>
    <row r="7372" spans="1:1" x14ac:dyDescent="0.35">
      <c r="A7372" s="33" t="s">
        <v>660</v>
      </c>
    </row>
    <row r="7373" spans="1:1" x14ac:dyDescent="0.35">
      <c r="A7373" s="33" t="s">
        <v>68</v>
      </c>
    </row>
    <row r="7374" spans="1:1" x14ac:dyDescent="0.35">
      <c r="A7374" s="33" t="s">
        <v>1501</v>
      </c>
    </row>
    <row r="7375" spans="1:1" x14ac:dyDescent="0.35">
      <c r="A7375" s="33" t="s">
        <v>646</v>
      </c>
    </row>
    <row r="7376" spans="1:1" x14ac:dyDescent="0.35">
      <c r="A7376" s="33" t="s">
        <v>652</v>
      </c>
    </row>
    <row r="7377" spans="1:1" x14ac:dyDescent="0.35">
      <c r="A7377" s="33" t="s">
        <v>404</v>
      </c>
    </row>
    <row r="7378" spans="1:1" x14ac:dyDescent="0.35">
      <c r="A7378" s="33" t="s">
        <v>764</v>
      </c>
    </row>
    <row r="7379" spans="1:1" x14ac:dyDescent="0.35">
      <c r="A7379" s="33" t="s">
        <v>967</v>
      </c>
    </row>
    <row r="7380" spans="1:1" x14ac:dyDescent="0.35">
      <c r="A7380" s="33" t="s">
        <v>1154</v>
      </c>
    </row>
    <row r="7381" spans="1:1" x14ac:dyDescent="0.35">
      <c r="A7381" s="33" t="s">
        <v>703</v>
      </c>
    </row>
    <row r="7382" spans="1:1" x14ac:dyDescent="0.35">
      <c r="A7382" s="33" t="s">
        <v>562</v>
      </c>
    </row>
    <row r="7383" spans="1:1" x14ac:dyDescent="0.35">
      <c r="A7383" s="33" t="s">
        <v>338</v>
      </c>
    </row>
    <row r="7384" spans="1:1" x14ac:dyDescent="0.35">
      <c r="A7384" s="33" t="s">
        <v>1748</v>
      </c>
    </row>
    <row r="7385" spans="1:1" x14ac:dyDescent="0.35">
      <c r="A7385" s="33" t="s">
        <v>1040</v>
      </c>
    </row>
    <row r="7386" spans="1:1" x14ac:dyDescent="0.35">
      <c r="A7386" s="33" t="s">
        <v>1254</v>
      </c>
    </row>
    <row r="7387" spans="1:1" x14ac:dyDescent="0.35">
      <c r="A7387" s="33" t="s">
        <v>547</v>
      </c>
    </row>
    <row r="7388" spans="1:1" x14ac:dyDescent="0.35">
      <c r="A7388" s="33" t="s">
        <v>473</v>
      </c>
    </row>
    <row r="7389" spans="1:1" x14ac:dyDescent="0.35">
      <c r="A7389" s="33" t="s">
        <v>7</v>
      </c>
    </row>
    <row r="7390" spans="1:1" x14ac:dyDescent="0.35">
      <c r="A7390" s="33" t="s">
        <v>1671</v>
      </c>
    </row>
    <row r="7391" spans="1:1" x14ac:dyDescent="0.35">
      <c r="A7391" s="33" t="s">
        <v>1640</v>
      </c>
    </row>
    <row r="7392" spans="1:1" x14ac:dyDescent="0.35">
      <c r="A7392" s="33" t="s">
        <v>1771</v>
      </c>
    </row>
    <row r="7393" spans="1:1" x14ac:dyDescent="0.35">
      <c r="A7393" s="33" t="s">
        <v>851</v>
      </c>
    </row>
    <row r="7394" spans="1:1" x14ac:dyDescent="0.35">
      <c r="A7394" s="33" t="s">
        <v>1572</v>
      </c>
    </row>
    <row r="7395" spans="1:1" x14ac:dyDescent="0.35">
      <c r="A7395" s="33" t="s">
        <v>749</v>
      </c>
    </row>
    <row r="7396" spans="1:1" x14ac:dyDescent="0.35">
      <c r="A7396" s="33" t="s">
        <v>378</v>
      </c>
    </row>
    <row r="7397" spans="1:1" x14ac:dyDescent="0.35">
      <c r="A7397" s="33" t="s">
        <v>1478</v>
      </c>
    </row>
    <row r="7398" spans="1:1" x14ac:dyDescent="0.35">
      <c r="A7398" s="33" t="s">
        <v>685</v>
      </c>
    </row>
    <row r="7399" spans="1:1" x14ac:dyDescent="0.35">
      <c r="A7399" s="33" t="s">
        <v>265</v>
      </c>
    </row>
    <row r="7400" spans="1:1" x14ac:dyDescent="0.35">
      <c r="A7400" s="33" t="s">
        <v>1224</v>
      </c>
    </row>
    <row r="7401" spans="1:1" x14ac:dyDescent="0.35">
      <c r="A7401" s="33" t="s">
        <v>1228</v>
      </c>
    </row>
    <row r="7402" spans="1:1" x14ac:dyDescent="0.35">
      <c r="A7402" s="33" t="s">
        <v>1830</v>
      </c>
    </row>
    <row r="7403" spans="1:1" x14ac:dyDescent="0.35">
      <c r="A7403" s="33" t="s">
        <v>781</v>
      </c>
    </row>
    <row r="7404" spans="1:1" x14ac:dyDescent="0.35">
      <c r="A7404" s="33" t="s">
        <v>845</v>
      </c>
    </row>
    <row r="7405" spans="1:1" x14ac:dyDescent="0.35">
      <c r="A7405" s="33" t="s">
        <v>335</v>
      </c>
    </row>
    <row r="7406" spans="1:1" x14ac:dyDescent="0.35">
      <c r="A7406" s="33" t="s">
        <v>723</v>
      </c>
    </row>
    <row r="7407" spans="1:1" x14ac:dyDescent="0.35">
      <c r="A7407" s="33" t="s">
        <v>446</v>
      </c>
    </row>
    <row r="7408" spans="1:1" x14ac:dyDescent="0.35">
      <c r="A7408" s="33" t="s">
        <v>271</v>
      </c>
    </row>
    <row r="7409" spans="1:1" x14ac:dyDescent="0.35">
      <c r="A7409" s="33" t="s">
        <v>219</v>
      </c>
    </row>
    <row r="7410" spans="1:1" x14ac:dyDescent="0.35">
      <c r="A7410" s="33" t="s">
        <v>585</v>
      </c>
    </row>
    <row r="7411" spans="1:1" x14ac:dyDescent="0.35">
      <c r="A7411" s="33" t="s">
        <v>1418</v>
      </c>
    </row>
    <row r="7412" spans="1:1" x14ac:dyDescent="0.35">
      <c r="A7412" s="33" t="s">
        <v>773</v>
      </c>
    </row>
    <row r="7413" spans="1:1" x14ac:dyDescent="0.35">
      <c r="A7413" s="33" t="s">
        <v>1103</v>
      </c>
    </row>
    <row r="7414" spans="1:1" x14ac:dyDescent="0.35">
      <c r="A7414" s="33" t="s">
        <v>931</v>
      </c>
    </row>
    <row r="7415" spans="1:1" x14ac:dyDescent="0.35">
      <c r="A7415" s="33" t="s">
        <v>1417</v>
      </c>
    </row>
    <row r="7416" spans="1:1" x14ac:dyDescent="0.35">
      <c r="A7416" s="33" t="s">
        <v>28</v>
      </c>
    </row>
    <row r="7417" spans="1:1" x14ac:dyDescent="0.35">
      <c r="A7417" s="33" t="s">
        <v>1886</v>
      </c>
    </row>
    <row r="7418" spans="1:1" x14ac:dyDescent="0.35">
      <c r="A7418" s="33" t="s">
        <v>966</v>
      </c>
    </row>
    <row r="7419" spans="1:1" x14ac:dyDescent="0.35">
      <c r="A7419" s="33" t="s">
        <v>1090</v>
      </c>
    </row>
    <row r="7420" spans="1:1" x14ac:dyDescent="0.35">
      <c r="A7420" s="33" t="s">
        <v>1797</v>
      </c>
    </row>
    <row r="7421" spans="1:1" x14ac:dyDescent="0.35">
      <c r="A7421" s="33" t="s">
        <v>159</v>
      </c>
    </row>
    <row r="7422" spans="1:1" x14ac:dyDescent="0.35">
      <c r="A7422" s="33" t="s">
        <v>170</v>
      </c>
    </row>
    <row r="7423" spans="1:1" x14ac:dyDescent="0.35">
      <c r="A7423" s="33" t="s">
        <v>777</v>
      </c>
    </row>
    <row r="7424" spans="1:1" x14ac:dyDescent="0.35">
      <c r="A7424" s="33" t="s">
        <v>1735</v>
      </c>
    </row>
    <row r="7425" spans="1:1" x14ac:dyDescent="0.35">
      <c r="A7425" s="33" t="s">
        <v>66</v>
      </c>
    </row>
    <row r="7426" spans="1:1" x14ac:dyDescent="0.35">
      <c r="A7426" s="33" t="s">
        <v>481</v>
      </c>
    </row>
    <row r="7427" spans="1:1" x14ac:dyDescent="0.35">
      <c r="A7427" s="33" t="s">
        <v>537</v>
      </c>
    </row>
    <row r="7428" spans="1:1" x14ac:dyDescent="0.35">
      <c r="A7428" s="33" t="s">
        <v>644</v>
      </c>
    </row>
    <row r="7429" spans="1:1" x14ac:dyDescent="0.35">
      <c r="A7429" s="33" t="s">
        <v>195</v>
      </c>
    </row>
    <row r="7430" spans="1:1" x14ac:dyDescent="0.35">
      <c r="A7430" s="33" t="s">
        <v>409</v>
      </c>
    </row>
    <row r="7431" spans="1:1" x14ac:dyDescent="0.35">
      <c r="A7431" s="33" t="s">
        <v>254</v>
      </c>
    </row>
    <row r="7432" spans="1:1" x14ac:dyDescent="0.35">
      <c r="A7432" s="33" t="s">
        <v>1655</v>
      </c>
    </row>
    <row r="7433" spans="1:1" x14ac:dyDescent="0.35">
      <c r="A7433" s="33" t="s">
        <v>224</v>
      </c>
    </row>
    <row r="7434" spans="1:1" x14ac:dyDescent="0.35">
      <c r="A7434" s="33" t="s">
        <v>943</v>
      </c>
    </row>
    <row r="7435" spans="1:1" x14ac:dyDescent="0.35">
      <c r="A7435" s="33" t="s">
        <v>619</v>
      </c>
    </row>
    <row r="7436" spans="1:1" x14ac:dyDescent="0.35">
      <c r="A7436" s="33" t="s">
        <v>1193</v>
      </c>
    </row>
    <row r="7437" spans="1:1" x14ac:dyDescent="0.35">
      <c r="A7437" s="33" t="s">
        <v>340</v>
      </c>
    </row>
    <row r="7438" spans="1:1" x14ac:dyDescent="0.35">
      <c r="A7438" s="33" t="s">
        <v>531</v>
      </c>
    </row>
    <row r="7439" spans="1:1" x14ac:dyDescent="0.35">
      <c r="A7439" s="33" t="s">
        <v>996</v>
      </c>
    </row>
    <row r="7440" spans="1:1" x14ac:dyDescent="0.35">
      <c r="A7440" s="33" t="s">
        <v>599</v>
      </c>
    </row>
    <row r="7441" spans="1:1" x14ac:dyDescent="0.35">
      <c r="A7441" s="33" t="s">
        <v>1172</v>
      </c>
    </row>
    <row r="7442" spans="1:1" x14ac:dyDescent="0.35">
      <c r="A7442" s="33" t="s">
        <v>1462</v>
      </c>
    </row>
    <row r="7443" spans="1:1" x14ac:dyDescent="0.35">
      <c r="A7443" s="33" t="s">
        <v>957</v>
      </c>
    </row>
    <row r="7444" spans="1:1" x14ac:dyDescent="0.35">
      <c r="A7444" s="33" t="s">
        <v>1606</v>
      </c>
    </row>
    <row r="7445" spans="1:1" x14ac:dyDescent="0.35">
      <c r="A7445" s="33" t="s">
        <v>1334</v>
      </c>
    </row>
    <row r="7446" spans="1:1" x14ac:dyDescent="0.35">
      <c r="A7446" s="33" t="s">
        <v>944</v>
      </c>
    </row>
    <row r="7447" spans="1:1" x14ac:dyDescent="0.35">
      <c r="A7447" s="33" t="s">
        <v>1536</v>
      </c>
    </row>
    <row r="7448" spans="1:1" x14ac:dyDescent="0.35">
      <c r="A7448" s="33" t="s">
        <v>804</v>
      </c>
    </row>
    <row r="7449" spans="1:1" x14ac:dyDescent="0.35">
      <c r="A7449" s="33" t="s">
        <v>933</v>
      </c>
    </row>
    <row r="7450" spans="1:1" x14ac:dyDescent="0.35">
      <c r="A7450" s="33" t="s">
        <v>872</v>
      </c>
    </row>
    <row r="7451" spans="1:1" x14ac:dyDescent="0.35">
      <c r="A7451" s="33" t="s">
        <v>93</v>
      </c>
    </row>
    <row r="7452" spans="1:1" x14ac:dyDescent="0.35">
      <c r="A7452" s="33" t="s">
        <v>1837</v>
      </c>
    </row>
    <row r="7453" spans="1:1" x14ac:dyDescent="0.35">
      <c r="A7453" s="33" t="s">
        <v>161</v>
      </c>
    </row>
    <row r="7454" spans="1:1" x14ac:dyDescent="0.35">
      <c r="A7454" s="33" t="s">
        <v>1407</v>
      </c>
    </row>
    <row r="7455" spans="1:1" x14ac:dyDescent="0.35">
      <c r="A7455" s="33" t="s">
        <v>966</v>
      </c>
    </row>
    <row r="7456" spans="1:1" x14ac:dyDescent="0.35">
      <c r="A7456" s="33" t="s">
        <v>299</v>
      </c>
    </row>
    <row r="7457" spans="1:1" x14ac:dyDescent="0.35">
      <c r="A7457" s="33" t="s">
        <v>1131</v>
      </c>
    </row>
    <row r="7458" spans="1:1" x14ac:dyDescent="0.35">
      <c r="A7458" s="33" t="s">
        <v>1422</v>
      </c>
    </row>
    <row r="7459" spans="1:1" x14ac:dyDescent="0.35">
      <c r="A7459" s="33" t="s">
        <v>977</v>
      </c>
    </row>
    <row r="7460" spans="1:1" x14ac:dyDescent="0.35">
      <c r="A7460" s="33" t="s">
        <v>1598</v>
      </c>
    </row>
    <row r="7461" spans="1:1" x14ac:dyDescent="0.35">
      <c r="A7461" s="33" t="s">
        <v>352</v>
      </c>
    </row>
    <row r="7462" spans="1:1" x14ac:dyDescent="0.35">
      <c r="A7462" s="33" t="s">
        <v>694</v>
      </c>
    </row>
    <row r="7463" spans="1:1" x14ac:dyDescent="0.35">
      <c r="A7463" s="33" t="s">
        <v>1681</v>
      </c>
    </row>
    <row r="7464" spans="1:1" x14ac:dyDescent="0.35">
      <c r="A7464" s="33" t="s">
        <v>785</v>
      </c>
    </row>
    <row r="7465" spans="1:1" x14ac:dyDescent="0.35">
      <c r="A7465" s="33" t="s">
        <v>1491</v>
      </c>
    </row>
    <row r="7466" spans="1:1" x14ac:dyDescent="0.35">
      <c r="A7466" s="33" t="s">
        <v>978</v>
      </c>
    </row>
    <row r="7467" spans="1:1" x14ac:dyDescent="0.35">
      <c r="A7467" s="33" t="s">
        <v>214</v>
      </c>
    </row>
    <row r="7468" spans="1:1" x14ac:dyDescent="0.35">
      <c r="A7468" s="33" t="s">
        <v>1635</v>
      </c>
    </row>
    <row r="7469" spans="1:1" x14ac:dyDescent="0.35">
      <c r="A7469" s="33" t="s">
        <v>1758</v>
      </c>
    </row>
    <row r="7470" spans="1:1" x14ac:dyDescent="0.35">
      <c r="A7470" s="33" t="s">
        <v>1228</v>
      </c>
    </row>
    <row r="7471" spans="1:1" x14ac:dyDescent="0.35">
      <c r="A7471" s="33" t="s">
        <v>1187</v>
      </c>
    </row>
    <row r="7472" spans="1:1" x14ac:dyDescent="0.35">
      <c r="A7472" s="33" t="s">
        <v>1842</v>
      </c>
    </row>
    <row r="7473" spans="1:1" x14ac:dyDescent="0.35">
      <c r="A7473" s="33" t="s">
        <v>1113</v>
      </c>
    </row>
    <row r="7474" spans="1:1" x14ac:dyDescent="0.35">
      <c r="A7474" s="33" t="s">
        <v>1104</v>
      </c>
    </row>
    <row r="7475" spans="1:1" x14ac:dyDescent="0.35">
      <c r="A7475" s="33" t="s">
        <v>705</v>
      </c>
    </row>
    <row r="7476" spans="1:1" x14ac:dyDescent="0.35">
      <c r="A7476" s="33" t="s">
        <v>1207</v>
      </c>
    </row>
    <row r="7477" spans="1:1" x14ac:dyDescent="0.35">
      <c r="A7477" s="33" t="s">
        <v>633</v>
      </c>
    </row>
    <row r="7478" spans="1:1" x14ac:dyDescent="0.35">
      <c r="A7478" s="33" t="s">
        <v>1033</v>
      </c>
    </row>
    <row r="7479" spans="1:1" x14ac:dyDescent="0.35">
      <c r="A7479" s="33" t="s">
        <v>1312</v>
      </c>
    </row>
    <row r="7480" spans="1:1" x14ac:dyDescent="0.35">
      <c r="A7480" s="33" t="s">
        <v>605</v>
      </c>
    </row>
    <row r="7481" spans="1:1" x14ac:dyDescent="0.35">
      <c r="A7481" s="33" t="s">
        <v>1265</v>
      </c>
    </row>
    <row r="7482" spans="1:1" x14ac:dyDescent="0.35">
      <c r="A7482" s="33" t="s">
        <v>287</v>
      </c>
    </row>
    <row r="7483" spans="1:1" x14ac:dyDescent="0.35">
      <c r="A7483" s="33" t="s">
        <v>13</v>
      </c>
    </row>
    <row r="7484" spans="1:1" x14ac:dyDescent="0.35">
      <c r="A7484" s="33" t="s">
        <v>140</v>
      </c>
    </row>
    <row r="7485" spans="1:1" x14ac:dyDescent="0.35">
      <c r="A7485" s="33" t="s">
        <v>1454</v>
      </c>
    </row>
    <row r="7486" spans="1:1" x14ac:dyDescent="0.35">
      <c r="A7486" s="33" t="s">
        <v>1257</v>
      </c>
    </row>
    <row r="7487" spans="1:1" x14ac:dyDescent="0.35">
      <c r="A7487" s="33" t="s">
        <v>1471</v>
      </c>
    </row>
    <row r="7488" spans="1:1" x14ac:dyDescent="0.35">
      <c r="A7488" s="33" t="s">
        <v>1762</v>
      </c>
    </row>
    <row r="7489" spans="1:1" x14ac:dyDescent="0.35">
      <c r="A7489" s="33" t="s">
        <v>1657</v>
      </c>
    </row>
    <row r="7490" spans="1:1" x14ac:dyDescent="0.35">
      <c r="A7490" s="33" t="s">
        <v>1757</v>
      </c>
    </row>
    <row r="7491" spans="1:1" x14ac:dyDescent="0.35">
      <c r="A7491" s="33" t="s">
        <v>254</v>
      </c>
    </row>
    <row r="7492" spans="1:1" x14ac:dyDescent="0.35">
      <c r="A7492" s="33" t="s">
        <v>569</v>
      </c>
    </row>
    <row r="7493" spans="1:1" x14ac:dyDescent="0.35">
      <c r="A7493" s="33" t="s">
        <v>1633</v>
      </c>
    </row>
    <row r="7494" spans="1:1" x14ac:dyDescent="0.35">
      <c r="A7494" s="33" t="s">
        <v>715</v>
      </c>
    </row>
    <row r="7495" spans="1:1" x14ac:dyDescent="0.35">
      <c r="A7495" s="33" t="s">
        <v>1115</v>
      </c>
    </row>
    <row r="7496" spans="1:1" x14ac:dyDescent="0.35">
      <c r="A7496" s="33" t="s">
        <v>964</v>
      </c>
    </row>
    <row r="7497" spans="1:1" x14ac:dyDescent="0.35">
      <c r="A7497" s="33" t="s">
        <v>1859</v>
      </c>
    </row>
    <row r="7498" spans="1:1" x14ac:dyDescent="0.35">
      <c r="A7498" s="33" t="s">
        <v>1243</v>
      </c>
    </row>
    <row r="7499" spans="1:1" x14ac:dyDescent="0.35">
      <c r="A7499" s="33" t="s">
        <v>1524</v>
      </c>
    </row>
    <row r="7500" spans="1:1" x14ac:dyDescent="0.35">
      <c r="A7500" s="33" t="s">
        <v>1766</v>
      </c>
    </row>
    <row r="7501" spans="1:1" x14ac:dyDescent="0.35">
      <c r="A7501" s="33" t="s">
        <v>1078</v>
      </c>
    </row>
    <row r="7502" spans="1:1" x14ac:dyDescent="0.35">
      <c r="A7502" s="33" t="s">
        <v>709</v>
      </c>
    </row>
    <row r="7503" spans="1:1" x14ac:dyDescent="0.35">
      <c r="A7503" s="33" t="s">
        <v>487</v>
      </c>
    </row>
    <row r="7504" spans="1:1" x14ac:dyDescent="0.35">
      <c r="A7504" s="33" t="s">
        <v>1629</v>
      </c>
    </row>
    <row r="7505" spans="1:1" x14ac:dyDescent="0.35">
      <c r="A7505" s="33" t="s">
        <v>907</v>
      </c>
    </row>
    <row r="7506" spans="1:1" x14ac:dyDescent="0.35">
      <c r="A7506" s="33" t="s">
        <v>935</v>
      </c>
    </row>
    <row r="7507" spans="1:1" x14ac:dyDescent="0.35">
      <c r="A7507" s="33" t="s">
        <v>210</v>
      </c>
    </row>
    <row r="7508" spans="1:1" x14ac:dyDescent="0.35">
      <c r="A7508" s="33" t="s">
        <v>177</v>
      </c>
    </row>
    <row r="7509" spans="1:1" x14ac:dyDescent="0.35">
      <c r="A7509" s="33" t="s">
        <v>1462</v>
      </c>
    </row>
    <row r="7510" spans="1:1" x14ac:dyDescent="0.35">
      <c r="A7510" s="33" t="s">
        <v>958</v>
      </c>
    </row>
    <row r="7511" spans="1:1" x14ac:dyDescent="0.35">
      <c r="A7511" s="33" t="s">
        <v>751</v>
      </c>
    </row>
    <row r="7512" spans="1:1" x14ac:dyDescent="0.35">
      <c r="A7512" s="33" t="s">
        <v>808</v>
      </c>
    </row>
    <row r="7513" spans="1:1" x14ac:dyDescent="0.35">
      <c r="A7513" s="33" t="s">
        <v>1158</v>
      </c>
    </row>
    <row r="7514" spans="1:1" x14ac:dyDescent="0.35">
      <c r="A7514" s="33" t="s">
        <v>807</v>
      </c>
    </row>
    <row r="7515" spans="1:1" x14ac:dyDescent="0.35">
      <c r="A7515" s="33" t="s">
        <v>1009</v>
      </c>
    </row>
    <row r="7516" spans="1:1" x14ac:dyDescent="0.35">
      <c r="A7516" s="33" t="s">
        <v>1798</v>
      </c>
    </row>
    <row r="7517" spans="1:1" x14ac:dyDescent="0.35">
      <c r="A7517" s="33" t="s">
        <v>950</v>
      </c>
    </row>
    <row r="7518" spans="1:1" x14ac:dyDescent="0.35">
      <c r="A7518" s="33" t="s">
        <v>1732</v>
      </c>
    </row>
    <row r="7519" spans="1:1" x14ac:dyDescent="0.35">
      <c r="A7519" s="33" t="s">
        <v>525</v>
      </c>
    </row>
    <row r="7520" spans="1:1" x14ac:dyDescent="0.35">
      <c r="A7520" s="33" t="s">
        <v>474</v>
      </c>
    </row>
    <row r="7521" spans="1:1" x14ac:dyDescent="0.35">
      <c r="A7521" s="33" t="s">
        <v>1552</v>
      </c>
    </row>
    <row r="7522" spans="1:1" x14ac:dyDescent="0.35">
      <c r="A7522" s="33" t="s">
        <v>1445</v>
      </c>
    </row>
    <row r="7523" spans="1:1" x14ac:dyDescent="0.35">
      <c r="A7523" s="33" t="s">
        <v>1560</v>
      </c>
    </row>
    <row r="7524" spans="1:1" x14ac:dyDescent="0.35">
      <c r="A7524" s="33" t="s">
        <v>1158</v>
      </c>
    </row>
    <row r="7525" spans="1:1" x14ac:dyDescent="0.35">
      <c r="A7525" s="33" t="s">
        <v>1223</v>
      </c>
    </row>
    <row r="7526" spans="1:1" x14ac:dyDescent="0.35">
      <c r="A7526" s="33" t="s">
        <v>51</v>
      </c>
    </row>
    <row r="7527" spans="1:1" x14ac:dyDescent="0.35">
      <c r="A7527" s="33" t="s">
        <v>1094</v>
      </c>
    </row>
    <row r="7528" spans="1:1" x14ac:dyDescent="0.35">
      <c r="A7528" s="33" t="s">
        <v>1498</v>
      </c>
    </row>
    <row r="7529" spans="1:1" x14ac:dyDescent="0.35">
      <c r="A7529" s="33" t="s">
        <v>761</v>
      </c>
    </row>
    <row r="7530" spans="1:1" x14ac:dyDescent="0.35">
      <c r="A7530" s="33" t="s">
        <v>600</v>
      </c>
    </row>
    <row r="7531" spans="1:1" x14ac:dyDescent="0.35">
      <c r="A7531" s="33" t="s">
        <v>1298</v>
      </c>
    </row>
    <row r="7532" spans="1:1" x14ac:dyDescent="0.35">
      <c r="A7532" s="33" t="s">
        <v>339</v>
      </c>
    </row>
    <row r="7533" spans="1:1" x14ac:dyDescent="0.35">
      <c r="A7533" s="33" t="s">
        <v>255</v>
      </c>
    </row>
    <row r="7534" spans="1:1" x14ac:dyDescent="0.35">
      <c r="A7534" s="33" t="s">
        <v>538</v>
      </c>
    </row>
    <row r="7535" spans="1:1" x14ac:dyDescent="0.35">
      <c r="A7535" s="33" t="s">
        <v>1514</v>
      </c>
    </row>
    <row r="7536" spans="1:1" x14ac:dyDescent="0.35">
      <c r="A7536" s="33" t="s">
        <v>605</v>
      </c>
    </row>
    <row r="7537" spans="1:1" x14ac:dyDescent="0.35">
      <c r="A7537" s="33" t="s">
        <v>407</v>
      </c>
    </row>
    <row r="7538" spans="1:1" x14ac:dyDescent="0.35">
      <c r="A7538" s="33" t="s">
        <v>906</v>
      </c>
    </row>
    <row r="7539" spans="1:1" x14ac:dyDescent="0.35">
      <c r="A7539" s="33" t="s">
        <v>653</v>
      </c>
    </row>
    <row r="7540" spans="1:1" x14ac:dyDescent="0.35">
      <c r="A7540" s="33" t="s">
        <v>1226</v>
      </c>
    </row>
    <row r="7541" spans="1:1" x14ac:dyDescent="0.35">
      <c r="A7541" s="33" t="s">
        <v>1265</v>
      </c>
    </row>
    <row r="7542" spans="1:1" x14ac:dyDescent="0.35">
      <c r="A7542" s="33" t="s">
        <v>599</v>
      </c>
    </row>
    <row r="7543" spans="1:1" x14ac:dyDescent="0.35">
      <c r="A7543" s="33" t="s">
        <v>1279</v>
      </c>
    </row>
    <row r="7544" spans="1:1" x14ac:dyDescent="0.35">
      <c r="A7544" s="33" t="s">
        <v>654</v>
      </c>
    </row>
    <row r="7545" spans="1:1" x14ac:dyDescent="0.35">
      <c r="A7545" s="33" t="s">
        <v>722</v>
      </c>
    </row>
    <row r="7546" spans="1:1" x14ac:dyDescent="0.35">
      <c r="A7546" s="33" t="s">
        <v>541</v>
      </c>
    </row>
    <row r="7547" spans="1:1" x14ac:dyDescent="0.35">
      <c r="A7547" s="33" t="s">
        <v>1660</v>
      </c>
    </row>
    <row r="7548" spans="1:1" x14ac:dyDescent="0.35">
      <c r="A7548" s="33" t="s">
        <v>1117</v>
      </c>
    </row>
    <row r="7549" spans="1:1" x14ac:dyDescent="0.35">
      <c r="A7549" s="33" t="s">
        <v>1576</v>
      </c>
    </row>
    <row r="7550" spans="1:1" x14ac:dyDescent="0.35">
      <c r="A7550" s="33" t="s">
        <v>1795</v>
      </c>
    </row>
    <row r="7551" spans="1:1" x14ac:dyDescent="0.35">
      <c r="A7551" s="33" t="s">
        <v>368</v>
      </c>
    </row>
    <row r="7552" spans="1:1" x14ac:dyDescent="0.35">
      <c r="A7552" s="33" t="s">
        <v>1106</v>
      </c>
    </row>
    <row r="7553" spans="1:1" x14ac:dyDescent="0.35">
      <c r="A7553" s="33" t="s">
        <v>1881</v>
      </c>
    </row>
    <row r="7554" spans="1:1" x14ac:dyDescent="0.35">
      <c r="A7554" s="33" t="s">
        <v>784</v>
      </c>
    </row>
    <row r="7555" spans="1:1" x14ac:dyDescent="0.35">
      <c r="A7555" s="33" t="s">
        <v>467</v>
      </c>
    </row>
    <row r="7556" spans="1:1" x14ac:dyDescent="0.35">
      <c r="A7556" s="33" t="s">
        <v>1845</v>
      </c>
    </row>
    <row r="7557" spans="1:1" x14ac:dyDescent="0.35">
      <c r="A7557" s="33" t="s">
        <v>461</v>
      </c>
    </row>
    <row r="7558" spans="1:1" x14ac:dyDescent="0.35">
      <c r="A7558" s="33" t="s">
        <v>140</v>
      </c>
    </row>
    <row r="7559" spans="1:1" x14ac:dyDescent="0.35">
      <c r="A7559" s="33" t="s">
        <v>399</v>
      </c>
    </row>
    <row r="7560" spans="1:1" x14ac:dyDescent="0.35">
      <c r="A7560" s="33" t="s">
        <v>371</v>
      </c>
    </row>
    <row r="7561" spans="1:1" x14ac:dyDescent="0.35">
      <c r="A7561" s="33" t="s">
        <v>1611</v>
      </c>
    </row>
    <row r="7562" spans="1:1" x14ac:dyDescent="0.35">
      <c r="A7562" s="33" t="s">
        <v>1571</v>
      </c>
    </row>
    <row r="7563" spans="1:1" x14ac:dyDescent="0.35">
      <c r="A7563" s="33" t="s">
        <v>1166</v>
      </c>
    </row>
    <row r="7564" spans="1:1" x14ac:dyDescent="0.35">
      <c r="A7564" s="33" t="s">
        <v>836</v>
      </c>
    </row>
    <row r="7565" spans="1:1" x14ac:dyDescent="0.35">
      <c r="A7565" s="33" t="s">
        <v>639</v>
      </c>
    </row>
    <row r="7566" spans="1:1" x14ac:dyDescent="0.35">
      <c r="A7566" s="33" t="s">
        <v>824</v>
      </c>
    </row>
    <row r="7567" spans="1:1" x14ac:dyDescent="0.35">
      <c r="A7567" s="33" t="s">
        <v>112</v>
      </c>
    </row>
    <row r="7568" spans="1:1" x14ac:dyDescent="0.35">
      <c r="A7568" s="33" t="s">
        <v>1731</v>
      </c>
    </row>
    <row r="7569" spans="1:1" x14ac:dyDescent="0.35">
      <c r="A7569" s="33" t="s">
        <v>1671</v>
      </c>
    </row>
    <row r="7570" spans="1:1" x14ac:dyDescent="0.35">
      <c r="A7570" s="33" t="s">
        <v>724</v>
      </c>
    </row>
    <row r="7571" spans="1:1" x14ac:dyDescent="0.35">
      <c r="A7571" s="33" t="s">
        <v>335</v>
      </c>
    </row>
    <row r="7572" spans="1:1" x14ac:dyDescent="0.35">
      <c r="A7572" s="33" t="s">
        <v>383</v>
      </c>
    </row>
    <row r="7573" spans="1:1" x14ac:dyDescent="0.35">
      <c r="A7573" s="33" t="s">
        <v>170</v>
      </c>
    </row>
    <row r="7574" spans="1:1" x14ac:dyDescent="0.35">
      <c r="A7574" s="33" t="s">
        <v>785</v>
      </c>
    </row>
    <row r="7575" spans="1:1" x14ac:dyDescent="0.35">
      <c r="A7575" s="33" t="s">
        <v>1584</v>
      </c>
    </row>
    <row r="7576" spans="1:1" x14ac:dyDescent="0.35">
      <c r="A7576" s="33" t="s">
        <v>1621</v>
      </c>
    </row>
    <row r="7577" spans="1:1" x14ac:dyDescent="0.35">
      <c r="A7577" s="33" t="s">
        <v>1778</v>
      </c>
    </row>
    <row r="7578" spans="1:1" x14ac:dyDescent="0.35">
      <c r="A7578" s="33" t="s">
        <v>361</v>
      </c>
    </row>
    <row r="7579" spans="1:1" x14ac:dyDescent="0.35">
      <c r="A7579" s="33" t="s">
        <v>963</v>
      </c>
    </row>
    <row r="7580" spans="1:1" x14ac:dyDescent="0.35">
      <c r="A7580" s="33" t="s">
        <v>1824</v>
      </c>
    </row>
    <row r="7581" spans="1:1" x14ac:dyDescent="0.35">
      <c r="A7581" s="33" t="s">
        <v>82</v>
      </c>
    </row>
    <row r="7582" spans="1:1" x14ac:dyDescent="0.35">
      <c r="A7582" s="33" t="s">
        <v>592</v>
      </c>
    </row>
    <row r="7583" spans="1:1" x14ac:dyDescent="0.35">
      <c r="A7583" s="33" t="s">
        <v>609</v>
      </c>
    </row>
    <row r="7584" spans="1:1" x14ac:dyDescent="0.35">
      <c r="A7584" s="33" t="s">
        <v>1392</v>
      </c>
    </row>
    <row r="7585" spans="1:1" x14ac:dyDescent="0.35">
      <c r="A7585" s="33" t="s">
        <v>1783</v>
      </c>
    </row>
    <row r="7586" spans="1:1" x14ac:dyDescent="0.35">
      <c r="A7586" s="33" t="s">
        <v>1647</v>
      </c>
    </row>
    <row r="7587" spans="1:1" x14ac:dyDescent="0.35">
      <c r="A7587" s="33" t="s">
        <v>569</v>
      </c>
    </row>
    <row r="7588" spans="1:1" x14ac:dyDescent="0.35">
      <c r="A7588" s="33" t="s">
        <v>1511</v>
      </c>
    </row>
    <row r="7589" spans="1:1" x14ac:dyDescent="0.35">
      <c r="A7589" s="33" t="s">
        <v>1471</v>
      </c>
    </row>
    <row r="7590" spans="1:1" x14ac:dyDescent="0.35">
      <c r="A7590" s="33" t="s">
        <v>67</v>
      </c>
    </row>
    <row r="7591" spans="1:1" x14ac:dyDescent="0.35">
      <c r="A7591" s="33" t="s">
        <v>685</v>
      </c>
    </row>
    <row r="7592" spans="1:1" x14ac:dyDescent="0.35">
      <c r="A7592" s="33" t="s">
        <v>1514</v>
      </c>
    </row>
    <row r="7593" spans="1:1" x14ac:dyDescent="0.35">
      <c r="A7593" s="33" t="s">
        <v>771</v>
      </c>
    </row>
    <row r="7594" spans="1:1" x14ac:dyDescent="0.35">
      <c r="A7594" s="33" t="s">
        <v>1027</v>
      </c>
    </row>
    <row r="7595" spans="1:1" x14ac:dyDescent="0.35">
      <c r="A7595" s="33" t="s">
        <v>1931</v>
      </c>
    </row>
    <row r="7596" spans="1:1" x14ac:dyDescent="0.35">
      <c r="A7596" s="33" t="s">
        <v>1528</v>
      </c>
    </row>
    <row r="7597" spans="1:1" x14ac:dyDescent="0.35">
      <c r="A7597" s="33" t="s">
        <v>1626</v>
      </c>
    </row>
    <row r="7598" spans="1:1" x14ac:dyDescent="0.35">
      <c r="A7598" s="33" t="s">
        <v>845</v>
      </c>
    </row>
    <row r="7599" spans="1:1" x14ac:dyDescent="0.35">
      <c r="A7599" s="33" t="s">
        <v>1300</v>
      </c>
    </row>
    <row r="7600" spans="1:1" x14ac:dyDescent="0.35">
      <c r="A7600" s="33" t="s">
        <v>127</v>
      </c>
    </row>
    <row r="7601" spans="1:1" x14ac:dyDescent="0.35">
      <c r="A7601" s="33" t="s">
        <v>1506</v>
      </c>
    </row>
    <row r="7602" spans="1:1" x14ac:dyDescent="0.35">
      <c r="A7602" s="33" t="s">
        <v>1765</v>
      </c>
    </row>
    <row r="7603" spans="1:1" x14ac:dyDescent="0.35">
      <c r="A7603" s="33" t="s">
        <v>650</v>
      </c>
    </row>
    <row r="7604" spans="1:1" x14ac:dyDescent="0.35">
      <c r="A7604" s="33" t="s">
        <v>322</v>
      </c>
    </row>
    <row r="7605" spans="1:1" x14ac:dyDescent="0.35">
      <c r="A7605" s="33" t="s">
        <v>103</v>
      </c>
    </row>
    <row r="7606" spans="1:1" x14ac:dyDescent="0.35">
      <c r="A7606" s="33" t="s">
        <v>1327</v>
      </c>
    </row>
    <row r="7607" spans="1:1" x14ac:dyDescent="0.35">
      <c r="A7607" s="33" t="s">
        <v>152</v>
      </c>
    </row>
    <row r="7608" spans="1:1" x14ac:dyDescent="0.35">
      <c r="A7608" s="33" t="s">
        <v>1068</v>
      </c>
    </row>
    <row r="7609" spans="1:1" x14ac:dyDescent="0.35">
      <c r="A7609" s="33" t="s">
        <v>1555</v>
      </c>
    </row>
    <row r="7610" spans="1:1" x14ac:dyDescent="0.35">
      <c r="A7610" s="33" t="s">
        <v>1077</v>
      </c>
    </row>
    <row r="7611" spans="1:1" x14ac:dyDescent="0.35">
      <c r="A7611" s="33" t="s">
        <v>1057</v>
      </c>
    </row>
    <row r="7612" spans="1:1" x14ac:dyDescent="0.35">
      <c r="A7612" s="33" t="s">
        <v>1852</v>
      </c>
    </row>
    <row r="7613" spans="1:1" x14ac:dyDescent="0.35">
      <c r="A7613" s="33" t="s">
        <v>1607</v>
      </c>
    </row>
    <row r="7614" spans="1:1" x14ac:dyDescent="0.35">
      <c r="A7614" s="33" t="s">
        <v>389</v>
      </c>
    </row>
    <row r="7615" spans="1:1" x14ac:dyDescent="0.35">
      <c r="A7615" s="33" t="s">
        <v>1382</v>
      </c>
    </row>
    <row r="7616" spans="1:1" x14ac:dyDescent="0.35">
      <c r="A7616" s="33" t="s">
        <v>388</v>
      </c>
    </row>
    <row r="7617" spans="1:1" x14ac:dyDescent="0.35">
      <c r="A7617" s="33" t="s">
        <v>1285</v>
      </c>
    </row>
    <row r="7618" spans="1:1" x14ac:dyDescent="0.35">
      <c r="A7618" s="33" t="s">
        <v>282</v>
      </c>
    </row>
    <row r="7619" spans="1:1" x14ac:dyDescent="0.35">
      <c r="A7619" s="33" t="s">
        <v>1102</v>
      </c>
    </row>
    <row r="7620" spans="1:1" x14ac:dyDescent="0.35">
      <c r="A7620" s="33" t="s">
        <v>1186</v>
      </c>
    </row>
    <row r="7621" spans="1:1" x14ac:dyDescent="0.35">
      <c r="A7621" s="33" t="s">
        <v>856</v>
      </c>
    </row>
    <row r="7622" spans="1:1" x14ac:dyDescent="0.35">
      <c r="A7622" s="33" t="s">
        <v>1674</v>
      </c>
    </row>
    <row r="7623" spans="1:1" x14ac:dyDescent="0.35">
      <c r="A7623" s="33" t="s">
        <v>231</v>
      </c>
    </row>
    <row r="7624" spans="1:1" x14ac:dyDescent="0.35">
      <c r="A7624" s="33" t="s">
        <v>1012</v>
      </c>
    </row>
    <row r="7625" spans="1:1" x14ac:dyDescent="0.35">
      <c r="A7625" s="33" t="s">
        <v>692</v>
      </c>
    </row>
    <row r="7626" spans="1:1" x14ac:dyDescent="0.35">
      <c r="A7626" s="33" t="s">
        <v>1867</v>
      </c>
    </row>
    <row r="7627" spans="1:1" x14ac:dyDescent="0.35">
      <c r="A7627" s="33" t="s">
        <v>1637</v>
      </c>
    </row>
    <row r="7628" spans="1:1" x14ac:dyDescent="0.35">
      <c r="A7628" s="33" t="s">
        <v>1132</v>
      </c>
    </row>
    <row r="7629" spans="1:1" x14ac:dyDescent="0.35">
      <c r="A7629" s="33" t="s">
        <v>283</v>
      </c>
    </row>
    <row r="7630" spans="1:1" x14ac:dyDescent="0.35">
      <c r="A7630" s="33" t="s">
        <v>687</v>
      </c>
    </row>
    <row r="7631" spans="1:1" x14ac:dyDescent="0.35">
      <c r="A7631" s="33" t="s">
        <v>329</v>
      </c>
    </row>
    <row r="7632" spans="1:1" x14ac:dyDescent="0.35">
      <c r="A7632" s="33" t="s">
        <v>250</v>
      </c>
    </row>
    <row r="7633" spans="1:1" x14ac:dyDescent="0.35">
      <c r="A7633" s="33" t="s">
        <v>895</v>
      </c>
    </row>
    <row r="7634" spans="1:1" x14ac:dyDescent="0.35">
      <c r="A7634" s="33" t="s">
        <v>1197</v>
      </c>
    </row>
    <row r="7635" spans="1:1" x14ac:dyDescent="0.35">
      <c r="A7635" s="33" t="s">
        <v>749</v>
      </c>
    </row>
    <row r="7636" spans="1:1" x14ac:dyDescent="0.35">
      <c r="A7636" s="33" t="s">
        <v>941</v>
      </c>
    </row>
    <row r="7637" spans="1:1" x14ac:dyDescent="0.35">
      <c r="A7637" s="33" t="s">
        <v>1368</v>
      </c>
    </row>
    <row r="7638" spans="1:1" x14ac:dyDescent="0.35">
      <c r="A7638" s="33" t="s">
        <v>911</v>
      </c>
    </row>
    <row r="7639" spans="1:1" x14ac:dyDescent="0.35">
      <c r="A7639" s="33" t="s">
        <v>925</v>
      </c>
    </row>
    <row r="7640" spans="1:1" x14ac:dyDescent="0.35">
      <c r="A7640" s="33" t="s">
        <v>662</v>
      </c>
    </row>
    <row r="7641" spans="1:1" x14ac:dyDescent="0.35">
      <c r="A7641" s="33" t="s">
        <v>520</v>
      </c>
    </row>
    <row r="7642" spans="1:1" x14ac:dyDescent="0.35">
      <c r="A7642" s="33" t="s">
        <v>274</v>
      </c>
    </row>
    <row r="7643" spans="1:1" x14ac:dyDescent="0.35">
      <c r="A7643" s="33" t="s">
        <v>1660</v>
      </c>
    </row>
    <row r="7644" spans="1:1" x14ac:dyDescent="0.35">
      <c r="A7644" s="33" t="s">
        <v>642</v>
      </c>
    </row>
    <row r="7645" spans="1:1" x14ac:dyDescent="0.35">
      <c r="A7645" s="33" t="s">
        <v>564</v>
      </c>
    </row>
    <row r="7646" spans="1:1" x14ac:dyDescent="0.35">
      <c r="A7646" s="33" t="s">
        <v>1133</v>
      </c>
    </row>
    <row r="7647" spans="1:1" x14ac:dyDescent="0.35">
      <c r="A7647" s="33" t="s">
        <v>922</v>
      </c>
    </row>
    <row r="7648" spans="1:1" x14ac:dyDescent="0.35">
      <c r="A7648" s="33" t="s">
        <v>477</v>
      </c>
    </row>
    <row r="7649" spans="1:1" x14ac:dyDescent="0.35">
      <c r="A7649" s="33" t="s">
        <v>528</v>
      </c>
    </row>
    <row r="7650" spans="1:1" x14ac:dyDescent="0.35">
      <c r="A7650" s="33" t="s">
        <v>1801</v>
      </c>
    </row>
    <row r="7651" spans="1:1" x14ac:dyDescent="0.35">
      <c r="A7651" s="33" t="s">
        <v>1056</v>
      </c>
    </row>
    <row r="7652" spans="1:1" x14ac:dyDescent="0.35">
      <c r="A7652" s="33" t="s">
        <v>273</v>
      </c>
    </row>
    <row r="7653" spans="1:1" x14ac:dyDescent="0.35">
      <c r="A7653" s="33" t="s">
        <v>1687</v>
      </c>
    </row>
    <row r="7654" spans="1:1" x14ac:dyDescent="0.35">
      <c r="A7654" s="33" t="s">
        <v>1111</v>
      </c>
    </row>
    <row r="7655" spans="1:1" x14ac:dyDescent="0.35">
      <c r="A7655" s="33" t="s">
        <v>818</v>
      </c>
    </row>
    <row r="7656" spans="1:1" x14ac:dyDescent="0.35">
      <c r="A7656" s="33" t="s">
        <v>247</v>
      </c>
    </row>
    <row r="7657" spans="1:1" x14ac:dyDescent="0.35">
      <c r="A7657" s="33" t="s">
        <v>1368</v>
      </c>
    </row>
    <row r="7658" spans="1:1" x14ac:dyDescent="0.35">
      <c r="A7658" s="33" t="s">
        <v>1213</v>
      </c>
    </row>
    <row r="7659" spans="1:1" x14ac:dyDescent="0.35">
      <c r="A7659" s="33" t="s">
        <v>1848</v>
      </c>
    </row>
    <row r="7660" spans="1:1" x14ac:dyDescent="0.35">
      <c r="A7660" s="33" t="s">
        <v>245</v>
      </c>
    </row>
    <row r="7661" spans="1:1" x14ac:dyDescent="0.35">
      <c r="A7661" s="33" t="s">
        <v>948</v>
      </c>
    </row>
    <row r="7662" spans="1:1" x14ac:dyDescent="0.35">
      <c r="A7662" s="33" t="s">
        <v>832</v>
      </c>
    </row>
    <row r="7663" spans="1:1" x14ac:dyDescent="0.35">
      <c r="A7663" s="33" t="s">
        <v>1154</v>
      </c>
    </row>
    <row r="7664" spans="1:1" x14ac:dyDescent="0.35">
      <c r="A7664" s="33" t="s">
        <v>884</v>
      </c>
    </row>
    <row r="7665" spans="1:1" x14ac:dyDescent="0.35">
      <c r="A7665" s="33" t="s">
        <v>352</v>
      </c>
    </row>
    <row r="7666" spans="1:1" x14ac:dyDescent="0.35">
      <c r="A7666" s="33" t="s">
        <v>1379</v>
      </c>
    </row>
    <row r="7667" spans="1:1" x14ac:dyDescent="0.35">
      <c r="A7667" s="33" t="s">
        <v>977</v>
      </c>
    </row>
    <row r="7668" spans="1:1" x14ac:dyDescent="0.35">
      <c r="A7668" s="33" t="s">
        <v>1381</v>
      </c>
    </row>
    <row r="7669" spans="1:1" x14ac:dyDescent="0.35">
      <c r="A7669" s="33" t="s">
        <v>893</v>
      </c>
    </row>
    <row r="7670" spans="1:1" x14ac:dyDescent="0.35">
      <c r="A7670" s="33" t="s">
        <v>304</v>
      </c>
    </row>
    <row r="7671" spans="1:1" x14ac:dyDescent="0.35">
      <c r="A7671" s="33" t="s">
        <v>1674</v>
      </c>
    </row>
    <row r="7672" spans="1:1" x14ac:dyDescent="0.35">
      <c r="A7672" s="33" t="s">
        <v>1360</v>
      </c>
    </row>
    <row r="7673" spans="1:1" x14ac:dyDescent="0.35">
      <c r="A7673" s="33" t="s">
        <v>1577</v>
      </c>
    </row>
    <row r="7674" spans="1:1" x14ac:dyDescent="0.35">
      <c r="A7674" s="33" t="s">
        <v>1664</v>
      </c>
    </row>
    <row r="7675" spans="1:1" x14ac:dyDescent="0.35">
      <c r="A7675" s="33" t="s">
        <v>57</v>
      </c>
    </row>
    <row r="7676" spans="1:1" x14ac:dyDescent="0.35">
      <c r="A7676" s="33" t="s">
        <v>623</v>
      </c>
    </row>
    <row r="7677" spans="1:1" x14ac:dyDescent="0.35">
      <c r="A7677" s="33" t="s">
        <v>314</v>
      </c>
    </row>
    <row r="7678" spans="1:1" x14ac:dyDescent="0.35">
      <c r="A7678" s="33" t="s">
        <v>317</v>
      </c>
    </row>
    <row r="7679" spans="1:1" x14ac:dyDescent="0.35">
      <c r="A7679" s="33" t="s">
        <v>1164</v>
      </c>
    </row>
    <row r="7680" spans="1:1" x14ac:dyDescent="0.35">
      <c r="A7680" s="33" t="s">
        <v>266</v>
      </c>
    </row>
    <row r="7681" spans="1:1" x14ac:dyDescent="0.35">
      <c r="A7681" s="33" t="s">
        <v>622</v>
      </c>
    </row>
    <row r="7682" spans="1:1" x14ac:dyDescent="0.35">
      <c r="A7682" s="33" t="s">
        <v>917</v>
      </c>
    </row>
    <row r="7683" spans="1:1" x14ac:dyDescent="0.35">
      <c r="A7683" s="33" t="s">
        <v>397</v>
      </c>
    </row>
    <row r="7684" spans="1:1" x14ac:dyDescent="0.35">
      <c r="A7684" s="33" t="s">
        <v>1571</v>
      </c>
    </row>
    <row r="7685" spans="1:1" x14ac:dyDescent="0.35">
      <c r="A7685" s="33" t="s">
        <v>293</v>
      </c>
    </row>
    <row r="7686" spans="1:1" x14ac:dyDescent="0.35">
      <c r="A7686" s="33" t="s">
        <v>800</v>
      </c>
    </row>
    <row r="7687" spans="1:1" x14ac:dyDescent="0.35">
      <c r="A7687" s="33" t="s">
        <v>626</v>
      </c>
    </row>
    <row r="7688" spans="1:1" x14ac:dyDescent="0.35">
      <c r="A7688" s="33" t="s">
        <v>65</v>
      </c>
    </row>
    <row r="7689" spans="1:1" x14ac:dyDescent="0.35">
      <c r="A7689" s="33" t="s">
        <v>174</v>
      </c>
    </row>
    <row r="7690" spans="1:1" x14ac:dyDescent="0.35">
      <c r="A7690" s="33" t="s">
        <v>625</v>
      </c>
    </row>
    <row r="7691" spans="1:1" x14ac:dyDescent="0.35">
      <c r="A7691" s="33" t="s">
        <v>1745</v>
      </c>
    </row>
    <row r="7692" spans="1:1" x14ac:dyDescent="0.35">
      <c r="A7692" s="33" t="s">
        <v>492</v>
      </c>
    </row>
    <row r="7693" spans="1:1" x14ac:dyDescent="0.35">
      <c r="A7693" s="33" t="s">
        <v>493</v>
      </c>
    </row>
    <row r="7694" spans="1:1" x14ac:dyDescent="0.35">
      <c r="A7694" s="33" t="s">
        <v>751</v>
      </c>
    </row>
    <row r="7695" spans="1:1" x14ac:dyDescent="0.35">
      <c r="A7695" s="33" t="s">
        <v>273</v>
      </c>
    </row>
    <row r="7696" spans="1:1" x14ac:dyDescent="0.35">
      <c r="A7696" s="33" t="s">
        <v>1376</v>
      </c>
    </row>
    <row r="7697" spans="1:1" x14ac:dyDescent="0.35">
      <c r="A7697" s="33" t="s">
        <v>491</v>
      </c>
    </row>
    <row r="7698" spans="1:1" x14ac:dyDescent="0.35">
      <c r="A7698" s="33" t="s">
        <v>903</v>
      </c>
    </row>
    <row r="7699" spans="1:1" x14ac:dyDescent="0.35">
      <c r="A7699" s="33" t="s">
        <v>286</v>
      </c>
    </row>
    <row r="7700" spans="1:1" x14ac:dyDescent="0.35">
      <c r="A7700" s="33" t="s">
        <v>1779</v>
      </c>
    </row>
    <row r="7701" spans="1:1" x14ac:dyDescent="0.35">
      <c r="A7701" s="33" t="s">
        <v>1285</v>
      </c>
    </row>
    <row r="7702" spans="1:1" x14ac:dyDescent="0.35">
      <c r="A7702" s="33" t="s">
        <v>320</v>
      </c>
    </row>
    <row r="7703" spans="1:1" x14ac:dyDescent="0.35">
      <c r="A7703" s="33" t="s">
        <v>98</v>
      </c>
    </row>
    <row r="7704" spans="1:1" x14ac:dyDescent="0.35">
      <c r="A7704" s="33" t="s">
        <v>1711</v>
      </c>
    </row>
    <row r="7705" spans="1:1" x14ac:dyDescent="0.35">
      <c r="A7705" s="33" t="s">
        <v>718</v>
      </c>
    </row>
    <row r="7706" spans="1:1" x14ac:dyDescent="0.35">
      <c r="A7706" s="33" t="s">
        <v>497</v>
      </c>
    </row>
    <row r="7707" spans="1:1" x14ac:dyDescent="0.35">
      <c r="A7707" s="33" t="s">
        <v>736</v>
      </c>
    </row>
    <row r="7708" spans="1:1" x14ac:dyDescent="0.35">
      <c r="A7708" s="33" t="s">
        <v>510</v>
      </c>
    </row>
    <row r="7709" spans="1:1" x14ac:dyDescent="0.35">
      <c r="A7709" s="33" t="s">
        <v>288</v>
      </c>
    </row>
    <row r="7710" spans="1:1" x14ac:dyDescent="0.35">
      <c r="A7710" s="33" t="s">
        <v>730</v>
      </c>
    </row>
    <row r="7711" spans="1:1" x14ac:dyDescent="0.35">
      <c r="A7711" s="33" t="s">
        <v>123</v>
      </c>
    </row>
    <row r="7712" spans="1:1" x14ac:dyDescent="0.35">
      <c r="A7712" s="33" t="s">
        <v>628</v>
      </c>
    </row>
    <row r="7713" spans="1:1" x14ac:dyDescent="0.35">
      <c r="A7713" s="33" t="s">
        <v>330</v>
      </c>
    </row>
    <row r="7714" spans="1:1" x14ac:dyDescent="0.35">
      <c r="A7714" s="33" t="s">
        <v>799</v>
      </c>
    </row>
    <row r="7715" spans="1:1" x14ac:dyDescent="0.35">
      <c r="A7715" s="33" t="s">
        <v>1108</v>
      </c>
    </row>
    <row r="7716" spans="1:1" x14ac:dyDescent="0.35">
      <c r="A7716" s="33" t="s">
        <v>63</v>
      </c>
    </row>
    <row r="7717" spans="1:1" x14ac:dyDescent="0.35">
      <c r="A7717" s="33" t="s">
        <v>935</v>
      </c>
    </row>
    <row r="7718" spans="1:1" x14ac:dyDescent="0.35">
      <c r="A7718" s="33" t="s">
        <v>531</v>
      </c>
    </row>
    <row r="7719" spans="1:1" x14ac:dyDescent="0.35">
      <c r="A7719" s="33" t="s">
        <v>1067</v>
      </c>
    </row>
    <row r="7720" spans="1:1" x14ac:dyDescent="0.35">
      <c r="A7720" s="33" t="s">
        <v>1066</v>
      </c>
    </row>
    <row r="7721" spans="1:1" x14ac:dyDescent="0.35">
      <c r="A7721" s="33" t="s">
        <v>1060</v>
      </c>
    </row>
    <row r="7722" spans="1:1" x14ac:dyDescent="0.35">
      <c r="A7722" s="33" t="s">
        <v>1465</v>
      </c>
    </row>
    <row r="7723" spans="1:1" x14ac:dyDescent="0.35">
      <c r="A7723" s="33" t="s">
        <v>296</v>
      </c>
    </row>
    <row r="7724" spans="1:1" x14ac:dyDescent="0.35">
      <c r="A7724" s="33" t="s">
        <v>1055</v>
      </c>
    </row>
    <row r="7725" spans="1:1" x14ac:dyDescent="0.35">
      <c r="A7725" s="33" t="s">
        <v>1464</v>
      </c>
    </row>
    <row r="7726" spans="1:1" x14ac:dyDescent="0.35">
      <c r="A7726" s="33" t="s">
        <v>1516</v>
      </c>
    </row>
    <row r="7727" spans="1:1" x14ac:dyDescent="0.35">
      <c r="A7727" s="33" t="s">
        <v>584</v>
      </c>
    </row>
    <row r="7728" spans="1:1" x14ac:dyDescent="0.35">
      <c r="A7728" s="33" t="s">
        <v>1324</v>
      </c>
    </row>
    <row r="7729" spans="1:1" x14ac:dyDescent="0.35">
      <c r="A7729" s="33" t="s">
        <v>1059</v>
      </c>
    </row>
    <row r="7730" spans="1:1" x14ac:dyDescent="0.35">
      <c r="A7730" s="33" t="s">
        <v>1277</v>
      </c>
    </row>
    <row r="7731" spans="1:1" x14ac:dyDescent="0.35">
      <c r="A7731" s="33" t="s">
        <v>1574</v>
      </c>
    </row>
    <row r="7732" spans="1:1" x14ac:dyDescent="0.35">
      <c r="A7732" s="33" t="s">
        <v>288</v>
      </c>
    </row>
    <row r="7733" spans="1:1" x14ac:dyDescent="0.35">
      <c r="A7733" s="33" t="s">
        <v>1060</v>
      </c>
    </row>
    <row r="7734" spans="1:1" x14ac:dyDescent="0.35">
      <c r="A7734" s="33" t="s">
        <v>820</v>
      </c>
    </row>
    <row r="7735" spans="1:1" x14ac:dyDescent="0.35">
      <c r="A7735" s="33" t="s">
        <v>1070</v>
      </c>
    </row>
    <row r="7736" spans="1:1" x14ac:dyDescent="0.35">
      <c r="A7736" s="33" t="s">
        <v>1346</v>
      </c>
    </row>
    <row r="7737" spans="1:1" x14ac:dyDescent="0.35">
      <c r="A7737" s="33" t="s">
        <v>582</v>
      </c>
    </row>
    <row r="7738" spans="1:1" x14ac:dyDescent="0.35">
      <c r="A7738" s="33" t="s">
        <v>1601</v>
      </c>
    </row>
    <row r="7739" spans="1:1" x14ac:dyDescent="0.35">
      <c r="A7739" s="33" t="s">
        <v>1255</v>
      </c>
    </row>
    <row r="7740" spans="1:1" x14ac:dyDescent="0.35">
      <c r="A7740" s="33" t="s">
        <v>1916</v>
      </c>
    </row>
    <row r="7741" spans="1:1" x14ac:dyDescent="0.35">
      <c r="A7741" s="33" t="s">
        <v>1103</v>
      </c>
    </row>
    <row r="7742" spans="1:1" x14ac:dyDescent="0.35">
      <c r="A7742" s="33" t="s">
        <v>1263</v>
      </c>
    </row>
    <row r="7743" spans="1:1" x14ac:dyDescent="0.35">
      <c r="A7743" s="33" t="s">
        <v>421</v>
      </c>
    </row>
    <row r="7744" spans="1:1" x14ac:dyDescent="0.35">
      <c r="A7744" s="33" t="s">
        <v>173</v>
      </c>
    </row>
    <row r="7745" spans="1:1" x14ac:dyDescent="0.35">
      <c r="A7745" s="33" t="s">
        <v>643</v>
      </c>
    </row>
    <row r="7746" spans="1:1" x14ac:dyDescent="0.35">
      <c r="A7746" s="33" t="s">
        <v>277</v>
      </c>
    </row>
    <row r="7747" spans="1:1" x14ac:dyDescent="0.35">
      <c r="A7747" s="33" t="s">
        <v>627</v>
      </c>
    </row>
    <row r="7748" spans="1:1" x14ac:dyDescent="0.35">
      <c r="A7748" s="33" t="s">
        <v>1738</v>
      </c>
    </row>
    <row r="7749" spans="1:1" x14ac:dyDescent="0.35">
      <c r="A7749" s="33" t="s">
        <v>377</v>
      </c>
    </row>
    <row r="7750" spans="1:1" x14ac:dyDescent="0.35">
      <c r="A7750" s="33" t="s">
        <v>439</v>
      </c>
    </row>
    <row r="7751" spans="1:1" x14ac:dyDescent="0.35">
      <c r="A7751" s="33" t="s">
        <v>726</v>
      </c>
    </row>
    <row r="7752" spans="1:1" x14ac:dyDescent="0.35">
      <c r="A7752" s="33" t="s">
        <v>1486</v>
      </c>
    </row>
    <row r="7753" spans="1:1" x14ac:dyDescent="0.35">
      <c r="A7753" s="33" t="s">
        <v>728</v>
      </c>
    </row>
    <row r="7754" spans="1:1" x14ac:dyDescent="0.35">
      <c r="A7754" s="33" t="s">
        <v>727</v>
      </c>
    </row>
    <row r="7755" spans="1:1" x14ac:dyDescent="0.35">
      <c r="A7755" s="33" t="s">
        <v>729</v>
      </c>
    </row>
    <row r="7756" spans="1:1" x14ac:dyDescent="0.35">
      <c r="A7756" s="33" t="s">
        <v>654</v>
      </c>
    </row>
    <row r="7757" spans="1:1" x14ac:dyDescent="0.35">
      <c r="A7757" s="33" t="s">
        <v>306</v>
      </c>
    </row>
    <row r="7758" spans="1:1" x14ac:dyDescent="0.35">
      <c r="A7758" s="33" t="s">
        <v>1485</v>
      </c>
    </row>
    <row r="7759" spans="1:1" x14ac:dyDescent="0.35">
      <c r="A7759" s="33" t="s">
        <v>1356</v>
      </c>
    </row>
    <row r="7760" spans="1:1" x14ac:dyDescent="0.35">
      <c r="A7760" s="33" t="s">
        <v>1126</v>
      </c>
    </row>
    <row r="7761" spans="1:1" x14ac:dyDescent="0.35">
      <c r="A7761" s="33" t="s">
        <v>297</v>
      </c>
    </row>
    <row r="7762" spans="1:1" x14ac:dyDescent="0.35">
      <c r="A7762" s="33" t="s">
        <v>41</v>
      </c>
    </row>
    <row r="7763" spans="1:1" x14ac:dyDescent="0.35">
      <c r="A7763" s="33" t="s">
        <v>1904</v>
      </c>
    </row>
    <row r="7764" spans="1:1" x14ac:dyDescent="0.35">
      <c r="A7764" s="33" t="s">
        <v>59</v>
      </c>
    </row>
    <row r="7765" spans="1:1" x14ac:dyDescent="0.35">
      <c r="A7765" s="33" t="s">
        <v>953</v>
      </c>
    </row>
    <row r="7766" spans="1:1" x14ac:dyDescent="0.35">
      <c r="A7766" s="33" t="s">
        <v>139</v>
      </c>
    </row>
    <row r="7767" spans="1:1" x14ac:dyDescent="0.35">
      <c r="A7767" s="33" t="s">
        <v>1808</v>
      </c>
    </row>
    <row r="7768" spans="1:1" x14ac:dyDescent="0.35">
      <c r="A7768" s="33" t="s">
        <v>834</v>
      </c>
    </row>
    <row r="7769" spans="1:1" x14ac:dyDescent="0.35">
      <c r="A7769" s="33" t="s">
        <v>894</v>
      </c>
    </row>
    <row r="7770" spans="1:1" x14ac:dyDescent="0.35">
      <c r="A7770" s="33" t="s">
        <v>737</v>
      </c>
    </row>
    <row r="7771" spans="1:1" x14ac:dyDescent="0.35">
      <c r="A7771" s="33" t="s">
        <v>678</v>
      </c>
    </row>
    <row r="7772" spans="1:1" x14ac:dyDescent="0.35">
      <c r="A7772" s="33" t="s">
        <v>638</v>
      </c>
    </row>
    <row r="7773" spans="1:1" x14ac:dyDescent="0.35">
      <c r="A7773" s="33" t="s">
        <v>1157</v>
      </c>
    </row>
    <row r="7774" spans="1:1" x14ac:dyDescent="0.35">
      <c r="A7774" s="33" t="s">
        <v>388</v>
      </c>
    </row>
    <row r="7775" spans="1:1" x14ac:dyDescent="0.35">
      <c r="A7775" s="33" t="s">
        <v>382</v>
      </c>
    </row>
    <row r="7776" spans="1:1" x14ac:dyDescent="0.35">
      <c r="A7776" s="33" t="s">
        <v>626</v>
      </c>
    </row>
    <row r="7777" spans="1:1" x14ac:dyDescent="0.35">
      <c r="A7777" s="33" t="s">
        <v>125</v>
      </c>
    </row>
    <row r="7778" spans="1:1" x14ac:dyDescent="0.35">
      <c r="A7778" s="33" t="s">
        <v>1332</v>
      </c>
    </row>
    <row r="7779" spans="1:1" x14ac:dyDescent="0.35">
      <c r="A7779" s="33" t="s">
        <v>621</v>
      </c>
    </row>
    <row r="7780" spans="1:1" x14ac:dyDescent="0.35">
      <c r="A7780" s="33" t="s">
        <v>101</v>
      </c>
    </row>
    <row r="7781" spans="1:1" x14ac:dyDescent="0.35">
      <c r="A7781" s="33" t="s">
        <v>1670</v>
      </c>
    </row>
    <row r="7782" spans="1:1" x14ac:dyDescent="0.35">
      <c r="A7782" s="33" t="s">
        <v>1689</v>
      </c>
    </row>
    <row r="7783" spans="1:1" x14ac:dyDescent="0.35">
      <c r="A7783" s="33" t="s">
        <v>617</v>
      </c>
    </row>
    <row r="7784" spans="1:1" x14ac:dyDescent="0.35">
      <c r="A7784" s="33" t="s">
        <v>1443</v>
      </c>
    </row>
    <row r="7785" spans="1:1" x14ac:dyDescent="0.35">
      <c r="A7785" s="33" t="s">
        <v>1565</v>
      </c>
    </row>
    <row r="7786" spans="1:1" x14ac:dyDescent="0.35">
      <c r="A7786" s="33" t="s">
        <v>608</v>
      </c>
    </row>
    <row r="7787" spans="1:1" x14ac:dyDescent="0.35">
      <c r="A7787" s="33" t="s">
        <v>1423</v>
      </c>
    </row>
    <row r="7788" spans="1:1" x14ac:dyDescent="0.35">
      <c r="A7788" s="33" t="s">
        <v>1497</v>
      </c>
    </row>
    <row r="7789" spans="1:1" x14ac:dyDescent="0.35">
      <c r="A7789" s="33" t="s">
        <v>1698</v>
      </c>
    </row>
    <row r="7790" spans="1:1" x14ac:dyDescent="0.35">
      <c r="A7790" s="33" t="s">
        <v>1175</v>
      </c>
    </row>
    <row r="7791" spans="1:1" x14ac:dyDescent="0.35">
      <c r="A7791" s="33" t="s">
        <v>1490</v>
      </c>
    </row>
    <row r="7792" spans="1:1" x14ac:dyDescent="0.35">
      <c r="A7792" s="33" t="s">
        <v>472</v>
      </c>
    </row>
    <row r="7793" spans="1:1" x14ac:dyDescent="0.35">
      <c r="A7793" s="33" t="s">
        <v>721</v>
      </c>
    </row>
    <row r="7794" spans="1:1" x14ac:dyDescent="0.35">
      <c r="A7794" s="33" t="s">
        <v>767</v>
      </c>
    </row>
    <row r="7795" spans="1:1" x14ac:dyDescent="0.35">
      <c r="A7795" s="33" t="s">
        <v>1555</v>
      </c>
    </row>
    <row r="7796" spans="1:1" x14ac:dyDescent="0.35">
      <c r="A7796" s="33" t="s">
        <v>1055</v>
      </c>
    </row>
    <row r="7797" spans="1:1" x14ac:dyDescent="0.35">
      <c r="A7797" s="33" t="s">
        <v>671</v>
      </c>
    </row>
    <row r="7798" spans="1:1" x14ac:dyDescent="0.35">
      <c r="A7798" s="33" t="s">
        <v>1017</v>
      </c>
    </row>
    <row r="7799" spans="1:1" x14ac:dyDescent="0.35">
      <c r="A7799" s="33" t="s">
        <v>1498</v>
      </c>
    </row>
    <row r="7800" spans="1:1" x14ac:dyDescent="0.35">
      <c r="A7800" s="33" t="s">
        <v>372</v>
      </c>
    </row>
    <row r="7801" spans="1:1" x14ac:dyDescent="0.35">
      <c r="A7801" s="33" t="s">
        <v>135</v>
      </c>
    </row>
    <row r="7802" spans="1:1" x14ac:dyDescent="0.35">
      <c r="A7802" s="33" t="s">
        <v>776</v>
      </c>
    </row>
    <row r="7803" spans="1:1" x14ac:dyDescent="0.35">
      <c r="A7803" s="33" t="s">
        <v>1140</v>
      </c>
    </row>
    <row r="7804" spans="1:1" x14ac:dyDescent="0.35">
      <c r="A7804" s="33" t="s">
        <v>810</v>
      </c>
    </row>
    <row r="7805" spans="1:1" x14ac:dyDescent="0.35">
      <c r="A7805" s="33" t="s">
        <v>10</v>
      </c>
    </row>
    <row r="7806" spans="1:1" x14ac:dyDescent="0.35">
      <c r="A7806" s="33" t="s">
        <v>1429</v>
      </c>
    </row>
    <row r="7807" spans="1:1" x14ac:dyDescent="0.35">
      <c r="A7807" s="33" t="s">
        <v>409</v>
      </c>
    </row>
    <row r="7808" spans="1:1" x14ac:dyDescent="0.35">
      <c r="A7808" s="33" t="s">
        <v>1497</v>
      </c>
    </row>
    <row r="7809" spans="1:1" x14ac:dyDescent="0.35">
      <c r="A7809" s="33" t="s">
        <v>1498</v>
      </c>
    </row>
    <row r="7810" spans="1:1" x14ac:dyDescent="0.35">
      <c r="A7810" s="33" t="s">
        <v>948</v>
      </c>
    </row>
    <row r="7811" spans="1:1" x14ac:dyDescent="0.35">
      <c r="A7811" s="33" t="s">
        <v>337</v>
      </c>
    </row>
    <row r="7812" spans="1:1" x14ac:dyDescent="0.35">
      <c r="A7812" s="33" t="s">
        <v>803</v>
      </c>
    </row>
    <row r="7813" spans="1:1" x14ac:dyDescent="0.35">
      <c r="A7813" s="33" t="s">
        <v>633</v>
      </c>
    </row>
    <row r="7814" spans="1:1" x14ac:dyDescent="0.35">
      <c r="A7814" s="33" t="s">
        <v>324</v>
      </c>
    </row>
    <row r="7815" spans="1:1" x14ac:dyDescent="0.35">
      <c r="A7815" s="33" t="s">
        <v>191</v>
      </c>
    </row>
    <row r="7816" spans="1:1" x14ac:dyDescent="0.35">
      <c r="A7816" s="33" t="s">
        <v>430</v>
      </c>
    </row>
    <row r="7817" spans="1:1" x14ac:dyDescent="0.35">
      <c r="A7817" s="33" t="s">
        <v>236</v>
      </c>
    </row>
    <row r="7818" spans="1:1" x14ac:dyDescent="0.35">
      <c r="A7818" s="33" t="s">
        <v>243</v>
      </c>
    </row>
    <row r="7819" spans="1:1" x14ac:dyDescent="0.35">
      <c r="A7819" s="33" t="s">
        <v>1521</v>
      </c>
    </row>
    <row r="7820" spans="1:1" x14ac:dyDescent="0.35">
      <c r="A7820" s="33" t="s">
        <v>1651</v>
      </c>
    </row>
    <row r="7821" spans="1:1" x14ac:dyDescent="0.35">
      <c r="A7821" s="33" t="s">
        <v>626</v>
      </c>
    </row>
    <row r="7822" spans="1:1" x14ac:dyDescent="0.35">
      <c r="A7822" s="33" t="s">
        <v>1316</v>
      </c>
    </row>
    <row r="7823" spans="1:1" x14ac:dyDescent="0.35">
      <c r="A7823" s="33" t="s">
        <v>985</v>
      </c>
    </row>
    <row r="7824" spans="1:1" x14ac:dyDescent="0.35">
      <c r="A7824" s="33" t="s">
        <v>491</v>
      </c>
    </row>
    <row r="7825" spans="1:1" x14ac:dyDescent="0.35">
      <c r="A7825" s="33" t="s">
        <v>1285</v>
      </c>
    </row>
    <row r="7826" spans="1:1" x14ac:dyDescent="0.35">
      <c r="A7826" s="33" t="s">
        <v>1284</v>
      </c>
    </row>
    <row r="7827" spans="1:1" x14ac:dyDescent="0.35">
      <c r="A7827" s="33" t="s">
        <v>582</v>
      </c>
    </row>
    <row r="7828" spans="1:1" x14ac:dyDescent="0.35">
      <c r="A7828" s="33" t="s">
        <v>1488</v>
      </c>
    </row>
    <row r="7829" spans="1:1" x14ac:dyDescent="0.35">
      <c r="A7829" s="33" t="s">
        <v>770</v>
      </c>
    </row>
    <row r="7830" spans="1:1" x14ac:dyDescent="0.35">
      <c r="A7830" s="33" t="s">
        <v>860</v>
      </c>
    </row>
    <row r="7831" spans="1:1" x14ac:dyDescent="0.35">
      <c r="A7831" s="33" t="s">
        <v>312</v>
      </c>
    </row>
    <row r="7832" spans="1:1" x14ac:dyDescent="0.35">
      <c r="A7832" s="33" t="s">
        <v>1829</v>
      </c>
    </row>
    <row r="7833" spans="1:1" x14ac:dyDescent="0.35">
      <c r="A7833" s="33" t="s">
        <v>114</v>
      </c>
    </row>
    <row r="7834" spans="1:1" x14ac:dyDescent="0.35">
      <c r="A7834" s="33" t="s">
        <v>580</v>
      </c>
    </row>
    <row r="7835" spans="1:1" x14ac:dyDescent="0.35">
      <c r="A7835" s="33" t="s">
        <v>733</v>
      </c>
    </row>
    <row r="7836" spans="1:1" x14ac:dyDescent="0.35">
      <c r="A7836" s="33" t="s">
        <v>765</v>
      </c>
    </row>
    <row r="7837" spans="1:1" x14ac:dyDescent="0.35">
      <c r="A7837" s="33" t="s">
        <v>1342</v>
      </c>
    </row>
    <row r="7838" spans="1:1" x14ac:dyDescent="0.35">
      <c r="A7838" s="33" t="s">
        <v>943</v>
      </c>
    </row>
    <row r="7839" spans="1:1" x14ac:dyDescent="0.35">
      <c r="A7839" s="33" t="s">
        <v>739</v>
      </c>
    </row>
    <row r="7840" spans="1:1" x14ac:dyDescent="0.35">
      <c r="A7840" s="33" t="s">
        <v>769</v>
      </c>
    </row>
    <row r="7841" spans="1:1" x14ac:dyDescent="0.35">
      <c r="A7841" s="33" t="s">
        <v>320</v>
      </c>
    </row>
    <row r="7842" spans="1:1" x14ac:dyDescent="0.35">
      <c r="A7842" s="33" t="s">
        <v>768</v>
      </c>
    </row>
    <row r="7843" spans="1:1" x14ac:dyDescent="0.35">
      <c r="A7843" s="33" t="s">
        <v>538</v>
      </c>
    </row>
    <row r="7844" spans="1:1" x14ac:dyDescent="0.35">
      <c r="A7844" s="33" t="s">
        <v>514</v>
      </c>
    </row>
    <row r="7845" spans="1:1" x14ac:dyDescent="0.35">
      <c r="A7845" s="33" t="s">
        <v>273</v>
      </c>
    </row>
    <row r="7846" spans="1:1" x14ac:dyDescent="0.35">
      <c r="A7846" s="33" t="s">
        <v>1137</v>
      </c>
    </row>
    <row r="7847" spans="1:1" x14ac:dyDescent="0.35">
      <c r="A7847" s="33" t="s">
        <v>1536</v>
      </c>
    </row>
    <row r="7848" spans="1:1" x14ac:dyDescent="0.35">
      <c r="A7848" s="33" t="s">
        <v>550</v>
      </c>
    </row>
    <row r="7849" spans="1:1" x14ac:dyDescent="0.35">
      <c r="A7849" s="33" t="s">
        <v>1256</v>
      </c>
    </row>
    <row r="7850" spans="1:1" x14ac:dyDescent="0.35">
      <c r="A7850" s="33" t="s">
        <v>1603</v>
      </c>
    </row>
    <row r="7851" spans="1:1" x14ac:dyDescent="0.35">
      <c r="A7851" s="33" t="s">
        <v>1404</v>
      </c>
    </row>
    <row r="7852" spans="1:1" x14ac:dyDescent="0.35">
      <c r="A7852" s="33" t="s">
        <v>707</v>
      </c>
    </row>
    <row r="7853" spans="1:1" x14ac:dyDescent="0.35">
      <c r="A7853" s="33" t="s">
        <v>1382</v>
      </c>
    </row>
    <row r="7854" spans="1:1" x14ac:dyDescent="0.35">
      <c r="A7854" s="33" t="s">
        <v>1281</v>
      </c>
    </row>
    <row r="7855" spans="1:1" x14ac:dyDescent="0.35">
      <c r="A7855" s="33" t="s">
        <v>171</v>
      </c>
    </row>
    <row r="7856" spans="1:1" x14ac:dyDescent="0.35">
      <c r="A7856" s="33" t="s">
        <v>1264</v>
      </c>
    </row>
    <row r="7857" spans="1:1" x14ac:dyDescent="0.35">
      <c r="A7857" s="33" t="s">
        <v>746</v>
      </c>
    </row>
    <row r="7858" spans="1:1" x14ac:dyDescent="0.35">
      <c r="A7858" s="33" t="s">
        <v>1047</v>
      </c>
    </row>
    <row r="7859" spans="1:1" x14ac:dyDescent="0.35">
      <c r="A7859" s="33" t="s">
        <v>714</v>
      </c>
    </row>
    <row r="7860" spans="1:1" x14ac:dyDescent="0.35">
      <c r="A7860" s="33" t="s">
        <v>876</v>
      </c>
    </row>
    <row r="7861" spans="1:1" x14ac:dyDescent="0.35">
      <c r="A7861" s="33" t="s">
        <v>109</v>
      </c>
    </row>
    <row r="7862" spans="1:1" x14ac:dyDescent="0.35">
      <c r="A7862" s="33" t="s">
        <v>708</v>
      </c>
    </row>
    <row r="7863" spans="1:1" x14ac:dyDescent="0.35">
      <c r="A7863" s="33" t="s">
        <v>1520</v>
      </c>
    </row>
    <row r="7864" spans="1:1" x14ac:dyDescent="0.35">
      <c r="A7864" s="33" t="s">
        <v>17</v>
      </c>
    </row>
    <row r="7865" spans="1:1" x14ac:dyDescent="0.35">
      <c r="A7865" s="33" t="s">
        <v>1791</v>
      </c>
    </row>
    <row r="7866" spans="1:1" x14ac:dyDescent="0.35">
      <c r="A7866" s="33" t="s">
        <v>1703</v>
      </c>
    </row>
    <row r="7867" spans="1:1" x14ac:dyDescent="0.35">
      <c r="A7867" s="33" t="s">
        <v>1173</v>
      </c>
    </row>
    <row r="7868" spans="1:1" x14ac:dyDescent="0.35">
      <c r="A7868" s="33" t="s">
        <v>908</v>
      </c>
    </row>
    <row r="7869" spans="1:1" x14ac:dyDescent="0.35">
      <c r="A7869" s="33" t="s">
        <v>1194</v>
      </c>
    </row>
    <row r="7870" spans="1:1" x14ac:dyDescent="0.35">
      <c r="A7870" s="33" t="s">
        <v>411</v>
      </c>
    </row>
    <row r="7871" spans="1:1" x14ac:dyDescent="0.35">
      <c r="A7871" s="33" t="s">
        <v>1451</v>
      </c>
    </row>
    <row r="7872" spans="1:1" x14ac:dyDescent="0.35">
      <c r="A7872" s="33" t="s">
        <v>1189</v>
      </c>
    </row>
    <row r="7873" spans="1:1" x14ac:dyDescent="0.35">
      <c r="A7873" s="33" t="s">
        <v>134</v>
      </c>
    </row>
    <row r="7874" spans="1:1" x14ac:dyDescent="0.35">
      <c r="A7874" s="33" t="s">
        <v>1510</v>
      </c>
    </row>
    <row r="7875" spans="1:1" x14ac:dyDescent="0.35">
      <c r="A7875" s="33" t="s">
        <v>38</v>
      </c>
    </row>
    <row r="7876" spans="1:1" x14ac:dyDescent="0.35">
      <c r="A7876" s="33" t="s">
        <v>554</v>
      </c>
    </row>
    <row r="7877" spans="1:1" x14ac:dyDescent="0.35">
      <c r="A7877" s="33" t="s">
        <v>510</v>
      </c>
    </row>
    <row r="7878" spans="1:1" x14ac:dyDescent="0.35">
      <c r="A7878" s="33" t="s">
        <v>1576</v>
      </c>
    </row>
    <row r="7879" spans="1:1" x14ac:dyDescent="0.35">
      <c r="A7879" s="33" t="s">
        <v>262</v>
      </c>
    </row>
    <row r="7880" spans="1:1" x14ac:dyDescent="0.35">
      <c r="A7880" s="33" t="s">
        <v>1253</v>
      </c>
    </row>
    <row r="7881" spans="1:1" x14ac:dyDescent="0.35">
      <c r="A7881" s="33" t="s">
        <v>113</v>
      </c>
    </row>
    <row r="7882" spans="1:1" x14ac:dyDescent="0.35">
      <c r="A7882" s="33" t="s">
        <v>728</v>
      </c>
    </row>
    <row r="7883" spans="1:1" x14ac:dyDescent="0.35">
      <c r="A7883" s="33" t="s">
        <v>1252</v>
      </c>
    </row>
    <row r="7884" spans="1:1" x14ac:dyDescent="0.35">
      <c r="A7884" s="33" t="s">
        <v>424</v>
      </c>
    </row>
    <row r="7885" spans="1:1" x14ac:dyDescent="0.35">
      <c r="A7885" s="33" t="s">
        <v>106</v>
      </c>
    </row>
    <row r="7886" spans="1:1" x14ac:dyDescent="0.35">
      <c r="A7886" s="33" t="s">
        <v>1690</v>
      </c>
    </row>
    <row r="7887" spans="1:1" x14ac:dyDescent="0.35">
      <c r="A7887" s="33" t="s">
        <v>809</v>
      </c>
    </row>
    <row r="7888" spans="1:1" x14ac:dyDescent="0.35">
      <c r="A7888" s="33" t="s">
        <v>266</v>
      </c>
    </row>
    <row r="7889" spans="1:1" x14ac:dyDescent="0.35">
      <c r="A7889" s="33" t="s">
        <v>760</v>
      </c>
    </row>
    <row r="7890" spans="1:1" x14ac:dyDescent="0.35">
      <c r="A7890" s="33" t="s">
        <v>1180</v>
      </c>
    </row>
    <row r="7891" spans="1:1" x14ac:dyDescent="0.35">
      <c r="A7891" s="33" t="s">
        <v>302</v>
      </c>
    </row>
    <row r="7892" spans="1:1" x14ac:dyDescent="0.35">
      <c r="A7892" s="33" t="s">
        <v>82</v>
      </c>
    </row>
    <row r="7893" spans="1:1" x14ac:dyDescent="0.35">
      <c r="A7893" s="33" t="s">
        <v>1608</v>
      </c>
    </row>
    <row r="7894" spans="1:1" x14ac:dyDescent="0.35">
      <c r="A7894" s="33" t="s">
        <v>1479</v>
      </c>
    </row>
    <row r="7895" spans="1:1" x14ac:dyDescent="0.35">
      <c r="A7895" s="33" t="s">
        <v>372</v>
      </c>
    </row>
    <row r="7896" spans="1:1" x14ac:dyDescent="0.35">
      <c r="A7896" s="33" t="s">
        <v>995</v>
      </c>
    </row>
    <row r="7897" spans="1:1" x14ac:dyDescent="0.35">
      <c r="A7897" s="33" t="s">
        <v>236</v>
      </c>
    </row>
    <row r="7898" spans="1:1" x14ac:dyDescent="0.35">
      <c r="A7898" s="33" t="s">
        <v>369</v>
      </c>
    </row>
    <row r="7899" spans="1:1" x14ac:dyDescent="0.35">
      <c r="A7899" s="33" t="s">
        <v>803</v>
      </c>
    </row>
    <row r="7900" spans="1:1" x14ac:dyDescent="0.35">
      <c r="A7900" s="33" t="s">
        <v>173</v>
      </c>
    </row>
    <row r="7901" spans="1:1" x14ac:dyDescent="0.35">
      <c r="A7901" s="33" t="s">
        <v>793</v>
      </c>
    </row>
    <row r="7902" spans="1:1" x14ac:dyDescent="0.35">
      <c r="A7902" s="33" t="s">
        <v>1713</v>
      </c>
    </row>
    <row r="7903" spans="1:1" x14ac:dyDescent="0.35">
      <c r="A7903" s="33" t="s">
        <v>925</v>
      </c>
    </row>
    <row r="7904" spans="1:1" x14ac:dyDescent="0.35">
      <c r="A7904" s="33" t="s">
        <v>411</v>
      </c>
    </row>
    <row r="7905" spans="1:1" x14ac:dyDescent="0.35">
      <c r="A7905" s="33" t="s">
        <v>1248</v>
      </c>
    </row>
    <row r="7906" spans="1:1" x14ac:dyDescent="0.35">
      <c r="A7906" s="33" t="s">
        <v>103</v>
      </c>
    </row>
    <row r="7907" spans="1:1" x14ac:dyDescent="0.35">
      <c r="A7907" s="33" t="s">
        <v>242</v>
      </c>
    </row>
    <row r="7908" spans="1:1" x14ac:dyDescent="0.35">
      <c r="A7908" s="33" t="s">
        <v>241</v>
      </c>
    </row>
    <row r="7909" spans="1:1" x14ac:dyDescent="0.35">
      <c r="A7909" s="33" t="s">
        <v>494</v>
      </c>
    </row>
    <row r="7910" spans="1:1" x14ac:dyDescent="0.35">
      <c r="A7910" s="33" t="s">
        <v>736</v>
      </c>
    </row>
    <row r="7911" spans="1:1" x14ac:dyDescent="0.35">
      <c r="A7911" s="33" t="s">
        <v>830</v>
      </c>
    </row>
    <row r="7912" spans="1:1" x14ac:dyDescent="0.35">
      <c r="A7912" s="33" t="s">
        <v>791</v>
      </c>
    </row>
    <row r="7913" spans="1:1" x14ac:dyDescent="0.35">
      <c r="A7913" s="33" t="s">
        <v>1768</v>
      </c>
    </row>
    <row r="7914" spans="1:1" x14ac:dyDescent="0.35">
      <c r="A7914" s="33" t="s">
        <v>54</v>
      </c>
    </row>
    <row r="7915" spans="1:1" x14ac:dyDescent="0.35">
      <c r="A7915" s="33" t="s">
        <v>316</v>
      </c>
    </row>
    <row r="7916" spans="1:1" x14ac:dyDescent="0.35">
      <c r="A7916" s="33" t="s">
        <v>1498</v>
      </c>
    </row>
    <row r="7917" spans="1:1" x14ac:dyDescent="0.35">
      <c r="A7917" s="33" t="s">
        <v>1146</v>
      </c>
    </row>
    <row r="7918" spans="1:1" x14ac:dyDescent="0.35">
      <c r="A7918" s="33" t="s">
        <v>572</v>
      </c>
    </row>
    <row r="7919" spans="1:1" x14ac:dyDescent="0.35">
      <c r="A7919" s="33" t="s">
        <v>1138</v>
      </c>
    </row>
    <row r="7920" spans="1:1" x14ac:dyDescent="0.35">
      <c r="A7920" s="33" t="s">
        <v>1826</v>
      </c>
    </row>
    <row r="7921" spans="1:1" x14ac:dyDescent="0.35">
      <c r="A7921" s="33" t="s">
        <v>343</v>
      </c>
    </row>
    <row r="7922" spans="1:1" x14ac:dyDescent="0.35">
      <c r="A7922" s="33" t="s">
        <v>441</v>
      </c>
    </row>
    <row r="7923" spans="1:1" x14ac:dyDescent="0.35">
      <c r="A7923" s="33" t="s">
        <v>1550</v>
      </c>
    </row>
    <row r="7924" spans="1:1" x14ac:dyDescent="0.35">
      <c r="A7924" s="33" t="s">
        <v>86</v>
      </c>
    </row>
    <row r="7925" spans="1:1" x14ac:dyDescent="0.35">
      <c r="A7925" s="33" t="s">
        <v>880</v>
      </c>
    </row>
    <row r="7926" spans="1:1" x14ac:dyDescent="0.35">
      <c r="A7926" s="33" t="s">
        <v>787</v>
      </c>
    </row>
    <row r="7927" spans="1:1" x14ac:dyDescent="0.35">
      <c r="A7927" s="33" t="s">
        <v>1139</v>
      </c>
    </row>
    <row r="7928" spans="1:1" x14ac:dyDescent="0.35">
      <c r="A7928" s="33" t="s">
        <v>1875</v>
      </c>
    </row>
    <row r="7929" spans="1:1" x14ac:dyDescent="0.35">
      <c r="A7929" s="33" t="s">
        <v>1091</v>
      </c>
    </row>
    <row r="7930" spans="1:1" x14ac:dyDescent="0.35">
      <c r="A7930" s="33" t="s">
        <v>65</v>
      </c>
    </row>
    <row r="7931" spans="1:1" x14ac:dyDescent="0.35">
      <c r="A7931" s="33" t="s">
        <v>561</v>
      </c>
    </row>
    <row r="7932" spans="1:1" x14ac:dyDescent="0.35">
      <c r="A7932" s="33" t="s">
        <v>551</v>
      </c>
    </row>
    <row r="7933" spans="1:1" x14ac:dyDescent="0.35">
      <c r="A7933" s="33" t="s">
        <v>1294</v>
      </c>
    </row>
    <row r="7934" spans="1:1" x14ac:dyDescent="0.35">
      <c r="A7934" s="33" t="s">
        <v>405</v>
      </c>
    </row>
    <row r="7935" spans="1:1" x14ac:dyDescent="0.35">
      <c r="A7935" s="33" t="s">
        <v>371</v>
      </c>
    </row>
    <row r="7936" spans="1:1" x14ac:dyDescent="0.35">
      <c r="A7936" s="33" t="s">
        <v>238</v>
      </c>
    </row>
    <row r="7937" spans="1:1" x14ac:dyDescent="0.35">
      <c r="A7937" s="33" t="s">
        <v>860</v>
      </c>
    </row>
    <row r="7938" spans="1:1" x14ac:dyDescent="0.35">
      <c r="A7938" s="33" t="s">
        <v>1839</v>
      </c>
    </row>
    <row r="7939" spans="1:1" x14ac:dyDescent="0.35">
      <c r="A7939" s="33" t="s">
        <v>1024</v>
      </c>
    </row>
    <row r="7940" spans="1:1" x14ac:dyDescent="0.35">
      <c r="A7940" s="33" t="s">
        <v>1345</v>
      </c>
    </row>
    <row r="7941" spans="1:1" x14ac:dyDescent="0.35">
      <c r="A7941" s="33" t="s">
        <v>1234</v>
      </c>
    </row>
    <row r="7942" spans="1:1" x14ac:dyDescent="0.35">
      <c r="A7942" s="33" t="s">
        <v>1643</v>
      </c>
    </row>
    <row r="7943" spans="1:1" x14ac:dyDescent="0.35">
      <c r="A7943" s="33" t="s">
        <v>858</v>
      </c>
    </row>
    <row r="7944" spans="1:1" x14ac:dyDescent="0.35">
      <c r="A7944" s="33" t="s">
        <v>857</v>
      </c>
    </row>
    <row r="7945" spans="1:1" x14ac:dyDescent="0.35">
      <c r="A7945" s="33" t="s">
        <v>817</v>
      </c>
    </row>
    <row r="7946" spans="1:1" x14ac:dyDescent="0.35">
      <c r="A7946" s="33" t="s">
        <v>888</v>
      </c>
    </row>
    <row r="7947" spans="1:1" x14ac:dyDescent="0.35">
      <c r="A7947" s="33" t="s">
        <v>1877</v>
      </c>
    </row>
    <row r="7948" spans="1:1" x14ac:dyDescent="0.35">
      <c r="A7948" s="33" t="s">
        <v>1519</v>
      </c>
    </row>
    <row r="7949" spans="1:1" x14ac:dyDescent="0.35">
      <c r="A7949" s="33" t="s">
        <v>797</v>
      </c>
    </row>
    <row r="7950" spans="1:1" x14ac:dyDescent="0.35">
      <c r="A7950" s="33" t="s">
        <v>675</v>
      </c>
    </row>
    <row r="7951" spans="1:1" x14ac:dyDescent="0.35">
      <c r="A7951" s="33" t="s">
        <v>273</v>
      </c>
    </row>
    <row r="7952" spans="1:1" x14ac:dyDescent="0.35">
      <c r="A7952" s="33" t="s">
        <v>231</v>
      </c>
    </row>
    <row r="7953" spans="1:1" x14ac:dyDescent="0.35">
      <c r="A7953" s="33" t="s">
        <v>840</v>
      </c>
    </row>
    <row r="7954" spans="1:1" x14ac:dyDescent="0.35">
      <c r="A7954" s="33" t="s">
        <v>1052</v>
      </c>
    </row>
    <row r="7955" spans="1:1" x14ac:dyDescent="0.35">
      <c r="A7955" s="33" t="s">
        <v>752</v>
      </c>
    </row>
    <row r="7956" spans="1:1" x14ac:dyDescent="0.35">
      <c r="A7956" s="33" t="s">
        <v>1517</v>
      </c>
    </row>
    <row r="7957" spans="1:1" x14ac:dyDescent="0.35">
      <c r="A7957" s="33" t="s">
        <v>800</v>
      </c>
    </row>
    <row r="7958" spans="1:1" x14ac:dyDescent="0.35">
      <c r="A7958" s="33" t="s">
        <v>1379</v>
      </c>
    </row>
    <row r="7959" spans="1:1" x14ac:dyDescent="0.35">
      <c r="A7959" s="33" t="s">
        <v>848</v>
      </c>
    </row>
    <row r="7960" spans="1:1" x14ac:dyDescent="0.35">
      <c r="A7960" s="33" t="s">
        <v>1054</v>
      </c>
    </row>
    <row r="7961" spans="1:1" x14ac:dyDescent="0.35">
      <c r="A7961" s="33" t="s">
        <v>820</v>
      </c>
    </row>
    <row r="7962" spans="1:1" x14ac:dyDescent="0.35">
      <c r="A7962" s="33" t="s">
        <v>66</v>
      </c>
    </row>
    <row r="7963" spans="1:1" x14ac:dyDescent="0.35">
      <c r="A7963" s="33" t="s">
        <v>1138</v>
      </c>
    </row>
    <row r="7964" spans="1:1" x14ac:dyDescent="0.35">
      <c r="A7964" s="33" t="s">
        <v>803</v>
      </c>
    </row>
    <row r="7965" spans="1:1" x14ac:dyDescent="0.35">
      <c r="A7965" s="33" t="s">
        <v>1425</v>
      </c>
    </row>
    <row r="7966" spans="1:1" x14ac:dyDescent="0.35">
      <c r="A7966" s="33" t="s">
        <v>62</v>
      </c>
    </row>
    <row r="7967" spans="1:1" x14ac:dyDescent="0.35">
      <c r="A7967" s="33" t="s">
        <v>223</v>
      </c>
    </row>
    <row r="7968" spans="1:1" x14ac:dyDescent="0.35">
      <c r="A7968" s="33" t="s">
        <v>499</v>
      </c>
    </row>
    <row r="7969" spans="1:1" x14ac:dyDescent="0.35">
      <c r="A7969" s="33" t="s">
        <v>247</v>
      </c>
    </row>
    <row r="7970" spans="1:1" x14ac:dyDescent="0.35">
      <c r="A7970" s="33" t="s">
        <v>405</v>
      </c>
    </row>
    <row r="7971" spans="1:1" x14ac:dyDescent="0.35">
      <c r="A7971" s="33" t="s">
        <v>887</v>
      </c>
    </row>
    <row r="7972" spans="1:1" x14ac:dyDescent="0.35">
      <c r="A7972" s="33" t="s">
        <v>367</v>
      </c>
    </row>
    <row r="7973" spans="1:1" x14ac:dyDescent="0.35">
      <c r="A7973" s="33" t="s">
        <v>823</v>
      </c>
    </row>
    <row r="7974" spans="1:1" x14ac:dyDescent="0.35">
      <c r="A7974" s="33" t="s">
        <v>366</v>
      </c>
    </row>
    <row r="7975" spans="1:1" x14ac:dyDescent="0.35">
      <c r="A7975" s="33" t="s">
        <v>1333</v>
      </c>
    </row>
    <row r="7976" spans="1:1" x14ac:dyDescent="0.35">
      <c r="A7976" s="33" t="s">
        <v>1183</v>
      </c>
    </row>
    <row r="7977" spans="1:1" x14ac:dyDescent="0.35">
      <c r="A7977" s="33" t="s">
        <v>877</v>
      </c>
    </row>
    <row r="7978" spans="1:1" x14ac:dyDescent="0.35">
      <c r="A7978" s="33" t="s">
        <v>400</v>
      </c>
    </row>
    <row r="7979" spans="1:1" x14ac:dyDescent="0.35">
      <c r="A7979" s="33" t="s">
        <v>672</v>
      </c>
    </row>
    <row r="7980" spans="1:1" x14ac:dyDescent="0.35">
      <c r="A7980" s="33" t="s">
        <v>133</v>
      </c>
    </row>
    <row r="7981" spans="1:1" x14ac:dyDescent="0.35">
      <c r="A7981" s="33" t="s">
        <v>1123</v>
      </c>
    </row>
    <row r="7982" spans="1:1" x14ac:dyDescent="0.35">
      <c r="A7982" s="33" t="s">
        <v>342</v>
      </c>
    </row>
    <row r="7983" spans="1:1" x14ac:dyDescent="0.35">
      <c r="A7983" s="33" t="s">
        <v>1309</v>
      </c>
    </row>
    <row r="7984" spans="1:1" x14ac:dyDescent="0.35">
      <c r="A7984" s="33" t="s">
        <v>70</v>
      </c>
    </row>
    <row r="7985" spans="1:1" x14ac:dyDescent="0.35">
      <c r="A7985" s="33" t="s">
        <v>53</v>
      </c>
    </row>
    <row r="7986" spans="1:1" x14ac:dyDescent="0.35">
      <c r="A7986" s="33" t="s">
        <v>920</v>
      </c>
    </row>
    <row r="7987" spans="1:1" x14ac:dyDescent="0.35">
      <c r="A7987" s="33" t="s">
        <v>233</v>
      </c>
    </row>
    <row r="7988" spans="1:1" x14ac:dyDescent="0.35">
      <c r="A7988" s="33" t="s">
        <v>918</v>
      </c>
    </row>
    <row r="7989" spans="1:1" x14ac:dyDescent="0.35">
      <c r="A7989" s="33" t="s">
        <v>200</v>
      </c>
    </row>
    <row r="7990" spans="1:1" x14ac:dyDescent="0.35">
      <c r="A7990" s="33" t="s">
        <v>1746</v>
      </c>
    </row>
    <row r="7991" spans="1:1" x14ac:dyDescent="0.35">
      <c r="A7991" s="33" t="s">
        <v>1831</v>
      </c>
    </row>
    <row r="7992" spans="1:1" x14ac:dyDescent="0.35">
      <c r="A7992" s="33" t="s">
        <v>59</v>
      </c>
    </row>
    <row r="7993" spans="1:1" x14ac:dyDescent="0.35">
      <c r="A7993" s="33" t="s">
        <v>1588</v>
      </c>
    </row>
    <row r="7994" spans="1:1" x14ac:dyDescent="0.35">
      <c r="A7994" s="33" t="s">
        <v>1577</v>
      </c>
    </row>
    <row r="7995" spans="1:1" x14ac:dyDescent="0.35">
      <c r="A7995" s="33" t="s">
        <v>691</v>
      </c>
    </row>
    <row r="7996" spans="1:1" x14ac:dyDescent="0.35">
      <c r="A7996" s="33" t="s">
        <v>922</v>
      </c>
    </row>
    <row r="7997" spans="1:1" x14ac:dyDescent="0.35">
      <c r="A7997" s="33" t="s">
        <v>1760</v>
      </c>
    </row>
    <row r="7998" spans="1:1" x14ac:dyDescent="0.35">
      <c r="A7998" s="33" t="s">
        <v>112</v>
      </c>
    </row>
    <row r="7999" spans="1:1" x14ac:dyDescent="0.35">
      <c r="A7999" s="33" t="s">
        <v>538</v>
      </c>
    </row>
    <row r="8000" spans="1:1" x14ac:dyDescent="0.35">
      <c r="A8000" s="33" t="s">
        <v>70</v>
      </c>
    </row>
    <row r="8001" spans="1:1" x14ac:dyDescent="0.35">
      <c r="A8001" s="33" t="s">
        <v>1675</v>
      </c>
    </row>
    <row r="8002" spans="1:1" x14ac:dyDescent="0.35">
      <c r="A8002" s="33" t="s">
        <v>1393</v>
      </c>
    </row>
    <row r="8003" spans="1:1" x14ac:dyDescent="0.35">
      <c r="A8003" s="33" t="s">
        <v>916</v>
      </c>
    </row>
    <row r="8004" spans="1:1" x14ac:dyDescent="0.35">
      <c r="A8004" s="33" t="s">
        <v>1570</v>
      </c>
    </row>
    <row r="8005" spans="1:1" x14ac:dyDescent="0.35">
      <c r="A8005" s="33" t="s">
        <v>120</v>
      </c>
    </row>
    <row r="8006" spans="1:1" x14ac:dyDescent="0.35">
      <c r="A8006" s="33" t="s">
        <v>1835</v>
      </c>
    </row>
    <row r="8007" spans="1:1" x14ac:dyDescent="0.35">
      <c r="A8007" s="33" t="s">
        <v>1293</v>
      </c>
    </row>
    <row r="8008" spans="1:1" x14ac:dyDescent="0.35">
      <c r="A8008" s="33" t="s">
        <v>1928</v>
      </c>
    </row>
    <row r="8009" spans="1:1" x14ac:dyDescent="0.35">
      <c r="A8009" s="33" t="s">
        <v>171</v>
      </c>
    </row>
    <row r="8010" spans="1:1" x14ac:dyDescent="0.35">
      <c r="A8010" s="33" t="s">
        <v>911</v>
      </c>
    </row>
    <row r="8011" spans="1:1" x14ac:dyDescent="0.35">
      <c r="A8011" s="33" t="s">
        <v>1372</v>
      </c>
    </row>
    <row r="8012" spans="1:1" x14ac:dyDescent="0.35">
      <c r="A8012" s="33" t="s">
        <v>544</v>
      </c>
    </row>
    <row r="8013" spans="1:1" x14ac:dyDescent="0.35">
      <c r="A8013" s="33" t="s">
        <v>740</v>
      </c>
    </row>
    <row r="8014" spans="1:1" x14ac:dyDescent="0.35">
      <c r="A8014" s="33" t="s">
        <v>642</v>
      </c>
    </row>
    <row r="8015" spans="1:1" x14ac:dyDescent="0.35">
      <c r="A8015" s="33" t="s">
        <v>568</v>
      </c>
    </row>
    <row r="8016" spans="1:1" x14ac:dyDescent="0.35">
      <c r="A8016" s="33" t="s">
        <v>1011</v>
      </c>
    </row>
    <row r="8017" spans="1:1" x14ac:dyDescent="0.35">
      <c r="A8017" s="33" t="s">
        <v>779</v>
      </c>
    </row>
    <row r="8018" spans="1:1" x14ac:dyDescent="0.35">
      <c r="A8018" s="33" t="s">
        <v>770</v>
      </c>
    </row>
    <row r="8019" spans="1:1" x14ac:dyDescent="0.35">
      <c r="A8019" s="33" t="s">
        <v>475</v>
      </c>
    </row>
    <row r="8020" spans="1:1" x14ac:dyDescent="0.35">
      <c r="A8020" s="33" t="s">
        <v>1221</v>
      </c>
    </row>
    <row r="8021" spans="1:1" x14ac:dyDescent="0.35">
      <c r="A8021" s="33" t="s">
        <v>1789</v>
      </c>
    </row>
    <row r="8022" spans="1:1" x14ac:dyDescent="0.35">
      <c r="A8022" s="33" t="s">
        <v>1790</v>
      </c>
    </row>
    <row r="8023" spans="1:1" x14ac:dyDescent="0.35">
      <c r="A8023" s="33" t="s">
        <v>1039</v>
      </c>
    </row>
    <row r="8024" spans="1:1" x14ac:dyDescent="0.35">
      <c r="A8024" s="33" t="s">
        <v>1456</v>
      </c>
    </row>
    <row r="8025" spans="1:1" x14ac:dyDescent="0.35">
      <c r="A8025" s="33" t="s">
        <v>1147</v>
      </c>
    </row>
    <row r="8026" spans="1:1" x14ac:dyDescent="0.35">
      <c r="A8026" s="33" t="s">
        <v>1629</v>
      </c>
    </row>
    <row r="8027" spans="1:1" x14ac:dyDescent="0.35">
      <c r="A8027" s="33" t="s">
        <v>357</v>
      </c>
    </row>
    <row r="8028" spans="1:1" x14ac:dyDescent="0.35">
      <c r="A8028" s="33" t="s">
        <v>506</v>
      </c>
    </row>
    <row r="8029" spans="1:1" x14ac:dyDescent="0.35">
      <c r="A8029" s="33" t="s">
        <v>1129</v>
      </c>
    </row>
    <row r="8030" spans="1:1" x14ac:dyDescent="0.35">
      <c r="A8030" s="33" t="s">
        <v>1017</v>
      </c>
    </row>
    <row r="8031" spans="1:1" x14ac:dyDescent="0.35">
      <c r="A8031" s="33" t="s">
        <v>1368</v>
      </c>
    </row>
    <row r="8032" spans="1:1" x14ac:dyDescent="0.35">
      <c r="A8032" s="33" t="s">
        <v>1869</v>
      </c>
    </row>
    <row r="8033" spans="1:1" x14ac:dyDescent="0.35">
      <c r="A8033" s="33" t="s">
        <v>655</v>
      </c>
    </row>
    <row r="8034" spans="1:1" x14ac:dyDescent="0.35">
      <c r="A8034" s="33" t="s">
        <v>303</v>
      </c>
    </row>
    <row r="8035" spans="1:1" x14ac:dyDescent="0.35">
      <c r="A8035" s="33" t="s">
        <v>612</v>
      </c>
    </row>
    <row r="8036" spans="1:1" x14ac:dyDescent="0.35">
      <c r="A8036" s="33" t="s">
        <v>1341</v>
      </c>
    </row>
    <row r="8037" spans="1:1" x14ac:dyDescent="0.35">
      <c r="A8037" s="33" t="s">
        <v>230</v>
      </c>
    </row>
    <row r="8038" spans="1:1" x14ac:dyDescent="0.35">
      <c r="A8038" s="33" t="s">
        <v>1152</v>
      </c>
    </row>
    <row r="8039" spans="1:1" x14ac:dyDescent="0.35">
      <c r="A8039" s="33" t="s">
        <v>563</v>
      </c>
    </row>
    <row r="8040" spans="1:1" x14ac:dyDescent="0.35">
      <c r="A8040" s="33" t="s">
        <v>369</v>
      </c>
    </row>
    <row r="8041" spans="1:1" x14ac:dyDescent="0.35">
      <c r="A8041" s="33" t="s">
        <v>155</v>
      </c>
    </row>
    <row r="8042" spans="1:1" x14ac:dyDescent="0.35">
      <c r="A8042" s="33" t="s">
        <v>1021</v>
      </c>
    </row>
    <row r="8043" spans="1:1" x14ac:dyDescent="0.35">
      <c r="A8043" s="33" t="s">
        <v>1143</v>
      </c>
    </row>
    <row r="8044" spans="1:1" x14ac:dyDescent="0.35">
      <c r="A8044" s="33" t="s">
        <v>1172</v>
      </c>
    </row>
    <row r="8045" spans="1:1" x14ac:dyDescent="0.35">
      <c r="A8045" s="33" t="s">
        <v>1436</v>
      </c>
    </row>
    <row r="8046" spans="1:1" x14ac:dyDescent="0.35">
      <c r="A8046" s="33" t="s">
        <v>381</v>
      </c>
    </row>
    <row r="8047" spans="1:1" x14ac:dyDescent="0.35">
      <c r="A8047" s="33" t="s">
        <v>925</v>
      </c>
    </row>
    <row r="8048" spans="1:1" x14ac:dyDescent="0.35">
      <c r="A8048" s="33" t="s">
        <v>385</v>
      </c>
    </row>
    <row r="8049" spans="1:1" x14ac:dyDescent="0.35">
      <c r="A8049" s="33" t="s">
        <v>584</v>
      </c>
    </row>
    <row r="8050" spans="1:1" x14ac:dyDescent="0.35">
      <c r="A8050" s="33" t="s">
        <v>297</v>
      </c>
    </row>
    <row r="8051" spans="1:1" x14ac:dyDescent="0.35">
      <c r="A8051" s="33" t="s">
        <v>362</v>
      </c>
    </row>
    <row r="8052" spans="1:1" x14ac:dyDescent="0.35">
      <c r="A8052" s="33" t="s">
        <v>1237</v>
      </c>
    </row>
    <row r="8053" spans="1:1" x14ac:dyDescent="0.35">
      <c r="A8053" s="33" t="s">
        <v>453</v>
      </c>
    </row>
    <row r="8054" spans="1:1" x14ac:dyDescent="0.35">
      <c r="A8054" s="33" t="s">
        <v>1817</v>
      </c>
    </row>
    <row r="8055" spans="1:1" x14ac:dyDescent="0.35">
      <c r="A8055" s="33" t="s">
        <v>1873</v>
      </c>
    </row>
    <row r="8056" spans="1:1" x14ac:dyDescent="0.35">
      <c r="A8056" s="33" t="s">
        <v>316</v>
      </c>
    </row>
    <row r="8057" spans="1:1" x14ac:dyDescent="0.35">
      <c r="A8057" s="33" t="s">
        <v>1458</v>
      </c>
    </row>
    <row r="8058" spans="1:1" x14ac:dyDescent="0.35">
      <c r="A8058" s="33" t="s">
        <v>609</v>
      </c>
    </row>
    <row r="8059" spans="1:1" x14ac:dyDescent="0.35">
      <c r="A8059" s="33" t="s">
        <v>1795</v>
      </c>
    </row>
    <row r="8060" spans="1:1" x14ac:dyDescent="0.35">
      <c r="A8060" s="33" t="s">
        <v>726</v>
      </c>
    </row>
    <row r="8061" spans="1:1" x14ac:dyDescent="0.35">
      <c r="A8061" s="33" t="s">
        <v>1811</v>
      </c>
    </row>
    <row r="8062" spans="1:1" x14ac:dyDescent="0.35">
      <c r="A8062" s="33" t="s">
        <v>770</v>
      </c>
    </row>
    <row r="8063" spans="1:1" x14ac:dyDescent="0.35">
      <c r="A8063" s="33" t="s">
        <v>103</v>
      </c>
    </row>
    <row r="8064" spans="1:1" x14ac:dyDescent="0.35">
      <c r="A8064" s="33" t="s">
        <v>833</v>
      </c>
    </row>
    <row r="8065" spans="1:1" x14ac:dyDescent="0.35">
      <c r="A8065" s="33" t="s">
        <v>499</v>
      </c>
    </row>
    <row r="8066" spans="1:1" x14ac:dyDescent="0.35">
      <c r="A8066" s="33" t="s">
        <v>1322</v>
      </c>
    </row>
    <row r="8067" spans="1:1" x14ac:dyDescent="0.35">
      <c r="A8067" s="33" t="s">
        <v>806</v>
      </c>
    </row>
    <row r="8068" spans="1:1" x14ac:dyDescent="0.35">
      <c r="A8068" s="33" t="s">
        <v>1010</v>
      </c>
    </row>
    <row r="8069" spans="1:1" x14ac:dyDescent="0.35">
      <c r="A8069" s="33" t="s">
        <v>1360</v>
      </c>
    </row>
    <row r="8070" spans="1:1" x14ac:dyDescent="0.35">
      <c r="A8070" s="33" t="s">
        <v>1185</v>
      </c>
    </row>
    <row r="8071" spans="1:1" x14ac:dyDescent="0.35">
      <c r="A8071" s="33" t="s">
        <v>416</v>
      </c>
    </row>
    <row r="8072" spans="1:1" x14ac:dyDescent="0.35">
      <c r="A8072" s="33" t="s">
        <v>810</v>
      </c>
    </row>
    <row r="8073" spans="1:1" x14ac:dyDescent="0.35">
      <c r="A8073" s="33" t="s">
        <v>407</v>
      </c>
    </row>
    <row r="8074" spans="1:1" x14ac:dyDescent="0.35">
      <c r="A8074" s="33" t="s">
        <v>1792</v>
      </c>
    </row>
    <row r="8075" spans="1:1" x14ac:dyDescent="0.35">
      <c r="A8075" s="33" t="s">
        <v>40</v>
      </c>
    </row>
    <row r="8076" spans="1:1" x14ac:dyDescent="0.35">
      <c r="A8076" s="33" t="s">
        <v>559</v>
      </c>
    </row>
    <row r="8077" spans="1:1" x14ac:dyDescent="0.35">
      <c r="A8077" s="33" t="s">
        <v>322</v>
      </c>
    </row>
    <row r="8078" spans="1:1" x14ac:dyDescent="0.35">
      <c r="A8078" s="33" t="s">
        <v>211</v>
      </c>
    </row>
    <row r="8079" spans="1:1" x14ac:dyDescent="0.35">
      <c r="A8079" s="33" t="s">
        <v>55</v>
      </c>
    </row>
    <row r="8080" spans="1:1" x14ac:dyDescent="0.35">
      <c r="A8080" s="33" t="s">
        <v>1179</v>
      </c>
    </row>
    <row r="8081" spans="1:1" x14ac:dyDescent="0.35">
      <c r="A8081" s="33" t="s">
        <v>1667</v>
      </c>
    </row>
    <row r="8082" spans="1:1" x14ac:dyDescent="0.35">
      <c r="A8082" s="33" t="s">
        <v>962</v>
      </c>
    </row>
    <row r="8083" spans="1:1" x14ac:dyDescent="0.35">
      <c r="A8083" s="33" t="s">
        <v>23</v>
      </c>
    </row>
    <row r="8084" spans="1:1" x14ac:dyDescent="0.35">
      <c r="A8084" s="33" t="s">
        <v>871</v>
      </c>
    </row>
    <row r="8085" spans="1:1" x14ac:dyDescent="0.35">
      <c r="A8085" s="33" t="s">
        <v>610</v>
      </c>
    </row>
    <row r="8086" spans="1:1" x14ac:dyDescent="0.35">
      <c r="A8086" s="33" t="s">
        <v>898</v>
      </c>
    </row>
    <row r="8087" spans="1:1" x14ac:dyDescent="0.35">
      <c r="A8087" s="33" t="s">
        <v>733</v>
      </c>
    </row>
    <row r="8088" spans="1:1" x14ac:dyDescent="0.35">
      <c r="A8088" s="33" t="s">
        <v>611</v>
      </c>
    </row>
    <row r="8089" spans="1:1" x14ac:dyDescent="0.35">
      <c r="A8089" s="33" t="s">
        <v>38</v>
      </c>
    </row>
    <row r="8090" spans="1:1" x14ac:dyDescent="0.35">
      <c r="A8090" s="33" t="s">
        <v>1338</v>
      </c>
    </row>
    <row r="8091" spans="1:1" x14ac:dyDescent="0.35">
      <c r="A8091" s="33" t="s">
        <v>470</v>
      </c>
    </row>
    <row r="8092" spans="1:1" x14ac:dyDescent="0.35">
      <c r="A8092" s="33" t="s">
        <v>130</v>
      </c>
    </row>
    <row r="8093" spans="1:1" x14ac:dyDescent="0.35">
      <c r="A8093" s="33" t="s">
        <v>1342</v>
      </c>
    </row>
    <row r="8094" spans="1:1" x14ac:dyDescent="0.35">
      <c r="A8094" s="33" t="s">
        <v>1180</v>
      </c>
    </row>
    <row r="8095" spans="1:1" x14ac:dyDescent="0.35">
      <c r="A8095" s="33" t="s">
        <v>1294</v>
      </c>
    </row>
    <row r="8096" spans="1:1" x14ac:dyDescent="0.35">
      <c r="A8096" s="33" t="s">
        <v>585</v>
      </c>
    </row>
    <row r="8097" spans="1:1" x14ac:dyDescent="0.35">
      <c r="A8097" s="33" t="s">
        <v>292</v>
      </c>
    </row>
    <row r="8098" spans="1:1" x14ac:dyDescent="0.35">
      <c r="A8098" s="33" t="s">
        <v>141</v>
      </c>
    </row>
    <row r="8099" spans="1:1" x14ac:dyDescent="0.35">
      <c r="A8099" s="33" t="s">
        <v>1886</v>
      </c>
    </row>
    <row r="8100" spans="1:1" x14ac:dyDescent="0.35">
      <c r="A8100" s="33" t="s">
        <v>1218</v>
      </c>
    </row>
    <row r="8101" spans="1:1" x14ac:dyDescent="0.35">
      <c r="A8101" s="33" t="s">
        <v>770</v>
      </c>
    </row>
    <row r="8102" spans="1:1" x14ac:dyDescent="0.35">
      <c r="A8102" s="33" t="s">
        <v>888</v>
      </c>
    </row>
    <row r="8103" spans="1:1" x14ac:dyDescent="0.35">
      <c r="A8103" s="33" t="s">
        <v>213</v>
      </c>
    </row>
    <row r="8104" spans="1:1" x14ac:dyDescent="0.35">
      <c r="A8104" s="33" t="s">
        <v>191</v>
      </c>
    </row>
    <row r="8105" spans="1:1" x14ac:dyDescent="0.35">
      <c r="A8105" s="33" t="s">
        <v>1219</v>
      </c>
    </row>
    <row r="8106" spans="1:1" x14ac:dyDescent="0.35">
      <c r="A8106" s="33" t="s">
        <v>1287</v>
      </c>
    </row>
    <row r="8107" spans="1:1" x14ac:dyDescent="0.35">
      <c r="A8107" s="33" t="s">
        <v>543</v>
      </c>
    </row>
    <row r="8108" spans="1:1" x14ac:dyDescent="0.35">
      <c r="A8108" s="33" t="s">
        <v>1361</v>
      </c>
    </row>
    <row r="8109" spans="1:1" x14ac:dyDescent="0.35">
      <c r="A8109" s="33" t="s">
        <v>552</v>
      </c>
    </row>
    <row r="8110" spans="1:1" x14ac:dyDescent="0.35">
      <c r="A8110" s="33" t="s">
        <v>1421</v>
      </c>
    </row>
    <row r="8111" spans="1:1" x14ac:dyDescent="0.35">
      <c r="A8111" s="33" t="s">
        <v>681</v>
      </c>
    </row>
    <row r="8112" spans="1:1" x14ac:dyDescent="0.35">
      <c r="A8112" s="33" t="s">
        <v>1297</v>
      </c>
    </row>
    <row r="8113" spans="1:1" x14ac:dyDescent="0.35">
      <c r="A8113" s="33" t="s">
        <v>662</v>
      </c>
    </row>
    <row r="8114" spans="1:1" x14ac:dyDescent="0.35">
      <c r="A8114" s="33" t="s">
        <v>1454</v>
      </c>
    </row>
    <row r="8115" spans="1:1" x14ac:dyDescent="0.35">
      <c r="A8115" s="33" t="s">
        <v>619</v>
      </c>
    </row>
    <row r="8116" spans="1:1" x14ac:dyDescent="0.35">
      <c r="A8116" s="33" t="s">
        <v>1290</v>
      </c>
    </row>
    <row r="8117" spans="1:1" x14ac:dyDescent="0.35">
      <c r="A8117" s="33" t="s">
        <v>1833</v>
      </c>
    </row>
    <row r="8118" spans="1:1" x14ac:dyDescent="0.35">
      <c r="A8118" s="33" t="s">
        <v>606</v>
      </c>
    </row>
    <row r="8119" spans="1:1" x14ac:dyDescent="0.35">
      <c r="A8119" s="33" t="s">
        <v>749</v>
      </c>
    </row>
    <row r="8120" spans="1:1" x14ac:dyDescent="0.35">
      <c r="A8120" s="33" t="s">
        <v>378</v>
      </c>
    </row>
    <row r="8121" spans="1:1" x14ac:dyDescent="0.35">
      <c r="A8121" s="33" t="s">
        <v>1476</v>
      </c>
    </row>
    <row r="8122" spans="1:1" x14ac:dyDescent="0.35">
      <c r="A8122" s="33" t="s">
        <v>155</v>
      </c>
    </row>
    <row r="8123" spans="1:1" x14ac:dyDescent="0.35">
      <c r="A8123" s="33" t="s">
        <v>1263</v>
      </c>
    </row>
    <row r="8124" spans="1:1" x14ac:dyDescent="0.35">
      <c r="A8124" s="33" t="s">
        <v>1769</v>
      </c>
    </row>
    <row r="8125" spans="1:1" x14ac:dyDescent="0.35">
      <c r="A8125" s="33" t="s">
        <v>415</v>
      </c>
    </row>
    <row r="8126" spans="1:1" x14ac:dyDescent="0.35">
      <c r="A8126" s="33" t="s">
        <v>1105</v>
      </c>
    </row>
    <row r="8127" spans="1:1" x14ac:dyDescent="0.35">
      <c r="A8127" s="33" t="s">
        <v>87</v>
      </c>
    </row>
    <row r="8128" spans="1:1" x14ac:dyDescent="0.35">
      <c r="A8128" s="33" t="s">
        <v>1286</v>
      </c>
    </row>
    <row r="8129" spans="1:1" x14ac:dyDescent="0.35">
      <c r="A8129" s="33" t="s">
        <v>1610</v>
      </c>
    </row>
    <row r="8130" spans="1:1" x14ac:dyDescent="0.35">
      <c r="A8130" s="33" t="s">
        <v>1252</v>
      </c>
    </row>
    <row r="8131" spans="1:1" x14ac:dyDescent="0.35">
      <c r="A8131" s="33" t="s">
        <v>1926</v>
      </c>
    </row>
    <row r="8132" spans="1:1" x14ac:dyDescent="0.35">
      <c r="A8132" s="33" t="s">
        <v>951</v>
      </c>
    </row>
    <row r="8133" spans="1:1" x14ac:dyDescent="0.35">
      <c r="A8133" s="33" t="s">
        <v>291</v>
      </c>
    </row>
    <row r="8134" spans="1:1" x14ac:dyDescent="0.35">
      <c r="A8134" s="33" t="s">
        <v>1626</v>
      </c>
    </row>
    <row r="8135" spans="1:1" x14ac:dyDescent="0.35">
      <c r="A8135" s="33" t="s">
        <v>59</v>
      </c>
    </row>
    <row r="8136" spans="1:1" x14ac:dyDescent="0.35">
      <c r="A8136" s="33" t="s">
        <v>146</v>
      </c>
    </row>
    <row r="8137" spans="1:1" x14ac:dyDescent="0.35">
      <c r="A8137" s="33" t="s">
        <v>471</v>
      </c>
    </row>
    <row r="8138" spans="1:1" x14ac:dyDescent="0.35">
      <c r="A8138" s="33" t="s">
        <v>1164</v>
      </c>
    </row>
    <row r="8139" spans="1:1" x14ac:dyDescent="0.35">
      <c r="A8139" s="33" t="s">
        <v>1849</v>
      </c>
    </row>
    <row r="8140" spans="1:1" x14ac:dyDescent="0.35">
      <c r="A8140" s="33" t="s">
        <v>1717</v>
      </c>
    </row>
    <row r="8141" spans="1:1" x14ac:dyDescent="0.35">
      <c r="A8141" s="33" t="s">
        <v>372</v>
      </c>
    </row>
    <row r="8142" spans="1:1" x14ac:dyDescent="0.35">
      <c r="A8142" s="33" t="s">
        <v>544</v>
      </c>
    </row>
    <row r="8143" spans="1:1" x14ac:dyDescent="0.35">
      <c r="A8143" s="33" t="s">
        <v>655</v>
      </c>
    </row>
    <row r="8144" spans="1:1" x14ac:dyDescent="0.35">
      <c r="A8144" s="33" t="s">
        <v>297</v>
      </c>
    </row>
    <row r="8145" spans="1:1" x14ac:dyDescent="0.35">
      <c r="A8145" s="33" t="s">
        <v>353</v>
      </c>
    </row>
    <row r="8146" spans="1:1" x14ac:dyDescent="0.35">
      <c r="A8146" s="33" t="s">
        <v>1806</v>
      </c>
    </row>
    <row r="8147" spans="1:1" x14ac:dyDescent="0.35">
      <c r="A8147" s="33" t="s">
        <v>113</v>
      </c>
    </row>
    <row r="8148" spans="1:1" x14ac:dyDescent="0.35">
      <c r="A8148" s="33" t="s">
        <v>1107</v>
      </c>
    </row>
    <row r="8149" spans="1:1" x14ac:dyDescent="0.35">
      <c r="A8149" s="33" t="s">
        <v>1382</v>
      </c>
    </row>
    <row r="8150" spans="1:1" x14ac:dyDescent="0.35">
      <c r="A8150" s="33" t="s">
        <v>728</v>
      </c>
    </row>
    <row r="8151" spans="1:1" x14ac:dyDescent="0.35">
      <c r="A8151" s="33" t="s">
        <v>1356</v>
      </c>
    </row>
    <row r="8152" spans="1:1" x14ac:dyDescent="0.35">
      <c r="A8152" s="33" t="s">
        <v>554</v>
      </c>
    </row>
    <row r="8153" spans="1:1" x14ac:dyDescent="0.35">
      <c r="A8153" s="33" t="s">
        <v>1300</v>
      </c>
    </row>
    <row r="8154" spans="1:1" x14ac:dyDescent="0.35">
      <c r="A8154" s="33" t="s">
        <v>1267</v>
      </c>
    </row>
    <row r="8155" spans="1:1" x14ac:dyDescent="0.35">
      <c r="A8155" s="33" t="s">
        <v>468</v>
      </c>
    </row>
    <row r="8156" spans="1:1" x14ac:dyDescent="0.35">
      <c r="A8156" s="33" t="s">
        <v>1174</v>
      </c>
    </row>
    <row r="8157" spans="1:1" x14ac:dyDescent="0.35">
      <c r="A8157" s="33" t="s">
        <v>1398</v>
      </c>
    </row>
    <row r="8158" spans="1:1" x14ac:dyDescent="0.35">
      <c r="A8158" s="33" t="s">
        <v>593</v>
      </c>
    </row>
    <row r="8159" spans="1:1" x14ac:dyDescent="0.35">
      <c r="A8159" s="33" t="s">
        <v>461</v>
      </c>
    </row>
    <row r="8160" spans="1:1" x14ac:dyDescent="0.35">
      <c r="A8160" s="33" t="s">
        <v>1757</v>
      </c>
    </row>
    <row r="8161" spans="1:1" x14ac:dyDescent="0.35">
      <c r="A8161" s="33" t="s">
        <v>1860</v>
      </c>
    </row>
    <row r="8162" spans="1:1" x14ac:dyDescent="0.35">
      <c r="A8162" s="33" t="s">
        <v>1068</v>
      </c>
    </row>
    <row r="8163" spans="1:1" x14ac:dyDescent="0.35">
      <c r="A8163" s="33" t="s">
        <v>286</v>
      </c>
    </row>
    <row r="8164" spans="1:1" x14ac:dyDescent="0.35">
      <c r="A8164" s="33" t="s">
        <v>1553</v>
      </c>
    </row>
    <row r="8165" spans="1:1" x14ac:dyDescent="0.35">
      <c r="A8165" s="33" t="s">
        <v>1467</v>
      </c>
    </row>
    <row r="8166" spans="1:1" x14ac:dyDescent="0.35">
      <c r="A8166" s="33" t="s">
        <v>576</v>
      </c>
    </row>
    <row r="8167" spans="1:1" x14ac:dyDescent="0.35">
      <c r="A8167" s="33" t="s">
        <v>1244</v>
      </c>
    </row>
    <row r="8168" spans="1:1" x14ac:dyDescent="0.35">
      <c r="A8168" s="33" t="s">
        <v>1876</v>
      </c>
    </row>
    <row r="8169" spans="1:1" x14ac:dyDescent="0.35">
      <c r="A8169" s="33" t="s">
        <v>599</v>
      </c>
    </row>
    <row r="8170" spans="1:1" x14ac:dyDescent="0.35">
      <c r="A8170" s="33" t="s">
        <v>421</v>
      </c>
    </row>
    <row r="8171" spans="1:1" x14ac:dyDescent="0.35">
      <c r="A8171" s="33" t="s">
        <v>459</v>
      </c>
    </row>
    <row r="8172" spans="1:1" x14ac:dyDescent="0.35">
      <c r="A8172" s="33" t="s">
        <v>1496</v>
      </c>
    </row>
    <row r="8173" spans="1:1" x14ac:dyDescent="0.35">
      <c r="A8173" s="33" t="s">
        <v>555</v>
      </c>
    </row>
    <row r="8174" spans="1:1" x14ac:dyDescent="0.35">
      <c r="A8174" s="33" t="s">
        <v>959</v>
      </c>
    </row>
    <row r="8175" spans="1:1" x14ac:dyDescent="0.35">
      <c r="A8175" s="33" t="s">
        <v>1515</v>
      </c>
    </row>
    <row r="8176" spans="1:1" x14ac:dyDescent="0.35">
      <c r="A8176" s="33" t="s">
        <v>534</v>
      </c>
    </row>
    <row r="8177" spans="1:1" x14ac:dyDescent="0.35">
      <c r="A8177" s="33" t="s">
        <v>896</v>
      </c>
    </row>
    <row r="8178" spans="1:1" x14ac:dyDescent="0.35">
      <c r="A8178" s="33" t="s">
        <v>740</v>
      </c>
    </row>
    <row r="8179" spans="1:1" x14ac:dyDescent="0.35">
      <c r="A8179" s="33" t="s">
        <v>498</v>
      </c>
    </row>
    <row r="8180" spans="1:1" x14ac:dyDescent="0.35">
      <c r="A8180" s="33" t="s">
        <v>680</v>
      </c>
    </row>
    <row r="8181" spans="1:1" x14ac:dyDescent="0.35">
      <c r="A8181" s="33" t="s">
        <v>50</v>
      </c>
    </row>
    <row r="8182" spans="1:1" x14ac:dyDescent="0.35">
      <c r="A8182" s="33" t="s">
        <v>811</v>
      </c>
    </row>
    <row r="8183" spans="1:1" x14ac:dyDescent="0.35">
      <c r="A8183" s="33" t="s">
        <v>522</v>
      </c>
    </row>
    <row r="8184" spans="1:1" x14ac:dyDescent="0.35">
      <c r="A8184" s="33" t="s">
        <v>476</v>
      </c>
    </row>
    <row r="8185" spans="1:1" x14ac:dyDescent="0.35">
      <c r="A8185" s="33" t="s">
        <v>1802</v>
      </c>
    </row>
    <row r="8186" spans="1:1" x14ac:dyDescent="0.35">
      <c r="A8186" s="33" t="s">
        <v>1085</v>
      </c>
    </row>
    <row r="8187" spans="1:1" x14ac:dyDescent="0.35">
      <c r="A8187" s="33" t="s">
        <v>592</v>
      </c>
    </row>
    <row r="8188" spans="1:1" x14ac:dyDescent="0.35">
      <c r="A8188" s="33" t="s">
        <v>547</v>
      </c>
    </row>
    <row r="8189" spans="1:1" x14ac:dyDescent="0.35">
      <c r="A8189" s="33" t="s">
        <v>187</v>
      </c>
    </row>
    <row r="8190" spans="1:1" x14ac:dyDescent="0.35">
      <c r="A8190" s="33" t="s">
        <v>1256</v>
      </c>
    </row>
    <row r="8191" spans="1:1" x14ac:dyDescent="0.35">
      <c r="A8191" s="33" t="s">
        <v>800</v>
      </c>
    </row>
    <row r="8192" spans="1:1" x14ac:dyDescent="0.35">
      <c r="A8192" s="33" t="s">
        <v>1257</v>
      </c>
    </row>
    <row r="8193" spans="1:1" x14ac:dyDescent="0.35">
      <c r="A8193" s="33" t="s">
        <v>719</v>
      </c>
    </row>
    <row r="8194" spans="1:1" x14ac:dyDescent="0.35">
      <c r="A8194" s="33" t="s">
        <v>191</v>
      </c>
    </row>
    <row r="8195" spans="1:1" x14ac:dyDescent="0.35">
      <c r="A8195" s="33" t="s">
        <v>1462</v>
      </c>
    </row>
    <row r="8196" spans="1:1" x14ac:dyDescent="0.35">
      <c r="A8196" s="33" t="s">
        <v>1060</v>
      </c>
    </row>
    <row r="8197" spans="1:1" x14ac:dyDescent="0.35">
      <c r="A8197" s="33" t="s">
        <v>1027</v>
      </c>
    </row>
    <row r="8198" spans="1:1" x14ac:dyDescent="0.35">
      <c r="A8198" s="33" t="s">
        <v>599</v>
      </c>
    </row>
    <row r="8199" spans="1:1" x14ac:dyDescent="0.35">
      <c r="A8199" s="33" t="s">
        <v>1107</v>
      </c>
    </row>
    <row r="8200" spans="1:1" x14ac:dyDescent="0.35">
      <c r="A8200" s="33" t="s">
        <v>1550</v>
      </c>
    </row>
    <row r="8201" spans="1:1" x14ac:dyDescent="0.35">
      <c r="A8201" s="33" t="s">
        <v>1529</v>
      </c>
    </row>
    <row r="8202" spans="1:1" x14ac:dyDescent="0.35">
      <c r="A8202" s="33" t="s">
        <v>1184</v>
      </c>
    </row>
    <row r="8203" spans="1:1" x14ac:dyDescent="0.35">
      <c r="A8203" s="33" t="s">
        <v>1483</v>
      </c>
    </row>
    <row r="8204" spans="1:1" x14ac:dyDescent="0.35">
      <c r="A8204" s="33" t="s">
        <v>1639</v>
      </c>
    </row>
    <row r="8205" spans="1:1" x14ac:dyDescent="0.35">
      <c r="A8205" s="33" t="s">
        <v>826</v>
      </c>
    </row>
    <row r="8206" spans="1:1" x14ac:dyDescent="0.35">
      <c r="A8206" s="33" t="s">
        <v>446</v>
      </c>
    </row>
    <row r="8207" spans="1:1" x14ac:dyDescent="0.35">
      <c r="A8207" s="33" t="s">
        <v>831</v>
      </c>
    </row>
    <row r="8208" spans="1:1" x14ac:dyDescent="0.35">
      <c r="A8208" s="33" t="s">
        <v>281</v>
      </c>
    </row>
    <row r="8209" spans="1:1" x14ac:dyDescent="0.35">
      <c r="A8209" s="33" t="s">
        <v>592</v>
      </c>
    </row>
    <row r="8210" spans="1:1" x14ac:dyDescent="0.35">
      <c r="A8210" s="33" t="s">
        <v>188</v>
      </c>
    </row>
    <row r="8211" spans="1:1" x14ac:dyDescent="0.35">
      <c r="A8211" s="33" t="s">
        <v>568</v>
      </c>
    </row>
    <row r="8212" spans="1:1" x14ac:dyDescent="0.35">
      <c r="A8212" s="33" t="s">
        <v>590</v>
      </c>
    </row>
    <row r="8213" spans="1:1" x14ac:dyDescent="0.35">
      <c r="A8213" s="33" t="s">
        <v>641</v>
      </c>
    </row>
    <row r="8214" spans="1:1" x14ac:dyDescent="0.35">
      <c r="A8214" s="33" t="s">
        <v>760</v>
      </c>
    </row>
    <row r="8215" spans="1:1" x14ac:dyDescent="0.35">
      <c r="A8215" s="33" t="s">
        <v>631</v>
      </c>
    </row>
    <row r="8216" spans="1:1" x14ac:dyDescent="0.35">
      <c r="A8216" s="33" t="s">
        <v>593</v>
      </c>
    </row>
    <row r="8217" spans="1:1" x14ac:dyDescent="0.35">
      <c r="A8217" s="33" t="s">
        <v>472</v>
      </c>
    </row>
    <row r="8218" spans="1:1" x14ac:dyDescent="0.35">
      <c r="A8218" s="33" t="s">
        <v>1292</v>
      </c>
    </row>
    <row r="8219" spans="1:1" x14ac:dyDescent="0.35">
      <c r="A8219" s="33" t="s">
        <v>591</v>
      </c>
    </row>
    <row r="8220" spans="1:1" x14ac:dyDescent="0.35">
      <c r="A8220" s="33" t="s">
        <v>1091</v>
      </c>
    </row>
    <row r="8221" spans="1:1" x14ac:dyDescent="0.35">
      <c r="A8221" s="33" t="s">
        <v>738</v>
      </c>
    </row>
    <row r="8222" spans="1:1" x14ac:dyDescent="0.35">
      <c r="A8222" s="33" t="s">
        <v>826</v>
      </c>
    </row>
    <row r="8223" spans="1:1" x14ac:dyDescent="0.35">
      <c r="A8223" s="33" t="s">
        <v>1228</v>
      </c>
    </row>
    <row r="8224" spans="1:1" x14ac:dyDescent="0.35">
      <c r="A8224" s="33" t="s">
        <v>1625</v>
      </c>
    </row>
    <row r="8225" spans="1:1" x14ac:dyDescent="0.35">
      <c r="A8225" s="33" t="s">
        <v>1280</v>
      </c>
    </row>
    <row r="8226" spans="1:1" x14ac:dyDescent="0.35">
      <c r="A8226" s="33" t="s">
        <v>1046</v>
      </c>
    </row>
    <row r="8227" spans="1:1" x14ac:dyDescent="0.35">
      <c r="A8227" s="33" t="s">
        <v>165</v>
      </c>
    </row>
    <row r="8228" spans="1:1" x14ac:dyDescent="0.35">
      <c r="A8228" s="33" t="s">
        <v>1589</v>
      </c>
    </row>
    <row r="8229" spans="1:1" x14ac:dyDescent="0.35">
      <c r="A8229" s="33" t="s">
        <v>1098</v>
      </c>
    </row>
    <row r="8230" spans="1:1" x14ac:dyDescent="0.35">
      <c r="A8230" s="33" t="s">
        <v>1589</v>
      </c>
    </row>
    <row r="8231" spans="1:1" x14ac:dyDescent="0.35">
      <c r="A8231" s="33" t="s">
        <v>1055</v>
      </c>
    </row>
    <row r="8232" spans="1:1" x14ac:dyDescent="0.35">
      <c r="A8232" s="33" t="s">
        <v>1393</v>
      </c>
    </row>
    <row r="8233" spans="1:1" x14ac:dyDescent="0.35">
      <c r="A8233" s="33" t="s">
        <v>1244</v>
      </c>
    </row>
    <row r="8234" spans="1:1" x14ac:dyDescent="0.35">
      <c r="A8234" s="33" t="s">
        <v>439</v>
      </c>
    </row>
    <row r="8235" spans="1:1" x14ac:dyDescent="0.35">
      <c r="A8235" s="33" t="s">
        <v>685</v>
      </c>
    </row>
    <row r="8236" spans="1:1" x14ac:dyDescent="0.35">
      <c r="A8236" s="33" t="s">
        <v>32</v>
      </c>
    </row>
    <row r="8237" spans="1:1" x14ac:dyDescent="0.35">
      <c r="A8237" s="33" t="s">
        <v>588</v>
      </c>
    </row>
    <row r="8238" spans="1:1" x14ac:dyDescent="0.35">
      <c r="A8238" s="33" t="s">
        <v>220</v>
      </c>
    </row>
    <row r="8239" spans="1:1" x14ac:dyDescent="0.35">
      <c r="A8239" s="33" t="s">
        <v>510</v>
      </c>
    </row>
    <row r="8240" spans="1:1" x14ac:dyDescent="0.35">
      <c r="A8240" s="33" t="s">
        <v>659</v>
      </c>
    </row>
    <row r="8241" spans="1:1" x14ac:dyDescent="0.35">
      <c r="A8241" s="33" t="s">
        <v>1599</v>
      </c>
    </row>
    <row r="8242" spans="1:1" x14ac:dyDescent="0.35">
      <c r="A8242" s="33" t="s">
        <v>1597</v>
      </c>
    </row>
    <row r="8243" spans="1:1" x14ac:dyDescent="0.35">
      <c r="A8243" s="33" t="s">
        <v>1598</v>
      </c>
    </row>
    <row r="8244" spans="1:1" x14ac:dyDescent="0.35">
      <c r="A8244" s="33" t="s">
        <v>1002</v>
      </c>
    </row>
    <row r="8245" spans="1:1" x14ac:dyDescent="0.35">
      <c r="A8245" s="33" t="s">
        <v>720</v>
      </c>
    </row>
    <row r="8246" spans="1:1" x14ac:dyDescent="0.35">
      <c r="A8246" s="33" t="s">
        <v>381</v>
      </c>
    </row>
    <row r="8247" spans="1:1" x14ac:dyDescent="0.35">
      <c r="A8247" s="33" t="s">
        <v>1421</v>
      </c>
    </row>
    <row r="8248" spans="1:1" x14ac:dyDescent="0.35">
      <c r="A8248" s="33" t="s">
        <v>724</v>
      </c>
    </row>
    <row r="8249" spans="1:1" x14ac:dyDescent="0.35">
      <c r="A8249" s="33" t="s">
        <v>723</v>
      </c>
    </row>
    <row r="8250" spans="1:1" x14ac:dyDescent="0.35">
      <c r="A8250" s="33" t="s">
        <v>1619</v>
      </c>
    </row>
    <row r="8251" spans="1:1" x14ac:dyDescent="0.35">
      <c r="A8251" s="33" t="s">
        <v>1047</v>
      </c>
    </row>
    <row r="8252" spans="1:1" x14ac:dyDescent="0.35">
      <c r="A8252" s="33" t="s">
        <v>1251</v>
      </c>
    </row>
    <row r="8253" spans="1:1" x14ac:dyDescent="0.35">
      <c r="A8253" s="33" t="s">
        <v>853</v>
      </c>
    </row>
    <row r="8254" spans="1:1" x14ac:dyDescent="0.35">
      <c r="A8254" s="33" t="s">
        <v>725</v>
      </c>
    </row>
    <row r="8255" spans="1:1" x14ac:dyDescent="0.35">
      <c r="A8255" s="33" t="s">
        <v>194</v>
      </c>
    </row>
    <row r="8256" spans="1:1" x14ac:dyDescent="0.35">
      <c r="A8256" s="33" t="s">
        <v>802</v>
      </c>
    </row>
    <row r="8257" spans="1:1" x14ac:dyDescent="0.35">
      <c r="A8257" s="33" t="s">
        <v>162</v>
      </c>
    </row>
    <row r="8258" spans="1:1" x14ac:dyDescent="0.35">
      <c r="A8258" s="33" t="s">
        <v>1532</v>
      </c>
    </row>
    <row r="8259" spans="1:1" x14ac:dyDescent="0.35">
      <c r="A8259" s="33" t="s">
        <v>797</v>
      </c>
    </row>
    <row r="8260" spans="1:1" x14ac:dyDescent="0.35">
      <c r="A8260" s="33" t="s">
        <v>1242</v>
      </c>
    </row>
    <row r="8261" spans="1:1" x14ac:dyDescent="0.35">
      <c r="A8261" s="33" t="s">
        <v>901</v>
      </c>
    </row>
    <row r="8262" spans="1:1" x14ac:dyDescent="0.35">
      <c r="A8262" s="33" t="s">
        <v>919</v>
      </c>
    </row>
    <row r="8263" spans="1:1" x14ac:dyDescent="0.35">
      <c r="A8263" s="33" t="s">
        <v>1798</v>
      </c>
    </row>
    <row r="8264" spans="1:1" x14ac:dyDescent="0.35">
      <c r="A8264" s="33" t="s">
        <v>28</v>
      </c>
    </row>
    <row r="8265" spans="1:1" x14ac:dyDescent="0.35">
      <c r="A8265" s="33" t="s">
        <v>793</v>
      </c>
    </row>
    <row r="8266" spans="1:1" x14ac:dyDescent="0.35">
      <c r="A8266" s="33" t="s">
        <v>669</v>
      </c>
    </row>
    <row r="8267" spans="1:1" x14ac:dyDescent="0.35">
      <c r="A8267" s="33" t="s">
        <v>759</v>
      </c>
    </row>
    <row r="8268" spans="1:1" x14ac:dyDescent="0.35">
      <c r="A8268" s="33" t="s">
        <v>7</v>
      </c>
    </row>
    <row r="8269" spans="1:1" x14ac:dyDescent="0.35">
      <c r="A8269" s="33" t="s">
        <v>1297</v>
      </c>
    </row>
    <row r="8270" spans="1:1" x14ac:dyDescent="0.35">
      <c r="A8270" s="33" t="s">
        <v>551</v>
      </c>
    </row>
    <row r="8271" spans="1:1" x14ac:dyDescent="0.35">
      <c r="A8271" s="33" t="s">
        <v>1079</v>
      </c>
    </row>
    <row r="8272" spans="1:1" x14ac:dyDescent="0.35">
      <c r="A8272" s="33" t="s">
        <v>660</v>
      </c>
    </row>
    <row r="8273" spans="1:1" x14ac:dyDescent="0.35">
      <c r="A8273" s="33" t="s">
        <v>1098</v>
      </c>
    </row>
    <row r="8274" spans="1:1" x14ac:dyDescent="0.35">
      <c r="A8274" s="33" t="s">
        <v>418</v>
      </c>
    </row>
    <row r="8275" spans="1:1" x14ac:dyDescent="0.35">
      <c r="A8275" s="33" t="s">
        <v>394</v>
      </c>
    </row>
    <row r="8276" spans="1:1" x14ac:dyDescent="0.35">
      <c r="A8276" s="33" t="s">
        <v>1644</v>
      </c>
    </row>
    <row r="8277" spans="1:1" x14ac:dyDescent="0.35">
      <c r="A8277" s="33" t="s">
        <v>163</v>
      </c>
    </row>
    <row r="8278" spans="1:1" x14ac:dyDescent="0.35">
      <c r="A8278" s="33" t="s">
        <v>1110</v>
      </c>
    </row>
    <row r="8279" spans="1:1" x14ac:dyDescent="0.35">
      <c r="A8279" s="33" t="s">
        <v>1201</v>
      </c>
    </row>
    <row r="8280" spans="1:1" x14ac:dyDescent="0.35">
      <c r="A8280" s="33" t="s">
        <v>1500</v>
      </c>
    </row>
    <row r="8281" spans="1:1" x14ac:dyDescent="0.35">
      <c r="A8281" s="33" t="s">
        <v>431</v>
      </c>
    </row>
    <row r="8282" spans="1:1" x14ac:dyDescent="0.35">
      <c r="A8282" s="33" t="s">
        <v>1138</v>
      </c>
    </row>
    <row r="8283" spans="1:1" x14ac:dyDescent="0.35">
      <c r="A8283" s="33" t="s">
        <v>1223</v>
      </c>
    </row>
    <row r="8284" spans="1:1" x14ac:dyDescent="0.35">
      <c r="A8284" s="33" t="s">
        <v>1035</v>
      </c>
    </row>
    <row r="8285" spans="1:1" x14ac:dyDescent="0.35">
      <c r="A8285" s="33" t="s">
        <v>928</v>
      </c>
    </row>
    <row r="8286" spans="1:1" x14ac:dyDescent="0.35">
      <c r="A8286" s="33" t="s">
        <v>351</v>
      </c>
    </row>
    <row r="8287" spans="1:1" x14ac:dyDescent="0.35">
      <c r="A8287" s="33" t="s">
        <v>28</v>
      </c>
    </row>
    <row r="8288" spans="1:1" x14ac:dyDescent="0.35">
      <c r="A8288" s="33" t="s">
        <v>739</v>
      </c>
    </row>
    <row r="8289" spans="1:1" x14ac:dyDescent="0.35">
      <c r="A8289" s="33" t="s">
        <v>630</v>
      </c>
    </row>
    <row r="8290" spans="1:1" x14ac:dyDescent="0.35">
      <c r="A8290" s="33" t="s">
        <v>1225</v>
      </c>
    </row>
    <row r="8291" spans="1:1" x14ac:dyDescent="0.35">
      <c r="A8291" s="33" t="s">
        <v>1524</v>
      </c>
    </row>
    <row r="8292" spans="1:1" x14ac:dyDescent="0.35">
      <c r="A8292" s="33" t="s">
        <v>1041</v>
      </c>
    </row>
    <row r="8293" spans="1:1" x14ac:dyDescent="0.35">
      <c r="A8293" s="33" t="s">
        <v>184</v>
      </c>
    </row>
    <row r="8294" spans="1:1" x14ac:dyDescent="0.35">
      <c r="A8294" s="33" t="s">
        <v>401</v>
      </c>
    </row>
    <row r="8295" spans="1:1" x14ac:dyDescent="0.35">
      <c r="A8295" s="33" t="s">
        <v>507</v>
      </c>
    </row>
    <row r="8296" spans="1:1" x14ac:dyDescent="0.35">
      <c r="A8296" s="33" t="s">
        <v>1621</v>
      </c>
    </row>
    <row r="8297" spans="1:1" x14ac:dyDescent="0.35">
      <c r="A8297" s="33" t="s">
        <v>1424</v>
      </c>
    </row>
    <row r="8298" spans="1:1" x14ac:dyDescent="0.35">
      <c r="A8298" s="33" t="s">
        <v>1676</v>
      </c>
    </row>
    <row r="8299" spans="1:1" x14ac:dyDescent="0.35">
      <c r="A8299" s="33" t="s">
        <v>274</v>
      </c>
    </row>
    <row r="8300" spans="1:1" x14ac:dyDescent="0.35">
      <c r="A8300" s="33" t="s">
        <v>579</v>
      </c>
    </row>
    <row r="8301" spans="1:1" x14ac:dyDescent="0.35">
      <c r="A8301" s="33" t="s">
        <v>512</v>
      </c>
    </row>
    <row r="8302" spans="1:1" x14ac:dyDescent="0.35">
      <c r="A8302" s="33" t="s">
        <v>1891</v>
      </c>
    </row>
    <row r="8303" spans="1:1" x14ac:dyDescent="0.35">
      <c r="A8303" s="33" t="s">
        <v>254</v>
      </c>
    </row>
    <row r="8304" spans="1:1" x14ac:dyDescent="0.35">
      <c r="A8304" s="33" t="s">
        <v>520</v>
      </c>
    </row>
    <row r="8305" spans="1:1" x14ac:dyDescent="0.35">
      <c r="A8305" s="33" t="s">
        <v>1714</v>
      </c>
    </row>
    <row r="8306" spans="1:1" x14ac:dyDescent="0.35">
      <c r="A8306" s="33" t="s">
        <v>817</v>
      </c>
    </row>
    <row r="8307" spans="1:1" x14ac:dyDescent="0.35">
      <c r="A8307" s="33" t="s">
        <v>950</v>
      </c>
    </row>
    <row r="8308" spans="1:1" x14ac:dyDescent="0.35">
      <c r="A8308" s="33" t="s">
        <v>618</v>
      </c>
    </row>
    <row r="8309" spans="1:1" x14ac:dyDescent="0.35">
      <c r="A8309" s="33" t="s">
        <v>468</v>
      </c>
    </row>
    <row r="8310" spans="1:1" x14ac:dyDescent="0.35">
      <c r="A8310" s="33" t="s">
        <v>906</v>
      </c>
    </row>
    <row r="8311" spans="1:1" x14ac:dyDescent="0.35">
      <c r="A8311" s="33" t="s">
        <v>621</v>
      </c>
    </row>
    <row r="8312" spans="1:1" x14ac:dyDescent="0.35">
      <c r="A8312" s="33" t="s">
        <v>123</v>
      </c>
    </row>
    <row r="8313" spans="1:1" x14ac:dyDescent="0.35">
      <c r="A8313" s="33" t="s">
        <v>830</v>
      </c>
    </row>
    <row r="8314" spans="1:1" x14ac:dyDescent="0.35">
      <c r="A8314" s="33" t="s">
        <v>1098</v>
      </c>
    </row>
    <row r="8315" spans="1:1" x14ac:dyDescent="0.35">
      <c r="A8315" s="33" t="s">
        <v>259</v>
      </c>
    </row>
    <row r="8316" spans="1:1" x14ac:dyDescent="0.35">
      <c r="A8316" s="33" t="s">
        <v>823</v>
      </c>
    </row>
    <row r="8317" spans="1:1" x14ac:dyDescent="0.35">
      <c r="A8317" s="33" t="s">
        <v>1634</v>
      </c>
    </row>
    <row r="8318" spans="1:1" x14ac:dyDescent="0.35">
      <c r="A8318" s="33" t="s">
        <v>1530</v>
      </c>
    </row>
    <row r="8319" spans="1:1" x14ac:dyDescent="0.35">
      <c r="A8319" s="33" t="s">
        <v>1220</v>
      </c>
    </row>
    <row r="8320" spans="1:1" x14ac:dyDescent="0.35">
      <c r="A8320" s="33" t="s">
        <v>279</v>
      </c>
    </row>
    <row r="8321" spans="1:1" x14ac:dyDescent="0.35">
      <c r="A8321" s="33" t="s">
        <v>1002</v>
      </c>
    </row>
    <row r="8322" spans="1:1" x14ac:dyDescent="0.35">
      <c r="A8322" s="33" t="s">
        <v>128</v>
      </c>
    </row>
    <row r="8323" spans="1:1" x14ac:dyDescent="0.35">
      <c r="A8323" s="33" t="s">
        <v>1619</v>
      </c>
    </row>
    <row r="8324" spans="1:1" x14ac:dyDescent="0.35">
      <c r="A8324" s="33" t="s">
        <v>840</v>
      </c>
    </row>
    <row r="8325" spans="1:1" x14ac:dyDescent="0.35">
      <c r="A8325" s="33" t="s">
        <v>163</v>
      </c>
    </row>
    <row r="8326" spans="1:1" x14ac:dyDescent="0.35">
      <c r="A8326" s="33" t="s">
        <v>527</v>
      </c>
    </row>
    <row r="8327" spans="1:1" x14ac:dyDescent="0.35">
      <c r="A8327" s="33" t="s">
        <v>782</v>
      </c>
    </row>
    <row r="8328" spans="1:1" x14ac:dyDescent="0.35">
      <c r="A8328" s="33" t="s">
        <v>809</v>
      </c>
    </row>
    <row r="8329" spans="1:1" x14ac:dyDescent="0.35">
      <c r="A8329" s="33" t="s">
        <v>784</v>
      </c>
    </row>
    <row r="8330" spans="1:1" x14ac:dyDescent="0.35">
      <c r="A8330" s="33" t="s">
        <v>473</v>
      </c>
    </row>
    <row r="8331" spans="1:1" x14ac:dyDescent="0.35">
      <c r="A8331" s="33" t="s">
        <v>1183</v>
      </c>
    </row>
    <row r="8332" spans="1:1" x14ac:dyDescent="0.35">
      <c r="A8332" s="33" t="s">
        <v>1828</v>
      </c>
    </row>
    <row r="8333" spans="1:1" x14ac:dyDescent="0.35">
      <c r="A8333" s="33" t="s">
        <v>88</v>
      </c>
    </row>
    <row r="8334" spans="1:1" x14ac:dyDescent="0.35">
      <c r="A8334" s="33" t="s">
        <v>1623</v>
      </c>
    </row>
    <row r="8335" spans="1:1" x14ac:dyDescent="0.35">
      <c r="A8335" s="33" t="s">
        <v>848</v>
      </c>
    </row>
    <row r="8336" spans="1:1" x14ac:dyDescent="0.35">
      <c r="A8336" s="33" t="s">
        <v>872</v>
      </c>
    </row>
    <row r="8337" spans="1:1" x14ac:dyDescent="0.35">
      <c r="A8337" s="33" t="s">
        <v>1691</v>
      </c>
    </row>
    <row r="8338" spans="1:1" x14ac:dyDescent="0.35">
      <c r="A8338" s="33" t="s">
        <v>429</v>
      </c>
    </row>
    <row r="8339" spans="1:1" x14ac:dyDescent="0.35">
      <c r="A8339" s="33" t="s">
        <v>254</v>
      </c>
    </row>
    <row r="8340" spans="1:1" x14ac:dyDescent="0.35">
      <c r="A8340" s="33" t="s">
        <v>51</v>
      </c>
    </row>
    <row r="8341" spans="1:1" x14ac:dyDescent="0.35">
      <c r="A8341" s="33" t="s">
        <v>783</v>
      </c>
    </row>
    <row r="8342" spans="1:1" x14ac:dyDescent="0.35">
      <c r="A8342" s="33" t="s">
        <v>1268</v>
      </c>
    </row>
    <row r="8343" spans="1:1" x14ac:dyDescent="0.35">
      <c r="A8343" s="33" t="s">
        <v>257</v>
      </c>
    </row>
    <row r="8344" spans="1:1" x14ac:dyDescent="0.35">
      <c r="A8344" s="33" t="s">
        <v>722</v>
      </c>
    </row>
    <row r="8345" spans="1:1" x14ac:dyDescent="0.35">
      <c r="A8345" s="33" t="s">
        <v>992</v>
      </c>
    </row>
    <row r="8346" spans="1:1" x14ac:dyDescent="0.35">
      <c r="A8346" s="33" t="s">
        <v>391</v>
      </c>
    </row>
    <row r="8347" spans="1:1" x14ac:dyDescent="0.35">
      <c r="A8347" s="33" t="s">
        <v>1109</v>
      </c>
    </row>
    <row r="8348" spans="1:1" x14ac:dyDescent="0.35">
      <c r="A8348" s="33" t="s">
        <v>669</v>
      </c>
    </row>
    <row r="8349" spans="1:1" x14ac:dyDescent="0.35">
      <c r="A8349" s="33" t="s">
        <v>1184</v>
      </c>
    </row>
    <row r="8350" spans="1:1" x14ac:dyDescent="0.35">
      <c r="A8350" s="33" t="s">
        <v>723</v>
      </c>
    </row>
    <row r="8351" spans="1:1" x14ac:dyDescent="0.35">
      <c r="A8351" s="33" t="s">
        <v>247</v>
      </c>
    </row>
    <row r="8352" spans="1:1" x14ac:dyDescent="0.35">
      <c r="A8352" s="33" t="s">
        <v>140</v>
      </c>
    </row>
    <row r="8353" spans="1:1" x14ac:dyDescent="0.35">
      <c r="A8353" s="33" t="s">
        <v>793</v>
      </c>
    </row>
    <row r="8354" spans="1:1" x14ac:dyDescent="0.35">
      <c r="A8354" s="33" t="s">
        <v>199</v>
      </c>
    </row>
    <row r="8355" spans="1:1" x14ac:dyDescent="0.35">
      <c r="A8355" s="33" t="s">
        <v>1205</v>
      </c>
    </row>
    <row r="8356" spans="1:1" x14ac:dyDescent="0.35">
      <c r="A8356" s="33" t="s">
        <v>437</v>
      </c>
    </row>
    <row r="8357" spans="1:1" x14ac:dyDescent="0.35">
      <c r="A8357" s="33" t="s">
        <v>935</v>
      </c>
    </row>
    <row r="8358" spans="1:1" x14ac:dyDescent="0.35">
      <c r="A8358" s="33" t="s">
        <v>976</v>
      </c>
    </row>
    <row r="8359" spans="1:1" x14ac:dyDescent="0.35">
      <c r="A8359" s="33" t="s">
        <v>1877</v>
      </c>
    </row>
    <row r="8360" spans="1:1" x14ac:dyDescent="0.35">
      <c r="A8360" s="33" t="s">
        <v>1267</v>
      </c>
    </row>
    <row r="8361" spans="1:1" x14ac:dyDescent="0.35">
      <c r="A8361" s="33" t="s">
        <v>1043</v>
      </c>
    </row>
    <row r="8362" spans="1:1" x14ac:dyDescent="0.35">
      <c r="A8362" s="33" t="s">
        <v>1673</v>
      </c>
    </row>
    <row r="8363" spans="1:1" x14ac:dyDescent="0.35">
      <c r="A8363" s="33" t="s">
        <v>267</v>
      </c>
    </row>
    <row r="8364" spans="1:1" x14ac:dyDescent="0.35">
      <c r="A8364" s="33" t="s">
        <v>864</v>
      </c>
    </row>
    <row r="8365" spans="1:1" x14ac:dyDescent="0.35">
      <c r="A8365" s="33" t="s">
        <v>1792</v>
      </c>
    </row>
    <row r="8366" spans="1:1" x14ac:dyDescent="0.35">
      <c r="A8366" s="33" t="s">
        <v>399</v>
      </c>
    </row>
    <row r="8367" spans="1:1" x14ac:dyDescent="0.35">
      <c r="A8367" s="33" t="s">
        <v>535</v>
      </c>
    </row>
    <row r="8368" spans="1:1" x14ac:dyDescent="0.35">
      <c r="A8368" s="33" t="s">
        <v>1595</v>
      </c>
    </row>
    <row r="8369" spans="1:1" x14ac:dyDescent="0.35">
      <c r="A8369" s="33" t="s">
        <v>791</v>
      </c>
    </row>
    <row r="8370" spans="1:1" x14ac:dyDescent="0.35">
      <c r="A8370" s="33" t="s">
        <v>652</v>
      </c>
    </row>
    <row r="8371" spans="1:1" x14ac:dyDescent="0.35">
      <c r="A8371" s="33" t="s">
        <v>1168</v>
      </c>
    </row>
    <row r="8372" spans="1:1" x14ac:dyDescent="0.35">
      <c r="A8372" s="33" t="s">
        <v>122</v>
      </c>
    </row>
    <row r="8373" spans="1:1" x14ac:dyDescent="0.35">
      <c r="A8373" s="33" t="s">
        <v>1128</v>
      </c>
    </row>
    <row r="8374" spans="1:1" x14ac:dyDescent="0.35">
      <c r="A8374" s="33" t="s">
        <v>1817</v>
      </c>
    </row>
    <row r="8375" spans="1:1" x14ac:dyDescent="0.35">
      <c r="A8375" s="33" t="s">
        <v>658</v>
      </c>
    </row>
    <row r="8376" spans="1:1" x14ac:dyDescent="0.35">
      <c r="A8376" s="33" t="s">
        <v>1617</v>
      </c>
    </row>
    <row r="8377" spans="1:1" x14ac:dyDescent="0.35">
      <c r="A8377" s="33" t="s">
        <v>633</v>
      </c>
    </row>
    <row r="8378" spans="1:1" x14ac:dyDescent="0.35">
      <c r="A8378" s="33" t="s">
        <v>1745</v>
      </c>
    </row>
    <row r="8379" spans="1:1" x14ac:dyDescent="0.35">
      <c r="A8379" s="33" t="s">
        <v>171</v>
      </c>
    </row>
    <row r="8380" spans="1:1" x14ac:dyDescent="0.35">
      <c r="A8380" s="33" t="s">
        <v>216</v>
      </c>
    </row>
    <row r="8381" spans="1:1" x14ac:dyDescent="0.35">
      <c r="A8381" s="33" t="s">
        <v>801</v>
      </c>
    </row>
    <row r="8382" spans="1:1" x14ac:dyDescent="0.35">
      <c r="A8382" s="33" t="s">
        <v>1100</v>
      </c>
    </row>
    <row r="8383" spans="1:1" x14ac:dyDescent="0.35">
      <c r="A8383" s="33" t="s">
        <v>898</v>
      </c>
    </row>
    <row r="8384" spans="1:1" x14ac:dyDescent="0.35">
      <c r="A8384" s="33" t="s">
        <v>77</v>
      </c>
    </row>
    <row r="8385" spans="1:1" x14ac:dyDescent="0.35">
      <c r="A8385" s="33" t="s">
        <v>1700</v>
      </c>
    </row>
    <row r="8386" spans="1:1" x14ac:dyDescent="0.35">
      <c r="A8386" s="33" t="s">
        <v>155</v>
      </c>
    </row>
    <row r="8387" spans="1:1" x14ac:dyDescent="0.35">
      <c r="A8387" s="33" t="s">
        <v>889</v>
      </c>
    </row>
    <row r="8388" spans="1:1" x14ac:dyDescent="0.35">
      <c r="A8388" s="33" t="s">
        <v>1023</v>
      </c>
    </row>
    <row r="8389" spans="1:1" x14ac:dyDescent="0.35">
      <c r="A8389" s="33" t="s">
        <v>1085</v>
      </c>
    </row>
    <row r="8390" spans="1:1" x14ac:dyDescent="0.35">
      <c r="A8390" s="33" t="s">
        <v>1166</v>
      </c>
    </row>
    <row r="8391" spans="1:1" x14ac:dyDescent="0.35">
      <c r="A8391" s="33" t="s">
        <v>823</v>
      </c>
    </row>
    <row r="8392" spans="1:1" x14ac:dyDescent="0.35">
      <c r="A8392" s="33" t="s">
        <v>222</v>
      </c>
    </row>
    <row r="8393" spans="1:1" x14ac:dyDescent="0.35">
      <c r="A8393" s="33" t="s">
        <v>649</v>
      </c>
    </row>
    <row r="8394" spans="1:1" x14ac:dyDescent="0.35">
      <c r="A8394" s="33" t="s">
        <v>1249</v>
      </c>
    </row>
    <row r="8395" spans="1:1" x14ac:dyDescent="0.35">
      <c r="A8395" s="33" t="s">
        <v>1624</v>
      </c>
    </row>
    <row r="8396" spans="1:1" x14ac:dyDescent="0.35">
      <c r="A8396" s="33" t="s">
        <v>796</v>
      </c>
    </row>
    <row r="8397" spans="1:1" x14ac:dyDescent="0.35">
      <c r="A8397" s="33" t="s">
        <v>920</v>
      </c>
    </row>
    <row r="8398" spans="1:1" x14ac:dyDescent="0.35">
      <c r="A8398" s="33" t="s">
        <v>743</v>
      </c>
    </row>
    <row r="8399" spans="1:1" x14ac:dyDescent="0.35">
      <c r="A8399" s="33" t="s">
        <v>178</v>
      </c>
    </row>
    <row r="8400" spans="1:1" x14ac:dyDescent="0.35">
      <c r="A8400" s="33" t="s">
        <v>1158</v>
      </c>
    </row>
    <row r="8401" spans="1:1" x14ac:dyDescent="0.35">
      <c r="A8401" s="33" t="s">
        <v>54</v>
      </c>
    </row>
    <row r="8402" spans="1:1" x14ac:dyDescent="0.35">
      <c r="A8402" s="33" t="s">
        <v>252</v>
      </c>
    </row>
    <row r="8403" spans="1:1" x14ac:dyDescent="0.35">
      <c r="A8403" s="33" t="s">
        <v>710</v>
      </c>
    </row>
    <row r="8404" spans="1:1" x14ac:dyDescent="0.35">
      <c r="A8404" s="33" t="s">
        <v>1197</v>
      </c>
    </row>
    <row r="8405" spans="1:1" x14ac:dyDescent="0.35">
      <c r="A8405" s="33" t="s">
        <v>649</v>
      </c>
    </row>
    <row r="8406" spans="1:1" x14ac:dyDescent="0.35">
      <c r="A8406" s="33" t="s">
        <v>383</v>
      </c>
    </row>
    <row r="8407" spans="1:1" x14ac:dyDescent="0.35">
      <c r="A8407" s="33" t="s">
        <v>163</v>
      </c>
    </row>
    <row r="8408" spans="1:1" x14ac:dyDescent="0.35">
      <c r="A8408" s="33" t="s">
        <v>75</v>
      </c>
    </row>
    <row r="8409" spans="1:1" x14ac:dyDescent="0.35">
      <c r="A8409" s="33" t="s">
        <v>33</v>
      </c>
    </row>
    <row r="8410" spans="1:1" x14ac:dyDescent="0.35">
      <c r="A8410" s="33" t="s">
        <v>267</v>
      </c>
    </row>
    <row r="8411" spans="1:1" x14ac:dyDescent="0.35">
      <c r="A8411" s="33" t="s">
        <v>1319</v>
      </c>
    </row>
    <row r="8412" spans="1:1" x14ac:dyDescent="0.35">
      <c r="A8412" s="33" t="s">
        <v>1323</v>
      </c>
    </row>
    <row r="8413" spans="1:1" x14ac:dyDescent="0.35">
      <c r="A8413" s="33" t="s">
        <v>537</v>
      </c>
    </row>
    <row r="8414" spans="1:1" x14ac:dyDescent="0.35">
      <c r="A8414" s="33" t="s">
        <v>1725</v>
      </c>
    </row>
    <row r="8415" spans="1:1" x14ac:dyDescent="0.35">
      <c r="A8415" s="33" t="s">
        <v>952</v>
      </c>
    </row>
    <row r="8416" spans="1:1" x14ac:dyDescent="0.35">
      <c r="A8416" s="33" t="s">
        <v>532</v>
      </c>
    </row>
    <row r="8417" spans="1:1" x14ac:dyDescent="0.35">
      <c r="A8417" s="33" t="s">
        <v>429</v>
      </c>
    </row>
    <row r="8418" spans="1:1" x14ac:dyDescent="0.35">
      <c r="A8418" s="33" t="s">
        <v>1020</v>
      </c>
    </row>
    <row r="8419" spans="1:1" x14ac:dyDescent="0.35">
      <c r="A8419" s="33" t="s">
        <v>1203</v>
      </c>
    </row>
    <row r="8420" spans="1:1" x14ac:dyDescent="0.35">
      <c r="A8420" s="33" t="s">
        <v>787</v>
      </c>
    </row>
    <row r="8421" spans="1:1" x14ac:dyDescent="0.35">
      <c r="A8421" s="33" t="s">
        <v>1628</v>
      </c>
    </row>
    <row r="8422" spans="1:1" x14ac:dyDescent="0.35">
      <c r="A8422" s="33" t="s">
        <v>199</v>
      </c>
    </row>
    <row r="8423" spans="1:1" x14ac:dyDescent="0.35">
      <c r="A8423" s="33" t="s">
        <v>1574</v>
      </c>
    </row>
    <row r="8424" spans="1:1" x14ac:dyDescent="0.35">
      <c r="A8424" s="33" t="s">
        <v>1670</v>
      </c>
    </row>
    <row r="8425" spans="1:1" x14ac:dyDescent="0.35">
      <c r="A8425" s="33" t="s">
        <v>691</v>
      </c>
    </row>
    <row r="8426" spans="1:1" x14ac:dyDescent="0.35">
      <c r="A8426" s="33" t="s">
        <v>1005</v>
      </c>
    </row>
    <row r="8427" spans="1:1" x14ac:dyDescent="0.35">
      <c r="A8427" s="33" t="s">
        <v>1001</v>
      </c>
    </row>
    <row r="8428" spans="1:1" x14ac:dyDescent="0.35">
      <c r="A8428" s="33" t="s">
        <v>78</v>
      </c>
    </row>
    <row r="8429" spans="1:1" x14ac:dyDescent="0.35">
      <c r="A8429" s="33" t="s">
        <v>60</v>
      </c>
    </row>
    <row r="8430" spans="1:1" x14ac:dyDescent="0.35">
      <c r="A8430" s="33" t="s">
        <v>244</v>
      </c>
    </row>
    <row r="8431" spans="1:1" x14ac:dyDescent="0.35">
      <c r="A8431" s="33" t="s">
        <v>1760</v>
      </c>
    </row>
    <row r="8432" spans="1:1" x14ac:dyDescent="0.35">
      <c r="A8432" s="33" t="s">
        <v>950</v>
      </c>
    </row>
    <row r="8433" spans="1:1" x14ac:dyDescent="0.35">
      <c r="A8433" s="33" t="s">
        <v>1606</v>
      </c>
    </row>
    <row r="8434" spans="1:1" x14ac:dyDescent="0.35">
      <c r="A8434" s="33" t="s">
        <v>1051</v>
      </c>
    </row>
    <row r="8435" spans="1:1" x14ac:dyDescent="0.35">
      <c r="A8435" s="33" t="s">
        <v>1641</v>
      </c>
    </row>
    <row r="8436" spans="1:1" x14ac:dyDescent="0.35">
      <c r="A8436" s="33" t="s">
        <v>483</v>
      </c>
    </row>
    <row r="8437" spans="1:1" x14ac:dyDescent="0.35">
      <c r="A8437" s="33" t="s">
        <v>327</v>
      </c>
    </row>
    <row r="8438" spans="1:1" x14ac:dyDescent="0.35">
      <c r="A8438" s="33" t="s">
        <v>535</v>
      </c>
    </row>
    <row r="8439" spans="1:1" x14ac:dyDescent="0.35">
      <c r="A8439" s="33" t="s">
        <v>1383</v>
      </c>
    </row>
    <row r="8440" spans="1:1" x14ac:dyDescent="0.35">
      <c r="A8440" s="33" t="s">
        <v>1003</v>
      </c>
    </row>
    <row r="8441" spans="1:1" x14ac:dyDescent="0.35">
      <c r="A8441" s="33" t="s">
        <v>1636</v>
      </c>
    </row>
    <row r="8442" spans="1:1" x14ac:dyDescent="0.35">
      <c r="A8442" s="33" t="s">
        <v>816</v>
      </c>
    </row>
    <row r="8443" spans="1:1" x14ac:dyDescent="0.35">
      <c r="A8443" s="33" t="s">
        <v>235</v>
      </c>
    </row>
    <row r="8444" spans="1:1" x14ac:dyDescent="0.35">
      <c r="A8444" s="33" t="s">
        <v>950</v>
      </c>
    </row>
    <row r="8445" spans="1:1" x14ac:dyDescent="0.35">
      <c r="A8445" s="33" t="s">
        <v>497</v>
      </c>
    </row>
    <row r="8446" spans="1:1" x14ac:dyDescent="0.35">
      <c r="A8446" s="33" t="s">
        <v>831</v>
      </c>
    </row>
    <row r="8447" spans="1:1" x14ac:dyDescent="0.35">
      <c r="A8447" s="33" t="s">
        <v>1293</v>
      </c>
    </row>
    <row r="8448" spans="1:1" x14ac:dyDescent="0.35">
      <c r="A8448" s="33" t="s">
        <v>510</v>
      </c>
    </row>
    <row r="8449" spans="1:1" x14ac:dyDescent="0.35">
      <c r="A8449" s="33" t="s">
        <v>267</v>
      </c>
    </row>
    <row r="8450" spans="1:1" x14ac:dyDescent="0.35">
      <c r="A8450" s="33" t="s">
        <v>1361</v>
      </c>
    </row>
    <row r="8451" spans="1:1" x14ac:dyDescent="0.35">
      <c r="A8451" s="33" t="s">
        <v>543</v>
      </c>
    </row>
    <row r="8452" spans="1:1" x14ac:dyDescent="0.35">
      <c r="A8452" s="33" t="s">
        <v>1078</v>
      </c>
    </row>
    <row r="8453" spans="1:1" x14ac:dyDescent="0.35">
      <c r="A8453" s="33" t="s">
        <v>1787</v>
      </c>
    </row>
    <row r="8454" spans="1:1" x14ac:dyDescent="0.35">
      <c r="A8454" s="33" t="s">
        <v>683</v>
      </c>
    </row>
    <row r="8455" spans="1:1" x14ac:dyDescent="0.35">
      <c r="A8455" s="33" t="s">
        <v>1295</v>
      </c>
    </row>
    <row r="8456" spans="1:1" x14ac:dyDescent="0.35">
      <c r="A8456" s="33" t="s">
        <v>296</v>
      </c>
    </row>
    <row r="8457" spans="1:1" x14ac:dyDescent="0.35">
      <c r="A8457" s="33" t="s">
        <v>388</v>
      </c>
    </row>
    <row r="8458" spans="1:1" x14ac:dyDescent="0.35">
      <c r="A8458" s="33" t="s">
        <v>371</v>
      </c>
    </row>
    <row r="8459" spans="1:1" x14ac:dyDescent="0.35">
      <c r="A8459" s="33" t="s">
        <v>1207</v>
      </c>
    </row>
    <row r="8460" spans="1:1" x14ac:dyDescent="0.35">
      <c r="A8460" s="33" t="s">
        <v>821</v>
      </c>
    </row>
    <row r="8461" spans="1:1" x14ac:dyDescent="0.35">
      <c r="A8461" s="33" t="s">
        <v>949</v>
      </c>
    </row>
    <row r="8462" spans="1:1" x14ac:dyDescent="0.35">
      <c r="A8462" s="33" t="s">
        <v>384</v>
      </c>
    </row>
    <row r="8463" spans="1:1" x14ac:dyDescent="0.35">
      <c r="A8463" s="33" t="s">
        <v>1877</v>
      </c>
    </row>
    <row r="8464" spans="1:1" x14ac:dyDescent="0.35">
      <c r="A8464" s="33" t="s">
        <v>129</v>
      </c>
    </row>
    <row r="8465" spans="1:1" x14ac:dyDescent="0.35">
      <c r="A8465" s="33" t="s">
        <v>386</v>
      </c>
    </row>
    <row r="8466" spans="1:1" x14ac:dyDescent="0.35">
      <c r="A8466" s="33" t="s">
        <v>1017</v>
      </c>
    </row>
    <row r="8467" spans="1:1" x14ac:dyDescent="0.35">
      <c r="A8467" s="33" t="s">
        <v>1814</v>
      </c>
    </row>
    <row r="8468" spans="1:1" x14ac:dyDescent="0.35">
      <c r="A8468" s="33" t="s">
        <v>1191</v>
      </c>
    </row>
    <row r="8469" spans="1:1" x14ac:dyDescent="0.35">
      <c r="A8469" s="33" t="s">
        <v>873</v>
      </c>
    </row>
    <row r="8470" spans="1:1" x14ac:dyDescent="0.35">
      <c r="A8470" s="33" t="s">
        <v>297</v>
      </c>
    </row>
    <row r="8471" spans="1:1" x14ac:dyDescent="0.35">
      <c r="A8471" s="33" t="s">
        <v>555</v>
      </c>
    </row>
    <row r="8472" spans="1:1" x14ac:dyDescent="0.35">
      <c r="A8472" s="33" t="s">
        <v>948</v>
      </c>
    </row>
    <row r="8473" spans="1:1" x14ac:dyDescent="0.35">
      <c r="A8473" s="33" t="s">
        <v>513</v>
      </c>
    </row>
    <row r="8474" spans="1:1" x14ac:dyDescent="0.35">
      <c r="A8474" s="33" t="s">
        <v>347</v>
      </c>
    </row>
    <row r="8475" spans="1:1" x14ac:dyDescent="0.35">
      <c r="A8475" s="33" t="s">
        <v>685</v>
      </c>
    </row>
    <row r="8476" spans="1:1" x14ac:dyDescent="0.35">
      <c r="A8476" s="33" t="s">
        <v>1082</v>
      </c>
    </row>
    <row r="8477" spans="1:1" x14ac:dyDescent="0.35">
      <c r="A8477" s="33" t="s">
        <v>73</v>
      </c>
    </row>
    <row r="8478" spans="1:1" x14ac:dyDescent="0.35">
      <c r="A8478" s="33" t="s">
        <v>1806</v>
      </c>
    </row>
    <row r="8479" spans="1:1" x14ac:dyDescent="0.35">
      <c r="A8479" s="33" t="s">
        <v>1156</v>
      </c>
    </row>
    <row r="8480" spans="1:1" x14ac:dyDescent="0.35">
      <c r="A8480" s="33" t="s">
        <v>1270</v>
      </c>
    </row>
    <row r="8481" spans="1:1" x14ac:dyDescent="0.35">
      <c r="A8481" s="33" t="s">
        <v>1269</v>
      </c>
    </row>
    <row r="8482" spans="1:1" x14ac:dyDescent="0.35">
      <c r="A8482" s="33" t="s">
        <v>149</v>
      </c>
    </row>
    <row r="8483" spans="1:1" x14ac:dyDescent="0.35">
      <c r="A8483" s="33" t="s">
        <v>1092</v>
      </c>
    </row>
    <row r="8484" spans="1:1" x14ac:dyDescent="0.35">
      <c r="A8484" s="33" t="s">
        <v>1272</v>
      </c>
    </row>
    <row r="8485" spans="1:1" x14ac:dyDescent="0.35">
      <c r="A8485" s="33" t="s">
        <v>1012</v>
      </c>
    </row>
    <row r="8486" spans="1:1" x14ac:dyDescent="0.35">
      <c r="A8486" s="33" t="s">
        <v>873</v>
      </c>
    </row>
    <row r="8487" spans="1:1" x14ac:dyDescent="0.35">
      <c r="A8487" s="33" t="s">
        <v>1524</v>
      </c>
    </row>
    <row r="8488" spans="1:1" x14ac:dyDescent="0.35">
      <c r="A8488" s="33" t="s">
        <v>1271</v>
      </c>
    </row>
    <row r="8489" spans="1:1" x14ac:dyDescent="0.35">
      <c r="A8489" s="33" t="s">
        <v>364</v>
      </c>
    </row>
    <row r="8490" spans="1:1" x14ac:dyDescent="0.35">
      <c r="A8490" s="33" t="s">
        <v>1061</v>
      </c>
    </row>
    <row r="8491" spans="1:1" x14ac:dyDescent="0.35">
      <c r="A8491" s="33" t="s">
        <v>1547</v>
      </c>
    </row>
    <row r="8492" spans="1:1" x14ac:dyDescent="0.35">
      <c r="A8492" s="33" t="s">
        <v>1570</v>
      </c>
    </row>
    <row r="8493" spans="1:1" x14ac:dyDescent="0.35">
      <c r="A8493" s="33" t="s">
        <v>1281</v>
      </c>
    </row>
    <row r="8494" spans="1:1" x14ac:dyDescent="0.35">
      <c r="A8494" s="33" t="s">
        <v>789</v>
      </c>
    </row>
    <row r="8495" spans="1:1" x14ac:dyDescent="0.35">
      <c r="A8495" s="33" t="s">
        <v>476</v>
      </c>
    </row>
    <row r="8496" spans="1:1" x14ac:dyDescent="0.35">
      <c r="A8496" s="33" t="s">
        <v>846</v>
      </c>
    </row>
    <row r="8497" spans="1:1" x14ac:dyDescent="0.35">
      <c r="A8497" s="33" t="s">
        <v>701</v>
      </c>
    </row>
    <row r="8498" spans="1:1" x14ac:dyDescent="0.35">
      <c r="A8498" s="33" t="s">
        <v>1060</v>
      </c>
    </row>
    <row r="8499" spans="1:1" x14ac:dyDescent="0.35">
      <c r="A8499" s="33" t="s">
        <v>1851</v>
      </c>
    </row>
    <row r="8500" spans="1:1" x14ac:dyDescent="0.35">
      <c r="A8500" s="33" t="s">
        <v>575</v>
      </c>
    </row>
    <row r="8501" spans="1:1" x14ac:dyDescent="0.35">
      <c r="A8501" s="33" t="s">
        <v>1899</v>
      </c>
    </row>
    <row r="8502" spans="1:1" x14ac:dyDescent="0.35">
      <c r="A8502" s="33" t="s">
        <v>548</v>
      </c>
    </row>
    <row r="8503" spans="1:1" x14ac:dyDescent="0.35">
      <c r="A8503" s="33" t="s">
        <v>116</v>
      </c>
    </row>
    <row r="8504" spans="1:1" x14ac:dyDescent="0.35">
      <c r="A8504" s="33" t="s">
        <v>1546</v>
      </c>
    </row>
    <row r="8505" spans="1:1" x14ac:dyDescent="0.35">
      <c r="A8505" s="33" t="s">
        <v>694</v>
      </c>
    </row>
    <row r="8506" spans="1:1" x14ac:dyDescent="0.35">
      <c r="A8506" s="33" t="s">
        <v>574</v>
      </c>
    </row>
    <row r="8507" spans="1:1" x14ac:dyDescent="0.35">
      <c r="A8507" s="33" t="s">
        <v>1076</v>
      </c>
    </row>
    <row r="8508" spans="1:1" x14ac:dyDescent="0.35">
      <c r="A8508" s="33" t="s">
        <v>1120</v>
      </c>
    </row>
    <row r="8509" spans="1:1" x14ac:dyDescent="0.35">
      <c r="A8509" s="33" t="s">
        <v>927</v>
      </c>
    </row>
    <row r="8510" spans="1:1" x14ac:dyDescent="0.35">
      <c r="A8510" s="33" t="s">
        <v>1392</v>
      </c>
    </row>
    <row r="8511" spans="1:1" x14ac:dyDescent="0.35">
      <c r="A8511" s="33" t="s">
        <v>1504</v>
      </c>
    </row>
    <row r="8512" spans="1:1" x14ac:dyDescent="0.35">
      <c r="A8512" s="33" t="s">
        <v>1101</v>
      </c>
    </row>
    <row r="8513" spans="1:1" x14ac:dyDescent="0.35">
      <c r="A8513" s="33" t="s">
        <v>479</v>
      </c>
    </row>
    <row r="8514" spans="1:1" x14ac:dyDescent="0.35">
      <c r="A8514" s="33" t="s">
        <v>330</v>
      </c>
    </row>
    <row r="8515" spans="1:1" x14ac:dyDescent="0.35">
      <c r="A8515" s="33" t="s">
        <v>140</v>
      </c>
    </row>
    <row r="8516" spans="1:1" x14ac:dyDescent="0.35">
      <c r="A8516" s="33" t="s">
        <v>852</v>
      </c>
    </row>
    <row r="8517" spans="1:1" x14ac:dyDescent="0.35">
      <c r="A8517" s="33" t="s">
        <v>1796</v>
      </c>
    </row>
    <row r="8518" spans="1:1" x14ac:dyDescent="0.35">
      <c r="A8518" s="33" t="s">
        <v>282</v>
      </c>
    </row>
    <row r="8519" spans="1:1" x14ac:dyDescent="0.35">
      <c r="A8519" s="33" t="s">
        <v>1073</v>
      </c>
    </row>
    <row r="8520" spans="1:1" x14ac:dyDescent="0.35">
      <c r="A8520" s="33" t="s">
        <v>769</v>
      </c>
    </row>
    <row r="8521" spans="1:1" x14ac:dyDescent="0.35">
      <c r="A8521" s="33" t="s">
        <v>974</v>
      </c>
    </row>
    <row r="8522" spans="1:1" x14ac:dyDescent="0.35">
      <c r="A8522" s="33" t="s">
        <v>1286</v>
      </c>
    </row>
    <row r="8523" spans="1:1" x14ac:dyDescent="0.35">
      <c r="A8523" s="33" t="s">
        <v>1657</v>
      </c>
    </row>
    <row r="8524" spans="1:1" x14ac:dyDescent="0.35">
      <c r="A8524" s="33" t="s">
        <v>403</v>
      </c>
    </row>
    <row r="8525" spans="1:1" x14ac:dyDescent="0.35">
      <c r="A8525" s="33" t="s">
        <v>1875</v>
      </c>
    </row>
    <row r="8526" spans="1:1" x14ac:dyDescent="0.35">
      <c r="A8526" s="33" t="s">
        <v>456</v>
      </c>
    </row>
    <row r="8527" spans="1:1" x14ac:dyDescent="0.35">
      <c r="A8527" s="33" t="s">
        <v>1097</v>
      </c>
    </row>
    <row r="8528" spans="1:1" x14ac:dyDescent="0.35">
      <c r="A8528" s="33" t="s">
        <v>1110</v>
      </c>
    </row>
    <row r="8529" spans="1:1" x14ac:dyDescent="0.35">
      <c r="A8529" s="33" t="s">
        <v>1631</v>
      </c>
    </row>
    <row r="8530" spans="1:1" x14ac:dyDescent="0.35">
      <c r="A8530" s="33" t="s">
        <v>986</v>
      </c>
    </row>
    <row r="8531" spans="1:1" x14ac:dyDescent="0.35">
      <c r="A8531" s="33" t="s">
        <v>321</v>
      </c>
    </row>
    <row r="8532" spans="1:1" x14ac:dyDescent="0.35">
      <c r="A8532" s="33" t="s">
        <v>824</v>
      </c>
    </row>
    <row r="8533" spans="1:1" x14ac:dyDescent="0.35">
      <c r="A8533" s="33" t="s">
        <v>110</v>
      </c>
    </row>
    <row r="8534" spans="1:1" x14ac:dyDescent="0.35">
      <c r="A8534" s="33" t="s">
        <v>852</v>
      </c>
    </row>
    <row r="8535" spans="1:1" x14ac:dyDescent="0.35">
      <c r="A8535" s="33" t="s">
        <v>1868</v>
      </c>
    </row>
    <row r="8536" spans="1:1" x14ac:dyDescent="0.35">
      <c r="A8536" s="33" t="s">
        <v>432</v>
      </c>
    </row>
    <row r="8537" spans="1:1" x14ac:dyDescent="0.35">
      <c r="A8537" s="33" t="s">
        <v>1561</v>
      </c>
    </row>
    <row r="8538" spans="1:1" x14ac:dyDescent="0.35">
      <c r="A8538" s="33" t="s">
        <v>689</v>
      </c>
    </row>
    <row r="8539" spans="1:1" x14ac:dyDescent="0.35">
      <c r="A8539" s="33" t="s">
        <v>1246</v>
      </c>
    </row>
    <row r="8540" spans="1:1" x14ac:dyDescent="0.35">
      <c r="A8540" s="33" t="s">
        <v>69</v>
      </c>
    </row>
    <row r="8541" spans="1:1" x14ac:dyDescent="0.35">
      <c r="A8541" s="33" t="s">
        <v>1127</v>
      </c>
    </row>
    <row r="8542" spans="1:1" x14ac:dyDescent="0.35">
      <c r="A8542" s="33" t="s">
        <v>1656</v>
      </c>
    </row>
    <row r="8543" spans="1:1" x14ac:dyDescent="0.35">
      <c r="A8543" s="33" t="s">
        <v>870</v>
      </c>
    </row>
    <row r="8544" spans="1:1" x14ac:dyDescent="0.35">
      <c r="A8544" s="33" t="s">
        <v>250</v>
      </c>
    </row>
    <row r="8545" spans="1:1" x14ac:dyDescent="0.35">
      <c r="A8545" s="33" t="s">
        <v>200</v>
      </c>
    </row>
    <row r="8546" spans="1:1" x14ac:dyDescent="0.35">
      <c r="A8546" s="33" t="s">
        <v>271</v>
      </c>
    </row>
    <row r="8547" spans="1:1" x14ac:dyDescent="0.35">
      <c r="A8547" s="33" t="s">
        <v>148</v>
      </c>
    </row>
    <row r="8548" spans="1:1" x14ac:dyDescent="0.35">
      <c r="A8548" s="33" t="s">
        <v>1069</v>
      </c>
    </row>
    <row r="8549" spans="1:1" x14ac:dyDescent="0.35">
      <c r="A8549" s="33" t="s">
        <v>1022</v>
      </c>
    </row>
    <row r="8550" spans="1:1" x14ac:dyDescent="0.35">
      <c r="A8550" s="33" t="s">
        <v>451</v>
      </c>
    </row>
    <row r="8551" spans="1:1" x14ac:dyDescent="0.35">
      <c r="A8551" s="33" t="s">
        <v>1594</v>
      </c>
    </row>
    <row r="8552" spans="1:1" x14ac:dyDescent="0.35">
      <c r="A8552" s="33" t="s">
        <v>1380</v>
      </c>
    </row>
    <row r="8553" spans="1:1" x14ac:dyDescent="0.35">
      <c r="A8553" s="33" t="s">
        <v>1135</v>
      </c>
    </row>
    <row r="8554" spans="1:1" x14ac:dyDescent="0.35">
      <c r="A8554" s="33" t="s">
        <v>417</v>
      </c>
    </row>
    <row r="8555" spans="1:1" x14ac:dyDescent="0.35">
      <c r="A8555" s="33" t="s">
        <v>1533</v>
      </c>
    </row>
    <row r="8556" spans="1:1" x14ac:dyDescent="0.35">
      <c r="A8556" s="33" t="s">
        <v>951</v>
      </c>
    </row>
    <row r="8557" spans="1:1" x14ac:dyDescent="0.35">
      <c r="A8557" s="33" t="s">
        <v>1288</v>
      </c>
    </row>
    <row r="8558" spans="1:1" x14ac:dyDescent="0.35">
      <c r="A8558" s="33" t="s">
        <v>598</v>
      </c>
    </row>
    <row r="8559" spans="1:1" x14ac:dyDescent="0.35">
      <c r="A8559" s="33" t="s">
        <v>1672</v>
      </c>
    </row>
    <row r="8560" spans="1:1" x14ac:dyDescent="0.35">
      <c r="A8560" s="33" t="s">
        <v>450</v>
      </c>
    </row>
    <row r="8561" spans="1:1" x14ac:dyDescent="0.35">
      <c r="A8561" s="33" t="s">
        <v>1643</v>
      </c>
    </row>
    <row r="8562" spans="1:1" x14ac:dyDescent="0.35">
      <c r="A8562" s="33" t="s">
        <v>420</v>
      </c>
    </row>
    <row r="8563" spans="1:1" x14ac:dyDescent="0.35">
      <c r="A8563" s="33" t="s">
        <v>206</v>
      </c>
    </row>
    <row r="8564" spans="1:1" x14ac:dyDescent="0.35">
      <c r="A8564" s="33" t="s">
        <v>536</v>
      </c>
    </row>
    <row r="8565" spans="1:1" x14ac:dyDescent="0.35">
      <c r="A8565" s="33" t="s">
        <v>1244</v>
      </c>
    </row>
    <row r="8566" spans="1:1" x14ac:dyDescent="0.35">
      <c r="A8566" s="33" t="s">
        <v>663</v>
      </c>
    </row>
    <row r="8567" spans="1:1" x14ac:dyDescent="0.35">
      <c r="A8567" s="33" t="s">
        <v>1083</v>
      </c>
    </row>
    <row r="8568" spans="1:1" x14ac:dyDescent="0.35">
      <c r="A8568" s="33" t="s">
        <v>302</v>
      </c>
    </row>
    <row r="8569" spans="1:1" x14ac:dyDescent="0.35">
      <c r="A8569" s="33" t="s">
        <v>1614</v>
      </c>
    </row>
    <row r="8570" spans="1:1" x14ac:dyDescent="0.35">
      <c r="A8570" s="33" t="s">
        <v>1512</v>
      </c>
    </row>
    <row r="8571" spans="1:1" x14ac:dyDescent="0.35">
      <c r="A8571" s="33" t="s">
        <v>1181</v>
      </c>
    </row>
    <row r="8572" spans="1:1" x14ac:dyDescent="0.35">
      <c r="A8572" s="33" t="s">
        <v>694</v>
      </c>
    </row>
    <row r="8573" spans="1:1" x14ac:dyDescent="0.35">
      <c r="A8573" s="33" t="s">
        <v>158</v>
      </c>
    </row>
    <row r="8574" spans="1:1" x14ac:dyDescent="0.35">
      <c r="A8574" s="33" t="s">
        <v>662</v>
      </c>
    </row>
    <row r="8575" spans="1:1" x14ac:dyDescent="0.35">
      <c r="A8575" s="33" t="s">
        <v>305</v>
      </c>
    </row>
    <row r="8576" spans="1:1" x14ac:dyDescent="0.35">
      <c r="A8576" s="33" t="s">
        <v>306</v>
      </c>
    </row>
    <row r="8577" spans="1:1" x14ac:dyDescent="0.35">
      <c r="A8577" s="33" t="s">
        <v>1280</v>
      </c>
    </row>
    <row r="8578" spans="1:1" x14ac:dyDescent="0.35">
      <c r="A8578" s="33" t="s">
        <v>1610</v>
      </c>
    </row>
    <row r="8579" spans="1:1" x14ac:dyDescent="0.35">
      <c r="A8579" s="33" t="s">
        <v>1469</v>
      </c>
    </row>
    <row r="8580" spans="1:1" x14ac:dyDescent="0.35">
      <c r="A8580" s="33" t="s">
        <v>382</v>
      </c>
    </row>
    <row r="8581" spans="1:1" x14ac:dyDescent="0.35">
      <c r="A8581" s="33" t="s">
        <v>1920</v>
      </c>
    </row>
    <row r="8582" spans="1:1" x14ac:dyDescent="0.35">
      <c r="A8582" s="33" t="s">
        <v>1277</v>
      </c>
    </row>
    <row r="8583" spans="1:1" x14ac:dyDescent="0.35">
      <c r="A8583" s="33" t="s">
        <v>597</v>
      </c>
    </row>
    <row r="8584" spans="1:1" x14ac:dyDescent="0.35">
      <c r="A8584" s="33" t="s">
        <v>1468</v>
      </c>
    </row>
    <row r="8585" spans="1:1" x14ac:dyDescent="0.35">
      <c r="A8585" s="33" t="s">
        <v>314</v>
      </c>
    </row>
    <row r="8586" spans="1:1" x14ac:dyDescent="0.35">
      <c r="A8586" s="33" t="s">
        <v>117</v>
      </c>
    </row>
    <row r="8587" spans="1:1" x14ac:dyDescent="0.35">
      <c r="A8587" s="33" t="s">
        <v>1083</v>
      </c>
    </row>
    <row r="8588" spans="1:1" x14ac:dyDescent="0.35">
      <c r="A8588" s="33" t="s">
        <v>1470</v>
      </c>
    </row>
    <row r="8589" spans="1:1" x14ac:dyDescent="0.35">
      <c r="A8589" s="33" t="s">
        <v>849</v>
      </c>
    </row>
    <row r="8590" spans="1:1" x14ac:dyDescent="0.35">
      <c r="A8590" s="33" t="s">
        <v>1359</v>
      </c>
    </row>
    <row r="8591" spans="1:1" x14ac:dyDescent="0.35">
      <c r="A8591" s="33" t="s">
        <v>761</v>
      </c>
    </row>
    <row r="8592" spans="1:1" x14ac:dyDescent="0.35">
      <c r="A8592" s="33" t="s">
        <v>1437</v>
      </c>
    </row>
    <row r="8593" spans="1:1" x14ac:dyDescent="0.35">
      <c r="A8593" s="33" t="s">
        <v>151</v>
      </c>
    </row>
    <row r="8594" spans="1:1" x14ac:dyDescent="0.35">
      <c r="A8594" s="33" t="s">
        <v>385</v>
      </c>
    </row>
    <row r="8595" spans="1:1" x14ac:dyDescent="0.35">
      <c r="A8595" s="33" t="s">
        <v>92</v>
      </c>
    </row>
    <row r="8596" spans="1:1" x14ac:dyDescent="0.35">
      <c r="A8596" s="33" t="s">
        <v>1762</v>
      </c>
    </row>
    <row r="8597" spans="1:1" x14ac:dyDescent="0.35">
      <c r="A8597" s="33" t="s">
        <v>185</v>
      </c>
    </row>
    <row r="8598" spans="1:1" x14ac:dyDescent="0.35">
      <c r="A8598" s="33" t="s">
        <v>124</v>
      </c>
    </row>
    <row r="8599" spans="1:1" x14ac:dyDescent="0.35">
      <c r="A8599" s="33" t="s">
        <v>155</v>
      </c>
    </row>
    <row r="8600" spans="1:1" x14ac:dyDescent="0.35">
      <c r="A8600" s="33" t="s">
        <v>234</v>
      </c>
    </row>
    <row r="8601" spans="1:1" x14ac:dyDescent="0.35">
      <c r="A8601" s="33" t="s">
        <v>307</v>
      </c>
    </row>
    <row r="8602" spans="1:1" x14ac:dyDescent="0.35">
      <c r="A8602" s="33" t="s">
        <v>1136</v>
      </c>
    </row>
    <row r="8603" spans="1:1" x14ac:dyDescent="0.35">
      <c r="A8603" s="33" t="s">
        <v>674</v>
      </c>
    </row>
    <row r="8604" spans="1:1" x14ac:dyDescent="0.35">
      <c r="A8604" s="33" t="s">
        <v>1808</v>
      </c>
    </row>
    <row r="8605" spans="1:1" x14ac:dyDescent="0.35">
      <c r="A8605" s="33" t="s">
        <v>1536</v>
      </c>
    </row>
    <row r="8606" spans="1:1" x14ac:dyDescent="0.35">
      <c r="A8606" s="33" t="s">
        <v>174</v>
      </c>
    </row>
    <row r="8607" spans="1:1" x14ac:dyDescent="0.35">
      <c r="A8607" s="33" t="s">
        <v>1596</v>
      </c>
    </row>
    <row r="8608" spans="1:1" x14ac:dyDescent="0.35">
      <c r="A8608" s="33" t="s">
        <v>1055</v>
      </c>
    </row>
    <row r="8609" spans="1:1" x14ac:dyDescent="0.35">
      <c r="A8609" s="33" t="s">
        <v>282</v>
      </c>
    </row>
    <row r="8610" spans="1:1" x14ac:dyDescent="0.35">
      <c r="A8610" s="33" t="s">
        <v>184</v>
      </c>
    </row>
    <row r="8611" spans="1:1" x14ac:dyDescent="0.35">
      <c r="A8611" s="33" t="s">
        <v>817</v>
      </c>
    </row>
    <row r="8612" spans="1:1" x14ac:dyDescent="0.35">
      <c r="A8612" s="33" t="s">
        <v>942</v>
      </c>
    </row>
    <row r="8613" spans="1:1" x14ac:dyDescent="0.35">
      <c r="A8613" s="33" t="s">
        <v>368</v>
      </c>
    </row>
    <row r="8614" spans="1:1" x14ac:dyDescent="0.35">
      <c r="A8614" s="33" t="s">
        <v>183</v>
      </c>
    </row>
    <row r="8615" spans="1:1" x14ac:dyDescent="0.35">
      <c r="A8615" s="33" t="s">
        <v>1610</v>
      </c>
    </row>
    <row r="8616" spans="1:1" x14ac:dyDescent="0.35">
      <c r="A8616" s="33" t="s">
        <v>504</v>
      </c>
    </row>
    <row r="8617" spans="1:1" x14ac:dyDescent="0.35">
      <c r="A8617" s="33" t="s">
        <v>580</v>
      </c>
    </row>
    <row r="8618" spans="1:1" x14ac:dyDescent="0.35">
      <c r="A8618" s="33" t="s">
        <v>75</v>
      </c>
    </row>
    <row r="8619" spans="1:1" x14ac:dyDescent="0.35">
      <c r="A8619" s="33" t="s">
        <v>427</v>
      </c>
    </row>
    <row r="8620" spans="1:1" x14ac:dyDescent="0.35">
      <c r="A8620" s="33" t="s">
        <v>1731</v>
      </c>
    </row>
    <row r="8621" spans="1:1" x14ac:dyDescent="0.35">
      <c r="A8621" s="33" t="s">
        <v>1505</v>
      </c>
    </row>
    <row r="8622" spans="1:1" x14ac:dyDescent="0.35">
      <c r="A8622" s="33" t="s">
        <v>696</v>
      </c>
    </row>
    <row r="8623" spans="1:1" x14ac:dyDescent="0.35">
      <c r="A8623" s="33" t="s">
        <v>257</v>
      </c>
    </row>
    <row r="8624" spans="1:1" x14ac:dyDescent="0.35">
      <c r="A8624" s="33" t="s">
        <v>1135</v>
      </c>
    </row>
    <row r="8625" spans="1:1" x14ac:dyDescent="0.35">
      <c r="A8625" s="33" t="s">
        <v>1832</v>
      </c>
    </row>
    <row r="8626" spans="1:1" x14ac:dyDescent="0.35">
      <c r="A8626" s="33" t="s">
        <v>97</v>
      </c>
    </row>
    <row r="8627" spans="1:1" x14ac:dyDescent="0.35">
      <c r="A8627" s="33" t="s">
        <v>1328</v>
      </c>
    </row>
    <row r="8628" spans="1:1" x14ac:dyDescent="0.35">
      <c r="A8628" s="33" t="s">
        <v>1627</v>
      </c>
    </row>
    <row r="8629" spans="1:1" x14ac:dyDescent="0.35">
      <c r="A8629" s="33" t="s">
        <v>700</v>
      </c>
    </row>
    <row r="8630" spans="1:1" x14ac:dyDescent="0.35">
      <c r="A8630" s="33" t="s">
        <v>340</v>
      </c>
    </row>
    <row r="8631" spans="1:1" x14ac:dyDescent="0.35">
      <c r="A8631" s="33" t="s">
        <v>508</v>
      </c>
    </row>
    <row r="8632" spans="1:1" x14ac:dyDescent="0.35">
      <c r="A8632" s="33" t="s">
        <v>1216</v>
      </c>
    </row>
    <row r="8633" spans="1:1" x14ac:dyDescent="0.35">
      <c r="A8633" s="33" t="s">
        <v>998</v>
      </c>
    </row>
    <row r="8634" spans="1:1" x14ac:dyDescent="0.35">
      <c r="A8634" s="33" t="s">
        <v>189</v>
      </c>
    </row>
    <row r="8635" spans="1:1" x14ac:dyDescent="0.35">
      <c r="A8635" s="33" t="s">
        <v>88</v>
      </c>
    </row>
    <row r="8636" spans="1:1" x14ac:dyDescent="0.35">
      <c r="A8636" s="33" t="s">
        <v>117</v>
      </c>
    </row>
    <row r="8637" spans="1:1" x14ac:dyDescent="0.35">
      <c r="A8637" s="33" t="s">
        <v>1744</v>
      </c>
    </row>
    <row r="8638" spans="1:1" x14ac:dyDescent="0.35">
      <c r="A8638" s="33" t="s">
        <v>1846</v>
      </c>
    </row>
    <row r="8639" spans="1:1" x14ac:dyDescent="0.35">
      <c r="A8639" s="33" t="s">
        <v>541</v>
      </c>
    </row>
    <row r="8640" spans="1:1" x14ac:dyDescent="0.35">
      <c r="A8640" s="33" t="s">
        <v>128</v>
      </c>
    </row>
    <row r="8641" spans="1:1" x14ac:dyDescent="0.35">
      <c r="A8641" s="33" t="s">
        <v>378</v>
      </c>
    </row>
    <row r="8642" spans="1:1" x14ac:dyDescent="0.35">
      <c r="A8642" s="33" t="s">
        <v>241</v>
      </c>
    </row>
    <row r="8643" spans="1:1" x14ac:dyDescent="0.35">
      <c r="A8643" s="33" t="s">
        <v>90</v>
      </c>
    </row>
    <row r="8644" spans="1:1" x14ac:dyDescent="0.35">
      <c r="A8644" s="33" t="s">
        <v>1500</v>
      </c>
    </row>
    <row r="8645" spans="1:1" x14ac:dyDescent="0.35">
      <c r="A8645" s="33" t="s">
        <v>282</v>
      </c>
    </row>
    <row r="8646" spans="1:1" x14ac:dyDescent="0.35">
      <c r="A8646" s="33" t="s">
        <v>496</v>
      </c>
    </row>
    <row r="8647" spans="1:1" x14ac:dyDescent="0.35">
      <c r="A8647" s="33" t="s">
        <v>418</v>
      </c>
    </row>
    <row r="8648" spans="1:1" x14ac:dyDescent="0.35">
      <c r="A8648" s="33" t="s">
        <v>678</v>
      </c>
    </row>
    <row r="8649" spans="1:1" x14ac:dyDescent="0.35">
      <c r="A8649" s="33" t="s">
        <v>1085</v>
      </c>
    </row>
    <row r="8650" spans="1:1" x14ac:dyDescent="0.35">
      <c r="A8650" s="33" t="s">
        <v>148</v>
      </c>
    </row>
    <row r="8651" spans="1:1" x14ac:dyDescent="0.35">
      <c r="A8651" s="33" t="s">
        <v>1381</v>
      </c>
    </row>
    <row r="8652" spans="1:1" x14ac:dyDescent="0.35">
      <c r="A8652" s="33" t="s">
        <v>529</v>
      </c>
    </row>
    <row r="8653" spans="1:1" x14ac:dyDescent="0.35">
      <c r="A8653" s="33" t="s">
        <v>1663</v>
      </c>
    </row>
    <row r="8654" spans="1:1" x14ac:dyDescent="0.35">
      <c r="A8654" s="33" t="s">
        <v>66</v>
      </c>
    </row>
    <row r="8655" spans="1:1" x14ac:dyDescent="0.35">
      <c r="A8655" s="33" t="s">
        <v>427</v>
      </c>
    </row>
    <row r="8656" spans="1:1" x14ac:dyDescent="0.35">
      <c r="A8656" s="33" t="s">
        <v>1149</v>
      </c>
    </row>
    <row r="8657" spans="1:1" x14ac:dyDescent="0.35">
      <c r="A8657" s="33" t="s">
        <v>1196</v>
      </c>
    </row>
    <row r="8658" spans="1:1" x14ac:dyDescent="0.35">
      <c r="A8658" s="33" t="s">
        <v>196</v>
      </c>
    </row>
    <row r="8659" spans="1:1" x14ac:dyDescent="0.35">
      <c r="A8659" s="33" t="s">
        <v>1667</v>
      </c>
    </row>
    <row r="8660" spans="1:1" x14ac:dyDescent="0.35">
      <c r="A8660" s="33" t="s">
        <v>930</v>
      </c>
    </row>
    <row r="8661" spans="1:1" x14ac:dyDescent="0.35">
      <c r="A8661" s="33" t="s">
        <v>1268</v>
      </c>
    </row>
    <row r="8662" spans="1:1" x14ac:dyDescent="0.35">
      <c r="A8662" s="33" t="s">
        <v>1027</v>
      </c>
    </row>
    <row r="8663" spans="1:1" x14ac:dyDescent="0.35">
      <c r="A8663" s="33" t="s">
        <v>1203</v>
      </c>
    </row>
    <row r="8664" spans="1:1" x14ac:dyDescent="0.35">
      <c r="A8664" s="33" t="s">
        <v>99</v>
      </c>
    </row>
    <row r="8665" spans="1:1" x14ac:dyDescent="0.35">
      <c r="A8665" s="33" t="s">
        <v>129</v>
      </c>
    </row>
    <row r="8666" spans="1:1" x14ac:dyDescent="0.35">
      <c r="A8666" s="33" t="s">
        <v>243</v>
      </c>
    </row>
    <row r="8667" spans="1:1" x14ac:dyDescent="0.35">
      <c r="A8667" s="33" t="s">
        <v>181</v>
      </c>
    </row>
    <row r="8668" spans="1:1" x14ac:dyDescent="0.35">
      <c r="A8668" s="33" t="s">
        <v>1885</v>
      </c>
    </row>
    <row r="8669" spans="1:1" x14ac:dyDescent="0.35">
      <c r="A8669" s="33" t="s">
        <v>469</v>
      </c>
    </row>
    <row r="8670" spans="1:1" x14ac:dyDescent="0.35">
      <c r="A8670" s="33" t="s">
        <v>1401</v>
      </c>
    </row>
    <row r="8671" spans="1:1" x14ac:dyDescent="0.35">
      <c r="A8671" s="33" t="s">
        <v>504</v>
      </c>
    </row>
    <row r="8672" spans="1:1" x14ac:dyDescent="0.35">
      <c r="A8672" s="33" t="s">
        <v>447</v>
      </c>
    </row>
    <row r="8673" spans="1:1" x14ac:dyDescent="0.35">
      <c r="A8673" s="33" t="s">
        <v>503</v>
      </c>
    </row>
    <row r="8674" spans="1:1" x14ac:dyDescent="0.35">
      <c r="A8674" s="33" t="s">
        <v>940</v>
      </c>
    </row>
    <row r="8675" spans="1:1" x14ac:dyDescent="0.35">
      <c r="A8675" s="33" t="s">
        <v>720</v>
      </c>
    </row>
    <row r="8676" spans="1:1" x14ac:dyDescent="0.35">
      <c r="A8676" s="33" t="s">
        <v>1021</v>
      </c>
    </row>
    <row r="8677" spans="1:1" x14ac:dyDescent="0.35">
      <c r="A8677" s="33" t="s">
        <v>856</v>
      </c>
    </row>
    <row r="8678" spans="1:1" x14ac:dyDescent="0.35">
      <c r="A8678" s="33" t="s">
        <v>1500</v>
      </c>
    </row>
    <row r="8679" spans="1:1" x14ac:dyDescent="0.35">
      <c r="A8679" s="33" t="s">
        <v>877</v>
      </c>
    </row>
    <row r="8680" spans="1:1" x14ac:dyDescent="0.35">
      <c r="A8680" s="33" t="s">
        <v>1785</v>
      </c>
    </row>
    <row r="8681" spans="1:1" x14ac:dyDescent="0.35">
      <c r="A8681" s="33" t="s">
        <v>1066</v>
      </c>
    </row>
    <row r="8682" spans="1:1" x14ac:dyDescent="0.35">
      <c r="A8682" s="33" t="s">
        <v>837</v>
      </c>
    </row>
    <row r="8683" spans="1:1" x14ac:dyDescent="0.35">
      <c r="A8683" s="33" t="s">
        <v>534</v>
      </c>
    </row>
    <row r="8684" spans="1:1" x14ac:dyDescent="0.35">
      <c r="A8684" s="33" t="s">
        <v>224</v>
      </c>
    </row>
    <row r="8685" spans="1:1" x14ac:dyDescent="0.35">
      <c r="A8685" s="33" t="s">
        <v>1295</v>
      </c>
    </row>
    <row r="8686" spans="1:1" x14ac:dyDescent="0.35">
      <c r="A8686" s="33" t="s">
        <v>452</v>
      </c>
    </row>
    <row r="8687" spans="1:1" x14ac:dyDescent="0.35">
      <c r="A8687" s="33" t="s">
        <v>1115</v>
      </c>
    </row>
    <row r="8688" spans="1:1" x14ac:dyDescent="0.35">
      <c r="A8688" s="33" t="s">
        <v>1040</v>
      </c>
    </row>
    <row r="8689" spans="1:1" x14ac:dyDescent="0.35">
      <c r="A8689" s="33" t="s">
        <v>1041</v>
      </c>
    </row>
    <row r="8690" spans="1:1" x14ac:dyDescent="0.35">
      <c r="A8690" s="33" t="s">
        <v>1374</v>
      </c>
    </row>
    <row r="8691" spans="1:1" x14ac:dyDescent="0.35">
      <c r="A8691" s="33" t="s">
        <v>574</v>
      </c>
    </row>
    <row r="8692" spans="1:1" x14ac:dyDescent="0.35">
      <c r="A8692" s="33" t="s">
        <v>1902</v>
      </c>
    </row>
    <row r="8693" spans="1:1" x14ac:dyDescent="0.35">
      <c r="A8693" s="33" t="s">
        <v>544</v>
      </c>
    </row>
    <row r="8694" spans="1:1" x14ac:dyDescent="0.35">
      <c r="A8694" s="33" t="s">
        <v>1216</v>
      </c>
    </row>
    <row r="8695" spans="1:1" x14ac:dyDescent="0.35">
      <c r="A8695" s="33" t="s">
        <v>1185</v>
      </c>
    </row>
    <row r="8696" spans="1:1" x14ac:dyDescent="0.35">
      <c r="A8696" s="33" t="s">
        <v>726</v>
      </c>
    </row>
    <row r="8697" spans="1:1" x14ac:dyDescent="0.35">
      <c r="A8697" s="33" t="s">
        <v>940</v>
      </c>
    </row>
    <row r="8698" spans="1:1" x14ac:dyDescent="0.35">
      <c r="A8698" s="33" t="s">
        <v>1844</v>
      </c>
    </row>
    <row r="8699" spans="1:1" x14ac:dyDescent="0.35">
      <c r="A8699" s="33" t="s">
        <v>1355</v>
      </c>
    </row>
    <row r="8700" spans="1:1" x14ac:dyDescent="0.35">
      <c r="A8700" s="33" t="s">
        <v>533</v>
      </c>
    </row>
    <row r="8701" spans="1:1" x14ac:dyDescent="0.35">
      <c r="A8701" s="33" t="s">
        <v>1557</v>
      </c>
    </row>
    <row r="8702" spans="1:1" x14ac:dyDescent="0.35">
      <c r="A8702" s="33" t="s">
        <v>572</v>
      </c>
    </row>
    <row r="8703" spans="1:1" x14ac:dyDescent="0.35">
      <c r="A8703" s="33" t="s">
        <v>625</v>
      </c>
    </row>
    <row r="8704" spans="1:1" x14ac:dyDescent="0.35">
      <c r="A8704" s="33" t="s">
        <v>656</v>
      </c>
    </row>
    <row r="8705" spans="1:1" x14ac:dyDescent="0.35">
      <c r="A8705" s="33" t="s">
        <v>1589</v>
      </c>
    </row>
    <row r="8706" spans="1:1" x14ac:dyDescent="0.35">
      <c r="A8706" s="33" t="s">
        <v>1751</v>
      </c>
    </row>
    <row r="8707" spans="1:1" x14ac:dyDescent="0.35">
      <c r="A8707" s="33" t="s">
        <v>619</v>
      </c>
    </row>
    <row r="8708" spans="1:1" x14ac:dyDescent="0.35">
      <c r="A8708" s="33" t="s">
        <v>1330</v>
      </c>
    </row>
    <row r="8709" spans="1:1" x14ac:dyDescent="0.35">
      <c r="A8709" s="33" t="s">
        <v>1615</v>
      </c>
    </row>
    <row r="8710" spans="1:1" x14ac:dyDescent="0.35">
      <c r="A8710" s="33" t="s">
        <v>1614</v>
      </c>
    </row>
    <row r="8711" spans="1:1" x14ac:dyDescent="0.35">
      <c r="A8711" s="33" t="s">
        <v>604</v>
      </c>
    </row>
    <row r="8712" spans="1:1" x14ac:dyDescent="0.35">
      <c r="A8712" s="33" t="s">
        <v>426</v>
      </c>
    </row>
    <row r="8713" spans="1:1" x14ac:dyDescent="0.35">
      <c r="A8713" s="33" t="s">
        <v>205</v>
      </c>
    </row>
    <row r="8714" spans="1:1" x14ac:dyDescent="0.35">
      <c r="A8714" s="33" t="s">
        <v>1085</v>
      </c>
    </row>
    <row r="8715" spans="1:1" x14ac:dyDescent="0.35">
      <c r="A8715" s="33" t="s">
        <v>1815</v>
      </c>
    </row>
    <row r="8716" spans="1:1" x14ac:dyDescent="0.35">
      <c r="A8716" s="33" t="s">
        <v>819</v>
      </c>
    </row>
    <row r="8717" spans="1:1" x14ac:dyDescent="0.35">
      <c r="A8717" s="33" t="s">
        <v>1864</v>
      </c>
    </row>
    <row r="8718" spans="1:1" x14ac:dyDescent="0.35">
      <c r="A8718" s="33" t="s">
        <v>567</v>
      </c>
    </row>
    <row r="8719" spans="1:1" x14ac:dyDescent="0.35">
      <c r="A8719" s="33" t="s">
        <v>382</v>
      </c>
    </row>
    <row r="8720" spans="1:1" x14ac:dyDescent="0.35">
      <c r="A8720" s="33" t="s">
        <v>88</v>
      </c>
    </row>
    <row r="8721" spans="1:1" x14ac:dyDescent="0.35">
      <c r="A8721" s="33" t="s">
        <v>1491</v>
      </c>
    </row>
    <row r="8722" spans="1:1" x14ac:dyDescent="0.35">
      <c r="A8722" s="33" t="s">
        <v>908</v>
      </c>
    </row>
    <row r="8723" spans="1:1" x14ac:dyDescent="0.35">
      <c r="A8723" s="33" t="s">
        <v>384</v>
      </c>
    </row>
    <row r="8724" spans="1:1" x14ac:dyDescent="0.35">
      <c r="A8724" s="33" t="s">
        <v>928</v>
      </c>
    </row>
    <row r="8725" spans="1:1" x14ac:dyDescent="0.35">
      <c r="A8725" s="33" t="s">
        <v>302</v>
      </c>
    </row>
    <row r="8726" spans="1:1" x14ac:dyDescent="0.35">
      <c r="A8726" s="33" t="s">
        <v>725</v>
      </c>
    </row>
    <row r="8727" spans="1:1" x14ac:dyDescent="0.35">
      <c r="A8727" s="33" t="s">
        <v>381</v>
      </c>
    </row>
    <row r="8728" spans="1:1" x14ac:dyDescent="0.35">
      <c r="A8728" s="33" t="s">
        <v>197</v>
      </c>
    </row>
    <row r="8729" spans="1:1" x14ac:dyDescent="0.35">
      <c r="A8729" s="33" t="s">
        <v>1619</v>
      </c>
    </row>
    <row r="8730" spans="1:1" x14ac:dyDescent="0.35">
      <c r="A8730" s="33" t="s">
        <v>930</v>
      </c>
    </row>
    <row r="8731" spans="1:1" x14ac:dyDescent="0.35">
      <c r="A8731" s="33" t="s">
        <v>383</v>
      </c>
    </row>
    <row r="8732" spans="1:1" x14ac:dyDescent="0.35">
      <c r="A8732" s="33" t="s">
        <v>826</v>
      </c>
    </row>
    <row r="8733" spans="1:1" x14ac:dyDescent="0.35">
      <c r="A8733" s="33" t="s">
        <v>1657</v>
      </c>
    </row>
    <row r="8734" spans="1:1" x14ac:dyDescent="0.35">
      <c r="A8734" s="33" t="s">
        <v>1678</v>
      </c>
    </row>
    <row r="8735" spans="1:1" x14ac:dyDescent="0.35">
      <c r="A8735" s="33" t="s">
        <v>1428</v>
      </c>
    </row>
    <row r="8736" spans="1:1" x14ac:dyDescent="0.35">
      <c r="A8736" s="33" t="s">
        <v>48</v>
      </c>
    </row>
    <row r="8737" spans="1:1" x14ac:dyDescent="0.35">
      <c r="A8737" s="33" t="s">
        <v>1463</v>
      </c>
    </row>
    <row r="8738" spans="1:1" x14ac:dyDescent="0.35">
      <c r="A8738" s="33" t="s">
        <v>1128</v>
      </c>
    </row>
    <row r="8739" spans="1:1" x14ac:dyDescent="0.35">
      <c r="A8739" s="33" t="s">
        <v>217</v>
      </c>
    </row>
    <row r="8740" spans="1:1" x14ac:dyDescent="0.35">
      <c r="A8740" s="33" t="s">
        <v>252</v>
      </c>
    </row>
    <row r="8741" spans="1:1" x14ac:dyDescent="0.35">
      <c r="A8741" s="33" t="s">
        <v>1310</v>
      </c>
    </row>
    <row r="8742" spans="1:1" x14ac:dyDescent="0.35">
      <c r="A8742" s="33" t="s">
        <v>578</v>
      </c>
    </row>
    <row r="8743" spans="1:1" x14ac:dyDescent="0.35">
      <c r="A8743" s="33" t="s">
        <v>202</v>
      </c>
    </row>
    <row r="8744" spans="1:1" x14ac:dyDescent="0.35">
      <c r="A8744" s="33" t="s">
        <v>1738</v>
      </c>
    </row>
    <row r="8745" spans="1:1" x14ac:dyDescent="0.35">
      <c r="A8745" s="33" t="s">
        <v>649</v>
      </c>
    </row>
    <row r="8746" spans="1:1" x14ac:dyDescent="0.35">
      <c r="A8746" s="33" t="s">
        <v>87</v>
      </c>
    </row>
    <row r="8747" spans="1:1" x14ac:dyDescent="0.35">
      <c r="A8747" s="33" t="s">
        <v>672</v>
      </c>
    </row>
    <row r="8748" spans="1:1" x14ac:dyDescent="0.35">
      <c r="A8748" s="33" t="s">
        <v>546</v>
      </c>
    </row>
    <row r="8749" spans="1:1" x14ac:dyDescent="0.35">
      <c r="A8749" s="33" t="s">
        <v>1739</v>
      </c>
    </row>
    <row r="8750" spans="1:1" x14ac:dyDescent="0.35">
      <c r="A8750" s="33" t="s">
        <v>822</v>
      </c>
    </row>
    <row r="8751" spans="1:1" x14ac:dyDescent="0.35">
      <c r="A8751" s="33" t="s">
        <v>953</v>
      </c>
    </row>
    <row r="8752" spans="1:1" x14ac:dyDescent="0.35">
      <c r="A8752" s="33" t="s">
        <v>1235</v>
      </c>
    </row>
    <row r="8753" spans="1:1" x14ac:dyDescent="0.35">
      <c r="A8753" s="33" t="s">
        <v>476</v>
      </c>
    </row>
    <row r="8754" spans="1:1" x14ac:dyDescent="0.35">
      <c r="A8754" s="33" t="s">
        <v>1273</v>
      </c>
    </row>
    <row r="8755" spans="1:1" x14ac:dyDescent="0.35">
      <c r="A8755" s="33" t="s">
        <v>1022</v>
      </c>
    </row>
    <row r="8756" spans="1:1" x14ac:dyDescent="0.35">
      <c r="A8756" s="33" t="s">
        <v>1277</v>
      </c>
    </row>
    <row r="8757" spans="1:1" x14ac:dyDescent="0.35">
      <c r="A8757" s="33" t="s">
        <v>59</v>
      </c>
    </row>
    <row r="8758" spans="1:1" x14ac:dyDescent="0.35">
      <c r="A8758" s="33" t="s">
        <v>1612</v>
      </c>
    </row>
    <row r="8759" spans="1:1" x14ac:dyDescent="0.35">
      <c r="A8759" s="33" t="s">
        <v>978</v>
      </c>
    </row>
    <row r="8760" spans="1:1" x14ac:dyDescent="0.35">
      <c r="A8760" s="33" t="s">
        <v>771</v>
      </c>
    </row>
    <row r="8761" spans="1:1" x14ac:dyDescent="0.35">
      <c r="A8761" s="33" t="s">
        <v>723</v>
      </c>
    </row>
    <row r="8762" spans="1:1" x14ac:dyDescent="0.35">
      <c r="A8762" s="33" t="s">
        <v>821</v>
      </c>
    </row>
    <row r="8763" spans="1:1" x14ac:dyDescent="0.35">
      <c r="A8763" s="33" t="s">
        <v>471</v>
      </c>
    </row>
    <row r="8764" spans="1:1" x14ac:dyDescent="0.35">
      <c r="A8764" s="33" t="s">
        <v>904</v>
      </c>
    </row>
    <row r="8765" spans="1:1" x14ac:dyDescent="0.35">
      <c r="A8765" s="33" t="s">
        <v>1566</v>
      </c>
    </row>
    <row r="8766" spans="1:1" x14ac:dyDescent="0.35">
      <c r="A8766" s="33" t="s">
        <v>1360</v>
      </c>
    </row>
    <row r="8767" spans="1:1" x14ac:dyDescent="0.35">
      <c r="A8767" s="33" t="s">
        <v>1682</v>
      </c>
    </row>
    <row r="8768" spans="1:1" x14ac:dyDescent="0.35">
      <c r="A8768" s="33" t="s">
        <v>1582</v>
      </c>
    </row>
    <row r="8769" spans="1:1" x14ac:dyDescent="0.35">
      <c r="A8769" s="33" t="s">
        <v>703</v>
      </c>
    </row>
    <row r="8770" spans="1:1" x14ac:dyDescent="0.35">
      <c r="A8770" s="33" t="s">
        <v>1630</v>
      </c>
    </row>
    <row r="8771" spans="1:1" x14ac:dyDescent="0.35">
      <c r="A8771" s="33" t="s">
        <v>1468</v>
      </c>
    </row>
    <row r="8772" spans="1:1" x14ac:dyDescent="0.35">
      <c r="A8772" s="33" t="s">
        <v>721</v>
      </c>
    </row>
    <row r="8773" spans="1:1" x14ac:dyDescent="0.35">
      <c r="A8773" s="33" t="s">
        <v>1927</v>
      </c>
    </row>
    <row r="8774" spans="1:1" x14ac:dyDescent="0.35">
      <c r="A8774" s="33" t="s">
        <v>1084</v>
      </c>
    </row>
    <row r="8775" spans="1:1" x14ac:dyDescent="0.35">
      <c r="A8775" s="33" t="s">
        <v>689</v>
      </c>
    </row>
    <row r="8776" spans="1:1" x14ac:dyDescent="0.35">
      <c r="A8776" s="33" t="s">
        <v>1101</v>
      </c>
    </row>
    <row r="8777" spans="1:1" x14ac:dyDescent="0.35">
      <c r="A8777" s="33" t="s">
        <v>1592</v>
      </c>
    </row>
    <row r="8778" spans="1:1" x14ac:dyDescent="0.35">
      <c r="A8778" s="33" t="s">
        <v>563</v>
      </c>
    </row>
    <row r="8779" spans="1:1" x14ac:dyDescent="0.35">
      <c r="A8779" s="33" t="s">
        <v>707</v>
      </c>
    </row>
    <row r="8780" spans="1:1" x14ac:dyDescent="0.35">
      <c r="A8780" s="33" t="s">
        <v>1340</v>
      </c>
    </row>
    <row r="8781" spans="1:1" x14ac:dyDescent="0.35">
      <c r="A8781" s="33" t="s">
        <v>988</v>
      </c>
    </row>
    <row r="8782" spans="1:1" x14ac:dyDescent="0.35">
      <c r="A8782" s="33" t="s">
        <v>560</v>
      </c>
    </row>
    <row r="8783" spans="1:1" x14ac:dyDescent="0.35">
      <c r="A8783" s="33" t="s">
        <v>561</v>
      </c>
    </row>
    <row r="8784" spans="1:1" x14ac:dyDescent="0.35">
      <c r="A8784" s="33" t="s">
        <v>361</v>
      </c>
    </row>
    <row r="8785" spans="1:1" x14ac:dyDescent="0.35">
      <c r="A8785" s="33" t="s">
        <v>400</v>
      </c>
    </row>
    <row r="8786" spans="1:1" x14ac:dyDescent="0.35">
      <c r="A8786" s="33" t="s">
        <v>562</v>
      </c>
    </row>
    <row r="8787" spans="1:1" x14ac:dyDescent="0.35">
      <c r="A8787" s="33" t="s">
        <v>443</v>
      </c>
    </row>
    <row r="8788" spans="1:1" x14ac:dyDescent="0.35">
      <c r="A8788" s="33" t="s">
        <v>817</v>
      </c>
    </row>
    <row r="8789" spans="1:1" x14ac:dyDescent="0.35">
      <c r="A8789" s="33" t="s">
        <v>658</v>
      </c>
    </row>
    <row r="8790" spans="1:1" x14ac:dyDescent="0.35">
      <c r="A8790" s="33" t="s">
        <v>973</v>
      </c>
    </row>
    <row r="8791" spans="1:1" x14ac:dyDescent="0.35">
      <c r="A8791" s="33" t="s">
        <v>1868</v>
      </c>
    </row>
    <row r="8792" spans="1:1" x14ac:dyDescent="0.35">
      <c r="A8792" s="33" t="s">
        <v>427</v>
      </c>
    </row>
    <row r="8793" spans="1:1" x14ac:dyDescent="0.35">
      <c r="A8793" s="33" t="s">
        <v>677</v>
      </c>
    </row>
    <row r="8794" spans="1:1" x14ac:dyDescent="0.35">
      <c r="A8794" s="33" t="s">
        <v>979</v>
      </c>
    </row>
    <row r="8795" spans="1:1" x14ac:dyDescent="0.35">
      <c r="A8795" s="33" t="s">
        <v>1456</v>
      </c>
    </row>
    <row r="8796" spans="1:1" x14ac:dyDescent="0.35">
      <c r="A8796" s="33" t="s">
        <v>573</v>
      </c>
    </row>
    <row r="8797" spans="1:1" x14ac:dyDescent="0.35">
      <c r="A8797" s="33" t="s">
        <v>870</v>
      </c>
    </row>
    <row r="8798" spans="1:1" x14ac:dyDescent="0.35">
      <c r="A8798" s="33" t="s">
        <v>676</v>
      </c>
    </row>
    <row r="8799" spans="1:1" x14ac:dyDescent="0.35">
      <c r="A8799" s="33" t="s">
        <v>420</v>
      </c>
    </row>
    <row r="8800" spans="1:1" x14ac:dyDescent="0.35">
      <c r="A8800" s="33" t="s">
        <v>1565</v>
      </c>
    </row>
    <row r="8801" spans="1:1" x14ac:dyDescent="0.35">
      <c r="A8801" s="33" t="s">
        <v>661</v>
      </c>
    </row>
    <row r="8802" spans="1:1" x14ac:dyDescent="0.35">
      <c r="A8802" s="33" t="s">
        <v>762</v>
      </c>
    </row>
    <row r="8803" spans="1:1" x14ac:dyDescent="0.35">
      <c r="A8803" s="33" t="s">
        <v>1066</v>
      </c>
    </row>
    <row r="8804" spans="1:1" x14ac:dyDescent="0.35">
      <c r="A8804" s="33" t="s">
        <v>895</v>
      </c>
    </row>
    <row r="8805" spans="1:1" x14ac:dyDescent="0.35">
      <c r="A8805" s="33" t="s">
        <v>1621</v>
      </c>
    </row>
    <row r="8806" spans="1:1" x14ac:dyDescent="0.35">
      <c r="A8806" s="33" t="s">
        <v>927</v>
      </c>
    </row>
    <row r="8807" spans="1:1" x14ac:dyDescent="0.35">
      <c r="A8807" s="33" t="s">
        <v>960</v>
      </c>
    </row>
    <row r="8808" spans="1:1" x14ac:dyDescent="0.35">
      <c r="A8808" s="33" t="s">
        <v>763</v>
      </c>
    </row>
    <row r="8809" spans="1:1" x14ac:dyDescent="0.35">
      <c r="A8809" s="33" t="s">
        <v>577</v>
      </c>
    </row>
    <row r="8810" spans="1:1" x14ac:dyDescent="0.35">
      <c r="A8810" s="33" t="s">
        <v>1324</v>
      </c>
    </row>
    <row r="8811" spans="1:1" x14ac:dyDescent="0.35">
      <c r="A8811" s="33" t="s">
        <v>1596</v>
      </c>
    </row>
    <row r="8812" spans="1:1" x14ac:dyDescent="0.35">
      <c r="A8812" s="33" t="s">
        <v>504</v>
      </c>
    </row>
    <row r="8813" spans="1:1" x14ac:dyDescent="0.35">
      <c r="A8813" s="33" t="s">
        <v>175</v>
      </c>
    </row>
    <row r="8814" spans="1:1" x14ac:dyDescent="0.35">
      <c r="A8814" s="33" t="s">
        <v>678</v>
      </c>
    </row>
    <row r="8815" spans="1:1" x14ac:dyDescent="0.35">
      <c r="A8815" s="33" t="s">
        <v>1244</v>
      </c>
    </row>
    <row r="8816" spans="1:1" x14ac:dyDescent="0.35">
      <c r="A8816" s="33" t="s">
        <v>785</v>
      </c>
    </row>
    <row r="8817" spans="1:1" x14ac:dyDescent="0.35">
      <c r="A8817" s="33" t="s">
        <v>153</v>
      </c>
    </row>
    <row r="8818" spans="1:1" x14ac:dyDescent="0.35">
      <c r="A8818" s="33" t="s">
        <v>760</v>
      </c>
    </row>
    <row r="8819" spans="1:1" x14ac:dyDescent="0.35">
      <c r="A8819" s="33" t="s">
        <v>1078</v>
      </c>
    </row>
    <row r="8820" spans="1:1" x14ac:dyDescent="0.35">
      <c r="A8820" s="33" t="s">
        <v>990</v>
      </c>
    </row>
    <row r="8821" spans="1:1" x14ac:dyDescent="0.35">
      <c r="A8821" s="33" t="s">
        <v>630</v>
      </c>
    </row>
    <row r="8822" spans="1:1" x14ac:dyDescent="0.35">
      <c r="A8822" s="33" t="s">
        <v>1722</v>
      </c>
    </row>
    <row r="8823" spans="1:1" x14ac:dyDescent="0.35">
      <c r="A8823" s="33" t="s">
        <v>857</v>
      </c>
    </row>
    <row r="8824" spans="1:1" x14ac:dyDescent="0.35">
      <c r="A8824" s="33" t="s">
        <v>958</v>
      </c>
    </row>
    <row r="8825" spans="1:1" x14ac:dyDescent="0.35">
      <c r="A8825" s="33" t="s">
        <v>1718</v>
      </c>
    </row>
    <row r="8826" spans="1:1" x14ac:dyDescent="0.35">
      <c r="A8826" s="33" t="s">
        <v>1420</v>
      </c>
    </row>
    <row r="8827" spans="1:1" x14ac:dyDescent="0.35">
      <c r="A8827" s="33" t="s">
        <v>879</v>
      </c>
    </row>
    <row r="8828" spans="1:1" x14ac:dyDescent="0.35">
      <c r="A8828" s="33" t="s">
        <v>905</v>
      </c>
    </row>
    <row r="8829" spans="1:1" x14ac:dyDescent="0.35">
      <c r="A8829" s="33" t="s">
        <v>525</v>
      </c>
    </row>
    <row r="8830" spans="1:1" x14ac:dyDescent="0.35">
      <c r="A8830" s="33" t="s">
        <v>1585</v>
      </c>
    </row>
    <row r="8831" spans="1:1" x14ac:dyDescent="0.35">
      <c r="A8831" s="33" t="s">
        <v>411</v>
      </c>
    </row>
    <row r="8832" spans="1:1" x14ac:dyDescent="0.35">
      <c r="A8832" s="33" t="s">
        <v>1545</v>
      </c>
    </row>
    <row r="8833" spans="1:1" x14ac:dyDescent="0.35">
      <c r="A8833" s="33" t="s">
        <v>1394</v>
      </c>
    </row>
    <row r="8834" spans="1:1" x14ac:dyDescent="0.35">
      <c r="A8834" s="33" t="s">
        <v>1298</v>
      </c>
    </row>
    <row r="8835" spans="1:1" x14ac:dyDescent="0.35">
      <c r="A8835" s="33" t="s">
        <v>749</v>
      </c>
    </row>
    <row r="8836" spans="1:1" x14ac:dyDescent="0.35">
      <c r="A8836" s="33" t="s">
        <v>866</v>
      </c>
    </row>
    <row r="8837" spans="1:1" x14ac:dyDescent="0.35">
      <c r="A8837" s="33" t="s">
        <v>1756</v>
      </c>
    </row>
    <row r="8838" spans="1:1" x14ac:dyDescent="0.35">
      <c r="A8838" s="33" t="s">
        <v>175</v>
      </c>
    </row>
    <row r="8839" spans="1:1" x14ac:dyDescent="0.35">
      <c r="A8839" s="33" t="s">
        <v>369</v>
      </c>
    </row>
    <row r="8840" spans="1:1" x14ac:dyDescent="0.35">
      <c r="A8840" s="33" t="s">
        <v>209</v>
      </c>
    </row>
    <row r="8841" spans="1:1" x14ac:dyDescent="0.35">
      <c r="A8841" s="33" t="s">
        <v>301</v>
      </c>
    </row>
    <row r="8842" spans="1:1" x14ac:dyDescent="0.35">
      <c r="A8842" s="33" t="s">
        <v>1118</v>
      </c>
    </row>
    <row r="8843" spans="1:1" x14ac:dyDescent="0.35">
      <c r="A8843" s="33" t="s">
        <v>1119</v>
      </c>
    </row>
    <row r="8844" spans="1:1" x14ac:dyDescent="0.35">
      <c r="A8844" s="33" t="s">
        <v>1550</v>
      </c>
    </row>
    <row r="8845" spans="1:1" x14ac:dyDescent="0.35">
      <c r="A8845" s="33" t="s">
        <v>1594</v>
      </c>
    </row>
    <row r="8846" spans="1:1" x14ac:dyDescent="0.35">
      <c r="A8846" s="33" t="s">
        <v>1305</v>
      </c>
    </row>
    <row r="8847" spans="1:1" x14ac:dyDescent="0.35">
      <c r="A8847" s="33" t="s">
        <v>1665</v>
      </c>
    </row>
    <row r="8848" spans="1:1" x14ac:dyDescent="0.35">
      <c r="A8848" s="33" t="s">
        <v>854</v>
      </c>
    </row>
    <row r="8849" spans="1:1" x14ac:dyDescent="0.35">
      <c r="A8849" s="33" t="s">
        <v>174</v>
      </c>
    </row>
    <row r="8850" spans="1:1" x14ac:dyDescent="0.35">
      <c r="A8850" s="33" t="s">
        <v>1736</v>
      </c>
    </row>
    <row r="8851" spans="1:1" x14ac:dyDescent="0.35">
      <c r="A8851" s="33" t="s">
        <v>1041</v>
      </c>
    </row>
    <row r="8852" spans="1:1" x14ac:dyDescent="0.35">
      <c r="A8852" s="33" t="s">
        <v>301</v>
      </c>
    </row>
    <row r="8853" spans="1:1" x14ac:dyDescent="0.35">
      <c r="A8853" s="33" t="s">
        <v>1170</v>
      </c>
    </row>
    <row r="8854" spans="1:1" x14ac:dyDescent="0.35">
      <c r="A8854" s="33" t="s">
        <v>939</v>
      </c>
    </row>
    <row r="8855" spans="1:1" x14ac:dyDescent="0.35">
      <c r="A8855" s="33" t="s">
        <v>1044</v>
      </c>
    </row>
    <row r="8856" spans="1:1" x14ac:dyDescent="0.35">
      <c r="A8856" s="33" t="s">
        <v>525</v>
      </c>
    </row>
    <row r="8857" spans="1:1" x14ac:dyDescent="0.35">
      <c r="A8857" s="33" t="s">
        <v>1425</v>
      </c>
    </row>
    <row r="8858" spans="1:1" x14ac:dyDescent="0.35">
      <c r="A8858" s="33" t="s">
        <v>369</v>
      </c>
    </row>
    <row r="8859" spans="1:1" x14ac:dyDescent="0.35">
      <c r="A8859" s="33" t="s">
        <v>979</v>
      </c>
    </row>
    <row r="8860" spans="1:1" x14ac:dyDescent="0.35">
      <c r="A8860" s="33" t="s">
        <v>760</v>
      </c>
    </row>
    <row r="8861" spans="1:1" x14ac:dyDescent="0.35">
      <c r="A8861" s="33" t="s">
        <v>614</v>
      </c>
    </row>
    <row r="8862" spans="1:1" x14ac:dyDescent="0.35">
      <c r="A8862" s="33" t="s">
        <v>41</v>
      </c>
    </row>
    <row r="8863" spans="1:1" x14ac:dyDescent="0.35">
      <c r="A8863" s="33" t="s">
        <v>456</v>
      </c>
    </row>
    <row r="8864" spans="1:1" x14ac:dyDescent="0.35">
      <c r="A8864" s="33" t="s">
        <v>1024</v>
      </c>
    </row>
    <row r="8865" spans="1:1" x14ac:dyDescent="0.35">
      <c r="A8865" s="33" t="s">
        <v>1425</v>
      </c>
    </row>
    <row r="8866" spans="1:1" x14ac:dyDescent="0.35">
      <c r="A8866" s="33" t="s">
        <v>1584</v>
      </c>
    </row>
    <row r="8867" spans="1:1" x14ac:dyDescent="0.35">
      <c r="A8867" s="33" t="s">
        <v>667</v>
      </c>
    </row>
    <row r="8868" spans="1:1" x14ac:dyDescent="0.35">
      <c r="A8868" s="33" t="s">
        <v>1614</v>
      </c>
    </row>
    <row r="8869" spans="1:1" x14ac:dyDescent="0.35">
      <c r="A8869" s="33" t="s">
        <v>1038</v>
      </c>
    </row>
    <row r="8870" spans="1:1" x14ac:dyDescent="0.35">
      <c r="A8870" s="33" t="s">
        <v>1287</v>
      </c>
    </row>
    <row r="8871" spans="1:1" x14ac:dyDescent="0.35">
      <c r="A8871" s="33" t="s">
        <v>1781</v>
      </c>
    </row>
    <row r="8872" spans="1:1" x14ac:dyDescent="0.35">
      <c r="A8872" s="33" t="s">
        <v>430</v>
      </c>
    </row>
    <row r="8873" spans="1:1" x14ac:dyDescent="0.35">
      <c r="A8873" s="33" t="s">
        <v>1039</v>
      </c>
    </row>
    <row r="8874" spans="1:1" x14ac:dyDescent="0.35">
      <c r="A8874" s="33" t="s">
        <v>677</v>
      </c>
    </row>
    <row r="8875" spans="1:1" x14ac:dyDescent="0.35">
      <c r="A8875" s="33" t="s">
        <v>794</v>
      </c>
    </row>
    <row r="8876" spans="1:1" x14ac:dyDescent="0.35">
      <c r="A8876" s="33" t="s">
        <v>1659</v>
      </c>
    </row>
    <row r="8877" spans="1:1" x14ac:dyDescent="0.35">
      <c r="A8877" s="33" t="s">
        <v>1540</v>
      </c>
    </row>
    <row r="8878" spans="1:1" x14ac:dyDescent="0.35">
      <c r="A8878" s="33" t="s">
        <v>947</v>
      </c>
    </row>
    <row r="8879" spans="1:1" x14ac:dyDescent="0.35">
      <c r="A8879" s="33" t="s">
        <v>1005</v>
      </c>
    </row>
    <row r="8880" spans="1:1" x14ac:dyDescent="0.35">
      <c r="A8880" s="33" t="s">
        <v>1829</v>
      </c>
    </row>
    <row r="8881" spans="1:1" x14ac:dyDescent="0.35">
      <c r="A8881" s="33" t="s">
        <v>1469</v>
      </c>
    </row>
    <row r="8882" spans="1:1" x14ac:dyDescent="0.35">
      <c r="A8882" s="33" t="s">
        <v>922</v>
      </c>
    </row>
    <row r="8883" spans="1:1" x14ac:dyDescent="0.35">
      <c r="A8883" s="33" t="s">
        <v>729</v>
      </c>
    </row>
    <row r="8884" spans="1:1" x14ac:dyDescent="0.35">
      <c r="A8884" s="33" t="s">
        <v>859</v>
      </c>
    </row>
    <row r="8885" spans="1:1" x14ac:dyDescent="0.35">
      <c r="A8885" s="33" t="s">
        <v>1053</v>
      </c>
    </row>
    <row r="8886" spans="1:1" x14ac:dyDescent="0.35">
      <c r="A8886" s="33" t="s">
        <v>1265</v>
      </c>
    </row>
    <row r="8887" spans="1:1" x14ac:dyDescent="0.35">
      <c r="A8887" s="33" t="s">
        <v>1725</v>
      </c>
    </row>
    <row r="8888" spans="1:1" x14ac:dyDescent="0.35">
      <c r="A8888" s="33" t="s">
        <v>830</v>
      </c>
    </row>
    <row r="8889" spans="1:1" x14ac:dyDescent="0.35">
      <c r="A8889" s="33" t="s">
        <v>1268</v>
      </c>
    </row>
    <row r="8890" spans="1:1" x14ac:dyDescent="0.35">
      <c r="A8890" s="33" t="s">
        <v>541</v>
      </c>
    </row>
    <row r="8891" spans="1:1" x14ac:dyDescent="0.35">
      <c r="A8891" s="33" t="s">
        <v>82</v>
      </c>
    </row>
    <row r="8892" spans="1:1" x14ac:dyDescent="0.35">
      <c r="A8892" s="33" t="s">
        <v>670</v>
      </c>
    </row>
    <row r="8893" spans="1:1" x14ac:dyDescent="0.35">
      <c r="A8893" s="33" t="s">
        <v>1496</v>
      </c>
    </row>
    <row r="8894" spans="1:1" x14ac:dyDescent="0.35">
      <c r="A8894" s="33" t="s">
        <v>158</v>
      </c>
    </row>
    <row r="8895" spans="1:1" x14ac:dyDescent="0.35">
      <c r="A8895" s="33" t="s">
        <v>612</v>
      </c>
    </row>
    <row r="8896" spans="1:1" x14ac:dyDescent="0.35">
      <c r="A8896" s="33" t="s">
        <v>1299</v>
      </c>
    </row>
    <row r="8897" spans="1:1" x14ac:dyDescent="0.35">
      <c r="A8897" s="33" t="s">
        <v>1358</v>
      </c>
    </row>
    <row r="8898" spans="1:1" x14ac:dyDescent="0.35">
      <c r="A8898" s="33" t="s">
        <v>183</v>
      </c>
    </row>
    <row r="8899" spans="1:1" x14ac:dyDescent="0.35">
      <c r="A8899" s="33" t="s">
        <v>513</v>
      </c>
    </row>
    <row r="8900" spans="1:1" x14ac:dyDescent="0.35">
      <c r="A8900" s="33" t="s">
        <v>271</v>
      </c>
    </row>
    <row r="8901" spans="1:1" x14ac:dyDescent="0.35">
      <c r="A8901" s="33" t="s">
        <v>1174</v>
      </c>
    </row>
    <row r="8902" spans="1:1" x14ac:dyDescent="0.35">
      <c r="A8902" s="33" t="s">
        <v>171</v>
      </c>
    </row>
    <row r="8903" spans="1:1" x14ac:dyDescent="0.35">
      <c r="A8903" s="33" t="s">
        <v>317</v>
      </c>
    </row>
    <row r="8904" spans="1:1" x14ac:dyDescent="0.35">
      <c r="A8904" s="33" t="s">
        <v>880</v>
      </c>
    </row>
    <row r="8905" spans="1:1" x14ac:dyDescent="0.35">
      <c r="A8905" s="33" t="s">
        <v>309</v>
      </c>
    </row>
    <row r="8906" spans="1:1" x14ac:dyDescent="0.35">
      <c r="A8906" s="33" t="s">
        <v>1502</v>
      </c>
    </row>
    <row r="8907" spans="1:1" x14ac:dyDescent="0.35">
      <c r="A8907" s="33" t="s">
        <v>402</v>
      </c>
    </row>
    <row r="8908" spans="1:1" x14ac:dyDescent="0.35">
      <c r="A8908" s="33" t="s">
        <v>1181</v>
      </c>
    </row>
    <row r="8909" spans="1:1" x14ac:dyDescent="0.35">
      <c r="A8909" s="33" t="s">
        <v>310</v>
      </c>
    </row>
    <row r="8910" spans="1:1" x14ac:dyDescent="0.35">
      <c r="A8910" s="33" t="s">
        <v>308</v>
      </c>
    </row>
    <row r="8911" spans="1:1" x14ac:dyDescent="0.35">
      <c r="A8911" s="33" t="s">
        <v>307</v>
      </c>
    </row>
    <row r="8912" spans="1:1" x14ac:dyDescent="0.35">
      <c r="A8912" s="33" t="s">
        <v>1306</v>
      </c>
    </row>
    <row r="8913" spans="1:1" x14ac:dyDescent="0.35">
      <c r="A8913" s="33" t="s">
        <v>763</v>
      </c>
    </row>
    <row r="8914" spans="1:1" x14ac:dyDescent="0.35">
      <c r="A8914" s="33" t="s">
        <v>100</v>
      </c>
    </row>
    <row r="8915" spans="1:1" x14ac:dyDescent="0.35">
      <c r="A8915" s="33" t="s">
        <v>397</v>
      </c>
    </row>
    <row r="8916" spans="1:1" x14ac:dyDescent="0.35">
      <c r="A8916" s="33" t="s">
        <v>631</v>
      </c>
    </row>
    <row r="8917" spans="1:1" x14ac:dyDescent="0.35">
      <c r="A8917" s="33" t="s">
        <v>1147</v>
      </c>
    </row>
    <row r="8918" spans="1:1" x14ac:dyDescent="0.35">
      <c r="A8918" s="33" t="s">
        <v>339</v>
      </c>
    </row>
    <row r="8919" spans="1:1" x14ac:dyDescent="0.35">
      <c r="A8919" s="33" t="s">
        <v>270</v>
      </c>
    </row>
    <row r="8920" spans="1:1" x14ac:dyDescent="0.35">
      <c r="A8920" s="33" t="s">
        <v>1194</v>
      </c>
    </row>
    <row r="8921" spans="1:1" x14ac:dyDescent="0.35">
      <c r="A8921" s="33" t="s">
        <v>644</v>
      </c>
    </row>
    <row r="8922" spans="1:1" x14ac:dyDescent="0.35">
      <c r="A8922" s="33" t="s">
        <v>1007</v>
      </c>
    </row>
    <row r="8923" spans="1:1" x14ac:dyDescent="0.35">
      <c r="A8923" s="33" t="s">
        <v>261</v>
      </c>
    </row>
    <row r="8924" spans="1:1" x14ac:dyDescent="0.35">
      <c r="A8924" s="33" t="s">
        <v>1190</v>
      </c>
    </row>
    <row r="8925" spans="1:1" x14ac:dyDescent="0.35">
      <c r="A8925" s="33" t="s">
        <v>775</v>
      </c>
    </row>
    <row r="8926" spans="1:1" x14ac:dyDescent="0.35">
      <c r="A8926" s="33" t="s">
        <v>1736</v>
      </c>
    </row>
    <row r="8927" spans="1:1" x14ac:dyDescent="0.35">
      <c r="A8927" s="33" t="s">
        <v>1369</v>
      </c>
    </row>
    <row r="8928" spans="1:1" x14ac:dyDescent="0.35">
      <c r="A8928" s="33" t="s">
        <v>262</v>
      </c>
    </row>
    <row r="8929" spans="1:1" x14ac:dyDescent="0.35">
      <c r="A8929" s="33" t="s">
        <v>514</v>
      </c>
    </row>
    <row r="8930" spans="1:1" x14ac:dyDescent="0.35">
      <c r="A8930" s="33" t="s">
        <v>1468</v>
      </c>
    </row>
    <row r="8931" spans="1:1" x14ac:dyDescent="0.35">
      <c r="A8931" s="33" t="s">
        <v>755</v>
      </c>
    </row>
    <row r="8932" spans="1:1" x14ac:dyDescent="0.35">
      <c r="A8932" s="33" t="s">
        <v>149</v>
      </c>
    </row>
    <row r="8933" spans="1:1" x14ac:dyDescent="0.35">
      <c r="A8933" s="33" t="s">
        <v>250</v>
      </c>
    </row>
    <row r="8934" spans="1:1" x14ac:dyDescent="0.35">
      <c r="A8934" s="33" t="s">
        <v>413</v>
      </c>
    </row>
    <row r="8935" spans="1:1" x14ac:dyDescent="0.35">
      <c r="A8935" s="33" t="s">
        <v>414</v>
      </c>
    </row>
    <row r="8936" spans="1:1" x14ac:dyDescent="0.35">
      <c r="A8936" s="33" t="s">
        <v>1668</v>
      </c>
    </row>
    <row r="8937" spans="1:1" x14ac:dyDescent="0.35">
      <c r="A8937" s="33" t="s">
        <v>374</v>
      </c>
    </row>
    <row r="8938" spans="1:1" x14ac:dyDescent="0.35">
      <c r="A8938" s="33" t="s">
        <v>1699</v>
      </c>
    </row>
    <row r="8939" spans="1:1" x14ac:dyDescent="0.35">
      <c r="A8939" s="33" t="s">
        <v>1024</v>
      </c>
    </row>
    <row r="8940" spans="1:1" x14ac:dyDescent="0.35">
      <c r="A8940" s="33" t="s">
        <v>730</v>
      </c>
    </row>
    <row r="8941" spans="1:1" x14ac:dyDescent="0.35">
      <c r="A8941" s="33" t="s">
        <v>1029</v>
      </c>
    </row>
    <row r="8942" spans="1:1" x14ac:dyDescent="0.35">
      <c r="A8942" s="33" t="s">
        <v>436</v>
      </c>
    </row>
    <row r="8943" spans="1:1" x14ac:dyDescent="0.35">
      <c r="A8943" s="33" t="s">
        <v>795</v>
      </c>
    </row>
    <row r="8944" spans="1:1" x14ac:dyDescent="0.35">
      <c r="A8944" s="33" t="s">
        <v>437</v>
      </c>
    </row>
    <row r="8945" spans="1:1" x14ac:dyDescent="0.35">
      <c r="A8945" s="33" t="s">
        <v>1109</v>
      </c>
    </row>
    <row r="8946" spans="1:1" x14ac:dyDescent="0.35">
      <c r="A8946" s="33" t="s">
        <v>741</v>
      </c>
    </row>
    <row r="8947" spans="1:1" x14ac:dyDescent="0.35">
      <c r="A8947" s="33" t="s">
        <v>65</v>
      </c>
    </row>
    <row r="8948" spans="1:1" x14ac:dyDescent="0.35">
      <c r="A8948" s="33" t="s">
        <v>1551</v>
      </c>
    </row>
    <row r="8949" spans="1:1" x14ac:dyDescent="0.35">
      <c r="A8949" s="33" t="s">
        <v>1023</v>
      </c>
    </row>
    <row r="8950" spans="1:1" x14ac:dyDescent="0.35">
      <c r="A8950" s="33" t="s">
        <v>1158</v>
      </c>
    </row>
    <row r="8951" spans="1:1" x14ac:dyDescent="0.35">
      <c r="A8951" s="33" t="s">
        <v>1414</v>
      </c>
    </row>
    <row r="8952" spans="1:1" x14ac:dyDescent="0.35">
      <c r="A8952" s="33" t="s">
        <v>1543</v>
      </c>
    </row>
    <row r="8953" spans="1:1" x14ac:dyDescent="0.35">
      <c r="A8953" s="33" t="s">
        <v>465</v>
      </c>
    </row>
    <row r="8954" spans="1:1" x14ac:dyDescent="0.35">
      <c r="A8954" s="33" t="s">
        <v>32</v>
      </c>
    </row>
    <row r="8955" spans="1:1" x14ac:dyDescent="0.35">
      <c r="A8955" s="33" t="s">
        <v>771</v>
      </c>
    </row>
    <row r="8956" spans="1:1" x14ac:dyDescent="0.35">
      <c r="A8956" s="33" t="s">
        <v>704</v>
      </c>
    </row>
    <row r="8957" spans="1:1" x14ac:dyDescent="0.35">
      <c r="A8957" s="33" t="s">
        <v>1721</v>
      </c>
    </row>
    <row r="8958" spans="1:1" x14ac:dyDescent="0.35">
      <c r="A8958" s="33" t="s">
        <v>745</v>
      </c>
    </row>
    <row r="8959" spans="1:1" x14ac:dyDescent="0.35">
      <c r="A8959" s="33" t="s">
        <v>1190</v>
      </c>
    </row>
    <row r="8960" spans="1:1" x14ac:dyDescent="0.35">
      <c r="A8960" s="33" t="s">
        <v>1576</v>
      </c>
    </row>
    <row r="8961" spans="1:1" x14ac:dyDescent="0.35">
      <c r="A8961" s="33" t="s">
        <v>1629</v>
      </c>
    </row>
    <row r="8962" spans="1:1" x14ac:dyDescent="0.35">
      <c r="A8962" s="33" t="s">
        <v>521</v>
      </c>
    </row>
    <row r="8963" spans="1:1" x14ac:dyDescent="0.35">
      <c r="A8963" s="33" t="s">
        <v>1284</v>
      </c>
    </row>
    <row r="8964" spans="1:1" x14ac:dyDescent="0.35">
      <c r="A8964" s="33" t="s">
        <v>1376</v>
      </c>
    </row>
    <row r="8965" spans="1:1" x14ac:dyDescent="0.35">
      <c r="A8965" s="33" t="s">
        <v>445</v>
      </c>
    </row>
    <row r="8966" spans="1:1" x14ac:dyDescent="0.35">
      <c r="A8966" s="33" t="s">
        <v>1128</v>
      </c>
    </row>
    <row r="8967" spans="1:1" x14ac:dyDescent="0.35">
      <c r="A8967" s="33" t="s">
        <v>1239</v>
      </c>
    </row>
    <row r="8968" spans="1:1" x14ac:dyDescent="0.35">
      <c r="A8968" s="33" t="s">
        <v>1217</v>
      </c>
    </row>
    <row r="8969" spans="1:1" x14ac:dyDescent="0.35">
      <c r="A8969" s="33" t="s">
        <v>480</v>
      </c>
    </row>
    <row r="8970" spans="1:1" x14ac:dyDescent="0.35">
      <c r="A8970" s="33" t="s">
        <v>527</v>
      </c>
    </row>
    <row r="8971" spans="1:1" x14ac:dyDescent="0.35">
      <c r="A8971" s="33" t="s">
        <v>1248</v>
      </c>
    </row>
    <row r="8972" spans="1:1" x14ac:dyDescent="0.35">
      <c r="A8972" s="33" t="s">
        <v>970</v>
      </c>
    </row>
    <row r="8973" spans="1:1" x14ac:dyDescent="0.35">
      <c r="A8973" s="33" t="s">
        <v>802</v>
      </c>
    </row>
    <row r="8974" spans="1:1" x14ac:dyDescent="0.35">
      <c r="A8974" s="33" t="s">
        <v>1798</v>
      </c>
    </row>
    <row r="8975" spans="1:1" x14ac:dyDescent="0.35">
      <c r="A8975" s="33" t="s">
        <v>1136</v>
      </c>
    </row>
    <row r="8976" spans="1:1" x14ac:dyDescent="0.35">
      <c r="A8976" s="33" t="s">
        <v>341</v>
      </c>
    </row>
    <row r="8977" spans="1:1" x14ac:dyDescent="0.35">
      <c r="A8977" s="33" t="s">
        <v>689</v>
      </c>
    </row>
    <row r="8978" spans="1:1" x14ac:dyDescent="0.35">
      <c r="A8978" s="33" t="s">
        <v>1003</v>
      </c>
    </row>
    <row r="8979" spans="1:1" x14ac:dyDescent="0.35">
      <c r="A8979" s="33" t="s">
        <v>877</v>
      </c>
    </row>
    <row r="8980" spans="1:1" x14ac:dyDescent="0.35">
      <c r="A8980" s="33" t="s">
        <v>292</v>
      </c>
    </row>
    <row r="8981" spans="1:1" x14ac:dyDescent="0.35">
      <c r="A8981" s="33" t="s">
        <v>1328</v>
      </c>
    </row>
    <row r="8982" spans="1:1" x14ac:dyDescent="0.35">
      <c r="A8982" s="33" t="s">
        <v>762</v>
      </c>
    </row>
    <row r="8983" spans="1:1" x14ac:dyDescent="0.35">
      <c r="A8983" s="33" t="s">
        <v>1543</v>
      </c>
    </row>
    <row r="8984" spans="1:1" x14ac:dyDescent="0.35">
      <c r="A8984" s="33" t="s">
        <v>708</v>
      </c>
    </row>
    <row r="8985" spans="1:1" x14ac:dyDescent="0.35">
      <c r="A8985" s="33" t="s">
        <v>793</v>
      </c>
    </row>
    <row r="8986" spans="1:1" x14ac:dyDescent="0.35">
      <c r="A8986" s="33" t="s">
        <v>1459</v>
      </c>
    </row>
    <row r="8987" spans="1:1" x14ac:dyDescent="0.35">
      <c r="A8987" s="33" t="s">
        <v>782</v>
      </c>
    </row>
    <row r="8988" spans="1:1" x14ac:dyDescent="0.35">
      <c r="A8988" s="33" t="s">
        <v>1761</v>
      </c>
    </row>
    <row r="8989" spans="1:1" x14ac:dyDescent="0.35">
      <c r="A8989" s="33" t="s">
        <v>1740</v>
      </c>
    </row>
    <row r="8990" spans="1:1" x14ac:dyDescent="0.35">
      <c r="A8990" s="33" t="s">
        <v>265</v>
      </c>
    </row>
    <row r="8991" spans="1:1" x14ac:dyDescent="0.35">
      <c r="A8991" s="33" t="s">
        <v>279</v>
      </c>
    </row>
    <row r="8992" spans="1:1" x14ac:dyDescent="0.35">
      <c r="A8992" s="33" t="s">
        <v>166</v>
      </c>
    </row>
    <row r="8993" spans="1:1" x14ac:dyDescent="0.35">
      <c r="A8993" s="33" t="s">
        <v>573</v>
      </c>
    </row>
    <row r="8994" spans="1:1" x14ac:dyDescent="0.35">
      <c r="A8994" s="33" t="s">
        <v>1655</v>
      </c>
    </row>
    <row r="8995" spans="1:1" x14ac:dyDescent="0.35">
      <c r="A8995" s="33" t="s">
        <v>83</v>
      </c>
    </row>
    <row r="8996" spans="1:1" x14ac:dyDescent="0.35">
      <c r="A8996" s="33" t="s">
        <v>1724</v>
      </c>
    </row>
    <row r="8997" spans="1:1" x14ac:dyDescent="0.35">
      <c r="A8997" s="33" t="s">
        <v>509</v>
      </c>
    </row>
    <row r="8998" spans="1:1" x14ac:dyDescent="0.35">
      <c r="A8998" s="33" t="s">
        <v>974</v>
      </c>
    </row>
    <row r="8999" spans="1:1" x14ac:dyDescent="0.35">
      <c r="A8999" s="33" t="s">
        <v>1232</v>
      </c>
    </row>
    <row r="9000" spans="1:1" x14ac:dyDescent="0.35">
      <c r="A9000" s="33" t="s">
        <v>394</v>
      </c>
    </row>
    <row r="9001" spans="1:1" x14ac:dyDescent="0.35">
      <c r="A9001" s="33" t="s">
        <v>938</v>
      </c>
    </row>
    <row r="9002" spans="1:1" x14ac:dyDescent="0.35">
      <c r="A9002" s="33" t="s">
        <v>1044</v>
      </c>
    </row>
    <row r="9003" spans="1:1" x14ac:dyDescent="0.35">
      <c r="A9003" s="33" t="s">
        <v>1879</v>
      </c>
    </row>
    <row r="9004" spans="1:1" x14ac:dyDescent="0.35">
      <c r="A9004" s="33" t="s">
        <v>1519</v>
      </c>
    </row>
    <row r="9005" spans="1:1" x14ac:dyDescent="0.35">
      <c r="A9005" s="33" t="s">
        <v>423</v>
      </c>
    </row>
    <row r="9006" spans="1:1" x14ac:dyDescent="0.35">
      <c r="A9006" s="33" t="s">
        <v>234</v>
      </c>
    </row>
    <row r="9007" spans="1:1" x14ac:dyDescent="0.35">
      <c r="A9007" s="33" t="s">
        <v>1528</v>
      </c>
    </row>
    <row r="9008" spans="1:1" x14ac:dyDescent="0.35">
      <c r="A9008" s="33" t="s">
        <v>274</v>
      </c>
    </row>
    <row r="9009" spans="1:1" x14ac:dyDescent="0.35">
      <c r="A9009" s="33" t="s">
        <v>1687</v>
      </c>
    </row>
    <row r="9010" spans="1:1" x14ac:dyDescent="0.35">
      <c r="A9010" s="33" t="s">
        <v>520</v>
      </c>
    </row>
    <row r="9011" spans="1:1" x14ac:dyDescent="0.35">
      <c r="A9011" s="33" t="s">
        <v>1518</v>
      </c>
    </row>
    <row r="9012" spans="1:1" x14ac:dyDescent="0.35">
      <c r="A9012" s="33" t="s">
        <v>1072</v>
      </c>
    </row>
    <row r="9013" spans="1:1" x14ac:dyDescent="0.35">
      <c r="A9013" s="33" t="s">
        <v>1598</v>
      </c>
    </row>
    <row r="9014" spans="1:1" x14ac:dyDescent="0.35">
      <c r="A9014" s="33" t="s">
        <v>1057</v>
      </c>
    </row>
    <row r="9015" spans="1:1" x14ac:dyDescent="0.35">
      <c r="A9015" s="33" t="s">
        <v>1175</v>
      </c>
    </row>
    <row r="9016" spans="1:1" x14ac:dyDescent="0.35">
      <c r="A9016" s="33" t="s">
        <v>1183</v>
      </c>
    </row>
    <row r="9017" spans="1:1" x14ac:dyDescent="0.35">
      <c r="A9017" s="33" t="s">
        <v>915</v>
      </c>
    </row>
    <row r="9018" spans="1:1" x14ac:dyDescent="0.35">
      <c r="A9018" s="33" t="s">
        <v>785</v>
      </c>
    </row>
    <row r="9019" spans="1:1" x14ac:dyDescent="0.35">
      <c r="A9019" s="33" t="s">
        <v>909</v>
      </c>
    </row>
    <row r="9020" spans="1:1" x14ac:dyDescent="0.35">
      <c r="A9020" s="33" t="s">
        <v>1323</v>
      </c>
    </row>
    <row r="9021" spans="1:1" x14ac:dyDescent="0.35">
      <c r="A9021" s="33" t="s">
        <v>1633</v>
      </c>
    </row>
    <row r="9022" spans="1:1" x14ac:dyDescent="0.35">
      <c r="A9022" s="33" t="s">
        <v>295</v>
      </c>
    </row>
    <row r="9023" spans="1:1" x14ac:dyDescent="0.35">
      <c r="A9023" s="33" t="s">
        <v>1224</v>
      </c>
    </row>
    <row r="9024" spans="1:1" x14ac:dyDescent="0.35">
      <c r="A9024" s="33" t="s">
        <v>872</v>
      </c>
    </row>
    <row r="9025" spans="1:1" x14ac:dyDescent="0.35">
      <c r="A9025" s="33" t="s">
        <v>128</v>
      </c>
    </row>
    <row r="9026" spans="1:1" x14ac:dyDescent="0.35">
      <c r="A9026" s="33" t="s">
        <v>999</v>
      </c>
    </row>
    <row r="9027" spans="1:1" x14ac:dyDescent="0.35">
      <c r="A9027" s="33" t="s">
        <v>129</v>
      </c>
    </row>
    <row r="9028" spans="1:1" x14ac:dyDescent="0.35">
      <c r="A9028" s="33" t="s">
        <v>1287</v>
      </c>
    </row>
    <row r="9029" spans="1:1" x14ac:dyDescent="0.35">
      <c r="A9029" s="33" t="s">
        <v>32</v>
      </c>
    </row>
    <row r="9030" spans="1:1" x14ac:dyDescent="0.35">
      <c r="A9030" s="33" t="s">
        <v>1692</v>
      </c>
    </row>
    <row r="9031" spans="1:1" x14ac:dyDescent="0.35">
      <c r="A9031" s="33" t="s">
        <v>1836</v>
      </c>
    </row>
    <row r="9032" spans="1:1" x14ac:dyDescent="0.35">
      <c r="A9032" s="33" t="s">
        <v>952</v>
      </c>
    </row>
    <row r="9033" spans="1:1" x14ac:dyDescent="0.35">
      <c r="A9033" s="33" t="s">
        <v>1630</v>
      </c>
    </row>
    <row r="9034" spans="1:1" x14ac:dyDescent="0.35">
      <c r="A9034" s="33" t="s">
        <v>1327</v>
      </c>
    </row>
    <row r="9035" spans="1:1" x14ac:dyDescent="0.35">
      <c r="A9035" s="33" t="s">
        <v>1724</v>
      </c>
    </row>
    <row r="9036" spans="1:1" x14ac:dyDescent="0.35">
      <c r="A9036" s="33" t="s">
        <v>587</v>
      </c>
    </row>
    <row r="9037" spans="1:1" x14ac:dyDescent="0.35">
      <c r="A9037" s="33" t="s">
        <v>487</v>
      </c>
    </row>
    <row r="9038" spans="1:1" x14ac:dyDescent="0.35">
      <c r="A9038" s="33" t="s">
        <v>511</v>
      </c>
    </row>
    <row r="9039" spans="1:1" x14ac:dyDescent="0.35">
      <c r="A9039" s="33" t="s">
        <v>866</v>
      </c>
    </row>
    <row r="9040" spans="1:1" x14ac:dyDescent="0.35">
      <c r="A9040" s="33" t="s">
        <v>252</v>
      </c>
    </row>
    <row r="9041" spans="1:1" x14ac:dyDescent="0.35">
      <c r="A9041" s="33" t="s">
        <v>1487</v>
      </c>
    </row>
    <row r="9042" spans="1:1" x14ac:dyDescent="0.35">
      <c r="A9042" s="33" t="s">
        <v>300</v>
      </c>
    </row>
    <row r="9043" spans="1:1" x14ac:dyDescent="0.35">
      <c r="A9043" s="33" t="s">
        <v>1859</v>
      </c>
    </row>
    <row r="9044" spans="1:1" x14ac:dyDescent="0.35">
      <c r="A9044" s="33" t="s">
        <v>1027</v>
      </c>
    </row>
    <row r="9045" spans="1:1" x14ac:dyDescent="0.35">
      <c r="A9045" s="33" t="s">
        <v>82</v>
      </c>
    </row>
    <row r="9046" spans="1:1" x14ac:dyDescent="0.35">
      <c r="A9046" s="33" t="s">
        <v>199</v>
      </c>
    </row>
    <row r="9047" spans="1:1" x14ac:dyDescent="0.35">
      <c r="A9047" s="33" t="s">
        <v>345</v>
      </c>
    </row>
    <row r="9048" spans="1:1" x14ac:dyDescent="0.35">
      <c r="A9048" s="33" t="s">
        <v>773</v>
      </c>
    </row>
    <row r="9049" spans="1:1" x14ac:dyDescent="0.35">
      <c r="A9049" s="33" t="s">
        <v>219</v>
      </c>
    </row>
    <row r="9050" spans="1:1" x14ac:dyDescent="0.35">
      <c r="A9050" s="33" t="s">
        <v>1059</v>
      </c>
    </row>
    <row r="9051" spans="1:1" x14ac:dyDescent="0.35">
      <c r="A9051" s="33" t="s">
        <v>424</v>
      </c>
    </row>
    <row r="9052" spans="1:1" x14ac:dyDescent="0.35">
      <c r="A9052" s="33" t="s">
        <v>966</v>
      </c>
    </row>
    <row r="9053" spans="1:1" x14ac:dyDescent="0.35">
      <c r="A9053" s="33" t="s">
        <v>985</v>
      </c>
    </row>
    <row r="9054" spans="1:1" x14ac:dyDescent="0.35">
      <c r="A9054" s="33" t="s">
        <v>528</v>
      </c>
    </row>
    <row r="9055" spans="1:1" x14ac:dyDescent="0.35">
      <c r="A9055" s="33" t="s">
        <v>1293</v>
      </c>
    </row>
    <row r="9056" spans="1:1" x14ac:dyDescent="0.35">
      <c r="A9056" s="33" t="s">
        <v>872</v>
      </c>
    </row>
    <row r="9057" spans="1:1" x14ac:dyDescent="0.35">
      <c r="A9057" s="33" t="s">
        <v>88</v>
      </c>
    </row>
    <row r="9058" spans="1:1" x14ac:dyDescent="0.35">
      <c r="A9058" s="33" t="s">
        <v>1078</v>
      </c>
    </row>
    <row r="9059" spans="1:1" x14ac:dyDescent="0.35">
      <c r="A9059" s="33" t="s">
        <v>1167</v>
      </c>
    </row>
    <row r="9060" spans="1:1" x14ac:dyDescent="0.35">
      <c r="A9060" s="33" t="s">
        <v>415</v>
      </c>
    </row>
    <row r="9061" spans="1:1" x14ac:dyDescent="0.35">
      <c r="A9061" s="33" t="s">
        <v>1340</v>
      </c>
    </row>
    <row r="9062" spans="1:1" x14ac:dyDescent="0.35">
      <c r="A9062" s="33" t="s">
        <v>1622</v>
      </c>
    </row>
    <row r="9063" spans="1:1" x14ac:dyDescent="0.35">
      <c r="A9063" s="33" t="s">
        <v>616</v>
      </c>
    </row>
    <row r="9064" spans="1:1" x14ac:dyDescent="0.35">
      <c r="A9064" s="33" t="s">
        <v>1181</v>
      </c>
    </row>
    <row r="9065" spans="1:1" x14ac:dyDescent="0.35">
      <c r="A9065" s="33" t="s">
        <v>236</v>
      </c>
    </row>
    <row r="9066" spans="1:1" x14ac:dyDescent="0.35">
      <c r="A9066" s="33" t="s">
        <v>590</v>
      </c>
    </row>
    <row r="9067" spans="1:1" x14ac:dyDescent="0.35">
      <c r="A9067" s="33" t="s">
        <v>911</v>
      </c>
    </row>
    <row r="9068" spans="1:1" x14ac:dyDescent="0.35">
      <c r="A9068" s="33" t="s">
        <v>765</v>
      </c>
    </row>
    <row r="9069" spans="1:1" x14ac:dyDescent="0.35">
      <c r="A9069" s="33" t="s">
        <v>829</v>
      </c>
    </row>
    <row r="9070" spans="1:1" x14ac:dyDescent="0.35">
      <c r="A9070" s="33" t="s">
        <v>1168</v>
      </c>
    </row>
    <row r="9071" spans="1:1" x14ac:dyDescent="0.35">
      <c r="A9071" s="33" t="s">
        <v>1140</v>
      </c>
    </row>
    <row r="9072" spans="1:1" x14ac:dyDescent="0.35">
      <c r="A9072" s="33" t="s">
        <v>623</v>
      </c>
    </row>
    <row r="9073" spans="1:1" x14ac:dyDescent="0.35">
      <c r="A9073" s="33" t="s">
        <v>376</v>
      </c>
    </row>
    <row r="9074" spans="1:1" x14ac:dyDescent="0.35">
      <c r="A9074" s="33" t="s">
        <v>335</v>
      </c>
    </row>
    <row r="9075" spans="1:1" x14ac:dyDescent="0.35">
      <c r="A9075" s="33" t="s">
        <v>1302</v>
      </c>
    </row>
    <row r="9076" spans="1:1" x14ac:dyDescent="0.35">
      <c r="A9076" s="33" t="s">
        <v>330</v>
      </c>
    </row>
    <row r="9077" spans="1:1" x14ac:dyDescent="0.35">
      <c r="A9077" s="33" t="s">
        <v>1594</v>
      </c>
    </row>
    <row r="9078" spans="1:1" x14ac:dyDescent="0.35">
      <c r="A9078" s="33" t="s">
        <v>1446</v>
      </c>
    </row>
    <row r="9079" spans="1:1" x14ac:dyDescent="0.35">
      <c r="A9079" s="33" t="s">
        <v>10</v>
      </c>
    </row>
    <row r="9080" spans="1:1" x14ac:dyDescent="0.35">
      <c r="A9080" s="33" t="s">
        <v>1185</v>
      </c>
    </row>
    <row r="9081" spans="1:1" x14ac:dyDescent="0.35">
      <c r="A9081" s="33" t="s">
        <v>1754</v>
      </c>
    </row>
    <row r="9082" spans="1:1" x14ac:dyDescent="0.35">
      <c r="A9082" s="33" t="s">
        <v>621</v>
      </c>
    </row>
    <row r="9083" spans="1:1" x14ac:dyDescent="0.35">
      <c r="A9083" s="33" t="s">
        <v>318</v>
      </c>
    </row>
    <row r="9084" spans="1:1" x14ac:dyDescent="0.35">
      <c r="A9084" s="33" t="s">
        <v>797</v>
      </c>
    </row>
    <row r="9085" spans="1:1" x14ac:dyDescent="0.35">
      <c r="A9085" s="33" t="s">
        <v>980</v>
      </c>
    </row>
    <row r="9086" spans="1:1" x14ac:dyDescent="0.35">
      <c r="A9086" s="33" t="s">
        <v>1684</v>
      </c>
    </row>
    <row r="9087" spans="1:1" x14ac:dyDescent="0.35">
      <c r="A9087" s="33" t="s">
        <v>530</v>
      </c>
    </row>
    <row r="9088" spans="1:1" x14ac:dyDescent="0.35">
      <c r="A9088" s="33" t="s">
        <v>416</v>
      </c>
    </row>
    <row r="9089" spans="1:1" x14ac:dyDescent="0.35">
      <c r="A9089" s="33" t="s">
        <v>263</v>
      </c>
    </row>
    <row r="9090" spans="1:1" x14ac:dyDescent="0.35">
      <c r="A9090" s="33" t="s">
        <v>237</v>
      </c>
    </row>
    <row r="9091" spans="1:1" x14ac:dyDescent="0.35">
      <c r="A9091" s="33" t="s">
        <v>1755</v>
      </c>
    </row>
    <row r="9092" spans="1:1" x14ac:dyDescent="0.35">
      <c r="A9092" s="33" t="s">
        <v>1357</v>
      </c>
    </row>
    <row r="9093" spans="1:1" x14ac:dyDescent="0.35">
      <c r="A9093" s="33" t="s">
        <v>1517</v>
      </c>
    </row>
    <row r="9094" spans="1:1" x14ac:dyDescent="0.35">
      <c r="A9094" s="33" t="s">
        <v>1684</v>
      </c>
    </row>
    <row r="9095" spans="1:1" x14ac:dyDescent="0.35">
      <c r="A9095" s="33" t="s">
        <v>649</v>
      </c>
    </row>
    <row r="9096" spans="1:1" x14ac:dyDescent="0.35">
      <c r="A9096" s="33" t="s">
        <v>896</v>
      </c>
    </row>
    <row r="9097" spans="1:1" x14ac:dyDescent="0.35">
      <c r="A9097" s="33" t="s">
        <v>1084</v>
      </c>
    </row>
    <row r="9098" spans="1:1" x14ac:dyDescent="0.35">
      <c r="A9098" s="33" t="s">
        <v>498</v>
      </c>
    </row>
    <row r="9099" spans="1:1" x14ac:dyDescent="0.35">
      <c r="A9099" s="33" t="s">
        <v>1341</v>
      </c>
    </row>
    <row r="9100" spans="1:1" x14ac:dyDescent="0.35">
      <c r="A9100" s="33" t="s">
        <v>869</v>
      </c>
    </row>
    <row r="9101" spans="1:1" x14ac:dyDescent="0.35">
      <c r="A9101" s="33" t="s">
        <v>50</v>
      </c>
    </row>
    <row r="9102" spans="1:1" x14ac:dyDescent="0.35">
      <c r="A9102" s="33" t="s">
        <v>1582</v>
      </c>
    </row>
    <row r="9103" spans="1:1" x14ac:dyDescent="0.35">
      <c r="A9103" s="33" t="s">
        <v>1450</v>
      </c>
    </row>
    <row r="9104" spans="1:1" x14ac:dyDescent="0.35">
      <c r="A9104" s="33" t="s">
        <v>680</v>
      </c>
    </row>
    <row r="9105" spans="1:1" x14ac:dyDescent="0.35">
      <c r="A9105" s="33" t="s">
        <v>519</v>
      </c>
    </row>
    <row r="9106" spans="1:1" x14ac:dyDescent="0.35">
      <c r="A9106" s="33" t="s">
        <v>1819</v>
      </c>
    </row>
    <row r="9107" spans="1:1" x14ac:dyDescent="0.35">
      <c r="A9107" s="33" t="s">
        <v>1011</v>
      </c>
    </row>
    <row r="9108" spans="1:1" x14ac:dyDescent="0.35">
      <c r="A9108" s="33" t="s">
        <v>324</v>
      </c>
    </row>
    <row r="9109" spans="1:1" x14ac:dyDescent="0.35">
      <c r="A9109" s="33" t="s">
        <v>429</v>
      </c>
    </row>
    <row r="9110" spans="1:1" x14ac:dyDescent="0.35">
      <c r="A9110" s="33" t="s">
        <v>1826</v>
      </c>
    </row>
    <row r="9111" spans="1:1" x14ac:dyDescent="0.35">
      <c r="A9111" s="33" t="s">
        <v>534</v>
      </c>
    </row>
    <row r="9112" spans="1:1" x14ac:dyDescent="0.35">
      <c r="A9112" s="33" t="s">
        <v>138</v>
      </c>
    </row>
    <row r="9113" spans="1:1" x14ac:dyDescent="0.35">
      <c r="A9113" s="33" t="s">
        <v>1738</v>
      </c>
    </row>
    <row r="9114" spans="1:1" x14ac:dyDescent="0.35">
      <c r="A9114" s="33" t="s">
        <v>1810</v>
      </c>
    </row>
    <row r="9115" spans="1:1" x14ac:dyDescent="0.35">
      <c r="A9115" s="33" t="s">
        <v>296</v>
      </c>
    </row>
    <row r="9116" spans="1:1" x14ac:dyDescent="0.35">
      <c r="A9116" s="33" t="s">
        <v>228</v>
      </c>
    </row>
    <row r="9117" spans="1:1" x14ac:dyDescent="0.35">
      <c r="A9117" s="33" t="s">
        <v>1689</v>
      </c>
    </row>
    <row r="9118" spans="1:1" x14ac:dyDescent="0.35">
      <c r="A9118" s="33" t="s">
        <v>1280</v>
      </c>
    </row>
    <row r="9119" spans="1:1" x14ac:dyDescent="0.35">
      <c r="A9119" s="33" t="s">
        <v>1054</v>
      </c>
    </row>
    <row r="9120" spans="1:1" x14ac:dyDescent="0.35">
      <c r="A9120" s="33" t="s">
        <v>352</v>
      </c>
    </row>
    <row r="9121" spans="1:1" x14ac:dyDescent="0.35">
      <c r="A9121" s="33" t="s">
        <v>1208</v>
      </c>
    </row>
    <row r="9122" spans="1:1" x14ac:dyDescent="0.35">
      <c r="A9122" s="33" t="s">
        <v>681</v>
      </c>
    </row>
    <row r="9123" spans="1:1" x14ac:dyDescent="0.35">
      <c r="A9123" s="33" t="s">
        <v>1717</v>
      </c>
    </row>
    <row r="9124" spans="1:1" x14ac:dyDescent="0.35">
      <c r="A9124" s="33" t="s">
        <v>777</v>
      </c>
    </row>
    <row r="9125" spans="1:1" x14ac:dyDescent="0.35">
      <c r="A9125" s="33" t="s">
        <v>1521</v>
      </c>
    </row>
    <row r="9126" spans="1:1" x14ac:dyDescent="0.35">
      <c r="A9126" s="33" t="s">
        <v>1351</v>
      </c>
    </row>
    <row r="9127" spans="1:1" x14ac:dyDescent="0.35">
      <c r="A9127" s="33" t="s">
        <v>636</v>
      </c>
    </row>
    <row r="9128" spans="1:1" x14ac:dyDescent="0.35">
      <c r="A9128" s="33" t="s">
        <v>1262</v>
      </c>
    </row>
    <row r="9129" spans="1:1" x14ac:dyDescent="0.35">
      <c r="A9129" s="33" t="s">
        <v>366</v>
      </c>
    </row>
    <row r="9130" spans="1:1" x14ac:dyDescent="0.35">
      <c r="A9130" s="33" t="s">
        <v>938</v>
      </c>
    </row>
    <row r="9131" spans="1:1" x14ac:dyDescent="0.35">
      <c r="A9131" s="33" t="s">
        <v>613</v>
      </c>
    </row>
    <row r="9132" spans="1:1" x14ac:dyDescent="0.35">
      <c r="A9132" s="33" t="s">
        <v>1851</v>
      </c>
    </row>
    <row r="9133" spans="1:1" x14ac:dyDescent="0.35">
      <c r="A9133" s="33" t="s">
        <v>266</v>
      </c>
    </row>
    <row r="9134" spans="1:1" x14ac:dyDescent="0.35">
      <c r="A9134" s="33" t="s">
        <v>491</v>
      </c>
    </row>
    <row r="9135" spans="1:1" x14ac:dyDescent="0.35">
      <c r="A9135" s="33" t="s">
        <v>496</v>
      </c>
    </row>
    <row r="9136" spans="1:1" x14ac:dyDescent="0.35">
      <c r="A9136" s="33" t="s">
        <v>231</v>
      </c>
    </row>
    <row r="9137" spans="1:1" x14ac:dyDescent="0.35">
      <c r="A9137" s="33" t="s">
        <v>734</v>
      </c>
    </row>
    <row r="9138" spans="1:1" x14ac:dyDescent="0.35">
      <c r="A9138" s="33" t="s">
        <v>1446</v>
      </c>
    </row>
    <row r="9139" spans="1:1" x14ac:dyDescent="0.35">
      <c r="A9139" s="33" t="s">
        <v>1105</v>
      </c>
    </row>
    <row r="9140" spans="1:1" x14ac:dyDescent="0.35">
      <c r="A9140" s="33" t="s">
        <v>1611</v>
      </c>
    </row>
    <row r="9141" spans="1:1" x14ac:dyDescent="0.35">
      <c r="A9141" s="33" t="s">
        <v>1571</v>
      </c>
    </row>
    <row r="9142" spans="1:1" x14ac:dyDescent="0.35">
      <c r="A9142" s="33" t="s">
        <v>1057</v>
      </c>
    </row>
    <row r="9143" spans="1:1" x14ac:dyDescent="0.35">
      <c r="A9143" s="33" t="s">
        <v>717</v>
      </c>
    </row>
    <row r="9144" spans="1:1" x14ac:dyDescent="0.35">
      <c r="A9144" s="33" t="s">
        <v>407</v>
      </c>
    </row>
    <row r="9145" spans="1:1" x14ac:dyDescent="0.35">
      <c r="A9145" s="33" t="s">
        <v>171</v>
      </c>
    </row>
    <row r="9146" spans="1:1" x14ac:dyDescent="0.35">
      <c r="A9146" s="33" t="s">
        <v>1726</v>
      </c>
    </row>
    <row r="9147" spans="1:1" x14ac:dyDescent="0.35">
      <c r="A9147" s="33" t="s">
        <v>1654</v>
      </c>
    </row>
    <row r="9148" spans="1:1" x14ac:dyDescent="0.35">
      <c r="A9148" s="33" t="s">
        <v>191</v>
      </c>
    </row>
    <row r="9149" spans="1:1" x14ac:dyDescent="0.35">
      <c r="A9149" s="33" t="s">
        <v>1530</v>
      </c>
    </row>
    <row r="9150" spans="1:1" x14ac:dyDescent="0.35">
      <c r="A9150" s="33" t="s">
        <v>479</v>
      </c>
    </row>
    <row r="9151" spans="1:1" x14ac:dyDescent="0.35">
      <c r="A9151" s="33" t="s">
        <v>1830</v>
      </c>
    </row>
    <row r="9152" spans="1:1" x14ac:dyDescent="0.35">
      <c r="A9152" s="33" t="s">
        <v>190</v>
      </c>
    </row>
    <row r="9153" spans="1:1" x14ac:dyDescent="0.35">
      <c r="A9153" s="33" t="s">
        <v>1054</v>
      </c>
    </row>
    <row r="9154" spans="1:1" x14ac:dyDescent="0.35">
      <c r="A9154" s="33" t="s">
        <v>539</v>
      </c>
    </row>
    <row r="9155" spans="1:1" x14ac:dyDescent="0.35">
      <c r="A9155" s="33" t="s">
        <v>390</v>
      </c>
    </row>
    <row r="9156" spans="1:1" x14ac:dyDescent="0.35">
      <c r="A9156" s="33" t="s">
        <v>58</v>
      </c>
    </row>
    <row r="9157" spans="1:1" x14ac:dyDescent="0.35">
      <c r="A9157" s="33" t="s">
        <v>927</v>
      </c>
    </row>
    <row r="9158" spans="1:1" x14ac:dyDescent="0.35">
      <c r="A9158" s="33" t="s">
        <v>744</v>
      </c>
    </row>
    <row r="9159" spans="1:1" x14ac:dyDescent="0.35">
      <c r="A9159" s="33" t="s">
        <v>332</v>
      </c>
    </row>
    <row r="9160" spans="1:1" x14ac:dyDescent="0.35">
      <c r="A9160" s="33" t="s">
        <v>305</v>
      </c>
    </row>
    <row r="9161" spans="1:1" x14ac:dyDescent="0.35">
      <c r="A9161" s="33" t="s">
        <v>170</v>
      </c>
    </row>
    <row r="9162" spans="1:1" x14ac:dyDescent="0.35">
      <c r="A9162" s="33" t="s">
        <v>366</v>
      </c>
    </row>
    <row r="9163" spans="1:1" x14ac:dyDescent="0.35">
      <c r="A9163" s="33" t="s">
        <v>120</v>
      </c>
    </row>
    <row r="9164" spans="1:1" x14ac:dyDescent="0.35">
      <c r="A9164" s="33" t="s">
        <v>355</v>
      </c>
    </row>
    <row r="9165" spans="1:1" x14ac:dyDescent="0.35">
      <c r="A9165" s="33" t="s">
        <v>1806</v>
      </c>
    </row>
    <row r="9166" spans="1:1" x14ac:dyDescent="0.35">
      <c r="A9166" s="33" t="s">
        <v>523</v>
      </c>
    </row>
    <row r="9167" spans="1:1" x14ac:dyDescent="0.35">
      <c r="A9167" s="33" t="s">
        <v>1277</v>
      </c>
    </row>
    <row r="9168" spans="1:1" x14ac:dyDescent="0.35">
      <c r="A9168" s="33" t="s">
        <v>429</v>
      </c>
    </row>
    <row r="9169" spans="1:1" x14ac:dyDescent="0.35">
      <c r="A9169" s="33" t="s">
        <v>429</v>
      </c>
    </row>
    <row r="9170" spans="1:1" x14ac:dyDescent="0.35">
      <c r="A9170" s="33" t="s">
        <v>240</v>
      </c>
    </row>
    <row r="9171" spans="1:1" x14ac:dyDescent="0.35">
      <c r="A9171" s="33" t="s">
        <v>1786</v>
      </c>
    </row>
    <row r="9172" spans="1:1" x14ac:dyDescent="0.35">
      <c r="A9172" s="33" t="s">
        <v>1728</v>
      </c>
    </row>
    <row r="9173" spans="1:1" x14ac:dyDescent="0.35">
      <c r="A9173" s="33" t="s">
        <v>649</v>
      </c>
    </row>
    <row r="9174" spans="1:1" x14ac:dyDescent="0.35">
      <c r="A9174" s="33" t="s">
        <v>741</v>
      </c>
    </row>
    <row r="9175" spans="1:1" x14ac:dyDescent="0.35">
      <c r="A9175" s="33" t="s">
        <v>1452</v>
      </c>
    </row>
    <row r="9176" spans="1:1" x14ac:dyDescent="0.35">
      <c r="A9176" s="33" t="s">
        <v>1787</v>
      </c>
    </row>
    <row r="9177" spans="1:1" x14ac:dyDescent="0.35">
      <c r="A9177" s="33" t="s">
        <v>880</v>
      </c>
    </row>
    <row r="9178" spans="1:1" x14ac:dyDescent="0.35">
      <c r="A9178" s="33" t="s">
        <v>541</v>
      </c>
    </row>
    <row r="9179" spans="1:1" x14ac:dyDescent="0.35">
      <c r="A9179" s="33" t="s">
        <v>722</v>
      </c>
    </row>
    <row r="9180" spans="1:1" x14ac:dyDescent="0.35">
      <c r="A9180" s="33" t="s">
        <v>117</v>
      </c>
    </row>
    <row r="9181" spans="1:1" x14ac:dyDescent="0.35">
      <c r="A9181" s="33" t="s">
        <v>652</v>
      </c>
    </row>
    <row r="9182" spans="1:1" x14ac:dyDescent="0.35">
      <c r="A9182" s="33" t="s">
        <v>1548</v>
      </c>
    </row>
    <row r="9183" spans="1:1" x14ac:dyDescent="0.35">
      <c r="A9183" s="33" t="s">
        <v>619</v>
      </c>
    </row>
    <row r="9184" spans="1:1" x14ac:dyDescent="0.35">
      <c r="A9184" s="33" t="s">
        <v>763</v>
      </c>
    </row>
    <row r="9185" spans="1:1" x14ac:dyDescent="0.35">
      <c r="A9185" s="33" t="s">
        <v>432</v>
      </c>
    </row>
    <row r="9186" spans="1:1" x14ac:dyDescent="0.35">
      <c r="A9186" s="33" t="s">
        <v>137</v>
      </c>
    </row>
    <row r="9187" spans="1:1" x14ac:dyDescent="0.35">
      <c r="A9187" s="33" t="s">
        <v>955</v>
      </c>
    </row>
    <row r="9188" spans="1:1" x14ac:dyDescent="0.35">
      <c r="A9188" s="33" t="s">
        <v>810</v>
      </c>
    </row>
    <row r="9189" spans="1:1" x14ac:dyDescent="0.35">
      <c r="A9189" s="33" t="s">
        <v>1304</v>
      </c>
    </row>
    <row r="9190" spans="1:1" x14ac:dyDescent="0.35">
      <c r="A9190" s="33" t="s">
        <v>1279</v>
      </c>
    </row>
    <row r="9191" spans="1:1" x14ac:dyDescent="0.35">
      <c r="A9191" s="33" t="s">
        <v>1413</v>
      </c>
    </row>
    <row r="9192" spans="1:1" x14ac:dyDescent="0.35">
      <c r="A9192" s="33" t="s">
        <v>1526</v>
      </c>
    </row>
    <row r="9193" spans="1:1" x14ac:dyDescent="0.35">
      <c r="A9193" s="33" t="s">
        <v>395</v>
      </c>
    </row>
    <row r="9194" spans="1:1" x14ac:dyDescent="0.35">
      <c r="A9194" s="33" t="s">
        <v>41</v>
      </c>
    </row>
    <row r="9195" spans="1:1" x14ac:dyDescent="0.35">
      <c r="A9195" s="33" t="s">
        <v>1056</v>
      </c>
    </row>
    <row r="9196" spans="1:1" x14ac:dyDescent="0.35">
      <c r="A9196" s="33" t="s">
        <v>1351</v>
      </c>
    </row>
    <row r="9197" spans="1:1" x14ac:dyDescent="0.35">
      <c r="A9197" s="33" t="s">
        <v>1303</v>
      </c>
    </row>
    <row r="9198" spans="1:1" x14ac:dyDescent="0.35">
      <c r="A9198" s="33" t="s">
        <v>1912</v>
      </c>
    </row>
    <row r="9199" spans="1:1" x14ac:dyDescent="0.35">
      <c r="A9199" s="33" t="s">
        <v>972</v>
      </c>
    </row>
    <row r="9200" spans="1:1" x14ac:dyDescent="0.35">
      <c r="A9200" s="33" t="s">
        <v>1007</v>
      </c>
    </row>
    <row r="9201" spans="1:1" x14ac:dyDescent="0.35">
      <c r="A9201" s="33" t="s">
        <v>301</v>
      </c>
    </row>
    <row r="9202" spans="1:1" x14ac:dyDescent="0.35">
      <c r="A9202" s="33" t="s">
        <v>301</v>
      </c>
    </row>
    <row r="9203" spans="1:1" x14ac:dyDescent="0.35">
      <c r="A9203" s="33" t="s">
        <v>699</v>
      </c>
    </row>
    <row r="9204" spans="1:1" x14ac:dyDescent="0.35">
      <c r="A9204" s="33" t="s">
        <v>1881</v>
      </c>
    </row>
    <row r="9205" spans="1:1" x14ac:dyDescent="0.35">
      <c r="A9205" s="33" t="s">
        <v>88</v>
      </c>
    </row>
    <row r="9206" spans="1:1" x14ac:dyDescent="0.35">
      <c r="A9206" s="33" t="s">
        <v>138</v>
      </c>
    </row>
    <row r="9207" spans="1:1" x14ac:dyDescent="0.35">
      <c r="A9207" s="33" t="s">
        <v>1034</v>
      </c>
    </row>
    <row r="9208" spans="1:1" x14ac:dyDescent="0.35">
      <c r="A9208" s="33" t="s">
        <v>384</v>
      </c>
    </row>
    <row r="9209" spans="1:1" x14ac:dyDescent="0.35">
      <c r="A9209" s="33" t="s">
        <v>783</v>
      </c>
    </row>
    <row r="9210" spans="1:1" x14ac:dyDescent="0.35">
      <c r="A9210" s="33" t="s">
        <v>490</v>
      </c>
    </row>
    <row r="9211" spans="1:1" x14ac:dyDescent="0.35">
      <c r="A9211" s="33" t="s">
        <v>1407</v>
      </c>
    </row>
    <row r="9212" spans="1:1" x14ac:dyDescent="0.35">
      <c r="A9212" s="33" t="s">
        <v>608</v>
      </c>
    </row>
    <row r="9213" spans="1:1" x14ac:dyDescent="0.35">
      <c r="A9213" s="33" t="s">
        <v>826</v>
      </c>
    </row>
    <row r="9214" spans="1:1" x14ac:dyDescent="0.35">
      <c r="A9214" s="33" t="s">
        <v>355</v>
      </c>
    </row>
    <row r="9215" spans="1:1" x14ac:dyDescent="0.35">
      <c r="A9215" s="33" t="s">
        <v>950</v>
      </c>
    </row>
    <row r="9216" spans="1:1" x14ac:dyDescent="0.35">
      <c r="A9216" s="33" t="s">
        <v>1388</v>
      </c>
    </row>
    <row r="9217" spans="1:1" x14ac:dyDescent="0.35">
      <c r="A9217" s="33" t="s">
        <v>1375</v>
      </c>
    </row>
    <row r="9218" spans="1:1" x14ac:dyDescent="0.35">
      <c r="A9218" s="33" t="s">
        <v>1389</v>
      </c>
    </row>
    <row r="9219" spans="1:1" x14ac:dyDescent="0.35">
      <c r="A9219" s="33" t="s">
        <v>258</v>
      </c>
    </row>
    <row r="9220" spans="1:1" x14ac:dyDescent="0.35">
      <c r="A9220" s="33" t="s">
        <v>1025</v>
      </c>
    </row>
    <row r="9221" spans="1:1" x14ac:dyDescent="0.35">
      <c r="A9221" s="33" t="s">
        <v>688</v>
      </c>
    </row>
    <row r="9222" spans="1:1" x14ac:dyDescent="0.35">
      <c r="A9222" s="33" t="s">
        <v>441</v>
      </c>
    </row>
    <row r="9223" spans="1:1" x14ac:dyDescent="0.35">
      <c r="A9223" s="33" t="s">
        <v>1112</v>
      </c>
    </row>
    <row r="9224" spans="1:1" x14ac:dyDescent="0.35">
      <c r="A9224" s="33" t="s">
        <v>1026</v>
      </c>
    </row>
    <row r="9225" spans="1:1" x14ac:dyDescent="0.35">
      <c r="A9225" s="33" t="s">
        <v>466</v>
      </c>
    </row>
    <row r="9226" spans="1:1" x14ac:dyDescent="0.35">
      <c r="A9226" s="33" t="s">
        <v>1809</v>
      </c>
    </row>
    <row r="9227" spans="1:1" x14ac:dyDescent="0.35">
      <c r="A9227" s="33" t="s">
        <v>1093</v>
      </c>
    </row>
    <row r="9228" spans="1:1" x14ac:dyDescent="0.35">
      <c r="A9228" s="33" t="s">
        <v>1435</v>
      </c>
    </row>
    <row r="9229" spans="1:1" x14ac:dyDescent="0.35">
      <c r="A9229" s="33" t="s">
        <v>1574</v>
      </c>
    </row>
    <row r="9230" spans="1:1" x14ac:dyDescent="0.35">
      <c r="A9230" s="33" t="s">
        <v>1066</v>
      </c>
    </row>
    <row r="9231" spans="1:1" x14ac:dyDescent="0.35">
      <c r="A9231" s="33" t="s">
        <v>706</v>
      </c>
    </row>
    <row r="9232" spans="1:1" x14ac:dyDescent="0.35">
      <c r="A9232" s="33" t="s">
        <v>327</v>
      </c>
    </row>
    <row r="9233" spans="1:1" x14ac:dyDescent="0.35">
      <c r="A9233" s="33" t="s">
        <v>1099</v>
      </c>
    </row>
    <row r="9234" spans="1:1" x14ac:dyDescent="0.35">
      <c r="A9234" s="33" t="s">
        <v>788</v>
      </c>
    </row>
    <row r="9235" spans="1:1" x14ac:dyDescent="0.35">
      <c r="A9235" s="33" t="s">
        <v>763</v>
      </c>
    </row>
    <row r="9236" spans="1:1" x14ac:dyDescent="0.35">
      <c r="A9236" s="33" t="s">
        <v>1842</v>
      </c>
    </row>
    <row r="9237" spans="1:1" x14ac:dyDescent="0.35">
      <c r="A9237" s="33" t="s">
        <v>1511</v>
      </c>
    </row>
    <row r="9238" spans="1:1" x14ac:dyDescent="0.35">
      <c r="A9238" s="33" t="s">
        <v>776</v>
      </c>
    </row>
    <row r="9239" spans="1:1" x14ac:dyDescent="0.35">
      <c r="A9239" s="33" t="s">
        <v>589</v>
      </c>
    </row>
    <row r="9240" spans="1:1" x14ac:dyDescent="0.35">
      <c r="A9240" s="33" t="s">
        <v>997</v>
      </c>
    </row>
    <row r="9241" spans="1:1" x14ac:dyDescent="0.35">
      <c r="A9241" s="33" t="s">
        <v>775</v>
      </c>
    </row>
    <row r="9242" spans="1:1" x14ac:dyDescent="0.35">
      <c r="A9242" s="33" t="s">
        <v>562</v>
      </c>
    </row>
    <row r="9243" spans="1:1" x14ac:dyDescent="0.35">
      <c r="A9243" s="33" t="s">
        <v>1532</v>
      </c>
    </row>
    <row r="9244" spans="1:1" x14ac:dyDescent="0.35">
      <c r="A9244" s="33" t="s">
        <v>973</v>
      </c>
    </row>
    <row r="9245" spans="1:1" x14ac:dyDescent="0.35">
      <c r="A9245" s="33" t="s">
        <v>1232</v>
      </c>
    </row>
    <row r="9246" spans="1:1" x14ac:dyDescent="0.35">
      <c r="A9246" s="33" t="s">
        <v>1086</v>
      </c>
    </row>
    <row r="9247" spans="1:1" x14ac:dyDescent="0.35">
      <c r="A9247" s="33" t="s">
        <v>1009</v>
      </c>
    </row>
    <row r="9248" spans="1:1" x14ac:dyDescent="0.35">
      <c r="A9248" s="33" t="s">
        <v>1530</v>
      </c>
    </row>
    <row r="9249" spans="1:1" x14ac:dyDescent="0.35">
      <c r="A9249" s="33" t="s">
        <v>1531</v>
      </c>
    </row>
    <row r="9250" spans="1:1" x14ac:dyDescent="0.35">
      <c r="A9250" s="33" t="s">
        <v>635</v>
      </c>
    </row>
    <row r="9251" spans="1:1" x14ac:dyDescent="0.35">
      <c r="A9251" s="33" t="s">
        <v>577</v>
      </c>
    </row>
    <row r="9252" spans="1:1" x14ac:dyDescent="0.35">
      <c r="A9252" s="33" t="s">
        <v>1567</v>
      </c>
    </row>
    <row r="9253" spans="1:1" x14ac:dyDescent="0.35">
      <c r="A9253" s="33" t="s">
        <v>1064</v>
      </c>
    </row>
    <row r="9254" spans="1:1" x14ac:dyDescent="0.35">
      <c r="A9254" s="33" t="s">
        <v>724</v>
      </c>
    </row>
    <row r="9255" spans="1:1" x14ac:dyDescent="0.35">
      <c r="A9255" s="33" t="s">
        <v>716</v>
      </c>
    </row>
    <row r="9256" spans="1:1" x14ac:dyDescent="0.35">
      <c r="A9256" s="33" t="s">
        <v>1283</v>
      </c>
    </row>
    <row r="9257" spans="1:1" x14ac:dyDescent="0.35">
      <c r="A9257" s="33" t="s">
        <v>341</v>
      </c>
    </row>
    <row r="9258" spans="1:1" x14ac:dyDescent="0.35">
      <c r="A9258" s="33" t="s">
        <v>1492</v>
      </c>
    </row>
    <row r="9259" spans="1:1" x14ac:dyDescent="0.35">
      <c r="A9259" s="33" t="s">
        <v>1197</v>
      </c>
    </row>
    <row r="9260" spans="1:1" x14ac:dyDescent="0.35">
      <c r="A9260" s="33" t="s">
        <v>253</v>
      </c>
    </row>
    <row r="9261" spans="1:1" x14ac:dyDescent="0.35">
      <c r="A9261" s="33" t="s">
        <v>631</v>
      </c>
    </row>
    <row r="9262" spans="1:1" x14ac:dyDescent="0.35">
      <c r="A9262" s="33" t="s">
        <v>896</v>
      </c>
    </row>
    <row r="9263" spans="1:1" x14ac:dyDescent="0.35">
      <c r="A9263" s="33" t="s">
        <v>242</v>
      </c>
    </row>
    <row r="9264" spans="1:1" x14ac:dyDescent="0.35">
      <c r="A9264" s="33" t="s">
        <v>170</v>
      </c>
    </row>
    <row r="9265" spans="1:1" x14ac:dyDescent="0.35">
      <c r="A9265" s="33" t="s">
        <v>292</v>
      </c>
    </row>
    <row r="9266" spans="1:1" x14ac:dyDescent="0.35">
      <c r="A9266" s="33" t="s">
        <v>652</v>
      </c>
    </row>
    <row r="9267" spans="1:1" x14ac:dyDescent="0.35">
      <c r="A9267" s="33" t="s">
        <v>1902</v>
      </c>
    </row>
    <row r="9268" spans="1:1" x14ac:dyDescent="0.35">
      <c r="A9268" s="33" t="s">
        <v>1054</v>
      </c>
    </row>
    <row r="9269" spans="1:1" x14ac:dyDescent="0.35">
      <c r="A9269" s="33" t="s">
        <v>274</v>
      </c>
    </row>
    <row r="9270" spans="1:1" x14ac:dyDescent="0.35">
      <c r="A9270" s="33" t="s">
        <v>754</v>
      </c>
    </row>
    <row r="9271" spans="1:1" x14ac:dyDescent="0.35">
      <c r="A9271" s="33" t="s">
        <v>1391</v>
      </c>
    </row>
    <row r="9272" spans="1:1" x14ac:dyDescent="0.35">
      <c r="A9272" s="33" t="s">
        <v>564</v>
      </c>
    </row>
    <row r="9273" spans="1:1" x14ac:dyDescent="0.35">
      <c r="A9273" s="33" t="s">
        <v>508</v>
      </c>
    </row>
    <row r="9274" spans="1:1" x14ac:dyDescent="0.35">
      <c r="A9274" s="33" t="s">
        <v>973</v>
      </c>
    </row>
    <row r="9275" spans="1:1" x14ac:dyDescent="0.35">
      <c r="A9275" s="33" t="s">
        <v>1460</v>
      </c>
    </row>
    <row r="9276" spans="1:1" x14ac:dyDescent="0.35">
      <c r="A9276" s="33" t="s">
        <v>1514</v>
      </c>
    </row>
    <row r="9277" spans="1:1" x14ac:dyDescent="0.35">
      <c r="A9277" s="33" t="s">
        <v>1310</v>
      </c>
    </row>
    <row r="9278" spans="1:1" x14ac:dyDescent="0.35">
      <c r="A9278" s="33" t="s">
        <v>209</v>
      </c>
    </row>
    <row r="9279" spans="1:1" x14ac:dyDescent="0.35">
      <c r="A9279" s="33" t="s">
        <v>125</v>
      </c>
    </row>
    <row r="9280" spans="1:1" x14ac:dyDescent="0.35">
      <c r="A9280" s="33" t="s">
        <v>779</v>
      </c>
    </row>
    <row r="9281" spans="1:1" x14ac:dyDescent="0.35">
      <c r="A9281" s="33" t="s">
        <v>1777</v>
      </c>
    </row>
    <row r="9282" spans="1:1" x14ac:dyDescent="0.35">
      <c r="A9282" s="33" t="s">
        <v>1288</v>
      </c>
    </row>
    <row r="9283" spans="1:1" x14ac:dyDescent="0.35">
      <c r="A9283" s="33" t="s">
        <v>83</v>
      </c>
    </row>
    <row r="9284" spans="1:1" x14ac:dyDescent="0.35">
      <c r="A9284" s="33" t="s">
        <v>962</v>
      </c>
    </row>
    <row r="9285" spans="1:1" x14ac:dyDescent="0.35">
      <c r="A9285" s="33" t="s">
        <v>767</v>
      </c>
    </row>
    <row r="9286" spans="1:1" x14ac:dyDescent="0.35">
      <c r="A9286" s="33" t="s">
        <v>435</v>
      </c>
    </row>
    <row r="9287" spans="1:1" x14ac:dyDescent="0.35">
      <c r="A9287" s="33" t="s">
        <v>1421</v>
      </c>
    </row>
    <row r="9288" spans="1:1" x14ac:dyDescent="0.35">
      <c r="A9288" s="33" t="s">
        <v>515</v>
      </c>
    </row>
    <row r="9289" spans="1:1" x14ac:dyDescent="0.35">
      <c r="A9289" s="33" t="s">
        <v>1461</v>
      </c>
    </row>
    <row r="9290" spans="1:1" x14ac:dyDescent="0.35">
      <c r="A9290" s="33" t="s">
        <v>666</v>
      </c>
    </row>
    <row r="9291" spans="1:1" x14ac:dyDescent="0.35">
      <c r="A9291" s="33" t="s">
        <v>1104</v>
      </c>
    </row>
    <row r="9292" spans="1:1" x14ac:dyDescent="0.35">
      <c r="A9292" s="33" t="s">
        <v>1168</v>
      </c>
    </row>
    <row r="9293" spans="1:1" x14ac:dyDescent="0.35">
      <c r="A9293" s="33" t="s">
        <v>811</v>
      </c>
    </row>
    <row r="9294" spans="1:1" x14ac:dyDescent="0.35">
      <c r="A9294" s="33" t="s">
        <v>743</v>
      </c>
    </row>
    <row r="9295" spans="1:1" x14ac:dyDescent="0.35">
      <c r="A9295" s="33" t="s">
        <v>284</v>
      </c>
    </row>
    <row r="9296" spans="1:1" x14ac:dyDescent="0.35">
      <c r="A9296" s="33" t="s">
        <v>278</v>
      </c>
    </row>
    <row r="9297" spans="1:1" x14ac:dyDescent="0.35">
      <c r="A9297" s="33" t="s">
        <v>1297</v>
      </c>
    </row>
    <row r="9298" spans="1:1" x14ac:dyDescent="0.35">
      <c r="A9298" s="33" t="s">
        <v>1544</v>
      </c>
    </row>
    <row r="9299" spans="1:1" x14ac:dyDescent="0.35">
      <c r="A9299" s="33" t="s">
        <v>1113</v>
      </c>
    </row>
    <row r="9300" spans="1:1" x14ac:dyDescent="0.35">
      <c r="A9300" s="33" t="s">
        <v>781</v>
      </c>
    </row>
    <row r="9301" spans="1:1" x14ac:dyDescent="0.35">
      <c r="A9301" s="33" t="s">
        <v>1134</v>
      </c>
    </row>
    <row r="9302" spans="1:1" x14ac:dyDescent="0.35">
      <c r="A9302" s="33" t="s">
        <v>725</v>
      </c>
    </row>
    <row r="9303" spans="1:1" x14ac:dyDescent="0.35">
      <c r="A9303" s="33" t="s">
        <v>873</v>
      </c>
    </row>
    <row r="9304" spans="1:1" x14ac:dyDescent="0.35">
      <c r="A9304" s="33" t="s">
        <v>589</v>
      </c>
    </row>
    <row r="9305" spans="1:1" x14ac:dyDescent="0.35">
      <c r="A9305" s="33" t="s">
        <v>1127</v>
      </c>
    </row>
    <row r="9306" spans="1:1" x14ac:dyDescent="0.35">
      <c r="A9306" s="33" t="s">
        <v>632</v>
      </c>
    </row>
    <row r="9307" spans="1:1" x14ac:dyDescent="0.35">
      <c r="A9307" s="33" t="s">
        <v>1218</v>
      </c>
    </row>
    <row r="9308" spans="1:1" x14ac:dyDescent="0.35">
      <c r="A9308" s="33" t="s">
        <v>679</v>
      </c>
    </row>
    <row r="9309" spans="1:1" x14ac:dyDescent="0.35">
      <c r="A9309" s="33" t="s">
        <v>601</v>
      </c>
    </row>
    <row r="9310" spans="1:1" x14ac:dyDescent="0.35">
      <c r="A9310" s="33" t="s">
        <v>657</v>
      </c>
    </row>
    <row r="9311" spans="1:1" x14ac:dyDescent="0.35">
      <c r="A9311" s="33" t="s">
        <v>647</v>
      </c>
    </row>
    <row r="9312" spans="1:1" x14ac:dyDescent="0.35">
      <c r="A9312" s="33" t="s">
        <v>1803</v>
      </c>
    </row>
    <row r="9313" spans="1:1" x14ac:dyDescent="0.35">
      <c r="A9313" s="33" t="s">
        <v>959</v>
      </c>
    </row>
    <row r="9314" spans="1:1" x14ac:dyDescent="0.35">
      <c r="A9314" s="33" t="s">
        <v>1589</v>
      </c>
    </row>
    <row r="9315" spans="1:1" x14ac:dyDescent="0.35">
      <c r="A9315" s="33" t="s">
        <v>982</v>
      </c>
    </row>
    <row r="9316" spans="1:1" x14ac:dyDescent="0.35">
      <c r="A9316" s="33" t="s">
        <v>1707</v>
      </c>
    </row>
    <row r="9317" spans="1:1" x14ac:dyDescent="0.35">
      <c r="A9317" s="33" t="s">
        <v>1801</v>
      </c>
    </row>
    <row r="9318" spans="1:1" x14ac:dyDescent="0.35">
      <c r="A9318" s="33" t="s">
        <v>765</v>
      </c>
    </row>
    <row r="9319" spans="1:1" x14ac:dyDescent="0.35">
      <c r="A9319" s="33" t="s">
        <v>1361</v>
      </c>
    </row>
    <row r="9320" spans="1:1" x14ac:dyDescent="0.35">
      <c r="A9320" s="33" t="s">
        <v>876</v>
      </c>
    </row>
    <row r="9321" spans="1:1" x14ac:dyDescent="0.35">
      <c r="A9321" s="33" t="s">
        <v>402</v>
      </c>
    </row>
    <row r="9322" spans="1:1" x14ac:dyDescent="0.35">
      <c r="A9322" s="33" t="s">
        <v>1205</v>
      </c>
    </row>
    <row r="9323" spans="1:1" x14ac:dyDescent="0.35">
      <c r="A9323" s="33" t="s">
        <v>1450</v>
      </c>
    </row>
    <row r="9324" spans="1:1" x14ac:dyDescent="0.35">
      <c r="A9324" s="33" t="s">
        <v>589</v>
      </c>
    </row>
    <row r="9325" spans="1:1" x14ac:dyDescent="0.35">
      <c r="A9325" s="33" t="s">
        <v>1459</v>
      </c>
    </row>
    <row r="9326" spans="1:1" x14ac:dyDescent="0.35">
      <c r="A9326" s="33" t="s">
        <v>465</v>
      </c>
    </row>
    <row r="9327" spans="1:1" x14ac:dyDescent="0.35">
      <c r="A9327" s="33" t="s">
        <v>1343</v>
      </c>
    </row>
    <row r="9328" spans="1:1" x14ac:dyDescent="0.35">
      <c r="A9328" s="33" t="s">
        <v>1900</v>
      </c>
    </row>
    <row r="9329" spans="1:1" x14ac:dyDescent="0.35">
      <c r="A9329" s="33" t="s">
        <v>1857</v>
      </c>
    </row>
    <row r="9330" spans="1:1" x14ac:dyDescent="0.35">
      <c r="A9330" s="33" t="s">
        <v>323</v>
      </c>
    </row>
    <row r="9331" spans="1:1" x14ac:dyDescent="0.35">
      <c r="A9331" s="33" t="s">
        <v>263</v>
      </c>
    </row>
    <row r="9332" spans="1:1" x14ac:dyDescent="0.35">
      <c r="A9332" s="33" t="s">
        <v>406</v>
      </c>
    </row>
    <row r="9333" spans="1:1" x14ac:dyDescent="0.35">
      <c r="A9333" s="33" t="s">
        <v>899</v>
      </c>
    </row>
    <row r="9334" spans="1:1" x14ac:dyDescent="0.35">
      <c r="A9334" s="33" t="s">
        <v>1367</v>
      </c>
    </row>
    <row r="9335" spans="1:1" x14ac:dyDescent="0.35">
      <c r="A9335" s="33" t="s">
        <v>1869</v>
      </c>
    </row>
    <row r="9336" spans="1:1" x14ac:dyDescent="0.35">
      <c r="A9336" s="33" t="s">
        <v>683</v>
      </c>
    </row>
    <row r="9337" spans="1:1" x14ac:dyDescent="0.35">
      <c r="A9337" s="33" t="s">
        <v>667</v>
      </c>
    </row>
    <row r="9338" spans="1:1" x14ac:dyDescent="0.35">
      <c r="A9338" s="33" t="s">
        <v>1665</v>
      </c>
    </row>
    <row r="9339" spans="1:1" x14ac:dyDescent="0.35">
      <c r="A9339" s="33" t="s">
        <v>594</v>
      </c>
    </row>
    <row r="9340" spans="1:1" x14ac:dyDescent="0.35">
      <c r="A9340" s="33" t="s">
        <v>989</v>
      </c>
    </row>
    <row r="9341" spans="1:1" x14ac:dyDescent="0.35">
      <c r="A9341" s="33" t="s">
        <v>219</v>
      </c>
    </row>
    <row r="9342" spans="1:1" x14ac:dyDescent="0.35">
      <c r="A9342" s="33" t="s">
        <v>130</v>
      </c>
    </row>
    <row r="9343" spans="1:1" x14ac:dyDescent="0.35">
      <c r="A9343" s="33" t="s">
        <v>1526</v>
      </c>
    </row>
    <row r="9344" spans="1:1" x14ac:dyDescent="0.35">
      <c r="A9344" s="33" t="s">
        <v>978</v>
      </c>
    </row>
    <row r="9345" spans="1:1" x14ac:dyDescent="0.35">
      <c r="A9345" s="33" t="s">
        <v>483</v>
      </c>
    </row>
    <row r="9346" spans="1:1" x14ac:dyDescent="0.35">
      <c r="A9346" s="33" t="s">
        <v>1584</v>
      </c>
    </row>
    <row r="9347" spans="1:1" x14ac:dyDescent="0.35">
      <c r="A9347" s="33" t="s">
        <v>1318</v>
      </c>
    </row>
    <row r="9348" spans="1:1" x14ac:dyDescent="0.35">
      <c r="A9348" s="33" t="s">
        <v>1831</v>
      </c>
    </row>
    <row r="9349" spans="1:1" x14ac:dyDescent="0.35">
      <c r="A9349" s="33" t="s">
        <v>1558</v>
      </c>
    </row>
    <row r="9350" spans="1:1" x14ac:dyDescent="0.35">
      <c r="A9350" s="33" t="s">
        <v>1233</v>
      </c>
    </row>
    <row r="9351" spans="1:1" x14ac:dyDescent="0.35">
      <c r="A9351" s="33" t="s">
        <v>991</v>
      </c>
    </row>
    <row r="9352" spans="1:1" x14ac:dyDescent="0.35">
      <c r="A9352" s="33" t="s">
        <v>165</v>
      </c>
    </row>
    <row r="9353" spans="1:1" x14ac:dyDescent="0.35">
      <c r="A9353" s="33" t="s">
        <v>1588</v>
      </c>
    </row>
    <row r="9354" spans="1:1" x14ac:dyDescent="0.35">
      <c r="A9354" s="33" t="s">
        <v>738</v>
      </c>
    </row>
    <row r="9355" spans="1:1" x14ac:dyDescent="0.35">
      <c r="A9355" s="33" t="s">
        <v>691</v>
      </c>
    </row>
    <row r="9356" spans="1:1" x14ac:dyDescent="0.35">
      <c r="A9356" s="33" t="s">
        <v>273</v>
      </c>
    </row>
    <row r="9357" spans="1:1" x14ac:dyDescent="0.35">
      <c r="A9357" s="33" t="s">
        <v>1152</v>
      </c>
    </row>
    <row r="9358" spans="1:1" x14ac:dyDescent="0.35">
      <c r="A9358" s="33" t="s">
        <v>1719</v>
      </c>
    </row>
    <row r="9359" spans="1:1" x14ac:dyDescent="0.35">
      <c r="A9359" s="33" t="s">
        <v>458</v>
      </c>
    </row>
    <row r="9360" spans="1:1" x14ac:dyDescent="0.35">
      <c r="A9360" s="33" t="s">
        <v>1151</v>
      </c>
    </row>
    <row r="9361" spans="1:1" x14ac:dyDescent="0.35">
      <c r="A9361" s="33" t="s">
        <v>386</v>
      </c>
    </row>
    <row r="9362" spans="1:1" x14ac:dyDescent="0.35">
      <c r="A9362" s="33" t="s">
        <v>914</v>
      </c>
    </row>
    <row r="9363" spans="1:1" x14ac:dyDescent="0.35">
      <c r="A9363" s="33" t="s">
        <v>513</v>
      </c>
    </row>
    <row r="9364" spans="1:1" x14ac:dyDescent="0.35">
      <c r="A9364" s="33" t="s">
        <v>1440</v>
      </c>
    </row>
    <row r="9365" spans="1:1" x14ac:dyDescent="0.35">
      <c r="A9365" s="33" t="s">
        <v>1042</v>
      </c>
    </row>
    <row r="9366" spans="1:1" x14ac:dyDescent="0.35">
      <c r="A9366" s="33" t="s">
        <v>699</v>
      </c>
    </row>
    <row r="9367" spans="1:1" x14ac:dyDescent="0.35">
      <c r="A9367" s="33" t="s">
        <v>354</v>
      </c>
    </row>
    <row r="9368" spans="1:1" x14ac:dyDescent="0.35">
      <c r="A9368" s="33" t="s">
        <v>980</v>
      </c>
    </row>
    <row r="9369" spans="1:1" x14ac:dyDescent="0.35">
      <c r="A9369" s="33" t="s">
        <v>333</v>
      </c>
    </row>
    <row r="9370" spans="1:1" x14ac:dyDescent="0.35">
      <c r="A9370" s="33" t="s">
        <v>1277</v>
      </c>
    </row>
    <row r="9371" spans="1:1" x14ac:dyDescent="0.35">
      <c r="A9371" s="33" t="s">
        <v>346</v>
      </c>
    </row>
    <row r="9372" spans="1:1" x14ac:dyDescent="0.35">
      <c r="A9372" s="33" t="s">
        <v>1039</v>
      </c>
    </row>
    <row r="9373" spans="1:1" x14ac:dyDescent="0.35">
      <c r="A9373" s="33" t="s">
        <v>762</v>
      </c>
    </row>
    <row r="9374" spans="1:1" x14ac:dyDescent="0.35">
      <c r="A9374" s="33" t="s">
        <v>1191</v>
      </c>
    </row>
    <row r="9375" spans="1:1" x14ac:dyDescent="0.35">
      <c r="A9375" s="33" t="s">
        <v>544</v>
      </c>
    </row>
    <row r="9376" spans="1:1" x14ac:dyDescent="0.35">
      <c r="A9376" s="33" t="s">
        <v>495</v>
      </c>
    </row>
    <row r="9377" spans="1:1" x14ac:dyDescent="0.35">
      <c r="A9377" s="33" t="s">
        <v>1135</v>
      </c>
    </row>
    <row r="9378" spans="1:1" x14ac:dyDescent="0.35">
      <c r="A9378" s="33" t="s">
        <v>350</v>
      </c>
    </row>
    <row r="9379" spans="1:1" x14ac:dyDescent="0.35">
      <c r="A9379" s="33" t="s">
        <v>1309</v>
      </c>
    </row>
    <row r="9380" spans="1:1" x14ac:dyDescent="0.35">
      <c r="A9380" s="33" t="s">
        <v>1112</v>
      </c>
    </row>
    <row r="9381" spans="1:1" x14ac:dyDescent="0.35">
      <c r="A9381" s="33" t="s">
        <v>1527</v>
      </c>
    </row>
    <row r="9382" spans="1:1" x14ac:dyDescent="0.35">
      <c r="A9382" s="33" t="s">
        <v>1125</v>
      </c>
    </row>
    <row r="9383" spans="1:1" x14ac:dyDescent="0.35">
      <c r="A9383" s="33" t="s">
        <v>469</v>
      </c>
    </row>
    <row r="9384" spans="1:1" x14ac:dyDescent="0.35">
      <c r="A9384" s="33" t="s">
        <v>352</v>
      </c>
    </row>
    <row r="9385" spans="1:1" x14ac:dyDescent="0.35">
      <c r="A9385" s="33" t="s">
        <v>545</v>
      </c>
    </row>
    <row r="9386" spans="1:1" x14ac:dyDescent="0.35">
      <c r="A9386" s="33" t="s">
        <v>1804</v>
      </c>
    </row>
    <row r="9387" spans="1:1" x14ac:dyDescent="0.35">
      <c r="A9387" s="33" t="s">
        <v>1126</v>
      </c>
    </row>
    <row r="9388" spans="1:1" x14ac:dyDescent="0.35">
      <c r="A9388" s="33" t="s">
        <v>1532</v>
      </c>
    </row>
    <row r="9389" spans="1:1" x14ac:dyDescent="0.35">
      <c r="A9389" s="33" t="s">
        <v>494</v>
      </c>
    </row>
    <row r="9390" spans="1:1" x14ac:dyDescent="0.35">
      <c r="A9390" s="33" t="s">
        <v>428</v>
      </c>
    </row>
    <row r="9391" spans="1:1" x14ac:dyDescent="0.35">
      <c r="A9391" s="33" t="s">
        <v>605</v>
      </c>
    </row>
    <row r="9392" spans="1:1" x14ac:dyDescent="0.35">
      <c r="A9392" s="33" t="s">
        <v>1188</v>
      </c>
    </row>
    <row r="9393" spans="1:1" x14ac:dyDescent="0.35">
      <c r="A9393" s="33" t="s">
        <v>555</v>
      </c>
    </row>
    <row r="9394" spans="1:1" x14ac:dyDescent="0.35">
      <c r="A9394" s="33" t="s">
        <v>331</v>
      </c>
    </row>
    <row r="9395" spans="1:1" x14ac:dyDescent="0.35">
      <c r="A9395" s="33" t="s">
        <v>1311</v>
      </c>
    </row>
    <row r="9396" spans="1:1" x14ac:dyDescent="0.35">
      <c r="A9396" s="33" t="s">
        <v>1867</v>
      </c>
    </row>
    <row r="9397" spans="1:1" x14ac:dyDescent="0.35">
      <c r="A9397" s="33" t="s">
        <v>716</v>
      </c>
    </row>
    <row r="9398" spans="1:1" x14ac:dyDescent="0.35">
      <c r="A9398" s="33" t="s">
        <v>440</v>
      </c>
    </row>
    <row r="9399" spans="1:1" x14ac:dyDescent="0.35">
      <c r="A9399" s="33" t="s">
        <v>854</v>
      </c>
    </row>
    <row r="9400" spans="1:1" x14ac:dyDescent="0.35">
      <c r="A9400" s="33" t="s">
        <v>138</v>
      </c>
    </row>
    <row r="9401" spans="1:1" x14ac:dyDescent="0.35">
      <c r="A9401" s="33" t="s">
        <v>853</v>
      </c>
    </row>
    <row r="9402" spans="1:1" x14ac:dyDescent="0.35">
      <c r="A9402" s="33" t="s">
        <v>264</v>
      </c>
    </row>
    <row r="9403" spans="1:1" x14ac:dyDescent="0.35">
      <c r="A9403" s="33" t="s">
        <v>1501</v>
      </c>
    </row>
    <row r="9404" spans="1:1" x14ac:dyDescent="0.35">
      <c r="A9404" s="33" t="s">
        <v>458</v>
      </c>
    </row>
    <row r="9405" spans="1:1" x14ac:dyDescent="0.35">
      <c r="A9405" s="33" t="s">
        <v>1856</v>
      </c>
    </row>
    <row r="9406" spans="1:1" x14ac:dyDescent="0.35">
      <c r="A9406" s="33" t="s">
        <v>970</v>
      </c>
    </row>
    <row r="9407" spans="1:1" x14ac:dyDescent="0.35">
      <c r="A9407" s="33" t="s">
        <v>506</v>
      </c>
    </row>
    <row r="9408" spans="1:1" x14ac:dyDescent="0.35">
      <c r="A9408" s="33" t="s">
        <v>1237</v>
      </c>
    </row>
    <row r="9409" spans="1:1" x14ac:dyDescent="0.35">
      <c r="A9409" s="33" t="s">
        <v>130</v>
      </c>
    </row>
    <row r="9410" spans="1:1" x14ac:dyDescent="0.35">
      <c r="A9410" s="33" t="s">
        <v>525</v>
      </c>
    </row>
    <row r="9411" spans="1:1" x14ac:dyDescent="0.35">
      <c r="A9411" s="33" t="s">
        <v>1796</v>
      </c>
    </row>
    <row r="9412" spans="1:1" x14ac:dyDescent="0.35">
      <c r="A9412" s="33" t="s">
        <v>1053</v>
      </c>
    </row>
    <row r="9413" spans="1:1" x14ac:dyDescent="0.35">
      <c r="A9413" s="33" t="s">
        <v>640</v>
      </c>
    </row>
    <row r="9414" spans="1:1" x14ac:dyDescent="0.35">
      <c r="A9414" s="33" t="s">
        <v>972</v>
      </c>
    </row>
    <row r="9415" spans="1:1" x14ac:dyDescent="0.35">
      <c r="A9415" s="33" t="s">
        <v>565</v>
      </c>
    </row>
    <row r="9416" spans="1:1" x14ac:dyDescent="0.35">
      <c r="A9416" s="33" t="s">
        <v>549</v>
      </c>
    </row>
    <row r="9417" spans="1:1" x14ac:dyDescent="0.35">
      <c r="A9417" s="33" t="s">
        <v>51</v>
      </c>
    </row>
    <row r="9418" spans="1:1" x14ac:dyDescent="0.35">
      <c r="A9418" s="33" t="s">
        <v>587</v>
      </c>
    </row>
    <row r="9419" spans="1:1" x14ac:dyDescent="0.35">
      <c r="A9419" s="33" t="s">
        <v>512</v>
      </c>
    </row>
    <row r="9420" spans="1:1" x14ac:dyDescent="0.35">
      <c r="A9420" s="33" t="s">
        <v>368</v>
      </c>
    </row>
    <row r="9421" spans="1:1" x14ac:dyDescent="0.35">
      <c r="A9421" s="33" t="s">
        <v>441</v>
      </c>
    </row>
    <row r="9422" spans="1:1" x14ac:dyDescent="0.35">
      <c r="A9422" s="33" t="s">
        <v>939</v>
      </c>
    </row>
    <row r="9423" spans="1:1" x14ac:dyDescent="0.35">
      <c r="A9423" s="33" t="s">
        <v>1765</v>
      </c>
    </row>
    <row r="9424" spans="1:1" x14ac:dyDescent="0.35">
      <c r="A9424" s="33" t="s">
        <v>1029</v>
      </c>
    </row>
    <row r="9425" spans="1:1" x14ac:dyDescent="0.35">
      <c r="A9425" s="33" t="s">
        <v>1509</v>
      </c>
    </row>
    <row r="9426" spans="1:1" x14ac:dyDescent="0.35">
      <c r="A9426" s="33" t="s">
        <v>1299</v>
      </c>
    </row>
    <row r="9427" spans="1:1" x14ac:dyDescent="0.35">
      <c r="A9427" s="33" t="s">
        <v>440</v>
      </c>
    </row>
    <row r="9428" spans="1:1" x14ac:dyDescent="0.35">
      <c r="A9428" s="33" t="s">
        <v>150</v>
      </c>
    </row>
    <row r="9429" spans="1:1" x14ac:dyDescent="0.35">
      <c r="A9429" s="33" t="s">
        <v>1605</v>
      </c>
    </row>
    <row r="9430" spans="1:1" x14ac:dyDescent="0.35">
      <c r="A9430" s="33" t="s">
        <v>149</v>
      </c>
    </row>
    <row r="9431" spans="1:1" x14ac:dyDescent="0.35">
      <c r="A9431" s="33" t="s">
        <v>811</v>
      </c>
    </row>
    <row r="9432" spans="1:1" x14ac:dyDescent="0.35">
      <c r="A9432" s="33" t="s">
        <v>1352</v>
      </c>
    </row>
    <row r="9433" spans="1:1" x14ac:dyDescent="0.35">
      <c r="A9433" s="33" t="s">
        <v>507</v>
      </c>
    </row>
    <row r="9434" spans="1:1" x14ac:dyDescent="0.35">
      <c r="A9434" s="33" t="s">
        <v>1443</v>
      </c>
    </row>
    <row r="9435" spans="1:1" x14ac:dyDescent="0.35">
      <c r="A9435" s="33" t="s">
        <v>852</v>
      </c>
    </row>
    <row r="9436" spans="1:1" x14ac:dyDescent="0.35">
      <c r="A9436" s="33" t="s">
        <v>546</v>
      </c>
    </row>
    <row r="9437" spans="1:1" x14ac:dyDescent="0.35">
      <c r="A9437" s="33" t="s">
        <v>151</v>
      </c>
    </row>
    <row r="9438" spans="1:1" x14ac:dyDescent="0.35">
      <c r="A9438" s="33" t="s">
        <v>838</v>
      </c>
    </row>
    <row r="9439" spans="1:1" x14ac:dyDescent="0.35">
      <c r="A9439" s="33" t="s">
        <v>382</v>
      </c>
    </row>
    <row r="9440" spans="1:1" x14ac:dyDescent="0.35">
      <c r="A9440" s="33" t="s">
        <v>453</v>
      </c>
    </row>
    <row r="9441" spans="1:1" x14ac:dyDescent="0.35">
      <c r="A9441" s="33" t="s">
        <v>401</v>
      </c>
    </row>
    <row r="9442" spans="1:1" x14ac:dyDescent="0.35">
      <c r="A9442" s="33" t="s">
        <v>867</v>
      </c>
    </row>
    <row r="9443" spans="1:1" x14ac:dyDescent="0.35">
      <c r="A9443" s="33" t="s">
        <v>1404</v>
      </c>
    </row>
    <row r="9444" spans="1:1" x14ac:dyDescent="0.35">
      <c r="A9444" s="33" t="s">
        <v>1194</v>
      </c>
    </row>
    <row r="9445" spans="1:1" x14ac:dyDescent="0.35">
      <c r="A9445" s="33" t="s">
        <v>1037</v>
      </c>
    </row>
    <row r="9446" spans="1:1" x14ac:dyDescent="0.35">
      <c r="A9446" s="33" t="s">
        <v>996</v>
      </c>
    </row>
    <row r="9447" spans="1:1" x14ac:dyDescent="0.35">
      <c r="A9447" s="33" t="s">
        <v>1323</v>
      </c>
    </row>
    <row r="9448" spans="1:1" x14ac:dyDescent="0.35">
      <c r="A9448" s="33" t="s">
        <v>1039</v>
      </c>
    </row>
    <row r="9449" spans="1:1" x14ac:dyDescent="0.35">
      <c r="A9449" s="33" t="s">
        <v>1797</v>
      </c>
    </row>
    <row r="9450" spans="1:1" x14ac:dyDescent="0.35">
      <c r="A9450" s="33" t="s">
        <v>1361</v>
      </c>
    </row>
    <row r="9451" spans="1:1" x14ac:dyDescent="0.35">
      <c r="A9451" s="33" t="s">
        <v>991</v>
      </c>
    </row>
    <row r="9452" spans="1:1" x14ac:dyDescent="0.35">
      <c r="A9452" s="33" t="s">
        <v>719</v>
      </c>
    </row>
    <row r="9453" spans="1:1" x14ac:dyDescent="0.35">
      <c r="A9453" s="33" t="s">
        <v>807</v>
      </c>
    </row>
    <row r="9454" spans="1:1" x14ac:dyDescent="0.35">
      <c r="A9454" s="33" t="s">
        <v>466</v>
      </c>
    </row>
    <row r="9455" spans="1:1" x14ac:dyDescent="0.35">
      <c r="A9455" s="33" t="s">
        <v>920</v>
      </c>
    </row>
    <row r="9456" spans="1:1" x14ac:dyDescent="0.35">
      <c r="A9456" s="33" t="s">
        <v>40</v>
      </c>
    </row>
    <row r="9457" spans="1:1" x14ac:dyDescent="0.35">
      <c r="A9457" s="33" t="s">
        <v>1261</v>
      </c>
    </row>
    <row r="9458" spans="1:1" x14ac:dyDescent="0.35">
      <c r="A9458" s="33" t="s">
        <v>1717</v>
      </c>
    </row>
    <row r="9459" spans="1:1" x14ac:dyDescent="0.35">
      <c r="A9459" s="33" t="s">
        <v>549</v>
      </c>
    </row>
    <row r="9460" spans="1:1" x14ac:dyDescent="0.35">
      <c r="A9460" s="33" t="s">
        <v>629</v>
      </c>
    </row>
    <row r="9461" spans="1:1" x14ac:dyDescent="0.35">
      <c r="A9461" s="33" t="s">
        <v>1084</v>
      </c>
    </row>
    <row r="9462" spans="1:1" x14ac:dyDescent="0.35">
      <c r="A9462" s="33" t="s">
        <v>678</v>
      </c>
    </row>
    <row r="9463" spans="1:1" x14ac:dyDescent="0.35">
      <c r="A9463" s="33" t="s">
        <v>923</v>
      </c>
    </row>
    <row r="9464" spans="1:1" x14ac:dyDescent="0.35">
      <c r="A9464" s="33" t="s">
        <v>1170</v>
      </c>
    </row>
    <row r="9465" spans="1:1" x14ac:dyDescent="0.35">
      <c r="A9465" s="33" t="s">
        <v>1198</v>
      </c>
    </row>
    <row r="9466" spans="1:1" x14ac:dyDescent="0.35">
      <c r="A9466" s="33" t="s">
        <v>815</v>
      </c>
    </row>
    <row r="9467" spans="1:1" x14ac:dyDescent="0.35">
      <c r="A9467" s="33" t="s">
        <v>1316</v>
      </c>
    </row>
    <row r="9468" spans="1:1" x14ac:dyDescent="0.35">
      <c r="A9468" s="33" t="s">
        <v>996</v>
      </c>
    </row>
    <row r="9469" spans="1:1" x14ac:dyDescent="0.35">
      <c r="A9469" s="33" t="s">
        <v>1599</v>
      </c>
    </row>
    <row r="9470" spans="1:1" x14ac:dyDescent="0.35">
      <c r="A9470" s="33" t="s">
        <v>423</v>
      </c>
    </row>
    <row r="9471" spans="1:1" x14ac:dyDescent="0.35">
      <c r="A9471" s="33" t="s">
        <v>1629</v>
      </c>
    </row>
    <row r="9472" spans="1:1" x14ac:dyDescent="0.35">
      <c r="A9472" s="33" t="s">
        <v>174</v>
      </c>
    </row>
    <row r="9473" spans="1:1" x14ac:dyDescent="0.35">
      <c r="A9473" s="33" t="s">
        <v>1736</v>
      </c>
    </row>
    <row r="9474" spans="1:1" x14ac:dyDescent="0.35">
      <c r="A9474" s="33" t="s">
        <v>534</v>
      </c>
    </row>
    <row r="9475" spans="1:1" x14ac:dyDescent="0.35">
      <c r="A9475" s="33" t="s">
        <v>743</v>
      </c>
    </row>
    <row r="9476" spans="1:1" x14ac:dyDescent="0.35">
      <c r="A9476" s="33" t="s">
        <v>1215</v>
      </c>
    </row>
    <row r="9477" spans="1:1" x14ac:dyDescent="0.35">
      <c r="A9477" s="33" t="s">
        <v>1033</v>
      </c>
    </row>
    <row r="9478" spans="1:1" x14ac:dyDescent="0.35">
      <c r="A9478" s="33" t="s">
        <v>210</v>
      </c>
    </row>
    <row r="9479" spans="1:1" x14ac:dyDescent="0.35">
      <c r="A9479" s="33" t="s">
        <v>1044</v>
      </c>
    </row>
    <row r="9480" spans="1:1" x14ac:dyDescent="0.35">
      <c r="A9480" s="33" t="s">
        <v>585</v>
      </c>
    </row>
    <row r="9481" spans="1:1" x14ac:dyDescent="0.35">
      <c r="A9481" s="33" t="s">
        <v>577</v>
      </c>
    </row>
    <row r="9482" spans="1:1" x14ac:dyDescent="0.35">
      <c r="A9482" s="33" t="s">
        <v>1319</v>
      </c>
    </row>
    <row r="9483" spans="1:1" x14ac:dyDescent="0.35">
      <c r="A9483" s="33" t="s">
        <v>514</v>
      </c>
    </row>
    <row r="9484" spans="1:1" x14ac:dyDescent="0.35">
      <c r="A9484" s="33" t="s">
        <v>771</v>
      </c>
    </row>
    <row r="9485" spans="1:1" x14ac:dyDescent="0.35">
      <c r="A9485" s="33" t="s">
        <v>884</v>
      </c>
    </row>
    <row r="9486" spans="1:1" x14ac:dyDescent="0.35">
      <c r="A9486" s="33" t="s">
        <v>1684</v>
      </c>
    </row>
    <row r="9487" spans="1:1" x14ac:dyDescent="0.35">
      <c r="A9487" s="33" t="s">
        <v>1179</v>
      </c>
    </row>
    <row r="9488" spans="1:1" x14ac:dyDescent="0.35">
      <c r="A9488" s="33" t="s">
        <v>357</v>
      </c>
    </row>
    <row r="9489" spans="1:1" x14ac:dyDescent="0.35">
      <c r="A9489" s="33" t="s">
        <v>1068</v>
      </c>
    </row>
    <row r="9490" spans="1:1" x14ac:dyDescent="0.35">
      <c r="A9490" s="33" t="s">
        <v>515</v>
      </c>
    </row>
    <row r="9491" spans="1:1" x14ac:dyDescent="0.35">
      <c r="A9491" s="33" t="s">
        <v>1113</v>
      </c>
    </row>
    <row r="9492" spans="1:1" x14ac:dyDescent="0.35">
      <c r="A9492" s="33" t="s">
        <v>963</v>
      </c>
    </row>
    <row r="9493" spans="1:1" x14ac:dyDescent="0.35">
      <c r="A9493" s="33" t="s">
        <v>1226</v>
      </c>
    </row>
    <row r="9494" spans="1:1" x14ac:dyDescent="0.35">
      <c r="A9494" s="33" t="s">
        <v>1021</v>
      </c>
    </row>
    <row r="9495" spans="1:1" x14ac:dyDescent="0.35">
      <c r="A9495" s="33" t="s">
        <v>606</v>
      </c>
    </row>
    <row r="9496" spans="1:1" x14ac:dyDescent="0.35">
      <c r="A9496" s="33" t="s">
        <v>1474</v>
      </c>
    </row>
    <row r="9497" spans="1:1" x14ac:dyDescent="0.35">
      <c r="A9497" s="33" t="s">
        <v>1836</v>
      </c>
    </row>
    <row r="9498" spans="1:1" x14ac:dyDescent="0.35">
      <c r="A9498" s="33" t="s">
        <v>323</v>
      </c>
    </row>
    <row r="9499" spans="1:1" x14ac:dyDescent="0.35">
      <c r="A9499" s="33" t="s">
        <v>1380</v>
      </c>
    </row>
    <row r="9500" spans="1:1" x14ac:dyDescent="0.35">
      <c r="A9500" s="33" t="s">
        <v>609</v>
      </c>
    </row>
    <row r="9501" spans="1:1" x14ac:dyDescent="0.35">
      <c r="A9501" s="33" t="s">
        <v>1264</v>
      </c>
    </row>
    <row r="9502" spans="1:1" x14ac:dyDescent="0.35">
      <c r="A9502" s="33" t="s">
        <v>466</v>
      </c>
    </row>
    <row r="9503" spans="1:1" x14ac:dyDescent="0.35">
      <c r="A9503" s="33" t="s">
        <v>976</v>
      </c>
    </row>
    <row r="9504" spans="1:1" x14ac:dyDescent="0.35">
      <c r="A9504" s="33" t="s">
        <v>433</v>
      </c>
    </row>
    <row r="9505" spans="1:1" x14ac:dyDescent="0.35">
      <c r="A9505" s="33" t="s">
        <v>804</v>
      </c>
    </row>
    <row r="9506" spans="1:1" x14ac:dyDescent="0.35">
      <c r="A9506" s="33" t="s">
        <v>1471</v>
      </c>
    </row>
    <row r="9507" spans="1:1" x14ac:dyDescent="0.35">
      <c r="A9507" s="33" t="s">
        <v>276</v>
      </c>
    </row>
    <row r="9508" spans="1:1" x14ac:dyDescent="0.35">
      <c r="A9508" s="33" t="s">
        <v>276</v>
      </c>
    </row>
    <row r="9509" spans="1:1" x14ac:dyDescent="0.35">
      <c r="A9509" s="33" t="s">
        <v>803</v>
      </c>
    </row>
    <row r="9510" spans="1:1" x14ac:dyDescent="0.35">
      <c r="A9510" s="33" t="s">
        <v>479</v>
      </c>
    </row>
    <row r="9511" spans="1:1" x14ac:dyDescent="0.35">
      <c r="A9511" s="33" t="s">
        <v>956</v>
      </c>
    </row>
    <row r="9512" spans="1:1" x14ac:dyDescent="0.35">
      <c r="A9512" s="33" t="s">
        <v>356</v>
      </c>
    </row>
    <row r="9513" spans="1:1" x14ac:dyDescent="0.35">
      <c r="A9513" s="33" t="s">
        <v>274</v>
      </c>
    </row>
    <row r="9514" spans="1:1" x14ac:dyDescent="0.35">
      <c r="A9514" s="33" t="s">
        <v>1073</v>
      </c>
    </row>
    <row r="9515" spans="1:1" x14ac:dyDescent="0.35">
      <c r="A9515" s="33" t="s">
        <v>805</v>
      </c>
    </row>
    <row r="9516" spans="1:1" x14ac:dyDescent="0.35">
      <c r="A9516" s="33" t="s">
        <v>1267</v>
      </c>
    </row>
    <row r="9517" spans="1:1" x14ac:dyDescent="0.35">
      <c r="A9517" s="33" t="s">
        <v>10</v>
      </c>
    </row>
    <row r="9518" spans="1:1" x14ac:dyDescent="0.35">
      <c r="A9518" s="33" t="s">
        <v>272</v>
      </c>
    </row>
    <row r="9519" spans="1:1" x14ac:dyDescent="0.35">
      <c r="A9519" s="33" t="s">
        <v>473</v>
      </c>
    </row>
    <row r="9520" spans="1:1" x14ac:dyDescent="0.35">
      <c r="A9520" s="33" t="s">
        <v>210</v>
      </c>
    </row>
    <row r="9521" spans="1:1" x14ac:dyDescent="0.35">
      <c r="A9521" s="33" t="s">
        <v>1257</v>
      </c>
    </row>
    <row r="9522" spans="1:1" x14ac:dyDescent="0.35">
      <c r="A9522" s="33" t="s">
        <v>1541</v>
      </c>
    </row>
    <row r="9523" spans="1:1" x14ac:dyDescent="0.35">
      <c r="A9523" s="33" t="s">
        <v>1825</v>
      </c>
    </row>
    <row r="9524" spans="1:1" x14ac:dyDescent="0.35">
      <c r="A9524" s="33" t="s">
        <v>497</v>
      </c>
    </row>
    <row r="9525" spans="1:1" x14ac:dyDescent="0.35">
      <c r="A9525" s="33" t="s">
        <v>93</v>
      </c>
    </row>
    <row r="9526" spans="1:1" x14ac:dyDescent="0.35">
      <c r="A9526" s="33" t="s">
        <v>1129</v>
      </c>
    </row>
    <row r="9527" spans="1:1" x14ac:dyDescent="0.35">
      <c r="A9527" s="33" t="s">
        <v>1824</v>
      </c>
    </row>
    <row r="9528" spans="1:1" x14ac:dyDescent="0.35">
      <c r="A9528" s="33" t="s">
        <v>1060</v>
      </c>
    </row>
    <row r="9529" spans="1:1" x14ac:dyDescent="0.35">
      <c r="A9529" s="33" t="s">
        <v>762</v>
      </c>
    </row>
    <row r="9530" spans="1:1" x14ac:dyDescent="0.35">
      <c r="A9530" s="33" t="s">
        <v>1855</v>
      </c>
    </row>
    <row r="9531" spans="1:1" x14ac:dyDescent="0.35">
      <c r="A9531" s="33" t="s">
        <v>321</v>
      </c>
    </row>
    <row r="9532" spans="1:1" x14ac:dyDescent="0.35">
      <c r="A9532" s="33" t="s">
        <v>142</v>
      </c>
    </row>
    <row r="9533" spans="1:1" x14ac:dyDescent="0.35">
      <c r="A9533" s="33" t="s">
        <v>1151</v>
      </c>
    </row>
    <row r="9534" spans="1:1" x14ac:dyDescent="0.35">
      <c r="A9534" s="33" t="s">
        <v>1248</v>
      </c>
    </row>
    <row r="9535" spans="1:1" x14ac:dyDescent="0.35">
      <c r="A9535" s="33" t="s">
        <v>647</v>
      </c>
    </row>
    <row r="9536" spans="1:1" x14ac:dyDescent="0.35">
      <c r="A9536" s="33" t="s">
        <v>329</v>
      </c>
    </row>
    <row r="9537" spans="1:1" x14ac:dyDescent="0.35">
      <c r="A9537" s="33" t="s">
        <v>66</v>
      </c>
    </row>
    <row r="9538" spans="1:1" x14ac:dyDescent="0.35">
      <c r="A9538" s="33" t="s">
        <v>193</v>
      </c>
    </row>
    <row r="9539" spans="1:1" x14ac:dyDescent="0.35">
      <c r="A9539" s="33" t="s">
        <v>527</v>
      </c>
    </row>
    <row r="9540" spans="1:1" x14ac:dyDescent="0.35">
      <c r="A9540" s="33" t="s">
        <v>347</v>
      </c>
    </row>
    <row r="9541" spans="1:1" x14ac:dyDescent="0.35">
      <c r="A9541" s="33" t="s">
        <v>291</v>
      </c>
    </row>
    <row r="9542" spans="1:1" x14ac:dyDescent="0.35">
      <c r="A9542" s="33" t="s">
        <v>1586</v>
      </c>
    </row>
    <row r="9543" spans="1:1" x14ac:dyDescent="0.35">
      <c r="A9543" s="33" t="s">
        <v>1603</v>
      </c>
    </row>
    <row r="9544" spans="1:1" x14ac:dyDescent="0.35">
      <c r="A9544" s="33" t="s">
        <v>250</v>
      </c>
    </row>
    <row r="9545" spans="1:1" x14ac:dyDescent="0.35">
      <c r="A9545" s="33" t="s">
        <v>570</v>
      </c>
    </row>
    <row r="9546" spans="1:1" x14ac:dyDescent="0.35">
      <c r="A9546" s="33" t="s">
        <v>1317</v>
      </c>
    </row>
    <row r="9547" spans="1:1" x14ac:dyDescent="0.35">
      <c r="A9547" s="33" t="s">
        <v>252</v>
      </c>
    </row>
    <row r="9548" spans="1:1" x14ac:dyDescent="0.35">
      <c r="A9548" s="33" t="s">
        <v>249</v>
      </c>
    </row>
    <row r="9549" spans="1:1" x14ac:dyDescent="0.35">
      <c r="A9549" s="33" t="s">
        <v>1685</v>
      </c>
    </row>
    <row r="9550" spans="1:1" x14ac:dyDescent="0.35">
      <c r="A9550" s="33" t="s">
        <v>384</v>
      </c>
    </row>
    <row r="9551" spans="1:1" x14ac:dyDescent="0.35">
      <c r="A9551" s="33" t="s">
        <v>1318</v>
      </c>
    </row>
    <row r="9552" spans="1:1" x14ac:dyDescent="0.35">
      <c r="A9552" s="33" t="s">
        <v>251</v>
      </c>
    </row>
    <row r="9553" spans="1:1" x14ac:dyDescent="0.35">
      <c r="A9553" s="33" t="s">
        <v>899</v>
      </c>
    </row>
    <row r="9554" spans="1:1" x14ac:dyDescent="0.35">
      <c r="A9554" s="33" t="s">
        <v>1848</v>
      </c>
    </row>
    <row r="9555" spans="1:1" x14ac:dyDescent="0.35">
      <c r="A9555" s="33" t="s">
        <v>286</v>
      </c>
    </row>
    <row r="9556" spans="1:1" x14ac:dyDescent="0.35">
      <c r="A9556" s="33" t="s">
        <v>140</v>
      </c>
    </row>
    <row r="9557" spans="1:1" x14ac:dyDescent="0.35">
      <c r="A9557" s="33" t="s">
        <v>1261</v>
      </c>
    </row>
    <row r="9558" spans="1:1" x14ac:dyDescent="0.35">
      <c r="A9558" s="33" t="s">
        <v>292</v>
      </c>
    </row>
    <row r="9559" spans="1:1" x14ac:dyDescent="0.35">
      <c r="A9559" s="33" t="s">
        <v>754</v>
      </c>
    </row>
    <row r="9560" spans="1:1" x14ac:dyDescent="0.35">
      <c r="A9560" s="33" t="s">
        <v>1477</v>
      </c>
    </row>
    <row r="9561" spans="1:1" x14ac:dyDescent="0.35">
      <c r="A9561" s="33" t="s">
        <v>170</v>
      </c>
    </row>
    <row r="9562" spans="1:1" x14ac:dyDescent="0.35">
      <c r="A9562" s="33" t="s">
        <v>290</v>
      </c>
    </row>
    <row r="9563" spans="1:1" x14ac:dyDescent="0.35">
      <c r="A9563" s="33" t="s">
        <v>1511</v>
      </c>
    </row>
    <row r="9564" spans="1:1" x14ac:dyDescent="0.35">
      <c r="A9564" s="33" t="s">
        <v>925</v>
      </c>
    </row>
    <row r="9565" spans="1:1" x14ac:dyDescent="0.35">
      <c r="A9565" s="33" t="s">
        <v>799</v>
      </c>
    </row>
    <row r="9566" spans="1:1" x14ac:dyDescent="0.35">
      <c r="A9566" s="33" t="s">
        <v>829</v>
      </c>
    </row>
    <row r="9567" spans="1:1" x14ac:dyDescent="0.35">
      <c r="A9567" s="33" t="s">
        <v>571</v>
      </c>
    </row>
    <row r="9568" spans="1:1" x14ac:dyDescent="0.35">
      <c r="A9568" s="33" t="s">
        <v>711</v>
      </c>
    </row>
    <row r="9569" spans="1:1" x14ac:dyDescent="0.35">
      <c r="A9569" s="33" t="s">
        <v>1650</v>
      </c>
    </row>
    <row r="9570" spans="1:1" x14ac:dyDescent="0.35">
      <c r="A9570" s="33" t="s">
        <v>66</v>
      </c>
    </row>
    <row r="9571" spans="1:1" x14ac:dyDescent="0.35">
      <c r="A9571" s="33" t="s">
        <v>693</v>
      </c>
    </row>
    <row r="9572" spans="1:1" x14ac:dyDescent="0.35">
      <c r="A9572" s="33" t="s">
        <v>1198</v>
      </c>
    </row>
    <row r="9573" spans="1:1" x14ac:dyDescent="0.35">
      <c r="A9573" s="33" t="s">
        <v>163</v>
      </c>
    </row>
    <row r="9574" spans="1:1" x14ac:dyDescent="0.35">
      <c r="A9574" s="33" t="s">
        <v>888</v>
      </c>
    </row>
    <row r="9575" spans="1:1" x14ac:dyDescent="0.35">
      <c r="A9575" s="33" t="s">
        <v>1127</v>
      </c>
    </row>
    <row r="9576" spans="1:1" x14ac:dyDescent="0.35">
      <c r="A9576" s="33" t="s">
        <v>1286</v>
      </c>
    </row>
    <row r="9577" spans="1:1" x14ac:dyDescent="0.35">
      <c r="A9577" s="33" t="s">
        <v>1431</v>
      </c>
    </row>
    <row r="9578" spans="1:1" x14ac:dyDescent="0.35">
      <c r="A9578" s="33" t="s">
        <v>1732</v>
      </c>
    </row>
    <row r="9579" spans="1:1" x14ac:dyDescent="0.35">
      <c r="A9579" s="33" t="s">
        <v>982</v>
      </c>
    </row>
    <row r="9580" spans="1:1" x14ac:dyDescent="0.35">
      <c r="A9580" s="33" t="s">
        <v>788</v>
      </c>
    </row>
    <row r="9581" spans="1:1" x14ac:dyDescent="0.35">
      <c r="A9581" s="33" t="s">
        <v>446</v>
      </c>
    </row>
    <row r="9582" spans="1:1" x14ac:dyDescent="0.35">
      <c r="A9582" s="33" t="s">
        <v>1149</v>
      </c>
    </row>
    <row r="9583" spans="1:1" x14ac:dyDescent="0.35">
      <c r="A9583" s="33" t="s">
        <v>1344</v>
      </c>
    </row>
    <row r="9584" spans="1:1" x14ac:dyDescent="0.35">
      <c r="A9584" s="33" t="s">
        <v>1382</v>
      </c>
    </row>
    <row r="9585" spans="1:1" x14ac:dyDescent="0.35">
      <c r="A9585" s="33" t="s">
        <v>506</v>
      </c>
    </row>
    <row r="9586" spans="1:1" x14ac:dyDescent="0.35">
      <c r="A9586" s="33" t="s">
        <v>1449</v>
      </c>
    </row>
    <row r="9587" spans="1:1" x14ac:dyDescent="0.35">
      <c r="A9587" s="33" t="s">
        <v>1743</v>
      </c>
    </row>
    <row r="9588" spans="1:1" x14ac:dyDescent="0.35">
      <c r="A9588" s="33" t="s">
        <v>430</v>
      </c>
    </row>
    <row r="9589" spans="1:1" x14ac:dyDescent="0.35">
      <c r="A9589" s="33" t="s">
        <v>535</v>
      </c>
    </row>
    <row r="9590" spans="1:1" x14ac:dyDescent="0.35">
      <c r="A9590" s="33" t="s">
        <v>190</v>
      </c>
    </row>
    <row r="9591" spans="1:1" x14ac:dyDescent="0.35">
      <c r="A9591" s="33" t="s">
        <v>852</v>
      </c>
    </row>
    <row r="9592" spans="1:1" x14ac:dyDescent="0.35">
      <c r="A9592" s="33" t="s">
        <v>1243</v>
      </c>
    </row>
    <row r="9593" spans="1:1" x14ac:dyDescent="0.35">
      <c r="A9593" s="33" t="s">
        <v>961</v>
      </c>
    </row>
    <row r="9594" spans="1:1" x14ac:dyDescent="0.35">
      <c r="A9594" s="33" t="s">
        <v>511</v>
      </c>
    </row>
    <row r="9595" spans="1:1" x14ac:dyDescent="0.35">
      <c r="A9595" s="33" t="s">
        <v>1348</v>
      </c>
    </row>
    <row r="9596" spans="1:1" x14ac:dyDescent="0.35">
      <c r="A9596" s="33" t="s">
        <v>423</v>
      </c>
    </row>
    <row r="9597" spans="1:1" x14ac:dyDescent="0.35">
      <c r="A9597" s="33" t="s">
        <v>98</v>
      </c>
    </row>
    <row r="9598" spans="1:1" x14ac:dyDescent="0.35">
      <c r="A9598" s="33" t="s">
        <v>684</v>
      </c>
    </row>
    <row r="9599" spans="1:1" x14ac:dyDescent="0.35">
      <c r="A9599" s="33" t="s">
        <v>557</v>
      </c>
    </row>
    <row r="9600" spans="1:1" x14ac:dyDescent="0.35">
      <c r="A9600" s="33" t="s">
        <v>1184</v>
      </c>
    </row>
    <row r="9601" spans="1:1" x14ac:dyDescent="0.35">
      <c r="A9601" s="33" t="s">
        <v>546</v>
      </c>
    </row>
    <row r="9602" spans="1:1" x14ac:dyDescent="0.35">
      <c r="A9602" s="33" t="s">
        <v>1038</v>
      </c>
    </row>
    <row r="9603" spans="1:1" x14ac:dyDescent="0.35">
      <c r="A9603" s="33" t="s">
        <v>510</v>
      </c>
    </row>
    <row r="9604" spans="1:1" x14ac:dyDescent="0.35">
      <c r="A9604" s="33" t="s">
        <v>886</v>
      </c>
    </row>
    <row r="9605" spans="1:1" x14ac:dyDescent="0.35">
      <c r="A9605" s="33" t="s">
        <v>357</v>
      </c>
    </row>
    <row r="9606" spans="1:1" x14ac:dyDescent="0.35">
      <c r="A9606" s="33" t="s">
        <v>1638</v>
      </c>
    </row>
    <row r="9607" spans="1:1" x14ac:dyDescent="0.35">
      <c r="A9607" s="33" t="s">
        <v>615</v>
      </c>
    </row>
    <row r="9608" spans="1:1" x14ac:dyDescent="0.35">
      <c r="A9608" s="33" t="s">
        <v>1470</v>
      </c>
    </row>
    <row r="9609" spans="1:1" x14ac:dyDescent="0.35">
      <c r="A9609" s="33" t="s">
        <v>894</v>
      </c>
    </row>
    <row r="9610" spans="1:1" x14ac:dyDescent="0.35">
      <c r="A9610" s="33" t="s">
        <v>277</v>
      </c>
    </row>
    <row r="9611" spans="1:1" x14ac:dyDescent="0.35">
      <c r="A9611" s="33" t="s">
        <v>1073</v>
      </c>
    </row>
    <row r="9612" spans="1:1" x14ac:dyDescent="0.35">
      <c r="A9612" s="33" t="s">
        <v>1725</v>
      </c>
    </row>
    <row r="9613" spans="1:1" x14ac:dyDescent="0.35">
      <c r="A9613" s="33" t="s">
        <v>1164</v>
      </c>
    </row>
    <row r="9614" spans="1:1" x14ac:dyDescent="0.35">
      <c r="A9614" s="33" t="s">
        <v>1164</v>
      </c>
    </row>
    <row r="9615" spans="1:1" x14ac:dyDescent="0.35">
      <c r="A9615" s="33" t="s">
        <v>1387</v>
      </c>
    </row>
    <row r="9616" spans="1:1" x14ac:dyDescent="0.35">
      <c r="A9616" s="33" t="s">
        <v>943</v>
      </c>
    </row>
    <row r="9617" spans="1:1" x14ac:dyDescent="0.35">
      <c r="A9617" s="33" t="s">
        <v>1867</v>
      </c>
    </row>
    <row r="9618" spans="1:1" x14ac:dyDescent="0.35">
      <c r="A9618" s="33" t="s">
        <v>512</v>
      </c>
    </row>
    <row r="9619" spans="1:1" x14ac:dyDescent="0.35">
      <c r="A9619" s="33" t="s">
        <v>1219</v>
      </c>
    </row>
    <row r="9620" spans="1:1" x14ac:dyDescent="0.35">
      <c r="A9620" s="33" t="s">
        <v>1479</v>
      </c>
    </row>
    <row r="9621" spans="1:1" x14ac:dyDescent="0.35">
      <c r="A9621" s="33" t="s">
        <v>457</v>
      </c>
    </row>
    <row r="9622" spans="1:1" x14ac:dyDescent="0.35">
      <c r="A9622" s="33" t="s">
        <v>1892</v>
      </c>
    </row>
    <row r="9623" spans="1:1" x14ac:dyDescent="0.35">
      <c r="A9623" s="33" t="s">
        <v>267</v>
      </c>
    </row>
    <row r="9624" spans="1:1" x14ac:dyDescent="0.35">
      <c r="A9624" s="33" t="s">
        <v>944</v>
      </c>
    </row>
    <row r="9625" spans="1:1" x14ac:dyDescent="0.35">
      <c r="A9625" s="33" t="s">
        <v>1535</v>
      </c>
    </row>
    <row r="9626" spans="1:1" x14ac:dyDescent="0.35">
      <c r="A9626" s="33" t="s">
        <v>216</v>
      </c>
    </row>
    <row r="9627" spans="1:1" x14ac:dyDescent="0.35">
      <c r="A9627" s="33" t="s">
        <v>1242</v>
      </c>
    </row>
    <row r="9628" spans="1:1" x14ac:dyDescent="0.35">
      <c r="A9628" s="33" t="s">
        <v>1495</v>
      </c>
    </row>
    <row r="9629" spans="1:1" x14ac:dyDescent="0.35">
      <c r="A9629" s="33" t="s">
        <v>1250</v>
      </c>
    </row>
    <row r="9630" spans="1:1" x14ac:dyDescent="0.35">
      <c r="A9630" s="33" t="s">
        <v>1752</v>
      </c>
    </row>
    <row r="9631" spans="1:1" x14ac:dyDescent="0.35">
      <c r="A9631" s="33" t="s">
        <v>1665</v>
      </c>
    </row>
    <row r="9632" spans="1:1" x14ac:dyDescent="0.35">
      <c r="A9632" s="33" t="s">
        <v>981</v>
      </c>
    </row>
    <row r="9633" spans="1:1" x14ac:dyDescent="0.35">
      <c r="A9633" s="33" t="s">
        <v>1853</v>
      </c>
    </row>
    <row r="9634" spans="1:1" x14ac:dyDescent="0.35">
      <c r="A9634" s="33" t="s">
        <v>863</v>
      </c>
    </row>
    <row r="9635" spans="1:1" x14ac:dyDescent="0.35">
      <c r="A9635" s="33" t="s">
        <v>1897</v>
      </c>
    </row>
    <row r="9636" spans="1:1" x14ac:dyDescent="0.35">
      <c r="A9636" s="33" t="s">
        <v>1084</v>
      </c>
    </row>
    <row r="9637" spans="1:1" x14ac:dyDescent="0.35">
      <c r="A9637" s="33" t="s">
        <v>339</v>
      </c>
    </row>
    <row r="9638" spans="1:1" x14ac:dyDescent="0.35">
      <c r="A9638" s="33" t="s">
        <v>1106</v>
      </c>
    </row>
    <row r="9639" spans="1:1" x14ac:dyDescent="0.35">
      <c r="A9639" s="33" t="s">
        <v>1057</v>
      </c>
    </row>
    <row r="9640" spans="1:1" x14ac:dyDescent="0.35">
      <c r="A9640" s="33" t="s">
        <v>537</v>
      </c>
    </row>
    <row r="9641" spans="1:1" x14ac:dyDescent="0.35">
      <c r="A9641" s="33" t="s">
        <v>959</v>
      </c>
    </row>
    <row r="9642" spans="1:1" x14ac:dyDescent="0.35">
      <c r="A9642" s="33" t="s">
        <v>441</v>
      </c>
    </row>
    <row r="9643" spans="1:1" x14ac:dyDescent="0.35">
      <c r="A9643" s="33" t="s">
        <v>393</v>
      </c>
    </row>
    <row r="9644" spans="1:1" x14ac:dyDescent="0.35">
      <c r="A9644" s="33" t="s">
        <v>357</v>
      </c>
    </row>
    <row r="9645" spans="1:1" x14ac:dyDescent="0.35">
      <c r="A9645" s="33" t="s">
        <v>628</v>
      </c>
    </row>
    <row r="9646" spans="1:1" x14ac:dyDescent="0.35">
      <c r="A9646" s="33" t="s">
        <v>188</v>
      </c>
    </row>
    <row r="9647" spans="1:1" x14ac:dyDescent="0.35">
      <c r="A9647" s="33" t="s">
        <v>153</v>
      </c>
    </row>
    <row r="9648" spans="1:1" x14ac:dyDescent="0.35">
      <c r="A9648" s="33" t="s">
        <v>629</v>
      </c>
    </row>
    <row r="9649" spans="1:1" x14ac:dyDescent="0.35">
      <c r="A9649" s="33" t="s">
        <v>847</v>
      </c>
    </row>
    <row r="9650" spans="1:1" x14ac:dyDescent="0.35">
      <c r="A9650" s="33" t="s">
        <v>1410</v>
      </c>
    </row>
    <row r="9651" spans="1:1" x14ac:dyDescent="0.35">
      <c r="A9651" s="33" t="s">
        <v>1624</v>
      </c>
    </row>
    <row r="9652" spans="1:1" x14ac:dyDescent="0.35">
      <c r="A9652" s="33" t="s">
        <v>21</v>
      </c>
    </row>
    <row r="9653" spans="1:1" x14ac:dyDescent="0.35">
      <c r="A9653" s="33" t="s">
        <v>810</v>
      </c>
    </row>
    <row r="9654" spans="1:1" x14ac:dyDescent="0.35">
      <c r="A9654" s="33" t="s">
        <v>892</v>
      </c>
    </row>
    <row r="9655" spans="1:1" x14ac:dyDescent="0.35">
      <c r="A9655" s="33" t="s">
        <v>273</v>
      </c>
    </row>
    <row r="9656" spans="1:1" x14ac:dyDescent="0.35">
      <c r="A9656" s="33" t="s">
        <v>1306</v>
      </c>
    </row>
    <row r="9657" spans="1:1" x14ac:dyDescent="0.35">
      <c r="A9657" s="33" t="s">
        <v>426</v>
      </c>
    </row>
    <row r="9658" spans="1:1" x14ac:dyDescent="0.35">
      <c r="A9658" s="33" t="s">
        <v>764</v>
      </c>
    </row>
    <row r="9659" spans="1:1" x14ac:dyDescent="0.35">
      <c r="A9659" s="33" t="s">
        <v>747</v>
      </c>
    </row>
    <row r="9660" spans="1:1" x14ac:dyDescent="0.35">
      <c r="A9660" s="33" t="s">
        <v>1697</v>
      </c>
    </row>
    <row r="9661" spans="1:1" x14ac:dyDescent="0.35">
      <c r="A9661" s="33" t="s">
        <v>559</v>
      </c>
    </row>
    <row r="9662" spans="1:1" x14ac:dyDescent="0.35">
      <c r="A9662" s="33" t="s">
        <v>1388</v>
      </c>
    </row>
    <row r="9663" spans="1:1" x14ac:dyDescent="0.35">
      <c r="A9663" s="33" t="s">
        <v>1721</v>
      </c>
    </row>
    <row r="9664" spans="1:1" x14ac:dyDescent="0.35">
      <c r="A9664" s="33" t="s">
        <v>1376</v>
      </c>
    </row>
    <row r="9665" spans="1:1" x14ac:dyDescent="0.35">
      <c r="A9665" s="33" t="s">
        <v>132</v>
      </c>
    </row>
    <row r="9666" spans="1:1" x14ac:dyDescent="0.35">
      <c r="A9666" s="33" t="s">
        <v>490</v>
      </c>
    </row>
    <row r="9667" spans="1:1" x14ac:dyDescent="0.35">
      <c r="A9667" s="33" t="s">
        <v>253</v>
      </c>
    </row>
    <row r="9668" spans="1:1" x14ac:dyDescent="0.35">
      <c r="A9668" s="33" t="s">
        <v>1151</v>
      </c>
    </row>
    <row r="9669" spans="1:1" x14ac:dyDescent="0.35">
      <c r="A9669" s="33" t="s">
        <v>427</v>
      </c>
    </row>
    <row r="9670" spans="1:1" x14ac:dyDescent="0.35">
      <c r="A9670" s="33" t="s">
        <v>422</v>
      </c>
    </row>
    <row r="9671" spans="1:1" x14ac:dyDescent="0.35">
      <c r="A9671" s="33" t="s">
        <v>1030</v>
      </c>
    </row>
    <row r="9672" spans="1:1" x14ac:dyDescent="0.35">
      <c r="A9672" s="33" t="s">
        <v>424</v>
      </c>
    </row>
    <row r="9673" spans="1:1" x14ac:dyDescent="0.35">
      <c r="A9673" s="33" t="s">
        <v>659</v>
      </c>
    </row>
    <row r="9674" spans="1:1" x14ac:dyDescent="0.35">
      <c r="A9674" s="33" t="s">
        <v>1188</v>
      </c>
    </row>
    <row r="9675" spans="1:1" x14ac:dyDescent="0.35">
      <c r="A9675" s="33" t="s">
        <v>114</v>
      </c>
    </row>
    <row r="9676" spans="1:1" x14ac:dyDescent="0.35">
      <c r="A9676" s="33" t="s">
        <v>451</v>
      </c>
    </row>
    <row r="9677" spans="1:1" x14ac:dyDescent="0.35">
      <c r="A9677" s="33" t="s">
        <v>1609</v>
      </c>
    </row>
    <row r="9678" spans="1:1" x14ac:dyDescent="0.35">
      <c r="A9678" s="33" t="s">
        <v>428</v>
      </c>
    </row>
    <row r="9679" spans="1:1" x14ac:dyDescent="0.35">
      <c r="A9679" s="33" t="s">
        <v>926</v>
      </c>
    </row>
    <row r="9680" spans="1:1" x14ac:dyDescent="0.35">
      <c r="A9680" s="33" t="s">
        <v>506</v>
      </c>
    </row>
    <row r="9681" spans="1:1" x14ac:dyDescent="0.35">
      <c r="A9681" s="33" t="s">
        <v>1738</v>
      </c>
    </row>
    <row r="9682" spans="1:1" x14ac:dyDescent="0.35">
      <c r="A9682" s="33" t="s">
        <v>493</v>
      </c>
    </row>
    <row r="9683" spans="1:1" x14ac:dyDescent="0.35">
      <c r="A9683" s="33" t="s">
        <v>1783</v>
      </c>
    </row>
    <row r="9684" spans="1:1" x14ac:dyDescent="0.35">
      <c r="A9684" s="33" t="s">
        <v>644</v>
      </c>
    </row>
    <row r="9685" spans="1:1" x14ac:dyDescent="0.35">
      <c r="A9685" s="33" t="s">
        <v>716</v>
      </c>
    </row>
    <row r="9686" spans="1:1" x14ac:dyDescent="0.35">
      <c r="A9686" s="33" t="s">
        <v>372</v>
      </c>
    </row>
    <row r="9687" spans="1:1" x14ac:dyDescent="0.35">
      <c r="A9687" s="33" t="s">
        <v>1425</v>
      </c>
    </row>
    <row r="9688" spans="1:1" x14ac:dyDescent="0.35">
      <c r="A9688" s="33" t="s">
        <v>928</v>
      </c>
    </row>
    <row r="9689" spans="1:1" x14ac:dyDescent="0.35">
      <c r="A9689" s="33" t="s">
        <v>396</v>
      </c>
    </row>
    <row r="9690" spans="1:1" x14ac:dyDescent="0.35">
      <c r="A9690" s="33" t="s">
        <v>426</v>
      </c>
    </row>
    <row r="9691" spans="1:1" x14ac:dyDescent="0.35">
      <c r="A9691" s="33" t="s">
        <v>378</v>
      </c>
    </row>
    <row r="9692" spans="1:1" x14ac:dyDescent="0.35">
      <c r="A9692" s="33" t="s">
        <v>423</v>
      </c>
    </row>
    <row r="9693" spans="1:1" x14ac:dyDescent="0.35">
      <c r="A9693" s="33" t="s">
        <v>979</v>
      </c>
    </row>
    <row r="9694" spans="1:1" x14ac:dyDescent="0.35">
      <c r="A9694" s="33" t="s">
        <v>927</v>
      </c>
    </row>
    <row r="9695" spans="1:1" x14ac:dyDescent="0.35">
      <c r="A9695" s="33" t="s">
        <v>206</v>
      </c>
    </row>
    <row r="9696" spans="1:1" x14ac:dyDescent="0.35">
      <c r="A9696" s="33" t="s">
        <v>418</v>
      </c>
    </row>
    <row r="9697" spans="1:1" x14ac:dyDescent="0.35">
      <c r="A9697" s="33" t="s">
        <v>1156</v>
      </c>
    </row>
    <row r="9698" spans="1:1" x14ac:dyDescent="0.35">
      <c r="A9698" s="33" t="s">
        <v>425</v>
      </c>
    </row>
    <row r="9699" spans="1:1" x14ac:dyDescent="0.35">
      <c r="A9699" s="33" t="s">
        <v>957</v>
      </c>
    </row>
    <row r="9700" spans="1:1" x14ac:dyDescent="0.35">
      <c r="A9700" s="33" t="s">
        <v>265</v>
      </c>
    </row>
    <row r="9701" spans="1:1" x14ac:dyDescent="0.35">
      <c r="A9701" s="33" t="s">
        <v>1070</v>
      </c>
    </row>
    <row r="9702" spans="1:1" x14ac:dyDescent="0.35">
      <c r="A9702" s="33" t="s">
        <v>248</v>
      </c>
    </row>
    <row r="9703" spans="1:1" x14ac:dyDescent="0.35">
      <c r="A9703" s="33" t="s">
        <v>1145</v>
      </c>
    </row>
    <row r="9704" spans="1:1" x14ac:dyDescent="0.35">
      <c r="A9704" s="33" t="s">
        <v>1499</v>
      </c>
    </row>
    <row r="9705" spans="1:1" x14ac:dyDescent="0.35">
      <c r="A9705" s="33" t="s">
        <v>1209</v>
      </c>
    </row>
    <row r="9706" spans="1:1" x14ac:dyDescent="0.35">
      <c r="A9706" s="33" t="s">
        <v>736</v>
      </c>
    </row>
    <row r="9707" spans="1:1" x14ac:dyDescent="0.35">
      <c r="A9707" s="33" t="s">
        <v>745</v>
      </c>
    </row>
    <row r="9708" spans="1:1" x14ac:dyDescent="0.35">
      <c r="A9708" s="33" t="s">
        <v>300</v>
      </c>
    </row>
    <row r="9709" spans="1:1" x14ac:dyDescent="0.35">
      <c r="A9709" s="33" t="s">
        <v>1112</v>
      </c>
    </row>
    <row r="9710" spans="1:1" x14ac:dyDescent="0.35">
      <c r="A9710" s="33" t="s">
        <v>409</v>
      </c>
    </row>
    <row r="9711" spans="1:1" x14ac:dyDescent="0.35">
      <c r="A9711" s="33" t="s">
        <v>299</v>
      </c>
    </row>
    <row r="9712" spans="1:1" x14ac:dyDescent="0.35">
      <c r="A9712" s="33" t="s">
        <v>991</v>
      </c>
    </row>
    <row r="9713" spans="1:1" x14ac:dyDescent="0.35">
      <c r="A9713" s="33" t="s">
        <v>738</v>
      </c>
    </row>
    <row r="9714" spans="1:1" x14ac:dyDescent="0.35">
      <c r="A9714" s="33" t="s">
        <v>1137</v>
      </c>
    </row>
    <row r="9715" spans="1:1" x14ac:dyDescent="0.35">
      <c r="A9715" s="33" t="s">
        <v>975</v>
      </c>
    </row>
    <row r="9716" spans="1:1" x14ac:dyDescent="0.35">
      <c r="A9716" s="33" t="s">
        <v>117</v>
      </c>
    </row>
    <row r="9717" spans="1:1" x14ac:dyDescent="0.35">
      <c r="A9717" s="33" t="s">
        <v>160</v>
      </c>
    </row>
    <row r="9718" spans="1:1" x14ac:dyDescent="0.35">
      <c r="A9718" s="33" t="s">
        <v>170</v>
      </c>
    </row>
    <row r="9719" spans="1:1" x14ac:dyDescent="0.35">
      <c r="A9719" s="33" t="s">
        <v>528</v>
      </c>
    </row>
    <row r="9720" spans="1:1" x14ac:dyDescent="0.35">
      <c r="A9720" s="33" t="s">
        <v>878</v>
      </c>
    </row>
    <row r="9721" spans="1:1" x14ac:dyDescent="0.35">
      <c r="A9721" s="33" t="s">
        <v>1858</v>
      </c>
    </row>
    <row r="9722" spans="1:1" x14ac:dyDescent="0.35">
      <c r="A9722" s="33" t="s">
        <v>1071</v>
      </c>
    </row>
    <row r="9723" spans="1:1" x14ac:dyDescent="0.35">
      <c r="A9723" s="33" t="s">
        <v>368</v>
      </c>
    </row>
    <row r="9724" spans="1:1" x14ac:dyDescent="0.35">
      <c r="A9724" s="33" t="s">
        <v>1152</v>
      </c>
    </row>
    <row r="9725" spans="1:1" x14ac:dyDescent="0.35">
      <c r="A9725" s="33" t="s">
        <v>892</v>
      </c>
    </row>
    <row r="9726" spans="1:1" x14ac:dyDescent="0.35">
      <c r="A9726" s="33" t="s">
        <v>115</v>
      </c>
    </row>
    <row r="9727" spans="1:1" x14ac:dyDescent="0.35">
      <c r="A9727" s="33" t="s">
        <v>1635</v>
      </c>
    </row>
    <row r="9728" spans="1:1" x14ac:dyDescent="0.35">
      <c r="A9728" s="33" t="s">
        <v>116</v>
      </c>
    </row>
    <row r="9729" spans="1:1" x14ac:dyDescent="0.35">
      <c r="A9729" s="33" t="s">
        <v>1640</v>
      </c>
    </row>
    <row r="9730" spans="1:1" x14ac:dyDescent="0.35">
      <c r="A9730" s="33" t="s">
        <v>405</v>
      </c>
    </row>
    <row r="9731" spans="1:1" x14ac:dyDescent="0.35">
      <c r="A9731" s="33" t="s">
        <v>115</v>
      </c>
    </row>
    <row r="9732" spans="1:1" x14ac:dyDescent="0.35">
      <c r="A9732" s="33" t="s">
        <v>553</v>
      </c>
    </row>
    <row r="9733" spans="1:1" x14ac:dyDescent="0.35">
      <c r="A9733" s="33" t="s">
        <v>1377</v>
      </c>
    </row>
    <row r="9734" spans="1:1" x14ac:dyDescent="0.35">
      <c r="A9734" s="33" t="s">
        <v>453</v>
      </c>
    </row>
    <row r="9735" spans="1:1" x14ac:dyDescent="0.35">
      <c r="A9735" s="33" t="s">
        <v>686</v>
      </c>
    </row>
    <row r="9736" spans="1:1" x14ac:dyDescent="0.35">
      <c r="A9736" s="33" t="s">
        <v>1692</v>
      </c>
    </row>
    <row r="9737" spans="1:1" x14ac:dyDescent="0.35">
      <c r="A9737" s="33" t="s">
        <v>568</v>
      </c>
    </row>
    <row r="9738" spans="1:1" x14ac:dyDescent="0.35">
      <c r="A9738" s="33" t="s">
        <v>867</v>
      </c>
    </row>
    <row r="9739" spans="1:1" x14ac:dyDescent="0.35">
      <c r="A9739" s="33" t="s">
        <v>1619</v>
      </c>
    </row>
    <row r="9740" spans="1:1" x14ac:dyDescent="0.35">
      <c r="A9740" s="33" t="s">
        <v>847</v>
      </c>
    </row>
    <row r="9741" spans="1:1" x14ac:dyDescent="0.35">
      <c r="A9741" s="33" t="s">
        <v>1090</v>
      </c>
    </row>
    <row r="9742" spans="1:1" x14ac:dyDescent="0.35">
      <c r="A9742" s="33" t="s">
        <v>866</v>
      </c>
    </row>
    <row r="9743" spans="1:1" x14ac:dyDescent="0.35">
      <c r="A9743" s="33" t="s">
        <v>806</v>
      </c>
    </row>
    <row r="9744" spans="1:1" x14ac:dyDescent="0.35">
      <c r="A9744" s="33" t="s">
        <v>1587</v>
      </c>
    </row>
    <row r="9745" spans="1:1" x14ac:dyDescent="0.35">
      <c r="A9745" s="33" t="s">
        <v>1324</v>
      </c>
    </row>
    <row r="9746" spans="1:1" x14ac:dyDescent="0.35">
      <c r="A9746" s="33" t="s">
        <v>574</v>
      </c>
    </row>
    <row r="9747" spans="1:1" x14ac:dyDescent="0.35">
      <c r="A9747" s="33" t="s">
        <v>184</v>
      </c>
    </row>
    <row r="9748" spans="1:1" x14ac:dyDescent="0.35">
      <c r="A9748" s="33" t="s">
        <v>805</v>
      </c>
    </row>
    <row r="9749" spans="1:1" x14ac:dyDescent="0.35">
      <c r="A9749" s="33" t="s">
        <v>715</v>
      </c>
    </row>
    <row r="9750" spans="1:1" x14ac:dyDescent="0.35">
      <c r="A9750" s="33" t="s">
        <v>1027</v>
      </c>
    </row>
    <row r="9751" spans="1:1" x14ac:dyDescent="0.35">
      <c r="A9751" s="33" t="s">
        <v>1003</v>
      </c>
    </row>
    <row r="9752" spans="1:1" x14ac:dyDescent="0.35">
      <c r="A9752" s="33" t="s">
        <v>698</v>
      </c>
    </row>
    <row r="9753" spans="1:1" x14ac:dyDescent="0.35">
      <c r="A9753" s="33" t="s">
        <v>1570</v>
      </c>
    </row>
    <row r="9754" spans="1:1" x14ac:dyDescent="0.35">
      <c r="A9754" s="33" t="s">
        <v>244</v>
      </c>
    </row>
    <row r="9755" spans="1:1" x14ac:dyDescent="0.35">
      <c r="A9755" s="33" t="s">
        <v>940</v>
      </c>
    </row>
    <row r="9756" spans="1:1" x14ac:dyDescent="0.35">
      <c r="A9756" s="33" t="s">
        <v>1370</v>
      </c>
    </row>
    <row r="9757" spans="1:1" x14ac:dyDescent="0.35">
      <c r="A9757" s="33" t="s">
        <v>1790</v>
      </c>
    </row>
    <row r="9758" spans="1:1" x14ac:dyDescent="0.35">
      <c r="A9758" s="33" t="s">
        <v>686</v>
      </c>
    </row>
    <row r="9759" spans="1:1" x14ac:dyDescent="0.35">
      <c r="A9759" s="33" t="s">
        <v>525</v>
      </c>
    </row>
    <row r="9760" spans="1:1" x14ac:dyDescent="0.35">
      <c r="A9760" s="33" t="s">
        <v>467</v>
      </c>
    </row>
    <row r="9761" spans="1:1" x14ac:dyDescent="0.35">
      <c r="A9761" s="33" t="s">
        <v>1022</v>
      </c>
    </row>
    <row r="9762" spans="1:1" x14ac:dyDescent="0.35">
      <c r="A9762" s="33" t="s">
        <v>1300</v>
      </c>
    </row>
    <row r="9763" spans="1:1" x14ac:dyDescent="0.35">
      <c r="A9763" s="33" t="s">
        <v>406</v>
      </c>
    </row>
    <row r="9764" spans="1:1" x14ac:dyDescent="0.35">
      <c r="A9764" s="33" t="s">
        <v>245</v>
      </c>
    </row>
    <row r="9765" spans="1:1" x14ac:dyDescent="0.35">
      <c r="A9765" s="33" t="s">
        <v>1428</v>
      </c>
    </row>
    <row r="9766" spans="1:1" x14ac:dyDescent="0.35">
      <c r="A9766" s="33" t="s">
        <v>503</v>
      </c>
    </row>
    <row r="9767" spans="1:1" x14ac:dyDescent="0.35">
      <c r="A9767" s="33" t="s">
        <v>263</v>
      </c>
    </row>
    <row r="9768" spans="1:1" x14ac:dyDescent="0.35">
      <c r="A9768" s="33" t="s">
        <v>345</v>
      </c>
    </row>
    <row r="9769" spans="1:1" x14ac:dyDescent="0.35">
      <c r="A9769" s="33" t="s">
        <v>1264</v>
      </c>
    </row>
    <row r="9770" spans="1:1" x14ac:dyDescent="0.35">
      <c r="A9770" s="33" t="s">
        <v>128</v>
      </c>
    </row>
    <row r="9771" spans="1:1" x14ac:dyDescent="0.35">
      <c r="A9771" s="33" t="s">
        <v>1114</v>
      </c>
    </row>
    <row r="9772" spans="1:1" x14ac:dyDescent="0.35">
      <c r="A9772" s="33" t="s">
        <v>912</v>
      </c>
    </row>
    <row r="9773" spans="1:1" x14ac:dyDescent="0.35">
      <c r="A9773" s="33" t="s">
        <v>817</v>
      </c>
    </row>
    <row r="9774" spans="1:1" x14ac:dyDescent="0.35">
      <c r="A9774" s="33" t="s">
        <v>1883</v>
      </c>
    </row>
    <row r="9775" spans="1:1" x14ac:dyDescent="0.35">
      <c r="A9775" s="33" t="s">
        <v>638</v>
      </c>
    </row>
    <row r="9776" spans="1:1" x14ac:dyDescent="0.35">
      <c r="A9776" s="33" t="s">
        <v>1068</v>
      </c>
    </row>
    <row r="9777" spans="1:1" x14ac:dyDescent="0.35">
      <c r="A9777" s="33" t="s">
        <v>927</v>
      </c>
    </row>
    <row r="9778" spans="1:1" x14ac:dyDescent="0.35">
      <c r="A9778" s="33" t="s">
        <v>534</v>
      </c>
    </row>
    <row r="9779" spans="1:1" x14ac:dyDescent="0.35">
      <c r="A9779" s="33" t="s">
        <v>1713</v>
      </c>
    </row>
    <row r="9780" spans="1:1" x14ac:dyDescent="0.35">
      <c r="A9780" s="33" t="s">
        <v>1434</v>
      </c>
    </row>
    <row r="9781" spans="1:1" x14ac:dyDescent="0.35">
      <c r="A9781" s="33" t="s">
        <v>408</v>
      </c>
    </row>
    <row r="9782" spans="1:1" x14ac:dyDescent="0.35">
      <c r="A9782" s="33" t="s">
        <v>17</v>
      </c>
    </row>
    <row r="9783" spans="1:1" x14ac:dyDescent="0.35">
      <c r="A9783" s="33" t="s">
        <v>271</v>
      </c>
    </row>
    <row r="9784" spans="1:1" x14ac:dyDescent="0.35">
      <c r="A9784" s="33" t="s">
        <v>1390</v>
      </c>
    </row>
    <row r="9785" spans="1:1" x14ac:dyDescent="0.35">
      <c r="A9785" s="33" t="s">
        <v>1643</v>
      </c>
    </row>
    <row r="9786" spans="1:1" x14ac:dyDescent="0.35">
      <c r="A9786" s="33" t="s">
        <v>291</v>
      </c>
    </row>
    <row r="9787" spans="1:1" x14ac:dyDescent="0.35">
      <c r="A9787" s="33" t="s">
        <v>1529</v>
      </c>
    </row>
    <row r="9788" spans="1:1" x14ac:dyDescent="0.35">
      <c r="A9788" s="33" t="s">
        <v>323</v>
      </c>
    </row>
    <row r="9789" spans="1:1" x14ac:dyDescent="0.35">
      <c r="A9789" s="33" t="s">
        <v>1585</v>
      </c>
    </row>
    <row r="9790" spans="1:1" x14ac:dyDescent="0.35">
      <c r="A9790" s="33" t="s">
        <v>821</v>
      </c>
    </row>
    <row r="9791" spans="1:1" x14ac:dyDescent="0.35">
      <c r="A9791" s="33" t="s">
        <v>1528</v>
      </c>
    </row>
    <row r="9792" spans="1:1" x14ac:dyDescent="0.35">
      <c r="A9792" s="33" t="s">
        <v>1325</v>
      </c>
    </row>
    <row r="9793" spans="1:1" x14ac:dyDescent="0.35">
      <c r="A9793" s="33" t="s">
        <v>1651</v>
      </c>
    </row>
    <row r="9794" spans="1:1" x14ac:dyDescent="0.35">
      <c r="A9794" s="33" t="s">
        <v>1595</v>
      </c>
    </row>
    <row r="9795" spans="1:1" x14ac:dyDescent="0.35">
      <c r="A9795" s="33" t="s">
        <v>296</v>
      </c>
    </row>
    <row r="9796" spans="1:1" x14ac:dyDescent="0.35">
      <c r="A9796" s="33" t="s">
        <v>1111</v>
      </c>
    </row>
    <row r="9797" spans="1:1" x14ac:dyDescent="0.35">
      <c r="A9797" s="33" t="s">
        <v>1027</v>
      </c>
    </row>
    <row r="9798" spans="1:1" x14ac:dyDescent="0.35">
      <c r="A9798" s="33" t="s">
        <v>1596</v>
      </c>
    </row>
    <row r="9799" spans="1:1" x14ac:dyDescent="0.35">
      <c r="A9799" s="33" t="s">
        <v>1432</v>
      </c>
    </row>
    <row r="9800" spans="1:1" x14ac:dyDescent="0.35">
      <c r="A9800" s="33" t="s">
        <v>1899</v>
      </c>
    </row>
    <row r="9801" spans="1:1" x14ac:dyDescent="0.35">
      <c r="A9801" s="33" t="s">
        <v>285</v>
      </c>
    </row>
    <row r="9802" spans="1:1" x14ac:dyDescent="0.35">
      <c r="A9802" s="33" t="s">
        <v>624</v>
      </c>
    </row>
    <row r="9803" spans="1:1" x14ac:dyDescent="0.35">
      <c r="A9803" s="33" t="s">
        <v>1130</v>
      </c>
    </row>
    <row r="9804" spans="1:1" x14ac:dyDescent="0.35">
      <c r="A9804" s="33" t="s">
        <v>1034</v>
      </c>
    </row>
    <row r="9805" spans="1:1" x14ac:dyDescent="0.35">
      <c r="A9805" s="33" t="s">
        <v>216</v>
      </c>
    </row>
    <row r="9806" spans="1:1" x14ac:dyDescent="0.35">
      <c r="A9806" s="33" t="s">
        <v>53</v>
      </c>
    </row>
    <row r="9807" spans="1:1" x14ac:dyDescent="0.35">
      <c r="A9807" s="33" t="s">
        <v>1833</v>
      </c>
    </row>
    <row r="9808" spans="1:1" x14ac:dyDescent="0.35">
      <c r="A9808" s="33" t="s">
        <v>1191</v>
      </c>
    </row>
    <row r="9809" spans="1:1" x14ac:dyDescent="0.35">
      <c r="A9809" s="33" t="s">
        <v>824</v>
      </c>
    </row>
    <row r="9810" spans="1:1" x14ac:dyDescent="0.35">
      <c r="A9810" s="33" t="s">
        <v>589</v>
      </c>
    </row>
    <row r="9811" spans="1:1" x14ac:dyDescent="0.35">
      <c r="A9811" s="33" t="s">
        <v>1533</v>
      </c>
    </row>
    <row r="9812" spans="1:1" x14ac:dyDescent="0.35">
      <c r="A9812" s="33" t="s">
        <v>545</v>
      </c>
    </row>
    <row r="9813" spans="1:1" x14ac:dyDescent="0.35">
      <c r="A9813" s="33" t="s">
        <v>937</v>
      </c>
    </row>
    <row r="9814" spans="1:1" x14ac:dyDescent="0.35">
      <c r="A9814" s="33" t="s">
        <v>1461</v>
      </c>
    </row>
    <row r="9815" spans="1:1" x14ac:dyDescent="0.35">
      <c r="A9815" s="33" t="s">
        <v>1373</v>
      </c>
    </row>
    <row r="9816" spans="1:1" x14ac:dyDescent="0.35">
      <c r="A9816" s="33" t="s">
        <v>696</v>
      </c>
    </row>
    <row r="9817" spans="1:1" x14ac:dyDescent="0.35">
      <c r="A9817" s="33" t="s">
        <v>301</v>
      </c>
    </row>
    <row r="9818" spans="1:1" x14ac:dyDescent="0.35">
      <c r="A9818" s="33" t="s">
        <v>998</v>
      </c>
    </row>
    <row r="9819" spans="1:1" x14ac:dyDescent="0.35">
      <c r="A9819" s="33" t="s">
        <v>838</v>
      </c>
    </row>
    <row r="9820" spans="1:1" x14ac:dyDescent="0.35">
      <c r="A9820" s="33" t="s">
        <v>281</v>
      </c>
    </row>
    <row r="9821" spans="1:1" x14ac:dyDescent="0.35">
      <c r="A9821" s="33" t="s">
        <v>1362</v>
      </c>
    </row>
    <row r="9822" spans="1:1" x14ac:dyDescent="0.35">
      <c r="A9822" s="33" t="s">
        <v>246</v>
      </c>
    </row>
    <row r="9823" spans="1:1" x14ac:dyDescent="0.35">
      <c r="A9823" s="33" t="s">
        <v>1641</v>
      </c>
    </row>
    <row r="9824" spans="1:1" x14ac:dyDescent="0.35">
      <c r="A9824" s="33" t="s">
        <v>794</v>
      </c>
    </row>
    <row r="9825" spans="1:1" x14ac:dyDescent="0.35">
      <c r="A9825" s="33" t="s">
        <v>1410</v>
      </c>
    </row>
    <row r="9826" spans="1:1" x14ac:dyDescent="0.35">
      <c r="A9826" s="33" t="s">
        <v>600</v>
      </c>
    </row>
    <row r="9827" spans="1:1" x14ac:dyDescent="0.35">
      <c r="A9827" s="33" t="s">
        <v>1423</v>
      </c>
    </row>
    <row r="9828" spans="1:1" x14ac:dyDescent="0.35">
      <c r="A9828" s="33" t="s">
        <v>305</v>
      </c>
    </row>
    <row r="9829" spans="1:1" x14ac:dyDescent="0.35">
      <c r="A9829" s="33" t="s">
        <v>844</v>
      </c>
    </row>
    <row r="9830" spans="1:1" x14ac:dyDescent="0.35">
      <c r="A9830" s="33" t="s">
        <v>217</v>
      </c>
    </row>
    <row r="9831" spans="1:1" x14ac:dyDescent="0.35">
      <c r="A9831" s="33" t="s">
        <v>968</v>
      </c>
    </row>
    <row r="9832" spans="1:1" x14ac:dyDescent="0.35">
      <c r="A9832" s="33" t="s">
        <v>789</v>
      </c>
    </row>
    <row r="9833" spans="1:1" x14ac:dyDescent="0.35">
      <c r="A9833" s="33" t="s">
        <v>900</v>
      </c>
    </row>
    <row r="9834" spans="1:1" x14ac:dyDescent="0.35">
      <c r="A9834" s="33" t="s">
        <v>1875</v>
      </c>
    </row>
    <row r="9835" spans="1:1" x14ac:dyDescent="0.35">
      <c r="A9835" s="33" t="s">
        <v>455</v>
      </c>
    </row>
    <row r="9836" spans="1:1" x14ac:dyDescent="0.35">
      <c r="A9836" s="33" t="s">
        <v>771</v>
      </c>
    </row>
    <row r="9837" spans="1:1" x14ac:dyDescent="0.35">
      <c r="A9837" s="33" t="s">
        <v>967</v>
      </c>
    </row>
    <row r="9838" spans="1:1" x14ac:dyDescent="0.35">
      <c r="A9838" s="33" t="s">
        <v>796</v>
      </c>
    </row>
    <row r="9839" spans="1:1" x14ac:dyDescent="0.35">
      <c r="A9839" s="33" t="s">
        <v>1251</v>
      </c>
    </row>
    <row r="9840" spans="1:1" x14ac:dyDescent="0.35">
      <c r="A9840" s="33" t="s">
        <v>1483</v>
      </c>
    </row>
    <row r="9841" spans="1:1" x14ac:dyDescent="0.35">
      <c r="A9841" s="33" t="s">
        <v>927</v>
      </c>
    </row>
    <row r="9842" spans="1:1" x14ac:dyDescent="0.35">
      <c r="A9842" s="33" t="s">
        <v>1106</v>
      </c>
    </row>
    <row r="9843" spans="1:1" x14ac:dyDescent="0.35">
      <c r="A9843" s="33" t="s">
        <v>1300</v>
      </c>
    </row>
    <row r="9844" spans="1:1" x14ac:dyDescent="0.35">
      <c r="A9844" s="33" t="s">
        <v>516</v>
      </c>
    </row>
    <row r="9845" spans="1:1" x14ac:dyDescent="0.35">
      <c r="A9845" s="33" t="s">
        <v>735</v>
      </c>
    </row>
    <row r="9846" spans="1:1" x14ac:dyDescent="0.35">
      <c r="A9846" s="33" t="s">
        <v>179</v>
      </c>
    </row>
    <row r="9847" spans="1:1" x14ac:dyDescent="0.35">
      <c r="A9847" s="33" t="s">
        <v>969</v>
      </c>
    </row>
    <row r="9848" spans="1:1" x14ac:dyDescent="0.35">
      <c r="A9848" s="33" t="s">
        <v>667</v>
      </c>
    </row>
    <row r="9849" spans="1:1" x14ac:dyDescent="0.35">
      <c r="A9849" s="33" t="s">
        <v>1671</v>
      </c>
    </row>
    <row r="9850" spans="1:1" x14ac:dyDescent="0.35">
      <c r="A9850" s="33" t="s">
        <v>529</v>
      </c>
    </row>
    <row r="9851" spans="1:1" x14ac:dyDescent="0.35">
      <c r="A9851" s="33" t="s">
        <v>1263</v>
      </c>
    </row>
    <row r="9852" spans="1:1" x14ac:dyDescent="0.35">
      <c r="A9852" s="33" t="s">
        <v>1234</v>
      </c>
    </row>
    <row r="9853" spans="1:1" x14ac:dyDescent="0.35">
      <c r="A9853" s="33" t="s">
        <v>776</v>
      </c>
    </row>
    <row r="9854" spans="1:1" x14ac:dyDescent="0.35">
      <c r="A9854" s="33" t="s">
        <v>1605</v>
      </c>
    </row>
    <row r="9855" spans="1:1" x14ac:dyDescent="0.35">
      <c r="A9855" s="33" t="s">
        <v>372</v>
      </c>
    </row>
    <row r="9856" spans="1:1" x14ac:dyDescent="0.35">
      <c r="A9856" s="33" t="s">
        <v>357</v>
      </c>
    </row>
    <row r="9857" spans="1:1" x14ac:dyDescent="0.35">
      <c r="A9857" s="33" t="s">
        <v>818</v>
      </c>
    </row>
    <row r="9858" spans="1:1" x14ac:dyDescent="0.35">
      <c r="A9858" s="33" t="s">
        <v>78</v>
      </c>
    </row>
    <row r="9859" spans="1:1" x14ac:dyDescent="0.35">
      <c r="A9859" s="33" t="s">
        <v>1360</v>
      </c>
    </row>
    <row r="9860" spans="1:1" x14ac:dyDescent="0.35">
      <c r="A9860" s="33" t="s">
        <v>446</v>
      </c>
    </row>
    <row r="9861" spans="1:1" x14ac:dyDescent="0.35">
      <c r="A9861" s="33" t="s">
        <v>522</v>
      </c>
    </row>
    <row r="9862" spans="1:1" x14ac:dyDescent="0.35">
      <c r="A9862" s="33" t="s">
        <v>603</v>
      </c>
    </row>
    <row r="9863" spans="1:1" x14ac:dyDescent="0.35">
      <c r="A9863" s="33" t="s">
        <v>215</v>
      </c>
    </row>
    <row r="9864" spans="1:1" x14ac:dyDescent="0.35">
      <c r="A9864" s="33" t="s">
        <v>888</v>
      </c>
    </row>
    <row r="9865" spans="1:1" x14ac:dyDescent="0.35">
      <c r="A9865" s="33" t="s">
        <v>1273</v>
      </c>
    </row>
    <row r="9866" spans="1:1" x14ac:dyDescent="0.35">
      <c r="A9866" s="33" t="s">
        <v>1477</v>
      </c>
    </row>
    <row r="9867" spans="1:1" x14ac:dyDescent="0.35">
      <c r="A9867" s="33" t="s">
        <v>806</v>
      </c>
    </row>
    <row r="9868" spans="1:1" x14ac:dyDescent="0.35">
      <c r="A9868" s="33" t="s">
        <v>516</v>
      </c>
    </row>
    <row r="9869" spans="1:1" x14ac:dyDescent="0.35">
      <c r="A9869" s="33" t="s">
        <v>517</v>
      </c>
    </row>
    <row r="9870" spans="1:1" x14ac:dyDescent="0.35">
      <c r="A9870" s="33" t="s">
        <v>1003</v>
      </c>
    </row>
    <row r="9871" spans="1:1" x14ac:dyDescent="0.35">
      <c r="A9871" s="33" t="s">
        <v>693</v>
      </c>
    </row>
    <row r="9872" spans="1:1" x14ac:dyDescent="0.35">
      <c r="A9872" s="33" t="s">
        <v>313</v>
      </c>
    </row>
    <row r="9873" spans="1:1" x14ac:dyDescent="0.35">
      <c r="A9873" s="33" t="s">
        <v>187</v>
      </c>
    </row>
    <row r="9874" spans="1:1" x14ac:dyDescent="0.35">
      <c r="A9874" s="33" t="s">
        <v>475</v>
      </c>
    </row>
    <row r="9875" spans="1:1" x14ac:dyDescent="0.35">
      <c r="A9875" s="33" t="s">
        <v>1405</v>
      </c>
    </row>
    <row r="9876" spans="1:1" x14ac:dyDescent="0.35">
      <c r="A9876" s="33" t="s">
        <v>394</v>
      </c>
    </row>
    <row r="9877" spans="1:1" x14ac:dyDescent="0.35">
      <c r="A9877" s="33" t="s">
        <v>169</v>
      </c>
    </row>
    <row r="9878" spans="1:1" x14ac:dyDescent="0.35">
      <c r="A9878" s="33" t="s">
        <v>1559</v>
      </c>
    </row>
    <row r="9879" spans="1:1" x14ac:dyDescent="0.35">
      <c r="A9879" s="33" t="s">
        <v>1029</v>
      </c>
    </row>
    <row r="9880" spans="1:1" x14ac:dyDescent="0.35">
      <c r="A9880" s="33" t="s">
        <v>538</v>
      </c>
    </row>
    <row r="9881" spans="1:1" x14ac:dyDescent="0.35">
      <c r="A9881" s="33" t="s">
        <v>704</v>
      </c>
    </row>
    <row r="9882" spans="1:1" x14ac:dyDescent="0.35">
      <c r="A9882" s="33" t="s">
        <v>1087</v>
      </c>
    </row>
    <row r="9883" spans="1:1" x14ac:dyDescent="0.35">
      <c r="A9883" s="33" t="s">
        <v>731</v>
      </c>
    </row>
    <row r="9884" spans="1:1" x14ac:dyDescent="0.35">
      <c r="A9884" s="33" t="s">
        <v>309</v>
      </c>
    </row>
    <row r="9885" spans="1:1" x14ac:dyDescent="0.35">
      <c r="A9885" s="33" t="s">
        <v>286</v>
      </c>
    </row>
    <row r="9886" spans="1:1" x14ac:dyDescent="0.35">
      <c r="A9886" s="33" t="s">
        <v>437</v>
      </c>
    </row>
    <row r="9887" spans="1:1" x14ac:dyDescent="0.35">
      <c r="A9887" s="33" t="s">
        <v>778</v>
      </c>
    </row>
    <row r="9888" spans="1:1" x14ac:dyDescent="0.35">
      <c r="A9888" s="33" t="s">
        <v>1091</v>
      </c>
    </row>
    <row r="9889" spans="1:1" x14ac:dyDescent="0.35">
      <c r="A9889" s="33" t="s">
        <v>999</v>
      </c>
    </row>
    <row r="9890" spans="1:1" x14ac:dyDescent="0.35">
      <c r="A9890" s="33" t="s">
        <v>1238</v>
      </c>
    </row>
    <row r="9891" spans="1:1" x14ac:dyDescent="0.35">
      <c r="A9891" s="33" t="s">
        <v>925</v>
      </c>
    </row>
    <row r="9892" spans="1:1" x14ac:dyDescent="0.35">
      <c r="A9892" s="33" t="s">
        <v>443</v>
      </c>
    </row>
    <row r="9893" spans="1:1" x14ac:dyDescent="0.35">
      <c r="A9893" s="33" t="s">
        <v>1595</v>
      </c>
    </row>
    <row r="9894" spans="1:1" x14ac:dyDescent="0.35">
      <c r="A9894" s="33" t="s">
        <v>1295</v>
      </c>
    </row>
    <row r="9895" spans="1:1" x14ac:dyDescent="0.35">
      <c r="A9895" s="33" t="s">
        <v>152</v>
      </c>
    </row>
    <row r="9896" spans="1:1" x14ac:dyDescent="0.35">
      <c r="A9896" s="33" t="s">
        <v>892</v>
      </c>
    </row>
    <row r="9897" spans="1:1" x14ac:dyDescent="0.35">
      <c r="A9897" s="33" t="s">
        <v>584</v>
      </c>
    </row>
    <row r="9898" spans="1:1" x14ac:dyDescent="0.35">
      <c r="A9898" s="33" t="s">
        <v>1476</v>
      </c>
    </row>
    <row r="9899" spans="1:1" x14ac:dyDescent="0.35">
      <c r="A9899" s="33" t="s">
        <v>252</v>
      </c>
    </row>
    <row r="9900" spans="1:1" x14ac:dyDescent="0.35">
      <c r="A9900" s="33" t="s">
        <v>114</v>
      </c>
    </row>
    <row r="9901" spans="1:1" x14ac:dyDescent="0.35">
      <c r="A9901" s="33" t="s">
        <v>1770</v>
      </c>
    </row>
    <row r="9902" spans="1:1" x14ac:dyDescent="0.35">
      <c r="A9902" s="33" t="s">
        <v>113</v>
      </c>
    </row>
    <row r="9903" spans="1:1" x14ac:dyDescent="0.35">
      <c r="A9903" s="33" t="s">
        <v>1149</v>
      </c>
    </row>
    <row r="9904" spans="1:1" x14ac:dyDescent="0.35">
      <c r="A9904" s="33" t="s">
        <v>261</v>
      </c>
    </row>
    <row r="9905" spans="1:1" x14ac:dyDescent="0.35">
      <c r="A9905" s="33" t="s">
        <v>232</v>
      </c>
    </row>
    <row r="9906" spans="1:1" x14ac:dyDescent="0.35">
      <c r="A9906" s="33" t="s">
        <v>1202</v>
      </c>
    </row>
    <row r="9907" spans="1:1" x14ac:dyDescent="0.35">
      <c r="A9907" s="33" t="s">
        <v>1621</v>
      </c>
    </row>
    <row r="9908" spans="1:1" x14ac:dyDescent="0.35">
      <c r="A9908" s="33" t="s">
        <v>1123</v>
      </c>
    </row>
    <row r="9909" spans="1:1" x14ac:dyDescent="0.35">
      <c r="A9909" s="33" t="s">
        <v>1068</v>
      </c>
    </row>
    <row r="9910" spans="1:1" x14ac:dyDescent="0.35">
      <c r="A9910" s="33" t="s">
        <v>205</v>
      </c>
    </row>
    <row r="9911" spans="1:1" x14ac:dyDescent="0.35">
      <c r="A9911" s="33" t="s">
        <v>645</v>
      </c>
    </row>
    <row r="9912" spans="1:1" x14ac:dyDescent="0.35">
      <c r="A9912" s="33" t="s">
        <v>976</v>
      </c>
    </row>
    <row r="9913" spans="1:1" x14ac:dyDescent="0.35">
      <c r="A9913" s="33" t="s">
        <v>362</v>
      </c>
    </row>
    <row r="9914" spans="1:1" x14ac:dyDescent="0.35">
      <c r="A9914" s="33" t="s">
        <v>815</v>
      </c>
    </row>
    <row r="9915" spans="1:1" x14ac:dyDescent="0.35">
      <c r="A9915" s="33" t="s">
        <v>718</v>
      </c>
    </row>
    <row r="9916" spans="1:1" x14ac:dyDescent="0.35">
      <c r="A9916" s="33" t="s">
        <v>1025</v>
      </c>
    </row>
    <row r="9917" spans="1:1" x14ac:dyDescent="0.35">
      <c r="A9917" s="33" t="s">
        <v>347</v>
      </c>
    </row>
    <row r="9918" spans="1:1" x14ac:dyDescent="0.35">
      <c r="A9918" s="33" t="s">
        <v>610</v>
      </c>
    </row>
    <row r="9919" spans="1:1" x14ac:dyDescent="0.35">
      <c r="A9919" s="33" t="s">
        <v>1411</v>
      </c>
    </row>
    <row r="9920" spans="1:1" x14ac:dyDescent="0.35">
      <c r="A9920" s="33" t="s">
        <v>506</v>
      </c>
    </row>
    <row r="9921" spans="1:1" x14ac:dyDescent="0.35">
      <c r="A9921" s="33" t="s">
        <v>833</v>
      </c>
    </row>
    <row r="9922" spans="1:1" x14ac:dyDescent="0.35">
      <c r="A9922" s="33" t="s">
        <v>421</v>
      </c>
    </row>
    <row r="9923" spans="1:1" x14ac:dyDescent="0.35">
      <c r="A9923" s="33" t="s">
        <v>269</v>
      </c>
    </row>
    <row r="9924" spans="1:1" x14ac:dyDescent="0.35">
      <c r="A9924" s="33" t="s">
        <v>1261</v>
      </c>
    </row>
    <row r="9925" spans="1:1" x14ac:dyDescent="0.35">
      <c r="A9925" s="33" t="s">
        <v>1052</v>
      </c>
    </row>
    <row r="9926" spans="1:1" x14ac:dyDescent="0.35">
      <c r="A9926" s="33" t="s">
        <v>1187</v>
      </c>
    </row>
    <row r="9927" spans="1:1" x14ac:dyDescent="0.35">
      <c r="A9927" s="33" t="s">
        <v>1772</v>
      </c>
    </row>
    <row r="9928" spans="1:1" x14ac:dyDescent="0.35">
      <c r="A9928" s="33" t="s">
        <v>1637</v>
      </c>
    </row>
    <row r="9929" spans="1:1" x14ac:dyDescent="0.35">
      <c r="A9929" s="33" t="s">
        <v>988</v>
      </c>
    </row>
    <row r="9930" spans="1:1" x14ac:dyDescent="0.35">
      <c r="A9930" s="33" t="s">
        <v>103</v>
      </c>
    </row>
    <row r="9931" spans="1:1" x14ac:dyDescent="0.35">
      <c r="A9931" s="33" t="s">
        <v>1408</v>
      </c>
    </row>
    <row r="9932" spans="1:1" x14ac:dyDescent="0.35">
      <c r="A9932" s="33" t="s">
        <v>329</v>
      </c>
    </row>
    <row r="9933" spans="1:1" x14ac:dyDescent="0.35">
      <c r="A9933" s="33" t="s">
        <v>638</v>
      </c>
    </row>
    <row r="9934" spans="1:1" x14ac:dyDescent="0.35">
      <c r="A9934" s="33" t="s">
        <v>1310</v>
      </c>
    </row>
    <row r="9935" spans="1:1" x14ac:dyDescent="0.35">
      <c r="A9935" s="33" t="s">
        <v>1920</v>
      </c>
    </row>
    <row r="9936" spans="1:1" x14ac:dyDescent="0.35">
      <c r="A9936" s="33" t="s">
        <v>1769</v>
      </c>
    </row>
    <row r="9937" spans="1:1" x14ac:dyDescent="0.35">
      <c r="A9937" s="33" t="s">
        <v>978</v>
      </c>
    </row>
    <row r="9938" spans="1:1" x14ac:dyDescent="0.35">
      <c r="A9938" s="33" t="s">
        <v>1480</v>
      </c>
    </row>
    <row r="9939" spans="1:1" x14ac:dyDescent="0.35">
      <c r="A9939" s="33" t="s">
        <v>1515</v>
      </c>
    </row>
    <row r="9940" spans="1:1" x14ac:dyDescent="0.35">
      <c r="A9940" s="33" t="s">
        <v>153</v>
      </c>
    </row>
    <row r="9941" spans="1:1" x14ac:dyDescent="0.35">
      <c r="A9941" s="33" t="s">
        <v>867</v>
      </c>
    </row>
    <row r="9942" spans="1:1" x14ac:dyDescent="0.35">
      <c r="A9942" s="33" t="s">
        <v>781</v>
      </c>
    </row>
    <row r="9943" spans="1:1" x14ac:dyDescent="0.35">
      <c r="A9943" s="33" t="s">
        <v>1296</v>
      </c>
    </row>
    <row r="9944" spans="1:1" x14ac:dyDescent="0.35">
      <c r="A9944" s="33" t="s">
        <v>1572</v>
      </c>
    </row>
    <row r="9945" spans="1:1" x14ac:dyDescent="0.35">
      <c r="A9945" s="33" t="s">
        <v>1528</v>
      </c>
    </row>
    <row r="9946" spans="1:1" x14ac:dyDescent="0.35">
      <c r="A9946" s="33" t="s">
        <v>1382</v>
      </c>
    </row>
    <row r="9947" spans="1:1" x14ac:dyDescent="0.35">
      <c r="A9947" s="33" t="s">
        <v>365</v>
      </c>
    </row>
    <row r="9948" spans="1:1" x14ac:dyDescent="0.35">
      <c r="A9948" s="33" t="s">
        <v>871</v>
      </c>
    </row>
    <row r="9949" spans="1:1" x14ac:dyDescent="0.35">
      <c r="A9949" s="33" t="s">
        <v>1152</v>
      </c>
    </row>
    <row r="9950" spans="1:1" x14ac:dyDescent="0.35">
      <c r="A9950" s="33" t="s">
        <v>787</v>
      </c>
    </row>
    <row r="9951" spans="1:1" x14ac:dyDescent="0.35">
      <c r="A9951" s="33" t="s">
        <v>1723</v>
      </c>
    </row>
    <row r="9952" spans="1:1" x14ac:dyDescent="0.35">
      <c r="A9952" s="33" t="s">
        <v>522</v>
      </c>
    </row>
    <row r="9953" spans="1:1" x14ac:dyDescent="0.35">
      <c r="A9953" s="33" t="s">
        <v>484</v>
      </c>
    </row>
    <row r="9954" spans="1:1" x14ac:dyDescent="0.35">
      <c r="A9954" s="33" t="s">
        <v>1352</v>
      </c>
    </row>
    <row r="9955" spans="1:1" x14ac:dyDescent="0.35">
      <c r="A9955" s="33" t="s">
        <v>1653</v>
      </c>
    </row>
    <row r="9956" spans="1:1" x14ac:dyDescent="0.35">
      <c r="A9956" s="33" t="s">
        <v>886</v>
      </c>
    </row>
    <row r="9957" spans="1:1" x14ac:dyDescent="0.35">
      <c r="A9957" s="33" t="s">
        <v>206</v>
      </c>
    </row>
    <row r="9958" spans="1:1" x14ac:dyDescent="0.35">
      <c r="A9958" s="33" t="s">
        <v>301</v>
      </c>
    </row>
    <row r="9959" spans="1:1" x14ac:dyDescent="0.35">
      <c r="A9959" s="33" t="s">
        <v>95</v>
      </c>
    </row>
    <row r="9960" spans="1:1" x14ac:dyDescent="0.35">
      <c r="A9960" s="33" t="s">
        <v>454</v>
      </c>
    </row>
    <row r="9961" spans="1:1" x14ac:dyDescent="0.35">
      <c r="A9961" s="33" t="s">
        <v>220</v>
      </c>
    </row>
    <row r="9962" spans="1:1" x14ac:dyDescent="0.35">
      <c r="A9962" s="33" t="s">
        <v>322</v>
      </c>
    </row>
    <row r="9963" spans="1:1" x14ac:dyDescent="0.35">
      <c r="A9963" s="33" t="s">
        <v>552</v>
      </c>
    </row>
    <row r="9964" spans="1:1" x14ac:dyDescent="0.35">
      <c r="A9964" s="33" t="s">
        <v>523</v>
      </c>
    </row>
    <row r="9965" spans="1:1" x14ac:dyDescent="0.35">
      <c r="A9965" s="33" t="s">
        <v>361</v>
      </c>
    </row>
    <row r="9966" spans="1:1" x14ac:dyDescent="0.35">
      <c r="A9966" s="33" t="s">
        <v>263</v>
      </c>
    </row>
    <row r="9967" spans="1:1" x14ac:dyDescent="0.35">
      <c r="A9967" s="33" t="s">
        <v>1571</v>
      </c>
    </row>
    <row r="9968" spans="1:1" x14ac:dyDescent="0.35">
      <c r="A9968" s="33" t="s">
        <v>564</v>
      </c>
    </row>
    <row r="9969" spans="1:1" x14ac:dyDescent="0.35">
      <c r="A9969" s="33" t="s">
        <v>259</v>
      </c>
    </row>
    <row r="9970" spans="1:1" x14ac:dyDescent="0.35">
      <c r="A9970" s="33" t="s">
        <v>1566</v>
      </c>
    </row>
    <row r="9971" spans="1:1" x14ac:dyDescent="0.35">
      <c r="A9971" s="33" t="s">
        <v>404</v>
      </c>
    </row>
    <row r="9972" spans="1:1" x14ac:dyDescent="0.35">
      <c r="A9972" s="33" t="s">
        <v>1504</v>
      </c>
    </row>
    <row r="9973" spans="1:1" x14ac:dyDescent="0.35">
      <c r="A9973" s="33" t="s">
        <v>404</v>
      </c>
    </row>
    <row r="9974" spans="1:1" x14ac:dyDescent="0.35">
      <c r="A9974" s="33" t="s">
        <v>1894</v>
      </c>
    </row>
    <row r="9975" spans="1:1" x14ac:dyDescent="0.35">
      <c r="A9975" s="33" t="s">
        <v>1409</v>
      </c>
    </row>
    <row r="9976" spans="1:1" x14ac:dyDescent="0.35">
      <c r="A9976" s="33" t="s">
        <v>989</v>
      </c>
    </row>
    <row r="9977" spans="1:1" x14ac:dyDescent="0.35">
      <c r="A9977" s="33" t="s">
        <v>347</v>
      </c>
    </row>
    <row r="9978" spans="1:1" x14ac:dyDescent="0.35">
      <c r="A9978" s="33" t="s">
        <v>879</v>
      </c>
    </row>
    <row r="9979" spans="1:1" x14ac:dyDescent="0.35">
      <c r="A9979" s="33" t="s">
        <v>258</v>
      </c>
    </row>
    <row r="9980" spans="1:1" x14ac:dyDescent="0.35">
      <c r="A9980" s="33" t="s">
        <v>1568</v>
      </c>
    </row>
    <row r="9981" spans="1:1" x14ac:dyDescent="0.35">
      <c r="A9981" s="33" t="s">
        <v>933</v>
      </c>
    </row>
    <row r="9982" spans="1:1" x14ac:dyDescent="0.35">
      <c r="A9982" s="33" t="s">
        <v>988</v>
      </c>
    </row>
    <row r="9983" spans="1:1" x14ac:dyDescent="0.35">
      <c r="A9983" s="33" t="s">
        <v>1379</v>
      </c>
    </row>
    <row r="9984" spans="1:1" x14ac:dyDescent="0.35">
      <c r="A9984" s="33" t="s">
        <v>1250</v>
      </c>
    </row>
    <row r="9985" spans="1:1" x14ac:dyDescent="0.35">
      <c r="A9985" s="33" t="s">
        <v>1329</v>
      </c>
    </row>
    <row r="9986" spans="1:1" x14ac:dyDescent="0.35">
      <c r="A9986" s="33" t="s">
        <v>1816</v>
      </c>
    </row>
    <row r="9987" spans="1:1" x14ac:dyDescent="0.35">
      <c r="A9987" s="33" t="s">
        <v>1162</v>
      </c>
    </row>
    <row r="9988" spans="1:1" x14ac:dyDescent="0.35">
      <c r="A9988" s="33" t="s">
        <v>179</v>
      </c>
    </row>
    <row r="9989" spans="1:1" x14ac:dyDescent="0.35">
      <c r="A9989" s="33" t="s">
        <v>779</v>
      </c>
    </row>
    <row r="9990" spans="1:1" x14ac:dyDescent="0.35">
      <c r="A9990" s="33" t="s">
        <v>613</v>
      </c>
    </row>
    <row r="9991" spans="1:1" x14ac:dyDescent="0.35">
      <c r="A9991" s="33" t="s">
        <v>780</v>
      </c>
    </row>
    <row r="9992" spans="1:1" x14ac:dyDescent="0.35">
      <c r="A9992" s="33" t="s">
        <v>781</v>
      </c>
    </row>
    <row r="9993" spans="1:1" x14ac:dyDescent="0.35">
      <c r="A9993" s="33" t="s">
        <v>633</v>
      </c>
    </row>
    <row r="9994" spans="1:1" x14ac:dyDescent="0.35">
      <c r="A9994" s="33" t="s">
        <v>594</v>
      </c>
    </row>
    <row r="9995" spans="1:1" x14ac:dyDescent="0.35">
      <c r="A9995" s="33" t="s">
        <v>298</v>
      </c>
    </row>
  </sheetData>
  <mergeCells count="4">
    <mergeCell ref="C2:D2"/>
    <mergeCell ref="E13:G13"/>
    <mergeCell ref="I6:J6"/>
    <mergeCell ref="H19:J19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416B-42E4-4EFD-A2FA-EED9DC2D7C30}">
  <sheetPr codeName="Hoja3"/>
  <dimension ref="A1:K49"/>
  <sheetViews>
    <sheetView zoomScale="90" zoomScaleNormal="90" workbookViewId="0">
      <selection activeCell="D10" sqref="D10"/>
    </sheetView>
  </sheetViews>
  <sheetFormatPr baseColWidth="10" defaultColWidth="11.453125" defaultRowHeight="14.5" x14ac:dyDescent="0.35"/>
  <cols>
    <col min="1" max="1" width="16.7265625" style="7" bestFit="1" customWidth="1"/>
    <col min="2" max="2" width="12.6328125" style="7" bestFit="1" customWidth="1"/>
    <col min="3" max="3" width="16.81640625" style="7" bestFit="1" customWidth="1"/>
    <col min="4" max="4" width="25.81640625" style="7" bestFit="1" customWidth="1"/>
    <col min="5" max="5" width="15.54296875" style="7" bestFit="1" customWidth="1"/>
    <col min="6" max="6" width="25.81640625" style="7" bestFit="1" customWidth="1"/>
    <col min="7" max="7" width="7.453125" style="7" bestFit="1" customWidth="1"/>
    <col min="8" max="8" width="9" style="7" bestFit="1" customWidth="1"/>
    <col min="9" max="9" width="11.81640625" style="7" customWidth="1"/>
    <col min="10" max="10" width="15.26953125" style="7" bestFit="1" customWidth="1"/>
    <col min="11" max="11" width="14.81640625" style="7" bestFit="1" customWidth="1"/>
    <col min="12" max="12" width="14.54296875" style="7" bestFit="1" customWidth="1"/>
    <col min="13" max="13" width="15.81640625" style="7" bestFit="1" customWidth="1"/>
    <col min="14" max="14" width="15.54296875" style="7" bestFit="1" customWidth="1"/>
    <col min="15" max="15" width="17.54296875" style="7" bestFit="1" customWidth="1"/>
    <col min="16" max="16" width="12.81640625" style="7" bestFit="1" customWidth="1"/>
    <col min="17" max="17" width="11.54296875" style="7" customWidth="1"/>
    <col min="18" max="18" width="12.54296875" style="7" bestFit="1" customWidth="1"/>
    <col min="19" max="16384" width="11.453125" style="7"/>
  </cols>
  <sheetData>
    <row r="1" spans="1:7" x14ac:dyDescent="0.35">
      <c r="A1" s="9" t="s">
        <v>3</v>
      </c>
      <c r="B1" s="7" t="s">
        <v>6967</v>
      </c>
    </row>
    <row r="2" spans="1:7" ht="15" thickBot="1" x14ac:dyDescent="0.4"/>
    <row r="3" spans="1:7" ht="15" thickBot="1" x14ac:dyDescent="0.4">
      <c r="A3" s="9" t="s">
        <v>1947</v>
      </c>
      <c r="B3" s="7" t="s">
        <v>1936</v>
      </c>
      <c r="C3"/>
      <c r="F3" s="71" t="s">
        <v>7010</v>
      </c>
      <c r="G3" s="67">
        <f>MAX(G4:G20)</f>
        <v>0.14365615985225719</v>
      </c>
    </row>
    <row r="4" spans="1:7" x14ac:dyDescent="0.35">
      <c r="A4" s="6" t="s">
        <v>56</v>
      </c>
      <c r="B4" s="7">
        <v>167380.31799999994</v>
      </c>
      <c r="C4"/>
      <c r="E4" s="59" t="str">
        <f>A4</f>
        <v>Accessories</v>
      </c>
      <c r="F4" s="60">
        <f>IFERROR(GETPIVOTDATA("Sales",$A$3,"Sub-Category",A4), 0)</f>
        <v>167380.31799999994</v>
      </c>
      <c r="G4" s="61">
        <f>(F4/F$21)</f>
        <v>7.2862726500172489E-2</v>
      </c>
    </row>
    <row r="5" spans="1:7" x14ac:dyDescent="0.35">
      <c r="A5" s="6" t="s">
        <v>31</v>
      </c>
      <c r="B5" s="7">
        <v>107532.16099999998</v>
      </c>
      <c r="C5"/>
      <c r="E5" s="62" t="str">
        <f t="shared" ref="E5:E20" si="0">A5</f>
        <v>Appliances</v>
      </c>
      <c r="F5" s="58">
        <f t="shared" ref="F5:F20" si="1">IFERROR(GETPIVOTDATA("Sales",$A$3,"Sub-Category",A5), 0)</f>
        <v>107532.16099999998</v>
      </c>
      <c r="G5" s="63">
        <f t="shared" ref="G5:G20" si="2">(F5/F$21)</f>
        <v>4.6810082156227686E-2</v>
      </c>
    </row>
    <row r="6" spans="1:7" x14ac:dyDescent="0.35">
      <c r="A6" s="6" t="s">
        <v>24</v>
      </c>
      <c r="B6" s="7">
        <v>27118.791999999994</v>
      </c>
      <c r="C6"/>
      <c r="E6" s="62" t="str">
        <f t="shared" si="0"/>
        <v>Art</v>
      </c>
      <c r="F6" s="58">
        <f t="shared" si="1"/>
        <v>27118.791999999994</v>
      </c>
      <c r="G6" s="63">
        <f t="shared" si="2"/>
        <v>1.1805146197123762E-2</v>
      </c>
    </row>
    <row r="7" spans="1:7" x14ac:dyDescent="0.35">
      <c r="A7" s="6" t="s">
        <v>29</v>
      </c>
      <c r="B7" s="7">
        <v>203412.73300000036</v>
      </c>
      <c r="C7"/>
      <c r="E7" s="62" t="str">
        <f t="shared" si="0"/>
        <v>Binders</v>
      </c>
      <c r="F7" s="58">
        <f t="shared" si="1"/>
        <v>203412.73300000036</v>
      </c>
      <c r="G7" s="63">
        <f t="shared" si="2"/>
        <v>8.8548083241373948E-2</v>
      </c>
    </row>
    <row r="8" spans="1:7" x14ac:dyDescent="0.35">
      <c r="A8" s="6" t="s">
        <v>9</v>
      </c>
      <c r="B8" s="7">
        <v>114879.9963</v>
      </c>
      <c r="C8"/>
      <c r="E8" s="62" t="str">
        <f t="shared" si="0"/>
        <v>Bookcases</v>
      </c>
      <c r="F8" s="58">
        <f t="shared" si="1"/>
        <v>114879.9963</v>
      </c>
      <c r="G8" s="63">
        <f t="shared" si="2"/>
        <v>5.0008685912209409E-2</v>
      </c>
    </row>
    <row r="9" spans="1:7" x14ac:dyDescent="0.35">
      <c r="A9" s="6" t="s">
        <v>11</v>
      </c>
      <c r="B9" s="7">
        <v>328449.1030000007</v>
      </c>
      <c r="C9"/>
      <c r="E9" s="62" t="str">
        <f t="shared" si="0"/>
        <v>Chairs</v>
      </c>
      <c r="F9" s="58">
        <f t="shared" si="1"/>
        <v>328449.1030000007</v>
      </c>
      <c r="G9" s="63">
        <f t="shared" si="2"/>
        <v>0.14297796447677943</v>
      </c>
    </row>
    <row r="10" spans="1:7" x14ac:dyDescent="0.35">
      <c r="A10" s="6" t="s">
        <v>363</v>
      </c>
      <c r="B10" s="7">
        <v>149528.03</v>
      </c>
      <c r="C10"/>
      <c r="E10" s="62" t="str">
        <f t="shared" si="0"/>
        <v>Copiers</v>
      </c>
      <c r="F10" s="58">
        <f t="shared" si="1"/>
        <v>149528.03</v>
      </c>
      <c r="G10" s="63">
        <f t="shared" si="2"/>
        <v>6.5091404319112298E-2</v>
      </c>
    </row>
    <row r="11" spans="1:7" x14ac:dyDescent="0.35">
      <c r="A11" s="6" t="s">
        <v>61</v>
      </c>
      <c r="B11" s="7">
        <v>16476.401999999995</v>
      </c>
      <c r="C11"/>
      <c r="E11" s="62" t="str">
        <f t="shared" si="0"/>
        <v>Envelopes</v>
      </c>
      <c r="F11" s="58">
        <f t="shared" si="1"/>
        <v>16476.401999999995</v>
      </c>
      <c r="G11" s="63">
        <f t="shared" si="2"/>
        <v>7.1723819561204027E-3</v>
      </c>
    </row>
    <row r="12" spans="1:7" x14ac:dyDescent="0.35">
      <c r="A12" s="6" t="s">
        <v>91</v>
      </c>
      <c r="B12" s="7">
        <v>3024.2800000000016</v>
      </c>
      <c r="C12"/>
      <c r="E12" s="62" t="str">
        <f t="shared" si="0"/>
        <v>Fasteners</v>
      </c>
      <c r="F12" s="58">
        <f t="shared" si="1"/>
        <v>3024.2800000000016</v>
      </c>
      <c r="G12" s="63">
        <f t="shared" si="2"/>
        <v>1.3165065590324775E-3</v>
      </c>
    </row>
    <row r="13" spans="1:7" x14ac:dyDescent="0.35">
      <c r="A13" s="6" t="s">
        <v>22</v>
      </c>
      <c r="B13" s="7">
        <v>91705.163999999975</v>
      </c>
      <c r="C13"/>
      <c r="E13" s="62" t="str">
        <f t="shared" si="0"/>
        <v>Furnishings</v>
      </c>
      <c r="F13" s="58">
        <f t="shared" si="1"/>
        <v>91705.163999999975</v>
      </c>
      <c r="G13" s="63">
        <f t="shared" si="2"/>
        <v>3.9920394243637802E-2</v>
      </c>
    </row>
    <row r="14" spans="1:7" x14ac:dyDescent="0.35">
      <c r="A14" s="6" t="s">
        <v>15</v>
      </c>
      <c r="B14" s="7">
        <v>12486.312000000005</v>
      </c>
      <c r="C14"/>
      <c r="E14" s="62" t="str">
        <f t="shared" si="0"/>
        <v>Labels</v>
      </c>
      <c r="F14" s="58">
        <f t="shared" si="1"/>
        <v>12486.312000000005</v>
      </c>
      <c r="G14" s="63">
        <f t="shared" si="2"/>
        <v>5.4354463363597057E-3</v>
      </c>
    </row>
    <row r="15" spans="1:7" x14ac:dyDescent="0.35">
      <c r="A15" s="6" t="s">
        <v>208</v>
      </c>
      <c r="B15" s="7">
        <v>189238.63100000005</v>
      </c>
      <c r="C15"/>
      <c r="E15" s="62" t="str">
        <f t="shared" si="0"/>
        <v>Machines</v>
      </c>
      <c r="F15" s="58">
        <f t="shared" si="1"/>
        <v>189238.63100000005</v>
      </c>
      <c r="G15" s="63">
        <f t="shared" si="2"/>
        <v>8.237792100395025E-2</v>
      </c>
    </row>
    <row r="16" spans="1:7" x14ac:dyDescent="0.35">
      <c r="A16" s="6" t="s">
        <v>36</v>
      </c>
      <c r="B16" s="7">
        <v>78479.206000000195</v>
      </c>
      <c r="C16"/>
      <c r="E16" s="62" t="str">
        <f t="shared" si="0"/>
        <v>Paper</v>
      </c>
      <c r="F16" s="58">
        <f t="shared" si="1"/>
        <v>78479.206000000195</v>
      </c>
      <c r="G16" s="63">
        <f t="shared" si="2"/>
        <v>3.4162970838236259E-2</v>
      </c>
    </row>
    <row r="17" spans="1:11" x14ac:dyDescent="0.35">
      <c r="A17" s="6" t="s">
        <v>27</v>
      </c>
      <c r="B17" s="7">
        <v>330007.05399999971</v>
      </c>
      <c r="C17"/>
      <c r="E17" s="62" t="str">
        <f t="shared" si="0"/>
        <v>Phones</v>
      </c>
      <c r="F17" s="58">
        <f t="shared" si="1"/>
        <v>330007.05399999971</v>
      </c>
      <c r="G17" s="63">
        <f t="shared" si="2"/>
        <v>0.14365615985225719</v>
      </c>
    </row>
    <row r="18" spans="1:11" x14ac:dyDescent="0.35">
      <c r="A18" s="6" t="s">
        <v>20</v>
      </c>
      <c r="B18" s="7">
        <v>223843.60800000021</v>
      </c>
      <c r="C18"/>
      <c r="E18" s="62" t="str">
        <f t="shared" si="0"/>
        <v>Storage</v>
      </c>
      <c r="F18" s="58">
        <f t="shared" si="1"/>
        <v>223843.60800000021</v>
      </c>
      <c r="G18" s="63">
        <f t="shared" si="2"/>
        <v>9.7441896295810862E-2</v>
      </c>
    </row>
    <row r="19" spans="1:11" x14ac:dyDescent="0.35">
      <c r="A19" s="6" t="s">
        <v>182</v>
      </c>
      <c r="B19" s="7">
        <v>46673.538000000037</v>
      </c>
      <c r="C19"/>
      <c r="E19" s="62" t="str">
        <f t="shared" si="0"/>
        <v>Supplies</v>
      </c>
      <c r="F19" s="58">
        <f t="shared" si="1"/>
        <v>46673.538000000037</v>
      </c>
      <c r="G19" s="63">
        <f t="shared" si="2"/>
        <v>2.0317569441404764E-2</v>
      </c>
    </row>
    <row r="20" spans="1:11" ht="15" thickBot="1" x14ac:dyDescent="0.4">
      <c r="A20" s="6" t="s">
        <v>18</v>
      </c>
      <c r="B20" s="7">
        <v>206965.53200000004</v>
      </c>
      <c r="C20"/>
      <c r="E20" s="64" t="str">
        <f t="shared" si="0"/>
        <v>Tables</v>
      </c>
      <c r="F20" s="65">
        <f t="shared" si="1"/>
        <v>206965.53200000004</v>
      </c>
      <c r="G20" s="48">
        <f t="shared" si="2"/>
        <v>9.0094660670191257E-2</v>
      </c>
    </row>
    <row r="21" spans="1:11" ht="15" thickBot="1" x14ac:dyDescent="0.4">
      <c r="A21"/>
      <c r="B21"/>
      <c r="F21" s="66">
        <f>SUM(F4:F20)</f>
        <v>2297200.8603000012</v>
      </c>
    </row>
    <row r="24" spans="1:11" ht="15" thickBot="1" x14ac:dyDescent="0.4">
      <c r="A24"/>
      <c r="B24"/>
      <c r="C24"/>
    </row>
    <row r="25" spans="1:11" ht="15" thickBot="1" x14ac:dyDescent="0.4">
      <c r="A25" s="3" t="s">
        <v>1947</v>
      </c>
      <c r="B25" s="5" t="s">
        <v>1936</v>
      </c>
      <c r="C25"/>
      <c r="D25" s="72" t="s">
        <v>7011</v>
      </c>
      <c r="E25"/>
      <c r="J25"/>
      <c r="K25"/>
    </row>
    <row r="26" spans="1:11" x14ac:dyDescent="0.35">
      <c r="A26" s="4" t="s">
        <v>27</v>
      </c>
      <c r="B26" s="146">
        <v>330007.05399999971</v>
      </c>
      <c r="C26"/>
      <c r="D26" s="70" t="str">
        <f t="shared" ref="D26:D42" si="3">A26</f>
        <v>Phones</v>
      </c>
      <c r="E26" s="69">
        <f t="shared" ref="E26:E42" si="4">IFERROR(GETPIVOTDATA("Sales",$A$25,"Sub-Category",A26),0)</f>
        <v>330007.05399999971</v>
      </c>
      <c r="J26"/>
      <c r="K26"/>
    </row>
    <row r="27" spans="1:11" x14ac:dyDescent="0.35">
      <c r="A27" s="4" t="s">
        <v>11</v>
      </c>
      <c r="B27" s="146">
        <v>328449.1030000007</v>
      </c>
      <c r="C27"/>
      <c r="D27" s="33" t="str">
        <f t="shared" si="3"/>
        <v>Chairs</v>
      </c>
      <c r="E27" s="69">
        <f t="shared" si="4"/>
        <v>328449.1030000007</v>
      </c>
      <c r="J27"/>
      <c r="K27"/>
    </row>
    <row r="28" spans="1:11" x14ac:dyDescent="0.35">
      <c r="A28" s="4" t="s">
        <v>20</v>
      </c>
      <c r="B28" s="146">
        <v>223843.60800000021</v>
      </c>
      <c r="C28"/>
      <c r="D28" s="33" t="str">
        <f t="shared" si="3"/>
        <v>Storage</v>
      </c>
      <c r="E28" s="69">
        <f t="shared" si="4"/>
        <v>223843.60800000021</v>
      </c>
      <c r="J28"/>
      <c r="K28"/>
    </row>
    <row r="29" spans="1:11" x14ac:dyDescent="0.35">
      <c r="A29" s="4" t="s">
        <v>18</v>
      </c>
      <c r="B29" s="146">
        <v>206965.53200000004</v>
      </c>
      <c r="C29"/>
      <c r="D29" s="33" t="str">
        <f t="shared" si="3"/>
        <v>Tables</v>
      </c>
      <c r="E29" s="69">
        <f t="shared" si="4"/>
        <v>206965.53200000004</v>
      </c>
      <c r="J29"/>
      <c r="K29"/>
    </row>
    <row r="30" spans="1:11" x14ac:dyDescent="0.35">
      <c r="A30" s="4" t="s">
        <v>29</v>
      </c>
      <c r="B30" s="146">
        <v>203412.73300000036</v>
      </c>
      <c r="C30"/>
      <c r="D30" s="33" t="str">
        <f t="shared" si="3"/>
        <v>Binders</v>
      </c>
      <c r="E30" s="69">
        <f t="shared" si="4"/>
        <v>203412.73300000036</v>
      </c>
      <c r="J30"/>
      <c r="K30"/>
    </row>
    <row r="31" spans="1:11" x14ac:dyDescent="0.35">
      <c r="A31" s="4" t="s">
        <v>208</v>
      </c>
      <c r="B31" s="146">
        <v>189238.63100000005</v>
      </c>
      <c r="C31"/>
      <c r="D31" s="33" t="str">
        <f t="shared" si="3"/>
        <v>Machines</v>
      </c>
      <c r="E31" s="69">
        <f>IFERROR(GETPIVOTDATA("Sales",$A$25,"Sub-Category",A31),0)</f>
        <v>189238.63100000005</v>
      </c>
      <c r="J31"/>
      <c r="K31"/>
    </row>
    <row r="32" spans="1:11" x14ac:dyDescent="0.35">
      <c r="A32" s="4" t="s">
        <v>56</v>
      </c>
      <c r="B32" s="146">
        <v>167380.31799999994</v>
      </c>
      <c r="C32"/>
      <c r="D32" s="33" t="str">
        <f t="shared" si="3"/>
        <v>Accessories</v>
      </c>
      <c r="E32" s="69">
        <f t="shared" si="4"/>
        <v>167380.31799999994</v>
      </c>
      <c r="J32"/>
      <c r="K32"/>
    </row>
    <row r="33" spans="1:11" x14ac:dyDescent="0.35">
      <c r="A33" s="4" t="s">
        <v>363</v>
      </c>
      <c r="B33" s="146">
        <v>149528.03</v>
      </c>
      <c r="C33"/>
      <c r="D33" s="33" t="str">
        <f t="shared" si="3"/>
        <v>Copiers</v>
      </c>
      <c r="E33" s="69">
        <f t="shared" si="4"/>
        <v>149528.03</v>
      </c>
      <c r="J33"/>
      <c r="K33"/>
    </row>
    <row r="34" spans="1:11" x14ac:dyDescent="0.35">
      <c r="A34" s="4" t="s">
        <v>9</v>
      </c>
      <c r="B34" s="146">
        <v>114879.9963</v>
      </c>
      <c r="C34"/>
      <c r="D34" s="33" t="str">
        <f t="shared" si="3"/>
        <v>Bookcases</v>
      </c>
      <c r="E34" s="69">
        <f t="shared" si="4"/>
        <v>114879.9963</v>
      </c>
      <c r="J34"/>
      <c r="K34"/>
    </row>
    <row r="35" spans="1:11" x14ac:dyDescent="0.35">
      <c r="A35" s="4" t="s">
        <v>31</v>
      </c>
      <c r="B35" s="146">
        <v>107532.16099999998</v>
      </c>
      <c r="C35"/>
      <c r="D35" s="33" t="str">
        <f t="shared" si="3"/>
        <v>Appliances</v>
      </c>
      <c r="E35" s="69">
        <f t="shared" si="4"/>
        <v>107532.16099999998</v>
      </c>
      <c r="J35"/>
      <c r="K35"/>
    </row>
    <row r="36" spans="1:11" x14ac:dyDescent="0.35">
      <c r="A36" s="4" t="s">
        <v>22</v>
      </c>
      <c r="B36" s="146">
        <v>91705.163999999975</v>
      </c>
      <c r="C36"/>
      <c r="D36" s="33" t="str">
        <f t="shared" si="3"/>
        <v>Furnishings</v>
      </c>
      <c r="E36" s="69">
        <f t="shared" si="4"/>
        <v>91705.163999999975</v>
      </c>
      <c r="J36"/>
      <c r="K36"/>
    </row>
    <row r="37" spans="1:11" x14ac:dyDescent="0.35">
      <c r="A37" s="4" t="s">
        <v>36</v>
      </c>
      <c r="B37" s="146">
        <v>78479.206000000195</v>
      </c>
      <c r="C37"/>
      <c r="D37" s="33" t="str">
        <f t="shared" si="3"/>
        <v>Paper</v>
      </c>
      <c r="E37" s="69">
        <f t="shared" si="4"/>
        <v>78479.206000000195</v>
      </c>
      <c r="J37"/>
      <c r="K37"/>
    </row>
    <row r="38" spans="1:11" x14ac:dyDescent="0.35">
      <c r="A38" s="4" t="s">
        <v>182</v>
      </c>
      <c r="B38" s="146">
        <v>46673.538000000037</v>
      </c>
      <c r="C38"/>
      <c r="D38" s="33" t="str">
        <f t="shared" si="3"/>
        <v>Supplies</v>
      </c>
      <c r="E38" s="69">
        <f t="shared" si="4"/>
        <v>46673.538000000037</v>
      </c>
      <c r="J38"/>
      <c r="K38"/>
    </row>
    <row r="39" spans="1:11" x14ac:dyDescent="0.35">
      <c r="A39" s="4" t="s">
        <v>24</v>
      </c>
      <c r="B39" s="146">
        <v>27118.791999999994</v>
      </c>
      <c r="C39"/>
      <c r="D39" s="33" t="str">
        <f t="shared" si="3"/>
        <v>Art</v>
      </c>
      <c r="E39" s="69">
        <f t="shared" si="4"/>
        <v>27118.791999999994</v>
      </c>
      <c r="J39"/>
      <c r="K39"/>
    </row>
    <row r="40" spans="1:11" x14ac:dyDescent="0.35">
      <c r="A40" s="4" t="s">
        <v>61</v>
      </c>
      <c r="B40" s="146">
        <v>16476.401999999995</v>
      </c>
      <c r="C40"/>
      <c r="D40" s="33" t="str">
        <f t="shared" si="3"/>
        <v>Envelopes</v>
      </c>
      <c r="E40" s="69">
        <f t="shared" si="4"/>
        <v>16476.401999999995</v>
      </c>
      <c r="J40"/>
      <c r="K40"/>
    </row>
    <row r="41" spans="1:11" x14ac:dyDescent="0.35">
      <c r="A41" s="4" t="s">
        <v>15</v>
      </c>
      <c r="B41" s="146">
        <v>12486.312000000005</v>
      </c>
      <c r="C41"/>
      <c r="D41" s="33" t="str">
        <f t="shared" si="3"/>
        <v>Labels</v>
      </c>
      <c r="E41" s="69">
        <f t="shared" si="4"/>
        <v>12486.312000000005</v>
      </c>
      <c r="J41"/>
      <c r="K41"/>
    </row>
    <row r="42" spans="1:11" x14ac:dyDescent="0.35">
      <c r="A42" s="4" t="s">
        <v>91</v>
      </c>
      <c r="B42" s="146">
        <v>3024.2800000000016</v>
      </c>
      <c r="C42"/>
      <c r="D42" s="33" t="str">
        <f t="shared" si="3"/>
        <v>Fasteners</v>
      </c>
      <c r="E42" s="69">
        <f t="shared" si="4"/>
        <v>3024.2800000000016</v>
      </c>
      <c r="J42"/>
      <c r="K42"/>
    </row>
    <row r="43" spans="1:11" x14ac:dyDescent="0.35">
      <c r="E43"/>
      <c r="F43"/>
      <c r="G43"/>
      <c r="H43"/>
      <c r="I43"/>
      <c r="J43"/>
      <c r="K43"/>
    </row>
    <row r="44" spans="1:11" x14ac:dyDescent="0.35">
      <c r="E44"/>
      <c r="F44"/>
      <c r="G44"/>
      <c r="H44"/>
      <c r="I44"/>
      <c r="J44"/>
      <c r="K44"/>
    </row>
    <row r="45" spans="1:11" x14ac:dyDescent="0.35">
      <c r="E45"/>
      <c r="F45"/>
      <c r="G45"/>
      <c r="H45"/>
      <c r="I45"/>
      <c r="J45"/>
      <c r="K45"/>
    </row>
    <row r="46" spans="1:11" x14ac:dyDescent="0.35">
      <c r="E46"/>
      <c r="F46"/>
      <c r="G46"/>
      <c r="H46"/>
      <c r="I46"/>
      <c r="J46"/>
      <c r="K46"/>
    </row>
    <row r="47" spans="1:11" x14ac:dyDescent="0.35">
      <c r="E47"/>
      <c r="F47"/>
      <c r="G47"/>
      <c r="H47"/>
      <c r="I47"/>
      <c r="J47"/>
      <c r="K47"/>
    </row>
    <row r="48" spans="1:11" x14ac:dyDescent="0.35">
      <c r="E48"/>
      <c r="F48"/>
      <c r="G48"/>
      <c r="H48"/>
      <c r="I48"/>
      <c r="J48"/>
      <c r="K48"/>
    </row>
    <row r="49" spans="5:11" x14ac:dyDescent="0.35">
      <c r="E49"/>
      <c r="F49"/>
      <c r="G49"/>
      <c r="H49"/>
      <c r="I49"/>
      <c r="J49"/>
      <c r="K49"/>
    </row>
  </sheetData>
  <conditionalFormatting sqref="G4:G20">
    <cfRule type="top10" dxfId="133" priority="2" rank="1"/>
  </conditionalFormatting>
  <conditionalFormatting sqref="E26:E42">
    <cfRule type="top10" dxfId="132" priority="1" rank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BC7B-5923-4373-8C90-5F75AD8F72BC}">
  <sheetPr codeName="Hoja4"/>
  <dimension ref="A3:AD214"/>
  <sheetViews>
    <sheetView zoomScale="70" zoomScaleNormal="70" workbookViewId="0">
      <selection activeCell="F4" sqref="F4"/>
    </sheetView>
  </sheetViews>
  <sheetFormatPr baseColWidth="10" defaultColWidth="11.453125" defaultRowHeight="14.5" x14ac:dyDescent="0.35"/>
  <cols>
    <col min="1" max="1" width="24.26953125" style="7" bestFit="1" customWidth="1"/>
    <col min="2" max="2" width="30.26953125" style="7" bestFit="1" customWidth="1"/>
    <col min="3" max="3" width="16.453125" style="7" bestFit="1" customWidth="1"/>
    <col min="4" max="4" width="15.08984375" style="7" bestFit="1" customWidth="1"/>
    <col min="5" max="5" width="16.90625" style="7" bestFit="1" customWidth="1"/>
    <col min="6" max="6" width="16.453125" style="7" bestFit="1" customWidth="1"/>
    <col min="7" max="8" width="16.90625" style="7" bestFit="1" customWidth="1"/>
    <col min="9" max="9" width="15.54296875" style="7" bestFit="1" customWidth="1"/>
    <col min="10" max="10" width="14.54296875" style="7" bestFit="1" customWidth="1"/>
    <col min="11" max="11" width="15.90625" style="7" bestFit="1" customWidth="1"/>
    <col min="12" max="12" width="15.08984375" style="7" bestFit="1" customWidth="1"/>
    <col min="13" max="13" width="16.90625" style="7" bestFit="1" customWidth="1"/>
    <col min="14" max="14" width="15.90625" style="7" bestFit="1" customWidth="1"/>
    <col min="15" max="15" width="17.26953125" style="7" bestFit="1" customWidth="1"/>
    <col min="16" max="16" width="16.90625" style="7" bestFit="1" customWidth="1"/>
    <col min="17" max="17" width="15.90625" style="7" bestFit="1" customWidth="1"/>
    <col min="18" max="18" width="17.26953125" style="7" bestFit="1" customWidth="1"/>
    <col min="19" max="19" width="19.6328125" style="7" bestFit="1" customWidth="1"/>
    <col min="20" max="20" width="11" style="7" bestFit="1" customWidth="1"/>
    <col min="21" max="21" width="10" style="7" bestFit="1" customWidth="1"/>
    <col min="22" max="22" width="11.36328125" style="7" bestFit="1" customWidth="1"/>
    <col min="23" max="23" width="11" style="7" bestFit="1" customWidth="1"/>
    <col min="24" max="24" width="12" style="7" bestFit="1" customWidth="1"/>
    <col min="25" max="25" width="11" style="7" bestFit="1" customWidth="1"/>
    <col min="26" max="27" width="12" style="7" bestFit="1" customWidth="1"/>
    <col min="28" max="28" width="11" style="7" bestFit="1" customWidth="1"/>
    <col min="29" max="29" width="12" style="7" bestFit="1" customWidth="1"/>
    <col min="30" max="30" width="13.54296875" style="7" bestFit="1" customWidth="1"/>
    <col min="31" max="16384" width="11.453125" style="7"/>
  </cols>
  <sheetData>
    <row r="3" spans="1:10" x14ac:dyDescent="0.35">
      <c r="A3" s="9" t="s">
        <v>1936</v>
      </c>
      <c r="B3" s="9" t="s">
        <v>1948</v>
      </c>
    </row>
    <row r="4" spans="1:10" x14ac:dyDescent="0.35">
      <c r="A4" s="9" t="s">
        <v>1947</v>
      </c>
      <c r="B4" s="7" t="s">
        <v>8</v>
      </c>
      <c r="C4" s="7" t="s">
        <v>14</v>
      </c>
      <c r="D4" s="7" t="s">
        <v>26</v>
      </c>
      <c r="E4" s="7" t="s">
        <v>1949</v>
      </c>
    </row>
    <row r="5" spans="1:10" x14ac:dyDescent="0.35">
      <c r="A5" s="6" t="s">
        <v>1937</v>
      </c>
      <c r="B5" s="7">
        <v>157192.85309999998</v>
      </c>
      <c r="C5" s="7">
        <v>151776.41200000001</v>
      </c>
      <c r="D5" s="7">
        <v>175278.23300000001</v>
      </c>
      <c r="E5" s="7">
        <v>484247.49810000003</v>
      </c>
      <c r="G5" s="13"/>
      <c r="H5" s="14"/>
      <c r="I5" s="14"/>
      <c r="J5" s="14"/>
    </row>
    <row r="6" spans="1:10" x14ac:dyDescent="0.35">
      <c r="A6" s="8" t="s">
        <v>1938</v>
      </c>
      <c r="B6" s="7">
        <v>22656.138999999999</v>
      </c>
      <c r="C6" s="7">
        <v>14528.682999999995</v>
      </c>
      <c r="D6" s="7">
        <v>37262.974000000002</v>
      </c>
      <c r="E6" s="7">
        <v>74447.796000000002</v>
      </c>
      <c r="H6" s="7" t="s">
        <v>1945</v>
      </c>
      <c r="I6" s="7" t="s">
        <v>14</v>
      </c>
      <c r="J6" s="7" t="s">
        <v>26</v>
      </c>
    </row>
    <row r="7" spans="1:10" x14ac:dyDescent="0.35">
      <c r="A7" s="8" t="s">
        <v>1939</v>
      </c>
      <c r="B7" s="7">
        <v>28063.749600000006</v>
      </c>
      <c r="C7" s="7">
        <v>31243.735000000008</v>
      </c>
      <c r="D7" s="7">
        <v>27231.274999999991</v>
      </c>
      <c r="E7" s="7">
        <v>86538.759600000005</v>
      </c>
      <c r="G7" s="8" t="s">
        <v>1938</v>
      </c>
      <c r="H7" s="7">
        <f>IFERROR(GETPIVOTDATA("Sales",$A$3,"Order Date",A6,"Category","Furniture","Años",$A$5),0)</f>
        <v>22656.138999999999</v>
      </c>
      <c r="I7" s="7">
        <f>IFERROR(GETPIVOTDATA("Sales",$A$3,"Order Date",A6,"Category","Office Supplies","Años",$A$5),0)</f>
        <v>14528.682999999995</v>
      </c>
      <c r="J7" s="7">
        <f>IFERROR(GETPIVOTDATA("Sales",$A$3,"Order Date",A6,"Category","Technology","Años",$A$5),0)</f>
        <v>37262.974000000002</v>
      </c>
    </row>
    <row r="8" spans="1:10" x14ac:dyDescent="0.35">
      <c r="A8" s="8" t="s">
        <v>1940</v>
      </c>
      <c r="B8" s="7">
        <v>41957.878300000018</v>
      </c>
      <c r="C8" s="7">
        <v>53923.968000000023</v>
      </c>
      <c r="D8" s="7">
        <v>47751.366000000002</v>
      </c>
      <c r="E8" s="7">
        <v>143633.21230000004</v>
      </c>
      <c r="G8" s="8" t="s">
        <v>1939</v>
      </c>
      <c r="H8" s="7">
        <f>IFERROR(GETPIVOTDATA("Sales",$A$3,"Order Date",A7,"Category","Furniture","Años",$A$5),0)</f>
        <v>28063.749600000006</v>
      </c>
      <c r="I8" s="7">
        <f>IFERROR(GETPIVOTDATA("Sales",$A$3,"Order Date",A7,"Category","Office Supplies","Años",$A$5),0)</f>
        <v>31243.735000000008</v>
      </c>
      <c r="J8" s="7">
        <f>IFERROR(GETPIVOTDATA("Sales",$A$3,"Order Date",A7,"Category","Technology","Años",$A$5),0)</f>
        <v>27231.274999999991</v>
      </c>
    </row>
    <row r="9" spans="1:10" x14ac:dyDescent="0.35">
      <c r="A9" s="8" t="s">
        <v>1941</v>
      </c>
      <c r="B9" s="7">
        <v>64515.086199999962</v>
      </c>
      <c r="C9" s="7">
        <v>52080.025999999969</v>
      </c>
      <c r="D9" s="7">
        <v>63032.618000000017</v>
      </c>
      <c r="E9" s="7">
        <v>179627.73019999993</v>
      </c>
      <c r="G9" s="8" t="s">
        <v>1940</v>
      </c>
      <c r="H9" s="7">
        <f>IFERROR(GETPIVOTDATA("Sales",$A$3,"Order Date",A8,"Category","Furniture","Años",$A$5),0)</f>
        <v>41957.878300000018</v>
      </c>
      <c r="I9" s="7">
        <f>IFERROR(GETPIVOTDATA("Sales",$A$3,"Order Date",A8,"Category","Office Supplies","Años",$A$5),0)</f>
        <v>53923.968000000023</v>
      </c>
      <c r="J9" s="7">
        <f>IFERROR(GETPIVOTDATA("Sales",$A$3,"Order Date",A8,"Category","Technology","Años",$A$5),0)</f>
        <v>47751.366000000002</v>
      </c>
    </row>
    <row r="10" spans="1:10" x14ac:dyDescent="0.35">
      <c r="A10" s="6" t="s">
        <v>1942</v>
      </c>
      <c r="B10" s="7">
        <v>170518.23700000002</v>
      </c>
      <c r="C10" s="7">
        <v>137233.46300000005</v>
      </c>
      <c r="D10" s="7">
        <v>162780.80900000004</v>
      </c>
      <c r="E10" s="7">
        <v>470532.50900000008</v>
      </c>
      <c r="G10" s="8" t="s">
        <v>1941</v>
      </c>
      <c r="H10" s="7">
        <f>IFERROR(GETPIVOTDATA("Sales",$A$3,"Order Date",A9,"Category","Furniture","Años",$A$5),0)</f>
        <v>64515.086199999962</v>
      </c>
      <c r="I10" s="7">
        <f>IFERROR(GETPIVOTDATA("Sales",$A$3,"Order Date",A9,"Category","Office Supplies","Años",$A$5),0)</f>
        <v>52080.025999999969</v>
      </c>
      <c r="J10" s="7">
        <f>IFERROR(GETPIVOTDATA("Sales",$A$3,"Order Date",A9,"Category","Technology","Años",$A$5),0)</f>
        <v>63032.618000000017</v>
      </c>
    </row>
    <row r="11" spans="1:10" x14ac:dyDescent="0.35">
      <c r="A11" s="8" t="s">
        <v>1938</v>
      </c>
      <c r="B11" s="7">
        <v>27374.098599999994</v>
      </c>
      <c r="C11" s="7">
        <v>23059.393999999997</v>
      </c>
      <c r="D11" s="7">
        <v>18418.246000000003</v>
      </c>
      <c r="E11" s="7">
        <v>68851.738599999997</v>
      </c>
      <c r="G11" s="8" t="s">
        <v>1938</v>
      </c>
      <c r="H11" s="7">
        <f>IFERROR(GETPIVOTDATA("Sales",$A$3,"Order Date",A11,"Category","Furniture","Años",$A$10),0)</f>
        <v>27374.098599999994</v>
      </c>
      <c r="I11" s="7">
        <f>IFERROR(GETPIVOTDATA("Sales",$A$3,"Order Date",A11,"Category","Office Supplies","Años",$A$10),0)</f>
        <v>23059.393999999997</v>
      </c>
      <c r="J11" s="7">
        <f>IFERROR(GETPIVOTDATA("Sales",$A$3,"Order Date",A11,"Category","Technology","Años",$A$10),0)</f>
        <v>18418.246000000003</v>
      </c>
    </row>
    <row r="12" spans="1:10" x14ac:dyDescent="0.35">
      <c r="A12" s="8" t="s">
        <v>1939</v>
      </c>
      <c r="B12" s="7">
        <v>27564.827999999994</v>
      </c>
      <c r="C12" s="7">
        <v>32320.040999999994</v>
      </c>
      <c r="D12" s="7">
        <v>29239.318000000003</v>
      </c>
      <c r="E12" s="7">
        <v>89124.186999999991</v>
      </c>
      <c r="G12" s="8" t="s">
        <v>1939</v>
      </c>
      <c r="H12" s="7">
        <f>IFERROR(GETPIVOTDATA("Sales",$A$3,"Order Date",A12,"Category","Furniture","Años",$A$10),0)</f>
        <v>27564.827999999994</v>
      </c>
      <c r="I12" s="7">
        <f>IFERROR(GETPIVOTDATA("Sales",$A$3,"Order Date",A12,"Category","Office Supplies","Años",$A$10),0)</f>
        <v>32320.040999999994</v>
      </c>
      <c r="J12" s="7">
        <f>IFERROR(GETPIVOTDATA("Sales",$A$3,"Order Date",A12,"Category","Technology","Años",$A$10),0)</f>
        <v>29239.318000000003</v>
      </c>
    </row>
    <row r="13" spans="1:10" x14ac:dyDescent="0.35">
      <c r="A13" s="8" t="s">
        <v>1940</v>
      </c>
      <c r="B13" s="7">
        <v>49586.035199999998</v>
      </c>
      <c r="C13" s="7">
        <v>35760.814000000013</v>
      </c>
      <c r="D13" s="7">
        <v>44912.726000000017</v>
      </c>
      <c r="E13" s="7">
        <v>130259.57520000002</v>
      </c>
      <c r="G13" s="8" t="s">
        <v>1940</v>
      </c>
      <c r="H13" s="7">
        <f>IFERROR(GETPIVOTDATA("Sales",$A$3,"Order Date",A13,"Category","Furniture","Años",$A$10),0)</f>
        <v>49586.035199999998</v>
      </c>
      <c r="I13" s="7">
        <f>IFERROR(GETPIVOTDATA("Sales",$A$3,"Order Date",A13,"Category","Office Supplies","Años",$A$10),0)</f>
        <v>35760.814000000013</v>
      </c>
      <c r="J13" s="7">
        <f>IFERROR(GETPIVOTDATA("Sales",$A$3,"Order Date",A13,"Category","Technology","Años",$A$10),0)</f>
        <v>44912.726000000017</v>
      </c>
    </row>
    <row r="14" spans="1:10" x14ac:dyDescent="0.35">
      <c r="A14" s="8" t="s">
        <v>1941</v>
      </c>
      <c r="B14" s="7">
        <v>65993.275200000018</v>
      </c>
      <c r="C14" s="7">
        <v>46093.214000000036</v>
      </c>
      <c r="D14" s="7">
        <v>70210.519000000015</v>
      </c>
      <c r="E14" s="7">
        <v>182297.00820000007</v>
      </c>
      <c r="G14" s="8" t="s">
        <v>1941</v>
      </c>
      <c r="H14" s="7">
        <f>IFERROR(GETPIVOTDATA("Sales",$A$3,"Order Date",A14,"Category","Furniture","Años",$A$10),0)</f>
        <v>65993.275200000018</v>
      </c>
      <c r="I14" s="7">
        <f>IFERROR(GETPIVOTDATA("Sales",$A$3,"Order Date",A14,"Category","Office Supplies","Años",$A$10),0)</f>
        <v>46093.214000000036</v>
      </c>
      <c r="J14" s="7">
        <f>IFERROR(GETPIVOTDATA("Sales",$A$3,"Order Date",A14,"Category","Technology","Años",$A$10),0)</f>
        <v>70210.519000000015</v>
      </c>
    </row>
    <row r="15" spans="1:10" x14ac:dyDescent="0.35">
      <c r="A15" s="6" t="s">
        <v>1943</v>
      </c>
      <c r="B15" s="7">
        <v>198901.4359999999</v>
      </c>
      <c r="C15" s="7">
        <v>183939.98199999996</v>
      </c>
      <c r="D15" s="7">
        <v>226364.18</v>
      </c>
      <c r="E15" s="7">
        <v>609205.59799999988</v>
      </c>
      <c r="G15" s="8" t="s">
        <v>1938</v>
      </c>
      <c r="H15" s="7">
        <f>IFERROR(GETPIVOTDATA("Sales",$A$3,"Order Date",A16,"Category","Furniture","Años",$A$15),0)</f>
        <v>24349.385999999999</v>
      </c>
      <c r="I15" s="7">
        <f>IFERROR(GETPIVOTDATA("Sales",$A$3,"Order Date",A16,"Category","Office Supplies","Años",$A$15),0)</f>
        <v>29440.962999999996</v>
      </c>
      <c r="J15" s="7">
        <f>IFERROR(GETPIVOTDATA("Sales",$A$3,"Order Date",A16,"Category","Technology","Años",$A$15),0)</f>
        <v>39446.831999999995</v>
      </c>
    </row>
    <row r="16" spans="1:10" x14ac:dyDescent="0.35">
      <c r="A16" s="8" t="s">
        <v>1938</v>
      </c>
      <c r="B16" s="7">
        <v>24349.385999999999</v>
      </c>
      <c r="C16" s="7">
        <v>29440.962999999996</v>
      </c>
      <c r="D16" s="7">
        <v>39446.831999999995</v>
      </c>
      <c r="E16" s="7">
        <v>93237.180999999982</v>
      </c>
      <c r="G16" s="8" t="s">
        <v>1939</v>
      </c>
      <c r="H16" s="7">
        <f>IFERROR(GETPIVOTDATA("Sales",$A$3,"Order Date",A17,"Category","Furniture","Años",$A$15),0)</f>
        <v>41402.496999999988</v>
      </c>
      <c r="I16" s="7">
        <f>IFERROR(GETPIVOTDATA("Sales",$A$3,"Order Date",A17,"Category","Office Supplies","Años",$A$15),0)</f>
        <v>34584.458999999981</v>
      </c>
      <c r="J16" s="7">
        <f>IFERROR(GETPIVOTDATA("Sales",$A$3,"Order Date",A17,"Category","Technology","Años",$A$15),0)</f>
        <v>60095.344999999994</v>
      </c>
    </row>
    <row r="17" spans="1:30" x14ac:dyDescent="0.35">
      <c r="A17" s="8" t="s">
        <v>1939</v>
      </c>
      <c r="B17" s="7">
        <v>41402.496999999988</v>
      </c>
      <c r="C17" s="7">
        <v>34584.458999999981</v>
      </c>
      <c r="D17" s="7">
        <v>60095.344999999994</v>
      </c>
      <c r="E17" s="7">
        <v>136082.30099999998</v>
      </c>
      <c r="G17" s="8" t="s">
        <v>1940</v>
      </c>
      <c r="H17" s="7">
        <f>IFERROR(GETPIVOTDATA("Sales",$A$3,"Order Date",A18,"Category","Furniture","Años",$A$15),0)</f>
        <v>52814.632199999985</v>
      </c>
      <c r="I17" s="7">
        <f>IFERROR(GETPIVOTDATA("Sales",$A$3,"Order Date",A18,"Category","Office Supplies","Años",$A$15),0)</f>
        <v>45147.92199999997</v>
      </c>
      <c r="J17" s="7">
        <f>IFERROR(GETPIVOTDATA("Sales",$A$3,"Order Date",A18,"Category","Technology","Años",$A$15),0)</f>
        <v>45824.808000000005</v>
      </c>
    </row>
    <row r="18" spans="1:30" x14ac:dyDescent="0.35">
      <c r="A18" s="8" t="s">
        <v>1940</v>
      </c>
      <c r="B18" s="7">
        <v>52814.632199999985</v>
      </c>
      <c r="C18" s="7">
        <v>45147.92199999997</v>
      </c>
      <c r="D18" s="7">
        <v>45824.808000000005</v>
      </c>
      <c r="E18" s="7">
        <v>143787.36219999997</v>
      </c>
      <c r="G18" s="8" t="s">
        <v>1941</v>
      </c>
      <c r="H18" s="7">
        <f>IFERROR(GETPIVOTDATA("Sales",$A$3,"Order Date",A19,"Category","Furniture","Años",$A$15),0)</f>
        <v>80334.920799999934</v>
      </c>
      <c r="I18" s="7">
        <f>IFERROR(GETPIVOTDATA("Sales",$A$3,"Order Date",A19,"Category","Office Supplies","Años",$A$15),0)</f>
        <v>74766.638000000006</v>
      </c>
      <c r="J18" s="7">
        <f>IFERROR(GETPIVOTDATA("Sales",$A$3,"Order Date",A19,"Category","Technology","Años",$A$15),0)</f>
        <v>80997.195000000007</v>
      </c>
    </row>
    <row r="19" spans="1:30" x14ac:dyDescent="0.35">
      <c r="A19" s="8" t="s">
        <v>1941</v>
      </c>
      <c r="B19" s="7">
        <v>80334.920799999934</v>
      </c>
      <c r="C19" s="7">
        <v>74766.638000000006</v>
      </c>
      <c r="D19" s="7">
        <v>80997.195000000007</v>
      </c>
      <c r="E19" s="7">
        <v>236098.75379999995</v>
      </c>
      <c r="G19" s="8" t="s">
        <v>1938</v>
      </c>
      <c r="H19" s="7">
        <f>IFERROR(GETPIVOTDATA("Sales",$A$3,"Order Date",A21,"Category","Furniture","Años",$A$20),0)</f>
        <v>23723.814199999997</v>
      </c>
      <c r="I19" s="7">
        <f>IFERROR(GETPIVOTDATA("Sales",$A$3,"Order Date",A21,"Category","Office Supplies","Años",$A$20),0)</f>
        <v>43232.347000000023</v>
      </c>
      <c r="J19" s="7">
        <f>IFERROR(GETPIVOTDATA("Sales",$A$3,"Order Date",A21,"Category","Technology","Años",$A$20),0)</f>
        <v>56188.698999999993</v>
      </c>
    </row>
    <row r="20" spans="1:30" x14ac:dyDescent="0.35">
      <c r="A20" s="6" t="s">
        <v>1944</v>
      </c>
      <c r="B20" s="7">
        <v>215387.26919999992</v>
      </c>
      <c r="C20" s="7">
        <v>246097.17500000013</v>
      </c>
      <c r="D20" s="7">
        <v>271730.81099999993</v>
      </c>
      <c r="E20" s="7">
        <v>733215.25520000001</v>
      </c>
      <c r="G20" s="8" t="s">
        <v>1939</v>
      </c>
      <c r="H20" s="7">
        <f>IFERROR(GETPIVOTDATA("Sales",$A$3,"Order Date",A22,"Category","Furniture","Años",$A$20),0)</f>
        <v>45032.102999999988</v>
      </c>
      <c r="I20" s="7">
        <f>IFERROR(GETPIVOTDATA("Sales",$A$3,"Order Date",A22,"Category","Office Supplies","Años",$A$20),0)</f>
        <v>45721.193999999981</v>
      </c>
      <c r="J20" s="7">
        <f>IFERROR(GETPIVOTDATA("Sales",$A$3,"Order Date",A22,"Category","Technology","Años",$A$20),0)</f>
        <v>43011.074999999997</v>
      </c>
    </row>
    <row r="21" spans="1:30" x14ac:dyDescent="0.35">
      <c r="A21" s="8" t="s">
        <v>1938</v>
      </c>
      <c r="B21" s="7">
        <v>23723.814199999997</v>
      </c>
      <c r="C21" s="7">
        <v>43232.347000000023</v>
      </c>
      <c r="D21" s="7">
        <v>56188.698999999993</v>
      </c>
      <c r="E21" s="7">
        <v>123144.86020000001</v>
      </c>
      <c r="G21" s="8" t="s">
        <v>1940</v>
      </c>
      <c r="H21" s="7">
        <f>IFERROR(GETPIVOTDATA("Sales",$A$3,"Order Date",A23,"Category","Furniture","Años",$A$20),0)</f>
        <v>56283.102000000014</v>
      </c>
      <c r="I21" s="7">
        <f>IFERROR(GETPIVOTDATA("Sales",$A$3,"Order Date",A23,"Category","Office Supplies","Años",$A$20),0)</f>
        <v>72197.163000000059</v>
      </c>
      <c r="J21" s="7">
        <f>IFERROR(GETPIVOTDATA("Sales",$A$3,"Order Date",A23,"Category","Technology","Años",$A$20),0)</f>
        <v>67771.690999999992</v>
      </c>
    </row>
    <row r="22" spans="1:30" x14ac:dyDescent="0.35">
      <c r="A22" s="8" t="s">
        <v>1939</v>
      </c>
      <c r="B22" s="7">
        <v>45032.102999999988</v>
      </c>
      <c r="C22" s="7">
        <v>45721.193999999981</v>
      </c>
      <c r="D22" s="7">
        <v>43011.074999999997</v>
      </c>
      <c r="E22" s="7">
        <v>133764.37199999997</v>
      </c>
      <c r="G22" s="8" t="s">
        <v>1941</v>
      </c>
      <c r="H22" s="7">
        <f>IFERROR(GETPIVOTDATA("Sales",$A$3,"Order Date",A24,"Category","Furniture","Años",$A$20),0)</f>
        <v>90348.249999999927</v>
      </c>
      <c r="I22" s="7">
        <f>IFERROR(GETPIVOTDATA("Sales",$A$3,"Order Date",A24,"Category","Office Supplies","Años",$A$20),0)</f>
        <v>84946.471000000078</v>
      </c>
      <c r="J22" s="7">
        <f>IFERROR(GETPIVOTDATA("Sales",$A$3,"Order Date",A24,"Category","Technology","Años",$A$20),0)</f>
        <v>104759.34599999996</v>
      </c>
    </row>
    <row r="23" spans="1:30" x14ac:dyDescent="0.35">
      <c r="A23" s="8" t="s">
        <v>1940</v>
      </c>
      <c r="B23" s="7">
        <v>56283.102000000014</v>
      </c>
      <c r="C23" s="7">
        <v>72197.163000000059</v>
      </c>
      <c r="D23" s="7">
        <v>67771.690999999992</v>
      </c>
      <c r="E23" s="7">
        <v>196251.95600000006</v>
      </c>
    </row>
    <row r="24" spans="1:30" x14ac:dyDescent="0.35">
      <c r="A24" s="8" t="s">
        <v>1941</v>
      </c>
      <c r="B24" s="7">
        <v>90348.249999999927</v>
      </c>
      <c r="C24" s="7">
        <v>84946.471000000078</v>
      </c>
      <c r="D24" s="7">
        <v>104759.34599999996</v>
      </c>
      <c r="E24" s="7">
        <v>280054.06699999998</v>
      </c>
    </row>
    <row r="25" spans="1:30" x14ac:dyDescent="0.35">
      <c r="A25" s="6" t="s">
        <v>1949</v>
      </c>
      <c r="B25" s="7">
        <v>741999.79529999977</v>
      </c>
      <c r="C25" s="7">
        <v>719047.03200000012</v>
      </c>
      <c r="D25" s="7">
        <v>836154.03300000005</v>
      </c>
      <c r="E25" s="7">
        <v>2297200.8602999998</v>
      </c>
    </row>
    <row r="26" spans="1:30" x14ac:dyDescent="0.35">
      <c r="A26"/>
      <c r="B26"/>
      <c r="C26"/>
      <c r="D26"/>
      <c r="E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 x14ac:dyDescent="0.35">
      <c r="A27"/>
      <c r="B27"/>
      <c r="C27"/>
      <c r="D27"/>
      <c r="E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0" x14ac:dyDescent="0.35">
      <c r="A28"/>
      <c r="B28"/>
      <c r="C28"/>
      <c r="D28"/>
      <c r="E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0" x14ac:dyDescent="0.35">
      <c r="A29" s="9" t="s">
        <v>1936</v>
      </c>
      <c r="B29" s="9" t="s">
        <v>1948</v>
      </c>
      <c r="T29"/>
      <c r="U29"/>
      <c r="V29"/>
      <c r="W29"/>
      <c r="X29"/>
      <c r="Y29"/>
      <c r="Z29"/>
      <c r="AA29"/>
      <c r="AB29"/>
      <c r="AC29"/>
      <c r="AD29"/>
    </row>
    <row r="30" spans="1:30" x14ac:dyDescent="0.35">
      <c r="A30" s="9" t="s">
        <v>1947</v>
      </c>
      <c r="B30" s="7" t="s">
        <v>56</v>
      </c>
      <c r="C30" s="7" t="s">
        <v>31</v>
      </c>
      <c r="D30" s="7" t="s">
        <v>24</v>
      </c>
      <c r="E30" s="7" t="s">
        <v>29</v>
      </c>
      <c r="F30" s="7" t="s">
        <v>9</v>
      </c>
      <c r="G30" s="7" t="s">
        <v>11</v>
      </c>
      <c r="H30" s="7" t="s">
        <v>363</v>
      </c>
      <c r="I30" s="7" t="s">
        <v>61</v>
      </c>
      <c r="J30" s="7" t="s">
        <v>91</v>
      </c>
      <c r="K30" s="7" t="s">
        <v>22</v>
      </c>
      <c r="L30" s="7" t="s">
        <v>15</v>
      </c>
      <c r="M30" s="7" t="s">
        <v>208</v>
      </c>
      <c r="N30" s="7" t="s">
        <v>36</v>
      </c>
      <c r="O30" s="7" t="s">
        <v>27</v>
      </c>
      <c r="P30" s="7" t="s">
        <v>20</v>
      </c>
      <c r="Q30" s="7" t="s">
        <v>182</v>
      </c>
      <c r="R30" s="7" t="s">
        <v>18</v>
      </c>
      <c r="S30" s="7" t="s">
        <v>1949</v>
      </c>
      <c r="T30"/>
      <c r="U30"/>
      <c r="V30"/>
      <c r="W30"/>
      <c r="X30"/>
      <c r="Y30"/>
      <c r="Z30"/>
      <c r="AA30"/>
      <c r="AB30"/>
      <c r="AC30"/>
      <c r="AD30"/>
    </row>
    <row r="31" spans="1:30" x14ac:dyDescent="0.35">
      <c r="A31" s="6" t="s">
        <v>1937</v>
      </c>
      <c r="B31" s="7">
        <v>25014.271999999997</v>
      </c>
      <c r="C31" s="7">
        <v>15313.624999999996</v>
      </c>
      <c r="D31" s="7">
        <v>6057.9820000000009</v>
      </c>
      <c r="E31" s="7">
        <v>43488.264999999992</v>
      </c>
      <c r="F31" s="7">
        <v>20036.677600000003</v>
      </c>
      <c r="G31" s="7">
        <v>77241.575999999986</v>
      </c>
      <c r="H31" s="7">
        <v>10849.781999999999</v>
      </c>
      <c r="I31" s="7">
        <v>3855.7499999999995</v>
      </c>
      <c r="J31" s="7">
        <v>661.32799999999997</v>
      </c>
      <c r="K31" s="7">
        <v>13826.233999999997</v>
      </c>
      <c r="L31" s="7">
        <v>2841.3940000000002</v>
      </c>
      <c r="M31" s="7">
        <v>62023.372999999992</v>
      </c>
      <c r="N31" s="7">
        <v>14834.956</v>
      </c>
      <c r="O31" s="7">
        <v>77390.805999999997</v>
      </c>
      <c r="P31" s="7">
        <v>50329.042000000009</v>
      </c>
      <c r="Q31" s="7">
        <v>14394.069999999998</v>
      </c>
      <c r="R31" s="7">
        <v>46088.3655</v>
      </c>
      <c r="S31" s="7">
        <v>484247.49809999997</v>
      </c>
      <c r="T31"/>
      <c r="U31"/>
      <c r="V31"/>
      <c r="W31"/>
      <c r="X31"/>
      <c r="Y31"/>
      <c r="Z31"/>
      <c r="AA31"/>
      <c r="AB31"/>
      <c r="AC31"/>
      <c r="AD31"/>
    </row>
    <row r="32" spans="1:30" x14ac:dyDescent="0.35">
      <c r="A32" s="8" t="s">
        <v>1938</v>
      </c>
      <c r="B32" s="7">
        <v>3057.8140000000003</v>
      </c>
      <c r="C32" s="7">
        <v>905.46199999999988</v>
      </c>
      <c r="D32" s="7">
        <v>663.92200000000003</v>
      </c>
      <c r="E32" s="7">
        <v>2679.4450000000002</v>
      </c>
      <c r="F32" s="7">
        <v>2716.5010000000002</v>
      </c>
      <c r="G32" s="7">
        <v>10091.300000000001</v>
      </c>
      <c r="I32" s="7">
        <v>547.55999999999995</v>
      </c>
      <c r="J32" s="7">
        <v>97.65</v>
      </c>
      <c r="K32" s="7">
        <v>1584.8779999999999</v>
      </c>
      <c r="L32" s="7">
        <v>255.21200000000005</v>
      </c>
      <c r="M32" s="7">
        <v>25314.657999999999</v>
      </c>
      <c r="N32" s="7">
        <v>1580.83</v>
      </c>
      <c r="O32" s="7">
        <v>8890.5019999999986</v>
      </c>
      <c r="P32" s="7">
        <v>7541.3619999999992</v>
      </c>
      <c r="Q32" s="7">
        <v>257.24</v>
      </c>
      <c r="R32" s="7">
        <v>8263.4600000000009</v>
      </c>
      <c r="S32" s="7">
        <v>74447.796000000017</v>
      </c>
      <c r="T32"/>
      <c r="U32"/>
      <c r="V32"/>
      <c r="W32"/>
      <c r="X32"/>
      <c r="Y32"/>
      <c r="Z32"/>
      <c r="AA32"/>
      <c r="AB32"/>
      <c r="AC32"/>
      <c r="AD32"/>
    </row>
    <row r="33" spans="1:30" x14ac:dyDescent="0.35">
      <c r="A33" s="8" t="s">
        <v>1939</v>
      </c>
      <c r="B33" s="7">
        <v>3908.52</v>
      </c>
      <c r="C33" s="7">
        <v>3726.4219999999996</v>
      </c>
      <c r="D33" s="7">
        <v>1542.2479999999998</v>
      </c>
      <c r="E33" s="7">
        <v>9633.8490000000002</v>
      </c>
      <c r="F33" s="7">
        <v>1708.7035999999998</v>
      </c>
      <c r="G33" s="7">
        <v>13341.776000000002</v>
      </c>
      <c r="H33" s="7">
        <v>2999.93</v>
      </c>
      <c r="I33" s="7">
        <v>718.10599999999988</v>
      </c>
      <c r="J33" s="7">
        <v>159.55200000000002</v>
      </c>
      <c r="K33" s="7">
        <v>2196.962</v>
      </c>
      <c r="L33" s="7">
        <v>744.15800000000002</v>
      </c>
      <c r="M33" s="7">
        <v>979.72900000000004</v>
      </c>
      <c r="N33" s="7">
        <v>2194.7340000000004</v>
      </c>
      <c r="O33" s="7">
        <v>19343.095999999994</v>
      </c>
      <c r="P33" s="7">
        <v>8242.4279999999999</v>
      </c>
      <c r="Q33" s="7">
        <v>4282.2379999999994</v>
      </c>
      <c r="R33" s="7">
        <v>10816.307999999999</v>
      </c>
      <c r="S33" s="7">
        <v>86538.75959999999</v>
      </c>
      <c r="T33"/>
      <c r="U33"/>
      <c r="V33"/>
      <c r="W33"/>
      <c r="X33"/>
      <c r="Y33"/>
      <c r="Z33"/>
      <c r="AA33"/>
      <c r="AB33"/>
      <c r="AC33"/>
      <c r="AD33"/>
    </row>
    <row r="34" spans="1:30" x14ac:dyDescent="0.35">
      <c r="A34" s="8" t="s">
        <v>1940</v>
      </c>
      <c r="B34" s="7">
        <v>7705.9840000000004</v>
      </c>
      <c r="C34" s="7">
        <v>4591.7570000000014</v>
      </c>
      <c r="D34" s="7">
        <v>1219.5619999999999</v>
      </c>
      <c r="E34" s="7">
        <v>19929.494999999988</v>
      </c>
      <c r="F34" s="7">
        <v>4676.4188000000004</v>
      </c>
      <c r="G34" s="7">
        <v>22804.366999999991</v>
      </c>
      <c r="H34" s="7">
        <v>4109.9280000000008</v>
      </c>
      <c r="I34" s="7">
        <v>721.56799999999998</v>
      </c>
      <c r="J34" s="7">
        <v>205.69599999999997</v>
      </c>
      <c r="K34" s="7">
        <v>4861.3360000000002</v>
      </c>
      <c r="L34" s="7">
        <v>617.70199999999988</v>
      </c>
      <c r="M34" s="7">
        <v>22420.281999999996</v>
      </c>
      <c r="N34" s="7">
        <v>4259.0739999999996</v>
      </c>
      <c r="O34" s="7">
        <v>13515.172</v>
      </c>
      <c r="P34" s="7">
        <v>13585.686000000002</v>
      </c>
      <c r="Q34" s="7">
        <v>8793.4279999999981</v>
      </c>
      <c r="R34" s="7">
        <v>9615.7564999999995</v>
      </c>
      <c r="S34" s="7">
        <v>143633.21229999996</v>
      </c>
      <c r="T34"/>
      <c r="U34"/>
      <c r="V34"/>
      <c r="W34"/>
      <c r="X34"/>
      <c r="Y34"/>
      <c r="Z34"/>
      <c r="AA34"/>
      <c r="AB34"/>
      <c r="AC34"/>
      <c r="AD34"/>
    </row>
    <row r="35" spans="1:30" x14ac:dyDescent="0.35">
      <c r="A35" s="8" t="s">
        <v>1941</v>
      </c>
      <c r="B35" s="7">
        <v>10341.953999999998</v>
      </c>
      <c r="C35" s="7">
        <v>6089.9839999999967</v>
      </c>
      <c r="D35" s="7">
        <v>2632.2500000000009</v>
      </c>
      <c r="E35" s="7">
        <v>11245.476000000004</v>
      </c>
      <c r="F35" s="7">
        <v>10935.0542</v>
      </c>
      <c r="G35" s="7">
        <v>31004.132999999998</v>
      </c>
      <c r="H35" s="7">
        <v>3739.924</v>
      </c>
      <c r="I35" s="7">
        <v>1868.5159999999998</v>
      </c>
      <c r="J35" s="7">
        <v>198.42999999999998</v>
      </c>
      <c r="K35" s="7">
        <v>5183.0579999999982</v>
      </c>
      <c r="L35" s="7">
        <v>1224.3219999999999</v>
      </c>
      <c r="M35" s="7">
        <v>13308.704</v>
      </c>
      <c r="N35" s="7">
        <v>6800.3180000000002</v>
      </c>
      <c r="O35" s="7">
        <v>35642.036000000007</v>
      </c>
      <c r="P35" s="7">
        <v>20959.566000000006</v>
      </c>
      <c r="Q35" s="7">
        <v>1061.164</v>
      </c>
      <c r="R35" s="7">
        <v>17392.840999999997</v>
      </c>
      <c r="S35" s="7">
        <v>179627.73019999996</v>
      </c>
      <c r="T35"/>
      <c r="U35"/>
      <c r="V35"/>
      <c r="W35"/>
      <c r="X35"/>
      <c r="Y35"/>
      <c r="Z35"/>
      <c r="AA35"/>
      <c r="AB35"/>
      <c r="AC35"/>
      <c r="AD35"/>
    </row>
    <row r="36" spans="1:30" x14ac:dyDescent="0.35">
      <c r="A36" s="6" t="s">
        <v>1942</v>
      </c>
      <c r="B36" s="7">
        <v>40523.959999999992</v>
      </c>
      <c r="C36" s="7">
        <v>23241.289000000001</v>
      </c>
      <c r="D36" s="7">
        <v>6236.8339999999998</v>
      </c>
      <c r="E36" s="7">
        <v>37453.098000000005</v>
      </c>
      <c r="F36" s="7">
        <v>38543.572499999995</v>
      </c>
      <c r="G36" s="7">
        <v>71734.528999999995</v>
      </c>
      <c r="H36" s="7">
        <v>26179.450000000004</v>
      </c>
      <c r="I36" s="7">
        <v>4512.1880000000001</v>
      </c>
      <c r="J36" s="7">
        <v>545.22399999999993</v>
      </c>
      <c r="K36" s="7">
        <v>21089.712</v>
      </c>
      <c r="L36" s="7">
        <v>2956.462</v>
      </c>
      <c r="M36" s="7">
        <v>27763.697000000004</v>
      </c>
      <c r="N36" s="7">
        <v>15287.637999999999</v>
      </c>
      <c r="O36" s="7">
        <v>68313.702000000005</v>
      </c>
      <c r="P36" s="7">
        <v>45048.247999999985</v>
      </c>
      <c r="Q36" s="7">
        <v>1952.4820000000002</v>
      </c>
      <c r="R36" s="7">
        <v>39150.423499999997</v>
      </c>
      <c r="S36" s="7">
        <v>470532.50899999996</v>
      </c>
      <c r="T36"/>
      <c r="U36"/>
      <c r="V36"/>
      <c r="W36"/>
      <c r="X36"/>
      <c r="Y36"/>
      <c r="Z36"/>
      <c r="AA36"/>
      <c r="AB36"/>
      <c r="AC36"/>
      <c r="AD36"/>
    </row>
    <row r="37" spans="1:30" x14ac:dyDescent="0.35">
      <c r="A37" s="8" t="s">
        <v>1938</v>
      </c>
      <c r="B37" s="7">
        <v>3149.7279999999992</v>
      </c>
      <c r="C37" s="7">
        <v>2119.8040000000001</v>
      </c>
      <c r="D37" s="7">
        <v>700.19399999999985</v>
      </c>
      <c r="E37" s="7">
        <v>11269.446</v>
      </c>
      <c r="F37" s="7">
        <v>4714.1895999999997</v>
      </c>
      <c r="G37" s="7">
        <v>9446.9130000000023</v>
      </c>
      <c r="H37" s="7">
        <v>4269.9140000000007</v>
      </c>
      <c r="I37" s="7">
        <v>597.34799999999996</v>
      </c>
      <c r="J37" s="7">
        <v>74.238</v>
      </c>
      <c r="K37" s="7">
        <v>2912.1760000000008</v>
      </c>
      <c r="L37" s="7">
        <v>781.71400000000006</v>
      </c>
      <c r="M37" s="7">
        <v>3107.9760000000006</v>
      </c>
      <c r="N37" s="7">
        <v>2316.8320000000003</v>
      </c>
      <c r="O37" s="7">
        <v>7890.6279999999988</v>
      </c>
      <c r="P37" s="7">
        <v>5077.4980000000005</v>
      </c>
      <c r="Q37" s="7">
        <v>122.32000000000001</v>
      </c>
      <c r="R37" s="7">
        <v>10300.82</v>
      </c>
      <c r="S37" s="7">
        <v>68851.738599999982</v>
      </c>
      <c r="T37"/>
      <c r="U37"/>
      <c r="V37"/>
      <c r="W37"/>
      <c r="X37"/>
      <c r="Y37"/>
      <c r="Z37"/>
      <c r="AA37"/>
      <c r="AB37"/>
      <c r="AC37"/>
      <c r="AD37"/>
    </row>
    <row r="38" spans="1:30" x14ac:dyDescent="0.35">
      <c r="A38" s="8" t="s">
        <v>1939</v>
      </c>
      <c r="B38" s="7">
        <v>4600.2479999999987</v>
      </c>
      <c r="C38" s="7">
        <v>6610.7260000000006</v>
      </c>
      <c r="D38" s="7">
        <v>1567.8720000000003</v>
      </c>
      <c r="E38" s="7">
        <v>11218.133000000005</v>
      </c>
      <c r="F38" s="7">
        <v>3275.4675000000002</v>
      </c>
      <c r="G38" s="7">
        <v>13891.441999999999</v>
      </c>
      <c r="H38" s="7">
        <v>6379.8300000000008</v>
      </c>
      <c r="I38" s="7">
        <v>841.78800000000001</v>
      </c>
      <c r="J38" s="7">
        <v>72.27000000000001</v>
      </c>
      <c r="K38" s="7">
        <v>7022.3080000000009</v>
      </c>
      <c r="L38" s="7">
        <v>423.48600000000005</v>
      </c>
      <c r="M38" s="7">
        <v>4824.7560000000003</v>
      </c>
      <c r="N38" s="7">
        <v>2432.764000000001</v>
      </c>
      <c r="O38" s="7">
        <v>13434.484</v>
      </c>
      <c r="P38" s="7">
        <v>8621.9480000000003</v>
      </c>
      <c r="Q38" s="7">
        <v>531.05400000000009</v>
      </c>
      <c r="R38" s="7">
        <v>3375.6105000000002</v>
      </c>
      <c r="S38" s="7">
        <v>89124.187000000005</v>
      </c>
      <c r="T38"/>
      <c r="U38"/>
      <c r="V38"/>
      <c r="W38"/>
      <c r="X38"/>
      <c r="Y38"/>
      <c r="Z38"/>
      <c r="AA38"/>
      <c r="AB38"/>
      <c r="AC38"/>
      <c r="AD38"/>
    </row>
    <row r="39" spans="1:30" x14ac:dyDescent="0.35">
      <c r="A39" s="8" t="s">
        <v>1940</v>
      </c>
      <c r="B39" s="7">
        <v>11973.883999999998</v>
      </c>
      <c r="C39" s="7">
        <v>3321.5880000000006</v>
      </c>
      <c r="D39" s="7">
        <v>1756.818</v>
      </c>
      <c r="E39" s="7">
        <v>6295.6140000000005</v>
      </c>
      <c r="F39" s="7">
        <v>17350.557200000003</v>
      </c>
      <c r="G39" s="7">
        <v>18272.498999999996</v>
      </c>
      <c r="H39" s="7">
        <v>5119.9120000000012</v>
      </c>
      <c r="I39" s="7">
        <v>1180.74</v>
      </c>
      <c r="J39" s="7">
        <v>136.42599999999999</v>
      </c>
      <c r="K39" s="7">
        <v>4457.9879999999994</v>
      </c>
      <c r="L39" s="7">
        <v>676.60199999999998</v>
      </c>
      <c r="M39" s="7">
        <v>4973.2759999999998</v>
      </c>
      <c r="N39" s="7">
        <v>4028.1640000000002</v>
      </c>
      <c r="O39" s="7">
        <v>22845.653999999999</v>
      </c>
      <c r="P39" s="7">
        <v>17307.245999999988</v>
      </c>
      <c r="Q39" s="7">
        <v>1057.616</v>
      </c>
      <c r="R39" s="7">
        <v>9504.9909999999982</v>
      </c>
      <c r="S39" s="7">
        <v>130259.57519999998</v>
      </c>
      <c r="T39"/>
      <c r="U39"/>
      <c r="V39"/>
      <c r="W39"/>
      <c r="X39"/>
      <c r="Y39"/>
      <c r="Z39"/>
      <c r="AA39"/>
      <c r="AB39"/>
      <c r="AC39"/>
      <c r="AD39"/>
    </row>
    <row r="40" spans="1:30" x14ac:dyDescent="0.35">
      <c r="A40" s="8" t="s">
        <v>1941</v>
      </c>
      <c r="B40" s="7">
        <v>20800.099999999991</v>
      </c>
      <c r="C40" s="7">
        <v>11189.170999999998</v>
      </c>
      <c r="D40" s="7">
        <v>2211.9499999999998</v>
      </c>
      <c r="E40" s="7">
        <v>8669.9049999999988</v>
      </c>
      <c r="F40" s="7">
        <v>13203.358199999995</v>
      </c>
      <c r="G40" s="7">
        <v>30123.674999999992</v>
      </c>
      <c r="H40" s="7">
        <v>10409.794000000002</v>
      </c>
      <c r="I40" s="7">
        <v>1892.3119999999999</v>
      </c>
      <c r="J40" s="7">
        <v>262.29000000000002</v>
      </c>
      <c r="K40" s="7">
        <v>6697.24</v>
      </c>
      <c r="L40" s="7">
        <v>1074.6599999999999</v>
      </c>
      <c r="M40" s="7">
        <v>14857.689000000002</v>
      </c>
      <c r="N40" s="7">
        <v>6509.8779999999961</v>
      </c>
      <c r="O40" s="7">
        <v>24142.936000000005</v>
      </c>
      <c r="P40" s="7">
        <v>14041.555999999999</v>
      </c>
      <c r="Q40" s="7">
        <v>241.49199999999999</v>
      </c>
      <c r="R40" s="7">
        <v>15969.001999999999</v>
      </c>
      <c r="S40" s="7">
        <v>182297.00820000001</v>
      </c>
      <c r="T40"/>
      <c r="U40"/>
      <c r="V40"/>
      <c r="W40"/>
      <c r="X40"/>
      <c r="Y40"/>
      <c r="Z40"/>
      <c r="AA40"/>
      <c r="AB40"/>
      <c r="AC40"/>
      <c r="AD40"/>
    </row>
    <row r="41" spans="1:30" x14ac:dyDescent="0.35">
      <c r="A41" s="6" t="s">
        <v>1943</v>
      </c>
      <c r="B41" s="7">
        <v>41895.853999999992</v>
      </c>
      <c r="C41" s="7">
        <v>26050.315000000002</v>
      </c>
      <c r="D41" s="7">
        <v>5960.9080000000013</v>
      </c>
      <c r="E41" s="7">
        <v>49683.325000000012</v>
      </c>
      <c r="F41" s="7">
        <v>26275.466500000002</v>
      </c>
      <c r="G41" s="7">
        <v>83918.644999999975</v>
      </c>
      <c r="H41" s="7">
        <v>49599.409999999996</v>
      </c>
      <c r="I41" s="7">
        <v>4729.8899999999994</v>
      </c>
      <c r="J41" s="7">
        <v>960.13400000000013</v>
      </c>
      <c r="K41" s="7">
        <v>27874.123999999996</v>
      </c>
      <c r="L41" s="7">
        <v>2827.24</v>
      </c>
      <c r="M41" s="7">
        <v>55906.885999999999</v>
      </c>
      <c r="N41" s="7">
        <v>20661.893999999989</v>
      </c>
      <c r="O41" s="7">
        <v>78962.030000000013</v>
      </c>
      <c r="P41" s="7">
        <v>58788.69999999999</v>
      </c>
      <c r="Q41" s="7">
        <v>14277.576000000001</v>
      </c>
      <c r="R41" s="7">
        <v>60833.200499999992</v>
      </c>
      <c r="S41" s="7">
        <v>609205.598</v>
      </c>
      <c r="T41"/>
      <c r="U41"/>
      <c r="V41"/>
      <c r="W41"/>
      <c r="X41"/>
      <c r="Y41"/>
      <c r="Z41"/>
      <c r="AA41"/>
      <c r="AB41"/>
      <c r="AC41"/>
      <c r="AD41"/>
    </row>
    <row r="42" spans="1:30" x14ac:dyDescent="0.35">
      <c r="A42" s="8" t="s">
        <v>1938</v>
      </c>
      <c r="B42" s="7">
        <v>4890.9259999999995</v>
      </c>
      <c r="C42" s="7">
        <v>3274.4960000000001</v>
      </c>
      <c r="D42" s="7">
        <v>845.99599999999998</v>
      </c>
      <c r="E42" s="7">
        <v>3541.9930000000018</v>
      </c>
      <c r="F42" s="7">
        <v>3571.3709999999996</v>
      </c>
      <c r="G42" s="7">
        <v>9348.7259999999987</v>
      </c>
      <c r="H42" s="7">
        <v>959.96800000000007</v>
      </c>
      <c r="I42" s="7">
        <v>1081.94</v>
      </c>
      <c r="J42" s="7">
        <v>88.123999999999995</v>
      </c>
      <c r="K42" s="7">
        <v>4198.1880000000001</v>
      </c>
      <c r="L42" s="7">
        <v>132.37000000000003</v>
      </c>
      <c r="M42" s="7">
        <v>17744.489999999998</v>
      </c>
      <c r="N42" s="7">
        <v>2734.2180000000003</v>
      </c>
      <c r="O42" s="7">
        <v>15851.447999999999</v>
      </c>
      <c r="P42" s="7">
        <v>8848.1039999999994</v>
      </c>
      <c r="Q42" s="7">
        <v>8893.7219999999998</v>
      </c>
      <c r="R42" s="7">
        <v>7231.1009999999997</v>
      </c>
      <c r="S42" s="7">
        <v>93237.180999999997</v>
      </c>
      <c r="T42"/>
      <c r="U42"/>
      <c r="V42"/>
      <c r="W42"/>
      <c r="X42"/>
      <c r="Y42"/>
      <c r="Z42"/>
      <c r="AA42"/>
      <c r="AB42"/>
      <c r="AC42"/>
      <c r="AD42"/>
    </row>
    <row r="43" spans="1:30" x14ac:dyDescent="0.35">
      <c r="A43" s="8" t="s">
        <v>1939</v>
      </c>
      <c r="B43" s="7">
        <v>7222.558</v>
      </c>
      <c r="C43" s="7">
        <v>4327.445999999999</v>
      </c>
      <c r="D43" s="7">
        <v>1468.1740000000004</v>
      </c>
      <c r="E43" s="7">
        <v>4687.8970000000036</v>
      </c>
      <c r="F43" s="7">
        <v>4153.8109999999997</v>
      </c>
      <c r="G43" s="7">
        <v>18979.248999999996</v>
      </c>
      <c r="H43" s="7">
        <v>10439.939999999999</v>
      </c>
      <c r="I43" s="7">
        <v>416.80799999999999</v>
      </c>
      <c r="J43" s="7">
        <v>151.21</v>
      </c>
      <c r="K43" s="7">
        <v>5269.2160000000003</v>
      </c>
      <c r="L43" s="7">
        <v>572.29199999999992</v>
      </c>
      <c r="M43" s="7">
        <v>24273.396999999997</v>
      </c>
      <c r="N43" s="7">
        <v>6710.0599999999968</v>
      </c>
      <c r="O43" s="7">
        <v>18159.45</v>
      </c>
      <c r="P43" s="7">
        <v>13805.081999999999</v>
      </c>
      <c r="Q43" s="7">
        <v>2445.4900000000002</v>
      </c>
      <c r="R43" s="7">
        <v>13000.220999999998</v>
      </c>
      <c r="S43" s="7">
        <v>136082.30099999998</v>
      </c>
      <c r="T43"/>
      <c r="U43"/>
      <c r="V43"/>
      <c r="W43"/>
      <c r="X43"/>
      <c r="Y43"/>
      <c r="Z43"/>
      <c r="AA43"/>
      <c r="AB43"/>
      <c r="AC43"/>
      <c r="AD43"/>
    </row>
    <row r="44" spans="1:30" x14ac:dyDescent="0.35">
      <c r="A44" s="8" t="s">
        <v>1940</v>
      </c>
      <c r="B44" s="7">
        <v>12445.412000000002</v>
      </c>
      <c r="C44" s="7">
        <v>7761.7880000000005</v>
      </c>
      <c r="D44" s="7">
        <v>1869.6920000000009</v>
      </c>
      <c r="E44" s="7">
        <v>12603.914000000002</v>
      </c>
      <c r="F44" s="7">
        <v>9759.8597000000009</v>
      </c>
      <c r="G44" s="7">
        <v>21556.076000000001</v>
      </c>
      <c r="H44" s="7">
        <v>11619.722000000002</v>
      </c>
      <c r="I44" s="7">
        <v>1586.702</v>
      </c>
      <c r="J44" s="7">
        <v>248.11</v>
      </c>
      <c r="K44" s="7">
        <v>6338.9379999999974</v>
      </c>
      <c r="L44" s="7">
        <v>826.34199999999998</v>
      </c>
      <c r="M44" s="7">
        <v>3309.518</v>
      </c>
      <c r="N44" s="7">
        <v>5060.8399999999983</v>
      </c>
      <c r="O44" s="7">
        <v>18450.156000000003</v>
      </c>
      <c r="P44" s="7">
        <v>14447.291999999999</v>
      </c>
      <c r="Q44" s="7">
        <v>743.24199999999985</v>
      </c>
      <c r="R44" s="7">
        <v>15159.758500000002</v>
      </c>
      <c r="S44" s="7">
        <v>143787.36220000003</v>
      </c>
      <c r="T44"/>
      <c r="U44"/>
      <c r="V44"/>
      <c r="W44"/>
      <c r="X44"/>
      <c r="Y44"/>
      <c r="Z44"/>
      <c r="AA44"/>
      <c r="AB44"/>
      <c r="AC44"/>
      <c r="AD44"/>
    </row>
    <row r="45" spans="1:30" x14ac:dyDescent="0.35">
      <c r="A45" s="8" t="s">
        <v>1941</v>
      </c>
      <c r="B45" s="7">
        <v>17336.957999999991</v>
      </c>
      <c r="C45" s="7">
        <v>10686.585000000001</v>
      </c>
      <c r="D45" s="7">
        <v>1777.0460000000005</v>
      </c>
      <c r="E45" s="7">
        <v>28849.521000000001</v>
      </c>
      <c r="F45" s="7">
        <v>8790.4248000000007</v>
      </c>
      <c r="G45" s="7">
        <v>34034.593999999983</v>
      </c>
      <c r="H45" s="7">
        <v>26579.779999999995</v>
      </c>
      <c r="I45" s="7">
        <v>1644.4399999999998</v>
      </c>
      <c r="J45" s="7">
        <v>472.69000000000011</v>
      </c>
      <c r="K45" s="7">
        <v>12067.782000000001</v>
      </c>
      <c r="L45" s="7">
        <v>1296.2359999999996</v>
      </c>
      <c r="M45" s="7">
        <v>10579.481</v>
      </c>
      <c r="N45" s="7">
        <v>6156.7759999999953</v>
      </c>
      <c r="O45" s="7">
        <v>26500.976000000006</v>
      </c>
      <c r="P45" s="7">
        <v>21688.221999999994</v>
      </c>
      <c r="Q45" s="7">
        <v>2195.1220000000008</v>
      </c>
      <c r="R45" s="7">
        <v>25442.12</v>
      </c>
      <c r="S45" s="7">
        <v>236098.75379999998</v>
      </c>
      <c r="T45"/>
      <c r="U45"/>
      <c r="V45"/>
      <c r="W45"/>
      <c r="X45"/>
      <c r="Y45"/>
      <c r="Z45"/>
      <c r="AA45"/>
      <c r="AB45"/>
      <c r="AC45"/>
      <c r="AD45"/>
    </row>
    <row r="46" spans="1:30" x14ac:dyDescent="0.35">
      <c r="A46" s="6" t="s">
        <v>1944</v>
      </c>
      <c r="B46" s="7">
        <v>59946.231999999996</v>
      </c>
      <c r="C46" s="7">
        <v>42926.931999999993</v>
      </c>
      <c r="D46" s="7">
        <v>8863.0680000000029</v>
      </c>
      <c r="E46" s="7">
        <v>72788.045000000013</v>
      </c>
      <c r="F46" s="7">
        <v>30024.279699999999</v>
      </c>
      <c r="G46" s="7">
        <v>95554.352999999988</v>
      </c>
      <c r="H46" s="7">
        <v>62899.387999999999</v>
      </c>
      <c r="I46" s="7">
        <v>3378.5740000000005</v>
      </c>
      <c r="J46" s="7">
        <v>857.59400000000016</v>
      </c>
      <c r="K46" s="7">
        <v>28915.09399999999</v>
      </c>
      <c r="L46" s="7">
        <v>3861.2160000000003</v>
      </c>
      <c r="M46" s="7">
        <v>43544.675000000003</v>
      </c>
      <c r="N46" s="7">
        <v>27694.718000000001</v>
      </c>
      <c r="O46" s="7">
        <v>105340.51599999999</v>
      </c>
      <c r="P46" s="7">
        <v>69677.618000000002</v>
      </c>
      <c r="Q46" s="7">
        <v>16049.41</v>
      </c>
      <c r="R46" s="7">
        <v>60893.542499999996</v>
      </c>
      <c r="S46" s="7">
        <v>733215.25520000001</v>
      </c>
      <c r="T46"/>
      <c r="U46"/>
      <c r="V46"/>
      <c r="W46"/>
      <c r="X46"/>
      <c r="Y46"/>
      <c r="Z46"/>
      <c r="AA46"/>
      <c r="AB46"/>
      <c r="AC46"/>
      <c r="AD46"/>
    </row>
    <row r="47" spans="1:30" x14ac:dyDescent="0.35">
      <c r="A47" s="8" t="s">
        <v>1938</v>
      </c>
      <c r="B47" s="7">
        <v>8515.351999999999</v>
      </c>
      <c r="C47" s="7">
        <v>8543.0959999999995</v>
      </c>
      <c r="D47" s="7">
        <v>1123.7460000000001</v>
      </c>
      <c r="E47" s="7">
        <v>12849.032999999999</v>
      </c>
      <c r="F47" s="7">
        <v>3351.8362000000002</v>
      </c>
      <c r="G47" s="7">
        <v>11325.496999999996</v>
      </c>
      <c r="H47" s="7">
        <v>24319.771999999997</v>
      </c>
      <c r="I47" s="7">
        <v>848.13199999999995</v>
      </c>
      <c r="J47" s="7">
        <v>136.596</v>
      </c>
      <c r="K47" s="7">
        <v>2759.0999999999995</v>
      </c>
      <c r="L47" s="7">
        <v>277.36</v>
      </c>
      <c r="M47" s="7">
        <v>5089.3450000000003</v>
      </c>
      <c r="N47" s="7">
        <v>4729.9320000000007</v>
      </c>
      <c r="O47" s="7">
        <v>18264.230000000007</v>
      </c>
      <c r="P47" s="7">
        <v>8668.2699999999968</v>
      </c>
      <c r="Q47" s="7">
        <v>6056.1819999999989</v>
      </c>
      <c r="R47" s="7">
        <v>6287.3810000000012</v>
      </c>
      <c r="S47" s="7">
        <v>123144.8602</v>
      </c>
      <c r="T47"/>
      <c r="U47"/>
      <c r="V47"/>
      <c r="W47"/>
      <c r="X47"/>
      <c r="Y47"/>
      <c r="Z47"/>
      <c r="AA47"/>
      <c r="AB47"/>
      <c r="AC47"/>
      <c r="AD47"/>
    </row>
    <row r="48" spans="1:30" x14ac:dyDescent="0.35">
      <c r="A48" s="8" t="s">
        <v>1939</v>
      </c>
      <c r="B48" s="7">
        <v>10741.866000000002</v>
      </c>
      <c r="C48" s="7">
        <v>6382.601999999998</v>
      </c>
      <c r="D48" s="7">
        <v>2277.3920000000007</v>
      </c>
      <c r="E48" s="7">
        <v>10271.18</v>
      </c>
      <c r="F48" s="7">
        <v>11019.709499999999</v>
      </c>
      <c r="G48" s="7">
        <v>19731.314999999995</v>
      </c>
      <c r="H48" s="7">
        <v>3359.9520000000002</v>
      </c>
      <c r="I48" s="7">
        <v>578.39800000000014</v>
      </c>
      <c r="J48" s="7">
        <v>100.178</v>
      </c>
      <c r="K48" s="7">
        <v>5866.7779999999975</v>
      </c>
      <c r="L48" s="7">
        <v>760.22399999999993</v>
      </c>
      <c r="M48" s="7">
        <v>11562.129000000001</v>
      </c>
      <c r="N48" s="7">
        <v>5561.9900000000007</v>
      </c>
      <c r="O48" s="7">
        <v>17347.128000000001</v>
      </c>
      <c r="P48" s="7">
        <v>18411.844000000005</v>
      </c>
      <c r="Q48" s="7">
        <v>1377.3860000000004</v>
      </c>
      <c r="R48" s="7">
        <v>8414.3004999999994</v>
      </c>
      <c r="S48" s="7">
        <v>133764.372</v>
      </c>
      <c r="T48"/>
      <c r="U48"/>
      <c r="V48"/>
      <c r="W48"/>
      <c r="X48"/>
      <c r="Y48"/>
      <c r="Z48"/>
      <c r="AA48"/>
      <c r="AB48"/>
      <c r="AC48"/>
      <c r="AD48"/>
    </row>
    <row r="49" spans="1:30" x14ac:dyDescent="0.35">
      <c r="A49" s="8" t="s">
        <v>1940</v>
      </c>
      <c r="B49" s="7">
        <v>22277.635999999995</v>
      </c>
      <c r="C49" s="7">
        <v>11402.807999999995</v>
      </c>
      <c r="D49" s="7">
        <v>2570.3720000000003</v>
      </c>
      <c r="E49" s="7">
        <v>27501.847000000012</v>
      </c>
      <c r="F49" s="7">
        <v>5796.223</v>
      </c>
      <c r="G49" s="7">
        <v>30300.430999999997</v>
      </c>
      <c r="H49" s="7">
        <v>4979.8720000000012</v>
      </c>
      <c r="I49" s="7">
        <v>588.69999999999993</v>
      </c>
      <c r="J49" s="7">
        <v>240.22000000000003</v>
      </c>
      <c r="K49" s="7">
        <v>7789.293999999999</v>
      </c>
      <c r="L49" s="7">
        <v>1944.1380000000004</v>
      </c>
      <c r="M49" s="7">
        <v>6008.8590000000004</v>
      </c>
      <c r="N49" s="7">
        <v>8044.8420000000006</v>
      </c>
      <c r="O49" s="7">
        <v>34505.323999999993</v>
      </c>
      <c r="P49" s="7">
        <v>14380.862000000001</v>
      </c>
      <c r="Q49" s="7">
        <v>5523.3740000000007</v>
      </c>
      <c r="R49" s="7">
        <v>12397.154000000002</v>
      </c>
      <c r="S49" s="7">
        <v>196251.95600000001</v>
      </c>
      <c r="T49"/>
      <c r="U49"/>
      <c r="V49"/>
      <c r="W49"/>
      <c r="X49"/>
      <c r="Y49"/>
      <c r="Z49"/>
      <c r="AA49"/>
      <c r="AB49"/>
      <c r="AC49"/>
      <c r="AD49"/>
    </row>
    <row r="50" spans="1:30" x14ac:dyDescent="0.35">
      <c r="A50" s="8" t="s">
        <v>1941</v>
      </c>
      <c r="B50" s="7">
        <v>18411.378000000004</v>
      </c>
      <c r="C50" s="7">
        <v>16598.425999999999</v>
      </c>
      <c r="D50" s="7">
        <v>2891.5580000000009</v>
      </c>
      <c r="E50" s="7">
        <v>22165.985000000004</v>
      </c>
      <c r="F50" s="7">
        <v>9856.5110000000004</v>
      </c>
      <c r="G50" s="7">
        <v>34197.11</v>
      </c>
      <c r="H50" s="7">
        <v>30239.792000000001</v>
      </c>
      <c r="I50" s="7">
        <v>1363.3440000000003</v>
      </c>
      <c r="J50" s="7">
        <v>380.60000000000014</v>
      </c>
      <c r="K50" s="7">
        <v>12499.921999999995</v>
      </c>
      <c r="L50" s="7">
        <v>879.49400000000003</v>
      </c>
      <c r="M50" s="7">
        <v>20884.341999999997</v>
      </c>
      <c r="N50" s="7">
        <v>9357.9539999999979</v>
      </c>
      <c r="O50" s="7">
        <v>35223.833999999988</v>
      </c>
      <c r="P50" s="7">
        <v>28216.642000000003</v>
      </c>
      <c r="Q50" s="7">
        <v>3092.4679999999998</v>
      </c>
      <c r="R50" s="7">
        <v>33794.706999999995</v>
      </c>
      <c r="S50" s="7">
        <v>280054.06699999998</v>
      </c>
      <c r="T50"/>
      <c r="U50"/>
      <c r="V50"/>
      <c r="W50"/>
      <c r="X50"/>
      <c r="Y50"/>
      <c r="Z50"/>
      <c r="AA50"/>
      <c r="AB50"/>
      <c r="AC50"/>
      <c r="AD50"/>
    </row>
    <row r="51" spans="1:30" x14ac:dyDescent="0.35">
      <c r="A51" s="6" t="s">
        <v>1949</v>
      </c>
      <c r="B51" s="7">
        <v>167380.31799999997</v>
      </c>
      <c r="C51" s="7">
        <v>107532.16099999999</v>
      </c>
      <c r="D51" s="7">
        <v>27118.792000000001</v>
      </c>
      <c r="E51" s="7">
        <v>203412.73300000001</v>
      </c>
      <c r="F51" s="7">
        <v>114879.99629999998</v>
      </c>
      <c r="G51" s="7">
        <v>328449.10299999989</v>
      </c>
      <c r="H51" s="7">
        <v>149528.03</v>
      </c>
      <c r="I51" s="7">
        <v>16476.402000000002</v>
      </c>
      <c r="J51" s="7">
        <v>3024.2800000000007</v>
      </c>
      <c r="K51" s="7">
        <v>91705.163999999975</v>
      </c>
      <c r="L51" s="7">
        <v>12486.312000000002</v>
      </c>
      <c r="M51" s="7">
        <v>189238.63099999999</v>
      </c>
      <c r="N51" s="7">
        <v>78479.205999999991</v>
      </c>
      <c r="O51" s="7">
        <v>330007.054</v>
      </c>
      <c r="P51" s="7">
        <v>223843.60799999998</v>
      </c>
      <c r="Q51" s="7">
        <v>46673.538</v>
      </c>
      <c r="R51" s="7">
        <v>206965.53199999998</v>
      </c>
      <c r="S51" s="7">
        <v>2297200.8602999998</v>
      </c>
      <c r="T51"/>
      <c r="U51"/>
      <c r="V51"/>
      <c r="W51"/>
      <c r="X51"/>
      <c r="Y51"/>
      <c r="Z51"/>
      <c r="AA51"/>
      <c r="AB51"/>
      <c r="AC51"/>
      <c r="AD51"/>
    </row>
    <row r="52" spans="1:30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1:30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1:30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0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spans="1:30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0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1:30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0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1:30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0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spans="1:30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spans="1:30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spans="1:30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spans="1:30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spans="1:30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spans="1:30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spans="1:30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1:30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:30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1:30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:30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spans="1:30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1:30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1:30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1:30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1:30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1:30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1:30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1:30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1:30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1:30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1:30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1:30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1:30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1:30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1:30" x14ac:dyDescent="0.35">
      <c r="A100"/>
      <c r="B100"/>
      <c r="C100"/>
      <c r="D100"/>
      <c r="E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x14ac:dyDescent="0.35">
      <c r="A101"/>
      <c r="B101"/>
      <c r="C101"/>
      <c r="D101"/>
      <c r="E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1:30" x14ac:dyDescent="0.35">
      <c r="A102"/>
      <c r="B102"/>
      <c r="C102"/>
      <c r="D102"/>
      <c r="E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x14ac:dyDescent="0.35">
      <c r="A103"/>
      <c r="B103"/>
      <c r="C103"/>
      <c r="D103"/>
      <c r="E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 spans="1:30" x14ac:dyDescent="0.35">
      <c r="A104"/>
      <c r="B104"/>
      <c r="C104"/>
      <c r="D104"/>
      <c r="E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 x14ac:dyDescent="0.35">
      <c r="A105"/>
      <c r="B105"/>
      <c r="C105"/>
      <c r="D105"/>
      <c r="E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0" x14ac:dyDescent="0.35">
      <c r="A106"/>
      <c r="B106"/>
      <c r="C106"/>
      <c r="D106"/>
      <c r="E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x14ac:dyDescent="0.35">
      <c r="A107"/>
      <c r="B107"/>
      <c r="C107"/>
      <c r="D107"/>
      <c r="E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 spans="1:30" x14ac:dyDescent="0.35">
      <c r="A108"/>
      <c r="B108"/>
      <c r="C108"/>
      <c r="D108"/>
      <c r="E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x14ac:dyDescent="0.35">
      <c r="A109"/>
      <c r="B109"/>
      <c r="C109"/>
      <c r="D109"/>
      <c r="E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0" x14ac:dyDescent="0.35">
      <c r="A110"/>
      <c r="B110"/>
      <c r="C110"/>
      <c r="D110"/>
      <c r="E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x14ac:dyDescent="0.35">
      <c r="A111"/>
      <c r="B111"/>
      <c r="C111"/>
      <c r="D111"/>
      <c r="E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 x14ac:dyDescent="0.35">
      <c r="A112"/>
      <c r="B112"/>
      <c r="C112"/>
      <c r="D112"/>
      <c r="E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x14ac:dyDescent="0.35">
      <c r="A113"/>
      <c r="B113"/>
      <c r="C113"/>
      <c r="D113"/>
      <c r="E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x14ac:dyDescent="0.35">
      <c r="A114"/>
      <c r="B114"/>
      <c r="C114"/>
      <c r="D114"/>
      <c r="E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x14ac:dyDescent="0.35">
      <c r="A115"/>
      <c r="B115"/>
      <c r="C115"/>
      <c r="D115"/>
      <c r="E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x14ac:dyDescent="0.35">
      <c r="A116"/>
      <c r="B116"/>
      <c r="C116"/>
      <c r="D116"/>
      <c r="E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x14ac:dyDescent="0.35">
      <c r="A117"/>
      <c r="B117"/>
      <c r="C117"/>
      <c r="D117"/>
      <c r="E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x14ac:dyDescent="0.35">
      <c r="A118"/>
      <c r="B118"/>
      <c r="C118"/>
      <c r="D118"/>
      <c r="E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x14ac:dyDescent="0.35">
      <c r="A119"/>
      <c r="B119"/>
      <c r="C119"/>
      <c r="D119"/>
      <c r="E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x14ac:dyDescent="0.35">
      <c r="A120"/>
      <c r="B120"/>
      <c r="C120"/>
      <c r="D120"/>
      <c r="E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x14ac:dyDescent="0.35">
      <c r="A121"/>
      <c r="B121"/>
      <c r="C121"/>
      <c r="D121"/>
      <c r="E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x14ac:dyDescent="0.35">
      <c r="A122"/>
      <c r="B122"/>
      <c r="C122"/>
      <c r="D122"/>
      <c r="E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x14ac:dyDescent="0.35">
      <c r="A123"/>
      <c r="B123"/>
      <c r="C123"/>
      <c r="D123"/>
      <c r="E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x14ac:dyDescent="0.35">
      <c r="A124"/>
      <c r="B124"/>
      <c r="C124"/>
      <c r="D124"/>
      <c r="E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x14ac:dyDescent="0.35">
      <c r="A125"/>
      <c r="B125"/>
      <c r="C125"/>
      <c r="D125"/>
      <c r="E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x14ac:dyDescent="0.35">
      <c r="A126"/>
      <c r="B126"/>
      <c r="C126"/>
      <c r="D126"/>
      <c r="E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x14ac:dyDescent="0.35">
      <c r="A127"/>
      <c r="B127"/>
      <c r="C127"/>
      <c r="D127"/>
      <c r="E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x14ac:dyDescent="0.35">
      <c r="A128"/>
      <c r="B128"/>
      <c r="C128"/>
      <c r="D128"/>
      <c r="E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x14ac:dyDescent="0.35">
      <c r="A129"/>
      <c r="B129"/>
      <c r="C129"/>
      <c r="D129"/>
      <c r="E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x14ac:dyDescent="0.35">
      <c r="A130"/>
      <c r="B130"/>
      <c r="C130"/>
      <c r="D130"/>
      <c r="E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x14ac:dyDescent="0.35">
      <c r="A131"/>
      <c r="B131"/>
      <c r="C131"/>
      <c r="D131"/>
      <c r="E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x14ac:dyDescent="0.35">
      <c r="A132"/>
      <c r="B132"/>
      <c r="C132"/>
      <c r="D132"/>
      <c r="E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x14ac:dyDescent="0.35">
      <c r="A133"/>
      <c r="B133"/>
      <c r="C133"/>
      <c r="D133"/>
      <c r="E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x14ac:dyDescent="0.35">
      <c r="A134"/>
      <c r="B134"/>
      <c r="C134"/>
      <c r="D134"/>
      <c r="E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x14ac:dyDescent="0.35">
      <c r="A135"/>
      <c r="B135"/>
      <c r="C135"/>
      <c r="D135"/>
      <c r="E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x14ac:dyDescent="0.35">
      <c r="A136"/>
      <c r="B136"/>
      <c r="C136"/>
      <c r="D136"/>
      <c r="E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x14ac:dyDescent="0.35">
      <c r="A137"/>
      <c r="B137"/>
      <c r="C137"/>
      <c r="D137"/>
      <c r="E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x14ac:dyDescent="0.35">
      <c r="A138"/>
      <c r="B138"/>
      <c r="C138"/>
      <c r="D138"/>
      <c r="E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x14ac:dyDescent="0.35">
      <c r="A139"/>
      <c r="B139"/>
      <c r="C139"/>
      <c r="D139"/>
      <c r="E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x14ac:dyDescent="0.35">
      <c r="A140"/>
      <c r="B140"/>
      <c r="C140"/>
      <c r="D140"/>
      <c r="E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x14ac:dyDescent="0.35">
      <c r="A141"/>
      <c r="B141"/>
      <c r="C141"/>
      <c r="D141"/>
      <c r="E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x14ac:dyDescent="0.35">
      <c r="A142"/>
      <c r="B142"/>
      <c r="C142"/>
      <c r="D142"/>
      <c r="E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x14ac:dyDescent="0.35">
      <c r="A143"/>
      <c r="B143"/>
      <c r="C143"/>
      <c r="D143"/>
      <c r="E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 x14ac:dyDescent="0.35">
      <c r="A144"/>
      <c r="B144"/>
      <c r="C144"/>
      <c r="D144"/>
      <c r="E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0" x14ac:dyDescent="0.35">
      <c r="A145"/>
      <c r="B145"/>
      <c r="C145"/>
      <c r="D145"/>
      <c r="E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0" x14ac:dyDescent="0.35">
      <c r="A146"/>
      <c r="B146"/>
      <c r="C146"/>
      <c r="D146"/>
      <c r="E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0" x14ac:dyDescent="0.35">
      <c r="A147"/>
      <c r="B147"/>
      <c r="C147"/>
      <c r="D147"/>
      <c r="E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0" x14ac:dyDescent="0.35">
      <c r="A148"/>
      <c r="B148"/>
      <c r="C148"/>
      <c r="D148"/>
      <c r="E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0" x14ac:dyDescent="0.35">
      <c r="A149"/>
      <c r="B149"/>
      <c r="C149"/>
      <c r="D149"/>
      <c r="E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0" x14ac:dyDescent="0.35">
      <c r="A150"/>
      <c r="B150"/>
      <c r="C150"/>
      <c r="D150"/>
      <c r="E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 spans="1:30" x14ac:dyDescent="0.35">
      <c r="A151"/>
      <c r="B151"/>
      <c r="C151"/>
      <c r="D151"/>
      <c r="E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1:30" x14ac:dyDescent="0.35">
      <c r="A152"/>
      <c r="B152"/>
      <c r="C152"/>
      <c r="D152"/>
      <c r="E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1:30" x14ac:dyDescent="0.35">
      <c r="A153"/>
      <c r="B153"/>
      <c r="C153"/>
      <c r="D153"/>
      <c r="E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1:30" x14ac:dyDescent="0.35">
      <c r="A154"/>
      <c r="B154"/>
      <c r="C154"/>
      <c r="D154"/>
      <c r="E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1:30" x14ac:dyDescent="0.35">
      <c r="A155"/>
      <c r="B155"/>
      <c r="C155"/>
      <c r="D155"/>
      <c r="E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1:30" x14ac:dyDescent="0.35">
      <c r="A156"/>
      <c r="B156"/>
      <c r="C156"/>
      <c r="D156"/>
      <c r="E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1:30" x14ac:dyDescent="0.35">
      <c r="A157"/>
      <c r="B157"/>
      <c r="C157"/>
      <c r="D157"/>
      <c r="E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1:30" x14ac:dyDescent="0.35">
      <c r="A158"/>
      <c r="B158"/>
      <c r="C158"/>
      <c r="D158"/>
      <c r="E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1:30" x14ac:dyDescent="0.35">
      <c r="A159"/>
      <c r="B159"/>
      <c r="C159"/>
      <c r="D159"/>
      <c r="E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1:30" x14ac:dyDescent="0.35">
      <c r="A160"/>
      <c r="B160"/>
      <c r="C160"/>
      <c r="D160"/>
      <c r="E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 spans="1:30" x14ac:dyDescent="0.35">
      <c r="A161"/>
      <c r="B161"/>
      <c r="C161"/>
      <c r="D161"/>
      <c r="E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 spans="1:30" x14ac:dyDescent="0.35">
      <c r="A162"/>
      <c r="B162"/>
      <c r="C162"/>
      <c r="D162"/>
      <c r="E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 spans="1:30" x14ac:dyDescent="0.35">
      <c r="A163"/>
      <c r="B163"/>
      <c r="C163"/>
      <c r="D163"/>
      <c r="E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 spans="1:30" x14ac:dyDescent="0.35">
      <c r="A164"/>
      <c r="B164"/>
      <c r="C164"/>
      <c r="D164"/>
      <c r="E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0" x14ac:dyDescent="0.35">
      <c r="A165"/>
      <c r="B165"/>
      <c r="C165"/>
      <c r="D165"/>
      <c r="E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0" x14ac:dyDescent="0.35">
      <c r="A166"/>
      <c r="B166"/>
      <c r="C166"/>
      <c r="D166"/>
      <c r="E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0" x14ac:dyDescent="0.35">
      <c r="A167"/>
      <c r="B167"/>
      <c r="C167"/>
      <c r="D167"/>
      <c r="E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0" x14ac:dyDescent="0.35">
      <c r="A168"/>
      <c r="B168"/>
      <c r="C168"/>
      <c r="D168"/>
      <c r="E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1:30" x14ac:dyDescent="0.35">
      <c r="A169"/>
      <c r="B169"/>
      <c r="C169"/>
      <c r="D169"/>
      <c r="E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1:30" x14ac:dyDescent="0.35">
      <c r="A170"/>
      <c r="B170"/>
      <c r="C170"/>
      <c r="D170"/>
      <c r="E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0" x14ac:dyDescent="0.35">
      <c r="A171"/>
      <c r="B171"/>
      <c r="C171"/>
      <c r="D171"/>
      <c r="E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0" x14ac:dyDescent="0.35">
      <c r="A172"/>
      <c r="B172"/>
      <c r="C172"/>
      <c r="D172"/>
      <c r="E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0" x14ac:dyDescent="0.35">
      <c r="A173"/>
      <c r="B173"/>
      <c r="C173"/>
      <c r="D173"/>
      <c r="E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30" x14ac:dyDescent="0.35">
      <c r="A174"/>
      <c r="B174"/>
      <c r="C174"/>
      <c r="D174"/>
      <c r="E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30" x14ac:dyDescent="0.35">
      <c r="A175"/>
      <c r="B175"/>
      <c r="C175"/>
      <c r="D175"/>
      <c r="E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30" x14ac:dyDescent="0.35">
      <c r="A176"/>
      <c r="B176"/>
      <c r="C176"/>
      <c r="D176"/>
      <c r="E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x14ac:dyDescent="0.35">
      <c r="A177"/>
      <c r="B177"/>
      <c r="C177"/>
      <c r="D177"/>
      <c r="E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x14ac:dyDescent="0.35">
      <c r="A178"/>
      <c r="B178"/>
      <c r="C178"/>
      <c r="D178"/>
      <c r="E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:30" x14ac:dyDescent="0.35">
      <c r="A179"/>
      <c r="B179"/>
      <c r="C179"/>
      <c r="D179"/>
      <c r="E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:30" x14ac:dyDescent="0.35">
      <c r="A180"/>
      <c r="B180"/>
      <c r="C180"/>
      <c r="D180"/>
      <c r="E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:30" x14ac:dyDescent="0.35">
      <c r="A181"/>
      <c r="B181"/>
      <c r="C181"/>
      <c r="D181"/>
      <c r="E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 x14ac:dyDescent="0.35">
      <c r="A182"/>
      <c r="B182"/>
      <c r="C182"/>
      <c r="D182"/>
      <c r="E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:30" x14ac:dyDescent="0.35">
      <c r="A183"/>
      <c r="B183"/>
      <c r="C183"/>
      <c r="D183"/>
      <c r="E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x14ac:dyDescent="0.35">
      <c r="A184"/>
      <c r="B184"/>
      <c r="C184"/>
      <c r="D184"/>
      <c r="E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:30" x14ac:dyDescent="0.35">
      <c r="A185"/>
      <c r="B185"/>
      <c r="C185"/>
      <c r="D185"/>
      <c r="E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:30" x14ac:dyDescent="0.35">
      <c r="A186"/>
      <c r="B186"/>
      <c r="C186"/>
      <c r="D186"/>
      <c r="E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:30" x14ac:dyDescent="0.35">
      <c r="A187"/>
      <c r="B187"/>
      <c r="C187"/>
      <c r="D187"/>
      <c r="E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:30" x14ac:dyDescent="0.35">
      <c r="A188"/>
      <c r="B188"/>
      <c r="C188"/>
      <c r="D188"/>
      <c r="E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:30" x14ac:dyDescent="0.35">
      <c r="A189"/>
      <c r="B189"/>
      <c r="C189"/>
      <c r="D189"/>
      <c r="E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:30" x14ac:dyDescent="0.35">
      <c r="A190"/>
      <c r="B190"/>
      <c r="C190"/>
      <c r="D190"/>
      <c r="E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 spans="1:30" x14ac:dyDescent="0.35">
      <c r="A191"/>
      <c r="B191"/>
      <c r="C191"/>
      <c r="D191"/>
      <c r="E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 spans="1:30" x14ac:dyDescent="0.35">
      <c r="A192"/>
      <c r="B192"/>
      <c r="C192"/>
      <c r="D192"/>
      <c r="E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 spans="1:30" x14ac:dyDescent="0.35">
      <c r="A193"/>
      <c r="B193"/>
      <c r="C193"/>
      <c r="D193"/>
      <c r="E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 spans="1:30" x14ac:dyDescent="0.35">
      <c r="A194"/>
      <c r="B194"/>
      <c r="C194"/>
      <c r="D194"/>
      <c r="E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 spans="1:30" x14ac:dyDescent="0.35">
      <c r="A195"/>
      <c r="B195"/>
      <c r="C195"/>
      <c r="D195"/>
      <c r="E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 x14ac:dyDescent="0.35">
      <c r="A196"/>
      <c r="B196"/>
      <c r="C196"/>
      <c r="D196"/>
      <c r="E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 spans="1:30" x14ac:dyDescent="0.35">
      <c r="A197"/>
      <c r="B197"/>
      <c r="C197"/>
      <c r="D197"/>
      <c r="E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 x14ac:dyDescent="0.35">
      <c r="A198"/>
      <c r="B198"/>
      <c r="C198"/>
      <c r="D198"/>
      <c r="E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 spans="1:30" x14ac:dyDescent="0.35">
      <c r="A199"/>
      <c r="B199"/>
      <c r="C199"/>
      <c r="D199"/>
      <c r="E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 spans="1:30" x14ac:dyDescent="0.35">
      <c r="A200"/>
      <c r="B200"/>
      <c r="C200"/>
      <c r="D200"/>
      <c r="E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 spans="1:30" x14ac:dyDescent="0.35">
      <c r="A201"/>
      <c r="B201"/>
      <c r="C201"/>
      <c r="D201"/>
      <c r="E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 spans="1:30" x14ac:dyDescent="0.35">
      <c r="A202"/>
      <c r="B202"/>
      <c r="C202"/>
      <c r="D202"/>
      <c r="E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 x14ac:dyDescent="0.35">
      <c r="A203"/>
      <c r="B203"/>
      <c r="C203"/>
      <c r="D203"/>
      <c r="E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 spans="1:30" x14ac:dyDescent="0.35">
      <c r="A204"/>
      <c r="B204"/>
      <c r="C204"/>
      <c r="D204"/>
      <c r="E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 spans="1:30" x14ac:dyDescent="0.35">
      <c r="A205"/>
      <c r="B205"/>
      <c r="C205"/>
      <c r="D205"/>
      <c r="E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 x14ac:dyDescent="0.35">
      <c r="A206"/>
      <c r="B206"/>
      <c r="C206"/>
      <c r="D206"/>
      <c r="E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 x14ac:dyDescent="0.35">
      <c r="A207"/>
      <c r="B207"/>
      <c r="C207"/>
      <c r="D207"/>
      <c r="E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 spans="1:30" x14ac:dyDescent="0.35">
      <c r="A208"/>
      <c r="B208"/>
      <c r="C208"/>
      <c r="D208"/>
      <c r="E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 spans="1:30" x14ac:dyDescent="0.35">
      <c r="A209"/>
      <c r="B209"/>
      <c r="C209"/>
      <c r="D209"/>
      <c r="E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 spans="1:30" x14ac:dyDescent="0.35">
      <c r="A210"/>
      <c r="B210"/>
      <c r="C210"/>
      <c r="D210"/>
      <c r="E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x14ac:dyDescent="0.35">
      <c r="A211"/>
      <c r="B211"/>
      <c r="C211"/>
      <c r="D211"/>
      <c r="E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 spans="1:30" x14ac:dyDescent="0.35">
      <c r="A212"/>
      <c r="B212"/>
      <c r="C212"/>
      <c r="D212"/>
      <c r="E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 spans="1:30" x14ac:dyDescent="0.35">
      <c r="A213"/>
      <c r="B213"/>
      <c r="C213"/>
      <c r="D213"/>
      <c r="E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 spans="1:30" x14ac:dyDescent="0.35">
      <c r="A214"/>
      <c r="B214"/>
      <c r="C214"/>
      <c r="D214"/>
      <c r="E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39E6-9FF6-4893-AE57-9D95F81EBDD3}">
  <sheetPr codeName="Hoja5"/>
  <dimension ref="A1:V48"/>
  <sheetViews>
    <sheetView zoomScale="80" zoomScaleNormal="80" workbookViewId="0">
      <selection activeCell="F50" sqref="F50"/>
    </sheetView>
  </sheetViews>
  <sheetFormatPr baseColWidth="10" defaultColWidth="9.1796875" defaultRowHeight="14.5" x14ac:dyDescent="0.35"/>
  <cols>
    <col min="1" max="1" width="18.90625" bestFit="1" customWidth="1"/>
    <col min="2" max="2" width="23.453125" bestFit="1" customWidth="1"/>
    <col min="3" max="3" width="11.54296875" bestFit="1" customWidth="1"/>
    <col min="4" max="6" width="12.54296875" bestFit="1" customWidth="1"/>
    <col min="7" max="8" width="11.54296875" bestFit="1" customWidth="1"/>
    <col min="9" max="11" width="12.54296875" bestFit="1" customWidth="1"/>
    <col min="12" max="12" width="11.54296875" bestFit="1" customWidth="1"/>
    <col min="13" max="21" width="12.54296875" bestFit="1" customWidth="1"/>
    <col min="22" max="22" width="14.1796875" bestFit="1" customWidth="1"/>
    <col min="23" max="210" width="23.6328125" bestFit="1" customWidth="1"/>
    <col min="211" max="211" width="13.6328125" bestFit="1" customWidth="1"/>
  </cols>
  <sheetData>
    <row r="1" spans="1:5" x14ac:dyDescent="0.35">
      <c r="A1" s="20" t="s">
        <v>6975</v>
      </c>
      <c r="B1">
        <f>GETPIVOTDATA("Pedido Único",$A$2)</f>
        <v>5009</v>
      </c>
    </row>
    <row r="2" spans="1:5" x14ac:dyDescent="0.35">
      <c r="A2" s="3" t="s">
        <v>6874</v>
      </c>
      <c r="B2" s="3" t="s">
        <v>1948</v>
      </c>
    </row>
    <row r="3" spans="1:5" x14ac:dyDescent="0.35">
      <c r="A3" s="3" t="s">
        <v>1947</v>
      </c>
      <c r="B3" t="s">
        <v>8</v>
      </c>
      <c r="C3" t="s">
        <v>14</v>
      </c>
      <c r="D3" t="s">
        <v>26</v>
      </c>
      <c r="E3" t="s">
        <v>1949</v>
      </c>
    </row>
    <row r="4" spans="1:5" x14ac:dyDescent="0.35">
      <c r="A4" s="4" t="s">
        <v>56</v>
      </c>
      <c r="B4" s="1"/>
      <c r="C4" s="1"/>
      <c r="D4" s="1">
        <v>439</v>
      </c>
      <c r="E4" s="1">
        <v>439</v>
      </c>
    </row>
    <row r="5" spans="1:5" x14ac:dyDescent="0.35">
      <c r="A5" s="4" t="s">
        <v>31</v>
      </c>
      <c r="B5" s="1"/>
      <c r="C5" s="1">
        <v>257</v>
      </c>
      <c r="D5" s="1"/>
      <c r="E5" s="1">
        <v>257</v>
      </c>
    </row>
    <row r="6" spans="1:5" x14ac:dyDescent="0.35">
      <c r="A6" s="4" t="s">
        <v>24</v>
      </c>
      <c r="B6" s="1"/>
      <c r="C6" s="1">
        <v>311</v>
      </c>
      <c r="D6" s="1"/>
      <c r="E6" s="1">
        <v>311</v>
      </c>
    </row>
    <row r="7" spans="1:5" x14ac:dyDescent="0.35">
      <c r="A7" s="4" t="s">
        <v>29</v>
      </c>
      <c r="B7" s="1"/>
      <c r="C7" s="1">
        <v>594</v>
      </c>
      <c r="D7" s="1"/>
      <c r="E7" s="1">
        <v>594</v>
      </c>
    </row>
    <row r="8" spans="1:5" x14ac:dyDescent="0.35">
      <c r="A8" s="4" t="s">
        <v>9</v>
      </c>
      <c r="B8" s="1">
        <v>169</v>
      </c>
      <c r="C8" s="1"/>
      <c r="D8" s="1"/>
      <c r="E8" s="1">
        <v>169</v>
      </c>
    </row>
    <row r="9" spans="1:5" x14ac:dyDescent="0.35">
      <c r="A9" s="4" t="s">
        <v>11</v>
      </c>
      <c r="B9" s="1">
        <v>457</v>
      </c>
      <c r="C9" s="1"/>
      <c r="D9" s="1"/>
      <c r="E9" s="1">
        <v>457</v>
      </c>
    </row>
    <row r="10" spans="1:5" x14ac:dyDescent="0.35">
      <c r="A10" s="4" t="s">
        <v>363</v>
      </c>
      <c r="B10" s="1"/>
      <c r="C10" s="1"/>
      <c r="D10" s="1">
        <v>61</v>
      </c>
      <c r="E10" s="1">
        <v>61</v>
      </c>
    </row>
    <row r="11" spans="1:5" x14ac:dyDescent="0.35">
      <c r="A11" s="4" t="s">
        <v>61</v>
      </c>
      <c r="B11" s="1"/>
      <c r="C11" s="1">
        <v>111</v>
      </c>
      <c r="D11" s="1"/>
      <c r="E11" s="1">
        <v>111</v>
      </c>
    </row>
    <row r="12" spans="1:5" x14ac:dyDescent="0.35">
      <c r="A12" s="4" t="s">
        <v>91</v>
      </c>
      <c r="B12" s="1"/>
      <c r="C12" s="1">
        <v>65</v>
      </c>
      <c r="D12" s="1"/>
      <c r="E12" s="1">
        <v>65</v>
      </c>
    </row>
    <row r="13" spans="1:5" x14ac:dyDescent="0.35">
      <c r="A13" s="4" t="s">
        <v>22</v>
      </c>
      <c r="B13" s="1">
        <v>440</v>
      </c>
      <c r="C13" s="1"/>
      <c r="D13" s="1"/>
      <c r="E13" s="1">
        <v>440</v>
      </c>
    </row>
    <row r="14" spans="1:5" x14ac:dyDescent="0.35">
      <c r="A14" s="4" t="s">
        <v>15</v>
      </c>
      <c r="B14" s="1"/>
      <c r="C14" s="1">
        <v>128</v>
      </c>
      <c r="D14" s="1"/>
      <c r="E14" s="1">
        <v>128</v>
      </c>
    </row>
    <row r="15" spans="1:5" x14ac:dyDescent="0.35">
      <c r="A15" s="4" t="s">
        <v>208</v>
      </c>
      <c r="B15" s="1"/>
      <c r="C15" s="1"/>
      <c r="D15" s="1">
        <v>92</v>
      </c>
      <c r="E15" s="1">
        <v>92</v>
      </c>
    </row>
    <row r="16" spans="1:5" x14ac:dyDescent="0.35">
      <c r="A16" s="4" t="s">
        <v>36</v>
      </c>
      <c r="B16" s="1"/>
      <c r="C16" s="1">
        <v>537</v>
      </c>
      <c r="D16" s="1"/>
      <c r="E16" s="1">
        <v>537</v>
      </c>
    </row>
    <row r="17" spans="1:22" x14ac:dyDescent="0.35">
      <c r="A17" s="4" t="s">
        <v>27</v>
      </c>
      <c r="B17" s="1"/>
      <c r="C17" s="1"/>
      <c r="D17" s="1">
        <v>536</v>
      </c>
      <c r="E17" s="1">
        <v>536</v>
      </c>
    </row>
    <row r="18" spans="1:22" x14ac:dyDescent="0.35">
      <c r="A18" s="4" t="s">
        <v>20</v>
      </c>
      <c r="B18" s="1"/>
      <c r="C18" s="1">
        <v>493</v>
      </c>
      <c r="D18" s="1"/>
      <c r="E18" s="1">
        <v>493</v>
      </c>
    </row>
    <row r="19" spans="1:22" x14ac:dyDescent="0.35">
      <c r="A19" s="4" t="s">
        <v>182</v>
      </c>
      <c r="B19" s="1"/>
      <c r="C19" s="1">
        <v>79</v>
      </c>
      <c r="D19" s="1"/>
      <c r="E19" s="1">
        <v>79</v>
      </c>
    </row>
    <row r="20" spans="1:22" x14ac:dyDescent="0.35">
      <c r="A20" s="4" t="s">
        <v>18</v>
      </c>
      <c r="B20" s="1">
        <v>240</v>
      </c>
      <c r="C20" s="1"/>
      <c r="D20" s="1"/>
      <c r="E20" s="1">
        <v>240</v>
      </c>
    </row>
    <row r="21" spans="1:22" x14ac:dyDescent="0.35">
      <c r="A21" s="4" t="s">
        <v>1949</v>
      </c>
      <c r="B21" s="1">
        <v>1306</v>
      </c>
      <c r="C21" s="1">
        <v>2575</v>
      </c>
      <c r="D21" s="1">
        <v>1128</v>
      </c>
      <c r="E21" s="1">
        <v>5009</v>
      </c>
    </row>
    <row r="23" spans="1:22" x14ac:dyDescent="0.35">
      <c r="C23" s="7"/>
      <c r="D23" s="7"/>
      <c r="E23" s="7"/>
      <c r="F23" s="7"/>
      <c r="G23" s="7"/>
      <c r="H23" s="7"/>
      <c r="I23" s="7"/>
      <c r="J23" s="7"/>
    </row>
    <row r="24" spans="1:22" x14ac:dyDescent="0.35">
      <c r="A24" s="21" t="s">
        <v>1946</v>
      </c>
      <c r="B24" s="15">
        <f>GETPIVOTDATA("Sales",$A$25)</f>
        <v>2297200.8602999998</v>
      </c>
      <c r="C24" s="7"/>
      <c r="D24" s="7"/>
      <c r="E24" s="7"/>
      <c r="F24" s="7"/>
      <c r="G24" s="7"/>
      <c r="H24" s="7"/>
      <c r="I24" s="7"/>
      <c r="J24" s="7"/>
    </row>
    <row r="25" spans="1:22" x14ac:dyDescent="0.35">
      <c r="A25" s="9" t="s">
        <v>1936</v>
      </c>
      <c r="B25" s="9" t="s">
        <v>1948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35">
      <c r="A26" s="7"/>
      <c r="B26" s="7" t="s">
        <v>1937</v>
      </c>
      <c r="C26" s="7"/>
      <c r="D26" s="7"/>
      <c r="E26" s="7"/>
      <c r="F26" s="7" t="s">
        <v>7072</v>
      </c>
      <c r="G26" s="7" t="s">
        <v>1942</v>
      </c>
      <c r="H26" s="7"/>
      <c r="I26" s="7"/>
      <c r="J26" s="7"/>
      <c r="K26" s="7" t="s">
        <v>7073</v>
      </c>
      <c r="L26" s="7" t="s">
        <v>1943</v>
      </c>
      <c r="M26" s="7"/>
      <c r="N26" s="7"/>
      <c r="O26" s="7"/>
      <c r="P26" s="7" t="s">
        <v>7074</v>
      </c>
      <c r="Q26" s="7" t="s">
        <v>1944</v>
      </c>
      <c r="R26" s="7"/>
      <c r="S26" s="7"/>
      <c r="T26" s="7"/>
      <c r="U26" s="7" t="s">
        <v>7075</v>
      </c>
      <c r="V26" s="7" t="s">
        <v>1949</v>
      </c>
    </row>
    <row r="27" spans="1:22" x14ac:dyDescent="0.35">
      <c r="A27" s="9" t="s">
        <v>1947</v>
      </c>
      <c r="B27" s="7" t="s">
        <v>1938</v>
      </c>
      <c r="C27" s="7" t="s">
        <v>1939</v>
      </c>
      <c r="D27" s="7" t="s">
        <v>1940</v>
      </c>
      <c r="E27" s="7" t="s">
        <v>1941</v>
      </c>
      <c r="F27" s="7"/>
      <c r="G27" s="7" t="s">
        <v>1938</v>
      </c>
      <c r="H27" s="7" t="s">
        <v>1939</v>
      </c>
      <c r="I27" s="7" t="s">
        <v>1940</v>
      </c>
      <c r="J27" s="7" t="s">
        <v>1941</v>
      </c>
      <c r="K27" s="7"/>
      <c r="L27" s="7" t="s">
        <v>1938</v>
      </c>
      <c r="M27" s="7" t="s">
        <v>1939</v>
      </c>
      <c r="N27" s="7" t="s">
        <v>1940</v>
      </c>
      <c r="O27" s="7" t="s">
        <v>1941</v>
      </c>
      <c r="P27" s="7"/>
      <c r="Q27" s="7" t="s">
        <v>1938</v>
      </c>
      <c r="R27" s="7" t="s">
        <v>1939</v>
      </c>
      <c r="S27" s="7" t="s">
        <v>1940</v>
      </c>
      <c r="T27" s="7" t="s">
        <v>1941</v>
      </c>
      <c r="U27" s="7"/>
      <c r="V27" s="7"/>
    </row>
    <row r="28" spans="1:22" x14ac:dyDescent="0.35">
      <c r="A28" s="6" t="s">
        <v>8</v>
      </c>
      <c r="B28" s="7">
        <v>22656.139000000003</v>
      </c>
      <c r="C28" s="7">
        <v>28063.749600000003</v>
      </c>
      <c r="D28" s="7">
        <v>41957.878299999989</v>
      </c>
      <c r="E28" s="7">
        <v>64515.086199999991</v>
      </c>
      <c r="F28" s="7">
        <v>157192.85310000001</v>
      </c>
      <c r="G28" s="7">
        <v>27374.098600000001</v>
      </c>
      <c r="H28" s="7">
        <v>27564.827999999998</v>
      </c>
      <c r="I28" s="7">
        <v>49586.035199999998</v>
      </c>
      <c r="J28" s="7">
        <v>65993.275199999989</v>
      </c>
      <c r="K28" s="7">
        <v>170518.23699999999</v>
      </c>
      <c r="L28" s="7">
        <v>24349.385999999995</v>
      </c>
      <c r="M28" s="7">
        <v>41402.496999999996</v>
      </c>
      <c r="N28" s="7">
        <v>52814.6322</v>
      </c>
      <c r="O28" s="7">
        <v>80334.920799999978</v>
      </c>
      <c r="P28" s="7">
        <v>198901.43599999993</v>
      </c>
      <c r="Q28" s="7">
        <v>23723.814199999997</v>
      </c>
      <c r="R28" s="7">
        <v>45032.102999999988</v>
      </c>
      <c r="S28" s="7">
        <v>56283.101999999999</v>
      </c>
      <c r="T28" s="7">
        <v>90348.249999999985</v>
      </c>
      <c r="U28" s="7">
        <v>215387.26919999998</v>
      </c>
      <c r="V28" s="7">
        <v>741999.79529999988</v>
      </c>
    </row>
    <row r="29" spans="1:22" x14ac:dyDescent="0.35">
      <c r="A29" s="8" t="s">
        <v>9</v>
      </c>
      <c r="B29" s="7">
        <v>2716.5010000000002</v>
      </c>
      <c r="C29" s="7">
        <v>1708.7035999999998</v>
      </c>
      <c r="D29" s="7">
        <v>4676.4188000000004</v>
      </c>
      <c r="E29" s="7">
        <v>10935.0542</v>
      </c>
      <c r="F29" s="7">
        <v>20036.677600000003</v>
      </c>
      <c r="G29" s="7">
        <v>4714.1895999999997</v>
      </c>
      <c r="H29" s="7">
        <v>3275.4675000000002</v>
      </c>
      <c r="I29" s="7">
        <v>17350.557200000003</v>
      </c>
      <c r="J29" s="7">
        <v>13203.358199999995</v>
      </c>
      <c r="K29" s="7">
        <v>38543.572499999995</v>
      </c>
      <c r="L29" s="7">
        <v>3571.3709999999996</v>
      </c>
      <c r="M29" s="7">
        <v>4153.8109999999997</v>
      </c>
      <c r="N29" s="7">
        <v>9759.8597000000009</v>
      </c>
      <c r="O29" s="7">
        <v>8790.4248000000007</v>
      </c>
      <c r="P29" s="7">
        <v>26275.466500000002</v>
      </c>
      <c r="Q29" s="7">
        <v>3351.8362000000002</v>
      </c>
      <c r="R29" s="7">
        <v>11019.709499999999</v>
      </c>
      <c r="S29" s="7">
        <v>5796.223</v>
      </c>
      <c r="T29" s="7">
        <v>9856.5110000000004</v>
      </c>
      <c r="U29" s="7">
        <v>30024.279699999999</v>
      </c>
      <c r="V29" s="7">
        <v>114879.99629999998</v>
      </c>
    </row>
    <row r="30" spans="1:22" x14ac:dyDescent="0.35">
      <c r="A30" s="8" t="s">
        <v>11</v>
      </c>
      <c r="B30" s="7">
        <v>10091.300000000001</v>
      </c>
      <c r="C30" s="7">
        <v>13341.776000000002</v>
      </c>
      <c r="D30" s="7">
        <v>22804.366999999991</v>
      </c>
      <c r="E30" s="7">
        <v>31004.132999999998</v>
      </c>
      <c r="F30" s="7">
        <v>77241.575999999986</v>
      </c>
      <c r="G30" s="7">
        <v>9446.9130000000023</v>
      </c>
      <c r="H30" s="7">
        <v>13891.441999999999</v>
      </c>
      <c r="I30" s="7">
        <v>18272.498999999996</v>
      </c>
      <c r="J30" s="7">
        <v>30123.674999999992</v>
      </c>
      <c r="K30" s="7">
        <v>71734.528999999995</v>
      </c>
      <c r="L30" s="7">
        <v>9348.7259999999987</v>
      </c>
      <c r="M30" s="7">
        <v>18979.248999999996</v>
      </c>
      <c r="N30" s="7">
        <v>21556.076000000001</v>
      </c>
      <c r="O30" s="7">
        <v>34034.593999999983</v>
      </c>
      <c r="P30" s="7">
        <v>83918.644999999975</v>
      </c>
      <c r="Q30" s="7">
        <v>11325.496999999996</v>
      </c>
      <c r="R30" s="7">
        <v>19731.314999999995</v>
      </c>
      <c r="S30" s="7">
        <v>30300.430999999997</v>
      </c>
      <c r="T30" s="7">
        <v>34197.11</v>
      </c>
      <c r="U30" s="7">
        <v>95554.352999999988</v>
      </c>
      <c r="V30" s="7">
        <v>328449.10299999989</v>
      </c>
    </row>
    <row r="31" spans="1:22" x14ac:dyDescent="0.35">
      <c r="A31" s="8" t="s">
        <v>22</v>
      </c>
      <c r="B31" s="7">
        <v>1584.8779999999999</v>
      </c>
      <c r="C31" s="7">
        <v>2196.962</v>
      </c>
      <c r="D31" s="7">
        <v>4861.3360000000002</v>
      </c>
      <c r="E31" s="7">
        <v>5183.0579999999982</v>
      </c>
      <c r="F31" s="7">
        <v>13826.233999999997</v>
      </c>
      <c r="G31" s="7">
        <v>2912.1760000000008</v>
      </c>
      <c r="H31" s="7">
        <v>7022.3080000000009</v>
      </c>
      <c r="I31" s="7">
        <v>4457.9879999999994</v>
      </c>
      <c r="J31" s="7">
        <v>6697.24</v>
      </c>
      <c r="K31" s="7">
        <v>21089.712</v>
      </c>
      <c r="L31" s="7">
        <v>4198.1880000000001</v>
      </c>
      <c r="M31" s="7">
        <v>5269.2160000000003</v>
      </c>
      <c r="N31" s="7">
        <v>6338.9379999999974</v>
      </c>
      <c r="O31" s="7">
        <v>12067.782000000001</v>
      </c>
      <c r="P31" s="7">
        <v>27874.123999999996</v>
      </c>
      <c r="Q31" s="7">
        <v>2759.0999999999995</v>
      </c>
      <c r="R31" s="7">
        <v>5866.7779999999975</v>
      </c>
      <c r="S31" s="7">
        <v>7789.293999999999</v>
      </c>
      <c r="T31" s="7">
        <v>12499.921999999995</v>
      </c>
      <c r="U31" s="7">
        <v>28915.09399999999</v>
      </c>
      <c r="V31" s="7">
        <v>91705.163999999975</v>
      </c>
    </row>
    <row r="32" spans="1:22" x14ac:dyDescent="0.35">
      <c r="A32" s="8" t="s">
        <v>18</v>
      </c>
      <c r="B32" s="7">
        <v>8263.4600000000009</v>
      </c>
      <c r="C32" s="7">
        <v>10816.307999999999</v>
      </c>
      <c r="D32" s="7">
        <v>9615.7564999999995</v>
      </c>
      <c r="E32" s="7">
        <v>17392.840999999997</v>
      </c>
      <c r="F32" s="7">
        <v>46088.3655</v>
      </c>
      <c r="G32" s="7">
        <v>10300.82</v>
      </c>
      <c r="H32" s="7">
        <v>3375.6105000000002</v>
      </c>
      <c r="I32" s="7">
        <v>9504.9909999999982</v>
      </c>
      <c r="J32" s="7">
        <v>15969.001999999999</v>
      </c>
      <c r="K32" s="7">
        <v>39150.423499999997</v>
      </c>
      <c r="L32" s="7">
        <v>7231.1009999999997</v>
      </c>
      <c r="M32" s="7">
        <v>13000.220999999998</v>
      </c>
      <c r="N32" s="7">
        <v>15159.758500000002</v>
      </c>
      <c r="O32" s="7">
        <v>25442.12</v>
      </c>
      <c r="P32" s="7">
        <v>60833.200499999992</v>
      </c>
      <c r="Q32" s="7">
        <v>6287.3810000000012</v>
      </c>
      <c r="R32" s="7">
        <v>8414.3004999999994</v>
      </c>
      <c r="S32" s="7">
        <v>12397.154000000002</v>
      </c>
      <c r="T32" s="7">
        <v>33794.706999999995</v>
      </c>
      <c r="U32" s="7">
        <v>60893.542499999996</v>
      </c>
      <c r="V32" s="7">
        <v>206965.53199999998</v>
      </c>
    </row>
    <row r="33" spans="1:22" x14ac:dyDescent="0.35">
      <c r="A33" s="6" t="s">
        <v>14</v>
      </c>
      <c r="B33" s="7">
        <v>14528.682999999999</v>
      </c>
      <c r="C33" s="7">
        <v>31243.735000000001</v>
      </c>
      <c r="D33" s="7">
        <v>53923.967999999993</v>
      </c>
      <c r="E33" s="7">
        <v>52080.026000000005</v>
      </c>
      <c r="F33" s="7">
        <v>151776.41200000001</v>
      </c>
      <c r="G33" s="7">
        <v>23059.394</v>
      </c>
      <c r="H33" s="7">
        <v>32320.041000000012</v>
      </c>
      <c r="I33" s="7">
        <v>35760.813999999991</v>
      </c>
      <c r="J33" s="7">
        <v>46093.213999999993</v>
      </c>
      <c r="K33" s="7">
        <v>137233.46299999999</v>
      </c>
      <c r="L33" s="7">
        <v>29440.963000000003</v>
      </c>
      <c r="M33" s="7">
        <v>34584.458999999995</v>
      </c>
      <c r="N33" s="7">
        <v>45147.922000000006</v>
      </c>
      <c r="O33" s="7">
        <v>74766.638000000006</v>
      </c>
      <c r="P33" s="7">
        <v>183939.98199999999</v>
      </c>
      <c r="Q33" s="7">
        <v>43232.347000000002</v>
      </c>
      <c r="R33" s="7">
        <v>45721.194000000003</v>
      </c>
      <c r="S33" s="7">
        <v>72197.163000000015</v>
      </c>
      <c r="T33" s="7">
        <v>84946.47099999999</v>
      </c>
      <c r="U33" s="7">
        <v>246097.17500000002</v>
      </c>
      <c r="V33" s="7">
        <v>719047.03199999989</v>
      </c>
    </row>
    <row r="34" spans="1:22" x14ac:dyDescent="0.35">
      <c r="A34" s="8" t="s">
        <v>31</v>
      </c>
      <c r="B34" s="7">
        <v>905.46199999999988</v>
      </c>
      <c r="C34" s="7">
        <v>3726.4219999999996</v>
      </c>
      <c r="D34" s="7">
        <v>4591.7570000000014</v>
      </c>
      <c r="E34" s="7">
        <v>6089.9839999999967</v>
      </c>
      <c r="F34" s="7">
        <v>15313.624999999996</v>
      </c>
      <c r="G34" s="7">
        <v>2119.8040000000001</v>
      </c>
      <c r="H34" s="7">
        <v>6610.7260000000006</v>
      </c>
      <c r="I34" s="7">
        <v>3321.5880000000006</v>
      </c>
      <c r="J34" s="7">
        <v>11189.170999999998</v>
      </c>
      <c r="K34" s="7">
        <v>23241.289000000001</v>
      </c>
      <c r="L34" s="7">
        <v>3274.4960000000001</v>
      </c>
      <c r="M34" s="7">
        <v>4327.445999999999</v>
      </c>
      <c r="N34" s="7">
        <v>7761.7880000000005</v>
      </c>
      <c r="O34" s="7">
        <v>10686.585000000001</v>
      </c>
      <c r="P34" s="7">
        <v>26050.315000000002</v>
      </c>
      <c r="Q34" s="7">
        <v>8543.0959999999995</v>
      </c>
      <c r="R34" s="7">
        <v>6382.601999999998</v>
      </c>
      <c r="S34" s="7">
        <v>11402.807999999995</v>
      </c>
      <c r="T34" s="7">
        <v>16598.425999999999</v>
      </c>
      <c r="U34" s="7">
        <v>42926.931999999993</v>
      </c>
      <c r="V34" s="7">
        <v>107532.16099999999</v>
      </c>
    </row>
    <row r="35" spans="1:22" x14ac:dyDescent="0.35">
      <c r="A35" s="8" t="s">
        <v>24</v>
      </c>
      <c r="B35" s="7">
        <v>663.92200000000003</v>
      </c>
      <c r="C35" s="7">
        <v>1542.2479999999998</v>
      </c>
      <c r="D35" s="7">
        <v>1219.5619999999999</v>
      </c>
      <c r="E35" s="7">
        <v>2632.2500000000009</v>
      </c>
      <c r="F35" s="7">
        <v>6057.9820000000009</v>
      </c>
      <c r="G35" s="7">
        <v>700.19399999999985</v>
      </c>
      <c r="H35" s="7">
        <v>1567.8720000000003</v>
      </c>
      <c r="I35" s="7">
        <v>1756.818</v>
      </c>
      <c r="J35" s="7">
        <v>2211.9499999999998</v>
      </c>
      <c r="K35" s="7">
        <v>6236.8339999999998</v>
      </c>
      <c r="L35" s="7">
        <v>845.99599999999998</v>
      </c>
      <c r="M35" s="7">
        <v>1468.1740000000004</v>
      </c>
      <c r="N35" s="7">
        <v>1869.6920000000009</v>
      </c>
      <c r="O35" s="7">
        <v>1777.0460000000005</v>
      </c>
      <c r="P35" s="7">
        <v>5960.9080000000013</v>
      </c>
      <c r="Q35" s="7">
        <v>1123.7460000000001</v>
      </c>
      <c r="R35" s="7">
        <v>2277.3920000000007</v>
      </c>
      <c r="S35" s="7">
        <v>2570.3720000000003</v>
      </c>
      <c r="T35" s="7">
        <v>2891.5580000000009</v>
      </c>
      <c r="U35" s="7">
        <v>8863.0680000000029</v>
      </c>
      <c r="V35" s="7">
        <v>27118.792000000001</v>
      </c>
    </row>
    <row r="36" spans="1:22" x14ac:dyDescent="0.35">
      <c r="A36" s="8" t="s">
        <v>29</v>
      </c>
      <c r="B36" s="7">
        <v>2679.4450000000002</v>
      </c>
      <c r="C36" s="7">
        <v>9633.8490000000002</v>
      </c>
      <c r="D36" s="7">
        <v>19929.494999999988</v>
      </c>
      <c r="E36" s="7">
        <v>11245.476000000004</v>
      </c>
      <c r="F36" s="7">
        <v>43488.264999999992</v>
      </c>
      <c r="G36" s="7">
        <v>11269.446</v>
      </c>
      <c r="H36" s="7">
        <v>11218.133000000005</v>
      </c>
      <c r="I36" s="7">
        <v>6295.6140000000005</v>
      </c>
      <c r="J36" s="7">
        <v>8669.9049999999988</v>
      </c>
      <c r="K36" s="7">
        <v>37453.098000000005</v>
      </c>
      <c r="L36" s="7">
        <v>3541.9930000000018</v>
      </c>
      <c r="M36" s="7">
        <v>4687.8970000000036</v>
      </c>
      <c r="N36" s="7">
        <v>12603.914000000002</v>
      </c>
      <c r="O36" s="7">
        <v>28849.521000000001</v>
      </c>
      <c r="P36" s="7">
        <v>49683.325000000012</v>
      </c>
      <c r="Q36" s="7">
        <v>12849.032999999999</v>
      </c>
      <c r="R36" s="7">
        <v>10271.18</v>
      </c>
      <c r="S36" s="7">
        <v>27501.847000000012</v>
      </c>
      <c r="T36" s="7">
        <v>22165.985000000004</v>
      </c>
      <c r="U36" s="7">
        <v>72788.045000000013</v>
      </c>
      <c r="V36" s="7">
        <v>203412.73300000001</v>
      </c>
    </row>
    <row r="37" spans="1:22" x14ac:dyDescent="0.35">
      <c r="A37" s="8" t="s">
        <v>61</v>
      </c>
      <c r="B37" s="7">
        <v>547.55999999999995</v>
      </c>
      <c r="C37" s="7">
        <v>718.10599999999988</v>
      </c>
      <c r="D37" s="7">
        <v>721.56799999999998</v>
      </c>
      <c r="E37" s="7">
        <v>1868.5159999999998</v>
      </c>
      <c r="F37" s="7">
        <v>3855.7499999999995</v>
      </c>
      <c r="G37" s="7">
        <v>597.34799999999996</v>
      </c>
      <c r="H37" s="7">
        <v>841.78800000000001</v>
      </c>
      <c r="I37" s="7">
        <v>1180.74</v>
      </c>
      <c r="J37" s="7">
        <v>1892.3119999999999</v>
      </c>
      <c r="K37" s="7">
        <v>4512.1880000000001</v>
      </c>
      <c r="L37" s="7">
        <v>1081.94</v>
      </c>
      <c r="M37" s="7">
        <v>416.80799999999999</v>
      </c>
      <c r="N37" s="7">
        <v>1586.702</v>
      </c>
      <c r="O37" s="7">
        <v>1644.4399999999998</v>
      </c>
      <c r="P37" s="7">
        <v>4729.8899999999994</v>
      </c>
      <c r="Q37" s="7">
        <v>848.13199999999995</v>
      </c>
      <c r="R37" s="7">
        <v>578.39800000000014</v>
      </c>
      <c r="S37" s="7">
        <v>588.69999999999993</v>
      </c>
      <c r="T37" s="7">
        <v>1363.3440000000003</v>
      </c>
      <c r="U37" s="7">
        <v>3378.5740000000005</v>
      </c>
      <c r="V37" s="7">
        <v>16476.402000000002</v>
      </c>
    </row>
    <row r="38" spans="1:22" x14ac:dyDescent="0.35">
      <c r="A38" s="8" t="s">
        <v>91</v>
      </c>
      <c r="B38" s="7">
        <v>97.65</v>
      </c>
      <c r="C38" s="7">
        <v>159.55200000000002</v>
      </c>
      <c r="D38" s="7">
        <v>205.69599999999997</v>
      </c>
      <c r="E38" s="7">
        <v>198.42999999999998</v>
      </c>
      <c r="F38" s="7">
        <v>661.32799999999997</v>
      </c>
      <c r="G38" s="7">
        <v>74.238</v>
      </c>
      <c r="H38" s="7">
        <v>72.27000000000001</v>
      </c>
      <c r="I38" s="7">
        <v>136.42599999999999</v>
      </c>
      <c r="J38" s="7">
        <v>262.29000000000002</v>
      </c>
      <c r="K38" s="7">
        <v>545.22399999999993</v>
      </c>
      <c r="L38" s="7">
        <v>88.123999999999995</v>
      </c>
      <c r="M38" s="7">
        <v>151.21</v>
      </c>
      <c r="N38" s="7">
        <v>248.11</v>
      </c>
      <c r="O38" s="7">
        <v>472.69000000000011</v>
      </c>
      <c r="P38" s="7">
        <v>960.13400000000013</v>
      </c>
      <c r="Q38" s="7">
        <v>136.596</v>
      </c>
      <c r="R38" s="7">
        <v>100.178</v>
      </c>
      <c r="S38" s="7">
        <v>240.22000000000003</v>
      </c>
      <c r="T38" s="7">
        <v>380.60000000000014</v>
      </c>
      <c r="U38" s="7">
        <v>857.59400000000016</v>
      </c>
      <c r="V38" s="7">
        <v>3024.2800000000007</v>
      </c>
    </row>
    <row r="39" spans="1:22" x14ac:dyDescent="0.35">
      <c r="A39" s="8" t="s">
        <v>15</v>
      </c>
      <c r="B39" s="7">
        <v>255.21200000000005</v>
      </c>
      <c r="C39" s="7">
        <v>744.15800000000002</v>
      </c>
      <c r="D39" s="7">
        <v>617.70199999999988</v>
      </c>
      <c r="E39" s="7">
        <v>1224.3219999999999</v>
      </c>
      <c r="F39" s="7">
        <v>2841.3940000000002</v>
      </c>
      <c r="G39" s="7">
        <v>781.71400000000006</v>
      </c>
      <c r="H39" s="7">
        <v>423.48600000000005</v>
      </c>
      <c r="I39" s="7">
        <v>676.60199999999998</v>
      </c>
      <c r="J39" s="7">
        <v>1074.6599999999999</v>
      </c>
      <c r="K39" s="7">
        <v>2956.462</v>
      </c>
      <c r="L39" s="7">
        <v>132.37000000000003</v>
      </c>
      <c r="M39" s="7">
        <v>572.29199999999992</v>
      </c>
      <c r="N39" s="7">
        <v>826.34199999999998</v>
      </c>
      <c r="O39" s="7">
        <v>1296.2359999999996</v>
      </c>
      <c r="P39" s="7">
        <v>2827.24</v>
      </c>
      <c r="Q39" s="7">
        <v>277.36</v>
      </c>
      <c r="R39" s="7">
        <v>760.22399999999993</v>
      </c>
      <c r="S39" s="7">
        <v>1944.1380000000004</v>
      </c>
      <c r="T39" s="7">
        <v>879.49400000000003</v>
      </c>
      <c r="U39" s="7">
        <v>3861.2160000000003</v>
      </c>
      <c r="V39" s="7">
        <v>12486.312000000002</v>
      </c>
    </row>
    <row r="40" spans="1:22" x14ac:dyDescent="0.35">
      <c r="A40" s="8" t="s">
        <v>36</v>
      </c>
      <c r="B40" s="7">
        <v>1580.83</v>
      </c>
      <c r="C40" s="7">
        <v>2194.7340000000004</v>
      </c>
      <c r="D40" s="7">
        <v>4259.0739999999996</v>
      </c>
      <c r="E40" s="7">
        <v>6800.3180000000002</v>
      </c>
      <c r="F40" s="7">
        <v>14834.956</v>
      </c>
      <c r="G40" s="7">
        <v>2316.8320000000003</v>
      </c>
      <c r="H40" s="7">
        <v>2432.764000000001</v>
      </c>
      <c r="I40" s="7">
        <v>4028.1640000000002</v>
      </c>
      <c r="J40" s="7">
        <v>6509.8779999999961</v>
      </c>
      <c r="K40" s="7">
        <v>15287.637999999999</v>
      </c>
      <c r="L40" s="7">
        <v>2734.2180000000003</v>
      </c>
      <c r="M40" s="7">
        <v>6710.0599999999968</v>
      </c>
      <c r="N40" s="7">
        <v>5060.8399999999983</v>
      </c>
      <c r="O40" s="7">
        <v>6156.7759999999953</v>
      </c>
      <c r="P40" s="7">
        <v>20661.893999999989</v>
      </c>
      <c r="Q40" s="7">
        <v>4729.9320000000007</v>
      </c>
      <c r="R40" s="7">
        <v>5561.9900000000007</v>
      </c>
      <c r="S40" s="7">
        <v>8044.8420000000006</v>
      </c>
      <c r="T40" s="7">
        <v>9357.9539999999979</v>
      </c>
      <c r="U40" s="7">
        <v>27694.718000000001</v>
      </c>
      <c r="V40" s="7">
        <v>78479.205999999991</v>
      </c>
    </row>
    <row r="41" spans="1:22" x14ac:dyDescent="0.35">
      <c r="A41" s="8" t="s">
        <v>20</v>
      </c>
      <c r="B41" s="7">
        <v>7541.3619999999992</v>
      </c>
      <c r="C41" s="7">
        <v>8242.4279999999999</v>
      </c>
      <c r="D41" s="7">
        <v>13585.686000000002</v>
      </c>
      <c r="E41" s="7">
        <v>20959.566000000006</v>
      </c>
      <c r="F41" s="7">
        <v>50329.042000000009</v>
      </c>
      <c r="G41" s="7">
        <v>5077.4980000000005</v>
      </c>
      <c r="H41" s="7">
        <v>8621.9480000000003</v>
      </c>
      <c r="I41" s="7">
        <v>17307.245999999988</v>
      </c>
      <c r="J41" s="7">
        <v>14041.555999999999</v>
      </c>
      <c r="K41" s="7">
        <v>45048.247999999985</v>
      </c>
      <c r="L41" s="7">
        <v>8848.1039999999994</v>
      </c>
      <c r="M41" s="7">
        <v>13805.081999999999</v>
      </c>
      <c r="N41" s="7">
        <v>14447.291999999999</v>
      </c>
      <c r="O41" s="7">
        <v>21688.221999999994</v>
      </c>
      <c r="P41" s="7">
        <v>58788.69999999999</v>
      </c>
      <c r="Q41" s="7">
        <v>8668.2699999999968</v>
      </c>
      <c r="R41" s="7">
        <v>18411.844000000005</v>
      </c>
      <c r="S41" s="7">
        <v>14380.862000000001</v>
      </c>
      <c r="T41" s="7">
        <v>28216.642000000003</v>
      </c>
      <c r="U41" s="7">
        <v>69677.618000000002</v>
      </c>
      <c r="V41" s="7">
        <v>223843.60799999998</v>
      </c>
    </row>
    <row r="42" spans="1:22" x14ac:dyDescent="0.35">
      <c r="A42" s="8" t="s">
        <v>182</v>
      </c>
      <c r="B42" s="7">
        <v>257.24</v>
      </c>
      <c r="C42" s="7">
        <v>4282.2379999999994</v>
      </c>
      <c r="D42" s="7">
        <v>8793.4279999999981</v>
      </c>
      <c r="E42" s="7">
        <v>1061.164</v>
      </c>
      <c r="F42" s="7">
        <v>14394.069999999998</v>
      </c>
      <c r="G42" s="7">
        <v>122.32000000000001</v>
      </c>
      <c r="H42" s="7">
        <v>531.05400000000009</v>
      </c>
      <c r="I42" s="7">
        <v>1057.616</v>
      </c>
      <c r="J42" s="7">
        <v>241.49199999999999</v>
      </c>
      <c r="K42" s="7">
        <v>1952.4820000000002</v>
      </c>
      <c r="L42" s="7">
        <v>8893.7219999999998</v>
      </c>
      <c r="M42" s="7">
        <v>2445.4900000000002</v>
      </c>
      <c r="N42" s="7">
        <v>743.24199999999985</v>
      </c>
      <c r="O42" s="7">
        <v>2195.1220000000008</v>
      </c>
      <c r="P42" s="7">
        <v>14277.576000000001</v>
      </c>
      <c r="Q42" s="7">
        <v>6056.1819999999989</v>
      </c>
      <c r="R42" s="7">
        <v>1377.3860000000004</v>
      </c>
      <c r="S42" s="7">
        <v>5523.3740000000007</v>
      </c>
      <c r="T42" s="7">
        <v>3092.4679999999998</v>
      </c>
      <c r="U42" s="7">
        <v>16049.41</v>
      </c>
      <c r="V42" s="7">
        <v>46673.538</v>
      </c>
    </row>
    <row r="43" spans="1:22" x14ac:dyDescent="0.35">
      <c r="A43" s="6" t="s">
        <v>26</v>
      </c>
      <c r="B43" s="7">
        <v>37262.974000000002</v>
      </c>
      <c r="C43" s="7">
        <v>27231.274999999994</v>
      </c>
      <c r="D43" s="7">
        <v>47751.365999999995</v>
      </c>
      <c r="E43" s="7">
        <v>63032.618000000002</v>
      </c>
      <c r="F43" s="7">
        <v>175278.23300000001</v>
      </c>
      <c r="G43" s="7">
        <v>18418.245999999999</v>
      </c>
      <c r="H43" s="7">
        <v>29239.317999999999</v>
      </c>
      <c r="I43" s="7">
        <v>44912.725999999995</v>
      </c>
      <c r="J43" s="7">
        <v>70210.519</v>
      </c>
      <c r="K43" s="7">
        <v>162780.80900000001</v>
      </c>
      <c r="L43" s="7">
        <v>39446.831999999995</v>
      </c>
      <c r="M43" s="7">
        <v>60095.345000000001</v>
      </c>
      <c r="N43" s="7">
        <v>45824.808000000005</v>
      </c>
      <c r="O43" s="7">
        <v>80997.194999999992</v>
      </c>
      <c r="P43" s="7">
        <v>226364.18</v>
      </c>
      <c r="Q43" s="7">
        <v>56188.699000000008</v>
      </c>
      <c r="R43" s="7">
        <v>43011.075000000004</v>
      </c>
      <c r="S43" s="7">
        <v>67771.690999999992</v>
      </c>
      <c r="T43" s="7">
        <v>104759.34599999999</v>
      </c>
      <c r="U43" s="7">
        <v>271730.81099999999</v>
      </c>
      <c r="V43" s="7">
        <v>836154.03300000005</v>
      </c>
    </row>
    <row r="44" spans="1:22" x14ac:dyDescent="0.35">
      <c r="A44" s="8" t="s">
        <v>56</v>
      </c>
      <c r="B44" s="7">
        <v>3057.8140000000003</v>
      </c>
      <c r="C44" s="7">
        <v>3908.52</v>
      </c>
      <c r="D44" s="7">
        <v>7705.9840000000004</v>
      </c>
      <c r="E44" s="7">
        <v>10341.953999999998</v>
      </c>
      <c r="F44" s="7">
        <v>25014.271999999997</v>
      </c>
      <c r="G44" s="7">
        <v>3149.7279999999992</v>
      </c>
      <c r="H44" s="7">
        <v>4600.2479999999987</v>
      </c>
      <c r="I44" s="7">
        <v>11973.883999999998</v>
      </c>
      <c r="J44" s="7">
        <v>20800.099999999991</v>
      </c>
      <c r="K44" s="7">
        <v>40523.959999999992</v>
      </c>
      <c r="L44" s="7">
        <v>4890.9259999999995</v>
      </c>
      <c r="M44" s="7">
        <v>7222.558</v>
      </c>
      <c r="N44" s="7">
        <v>12445.412000000002</v>
      </c>
      <c r="O44" s="7">
        <v>17336.957999999991</v>
      </c>
      <c r="P44" s="7">
        <v>41895.853999999992</v>
      </c>
      <c r="Q44" s="7">
        <v>8515.351999999999</v>
      </c>
      <c r="R44" s="7">
        <v>10741.866000000002</v>
      </c>
      <c r="S44" s="7">
        <v>22277.635999999995</v>
      </c>
      <c r="T44" s="7">
        <v>18411.378000000004</v>
      </c>
      <c r="U44" s="7">
        <v>59946.231999999996</v>
      </c>
      <c r="V44" s="7">
        <v>167380.31799999997</v>
      </c>
    </row>
    <row r="45" spans="1:22" x14ac:dyDescent="0.35">
      <c r="A45" s="8" t="s">
        <v>363</v>
      </c>
      <c r="B45" s="7"/>
      <c r="C45" s="7">
        <v>2999.93</v>
      </c>
      <c r="D45" s="7">
        <v>4109.9280000000008</v>
      </c>
      <c r="E45" s="7">
        <v>3739.924</v>
      </c>
      <c r="F45" s="7">
        <v>10849.781999999999</v>
      </c>
      <c r="G45" s="7">
        <v>4269.9140000000007</v>
      </c>
      <c r="H45" s="7">
        <v>6379.8300000000008</v>
      </c>
      <c r="I45" s="7">
        <v>5119.9120000000012</v>
      </c>
      <c r="J45" s="7">
        <v>10409.794000000002</v>
      </c>
      <c r="K45" s="7">
        <v>26179.450000000004</v>
      </c>
      <c r="L45" s="7">
        <v>959.96800000000007</v>
      </c>
      <c r="M45" s="7">
        <v>10439.939999999999</v>
      </c>
      <c r="N45" s="7">
        <v>11619.722000000002</v>
      </c>
      <c r="O45" s="7">
        <v>26579.779999999995</v>
      </c>
      <c r="P45" s="7">
        <v>49599.409999999996</v>
      </c>
      <c r="Q45" s="7">
        <v>24319.771999999997</v>
      </c>
      <c r="R45" s="7">
        <v>3359.9520000000002</v>
      </c>
      <c r="S45" s="7">
        <v>4979.8720000000012</v>
      </c>
      <c r="T45" s="7">
        <v>30239.792000000001</v>
      </c>
      <c r="U45" s="7">
        <v>62899.387999999999</v>
      </c>
      <c r="V45" s="7">
        <v>149528.03</v>
      </c>
    </row>
    <row r="46" spans="1:22" x14ac:dyDescent="0.35">
      <c r="A46" s="8" t="s">
        <v>208</v>
      </c>
      <c r="B46" s="7">
        <v>25314.657999999999</v>
      </c>
      <c r="C46" s="7">
        <v>979.72900000000004</v>
      </c>
      <c r="D46" s="7">
        <v>22420.281999999996</v>
      </c>
      <c r="E46" s="7">
        <v>13308.704</v>
      </c>
      <c r="F46" s="7">
        <v>62023.372999999992</v>
      </c>
      <c r="G46" s="7">
        <v>3107.9760000000006</v>
      </c>
      <c r="H46" s="7">
        <v>4824.7560000000003</v>
      </c>
      <c r="I46" s="7">
        <v>4973.2759999999998</v>
      </c>
      <c r="J46" s="7">
        <v>14857.689000000002</v>
      </c>
      <c r="K46" s="7">
        <v>27763.697000000004</v>
      </c>
      <c r="L46" s="7">
        <v>17744.489999999998</v>
      </c>
      <c r="M46" s="7">
        <v>24273.396999999997</v>
      </c>
      <c r="N46" s="7">
        <v>3309.518</v>
      </c>
      <c r="O46" s="7">
        <v>10579.481</v>
      </c>
      <c r="P46" s="7">
        <v>55906.885999999999</v>
      </c>
      <c r="Q46" s="7">
        <v>5089.3450000000003</v>
      </c>
      <c r="R46" s="7">
        <v>11562.129000000001</v>
      </c>
      <c r="S46" s="7">
        <v>6008.8590000000004</v>
      </c>
      <c r="T46" s="7">
        <v>20884.341999999997</v>
      </c>
      <c r="U46" s="7">
        <v>43544.675000000003</v>
      </c>
      <c r="V46" s="7">
        <v>189238.63099999999</v>
      </c>
    </row>
    <row r="47" spans="1:22" x14ac:dyDescent="0.35">
      <c r="A47" s="8" t="s">
        <v>27</v>
      </c>
      <c r="B47" s="7">
        <v>8890.5019999999986</v>
      </c>
      <c r="C47" s="7">
        <v>19343.095999999994</v>
      </c>
      <c r="D47" s="7">
        <v>13515.172</v>
      </c>
      <c r="E47" s="7">
        <v>35642.036000000007</v>
      </c>
      <c r="F47" s="7">
        <v>77390.805999999997</v>
      </c>
      <c r="G47" s="7">
        <v>7890.6279999999988</v>
      </c>
      <c r="H47" s="7">
        <v>13434.484</v>
      </c>
      <c r="I47" s="7">
        <v>22845.653999999999</v>
      </c>
      <c r="J47" s="7">
        <v>24142.936000000005</v>
      </c>
      <c r="K47" s="7">
        <v>68313.702000000005</v>
      </c>
      <c r="L47" s="7">
        <v>15851.447999999999</v>
      </c>
      <c r="M47" s="7">
        <v>18159.45</v>
      </c>
      <c r="N47" s="7">
        <v>18450.156000000003</v>
      </c>
      <c r="O47" s="7">
        <v>26500.976000000006</v>
      </c>
      <c r="P47" s="7">
        <v>78962.030000000013</v>
      </c>
      <c r="Q47" s="7">
        <v>18264.230000000007</v>
      </c>
      <c r="R47" s="7">
        <v>17347.128000000001</v>
      </c>
      <c r="S47" s="7">
        <v>34505.323999999993</v>
      </c>
      <c r="T47" s="7">
        <v>35223.833999999988</v>
      </c>
      <c r="U47" s="7">
        <v>105340.51599999999</v>
      </c>
      <c r="V47" s="7">
        <v>330007.054</v>
      </c>
    </row>
    <row r="48" spans="1:22" x14ac:dyDescent="0.35">
      <c r="A48" s="6" t="s">
        <v>1949</v>
      </c>
      <c r="B48" s="7">
        <v>74447.795999999988</v>
      </c>
      <c r="C48" s="7">
        <v>86538.759600000005</v>
      </c>
      <c r="D48" s="7">
        <v>143633.21229999996</v>
      </c>
      <c r="E48" s="7">
        <v>179627.73019999999</v>
      </c>
      <c r="F48" s="7">
        <v>484247.49809999997</v>
      </c>
      <c r="G48" s="7">
        <v>68851.738600000012</v>
      </c>
      <c r="H48" s="7">
        <v>89124.186999999991</v>
      </c>
      <c r="I48" s="7">
        <v>130259.57519999998</v>
      </c>
      <c r="J48" s="7">
        <v>182297.00820000001</v>
      </c>
      <c r="K48" s="7">
        <v>470532.5089999999</v>
      </c>
      <c r="L48" s="7">
        <v>93237.181000000011</v>
      </c>
      <c r="M48" s="7">
        <v>136082.30100000001</v>
      </c>
      <c r="N48" s="7">
        <v>143787.3622</v>
      </c>
      <c r="O48" s="7">
        <v>236098.75379999995</v>
      </c>
      <c r="P48" s="7">
        <v>609205.598</v>
      </c>
      <c r="Q48" s="7">
        <v>123144.8602</v>
      </c>
      <c r="R48" s="7">
        <v>133764.372</v>
      </c>
      <c r="S48" s="7">
        <v>196251.95599999998</v>
      </c>
      <c r="T48" s="7">
        <v>280054.06699999998</v>
      </c>
      <c r="U48" s="7">
        <v>733215.25520000001</v>
      </c>
      <c r="V48" s="7">
        <v>2297200.8602999998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645F-465C-41C8-A75A-5B3B4820F07D}">
  <sheetPr codeName="Hoja6"/>
  <dimension ref="A1:J45"/>
  <sheetViews>
    <sheetView showGridLines="0" tabSelected="1" topLeftCell="A21" zoomScale="90" zoomScaleNormal="90" workbookViewId="0">
      <selection activeCell="H28" sqref="H28:J45"/>
    </sheetView>
  </sheetViews>
  <sheetFormatPr baseColWidth="10" defaultRowHeight="14.5" x14ac:dyDescent="0.35"/>
  <cols>
    <col min="1" max="1" width="16.7265625" bestFit="1" customWidth="1"/>
    <col min="2" max="2" width="14.54296875" bestFit="1" customWidth="1"/>
    <col min="3" max="3" width="19.26953125" bestFit="1" customWidth="1"/>
    <col min="4" max="4" width="8.26953125" bestFit="1" customWidth="1"/>
    <col min="5" max="5" width="15" bestFit="1" customWidth="1"/>
    <col min="6" max="6" width="22" bestFit="1" customWidth="1"/>
    <col min="7" max="7" width="22.7265625" bestFit="1" customWidth="1"/>
    <col min="8" max="8" width="17.453125" customWidth="1"/>
    <col min="9" max="9" width="18.54296875" bestFit="1" customWidth="1"/>
    <col min="10" max="11" width="12.453125" bestFit="1" customWidth="1"/>
    <col min="12" max="12" width="14" customWidth="1"/>
    <col min="13" max="13" width="1.7265625" customWidth="1"/>
    <col min="14" max="14" width="13.36328125" bestFit="1" customWidth="1"/>
    <col min="15" max="15" width="17.1796875" bestFit="1" customWidth="1"/>
  </cols>
  <sheetData>
    <row r="1" spans="1:9" x14ac:dyDescent="0.35">
      <c r="A1" s="38" t="s">
        <v>4</v>
      </c>
      <c r="B1" s="38" t="s">
        <v>3</v>
      </c>
      <c r="C1" s="38" t="s">
        <v>6978</v>
      </c>
      <c r="D1" s="38" t="s">
        <v>6977</v>
      </c>
      <c r="E1" s="38" t="s">
        <v>6875</v>
      </c>
      <c r="F1" s="38" t="s">
        <v>7016</v>
      </c>
      <c r="G1" s="38" t="s">
        <v>6996</v>
      </c>
      <c r="H1" s="38" t="s">
        <v>6997</v>
      </c>
      <c r="I1" s="38" t="s">
        <v>6998</v>
      </c>
    </row>
    <row r="2" spans="1:9" x14ac:dyDescent="0.35">
      <c r="A2" s="39" t="s">
        <v>27</v>
      </c>
      <c r="B2" s="39" t="s">
        <v>26</v>
      </c>
      <c r="C2" s="30">
        <v>330007.05399999971</v>
      </c>
      <c r="D2" s="40">
        <v>0.41105220110552465</v>
      </c>
      <c r="E2" s="40">
        <f>Análisis_ABC_XYZ[[#This Row],[Ingresos totales]]/Análisis_ABC_XYZ[[#Totals],[Ingresos totales]]</f>
        <v>0.14365615985225719</v>
      </c>
      <c r="F2" s="40">
        <f>Análisis_ABC_XYZ[[#This Row],[Ventas (%)]] + N(Análisis_ABC_XYZ[[#Headers],[Ventas Acumulado]])</f>
        <v>0.14365615985225719</v>
      </c>
      <c r="G2" s="76" t="str">
        <f>IF(Análisis_ABC_XYZ[[#This Row],[Ventas Acumulado]]&lt;80%,"A",IF(Análisis_ABC_XYZ[[#This Row],[Ventas Acumulado]]&lt;95%,"B","C"))</f>
        <v>A</v>
      </c>
      <c r="H2" s="76" t="str">
        <f>IF(Análisis_ABC_XYZ[[#This Row],[CV]]&lt;50%,"X",IF(Análisis_ABC_XYZ[[#This Row],[CV]]&lt;100%,"Y","Z"))</f>
        <v>X</v>
      </c>
      <c r="I2" s="38" t="str">
        <f>Análisis_ABC_XYZ[[#This Row],[Clasif ABC]]&amp;Análisis_ABC_XYZ[[#This Row],[Clasif XYZ]]</f>
        <v>AX</v>
      </c>
    </row>
    <row r="3" spans="1:9" x14ac:dyDescent="0.35">
      <c r="A3" s="39" t="s">
        <v>11</v>
      </c>
      <c r="B3" s="39" t="s">
        <v>8</v>
      </c>
      <c r="C3" s="30">
        <v>328449.1030000007</v>
      </c>
      <c r="D3" s="40">
        <v>0.46529189879902266</v>
      </c>
      <c r="E3" s="40">
        <f>Análisis_ABC_XYZ[[#This Row],[Ingresos totales]]/Análisis_ABC_XYZ[[#Totals],[Ingresos totales]]</f>
        <v>0.14297796447677943</v>
      </c>
      <c r="F3" s="40">
        <f>SUM(Análisis_ABC_XYZ[[#This Row],[Ventas (%)]]+F2)</f>
        <v>0.28663412432903662</v>
      </c>
      <c r="G3" s="76" t="str">
        <f>IF(Análisis_ABC_XYZ[[#This Row],[Ventas Acumulado]]&lt;80%,"A",IF(Análisis_ABC_XYZ[[#This Row],[Ventas Acumulado]]&lt;95%,"B","C"))</f>
        <v>A</v>
      </c>
      <c r="H3" s="76" t="str">
        <f>IF(Análisis_ABC_XYZ[[#This Row],[CV]]&lt;50%,"X",IF(Análisis_ABC_XYZ[[#This Row],[CV]]&lt;100%,"Y","Z"))</f>
        <v>X</v>
      </c>
      <c r="I3" s="38" t="str">
        <f>Análisis_ABC_XYZ[[#This Row],[Clasif ABC]]&amp;Análisis_ABC_XYZ[[#This Row],[Clasif XYZ]]</f>
        <v>AX</v>
      </c>
    </row>
    <row r="4" spans="1:9" x14ac:dyDescent="0.35">
      <c r="A4" s="39" t="s">
        <v>20</v>
      </c>
      <c r="B4" s="39" t="s">
        <v>14</v>
      </c>
      <c r="C4" s="30">
        <v>223843.60800000021</v>
      </c>
      <c r="D4" s="40">
        <v>0.44610841445725197</v>
      </c>
      <c r="E4" s="40">
        <f>Análisis_ABC_XYZ[[#This Row],[Ingresos totales]]/Análisis_ABC_XYZ[[#Totals],[Ingresos totales]]</f>
        <v>9.7441896295810862E-2</v>
      </c>
      <c r="F4" s="40">
        <f>SUM(Análisis_ABC_XYZ[[#This Row],[Ventas (%)]]+F3)</f>
        <v>0.38407602062484747</v>
      </c>
      <c r="G4" s="76" t="str">
        <f>IF(Análisis_ABC_XYZ[[#This Row],[Ventas Acumulado]]&lt;80%,"A",IF(Análisis_ABC_XYZ[[#This Row],[Ventas Acumulado]]&lt;95%,"B","C"))</f>
        <v>A</v>
      </c>
      <c r="H4" s="76" t="str">
        <f>IF(Análisis_ABC_XYZ[[#This Row],[CV]]&lt;50%,"X",IF(Análisis_ABC_XYZ[[#This Row],[CV]]&lt;100%,"Y","Z"))</f>
        <v>X</v>
      </c>
      <c r="I4" s="38" t="str">
        <f>Análisis_ABC_XYZ[[#This Row],[Clasif ABC]]&amp;Análisis_ABC_XYZ[[#This Row],[Clasif XYZ]]</f>
        <v>AX</v>
      </c>
    </row>
    <row r="5" spans="1:9" x14ac:dyDescent="0.35">
      <c r="A5" s="39" t="s">
        <v>18</v>
      </c>
      <c r="B5" s="39" t="s">
        <v>8</v>
      </c>
      <c r="C5" s="30">
        <v>206965.53200000004</v>
      </c>
      <c r="D5" s="40">
        <v>0.55975208308209756</v>
      </c>
      <c r="E5" s="40">
        <f>Análisis_ABC_XYZ[[#This Row],[Ingresos totales]]/Análisis_ABC_XYZ[[#Totals],[Ingresos totales]]</f>
        <v>9.0094660670191257E-2</v>
      </c>
      <c r="F5" s="40">
        <f>SUM(Análisis_ABC_XYZ[[#This Row],[Ventas (%)]]+F4)</f>
        <v>0.4741706812950387</v>
      </c>
      <c r="G5" s="76" t="str">
        <f>IF(Análisis_ABC_XYZ[[#This Row],[Ventas Acumulado]]&lt;80%,"A",IF(Análisis_ABC_XYZ[[#This Row],[Ventas Acumulado]]&lt;95%,"B","C"))</f>
        <v>A</v>
      </c>
      <c r="H5" s="75" t="str">
        <f>IF(Análisis_ABC_XYZ[[#This Row],[CV]]&lt;50%,"X",IF(Análisis_ABC_XYZ[[#This Row],[CV]]&lt;100%,"Y","Z"))</f>
        <v>Y</v>
      </c>
      <c r="I5" s="38" t="str">
        <f>Análisis_ABC_XYZ[[#This Row],[Clasif ABC]]&amp;Análisis_ABC_XYZ[[#This Row],[Clasif XYZ]]</f>
        <v>AY</v>
      </c>
    </row>
    <row r="6" spans="1:9" x14ac:dyDescent="0.35">
      <c r="A6" s="39" t="s">
        <v>29</v>
      </c>
      <c r="B6" s="39" t="s">
        <v>14</v>
      </c>
      <c r="C6" s="30">
        <v>203412.73300000036</v>
      </c>
      <c r="D6" s="40">
        <v>0.46881743173671325</v>
      </c>
      <c r="E6" s="40">
        <f>Análisis_ABC_XYZ[[#This Row],[Ingresos totales]]/Análisis_ABC_XYZ[[#Totals],[Ingresos totales]]</f>
        <v>8.8548083241373948E-2</v>
      </c>
      <c r="F6" s="40">
        <f>SUM(Análisis_ABC_XYZ[[#This Row],[Ventas (%)]]+F5)</f>
        <v>0.56271876453641267</v>
      </c>
      <c r="G6" s="76" t="str">
        <f>IF(Análisis_ABC_XYZ[[#This Row],[Ventas Acumulado]]&lt;80%,"A",IF(Análisis_ABC_XYZ[[#This Row],[Ventas Acumulado]]&lt;95%,"B","C"))</f>
        <v>A</v>
      </c>
      <c r="H6" s="76" t="str">
        <f>IF(Análisis_ABC_XYZ[[#This Row],[CV]]&lt;50%,"X",IF(Análisis_ABC_XYZ[[#This Row],[CV]]&lt;100%,"Y","Z"))</f>
        <v>X</v>
      </c>
      <c r="I6" s="38" t="str">
        <f>Análisis_ABC_XYZ[[#This Row],[Clasif ABC]]&amp;Análisis_ABC_XYZ[[#This Row],[Clasif XYZ]]</f>
        <v>AX</v>
      </c>
    </row>
    <row r="7" spans="1:9" x14ac:dyDescent="0.35">
      <c r="A7" s="39" t="s">
        <v>208</v>
      </c>
      <c r="B7" s="39" t="s">
        <v>26</v>
      </c>
      <c r="C7" s="30">
        <v>189238.63100000002</v>
      </c>
      <c r="D7" s="40">
        <v>0.5183572270896134</v>
      </c>
      <c r="E7" s="40">
        <f>Análisis_ABC_XYZ[[#This Row],[Ingresos totales]]/Análisis_ABC_XYZ[[#Totals],[Ingresos totales]]</f>
        <v>8.2377921003950236E-2</v>
      </c>
      <c r="F7" s="40">
        <f>SUM(Análisis_ABC_XYZ[[#This Row],[Ventas (%)]]+F6)</f>
        <v>0.64509668554036292</v>
      </c>
      <c r="G7" s="76" t="str">
        <f>IF(Análisis_ABC_XYZ[[#This Row],[Ventas Acumulado]]&lt;80%,"A",IF(Análisis_ABC_XYZ[[#This Row],[Ventas Acumulado]]&lt;95%,"B","C"))</f>
        <v>A</v>
      </c>
      <c r="H7" s="75" t="str">
        <f>IF(Análisis_ABC_XYZ[[#This Row],[CV]]&lt;50%,"X",IF(Análisis_ABC_XYZ[[#This Row],[CV]]&lt;100%,"Y","Z"))</f>
        <v>Y</v>
      </c>
      <c r="I7" s="38" t="str">
        <f>Análisis_ABC_XYZ[[#This Row],[Clasif ABC]]&amp;Análisis_ABC_XYZ[[#This Row],[Clasif XYZ]]</f>
        <v>AY</v>
      </c>
    </row>
    <row r="8" spans="1:9" x14ac:dyDescent="0.35">
      <c r="A8" s="39" t="s">
        <v>56</v>
      </c>
      <c r="B8" s="39" t="s">
        <v>26</v>
      </c>
      <c r="C8" s="30">
        <v>167380.31799999991</v>
      </c>
      <c r="D8" s="40">
        <v>0.52062335344040378</v>
      </c>
      <c r="E8" s="40">
        <f>Análisis_ABC_XYZ[[#This Row],[Ingresos totales]]/Análisis_ABC_XYZ[[#Totals],[Ingresos totales]]</f>
        <v>7.2862726500172476E-2</v>
      </c>
      <c r="F8" s="40">
        <f>SUM(Análisis_ABC_XYZ[[#This Row],[Ventas (%)]]+F7)</f>
        <v>0.71795941204053537</v>
      </c>
      <c r="G8" s="76" t="str">
        <f>IF(Análisis_ABC_XYZ[[#This Row],[Ventas Acumulado]]&lt;80%,"A",IF(Análisis_ABC_XYZ[[#This Row],[Ventas Acumulado]]&lt;95%,"B","C"))</f>
        <v>A</v>
      </c>
      <c r="H8" s="75" t="str">
        <f>IF(Análisis_ABC_XYZ[[#This Row],[CV]]&lt;50%,"X",IF(Análisis_ABC_XYZ[[#This Row],[CV]]&lt;100%,"Y","Z"))</f>
        <v>Y</v>
      </c>
      <c r="I8" s="38" t="str">
        <f>Análisis_ABC_XYZ[[#This Row],[Clasif ABC]]&amp;Análisis_ABC_XYZ[[#This Row],[Clasif XYZ]]</f>
        <v>AY</v>
      </c>
    </row>
    <row r="9" spans="1:9" x14ac:dyDescent="0.35">
      <c r="A9" s="39" t="s">
        <v>363</v>
      </c>
      <c r="B9" s="39" t="s">
        <v>26</v>
      </c>
      <c r="C9" s="30">
        <v>149528.03</v>
      </c>
      <c r="D9" s="40">
        <v>0.62810530827000832</v>
      </c>
      <c r="E9" s="40">
        <f>Análisis_ABC_XYZ[[#This Row],[Ingresos totales]]/Análisis_ABC_XYZ[[#Totals],[Ingresos totales]]</f>
        <v>6.5091404319112298E-2</v>
      </c>
      <c r="F9" s="40">
        <f>SUM(Análisis_ABC_XYZ[[#This Row],[Ventas (%)]]+F8)</f>
        <v>0.78305081635964768</v>
      </c>
      <c r="G9" s="76" t="str">
        <f>IF(Análisis_ABC_XYZ[[#This Row],[Ventas Acumulado]]&lt;80%,"A",IF(Análisis_ABC_XYZ[[#This Row],[Ventas Acumulado]]&lt;95%,"B","C"))</f>
        <v>A</v>
      </c>
      <c r="H9" s="75" t="str">
        <f>IF(Análisis_ABC_XYZ[[#This Row],[CV]]&lt;50%,"X",IF(Análisis_ABC_XYZ[[#This Row],[CV]]&lt;100%,"Y","Z"))</f>
        <v>Y</v>
      </c>
      <c r="I9" s="38" t="str">
        <f>Análisis_ABC_XYZ[[#This Row],[Clasif ABC]]&amp;Análisis_ABC_XYZ[[#This Row],[Clasif XYZ]]</f>
        <v>AY</v>
      </c>
    </row>
    <row r="10" spans="1:9" x14ac:dyDescent="0.35">
      <c r="A10" s="39" t="s">
        <v>9</v>
      </c>
      <c r="B10" s="39" t="s">
        <v>8</v>
      </c>
      <c r="C10" s="30">
        <v>114879.9963</v>
      </c>
      <c r="D10" s="40">
        <v>0.5176847302647779</v>
      </c>
      <c r="E10" s="40">
        <f>Análisis_ABC_XYZ[[#This Row],[Ingresos totales]]/Análisis_ABC_XYZ[[#Totals],[Ingresos totales]]</f>
        <v>5.0008685912209409E-2</v>
      </c>
      <c r="F10" s="40">
        <f>SUM(Análisis_ABC_XYZ[[#This Row],[Ventas (%)]]+F9)</f>
        <v>0.8330595022718571</v>
      </c>
      <c r="G10" s="75" t="str">
        <f>IF(Análisis_ABC_XYZ[[#This Row],[Ventas Acumulado]]&lt;80%,"A",IF(Análisis_ABC_XYZ[[#This Row],[Ventas Acumulado]]&lt;95%,"B","C"))</f>
        <v>B</v>
      </c>
      <c r="H10" s="75" t="str">
        <f>IF(Análisis_ABC_XYZ[[#This Row],[CV]]&lt;50%,"X",IF(Análisis_ABC_XYZ[[#This Row],[CV]]&lt;100%,"Y","Z"))</f>
        <v>Y</v>
      </c>
      <c r="I10" s="38" t="str">
        <f>Análisis_ABC_XYZ[[#This Row],[Clasif ABC]]&amp;Análisis_ABC_XYZ[[#This Row],[Clasif XYZ]]</f>
        <v>BY</v>
      </c>
    </row>
    <row r="11" spans="1:9" x14ac:dyDescent="0.35">
      <c r="A11" s="39" t="s">
        <v>31</v>
      </c>
      <c r="B11" s="39" t="s">
        <v>14</v>
      </c>
      <c r="C11" s="30">
        <v>107532.16099999998</v>
      </c>
      <c r="D11" s="40">
        <v>0.49507917887403441</v>
      </c>
      <c r="E11" s="40">
        <f>Análisis_ABC_XYZ[[#This Row],[Ingresos totales]]/Análisis_ABC_XYZ[[#Totals],[Ingresos totales]]</f>
        <v>4.6810082156227686E-2</v>
      </c>
      <c r="F11" s="40">
        <f>SUM(Análisis_ABC_XYZ[[#This Row],[Ventas (%)]]+F10)</f>
        <v>0.87986958442808483</v>
      </c>
      <c r="G11" s="75" t="str">
        <f>IF(Análisis_ABC_XYZ[[#This Row],[Ventas Acumulado]]&lt;80%,"A",IF(Análisis_ABC_XYZ[[#This Row],[Ventas Acumulado]]&lt;95%,"B","C"))</f>
        <v>B</v>
      </c>
      <c r="H11" s="76" t="str">
        <f>IF(Análisis_ABC_XYZ[[#This Row],[CV]]&lt;50%,"X",IF(Análisis_ABC_XYZ[[#This Row],[CV]]&lt;100%,"Y","Z"))</f>
        <v>X</v>
      </c>
      <c r="I11" s="38" t="str">
        <f>Análisis_ABC_XYZ[[#This Row],[Clasif ABC]]&amp;Análisis_ABC_XYZ[[#This Row],[Clasif XYZ]]</f>
        <v>BX</v>
      </c>
    </row>
    <row r="12" spans="1:9" x14ac:dyDescent="0.35">
      <c r="A12" s="39" t="s">
        <v>22</v>
      </c>
      <c r="B12" s="39" t="s">
        <v>8</v>
      </c>
      <c r="C12" s="30">
        <v>91705.163999999961</v>
      </c>
      <c r="D12" s="40">
        <v>0.4595170286641902</v>
      </c>
      <c r="E12" s="40">
        <f>Análisis_ABC_XYZ[[#This Row],[Ingresos totales]]/Análisis_ABC_XYZ[[#Totals],[Ingresos totales]]</f>
        <v>3.9920394243637795E-2</v>
      </c>
      <c r="F12" s="40">
        <f>SUM(Análisis_ABC_XYZ[[#This Row],[Ventas (%)]]+F11)</f>
        <v>0.91978997867172263</v>
      </c>
      <c r="G12" s="75" t="str">
        <f>IF(Análisis_ABC_XYZ[[#This Row],[Ventas Acumulado]]&lt;80%,"A",IF(Análisis_ABC_XYZ[[#This Row],[Ventas Acumulado]]&lt;95%,"B","C"))</f>
        <v>B</v>
      </c>
      <c r="H12" s="76" t="str">
        <f>IF(Análisis_ABC_XYZ[[#This Row],[CV]]&lt;50%,"X",IF(Análisis_ABC_XYZ[[#This Row],[CV]]&lt;100%,"Y","Z"))</f>
        <v>X</v>
      </c>
      <c r="I12" s="38" t="str">
        <f>Análisis_ABC_XYZ[[#This Row],[Clasif ABC]]&amp;Análisis_ABC_XYZ[[#This Row],[Clasif XYZ]]</f>
        <v>BX</v>
      </c>
    </row>
    <row r="13" spans="1:9" x14ac:dyDescent="0.35">
      <c r="A13" s="39" t="s">
        <v>36</v>
      </c>
      <c r="B13" s="39" t="s">
        <v>14</v>
      </c>
      <c r="C13" s="30">
        <v>78479.206000000195</v>
      </c>
      <c r="D13" s="40">
        <v>0.43613829632717294</v>
      </c>
      <c r="E13" s="40">
        <f>Análisis_ABC_XYZ[[#This Row],[Ingresos totales]]/Análisis_ABC_XYZ[[#Totals],[Ingresos totales]]</f>
        <v>3.4162970838236259E-2</v>
      </c>
      <c r="F13" s="40">
        <f>SUM(Análisis_ABC_XYZ[[#This Row],[Ventas (%)]]+F12)</f>
        <v>0.9539529495099589</v>
      </c>
      <c r="G13" s="77" t="str">
        <f>IF(Análisis_ABC_XYZ[[#This Row],[Ventas Acumulado]]&lt;80%,"A",IF(Análisis_ABC_XYZ[[#This Row],[Ventas Acumulado]]&lt;95%,"B","C"))</f>
        <v>C</v>
      </c>
      <c r="H13" s="76" t="str">
        <f>IF(Análisis_ABC_XYZ[[#This Row],[CV]]&lt;50%,"X",IF(Análisis_ABC_XYZ[[#This Row],[CV]]&lt;100%,"Y","Z"))</f>
        <v>X</v>
      </c>
      <c r="I13" s="38" t="str">
        <f>Análisis_ABC_XYZ[[#This Row],[Clasif ABC]]&amp;Análisis_ABC_XYZ[[#This Row],[Clasif XYZ]]</f>
        <v>CX</v>
      </c>
    </row>
    <row r="14" spans="1:9" x14ac:dyDescent="0.35">
      <c r="A14" s="39" t="s">
        <v>182</v>
      </c>
      <c r="B14" s="39" t="s">
        <v>14</v>
      </c>
      <c r="C14" s="30">
        <v>46673.538000000037</v>
      </c>
      <c r="D14" s="40">
        <v>0.53938093436526824</v>
      </c>
      <c r="E14" s="40">
        <f>Análisis_ABC_XYZ[[#This Row],[Ingresos totales]]/Análisis_ABC_XYZ[[#Totals],[Ingresos totales]]</f>
        <v>2.0317569441404764E-2</v>
      </c>
      <c r="F14" s="40">
        <f>SUM(Análisis_ABC_XYZ[[#This Row],[Ventas (%)]]+F13)</f>
        <v>0.97427051895136363</v>
      </c>
      <c r="G14" s="77" t="str">
        <f>IF(Análisis_ABC_XYZ[[#This Row],[Ventas Acumulado]]&lt;80%,"A",IF(Análisis_ABC_XYZ[[#This Row],[Ventas Acumulado]]&lt;95%,"B","C"))</f>
        <v>C</v>
      </c>
      <c r="H14" s="75" t="str">
        <f>IF(Análisis_ABC_XYZ[[#This Row],[CV]]&lt;50%,"X",IF(Análisis_ABC_XYZ[[#This Row],[CV]]&lt;100%,"Y","Z"))</f>
        <v>Y</v>
      </c>
      <c r="I14" s="38" t="str">
        <f>Análisis_ABC_XYZ[[#This Row],[Clasif ABC]]&amp;Análisis_ABC_XYZ[[#This Row],[Clasif XYZ]]</f>
        <v>CY</v>
      </c>
    </row>
    <row r="15" spans="1:9" x14ac:dyDescent="0.35">
      <c r="A15" s="39" t="s">
        <v>24</v>
      </c>
      <c r="B15" s="39" t="s">
        <v>14</v>
      </c>
      <c r="C15" s="30">
        <v>27118.791999999994</v>
      </c>
      <c r="D15" s="40">
        <v>0.45632477063632687</v>
      </c>
      <c r="E15" s="40">
        <f>Análisis_ABC_XYZ[[#This Row],[Ingresos totales]]/Análisis_ABC_XYZ[[#Totals],[Ingresos totales]]</f>
        <v>1.1805146197123762E-2</v>
      </c>
      <c r="F15" s="40">
        <f>SUM(Análisis_ABC_XYZ[[#This Row],[Ventas (%)]]+F14)</f>
        <v>0.98607566514848743</v>
      </c>
      <c r="G15" s="77" t="str">
        <f>IF(Análisis_ABC_XYZ[[#This Row],[Ventas Acumulado]]&lt;80%,"A",IF(Análisis_ABC_XYZ[[#This Row],[Ventas Acumulado]]&lt;95%,"B","C"))</f>
        <v>C</v>
      </c>
      <c r="H15" s="76" t="str">
        <f>IF(Análisis_ABC_XYZ[[#This Row],[CV]]&lt;50%,"X",IF(Análisis_ABC_XYZ[[#This Row],[CV]]&lt;100%,"Y","Z"))</f>
        <v>X</v>
      </c>
      <c r="I15" s="38" t="str">
        <f>Análisis_ABC_XYZ[[#This Row],[Clasif ABC]]&amp;Análisis_ABC_XYZ[[#This Row],[Clasif XYZ]]</f>
        <v>CX</v>
      </c>
    </row>
    <row r="16" spans="1:9" x14ac:dyDescent="0.35">
      <c r="A16" s="39" t="s">
        <v>61</v>
      </c>
      <c r="B16" s="39" t="s">
        <v>14</v>
      </c>
      <c r="C16" s="30">
        <v>16476.401999999995</v>
      </c>
      <c r="D16" s="40">
        <v>0.44424167803735209</v>
      </c>
      <c r="E16" s="40">
        <f>Análisis_ABC_XYZ[[#This Row],[Ingresos totales]]/Análisis_ABC_XYZ[[#Totals],[Ingresos totales]]</f>
        <v>7.1723819561204027E-3</v>
      </c>
      <c r="F16" s="40">
        <f>SUM(Análisis_ABC_XYZ[[#This Row],[Ventas (%)]]+F15)</f>
        <v>0.99324804710460779</v>
      </c>
      <c r="G16" s="77" t="str">
        <f>IF(Análisis_ABC_XYZ[[#This Row],[Ventas Acumulado]]&lt;80%,"A",IF(Análisis_ABC_XYZ[[#This Row],[Ventas Acumulado]]&lt;95%,"B","C"))</f>
        <v>C</v>
      </c>
      <c r="H16" s="76" t="str">
        <f>IF(Análisis_ABC_XYZ[[#This Row],[CV]]&lt;50%,"X",IF(Análisis_ABC_XYZ[[#This Row],[CV]]&lt;100%,"Y","Z"))</f>
        <v>X</v>
      </c>
      <c r="I16" s="38" t="str">
        <f>Análisis_ABC_XYZ[[#This Row],[Clasif ABC]]&amp;Análisis_ABC_XYZ[[#This Row],[Clasif XYZ]]</f>
        <v>CX</v>
      </c>
    </row>
    <row r="17" spans="1:10" x14ac:dyDescent="0.35">
      <c r="A17" s="39" t="s">
        <v>15</v>
      </c>
      <c r="B17" s="39" t="s">
        <v>14</v>
      </c>
      <c r="C17" s="30">
        <v>12486.312000000005</v>
      </c>
      <c r="D17" s="40">
        <v>0.4647369236065339</v>
      </c>
      <c r="E17" s="40">
        <f>Análisis_ABC_XYZ[[#This Row],[Ingresos totales]]/Análisis_ABC_XYZ[[#Totals],[Ingresos totales]]</f>
        <v>5.4354463363597057E-3</v>
      </c>
      <c r="F17" s="40">
        <f>SUM(Análisis_ABC_XYZ[[#This Row],[Ventas (%)]]+F16)</f>
        <v>0.99868349344096752</v>
      </c>
      <c r="G17" s="77" t="str">
        <f>IF(Análisis_ABC_XYZ[[#This Row],[Ventas Acumulado]]&lt;80%,"A",IF(Análisis_ABC_XYZ[[#This Row],[Ventas Acumulado]]&lt;95%,"B","C"))</f>
        <v>C</v>
      </c>
      <c r="H17" s="76" t="str">
        <f>IF(Análisis_ABC_XYZ[[#This Row],[CV]]&lt;50%,"X",IF(Análisis_ABC_XYZ[[#This Row],[CV]]&lt;100%,"Y","Z"))</f>
        <v>X</v>
      </c>
      <c r="I17" s="38" t="str">
        <f>Análisis_ABC_XYZ[[#This Row],[Clasif ABC]]&amp;Análisis_ABC_XYZ[[#This Row],[Clasif XYZ]]</f>
        <v>CX</v>
      </c>
    </row>
    <row r="18" spans="1:10" x14ac:dyDescent="0.35">
      <c r="A18" s="39" t="s">
        <v>91</v>
      </c>
      <c r="B18" s="39" t="s">
        <v>14</v>
      </c>
      <c r="C18" s="30">
        <v>3024.2800000000016</v>
      </c>
      <c r="D18" s="40">
        <v>0.51168203684699509</v>
      </c>
      <c r="E18" s="40">
        <f>Análisis_ABC_XYZ[[#This Row],[Ingresos totales]]/Análisis_ABC_XYZ[[#Totals],[Ingresos totales]]</f>
        <v>1.3165065590324775E-3</v>
      </c>
      <c r="F18" s="40">
        <f>SUM(Análisis_ABC_XYZ[[#This Row],[Ventas (%)]]+F17)</f>
        <v>1</v>
      </c>
      <c r="G18" s="77" t="str">
        <f>IF(Análisis_ABC_XYZ[[#This Row],[Ventas Acumulado]]&lt;80%,"A",IF(Análisis_ABC_XYZ[[#This Row],[Ventas Acumulado]]&lt;95%,"B","C"))</f>
        <v>C</v>
      </c>
      <c r="H18" s="75" t="str">
        <f>IF(Análisis_ABC_XYZ[[#This Row],[CV]]&lt;50%,"X",IF(Análisis_ABC_XYZ[[#This Row],[CV]]&lt;100%,"Y","Z"))</f>
        <v>Y</v>
      </c>
      <c r="I18" s="38" t="str">
        <f>Análisis_ABC_XYZ[[#This Row],[Clasif ABC]]&amp;Análisis_ABC_XYZ[[#This Row],[Clasif XYZ]]</f>
        <v>CY</v>
      </c>
    </row>
    <row r="19" spans="1:10" x14ac:dyDescent="0.35">
      <c r="A19" s="1"/>
      <c r="B19" s="1" t="s">
        <v>6995</v>
      </c>
      <c r="C19" s="5">
        <f>SUM(Análisis_ABC_XYZ[Ingresos totales])</f>
        <v>2297200.8603000012</v>
      </c>
      <c r="D19" s="141"/>
      <c r="E19" s="17">
        <f>SUM(Análisis_ABC_XYZ[Ventas (%)])</f>
        <v>1</v>
      </c>
      <c r="F19" s="17"/>
    </row>
    <row r="22" spans="1:10" x14ac:dyDescent="0.35">
      <c r="A22" s="22" t="s">
        <v>6999</v>
      </c>
      <c r="B22" s="22"/>
      <c r="C22" s="22"/>
    </row>
    <row r="24" spans="1:10" x14ac:dyDescent="0.35">
      <c r="A24" s="3" t="s">
        <v>1947</v>
      </c>
      <c r="B24" t="s">
        <v>7012</v>
      </c>
    </row>
    <row r="25" spans="1:10" x14ac:dyDescent="0.35">
      <c r="A25" s="4" t="s">
        <v>56</v>
      </c>
      <c r="B25" s="17">
        <v>0.52062335344039945</v>
      </c>
      <c r="D25" s="33" t="str">
        <f>A25</f>
        <v>Accessories</v>
      </c>
      <c r="E25" s="40">
        <f>IFERROR(GETPIVOTDATA("CV",$A$24,"Sub-Category",A25),0)</f>
        <v>0.52062335344039945</v>
      </c>
      <c r="F25" s="74"/>
      <c r="G25" s="73" t="str">
        <f>IF(COUNTA(A25:A41) &gt; 1, "Seleccione 1 subcategoría", E25)</f>
        <v>Seleccione 1 subcategoría</v>
      </c>
    </row>
    <row r="26" spans="1:10" x14ac:dyDescent="0.35">
      <c r="A26" s="4" t="s">
        <v>31</v>
      </c>
      <c r="B26" s="17">
        <v>0.49507917887402964</v>
      </c>
      <c r="D26" s="33" t="str">
        <f t="shared" ref="D26:D41" si="0">A26</f>
        <v>Appliances</v>
      </c>
      <c r="E26" s="40">
        <f t="shared" ref="E26:E41" si="1">IFERROR(GETPIVOTDATA("CV",$A$24,"Sub-Category",A26),0)</f>
        <v>0.49507917887402964</v>
      </c>
      <c r="F26" s="74"/>
      <c r="G26" s="12"/>
    </row>
    <row r="27" spans="1:10" ht="15" thickBot="1" x14ac:dyDescent="0.4">
      <c r="A27" s="4" t="s">
        <v>24</v>
      </c>
      <c r="B27" s="17">
        <v>0.45632477063632754</v>
      </c>
      <c r="D27" s="33" t="str">
        <f t="shared" si="0"/>
        <v>Art</v>
      </c>
      <c r="E27" s="40">
        <f t="shared" si="1"/>
        <v>0.45632477063632754</v>
      </c>
      <c r="F27" s="74"/>
      <c r="G27" s="12"/>
    </row>
    <row r="28" spans="1:10" ht="15" thickBot="1" x14ac:dyDescent="0.4">
      <c r="A28" s="4" t="s">
        <v>29</v>
      </c>
      <c r="B28" s="17">
        <v>0.4688174317367283</v>
      </c>
      <c r="D28" s="33" t="str">
        <f t="shared" si="0"/>
        <v>Binders</v>
      </c>
      <c r="E28" s="40">
        <f t="shared" si="1"/>
        <v>0.4688174317367283</v>
      </c>
      <c r="F28" s="74"/>
      <c r="G28" s="12"/>
      <c r="H28" s="153" t="s">
        <v>7076</v>
      </c>
      <c r="I28" s="154" t="s">
        <v>7077</v>
      </c>
      <c r="J28" s="155" t="s">
        <v>7078</v>
      </c>
    </row>
    <row r="29" spans="1:10" x14ac:dyDescent="0.35">
      <c r="A29" s="4" t="s">
        <v>9</v>
      </c>
      <c r="B29" s="17">
        <v>0.51768473026477657</v>
      </c>
      <c r="D29" s="33" t="str">
        <f t="shared" si="0"/>
        <v>Bookcases</v>
      </c>
      <c r="E29" s="40">
        <f t="shared" si="1"/>
        <v>0.51768473026477657</v>
      </c>
      <c r="F29" s="74"/>
      <c r="G29" s="12"/>
      <c r="H29" s="167" t="s">
        <v>7056</v>
      </c>
      <c r="I29" s="156">
        <v>330007.05399999971</v>
      </c>
      <c r="J29" s="157">
        <f>E2</f>
        <v>0.14365615985225719</v>
      </c>
    </row>
    <row r="30" spans="1:10" x14ac:dyDescent="0.35">
      <c r="A30" s="4" t="s">
        <v>11</v>
      </c>
      <c r="B30" s="17">
        <v>0.46529189879902322</v>
      </c>
      <c r="D30" s="33" t="str">
        <f t="shared" si="0"/>
        <v>Chairs</v>
      </c>
      <c r="E30" s="40">
        <f t="shared" si="1"/>
        <v>0.46529189879902322</v>
      </c>
      <c r="F30" s="74"/>
      <c r="G30" s="12"/>
      <c r="H30" s="168" t="s">
        <v>7050</v>
      </c>
      <c r="I30" s="158">
        <v>328449.1030000007</v>
      </c>
      <c r="J30" s="159">
        <f t="shared" ref="J30:J45" si="2">E3</f>
        <v>0.14297796447677943</v>
      </c>
    </row>
    <row r="31" spans="1:10" x14ac:dyDescent="0.35">
      <c r="A31" s="4" t="s">
        <v>363</v>
      </c>
      <c r="B31" s="17">
        <v>0.55185675810753543</v>
      </c>
      <c r="D31" s="33" t="str">
        <f t="shared" si="0"/>
        <v>Copiers</v>
      </c>
      <c r="E31" s="40">
        <f t="shared" si="1"/>
        <v>0.55185675810753543</v>
      </c>
      <c r="F31" s="74"/>
      <c r="G31" s="12"/>
      <c r="H31" s="169" t="s">
        <v>7063</v>
      </c>
      <c r="I31" s="160">
        <v>223843.60800000021</v>
      </c>
      <c r="J31" s="159">
        <f t="shared" si="2"/>
        <v>9.7441896295810862E-2</v>
      </c>
    </row>
    <row r="32" spans="1:10" x14ac:dyDescent="0.35">
      <c r="A32" s="4" t="s">
        <v>61</v>
      </c>
      <c r="B32" s="17">
        <v>0.44424167803735387</v>
      </c>
      <c r="D32" s="33" t="str">
        <f t="shared" si="0"/>
        <v>Envelopes</v>
      </c>
      <c r="E32" s="40">
        <f t="shared" si="1"/>
        <v>0.44424167803735387</v>
      </c>
      <c r="F32" s="74"/>
      <c r="G32" s="12"/>
      <c r="H32" s="168" t="s">
        <v>7052</v>
      </c>
      <c r="I32" s="158">
        <v>206965.53200000004</v>
      </c>
      <c r="J32" s="159">
        <f t="shared" si="2"/>
        <v>9.0094660670191257E-2</v>
      </c>
    </row>
    <row r="33" spans="1:10" x14ac:dyDescent="0.35">
      <c r="A33" s="4" t="s">
        <v>91</v>
      </c>
      <c r="B33" s="17">
        <v>0.51168203684699265</v>
      </c>
      <c r="D33" s="33" t="str">
        <f t="shared" si="0"/>
        <v>Fasteners</v>
      </c>
      <c r="E33" s="40">
        <f t="shared" si="1"/>
        <v>0.51168203684699265</v>
      </c>
      <c r="F33" s="74"/>
      <c r="H33" s="169" t="s">
        <v>7065</v>
      </c>
      <c r="I33" s="160">
        <v>203412.73300000036</v>
      </c>
      <c r="J33" s="159">
        <f t="shared" si="2"/>
        <v>8.8548083241373948E-2</v>
      </c>
    </row>
    <row r="34" spans="1:10" x14ac:dyDescent="0.35">
      <c r="A34" s="4" t="s">
        <v>22</v>
      </c>
      <c r="B34" s="17">
        <v>0.45951702866419553</v>
      </c>
      <c r="D34" s="33" t="str">
        <f t="shared" si="0"/>
        <v>Furnishings</v>
      </c>
      <c r="E34" s="40">
        <f t="shared" si="1"/>
        <v>0.45951702866419553</v>
      </c>
      <c r="F34" s="74"/>
      <c r="G34" s="12"/>
      <c r="H34" s="168" t="s">
        <v>7053</v>
      </c>
      <c r="I34" s="158">
        <v>189238.63100000002</v>
      </c>
      <c r="J34" s="159">
        <f t="shared" si="2"/>
        <v>8.2377921003950236E-2</v>
      </c>
    </row>
    <row r="35" spans="1:10" x14ac:dyDescent="0.35">
      <c r="A35" s="4" t="s">
        <v>15</v>
      </c>
      <c r="B35" s="17">
        <v>0.46473692360653313</v>
      </c>
      <c r="D35" s="33" t="str">
        <f t="shared" si="0"/>
        <v>Labels</v>
      </c>
      <c r="E35" s="40">
        <f t="shared" si="1"/>
        <v>0.46473692360653313</v>
      </c>
      <c r="F35" s="74"/>
      <c r="G35" s="12"/>
      <c r="H35" s="169" t="s">
        <v>7054</v>
      </c>
      <c r="I35" s="160">
        <v>167380.31799999991</v>
      </c>
      <c r="J35" s="159">
        <f t="shared" si="2"/>
        <v>7.2862726500172476E-2</v>
      </c>
    </row>
    <row r="36" spans="1:10" x14ac:dyDescent="0.35">
      <c r="A36" s="4" t="s">
        <v>208</v>
      </c>
      <c r="B36" s="17">
        <v>0.51835722708961463</v>
      </c>
      <c r="D36" s="33" t="str">
        <f t="shared" si="0"/>
        <v>Machines</v>
      </c>
      <c r="E36" s="40">
        <f t="shared" si="1"/>
        <v>0.51835722708961463</v>
      </c>
      <c r="F36" s="74"/>
      <c r="G36" s="12"/>
      <c r="H36" s="168" t="s">
        <v>7055</v>
      </c>
      <c r="I36" s="158">
        <v>149528.03</v>
      </c>
      <c r="J36" s="159">
        <f t="shared" si="2"/>
        <v>6.5091404319112298E-2</v>
      </c>
    </row>
    <row r="37" spans="1:10" x14ac:dyDescent="0.35">
      <c r="A37" s="4" t="s">
        <v>36</v>
      </c>
      <c r="B37" s="17">
        <v>0.43613829632716716</v>
      </c>
      <c r="D37" s="33" t="str">
        <f t="shared" si="0"/>
        <v>Paper</v>
      </c>
      <c r="E37" s="40">
        <f t="shared" si="1"/>
        <v>0.43613829632716716</v>
      </c>
      <c r="F37" s="74"/>
      <c r="G37" s="12"/>
      <c r="H37" s="170" t="s">
        <v>7066</v>
      </c>
      <c r="I37" s="161">
        <v>114879.9963</v>
      </c>
      <c r="J37" s="162">
        <f t="shared" si="2"/>
        <v>5.0008685912209409E-2</v>
      </c>
    </row>
    <row r="38" spans="1:10" x14ac:dyDescent="0.35">
      <c r="A38" s="4" t="s">
        <v>27</v>
      </c>
      <c r="B38" s="17">
        <v>0.41105220110552054</v>
      </c>
      <c r="D38" s="33" t="str">
        <f t="shared" si="0"/>
        <v>Phones</v>
      </c>
      <c r="E38" s="40">
        <f t="shared" si="1"/>
        <v>0.41105220110552054</v>
      </c>
      <c r="F38" s="74"/>
      <c r="G38" s="12"/>
      <c r="H38" s="171" t="s">
        <v>7058</v>
      </c>
      <c r="I38" s="163">
        <v>107532.16099999998</v>
      </c>
      <c r="J38" s="162">
        <f t="shared" si="2"/>
        <v>4.6810082156227686E-2</v>
      </c>
    </row>
    <row r="39" spans="1:10" x14ac:dyDescent="0.35">
      <c r="A39" s="4" t="s">
        <v>20</v>
      </c>
      <c r="B39" s="17">
        <v>0.44610841445724653</v>
      </c>
      <c r="D39" s="33" t="str">
        <f t="shared" si="0"/>
        <v>Storage</v>
      </c>
      <c r="E39" s="40">
        <f t="shared" si="1"/>
        <v>0.44610841445724653</v>
      </c>
      <c r="F39" s="74"/>
      <c r="G39" s="12"/>
      <c r="H39" s="170" t="s">
        <v>7051</v>
      </c>
      <c r="I39" s="161">
        <v>91705.163999999961</v>
      </c>
      <c r="J39" s="162">
        <f t="shared" si="2"/>
        <v>3.9920394243637795E-2</v>
      </c>
    </row>
    <row r="40" spans="1:10" x14ac:dyDescent="0.35">
      <c r="A40" s="4" t="s">
        <v>182</v>
      </c>
      <c r="B40" s="17">
        <v>0.53938093436526902</v>
      </c>
      <c r="D40" s="33" t="str">
        <f t="shared" si="0"/>
        <v>Supplies</v>
      </c>
      <c r="E40" s="40">
        <f t="shared" si="1"/>
        <v>0.53938093436526902</v>
      </c>
      <c r="F40" s="74"/>
      <c r="G40" s="12"/>
      <c r="H40" s="172" t="s">
        <v>7057</v>
      </c>
      <c r="I40" s="164">
        <v>78479.206000000195</v>
      </c>
      <c r="J40" s="165">
        <f t="shared" si="2"/>
        <v>3.4162970838236259E-2</v>
      </c>
    </row>
    <row r="41" spans="1:10" x14ac:dyDescent="0.35">
      <c r="A41" s="4" t="s">
        <v>18</v>
      </c>
      <c r="B41" s="17">
        <v>0.55975208308209645</v>
      </c>
      <c r="D41" s="33" t="str">
        <f t="shared" si="0"/>
        <v>Tables</v>
      </c>
      <c r="E41" s="40">
        <f t="shared" si="1"/>
        <v>0.55975208308209645</v>
      </c>
      <c r="F41" s="74"/>
      <c r="G41" s="12"/>
      <c r="H41" s="173" t="s">
        <v>7064</v>
      </c>
      <c r="I41" s="166">
        <v>46673.538000000037</v>
      </c>
      <c r="J41" s="165">
        <f t="shared" si="2"/>
        <v>2.0317569441404764E-2</v>
      </c>
    </row>
    <row r="42" spans="1:10" x14ac:dyDescent="0.35">
      <c r="H42" s="172" t="s">
        <v>7059</v>
      </c>
      <c r="I42" s="164">
        <v>27118.791999999994</v>
      </c>
      <c r="J42" s="165">
        <f t="shared" si="2"/>
        <v>1.1805146197123762E-2</v>
      </c>
    </row>
    <row r="43" spans="1:10" x14ac:dyDescent="0.35">
      <c r="H43" s="173" t="s">
        <v>7060</v>
      </c>
      <c r="I43" s="166">
        <v>16476.401999999995</v>
      </c>
      <c r="J43" s="165">
        <f t="shared" si="2"/>
        <v>7.1723819561204027E-3</v>
      </c>
    </row>
    <row r="44" spans="1:10" x14ac:dyDescent="0.35">
      <c r="H44" s="172" t="s">
        <v>7061</v>
      </c>
      <c r="I44" s="164">
        <v>12486.312000000005</v>
      </c>
      <c r="J44" s="165">
        <f t="shared" si="2"/>
        <v>5.4354463363597057E-3</v>
      </c>
    </row>
    <row r="45" spans="1:10" x14ac:dyDescent="0.35">
      <c r="H45" s="173" t="s">
        <v>7062</v>
      </c>
      <c r="I45" s="166">
        <v>3024.2800000000016</v>
      </c>
      <c r="J45" s="165">
        <f t="shared" si="2"/>
        <v>1.3165065590324775E-3</v>
      </c>
    </row>
  </sheetData>
  <pageMargins left="0.7" right="0.7" top="0.75" bottom="0.75" header="0.3" footer="0.3"/>
  <pageSetup paperSize="9" orientation="portrait" horizontalDpi="1200" verticalDpi="1200" r:id="rId2"/>
  <ignoredErrors>
    <ignoredError sqref="F2:F18" calculatedColumn="1"/>
  </ignoredErrors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5A13-9F24-44C4-8B83-8991389A5EE9}">
  <sheetPr codeName="Hoja7"/>
  <dimension ref="A1:V60"/>
  <sheetViews>
    <sheetView topLeftCell="A21" zoomScale="80" zoomScaleNormal="80" workbookViewId="0">
      <selection activeCell="C65" sqref="C65"/>
    </sheetView>
  </sheetViews>
  <sheetFormatPr baseColWidth="10" defaultRowHeight="14.5" x14ac:dyDescent="0.35"/>
  <cols>
    <col min="1" max="1" width="15.54296875" bestFit="1" customWidth="1"/>
    <col min="2" max="2" width="11" bestFit="1" customWidth="1"/>
    <col min="3" max="3" width="17.26953125" bestFit="1" customWidth="1"/>
    <col min="4" max="17" width="11" bestFit="1" customWidth="1"/>
    <col min="18" max="18" width="12.26953125" bestFit="1" customWidth="1"/>
    <col min="19" max="19" width="21.08984375" bestFit="1" customWidth="1"/>
    <col min="20" max="20" width="12.453125" bestFit="1" customWidth="1"/>
    <col min="21" max="21" width="7.08984375" bestFit="1" customWidth="1"/>
    <col min="22" max="22" width="15.1796875" bestFit="1" customWidth="1"/>
  </cols>
  <sheetData>
    <row r="1" spans="1:22" x14ac:dyDescent="0.35">
      <c r="A1" t="s">
        <v>4</v>
      </c>
      <c r="B1" t="s">
        <v>6979</v>
      </c>
      <c r="C1" t="s">
        <v>6980</v>
      </c>
      <c r="D1" t="s">
        <v>6981</v>
      </c>
      <c r="E1" t="s">
        <v>6982</v>
      </c>
      <c r="F1" t="s">
        <v>6983</v>
      </c>
      <c r="G1" t="s">
        <v>6984</v>
      </c>
      <c r="H1" t="s">
        <v>6985</v>
      </c>
      <c r="I1" t="s">
        <v>6986</v>
      </c>
      <c r="J1" t="s">
        <v>6987</v>
      </c>
      <c r="K1" t="s">
        <v>6988</v>
      </c>
      <c r="L1" t="s">
        <v>6989</v>
      </c>
      <c r="M1" t="s">
        <v>6990</v>
      </c>
      <c r="N1" t="s">
        <v>6991</v>
      </c>
      <c r="O1" t="s">
        <v>6992</v>
      </c>
      <c r="P1" t="s">
        <v>6993</v>
      </c>
      <c r="Q1" t="s">
        <v>6994</v>
      </c>
      <c r="R1" t="s">
        <v>6976</v>
      </c>
      <c r="S1" t="s">
        <v>7070</v>
      </c>
      <c r="T1" t="s">
        <v>7015</v>
      </c>
      <c r="U1" t="s">
        <v>6977</v>
      </c>
      <c r="V1" s="89" t="s">
        <v>7017</v>
      </c>
    </row>
    <row r="2" spans="1:22" x14ac:dyDescent="0.35">
      <c r="A2" t="s">
        <v>56</v>
      </c>
      <c r="B2">
        <v>67</v>
      </c>
      <c r="C2">
        <v>85</v>
      </c>
      <c r="D2">
        <v>205</v>
      </c>
      <c r="E2">
        <v>223</v>
      </c>
      <c r="F2">
        <v>68</v>
      </c>
      <c r="G2">
        <v>103</v>
      </c>
      <c r="H2">
        <v>185</v>
      </c>
      <c r="I2">
        <v>279</v>
      </c>
      <c r="J2">
        <v>96</v>
      </c>
      <c r="K2">
        <v>143</v>
      </c>
      <c r="L2">
        <v>158</v>
      </c>
      <c r="M2">
        <v>285</v>
      </c>
      <c r="N2">
        <v>146</v>
      </c>
      <c r="O2">
        <v>218</v>
      </c>
      <c r="P2">
        <v>318</v>
      </c>
      <c r="Q2">
        <v>397</v>
      </c>
      <c r="R2">
        <v>186</v>
      </c>
      <c r="S2">
        <v>96.835943739915095</v>
      </c>
      <c r="T2">
        <f>_xlfn.STDEV.P(Análisis_XYZ[[#This Row],[2015-Q1]:[2018-Q4]])</f>
        <v>93.760999354742381</v>
      </c>
      <c r="U2" s="12">
        <v>0.52062335344040378</v>
      </c>
      <c r="V2" s="12">
        <f>Análisis_XYZ[[#This Row],[Desv Est P]]/Análisis_XYZ[[#This Row],[Promedio]]</f>
        <v>0.50409139438033534</v>
      </c>
    </row>
    <row r="3" spans="1:22" x14ac:dyDescent="0.35">
      <c r="A3" t="s">
        <v>31</v>
      </c>
      <c r="B3">
        <v>25</v>
      </c>
      <c r="C3">
        <v>66</v>
      </c>
      <c r="D3">
        <v>107</v>
      </c>
      <c r="E3">
        <v>116</v>
      </c>
      <c r="F3">
        <v>48</v>
      </c>
      <c r="G3">
        <v>105</v>
      </c>
      <c r="H3">
        <v>68</v>
      </c>
      <c r="I3">
        <v>144</v>
      </c>
      <c r="J3">
        <v>46</v>
      </c>
      <c r="K3">
        <v>88</v>
      </c>
      <c r="L3">
        <v>120</v>
      </c>
      <c r="M3">
        <v>142</v>
      </c>
      <c r="N3">
        <v>118</v>
      </c>
      <c r="O3">
        <v>120</v>
      </c>
      <c r="P3">
        <v>177</v>
      </c>
      <c r="Q3">
        <v>239</v>
      </c>
      <c r="R3">
        <v>108.0625</v>
      </c>
      <c r="S3">
        <v>53.499493767075343</v>
      </c>
      <c r="T3">
        <f>_xlfn.STDEV.P(Análisis_XYZ[[#This Row],[2015-Q1]:[2018-Q4]])</f>
        <v>51.800662097602576</v>
      </c>
      <c r="U3" s="12">
        <v>0.49507917887403441</v>
      </c>
      <c r="V3" s="12">
        <f>Análisis_XYZ[[#This Row],[Desv Est P]]/Análisis_XYZ[[#This Row],[Promedio]]</f>
        <v>0.47935835370829449</v>
      </c>
    </row>
    <row r="4" spans="1:22" x14ac:dyDescent="0.35">
      <c r="A4" t="s">
        <v>24</v>
      </c>
      <c r="B4">
        <v>122</v>
      </c>
      <c r="C4">
        <v>192</v>
      </c>
      <c r="D4">
        <v>142</v>
      </c>
      <c r="E4">
        <v>157</v>
      </c>
      <c r="F4">
        <v>65</v>
      </c>
      <c r="G4">
        <v>132</v>
      </c>
      <c r="H4">
        <v>175</v>
      </c>
      <c r="I4">
        <v>236</v>
      </c>
      <c r="J4">
        <v>61</v>
      </c>
      <c r="K4">
        <v>169</v>
      </c>
      <c r="L4">
        <v>202</v>
      </c>
      <c r="M4">
        <v>246</v>
      </c>
      <c r="N4">
        <v>157</v>
      </c>
      <c r="O4">
        <v>254</v>
      </c>
      <c r="P4">
        <v>286</v>
      </c>
      <c r="Q4">
        <v>404</v>
      </c>
      <c r="R4">
        <v>187.5</v>
      </c>
      <c r="S4">
        <v>85.560894494311285</v>
      </c>
      <c r="T4">
        <f>_xlfn.STDEV.P(Análisis_XYZ[[#This Row],[2015-Q1]:[2018-Q4]])</f>
        <v>82.84397986576937</v>
      </c>
      <c r="U4" s="12">
        <v>0.45632477063632687</v>
      </c>
      <c r="V4" s="12">
        <f>Análisis_XYZ[[#This Row],[Desv Est P]]/Análisis_XYZ[[#This Row],[Promedio]]</f>
        <v>0.44183455928410331</v>
      </c>
    </row>
    <row r="5" spans="1:22" x14ac:dyDescent="0.35">
      <c r="A5" t="s">
        <v>29</v>
      </c>
      <c r="B5">
        <v>166</v>
      </c>
      <c r="C5">
        <v>246</v>
      </c>
      <c r="D5">
        <v>328</v>
      </c>
      <c r="E5">
        <v>349</v>
      </c>
      <c r="F5">
        <v>107</v>
      </c>
      <c r="G5">
        <v>243</v>
      </c>
      <c r="H5">
        <v>392</v>
      </c>
      <c r="I5">
        <v>473</v>
      </c>
      <c r="J5">
        <v>179</v>
      </c>
      <c r="K5">
        <v>335</v>
      </c>
      <c r="L5">
        <v>467</v>
      </c>
      <c r="M5">
        <v>622</v>
      </c>
      <c r="N5">
        <v>346</v>
      </c>
      <c r="O5">
        <v>417</v>
      </c>
      <c r="P5">
        <v>526</v>
      </c>
      <c r="Q5">
        <v>778</v>
      </c>
      <c r="R5">
        <v>373.375</v>
      </c>
      <c r="S5">
        <v>175.04470857469531</v>
      </c>
      <c r="T5">
        <f>_xlfn.STDEV.P(Análisis_XYZ[[#This Row],[2015-Q1]:[2018-Q4]])</f>
        <v>169.48631028788137</v>
      </c>
      <c r="U5" s="12">
        <v>0.46881743173671325</v>
      </c>
      <c r="V5" s="12">
        <f>Análisis_XYZ[[#This Row],[Desv Est P]]/Análisis_XYZ[[#This Row],[Promedio]]</f>
        <v>0.45393052638200565</v>
      </c>
    </row>
    <row r="6" spans="1:22" x14ac:dyDescent="0.35">
      <c r="A6" t="s">
        <v>9</v>
      </c>
      <c r="B6">
        <v>33</v>
      </c>
      <c r="C6">
        <v>21</v>
      </c>
      <c r="D6">
        <v>37</v>
      </c>
      <c r="E6">
        <v>62</v>
      </c>
      <c r="F6">
        <v>36</v>
      </c>
      <c r="G6">
        <v>32</v>
      </c>
      <c r="H6">
        <v>89</v>
      </c>
      <c r="I6">
        <v>85</v>
      </c>
      <c r="J6">
        <v>31</v>
      </c>
      <c r="K6">
        <v>36</v>
      </c>
      <c r="L6">
        <v>67</v>
      </c>
      <c r="M6">
        <v>63</v>
      </c>
      <c r="N6">
        <v>27</v>
      </c>
      <c r="O6">
        <v>113</v>
      </c>
      <c r="P6">
        <v>43</v>
      </c>
      <c r="Q6">
        <v>93</v>
      </c>
      <c r="R6">
        <v>54.25</v>
      </c>
      <c r="S6">
        <v>28.084396616864201</v>
      </c>
      <c r="T6">
        <f>_xlfn.STDEV.P(Análisis_XYZ[[#This Row],[2015-Q1]:[2018-Q4]])</f>
        <v>27.192600096349743</v>
      </c>
      <c r="U6" s="12">
        <v>0.5176847302647779</v>
      </c>
      <c r="V6" s="12">
        <f>Análisis_XYZ[[#This Row],[Desv Est P]]/Análisis_XYZ[[#This Row],[Promedio]]</f>
        <v>0.50124608472534093</v>
      </c>
    </row>
    <row r="7" spans="1:22" x14ac:dyDescent="0.35">
      <c r="A7" t="s">
        <v>11</v>
      </c>
      <c r="B7">
        <v>75</v>
      </c>
      <c r="C7">
        <v>90</v>
      </c>
      <c r="D7">
        <v>136</v>
      </c>
      <c r="E7">
        <v>239</v>
      </c>
      <c r="F7">
        <v>71</v>
      </c>
      <c r="G7">
        <v>101</v>
      </c>
      <c r="H7">
        <v>133</v>
      </c>
      <c r="I7">
        <v>223</v>
      </c>
      <c r="J7">
        <v>79</v>
      </c>
      <c r="K7">
        <v>128</v>
      </c>
      <c r="L7">
        <v>155</v>
      </c>
      <c r="M7">
        <v>252</v>
      </c>
      <c r="N7">
        <v>67</v>
      </c>
      <c r="O7">
        <v>143</v>
      </c>
      <c r="P7">
        <v>196</v>
      </c>
      <c r="Q7">
        <v>268</v>
      </c>
      <c r="R7">
        <v>147.25</v>
      </c>
      <c r="S7">
        <v>68.514232098156086</v>
      </c>
      <c r="T7">
        <f>_xlfn.STDEV.P(Análisis_XYZ[[#This Row],[2015-Q1]:[2018-Q4]])</f>
        <v>66.338619973587029</v>
      </c>
      <c r="U7" s="12">
        <v>0.46529189879902266</v>
      </c>
      <c r="V7" s="12">
        <f>Análisis_XYZ[[#This Row],[Desv Est P]]/Análisis_XYZ[[#This Row],[Promedio]]</f>
        <v>0.4505169437934603</v>
      </c>
    </row>
    <row r="8" spans="1:22" x14ac:dyDescent="0.35">
      <c r="A8" t="s">
        <v>363</v>
      </c>
      <c r="B8">
        <v>0</v>
      </c>
      <c r="C8">
        <v>10</v>
      </c>
      <c r="D8">
        <v>8</v>
      </c>
      <c r="E8">
        <v>11</v>
      </c>
      <c r="F8">
        <v>9</v>
      </c>
      <c r="G8">
        <v>20</v>
      </c>
      <c r="H8">
        <v>11</v>
      </c>
      <c r="I8">
        <v>23</v>
      </c>
      <c r="J8">
        <v>4</v>
      </c>
      <c r="K8">
        <v>9</v>
      </c>
      <c r="L8">
        <v>32</v>
      </c>
      <c r="M8">
        <v>24</v>
      </c>
      <c r="N8">
        <v>25</v>
      </c>
      <c r="O8">
        <v>6</v>
      </c>
      <c r="P8">
        <v>17</v>
      </c>
      <c r="Q8">
        <v>25</v>
      </c>
      <c r="R8">
        <v>14.625</v>
      </c>
      <c r="S8">
        <v>9.1860401334488717</v>
      </c>
      <c r="T8">
        <f>_xlfn.STDEV.P(Análisis_XYZ[[#This Row],[2015-Q1]:[2018-Q4]])</f>
        <v>8.8943451136101075</v>
      </c>
      <c r="U8" s="12">
        <v>0.62810530827000832</v>
      </c>
      <c r="V8" s="12">
        <f>Análisis_XYZ[[#This Row],[Desv Est P]]/Análisis_XYZ[[#This Row],[Promedio]]</f>
        <v>0.60816034964855437</v>
      </c>
    </row>
    <row r="9" spans="1:22" x14ac:dyDescent="0.35">
      <c r="A9" t="s">
        <v>61</v>
      </c>
      <c r="B9">
        <v>23</v>
      </c>
      <c r="C9">
        <v>35</v>
      </c>
      <c r="D9">
        <v>54</v>
      </c>
      <c r="E9">
        <v>94</v>
      </c>
      <c r="F9">
        <v>34</v>
      </c>
      <c r="G9">
        <v>27</v>
      </c>
      <c r="H9">
        <v>60</v>
      </c>
      <c r="I9">
        <v>116</v>
      </c>
      <c r="J9">
        <v>47</v>
      </c>
      <c r="K9">
        <v>50</v>
      </c>
      <c r="L9">
        <v>54</v>
      </c>
      <c r="M9">
        <v>71</v>
      </c>
      <c r="N9">
        <v>40</v>
      </c>
      <c r="O9">
        <v>49</v>
      </c>
      <c r="P9">
        <v>68</v>
      </c>
      <c r="Q9">
        <v>84</v>
      </c>
      <c r="R9">
        <v>56.625</v>
      </c>
      <c r="S9">
        <v>25.155185018865062</v>
      </c>
      <c r="T9">
        <f>_xlfn.STDEV.P(Análisis_XYZ[[#This Row],[2015-Q1]:[2018-Q4]])</f>
        <v>24.356403162207673</v>
      </c>
      <c r="U9" s="12">
        <v>0.44424167803735209</v>
      </c>
      <c r="V9" s="12">
        <f>Análisis_XYZ[[#This Row],[Desv Est P]]/Análisis_XYZ[[#This Row],[Promedio]]</f>
        <v>0.43013515518247547</v>
      </c>
    </row>
    <row r="10" spans="1:22" x14ac:dyDescent="0.35">
      <c r="A10" t="s">
        <v>91</v>
      </c>
      <c r="B10">
        <v>26</v>
      </c>
      <c r="C10">
        <v>48</v>
      </c>
      <c r="D10">
        <v>72</v>
      </c>
      <c r="E10">
        <v>55</v>
      </c>
      <c r="F10">
        <v>25</v>
      </c>
      <c r="G10">
        <v>36</v>
      </c>
      <c r="H10">
        <v>43</v>
      </c>
      <c r="I10">
        <v>72</v>
      </c>
      <c r="J10">
        <v>31</v>
      </c>
      <c r="K10">
        <v>42</v>
      </c>
      <c r="L10">
        <v>86</v>
      </c>
      <c r="M10">
        <v>129</v>
      </c>
      <c r="N10">
        <v>52</v>
      </c>
      <c r="O10">
        <v>33</v>
      </c>
      <c r="P10">
        <v>61</v>
      </c>
      <c r="Q10">
        <v>103</v>
      </c>
      <c r="R10">
        <v>57.125</v>
      </c>
      <c r="S10">
        <v>29.229836354884597</v>
      </c>
      <c r="T10">
        <f>_xlfn.STDEV.P(Análisis_XYZ[[#This Row],[2015-Q1]:[2018-Q4]])</f>
        <v>28.301667353709039</v>
      </c>
      <c r="U10" s="12">
        <v>0.51168203684699509</v>
      </c>
      <c r="V10" s="12">
        <f>Análisis_XYZ[[#This Row],[Desv Est P]]/Análisis_XYZ[[#This Row],[Promedio]]</f>
        <v>0.49543400181547553</v>
      </c>
    </row>
    <row r="11" spans="1:22" x14ac:dyDescent="0.35">
      <c r="A11" t="s">
        <v>22</v>
      </c>
      <c r="B11">
        <v>79</v>
      </c>
      <c r="C11">
        <v>112</v>
      </c>
      <c r="D11">
        <v>192</v>
      </c>
      <c r="E11">
        <v>277</v>
      </c>
      <c r="F11">
        <v>98</v>
      </c>
      <c r="G11">
        <v>188</v>
      </c>
      <c r="H11">
        <v>188</v>
      </c>
      <c r="I11">
        <v>296</v>
      </c>
      <c r="J11">
        <v>172</v>
      </c>
      <c r="K11">
        <v>217</v>
      </c>
      <c r="L11">
        <v>251</v>
      </c>
      <c r="M11">
        <v>396</v>
      </c>
      <c r="N11">
        <v>131</v>
      </c>
      <c r="O11">
        <v>225</v>
      </c>
      <c r="P11">
        <v>295</v>
      </c>
      <c r="Q11">
        <v>446</v>
      </c>
      <c r="R11">
        <v>222.6875</v>
      </c>
      <c r="S11">
        <v>102.32869832065686</v>
      </c>
      <c r="T11">
        <f>_xlfn.STDEV.P(Análisis_XYZ[[#This Row],[2015-Q1]:[2018-Q4]])</f>
        <v>99.079336108746716</v>
      </c>
      <c r="U11" s="12">
        <v>0.4595170286641902</v>
      </c>
      <c r="V11" s="12">
        <f>Análisis_XYZ[[#This Row],[Desv Est P]]/Análisis_XYZ[[#This Row],[Promedio]]</f>
        <v>0.44492544982878124</v>
      </c>
    </row>
    <row r="12" spans="1:22" x14ac:dyDescent="0.35">
      <c r="A12" t="s">
        <v>15</v>
      </c>
      <c r="B12">
        <v>45</v>
      </c>
      <c r="C12">
        <v>53</v>
      </c>
      <c r="D12">
        <v>90</v>
      </c>
      <c r="E12">
        <v>138</v>
      </c>
      <c r="F12">
        <v>38</v>
      </c>
      <c r="G12">
        <v>71</v>
      </c>
      <c r="H12">
        <v>61</v>
      </c>
      <c r="I12">
        <v>93</v>
      </c>
      <c r="J12">
        <v>30</v>
      </c>
      <c r="K12">
        <v>92</v>
      </c>
      <c r="L12">
        <v>133</v>
      </c>
      <c r="M12">
        <v>108</v>
      </c>
      <c r="N12">
        <v>44</v>
      </c>
      <c r="O12">
        <v>107</v>
      </c>
      <c r="P12">
        <v>160</v>
      </c>
      <c r="Q12">
        <v>137</v>
      </c>
      <c r="R12">
        <v>87.5</v>
      </c>
      <c r="S12">
        <v>40.664480815571714</v>
      </c>
      <c r="T12">
        <f>_xlfn.STDEV.P(Análisis_XYZ[[#This Row],[2015-Q1]:[2018-Q4]])</f>
        <v>39.373214245220062</v>
      </c>
      <c r="U12" s="12">
        <v>0.4647369236065339</v>
      </c>
      <c r="V12" s="12">
        <f>Análisis_XYZ[[#This Row],[Desv Est P]]/Análisis_XYZ[[#This Row],[Promedio]]</f>
        <v>0.44997959137394355</v>
      </c>
    </row>
    <row r="13" spans="1:22" x14ac:dyDescent="0.35">
      <c r="A13" t="s">
        <v>208</v>
      </c>
      <c r="B13">
        <v>16</v>
      </c>
      <c r="C13">
        <v>12</v>
      </c>
      <c r="D13">
        <v>45</v>
      </c>
      <c r="E13">
        <v>23</v>
      </c>
      <c r="F13">
        <v>12</v>
      </c>
      <c r="G13">
        <v>20</v>
      </c>
      <c r="H13">
        <v>22</v>
      </c>
      <c r="I13">
        <v>40</v>
      </c>
      <c r="J13">
        <v>21</v>
      </c>
      <c r="K13">
        <v>43</v>
      </c>
      <c r="L13">
        <v>20</v>
      </c>
      <c r="M13">
        <v>45</v>
      </c>
      <c r="N13">
        <v>13</v>
      </c>
      <c r="O13">
        <v>24</v>
      </c>
      <c r="P13">
        <v>25</v>
      </c>
      <c r="Q13">
        <v>59</v>
      </c>
      <c r="R13">
        <v>27.5</v>
      </c>
      <c r="S13">
        <v>14.254823744964369</v>
      </c>
      <c r="T13">
        <f>_xlfn.STDEV.P(Análisis_XYZ[[#This Row],[2015-Q1]:[2018-Q4]])</f>
        <v>13.80217374184226</v>
      </c>
      <c r="U13" s="12">
        <v>0.5183572270896134</v>
      </c>
      <c r="V13" s="12">
        <f>Análisis_XYZ[[#This Row],[Desv Est P]]/Análisis_XYZ[[#This Row],[Promedio]]</f>
        <v>0.50189722697608219</v>
      </c>
    </row>
    <row r="14" spans="1:22" x14ac:dyDescent="0.35">
      <c r="A14" t="s">
        <v>36</v>
      </c>
      <c r="B14">
        <v>143</v>
      </c>
      <c r="C14">
        <v>166</v>
      </c>
      <c r="D14">
        <v>312</v>
      </c>
      <c r="E14">
        <v>396</v>
      </c>
      <c r="F14">
        <v>174</v>
      </c>
      <c r="G14">
        <v>214</v>
      </c>
      <c r="H14">
        <v>259</v>
      </c>
      <c r="I14">
        <v>440</v>
      </c>
      <c r="J14">
        <v>146</v>
      </c>
      <c r="K14">
        <v>376</v>
      </c>
      <c r="L14">
        <v>418</v>
      </c>
      <c r="M14">
        <v>432</v>
      </c>
      <c r="N14">
        <v>234</v>
      </c>
      <c r="O14">
        <v>343</v>
      </c>
      <c r="P14">
        <v>506</v>
      </c>
      <c r="Q14">
        <v>619</v>
      </c>
      <c r="R14">
        <v>323.625</v>
      </c>
      <c r="S14">
        <v>141.14525614888134</v>
      </c>
      <c r="T14">
        <f>_xlfn.STDEV.P(Análisis_XYZ[[#This Row],[2015-Q1]:[2018-Q4]])</f>
        <v>136.66330661519939</v>
      </c>
      <c r="U14" s="12">
        <v>0.43613829632717294</v>
      </c>
      <c r="V14" s="12">
        <f>Análisis_XYZ[[#This Row],[Desv Est P]]/Análisis_XYZ[[#This Row],[Promedio]]</f>
        <v>0.42228908957960415</v>
      </c>
    </row>
    <row r="15" spans="1:22" x14ac:dyDescent="0.35">
      <c r="A15" t="s">
        <v>27</v>
      </c>
      <c r="B15">
        <v>79</v>
      </c>
      <c r="C15">
        <v>168</v>
      </c>
      <c r="D15">
        <v>139</v>
      </c>
      <c r="E15">
        <v>298</v>
      </c>
      <c r="F15">
        <v>84</v>
      </c>
      <c r="G15">
        <v>160</v>
      </c>
      <c r="H15">
        <v>196</v>
      </c>
      <c r="I15">
        <v>257</v>
      </c>
      <c r="J15">
        <v>134</v>
      </c>
      <c r="K15">
        <v>171</v>
      </c>
      <c r="L15">
        <v>249</v>
      </c>
      <c r="M15">
        <v>264</v>
      </c>
      <c r="N15">
        <v>207</v>
      </c>
      <c r="O15">
        <v>190</v>
      </c>
      <c r="P15">
        <v>294</v>
      </c>
      <c r="Q15">
        <v>399</v>
      </c>
      <c r="R15">
        <v>205.5625</v>
      </c>
      <c r="S15">
        <v>84.496918089754416</v>
      </c>
      <c r="T15">
        <f>_xlfn.STDEV.P(Análisis_XYZ[[#This Row],[2015-Q1]:[2018-Q4]])</f>
        <v>81.813789141867773</v>
      </c>
      <c r="U15" s="12">
        <v>0.41105220110552465</v>
      </c>
      <c r="V15" s="12">
        <f>Análisis_XYZ[[#This Row],[Desv Est P]]/Análisis_XYZ[[#This Row],[Promedio]]</f>
        <v>0.39799958232589977</v>
      </c>
    </row>
    <row r="16" spans="1:22" x14ac:dyDescent="0.35">
      <c r="A16" t="s">
        <v>20</v>
      </c>
      <c r="B16">
        <v>88</v>
      </c>
      <c r="C16">
        <v>118</v>
      </c>
      <c r="D16">
        <v>184</v>
      </c>
      <c r="E16">
        <v>283</v>
      </c>
      <c r="F16">
        <v>70</v>
      </c>
      <c r="G16">
        <v>111</v>
      </c>
      <c r="H16">
        <v>249</v>
      </c>
      <c r="I16">
        <v>225</v>
      </c>
      <c r="J16">
        <v>104</v>
      </c>
      <c r="K16">
        <v>207</v>
      </c>
      <c r="L16">
        <v>201</v>
      </c>
      <c r="M16">
        <v>296</v>
      </c>
      <c r="N16">
        <v>151</v>
      </c>
      <c r="O16">
        <v>208</v>
      </c>
      <c r="P16">
        <v>274</v>
      </c>
      <c r="Q16">
        <v>389</v>
      </c>
      <c r="R16">
        <v>197.375</v>
      </c>
      <c r="S16">
        <v>88.050648303500111</v>
      </c>
      <c r="T16">
        <f>_xlfn.STDEV.P(Análisis_XYZ[[#This Row],[2015-Q1]:[2018-Q4]])</f>
        <v>85.254673625555569</v>
      </c>
      <c r="U16" s="12">
        <v>0.44610841445725197</v>
      </c>
      <c r="V16" s="12">
        <f>Análisis_XYZ[[#This Row],[Desv Est P]]/Análisis_XYZ[[#This Row],[Promedio]]</f>
        <v>0.43194261494898323</v>
      </c>
    </row>
    <row r="17" spans="1:22" x14ac:dyDescent="0.35">
      <c r="A17" t="s">
        <v>182</v>
      </c>
      <c r="B17">
        <v>4</v>
      </c>
      <c r="C17">
        <v>24</v>
      </c>
      <c r="D17">
        <v>44</v>
      </c>
      <c r="E17">
        <v>58</v>
      </c>
      <c r="F17">
        <v>12</v>
      </c>
      <c r="G17">
        <v>17</v>
      </c>
      <c r="H17">
        <v>41</v>
      </c>
      <c r="I17">
        <v>39</v>
      </c>
      <c r="J17">
        <v>12</v>
      </c>
      <c r="K17">
        <v>60</v>
      </c>
      <c r="L17">
        <v>69</v>
      </c>
      <c r="M17">
        <v>75</v>
      </c>
      <c r="N17">
        <v>32</v>
      </c>
      <c r="O17">
        <v>47</v>
      </c>
      <c r="P17">
        <v>60</v>
      </c>
      <c r="Q17">
        <v>53</v>
      </c>
      <c r="R17">
        <v>40.4375</v>
      </c>
      <c r="S17">
        <v>21.811216533395534</v>
      </c>
      <c r="T17">
        <f>_xlfn.STDEV.P(Análisis_XYZ[[#This Row],[2015-Q1]:[2018-Q4]])</f>
        <v>21.118619598591192</v>
      </c>
      <c r="U17" s="12">
        <v>0.53938093436526824</v>
      </c>
      <c r="V17" s="12">
        <f>Análisis_XYZ[[#This Row],[Desv Est P]]/Análisis_XYZ[[#This Row],[Promedio]]</f>
        <v>0.52225334401461987</v>
      </c>
    </row>
    <row r="18" spans="1:22" x14ac:dyDescent="0.35">
      <c r="A18" t="s">
        <v>18</v>
      </c>
      <c r="B18">
        <v>37</v>
      </c>
      <c r="C18">
        <v>77</v>
      </c>
      <c r="D18">
        <v>64</v>
      </c>
      <c r="E18">
        <v>92</v>
      </c>
      <c r="F18">
        <v>39</v>
      </c>
      <c r="G18">
        <v>24</v>
      </c>
      <c r="H18">
        <v>69</v>
      </c>
      <c r="I18">
        <v>103</v>
      </c>
      <c r="J18">
        <v>50</v>
      </c>
      <c r="K18">
        <v>74</v>
      </c>
      <c r="L18">
        <v>85</v>
      </c>
      <c r="M18">
        <v>137</v>
      </c>
      <c r="N18">
        <v>55</v>
      </c>
      <c r="O18">
        <v>54</v>
      </c>
      <c r="P18">
        <v>78</v>
      </c>
      <c r="Q18">
        <v>203</v>
      </c>
      <c r="R18">
        <v>77.5625</v>
      </c>
      <c r="S18">
        <v>43.41577094405519</v>
      </c>
      <c r="T18">
        <f>_xlfn.STDEV.P(Análisis_XYZ[[#This Row],[2015-Q1]:[2018-Q4]])</f>
        <v>42.037139457270399</v>
      </c>
      <c r="U18" s="12">
        <v>0.55975208308209756</v>
      </c>
      <c r="V18" s="12">
        <f>Análisis_XYZ[[#This Row],[Desv Est P]]/Análisis_XYZ[[#This Row],[Promedio]]</f>
        <v>0.54197762394546845</v>
      </c>
    </row>
    <row r="21" spans="1:22" x14ac:dyDescent="0.35">
      <c r="A21" s="152" t="s">
        <v>7024</v>
      </c>
      <c r="B21" s="152"/>
      <c r="C21" s="152"/>
    </row>
    <row r="22" spans="1:22" x14ac:dyDescent="0.35">
      <c r="A22" s="84" t="s">
        <v>4</v>
      </c>
      <c r="B22" s="85" t="s">
        <v>3</v>
      </c>
      <c r="C22" s="85" t="s">
        <v>6978</v>
      </c>
      <c r="D22" s="85" t="s">
        <v>6977</v>
      </c>
      <c r="E22" s="85" t="s">
        <v>6875</v>
      </c>
      <c r="F22" s="85" t="s">
        <v>7016</v>
      </c>
      <c r="G22" s="85" t="s">
        <v>6996</v>
      </c>
      <c r="H22" s="85" t="s">
        <v>6997</v>
      </c>
      <c r="I22" s="86" t="s">
        <v>6998</v>
      </c>
    </row>
    <row r="23" spans="1:22" x14ac:dyDescent="0.35">
      <c r="A23" s="115" t="s">
        <v>27</v>
      </c>
      <c r="B23" s="116" t="s">
        <v>26</v>
      </c>
      <c r="C23" s="117">
        <v>330007.05399999971</v>
      </c>
      <c r="D23" s="118">
        <f>V15</f>
        <v>0.39799958232589977</v>
      </c>
      <c r="E23" s="118">
        <f t="shared" ref="E23:E39" si="0">C23/$C$40</f>
        <v>0.14365615985225719</v>
      </c>
      <c r="F23" s="118">
        <f>E23</f>
        <v>0.14365615985225719</v>
      </c>
      <c r="G23" s="78" t="str">
        <f t="shared" ref="G23:G39" si="1">IF(F23&lt;80%,"A",IF(F23&lt;95%,"B","C"))</f>
        <v>A</v>
      </c>
      <c r="H23" s="78" t="str">
        <f t="shared" ref="H23:H39" si="2">IF(D23&lt;50%,"X",IF(D23&lt;100%,"Y","Z"))</f>
        <v>X</v>
      </c>
      <c r="I23" s="119" t="str">
        <f t="shared" ref="I23:I39" si="3">G23&amp;H23</f>
        <v>AX</v>
      </c>
    </row>
    <row r="24" spans="1:22" x14ac:dyDescent="0.35">
      <c r="A24" s="115" t="s">
        <v>11</v>
      </c>
      <c r="B24" s="116" t="s">
        <v>8</v>
      </c>
      <c r="C24" s="117">
        <v>328449.1030000007</v>
      </c>
      <c r="D24" s="118">
        <f>V7</f>
        <v>0.4505169437934603</v>
      </c>
      <c r="E24" s="118">
        <f t="shared" si="0"/>
        <v>0.14297796447677943</v>
      </c>
      <c r="F24" s="118">
        <f t="shared" ref="F24:F39" si="4">E24+F23</f>
        <v>0.28663412432903662</v>
      </c>
      <c r="G24" s="78" t="str">
        <f t="shared" si="1"/>
        <v>A</v>
      </c>
      <c r="H24" s="78" t="str">
        <f t="shared" si="2"/>
        <v>X</v>
      </c>
      <c r="I24" s="119" t="str">
        <f t="shared" si="3"/>
        <v>AX</v>
      </c>
    </row>
    <row r="25" spans="1:22" x14ac:dyDescent="0.35">
      <c r="A25" s="115" t="s">
        <v>20</v>
      </c>
      <c r="B25" s="116" t="s">
        <v>14</v>
      </c>
      <c r="C25" s="117">
        <v>223843.60800000021</v>
      </c>
      <c r="D25" s="118">
        <f>V16</f>
        <v>0.43194261494898323</v>
      </c>
      <c r="E25" s="118">
        <f t="shared" si="0"/>
        <v>9.7441896295810862E-2</v>
      </c>
      <c r="F25" s="118">
        <f t="shared" si="4"/>
        <v>0.38407602062484747</v>
      </c>
      <c r="G25" s="78" t="str">
        <f t="shared" si="1"/>
        <v>A</v>
      </c>
      <c r="H25" s="78" t="str">
        <f t="shared" si="2"/>
        <v>X</v>
      </c>
      <c r="I25" s="119" t="str">
        <f t="shared" si="3"/>
        <v>AX</v>
      </c>
    </row>
    <row r="26" spans="1:22" x14ac:dyDescent="0.35">
      <c r="A26" s="115" t="s">
        <v>18</v>
      </c>
      <c r="B26" s="116" t="s">
        <v>8</v>
      </c>
      <c r="C26" s="117">
        <v>206965.53200000004</v>
      </c>
      <c r="D26" s="118">
        <f>V18</f>
        <v>0.54197762394546845</v>
      </c>
      <c r="E26" s="118">
        <f t="shared" si="0"/>
        <v>9.0094660670191257E-2</v>
      </c>
      <c r="F26" s="118">
        <f t="shared" si="4"/>
        <v>0.4741706812950387</v>
      </c>
      <c r="G26" s="78" t="str">
        <f t="shared" si="1"/>
        <v>A</v>
      </c>
      <c r="H26" s="79" t="str">
        <f t="shared" si="2"/>
        <v>Y</v>
      </c>
      <c r="I26" s="119" t="str">
        <f t="shared" si="3"/>
        <v>AY</v>
      </c>
    </row>
    <row r="27" spans="1:22" x14ac:dyDescent="0.35">
      <c r="A27" s="115" t="s">
        <v>29</v>
      </c>
      <c r="B27" s="116" t="s">
        <v>14</v>
      </c>
      <c r="C27" s="117">
        <v>203412.73300000036</v>
      </c>
      <c r="D27" s="118">
        <f>V5</f>
        <v>0.45393052638200565</v>
      </c>
      <c r="E27" s="118">
        <f t="shared" si="0"/>
        <v>8.8548083241373948E-2</v>
      </c>
      <c r="F27" s="118">
        <f t="shared" si="4"/>
        <v>0.56271876453641267</v>
      </c>
      <c r="G27" s="78" t="str">
        <f t="shared" si="1"/>
        <v>A</v>
      </c>
      <c r="H27" s="78" t="str">
        <f t="shared" si="2"/>
        <v>X</v>
      </c>
      <c r="I27" s="119" t="str">
        <f t="shared" si="3"/>
        <v>AX</v>
      </c>
    </row>
    <row r="28" spans="1:22" x14ac:dyDescent="0.35">
      <c r="A28" s="115" t="s">
        <v>208</v>
      </c>
      <c r="B28" s="116" t="s">
        <v>26</v>
      </c>
      <c r="C28" s="117">
        <v>189238.63100000002</v>
      </c>
      <c r="D28" s="118">
        <f>V13</f>
        <v>0.50189722697608219</v>
      </c>
      <c r="E28" s="118">
        <f t="shared" si="0"/>
        <v>8.2377921003950236E-2</v>
      </c>
      <c r="F28" s="118">
        <f t="shared" si="4"/>
        <v>0.64509668554036292</v>
      </c>
      <c r="G28" s="78" t="str">
        <f t="shared" si="1"/>
        <v>A</v>
      </c>
      <c r="H28" s="79" t="str">
        <f t="shared" si="2"/>
        <v>Y</v>
      </c>
      <c r="I28" s="119" t="str">
        <f t="shared" si="3"/>
        <v>AY</v>
      </c>
    </row>
    <row r="29" spans="1:22" x14ac:dyDescent="0.35">
      <c r="A29" s="115" t="s">
        <v>56</v>
      </c>
      <c r="B29" s="116" t="s">
        <v>26</v>
      </c>
      <c r="C29" s="117">
        <v>167380.31799999991</v>
      </c>
      <c r="D29" s="118">
        <f>V2</f>
        <v>0.50409139438033534</v>
      </c>
      <c r="E29" s="118">
        <f t="shared" si="0"/>
        <v>7.2862726500172476E-2</v>
      </c>
      <c r="F29" s="118">
        <f t="shared" si="4"/>
        <v>0.71795941204053537</v>
      </c>
      <c r="G29" s="78" t="str">
        <f t="shared" si="1"/>
        <v>A</v>
      </c>
      <c r="H29" s="79" t="str">
        <f t="shared" si="2"/>
        <v>Y</v>
      </c>
      <c r="I29" s="119" t="str">
        <f t="shared" si="3"/>
        <v>AY</v>
      </c>
    </row>
    <row r="30" spans="1:22" x14ac:dyDescent="0.35">
      <c r="A30" s="115" t="s">
        <v>363</v>
      </c>
      <c r="B30" s="116" t="s">
        <v>26</v>
      </c>
      <c r="C30" s="117">
        <v>149528.03</v>
      </c>
      <c r="D30" s="118">
        <f>V8</f>
        <v>0.60816034964855437</v>
      </c>
      <c r="E30" s="118">
        <f t="shared" si="0"/>
        <v>6.5091404319112298E-2</v>
      </c>
      <c r="F30" s="118">
        <f t="shared" si="4"/>
        <v>0.78305081635964768</v>
      </c>
      <c r="G30" s="78" t="str">
        <f t="shared" si="1"/>
        <v>A</v>
      </c>
      <c r="H30" s="79" t="str">
        <f t="shared" si="2"/>
        <v>Y</v>
      </c>
      <c r="I30" s="119" t="str">
        <f t="shared" si="3"/>
        <v>AY</v>
      </c>
    </row>
    <row r="31" spans="1:22" x14ac:dyDescent="0.35">
      <c r="A31" s="115" t="s">
        <v>9</v>
      </c>
      <c r="B31" s="116" t="s">
        <v>8</v>
      </c>
      <c r="C31" s="117">
        <v>114879.9963</v>
      </c>
      <c r="D31" s="118">
        <f>V6</f>
        <v>0.50124608472534093</v>
      </c>
      <c r="E31" s="118">
        <f t="shared" si="0"/>
        <v>5.0008685912209409E-2</v>
      </c>
      <c r="F31" s="118">
        <f t="shared" si="4"/>
        <v>0.8330595022718571</v>
      </c>
      <c r="G31" s="79" t="str">
        <f t="shared" si="1"/>
        <v>B</v>
      </c>
      <c r="H31" s="79" t="str">
        <f t="shared" si="2"/>
        <v>Y</v>
      </c>
      <c r="I31" s="119" t="str">
        <f t="shared" si="3"/>
        <v>BY</v>
      </c>
    </row>
    <row r="32" spans="1:22" x14ac:dyDescent="0.35">
      <c r="A32" s="115" t="s">
        <v>31</v>
      </c>
      <c r="B32" s="116" t="s">
        <v>14</v>
      </c>
      <c r="C32" s="117">
        <v>107532.16099999998</v>
      </c>
      <c r="D32" s="118">
        <f>V3</f>
        <v>0.47935835370829449</v>
      </c>
      <c r="E32" s="118">
        <f t="shared" si="0"/>
        <v>4.6810082156227686E-2</v>
      </c>
      <c r="F32" s="118">
        <f t="shared" si="4"/>
        <v>0.87986958442808483</v>
      </c>
      <c r="G32" s="79" t="str">
        <f t="shared" si="1"/>
        <v>B</v>
      </c>
      <c r="H32" s="78" t="str">
        <f t="shared" si="2"/>
        <v>X</v>
      </c>
      <c r="I32" s="119" t="str">
        <f t="shared" si="3"/>
        <v>BX</v>
      </c>
    </row>
    <row r="33" spans="1:12" x14ac:dyDescent="0.35">
      <c r="A33" s="115" t="s">
        <v>22</v>
      </c>
      <c r="B33" s="116" t="s">
        <v>8</v>
      </c>
      <c r="C33" s="117">
        <v>91705.163999999961</v>
      </c>
      <c r="D33" s="118">
        <f>V11</f>
        <v>0.44492544982878124</v>
      </c>
      <c r="E33" s="118">
        <f t="shared" si="0"/>
        <v>3.9920394243637795E-2</v>
      </c>
      <c r="F33" s="118">
        <f t="shared" si="4"/>
        <v>0.91978997867172263</v>
      </c>
      <c r="G33" s="79" t="str">
        <f t="shared" si="1"/>
        <v>B</v>
      </c>
      <c r="H33" s="78" t="str">
        <f t="shared" si="2"/>
        <v>X</v>
      </c>
      <c r="I33" s="119" t="str">
        <f t="shared" si="3"/>
        <v>BX</v>
      </c>
    </row>
    <row r="34" spans="1:12" x14ac:dyDescent="0.35">
      <c r="A34" s="115" t="s">
        <v>36</v>
      </c>
      <c r="B34" s="116" t="s">
        <v>14</v>
      </c>
      <c r="C34" s="117">
        <v>78479.206000000195</v>
      </c>
      <c r="D34" s="118">
        <f>V14</f>
        <v>0.42228908957960415</v>
      </c>
      <c r="E34" s="118">
        <f t="shared" si="0"/>
        <v>3.4162970838236259E-2</v>
      </c>
      <c r="F34" s="118">
        <f t="shared" si="4"/>
        <v>0.9539529495099589</v>
      </c>
      <c r="G34" s="80" t="str">
        <f t="shared" si="1"/>
        <v>C</v>
      </c>
      <c r="H34" s="78" t="str">
        <f t="shared" si="2"/>
        <v>X</v>
      </c>
      <c r="I34" s="119" t="str">
        <f t="shared" si="3"/>
        <v>CX</v>
      </c>
    </row>
    <row r="35" spans="1:12" x14ac:dyDescent="0.35">
      <c r="A35" s="115" t="s">
        <v>182</v>
      </c>
      <c r="B35" s="116" t="s">
        <v>14</v>
      </c>
      <c r="C35" s="117">
        <v>46673.538000000037</v>
      </c>
      <c r="D35" s="118">
        <f>V17</f>
        <v>0.52225334401461987</v>
      </c>
      <c r="E35" s="118">
        <f t="shared" si="0"/>
        <v>2.0317569441404764E-2</v>
      </c>
      <c r="F35" s="118">
        <f t="shared" si="4"/>
        <v>0.97427051895136363</v>
      </c>
      <c r="G35" s="80" t="str">
        <f t="shared" si="1"/>
        <v>C</v>
      </c>
      <c r="H35" s="79" t="str">
        <f t="shared" si="2"/>
        <v>Y</v>
      </c>
      <c r="I35" s="119" t="str">
        <f t="shared" si="3"/>
        <v>CY</v>
      </c>
    </row>
    <row r="36" spans="1:12" x14ac:dyDescent="0.35">
      <c r="A36" s="115" t="s">
        <v>24</v>
      </c>
      <c r="B36" s="116" t="s">
        <v>14</v>
      </c>
      <c r="C36" s="117">
        <v>27118.791999999994</v>
      </c>
      <c r="D36" s="118">
        <f>V4</f>
        <v>0.44183455928410331</v>
      </c>
      <c r="E36" s="118">
        <f t="shared" si="0"/>
        <v>1.1805146197123762E-2</v>
      </c>
      <c r="F36" s="118">
        <f t="shared" si="4"/>
        <v>0.98607566514848743</v>
      </c>
      <c r="G36" s="80" t="str">
        <f t="shared" si="1"/>
        <v>C</v>
      </c>
      <c r="H36" s="78" t="str">
        <f t="shared" si="2"/>
        <v>X</v>
      </c>
      <c r="I36" s="119" t="str">
        <f t="shared" si="3"/>
        <v>CX</v>
      </c>
    </row>
    <row r="37" spans="1:12" x14ac:dyDescent="0.35">
      <c r="A37" s="115" t="s">
        <v>61</v>
      </c>
      <c r="B37" s="116" t="s">
        <v>14</v>
      </c>
      <c r="C37" s="117">
        <v>16476.401999999995</v>
      </c>
      <c r="D37" s="118">
        <f>V9</f>
        <v>0.43013515518247547</v>
      </c>
      <c r="E37" s="118">
        <f t="shared" si="0"/>
        <v>7.1723819561204027E-3</v>
      </c>
      <c r="F37" s="118">
        <f t="shared" si="4"/>
        <v>0.99324804710460779</v>
      </c>
      <c r="G37" s="80" t="str">
        <f t="shared" si="1"/>
        <v>C</v>
      </c>
      <c r="H37" s="78" t="str">
        <f t="shared" si="2"/>
        <v>X</v>
      </c>
      <c r="I37" s="119" t="str">
        <f t="shared" si="3"/>
        <v>CX</v>
      </c>
    </row>
    <row r="38" spans="1:12" x14ac:dyDescent="0.35">
      <c r="A38" s="115" t="s">
        <v>15</v>
      </c>
      <c r="B38" s="116" t="s">
        <v>14</v>
      </c>
      <c r="C38" s="117">
        <v>12486.312000000005</v>
      </c>
      <c r="D38" s="118">
        <f>V12</f>
        <v>0.44997959137394355</v>
      </c>
      <c r="E38" s="118">
        <f t="shared" si="0"/>
        <v>5.4354463363597057E-3</v>
      </c>
      <c r="F38" s="118">
        <f t="shared" si="4"/>
        <v>0.99868349344096752</v>
      </c>
      <c r="G38" s="80" t="str">
        <f t="shared" si="1"/>
        <v>C</v>
      </c>
      <c r="H38" s="78" t="str">
        <f t="shared" si="2"/>
        <v>X</v>
      </c>
      <c r="I38" s="119" t="str">
        <f t="shared" si="3"/>
        <v>CX</v>
      </c>
    </row>
    <row r="39" spans="1:12" x14ac:dyDescent="0.35">
      <c r="A39" s="120" t="s">
        <v>91</v>
      </c>
      <c r="B39" s="121" t="s">
        <v>14</v>
      </c>
      <c r="C39" s="122">
        <v>3024.2800000000016</v>
      </c>
      <c r="D39" s="87">
        <f>V10</f>
        <v>0.49543400181547553</v>
      </c>
      <c r="E39" s="87">
        <f t="shared" si="0"/>
        <v>1.3165065590324775E-3</v>
      </c>
      <c r="F39" s="87">
        <f t="shared" si="4"/>
        <v>1</v>
      </c>
      <c r="G39" s="88" t="str">
        <f t="shared" si="1"/>
        <v>C</v>
      </c>
      <c r="H39" s="88" t="str">
        <f t="shared" si="2"/>
        <v>X</v>
      </c>
      <c r="I39" s="123" t="str">
        <f t="shared" si="3"/>
        <v>CX</v>
      </c>
    </row>
    <row r="40" spans="1:12" x14ac:dyDescent="0.35">
      <c r="C40" s="81">
        <f>SUM(C23:C39)</f>
        <v>2297200.8603000012</v>
      </c>
    </row>
    <row r="42" spans="1:12" ht="15" thickBot="1" x14ac:dyDescent="0.4"/>
    <row r="43" spans="1:12" ht="15" thickBot="1" x14ac:dyDescent="0.4">
      <c r="A43" s="137" t="s">
        <v>7007</v>
      </c>
      <c r="B43" s="138" t="s">
        <v>7025</v>
      </c>
      <c r="C43" s="139" t="s">
        <v>7026</v>
      </c>
      <c r="D43" s="139" t="s">
        <v>7027</v>
      </c>
      <c r="E43" s="139" t="s">
        <v>7028</v>
      </c>
      <c r="F43" s="139" t="s">
        <v>6976</v>
      </c>
      <c r="G43" s="139" t="s">
        <v>7014</v>
      </c>
      <c r="H43" s="140" t="s">
        <v>6977</v>
      </c>
      <c r="J43" t="s">
        <v>7007</v>
      </c>
      <c r="K43" t="s">
        <v>7030</v>
      </c>
      <c r="L43" t="s">
        <v>7029</v>
      </c>
    </row>
    <row r="44" spans="1:12" x14ac:dyDescent="0.35">
      <c r="A44" s="134" t="s">
        <v>56</v>
      </c>
      <c r="B44" s="124">
        <f>B2+C2+D2+E2</f>
        <v>580</v>
      </c>
      <c r="C44" s="125">
        <f>F2+G2+H2+I2</f>
        <v>635</v>
      </c>
      <c r="D44" s="125">
        <f>J2+K2+L2+M2</f>
        <v>682</v>
      </c>
      <c r="E44" s="125">
        <f>N2+O2+P2+Q2</f>
        <v>1079</v>
      </c>
      <c r="F44" s="125">
        <f>(Tabla6[[#This Row],[Q 2015]]+Tabla6[[#This Row],[Q 2016]]+Tabla6[[#This Row],[Q 2017]]+Tabla6[[#This Row],[Q 2018]])/4</f>
        <v>744</v>
      </c>
      <c r="G44" s="135">
        <f>_xlfn.STDEV.S(Tabla6[[#This Row],[Q 2015]:[Q 2018]])</f>
        <v>227.19008194314588</v>
      </c>
      <c r="H44" s="136">
        <f>Tabla6[[#This Row],[Desv Est M]]/Tabla6[[#This Row],[Promedio]]</f>
        <v>0.30536301336444338</v>
      </c>
      <c r="J44" t="s">
        <v>56</v>
      </c>
      <c r="K44" s="12">
        <v>0.30536301336444338</v>
      </c>
      <c r="L44" s="12">
        <v>0.52062335344040378</v>
      </c>
    </row>
    <row r="45" spans="1:12" x14ac:dyDescent="0.35">
      <c r="A45" s="132" t="s">
        <v>31</v>
      </c>
      <c r="B45" s="130">
        <f t="shared" ref="B45:B60" si="5">B3+C3+D3+E3</f>
        <v>314</v>
      </c>
      <c r="C45" s="93">
        <f t="shared" ref="C45:C60" si="6">F3+G3+H3+I3</f>
        <v>365</v>
      </c>
      <c r="D45" s="93">
        <f t="shared" ref="D45:D60" si="7">J3+K3+L3+M3</f>
        <v>396</v>
      </c>
      <c r="E45" s="93">
        <f t="shared" ref="E45:E60" si="8">N3+O3+P3+Q3</f>
        <v>654</v>
      </c>
      <c r="F45" s="93">
        <f>(Tabla6[[#This Row],[Q 2015]]+Tabla6[[#This Row],[Q 2016]]+Tabla6[[#This Row],[Q 2017]]+Tabla6[[#This Row],[Q 2018]])/4</f>
        <v>432.25</v>
      </c>
      <c r="G45" s="126">
        <f>_xlfn.STDEV.S(Tabla6[[#This Row],[Q 2015]:[Q 2018]])</f>
        <v>151.64954115767489</v>
      </c>
      <c r="H45" s="127">
        <f>Tabla6[[#This Row],[Desv Est M]]/Tabla6[[#This Row],[Promedio]]</f>
        <v>0.35083757352845552</v>
      </c>
      <c r="J45" t="s">
        <v>31</v>
      </c>
      <c r="K45" s="12">
        <v>0.35083757352845552</v>
      </c>
      <c r="L45" s="12">
        <v>0.49507917887403441</v>
      </c>
    </row>
    <row r="46" spans="1:12" x14ac:dyDescent="0.35">
      <c r="A46" s="132" t="s">
        <v>24</v>
      </c>
      <c r="B46" s="130">
        <f t="shared" si="5"/>
        <v>613</v>
      </c>
      <c r="C46" s="93">
        <f t="shared" si="6"/>
        <v>608</v>
      </c>
      <c r="D46" s="93">
        <f t="shared" si="7"/>
        <v>678</v>
      </c>
      <c r="E46" s="93">
        <f t="shared" si="8"/>
        <v>1101</v>
      </c>
      <c r="F46" s="93">
        <f>(Tabla6[[#This Row],[Q 2015]]+Tabla6[[#This Row],[Q 2016]]+Tabla6[[#This Row],[Q 2017]]+Tabla6[[#This Row],[Q 2018]])/4</f>
        <v>750</v>
      </c>
      <c r="G46" s="126">
        <f>_xlfn.STDEV.S(Tabla6[[#This Row],[Q 2015]:[Q 2018]])</f>
        <v>236.16237352014116</v>
      </c>
      <c r="H46" s="127">
        <f>Tabla6[[#This Row],[Desv Est M]]/Tabla6[[#This Row],[Promedio]]</f>
        <v>0.31488316469352157</v>
      </c>
      <c r="J46" t="s">
        <v>24</v>
      </c>
      <c r="K46" s="12">
        <v>0.31488316469352157</v>
      </c>
      <c r="L46" s="12">
        <v>0.45632477063632687</v>
      </c>
    </row>
    <row r="47" spans="1:12" x14ac:dyDescent="0.35">
      <c r="A47" s="132" t="s">
        <v>29</v>
      </c>
      <c r="B47" s="130">
        <f t="shared" si="5"/>
        <v>1089</v>
      </c>
      <c r="C47" s="93">
        <f t="shared" si="6"/>
        <v>1215</v>
      </c>
      <c r="D47" s="93">
        <f t="shared" si="7"/>
        <v>1603</v>
      </c>
      <c r="E47" s="93">
        <f t="shared" si="8"/>
        <v>2067</v>
      </c>
      <c r="F47" s="93">
        <f>(Tabla6[[#This Row],[Q 2015]]+Tabla6[[#This Row],[Q 2016]]+Tabla6[[#This Row],[Q 2017]]+Tabla6[[#This Row],[Q 2018]])/4</f>
        <v>1493.5</v>
      </c>
      <c r="G47" s="126">
        <f>_xlfn.STDEV.S(Tabla6[[#This Row],[Q 2015]:[Q 2018]])</f>
        <v>440.48268978474056</v>
      </c>
      <c r="H47" s="127">
        <f>Tabla6[[#This Row],[Desv Est M]]/Tabla6[[#This Row],[Promedio]]</f>
        <v>0.29493317026095783</v>
      </c>
      <c r="J47" t="s">
        <v>29</v>
      </c>
      <c r="K47" s="12">
        <v>0.29493317026095783</v>
      </c>
      <c r="L47" s="12">
        <v>0.46881743173671325</v>
      </c>
    </row>
    <row r="48" spans="1:12" x14ac:dyDescent="0.35">
      <c r="A48" s="132" t="s">
        <v>9</v>
      </c>
      <c r="B48" s="130">
        <f t="shared" si="5"/>
        <v>153</v>
      </c>
      <c r="C48" s="93">
        <f t="shared" si="6"/>
        <v>242</v>
      </c>
      <c r="D48" s="93">
        <f t="shared" si="7"/>
        <v>197</v>
      </c>
      <c r="E48" s="93">
        <f t="shared" si="8"/>
        <v>276</v>
      </c>
      <c r="F48" s="93">
        <f>(Tabla6[[#This Row],[Q 2015]]+Tabla6[[#This Row],[Q 2016]]+Tabla6[[#This Row],[Q 2017]]+Tabla6[[#This Row],[Q 2018]])/4</f>
        <v>217</v>
      </c>
      <c r="G48" s="126">
        <f>_xlfn.STDEV.S(Tabla6[[#This Row],[Q 2015]:[Q 2018]])</f>
        <v>53.547486713508164</v>
      </c>
      <c r="H48" s="127">
        <f>Tabla6[[#This Row],[Desv Est M]]/Tabla6[[#This Row],[Promedio]]</f>
        <v>0.24676261158298693</v>
      </c>
      <c r="J48" t="s">
        <v>9</v>
      </c>
      <c r="K48" s="12">
        <v>0.24676261158298693</v>
      </c>
      <c r="L48" s="12">
        <v>0.5176847302647779</v>
      </c>
    </row>
    <row r="49" spans="1:12" x14ac:dyDescent="0.35">
      <c r="A49" s="132" t="s">
        <v>11</v>
      </c>
      <c r="B49" s="130">
        <f t="shared" si="5"/>
        <v>540</v>
      </c>
      <c r="C49" s="93">
        <f t="shared" si="6"/>
        <v>528</v>
      </c>
      <c r="D49" s="93">
        <f t="shared" si="7"/>
        <v>614</v>
      </c>
      <c r="E49" s="93">
        <f t="shared" si="8"/>
        <v>674</v>
      </c>
      <c r="F49" s="93">
        <f>(Tabla6[[#This Row],[Q 2015]]+Tabla6[[#This Row],[Q 2016]]+Tabla6[[#This Row],[Q 2017]]+Tabla6[[#This Row],[Q 2018]])/4</f>
        <v>589</v>
      </c>
      <c r="G49" s="126">
        <f>_xlfn.STDEV.S(Tabla6[[#This Row],[Q 2015]:[Q 2018]])</f>
        <v>68.244657910589112</v>
      </c>
      <c r="H49" s="127">
        <f>Tabla6[[#This Row],[Desv Est M]]/Tabla6[[#This Row],[Promedio]]</f>
        <v>0.11586529356636521</v>
      </c>
      <c r="J49" t="s">
        <v>11</v>
      </c>
      <c r="K49" s="12">
        <v>0.11586529356636521</v>
      </c>
      <c r="L49" s="12">
        <v>0.46529189879902266</v>
      </c>
    </row>
    <row r="50" spans="1:12" x14ac:dyDescent="0.35">
      <c r="A50" s="132" t="s">
        <v>363</v>
      </c>
      <c r="B50" s="130">
        <f t="shared" si="5"/>
        <v>29</v>
      </c>
      <c r="C50" s="93">
        <f t="shared" si="6"/>
        <v>63</v>
      </c>
      <c r="D50" s="93">
        <f t="shared" si="7"/>
        <v>69</v>
      </c>
      <c r="E50" s="93">
        <f t="shared" si="8"/>
        <v>73</v>
      </c>
      <c r="F50" s="93">
        <f>(Tabla6[[#This Row],[Q 2015]]+Tabla6[[#This Row],[Q 2016]]+Tabla6[[#This Row],[Q 2017]]+Tabla6[[#This Row],[Q 2018]])/4</f>
        <v>58.5</v>
      </c>
      <c r="G50" s="126">
        <f>_xlfn.STDEV.S(Tabla6[[#This Row],[Q 2015]:[Q 2018]])</f>
        <v>20.091457554559518</v>
      </c>
      <c r="H50" s="127">
        <f>Tabla6[[#This Row],[Desv Est M]]/Tabla6[[#This Row],[Promedio]]</f>
        <v>0.34344371888135927</v>
      </c>
      <c r="J50" t="s">
        <v>363</v>
      </c>
      <c r="K50" s="12">
        <v>0.34344371888135927</v>
      </c>
      <c r="L50" s="12">
        <v>0.55185675810753509</v>
      </c>
    </row>
    <row r="51" spans="1:12" x14ac:dyDescent="0.35">
      <c r="A51" s="132" t="s">
        <v>61</v>
      </c>
      <c r="B51" s="130">
        <f t="shared" si="5"/>
        <v>206</v>
      </c>
      <c r="C51" s="93">
        <f t="shared" si="6"/>
        <v>237</v>
      </c>
      <c r="D51" s="93">
        <f t="shared" si="7"/>
        <v>222</v>
      </c>
      <c r="E51" s="93">
        <f t="shared" si="8"/>
        <v>241</v>
      </c>
      <c r="F51" s="93">
        <f>(Tabla6[[#This Row],[Q 2015]]+Tabla6[[#This Row],[Q 2016]]+Tabla6[[#This Row],[Q 2017]]+Tabla6[[#This Row],[Q 2018]])/4</f>
        <v>226.5</v>
      </c>
      <c r="G51" s="126">
        <f>_xlfn.STDEV.S(Tabla6[[#This Row],[Q 2015]:[Q 2018]])</f>
        <v>15.92691642053372</v>
      </c>
      <c r="H51" s="127">
        <f>Tabla6[[#This Row],[Desv Est M]]/Tabla6[[#This Row],[Promedio]]</f>
        <v>7.0317511790435855E-2</v>
      </c>
      <c r="J51" t="s">
        <v>61</v>
      </c>
      <c r="K51" s="12">
        <v>7.0317511790435855E-2</v>
      </c>
      <c r="L51" s="12">
        <v>0.44424167803735209</v>
      </c>
    </row>
    <row r="52" spans="1:12" x14ac:dyDescent="0.35">
      <c r="A52" s="132" t="s">
        <v>91</v>
      </c>
      <c r="B52" s="130">
        <f t="shared" si="5"/>
        <v>201</v>
      </c>
      <c r="C52" s="93">
        <f t="shared" si="6"/>
        <v>176</v>
      </c>
      <c r="D52" s="93">
        <f t="shared" si="7"/>
        <v>288</v>
      </c>
      <c r="E52" s="93">
        <f t="shared" si="8"/>
        <v>249</v>
      </c>
      <c r="F52" s="93">
        <f>(Tabla6[[#This Row],[Q 2015]]+Tabla6[[#This Row],[Q 2016]]+Tabla6[[#This Row],[Q 2017]]+Tabla6[[#This Row],[Q 2018]])/4</f>
        <v>228.5</v>
      </c>
      <c r="G52" s="126">
        <f>_xlfn.STDEV.S(Tabla6[[#This Row],[Q 2015]:[Q 2018]])</f>
        <v>49.909918853871119</v>
      </c>
      <c r="H52" s="127">
        <f>Tabla6[[#This Row],[Desv Est M]]/Tabla6[[#This Row],[Promedio]]</f>
        <v>0.21842415253335282</v>
      </c>
      <c r="J52" t="s">
        <v>91</v>
      </c>
      <c r="K52" s="12">
        <v>0.21842415253335282</v>
      </c>
      <c r="L52" s="12">
        <v>0.51168203684699509</v>
      </c>
    </row>
    <row r="53" spans="1:12" x14ac:dyDescent="0.35">
      <c r="A53" s="132" t="s">
        <v>22</v>
      </c>
      <c r="B53" s="130">
        <f t="shared" si="5"/>
        <v>660</v>
      </c>
      <c r="C53" s="93">
        <f t="shared" si="6"/>
        <v>770</v>
      </c>
      <c r="D53" s="93">
        <f t="shared" si="7"/>
        <v>1036</v>
      </c>
      <c r="E53" s="93">
        <f t="shared" si="8"/>
        <v>1097</v>
      </c>
      <c r="F53" s="93">
        <f>(Tabla6[[#This Row],[Q 2015]]+Tabla6[[#This Row],[Q 2016]]+Tabla6[[#This Row],[Q 2017]]+Tabla6[[#This Row],[Q 2018]])/4</f>
        <v>890.75</v>
      </c>
      <c r="G53" s="126">
        <f>_xlfn.STDEV.S(Tabla6[[#This Row],[Q 2015]:[Q 2018]])</f>
        <v>209.33446124961523</v>
      </c>
      <c r="H53" s="127">
        <f>Tabla6[[#This Row],[Desv Est M]]/Tabla6[[#This Row],[Promedio]]</f>
        <v>0.23500921835488658</v>
      </c>
      <c r="J53" t="s">
        <v>22</v>
      </c>
      <c r="K53" s="12">
        <v>0.23500921835488658</v>
      </c>
      <c r="L53" s="12">
        <v>0.4595170286641902</v>
      </c>
    </row>
    <row r="54" spans="1:12" x14ac:dyDescent="0.35">
      <c r="A54" s="132" t="s">
        <v>15</v>
      </c>
      <c r="B54" s="130">
        <f t="shared" si="5"/>
        <v>326</v>
      </c>
      <c r="C54" s="93">
        <f t="shared" si="6"/>
        <v>263</v>
      </c>
      <c r="D54" s="93">
        <f t="shared" si="7"/>
        <v>363</v>
      </c>
      <c r="E54" s="93">
        <f t="shared" si="8"/>
        <v>448</v>
      </c>
      <c r="F54" s="93">
        <f>(Tabla6[[#This Row],[Q 2015]]+Tabla6[[#This Row],[Q 2016]]+Tabla6[[#This Row],[Q 2017]]+Tabla6[[#This Row],[Q 2018]])/4</f>
        <v>350</v>
      </c>
      <c r="G54" s="126">
        <f>_xlfn.STDEV.S(Tabla6[[#This Row],[Q 2015]:[Q 2018]])</f>
        <v>77.283029616253188</v>
      </c>
      <c r="H54" s="127">
        <f>Tabla6[[#This Row],[Desv Est M]]/Tabla6[[#This Row],[Promedio]]</f>
        <v>0.22080865604643768</v>
      </c>
      <c r="J54" t="s">
        <v>15</v>
      </c>
      <c r="K54" s="12">
        <v>0.22080865604643768</v>
      </c>
      <c r="L54" s="12">
        <v>0.4647369236065339</v>
      </c>
    </row>
    <row r="55" spans="1:12" x14ac:dyDescent="0.35">
      <c r="A55" s="132" t="s">
        <v>208</v>
      </c>
      <c r="B55" s="130">
        <f t="shared" si="5"/>
        <v>96</v>
      </c>
      <c r="C55" s="93">
        <f t="shared" si="6"/>
        <v>94</v>
      </c>
      <c r="D55" s="93">
        <f t="shared" si="7"/>
        <v>129</v>
      </c>
      <c r="E55" s="93">
        <f t="shared" si="8"/>
        <v>121</v>
      </c>
      <c r="F55" s="93">
        <f>(Tabla6[[#This Row],[Q 2015]]+Tabla6[[#This Row],[Q 2016]]+Tabla6[[#This Row],[Q 2017]]+Tabla6[[#This Row],[Q 2018]])/4</f>
        <v>110</v>
      </c>
      <c r="G55" s="126">
        <f>_xlfn.STDEV.S(Tabla6[[#This Row],[Q 2015]:[Q 2018]])</f>
        <v>17.644640357154728</v>
      </c>
      <c r="H55" s="127">
        <f>Tabla6[[#This Row],[Desv Est M]]/Tabla6[[#This Row],[Promedio]]</f>
        <v>0.16040582142867935</v>
      </c>
      <c r="J55" t="s">
        <v>208</v>
      </c>
      <c r="K55" s="12">
        <v>0.16040582142867935</v>
      </c>
      <c r="L55" s="12">
        <v>0.5183572270896134</v>
      </c>
    </row>
    <row r="56" spans="1:12" x14ac:dyDescent="0.35">
      <c r="A56" s="132" t="s">
        <v>36</v>
      </c>
      <c r="B56" s="130">
        <f t="shared" si="5"/>
        <v>1017</v>
      </c>
      <c r="C56" s="93">
        <f t="shared" si="6"/>
        <v>1087</v>
      </c>
      <c r="D56" s="93">
        <f t="shared" si="7"/>
        <v>1372</v>
      </c>
      <c r="E56" s="93">
        <f t="shared" si="8"/>
        <v>1702</v>
      </c>
      <c r="F56" s="93">
        <f>(Tabla6[[#This Row],[Q 2015]]+Tabla6[[#This Row],[Q 2016]]+Tabla6[[#This Row],[Q 2017]]+Tabla6[[#This Row],[Q 2018]])/4</f>
        <v>1294.5</v>
      </c>
      <c r="G56" s="126">
        <f>_xlfn.STDEV.S(Tabla6[[#This Row],[Q 2015]:[Q 2018]])</f>
        <v>312.04967553259849</v>
      </c>
      <c r="H56" s="127">
        <f>Tabla6[[#This Row],[Desv Est M]]/Tabla6[[#This Row],[Promedio]]</f>
        <v>0.24105807302634105</v>
      </c>
      <c r="J56" t="s">
        <v>36</v>
      </c>
      <c r="K56" s="12">
        <v>0.24105807302634105</v>
      </c>
      <c r="L56" s="12">
        <v>0.43613829632717294</v>
      </c>
    </row>
    <row r="57" spans="1:12" x14ac:dyDescent="0.35">
      <c r="A57" s="132" t="s">
        <v>27</v>
      </c>
      <c r="B57" s="130">
        <f t="shared" si="5"/>
        <v>684</v>
      </c>
      <c r="C57" s="93">
        <f t="shared" si="6"/>
        <v>697</v>
      </c>
      <c r="D57" s="93">
        <f t="shared" si="7"/>
        <v>818</v>
      </c>
      <c r="E57" s="93">
        <f t="shared" si="8"/>
        <v>1090</v>
      </c>
      <c r="F57" s="93">
        <f>(Tabla6[[#This Row],[Q 2015]]+Tabla6[[#This Row],[Q 2016]]+Tabla6[[#This Row],[Q 2017]]+Tabla6[[#This Row],[Q 2018]])/4</f>
        <v>822.25</v>
      </c>
      <c r="G57" s="126">
        <f>_xlfn.STDEV.S(Tabla6[[#This Row],[Q 2015]:[Q 2018]])</f>
        <v>188.42217668487609</v>
      </c>
      <c r="H57" s="127">
        <f>Tabla6[[#This Row],[Desv Est M]]/Tabla6[[#This Row],[Promedio]]</f>
        <v>0.22915436507738046</v>
      </c>
      <c r="J57" t="s">
        <v>27</v>
      </c>
      <c r="K57" s="12">
        <v>0.22915436507738046</v>
      </c>
      <c r="L57" s="12">
        <v>0.41105220110552465</v>
      </c>
    </row>
    <row r="58" spans="1:12" x14ac:dyDescent="0.35">
      <c r="A58" s="132" t="s">
        <v>20</v>
      </c>
      <c r="B58" s="130">
        <f t="shared" si="5"/>
        <v>673</v>
      </c>
      <c r="C58" s="93">
        <f t="shared" si="6"/>
        <v>655</v>
      </c>
      <c r="D58" s="93">
        <f t="shared" si="7"/>
        <v>808</v>
      </c>
      <c r="E58" s="93">
        <f t="shared" si="8"/>
        <v>1022</v>
      </c>
      <c r="F58" s="93">
        <f>(Tabla6[[#This Row],[Q 2015]]+Tabla6[[#This Row],[Q 2016]]+Tabla6[[#This Row],[Q 2017]]+Tabla6[[#This Row],[Q 2018]])/4</f>
        <v>789.5</v>
      </c>
      <c r="G58" s="126">
        <f>_xlfn.STDEV.S(Tabla6[[#This Row],[Q 2015]:[Q 2018]])</f>
        <v>169.37237082830245</v>
      </c>
      <c r="H58" s="127">
        <f>Tabla6[[#This Row],[Desv Est M]]/Tabla6[[#This Row],[Promedio]]</f>
        <v>0.214531185343005</v>
      </c>
      <c r="J58" t="s">
        <v>20</v>
      </c>
      <c r="K58" s="12">
        <v>0.214531185343005</v>
      </c>
      <c r="L58" s="12">
        <v>0.44610841445725197</v>
      </c>
    </row>
    <row r="59" spans="1:12" x14ac:dyDescent="0.35">
      <c r="A59" s="132" t="s">
        <v>182</v>
      </c>
      <c r="B59" s="130">
        <f t="shared" si="5"/>
        <v>130</v>
      </c>
      <c r="C59" s="93">
        <f t="shared" si="6"/>
        <v>109</v>
      </c>
      <c r="D59" s="93">
        <f t="shared" si="7"/>
        <v>216</v>
      </c>
      <c r="E59" s="93">
        <f t="shared" si="8"/>
        <v>192</v>
      </c>
      <c r="F59" s="93">
        <f>(Tabla6[[#This Row],[Q 2015]]+Tabla6[[#This Row],[Q 2016]]+Tabla6[[#This Row],[Q 2017]]+Tabla6[[#This Row],[Q 2018]])/4</f>
        <v>161.75</v>
      </c>
      <c r="G59" s="126">
        <f>_xlfn.STDEV.S(Tabla6[[#This Row],[Q 2015]:[Q 2018]])</f>
        <v>50.493398908504204</v>
      </c>
      <c r="H59" s="127">
        <f>Tabla6[[#This Row],[Desv Est M]]/Tabla6[[#This Row],[Promedio]]</f>
        <v>0.3121693904698869</v>
      </c>
      <c r="J59" t="s">
        <v>182</v>
      </c>
      <c r="K59" s="12">
        <v>0.3121693904698869</v>
      </c>
      <c r="L59" s="12">
        <v>0.53938093436526824</v>
      </c>
    </row>
    <row r="60" spans="1:12" ht="15" thickBot="1" x14ac:dyDescent="0.4">
      <c r="A60" s="133" t="s">
        <v>18</v>
      </c>
      <c r="B60" s="131">
        <f t="shared" si="5"/>
        <v>270</v>
      </c>
      <c r="C60" s="96">
        <f t="shared" si="6"/>
        <v>235</v>
      </c>
      <c r="D60" s="96">
        <f t="shared" si="7"/>
        <v>346</v>
      </c>
      <c r="E60" s="96">
        <f t="shared" si="8"/>
        <v>390</v>
      </c>
      <c r="F60" s="96">
        <f>(Tabla6[[#This Row],[Q 2015]]+Tabla6[[#This Row],[Q 2016]]+Tabla6[[#This Row],[Q 2017]]+Tabla6[[#This Row],[Q 2018]])/4</f>
        <v>310.25</v>
      </c>
      <c r="G60" s="128">
        <f>_xlfn.STDEV.S(Tabla6[[#This Row],[Q 2015]:[Q 2018]])</f>
        <v>70.523636699572805</v>
      </c>
      <c r="H60" s="129">
        <f>Tabla6[[#This Row],[Desv Est M]]/Tabla6[[#This Row],[Promedio]]</f>
        <v>0.22731228589709204</v>
      </c>
      <c r="J60" t="s">
        <v>18</v>
      </c>
      <c r="K60" s="12">
        <v>0.22731228589709204</v>
      </c>
      <c r="L60" s="12">
        <v>0.55975208308209756</v>
      </c>
    </row>
  </sheetData>
  <mergeCells count="1">
    <mergeCell ref="A21:C2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7431-60B0-4FFD-9EA5-35C52E549C8A}">
  <dimension ref="A2:AX67"/>
  <sheetViews>
    <sheetView topLeftCell="A41" zoomScale="80" zoomScaleNormal="80" workbookViewId="0">
      <selection activeCell="J50" sqref="J50:L67"/>
    </sheetView>
  </sheetViews>
  <sheetFormatPr baseColWidth="10" defaultRowHeight="14.5" x14ac:dyDescent="0.35"/>
  <cols>
    <col min="1" max="1" width="17.453125" bestFit="1" customWidth="1"/>
    <col min="2" max="2" width="22.453125" customWidth="1"/>
    <col min="3" max="3" width="20.1796875" bestFit="1" customWidth="1"/>
    <col min="4" max="4" width="17.453125" bestFit="1" customWidth="1"/>
    <col min="5" max="5" width="21.08984375" bestFit="1" customWidth="1"/>
    <col min="6" max="6" width="15.1796875" bestFit="1" customWidth="1"/>
    <col min="7" max="7" width="14.08984375" bestFit="1" customWidth="1"/>
    <col min="8" max="8" width="8" bestFit="1" customWidth="1"/>
    <col min="9" max="9" width="4.1796875" bestFit="1" customWidth="1"/>
    <col min="10" max="10" width="15.90625" bestFit="1" customWidth="1"/>
    <col min="11" max="11" width="15.1796875" bestFit="1" customWidth="1"/>
    <col min="12" max="12" width="14.08984375" bestFit="1" customWidth="1"/>
    <col min="13" max="13" width="5.08984375" bestFit="1" customWidth="1"/>
    <col min="14" max="14" width="8" bestFit="1" customWidth="1"/>
    <col min="15" max="15" width="4.08984375" bestFit="1" customWidth="1"/>
    <col min="16" max="16" width="4.453125" bestFit="1" customWidth="1"/>
    <col min="17" max="17" width="8" bestFit="1" customWidth="1"/>
    <col min="18" max="18" width="12.1796875" bestFit="1" customWidth="1"/>
    <col min="19" max="19" width="4.08984375" bestFit="1" customWidth="1"/>
    <col min="20" max="20" width="8" bestFit="1" customWidth="1"/>
    <col min="21" max="21" width="4.1796875" bestFit="1" customWidth="1"/>
    <col min="22" max="22" width="5.08984375" bestFit="1" customWidth="1"/>
    <col min="23" max="23" width="8" bestFit="1" customWidth="1"/>
    <col min="24" max="25" width="5.08984375" bestFit="1" customWidth="1"/>
    <col min="26" max="26" width="8" bestFit="1" customWidth="1"/>
    <col min="27" max="27" width="4.08984375" bestFit="1" customWidth="1"/>
    <col min="28" max="28" width="4.453125" bestFit="1" customWidth="1"/>
    <col min="29" max="29" width="8" bestFit="1" customWidth="1"/>
    <col min="30" max="30" width="4.7265625" bestFit="1" customWidth="1"/>
    <col min="31" max="31" width="4.08984375" bestFit="1" customWidth="1"/>
    <col min="32" max="32" width="8" bestFit="1" customWidth="1"/>
    <col min="33" max="33" width="4.1796875" bestFit="1" customWidth="1"/>
    <col min="34" max="34" width="5.08984375" bestFit="1" customWidth="1"/>
    <col min="35" max="35" width="8" bestFit="1" customWidth="1"/>
    <col min="36" max="37" width="5.08984375" bestFit="1" customWidth="1"/>
    <col min="38" max="38" width="8" bestFit="1" customWidth="1"/>
    <col min="39" max="39" width="4.08984375" bestFit="1" customWidth="1"/>
    <col min="40" max="40" width="4.453125" bestFit="1" customWidth="1"/>
    <col min="41" max="41" width="8" bestFit="1" customWidth="1"/>
    <col min="42" max="42" width="4.7265625" bestFit="1" customWidth="1"/>
    <col min="43" max="43" width="4.08984375" bestFit="1" customWidth="1"/>
    <col min="44" max="44" width="8" bestFit="1" customWidth="1"/>
    <col min="45" max="45" width="4.1796875" bestFit="1" customWidth="1"/>
    <col min="46" max="46" width="5.08984375" bestFit="1" customWidth="1"/>
    <col min="47" max="47" width="8" bestFit="1" customWidth="1"/>
    <col min="48" max="49" width="5.08984375" bestFit="1" customWidth="1"/>
    <col min="50" max="50" width="12.1796875" bestFit="1" customWidth="1"/>
    <col min="51" max="51" width="11.26953125" bestFit="1" customWidth="1"/>
    <col min="52" max="52" width="9.90625" bestFit="1" customWidth="1"/>
    <col min="53" max="53" width="8" bestFit="1" customWidth="1"/>
    <col min="54" max="54" width="4.08984375" bestFit="1" customWidth="1"/>
    <col min="55" max="55" width="4.453125" bestFit="1" customWidth="1"/>
    <col min="56" max="56" width="11.26953125" bestFit="1" customWidth="1"/>
    <col min="57" max="57" width="8" bestFit="1" customWidth="1"/>
    <col min="58" max="58" width="4.7265625" bestFit="1" customWidth="1"/>
    <col min="59" max="59" width="4.08984375" bestFit="1" customWidth="1"/>
    <col min="60" max="60" width="11.26953125" bestFit="1" customWidth="1"/>
    <col min="61" max="61" width="8" bestFit="1" customWidth="1"/>
    <col min="62" max="62" width="4.1796875" bestFit="1" customWidth="1"/>
    <col min="63" max="63" width="5.08984375" bestFit="1" customWidth="1"/>
    <col min="64" max="64" width="11.26953125" bestFit="1" customWidth="1"/>
    <col min="65" max="65" width="8" bestFit="1" customWidth="1"/>
    <col min="66" max="67" width="5.08984375" bestFit="1" customWidth="1"/>
    <col min="68" max="68" width="11.26953125" bestFit="1" customWidth="1"/>
    <col min="69" max="69" width="9.90625" bestFit="1" customWidth="1"/>
    <col min="70" max="70" width="12.1796875" bestFit="1" customWidth="1"/>
  </cols>
  <sheetData>
    <row r="2" spans="1:50" x14ac:dyDescent="0.35">
      <c r="A2" s="3" t="s">
        <v>7001</v>
      </c>
      <c r="B2" s="3" t="s">
        <v>1948</v>
      </c>
    </row>
    <row r="3" spans="1:50" x14ac:dyDescent="0.35">
      <c r="B3" t="s">
        <v>1937</v>
      </c>
      <c r="N3" t="s">
        <v>1942</v>
      </c>
      <c r="Z3" t="s">
        <v>1943</v>
      </c>
      <c r="AL3" t="s">
        <v>1944</v>
      </c>
      <c r="AX3" t="s">
        <v>1949</v>
      </c>
    </row>
    <row r="4" spans="1:50" x14ac:dyDescent="0.35">
      <c r="B4" t="s">
        <v>1938</v>
      </c>
      <c r="E4" t="s">
        <v>1939</v>
      </c>
      <c r="H4" t="s">
        <v>1940</v>
      </c>
      <c r="K4" t="s">
        <v>1941</v>
      </c>
      <c r="N4" t="s">
        <v>1938</v>
      </c>
      <c r="Q4" t="s">
        <v>1939</v>
      </c>
      <c r="T4" t="s">
        <v>1940</v>
      </c>
      <c r="W4" t="s">
        <v>1941</v>
      </c>
      <c r="Z4" t="s">
        <v>1938</v>
      </c>
      <c r="AC4" t="s">
        <v>1939</v>
      </c>
      <c r="AF4" t="s">
        <v>1940</v>
      </c>
      <c r="AI4" t="s">
        <v>1941</v>
      </c>
      <c r="AL4" t="s">
        <v>1938</v>
      </c>
      <c r="AO4" t="s">
        <v>1939</v>
      </c>
      <c r="AR4" t="s">
        <v>1940</v>
      </c>
      <c r="AU4" t="s">
        <v>1941</v>
      </c>
    </row>
    <row r="5" spans="1:50" x14ac:dyDescent="0.35">
      <c r="A5" s="3" t="s">
        <v>1947</v>
      </c>
      <c r="B5" s="2" t="s">
        <v>7031</v>
      </c>
      <c r="C5" s="2" t="s">
        <v>7032</v>
      </c>
      <c r="D5" s="2" t="s">
        <v>7033</v>
      </c>
      <c r="E5" s="2" t="s">
        <v>7034</v>
      </c>
      <c r="F5" s="2" t="s">
        <v>7035</v>
      </c>
      <c r="G5" s="2" t="s">
        <v>7036</v>
      </c>
      <c r="H5" s="2" t="s">
        <v>7037</v>
      </c>
      <c r="I5" s="2" t="s">
        <v>7038</v>
      </c>
      <c r="J5" s="2" t="s">
        <v>7039</v>
      </c>
      <c r="K5" s="2" t="s">
        <v>7040</v>
      </c>
      <c r="L5" s="2" t="s">
        <v>7041</v>
      </c>
      <c r="M5" s="2" t="s">
        <v>7042</v>
      </c>
      <c r="N5" s="2" t="s">
        <v>7031</v>
      </c>
      <c r="O5" s="2" t="s">
        <v>7032</v>
      </c>
      <c r="P5" s="2" t="s">
        <v>7033</v>
      </c>
      <c r="Q5" s="2" t="s">
        <v>7034</v>
      </c>
      <c r="R5" s="2" t="s">
        <v>7035</v>
      </c>
      <c r="S5" s="2" t="s">
        <v>7036</v>
      </c>
      <c r="T5" s="2" t="s">
        <v>7037</v>
      </c>
      <c r="U5" s="2" t="s">
        <v>7038</v>
      </c>
      <c r="V5" s="2" t="s">
        <v>7039</v>
      </c>
      <c r="W5" s="2" t="s">
        <v>7040</v>
      </c>
      <c r="X5" s="2" t="s">
        <v>7041</v>
      </c>
      <c r="Y5" s="2" t="s">
        <v>7042</v>
      </c>
      <c r="Z5" s="2" t="s">
        <v>7031</v>
      </c>
      <c r="AA5" s="2" t="s">
        <v>7032</v>
      </c>
      <c r="AB5" s="2" t="s">
        <v>7033</v>
      </c>
      <c r="AC5" s="2" t="s">
        <v>7034</v>
      </c>
      <c r="AD5" s="2" t="s">
        <v>7035</v>
      </c>
      <c r="AE5" s="2" t="s">
        <v>7036</v>
      </c>
      <c r="AF5" s="2" t="s">
        <v>7037</v>
      </c>
      <c r="AG5" s="2" t="s">
        <v>7038</v>
      </c>
      <c r="AH5" s="2" t="s">
        <v>7039</v>
      </c>
      <c r="AI5" s="2" t="s">
        <v>7040</v>
      </c>
      <c r="AJ5" s="2" t="s">
        <v>7041</v>
      </c>
      <c r="AK5" s="2" t="s">
        <v>7042</v>
      </c>
      <c r="AL5" s="2" t="s">
        <v>7031</v>
      </c>
      <c r="AM5" s="2" t="s">
        <v>7032</v>
      </c>
      <c r="AN5" s="2" t="s">
        <v>7033</v>
      </c>
      <c r="AO5" s="2" t="s">
        <v>7034</v>
      </c>
      <c r="AP5" s="2" t="s">
        <v>7035</v>
      </c>
      <c r="AQ5" s="2" t="s">
        <v>7036</v>
      </c>
      <c r="AR5" s="2" t="s">
        <v>7037</v>
      </c>
      <c r="AS5" s="2" t="s">
        <v>7038</v>
      </c>
      <c r="AT5" s="2" t="s">
        <v>7039</v>
      </c>
      <c r="AU5" s="2" t="s">
        <v>7040</v>
      </c>
      <c r="AV5" s="2" t="s">
        <v>7041</v>
      </c>
      <c r="AW5" s="2" t="s">
        <v>7042</v>
      </c>
    </row>
    <row r="6" spans="1:50" x14ac:dyDescent="0.35">
      <c r="A6" s="4" t="s">
        <v>56</v>
      </c>
      <c r="B6" s="1">
        <v>14</v>
      </c>
      <c r="C6" s="1">
        <v>22</v>
      </c>
      <c r="D6" s="1">
        <v>31</v>
      </c>
      <c r="E6" s="1">
        <v>42</v>
      </c>
      <c r="F6" s="1">
        <v>24</v>
      </c>
      <c r="G6" s="1">
        <v>19</v>
      </c>
      <c r="H6" s="1">
        <v>58</v>
      </c>
      <c r="I6" s="1">
        <v>69</v>
      </c>
      <c r="J6" s="1">
        <v>78</v>
      </c>
      <c r="K6" s="1">
        <v>48</v>
      </c>
      <c r="L6" s="1">
        <v>80</v>
      </c>
      <c r="M6" s="1">
        <v>95</v>
      </c>
      <c r="N6" s="1">
        <v>9</v>
      </c>
      <c r="O6" s="1">
        <v>31</v>
      </c>
      <c r="P6" s="1">
        <v>28</v>
      </c>
      <c r="Q6" s="1">
        <v>46</v>
      </c>
      <c r="R6" s="1">
        <v>28</v>
      </c>
      <c r="S6" s="1">
        <v>29</v>
      </c>
      <c r="T6" s="1">
        <v>56</v>
      </c>
      <c r="U6" s="1">
        <v>43</v>
      </c>
      <c r="V6" s="1">
        <v>86</v>
      </c>
      <c r="W6" s="1">
        <v>53</v>
      </c>
      <c r="X6" s="1">
        <v>90</v>
      </c>
      <c r="Y6" s="1">
        <v>136</v>
      </c>
      <c r="Z6" s="1">
        <v>37</v>
      </c>
      <c r="AA6" s="1">
        <v>14</v>
      </c>
      <c r="AB6" s="1">
        <v>45</v>
      </c>
      <c r="AC6" s="1">
        <v>32</v>
      </c>
      <c r="AD6" s="1">
        <v>62</v>
      </c>
      <c r="AE6" s="1">
        <v>49</v>
      </c>
      <c r="AF6" s="1">
        <v>24</v>
      </c>
      <c r="AG6" s="1">
        <v>59</v>
      </c>
      <c r="AH6" s="1">
        <v>75</v>
      </c>
      <c r="AI6" s="1">
        <v>44</v>
      </c>
      <c r="AJ6" s="1">
        <v>139</v>
      </c>
      <c r="AK6" s="1">
        <v>102</v>
      </c>
      <c r="AL6" s="1">
        <v>51</v>
      </c>
      <c r="AM6" s="1">
        <v>16</v>
      </c>
      <c r="AN6" s="1">
        <v>79</v>
      </c>
      <c r="AO6" s="1">
        <v>51</v>
      </c>
      <c r="AP6" s="1">
        <v>81</v>
      </c>
      <c r="AQ6" s="1">
        <v>86</v>
      </c>
      <c r="AR6" s="1">
        <v>78</v>
      </c>
      <c r="AS6" s="1">
        <v>63</v>
      </c>
      <c r="AT6" s="1">
        <v>177</v>
      </c>
      <c r="AU6" s="1">
        <v>82</v>
      </c>
      <c r="AV6" s="1">
        <v>179</v>
      </c>
      <c r="AW6" s="1">
        <v>136</v>
      </c>
      <c r="AX6" s="1">
        <v>2976</v>
      </c>
    </row>
    <row r="7" spans="1:50" x14ac:dyDescent="0.35">
      <c r="A7" s="4" t="s">
        <v>31</v>
      </c>
      <c r="B7" s="1">
        <v>8</v>
      </c>
      <c r="C7" s="1">
        <v>4</v>
      </c>
      <c r="D7" s="1">
        <v>13</v>
      </c>
      <c r="E7" s="1">
        <v>10</v>
      </c>
      <c r="F7" s="1">
        <v>26</v>
      </c>
      <c r="G7" s="1">
        <v>30</v>
      </c>
      <c r="H7" s="1">
        <v>8</v>
      </c>
      <c r="I7" s="1">
        <v>29</v>
      </c>
      <c r="J7" s="1">
        <v>70</v>
      </c>
      <c r="K7" s="1">
        <v>17</v>
      </c>
      <c r="L7" s="1">
        <v>41</v>
      </c>
      <c r="M7" s="1">
        <v>58</v>
      </c>
      <c r="N7" s="1">
        <v>9</v>
      </c>
      <c r="O7" s="1">
        <v>12</v>
      </c>
      <c r="P7" s="1">
        <v>27</v>
      </c>
      <c r="Q7" s="1">
        <v>57</v>
      </c>
      <c r="R7" s="1">
        <v>46</v>
      </c>
      <c r="S7" s="1">
        <v>2</v>
      </c>
      <c r="T7" s="1">
        <v>9</v>
      </c>
      <c r="U7" s="1">
        <v>27</v>
      </c>
      <c r="V7" s="1">
        <v>32</v>
      </c>
      <c r="W7" s="1">
        <v>29</v>
      </c>
      <c r="X7" s="1">
        <v>66</v>
      </c>
      <c r="Y7" s="1">
        <v>49</v>
      </c>
      <c r="Z7" s="1">
        <v>4</v>
      </c>
      <c r="AA7" s="1">
        <v>18</v>
      </c>
      <c r="AB7" s="1">
        <v>24</v>
      </c>
      <c r="AC7" s="1">
        <v>17</v>
      </c>
      <c r="AD7" s="1">
        <v>38</v>
      </c>
      <c r="AE7" s="1">
        <v>33</v>
      </c>
      <c r="AF7" s="1">
        <v>36</v>
      </c>
      <c r="AG7" s="1">
        <v>39</v>
      </c>
      <c r="AH7" s="1">
        <v>45</v>
      </c>
      <c r="AI7" s="1">
        <v>23</v>
      </c>
      <c r="AJ7" s="1">
        <v>55</v>
      </c>
      <c r="AK7" s="1">
        <v>64</v>
      </c>
      <c r="AL7" s="1">
        <v>19</v>
      </c>
      <c r="AM7" s="1">
        <v>43</v>
      </c>
      <c r="AN7" s="1">
        <v>56</v>
      </c>
      <c r="AO7" s="1">
        <v>26</v>
      </c>
      <c r="AP7" s="1">
        <v>49</v>
      </c>
      <c r="AQ7" s="1">
        <v>45</v>
      </c>
      <c r="AR7" s="1">
        <v>36</v>
      </c>
      <c r="AS7" s="1">
        <v>76</v>
      </c>
      <c r="AT7" s="1">
        <v>65</v>
      </c>
      <c r="AU7" s="1">
        <v>47</v>
      </c>
      <c r="AV7" s="1">
        <v>91</v>
      </c>
      <c r="AW7" s="1">
        <v>101</v>
      </c>
      <c r="AX7" s="1">
        <v>1729</v>
      </c>
    </row>
    <row r="8" spans="1:50" x14ac:dyDescent="0.35">
      <c r="A8" s="4" t="s">
        <v>24</v>
      </c>
      <c r="B8" s="1">
        <v>32</v>
      </c>
      <c r="C8" s="1">
        <v>18</v>
      </c>
      <c r="D8" s="1">
        <v>72</v>
      </c>
      <c r="E8" s="1">
        <v>64</v>
      </c>
      <c r="F8" s="1">
        <v>47</v>
      </c>
      <c r="G8" s="1">
        <v>81</v>
      </c>
      <c r="H8" s="1">
        <v>40</v>
      </c>
      <c r="I8" s="1">
        <v>30</v>
      </c>
      <c r="J8" s="1">
        <v>72</v>
      </c>
      <c r="K8" s="1">
        <v>33</v>
      </c>
      <c r="L8" s="1">
        <v>64</v>
      </c>
      <c r="M8" s="1">
        <v>60</v>
      </c>
      <c r="N8" s="1">
        <v>20</v>
      </c>
      <c r="O8" s="1">
        <v>27</v>
      </c>
      <c r="P8" s="1">
        <v>18</v>
      </c>
      <c r="Q8" s="1">
        <v>58</v>
      </c>
      <c r="R8" s="1">
        <v>43</v>
      </c>
      <c r="S8" s="1">
        <v>31</v>
      </c>
      <c r="T8" s="1">
        <v>29</v>
      </c>
      <c r="U8" s="1">
        <v>60</v>
      </c>
      <c r="V8" s="1">
        <v>86</v>
      </c>
      <c r="W8" s="1">
        <v>36</v>
      </c>
      <c r="X8" s="1">
        <v>97</v>
      </c>
      <c r="Y8" s="1">
        <v>103</v>
      </c>
      <c r="Z8" s="1">
        <v>20</v>
      </c>
      <c r="AA8" s="1">
        <v>17</v>
      </c>
      <c r="AB8" s="1">
        <v>24</v>
      </c>
      <c r="AC8" s="1">
        <v>67</v>
      </c>
      <c r="AD8" s="1">
        <v>66</v>
      </c>
      <c r="AE8" s="1">
        <v>36</v>
      </c>
      <c r="AF8" s="1">
        <v>61</v>
      </c>
      <c r="AG8" s="1">
        <v>41</v>
      </c>
      <c r="AH8" s="1">
        <v>100</v>
      </c>
      <c r="AI8" s="1">
        <v>51</v>
      </c>
      <c r="AJ8" s="1">
        <v>95</v>
      </c>
      <c r="AK8" s="1">
        <v>100</v>
      </c>
      <c r="AL8" s="1">
        <v>59</v>
      </c>
      <c r="AM8" s="1">
        <v>28</v>
      </c>
      <c r="AN8" s="1">
        <v>70</v>
      </c>
      <c r="AO8" s="1">
        <v>80</v>
      </c>
      <c r="AP8" s="1">
        <v>87</v>
      </c>
      <c r="AQ8" s="1">
        <v>87</v>
      </c>
      <c r="AR8" s="1">
        <v>88</v>
      </c>
      <c r="AS8" s="1">
        <v>64</v>
      </c>
      <c r="AT8" s="1">
        <v>134</v>
      </c>
      <c r="AU8" s="1">
        <v>88</v>
      </c>
      <c r="AV8" s="1">
        <v>169</v>
      </c>
      <c r="AW8" s="1">
        <v>147</v>
      </c>
      <c r="AX8" s="1">
        <v>3000</v>
      </c>
    </row>
    <row r="9" spans="1:50" x14ac:dyDescent="0.35">
      <c r="A9" s="4" t="s">
        <v>29</v>
      </c>
      <c r="B9" s="1">
        <v>42</v>
      </c>
      <c r="C9" s="1">
        <v>37</v>
      </c>
      <c r="D9" s="1">
        <v>87</v>
      </c>
      <c r="E9" s="1">
        <v>79</v>
      </c>
      <c r="F9" s="1">
        <v>92</v>
      </c>
      <c r="G9" s="1">
        <v>75</v>
      </c>
      <c r="H9" s="1">
        <v>104</v>
      </c>
      <c r="I9" s="1">
        <v>101</v>
      </c>
      <c r="J9" s="1">
        <v>123</v>
      </c>
      <c r="K9" s="1">
        <v>68</v>
      </c>
      <c r="L9" s="1">
        <v>157</v>
      </c>
      <c r="M9" s="1">
        <v>124</v>
      </c>
      <c r="N9" s="1">
        <v>18</v>
      </c>
      <c r="O9" s="1">
        <v>36</v>
      </c>
      <c r="P9" s="1">
        <v>53</v>
      </c>
      <c r="Q9" s="1">
        <v>79</v>
      </c>
      <c r="R9" s="1">
        <v>61</v>
      </c>
      <c r="S9" s="1">
        <v>103</v>
      </c>
      <c r="T9" s="1">
        <v>109</v>
      </c>
      <c r="U9" s="1">
        <v>80</v>
      </c>
      <c r="V9" s="1">
        <v>203</v>
      </c>
      <c r="W9" s="1">
        <v>88</v>
      </c>
      <c r="X9" s="1">
        <v>230</v>
      </c>
      <c r="Y9" s="1">
        <v>155</v>
      </c>
      <c r="Z9" s="1">
        <v>48</v>
      </c>
      <c r="AA9" s="1">
        <v>35</v>
      </c>
      <c r="AB9" s="1">
        <v>96</v>
      </c>
      <c r="AC9" s="1">
        <v>107</v>
      </c>
      <c r="AD9" s="1">
        <v>122</v>
      </c>
      <c r="AE9" s="1">
        <v>106</v>
      </c>
      <c r="AF9" s="1">
        <v>101</v>
      </c>
      <c r="AG9" s="1">
        <v>140</v>
      </c>
      <c r="AH9" s="1">
        <v>226</v>
      </c>
      <c r="AI9" s="1">
        <v>125</v>
      </c>
      <c r="AJ9" s="1">
        <v>250</v>
      </c>
      <c r="AK9" s="1">
        <v>247</v>
      </c>
      <c r="AL9" s="1">
        <v>136</v>
      </c>
      <c r="AM9" s="1">
        <v>40</v>
      </c>
      <c r="AN9" s="1">
        <v>170</v>
      </c>
      <c r="AO9" s="1">
        <v>147</v>
      </c>
      <c r="AP9" s="1">
        <v>138</v>
      </c>
      <c r="AQ9" s="1">
        <v>132</v>
      </c>
      <c r="AR9" s="1">
        <v>108</v>
      </c>
      <c r="AS9" s="1">
        <v>168</v>
      </c>
      <c r="AT9" s="1">
        <v>250</v>
      </c>
      <c r="AU9" s="1">
        <v>179</v>
      </c>
      <c r="AV9" s="1">
        <v>288</v>
      </c>
      <c r="AW9" s="1">
        <v>311</v>
      </c>
      <c r="AX9" s="1">
        <v>5974</v>
      </c>
    </row>
    <row r="10" spans="1:50" x14ac:dyDescent="0.35">
      <c r="A10" s="4" t="s">
        <v>9</v>
      </c>
      <c r="B10" s="1">
        <v>16</v>
      </c>
      <c r="C10" s="1"/>
      <c r="D10" s="1">
        <v>17</v>
      </c>
      <c r="E10" s="1">
        <v>3</v>
      </c>
      <c r="F10" s="1">
        <v>9</v>
      </c>
      <c r="G10" s="1">
        <v>9</v>
      </c>
      <c r="H10" s="1">
        <v>9</v>
      </c>
      <c r="I10" s="1">
        <v>13</v>
      </c>
      <c r="J10" s="1">
        <v>15</v>
      </c>
      <c r="K10" s="1">
        <v>6</v>
      </c>
      <c r="L10" s="1">
        <v>39</v>
      </c>
      <c r="M10" s="1">
        <v>17</v>
      </c>
      <c r="N10" s="1">
        <v>14</v>
      </c>
      <c r="O10" s="1">
        <v>4</v>
      </c>
      <c r="P10" s="1">
        <v>18</v>
      </c>
      <c r="Q10" s="1">
        <v>14</v>
      </c>
      <c r="R10" s="1">
        <v>12</v>
      </c>
      <c r="S10" s="1">
        <v>6</v>
      </c>
      <c r="T10" s="1">
        <v>29</v>
      </c>
      <c r="U10" s="1">
        <v>26</v>
      </c>
      <c r="V10" s="1">
        <v>34</v>
      </c>
      <c r="W10" s="1">
        <v>12</v>
      </c>
      <c r="X10" s="1">
        <v>48</v>
      </c>
      <c r="Y10" s="1">
        <v>25</v>
      </c>
      <c r="Z10" s="1">
        <v>14</v>
      </c>
      <c r="AA10" s="1">
        <v>2</v>
      </c>
      <c r="AB10" s="1">
        <v>15</v>
      </c>
      <c r="AC10" s="1">
        <v>19</v>
      </c>
      <c r="AD10" s="1"/>
      <c r="AE10" s="1">
        <v>17</v>
      </c>
      <c r="AF10" s="1">
        <v>19</v>
      </c>
      <c r="AG10" s="1">
        <v>8</v>
      </c>
      <c r="AH10" s="1">
        <v>40</v>
      </c>
      <c r="AI10" s="1">
        <v>10</v>
      </c>
      <c r="AJ10" s="1">
        <v>31</v>
      </c>
      <c r="AK10" s="1">
        <v>22</v>
      </c>
      <c r="AL10" s="1">
        <v>4</v>
      </c>
      <c r="AM10" s="1">
        <v>12</v>
      </c>
      <c r="AN10" s="1">
        <v>11</v>
      </c>
      <c r="AO10" s="1">
        <v>35</v>
      </c>
      <c r="AP10" s="1">
        <v>39</v>
      </c>
      <c r="AQ10" s="1">
        <v>39</v>
      </c>
      <c r="AR10" s="1">
        <v>13</v>
      </c>
      <c r="AS10" s="1">
        <v>7</v>
      </c>
      <c r="AT10" s="1">
        <v>23</v>
      </c>
      <c r="AU10" s="1">
        <v>26</v>
      </c>
      <c r="AV10" s="1">
        <v>17</v>
      </c>
      <c r="AW10" s="1">
        <v>50</v>
      </c>
      <c r="AX10" s="1">
        <v>868</v>
      </c>
    </row>
    <row r="11" spans="1:50" x14ac:dyDescent="0.35">
      <c r="A11" s="4" t="s">
        <v>11</v>
      </c>
      <c r="B11" s="1">
        <v>18</v>
      </c>
      <c r="C11" s="1">
        <v>3</v>
      </c>
      <c r="D11" s="1">
        <v>54</v>
      </c>
      <c r="E11" s="1">
        <v>19</v>
      </c>
      <c r="F11" s="1">
        <v>33</v>
      </c>
      <c r="G11" s="1">
        <v>38</v>
      </c>
      <c r="H11" s="1">
        <v>36</v>
      </c>
      <c r="I11" s="1">
        <v>31</v>
      </c>
      <c r="J11" s="1">
        <v>69</v>
      </c>
      <c r="K11" s="1">
        <v>49</v>
      </c>
      <c r="L11" s="1">
        <v>57</v>
      </c>
      <c r="M11" s="1">
        <v>133</v>
      </c>
      <c r="N11" s="1">
        <v>12</v>
      </c>
      <c r="O11" s="1">
        <v>25</v>
      </c>
      <c r="P11" s="1">
        <v>34</v>
      </c>
      <c r="Q11" s="1">
        <v>33</v>
      </c>
      <c r="R11" s="1">
        <v>44</v>
      </c>
      <c r="S11" s="1">
        <v>24</v>
      </c>
      <c r="T11" s="1">
        <v>61</v>
      </c>
      <c r="U11" s="1">
        <v>9</v>
      </c>
      <c r="V11" s="1">
        <v>63</v>
      </c>
      <c r="W11" s="1">
        <v>57</v>
      </c>
      <c r="X11" s="1">
        <v>90</v>
      </c>
      <c r="Y11" s="1">
        <v>76</v>
      </c>
      <c r="Z11" s="1">
        <v>13</v>
      </c>
      <c r="AA11" s="1">
        <v>16</v>
      </c>
      <c r="AB11" s="1">
        <v>50</v>
      </c>
      <c r="AC11" s="1">
        <v>54</v>
      </c>
      <c r="AD11" s="1">
        <v>48</v>
      </c>
      <c r="AE11" s="1">
        <v>26</v>
      </c>
      <c r="AF11" s="1">
        <v>40</v>
      </c>
      <c r="AG11" s="1">
        <v>31</v>
      </c>
      <c r="AH11" s="1">
        <v>84</v>
      </c>
      <c r="AI11" s="1">
        <v>57</v>
      </c>
      <c r="AJ11" s="1">
        <v>99</v>
      </c>
      <c r="AK11" s="1">
        <v>96</v>
      </c>
      <c r="AL11" s="1">
        <v>18</v>
      </c>
      <c r="AM11" s="1">
        <v>17</v>
      </c>
      <c r="AN11" s="1">
        <v>32</v>
      </c>
      <c r="AO11" s="1">
        <v>24</v>
      </c>
      <c r="AP11" s="1">
        <v>66</v>
      </c>
      <c r="AQ11" s="1">
        <v>53</v>
      </c>
      <c r="AR11" s="1">
        <v>45</v>
      </c>
      <c r="AS11" s="1">
        <v>38</v>
      </c>
      <c r="AT11" s="1">
        <v>113</v>
      </c>
      <c r="AU11" s="1">
        <v>56</v>
      </c>
      <c r="AV11" s="1">
        <v>87</v>
      </c>
      <c r="AW11" s="1">
        <v>125</v>
      </c>
      <c r="AX11" s="1">
        <v>2356</v>
      </c>
    </row>
    <row r="12" spans="1:50" x14ac:dyDescent="0.35">
      <c r="A12" s="4" t="s">
        <v>363</v>
      </c>
      <c r="B12" s="1"/>
      <c r="C12" s="1"/>
      <c r="D12" s="1"/>
      <c r="E12" s="1"/>
      <c r="F12" s="1">
        <v>10</v>
      </c>
      <c r="G12" s="1"/>
      <c r="H12" s="1">
        <v>1</v>
      </c>
      <c r="I12" s="1">
        <v>4</v>
      </c>
      <c r="J12" s="1">
        <v>3</v>
      </c>
      <c r="K12" s="1">
        <v>5</v>
      </c>
      <c r="L12" s="1"/>
      <c r="M12" s="1">
        <v>6</v>
      </c>
      <c r="N12" s="1"/>
      <c r="O12" s="1"/>
      <c r="P12" s="1">
        <v>9</v>
      </c>
      <c r="Q12" s="1">
        <v>10</v>
      </c>
      <c r="R12" s="1">
        <v>7</v>
      </c>
      <c r="S12" s="1">
        <v>3</v>
      </c>
      <c r="T12" s="1"/>
      <c r="U12" s="1">
        <v>5</v>
      </c>
      <c r="V12" s="1">
        <v>6</v>
      </c>
      <c r="W12" s="1">
        <v>4</v>
      </c>
      <c r="X12" s="1">
        <v>3</v>
      </c>
      <c r="Y12" s="1">
        <v>16</v>
      </c>
      <c r="Z12" s="1">
        <v>4</v>
      </c>
      <c r="AA12" s="1"/>
      <c r="AB12" s="1"/>
      <c r="AC12" s="1">
        <v>3</v>
      </c>
      <c r="AD12" s="1">
        <v>6</v>
      </c>
      <c r="AE12" s="1"/>
      <c r="AF12" s="1">
        <v>14</v>
      </c>
      <c r="AG12" s="1"/>
      <c r="AH12" s="1">
        <v>18</v>
      </c>
      <c r="AI12" s="1">
        <v>14</v>
      </c>
      <c r="AJ12" s="1">
        <v>4</v>
      </c>
      <c r="AK12" s="1">
        <v>6</v>
      </c>
      <c r="AL12" s="1">
        <v>5</v>
      </c>
      <c r="AM12" s="1"/>
      <c r="AN12" s="1">
        <v>20</v>
      </c>
      <c r="AO12" s="1"/>
      <c r="AP12" s="1">
        <v>6</v>
      </c>
      <c r="AQ12" s="1"/>
      <c r="AR12" s="1">
        <v>12</v>
      </c>
      <c r="AS12" s="1">
        <v>3</v>
      </c>
      <c r="AT12" s="1">
        <v>2</v>
      </c>
      <c r="AU12" s="1">
        <v>4</v>
      </c>
      <c r="AV12" s="1">
        <v>8</v>
      </c>
      <c r="AW12" s="1">
        <v>13</v>
      </c>
      <c r="AX12" s="1">
        <v>234</v>
      </c>
    </row>
    <row r="13" spans="1:50" x14ac:dyDescent="0.35">
      <c r="A13" s="4" t="s">
        <v>61</v>
      </c>
      <c r="B13" s="1">
        <v>13</v>
      </c>
      <c r="C13" s="1"/>
      <c r="D13" s="1">
        <v>10</v>
      </c>
      <c r="E13" s="1">
        <v>13</v>
      </c>
      <c r="F13" s="1">
        <v>9</v>
      </c>
      <c r="G13" s="1">
        <v>13</v>
      </c>
      <c r="H13" s="1">
        <v>12</v>
      </c>
      <c r="I13" s="1">
        <v>13</v>
      </c>
      <c r="J13" s="1">
        <v>29</v>
      </c>
      <c r="K13" s="1">
        <v>28</v>
      </c>
      <c r="L13" s="1">
        <v>48</v>
      </c>
      <c r="M13" s="1">
        <v>18</v>
      </c>
      <c r="N13" s="1">
        <v>2</v>
      </c>
      <c r="O13" s="1">
        <v>14</v>
      </c>
      <c r="P13" s="1">
        <v>18</v>
      </c>
      <c r="Q13" s="1">
        <v>4</v>
      </c>
      <c r="R13" s="1">
        <v>15</v>
      </c>
      <c r="S13" s="1">
        <v>8</v>
      </c>
      <c r="T13" s="1">
        <v>27</v>
      </c>
      <c r="U13" s="1"/>
      <c r="V13" s="1">
        <v>33</v>
      </c>
      <c r="W13" s="1">
        <v>35</v>
      </c>
      <c r="X13" s="1">
        <v>41</v>
      </c>
      <c r="Y13" s="1">
        <v>40</v>
      </c>
      <c r="Z13" s="1">
        <v>16</v>
      </c>
      <c r="AA13" s="1">
        <v>10</v>
      </c>
      <c r="AB13" s="1">
        <v>21</v>
      </c>
      <c r="AC13" s="1">
        <v>18</v>
      </c>
      <c r="AD13" s="1">
        <v>23</v>
      </c>
      <c r="AE13" s="1">
        <v>9</v>
      </c>
      <c r="AF13" s="1">
        <v>13</v>
      </c>
      <c r="AG13" s="1">
        <v>13</v>
      </c>
      <c r="AH13" s="1">
        <v>28</v>
      </c>
      <c r="AI13" s="1">
        <v>19</v>
      </c>
      <c r="AJ13" s="1">
        <v>25</v>
      </c>
      <c r="AK13" s="1">
        <v>27</v>
      </c>
      <c r="AL13" s="1">
        <v>10</v>
      </c>
      <c r="AM13" s="1">
        <v>5</v>
      </c>
      <c r="AN13" s="1">
        <v>25</v>
      </c>
      <c r="AO13" s="1">
        <v>16</v>
      </c>
      <c r="AP13" s="1">
        <v>25</v>
      </c>
      <c r="AQ13" s="1">
        <v>8</v>
      </c>
      <c r="AR13" s="1">
        <v>5</v>
      </c>
      <c r="AS13" s="1">
        <v>17</v>
      </c>
      <c r="AT13" s="1">
        <v>46</v>
      </c>
      <c r="AU13" s="1">
        <v>25</v>
      </c>
      <c r="AV13" s="1">
        <v>38</v>
      </c>
      <c r="AW13" s="1">
        <v>21</v>
      </c>
      <c r="AX13" s="1">
        <v>906</v>
      </c>
    </row>
    <row r="14" spans="1:50" x14ac:dyDescent="0.35">
      <c r="A14" s="4" t="s">
        <v>91</v>
      </c>
      <c r="B14" s="1">
        <v>7</v>
      </c>
      <c r="C14" s="1">
        <v>5</v>
      </c>
      <c r="D14" s="1">
        <v>14</v>
      </c>
      <c r="E14" s="1">
        <v>28</v>
      </c>
      <c r="F14" s="1">
        <v>8</v>
      </c>
      <c r="G14" s="1">
        <v>12</v>
      </c>
      <c r="H14" s="1">
        <v>10</v>
      </c>
      <c r="I14" s="1">
        <v>28</v>
      </c>
      <c r="J14" s="1">
        <v>34</v>
      </c>
      <c r="K14" s="1">
        <v>16</v>
      </c>
      <c r="L14" s="1">
        <v>21</v>
      </c>
      <c r="M14" s="1">
        <v>18</v>
      </c>
      <c r="N14" s="1"/>
      <c r="O14" s="1">
        <v>1</v>
      </c>
      <c r="P14" s="1">
        <v>24</v>
      </c>
      <c r="Q14" s="1">
        <v>14</v>
      </c>
      <c r="R14" s="1">
        <v>15</v>
      </c>
      <c r="S14" s="1">
        <v>7</v>
      </c>
      <c r="T14" s="1">
        <v>14</v>
      </c>
      <c r="U14" s="1">
        <v>11</v>
      </c>
      <c r="V14" s="1">
        <v>18</v>
      </c>
      <c r="W14" s="1">
        <v>5</v>
      </c>
      <c r="X14" s="1">
        <v>46</v>
      </c>
      <c r="Y14" s="1">
        <v>21</v>
      </c>
      <c r="Z14" s="1">
        <v>6</v>
      </c>
      <c r="AA14" s="1">
        <v>22</v>
      </c>
      <c r="AB14" s="1">
        <v>3</v>
      </c>
      <c r="AC14" s="1">
        <v>21</v>
      </c>
      <c r="AD14" s="1">
        <v>8</v>
      </c>
      <c r="AE14" s="1">
        <v>13</v>
      </c>
      <c r="AF14" s="1">
        <v>32</v>
      </c>
      <c r="AG14" s="1">
        <v>21</v>
      </c>
      <c r="AH14" s="1">
        <v>33</v>
      </c>
      <c r="AI14" s="1">
        <v>32</v>
      </c>
      <c r="AJ14" s="1">
        <v>62</v>
      </c>
      <c r="AK14" s="1">
        <v>35</v>
      </c>
      <c r="AL14" s="1">
        <v>19</v>
      </c>
      <c r="AM14" s="1">
        <v>22</v>
      </c>
      <c r="AN14" s="1">
        <v>11</v>
      </c>
      <c r="AO14" s="1">
        <v>13</v>
      </c>
      <c r="AP14" s="1">
        <v>13</v>
      </c>
      <c r="AQ14" s="1">
        <v>7</v>
      </c>
      <c r="AR14" s="1">
        <v>9</v>
      </c>
      <c r="AS14" s="1">
        <v>15</v>
      </c>
      <c r="AT14" s="1">
        <v>37</v>
      </c>
      <c r="AU14" s="1">
        <v>20</v>
      </c>
      <c r="AV14" s="1">
        <v>29</v>
      </c>
      <c r="AW14" s="1">
        <v>54</v>
      </c>
      <c r="AX14" s="1">
        <v>914</v>
      </c>
    </row>
    <row r="15" spans="1:50" x14ac:dyDescent="0.35">
      <c r="A15" s="4" t="s">
        <v>22</v>
      </c>
      <c r="B15" s="1">
        <v>33</v>
      </c>
      <c r="C15" s="1">
        <v>14</v>
      </c>
      <c r="D15" s="1">
        <v>32</v>
      </c>
      <c r="E15" s="1">
        <v>36</v>
      </c>
      <c r="F15" s="1">
        <v>37</v>
      </c>
      <c r="G15" s="1">
        <v>39</v>
      </c>
      <c r="H15" s="1">
        <v>55</v>
      </c>
      <c r="I15" s="1">
        <v>47</v>
      </c>
      <c r="J15" s="1">
        <v>90</v>
      </c>
      <c r="K15" s="1">
        <v>50</v>
      </c>
      <c r="L15" s="1">
        <v>104</v>
      </c>
      <c r="M15" s="1">
        <v>123</v>
      </c>
      <c r="N15" s="1">
        <v>44</v>
      </c>
      <c r="O15" s="1">
        <v>8</v>
      </c>
      <c r="P15" s="1">
        <v>46</v>
      </c>
      <c r="Q15" s="1">
        <v>45</v>
      </c>
      <c r="R15" s="1">
        <v>68</v>
      </c>
      <c r="S15" s="1">
        <v>75</v>
      </c>
      <c r="T15" s="1">
        <v>56</v>
      </c>
      <c r="U15" s="1">
        <v>45</v>
      </c>
      <c r="V15" s="1">
        <v>87</v>
      </c>
      <c r="W15" s="1">
        <v>52</v>
      </c>
      <c r="X15" s="1">
        <v>133</v>
      </c>
      <c r="Y15" s="1">
        <v>111</v>
      </c>
      <c r="Z15" s="1">
        <v>60</v>
      </c>
      <c r="AA15" s="1">
        <v>44</v>
      </c>
      <c r="AB15" s="1">
        <v>68</v>
      </c>
      <c r="AC15" s="1">
        <v>61</v>
      </c>
      <c r="AD15" s="1">
        <v>107</v>
      </c>
      <c r="AE15" s="1">
        <v>49</v>
      </c>
      <c r="AF15" s="1">
        <v>85</v>
      </c>
      <c r="AG15" s="1">
        <v>34</v>
      </c>
      <c r="AH15" s="1">
        <v>132</v>
      </c>
      <c r="AI15" s="1">
        <v>109</v>
      </c>
      <c r="AJ15" s="1">
        <v>136</v>
      </c>
      <c r="AK15" s="1">
        <v>151</v>
      </c>
      <c r="AL15" s="1">
        <v>47</v>
      </c>
      <c r="AM15" s="1">
        <v>25</v>
      </c>
      <c r="AN15" s="1">
        <v>59</v>
      </c>
      <c r="AO15" s="1">
        <v>104</v>
      </c>
      <c r="AP15" s="1">
        <v>60</v>
      </c>
      <c r="AQ15" s="1">
        <v>61</v>
      </c>
      <c r="AR15" s="1">
        <v>101</v>
      </c>
      <c r="AS15" s="1">
        <v>61</v>
      </c>
      <c r="AT15" s="1">
        <v>133</v>
      </c>
      <c r="AU15" s="1">
        <v>96</v>
      </c>
      <c r="AV15" s="1">
        <v>179</v>
      </c>
      <c r="AW15" s="1">
        <v>171</v>
      </c>
      <c r="AX15" s="1">
        <v>3563</v>
      </c>
    </row>
    <row r="16" spans="1:50" x14ac:dyDescent="0.35">
      <c r="A16" s="4" t="s">
        <v>15</v>
      </c>
      <c r="B16" s="1">
        <v>7</v>
      </c>
      <c r="C16" s="1">
        <v>10</v>
      </c>
      <c r="D16" s="1">
        <v>28</v>
      </c>
      <c r="E16" s="1">
        <v>17</v>
      </c>
      <c r="F16" s="1">
        <v>17</v>
      </c>
      <c r="G16" s="1">
        <v>19</v>
      </c>
      <c r="H16" s="1">
        <v>21</v>
      </c>
      <c r="I16" s="1">
        <v>12</v>
      </c>
      <c r="J16" s="1">
        <v>57</v>
      </c>
      <c r="K16" s="1">
        <v>18</v>
      </c>
      <c r="L16" s="1">
        <v>68</v>
      </c>
      <c r="M16" s="1">
        <v>52</v>
      </c>
      <c r="N16" s="1">
        <v>6</v>
      </c>
      <c r="O16" s="1">
        <v>17</v>
      </c>
      <c r="P16" s="1">
        <v>15</v>
      </c>
      <c r="Q16" s="1">
        <v>15</v>
      </c>
      <c r="R16" s="1">
        <v>38</v>
      </c>
      <c r="S16" s="1">
        <v>18</v>
      </c>
      <c r="T16" s="1">
        <v>12</v>
      </c>
      <c r="U16" s="1">
        <v>21</v>
      </c>
      <c r="V16" s="1">
        <v>28</v>
      </c>
      <c r="W16" s="1">
        <v>25</v>
      </c>
      <c r="X16" s="1">
        <v>21</v>
      </c>
      <c r="Y16" s="1">
        <v>47</v>
      </c>
      <c r="Z16" s="1">
        <v>17</v>
      </c>
      <c r="AA16" s="1">
        <v>9</v>
      </c>
      <c r="AB16" s="1">
        <v>4</v>
      </c>
      <c r="AC16" s="1">
        <v>6</v>
      </c>
      <c r="AD16" s="1">
        <v>28</v>
      </c>
      <c r="AE16" s="1">
        <v>58</v>
      </c>
      <c r="AF16" s="1">
        <v>27</v>
      </c>
      <c r="AG16" s="1">
        <v>36</v>
      </c>
      <c r="AH16" s="1">
        <v>70</v>
      </c>
      <c r="AI16" s="1">
        <v>28</v>
      </c>
      <c r="AJ16" s="1">
        <v>45</v>
      </c>
      <c r="AK16" s="1">
        <v>35</v>
      </c>
      <c r="AL16" s="1">
        <v>9</v>
      </c>
      <c r="AM16" s="1">
        <v>4</v>
      </c>
      <c r="AN16" s="1">
        <v>31</v>
      </c>
      <c r="AO16" s="1">
        <v>47</v>
      </c>
      <c r="AP16" s="1">
        <v>37</v>
      </c>
      <c r="AQ16" s="1">
        <v>23</v>
      </c>
      <c r="AR16" s="1">
        <v>41</v>
      </c>
      <c r="AS16" s="1">
        <v>49</v>
      </c>
      <c r="AT16" s="1">
        <v>70</v>
      </c>
      <c r="AU16" s="1">
        <v>59</v>
      </c>
      <c r="AV16" s="1">
        <v>36</v>
      </c>
      <c r="AW16" s="1">
        <v>42</v>
      </c>
      <c r="AX16" s="1">
        <v>1400</v>
      </c>
    </row>
    <row r="17" spans="1:50" x14ac:dyDescent="0.35">
      <c r="A17" s="4" t="s">
        <v>208</v>
      </c>
      <c r="B17" s="1"/>
      <c r="C17" s="1"/>
      <c r="D17" s="1">
        <v>16</v>
      </c>
      <c r="E17" s="1">
        <v>4</v>
      </c>
      <c r="F17" s="1"/>
      <c r="G17" s="1">
        <v>8</v>
      </c>
      <c r="H17" s="1"/>
      <c r="I17" s="1"/>
      <c r="J17" s="1">
        <v>45</v>
      </c>
      <c r="K17" s="1">
        <v>2</v>
      </c>
      <c r="L17" s="1">
        <v>11</v>
      </c>
      <c r="M17" s="1">
        <v>10</v>
      </c>
      <c r="N17" s="1">
        <v>12</v>
      </c>
      <c r="O17" s="1"/>
      <c r="P17" s="1"/>
      <c r="Q17" s="1">
        <v>11</v>
      </c>
      <c r="R17" s="1">
        <v>9</v>
      </c>
      <c r="S17" s="1"/>
      <c r="T17" s="1">
        <v>3</v>
      </c>
      <c r="U17" s="1">
        <v>12</v>
      </c>
      <c r="V17" s="1">
        <v>7</v>
      </c>
      <c r="W17" s="1">
        <v>6</v>
      </c>
      <c r="X17" s="1">
        <v>16</v>
      </c>
      <c r="Y17" s="1">
        <v>18</v>
      </c>
      <c r="Z17" s="1"/>
      <c r="AA17" s="1">
        <v>5</v>
      </c>
      <c r="AB17" s="1">
        <v>16</v>
      </c>
      <c r="AC17" s="1">
        <v>7</v>
      </c>
      <c r="AD17" s="1">
        <v>23</v>
      </c>
      <c r="AE17" s="1">
        <v>13</v>
      </c>
      <c r="AF17" s="1">
        <v>4</v>
      </c>
      <c r="AG17" s="1">
        <v>9</v>
      </c>
      <c r="AH17" s="1">
        <v>7</v>
      </c>
      <c r="AI17" s="1">
        <v>9</v>
      </c>
      <c r="AJ17" s="1">
        <v>33</v>
      </c>
      <c r="AK17" s="1">
        <v>3</v>
      </c>
      <c r="AL17" s="1">
        <v>7</v>
      </c>
      <c r="AM17" s="1">
        <v>2</v>
      </c>
      <c r="AN17" s="1">
        <v>4</v>
      </c>
      <c r="AO17" s="1">
        <v>7</v>
      </c>
      <c r="AP17" s="1">
        <v>1</v>
      </c>
      <c r="AQ17" s="1">
        <v>16</v>
      </c>
      <c r="AR17" s="1">
        <v>9</v>
      </c>
      <c r="AS17" s="1">
        <v>3</v>
      </c>
      <c r="AT17" s="1">
        <v>13</v>
      </c>
      <c r="AU17" s="1">
        <v>31</v>
      </c>
      <c r="AV17" s="1">
        <v>21</v>
      </c>
      <c r="AW17" s="1">
        <v>7</v>
      </c>
      <c r="AX17" s="1">
        <v>440</v>
      </c>
    </row>
    <row r="18" spans="1:50" x14ac:dyDescent="0.35">
      <c r="A18" s="4" t="s">
        <v>36</v>
      </c>
      <c r="B18" s="1">
        <v>32</v>
      </c>
      <c r="C18" s="1">
        <v>19</v>
      </c>
      <c r="D18" s="1">
        <v>92</v>
      </c>
      <c r="E18" s="1">
        <v>63</v>
      </c>
      <c r="F18" s="1">
        <v>50</v>
      </c>
      <c r="G18" s="1">
        <v>53</v>
      </c>
      <c r="H18" s="1">
        <v>65</v>
      </c>
      <c r="I18" s="1">
        <v>109</v>
      </c>
      <c r="J18" s="1">
        <v>138</v>
      </c>
      <c r="K18" s="1">
        <v>64</v>
      </c>
      <c r="L18" s="1">
        <v>204</v>
      </c>
      <c r="M18" s="1">
        <v>128</v>
      </c>
      <c r="N18" s="1">
        <v>42</v>
      </c>
      <c r="O18" s="1">
        <v>31</v>
      </c>
      <c r="P18" s="1">
        <v>101</v>
      </c>
      <c r="Q18" s="1">
        <v>35</v>
      </c>
      <c r="R18" s="1">
        <v>84</v>
      </c>
      <c r="S18" s="1">
        <v>95</v>
      </c>
      <c r="T18" s="1">
        <v>54</v>
      </c>
      <c r="U18" s="1">
        <v>75</v>
      </c>
      <c r="V18" s="1">
        <v>130</v>
      </c>
      <c r="W18" s="1">
        <v>71</v>
      </c>
      <c r="X18" s="1">
        <v>167</v>
      </c>
      <c r="Y18" s="1">
        <v>202</v>
      </c>
      <c r="Z18" s="1">
        <v>43</v>
      </c>
      <c r="AA18" s="1">
        <v>34</v>
      </c>
      <c r="AB18" s="1">
        <v>69</v>
      </c>
      <c r="AC18" s="1">
        <v>79</v>
      </c>
      <c r="AD18" s="1">
        <v>151</v>
      </c>
      <c r="AE18" s="1">
        <v>146</v>
      </c>
      <c r="AF18" s="1">
        <v>110</v>
      </c>
      <c r="AG18" s="1">
        <v>108</v>
      </c>
      <c r="AH18" s="1">
        <v>200</v>
      </c>
      <c r="AI18" s="1">
        <v>102</v>
      </c>
      <c r="AJ18" s="1">
        <v>141</v>
      </c>
      <c r="AK18" s="1">
        <v>189</v>
      </c>
      <c r="AL18" s="1">
        <v>67</v>
      </c>
      <c r="AM18" s="1">
        <v>53</v>
      </c>
      <c r="AN18" s="1">
        <v>114</v>
      </c>
      <c r="AO18" s="1">
        <v>77</v>
      </c>
      <c r="AP18" s="1">
        <v>119</v>
      </c>
      <c r="AQ18" s="1">
        <v>147</v>
      </c>
      <c r="AR18" s="1">
        <v>104</v>
      </c>
      <c r="AS18" s="1">
        <v>98</v>
      </c>
      <c r="AT18" s="1">
        <v>304</v>
      </c>
      <c r="AU18" s="1">
        <v>142</v>
      </c>
      <c r="AV18" s="1">
        <v>256</v>
      </c>
      <c r="AW18" s="1">
        <v>221</v>
      </c>
      <c r="AX18" s="1">
        <v>5178</v>
      </c>
    </row>
    <row r="19" spans="1:50" x14ac:dyDescent="0.35">
      <c r="A19" s="4" t="s">
        <v>27</v>
      </c>
      <c r="B19" s="1">
        <v>31</v>
      </c>
      <c r="C19" s="1">
        <v>11</v>
      </c>
      <c r="D19" s="1">
        <v>37</v>
      </c>
      <c r="E19" s="1">
        <v>64</v>
      </c>
      <c r="F19" s="1">
        <v>54</v>
      </c>
      <c r="G19" s="1">
        <v>50</v>
      </c>
      <c r="H19" s="1">
        <v>44</v>
      </c>
      <c r="I19" s="1">
        <v>53</v>
      </c>
      <c r="J19" s="1">
        <v>42</v>
      </c>
      <c r="K19" s="1">
        <v>56</v>
      </c>
      <c r="L19" s="1">
        <v>159</v>
      </c>
      <c r="M19" s="1">
        <v>83</v>
      </c>
      <c r="N19" s="1">
        <v>17</v>
      </c>
      <c r="O19" s="1">
        <v>14</v>
      </c>
      <c r="P19" s="1">
        <v>53</v>
      </c>
      <c r="Q19" s="1">
        <v>71</v>
      </c>
      <c r="R19" s="1">
        <v>43</v>
      </c>
      <c r="S19" s="1">
        <v>46</v>
      </c>
      <c r="T19" s="1">
        <v>43</v>
      </c>
      <c r="U19" s="1">
        <v>56</v>
      </c>
      <c r="V19" s="1">
        <v>97</v>
      </c>
      <c r="W19" s="1">
        <v>73</v>
      </c>
      <c r="X19" s="1">
        <v>92</v>
      </c>
      <c r="Y19" s="1">
        <v>92</v>
      </c>
      <c r="Z19" s="1">
        <v>31</v>
      </c>
      <c r="AA19" s="1">
        <v>34</v>
      </c>
      <c r="AB19" s="1">
        <v>69</v>
      </c>
      <c r="AC19" s="1">
        <v>39</v>
      </c>
      <c r="AD19" s="1">
        <v>70</v>
      </c>
      <c r="AE19" s="1">
        <v>62</v>
      </c>
      <c r="AF19" s="1">
        <v>84</v>
      </c>
      <c r="AG19" s="1">
        <v>67</v>
      </c>
      <c r="AH19" s="1">
        <v>98</v>
      </c>
      <c r="AI19" s="1">
        <v>48</v>
      </c>
      <c r="AJ19" s="1">
        <v>93</v>
      </c>
      <c r="AK19" s="1">
        <v>123</v>
      </c>
      <c r="AL19" s="1">
        <v>53</v>
      </c>
      <c r="AM19" s="1">
        <v>52</v>
      </c>
      <c r="AN19" s="1">
        <v>102</v>
      </c>
      <c r="AO19" s="1">
        <v>32</v>
      </c>
      <c r="AP19" s="1">
        <v>71</v>
      </c>
      <c r="AQ19" s="1">
        <v>87</v>
      </c>
      <c r="AR19" s="1">
        <v>99</v>
      </c>
      <c r="AS19" s="1">
        <v>75</v>
      </c>
      <c r="AT19" s="1">
        <v>120</v>
      </c>
      <c r="AU19" s="1">
        <v>112</v>
      </c>
      <c r="AV19" s="1">
        <v>175</v>
      </c>
      <c r="AW19" s="1">
        <v>112</v>
      </c>
      <c r="AX19" s="1">
        <v>3289</v>
      </c>
    </row>
    <row r="20" spans="1:50" x14ac:dyDescent="0.35">
      <c r="A20" s="4" t="s">
        <v>20</v>
      </c>
      <c r="B20" s="1">
        <v>28</v>
      </c>
      <c r="C20" s="1">
        <v>8</v>
      </c>
      <c r="D20" s="1">
        <v>52</v>
      </c>
      <c r="E20" s="1">
        <v>65</v>
      </c>
      <c r="F20" s="1">
        <v>19</v>
      </c>
      <c r="G20" s="1">
        <v>34</v>
      </c>
      <c r="H20" s="1">
        <v>59</v>
      </c>
      <c r="I20" s="1">
        <v>33</v>
      </c>
      <c r="J20" s="1">
        <v>92</v>
      </c>
      <c r="K20" s="1">
        <v>80</v>
      </c>
      <c r="L20" s="1">
        <v>103</v>
      </c>
      <c r="M20" s="1">
        <v>100</v>
      </c>
      <c r="N20" s="1">
        <v>5</v>
      </c>
      <c r="O20" s="1">
        <v>11</v>
      </c>
      <c r="P20" s="1">
        <v>54</v>
      </c>
      <c r="Q20" s="1">
        <v>33</v>
      </c>
      <c r="R20" s="1">
        <v>46</v>
      </c>
      <c r="S20" s="1">
        <v>32</v>
      </c>
      <c r="T20" s="1">
        <v>36</v>
      </c>
      <c r="U20" s="1">
        <v>84</v>
      </c>
      <c r="V20" s="1">
        <v>129</v>
      </c>
      <c r="W20" s="1">
        <v>57</v>
      </c>
      <c r="X20" s="1">
        <v>112</v>
      </c>
      <c r="Y20" s="1">
        <v>56</v>
      </c>
      <c r="Z20" s="1">
        <v>31</v>
      </c>
      <c r="AA20" s="1">
        <v>36</v>
      </c>
      <c r="AB20" s="1">
        <v>37</v>
      </c>
      <c r="AC20" s="1">
        <v>65</v>
      </c>
      <c r="AD20" s="1">
        <v>68</v>
      </c>
      <c r="AE20" s="1">
        <v>74</v>
      </c>
      <c r="AF20" s="1">
        <v>65</v>
      </c>
      <c r="AG20" s="1">
        <v>23</v>
      </c>
      <c r="AH20" s="1">
        <v>113</v>
      </c>
      <c r="AI20" s="1">
        <v>71</v>
      </c>
      <c r="AJ20" s="1">
        <v>115</v>
      </c>
      <c r="AK20" s="1">
        <v>110</v>
      </c>
      <c r="AL20" s="1">
        <v>59</v>
      </c>
      <c r="AM20" s="1">
        <v>24</v>
      </c>
      <c r="AN20" s="1">
        <v>68</v>
      </c>
      <c r="AO20" s="1">
        <v>45</v>
      </c>
      <c r="AP20" s="1">
        <v>60</v>
      </c>
      <c r="AQ20" s="1">
        <v>103</v>
      </c>
      <c r="AR20" s="1">
        <v>61</v>
      </c>
      <c r="AS20" s="1">
        <v>99</v>
      </c>
      <c r="AT20" s="1">
        <v>114</v>
      </c>
      <c r="AU20" s="1">
        <v>84</v>
      </c>
      <c r="AV20" s="1">
        <v>174</v>
      </c>
      <c r="AW20" s="1">
        <v>131</v>
      </c>
      <c r="AX20" s="1">
        <v>3158</v>
      </c>
    </row>
    <row r="21" spans="1:50" x14ac:dyDescent="0.35">
      <c r="A21" s="4" t="s">
        <v>182</v>
      </c>
      <c r="B21" s="1"/>
      <c r="C21" s="1">
        <v>2</v>
      </c>
      <c r="D21" s="1">
        <v>2</v>
      </c>
      <c r="E21" s="1">
        <v>6</v>
      </c>
      <c r="F21" s="1">
        <v>13</v>
      </c>
      <c r="G21" s="1">
        <v>5</v>
      </c>
      <c r="H21" s="1">
        <v>14</v>
      </c>
      <c r="I21" s="1">
        <v>21</v>
      </c>
      <c r="J21" s="1">
        <v>9</v>
      </c>
      <c r="K21" s="1">
        <v>8</v>
      </c>
      <c r="L21" s="1">
        <v>35</v>
      </c>
      <c r="M21" s="1">
        <v>15</v>
      </c>
      <c r="N21" s="1">
        <v>8</v>
      </c>
      <c r="O21" s="1"/>
      <c r="P21" s="1">
        <v>4</v>
      </c>
      <c r="Q21" s="1">
        <v>3</v>
      </c>
      <c r="R21" s="1">
        <v>14</v>
      </c>
      <c r="S21" s="1"/>
      <c r="T21" s="1">
        <v>3</v>
      </c>
      <c r="U21" s="1">
        <v>12</v>
      </c>
      <c r="V21" s="1">
        <v>26</v>
      </c>
      <c r="W21" s="1">
        <v>9</v>
      </c>
      <c r="X21" s="1">
        <v>19</v>
      </c>
      <c r="Y21" s="1">
        <v>11</v>
      </c>
      <c r="Z21" s="1"/>
      <c r="AA21" s="1">
        <v>3</v>
      </c>
      <c r="AB21" s="1">
        <v>9</v>
      </c>
      <c r="AC21" s="1">
        <v>28</v>
      </c>
      <c r="AD21" s="1">
        <v>17</v>
      </c>
      <c r="AE21" s="1">
        <v>15</v>
      </c>
      <c r="AF21" s="1">
        <v>28</v>
      </c>
      <c r="AG21" s="1">
        <v>22</v>
      </c>
      <c r="AH21" s="1">
        <v>19</v>
      </c>
      <c r="AI21" s="1">
        <v>14</v>
      </c>
      <c r="AJ21" s="1">
        <v>31</v>
      </c>
      <c r="AK21" s="1">
        <v>30</v>
      </c>
      <c r="AL21" s="1">
        <v>17</v>
      </c>
      <c r="AM21" s="1">
        <v>3</v>
      </c>
      <c r="AN21" s="1">
        <v>12</v>
      </c>
      <c r="AO21" s="1">
        <v>17</v>
      </c>
      <c r="AP21" s="1">
        <v>16</v>
      </c>
      <c r="AQ21" s="1">
        <v>14</v>
      </c>
      <c r="AR21" s="1">
        <v>7</v>
      </c>
      <c r="AS21" s="1">
        <v>27</v>
      </c>
      <c r="AT21" s="1">
        <v>26</v>
      </c>
      <c r="AU21" s="1">
        <v>8</v>
      </c>
      <c r="AV21" s="1">
        <v>12</v>
      </c>
      <c r="AW21" s="1">
        <v>33</v>
      </c>
      <c r="AX21" s="1">
        <v>647</v>
      </c>
    </row>
    <row r="22" spans="1:50" x14ac:dyDescent="0.35">
      <c r="A22" s="4" t="s">
        <v>18</v>
      </c>
      <c r="B22" s="1">
        <v>3</v>
      </c>
      <c r="C22" s="1">
        <v>6</v>
      </c>
      <c r="D22" s="1">
        <v>28</v>
      </c>
      <c r="E22" s="1">
        <v>23</v>
      </c>
      <c r="F22" s="1">
        <v>18</v>
      </c>
      <c r="G22" s="1">
        <v>36</v>
      </c>
      <c r="H22" s="1">
        <v>14</v>
      </c>
      <c r="I22" s="1">
        <v>16</v>
      </c>
      <c r="J22" s="1">
        <v>34</v>
      </c>
      <c r="K22" s="1">
        <v>25</v>
      </c>
      <c r="L22" s="1">
        <v>28</v>
      </c>
      <c r="M22" s="1">
        <v>39</v>
      </c>
      <c r="N22" s="1">
        <v>18</v>
      </c>
      <c r="O22" s="1">
        <v>8</v>
      </c>
      <c r="P22" s="1">
        <v>13</v>
      </c>
      <c r="Q22" s="1">
        <v>15</v>
      </c>
      <c r="R22" s="1">
        <v>2</v>
      </c>
      <c r="S22" s="1">
        <v>7</v>
      </c>
      <c r="T22" s="1">
        <v>16</v>
      </c>
      <c r="U22" s="1">
        <v>32</v>
      </c>
      <c r="V22" s="1">
        <v>21</v>
      </c>
      <c r="W22" s="1">
        <v>19</v>
      </c>
      <c r="X22" s="1">
        <v>39</v>
      </c>
      <c r="Y22" s="1">
        <v>45</v>
      </c>
      <c r="Z22" s="1">
        <v>14</v>
      </c>
      <c r="AA22" s="1">
        <v>7</v>
      </c>
      <c r="AB22" s="1">
        <v>29</v>
      </c>
      <c r="AC22" s="1">
        <v>12</v>
      </c>
      <c r="AD22" s="1">
        <v>26</v>
      </c>
      <c r="AE22" s="1">
        <v>36</v>
      </c>
      <c r="AF22" s="1">
        <v>15</v>
      </c>
      <c r="AG22" s="1">
        <v>42</v>
      </c>
      <c r="AH22" s="1">
        <v>28</v>
      </c>
      <c r="AI22" s="1">
        <v>11</v>
      </c>
      <c r="AJ22" s="1">
        <v>52</v>
      </c>
      <c r="AK22" s="1">
        <v>74</v>
      </c>
      <c r="AL22" s="1">
        <v>17</v>
      </c>
      <c r="AM22" s="1">
        <v>17</v>
      </c>
      <c r="AN22" s="1">
        <v>21</v>
      </c>
      <c r="AO22" s="1">
        <v>12</v>
      </c>
      <c r="AP22" s="1">
        <v>19</v>
      </c>
      <c r="AQ22" s="1">
        <v>23</v>
      </c>
      <c r="AR22" s="1">
        <v>24</v>
      </c>
      <c r="AS22" s="1">
        <v>21</v>
      </c>
      <c r="AT22" s="1">
        <v>33</v>
      </c>
      <c r="AU22" s="1">
        <v>74</v>
      </c>
      <c r="AV22" s="1">
        <v>81</v>
      </c>
      <c r="AW22" s="1">
        <v>48</v>
      </c>
      <c r="AX22" s="1">
        <v>1241</v>
      </c>
    </row>
    <row r="23" spans="1:50" x14ac:dyDescent="0.35">
      <c r="A23" s="4" t="s">
        <v>1949</v>
      </c>
      <c r="B23" s="1">
        <v>284</v>
      </c>
      <c r="C23" s="1">
        <v>159</v>
      </c>
      <c r="D23" s="1">
        <v>585</v>
      </c>
      <c r="E23" s="1">
        <v>536</v>
      </c>
      <c r="F23" s="1">
        <v>466</v>
      </c>
      <c r="G23" s="1">
        <v>521</v>
      </c>
      <c r="H23" s="1">
        <v>550</v>
      </c>
      <c r="I23" s="1">
        <v>609</v>
      </c>
      <c r="J23" s="1">
        <v>1000</v>
      </c>
      <c r="K23" s="1">
        <v>573</v>
      </c>
      <c r="L23" s="1">
        <v>1219</v>
      </c>
      <c r="M23" s="1">
        <v>1079</v>
      </c>
      <c r="N23" s="1">
        <v>236</v>
      </c>
      <c r="O23" s="1">
        <v>239</v>
      </c>
      <c r="P23" s="1">
        <v>515</v>
      </c>
      <c r="Q23" s="1">
        <v>543</v>
      </c>
      <c r="R23" s="1">
        <v>575</v>
      </c>
      <c r="S23" s="1">
        <v>486</v>
      </c>
      <c r="T23" s="1">
        <v>557</v>
      </c>
      <c r="U23" s="1">
        <v>598</v>
      </c>
      <c r="V23" s="1">
        <v>1086</v>
      </c>
      <c r="W23" s="1">
        <v>631</v>
      </c>
      <c r="X23" s="1">
        <v>1310</v>
      </c>
      <c r="Y23" s="1">
        <v>1203</v>
      </c>
      <c r="Z23" s="1">
        <v>358</v>
      </c>
      <c r="AA23" s="1">
        <v>306</v>
      </c>
      <c r="AB23" s="1">
        <v>579</v>
      </c>
      <c r="AC23" s="1">
        <v>635</v>
      </c>
      <c r="AD23" s="1">
        <v>863</v>
      </c>
      <c r="AE23" s="1">
        <v>742</v>
      </c>
      <c r="AF23" s="1">
        <v>758</v>
      </c>
      <c r="AG23" s="1">
        <v>693</v>
      </c>
      <c r="AH23" s="1">
        <v>1316</v>
      </c>
      <c r="AI23" s="1">
        <v>767</v>
      </c>
      <c r="AJ23" s="1">
        <v>1406</v>
      </c>
      <c r="AK23" s="1">
        <v>1414</v>
      </c>
      <c r="AL23" s="1">
        <v>597</v>
      </c>
      <c r="AM23" s="1">
        <v>363</v>
      </c>
      <c r="AN23" s="1">
        <v>885</v>
      </c>
      <c r="AO23" s="1">
        <v>733</v>
      </c>
      <c r="AP23" s="1">
        <v>887</v>
      </c>
      <c r="AQ23" s="1">
        <v>931</v>
      </c>
      <c r="AR23" s="1">
        <v>840</v>
      </c>
      <c r="AS23" s="1">
        <v>884</v>
      </c>
      <c r="AT23" s="1">
        <v>1660</v>
      </c>
      <c r="AU23" s="1">
        <v>1133</v>
      </c>
      <c r="AV23" s="1">
        <v>1840</v>
      </c>
      <c r="AW23" s="1">
        <v>1723</v>
      </c>
      <c r="AX23" s="1">
        <v>37873</v>
      </c>
    </row>
    <row r="27" spans="1:50" x14ac:dyDescent="0.35">
      <c r="A27" s="3" t="s">
        <v>7001</v>
      </c>
      <c r="B27" s="3" t="s">
        <v>1948</v>
      </c>
    </row>
    <row r="28" spans="1:50" x14ac:dyDescent="0.35">
      <c r="B28" t="s">
        <v>1937</v>
      </c>
      <c r="F28" t="s">
        <v>1942</v>
      </c>
      <c r="J28" t="s">
        <v>1943</v>
      </c>
      <c r="N28" t="s">
        <v>1944</v>
      </c>
      <c r="R28" t="s">
        <v>1949</v>
      </c>
    </row>
    <row r="29" spans="1:50" x14ac:dyDescent="0.35">
      <c r="A29" s="3" t="s">
        <v>1947</v>
      </c>
      <c r="B29" s="2" t="s">
        <v>1938</v>
      </c>
      <c r="C29" s="2" t="s">
        <v>1939</v>
      </c>
      <c r="D29" s="2" t="s">
        <v>1940</v>
      </c>
      <c r="E29" s="2" t="s">
        <v>1941</v>
      </c>
      <c r="F29" s="2" t="s">
        <v>1938</v>
      </c>
      <c r="G29" s="2" t="s">
        <v>1939</v>
      </c>
      <c r="H29" s="2" t="s">
        <v>1940</v>
      </c>
      <c r="I29" s="2" t="s">
        <v>1941</v>
      </c>
      <c r="J29" s="2" t="s">
        <v>1938</v>
      </c>
      <c r="K29" s="2" t="s">
        <v>1939</v>
      </c>
      <c r="L29" s="2" t="s">
        <v>1940</v>
      </c>
      <c r="M29" s="2" t="s">
        <v>1941</v>
      </c>
      <c r="N29" s="2" t="s">
        <v>1938</v>
      </c>
      <c r="O29" s="2" t="s">
        <v>1939</v>
      </c>
      <c r="P29" s="2" t="s">
        <v>1940</v>
      </c>
      <c r="Q29" s="2" t="s">
        <v>1941</v>
      </c>
    </row>
    <row r="30" spans="1:50" x14ac:dyDescent="0.35">
      <c r="A30" s="4" t="s">
        <v>56</v>
      </c>
      <c r="B30">
        <v>67</v>
      </c>
      <c r="C30">
        <v>85</v>
      </c>
      <c r="D30">
        <v>205</v>
      </c>
      <c r="E30">
        <v>223</v>
      </c>
      <c r="F30">
        <v>68</v>
      </c>
      <c r="G30">
        <v>103</v>
      </c>
      <c r="H30">
        <v>185</v>
      </c>
      <c r="I30">
        <v>279</v>
      </c>
      <c r="J30">
        <v>96</v>
      </c>
      <c r="K30">
        <v>143</v>
      </c>
      <c r="L30">
        <v>158</v>
      </c>
      <c r="M30">
        <v>285</v>
      </c>
      <c r="N30">
        <v>146</v>
      </c>
      <c r="O30">
        <v>218</v>
      </c>
      <c r="P30">
        <v>318</v>
      </c>
      <c r="Q30">
        <v>397</v>
      </c>
      <c r="R30">
        <v>2976</v>
      </c>
    </row>
    <row r="31" spans="1:50" x14ac:dyDescent="0.35">
      <c r="A31" s="4" t="s">
        <v>31</v>
      </c>
      <c r="B31">
        <v>25</v>
      </c>
      <c r="C31">
        <v>66</v>
      </c>
      <c r="D31">
        <v>107</v>
      </c>
      <c r="E31">
        <v>116</v>
      </c>
      <c r="F31">
        <v>48</v>
      </c>
      <c r="G31">
        <v>105</v>
      </c>
      <c r="H31">
        <v>68</v>
      </c>
      <c r="I31">
        <v>144</v>
      </c>
      <c r="J31">
        <v>46</v>
      </c>
      <c r="K31">
        <v>88</v>
      </c>
      <c r="L31">
        <v>120</v>
      </c>
      <c r="M31">
        <v>142</v>
      </c>
      <c r="N31">
        <v>118</v>
      </c>
      <c r="O31">
        <v>120</v>
      </c>
      <c r="P31">
        <v>177</v>
      </c>
      <c r="Q31">
        <v>239</v>
      </c>
      <c r="R31">
        <v>1729</v>
      </c>
    </row>
    <row r="32" spans="1:50" x14ac:dyDescent="0.35">
      <c r="A32" s="4" t="s">
        <v>24</v>
      </c>
      <c r="B32">
        <v>122</v>
      </c>
      <c r="C32">
        <v>192</v>
      </c>
      <c r="D32">
        <v>142</v>
      </c>
      <c r="E32">
        <v>157</v>
      </c>
      <c r="F32">
        <v>65</v>
      </c>
      <c r="G32">
        <v>132</v>
      </c>
      <c r="H32">
        <v>175</v>
      </c>
      <c r="I32">
        <v>236</v>
      </c>
      <c r="J32">
        <v>61</v>
      </c>
      <c r="K32">
        <v>169</v>
      </c>
      <c r="L32">
        <v>202</v>
      </c>
      <c r="M32">
        <v>246</v>
      </c>
      <c r="N32">
        <v>157</v>
      </c>
      <c r="O32">
        <v>254</v>
      </c>
      <c r="P32">
        <v>286</v>
      </c>
      <c r="Q32">
        <v>404</v>
      </c>
      <c r="R32">
        <v>3000</v>
      </c>
    </row>
    <row r="33" spans="1:18" x14ac:dyDescent="0.35">
      <c r="A33" s="4" t="s">
        <v>29</v>
      </c>
      <c r="B33">
        <v>166</v>
      </c>
      <c r="C33">
        <v>246</v>
      </c>
      <c r="D33">
        <v>328</v>
      </c>
      <c r="E33">
        <v>349</v>
      </c>
      <c r="F33">
        <v>107</v>
      </c>
      <c r="G33">
        <v>243</v>
      </c>
      <c r="H33">
        <v>392</v>
      </c>
      <c r="I33">
        <v>473</v>
      </c>
      <c r="J33">
        <v>179</v>
      </c>
      <c r="K33">
        <v>335</v>
      </c>
      <c r="L33">
        <v>467</v>
      </c>
      <c r="M33">
        <v>622</v>
      </c>
      <c r="N33">
        <v>346</v>
      </c>
      <c r="O33">
        <v>417</v>
      </c>
      <c r="P33">
        <v>526</v>
      </c>
      <c r="Q33">
        <v>778</v>
      </c>
      <c r="R33">
        <v>5974</v>
      </c>
    </row>
    <row r="34" spans="1:18" x14ac:dyDescent="0.35">
      <c r="A34" s="4" t="s">
        <v>9</v>
      </c>
      <c r="B34">
        <v>33</v>
      </c>
      <c r="C34">
        <v>21</v>
      </c>
      <c r="D34">
        <v>37</v>
      </c>
      <c r="E34">
        <v>62</v>
      </c>
      <c r="F34">
        <v>36</v>
      </c>
      <c r="G34">
        <v>32</v>
      </c>
      <c r="H34">
        <v>89</v>
      </c>
      <c r="I34">
        <v>85</v>
      </c>
      <c r="J34">
        <v>31</v>
      </c>
      <c r="K34">
        <v>36</v>
      </c>
      <c r="L34">
        <v>67</v>
      </c>
      <c r="M34">
        <v>63</v>
      </c>
      <c r="N34">
        <v>27</v>
      </c>
      <c r="O34">
        <v>113</v>
      </c>
      <c r="P34">
        <v>43</v>
      </c>
      <c r="Q34">
        <v>93</v>
      </c>
      <c r="R34">
        <v>868</v>
      </c>
    </row>
    <row r="35" spans="1:18" x14ac:dyDescent="0.35">
      <c r="A35" s="4" t="s">
        <v>11</v>
      </c>
      <c r="B35">
        <v>75</v>
      </c>
      <c r="C35">
        <v>90</v>
      </c>
      <c r="D35">
        <v>136</v>
      </c>
      <c r="E35">
        <v>239</v>
      </c>
      <c r="F35">
        <v>71</v>
      </c>
      <c r="G35">
        <v>101</v>
      </c>
      <c r="H35">
        <v>133</v>
      </c>
      <c r="I35">
        <v>223</v>
      </c>
      <c r="J35">
        <v>79</v>
      </c>
      <c r="K35">
        <v>128</v>
      </c>
      <c r="L35">
        <v>155</v>
      </c>
      <c r="M35">
        <v>252</v>
      </c>
      <c r="N35">
        <v>67</v>
      </c>
      <c r="O35">
        <v>143</v>
      </c>
      <c r="P35">
        <v>196</v>
      </c>
      <c r="Q35">
        <v>268</v>
      </c>
      <c r="R35">
        <v>2356</v>
      </c>
    </row>
    <row r="36" spans="1:18" x14ac:dyDescent="0.35">
      <c r="A36" s="4" t="s">
        <v>363</v>
      </c>
      <c r="C36">
        <v>10</v>
      </c>
      <c r="D36">
        <v>8</v>
      </c>
      <c r="E36">
        <v>11</v>
      </c>
      <c r="F36">
        <v>9</v>
      </c>
      <c r="G36">
        <v>20</v>
      </c>
      <c r="H36">
        <v>11</v>
      </c>
      <c r="I36">
        <v>23</v>
      </c>
      <c r="J36">
        <v>4</v>
      </c>
      <c r="K36">
        <v>9</v>
      </c>
      <c r="L36">
        <v>32</v>
      </c>
      <c r="M36">
        <v>24</v>
      </c>
      <c r="N36">
        <v>25</v>
      </c>
      <c r="O36">
        <v>6</v>
      </c>
      <c r="P36">
        <v>17</v>
      </c>
      <c r="Q36">
        <v>25</v>
      </c>
      <c r="R36">
        <v>234</v>
      </c>
    </row>
    <row r="37" spans="1:18" x14ac:dyDescent="0.35">
      <c r="A37" s="4" t="s">
        <v>61</v>
      </c>
      <c r="B37">
        <v>23</v>
      </c>
      <c r="C37">
        <v>35</v>
      </c>
      <c r="D37">
        <v>54</v>
      </c>
      <c r="E37">
        <v>94</v>
      </c>
      <c r="F37">
        <v>34</v>
      </c>
      <c r="G37">
        <v>27</v>
      </c>
      <c r="H37">
        <v>60</v>
      </c>
      <c r="I37">
        <v>116</v>
      </c>
      <c r="J37">
        <v>47</v>
      </c>
      <c r="K37">
        <v>50</v>
      </c>
      <c r="L37">
        <v>54</v>
      </c>
      <c r="M37">
        <v>71</v>
      </c>
      <c r="N37">
        <v>40</v>
      </c>
      <c r="O37">
        <v>49</v>
      </c>
      <c r="P37">
        <v>68</v>
      </c>
      <c r="Q37">
        <v>84</v>
      </c>
      <c r="R37">
        <v>906</v>
      </c>
    </row>
    <row r="38" spans="1:18" x14ac:dyDescent="0.35">
      <c r="A38" s="4" t="s">
        <v>91</v>
      </c>
      <c r="B38">
        <v>26</v>
      </c>
      <c r="C38">
        <v>48</v>
      </c>
      <c r="D38">
        <v>72</v>
      </c>
      <c r="E38">
        <v>55</v>
      </c>
      <c r="F38">
        <v>25</v>
      </c>
      <c r="G38">
        <v>36</v>
      </c>
      <c r="H38">
        <v>43</v>
      </c>
      <c r="I38">
        <v>72</v>
      </c>
      <c r="J38">
        <v>31</v>
      </c>
      <c r="K38">
        <v>42</v>
      </c>
      <c r="L38">
        <v>86</v>
      </c>
      <c r="M38">
        <v>129</v>
      </c>
      <c r="N38">
        <v>52</v>
      </c>
      <c r="O38">
        <v>33</v>
      </c>
      <c r="P38">
        <v>61</v>
      </c>
      <c r="Q38">
        <v>103</v>
      </c>
      <c r="R38">
        <v>914</v>
      </c>
    </row>
    <row r="39" spans="1:18" x14ac:dyDescent="0.35">
      <c r="A39" s="4" t="s">
        <v>22</v>
      </c>
      <c r="B39">
        <v>79</v>
      </c>
      <c r="C39">
        <v>112</v>
      </c>
      <c r="D39">
        <v>192</v>
      </c>
      <c r="E39">
        <v>277</v>
      </c>
      <c r="F39">
        <v>98</v>
      </c>
      <c r="G39">
        <v>188</v>
      </c>
      <c r="H39">
        <v>188</v>
      </c>
      <c r="I39">
        <v>296</v>
      </c>
      <c r="J39">
        <v>172</v>
      </c>
      <c r="K39">
        <v>217</v>
      </c>
      <c r="L39">
        <v>251</v>
      </c>
      <c r="M39">
        <v>396</v>
      </c>
      <c r="N39">
        <v>131</v>
      </c>
      <c r="O39">
        <v>225</v>
      </c>
      <c r="P39">
        <v>295</v>
      </c>
      <c r="Q39">
        <v>446</v>
      </c>
      <c r="R39">
        <v>3563</v>
      </c>
    </row>
    <row r="40" spans="1:18" x14ac:dyDescent="0.35">
      <c r="A40" s="4" t="s">
        <v>15</v>
      </c>
      <c r="B40">
        <v>45</v>
      </c>
      <c r="C40">
        <v>53</v>
      </c>
      <c r="D40">
        <v>90</v>
      </c>
      <c r="E40">
        <v>138</v>
      </c>
      <c r="F40">
        <v>38</v>
      </c>
      <c r="G40">
        <v>71</v>
      </c>
      <c r="H40">
        <v>61</v>
      </c>
      <c r="I40">
        <v>93</v>
      </c>
      <c r="J40">
        <v>30</v>
      </c>
      <c r="K40">
        <v>92</v>
      </c>
      <c r="L40">
        <v>133</v>
      </c>
      <c r="M40">
        <v>108</v>
      </c>
      <c r="N40">
        <v>44</v>
      </c>
      <c r="O40">
        <v>107</v>
      </c>
      <c r="P40">
        <v>160</v>
      </c>
      <c r="Q40">
        <v>137</v>
      </c>
      <c r="R40">
        <v>1400</v>
      </c>
    </row>
    <row r="41" spans="1:18" x14ac:dyDescent="0.35">
      <c r="A41" s="4" t="s">
        <v>208</v>
      </c>
      <c r="B41">
        <v>16</v>
      </c>
      <c r="C41">
        <v>12</v>
      </c>
      <c r="D41">
        <v>45</v>
      </c>
      <c r="E41">
        <v>23</v>
      </c>
      <c r="F41">
        <v>12</v>
      </c>
      <c r="G41">
        <v>20</v>
      </c>
      <c r="H41">
        <v>22</v>
      </c>
      <c r="I41">
        <v>40</v>
      </c>
      <c r="J41">
        <v>21</v>
      </c>
      <c r="K41">
        <v>43</v>
      </c>
      <c r="L41">
        <v>20</v>
      </c>
      <c r="M41">
        <v>45</v>
      </c>
      <c r="N41">
        <v>13</v>
      </c>
      <c r="O41">
        <v>24</v>
      </c>
      <c r="P41">
        <v>25</v>
      </c>
      <c r="Q41">
        <v>59</v>
      </c>
      <c r="R41">
        <v>440</v>
      </c>
    </row>
    <row r="42" spans="1:18" x14ac:dyDescent="0.35">
      <c r="A42" s="4" t="s">
        <v>36</v>
      </c>
      <c r="B42">
        <v>143</v>
      </c>
      <c r="C42">
        <v>166</v>
      </c>
      <c r="D42">
        <v>312</v>
      </c>
      <c r="E42">
        <v>396</v>
      </c>
      <c r="F42">
        <v>174</v>
      </c>
      <c r="G42">
        <v>214</v>
      </c>
      <c r="H42">
        <v>259</v>
      </c>
      <c r="I42">
        <v>440</v>
      </c>
      <c r="J42">
        <v>146</v>
      </c>
      <c r="K42">
        <v>376</v>
      </c>
      <c r="L42">
        <v>418</v>
      </c>
      <c r="M42">
        <v>432</v>
      </c>
      <c r="N42">
        <v>234</v>
      </c>
      <c r="O42">
        <v>343</v>
      </c>
      <c r="P42">
        <v>506</v>
      </c>
      <c r="Q42">
        <v>619</v>
      </c>
      <c r="R42">
        <v>5178</v>
      </c>
    </row>
    <row r="43" spans="1:18" x14ac:dyDescent="0.35">
      <c r="A43" s="4" t="s">
        <v>27</v>
      </c>
      <c r="B43">
        <v>79</v>
      </c>
      <c r="C43">
        <v>168</v>
      </c>
      <c r="D43">
        <v>139</v>
      </c>
      <c r="E43">
        <v>298</v>
      </c>
      <c r="F43">
        <v>84</v>
      </c>
      <c r="G43">
        <v>160</v>
      </c>
      <c r="H43">
        <v>196</v>
      </c>
      <c r="I43">
        <v>257</v>
      </c>
      <c r="J43">
        <v>134</v>
      </c>
      <c r="K43">
        <v>171</v>
      </c>
      <c r="L43">
        <v>249</v>
      </c>
      <c r="M43">
        <v>264</v>
      </c>
      <c r="N43">
        <v>207</v>
      </c>
      <c r="O43">
        <v>190</v>
      </c>
      <c r="P43">
        <v>294</v>
      </c>
      <c r="Q43">
        <v>399</v>
      </c>
      <c r="R43">
        <v>3289</v>
      </c>
    </row>
    <row r="44" spans="1:18" x14ac:dyDescent="0.35">
      <c r="A44" s="4" t="s">
        <v>20</v>
      </c>
      <c r="B44">
        <v>88</v>
      </c>
      <c r="C44">
        <v>118</v>
      </c>
      <c r="D44">
        <v>184</v>
      </c>
      <c r="E44">
        <v>283</v>
      </c>
      <c r="F44">
        <v>70</v>
      </c>
      <c r="G44">
        <v>111</v>
      </c>
      <c r="H44">
        <v>249</v>
      </c>
      <c r="I44">
        <v>225</v>
      </c>
      <c r="J44">
        <v>104</v>
      </c>
      <c r="K44">
        <v>207</v>
      </c>
      <c r="L44">
        <v>201</v>
      </c>
      <c r="M44">
        <v>296</v>
      </c>
      <c r="N44">
        <v>151</v>
      </c>
      <c r="O44">
        <v>208</v>
      </c>
      <c r="P44">
        <v>274</v>
      </c>
      <c r="Q44">
        <v>389</v>
      </c>
      <c r="R44">
        <v>3158</v>
      </c>
    </row>
    <row r="45" spans="1:18" x14ac:dyDescent="0.35">
      <c r="A45" s="4" t="s">
        <v>182</v>
      </c>
      <c r="B45">
        <v>4</v>
      </c>
      <c r="C45">
        <v>24</v>
      </c>
      <c r="D45">
        <v>44</v>
      </c>
      <c r="E45">
        <v>58</v>
      </c>
      <c r="F45">
        <v>12</v>
      </c>
      <c r="G45">
        <v>17</v>
      </c>
      <c r="H45">
        <v>41</v>
      </c>
      <c r="I45">
        <v>39</v>
      </c>
      <c r="J45">
        <v>12</v>
      </c>
      <c r="K45">
        <v>60</v>
      </c>
      <c r="L45">
        <v>69</v>
      </c>
      <c r="M45">
        <v>75</v>
      </c>
      <c r="N45">
        <v>32</v>
      </c>
      <c r="O45">
        <v>47</v>
      </c>
      <c r="P45">
        <v>60</v>
      </c>
      <c r="Q45">
        <v>53</v>
      </c>
      <c r="R45">
        <v>647</v>
      </c>
    </row>
    <row r="46" spans="1:18" x14ac:dyDescent="0.35">
      <c r="A46" s="4" t="s">
        <v>18</v>
      </c>
      <c r="B46">
        <v>37</v>
      </c>
      <c r="C46">
        <v>77</v>
      </c>
      <c r="D46">
        <v>64</v>
      </c>
      <c r="E46">
        <v>92</v>
      </c>
      <c r="F46">
        <v>39</v>
      </c>
      <c r="G46">
        <v>24</v>
      </c>
      <c r="H46">
        <v>69</v>
      </c>
      <c r="I46">
        <v>103</v>
      </c>
      <c r="J46">
        <v>50</v>
      </c>
      <c r="K46">
        <v>74</v>
      </c>
      <c r="L46">
        <v>85</v>
      </c>
      <c r="M46">
        <v>137</v>
      </c>
      <c r="N46">
        <v>55</v>
      </c>
      <c r="O46">
        <v>54</v>
      </c>
      <c r="P46">
        <v>78</v>
      </c>
      <c r="Q46">
        <v>203</v>
      </c>
      <c r="R46">
        <v>1241</v>
      </c>
    </row>
    <row r="47" spans="1:18" x14ac:dyDescent="0.35">
      <c r="A47" s="4" t="s">
        <v>1949</v>
      </c>
      <c r="B47">
        <v>1028</v>
      </c>
      <c r="C47">
        <v>1523</v>
      </c>
      <c r="D47">
        <v>2159</v>
      </c>
      <c r="E47">
        <v>2871</v>
      </c>
      <c r="F47">
        <v>990</v>
      </c>
      <c r="G47">
        <v>1604</v>
      </c>
      <c r="H47">
        <v>2241</v>
      </c>
      <c r="I47">
        <v>3144</v>
      </c>
      <c r="J47">
        <v>1243</v>
      </c>
      <c r="K47">
        <v>2240</v>
      </c>
      <c r="L47">
        <v>2767</v>
      </c>
      <c r="M47">
        <v>3587</v>
      </c>
      <c r="N47">
        <v>1845</v>
      </c>
      <c r="O47">
        <v>2551</v>
      </c>
      <c r="P47">
        <v>3384</v>
      </c>
      <c r="Q47">
        <v>4696</v>
      </c>
      <c r="R47">
        <v>37873</v>
      </c>
    </row>
    <row r="50" spans="1:12" x14ac:dyDescent="0.35">
      <c r="A50" s="4" t="s">
        <v>7043</v>
      </c>
      <c r="B50" t="s">
        <v>7044</v>
      </c>
      <c r="C50" t="s">
        <v>7045</v>
      </c>
      <c r="D50" t="s">
        <v>7049</v>
      </c>
      <c r="E50" t="s">
        <v>7048</v>
      </c>
      <c r="F50" t="s">
        <v>7047</v>
      </c>
      <c r="G50" t="s">
        <v>7046</v>
      </c>
      <c r="J50" s="98" t="s">
        <v>7043</v>
      </c>
      <c r="K50" s="98" t="s">
        <v>7047</v>
      </c>
      <c r="L50" s="98" t="s">
        <v>7046</v>
      </c>
    </row>
    <row r="51" spans="1:12" x14ac:dyDescent="0.35">
      <c r="A51" t="s">
        <v>56</v>
      </c>
      <c r="B51" s="90">
        <f t="shared" ref="B51:B67" si="0">AVERAGE(B30:Q30)</f>
        <v>186</v>
      </c>
      <c r="C51" s="90">
        <f t="shared" ref="C51:C67" si="1">AVERAGE(B6:AW6)</f>
        <v>62</v>
      </c>
      <c r="D51" s="90">
        <f t="shared" ref="D51:D67" si="2">_xlfn.STDEV.S(B30:Q30)</f>
        <v>96.835943739915095</v>
      </c>
      <c r="E51" s="90">
        <f t="shared" ref="E51:E56" si="3">_xlfn.STDEV.S(B6:AW6)</f>
        <v>40.112077026803973</v>
      </c>
      <c r="F51" s="12">
        <f t="shared" ref="F51:F67" si="4">D51/B51</f>
        <v>0.52062335344040378</v>
      </c>
      <c r="G51" s="12">
        <f>E51/C51</f>
        <v>0.64696898430328986</v>
      </c>
      <c r="J51" t="s">
        <v>7054</v>
      </c>
      <c r="K51" s="12">
        <v>0.52062335344040378</v>
      </c>
      <c r="L51" s="12">
        <f>Tabla13[[#This Row],[Desv Est M Mensual]]/Tabla13[[#This Row],[Promedio Mensual]]</f>
        <v>0.64696898430328986</v>
      </c>
    </row>
    <row r="52" spans="1:12" x14ac:dyDescent="0.35">
      <c r="A52" t="s">
        <v>31</v>
      </c>
      <c r="B52" s="90">
        <f t="shared" si="0"/>
        <v>108.0625</v>
      </c>
      <c r="C52" s="90">
        <f t="shared" si="1"/>
        <v>36.020833333333336</v>
      </c>
      <c r="D52" s="90">
        <f t="shared" si="2"/>
        <v>53.499493767075343</v>
      </c>
      <c r="E52" s="90">
        <f t="shared" si="3"/>
        <v>23.157637022854242</v>
      </c>
      <c r="F52" s="12">
        <f t="shared" si="4"/>
        <v>0.49507917887403441</v>
      </c>
      <c r="G52" s="12">
        <f t="shared" ref="G52:G67" si="5">E52/C52</f>
        <v>0.64289564898612117</v>
      </c>
      <c r="J52" t="s">
        <v>7058</v>
      </c>
      <c r="K52" s="12">
        <v>0.49507917887403441</v>
      </c>
      <c r="L52" s="12">
        <f>Tabla13[[#This Row],[Desv Est M Mensual]]/Tabla13[[#This Row],[Promedio Mensual]]</f>
        <v>0.64289564898612117</v>
      </c>
    </row>
    <row r="53" spans="1:12" x14ac:dyDescent="0.35">
      <c r="A53" t="s">
        <v>24</v>
      </c>
      <c r="B53" s="90">
        <f t="shared" si="0"/>
        <v>187.5</v>
      </c>
      <c r="C53" s="90">
        <f t="shared" si="1"/>
        <v>62.5</v>
      </c>
      <c r="D53" s="90">
        <f t="shared" si="2"/>
        <v>85.560894494311285</v>
      </c>
      <c r="E53" s="90">
        <f t="shared" si="3"/>
        <v>34.515491434081746</v>
      </c>
      <c r="F53" s="12">
        <f t="shared" si="4"/>
        <v>0.45632477063632687</v>
      </c>
      <c r="G53" s="12">
        <f t="shared" si="5"/>
        <v>0.55224786294530792</v>
      </c>
      <c r="J53" t="s">
        <v>7059</v>
      </c>
      <c r="K53" s="12">
        <v>0.45632477063632687</v>
      </c>
      <c r="L53" s="12">
        <f>Tabla13[[#This Row],[Desv Est M Mensual]]/Tabla13[[#This Row],[Promedio Mensual]]</f>
        <v>0.55224786294530792</v>
      </c>
    </row>
    <row r="54" spans="1:12" x14ac:dyDescent="0.35">
      <c r="A54" t="s">
        <v>29</v>
      </c>
      <c r="B54" s="90">
        <f t="shared" si="0"/>
        <v>373.375</v>
      </c>
      <c r="C54" s="90">
        <f t="shared" si="1"/>
        <v>124.45833333333333</v>
      </c>
      <c r="D54" s="90">
        <f t="shared" si="2"/>
        <v>175.04470857469528</v>
      </c>
      <c r="E54" s="90">
        <f t="shared" si="3"/>
        <v>69.796652462961717</v>
      </c>
      <c r="F54" s="12">
        <f t="shared" si="4"/>
        <v>0.46881743173671314</v>
      </c>
      <c r="G54" s="12">
        <f t="shared" si="5"/>
        <v>0.56080336763009087</v>
      </c>
      <c r="J54" t="s">
        <v>7065</v>
      </c>
      <c r="K54" s="12">
        <v>0.46881743173671314</v>
      </c>
      <c r="L54" s="12">
        <f>Tabla13[[#This Row],[Desv Est M Mensual]]/Tabla13[[#This Row],[Promedio Mensual]]</f>
        <v>0.56080336763009087</v>
      </c>
    </row>
    <row r="55" spans="1:12" x14ac:dyDescent="0.35">
      <c r="A55" t="s">
        <v>9</v>
      </c>
      <c r="B55" s="90">
        <f t="shared" si="0"/>
        <v>54.25</v>
      </c>
      <c r="C55" s="90">
        <f t="shared" si="1"/>
        <v>18.869565217391305</v>
      </c>
      <c r="D55" s="90">
        <f t="shared" si="2"/>
        <v>28.084396616864201</v>
      </c>
      <c r="E55" s="90">
        <f t="shared" si="3"/>
        <v>12.221308705430445</v>
      </c>
      <c r="F55" s="12">
        <f t="shared" si="4"/>
        <v>0.5176847302647779</v>
      </c>
      <c r="G55" s="12">
        <f t="shared" si="5"/>
        <v>0.64767304199285769</v>
      </c>
      <c r="J55" t="s">
        <v>7066</v>
      </c>
      <c r="K55" s="12">
        <v>0.5176847302647779</v>
      </c>
      <c r="L55" s="12">
        <f>Tabla13[[#This Row],[Desv Est M Mensual]]/Tabla13[[#This Row],[Promedio Mensual]]</f>
        <v>0.64767304199285769</v>
      </c>
    </row>
    <row r="56" spans="1:12" x14ac:dyDescent="0.35">
      <c r="A56" t="s">
        <v>11</v>
      </c>
      <c r="B56" s="90">
        <f t="shared" si="0"/>
        <v>147.25</v>
      </c>
      <c r="C56" s="90">
        <f t="shared" si="1"/>
        <v>49.083333333333336</v>
      </c>
      <c r="D56" s="90">
        <f t="shared" si="2"/>
        <v>68.514232098156072</v>
      </c>
      <c r="E56" s="90">
        <f t="shared" si="3"/>
        <v>30.573130557022413</v>
      </c>
      <c r="F56" s="12">
        <f t="shared" si="4"/>
        <v>0.46529189879902255</v>
      </c>
      <c r="G56" s="12">
        <f t="shared" si="5"/>
        <v>0.62288211661166204</v>
      </c>
      <c r="J56" t="s">
        <v>7050</v>
      </c>
      <c r="K56" s="12">
        <v>0.46529189879902255</v>
      </c>
      <c r="L56" s="12">
        <f>Tabla13[[#This Row],[Desv Est M Mensual]]/Tabla13[[#This Row],[Promedio Mensual]]</f>
        <v>0.62288211661166204</v>
      </c>
    </row>
    <row r="57" spans="1:12" x14ac:dyDescent="0.35">
      <c r="A57" t="s">
        <v>363</v>
      </c>
      <c r="B57" s="90">
        <f t="shared" si="0"/>
        <v>15.6</v>
      </c>
      <c r="C57" s="90">
        <f t="shared" si="1"/>
        <v>7.3125</v>
      </c>
      <c r="D57" s="90">
        <f t="shared" si="2"/>
        <v>8.6089654264775461</v>
      </c>
      <c r="E57" s="90">
        <f t="shared" ref="E57" si="6">_xlfn.STDEV.S(B12:AW12)</f>
        <v>4.9281122473601027</v>
      </c>
      <c r="F57" s="12">
        <f t="shared" si="4"/>
        <v>0.55185675810753498</v>
      </c>
      <c r="G57" s="12">
        <f t="shared" si="5"/>
        <v>0.67392987998086873</v>
      </c>
      <c r="J57" t="s">
        <v>7055</v>
      </c>
      <c r="K57" s="12">
        <v>0.55185675810753498</v>
      </c>
      <c r="L57" s="12">
        <f>Tabla13[[#This Row],[Desv Est M Mensual]]/Tabla13[[#This Row],[Promedio Mensual]]</f>
        <v>0.67392987998086873</v>
      </c>
    </row>
    <row r="58" spans="1:12" x14ac:dyDescent="0.35">
      <c r="A58" t="s">
        <v>61</v>
      </c>
      <c r="B58" s="90">
        <f t="shared" si="0"/>
        <v>56.625</v>
      </c>
      <c r="C58" s="90">
        <f t="shared" si="1"/>
        <v>19.695652173913043</v>
      </c>
      <c r="D58" s="90">
        <f t="shared" si="2"/>
        <v>25.155185018865062</v>
      </c>
      <c r="E58" s="90">
        <f t="shared" ref="E58:E67" si="7">_xlfn.STDEV.S(B13:AW13)</f>
        <v>11.319343454100334</v>
      </c>
      <c r="F58" s="12">
        <f t="shared" si="4"/>
        <v>0.44424167803735209</v>
      </c>
      <c r="G58" s="12">
        <f t="shared" si="5"/>
        <v>0.57471280230531496</v>
      </c>
      <c r="J58" t="s">
        <v>7060</v>
      </c>
      <c r="K58" s="12">
        <v>0.44424167803735209</v>
      </c>
      <c r="L58" s="12">
        <f>Tabla13[[#This Row],[Desv Est M Mensual]]/Tabla13[[#This Row],[Promedio Mensual]]</f>
        <v>0.57471280230531496</v>
      </c>
    </row>
    <row r="59" spans="1:12" x14ac:dyDescent="0.35">
      <c r="A59" t="s">
        <v>91</v>
      </c>
      <c r="B59" s="90">
        <f t="shared" si="0"/>
        <v>57.125</v>
      </c>
      <c r="C59" s="90">
        <f t="shared" si="1"/>
        <v>19.446808510638299</v>
      </c>
      <c r="D59" s="90">
        <f t="shared" si="2"/>
        <v>29.229836354884597</v>
      </c>
      <c r="E59" s="90">
        <f t="shared" si="7"/>
        <v>13.066399841209545</v>
      </c>
      <c r="F59" s="12">
        <f t="shared" si="4"/>
        <v>0.51168203684699509</v>
      </c>
      <c r="G59" s="12">
        <f t="shared" si="5"/>
        <v>0.67190458702062206</v>
      </c>
      <c r="J59" t="s">
        <v>7062</v>
      </c>
      <c r="K59" s="12">
        <v>0.51168203684699509</v>
      </c>
      <c r="L59" s="12">
        <f>Tabla13[[#This Row],[Desv Est M Mensual]]/Tabla13[[#This Row],[Promedio Mensual]]</f>
        <v>0.67190458702062206</v>
      </c>
    </row>
    <row r="60" spans="1:12" x14ac:dyDescent="0.35">
      <c r="A60" t="s">
        <v>22</v>
      </c>
      <c r="B60" s="90">
        <f t="shared" si="0"/>
        <v>222.6875</v>
      </c>
      <c r="C60" s="90">
        <f t="shared" si="1"/>
        <v>74.229166666666671</v>
      </c>
      <c r="D60" s="90">
        <f t="shared" si="2"/>
        <v>102.32869832065686</v>
      </c>
      <c r="E60" s="90">
        <f t="shared" si="7"/>
        <v>40.973390214549724</v>
      </c>
      <c r="F60" s="12">
        <f t="shared" si="4"/>
        <v>0.4595170286641902</v>
      </c>
      <c r="G60" s="12">
        <f t="shared" si="5"/>
        <v>0.55198504919965941</v>
      </c>
      <c r="J60" t="s">
        <v>7051</v>
      </c>
      <c r="K60" s="12">
        <v>0.4595170286641902</v>
      </c>
      <c r="L60" s="12">
        <f>Tabla13[[#This Row],[Desv Est M Mensual]]/Tabla13[[#This Row],[Promedio Mensual]]</f>
        <v>0.55198504919965941</v>
      </c>
    </row>
    <row r="61" spans="1:12" x14ac:dyDescent="0.35">
      <c r="A61" t="s">
        <v>15</v>
      </c>
      <c r="B61" s="90">
        <f t="shared" si="0"/>
        <v>87.5</v>
      </c>
      <c r="C61" s="90">
        <f t="shared" si="1"/>
        <v>29.166666666666668</v>
      </c>
      <c r="D61" s="90">
        <f t="shared" si="2"/>
        <v>40.664480815571714</v>
      </c>
      <c r="E61" s="90">
        <f t="shared" si="7"/>
        <v>18.409448699470598</v>
      </c>
      <c r="F61" s="12">
        <f t="shared" si="4"/>
        <v>0.4647369236065339</v>
      </c>
      <c r="G61" s="12">
        <f t="shared" si="5"/>
        <v>0.6311810982675633</v>
      </c>
      <c r="J61" t="s">
        <v>7061</v>
      </c>
      <c r="K61" s="12">
        <v>0.4647369236065339</v>
      </c>
      <c r="L61" s="12">
        <f>Tabla13[[#This Row],[Desv Est M Mensual]]/Tabla13[[#This Row],[Promedio Mensual]]</f>
        <v>0.6311810982675633</v>
      </c>
    </row>
    <row r="62" spans="1:12" x14ac:dyDescent="0.35">
      <c r="A62" t="s">
        <v>208</v>
      </c>
      <c r="B62" s="90">
        <f t="shared" si="0"/>
        <v>27.5</v>
      </c>
      <c r="C62" s="90">
        <f t="shared" si="1"/>
        <v>11.282051282051283</v>
      </c>
      <c r="D62" s="90">
        <f t="shared" si="2"/>
        <v>14.254823744964369</v>
      </c>
      <c r="E62" s="90">
        <f t="shared" si="7"/>
        <v>9.2108309184257227</v>
      </c>
      <c r="F62" s="12">
        <f t="shared" si="4"/>
        <v>0.5183572270896134</v>
      </c>
      <c r="G62" s="12">
        <f t="shared" si="5"/>
        <v>0.81641455867864354</v>
      </c>
      <c r="J62" t="s">
        <v>7053</v>
      </c>
      <c r="K62" s="12">
        <v>0.5183572270896134</v>
      </c>
      <c r="L62" s="12">
        <f>Tabla13[[#This Row],[Desv Est M Mensual]]/Tabla13[[#This Row],[Promedio Mensual]]</f>
        <v>0.81641455867864354</v>
      </c>
    </row>
    <row r="63" spans="1:12" x14ac:dyDescent="0.35">
      <c r="A63" t="s">
        <v>36</v>
      </c>
      <c r="B63" s="90">
        <f t="shared" si="0"/>
        <v>323.625</v>
      </c>
      <c r="C63" s="90">
        <f t="shared" si="1"/>
        <v>107.875</v>
      </c>
      <c r="D63" s="90">
        <f t="shared" si="2"/>
        <v>141.14525614888137</v>
      </c>
      <c r="E63" s="90">
        <f t="shared" si="7"/>
        <v>62.648504422555682</v>
      </c>
      <c r="F63" s="12">
        <f t="shared" si="4"/>
        <v>0.43613829632717305</v>
      </c>
      <c r="G63" s="12">
        <f t="shared" si="5"/>
        <v>0.58075091005845358</v>
      </c>
      <c r="J63" t="s">
        <v>7057</v>
      </c>
      <c r="K63" s="12">
        <v>0.43613829632717305</v>
      </c>
      <c r="L63" s="12">
        <f>Tabla13[[#This Row],[Desv Est M Mensual]]/Tabla13[[#This Row],[Promedio Mensual]]</f>
        <v>0.58075091005845358</v>
      </c>
    </row>
    <row r="64" spans="1:12" x14ac:dyDescent="0.35">
      <c r="A64" t="s">
        <v>27</v>
      </c>
      <c r="B64" s="90">
        <f t="shared" si="0"/>
        <v>205.5625</v>
      </c>
      <c r="C64" s="90">
        <f t="shared" si="1"/>
        <v>68.520833333333329</v>
      </c>
      <c r="D64" s="90">
        <f t="shared" si="2"/>
        <v>84.496918089754416</v>
      </c>
      <c r="E64" s="90">
        <f t="shared" si="7"/>
        <v>34.772200674048683</v>
      </c>
      <c r="F64" s="12">
        <f t="shared" si="4"/>
        <v>0.41105220110552465</v>
      </c>
      <c r="G64" s="12">
        <f t="shared" si="5"/>
        <v>0.50746902777571812</v>
      </c>
      <c r="J64" t="s">
        <v>7056</v>
      </c>
      <c r="K64" s="12">
        <v>0.41105220110552465</v>
      </c>
      <c r="L64" s="12">
        <f>Tabla13[[#This Row],[Desv Est M Mensual]]/Tabla13[[#This Row],[Promedio Mensual]]</f>
        <v>0.50746902777571812</v>
      </c>
    </row>
    <row r="65" spans="1:12" x14ac:dyDescent="0.35">
      <c r="A65" t="s">
        <v>20</v>
      </c>
      <c r="B65" s="90">
        <f t="shared" si="0"/>
        <v>197.375</v>
      </c>
      <c r="C65" s="90">
        <f t="shared" si="1"/>
        <v>65.791666666666671</v>
      </c>
      <c r="D65" s="90">
        <f t="shared" si="2"/>
        <v>88.050648303500111</v>
      </c>
      <c r="E65" s="90">
        <f t="shared" si="7"/>
        <v>37.05829699118032</v>
      </c>
      <c r="F65" s="12">
        <f t="shared" si="4"/>
        <v>0.44610841445725197</v>
      </c>
      <c r="G65" s="12">
        <f t="shared" si="5"/>
        <v>0.56326733868798451</v>
      </c>
      <c r="J65" t="s">
        <v>7063</v>
      </c>
      <c r="K65" s="12">
        <v>0.44610841445725197</v>
      </c>
      <c r="L65" s="12">
        <f>Tabla13[[#This Row],[Desv Est M Mensual]]/Tabla13[[#This Row],[Promedio Mensual]]</f>
        <v>0.56326733868798451</v>
      </c>
    </row>
    <row r="66" spans="1:12" x14ac:dyDescent="0.35">
      <c r="A66" t="s">
        <v>182</v>
      </c>
      <c r="B66" s="90">
        <f t="shared" si="0"/>
        <v>40.4375</v>
      </c>
      <c r="C66" s="90">
        <f t="shared" si="1"/>
        <v>14.704545454545455</v>
      </c>
      <c r="D66" s="90">
        <f t="shared" si="2"/>
        <v>21.811216533395534</v>
      </c>
      <c r="E66" s="90">
        <f t="shared" si="7"/>
        <v>9.2020714186119346</v>
      </c>
      <c r="F66" s="12">
        <f t="shared" si="4"/>
        <v>0.53938093436526824</v>
      </c>
      <c r="G66" s="12">
        <f t="shared" si="5"/>
        <v>0.62579774716989967</v>
      </c>
      <c r="J66" t="s">
        <v>7064</v>
      </c>
      <c r="K66" s="12">
        <v>0.53938093436526824</v>
      </c>
      <c r="L66" s="12">
        <f>Tabla13[[#This Row],[Desv Est M Mensual]]/Tabla13[[#This Row],[Promedio Mensual]]</f>
        <v>0.62579774716989967</v>
      </c>
    </row>
    <row r="67" spans="1:12" x14ac:dyDescent="0.35">
      <c r="A67" t="s">
        <v>18</v>
      </c>
      <c r="B67" s="90">
        <f t="shared" si="0"/>
        <v>77.5625</v>
      </c>
      <c r="C67" s="90">
        <f t="shared" si="1"/>
        <v>25.854166666666668</v>
      </c>
      <c r="D67" s="90">
        <f t="shared" si="2"/>
        <v>43.41577094405519</v>
      </c>
      <c r="E67" s="90">
        <f t="shared" si="7"/>
        <v>17.667122468360738</v>
      </c>
      <c r="F67" s="12">
        <f t="shared" si="4"/>
        <v>0.55975208308209756</v>
      </c>
      <c r="G67" s="12">
        <f t="shared" si="5"/>
        <v>0.68333753302281652</v>
      </c>
      <c r="J67" t="s">
        <v>7052</v>
      </c>
      <c r="K67" s="12">
        <v>0.55975208308209756</v>
      </c>
      <c r="L67" s="12">
        <f>Tabla13[[#This Row],[Desv Est M Mensual]]/Tabla13[[#This Row],[Promedio Mensual]]</f>
        <v>0.68333753302281652</v>
      </c>
    </row>
  </sheetData>
  <pageMargins left="0.7" right="0.7" top="0.75" bottom="0.75" header="0.3" footer="0.3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7C7F-279A-4C2D-8C06-CD9CFBE043D1}">
  <sheetPr codeName="Hoja8"/>
  <dimension ref="A1:V38"/>
  <sheetViews>
    <sheetView showGridLines="0" zoomScaleNormal="100" workbookViewId="0">
      <selection activeCell="X13" sqref="X13"/>
    </sheetView>
  </sheetViews>
  <sheetFormatPr baseColWidth="10" defaultRowHeight="14.5" x14ac:dyDescent="0.35"/>
  <cols>
    <col min="1" max="1" width="36.7265625" bestFit="1" customWidth="1"/>
    <col min="2" max="2" width="16.90625" bestFit="1" customWidth="1"/>
    <col min="3" max="3" width="18.08984375" bestFit="1" customWidth="1"/>
    <col min="4" max="4" width="32.36328125" bestFit="1" customWidth="1"/>
    <col min="5" max="5" width="7.08984375" bestFit="1" customWidth="1"/>
    <col min="6" max="6" width="13.08984375" bestFit="1" customWidth="1"/>
    <col min="7" max="7" width="14.54296875" bestFit="1" customWidth="1"/>
    <col min="8" max="8" width="17" bestFit="1" customWidth="1"/>
    <col min="9" max="9" width="2.90625" bestFit="1" customWidth="1"/>
    <col min="10" max="10" width="6.453125" bestFit="1" customWidth="1"/>
    <col min="11" max="11" width="4.90625" customWidth="1"/>
    <col min="14" max="14" width="17" bestFit="1" customWidth="1"/>
    <col min="15" max="15" width="2.90625" bestFit="1" customWidth="1"/>
    <col min="16" max="16" width="6.453125" bestFit="1" customWidth="1"/>
    <col min="17" max="17" width="7" customWidth="1"/>
    <col min="20" max="20" width="17" bestFit="1" customWidth="1"/>
    <col min="21" max="21" width="2.90625" bestFit="1" customWidth="1"/>
    <col min="22" max="22" width="6.453125" bestFit="1" customWidth="1"/>
  </cols>
  <sheetData>
    <row r="1" spans="1:22" x14ac:dyDescent="0.35">
      <c r="A1" s="35" t="s">
        <v>1947</v>
      </c>
      <c r="B1" s="36" t="s">
        <v>7003</v>
      </c>
      <c r="C1" s="36" t="s">
        <v>7000</v>
      </c>
      <c r="D1" s="37" t="s">
        <v>7002</v>
      </c>
      <c r="F1" s="33"/>
      <c r="G1" s="41" t="s">
        <v>7013</v>
      </c>
      <c r="H1" s="42" t="s">
        <v>7023</v>
      </c>
      <c r="I1" s="42" t="s">
        <v>7005</v>
      </c>
      <c r="J1" s="44" t="s">
        <v>7006</v>
      </c>
      <c r="L1" s="33"/>
      <c r="M1" s="41" t="s">
        <v>7013</v>
      </c>
      <c r="N1" s="42" t="s">
        <v>7018</v>
      </c>
      <c r="O1" s="42" t="s">
        <v>7005</v>
      </c>
      <c r="P1" s="44" t="s">
        <v>7006</v>
      </c>
      <c r="R1" s="33"/>
      <c r="S1" s="41" t="s">
        <v>7013</v>
      </c>
      <c r="T1" s="42" t="s">
        <v>7019</v>
      </c>
      <c r="U1" s="42" t="s">
        <v>7005</v>
      </c>
      <c r="V1" s="44" t="s">
        <v>7006</v>
      </c>
    </row>
    <row r="2" spans="1:22" x14ac:dyDescent="0.35">
      <c r="A2" s="92" t="s">
        <v>9</v>
      </c>
      <c r="B2" s="93">
        <v>868</v>
      </c>
      <c r="C2" s="93">
        <v>233.2</v>
      </c>
      <c r="D2" s="94">
        <v>136.35086670506911</v>
      </c>
      <c r="F2" s="143" t="s">
        <v>9</v>
      </c>
      <c r="G2" s="144">
        <v>233.2</v>
      </c>
      <c r="H2" s="145">
        <f>25%*Demanda_Media_CUMP[[#This Row],[Coste Unitario Medio Ponderado]]</f>
        <v>34.087716676267277</v>
      </c>
      <c r="I2" s="93">
        <v>45</v>
      </c>
      <c r="J2" s="45">
        <f t="shared" ref="J2:J18" si="0">SQRT((2*G2*I2)/H2)</f>
        <v>24.813416879600034</v>
      </c>
      <c r="L2" s="143" t="s">
        <v>9</v>
      </c>
      <c r="M2" s="144">
        <f>G2</f>
        <v>233.2</v>
      </c>
      <c r="N2" s="145">
        <f>20%*Demanda_Media_CUMP[[#This Row],[Coste Unitario Medio Ponderado]]</f>
        <v>27.270173341013823</v>
      </c>
      <c r="O2" s="93">
        <v>45</v>
      </c>
      <c r="P2" s="45">
        <f t="shared" ref="P2:P18" si="1">SQRT((2*M2*O2)/N2)</f>
        <v>27.742243448413195</v>
      </c>
      <c r="R2" s="143" t="s">
        <v>9</v>
      </c>
      <c r="S2" s="144">
        <f>G2</f>
        <v>233.2</v>
      </c>
      <c r="T2" s="145">
        <f>33%*Demanda_Media_CUMP[[#This Row],[Coste Unitario Medio Ponderado]]</f>
        <v>44.995786012672809</v>
      </c>
      <c r="U2" s="93">
        <v>45</v>
      </c>
      <c r="V2" s="45">
        <f t="shared" ref="V2:V18" si="2">SQRT((2*S2*U2)/T2)</f>
        <v>21.597307233261599</v>
      </c>
    </row>
    <row r="3" spans="1:22" x14ac:dyDescent="0.35">
      <c r="A3" s="92" t="s">
        <v>11</v>
      </c>
      <c r="B3" s="93">
        <v>2356</v>
      </c>
      <c r="C3" s="93">
        <v>613.40000000000009</v>
      </c>
      <c r="D3" s="94">
        <v>128.12348756366751</v>
      </c>
      <c r="F3" s="116" t="s">
        <v>11</v>
      </c>
      <c r="G3" s="142">
        <v>613.40000000000009</v>
      </c>
      <c r="H3" s="126">
        <f>25%*Demanda_Media_CUMP[[#This Row],[Coste Unitario Medio Ponderado]]</f>
        <v>32.030871890916877</v>
      </c>
      <c r="I3" s="93">
        <v>45</v>
      </c>
      <c r="J3" s="45">
        <f t="shared" si="0"/>
        <v>41.515355416842681</v>
      </c>
      <c r="L3" s="116" t="s">
        <v>11</v>
      </c>
      <c r="M3" s="142">
        <f t="shared" ref="M3:M18" si="3">G3</f>
        <v>613.40000000000009</v>
      </c>
      <c r="N3" s="126">
        <f>20%*Demanda_Media_CUMP[[#This Row],[Coste Unitario Medio Ponderado]]</f>
        <v>25.624697512733505</v>
      </c>
      <c r="O3" s="93">
        <v>45</v>
      </c>
      <c r="P3" s="45">
        <f t="shared" si="1"/>
        <v>46.415578411062178</v>
      </c>
      <c r="R3" s="116" t="s">
        <v>11</v>
      </c>
      <c r="S3" s="142">
        <f t="shared" ref="S3:S18" si="4">G3</f>
        <v>613.40000000000009</v>
      </c>
      <c r="T3" s="126">
        <f>33%*Demanda_Media_CUMP[[#This Row],[Coste Unitario Medio Ponderado]]</f>
        <v>42.280750896010282</v>
      </c>
      <c r="U3" s="93">
        <v>45</v>
      </c>
      <c r="V3" s="45">
        <f t="shared" si="2"/>
        <v>36.134478785658281</v>
      </c>
    </row>
    <row r="4" spans="1:22" x14ac:dyDescent="0.35">
      <c r="A4" s="92" t="s">
        <v>22</v>
      </c>
      <c r="B4" s="93">
        <v>3563</v>
      </c>
      <c r="C4" s="93">
        <v>969.59999999999991</v>
      </c>
      <c r="D4" s="94">
        <v>22.072977939938248</v>
      </c>
      <c r="F4" s="143" t="s">
        <v>22</v>
      </c>
      <c r="G4" s="144">
        <v>969.59999999999991</v>
      </c>
      <c r="H4" s="145">
        <f>25%*Demanda_Media_CUMP[[#This Row],[Coste Unitario Medio Ponderado]]</f>
        <v>5.518244484984562</v>
      </c>
      <c r="I4" s="93">
        <v>45</v>
      </c>
      <c r="J4" s="45">
        <f t="shared" si="0"/>
        <v>125.75263361364911</v>
      </c>
      <c r="L4" s="143" t="s">
        <v>22</v>
      </c>
      <c r="M4" s="144">
        <f t="shared" si="3"/>
        <v>969.59999999999991</v>
      </c>
      <c r="N4" s="145">
        <f>20%*Demanda_Media_CUMP[[#This Row],[Coste Unitario Medio Ponderado]]</f>
        <v>4.4145955879876499</v>
      </c>
      <c r="O4" s="93">
        <v>45</v>
      </c>
      <c r="P4" s="45">
        <f t="shared" si="1"/>
        <v>140.59571855487221</v>
      </c>
      <c r="R4" s="143" t="s">
        <v>22</v>
      </c>
      <c r="S4" s="144">
        <f t="shared" si="4"/>
        <v>969.59999999999991</v>
      </c>
      <c r="T4" s="145">
        <f>33%*Demanda_Media_CUMP[[#This Row],[Coste Unitario Medio Ponderado]]</f>
        <v>7.2840827201796223</v>
      </c>
      <c r="U4" s="93">
        <v>45</v>
      </c>
      <c r="V4" s="45">
        <f t="shared" si="2"/>
        <v>109.45361844859866</v>
      </c>
    </row>
    <row r="5" spans="1:22" x14ac:dyDescent="0.35">
      <c r="A5" s="92" t="s">
        <v>18</v>
      </c>
      <c r="B5" s="93">
        <v>1241</v>
      </c>
      <c r="C5" s="93">
        <v>333.8</v>
      </c>
      <c r="D5" s="94">
        <v>181.05641668009673</v>
      </c>
      <c r="F5" s="116" t="s">
        <v>18</v>
      </c>
      <c r="G5" s="142">
        <v>333.8</v>
      </c>
      <c r="H5" s="126">
        <f>25%*Demanda_Media_CUMP[[#This Row],[Coste Unitario Medio Ponderado]]</f>
        <v>45.264104170024183</v>
      </c>
      <c r="I5" s="93">
        <v>45</v>
      </c>
      <c r="J5" s="45">
        <f t="shared" si="0"/>
        <v>25.762467451424705</v>
      </c>
      <c r="L5" s="116" t="s">
        <v>18</v>
      </c>
      <c r="M5" s="142">
        <f t="shared" si="3"/>
        <v>333.8</v>
      </c>
      <c r="N5" s="126">
        <f>20%*Demanda_Media_CUMP[[#This Row],[Coste Unitario Medio Ponderado]]</f>
        <v>36.211283336019349</v>
      </c>
      <c r="O5" s="93">
        <v>45</v>
      </c>
      <c r="P5" s="45">
        <f t="shared" si="1"/>
        <v>28.8033142447557</v>
      </c>
      <c r="R5" s="116" t="s">
        <v>18</v>
      </c>
      <c r="S5" s="142">
        <f t="shared" si="4"/>
        <v>333.8</v>
      </c>
      <c r="T5" s="126">
        <f>33%*Demanda_Media_CUMP[[#This Row],[Coste Unitario Medio Ponderado]]</f>
        <v>59.748617504431927</v>
      </c>
      <c r="U5" s="93">
        <v>45</v>
      </c>
      <c r="V5" s="45">
        <f t="shared" si="2"/>
        <v>22.423349727894866</v>
      </c>
    </row>
    <row r="6" spans="1:22" x14ac:dyDescent="0.35">
      <c r="A6" s="92" t="s">
        <v>31</v>
      </c>
      <c r="B6" s="93">
        <v>1729</v>
      </c>
      <c r="C6" s="93">
        <v>484.8</v>
      </c>
      <c r="D6" s="94">
        <v>51.702808328513591</v>
      </c>
      <c r="F6" s="143" t="s">
        <v>31</v>
      </c>
      <c r="G6" s="144">
        <v>484.8</v>
      </c>
      <c r="H6" s="145">
        <f>25%*Demanda_Media_CUMP[[#This Row],[Coste Unitario Medio Ponderado]]</f>
        <v>12.925702082128398</v>
      </c>
      <c r="I6" s="93">
        <v>45</v>
      </c>
      <c r="J6" s="45">
        <f t="shared" si="0"/>
        <v>58.099913975749764</v>
      </c>
      <c r="L6" s="143" t="s">
        <v>31</v>
      </c>
      <c r="M6" s="144">
        <f t="shared" si="3"/>
        <v>484.8</v>
      </c>
      <c r="N6" s="145">
        <f>20%*Demanda_Media_CUMP[[#This Row],[Coste Unitario Medio Ponderado]]</f>
        <v>10.340561665702719</v>
      </c>
      <c r="O6" s="93">
        <v>45</v>
      </c>
      <c r="P6" s="45">
        <f t="shared" si="1"/>
        <v>64.957678568333264</v>
      </c>
      <c r="R6" s="143" t="s">
        <v>31</v>
      </c>
      <c r="S6" s="144">
        <f t="shared" si="4"/>
        <v>484.8</v>
      </c>
      <c r="T6" s="145">
        <f>33%*Demanda_Media_CUMP[[#This Row],[Coste Unitario Medio Ponderado]]</f>
        <v>17.061926748409487</v>
      </c>
      <c r="U6" s="93">
        <v>45</v>
      </c>
      <c r="V6" s="45">
        <f t="shared" si="2"/>
        <v>50.569484180631036</v>
      </c>
    </row>
    <row r="7" spans="1:22" x14ac:dyDescent="0.35">
      <c r="A7" s="92" t="s">
        <v>24</v>
      </c>
      <c r="B7" s="93">
        <v>3000</v>
      </c>
      <c r="C7" s="93">
        <v>826.7</v>
      </c>
      <c r="D7" s="94">
        <v>6.8636683333333304</v>
      </c>
      <c r="F7" s="116" t="s">
        <v>24</v>
      </c>
      <c r="G7" s="142">
        <v>826.7</v>
      </c>
      <c r="H7" s="126">
        <f>25%*Demanda_Media_CUMP[[#This Row],[Coste Unitario Medio Ponderado]]</f>
        <v>1.7159170833333326</v>
      </c>
      <c r="I7" s="93">
        <v>45</v>
      </c>
      <c r="J7" s="45">
        <f t="shared" si="0"/>
        <v>208.23181019156905</v>
      </c>
      <c r="L7" s="116" t="s">
        <v>24</v>
      </c>
      <c r="M7" s="142">
        <f t="shared" si="3"/>
        <v>826.7</v>
      </c>
      <c r="N7" s="126">
        <f>20%*Demanda_Media_CUMP[[#This Row],[Coste Unitario Medio Ponderado]]</f>
        <v>1.3727336666666661</v>
      </c>
      <c r="O7" s="93">
        <v>45</v>
      </c>
      <c r="P7" s="45">
        <f t="shared" si="1"/>
        <v>232.81024133309094</v>
      </c>
      <c r="R7" s="116" t="s">
        <v>24</v>
      </c>
      <c r="S7" s="142">
        <f t="shared" si="4"/>
        <v>826.7</v>
      </c>
      <c r="T7" s="126">
        <f>33%*Demanda_Media_CUMP[[#This Row],[Coste Unitario Medio Ponderado]]</f>
        <v>2.2650105499999991</v>
      </c>
      <c r="U7" s="93">
        <v>45</v>
      </c>
      <c r="V7" s="45">
        <f t="shared" si="2"/>
        <v>181.24252706780067</v>
      </c>
    </row>
    <row r="8" spans="1:22" x14ac:dyDescent="0.35">
      <c r="A8" s="92" t="s">
        <v>29</v>
      </c>
      <c r="B8" s="93">
        <v>5974</v>
      </c>
      <c r="C8" s="93">
        <v>1659.6</v>
      </c>
      <c r="D8" s="94">
        <v>28.990788366253824</v>
      </c>
      <c r="F8" s="143" t="s">
        <v>29</v>
      </c>
      <c r="G8" s="144">
        <v>1659.6</v>
      </c>
      <c r="H8" s="145">
        <f>25%*Demanda_Media_CUMP[[#This Row],[Coste Unitario Medio Ponderado]]</f>
        <v>7.247697091563456</v>
      </c>
      <c r="I8" s="93">
        <v>45</v>
      </c>
      <c r="J8" s="45">
        <f t="shared" si="0"/>
        <v>143.55652950519445</v>
      </c>
      <c r="L8" s="143" t="s">
        <v>29</v>
      </c>
      <c r="M8" s="144">
        <f t="shared" si="3"/>
        <v>1659.6</v>
      </c>
      <c r="N8" s="145">
        <f>20%*Demanda_Media_CUMP[[#This Row],[Coste Unitario Medio Ponderado]]</f>
        <v>5.7981576732507651</v>
      </c>
      <c r="O8" s="93">
        <v>45</v>
      </c>
      <c r="P8" s="45">
        <f t="shared" si="1"/>
        <v>160.50107929378453</v>
      </c>
      <c r="R8" s="143" t="s">
        <v>29</v>
      </c>
      <c r="S8" s="144">
        <f t="shared" si="4"/>
        <v>1659.6</v>
      </c>
      <c r="T8" s="145">
        <f>33%*Demanda_Media_CUMP[[#This Row],[Coste Unitario Medio Ponderado]]</f>
        <v>9.5669601608637631</v>
      </c>
      <c r="U8" s="93">
        <v>45</v>
      </c>
      <c r="V8" s="45">
        <f t="shared" si="2"/>
        <v>124.94992076699613</v>
      </c>
    </row>
    <row r="9" spans="1:22" x14ac:dyDescent="0.35">
      <c r="A9" s="92" t="s">
        <v>61</v>
      </c>
      <c r="B9" s="93">
        <v>906</v>
      </c>
      <c r="C9" s="93">
        <v>231</v>
      </c>
      <c r="D9" s="94">
        <v>10.499144922737308</v>
      </c>
      <c r="F9" s="116" t="s">
        <v>61</v>
      </c>
      <c r="G9" s="142">
        <v>231</v>
      </c>
      <c r="H9" s="126">
        <f>25%*Demanda_Media_CUMP[[#This Row],[Coste Unitario Medio Ponderado]]</f>
        <v>2.624786230684327</v>
      </c>
      <c r="I9" s="93">
        <v>45</v>
      </c>
      <c r="J9" s="45">
        <f t="shared" si="0"/>
        <v>88.998005736601073</v>
      </c>
      <c r="L9" s="116" t="s">
        <v>61</v>
      </c>
      <c r="M9" s="142">
        <f t="shared" si="3"/>
        <v>231</v>
      </c>
      <c r="N9" s="126">
        <f>20%*Demanda_Media_CUMP[[#This Row],[Coste Unitario Medio Ponderado]]</f>
        <v>2.0998289845474618</v>
      </c>
      <c r="O9" s="93">
        <v>45</v>
      </c>
      <c r="P9" s="45">
        <f t="shared" si="1"/>
        <v>99.502795344478116</v>
      </c>
      <c r="R9" s="116" t="s">
        <v>61</v>
      </c>
      <c r="S9" s="142">
        <f t="shared" si="4"/>
        <v>231</v>
      </c>
      <c r="T9" s="126">
        <f>33%*Demanda_Media_CUMP[[#This Row],[Coste Unitario Medio Ponderado]]</f>
        <v>3.4647178245033117</v>
      </c>
      <c r="U9" s="93">
        <v>45</v>
      </c>
      <c r="V9" s="45">
        <f t="shared" si="2"/>
        <v>77.46282111679632</v>
      </c>
    </row>
    <row r="10" spans="1:22" x14ac:dyDescent="0.35">
      <c r="A10" s="92" t="s">
        <v>91</v>
      </c>
      <c r="B10" s="93">
        <v>914</v>
      </c>
      <c r="C10" s="93">
        <v>241.3</v>
      </c>
      <c r="D10" s="94">
        <v>2.2699800875273546</v>
      </c>
      <c r="F10" s="143" t="s">
        <v>91</v>
      </c>
      <c r="G10" s="144">
        <v>241.3</v>
      </c>
      <c r="H10" s="145">
        <f>25%*Demanda_Media_CUMP[[#This Row],[Coste Unitario Medio Ponderado]]</f>
        <v>0.56749502188183865</v>
      </c>
      <c r="I10" s="93">
        <v>45</v>
      </c>
      <c r="J10" s="45">
        <f t="shared" si="0"/>
        <v>195.62253729744813</v>
      </c>
      <c r="L10" s="143" t="s">
        <v>91</v>
      </c>
      <c r="M10" s="144">
        <f t="shared" si="3"/>
        <v>241.3</v>
      </c>
      <c r="N10" s="145">
        <f>20%*Demanda_Media_CUMP[[#This Row],[Coste Unitario Medio Ponderado]]</f>
        <v>0.45399601750547092</v>
      </c>
      <c r="O10" s="93">
        <v>45</v>
      </c>
      <c r="P10" s="45">
        <f t="shared" si="1"/>
        <v>218.71264566404099</v>
      </c>
      <c r="R10" s="143" t="s">
        <v>91</v>
      </c>
      <c r="S10" s="144">
        <f t="shared" si="4"/>
        <v>241.3</v>
      </c>
      <c r="T10" s="145">
        <f>33%*Demanda_Media_CUMP[[#This Row],[Coste Unitario Medio Ponderado]]</f>
        <v>0.74909342888402708</v>
      </c>
      <c r="U10" s="93">
        <v>45</v>
      </c>
      <c r="V10" s="45">
        <f t="shared" si="2"/>
        <v>170.26756372422921</v>
      </c>
    </row>
    <row r="11" spans="1:22" x14ac:dyDescent="0.35">
      <c r="A11" s="92" t="s">
        <v>15</v>
      </c>
      <c r="B11" s="93">
        <v>1400</v>
      </c>
      <c r="C11" s="93">
        <v>373.3</v>
      </c>
      <c r="D11" s="94">
        <v>4.9571842857142858</v>
      </c>
      <c r="F11" s="116" t="s">
        <v>15</v>
      </c>
      <c r="G11" s="142">
        <v>373.3</v>
      </c>
      <c r="H11" s="126">
        <f>25%*Demanda_Media_CUMP[[#This Row],[Coste Unitario Medio Ponderado]]</f>
        <v>1.2392960714285715</v>
      </c>
      <c r="I11" s="93">
        <v>45</v>
      </c>
      <c r="J11" s="45">
        <f t="shared" si="0"/>
        <v>164.65037083458751</v>
      </c>
      <c r="L11" s="116" t="s">
        <v>15</v>
      </c>
      <c r="M11" s="142">
        <f t="shared" si="3"/>
        <v>373.3</v>
      </c>
      <c r="N11" s="126">
        <f>20%*Demanda_Media_CUMP[[#This Row],[Coste Unitario Medio Ponderado]]</f>
        <v>0.99143685714285723</v>
      </c>
      <c r="O11" s="93">
        <v>45</v>
      </c>
      <c r="P11" s="45">
        <f t="shared" si="1"/>
        <v>184.08471085334321</v>
      </c>
      <c r="R11" s="116" t="s">
        <v>15</v>
      </c>
      <c r="S11" s="142">
        <f t="shared" si="4"/>
        <v>373.3</v>
      </c>
      <c r="T11" s="126">
        <f>33%*Demanda_Media_CUMP[[#This Row],[Coste Unitario Medio Ponderado]]</f>
        <v>1.6358708142857143</v>
      </c>
      <c r="U11" s="93">
        <v>45</v>
      </c>
      <c r="V11" s="45">
        <f t="shared" si="2"/>
        <v>143.30975303560695</v>
      </c>
    </row>
    <row r="12" spans="1:22" x14ac:dyDescent="0.35">
      <c r="A12" s="92" t="s">
        <v>36</v>
      </c>
      <c r="B12" s="93">
        <v>5178</v>
      </c>
      <c r="C12" s="93">
        <v>1411.5</v>
      </c>
      <c r="D12" s="94">
        <v>8.579690363074576</v>
      </c>
      <c r="F12" s="143" t="s">
        <v>36</v>
      </c>
      <c r="G12" s="144">
        <v>1411.5</v>
      </c>
      <c r="H12" s="145">
        <f>25%*Demanda_Media_CUMP[[#This Row],[Coste Unitario Medio Ponderado]]</f>
        <v>2.144922590768644</v>
      </c>
      <c r="I12" s="93">
        <v>45</v>
      </c>
      <c r="J12" s="45">
        <f t="shared" si="0"/>
        <v>243.36374746777761</v>
      </c>
      <c r="L12" s="143" t="s">
        <v>36</v>
      </c>
      <c r="M12" s="144">
        <f t="shared" si="3"/>
        <v>1411.5</v>
      </c>
      <c r="N12" s="145">
        <f>20%*Demanda_Media_CUMP[[#This Row],[Coste Unitario Medio Ponderado]]</f>
        <v>1.7159380726149154</v>
      </c>
      <c r="O12" s="93">
        <v>45</v>
      </c>
      <c r="P12" s="45">
        <f t="shared" si="1"/>
        <v>272.08894129852149</v>
      </c>
      <c r="R12" s="143" t="s">
        <v>36</v>
      </c>
      <c r="S12" s="144">
        <f t="shared" si="4"/>
        <v>1411.5</v>
      </c>
      <c r="T12" s="145">
        <f>33%*Demanda_Media_CUMP[[#This Row],[Coste Unitario Medio Ponderado]]</f>
        <v>2.8312978198146102</v>
      </c>
      <c r="U12" s="93">
        <v>45</v>
      </c>
      <c r="V12" s="45">
        <f t="shared" si="2"/>
        <v>211.82095351892562</v>
      </c>
    </row>
    <row r="13" spans="1:22" x14ac:dyDescent="0.35">
      <c r="A13" s="92" t="s">
        <v>20</v>
      </c>
      <c r="B13" s="93">
        <v>3158</v>
      </c>
      <c r="C13" s="93">
        <v>849.5</v>
      </c>
      <c r="D13" s="94">
        <v>64.143376060798047</v>
      </c>
      <c r="F13" s="116" t="s">
        <v>20</v>
      </c>
      <c r="G13" s="142">
        <v>849.5</v>
      </c>
      <c r="H13" s="126">
        <f>25%*Demanda_Media_CUMP[[#This Row],[Coste Unitario Medio Ponderado]]</f>
        <v>16.035844015199512</v>
      </c>
      <c r="I13" s="93">
        <v>45</v>
      </c>
      <c r="J13" s="45">
        <f t="shared" si="0"/>
        <v>69.04894299630439</v>
      </c>
      <c r="L13" s="116" t="s">
        <v>20</v>
      </c>
      <c r="M13" s="142">
        <f t="shared" si="3"/>
        <v>849.5</v>
      </c>
      <c r="N13" s="126">
        <f>20%*Demanda_Media_CUMP[[#This Row],[Coste Unitario Medio Ponderado]]</f>
        <v>12.828675212159609</v>
      </c>
      <c r="O13" s="93">
        <v>45</v>
      </c>
      <c r="P13" s="45">
        <f t="shared" si="1"/>
        <v>77.19906515712232</v>
      </c>
      <c r="R13" s="116" t="s">
        <v>20</v>
      </c>
      <c r="S13" s="142">
        <f t="shared" si="4"/>
        <v>849.5</v>
      </c>
      <c r="T13" s="126">
        <f>33%*Demanda_Media_CUMP[[#This Row],[Coste Unitario Medio Ponderado]]</f>
        <v>21.167314100063358</v>
      </c>
      <c r="U13" s="93">
        <v>45</v>
      </c>
      <c r="V13" s="45">
        <f t="shared" si="2"/>
        <v>60.099390715076332</v>
      </c>
    </row>
    <row r="14" spans="1:22" x14ac:dyDescent="0.35">
      <c r="A14" s="92" t="s">
        <v>182</v>
      </c>
      <c r="B14" s="93">
        <v>647</v>
      </c>
      <c r="C14" s="93">
        <v>176.4</v>
      </c>
      <c r="D14" s="94">
        <v>73.976255795981501</v>
      </c>
      <c r="F14" s="143" t="s">
        <v>182</v>
      </c>
      <c r="G14" s="144">
        <v>176.4</v>
      </c>
      <c r="H14" s="145">
        <f>25%*Demanda_Media_CUMP[[#This Row],[Coste Unitario Medio Ponderado]]</f>
        <v>18.494063948995375</v>
      </c>
      <c r="I14" s="93">
        <v>45</v>
      </c>
      <c r="J14" s="45">
        <f t="shared" si="0"/>
        <v>29.299105907785719</v>
      </c>
      <c r="L14" s="143" t="s">
        <v>182</v>
      </c>
      <c r="M14" s="144">
        <f t="shared" si="3"/>
        <v>176.4</v>
      </c>
      <c r="N14" s="145">
        <f>20%*Demanda_Media_CUMP[[#This Row],[Coste Unitario Medio Ponderado]]</f>
        <v>14.795251159196301</v>
      </c>
      <c r="O14" s="93">
        <v>45</v>
      </c>
      <c r="P14" s="45">
        <f t="shared" si="1"/>
        <v>32.757396244887275</v>
      </c>
      <c r="R14" s="143" t="s">
        <v>182</v>
      </c>
      <c r="S14" s="144">
        <f t="shared" si="4"/>
        <v>176.4</v>
      </c>
      <c r="T14" s="145">
        <f>33%*Demanda_Media_CUMP[[#This Row],[Coste Unitario Medio Ponderado]]</f>
        <v>24.412164412673896</v>
      </c>
      <c r="U14" s="93">
        <v>45</v>
      </c>
      <c r="V14" s="45">
        <f t="shared" si="2"/>
        <v>25.50159839012538</v>
      </c>
    </row>
    <row r="15" spans="1:22" x14ac:dyDescent="0.35">
      <c r="A15" s="92" t="s">
        <v>56</v>
      </c>
      <c r="B15" s="93">
        <v>2976</v>
      </c>
      <c r="C15" s="93">
        <v>821.2</v>
      </c>
      <c r="D15" s="94">
        <v>42.151774966397824</v>
      </c>
      <c r="F15" s="116" t="s">
        <v>56</v>
      </c>
      <c r="G15" s="142">
        <v>821.2</v>
      </c>
      <c r="H15" s="126">
        <f>25%*Demanda_Media_CUMP[[#This Row],[Coste Unitario Medio Ponderado]]</f>
        <v>10.537943741599456</v>
      </c>
      <c r="I15" s="93">
        <v>45</v>
      </c>
      <c r="J15" s="45">
        <f t="shared" si="0"/>
        <v>83.746716265152273</v>
      </c>
      <c r="L15" s="116" t="s">
        <v>56</v>
      </c>
      <c r="M15" s="142">
        <f t="shared" si="3"/>
        <v>821.2</v>
      </c>
      <c r="N15" s="126">
        <f>20%*Demanda_Media_CUMP[[#This Row],[Coste Unitario Medio Ponderado]]</f>
        <v>8.4303549932795647</v>
      </c>
      <c r="O15" s="93">
        <v>45</v>
      </c>
      <c r="P15" s="45">
        <f t="shared" si="1"/>
        <v>93.631675230633888</v>
      </c>
      <c r="R15" s="116" t="s">
        <v>56</v>
      </c>
      <c r="S15" s="142">
        <f t="shared" si="4"/>
        <v>821.2</v>
      </c>
      <c r="T15" s="126">
        <f>33%*Demanda_Media_CUMP[[#This Row],[Coste Unitario Medio Ponderado]]</f>
        <v>13.910085738911283</v>
      </c>
      <c r="U15" s="93">
        <v>45</v>
      </c>
      <c r="V15" s="45">
        <f t="shared" si="2"/>
        <v>72.892160307123106</v>
      </c>
    </row>
    <row r="16" spans="1:22" x14ac:dyDescent="0.35">
      <c r="A16" s="92" t="s">
        <v>363</v>
      </c>
      <c r="B16" s="93">
        <v>234</v>
      </c>
      <c r="C16" s="93">
        <v>65.400000000000006</v>
      </c>
      <c r="D16" s="94">
        <v>401.32566282051278</v>
      </c>
      <c r="F16" s="143" t="s">
        <v>363</v>
      </c>
      <c r="G16" s="144">
        <v>65.400000000000006</v>
      </c>
      <c r="H16" s="145">
        <f>25%*Demanda_Media_CUMP[[#This Row],[Coste Unitario Medio Ponderado]]</f>
        <v>100.33141570512819</v>
      </c>
      <c r="I16" s="93">
        <v>45</v>
      </c>
      <c r="J16" s="45">
        <f t="shared" si="0"/>
        <v>7.659345473166641</v>
      </c>
      <c r="L16" s="143" t="s">
        <v>363</v>
      </c>
      <c r="M16" s="144">
        <f t="shared" si="3"/>
        <v>65.400000000000006</v>
      </c>
      <c r="N16" s="145">
        <f>20%*Demanda_Media_CUMP[[#This Row],[Coste Unitario Medio Ponderado]]</f>
        <v>80.265132564102558</v>
      </c>
      <c r="O16" s="93">
        <v>45</v>
      </c>
      <c r="P16" s="45">
        <f t="shared" si="1"/>
        <v>8.5634085705779501</v>
      </c>
      <c r="R16" s="143" t="s">
        <v>363</v>
      </c>
      <c r="S16" s="144">
        <f t="shared" si="4"/>
        <v>65.400000000000006</v>
      </c>
      <c r="T16" s="145">
        <f>33%*Demanda_Media_CUMP[[#This Row],[Coste Unitario Medio Ponderado]]</f>
        <v>132.43746873076921</v>
      </c>
      <c r="U16" s="93">
        <v>45</v>
      </c>
      <c r="V16" s="45">
        <f t="shared" si="2"/>
        <v>6.6666045306186712</v>
      </c>
    </row>
    <row r="17" spans="1:22" x14ac:dyDescent="0.35">
      <c r="A17" s="92" t="s">
        <v>208</v>
      </c>
      <c r="B17" s="93">
        <v>440</v>
      </c>
      <c r="C17" s="93">
        <v>115.5</v>
      </c>
      <c r="D17" s="94">
        <v>422.39516840909107</v>
      </c>
      <c r="F17" s="116" t="s">
        <v>208</v>
      </c>
      <c r="G17" s="142">
        <v>115.5</v>
      </c>
      <c r="H17" s="126">
        <f>25%*Demanda_Media_CUMP[[#This Row],[Coste Unitario Medio Ponderado]]</f>
        <v>105.59879210227277</v>
      </c>
      <c r="I17" s="93">
        <v>45</v>
      </c>
      <c r="J17" s="45">
        <f t="shared" si="0"/>
        <v>9.921624160533618</v>
      </c>
      <c r="L17" s="116" t="s">
        <v>208</v>
      </c>
      <c r="M17" s="142">
        <f t="shared" si="3"/>
        <v>115.5</v>
      </c>
      <c r="N17" s="126">
        <f>20%*Demanda_Media_CUMP[[#This Row],[Coste Unitario Medio Ponderado]]</f>
        <v>84.479033681818223</v>
      </c>
      <c r="O17" s="93">
        <v>45</v>
      </c>
      <c r="P17" s="45">
        <f t="shared" si="1"/>
        <v>11.092713035078727</v>
      </c>
      <c r="R17" s="116" t="s">
        <v>208</v>
      </c>
      <c r="S17" s="142">
        <f t="shared" si="4"/>
        <v>115.5</v>
      </c>
      <c r="T17" s="126">
        <f>33%*Demanda_Media_CUMP[[#This Row],[Coste Unitario Medio Ponderado]]</f>
        <v>139.39040557500007</v>
      </c>
      <c r="U17" s="93">
        <v>45</v>
      </c>
      <c r="V17" s="45">
        <f t="shared" si="2"/>
        <v>8.6356653856955532</v>
      </c>
    </row>
    <row r="18" spans="1:22" x14ac:dyDescent="0.35">
      <c r="A18" s="95" t="s">
        <v>27</v>
      </c>
      <c r="B18" s="96">
        <v>3289</v>
      </c>
      <c r="C18" s="96">
        <v>889.2</v>
      </c>
      <c r="D18" s="97">
        <v>86.801861781696488</v>
      </c>
      <c r="F18" s="143" t="s">
        <v>27</v>
      </c>
      <c r="G18" s="144">
        <v>889.2</v>
      </c>
      <c r="H18" s="145">
        <f>25%*Demanda_Media_CUMP[[#This Row],[Coste Unitario Medio Ponderado]]</f>
        <v>21.700465445424122</v>
      </c>
      <c r="I18" s="93">
        <v>45</v>
      </c>
      <c r="J18" s="45">
        <f t="shared" si="0"/>
        <v>60.727647462142386</v>
      </c>
      <c r="L18" s="143" t="s">
        <v>27</v>
      </c>
      <c r="M18" s="144">
        <f t="shared" si="3"/>
        <v>889.2</v>
      </c>
      <c r="N18" s="145">
        <f>20%*Demanda_Media_CUMP[[#This Row],[Coste Unitario Medio Ponderado]]</f>
        <v>17.360372356339298</v>
      </c>
      <c r="O18" s="93">
        <v>45</v>
      </c>
      <c r="P18" s="45">
        <f t="shared" si="1"/>
        <v>67.895573919496471</v>
      </c>
      <c r="R18" s="143" t="s">
        <v>27</v>
      </c>
      <c r="S18" s="144">
        <f t="shared" si="4"/>
        <v>889.2</v>
      </c>
      <c r="T18" s="145">
        <f>33%*Demanda_Media_CUMP[[#This Row],[Coste Unitario Medio Ponderado]]</f>
        <v>28.644614387959841</v>
      </c>
      <c r="U18" s="93">
        <v>45</v>
      </c>
      <c r="V18" s="45">
        <f t="shared" si="2"/>
        <v>52.856632609568642</v>
      </c>
    </row>
    <row r="20" spans="1:22" x14ac:dyDescent="0.35">
      <c r="A20" s="34" t="s">
        <v>7004</v>
      </c>
      <c r="B20" s="34"/>
      <c r="C20" s="34"/>
    </row>
    <row r="21" spans="1:22" x14ac:dyDescent="0.35">
      <c r="F21" s="33"/>
      <c r="G21" s="41" t="s">
        <v>7013</v>
      </c>
      <c r="H21" s="42" t="s">
        <v>7023</v>
      </c>
      <c r="I21" s="42" t="s">
        <v>7005</v>
      </c>
      <c r="J21" s="44" t="s">
        <v>7006</v>
      </c>
      <c r="L21" s="33"/>
      <c r="M21" s="41" t="s">
        <v>7013</v>
      </c>
      <c r="N21" s="42" t="s">
        <v>7023</v>
      </c>
      <c r="O21" s="42" t="s">
        <v>7005</v>
      </c>
      <c r="P21" s="44" t="s">
        <v>7006</v>
      </c>
      <c r="R21" s="33"/>
      <c r="S21" s="41" t="s">
        <v>7013</v>
      </c>
      <c r="T21" s="42" t="s">
        <v>7023</v>
      </c>
      <c r="U21" s="42" t="s">
        <v>7005</v>
      </c>
      <c r="V21" s="44" t="s">
        <v>7006</v>
      </c>
    </row>
    <row r="22" spans="1:22" x14ac:dyDescent="0.35">
      <c r="F22" s="143" t="s">
        <v>9</v>
      </c>
      <c r="G22" s="144">
        <v>233.2</v>
      </c>
      <c r="H22" s="145">
        <f>25%*D2</f>
        <v>34.087716676267277</v>
      </c>
      <c r="I22" s="93">
        <v>45</v>
      </c>
      <c r="J22" s="45">
        <f t="shared" ref="J22:J38" si="5">SQRT((2*G22*I22)/H22)</f>
        <v>24.813416879600034</v>
      </c>
      <c r="L22" s="143" t="s">
        <v>9</v>
      </c>
      <c r="M22" s="144">
        <v>233.2</v>
      </c>
      <c r="N22" s="145">
        <f>25%*D2</f>
        <v>34.087716676267277</v>
      </c>
      <c r="O22" s="33">
        <v>35</v>
      </c>
      <c r="P22" s="45">
        <f t="shared" ref="P22:P38" si="6">SQRT((2*M22*O22)/N22)</f>
        <v>21.883376747064677</v>
      </c>
      <c r="R22" s="143" t="s">
        <v>9</v>
      </c>
      <c r="S22" s="144">
        <v>233.2</v>
      </c>
      <c r="T22" s="145">
        <f>25%*D2</f>
        <v>34.087716676267277</v>
      </c>
      <c r="U22" s="33">
        <v>55</v>
      </c>
      <c r="V22" s="45">
        <f t="shared" ref="V22:V38" si="7">SQRT((2*S22*U22)/T22)</f>
        <v>27.4322645187682</v>
      </c>
    </row>
    <row r="23" spans="1:22" x14ac:dyDescent="0.35">
      <c r="F23" s="116" t="s">
        <v>11</v>
      </c>
      <c r="G23" s="142">
        <v>613.40000000000009</v>
      </c>
      <c r="H23" s="126">
        <f t="shared" ref="H23:H38" si="8">25%*D3</f>
        <v>32.030871890916877</v>
      </c>
      <c r="I23" s="93">
        <v>45</v>
      </c>
      <c r="J23" s="45">
        <f t="shared" si="5"/>
        <v>41.515355416842681</v>
      </c>
      <c r="L23" s="116" t="s">
        <v>11</v>
      </c>
      <c r="M23" s="142">
        <v>613.40000000000009</v>
      </c>
      <c r="N23" s="126">
        <f t="shared" ref="N23:N38" si="9">25%*D3</f>
        <v>32.030871890916877</v>
      </c>
      <c r="O23" s="33">
        <v>35</v>
      </c>
      <c r="P23" s="45">
        <f t="shared" si="6"/>
        <v>36.613102007807996</v>
      </c>
      <c r="R23" s="116" t="s">
        <v>11</v>
      </c>
      <c r="S23" s="142">
        <v>613.40000000000009</v>
      </c>
      <c r="T23" s="126">
        <f t="shared" ref="T23:T38" si="10">25%*D3</f>
        <v>32.030871890916877</v>
      </c>
      <c r="U23" s="33">
        <v>55</v>
      </c>
      <c r="V23" s="45">
        <f t="shared" si="7"/>
        <v>45.896952318638597</v>
      </c>
    </row>
    <row r="24" spans="1:22" x14ac:dyDescent="0.35">
      <c r="F24" s="143" t="s">
        <v>22</v>
      </c>
      <c r="G24" s="144">
        <v>969.59999999999991</v>
      </c>
      <c r="H24" s="145">
        <f t="shared" si="8"/>
        <v>5.518244484984562</v>
      </c>
      <c r="I24" s="93">
        <v>45</v>
      </c>
      <c r="J24" s="45">
        <f t="shared" si="5"/>
        <v>125.75263361364911</v>
      </c>
      <c r="L24" s="143" t="s">
        <v>22</v>
      </c>
      <c r="M24" s="144">
        <v>969.59999999999991</v>
      </c>
      <c r="N24" s="145">
        <f t="shared" si="9"/>
        <v>5.518244484984562</v>
      </c>
      <c r="O24" s="33">
        <v>35</v>
      </c>
      <c r="P24" s="45">
        <f t="shared" si="6"/>
        <v>110.90339841771242</v>
      </c>
      <c r="R24" s="143" t="s">
        <v>22</v>
      </c>
      <c r="S24" s="144">
        <v>969.59999999999991</v>
      </c>
      <c r="T24" s="145">
        <f t="shared" si="10"/>
        <v>5.518244484984562</v>
      </c>
      <c r="U24" s="33">
        <v>55</v>
      </c>
      <c r="V24" s="45">
        <f t="shared" si="7"/>
        <v>139.02476736516948</v>
      </c>
    </row>
    <row r="25" spans="1:22" x14ac:dyDescent="0.35">
      <c r="F25" s="116" t="s">
        <v>18</v>
      </c>
      <c r="G25" s="142">
        <v>333.8</v>
      </c>
      <c r="H25" s="126">
        <f t="shared" si="8"/>
        <v>45.264104170024183</v>
      </c>
      <c r="I25" s="93">
        <v>45</v>
      </c>
      <c r="J25" s="45">
        <f t="shared" si="5"/>
        <v>25.762467451424705</v>
      </c>
      <c r="L25" s="116" t="s">
        <v>18</v>
      </c>
      <c r="M25" s="142">
        <v>333.8</v>
      </c>
      <c r="N25" s="126">
        <f t="shared" si="9"/>
        <v>45.264104170024183</v>
      </c>
      <c r="O25" s="33">
        <v>35</v>
      </c>
      <c r="P25" s="45">
        <f t="shared" si="6"/>
        <v>22.720360678621919</v>
      </c>
      <c r="R25" s="116" t="s">
        <v>18</v>
      </c>
      <c r="S25" s="142">
        <v>333.8</v>
      </c>
      <c r="T25" s="126">
        <f t="shared" si="10"/>
        <v>45.264104170024183</v>
      </c>
      <c r="U25" s="33">
        <v>55</v>
      </c>
      <c r="V25" s="45">
        <f t="shared" si="7"/>
        <v>28.48147940337309</v>
      </c>
    </row>
    <row r="26" spans="1:22" x14ac:dyDescent="0.35">
      <c r="F26" s="143" t="s">
        <v>31</v>
      </c>
      <c r="G26" s="144">
        <v>484.8</v>
      </c>
      <c r="H26" s="145">
        <f t="shared" si="8"/>
        <v>12.925702082128398</v>
      </c>
      <c r="I26" s="93">
        <v>45</v>
      </c>
      <c r="J26" s="45">
        <f t="shared" si="5"/>
        <v>58.099913975749764</v>
      </c>
      <c r="L26" s="143" t="s">
        <v>31</v>
      </c>
      <c r="M26" s="144">
        <v>484.8</v>
      </c>
      <c r="N26" s="145">
        <f t="shared" si="9"/>
        <v>12.925702082128398</v>
      </c>
      <c r="O26" s="33">
        <v>35</v>
      </c>
      <c r="P26" s="45">
        <f t="shared" si="6"/>
        <v>51.239307858026621</v>
      </c>
      <c r="R26" s="143" t="s">
        <v>31</v>
      </c>
      <c r="S26" s="144">
        <v>484.8</v>
      </c>
      <c r="T26" s="145">
        <f t="shared" si="10"/>
        <v>12.925702082128398</v>
      </c>
      <c r="U26" s="33">
        <v>55</v>
      </c>
      <c r="V26" s="45">
        <f t="shared" si="7"/>
        <v>64.231871669829275</v>
      </c>
    </row>
    <row r="27" spans="1:22" x14ac:dyDescent="0.35">
      <c r="F27" s="116" t="s">
        <v>24</v>
      </c>
      <c r="G27" s="142">
        <v>826.7</v>
      </c>
      <c r="H27" s="126">
        <f t="shared" si="8"/>
        <v>1.7159170833333326</v>
      </c>
      <c r="I27" s="93">
        <v>45</v>
      </c>
      <c r="J27" s="45">
        <f t="shared" si="5"/>
        <v>208.23181019156905</v>
      </c>
      <c r="L27" s="116" t="s">
        <v>24</v>
      </c>
      <c r="M27" s="142">
        <v>826.7</v>
      </c>
      <c r="N27" s="126">
        <f t="shared" si="9"/>
        <v>1.7159170833333326</v>
      </c>
      <c r="O27" s="33">
        <v>35</v>
      </c>
      <c r="P27" s="45">
        <f t="shared" si="6"/>
        <v>183.64319493989893</v>
      </c>
      <c r="R27" s="116" t="s">
        <v>24</v>
      </c>
      <c r="S27" s="142">
        <v>826.7</v>
      </c>
      <c r="T27" s="126">
        <f t="shared" si="10"/>
        <v>1.7159170833333326</v>
      </c>
      <c r="U27" s="33">
        <v>55</v>
      </c>
      <c r="V27" s="45">
        <f t="shared" si="7"/>
        <v>230.20892794064605</v>
      </c>
    </row>
    <row r="28" spans="1:22" x14ac:dyDescent="0.35">
      <c r="F28" s="143" t="s">
        <v>29</v>
      </c>
      <c r="G28" s="144">
        <v>1659.6</v>
      </c>
      <c r="H28" s="145">
        <f t="shared" si="8"/>
        <v>7.247697091563456</v>
      </c>
      <c r="I28" s="93">
        <v>45</v>
      </c>
      <c r="J28" s="45">
        <f t="shared" si="5"/>
        <v>143.55652950519445</v>
      </c>
      <c r="L28" s="143" t="s">
        <v>29</v>
      </c>
      <c r="M28" s="144">
        <v>1659.6</v>
      </c>
      <c r="N28" s="145">
        <f t="shared" si="9"/>
        <v>7.247697091563456</v>
      </c>
      <c r="O28" s="33">
        <v>35</v>
      </c>
      <c r="P28" s="45">
        <f t="shared" si="6"/>
        <v>126.60495871675028</v>
      </c>
      <c r="R28" s="143" t="s">
        <v>29</v>
      </c>
      <c r="S28" s="144">
        <v>1659.6</v>
      </c>
      <c r="T28" s="145">
        <f t="shared" si="10"/>
        <v>7.247697091563456</v>
      </c>
      <c r="U28" s="33">
        <v>55</v>
      </c>
      <c r="V28" s="45">
        <f t="shared" si="7"/>
        <v>158.70771485810479</v>
      </c>
    </row>
    <row r="29" spans="1:22" x14ac:dyDescent="0.35">
      <c r="F29" s="116" t="s">
        <v>61</v>
      </c>
      <c r="G29" s="142">
        <v>231</v>
      </c>
      <c r="H29" s="126">
        <f t="shared" si="8"/>
        <v>2.624786230684327</v>
      </c>
      <c r="I29" s="93">
        <v>45</v>
      </c>
      <c r="J29" s="45">
        <f t="shared" si="5"/>
        <v>88.998005736601073</v>
      </c>
      <c r="L29" s="116" t="s">
        <v>61</v>
      </c>
      <c r="M29" s="142">
        <v>231</v>
      </c>
      <c r="N29" s="126">
        <f t="shared" si="9"/>
        <v>2.624786230684327</v>
      </c>
      <c r="O29" s="33">
        <v>35</v>
      </c>
      <c r="P29" s="45">
        <f t="shared" si="6"/>
        <v>78.48886345324874</v>
      </c>
      <c r="R29" s="116" t="s">
        <v>61</v>
      </c>
      <c r="S29" s="142">
        <v>231</v>
      </c>
      <c r="T29" s="126">
        <f t="shared" si="10"/>
        <v>2.624786230684327</v>
      </c>
      <c r="U29" s="33">
        <v>55</v>
      </c>
      <c r="V29" s="45">
        <f t="shared" si="7"/>
        <v>98.390997372734404</v>
      </c>
    </row>
    <row r="30" spans="1:22" x14ac:dyDescent="0.35">
      <c r="F30" s="143" t="s">
        <v>91</v>
      </c>
      <c r="G30" s="144">
        <v>241.3</v>
      </c>
      <c r="H30" s="145">
        <f t="shared" si="8"/>
        <v>0.56749502188183865</v>
      </c>
      <c r="I30" s="93">
        <v>45</v>
      </c>
      <c r="J30" s="45">
        <f t="shared" si="5"/>
        <v>195.62253729744813</v>
      </c>
      <c r="L30" s="143" t="s">
        <v>91</v>
      </c>
      <c r="M30" s="144">
        <v>241.3</v>
      </c>
      <c r="N30" s="145">
        <f t="shared" si="9"/>
        <v>0.56749502188183865</v>
      </c>
      <c r="O30" s="33">
        <v>35</v>
      </c>
      <c r="P30" s="45">
        <f t="shared" si="6"/>
        <v>172.52286150950172</v>
      </c>
      <c r="R30" s="143" t="s">
        <v>91</v>
      </c>
      <c r="S30" s="144">
        <v>241.3</v>
      </c>
      <c r="T30" s="145">
        <f t="shared" si="10"/>
        <v>0.56749502188183865</v>
      </c>
      <c r="U30" s="33">
        <v>55</v>
      </c>
      <c r="V30" s="45">
        <f t="shared" si="7"/>
        <v>216.2688522509801</v>
      </c>
    </row>
    <row r="31" spans="1:22" x14ac:dyDescent="0.35">
      <c r="F31" s="116" t="s">
        <v>15</v>
      </c>
      <c r="G31" s="142">
        <v>373.3</v>
      </c>
      <c r="H31" s="126">
        <f t="shared" si="8"/>
        <v>1.2392960714285715</v>
      </c>
      <c r="I31" s="93">
        <v>45</v>
      </c>
      <c r="J31" s="45">
        <f t="shared" si="5"/>
        <v>164.65037083458751</v>
      </c>
      <c r="L31" s="116" t="s">
        <v>15</v>
      </c>
      <c r="M31" s="142">
        <v>373.3</v>
      </c>
      <c r="N31" s="126">
        <f t="shared" si="9"/>
        <v>1.2392960714285715</v>
      </c>
      <c r="O31" s="33">
        <v>35</v>
      </c>
      <c r="P31" s="45">
        <f t="shared" si="6"/>
        <v>145.20797816762698</v>
      </c>
      <c r="R31" s="116" t="s">
        <v>15</v>
      </c>
      <c r="S31" s="142">
        <v>373.3</v>
      </c>
      <c r="T31" s="126">
        <f t="shared" si="10"/>
        <v>1.2392960714285715</v>
      </c>
      <c r="U31" s="33">
        <v>55</v>
      </c>
      <c r="V31" s="45">
        <f t="shared" si="7"/>
        <v>182.02783388373422</v>
      </c>
    </row>
    <row r="32" spans="1:22" x14ac:dyDescent="0.35">
      <c r="F32" s="143" t="s">
        <v>36</v>
      </c>
      <c r="G32" s="144">
        <v>1411.5</v>
      </c>
      <c r="H32" s="145">
        <f t="shared" si="8"/>
        <v>2.144922590768644</v>
      </c>
      <c r="I32" s="93">
        <v>45</v>
      </c>
      <c r="J32" s="45">
        <f t="shared" si="5"/>
        <v>243.36374746777761</v>
      </c>
      <c r="L32" s="143" t="s">
        <v>36</v>
      </c>
      <c r="M32" s="144">
        <v>1411.5</v>
      </c>
      <c r="N32" s="145">
        <f t="shared" si="9"/>
        <v>2.144922590768644</v>
      </c>
      <c r="O32" s="33">
        <v>35</v>
      </c>
      <c r="P32" s="45">
        <f t="shared" si="6"/>
        <v>214.62665130948818</v>
      </c>
      <c r="R32" s="143" t="s">
        <v>36</v>
      </c>
      <c r="S32" s="144">
        <v>1411.5</v>
      </c>
      <c r="T32" s="145">
        <f t="shared" si="10"/>
        <v>2.144922590768644</v>
      </c>
      <c r="U32" s="33">
        <v>55</v>
      </c>
      <c r="V32" s="45">
        <f t="shared" si="7"/>
        <v>269.04874597514083</v>
      </c>
    </row>
    <row r="33" spans="6:22" x14ac:dyDescent="0.35">
      <c r="F33" s="116" t="s">
        <v>20</v>
      </c>
      <c r="G33" s="142">
        <v>849.5</v>
      </c>
      <c r="H33" s="126">
        <f t="shared" si="8"/>
        <v>16.035844015199512</v>
      </c>
      <c r="I33" s="93">
        <v>45</v>
      </c>
      <c r="J33" s="45">
        <f t="shared" si="5"/>
        <v>69.04894299630439</v>
      </c>
      <c r="L33" s="116" t="s">
        <v>20</v>
      </c>
      <c r="M33" s="142">
        <v>849.5</v>
      </c>
      <c r="N33" s="126">
        <f t="shared" si="9"/>
        <v>16.035844015199512</v>
      </c>
      <c r="O33" s="33">
        <v>35</v>
      </c>
      <c r="P33" s="45">
        <f t="shared" si="6"/>
        <v>60.89544382003217</v>
      </c>
      <c r="R33" s="116" t="s">
        <v>20</v>
      </c>
      <c r="S33" s="142">
        <v>849.5</v>
      </c>
      <c r="T33" s="126">
        <f t="shared" si="10"/>
        <v>16.035844015199512</v>
      </c>
      <c r="U33" s="33">
        <v>55</v>
      </c>
      <c r="V33" s="45">
        <f t="shared" si="7"/>
        <v>76.336478696460006</v>
      </c>
    </row>
    <row r="34" spans="6:22" x14ac:dyDescent="0.35">
      <c r="F34" s="143" t="s">
        <v>182</v>
      </c>
      <c r="G34" s="144">
        <v>176.4</v>
      </c>
      <c r="H34" s="145">
        <f t="shared" si="8"/>
        <v>18.494063948995375</v>
      </c>
      <c r="I34" s="93">
        <v>45</v>
      </c>
      <c r="J34" s="45">
        <f t="shared" si="5"/>
        <v>29.299105907785719</v>
      </c>
      <c r="L34" s="143" t="s">
        <v>182</v>
      </c>
      <c r="M34" s="144">
        <v>176.4</v>
      </c>
      <c r="N34" s="145">
        <f t="shared" si="9"/>
        <v>18.494063948995375</v>
      </c>
      <c r="O34" s="33">
        <v>35</v>
      </c>
      <c r="P34" s="45">
        <f t="shared" si="6"/>
        <v>25.839382622848117</v>
      </c>
      <c r="R34" s="143" t="s">
        <v>182</v>
      </c>
      <c r="S34" s="144">
        <v>176.4</v>
      </c>
      <c r="T34" s="145">
        <f t="shared" si="10"/>
        <v>18.494063948995375</v>
      </c>
      <c r="U34" s="33">
        <v>55</v>
      </c>
      <c r="V34" s="45">
        <f t="shared" si="7"/>
        <v>32.391380329670156</v>
      </c>
    </row>
    <row r="35" spans="6:22" x14ac:dyDescent="0.35">
      <c r="F35" s="116" t="s">
        <v>56</v>
      </c>
      <c r="G35" s="142">
        <v>821.2</v>
      </c>
      <c r="H35" s="126">
        <f t="shared" si="8"/>
        <v>10.537943741599456</v>
      </c>
      <c r="I35" s="93">
        <v>45</v>
      </c>
      <c r="J35" s="45">
        <f t="shared" si="5"/>
        <v>83.746716265152273</v>
      </c>
      <c r="L35" s="116" t="s">
        <v>56</v>
      </c>
      <c r="M35" s="142">
        <v>821.2</v>
      </c>
      <c r="N35" s="126">
        <f t="shared" si="9"/>
        <v>10.537943741599456</v>
      </c>
      <c r="O35" s="33">
        <v>35</v>
      </c>
      <c r="P35" s="45">
        <f t="shared" si="6"/>
        <v>73.857661451960297</v>
      </c>
      <c r="R35" s="116" t="s">
        <v>56</v>
      </c>
      <c r="S35" s="142">
        <v>821.2</v>
      </c>
      <c r="T35" s="126">
        <f t="shared" si="10"/>
        <v>10.537943741599456</v>
      </c>
      <c r="U35" s="33">
        <v>55</v>
      </c>
      <c r="V35" s="45">
        <f t="shared" si="7"/>
        <v>92.585478425287931</v>
      </c>
    </row>
    <row r="36" spans="6:22" x14ac:dyDescent="0.35">
      <c r="F36" s="143" t="s">
        <v>363</v>
      </c>
      <c r="G36" s="144">
        <v>65.400000000000006</v>
      </c>
      <c r="H36" s="145">
        <f t="shared" si="8"/>
        <v>100.33141570512819</v>
      </c>
      <c r="I36" s="93">
        <v>45</v>
      </c>
      <c r="J36" s="45">
        <f t="shared" si="5"/>
        <v>7.659345473166641</v>
      </c>
      <c r="L36" s="143" t="s">
        <v>363</v>
      </c>
      <c r="M36" s="144">
        <v>65.400000000000006</v>
      </c>
      <c r="N36" s="145">
        <f t="shared" si="9"/>
        <v>100.33141570512819</v>
      </c>
      <c r="O36" s="33">
        <v>35</v>
      </c>
      <c r="P36" s="45">
        <f t="shared" si="6"/>
        <v>6.7549077758424261</v>
      </c>
      <c r="R36" s="143" t="s">
        <v>363</v>
      </c>
      <c r="S36" s="144">
        <v>65.400000000000006</v>
      </c>
      <c r="T36" s="145">
        <f t="shared" si="10"/>
        <v>100.33141570512819</v>
      </c>
      <c r="U36" s="33">
        <v>55</v>
      </c>
      <c r="V36" s="45">
        <f t="shared" si="7"/>
        <v>8.46772502473363</v>
      </c>
    </row>
    <row r="37" spans="6:22" x14ac:dyDescent="0.35">
      <c r="F37" s="116" t="s">
        <v>208</v>
      </c>
      <c r="G37" s="142">
        <v>115.5</v>
      </c>
      <c r="H37" s="126">
        <f t="shared" si="8"/>
        <v>105.59879210227277</v>
      </c>
      <c r="I37" s="93">
        <v>45</v>
      </c>
      <c r="J37" s="45">
        <f t="shared" si="5"/>
        <v>9.921624160533618</v>
      </c>
      <c r="L37" s="116" t="s">
        <v>208</v>
      </c>
      <c r="M37" s="142">
        <v>115.5</v>
      </c>
      <c r="N37" s="126">
        <f t="shared" si="9"/>
        <v>105.59879210227277</v>
      </c>
      <c r="O37" s="33">
        <v>35</v>
      </c>
      <c r="P37" s="45">
        <f t="shared" si="6"/>
        <v>8.7500500435406465</v>
      </c>
      <c r="R37" s="116" t="s">
        <v>208</v>
      </c>
      <c r="S37" s="142">
        <v>115.5</v>
      </c>
      <c r="T37" s="126">
        <f t="shared" si="10"/>
        <v>105.59879210227277</v>
      </c>
      <c r="U37" s="33">
        <v>55</v>
      </c>
      <c r="V37" s="45">
        <f t="shared" si="7"/>
        <v>10.968768217138294</v>
      </c>
    </row>
    <row r="38" spans="6:22" x14ac:dyDescent="0.35">
      <c r="F38" s="143" t="s">
        <v>27</v>
      </c>
      <c r="G38" s="144">
        <v>889.2</v>
      </c>
      <c r="H38" s="145">
        <f t="shared" si="8"/>
        <v>21.700465445424122</v>
      </c>
      <c r="I38" s="93">
        <v>45</v>
      </c>
      <c r="J38" s="45">
        <f t="shared" si="5"/>
        <v>60.727647462142386</v>
      </c>
      <c r="L38" s="143" t="s">
        <v>27</v>
      </c>
      <c r="M38" s="144">
        <v>889.2</v>
      </c>
      <c r="N38" s="145">
        <f t="shared" si="9"/>
        <v>21.700465445424122</v>
      </c>
      <c r="O38" s="33">
        <v>35</v>
      </c>
      <c r="P38" s="45">
        <f t="shared" si="6"/>
        <v>53.55675096361049</v>
      </c>
      <c r="R38" s="143" t="s">
        <v>27</v>
      </c>
      <c r="S38" s="144">
        <v>889.2</v>
      </c>
      <c r="T38" s="145">
        <f t="shared" si="10"/>
        <v>21.700465445424122</v>
      </c>
      <c r="U38" s="33">
        <v>55</v>
      </c>
      <c r="V38" s="45">
        <f t="shared" si="7"/>
        <v>67.136940344301536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BC19-F105-4EBA-A966-BD7C96481B53}">
  <sheetPr codeName="Hoja10"/>
  <dimension ref="A1:J19"/>
  <sheetViews>
    <sheetView zoomScale="90" zoomScaleNormal="90" workbookViewId="0">
      <selection activeCell="B2" sqref="B2"/>
    </sheetView>
  </sheetViews>
  <sheetFormatPr baseColWidth="10" defaultRowHeight="14.5" x14ac:dyDescent="0.35"/>
  <cols>
    <col min="1" max="1" width="13.6328125" customWidth="1"/>
    <col min="2" max="2" width="21.90625" customWidth="1"/>
    <col min="3" max="3" width="24" customWidth="1"/>
    <col min="4" max="4" width="6.26953125" bestFit="1" customWidth="1"/>
    <col min="5" max="5" width="18.81640625" customWidth="1"/>
    <col min="6" max="6" width="14.453125" customWidth="1"/>
    <col min="8" max="8" width="13.90625" bestFit="1" customWidth="1"/>
    <col min="9" max="9" width="19.1796875" bestFit="1" customWidth="1"/>
    <col min="10" max="10" width="14.7265625" bestFit="1" customWidth="1"/>
  </cols>
  <sheetData>
    <row r="1" spans="1:10" ht="15" thickBot="1" x14ac:dyDescent="0.4"/>
    <row r="2" spans="1:10" ht="15" thickBot="1" x14ac:dyDescent="0.4">
      <c r="A2" s="111" t="s">
        <v>7007</v>
      </c>
      <c r="B2" s="112" t="s">
        <v>7000</v>
      </c>
      <c r="C2" s="113" t="s">
        <v>7020</v>
      </c>
      <c r="D2" s="113" t="s">
        <v>7006</v>
      </c>
      <c r="E2" s="113" t="s">
        <v>7021</v>
      </c>
      <c r="F2" s="114" t="s">
        <v>7022</v>
      </c>
      <c r="H2" s="107" t="s">
        <v>7007</v>
      </c>
      <c r="I2" s="108" t="s">
        <v>7021</v>
      </c>
      <c r="J2" s="109" t="s">
        <v>7022</v>
      </c>
    </row>
    <row r="3" spans="1:10" x14ac:dyDescent="0.35">
      <c r="A3" s="105" t="s">
        <v>9</v>
      </c>
      <c r="B3" s="83">
        <v>233.2</v>
      </c>
      <c r="C3" s="110">
        <f>Tabla4[[#This Row],[Demanda Media]]/52</f>
        <v>4.4846153846153847</v>
      </c>
      <c r="D3" s="110">
        <v>24.813416879600034</v>
      </c>
      <c r="E3" s="110">
        <f>Tabla4[[#This Row],[Q*]]/Tabla4[[#This Row],[Demanda semanal media]]</f>
        <v>5.5330089096878288</v>
      </c>
      <c r="F3" s="104">
        <f>Tabla4[[#This Row],[Demanda Media]]/Tabla4[[#This Row],[Q*]]</f>
        <v>9.3981413817990447</v>
      </c>
      <c r="H3" s="105" t="s">
        <v>9</v>
      </c>
      <c r="I3" s="103">
        <v>5.5330089096878288</v>
      </c>
      <c r="J3" s="104">
        <v>9.3981413817990447</v>
      </c>
    </row>
    <row r="4" spans="1:10" x14ac:dyDescent="0.35">
      <c r="A4" s="105" t="s">
        <v>11</v>
      </c>
      <c r="B4" s="99">
        <v>613.40000000000009</v>
      </c>
      <c r="C4" s="43">
        <f>Tabla4[[#This Row],[Demanda Media]]/52</f>
        <v>11.796153846153848</v>
      </c>
      <c r="D4" s="43">
        <v>41.515355416842681</v>
      </c>
      <c r="E4" s="43">
        <f>Tabla4[[#This Row],[Q*]]/Tabla4[[#This Row],[Demanda semanal media]]</f>
        <v>3.5193975899507972</v>
      </c>
      <c r="F4" s="46">
        <f>Tabla4[[#This Row],[Demanda Media]]/Tabla4[[#This Row],[Q*]]</f>
        <v>14.775255898475223</v>
      </c>
      <c r="H4" s="105" t="s">
        <v>11</v>
      </c>
      <c r="I4" s="101">
        <v>3.5193975899507972</v>
      </c>
      <c r="J4" s="46">
        <v>14.775255898475223</v>
      </c>
    </row>
    <row r="5" spans="1:10" x14ac:dyDescent="0.35">
      <c r="A5" s="105" t="s">
        <v>22</v>
      </c>
      <c r="B5" s="99">
        <v>969.59999999999991</v>
      </c>
      <c r="C5" s="43">
        <f>Tabla4[[#This Row],[Demanda Media]]/52</f>
        <v>18.646153846153844</v>
      </c>
      <c r="D5" s="43">
        <v>125.75263361364911</v>
      </c>
      <c r="E5" s="43">
        <f>Tabla4[[#This Row],[Q*]]/Tabla4[[#This Row],[Demanda semanal media]]</f>
        <v>6.7441593934712811</v>
      </c>
      <c r="F5" s="46">
        <f>Tabla4[[#This Row],[Demanda Media]]/Tabla4[[#This Row],[Q*]]</f>
        <v>7.7103752990089278</v>
      </c>
      <c r="H5" s="105" t="s">
        <v>22</v>
      </c>
      <c r="I5" s="101">
        <v>6.7441593934712811</v>
      </c>
      <c r="J5" s="46">
        <v>7.7103752990089278</v>
      </c>
    </row>
    <row r="6" spans="1:10" x14ac:dyDescent="0.35">
      <c r="A6" s="105" t="s">
        <v>18</v>
      </c>
      <c r="B6" s="99">
        <v>333.8</v>
      </c>
      <c r="C6" s="43">
        <f>Tabla4[[#This Row],[Demanda Media]]/52</f>
        <v>6.4192307692307695</v>
      </c>
      <c r="D6" s="43">
        <v>25.762467451424705</v>
      </c>
      <c r="E6" s="43">
        <f>Tabla4[[#This Row],[Q*]]/Tabla4[[#This Row],[Demanda semanal media]]</f>
        <v>4.0133262656503437</v>
      </c>
      <c r="F6" s="46">
        <f>Tabla4[[#This Row],[Demanda Media]]/Tabla4[[#This Row],[Q*]]</f>
        <v>12.956833448868283</v>
      </c>
      <c r="H6" s="105" t="s">
        <v>18</v>
      </c>
      <c r="I6" s="101">
        <v>4.0133262656503437</v>
      </c>
      <c r="J6" s="46">
        <v>12.956833448868283</v>
      </c>
    </row>
    <row r="7" spans="1:10" x14ac:dyDescent="0.35">
      <c r="A7" s="105" t="s">
        <v>31</v>
      </c>
      <c r="B7" s="99">
        <v>484.8</v>
      </c>
      <c r="C7" s="43">
        <f>Tabla4[[#This Row],[Demanda Media]]/52</f>
        <v>9.3230769230769237</v>
      </c>
      <c r="D7" s="43">
        <v>58.099913975749764</v>
      </c>
      <c r="E7" s="43">
        <f>Tabla4[[#This Row],[Q*]]/Tabla4[[#This Row],[Demanda semanal media]]</f>
        <v>6.2318389577949409</v>
      </c>
      <c r="F7" s="46">
        <f>Tabla4[[#This Row],[Demanda Media]]/Tabla4[[#This Row],[Q*]]</f>
        <v>8.3442464338647717</v>
      </c>
      <c r="H7" s="105" t="s">
        <v>31</v>
      </c>
      <c r="I7" s="101">
        <v>6.2318389577949409</v>
      </c>
      <c r="J7" s="46">
        <v>8.3442464338647717</v>
      </c>
    </row>
    <row r="8" spans="1:10" x14ac:dyDescent="0.35">
      <c r="A8" s="105" t="s">
        <v>24</v>
      </c>
      <c r="B8" s="99">
        <v>826.7</v>
      </c>
      <c r="C8" s="43">
        <f>Tabla4[[#This Row],[Demanda Media]]/52</f>
        <v>15.898076923076925</v>
      </c>
      <c r="D8" s="43">
        <v>208.23181019156905</v>
      </c>
      <c r="E8" s="43">
        <f>Tabla4[[#This Row],[Q*]]/Tabla4[[#This Row],[Demanda semanal media]]</f>
        <v>13.097924434452146</v>
      </c>
      <c r="F8" s="46">
        <f>Tabla4[[#This Row],[Demanda Media]]/Tabla4[[#This Row],[Q*]]</f>
        <v>3.9700946711237481</v>
      </c>
      <c r="H8" s="105" t="s">
        <v>24</v>
      </c>
      <c r="I8" s="101">
        <v>13.097924434452146</v>
      </c>
      <c r="J8" s="46">
        <v>3.9700946711237481</v>
      </c>
    </row>
    <row r="9" spans="1:10" x14ac:dyDescent="0.35">
      <c r="A9" s="105" t="s">
        <v>29</v>
      </c>
      <c r="B9" s="99">
        <v>1659.6</v>
      </c>
      <c r="C9" s="43">
        <f>Tabla4[[#This Row],[Demanda Media]]/52</f>
        <v>31.915384615384614</v>
      </c>
      <c r="D9" s="43">
        <v>143.55652950519445</v>
      </c>
      <c r="E9" s="43">
        <f>Tabla4[[#This Row],[Q*]]/Tabla4[[#This Row],[Demanda semanal media]]</f>
        <v>4.4980353906182886</v>
      </c>
      <c r="F9" s="46">
        <f>Tabla4[[#This Row],[Demanda Media]]/Tabla4[[#This Row],[Q*]]</f>
        <v>11.560602681886015</v>
      </c>
      <c r="H9" s="105" t="s">
        <v>29</v>
      </c>
      <c r="I9" s="101">
        <v>4.4980353906182886</v>
      </c>
      <c r="J9" s="46">
        <v>11.560602681886015</v>
      </c>
    </row>
    <row r="10" spans="1:10" x14ac:dyDescent="0.35">
      <c r="A10" s="105" t="s">
        <v>61</v>
      </c>
      <c r="B10" s="99">
        <v>231</v>
      </c>
      <c r="C10" s="43">
        <f>Tabla4[[#This Row],[Demanda Media]]/52</f>
        <v>4.4423076923076925</v>
      </c>
      <c r="D10" s="43">
        <v>88.998005736601073</v>
      </c>
      <c r="E10" s="43">
        <f>Tabla4[[#This Row],[Q*]]/Tabla4[[#This Row],[Demanda semanal media]]</f>
        <v>20.034183109537903</v>
      </c>
      <c r="F10" s="46">
        <f>Tabla4[[#This Row],[Demanda Media]]/Tabla4[[#This Row],[Q*]]</f>
        <v>2.5955637779532803</v>
      </c>
      <c r="H10" s="105" t="s">
        <v>61</v>
      </c>
      <c r="I10" s="101">
        <v>20.034183109537903</v>
      </c>
      <c r="J10" s="46">
        <v>2.5955637779532803</v>
      </c>
    </row>
    <row r="11" spans="1:10" x14ac:dyDescent="0.35">
      <c r="A11" s="105" t="s">
        <v>91</v>
      </c>
      <c r="B11" s="99">
        <v>241.3</v>
      </c>
      <c r="C11" s="43">
        <f>Tabla4[[#This Row],[Demanda Media]]/52</f>
        <v>4.6403846153846153</v>
      </c>
      <c r="D11" s="43">
        <v>195.62253729744813</v>
      </c>
      <c r="E11" s="43">
        <f>Tabla4[[#This Row],[Q*]]/Tabla4[[#This Row],[Demanda semanal media]]</f>
        <v>42.156535182210128</v>
      </c>
      <c r="F11" s="46">
        <f>Tabla4[[#This Row],[Demanda Media]]/Tabla4[[#This Row],[Q*]]</f>
        <v>1.233497956491068</v>
      </c>
      <c r="H11" s="105" t="s">
        <v>91</v>
      </c>
      <c r="I11" s="101">
        <v>42.156535182210128</v>
      </c>
      <c r="J11" s="46">
        <v>1.233497956491068</v>
      </c>
    </row>
    <row r="12" spans="1:10" x14ac:dyDescent="0.35">
      <c r="A12" s="105" t="s">
        <v>15</v>
      </c>
      <c r="B12" s="99">
        <v>373.3</v>
      </c>
      <c r="C12" s="43">
        <f>Tabla4[[#This Row],[Demanda Media]]/52</f>
        <v>7.1788461538461537</v>
      </c>
      <c r="D12" s="43">
        <v>164.65037083458751</v>
      </c>
      <c r="E12" s="43">
        <f>Tabla4[[#This Row],[Q*]]/Tabla4[[#This Row],[Demanda semanal media]]</f>
        <v>22.935492320917628</v>
      </c>
      <c r="F12" s="46">
        <f>Tabla4[[#This Row],[Demanda Media]]/Tabla4[[#This Row],[Q*]]</f>
        <v>2.2672284192729082</v>
      </c>
      <c r="H12" s="105" t="s">
        <v>15</v>
      </c>
      <c r="I12" s="101">
        <v>22.935492320917628</v>
      </c>
      <c r="J12" s="46">
        <v>2.2672284192729082</v>
      </c>
    </row>
    <row r="13" spans="1:10" x14ac:dyDescent="0.35">
      <c r="A13" s="105" t="s">
        <v>36</v>
      </c>
      <c r="B13" s="99">
        <v>1411.5</v>
      </c>
      <c r="C13" s="43">
        <f>Tabla4[[#This Row],[Demanda Media]]/52</f>
        <v>27.14423076923077</v>
      </c>
      <c r="D13" s="43">
        <v>243.36374746777761</v>
      </c>
      <c r="E13" s="43">
        <f>Tabla4[[#This Row],[Q*]]/Tabla4[[#This Row],[Demanda semanal media]]</f>
        <v>8.9655790778068969</v>
      </c>
      <c r="F13" s="46">
        <f>Tabla4[[#This Row],[Demanda Media]]/Tabla4[[#This Row],[Q*]]</f>
        <v>5.7999599968639064</v>
      </c>
      <c r="H13" s="105" t="s">
        <v>36</v>
      </c>
      <c r="I13" s="101">
        <v>8.9655790778068969</v>
      </c>
      <c r="J13" s="46">
        <v>5.7999599968639064</v>
      </c>
    </row>
    <row r="14" spans="1:10" x14ac:dyDescent="0.35">
      <c r="A14" s="105" t="s">
        <v>20</v>
      </c>
      <c r="B14" s="99">
        <v>849.5</v>
      </c>
      <c r="C14" s="43">
        <f>Tabla4[[#This Row],[Demanda Media]]/52</f>
        <v>16.33653846153846</v>
      </c>
      <c r="D14" s="43">
        <v>69.04894299630439</v>
      </c>
      <c r="E14" s="43">
        <f>Tabla4[[#This Row],[Q*]]/Tabla4[[#This Row],[Demanda semanal media]]</f>
        <v>4.2266568991263433</v>
      </c>
      <c r="F14" s="46">
        <f>Tabla4[[#This Row],[Demanda Media]]/Tabla4[[#This Row],[Q*]]</f>
        <v>12.302867547812667</v>
      </c>
      <c r="H14" s="105" t="s">
        <v>20</v>
      </c>
      <c r="I14" s="101">
        <v>4.2266568991263433</v>
      </c>
      <c r="J14" s="46">
        <v>12.302867547812667</v>
      </c>
    </row>
    <row r="15" spans="1:10" x14ac:dyDescent="0.35">
      <c r="A15" s="105" t="s">
        <v>182</v>
      </c>
      <c r="B15" s="99">
        <v>176.4</v>
      </c>
      <c r="C15" s="43">
        <f>Tabla4[[#This Row],[Demanda Media]]/52</f>
        <v>3.3923076923076922</v>
      </c>
      <c r="D15" s="43">
        <v>29.299105907785719</v>
      </c>
      <c r="E15" s="43">
        <f>Tabla4[[#This Row],[Q*]]/Tabla4[[#This Row],[Demanda semanal media]]</f>
        <v>8.6369246440184657</v>
      </c>
      <c r="F15" s="46">
        <f>Tabla4[[#This Row],[Demanda Media]]/Tabla4[[#This Row],[Q*]]</f>
        <v>6.0206615367441918</v>
      </c>
      <c r="H15" s="105" t="s">
        <v>182</v>
      </c>
      <c r="I15" s="101">
        <v>8.6369246440184657</v>
      </c>
      <c r="J15" s="46">
        <v>6.0206615367441918</v>
      </c>
    </row>
    <row r="16" spans="1:10" x14ac:dyDescent="0.35">
      <c r="A16" s="105" t="s">
        <v>56</v>
      </c>
      <c r="B16" s="99">
        <v>821.2</v>
      </c>
      <c r="C16" s="43">
        <f>Tabla4[[#This Row],[Demanda Media]]/52</f>
        <v>15.792307692307693</v>
      </c>
      <c r="D16" s="43">
        <v>83.746716265152273</v>
      </c>
      <c r="E16" s="43">
        <f>Tabla4[[#This Row],[Q*]]/Tabla4[[#This Row],[Demanda semanal media]]</f>
        <v>5.3030068750461741</v>
      </c>
      <c r="F16" s="46">
        <f>Tabla4[[#This Row],[Demanda Media]]/Tabla4[[#This Row],[Q*]]</f>
        <v>9.8057576060651872</v>
      </c>
      <c r="H16" s="105" t="s">
        <v>56</v>
      </c>
      <c r="I16" s="101">
        <v>5.3030068750461741</v>
      </c>
      <c r="J16" s="46">
        <v>9.8057576060651872</v>
      </c>
    </row>
    <row r="17" spans="1:10" x14ac:dyDescent="0.35">
      <c r="A17" s="105" t="s">
        <v>363</v>
      </c>
      <c r="B17" s="99">
        <v>65.400000000000006</v>
      </c>
      <c r="C17" s="43">
        <f>Tabla4[[#This Row],[Demanda Media]]/52</f>
        <v>1.2576923076923079</v>
      </c>
      <c r="D17" s="43">
        <v>7.659345473166641</v>
      </c>
      <c r="E17" s="43">
        <f>Tabla4[[#This Row],[Q*]]/Tabla4[[#This Row],[Demanda semanal media]]</f>
        <v>6.0899994587869308</v>
      </c>
      <c r="F17" s="46">
        <f>Tabla4[[#This Row],[Demanda Media]]/Tabla4[[#This Row],[Q*]]</f>
        <v>8.5385886077497108</v>
      </c>
      <c r="H17" s="105" t="s">
        <v>363</v>
      </c>
      <c r="I17" s="101">
        <v>6.0899994587869308</v>
      </c>
      <c r="J17" s="46">
        <v>8.5385886077497108</v>
      </c>
    </row>
    <row r="18" spans="1:10" x14ac:dyDescent="0.35">
      <c r="A18" s="105" t="s">
        <v>208</v>
      </c>
      <c r="B18" s="99">
        <v>115.5</v>
      </c>
      <c r="C18" s="43">
        <f>Tabla4[[#This Row],[Demanda Media]]/52</f>
        <v>2.2211538461538463</v>
      </c>
      <c r="D18" s="43">
        <v>9.921624160533618</v>
      </c>
      <c r="E18" s="43">
        <f>Tabla4[[#This Row],[Q*]]/Tabla4[[#This Row],[Demanda semanal media]]</f>
        <v>4.4668784099372134</v>
      </c>
      <c r="F18" s="46">
        <f>Tabla4[[#This Row],[Demanda Media]]/Tabla4[[#This Row],[Q*]]</f>
        <v>11.641239189389736</v>
      </c>
      <c r="H18" s="105" t="s">
        <v>208</v>
      </c>
      <c r="I18" s="101">
        <v>4.4668784099372134</v>
      </c>
      <c r="J18" s="46">
        <v>11.641239189389736</v>
      </c>
    </row>
    <row r="19" spans="1:10" ht="15" thickBot="1" x14ac:dyDescent="0.4">
      <c r="A19" s="106" t="s">
        <v>27</v>
      </c>
      <c r="B19" s="82">
        <v>889.2</v>
      </c>
      <c r="C19" s="100">
        <f>Tabla4[[#This Row],[Demanda Media]]/52</f>
        <v>17.100000000000001</v>
      </c>
      <c r="D19" s="100">
        <v>60.727647462142386</v>
      </c>
      <c r="E19" s="100">
        <f>Tabla4[[#This Row],[Q*]]/Tabla4[[#This Row],[Demanda semanal media]]</f>
        <v>3.5513244129907826</v>
      </c>
      <c r="F19" s="47">
        <f>Tabla4[[#This Row],[Demanda Media]]/Tabla4[[#This Row],[Q*]]</f>
        <v>14.642424614823542</v>
      </c>
      <c r="H19" s="106" t="s">
        <v>27</v>
      </c>
      <c r="I19" s="102">
        <v>3.5513244129907826</v>
      </c>
      <c r="J19" s="47">
        <v>14.642424614823542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E469-FF91-49F0-AF5D-1124DF715F52}">
  <sheetPr codeName="Hoja9"/>
  <dimension ref="A1:L20"/>
  <sheetViews>
    <sheetView zoomScale="90" zoomScaleNormal="90" workbookViewId="0">
      <selection activeCell="N10" sqref="N10"/>
    </sheetView>
  </sheetViews>
  <sheetFormatPr baseColWidth="10" defaultRowHeight="14.5" x14ac:dyDescent="0.35"/>
  <cols>
    <col min="1" max="1" width="16.54296875" bestFit="1" customWidth="1"/>
    <col min="2" max="2" width="14.90625" bestFit="1" customWidth="1"/>
    <col min="3" max="3" width="15.453125" bestFit="1" customWidth="1"/>
    <col min="4" max="4" width="18.1796875" bestFit="1" customWidth="1"/>
    <col min="5" max="5" width="5.81640625" bestFit="1" customWidth="1"/>
    <col min="6" max="6" width="16.54296875" bestFit="1" customWidth="1"/>
    <col min="7" max="10" width="7.08984375" bestFit="1" customWidth="1"/>
    <col min="11" max="11" width="14" bestFit="1" customWidth="1"/>
    <col min="12" max="12" width="16.90625" bestFit="1" customWidth="1"/>
    <col min="13" max="13" width="13.7265625" customWidth="1"/>
    <col min="14" max="752" width="5.81640625" bestFit="1" customWidth="1"/>
    <col min="753" max="3389" width="6.81640625" bestFit="1" customWidth="1"/>
    <col min="3390" max="5732" width="7.81640625" bestFit="1" customWidth="1"/>
    <col min="5733" max="6140" width="9.36328125" bestFit="1" customWidth="1"/>
    <col min="6141" max="6145" width="10.36328125" bestFit="1" customWidth="1"/>
    <col min="6146" max="6146" width="11.7265625" bestFit="1" customWidth="1"/>
  </cols>
  <sheetData>
    <row r="1" spans="1:12" x14ac:dyDescent="0.35">
      <c r="A1" s="34" t="s">
        <v>7002</v>
      </c>
      <c r="B1" s="34"/>
      <c r="F1" s="34" t="s">
        <v>7000</v>
      </c>
      <c r="G1" s="91">
        <v>0.1</v>
      </c>
      <c r="H1" s="91">
        <v>0.2</v>
      </c>
      <c r="I1" s="91">
        <v>0.3</v>
      </c>
      <c r="J1" s="91">
        <v>0.4</v>
      </c>
    </row>
    <row r="2" spans="1:12" x14ac:dyDescent="0.35">
      <c r="A2" t="s">
        <v>1947</v>
      </c>
      <c r="B2" t="s">
        <v>1936</v>
      </c>
      <c r="C2" t="s">
        <v>6971</v>
      </c>
      <c r="D2" t="s">
        <v>7001</v>
      </c>
      <c r="F2" t="s">
        <v>1947</v>
      </c>
      <c r="G2" t="s">
        <v>1937</v>
      </c>
      <c r="H2" t="s">
        <v>1942</v>
      </c>
      <c r="I2" t="s">
        <v>1943</v>
      </c>
      <c r="J2" t="s">
        <v>1944</v>
      </c>
      <c r="K2" t="s">
        <v>1949</v>
      </c>
      <c r="L2" t="s">
        <v>7000</v>
      </c>
    </row>
    <row r="3" spans="1:12" x14ac:dyDescent="0.35">
      <c r="A3" t="s">
        <v>9</v>
      </c>
      <c r="B3">
        <v>114879.9963</v>
      </c>
      <c r="C3">
        <v>-3472.5560000000019</v>
      </c>
      <c r="D3">
        <v>868</v>
      </c>
      <c r="F3" t="s">
        <v>9</v>
      </c>
      <c r="G3">
        <v>153</v>
      </c>
      <c r="H3">
        <v>242</v>
      </c>
      <c r="I3">
        <v>197</v>
      </c>
      <c r="J3">
        <v>276</v>
      </c>
      <c r="K3">
        <v>868</v>
      </c>
      <c r="L3">
        <f>Tabla10[[#This Row],[2015]]*$G$1+Tabla10[[#This Row],[2016]]*$H$1+Tabla10[[#This Row],[2017]]*$I$1+Tabla10[[#This Row],[2018]]*$J$1</f>
        <v>233.2</v>
      </c>
    </row>
    <row r="4" spans="1:12" x14ac:dyDescent="0.35">
      <c r="A4" t="s">
        <v>11</v>
      </c>
      <c r="B4">
        <v>328449.1030000007</v>
      </c>
      <c r="C4">
        <v>26590.166300000037</v>
      </c>
      <c r="D4">
        <v>2356</v>
      </c>
      <c r="F4" t="s">
        <v>11</v>
      </c>
      <c r="G4">
        <v>540</v>
      </c>
      <c r="H4">
        <v>528</v>
      </c>
      <c r="I4">
        <v>614</v>
      </c>
      <c r="J4">
        <v>674</v>
      </c>
      <c r="K4">
        <v>2356</v>
      </c>
      <c r="L4">
        <f>Tabla10[[#This Row],[2015]]*$G$1+Tabla10[[#This Row],[2016]]*$H$1+Tabla10[[#This Row],[2017]]*$I$1+Tabla10[[#This Row],[2018]]*$J$1</f>
        <v>613.40000000000009</v>
      </c>
    </row>
    <row r="5" spans="1:12" x14ac:dyDescent="0.35">
      <c r="A5" t="s">
        <v>22</v>
      </c>
      <c r="B5">
        <v>91705.163999999975</v>
      </c>
      <c r="C5">
        <v>13059.143599999999</v>
      </c>
      <c r="D5">
        <v>3563</v>
      </c>
      <c r="F5" t="s">
        <v>22</v>
      </c>
      <c r="G5">
        <v>660</v>
      </c>
      <c r="H5">
        <v>770</v>
      </c>
      <c r="I5">
        <v>1036</v>
      </c>
      <c r="J5">
        <v>1097</v>
      </c>
      <c r="K5">
        <v>3563</v>
      </c>
      <c r="L5">
        <f>Tabla10[[#This Row],[2015]]*$G$1+Tabla10[[#This Row],[2016]]*$H$1+Tabla10[[#This Row],[2017]]*$I$1+Tabla10[[#This Row],[2018]]*$J$1</f>
        <v>969.59999999999991</v>
      </c>
    </row>
    <row r="6" spans="1:12" x14ac:dyDescent="0.35">
      <c r="A6" t="s">
        <v>18</v>
      </c>
      <c r="B6">
        <v>206965.53200000004</v>
      </c>
      <c r="C6">
        <v>-17725.481100000001</v>
      </c>
      <c r="D6">
        <v>1241</v>
      </c>
      <c r="F6" t="s">
        <v>18</v>
      </c>
      <c r="G6">
        <v>270</v>
      </c>
      <c r="H6">
        <v>235</v>
      </c>
      <c r="I6">
        <v>346</v>
      </c>
      <c r="J6">
        <v>390</v>
      </c>
      <c r="K6">
        <v>1241</v>
      </c>
      <c r="L6">
        <f>Tabla10[[#This Row],[2015]]*$G$1+Tabla10[[#This Row],[2016]]*$H$1+Tabla10[[#This Row],[2017]]*$I$1+Tabla10[[#This Row],[2018]]*$J$1</f>
        <v>333.8</v>
      </c>
    </row>
    <row r="7" spans="1:12" x14ac:dyDescent="0.35">
      <c r="A7" t="s">
        <v>31</v>
      </c>
      <c r="B7">
        <v>107532.16099999998</v>
      </c>
      <c r="C7">
        <v>18138.005399999987</v>
      </c>
      <c r="D7">
        <v>1729</v>
      </c>
      <c r="F7" t="s">
        <v>31</v>
      </c>
      <c r="G7">
        <v>314</v>
      </c>
      <c r="H7">
        <v>365</v>
      </c>
      <c r="I7">
        <v>396</v>
      </c>
      <c r="J7">
        <v>654</v>
      </c>
      <c r="K7">
        <v>1729</v>
      </c>
      <c r="L7">
        <f>Tabla10[[#This Row],[2015]]*$G$1+Tabla10[[#This Row],[2016]]*$H$1+Tabla10[[#This Row],[2017]]*$I$1+Tabla10[[#This Row],[2018]]*$J$1</f>
        <v>484.8</v>
      </c>
    </row>
    <row r="8" spans="1:12" x14ac:dyDescent="0.35">
      <c r="A8" t="s">
        <v>24</v>
      </c>
      <c r="B8">
        <v>27118.791999999994</v>
      </c>
      <c r="C8">
        <v>6527.7870000000039</v>
      </c>
      <c r="D8">
        <v>3000</v>
      </c>
      <c r="F8" t="s">
        <v>24</v>
      </c>
      <c r="G8">
        <v>613</v>
      </c>
      <c r="H8">
        <v>608</v>
      </c>
      <c r="I8">
        <v>678</v>
      </c>
      <c r="J8">
        <v>1101</v>
      </c>
      <c r="K8">
        <v>3000</v>
      </c>
      <c r="L8">
        <f>Tabla10[[#This Row],[2015]]*$G$1+Tabla10[[#This Row],[2016]]*$H$1+Tabla10[[#This Row],[2017]]*$I$1+Tabla10[[#This Row],[2018]]*$J$1</f>
        <v>826.7</v>
      </c>
    </row>
    <row r="9" spans="1:12" x14ac:dyDescent="0.35">
      <c r="A9" t="s">
        <v>29</v>
      </c>
      <c r="B9">
        <v>203412.73300000036</v>
      </c>
      <c r="C9">
        <v>30221.76330000001</v>
      </c>
      <c r="D9">
        <v>5974</v>
      </c>
      <c r="F9" t="s">
        <v>29</v>
      </c>
      <c r="G9">
        <v>1089</v>
      </c>
      <c r="H9">
        <v>1215</v>
      </c>
      <c r="I9">
        <v>1603</v>
      </c>
      <c r="J9">
        <v>2067</v>
      </c>
      <c r="K9">
        <v>5974</v>
      </c>
      <c r="L9">
        <f>Tabla10[[#This Row],[2015]]*$G$1+Tabla10[[#This Row],[2016]]*$H$1+Tabla10[[#This Row],[2017]]*$I$1+Tabla10[[#This Row],[2018]]*$J$1</f>
        <v>1659.6</v>
      </c>
    </row>
    <row r="10" spans="1:12" x14ac:dyDescent="0.35">
      <c r="A10" t="s">
        <v>61</v>
      </c>
      <c r="B10">
        <v>16476.401999999995</v>
      </c>
      <c r="C10">
        <v>6964.1766999999927</v>
      </c>
      <c r="D10">
        <v>906</v>
      </c>
      <c r="F10" t="s">
        <v>61</v>
      </c>
      <c r="G10">
        <v>206</v>
      </c>
      <c r="H10">
        <v>237</v>
      </c>
      <c r="I10">
        <v>222</v>
      </c>
      <c r="J10">
        <v>241</v>
      </c>
      <c r="K10">
        <v>906</v>
      </c>
      <c r="L10">
        <f>Tabla10[[#This Row],[2015]]*$G$1+Tabla10[[#This Row],[2016]]*$H$1+Tabla10[[#This Row],[2017]]*$I$1+Tabla10[[#This Row],[2018]]*$J$1</f>
        <v>231</v>
      </c>
    </row>
    <row r="11" spans="1:12" x14ac:dyDescent="0.35">
      <c r="A11" t="s">
        <v>91</v>
      </c>
      <c r="B11">
        <v>3024.2800000000016</v>
      </c>
      <c r="C11">
        <v>949.51819999999952</v>
      </c>
      <c r="D11">
        <v>914</v>
      </c>
      <c r="F11" t="s">
        <v>91</v>
      </c>
      <c r="G11">
        <v>201</v>
      </c>
      <c r="H11">
        <v>176</v>
      </c>
      <c r="I11">
        <v>288</v>
      </c>
      <c r="J11">
        <v>249</v>
      </c>
      <c r="K11">
        <v>914</v>
      </c>
      <c r="L11">
        <f>Tabla10[[#This Row],[2015]]*$G$1+Tabla10[[#This Row],[2016]]*$H$1+Tabla10[[#This Row],[2017]]*$I$1+Tabla10[[#This Row],[2018]]*$J$1</f>
        <v>241.3</v>
      </c>
    </row>
    <row r="12" spans="1:12" x14ac:dyDescent="0.35">
      <c r="A12" t="s">
        <v>15</v>
      </c>
      <c r="B12">
        <v>12486.312000000005</v>
      </c>
      <c r="C12">
        <v>5546.2540000000054</v>
      </c>
      <c r="D12">
        <v>1400</v>
      </c>
      <c r="F12" t="s">
        <v>15</v>
      </c>
      <c r="G12">
        <v>326</v>
      </c>
      <c r="H12">
        <v>263</v>
      </c>
      <c r="I12">
        <v>363</v>
      </c>
      <c r="J12">
        <v>448</v>
      </c>
      <c r="K12">
        <v>1400</v>
      </c>
      <c r="L12">
        <f>Tabla10[[#This Row],[2015]]*$G$1+Tabla10[[#This Row],[2016]]*$H$1+Tabla10[[#This Row],[2017]]*$I$1+Tabla10[[#This Row],[2018]]*$J$1</f>
        <v>373.3</v>
      </c>
    </row>
    <row r="13" spans="1:12" x14ac:dyDescent="0.35">
      <c r="A13" t="s">
        <v>36</v>
      </c>
      <c r="B13">
        <v>78479.206000000195</v>
      </c>
      <c r="C13">
        <v>34053.569300000039</v>
      </c>
      <c r="D13">
        <v>5178</v>
      </c>
      <c r="F13" t="s">
        <v>36</v>
      </c>
      <c r="G13">
        <v>1017</v>
      </c>
      <c r="H13">
        <v>1087</v>
      </c>
      <c r="I13">
        <v>1372</v>
      </c>
      <c r="J13">
        <v>1702</v>
      </c>
      <c r="K13">
        <v>5178</v>
      </c>
      <c r="L13">
        <f>Tabla10[[#This Row],[2015]]*$G$1+Tabla10[[#This Row],[2016]]*$H$1+Tabla10[[#This Row],[2017]]*$I$1+Tabla10[[#This Row],[2018]]*$J$1</f>
        <v>1411.5</v>
      </c>
    </row>
    <row r="14" spans="1:12" x14ac:dyDescent="0.35">
      <c r="A14" t="s">
        <v>20</v>
      </c>
      <c r="B14">
        <v>223843.60800000021</v>
      </c>
      <c r="C14">
        <v>21278.826399999965</v>
      </c>
      <c r="D14">
        <v>3158</v>
      </c>
      <c r="F14" t="s">
        <v>20</v>
      </c>
      <c r="G14">
        <v>673</v>
      </c>
      <c r="H14">
        <v>655</v>
      </c>
      <c r="I14">
        <v>808</v>
      </c>
      <c r="J14">
        <v>1022</v>
      </c>
      <c r="K14">
        <v>3158</v>
      </c>
      <c r="L14">
        <f>Tabla10[[#This Row],[2015]]*$G$1+Tabla10[[#This Row],[2016]]*$H$1+Tabla10[[#This Row],[2017]]*$I$1+Tabla10[[#This Row],[2018]]*$J$1</f>
        <v>849.5</v>
      </c>
    </row>
    <row r="15" spans="1:12" x14ac:dyDescent="0.35">
      <c r="A15" t="s">
        <v>182</v>
      </c>
      <c r="B15">
        <v>46673.538000000037</v>
      </c>
      <c r="C15">
        <v>-1189.0995</v>
      </c>
      <c r="D15">
        <v>647</v>
      </c>
      <c r="F15" t="s">
        <v>182</v>
      </c>
      <c r="G15">
        <v>130</v>
      </c>
      <c r="H15">
        <v>109</v>
      </c>
      <c r="I15">
        <v>216</v>
      </c>
      <c r="J15">
        <v>192</v>
      </c>
      <c r="K15">
        <v>647</v>
      </c>
      <c r="L15">
        <f>Tabla10[[#This Row],[2015]]*$G$1+Tabla10[[#This Row],[2016]]*$H$1+Tabla10[[#This Row],[2017]]*$I$1+Tabla10[[#This Row],[2018]]*$J$1</f>
        <v>176.4</v>
      </c>
    </row>
    <row r="16" spans="1:12" x14ac:dyDescent="0.35">
      <c r="A16" t="s">
        <v>56</v>
      </c>
      <c r="B16">
        <v>167380.31799999994</v>
      </c>
      <c r="C16">
        <v>41936.635700000013</v>
      </c>
      <c r="D16">
        <v>2976</v>
      </c>
      <c r="F16" t="s">
        <v>56</v>
      </c>
      <c r="G16">
        <v>580</v>
      </c>
      <c r="H16">
        <v>635</v>
      </c>
      <c r="I16">
        <v>682</v>
      </c>
      <c r="J16">
        <v>1079</v>
      </c>
      <c r="K16">
        <v>2976</v>
      </c>
      <c r="L16">
        <f>Tabla10[[#This Row],[2015]]*$G$1+Tabla10[[#This Row],[2016]]*$H$1+Tabla10[[#This Row],[2017]]*$I$1+Tabla10[[#This Row],[2018]]*$J$1</f>
        <v>821.2</v>
      </c>
    </row>
    <row r="17" spans="1:12" x14ac:dyDescent="0.35">
      <c r="A17" t="s">
        <v>363</v>
      </c>
      <c r="B17">
        <v>149528.03</v>
      </c>
      <c r="C17">
        <v>55617.824900000007</v>
      </c>
      <c r="D17">
        <v>234</v>
      </c>
      <c r="F17" t="s">
        <v>363</v>
      </c>
      <c r="G17">
        <v>29</v>
      </c>
      <c r="H17">
        <v>63</v>
      </c>
      <c r="I17">
        <v>69</v>
      </c>
      <c r="J17">
        <v>73</v>
      </c>
      <c r="K17">
        <v>234</v>
      </c>
      <c r="L17">
        <f>Tabla10[[#This Row],[2015]]*$G$1+Tabla10[[#This Row],[2016]]*$H$1+Tabla10[[#This Row],[2017]]*$I$1+Tabla10[[#This Row],[2018]]*$J$1</f>
        <v>65.400000000000006</v>
      </c>
    </row>
    <row r="18" spans="1:12" x14ac:dyDescent="0.35">
      <c r="A18" t="s">
        <v>208</v>
      </c>
      <c r="B18">
        <v>189238.63100000005</v>
      </c>
      <c r="C18">
        <v>3384.7568999999844</v>
      </c>
      <c r="D18">
        <v>440</v>
      </c>
      <c r="F18" t="s">
        <v>208</v>
      </c>
      <c r="G18">
        <v>96</v>
      </c>
      <c r="H18">
        <v>94</v>
      </c>
      <c r="I18">
        <v>129</v>
      </c>
      <c r="J18">
        <v>121</v>
      </c>
      <c r="K18">
        <v>440</v>
      </c>
      <c r="L18">
        <f>Tabla10[[#This Row],[2015]]*$G$1+Tabla10[[#This Row],[2016]]*$H$1+Tabla10[[#This Row],[2017]]*$I$1+Tabla10[[#This Row],[2018]]*$J$1</f>
        <v>115.5</v>
      </c>
    </row>
    <row r="19" spans="1:12" x14ac:dyDescent="0.35">
      <c r="A19" t="s">
        <v>27</v>
      </c>
      <c r="B19">
        <v>330007.05399999971</v>
      </c>
      <c r="C19">
        <v>44515.73059999993</v>
      </c>
      <c r="D19">
        <v>3289</v>
      </c>
      <c r="F19" t="s">
        <v>27</v>
      </c>
      <c r="G19">
        <v>684</v>
      </c>
      <c r="H19">
        <v>697</v>
      </c>
      <c r="I19">
        <v>818</v>
      </c>
      <c r="J19">
        <v>1090</v>
      </c>
      <c r="K19">
        <v>3289</v>
      </c>
      <c r="L19">
        <f>Tabla10[[#This Row],[2015]]*$G$1+Tabla10[[#This Row],[2016]]*$H$1+Tabla10[[#This Row],[2017]]*$I$1+Tabla10[[#This Row],[2018]]*$J$1</f>
        <v>889.2</v>
      </c>
    </row>
    <row r="20" spans="1:12" x14ac:dyDescent="0.35">
      <c r="A20" t="s">
        <v>1949</v>
      </c>
      <c r="B20">
        <v>2297200.8603000012</v>
      </c>
      <c r="C20">
        <v>286397.02169999998</v>
      </c>
      <c r="D20">
        <v>37873</v>
      </c>
      <c r="F20" t="s">
        <v>1949</v>
      </c>
      <c r="G20">
        <v>7581</v>
      </c>
      <c r="H20">
        <v>7979</v>
      </c>
      <c r="I20">
        <v>9837</v>
      </c>
      <c r="J20">
        <v>12476</v>
      </c>
      <c r="K20">
        <v>37873</v>
      </c>
      <c r="L20">
        <f>Tabla10[[#This Row],[2015]]*$G$1+Tabla10[[#This Row],[2016]]*$H$1+Tabla10[[#This Row],[2017]]*$I$1+Tabla10[[#This Row],[2018]]*$J$1</f>
        <v>10295.400000000001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D72B-52C2-4903-A410-6FC3A6CB8D3D}">
  <sheetPr codeName="Hoja13"/>
  <dimension ref="A1:L9995"/>
  <sheetViews>
    <sheetView zoomScale="90" zoomScaleNormal="90" workbookViewId="0">
      <selection activeCell="A3" sqref="A3"/>
    </sheetView>
  </sheetViews>
  <sheetFormatPr baseColWidth="10" defaultColWidth="11.453125" defaultRowHeight="14.5" x14ac:dyDescent="0.35"/>
  <cols>
    <col min="1" max="1" width="13" bestFit="1" customWidth="1"/>
    <col min="2" max="2" width="18.54296875" bestFit="1" customWidth="1"/>
    <col min="3" max="3" width="16.7265625" bestFit="1" customWidth="1"/>
    <col min="4" max="4" width="14.453125" bestFit="1" customWidth="1"/>
    <col min="5" max="5" width="15.1796875" bestFit="1" customWidth="1"/>
    <col min="6" max="6" width="14.1796875" style="18" bestFit="1" customWidth="1"/>
    <col min="7" max="7" width="14.81640625" bestFit="1" customWidth="1"/>
    <col min="8" max="8" width="15.1796875" bestFit="1" customWidth="1"/>
    <col min="13" max="13" width="16.1796875" bestFit="1" customWidth="1"/>
    <col min="14" max="14" width="11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8" t="s">
        <v>5</v>
      </c>
      <c r="G1" t="s">
        <v>1950</v>
      </c>
      <c r="H1" t="s">
        <v>6873</v>
      </c>
      <c r="I1" t="s">
        <v>6876</v>
      </c>
      <c r="J1" t="s">
        <v>6877</v>
      </c>
      <c r="K1" t="s">
        <v>6878</v>
      </c>
      <c r="L1" t="s">
        <v>6977</v>
      </c>
    </row>
    <row r="2" spans="1:12" x14ac:dyDescent="0.35">
      <c r="A2" s="2">
        <v>42007</v>
      </c>
      <c r="B2" s="1" t="s">
        <v>39</v>
      </c>
      <c r="C2" s="1" t="s">
        <v>1608</v>
      </c>
      <c r="D2" s="1" t="s">
        <v>14</v>
      </c>
      <c r="E2" s="1" t="s">
        <v>36</v>
      </c>
      <c r="F2" s="18">
        <v>16.448</v>
      </c>
      <c r="G2" t="s">
        <v>5525</v>
      </c>
      <c r="H2" s="1">
        <f>IF(COUNTIF(G$2:G2,G2)=1,1,0)</f>
        <v>1</v>
      </c>
      <c r="I2" s="1">
        <v>2</v>
      </c>
      <c r="J2" s="1">
        <v>0.2</v>
      </c>
      <c r="K2" s="1">
        <v>5.5511999999999979</v>
      </c>
      <c r="L2" s="12">
        <f>VLOOKUP(train[[#This Row],[Sub-Category]],Análisis_ABC_XYZ[[#Headers],[#Data]],4,FALSE)</f>
        <v>0.43613829632717294</v>
      </c>
    </row>
    <row r="3" spans="1:12" x14ac:dyDescent="0.35">
      <c r="A3" s="2">
        <v>42008</v>
      </c>
      <c r="B3" s="1" t="s">
        <v>72</v>
      </c>
      <c r="C3" s="1" t="s">
        <v>480</v>
      </c>
      <c r="D3" s="1" t="s">
        <v>14</v>
      </c>
      <c r="E3" s="1" t="s">
        <v>20</v>
      </c>
      <c r="F3" s="18">
        <v>272.73599999999999</v>
      </c>
      <c r="G3" t="s">
        <v>2389</v>
      </c>
      <c r="H3" s="1">
        <f>IF(COUNTIF(G$2:G3,G3)=1,1,0)</f>
        <v>1</v>
      </c>
      <c r="I3" s="1">
        <v>3</v>
      </c>
      <c r="J3" s="1">
        <v>0.2</v>
      </c>
      <c r="K3" s="1">
        <v>-64.774800000000013</v>
      </c>
      <c r="L3" s="12">
        <f>VLOOKUP(train[[#This Row],[Sub-Category]],Análisis_ABC_XYZ[[#Headers],[#Data]],4,FALSE)</f>
        <v>0.44610841445725197</v>
      </c>
    </row>
    <row r="4" spans="1:12" x14ac:dyDescent="0.35">
      <c r="A4" s="2">
        <v>42008</v>
      </c>
      <c r="B4" s="1" t="s">
        <v>72</v>
      </c>
      <c r="C4" s="1" t="s">
        <v>671</v>
      </c>
      <c r="D4" s="1" t="s">
        <v>14</v>
      </c>
      <c r="E4" s="1" t="s">
        <v>15</v>
      </c>
      <c r="F4" s="18">
        <v>11.784000000000001</v>
      </c>
      <c r="G4" t="s">
        <v>2389</v>
      </c>
      <c r="H4" s="1">
        <f>IF(COUNTIF(G$2:G4,G4)=1,1,0)</f>
        <v>0</v>
      </c>
      <c r="I4" s="1">
        <v>3</v>
      </c>
      <c r="J4" s="1">
        <v>0.2</v>
      </c>
      <c r="K4" s="1">
        <v>4.2716999999999992</v>
      </c>
      <c r="L4" s="12">
        <f>VLOOKUP(train[[#This Row],[Sub-Category]],Análisis_ABC_XYZ[[#Headers],[#Data]],4,FALSE)</f>
        <v>0.4647369236065339</v>
      </c>
    </row>
    <row r="5" spans="1:12" x14ac:dyDescent="0.35">
      <c r="A5" s="2">
        <v>42008</v>
      </c>
      <c r="B5" s="1" t="s">
        <v>72</v>
      </c>
      <c r="C5" s="1" t="s">
        <v>672</v>
      </c>
      <c r="D5" s="1" t="s">
        <v>14</v>
      </c>
      <c r="E5" s="1" t="s">
        <v>29</v>
      </c>
      <c r="F5" s="18">
        <v>3.5399999999999991</v>
      </c>
      <c r="G5" t="s">
        <v>2389</v>
      </c>
      <c r="H5" s="1">
        <f>IF(COUNTIF(G$2:G5,G5)=1,1,0)</f>
        <v>0</v>
      </c>
      <c r="I5" s="1">
        <v>2</v>
      </c>
      <c r="J5" s="1">
        <v>0.8</v>
      </c>
      <c r="K5" s="1">
        <v>-5.4870000000000001</v>
      </c>
      <c r="L5" s="12">
        <f>VLOOKUP(train[[#This Row],[Sub-Category]],Análisis_ABC_XYZ[[#Headers],[#Data]],4,FALSE)</f>
        <v>0.46881743173671325</v>
      </c>
    </row>
    <row r="6" spans="1:12" x14ac:dyDescent="0.35">
      <c r="A6" s="2">
        <v>42009</v>
      </c>
      <c r="B6" s="1" t="s">
        <v>52</v>
      </c>
      <c r="C6" s="1" t="s">
        <v>420</v>
      </c>
      <c r="D6" s="1" t="s">
        <v>14</v>
      </c>
      <c r="E6" s="1" t="s">
        <v>24</v>
      </c>
      <c r="F6" s="18">
        <v>19.536000000000001</v>
      </c>
      <c r="G6" t="s">
        <v>5636</v>
      </c>
      <c r="H6" s="1">
        <f>IF(COUNTIF(G$2:G6,G6)=1,1,0)</f>
        <v>1</v>
      </c>
      <c r="I6" s="1">
        <v>3</v>
      </c>
      <c r="J6" s="1">
        <v>0.2</v>
      </c>
      <c r="K6" s="1">
        <v>4.8840000000000003</v>
      </c>
      <c r="L6" s="12">
        <f>VLOOKUP(train[[#This Row],[Sub-Category]],Análisis_ABC_XYZ[[#Headers],[#Data]],4,FALSE)</f>
        <v>0.45632477063632687</v>
      </c>
    </row>
    <row r="7" spans="1:12" x14ac:dyDescent="0.35">
      <c r="A7" s="2">
        <v>42010</v>
      </c>
      <c r="B7" s="1" t="s">
        <v>6</v>
      </c>
      <c r="C7" s="1" t="s">
        <v>168</v>
      </c>
      <c r="D7" s="1" t="s">
        <v>8</v>
      </c>
      <c r="E7" s="1" t="s">
        <v>11</v>
      </c>
      <c r="F7" s="18">
        <v>2573.8200000000002</v>
      </c>
      <c r="G7" t="s">
        <v>2553</v>
      </c>
      <c r="H7" s="1">
        <f>IF(COUNTIF(G$2:G7,G7)=1,1,0)</f>
        <v>1</v>
      </c>
      <c r="I7" s="1">
        <v>9</v>
      </c>
      <c r="J7" s="1">
        <v>0</v>
      </c>
      <c r="K7" s="1">
        <v>746.40779999999972</v>
      </c>
      <c r="L7" s="12">
        <f>VLOOKUP(train[[#This Row],[Sub-Category]],Análisis_ABC_XYZ[[#Headers],[#Data]],4,FALSE)</f>
        <v>0.46529189879902266</v>
      </c>
    </row>
    <row r="8" spans="1:12" x14ac:dyDescent="0.35">
      <c r="A8" s="2">
        <v>42010</v>
      </c>
      <c r="B8" s="1" t="s">
        <v>6</v>
      </c>
      <c r="C8" s="1" t="s">
        <v>934</v>
      </c>
      <c r="D8" s="1" t="s">
        <v>26</v>
      </c>
      <c r="E8" s="1" t="s">
        <v>27</v>
      </c>
      <c r="F8" s="18">
        <v>755.96</v>
      </c>
      <c r="G8" t="s">
        <v>2553</v>
      </c>
      <c r="H8" s="1">
        <f>IF(COUNTIF(G$2:G8,G8)=1,1,0)</f>
        <v>0</v>
      </c>
      <c r="I8" s="1">
        <v>4</v>
      </c>
      <c r="J8" s="1">
        <v>0</v>
      </c>
      <c r="K8" s="1">
        <v>204.10919999999999</v>
      </c>
      <c r="L8" s="12">
        <f>VLOOKUP(train[[#This Row],[Sub-Category]],Análisis_ABC_XYZ[[#Headers],[#Data]],4,FALSE)</f>
        <v>0.41105220110552465</v>
      </c>
    </row>
    <row r="9" spans="1:12" x14ac:dyDescent="0.35">
      <c r="A9" s="2">
        <v>42010</v>
      </c>
      <c r="B9" s="1" t="s">
        <v>6</v>
      </c>
      <c r="C9" s="1" t="s">
        <v>633</v>
      </c>
      <c r="D9" s="1" t="s">
        <v>14</v>
      </c>
      <c r="E9" s="1" t="s">
        <v>29</v>
      </c>
      <c r="F9" s="18">
        <v>609.98</v>
      </c>
      <c r="G9" t="s">
        <v>2553</v>
      </c>
      <c r="H9" s="1">
        <f>IF(COUNTIF(G$2:G9,G9)=1,1,0)</f>
        <v>0</v>
      </c>
      <c r="I9" s="1">
        <v>2</v>
      </c>
      <c r="J9" s="1">
        <v>0</v>
      </c>
      <c r="K9" s="1">
        <v>274.49099999999999</v>
      </c>
      <c r="L9" s="12">
        <f>VLOOKUP(train[[#This Row],[Sub-Category]],Análisis_ABC_XYZ[[#Headers],[#Data]],4,FALSE)</f>
        <v>0.46881743173671325</v>
      </c>
    </row>
    <row r="10" spans="1:12" x14ac:dyDescent="0.35">
      <c r="A10" s="2">
        <v>42010</v>
      </c>
      <c r="B10" s="1" t="s">
        <v>6</v>
      </c>
      <c r="C10" s="1" t="s">
        <v>66</v>
      </c>
      <c r="D10" s="1" t="s">
        <v>26</v>
      </c>
      <c r="E10" s="1" t="s">
        <v>27</v>
      </c>
      <c r="F10" s="18">
        <v>391.98</v>
      </c>
      <c r="G10" t="s">
        <v>2553</v>
      </c>
      <c r="H10" s="1">
        <f>IF(COUNTIF(G$2:G10,G10)=1,1,0)</f>
        <v>0</v>
      </c>
      <c r="I10" s="1">
        <v>2</v>
      </c>
      <c r="J10" s="1">
        <v>0</v>
      </c>
      <c r="K10" s="1">
        <v>113.67419999999998</v>
      </c>
      <c r="L10" s="12">
        <f>VLOOKUP(train[[#This Row],[Sub-Category]],Análisis_ABC_XYZ[[#Headers],[#Data]],4,FALSE)</f>
        <v>0.41105220110552465</v>
      </c>
    </row>
    <row r="11" spans="1:12" x14ac:dyDescent="0.35">
      <c r="A11" s="2">
        <v>42010</v>
      </c>
      <c r="B11" s="1" t="s">
        <v>6</v>
      </c>
      <c r="C11" s="1" t="s">
        <v>1578</v>
      </c>
      <c r="D11" s="1" t="s">
        <v>14</v>
      </c>
      <c r="E11" s="1" t="s">
        <v>91</v>
      </c>
      <c r="F11" s="18">
        <v>31.12</v>
      </c>
      <c r="G11" t="s">
        <v>2553</v>
      </c>
      <c r="H11" s="1">
        <f>IF(COUNTIF(G$2:G11,G11)=1,1,0)</f>
        <v>0</v>
      </c>
      <c r="I11" s="1">
        <v>4</v>
      </c>
      <c r="J11" s="1">
        <v>0</v>
      </c>
      <c r="K11" s="1">
        <v>0.31119999999999948</v>
      </c>
      <c r="L11" s="12">
        <f>VLOOKUP(train[[#This Row],[Sub-Category]],Análisis_ABC_XYZ[[#Headers],[#Data]],4,FALSE)</f>
        <v>0.51168203684699509</v>
      </c>
    </row>
    <row r="12" spans="1:12" x14ac:dyDescent="0.35">
      <c r="A12" s="2">
        <v>42010</v>
      </c>
      <c r="B12" s="1" t="s">
        <v>12</v>
      </c>
      <c r="C12" s="1" t="s">
        <v>574</v>
      </c>
      <c r="D12" s="1" t="s">
        <v>14</v>
      </c>
      <c r="E12" s="1" t="s">
        <v>36</v>
      </c>
      <c r="F12" s="18">
        <v>19.440000000000001</v>
      </c>
      <c r="G12" t="s">
        <v>3609</v>
      </c>
      <c r="H12" s="1">
        <f>IF(COUNTIF(G$2:G12,G12)=1,1,0)</f>
        <v>1</v>
      </c>
      <c r="I12" s="1">
        <v>3</v>
      </c>
      <c r="J12" s="1">
        <v>0</v>
      </c>
      <c r="K12" s="1">
        <v>9.3312000000000008</v>
      </c>
      <c r="L12" s="12">
        <f>VLOOKUP(train[[#This Row],[Sub-Category]],Análisis_ABC_XYZ[[#Headers],[#Data]],4,FALSE)</f>
        <v>0.43613829632717294</v>
      </c>
    </row>
    <row r="13" spans="1:12" x14ac:dyDescent="0.35">
      <c r="A13" s="2">
        <v>42010</v>
      </c>
      <c r="B13" s="1" t="s">
        <v>379</v>
      </c>
      <c r="C13" s="1" t="s">
        <v>377</v>
      </c>
      <c r="D13" s="1" t="s">
        <v>14</v>
      </c>
      <c r="E13" s="1" t="s">
        <v>24</v>
      </c>
      <c r="F13" s="18">
        <v>12.78</v>
      </c>
      <c r="G13" t="s">
        <v>3150</v>
      </c>
      <c r="H13" s="1">
        <f>IF(COUNTIF(G$2:G13,G13)=1,1,0)</f>
        <v>1</v>
      </c>
      <c r="I13" s="1">
        <v>3</v>
      </c>
      <c r="J13" s="1">
        <v>0</v>
      </c>
      <c r="K13" s="1">
        <v>5.2397999999999998</v>
      </c>
      <c r="L13" s="12">
        <f>VLOOKUP(train[[#This Row],[Sub-Category]],Análisis_ABC_XYZ[[#Headers],[#Data]],4,FALSE)</f>
        <v>0.45632477063632687</v>
      </c>
    </row>
    <row r="14" spans="1:12" x14ac:dyDescent="0.35">
      <c r="A14" s="2">
        <v>42010</v>
      </c>
      <c r="B14" s="1" t="s">
        <v>6</v>
      </c>
      <c r="C14" s="1" t="s">
        <v>850</v>
      </c>
      <c r="D14" s="1" t="s">
        <v>14</v>
      </c>
      <c r="E14" s="1" t="s">
        <v>36</v>
      </c>
      <c r="F14" s="18">
        <v>6.54</v>
      </c>
      <c r="G14" t="s">
        <v>2553</v>
      </c>
      <c r="H14" s="1">
        <f>IF(COUNTIF(G$2:G14,G14)=1,1,0)</f>
        <v>0</v>
      </c>
      <c r="I14" s="1">
        <v>1</v>
      </c>
      <c r="J14" s="1">
        <v>0</v>
      </c>
      <c r="K14" s="1">
        <v>3.0084</v>
      </c>
      <c r="L14" s="12">
        <f>VLOOKUP(train[[#This Row],[Sub-Category]],Análisis_ABC_XYZ[[#Headers],[#Data]],4,FALSE)</f>
        <v>0.43613829632717294</v>
      </c>
    </row>
    <row r="15" spans="1:12" x14ac:dyDescent="0.35">
      <c r="A15" s="2">
        <v>42010</v>
      </c>
      <c r="B15" s="1" t="s">
        <v>6</v>
      </c>
      <c r="C15" s="1" t="s">
        <v>511</v>
      </c>
      <c r="D15" s="1" t="s">
        <v>14</v>
      </c>
      <c r="E15" s="1" t="s">
        <v>24</v>
      </c>
      <c r="F15" s="18">
        <v>5.48</v>
      </c>
      <c r="G15" t="s">
        <v>2553</v>
      </c>
      <c r="H15" s="1">
        <f>IF(COUNTIF(G$2:G15,G15)=1,1,0)</f>
        <v>0</v>
      </c>
      <c r="I15" s="1">
        <v>2</v>
      </c>
      <c r="J15" s="1">
        <v>0</v>
      </c>
      <c r="K15" s="1">
        <v>1.4796000000000005</v>
      </c>
      <c r="L15" s="12">
        <f>VLOOKUP(train[[#This Row],[Sub-Category]],Análisis_ABC_XYZ[[#Headers],[#Data]],4,FALSE)</f>
        <v>0.45632477063632687</v>
      </c>
    </row>
    <row r="16" spans="1:12" x14ac:dyDescent="0.35">
      <c r="A16" s="2">
        <v>42011</v>
      </c>
      <c r="B16" s="1" t="s">
        <v>39</v>
      </c>
      <c r="C16" s="1" t="s">
        <v>504</v>
      </c>
      <c r="D16" s="1" t="s">
        <v>8</v>
      </c>
      <c r="E16" s="1" t="s">
        <v>22</v>
      </c>
      <c r="F16" s="18">
        <v>76.728000000000009</v>
      </c>
      <c r="G16" t="s">
        <v>2978</v>
      </c>
      <c r="H16" s="1">
        <f>IF(COUNTIF(G$2:G16,G16)=1,1,0)</f>
        <v>1</v>
      </c>
      <c r="I16" s="1">
        <v>3</v>
      </c>
      <c r="J16" s="1">
        <v>0.6</v>
      </c>
      <c r="K16" s="1">
        <v>-53.709599999999988</v>
      </c>
      <c r="L16" s="12">
        <f>VLOOKUP(train[[#This Row],[Sub-Category]],Análisis_ABC_XYZ[[#Headers],[#Data]],4,FALSE)</f>
        <v>0.4595170286641902</v>
      </c>
    </row>
    <row r="17" spans="1:12" x14ac:dyDescent="0.35">
      <c r="A17" s="2">
        <v>42011</v>
      </c>
      <c r="B17" s="1" t="s">
        <v>39</v>
      </c>
      <c r="C17" s="1" t="s">
        <v>1052</v>
      </c>
      <c r="D17" s="1" t="s">
        <v>14</v>
      </c>
      <c r="E17" s="1" t="s">
        <v>29</v>
      </c>
      <c r="F17" s="18">
        <v>10.429999999999998</v>
      </c>
      <c r="G17" t="s">
        <v>2978</v>
      </c>
      <c r="H17" s="1">
        <f>IF(COUNTIF(G$2:G17,G17)=1,1,0)</f>
        <v>0</v>
      </c>
      <c r="I17" s="1">
        <v>7</v>
      </c>
      <c r="J17" s="1">
        <v>0.8</v>
      </c>
      <c r="K17" s="1">
        <v>-18.252500000000005</v>
      </c>
      <c r="L17" s="12">
        <f>VLOOKUP(train[[#This Row],[Sub-Category]],Análisis_ABC_XYZ[[#Headers],[#Data]],4,FALSE)</f>
        <v>0.46881743173671325</v>
      </c>
    </row>
    <row r="18" spans="1:12" x14ac:dyDescent="0.35">
      <c r="A18" s="2">
        <v>42013</v>
      </c>
      <c r="B18" s="1" t="s">
        <v>39</v>
      </c>
      <c r="C18" s="1" t="s">
        <v>253</v>
      </c>
      <c r="D18" s="1" t="s">
        <v>26</v>
      </c>
      <c r="E18" s="1" t="s">
        <v>56</v>
      </c>
      <c r="F18" s="18">
        <v>31.200000000000003</v>
      </c>
      <c r="G18" t="s">
        <v>2310</v>
      </c>
      <c r="H18" s="1">
        <f>IF(COUNTIF(G$2:G18,G18)=1,1,0)</f>
        <v>1</v>
      </c>
      <c r="I18" s="1">
        <v>3</v>
      </c>
      <c r="J18" s="1">
        <v>0.2</v>
      </c>
      <c r="K18" s="1">
        <v>9.7499999999999964</v>
      </c>
      <c r="L18" s="12">
        <f>VLOOKUP(train[[#This Row],[Sub-Category]],Análisis_ABC_XYZ[[#Headers],[#Data]],4,FALSE)</f>
        <v>0.52062335344040378</v>
      </c>
    </row>
    <row r="19" spans="1:12" x14ac:dyDescent="0.35">
      <c r="A19" s="2">
        <v>42013</v>
      </c>
      <c r="B19" s="1" t="s">
        <v>39</v>
      </c>
      <c r="C19" s="1" t="s">
        <v>576</v>
      </c>
      <c r="D19" s="1" t="s">
        <v>14</v>
      </c>
      <c r="E19" s="1" t="s">
        <v>24</v>
      </c>
      <c r="F19" s="18">
        <v>9.3439999999999994</v>
      </c>
      <c r="G19" t="s">
        <v>2310</v>
      </c>
      <c r="H19" s="1">
        <f>IF(COUNTIF(G$2:G19,G19)=1,1,0)</f>
        <v>0</v>
      </c>
      <c r="I19" s="1">
        <v>2</v>
      </c>
      <c r="J19" s="1">
        <v>0.2</v>
      </c>
      <c r="K19" s="1">
        <v>1.1679999999999997</v>
      </c>
      <c r="L19" s="12">
        <f>VLOOKUP(train[[#This Row],[Sub-Category]],Análisis_ABC_XYZ[[#Headers],[#Data]],4,FALSE)</f>
        <v>0.45632477063632687</v>
      </c>
    </row>
    <row r="20" spans="1:12" x14ac:dyDescent="0.35">
      <c r="A20" s="2">
        <v>42014</v>
      </c>
      <c r="B20" s="1" t="s">
        <v>107</v>
      </c>
      <c r="C20" s="1" t="s">
        <v>753</v>
      </c>
      <c r="D20" s="1" t="s">
        <v>8</v>
      </c>
      <c r="E20" s="1" t="s">
        <v>22</v>
      </c>
      <c r="F20" s="18">
        <v>51.94</v>
      </c>
      <c r="G20" t="s">
        <v>2278</v>
      </c>
      <c r="H20" s="1">
        <f>IF(COUNTIF(G$2:G20,G20)=1,1,0)</f>
        <v>1</v>
      </c>
      <c r="I20" s="1">
        <v>1</v>
      </c>
      <c r="J20" s="1">
        <v>0</v>
      </c>
      <c r="K20" s="1">
        <v>21.295400000000001</v>
      </c>
      <c r="L20" s="12">
        <f>VLOOKUP(train[[#This Row],[Sub-Category]],Análisis_ABC_XYZ[[#Headers],[#Data]],4,FALSE)</f>
        <v>0.4595170286641902</v>
      </c>
    </row>
    <row r="21" spans="1:12" x14ac:dyDescent="0.35">
      <c r="A21" s="2">
        <v>42014</v>
      </c>
      <c r="B21" s="1" t="s">
        <v>107</v>
      </c>
      <c r="C21" s="1" t="s">
        <v>752</v>
      </c>
      <c r="D21" s="1" t="s">
        <v>14</v>
      </c>
      <c r="E21" s="1" t="s">
        <v>15</v>
      </c>
      <c r="F21" s="18">
        <v>2.89</v>
      </c>
      <c r="G21" s="1" t="s">
        <v>2278</v>
      </c>
      <c r="H21" s="1">
        <f>IF(COUNTIF(G$2:G21,G21)=1,1,0)</f>
        <v>0</v>
      </c>
      <c r="I21" s="1">
        <v>1</v>
      </c>
      <c r="J21" s="1">
        <v>0</v>
      </c>
      <c r="K21" s="1">
        <v>1.3583000000000001</v>
      </c>
      <c r="L21" s="12">
        <f>VLOOKUP(train[[#This Row],[Sub-Category]],Análisis_ABC_XYZ[[#Headers],[#Data]],4,FALSE)</f>
        <v>0.4647369236065339</v>
      </c>
    </row>
    <row r="22" spans="1:12" x14ac:dyDescent="0.35">
      <c r="A22" s="2">
        <v>42015</v>
      </c>
      <c r="B22" s="1" t="s">
        <v>81</v>
      </c>
      <c r="C22" s="1" t="s">
        <v>591</v>
      </c>
      <c r="D22" s="1" t="s">
        <v>8</v>
      </c>
      <c r="E22" s="1" t="s">
        <v>22</v>
      </c>
      <c r="F22" s="18">
        <v>9.94</v>
      </c>
      <c r="G22" t="s">
        <v>2940</v>
      </c>
      <c r="H22" s="1">
        <f>IF(COUNTIF(G$2:G22,G22)=1,1,0)</f>
        <v>1</v>
      </c>
      <c r="I22" s="1">
        <v>2</v>
      </c>
      <c r="J22" s="1">
        <v>0</v>
      </c>
      <c r="K22" s="1">
        <v>3.0813999999999995</v>
      </c>
      <c r="L22" s="12">
        <f>VLOOKUP(train[[#This Row],[Sub-Category]],Análisis_ABC_XYZ[[#Headers],[#Data]],4,FALSE)</f>
        <v>0.4595170286641902</v>
      </c>
    </row>
    <row r="23" spans="1:12" x14ac:dyDescent="0.35">
      <c r="A23" s="2">
        <v>42017</v>
      </c>
      <c r="B23" s="1" t="s">
        <v>225</v>
      </c>
      <c r="C23" s="1" t="s">
        <v>683</v>
      </c>
      <c r="D23" s="1" t="s">
        <v>26</v>
      </c>
      <c r="E23" s="1" t="s">
        <v>56</v>
      </c>
      <c r="F23" s="18">
        <v>646.74</v>
      </c>
      <c r="G23" t="s">
        <v>2577</v>
      </c>
      <c r="H23" s="1">
        <f>IF(COUNTIF(G$2:G23,G23)=1,1,0)</f>
        <v>1</v>
      </c>
      <c r="I23" s="1">
        <v>6</v>
      </c>
      <c r="J23" s="1">
        <v>0</v>
      </c>
      <c r="K23" s="1">
        <v>258.69600000000003</v>
      </c>
      <c r="L23" s="12">
        <f>VLOOKUP(train[[#This Row],[Sub-Category]],Análisis_ABC_XYZ[[#Headers],[#Data]],4,FALSE)</f>
        <v>0.52062335344040378</v>
      </c>
    </row>
    <row r="24" spans="1:12" x14ac:dyDescent="0.35">
      <c r="A24" s="2">
        <v>42017</v>
      </c>
      <c r="B24" s="1" t="s">
        <v>12</v>
      </c>
      <c r="C24" s="1" t="s">
        <v>1312</v>
      </c>
      <c r="D24" s="1" t="s">
        <v>14</v>
      </c>
      <c r="E24" s="1" t="s">
        <v>20</v>
      </c>
      <c r="F24" s="18">
        <v>1325.8500000000001</v>
      </c>
      <c r="G24" t="s">
        <v>2171</v>
      </c>
      <c r="H24" s="1">
        <f>IF(COUNTIF(G$2:G24,G24)=1,1,0)</f>
        <v>1</v>
      </c>
      <c r="I24" s="1">
        <v>5</v>
      </c>
      <c r="J24" s="1">
        <v>0</v>
      </c>
      <c r="K24" s="1">
        <v>238.65299999999991</v>
      </c>
      <c r="L24" s="12">
        <f>VLOOKUP(train[[#This Row],[Sub-Category]],Análisis_ABC_XYZ[[#Headers],[#Data]],4,FALSE)</f>
        <v>0.44610841445725197</v>
      </c>
    </row>
    <row r="25" spans="1:12" x14ac:dyDescent="0.35">
      <c r="A25" s="2">
        <v>42017</v>
      </c>
      <c r="B25" s="1" t="s">
        <v>225</v>
      </c>
      <c r="C25" s="1" t="s">
        <v>685</v>
      </c>
      <c r="D25" s="1" t="s">
        <v>14</v>
      </c>
      <c r="E25" s="1" t="s">
        <v>20</v>
      </c>
      <c r="F25" s="18">
        <v>572.58000000000004</v>
      </c>
      <c r="G25" t="s">
        <v>2577</v>
      </c>
      <c r="H25" s="1">
        <f>IF(COUNTIF(G$2:G25,G25)=1,1,0)</f>
        <v>0</v>
      </c>
      <c r="I25" s="1">
        <v>6</v>
      </c>
      <c r="J25" s="1">
        <v>0</v>
      </c>
      <c r="K25" s="1">
        <v>34.354799999999955</v>
      </c>
      <c r="L25" s="12">
        <f>VLOOKUP(train[[#This Row],[Sub-Category]],Análisis_ABC_XYZ[[#Headers],[#Data]],4,FALSE)</f>
        <v>0.44610841445725197</v>
      </c>
    </row>
    <row r="26" spans="1:12" x14ac:dyDescent="0.35">
      <c r="A26" s="2">
        <v>42017</v>
      </c>
      <c r="B26" s="1" t="s">
        <v>126</v>
      </c>
      <c r="C26" s="1" t="s">
        <v>1526</v>
      </c>
      <c r="D26" s="1" t="s">
        <v>8</v>
      </c>
      <c r="E26" s="1" t="s">
        <v>11</v>
      </c>
      <c r="F26" s="18">
        <v>545.93999999999994</v>
      </c>
      <c r="G26" t="s">
        <v>6163</v>
      </c>
      <c r="H26" s="1">
        <f>IF(COUNTIF(G$2:G26,G26)=1,1,0)</f>
        <v>1</v>
      </c>
      <c r="I26" s="1">
        <v>6</v>
      </c>
      <c r="J26" s="1">
        <v>0</v>
      </c>
      <c r="K26" s="1">
        <v>87.350400000000036</v>
      </c>
      <c r="L26" s="12">
        <f>VLOOKUP(train[[#This Row],[Sub-Category]],Análisis_ABC_XYZ[[#Headers],[#Data]],4,FALSE)</f>
        <v>0.46529189879902266</v>
      </c>
    </row>
    <row r="27" spans="1:12" x14ac:dyDescent="0.35">
      <c r="A27" s="2">
        <v>42017</v>
      </c>
      <c r="B27" s="1" t="s">
        <v>12</v>
      </c>
      <c r="C27" s="1" t="s">
        <v>1287</v>
      </c>
      <c r="D27" s="1" t="s">
        <v>8</v>
      </c>
      <c r="E27" s="1" t="s">
        <v>9</v>
      </c>
      <c r="F27" s="18">
        <v>333.99899999999997</v>
      </c>
      <c r="G27" t="s">
        <v>2171</v>
      </c>
      <c r="H27" s="1">
        <f>IF(COUNTIF(G$2:G27,G27)=1,1,0)</f>
        <v>0</v>
      </c>
      <c r="I27" s="1">
        <v>3</v>
      </c>
      <c r="J27" s="1">
        <v>0.15</v>
      </c>
      <c r="K27" s="1">
        <v>3.9294000000000082</v>
      </c>
      <c r="L27" s="12">
        <f>VLOOKUP(train[[#This Row],[Sub-Category]],Análisis_ABC_XYZ[[#Headers],[#Data]],4,FALSE)</f>
        <v>0.5176847302647779</v>
      </c>
    </row>
    <row r="28" spans="1:12" x14ac:dyDescent="0.35">
      <c r="A28" s="2">
        <v>42017</v>
      </c>
      <c r="B28" s="1" t="s">
        <v>225</v>
      </c>
      <c r="C28" s="1" t="s">
        <v>682</v>
      </c>
      <c r="D28" s="1" t="s">
        <v>14</v>
      </c>
      <c r="E28" s="1" t="s">
        <v>61</v>
      </c>
      <c r="F28" s="18">
        <v>50.94</v>
      </c>
      <c r="G28" t="s">
        <v>2577</v>
      </c>
      <c r="H28" s="1">
        <f>IF(COUNTIF(G$2:G28,G28)=1,1,0)</f>
        <v>0</v>
      </c>
      <c r="I28" s="1">
        <v>3</v>
      </c>
      <c r="J28" s="1">
        <v>0</v>
      </c>
      <c r="K28" s="1">
        <v>25.47</v>
      </c>
      <c r="L28" s="12">
        <f>VLOOKUP(train[[#This Row],[Sub-Category]],Análisis_ABC_XYZ[[#Headers],[#Data]],4,FALSE)</f>
        <v>0.44424167803735209</v>
      </c>
    </row>
    <row r="29" spans="1:12" x14ac:dyDescent="0.35">
      <c r="A29" s="2">
        <v>42017</v>
      </c>
      <c r="B29" s="1" t="s">
        <v>157</v>
      </c>
      <c r="C29" s="1" t="s">
        <v>777</v>
      </c>
      <c r="D29" s="1" t="s">
        <v>14</v>
      </c>
      <c r="E29" s="1" t="s">
        <v>36</v>
      </c>
      <c r="F29" s="18">
        <v>37.408000000000001</v>
      </c>
      <c r="G29" t="s">
        <v>4152</v>
      </c>
      <c r="H29" s="1">
        <f>IF(COUNTIF(G$2:G29,G29)=1,1,0)</f>
        <v>1</v>
      </c>
      <c r="I29" s="1">
        <v>7</v>
      </c>
      <c r="J29" s="1">
        <v>0.2</v>
      </c>
      <c r="K29" s="1">
        <v>13.0928</v>
      </c>
      <c r="L29" s="12">
        <f>VLOOKUP(train[[#This Row],[Sub-Category]],Análisis_ABC_XYZ[[#Headers],[#Data]],4,FALSE)</f>
        <v>0.43613829632717294</v>
      </c>
    </row>
    <row r="30" spans="1:12" x14ac:dyDescent="0.35">
      <c r="A30" s="2">
        <v>42017</v>
      </c>
      <c r="B30" s="1" t="s">
        <v>12</v>
      </c>
      <c r="C30" s="1" t="s">
        <v>236</v>
      </c>
      <c r="D30" s="1" t="s">
        <v>14</v>
      </c>
      <c r="E30" s="1" t="s">
        <v>24</v>
      </c>
      <c r="F30" s="18">
        <v>19.899999999999999</v>
      </c>
      <c r="G30" t="s">
        <v>2171</v>
      </c>
      <c r="H30" s="1">
        <f>IF(COUNTIF(G$2:G30,G30)=1,1,0)</f>
        <v>0</v>
      </c>
      <c r="I30" s="1">
        <v>5</v>
      </c>
      <c r="J30" s="1">
        <v>0</v>
      </c>
      <c r="K30" s="1">
        <v>6.5669999999999984</v>
      </c>
      <c r="L30" s="12">
        <f>VLOOKUP(train[[#This Row],[Sub-Category]],Análisis_ABC_XYZ[[#Headers],[#Data]],4,FALSE)</f>
        <v>0.45632477063632687</v>
      </c>
    </row>
    <row r="31" spans="1:12" x14ac:dyDescent="0.35">
      <c r="A31" s="2">
        <v>42017</v>
      </c>
      <c r="B31" s="1" t="s">
        <v>225</v>
      </c>
      <c r="C31" s="1" t="s">
        <v>204</v>
      </c>
      <c r="D31" s="1" t="s">
        <v>14</v>
      </c>
      <c r="E31" s="1" t="s">
        <v>61</v>
      </c>
      <c r="F31" s="18">
        <v>11.36</v>
      </c>
      <c r="G31" t="s">
        <v>2577</v>
      </c>
      <c r="H31" s="1">
        <f>IF(COUNTIF(G$2:G31,G31)=1,1,0)</f>
        <v>0</v>
      </c>
      <c r="I31" s="1">
        <v>2</v>
      </c>
      <c r="J31" s="1">
        <v>0</v>
      </c>
      <c r="K31" s="1">
        <v>5.3391999999999991</v>
      </c>
      <c r="L31" s="12">
        <f>VLOOKUP(train[[#This Row],[Sub-Category]],Análisis_ABC_XYZ[[#Headers],[#Data]],4,FALSE)</f>
        <v>0.44424167803735209</v>
      </c>
    </row>
    <row r="32" spans="1:12" x14ac:dyDescent="0.35">
      <c r="A32" s="2">
        <v>42017</v>
      </c>
      <c r="B32" s="1" t="s">
        <v>225</v>
      </c>
      <c r="C32" s="1" t="s">
        <v>684</v>
      </c>
      <c r="D32" s="1" t="s">
        <v>14</v>
      </c>
      <c r="E32" s="1" t="s">
        <v>29</v>
      </c>
      <c r="F32" s="18">
        <v>5.64</v>
      </c>
      <c r="G32" t="s">
        <v>2577</v>
      </c>
      <c r="H32" s="1">
        <f>IF(COUNTIF(G$2:G32,G32)=1,1,0)</f>
        <v>0</v>
      </c>
      <c r="I32" s="1">
        <v>3</v>
      </c>
      <c r="J32" s="1">
        <v>0</v>
      </c>
      <c r="K32" s="1">
        <v>2.7071999999999994</v>
      </c>
      <c r="L32" s="12">
        <f>VLOOKUP(train[[#This Row],[Sub-Category]],Análisis_ABC_XYZ[[#Headers],[#Data]],4,FALSE)</f>
        <v>0.46881743173671325</v>
      </c>
    </row>
    <row r="33" spans="1:12" x14ac:dyDescent="0.35">
      <c r="A33" s="2">
        <v>42017</v>
      </c>
      <c r="B33" s="1" t="s">
        <v>157</v>
      </c>
      <c r="C33" s="1" t="s">
        <v>1619</v>
      </c>
      <c r="D33" s="1" t="s">
        <v>14</v>
      </c>
      <c r="E33" s="1" t="s">
        <v>29</v>
      </c>
      <c r="F33" s="18">
        <v>3.4380000000000006</v>
      </c>
      <c r="G33" t="s">
        <v>4152</v>
      </c>
      <c r="H33" s="1">
        <f>IF(COUNTIF(G$2:G33,G33)=1,1,0)</f>
        <v>0</v>
      </c>
      <c r="I33" s="1">
        <v>2</v>
      </c>
      <c r="J33" s="1">
        <v>0.7</v>
      </c>
      <c r="K33" s="1">
        <v>-2.5212000000000003</v>
      </c>
      <c r="L33" s="12">
        <f>VLOOKUP(train[[#This Row],[Sub-Category]],Análisis_ABC_XYZ[[#Headers],[#Data]],4,FALSE)</f>
        <v>0.46881743173671325</v>
      </c>
    </row>
    <row r="34" spans="1:12" x14ac:dyDescent="0.35">
      <c r="A34" s="2">
        <v>42018</v>
      </c>
      <c r="B34" s="1" t="s">
        <v>52</v>
      </c>
      <c r="C34" s="1" t="s">
        <v>994</v>
      </c>
      <c r="D34" s="1" t="s">
        <v>8</v>
      </c>
      <c r="E34" s="1" t="s">
        <v>9</v>
      </c>
      <c r="F34" s="18">
        <v>61.96</v>
      </c>
      <c r="G34" t="s">
        <v>4665</v>
      </c>
      <c r="H34" s="1">
        <f>IF(COUNTIF(G$2:G34,G34)=1,1,0)</f>
        <v>1</v>
      </c>
      <c r="I34" s="1">
        <v>4</v>
      </c>
      <c r="J34" s="1">
        <v>0.5</v>
      </c>
      <c r="K34" s="1">
        <v>-53.285600000000009</v>
      </c>
      <c r="L34" s="12">
        <f>VLOOKUP(train[[#This Row],[Sub-Category]],Análisis_ABC_XYZ[[#Headers],[#Data]],4,FALSE)</f>
        <v>0.5176847302647779</v>
      </c>
    </row>
    <row r="35" spans="1:12" x14ac:dyDescent="0.35">
      <c r="A35" s="2">
        <v>42019</v>
      </c>
      <c r="B35" s="1" t="s">
        <v>379</v>
      </c>
      <c r="C35" s="1" t="s">
        <v>302</v>
      </c>
      <c r="D35" s="1" t="s">
        <v>26</v>
      </c>
      <c r="E35" s="1" t="s">
        <v>56</v>
      </c>
      <c r="F35" s="18">
        <v>149.94999999999999</v>
      </c>
      <c r="G35" t="s">
        <v>5432</v>
      </c>
      <c r="H35" s="1">
        <f>IF(COUNTIF(G$2:G35,G35)=1,1,0)</f>
        <v>1</v>
      </c>
      <c r="I35" s="1">
        <v>5</v>
      </c>
      <c r="J35" s="1">
        <v>0</v>
      </c>
      <c r="K35" s="1">
        <v>65.978000000000009</v>
      </c>
      <c r="L35" s="12">
        <f>VLOOKUP(train[[#This Row],[Sub-Category]],Análisis_ABC_XYZ[[#Headers],[#Data]],4,FALSE)</f>
        <v>0.52062335344040378</v>
      </c>
    </row>
    <row r="36" spans="1:12" x14ac:dyDescent="0.35">
      <c r="A36" s="2">
        <v>42020</v>
      </c>
      <c r="B36" s="1" t="s">
        <v>52</v>
      </c>
      <c r="C36" s="1" t="s">
        <v>816</v>
      </c>
      <c r="D36" s="1" t="s">
        <v>8</v>
      </c>
      <c r="E36" s="1" t="s">
        <v>22</v>
      </c>
      <c r="F36" s="18">
        <v>127.10400000000001</v>
      </c>
      <c r="G36" t="s">
        <v>3138</v>
      </c>
      <c r="H36" s="1">
        <f>IF(COUNTIF(G$2:G36,G36)=1,1,0)</f>
        <v>1</v>
      </c>
      <c r="I36" s="1">
        <v>6</v>
      </c>
      <c r="J36" s="1">
        <v>0.2</v>
      </c>
      <c r="K36" s="1">
        <v>28.598399999999998</v>
      </c>
      <c r="L36" s="12">
        <f>VLOOKUP(train[[#This Row],[Sub-Category]],Análisis_ABC_XYZ[[#Headers],[#Data]],4,FALSE)</f>
        <v>0.4595170286641902</v>
      </c>
    </row>
    <row r="37" spans="1:12" x14ac:dyDescent="0.35">
      <c r="A37" s="2">
        <v>42020</v>
      </c>
      <c r="B37" s="1" t="s">
        <v>52</v>
      </c>
      <c r="C37" s="1" t="s">
        <v>358</v>
      </c>
      <c r="D37" s="1" t="s">
        <v>26</v>
      </c>
      <c r="E37" s="1" t="s">
        <v>27</v>
      </c>
      <c r="F37" s="18">
        <v>124.19999999999999</v>
      </c>
      <c r="G37" t="s">
        <v>3138</v>
      </c>
      <c r="H37" s="1">
        <f>IF(COUNTIF(G$2:G37,G37)=1,1,0)</f>
        <v>0</v>
      </c>
      <c r="I37" s="1">
        <v>3</v>
      </c>
      <c r="J37" s="1">
        <v>0.4</v>
      </c>
      <c r="K37" s="1">
        <v>-31.050000000000011</v>
      </c>
      <c r="L37" s="12">
        <f>VLOOKUP(train[[#This Row],[Sub-Category]],Análisis_ABC_XYZ[[#Headers],[#Data]],4,FALSE)</f>
        <v>0.41105220110552465</v>
      </c>
    </row>
    <row r="38" spans="1:12" x14ac:dyDescent="0.35">
      <c r="A38" s="2">
        <v>42020</v>
      </c>
      <c r="B38" s="1" t="s">
        <v>52</v>
      </c>
      <c r="C38" s="1" t="s">
        <v>356</v>
      </c>
      <c r="D38" s="1" t="s">
        <v>14</v>
      </c>
      <c r="E38" s="1" t="s">
        <v>15</v>
      </c>
      <c r="F38" s="18">
        <v>30.072000000000003</v>
      </c>
      <c r="G38" t="s">
        <v>3138</v>
      </c>
      <c r="H38" s="1">
        <f>IF(COUNTIF(G$2:G38,G38)=1,1,0)</f>
        <v>0</v>
      </c>
      <c r="I38" s="1">
        <v>3</v>
      </c>
      <c r="J38" s="1">
        <v>0.2</v>
      </c>
      <c r="K38" s="1">
        <v>10.149299999999997</v>
      </c>
      <c r="L38" s="12">
        <f>VLOOKUP(train[[#This Row],[Sub-Category]],Análisis_ABC_XYZ[[#Headers],[#Data]],4,FALSE)</f>
        <v>0.4647369236065339</v>
      </c>
    </row>
    <row r="39" spans="1:12" x14ac:dyDescent="0.35">
      <c r="A39" s="2">
        <v>42020</v>
      </c>
      <c r="B39" s="1" t="s">
        <v>52</v>
      </c>
      <c r="C39" s="1" t="s">
        <v>646</v>
      </c>
      <c r="D39" s="1" t="s">
        <v>14</v>
      </c>
      <c r="E39" s="1" t="s">
        <v>29</v>
      </c>
      <c r="F39" s="18">
        <v>18.588000000000005</v>
      </c>
      <c r="G39" t="s">
        <v>3138</v>
      </c>
      <c r="H39" s="1">
        <f>IF(COUNTIF(G$2:G39,G39)=1,1,0)</f>
        <v>0</v>
      </c>
      <c r="I39" s="1">
        <v>2</v>
      </c>
      <c r="J39" s="1">
        <v>0.7</v>
      </c>
      <c r="K39" s="1">
        <v>-13.6312</v>
      </c>
      <c r="L39" s="12">
        <f>VLOOKUP(train[[#This Row],[Sub-Category]],Análisis_ABC_XYZ[[#Headers],[#Data]],4,FALSE)</f>
        <v>0.46881743173671325</v>
      </c>
    </row>
    <row r="40" spans="1:12" x14ac:dyDescent="0.35">
      <c r="A40" s="2">
        <v>42022</v>
      </c>
      <c r="B40" s="1" t="s">
        <v>136</v>
      </c>
      <c r="C40" s="1" t="s">
        <v>1334</v>
      </c>
      <c r="D40" s="1" t="s">
        <v>14</v>
      </c>
      <c r="E40" s="1" t="s">
        <v>31</v>
      </c>
      <c r="F40" s="18">
        <v>64.864000000000004</v>
      </c>
      <c r="G40" t="s">
        <v>6232</v>
      </c>
      <c r="H40" s="1">
        <f>IF(COUNTIF(G$2:G40,G40)=1,1,0)</f>
        <v>1</v>
      </c>
      <c r="I40" s="1">
        <v>4</v>
      </c>
      <c r="J40" s="1">
        <v>0.2</v>
      </c>
      <c r="K40" s="1">
        <v>6.4864000000000033</v>
      </c>
      <c r="L40" s="12">
        <f>VLOOKUP(train[[#This Row],[Sub-Category]],Análisis_ABC_XYZ[[#Headers],[#Data]],4,FALSE)</f>
        <v>0.49507917887403441</v>
      </c>
    </row>
    <row r="41" spans="1:12" x14ac:dyDescent="0.35">
      <c r="A41" s="2">
        <v>42023</v>
      </c>
      <c r="B41" s="1" t="s">
        <v>104</v>
      </c>
      <c r="C41" s="1" t="s">
        <v>427</v>
      </c>
      <c r="D41" s="1" t="s">
        <v>8</v>
      </c>
      <c r="E41" s="1" t="s">
        <v>9</v>
      </c>
      <c r="F41" s="18">
        <v>181.47000000000003</v>
      </c>
      <c r="G41" t="s">
        <v>4103</v>
      </c>
      <c r="H41" s="1">
        <f>IF(COUNTIF(G$2:G41,G41)=1,1,0)</f>
        <v>1</v>
      </c>
      <c r="I41" s="1">
        <v>5</v>
      </c>
      <c r="J41" s="1">
        <v>0.7</v>
      </c>
      <c r="K41" s="1">
        <v>-320.59699999999998</v>
      </c>
      <c r="L41" s="12">
        <f>VLOOKUP(train[[#This Row],[Sub-Category]],Análisis_ABC_XYZ[[#Headers],[#Data]],4,FALSE)</f>
        <v>0.5176847302647779</v>
      </c>
    </row>
    <row r="42" spans="1:12" x14ac:dyDescent="0.35">
      <c r="A42" s="2">
        <v>42023</v>
      </c>
      <c r="B42" s="1" t="s">
        <v>104</v>
      </c>
      <c r="C42" s="1" t="s">
        <v>161</v>
      </c>
      <c r="D42" s="1" t="s">
        <v>14</v>
      </c>
      <c r="E42" s="1" t="s">
        <v>61</v>
      </c>
      <c r="F42" s="18">
        <v>108.72</v>
      </c>
      <c r="G42" t="s">
        <v>4103</v>
      </c>
      <c r="H42" s="1">
        <f>IF(COUNTIF(G$2:G42,G42)=1,1,0)</f>
        <v>0</v>
      </c>
      <c r="I42" s="1">
        <v>5</v>
      </c>
      <c r="J42" s="1">
        <v>0.2</v>
      </c>
      <c r="K42" s="1">
        <v>36.692999999999998</v>
      </c>
      <c r="L42" s="12">
        <f>VLOOKUP(train[[#This Row],[Sub-Category]],Análisis_ABC_XYZ[[#Headers],[#Data]],4,FALSE)</f>
        <v>0.44424167803735209</v>
      </c>
    </row>
    <row r="43" spans="1:12" x14ac:dyDescent="0.35">
      <c r="A43" s="2">
        <v>42023</v>
      </c>
      <c r="B43" s="1" t="s">
        <v>104</v>
      </c>
      <c r="C43" s="1" t="s">
        <v>214</v>
      </c>
      <c r="D43" s="1" t="s">
        <v>14</v>
      </c>
      <c r="E43" s="1" t="s">
        <v>36</v>
      </c>
      <c r="F43" s="18">
        <v>56.064</v>
      </c>
      <c r="G43" t="s">
        <v>4103</v>
      </c>
      <c r="H43" s="1">
        <f>IF(COUNTIF(G$2:G43,G43)=1,1,0)</f>
        <v>0</v>
      </c>
      <c r="I43" s="1">
        <v>4</v>
      </c>
      <c r="J43" s="1">
        <v>0.2</v>
      </c>
      <c r="K43" s="1">
        <v>19.622399999999999</v>
      </c>
      <c r="L43" s="12">
        <f>VLOOKUP(train[[#This Row],[Sub-Category]],Análisis_ABC_XYZ[[#Headers],[#Data]],4,FALSE)</f>
        <v>0.43613829632717294</v>
      </c>
    </row>
    <row r="44" spans="1:12" x14ac:dyDescent="0.35">
      <c r="A44" s="2">
        <v>42023</v>
      </c>
      <c r="B44" s="1" t="s">
        <v>104</v>
      </c>
      <c r="C44" s="1" t="s">
        <v>895</v>
      </c>
      <c r="D44" s="1" t="s">
        <v>14</v>
      </c>
      <c r="E44" s="1" t="s">
        <v>29</v>
      </c>
      <c r="F44" s="18">
        <v>32.340000000000003</v>
      </c>
      <c r="G44" t="s">
        <v>4103</v>
      </c>
      <c r="H44" s="1">
        <f>IF(COUNTIF(G$2:G44,G44)=1,1,0)</f>
        <v>0</v>
      </c>
      <c r="I44" s="1">
        <v>10</v>
      </c>
      <c r="J44" s="1">
        <v>0.7</v>
      </c>
      <c r="K44" s="1">
        <v>-23.716000000000001</v>
      </c>
      <c r="L44" s="12">
        <f>VLOOKUP(train[[#This Row],[Sub-Category]],Análisis_ABC_XYZ[[#Headers],[#Data]],4,FALSE)</f>
        <v>0.46881743173671325</v>
      </c>
    </row>
    <row r="45" spans="1:12" x14ac:dyDescent="0.35">
      <c r="A45" s="2">
        <v>42024</v>
      </c>
      <c r="B45" s="1" t="s">
        <v>501</v>
      </c>
      <c r="C45" s="1" t="s">
        <v>468</v>
      </c>
      <c r="D45" s="1" t="s">
        <v>8</v>
      </c>
      <c r="E45" s="1" t="s">
        <v>11</v>
      </c>
      <c r="F45" s="18">
        <v>1067.94</v>
      </c>
      <c r="G45" t="s">
        <v>2418</v>
      </c>
      <c r="H45" s="1">
        <f>IF(COUNTIF(G$2:G45,G45)=1,1,0)</f>
        <v>1</v>
      </c>
      <c r="I45" s="1">
        <v>3</v>
      </c>
      <c r="J45" s="1">
        <v>0</v>
      </c>
      <c r="K45" s="1">
        <v>224.2673999999999</v>
      </c>
      <c r="L45" s="12">
        <f>VLOOKUP(train[[#This Row],[Sub-Category]],Análisis_ABC_XYZ[[#Headers],[#Data]],4,FALSE)</f>
        <v>0.46529189879902266</v>
      </c>
    </row>
    <row r="46" spans="1:12" x14ac:dyDescent="0.35">
      <c r="A46" s="2">
        <v>42024</v>
      </c>
      <c r="B46" s="1" t="s">
        <v>501</v>
      </c>
      <c r="C46" s="1" t="s">
        <v>902</v>
      </c>
      <c r="D46" s="1" t="s">
        <v>26</v>
      </c>
      <c r="E46" s="1" t="s">
        <v>27</v>
      </c>
      <c r="F46" s="18">
        <v>699.93</v>
      </c>
      <c r="G46" t="s">
        <v>2418</v>
      </c>
      <c r="H46" s="1">
        <f>IF(COUNTIF(G$2:G46,G46)=1,1,0)</f>
        <v>0</v>
      </c>
      <c r="I46" s="1">
        <v>7</v>
      </c>
      <c r="J46" s="1">
        <v>0</v>
      </c>
      <c r="K46" s="1">
        <v>181.98179999999999</v>
      </c>
      <c r="L46" s="12">
        <f>VLOOKUP(train[[#This Row],[Sub-Category]],Análisis_ABC_XYZ[[#Headers],[#Data]],4,FALSE)</f>
        <v>0.41105220110552465</v>
      </c>
    </row>
    <row r="47" spans="1:12" x14ac:dyDescent="0.35">
      <c r="A47" s="2">
        <v>42024</v>
      </c>
      <c r="B47" s="1" t="s">
        <v>79</v>
      </c>
      <c r="C47" s="1" t="s">
        <v>325</v>
      </c>
      <c r="D47" s="1" t="s">
        <v>8</v>
      </c>
      <c r="E47" s="1" t="s">
        <v>22</v>
      </c>
      <c r="F47" s="18">
        <v>272.94</v>
      </c>
      <c r="G47" t="s">
        <v>2296</v>
      </c>
      <c r="H47" s="1">
        <f>IF(COUNTIF(G$2:G47,G47)=1,1,0)</f>
        <v>1</v>
      </c>
      <c r="I47" s="1">
        <v>3</v>
      </c>
      <c r="J47" s="1">
        <v>0</v>
      </c>
      <c r="K47" s="1">
        <v>30.023400000000009</v>
      </c>
      <c r="L47" s="12">
        <f>VLOOKUP(train[[#This Row],[Sub-Category]],Análisis_ABC_XYZ[[#Headers],[#Data]],4,FALSE)</f>
        <v>0.4595170286641902</v>
      </c>
    </row>
    <row r="48" spans="1:12" x14ac:dyDescent="0.35">
      <c r="A48" s="2">
        <v>42024</v>
      </c>
      <c r="B48" s="1" t="s">
        <v>79</v>
      </c>
      <c r="C48" s="1" t="s">
        <v>40</v>
      </c>
      <c r="D48" s="1" t="s">
        <v>14</v>
      </c>
      <c r="E48" s="1" t="s">
        <v>31</v>
      </c>
      <c r="F48" s="18">
        <v>247.71600000000001</v>
      </c>
      <c r="G48" t="s">
        <v>2296</v>
      </c>
      <c r="H48" s="1">
        <f>IF(COUNTIF(G$2:G48,G48)=1,1,0)</f>
        <v>0</v>
      </c>
      <c r="I48" s="1">
        <v>4</v>
      </c>
      <c r="J48" s="1">
        <v>0.1</v>
      </c>
      <c r="K48" s="1">
        <v>93.581600000000009</v>
      </c>
      <c r="L48" s="12">
        <f>VLOOKUP(train[[#This Row],[Sub-Category]],Análisis_ABC_XYZ[[#Headers],[#Data]],4,FALSE)</f>
        <v>0.49507917887403441</v>
      </c>
    </row>
    <row r="49" spans="1:12" x14ac:dyDescent="0.35">
      <c r="A49" s="2">
        <v>42024</v>
      </c>
      <c r="B49" s="1" t="s">
        <v>111</v>
      </c>
      <c r="C49" s="1" t="s">
        <v>1256</v>
      </c>
      <c r="D49" s="1" t="s">
        <v>14</v>
      </c>
      <c r="E49" s="1" t="s">
        <v>29</v>
      </c>
      <c r="F49" s="18">
        <v>67.194000000000003</v>
      </c>
      <c r="G49" t="s">
        <v>6243</v>
      </c>
      <c r="H49" s="1">
        <f>IF(COUNTIF(G$2:G49,G49)=1,1,0)</f>
        <v>1</v>
      </c>
      <c r="I49" s="1">
        <v>1</v>
      </c>
      <c r="J49" s="1">
        <v>0.7</v>
      </c>
      <c r="K49" s="1">
        <v>-51.515399999999985</v>
      </c>
      <c r="L49" s="12">
        <f>VLOOKUP(train[[#This Row],[Sub-Category]],Análisis_ABC_XYZ[[#Headers],[#Data]],4,FALSE)</f>
        <v>0.46881743173671325</v>
      </c>
    </row>
    <row r="50" spans="1:12" x14ac:dyDescent="0.35">
      <c r="A50" s="2">
        <v>42024</v>
      </c>
      <c r="B50" s="1" t="s">
        <v>79</v>
      </c>
      <c r="C50" s="1" t="s">
        <v>1361</v>
      </c>
      <c r="D50" s="1" t="s">
        <v>14</v>
      </c>
      <c r="E50" s="1" t="s">
        <v>20</v>
      </c>
      <c r="F50" s="18">
        <v>66.58</v>
      </c>
      <c r="G50" t="s">
        <v>2296</v>
      </c>
      <c r="H50" s="1">
        <f>IF(COUNTIF(G$2:G50,G50)=1,1,0)</f>
        <v>0</v>
      </c>
      <c r="I50" s="1">
        <v>2</v>
      </c>
      <c r="J50" s="1">
        <v>0</v>
      </c>
      <c r="K50" s="1">
        <v>15.979199999999999</v>
      </c>
      <c r="L50" s="12">
        <f>VLOOKUP(train[[#This Row],[Sub-Category]],Análisis_ABC_XYZ[[#Headers],[#Data]],4,FALSE)</f>
        <v>0.44610841445725197</v>
      </c>
    </row>
    <row r="51" spans="1:12" x14ac:dyDescent="0.35">
      <c r="A51" s="2">
        <v>42024</v>
      </c>
      <c r="B51" s="1" t="s">
        <v>79</v>
      </c>
      <c r="C51" s="1" t="s">
        <v>1131</v>
      </c>
      <c r="D51" s="1" t="s">
        <v>14</v>
      </c>
      <c r="E51" s="1" t="s">
        <v>24</v>
      </c>
      <c r="F51" s="18">
        <v>43.92</v>
      </c>
      <c r="G51" t="s">
        <v>2296</v>
      </c>
      <c r="H51" s="1">
        <f>IF(COUNTIF(G$2:G51,G51)=1,1,0)</f>
        <v>0</v>
      </c>
      <c r="I51" s="1">
        <v>3</v>
      </c>
      <c r="J51" s="1">
        <v>0</v>
      </c>
      <c r="K51" s="1">
        <v>12.736799999999999</v>
      </c>
      <c r="L51" s="12">
        <f>VLOOKUP(train[[#This Row],[Sub-Category]],Análisis_ABC_XYZ[[#Headers],[#Data]],4,FALSE)</f>
        <v>0.45632477063632687</v>
      </c>
    </row>
    <row r="52" spans="1:12" x14ac:dyDescent="0.35">
      <c r="A52" s="2">
        <v>42024</v>
      </c>
      <c r="B52" s="1" t="s">
        <v>501</v>
      </c>
      <c r="C52" s="1" t="s">
        <v>118</v>
      </c>
      <c r="D52" s="1" t="s">
        <v>8</v>
      </c>
      <c r="E52" s="1" t="s">
        <v>22</v>
      </c>
      <c r="F52" s="18">
        <v>38.6</v>
      </c>
      <c r="G52" t="s">
        <v>2418</v>
      </c>
      <c r="H52" s="1">
        <f>IF(COUNTIF(G$2:G52,G52)=1,1,0)</f>
        <v>0</v>
      </c>
      <c r="I52" s="1">
        <v>4</v>
      </c>
      <c r="J52" s="1">
        <v>0</v>
      </c>
      <c r="K52" s="1">
        <v>11.579999999999998</v>
      </c>
      <c r="L52" s="12">
        <f>VLOOKUP(train[[#This Row],[Sub-Category]],Análisis_ABC_XYZ[[#Headers],[#Data]],4,FALSE)</f>
        <v>0.4595170286641902</v>
      </c>
    </row>
    <row r="53" spans="1:12" x14ac:dyDescent="0.35">
      <c r="A53" s="2">
        <v>42024</v>
      </c>
      <c r="B53" s="1" t="s">
        <v>79</v>
      </c>
      <c r="C53" s="1" t="s">
        <v>1057</v>
      </c>
      <c r="D53" s="1" t="s">
        <v>14</v>
      </c>
      <c r="E53" s="1" t="s">
        <v>29</v>
      </c>
      <c r="F53" s="18">
        <v>29.700000000000003</v>
      </c>
      <c r="G53" t="s">
        <v>2296</v>
      </c>
      <c r="H53" s="1">
        <f>IF(COUNTIF(G$2:G53,G53)=1,1,0)</f>
        <v>0</v>
      </c>
      <c r="I53" s="1">
        <v>5</v>
      </c>
      <c r="J53" s="1">
        <v>0</v>
      </c>
      <c r="K53" s="1">
        <v>13.365</v>
      </c>
      <c r="L53" s="12">
        <f>VLOOKUP(train[[#This Row],[Sub-Category]],Análisis_ABC_XYZ[[#Headers],[#Data]],4,FALSE)</f>
        <v>0.46881743173671325</v>
      </c>
    </row>
    <row r="54" spans="1:12" x14ac:dyDescent="0.35">
      <c r="A54" s="2">
        <v>42024</v>
      </c>
      <c r="B54" s="1" t="s">
        <v>501</v>
      </c>
      <c r="C54" s="1" t="s">
        <v>904</v>
      </c>
      <c r="D54" s="1" t="s">
        <v>14</v>
      </c>
      <c r="E54" s="1" t="s">
        <v>61</v>
      </c>
      <c r="F54" s="18">
        <v>23.34</v>
      </c>
      <c r="G54" t="s">
        <v>2418</v>
      </c>
      <c r="H54" s="1">
        <f>IF(COUNTIF(G$2:G54,G54)=1,1,0)</f>
        <v>0</v>
      </c>
      <c r="I54" s="1">
        <v>3</v>
      </c>
      <c r="J54" s="1">
        <v>0</v>
      </c>
      <c r="K54" s="1">
        <v>10.969799999999999</v>
      </c>
      <c r="L54" s="12">
        <f>VLOOKUP(train[[#This Row],[Sub-Category]],Análisis_ABC_XYZ[[#Headers],[#Data]],4,FALSE)</f>
        <v>0.44424167803735209</v>
      </c>
    </row>
    <row r="55" spans="1:12" x14ac:dyDescent="0.35">
      <c r="A55" s="2">
        <v>42024</v>
      </c>
      <c r="B55" s="1" t="s">
        <v>501</v>
      </c>
      <c r="C55" s="1" t="s">
        <v>903</v>
      </c>
      <c r="D55" s="1" t="s">
        <v>14</v>
      </c>
      <c r="E55" s="1" t="s">
        <v>24</v>
      </c>
      <c r="F55" s="18">
        <v>22.959999999999997</v>
      </c>
      <c r="G55" t="s">
        <v>2418</v>
      </c>
      <c r="H55" s="1">
        <f>IF(COUNTIF(G$2:G55,G55)=1,1,0)</f>
        <v>0</v>
      </c>
      <c r="I55" s="1">
        <v>7</v>
      </c>
      <c r="J55" s="1">
        <v>0</v>
      </c>
      <c r="K55" s="1">
        <v>6.6583999999999968</v>
      </c>
      <c r="L55" s="12">
        <f>VLOOKUP(train[[#This Row],[Sub-Category]],Análisis_ABC_XYZ[[#Headers],[#Data]],4,FALSE)</f>
        <v>0.45632477063632687</v>
      </c>
    </row>
    <row r="56" spans="1:12" x14ac:dyDescent="0.35">
      <c r="A56" s="2">
        <v>42024</v>
      </c>
      <c r="B56" s="1" t="s">
        <v>12</v>
      </c>
      <c r="C56" s="1" t="s">
        <v>425</v>
      </c>
      <c r="D56" s="1" t="s">
        <v>14</v>
      </c>
      <c r="E56" s="1" t="s">
        <v>36</v>
      </c>
      <c r="F56" s="18">
        <v>19.36</v>
      </c>
      <c r="G56" t="s">
        <v>2163</v>
      </c>
      <c r="H56" s="1">
        <f>IF(COUNTIF(G$2:G56,G56)=1,1,0)</f>
        <v>1</v>
      </c>
      <c r="I56" s="1">
        <v>2</v>
      </c>
      <c r="J56" s="1">
        <v>0</v>
      </c>
      <c r="K56" s="1">
        <v>9.2927999999999997</v>
      </c>
      <c r="L56" s="12">
        <f>VLOOKUP(train[[#This Row],[Sub-Category]],Análisis_ABC_XYZ[[#Headers],[#Data]],4,FALSE)</f>
        <v>0.43613829632717294</v>
      </c>
    </row>
    <row r="57" spans="1:12" x14ac:dyDescent="0.35">
      <c r="A57" s="2">
        <v>42024</v>
      </c>
      <c r="B57" s="1" t="s">
        <v>12</v>
      </c>
      <c r="C57" s="1" t="s">
        <v>118</v>
      </c>
      <c r="D57" s="1" t="s">
        <v>8</v>
      </c>
      <c r="E57" s="1" t="s">
        <v>22</v>
      </c>
      <c r="F57" s="18">
        <v>19.3</v>
      </c>
      <c r="G57" t="s">
        <v>2163</v>
      </c>
      <c r="H57" s="1">
        <f>IF(COUNTIF(G$2:G57,G57)=1,1,0)</f>
        <v>0</v>
      </c>
      <c r="I57" s="1">
        <v>2</v>
      </c>
      <c r="J57" s="1">
        <v>0</v>
      </c>
      <c r="K57" s="1">
        <v>5.7899999999999991</v>
      </c>
      <c r="L57" s="12">
        <f>VLOOKUP(train[[#This Row],[Sub-Category]],Análisis_ABC_XYZ[[#Headers],[#Data]],4,FALSE)</f>
        <v>0.4595170286641902</v>
      </c>
    </row>
    <row r="58" spans="1:12" x14ac:dyDescent="0.35">
      <c r="A58" s="2">
        <v>42024</v>
      </c>
      <c r="B58" s="1" t="s">
        <v>79</v>
      </c>
      <c r="C58" s="1" t="s">
        <v>600</v>
      </c>
      <c r="D58" s="1" t="s">
        <v>14</v>
      </c>
      <c r="E58" s="1" t="s">
        <v>29</v>
      </c>
      <c r="F58" s="18">
        <v>19.05</v>
      </c>
      <c r="G58" t="s">
        <v>2296</v>
      </c>
      <c r="H58" s="1">
        <f>IF(COUNTIF(G$2:G58,G58)=1,1,0)</f>
        <v>0</v>
      </c>
      <c r="I58" s="1">
        <v>5</v>
      </c>
      <c r="J58" s="1">
        <v>0</v>
      </c>
      <c r="K58" s="1">
        <v>8.9534999999999982</v>
      </c>
      <c r="L58" s="12">
        <f>VLOOKUP(train[[#This Row],[Sub-Category]],Análisis_ABC_XYZ[[#Headers],[#Data]],4,FALSE)</f>
        <v>0.46881743173671325</v>
      </c>
    </row>
    <row r="59" spans="1:12" x14ac:dyDescent="0.35">
      <c r="A59" s="2">
        <v>42024</v>
      </c>
      <c r="B59" s="1" t="s">
        <v>79</v>
      </c>
      <c r="C59" s="1" t="s">
        <v>942</v>
      </c>
      <c r="D59" s="1" t="s">
        <v>8</v>
      </c>
      <c r="E59" s="1" t="s">
        <v>22</v>
      </c>
      <c r="F59" s="18">
        <v>14.73</v>
      </c>
      <c r="G59" t="s">
        <v>2296</v>
      </c>
      <c r="H59" s="1">
        <f>IF(COUNTIF(G$2:G59,G59)=1,1,0)</f>
        <v>0</v>
      </c>
      <c r="I59" s="1">
        <v>3</v>
      </c>
      <c r="J59" s="1">
        <v>0</v>
      </c>
      <c r="K59" s="1">
        <v>4.8608999999999991</v>
      </c>
      <c r="L59" s="12">
        <f>VLOOKUP(train[[#This Row],[Sub-Category]],Análisis_ABC_XYZ[[#Headers],[#Data]],4,FALSE)</f>
        <v>0.4595170286641902</v>
      </c>
    </row>
    <row r="60" spans="1:12" x14ac:dyDescent="0.35">
      <c r="A60" s="2">
        <v>42024</v>
      </c>
      <c r="B60" s="1" t="s">
        <v>79</v>
      </c>
      <c r="C60" s="1" t="s">
        <v>19</v>
      </c>
      <c r="D60" s="1" t="s">
        <v>14</v>
      </c>
      <c r="E60" s="1" t="s">
        <v>20</v>
      </c>
      <c r="F60" s="18">
        <v>13.98</v>
      </c>
      <c r="G60" t="s">
        <v>2296</v>
      </c>
      <c r="H60" s="1">
        <f>IF(COUNTIF(G$2:G60,G60)=1,1,0)</f>
        <v>0</v>
      </c>
      <c r="I60" s="1">
        <v>1</v>
      </c>
      <c r="J60" s="1">
        <v>0</v>
      </c>
      <c r="K60" s="1">
        <v>4.0541999999999998</v>
      </c>
      <c r="L60" s="12">
        <f>VLOOKUP(train[[#This Row],[Sub-Category]],Análisis_ABC_XYZ[[#Headers],[#Data]],4,FALSE)</f>
        <v>0.44610841445725197</v>
      </c>
    </row>
    <row r="61" spans="1:12" x14ac:dyDescent="0.35">
      <c r="A61" s="2">
        <v>42024</v>
      </c>
      <c r="B61" s="1" t="s">
        <v>501</v>
      </c>
      <c r="C61" s="1" t="s">
        <v>516</v>
      </c>
      <c r="D61" s="1" t="s">
        <v>14</v>
      </c>
      <c r="E61" s="1" t="s">
        <v>24</v>
      </c>
      <c r="F61" s="18">
        <v>6.63</v>
      </c>
      <c r="G61" t="s">
        <v>2418</v>
      </c>
      <c r="H61" s="1">
        <f>IF(COUNTIF(G$2:G61,G61)=1,1,0)</f>
        <v>0</v>
      </c>
      <c r="I61" s="1">
        <v>3</v>
      </c>
      <c r="J61" s="1">
        <v>0</v>
      </c>
      <c r="K61" s="1">
        <v>1.7901</v>
      </c>
      <c r="L61" s="12">
        <f>VLOOKUP(train[[#This Row],[Sub-Category]],Análisis_ABC_XYZ[[#Headers],[#Data]],4,FALSE)</f>
        <v>0.45632477063632687</v>
      </c>
    </row>
    <row r="62" spans="1:12" x14ac:dyDescent="0.35">
      <c r="A62" s="2">
        <v>42025</v>
      </c>
      <c r="B62" s="1" t="s">
        <v>16</v>
      </c>
      <c r="C62" s="1" t="s">
        <v>1240</v>
      </c>
      <c r="D62" s="1" t="s">
        <v>8</v>
      </c>
      <c r="E62" s="1" t="s">
        <v>22</v>
      </c>
      <c r="F62" s="18">
        <v>25.248000000000001</v>
      </c>
      <c r="G62" t="s">
        <v>6953</v>
      </c>
      <c r="H62" s="1">
        <f>IF(COUNTIF(G$2:G62,G62)=1,1,0)</f>
        <v>1</v>
      </c>
      <c r="I62" s="1">
        <v>3</v>
      </c>
      <c r="J62" s="1">
        <v>0.2</v>
      </c>
      <c r="K62" s="1">
        <v>4.1027999999999993</v>
      </c>
      <c r="L62" s="12">
        <f>VLOOKUP(train[[#This Row],[Sub-Category]],Análisis_ABC_XYZ[[#Headers],[#Data]],4,FALSE)</f>
        <v>0.4595170286641902</v>
      </c>
    </row>
    <row r="63" spans="1:12" x14ac:dyDescent="0.35">
      <c r="A63" s="2">
        <v>42027</v>
      </c>
      <c r="B63" s="1" t="s">
        <v>410</v>
      </c>
      <c r="C63" s="1" t="s">
        <v>176</v>
      </c>
      <c r="D63" s="1" t="s">
        <v>14</v>
      </c>
      <c r="E63" s="1" t="s">
        <v>36</v>
      </c>
      <c r="F63" s="18">
        <v>40.08</v>
      </c>
      <c r="G63" t="s">
        <v>4303</v>
      </c>
      <c r="H63" s="1">
        <f>IF(COUNTIF(G$2:G63,G63)=1,1,0)</f>
        <v>1</v>
      </c>
      <c r="I63" s="1">
        <v>6</v>
      </c>
      <c r="J63" s="1">
        <v>0</v>
      </c>
      <c r="K63" s="1">
        <v>19.238399999999999</v>
      </c>
      <c r="L63" s="12">
        <f>VLOOKUP(train[[#This Row],[Sub-Category]],Análisis_ABC_XYZ[[#Headers],[#Data]],4,FALSE)</f>
        <v>0.43613829632717294</v>
      </c>
    </row>
    <row r="64" spans="1:12" x14ac:dyDescent="0.35">
      <c r="A64" s="2">
        <v>42027</v>
      </c>
      <c r="B64" s="1" t="s">
        <v>84</v>
      </c>
      <c r="C64" s="1" t="s">
        <v>558</v>
      </c>
      <c r="D64" s="1" t="s">
        <v>14</v>
      </c>
      <c r="E64" s="1" t="s">
        <v>91</v>
      </c>
      <c r="F64" s="18">
        <v>5.9399999999999995</v>
      </c>
      <c r="G64" t="s">
        <v>6963</v>
      </c>
      <c r="H64" s="1">
        <f>IF(COUNTIF(G$2:G64,G64)=1,1,0)</f>
        <v>1</v>
      </c>
      <c r="I64" s="1">
        <v>3</v>
      </c>
      <c r="J64" s="1">
        <v>0</v>
      </c>
      <c r="K64" s="1">
        <v>0</v>
      </c>
      <c r="L64" s="12">
        <f>VLOOKUP(train[[#This Row],[Sub-Category]],Análisis_ABC_XYZ[[#Headers],[#Data]],4,FALSE)</f>
        <v>0.51168203684699509</v>
      </c>
    </row>
    <row r="65" spans="1:12" x14ac:dyDescent="0.35">
      <c r="A65" s="2">
        <v>42030</v>
      </c>
      <c r="B65" s="1" t="s">
        <v>107</v>
      </c>
      <c r="C65" s="1" t="s">
        <v>921</v>
      </c>
      <c r="D65" s="1" t="s">
        <v>14</v>
      </c>
      <c r="E65" s="1" t="s">
        <v>20</v>
      </c>
      <c r="F65" s="18">
        <v>489.92</v>
      </c>
      <c r="G65" t="s">
        <v>3137</v>
      </c>
      <c r="H65" s="1">
        <f>IF(COUNTIF(G$2:G65,G65)=1,1,0)</f>
        <v>1</v>
      </c>
      <c r="I65" s="1">
        <v>8</v>
      </c>
      <c r="J65" s="1">
        <v>0</v>
      </c>
      <c r="K65" s="1">
        <v>0</v>
      </c>
      <c r="L65" s="12">
        <f>VLOOKUP(train[[#This Row],[Sub-Category]],Análisis_ABC_XYZ[[#Headers],[#Data]],4,FALSE)</f>
        <v>0.44610841445725197</v>
      </c>
    </row>
    <row r="66" spans="1:12" x14ac:dyDescent="0.35">
      <c r="A66" s="2">
        <v>42030</v>
      </c>
      <c r="B66" s="1" t="s">
        <v>107</v>
      </c>
      <c r="C66" s="1" t="s">
        <v>603</v>
      </c>
      <c r="D66" s="1" t="s">
        <v>26</v>
      </c>
      <c r="E66" s="1" t="s">
        <v>27</v>
      </c>
      <c r="F66" s="18">
        <v>187.98</v>
      </c>
      <c r="G66" t="s">
        <v>3137</v>
      </c>
      <c r="H66" s="1">
        <f>IF(COUNTIF(G$2:G66,G66)=1,1,0)</f>
        <v>0</v>
      </c>
      <c r="I66" s="1">
        <v>2</v>
      </c>
      <c r="J66" s="1">
        <v>0</v>
      </c>
      <c r="K66" s="1">
        <v>52.634399999999999</v>
      </c>
      <c r="L66" s="12">
        <f>VLOOKUP(train[[#This Row],[Sub-Category]],Análisis_ABC_XYZ[[#Headers],[#Data]],4,FALSE)</f>
        <v>0.41105220110552465</v>
      </c>
    </row>
    <row r="67" spans="1:12" x14ac:dyDescent="0.35">
      <c r="A67" s="2">
        <v>42030</v>
      </c>
      <c r="B67" s="1" t="s">
        <v>107</v>
      </c>
      <c r="C67" s="1" t="s">
        <v>1449</v>
      </c>
      <c r="D67" s="1" t="s">
        <v>26</v>
      </c>
      <c r="E67" s="1" t="s">
        <v>27</v>
      </c>
      <c r="F67" s="18">
        <v>155.35</v>
      </c>
      <c r="G67" t="s">
        <v>3137</v>
      </c>
      <c r="H67" s="1">
        <f>IF(COUNTIF(G$2:G67,G67)=1,1,0)</f>
        <v>0</v>
      </c>
      <c r="I67" s="1">
        <v>13</v>
      </c>
      <c r="J67" s="1">
        <v>0</v>
      </c>
      <c r="K67" s="1">
        <v>0</v>
      </c>
      <c r="L67" s="12">
        <f>VLOOKUP(train[[#This Row],[Sub-Category]],Análisis_ABC_XYZ[[#Headers],[#Data]],4,FALSE)</f>
        <v>0.41105220110552465</v>
      </c>
    </row>
    <row r="68" spans="1:12" x14ac:dyDescent="0.35">
      <c r="A68" s="2">
        <v>42030</v>
      </c>
      <c r="B68" s="1" t="s">
        <v>1371</v>
      </c>
      <c r="C68" s="1" t="s">
        <v>695</v>
      </c>
      <c r="D68" s="1" t="s">
        <v>8</v>
      </c>
      <c r="E68" s="1" t="s">
        <v>9</v>
      </c>
      <c r="F68" s="18">
        <v>141.96</v>
      </c>
      <c r="G68" t="s">
        <v>3000</v>
      </c>
      <c r="H68" s="1">
        <f>IF(COUNTIF(G$2:G68,G68)=1,1,0)</f>
        <v>1</v>
      </c>
      <c r="I68" s="1">
        <v>2</v>
      </c>
      <c r="J68" s="1">
        <v>0</v>
      </c>
      <c r="K68" s="1">
        <v>39.748800000000003</v>
      </c>
      <c r="L68" s="12">
        <f>VLOOKUP(train[[#This Row],[Sub-Category]],Análisis_ABC_XYZ[[#Headers],[#Data]],4,FALSE)</f>
        <v>0.5176847302647779</v>
      </c>
    </row>
    <row r="69" spans="1:12" x14ac:dyDescent="0.35">
      <c r="A69" s="2">
        <v>42030</v>
      </c>
      <c r="B69" s="1" t="s">
        <v>107</v>
      </c>
      <c r="C69" s="1" t="s">
        <v>1448</v>
      </c>
      <c r="D69" s="1" t="s">
        <v>8</v>
      </c>
      <c r="E69" s="1" t="s">
        <v>22</v>
      </c>
      <c r="F69" s="18">
        <v>62.820000000000007</v>
      </c>
      <c r="G69" t="s">
        <v>3137</v>
      </c>
      <c r="H69" s="1">
        <f>IF(COUNTIF(G$2:G69,G69)=1,1,0)</f>
        <v>0</v>
      </c>
      <c r="I69" s="1">
        <v>3</v>
      </c>
      <c r="J69" s="1">
        <v>0</v>
      </c>
      <c r="K69" s="1">
        <v>30.7818</v>
      </c>
      <c r="L69" s="12">
        <f>VLOOKUP(train[[#This Row],[Sub-Category]],Análisis_ABC_XYZ[[#Headers],[#Data]],4,FALSE)</f>
        <v>0.4595170286641902</v>
      </c>
    </row>
    <row r="70" spans="1:12" x14ac:dyDescent="0.35">
      <c r="A70" s="2">
        <v>42030</v>
      </c>
      <c r="B70" s="1" t="s">
        <v>107</v>
      </c>
      <c r="C70" s="1" t="s">
        <v>1001</v>
      </c>
      <c r="D70" s="1" t="s">
        <v>14</v>
      </c>
      <c r="E70" s="1" t="s">
        <v>36</v>
      </c>
      <c r="F70" s="18">
        <v>19.440000000000001</v>
      </c>
      <c r="G70" t="s">
        <v>3137</v>
      </c>
      <c r="H70" s="1">
        <f>IF(COUNTIF(G$2:G70,G70)=1,1,0)</f>
        <v>0</v>
      </c>
      <c r="I70" s="1">
        <v>3</v>
      </c>
      <c r="J70" s="1">
        <v>0</v>
      </c>
      <c r="K70" s="1">
        <v>9.3312000000000008</v>
      </c>
      <c r="L70" s="12">
        <f>VLOOKUP(train[[#This Row],[Sub-Category]],Análisis_ABC_XYZ[[#Headers],[#Data]],4,FALSE)</f>
        <v>0.43613829632717294</v>
      </c>
    </row>
    <row r="71" spans="1:12" x14ac:dyDescent="0.35">
      <c r="A71" s="2">
        <v>42030</v>
      </c>
      <c r="B71" s="1" t="s">
        <v>107</v>
      </c>
      <c r="C71" s="1" t="s">
        <v>1376</v>
      </c>
      <c r="D71" s="1" t="s">
        <v>14</v>
      </c>
      <c r="E71" s="1" t="s">
        <v>36</v>
      </c>
      <c r="F71" s="18">
        <v>16.68</v>
      </c>
      <c r="G71" t="s">
        <v>3137</v>
      </c>
      <c r="H71" s="1">
        <f>IF(COUNTIF(G$2:G71,G71)=1,1,0)</f>
        <v>0</v>
      </c>
      <c r="I71" s="1">
        <v>2</v>
      </c>
      <c r="J71" s="1">
        <v>0</v>
      </c>
      <c r="K71" s="1">
        <v>8.34</v>
      </c>
      <c r="L71" s="12">
        <f>VLOOKUP(train[[#This Row],[Sub-Category]],Análisis_ABC_XYZ[[#Headers],[#Data]],4,FALSE)</f>
        <v>0.43613829632717294</v>
      </c>
    </row>
    <row r="72" spans="1:12" x14ac:dyDescent="0.35">
      <c r="A72" s="2">
        <v>42030</v>
      </c>
      <c r="B72" s="1" t="s">
        <v>107</v>
      </c>
      <c r="C72" s="1" t="s">
        <v>1450</v>
      </c>
      <c r="D72" s="1" t="s">
        <v>8</v>
      </c>
      <c r="E72" s="1" t="s">
        <v>22</v>
      </c>
      <c r="F72" s="18">
        <v>12.419999999999998</v>
      </c>
      <c r="G72" t="s">
        <v>3137</v>
      </c>
      <c r="H72" s="1">
        <f>IF(COUNTIF(G$2:G72,G72)=1,1,0)</f>
        <v>0</v>
      </c>
      <c r="I72" s="1">
        <v>3</v>
      </c>
      <c r="J72" s="1">
        <v>0</v>
      </c>
      <c r="K72" s="1">
        <v>4.4711999999999996</v>
      </c>
      <c r="L72" s="12">
        <f>VLOOKUP(train[[#This Row],[Sub-Category]],Análisis_ABC_XYZ[[#Headers],[#Data]],4,FALSE)</f>
        <v>0.4595170286641902</v>
      </c>
    </row>
    <row r="73" spans="1:12" x14ac:dyDescent="0.35">
      <c r="A73" s="2">
        <v>42030</v>
      </c>
      <c r="B73" s="1" t="s">
        <v>1371</v>
      </c>
      <c r="C73" s="1" t="s">
        <v>1018</v>
      </c>
      <c r="D73" s="1" t="s">
        <v>14</v>
      </c>
      <c r="E73" s="1" t="s">
        <v>29</v>
      </c>
      <c r="F73" s="18">
        <v>10.68</v>
      </c>
      <c r="G73" t="s">
        <v>3000</v>
      </c>
      <c r="H73" s="1">
        <f>IF(COUNTIF(G$2:G73,G73)=1,1,0)</f>
        <v>0</v>
      </c>
      <c r="I73" s="1">
        <v>2</v>
      </c>
      <c r="J73" s="1">
        <v>0</v>
      </c>
      <c r="K73" s="1">
        <v>5.0195999999999996</v>
      </c>
      <c r="L73" s="12">
        <f>VLOOKUP(train[[#This Row],[Sub-Category]],Análisis_ABC_XYZ[[#Headers],[#Data]],4,FALSE)</f>
        <v>0.46881743173671325</v>
      </c>
    </row>
    <row r="74" spans="1:12" x14ac:dyDescent="0.35">
      <c r="A74" s="2">
        <v>42031</v>
      </c>
      <c r="B74" s="1" t="s">
        <v>12</v>
      </c>
      <c r="C74" s="1" t="s">
        <v>1654</v>
      </c>
      <c r="D74" s="1" t="s">
        <v>8</v>
      </c>
      <c r="E74" s="1" t="s">
        <v>18</v>
      </c>
      <c r="F74" s="18">
        <v>333</v>
      </c>
      <c r="G74" t="s">
        <v>2353</v>
      </c>
      <c r="H74" s="1">
        <f>IF(COUNTIF(G$2:G74,G74)=1,1,0)</f>
        <v>1</v>
      </c>
      <c r="I74" s="1">
        <v>3</v>
      </c>
      <c r="J74" s="1">
        <v>0.2</v>
      </c>
      <c r="K74" s="1">
        <v>-16.649999999999991</v>
      </c>
      <c r="L74" s="12">
        <f>VLOOKUP(train[[#This Row],[Sub-Category]],Análisis_ABC_XYZ[[#Headers],[#Data]],4,FALSE)</f>
        <v>0.55975208308209756</v>
      </c>
    </row>
    <row r="75" spans="1:12" x14ac:dyDescent="0.35">
      <c r="A75" s="2">
        <v>42031</v>
      </c>
      <c r="B75" s="1" t="s">
        <v>12</v>
      </c>
      <c r="C75" s="1" t="s">
        <v>1345</v>
      </c>
      <c r="D75" s="1" t="s">
        <v>14</v>
      </c>
      <c r="E75" s="1" t="s">
        <v>20</v>
      </c>
      <c r="F75" s="18">
        <v>57.23</v>
      </c>
      <c r="G75" t="s">
        <v>2353</v>
      </c>
      <c r="H75" s="1">
        <f>IF(COUNTIF(G$2:G75,G75)=1,1,0)</f>
        <v>0</v>
      </c>
      <c r="I75" s="1">
        <v>1</v>
      </c>
      <c r="J75" s="1">
        <v>0</v>
      </c>
      <c r="K75" s="1">
        <v>14.307499999999997</v>
      </c>
      <c r="L75" s="12">
        <f>VLOOKUP(train[[#This Row],[Sub-Category]],Análisis_ABC_XYZ[[#Headers],[#Data]],4,FALSE)</f>
        <v>0.44610841445725197</v>
      </c>
    </row>
    <row r="76" spans="1:12" x14ac:dyDescent="0.35">
      <c r="A76" s="2">
        <v>42031</v>
      </c>
      <c r="B76" s="1" t="s">
        <v>12</v>
      </c>
      <c r="C76" s="1" t="s">
        <v>1655</v>
      </c>
      <c r="D76" s="1" t="s">
        <v>14</v>
      </c>
      <c r="E76" s="1" t="s">
        <v>24</v>
      </c>
      <c r="F76" s="18">
        <v>36.44</v>
      </c>
      <c r="G76" t="s">
        <v>2353</v>
      </c>
      <c r="H76" s="1">
        <f>IF(COUNTIF(G$2:G76,G76)=1,1,0)</f>
        <v>0</v>
      </c>
      <c r="I76" s="1">
        <v>4</v>
      </c>
      <c r="J76" s="1">
        <v>0</v>
      </c>
      <c r="K76" s="1">
        <v>12.025199999999998</v>
      </c>
      <c r="L76" s="12">
        <f>VLOOKUP(train[[#This Row],[Sub-Category]],Análisis_ABC_XYZ[[#Headers],[#Data]],4,FALSE)</f>
        <v>0.45632477063632687</v>
      </c>
    </row>
    <row r="77" spans="1:12" x14ac:dyDescent="0.35">
      <c r="A77" s="2">
        <v>42032</v>
      </c>
      <c r="B77" s="1" t="s">
        <v>89</v>
      </c>
      <c r="C77" s="1" t="s">
        <v>241</v>
      </c>
      <c r="D77" s="1" t="s">
        <v>14</v>
      </c>
      <c r="E77" s="1" t="s">
        <v>29</v>
      </c>
      <c r="F77" s="18">
        <v>3.9280000000000004</v>
      </c>
      <c r="G77" t="s">
        <v>4279</v>
      </c>
      <c r="H77" s="1">
        <f>IF(COUNTIF(G$2:G77,G77)=1,1,0)</f>
        <v>1</v>
      </c>
      <c r="I77" s="1">
        <v>1</v>
      </c>
      <c r="J77" s="1">
        <v>0.2</v>
      </c>
      <c r="K77" s="1">
        <v>1.3256999999999999</v>
      </c>
      <c r="L77" s="12">
        <f>VLOOKUP(train[[#This Row],[Sub-Category]],Análisis_ABC_XYZ[[#Headers],[#Data]],4,FALSE)</f>
        <v>0.46881743173671325</v>
      </c>
    </row>
    <row r="78" spans="1:12" x14ac:dyDescent="0.35">
      <c r="A78" s="2">
        <v>42034</v>
      </c>
      <c r="B78" s="1" t="s">
        <v>79</v>
      </c>
      <c r="C78" s="1" t="s">
        <v>209</v>
      </c>
      <c r="D78" s="1" t="s">
        <v>14</v>
      </c>
      <c r="E78" s="1" t="s">
        <v>20</v>
      </c>
      <c r="F78" s="18">
        <v>229.94</v>
      </c>
      <c r="G78" t="s">
        <v>2993</v>
      </c>
      <c r="H78" s="1">
        <f>IF(COUNTIF(G$2:G78,G78)=1,1,0)</f>
        <v>1</v>
      </c>
      <c r="I78" s="1">
        <v>2</v>
      </c>
      <c r="J78" s="1">
        <v>0</v>
      </c>
      <c r="K78" s="1">
        <v>6.8982000000000028</v>
      </c>
      <c r="L78" s="12">
        <f>VLOOKUP(train[[#This Row],[Sub-Category]],Análisis_ABC_XYZ[[#Headers],[#Data]],4,FALSE)</f>
        <v>0.44610841445725197</v>
      </c>
    </row>
    <row r="79" spans="1:12" x14ac:dyDescent="0.35">
      <c r="A79" s="2">
        <v>42034</v>
      </c>
      <c r="B79" s="1" t="s">
        <v>79</v>
      </c>
      <c r="C79" s="1" t="s">
        <v>587</v>
      </c>
      <c r="D79" s="1" t="s">
        <v>14</v>
      </c>
      <c r="E79" s="1" t="s">
        <v>36</v>
      </c>
      <c r="F79" s="18">
        <v>10.56</v>
      </c>
      <c r="G79" t="s">
        <v>2993</v>
      </c>
      <c r="H79" s="1">
        <f>IF(COUNTIF(G$2:G79,G79)=1,1,0)</f>
        <v>0</v>
      </c>
      <c r="I79" s="1">
        <v>2</v>
      </c>
      <c r="J79" s="1">
        <v>0</v>
      </c>
      <c r="K79" s="1">
        <v>4.7519999999999998</v>
      </c>
      <c r="L79" s="12">
        <f>VLOOKUP(train[[#This Row],[Sub-Category]],Análisis_ABC_XYZ[[#Headers],[#Data]],4,FALSE)</f>
        <v>0.43613829632717294</v>
      </c>
    </row>
    <row r="80" spans="1:12" x14ac:dyDescent="0.35">
      <c r="A80" s="2">
        <v>42035</v>
      </c>
      <c r="B80" s="1" t="s">
        <v>12</v>
      </c>
      <c r="C80" s="1" t="s">
        <v>1173</v>
      </c>
      <c r="D80" s="1" t="s">
        <v>8</v>
      </c>
      <c r="E80" s="1" t="s">
        <v>9</v>
      </c>
      <c r="F80" s="18">
        <v>290.666</v>
      </c>
      <c r="G80" t="s">
        <v>6654</v>
      </c>
      <c r="H80" s="1">
        <f>IF(COUNTIF(G$2:G80,G80)=1,1,0)</f>
        <v>1</v>
      </c>
      <c r="I80" s="1">
        <v>2</v>
      </c>
      <c r="J80" s="1">
        <v>0.15</v>
      </c>
      <c r="K80" s="1">
        <v>3.4195999999999884</v>
      </c>
      <c r="L80" s="12">
        <f>VLOOKUP(train[[#This Row],[Sub-Category]],Análisis_ABC_XYZ[[#Headers],[#Data]],4,FALSE)</f>
        <v>0.5176847302647779</v>
      </c>
    </row>
    <row r="81" spans="1:12" x14ac:dyDescent="0.35">
      <c r="A81" s="2">
        <v>42036</v>
      </c>
      <c r="B81" s="1" t="s">
        <v>42</v>
      </c>
      <c r="C81" s="1" t="s">
        <v>539</v>
      </c>
      <c r="D81" s="1" t="s">
        <v>26</v>
      </c>
      <c r="E81" s="1" t="s">
        <v>56</v>
      </c>
      <c r="F81" s="18">
        <v>468.90000000000003</v>
      </c>
      <c r="G81" t="s">
        <v>4442</v>
      </c>
      <c r="H81" s="1">
        <f>IF(COUNTIF(G$2:G81,G81)=1,1,0)</f>
        <v>1</v>
      </c>
      <c r="I81" s="1">
        <v>6</v>
      </c>
      <c r="J81" s="1">
        <v>0</v>
      </c>
      <c r="K81" s="1">
        <v>206.31600000000006</v>
      </c>
      <c r="L81" s="12">
        <f>VLOOKUP(train[[#This Row],[Sub-Category]],Análisis_ABC_XYZ[[#Headers],[#Data]],4,FALSE)</f>
        <v>0.52062335344040378</v>
      </c>
    </row>
    <row r="82" spans="1:12" x14ac:dyDescent="0.35">
      <c r="A82" s="2">
        <v>42037</v>
      </c>
      <c r="B82" s="1" t="s">
        <v>16</v>
      </c>
      <c r="C82" s="1" t="s">
        <v>1480</v>
      </c>
      <c r="D82" s="1" t="s">
        <v>26</v>
      </c>
      <c r="E82" s="1" t="s">
        <v>27</v>
      </c>
      <c r="F82" s="18">
        <v>180.96</v>
      </c>
      <c r="G82" t="s">
        <v>5580</v>
      </c>
      <c r="H82" s="1">
        <f>IF(COUNTIF(G$2:G82,G82)=1,1,0)</f>
        <v>1</v>
      </c>
      <c r="I82" s="1">
        <v>5</v>
      </c>
      <c r="J82" s="1">
        <v>0.2</v>
      </c>
      <c r="K82" s="1">
        <v>13.571999999999996</v>
      </c>
      <c r="L82" s="12">
        <f>VLOOKUP(train[[#This Row],[Sub-Category]],Análisis_ABC_XYZ[[#Headers],[#Data]],4,FALSE)</f>
        <v>0.41105220110552465</v>
      </c>
    </row>
    <row r="83" spans="1:12" x14ac:dyDescent="0.35">
      <c r="A83" s="2">
        <v>42037</v>
      </c>
      <c r="B83" s="1" t="s">
        <v>16</v>
      </c>
      <c r="C83" s="1" t="s">
        <v>1064</v>
      </c>
      <c r="D83" s="1" t="s">
        <v>14</v>
      </c>
      <c r="E83" s="1" t="s">
        <v>29</v>
      </c>
      <c r="F83" s="18">
        <v>18.336000000000002</v>
      </c>
      <c r="G83" t="s">
        <v>5580</v>
      </c>
      <c r="H83" s="1">
        <f>IF(COUNTIF(G$2:G83,G83)=1,1,0)</f>
        <v>0</v>
      </c>
      <c r="I83" s="1">
        <v>2</v>
      </c>
      <c r="J83" s="1">
        <v>0.7</v>
      </c>
      <c r="K83" s="1">
        <v>-12.224</v>
      </c>
      <c r="L83" s="12">
        <f>VLOOKUP(train[[#This Row],[Sub-Category]],Análisis_ABC_XYZ[[#Headers],[#Data]],4,FALSE)</f>
        <v>0.46881743173671325</v>
      </c>
    </row>
    <row r="84" spans="1:12" x14ac:dyDescent="0.35">
      <c r="A84" s="2">
        <v>42037</v>
      </c>
      <c r="B84" s="1" t="s">
        <v>12</v>
      </c>
      <c r="C84" s="1" t="s">
        <v>1166</v>
      </c>
      <c r="D84" s="1" t="s">
        <v>14</v>
      </c>
      <c r="E84" s="1" t="s">
        <v>91</v>
      </c>
      <c r="F84" s="18">
        <v>12.350000000000001</v>
      </c>
      <c r="G84" t="s">
        <v>3125</v>
      </c>
      <c r="H84" s="1">
        <f>IF(COUNTIF(G$2:G84,G84)=1,1,0)</f>
        <v>1</v>
      </c>
      <c r="I84" s="1">
        <v>5</v>
      </c>
      <c r="J84" s="1">
        <v>0</v>
      </c>
      <c r="K84" s="1">
        <v>5.8045</v>
      </c>
      <c r="L84" s="12">
        <f>VLOOKUP(train[[#This Row],[Sub-Category]],Análisis_ABC_XYZ[[#Headers],[#Data]],4,FALSE)</f>
        <v>0.51168203684699509</v>
      </c>
    </row>
    <row r="85" spans="1:12" x14ac:dyDescent="0.35">
      <c r="A85" s="2">
        <v>42038</v>
      </c>
      <c r="B85" s="1" t="s">
        <v>37</v>
      </c>
      <c r="C85" s="1" t="s">
        <v>326</v>
      </c>
      <c r="D85" s="1" t="s">
        <v>14</v>
      </c>
      <c r="E85" s="1" t="s">
        <v>29</v>
      </c>
      <c r="F85" s="18">
        <v>83.84</v>
      </c>
      <c r="G85" t="s">
        <v>4920</v>
      </c>
      <c r="H85" s="1">
        <f>IF(COUNTIF(G$2:G85,G85)=1,1,0)</f>
        <v>1</v>
      </c>
      <c r="I85" s="1">
        <v>2</v>
      </c>
      <c r="J85" s="1">
        <v>0.2</v>
      </c>
      <c r="K85" s="1">
        <v>27.247999999999998</v>
      </c>
      <c r="L85" s="12">
        <f>VLOOKUP(train[[#This Row],[Sub-Category]],Análisis_ABC_XYZ[[#Headers],[#Data]],4,FALSE)</f>
        <v>0.46881743173671325</v>
      </c>
    </row>
    <row r="86" spans="1:12" x14ac:dyDescent="0.35">
      <c r="A86" s="2">
        <v>42038</v>
      </c>
      <c r="B86" s="1" t="s">
        <v>37</v>
      </c>
      <c r="C86" s="1" t="s">
        <v>619</v>
      </c>
      <c r="D86" s="1" t="s">
        <v>14</v>
      </c>
      <c r="E86" s="1" t="s">
        <v>29</v>
      </c>
      <c r="F86" s="18">
        <v>13.272000000000002</v>
      </c>
      <c r="G86" t="s">
        <v>4920</v>
      </c>
      <c r="H86" s="1">
        <f>IF(COUNTIF(G$2:G86,G86)=1,1,0)</f>
        <v>0</v>
      </c>
      <c r="I86" s="1">
        <v>3</v>
      </c>
      <c r="J86" s="1">
        <v>0.2</v>
      </c>
      <c r="K86" s="1">
        <v>4.3133999999999997</v>
      </c>
      <c r="L86" s="12">
        <f>VLOOKUP(train[[#This Row],[Sub-Category]],Análisis_ABC_XYZ[[#Headers],[#Data]],4,FALSE)</f>
        <v>0.46881743173671325</v>
      </c>
    </row>
    <row r="87" spans="1:12" x14ac:dyDescent="0.35">
      <c r="A87" s="2">
        <v>42039</v>
      </c>
      <c r="B87" s="1" t="s">
        <v>12</v>
      </c>
      <c r="C87" s="1" t="s">
        <v>719</v>
      </c>
      <c r="D87" s="1" t="s">
        <v>14</v>
      </c>
      <c r="E87" s="1" t="s">
        <v>29</v>
      </c>
      <c r="F87" s="18">
        <v>82.896000000000001</v>
      </c>
      <c r="G87" t="s">
        <v>4151</v>
      </c>
      <c r="H87" s="1">
        <f>IF(COUNTIF(G$2:G87,G87)=1,1,0)</f>
        <v>1</v>
      </c>
      <c r="I87" s="1">
        <v>3</v>
      </c>
      <c r="J87" s="1">
        <v>0.2</v>
      </c>
      <c r="K87" s="1">
        <v>29.0136</v>
      </c>
      <c r="L87" s="12">
        <f>VLOOKUP(train[[#This Row],[Sub-Category]],Análisis_ABC_XYZ[[#Headers],[#Data]],4,FALSE)</f>
        <v>0.46881743173671325</v>
      </c>
    </row>
    <row r="88" spans="1:12" x14ac:dyDescent="0.35">
      <c r="A88" s="2">
        <v>42039</v>
      </c>
      <c r="B88" s="1" t="s">
        <v>12</v>
      </c>
      <c r="C88" s="1" t="s">
        <v>798</v>
      </c>
      <c r="D88" s="1" t="s">
        <v>14</v>
      </c>
      <c r="E88" s="1" t="s">
        <v>36</v>
      </c>
      <c r="F88" s="18">
        <v>34.24</v>
      </c>
      <c r="G88" t="s">
        <v>4151</v>
      </c>
      <c r="H88" s="1">
        <f>IF(COUNTIF(G$2:G88,G88)=1,1,0)</f>
        <v>0</v>
      </c>
      <c r="I88" s="1">
        <v>4</v>
      </c>
      <c r="J88" s="1">
        <v>0</v>
      </c>
      <c r="K88" s="1">
        <v>16.0928</v>
      </c>
      <c r="L88" s="12">
        <f>VLOOKUP(train[[#This Row],[Sub-Category]],Análisis_ABC_XYZ[[#Headers],[#Data]],4,FALSE)</f>
        <v>0.43613829632717294</v>
      </c>
    </row>
    <row r="89" spans="1:12" x14ac:dyDescent="0.35">
      <c r="A89" s="2">
        <v>42039</v>
      </c>
      <c r="B89" s="1" t="s">
        <v>12</v>
      </c>
      <c r="C89" s="1" t="s">
        <v>895</v>
      </c>
      <c r="D89" s="1" t="s">
        <v>14</v>
      </c>
      <c r="E89" s="1" t="s">
        <v>29</v>
      </c>
      <c r="F89" s="18">
        <v>17.248000000000001</v>
      </c>
      <c r="G89" t="s">
        <v>5555</v>
      </c>
      <c r="H89" s="1">
        <f>IF(COUNTIF(G$2:G89,G89)=1,1,0)</f>
        <v>1</v>
      </c>
      <c r="I89" s="1">
        <v>2</v>
      </c>
      <c r="J89" s="1">
        <v>0.2</v>
      </c>
      <c r="K89" s="1">
        <v>6.0367999999999986</v>
      </c>
      <c r="L89" s="12">
        <f>VLOOKUP(train[[#This Row],[Sub-Category]],Análisis_ABC_XYZ[[#Headers],[#Data]],4,FALSE)</f>
        <v>0.46881743173671325</v>
      </c>
    </row>
    <row r="90" spans="1:12" x14ac:dyDescent="0.35">
      <c r="A90" s="2">
        <v>42041</v>
      </c>
      <c r="B90" s="1" t="s">
        <v>107</v>
      </c>
      <c r="C90" s="1" t="s">
        <v>353</v>
      </c>
      <c r="D90" s="1" t="s">
        <v>26</v>
      </c>
      <c r="E90" s="1" t="s">
        <v>27</v>
      </c>
      <c r="F90" s="18">
        <v>161.61000000000001</v>
      </c>
      <c r="G90" t="s">
        <v>1963</v>
      </c>
      <c r="H90" s="1">
        <f>IF(COUNTIF(G$2:G90,G90)=1,1,0)</f>
        <v>1</v>
      </c>
      <c r="I90" s="1">
        <v>1</v>
      </c>
      <c r="J90" s="1">
        <v>0</v>
      </c>
      <c r="K90" s="1">
        <v>42.018600000000006</v>
      </c>
      <c r="L90" s="12">
        <f>VLOOKUP(train[[#This Row],[Sub-Category]],Análisis_ABC_XYZ[[#Headers],[#Data]],4,FALSE)</f>
        <v>0.41105220110552465</v>
      </c>
    </row>
    <row r="91" spans="1:12" x14ac:dyDescent="0.35">
      <c r="A91" s="2">
        <v>42041</v>
      </c>
      <c r="B91" s="1" t="s">
        <v>107</v>
      </c>
      <c r="C91" s="1" t="s">
        <v>1196</v>
      </c>
      <c r="D91" s="1" t="s">
        <v>26</v>
      </c>
      <c r="E91" s="1" t="s">
        <v>27</v>
      </c>
      <c r="F91" s="18">
        <v>144.94999999999999</v>
      </c>
      <c r="G91" t="s">
        <v>1963</v>
      </c>
      <c r="H91" s="1">
        <f>IF(COUNTIF(G$2:G91,G91)=1,1,0)</f>
        <v>0</v>
      </c>
      <c r="I91" s="1">
        <v>5</v>
      </c>
      <c r="J91" s="1">
        <v>0</v>
      </c>
      <c r="K91" s="1">
        <v>42.035499999999985</v>
      </c>
      <c r="L91" s="12">
        <f>VLOOKUP(train[[#This Row],[Sub-Category]],Análisis_ABC_XYZ[[#Headers],[#Data]],4,FALSE)</f>
        <v>0.41105220110552465</v>
      </c>
    </row>
    <row r="92" spans="1:12" x14ac:dyDescent="0.35">
      <c r="A92" s="2">
        <v>42041</v>
      </c>
      <c r="B92" s="1" t="s">
        <v>107</v>
      </c>
      <c r="C92" s="1" t="s">
        <v>611</v>
      </c>
      <c r="D92" s="1" t="s">
        <v>14</v>
      </c>
      <c r="E92" s="1" t="s">
        <v>15</v>
      </c>
      <c r="F92" s="18">
        <v>15</v>
      </c>
      <c r="G92" t="s">
        <v>1963</v>
      </c>
      <c r="H92" s="1">
        <f>IF(COUNTIF(G$2:G92,G92)=1,1,0)</f>
        <v>0</v>
      </c>
      <c r="I92" s="1">
        <v>4</v>
      </c>
      <c r="J92" s="1">
        <v>0</v>
      </c>
      <c r="K92" s="1">
        <v>7.1999999999999993</v>
      </c>
      <c r="L92" s="12">
        <f>VLOOKUP(train[[#This Row],[Sub-Category]],Análisis_ABC_XYZ[[#Headers],[#Data]],4,FALSE)</f>
        <v>0.4647369236065339</v>
      </c>
    </row>
    <row r="93" spans="1:12" x14ac:dyDescent="0.35">
      <c r="A93" s="2">
        <v>42041</v>
      </c>
      <c r="B93" s="1" t="s">
        <v>72</v>
      </c>
      <c r="C93" s="1" t="s">
        <v>1474</v>
      </c>
      <c r="D93" s="1" t="s">
        <v>14</v>
      </c>
      <c r="E93" s="1" t="s">
        <v>29</v>
      </c>
      <c r="F93" s="18">
        <v>8.9519999999999982</v>
      </c>
      <c r="G93" t="s">
        <v>4991</v>
      </c>
      <c r="H93" s="1">
        <f>IF(COUNTIF(G$2:G93,G93)=1,1,0)</f>
        <v>1</v>
      </c>
      <c r="I93" s="1">
        <v>2</v>
      </c>
      <c r="J93" s="1">
        <v>0.8</v>
      </c>
      <c r="K93" s="1">
        <v>-14.770800000000001</v>
      </c>
      <c r="L93" s="12">
        <f>VLOOKUP(train[[#This Row],[Sub-Category]],Análisis_ABC_XYZ[[#Headers],[#Data]],4,FALSE)</f>
        <v>0.46881743173671325</v>
      </c>
    </row>
    <row r="94" spans="1:12" x14ac:dyDescent="0.35">
      <c r="A94" s="2">
        <v>42042</v>
      </c>
      <c r="B94" s="1" t="s">
        <v>239</v>
      </c>
      <c r="C94" s="1" t="s">
        <v>742</v>
      </c>
      <c r="D94" s="1" t="s">
        <v>26</v>
      </c>
      <c r="E94" s="1" t="s">
        <v>56</v>
      </c>
      <c r="F94" s="18">
        <v>115.36</v>
      </c>
      <c r="G94" t="s">
        <v>5237</v>
      </c>
      <c r="H94" s="1">
        <f>IF(COUNTIF(G$2:G94,G94)=1,1,0)</f>
        <v>1</v>
      </c>
      <c r="I94" s="1">
        <v>7</v>
      </c>
      <c r="J94" s="1">
        <v>0</v>
      </c>
      <c r="K94" s="1">
        <v>49.604800000000012</v>
      </c>
      <c r="L94" s="12">
        <f>VLOOKUP(train[[#This Row],[Sub-Category]],Análisis_ABC_XYZ[[#Headers],[#Data]],4,FALSE)</f>
        <v>0.52062335344040378</v>
      </c>
    </row>
    <row r="95" spans="1:12" x14ac:dyDescent="0.35">
      <c r="A95" s="2">
        <v>42042</v>
      </c>
      <c r="B95" s="1" t="s">
        <v>89</v>
      </c>
      <c r="C95" s="1" t="s">
        <v>786</v>
      </c>
      <c r="D95" s="1" t="s">
        <v>14</v>
      </c>
      <c r="E95" s="1" t="s">
        <v>20</v>
      </c>
      <c r="F95" s="18">
        <v>64.959999999999994</v>
      </c>
      <c r="G95" t="s">
        <v>4705</v>
      </c>
      <c r="H95" s="1">
        <f>IF(COUNTIF(G$2:G95,G95)=1,1,0)</f>
        <v>1</v>
      </c>
      <c r="I95" s="1">
        <v>4</v>
      </c>
      <c r="J95" s="1">
        <v>0</v>
      </c>
      <c r="K95" s="1">
        <v>9.7439999999999998</v>
      </c>
      <c r="L95" s="12">
        <f>VLOOKUP(train[[#This Row],[Sub-Category]],Análisis_ABC_XYZ[[#Headers],[#Data]],4,FALSE)</f>
        <v>0.44610841445725197</v>
      </c>
    </row>
    <row r="96" spans="1:12" x14ac:dyDescent="0.35">
      <c r="A96" s="2">
        <v>42043</v>
      </c>
      <c r="B96" s="1" t="s">
        <v>410</v>
      </c>
      <c r="C96" s="1" t="s">
        <v>1750</v>
      </c>
      <c r="D96" s="1" t="s">
        <v>8</v>
      </c>
      <c r="E96" s="1" t="s">
        <v>22</v>
      </c>
      <c r="F96" s="18">
        <v>14.56</v>
      </c>
      <c r="G96" t="s">
        <v>3299</v>
      </c>
      <c r="H96" s="1">
        <f>IF(COUNTIF(G$2:G96,G96)=1,1,0)</f>
        <v>1</v>
      </c>
      <c r="I96" s="1">
        <v>2</v>
      </c>
      <c r="J96" s="1">
        <v>0</v>
      </c>
      <c r="K96" s="1">
        <v>5.5327999999999999</v>
      </c>
      <c r="L96" s="12">
        <f>VLOOKUP(train[[#This Row],[Sub-Category]],Análisis_ABC_XYZ[[#Headers],[#Data]],4,FALSE)</f>
        <v>0.4595170286641902</v>
      </c>
    </row>
    <row r="97" spans="1:12" x14ac:dyDescent="0.35">
      <c r="A97" s="2">
        <v>42046</v>
      </c>
      <c r="B97" s="1" t="s">
        <v>107</v>
      </c>
      <c r="C97" s="1" t="s">
        <v>539</v>
      </c>
      <c r="D97" s="1" t="s">
        <v>26</v>
      </c>
      <c r="E97" s="1" t="s">
        <v>56</v>
      </c>
      <c r="F97" s="18">
        <v>234.45000000000002</v>
      </c>
      <c r="G97" t="s">
        <v>3488</v>
      </c>
      <c r="H97" s="1">
        <f>IF(COUNTIF(G$2:G97,G97)=1,1,0)</f>
        <v>1</v>
      </c>
      <c r="I97" s="1">
        <v>3</v>
      </c>
      <c r="J97" s="1">
        <v>0</v>
      </c>
      <c r="K97" s="1">
        <v>103.15800000000003</v>
      </c>
      <c r="L97" s="12">
        <f>VLOOKUP(train[[#This Row],[Sub-Category]],Análisis_ABC_XYZ[[#Headers],[#Data]],4,FALSE)</f>
        <v>0.52062335344040378</v>
      </c>
    </row>
    <row r="98" spans="1:12" x14ac:dyDescent="0.35">
      <c r="A98" s="2">
        <v>42046</v>
      </c>
      <c r="B98" s="1" t="s">
        <v>107</v>
      </c>
      <c r="C98" s="1" t="s">
        <v>1088</v>
      </c>
      <c r="D98" s="1" t="s">
        <v>8</v>
      </c>
      <c r="E98" s="1" t="s">
        <v>18</v>
      </c>
      <c r="F98" s="18">
        <v>1256.22</v>
      </c>
      <c r="G98" t="s">
        <v>3488</v>
      </c>
      <c r="H98" s="1">
        <f>IF(COUNTIF(G$2:G98,G98)=1,1,0)</f>
        <v>0</v>
      </c>
      <c r="I98" s="1">
        <v>6</v>
      </c>
      <c r="J98" s="1">
        <v>0</v>
      </c>
      <c r="K98" s="1">
        <v>75.37319999999994</v>
      </c>
      <c r="L98" s="12">
        <f>VLOOKUP(train[[#This Row],[Sub-Category]],Análisis_ABC_XYZ[[#Headers],[#Data]],4,FALSE)</f>
        <v>0.55975208308209756</v>
      </c>
    </row>
    <row r="99" spans="1:12" x14ac:dyDescent="0.35">
      <c r="A99" s="2">
        <v>42046</v>
      </c>
      <c r="B99" s="1" t="s">
        <v>186</v>
      </c>
      <c r="C99" s="1" t="s">
        <v>1390</v>
      </c>
      <c r="D99" s="1" t="s">
        <v>8</v>
      </c>
      <c r="E99" s="1" t="s">
        <v>22</v>
      </c>
      <c r="F99" s="18">
        <v>332.94</v>
      </c>
      <c r="G99" t="s">
        <v>2533</v>
      </c>
      <c r="H99" s="1">
        <f>IF(COUNTIF(G$2:G99,G99)=1,1,0)</f>
        <v>1</v>
      </c>
      <c r="I99" s="1">
        <v>3</v>
      </c>
      <c r="J99" s="1">
        <v>0</v>
      </c>
      <c r="K99" s="1">
        <v>53.270399999999995</v>
      </c>
      <c r="L99" s="12">
        <f>VLOOKUP(train[[#This Row],[Sub-Category]],Análisis_ABC_XYZ[[#Headers],[#Data]],4,FALSE)</f>
        <v>0.4595170286641902</v>
      </c>
    </row>
    <row r="100" spans="1:12" x14ac:dyDescent="0.35">
      <c r="A100" s="2">
        <v>42046</v>
      </c>
      <c r="B100" s="1" t="s">
        <v>186</v>
      </c>
      <c r="C100" s="1" t="s">
        <v>635</v>
      </c>
      <c r="D100" s="1" t="s">
        <v>14</v>
      </c>
      <c r="E100" s="1" t="s">
        <v>20</v>
      </c>
      <c r="F100" s="18">
        <v>64.959999999999994</v>
      </c>
      <c r="G100" t="s">
        <v>2533</v>
      </c>
      <c r="H100" s="1">
        <f>IF(COUNTIF(G$2:G100,G100)=1,1,0)</f>
        <v>0</v>
      </c>
      <c r="I100" s="1">
        <v>2</v>
      </c>
      <c r="J100" s="1">
        <v>0</v>
      </c>
      <c r="K100" s="1">
        <v>2.598399999999998</v>
      </c>
      <c r="L100" s="12">
        <f>VLOOKUP(train[[#This Row],[Sub-Category]],Análisis_ABC_XYZ[[#Headers],[#Data]],4,FALSE)</f>
        <v>0.44610841445725197</v>
      </c>
    </row>
    <row r="101" spans="1:12" x14ac:dyDescent="0.35">
      <c r="A101" s="2">
        <v>42046</v>
      </c>
      <c r="B101" s="1" t="s">
        <v>186</v>
      </c>
      <c r="C101" s="1" t="s">
        <v>103</v>
      </c>
      <c r="D101" s="1" t="s">
        <v>8</v>
      </c>
      <c r="E101" s="1" t="s">
        <v>11</v>
      </c>
      <c r="F101" s="18">
        <v>60.89</v>
      </c>
      <c r="G101" t="s">
        <v>2533</v>
      </c>
      <c r="H101" s="1">
        <f>IF(COUNTIF(G$2:G101,G101)=1,1,0)</f>
        <v>0</v>
      </c>
      <c r="I101" s="1">
        <v>1</v>
      </c>
      <c r="J101" s="1">
        <v>0</v>
      </c>
      <c r="K101" s="1">
        <v>15.222499999999997</v>
      </c>
      <c r="L101" s="12">
        <f>VLOOKUP(train[[#This Row],[Sub-Category]],Análisis_ABC_XYZ[[#Headers],[#Data]],4,FALSE)</f>
        <v>0.46529189879902266</v>
      </c>
    </row>
    <row r="102" spans="1:12" x14ac:dyDescent="0.35">
      <c r="A102" s="2">
        <v>42046</v>
      </c>
      <c r="B102" s="1" t="s">
        <v>186</v>
      </c>
      <c r="C102" s="1" t="s">
        <v>109</v>
      </c>
      <c r="D102" s="1" t="s">
        <v>14</v>
      </c>
      <c r="E102" s="1" t="s">
        <v>29</v>
      </c>
      <c r="F102" s="18">
        <v>51.900000000000006</v>
      </c>
      <c r="G102" t="s">
        <v>2533</v>
      </c>
      <c r="H102" s="1">
        <f>IF(COUNTIF(G$2:G102,G102)=1,1,0)</f>
        <v>0</v>
      </c>
      <c r="I102" s="1">
        <v>3</v>
      </c>
      <c r="J102" s="1">
        <v>0</v>
      </c>
      <c r="K102" s="1">
        <v>24.393000000000001</v>
      </c>
      <c r="L102" s="12">
        <f>VLOOKUP(train[[#This Row],[Sub-Category]],Análisis_ABC_XYZ[[#Headers],[#Data]],4,FALSE)</f>
        <v>0.46881743173671325</v>
      </c>
    </row>
    <row r="103" spans="1:12" x14ac:dyDescent="0.35">
      <c r="A103" s="2">
        <v>42046</v>
      </c>
      <c r="B103" s="1" t="s">
        <v>107</v>
      </c>
      <c r="C103" s="1" t="s">
        <v>78</v>
      </c>
      <c r="D103" s="1" t="s">
        <v>14</v>
      </c>
      <c r="E103" s="1" t="s">
        <v>29</v>
      </c>
      <c r="F103" s="18">
        <v>17.46</v>
      </c>
      <c r="G103" t="s">
        <v>3488</v>
      </c>
      <c r="H103" s="1">
        <f>IF(COUNTIF(G$2:G103,G103)=1,1,0)</f>
        <v>0</v>
      </c>
      <c r="I103" s="1">
        <v>2</v>
      </c>
      <c r="J103" s="1">
        <v>0</v>
      </c>
      <c r="K103" s="1">
        <v>8.2061999999999991</v>
      </c>
      <c r="L103" s="12">
        <f>VLOOKUP(train[[#This Row],[Sub-Category]],Análisis_ABC_XYZ[[#Headers],[#Data]],4,FALSE)</f>
        <v>0.46881743173671325</v>
      </c>
    </row>
    <row r="104" spans="1:12" x14ac:dyDescent="0.35">
      <c r="A104" s="2">
        <v>42046</v>
      </c>
      <c r="B104" s="1" t="s">
        <v>186</v>
      </c>
      <c r="C104" s="1" t="s">
        <v>754</v>
      </c>
      <c r="D104" s="1" t="s">
        <v>14</v>
      </c>
      <c r="E104" s="1" t="s">
        <v>15</v>
      </c>
      <c r="F104" s="18">
        <v>14.940000000000001</v>
      </c>
      <c r="G104" t="s">
        <v>2533</v>
      </c>
      <c r="H104" s="1">
        <f>IF(COUNTIF(G$2:G104,G104)=1,1,0)</f>
        <v>0</v>
      </c>
      <c r="I104" s="1">
        <v>3</v>
      </c>
      <c r="J104" s="1">
        <v>0</v>
      </c>
      <c r="K104" s="1">
        <v>6.8723999999999998</v>
      </c>
      <c r="L104" s="12">
        <f>VLOOKUP(train[[#This Row],[Sub-Category]],Análisis_ABC_XYZ[[#Headers],[#Data]],4,FALSE)</f>
        <v>0.4647369236065339</v>
      </c>
    </row>
    <row r="105" spans="1:12" x14ac:dyDescent="0.35">
      <c r="A105" s="2">
        <v>42046</v>
      </c>
      <c r="B105" s="1" t="s">
        <v>186</v>
      </c>
      <c r="C105" s="1" t="s">
        <v>608</v>
      </c>
      <c r="D105" s="1" t="s">
        <v>14</v>
      </c>
      <c r="E105" s="1" t="s">
        <v>29</v>
      </c>
      <c r="F105" s="18">
        <v>9.64</v>
      </c>
      <c r="G105" t="s">
        <v>2533</v>
      </c>
      <c r="H105" s="1">
        <f>IF(COUNTIF(G$2:G105,G105)=1,1,0)</f>
        <v>0</v>
      </c>
      <c r="I105" s="1">
        <v>2</v>
      </c>
      <c r="J105" s="1">
        <v>0</v>
      </c>
      <c r="K105" s="1">
        <v>4.4344000000000001</v>
      </c>
      <c r="L105" s="12">
        <f>VLOOKUP(train[[#This Row],[Sub-Category]],Análisis_ABC_XYZ[[#Headers],[#Data]],4,FALSE)</f>
        <v>0.46881743173671325</v>
      </c>
    </row>
    <row r="106" spans="1:12" x14ac:dyDescent="0.35">
      <c r="A106" s="2">
        <v>42047</v>
      </c>
      <c r="B106" s="1" t="s">
        <v>12</v>
      </c>
      <c r="C106" s="1" t="s">
        <v>467</v>
      </c>
      <c r="D106" s="1" t="s">
        <v>8</v>
      </c>
      <c r="E106" s="1" t="s">
        <v>11</v>
      </c>
      <c r="F106" s="18">
        <v>129.56800000000001</v>
      </c>
      <c r="G106" t="s">
        <v>6454</v>
      </c>
      <c r="H106" s="1">
        <f>IF(COUNTIF(G$2:G106,G106)=1,1,0)</f>
        <v>1</v>
      </c>
      <c r="I106" s="1">
        <v>2</v>
      </c>
      <c r="J106" s="1">
        <v>0.2</v>
      </c>
      <c r="K106" s="1">
        <v>-24.294000000000018</v>
      </c>
      <c r="L106" s="12">
        <f>VLOOKUP(train[[#This Row],[Sub-Category]],Análisis_ABC_XYZ[[#Headers],[#Data]],4,FALSE)</f>
        <v>0.46529189879902266</v>
      </c>
    </row>
    <row r="107" spans="1:12" x14ac:dyDescent="0.35">
      <c r="A107" s="2">
        <v>42049</v>
      </c>
      <c r="B107" s="1" t="s">
        <v>37</v>
      </c>
      <c r="C107" s="1" t="s">
        <v>1172</v>
      </c>
      <c r="D107" s="1" t="s">
        <v>26</v>
      </c>
      <c r="E107" s="1" t="s">
        <v>56</v>
      </c>
      <c r="F107" s="18">
        <v>239.96999999999997</v>
      </c>
      <c r="G107" t="s">
        <v>4902</v>
      </c>
      <c r="H107" s="1">
        <f>IF(COUNTIF(G$2:G107,G107)=1,1,0)</f>
        <v>1</v>
      </c>
      <c r="I107" s="1">
        <v>3</v>
      </c>
      <c r="J107" s="1">
        <v>0</v>
      </c>
      <c r="K107" s="1">
        <v>86.389199999999988</v>
      </c>
      <c r="L107" s="12">
        <f>VLOOKUP(train[[#This Row],[Sub-Category]],Análisis_ABC_XYZ[[#Headers],[#Data]],4,FALSE)</f>
        <v>0.52062335344040378</v>
      </c>
    </row>
    <row r="108" spans="1:12" x14ac:dyDescent="0.35">
      <c r="A108" s="2">
        <v>42049</v>
      </c>
      <c r="B108" s="1" t="s">
        <v>37</v>
      </c>
      <c r="C108" s="1" t="s">
        <v>1491</v>
      </c>
      <c r="D108" s="1" t="s">
        <v>14</v>
      </c>
      <c r="E108" s="1" t="s">
        <v>182</v>
      </c>
      <c r="F108" s="18">
        <v>238.62</v>
      </c>
      <c r="G108" t="s">
        <v>4902</v>
      </c>
      <c r="H108" s="1">
        <f>IF(COUNTIF(G$2:G108,G108)=1,1,0)</f>
        <v>0</v>
      </c>
      <c r="I108" s="1">
        <v>2</v>
      </c>
      <c r="J108" s="1">
        <v>0</v>
      </c>
      <c r="K108" s="1">
        <v>4.7724000000000046</v>
      </c>
      <c r="L108" s="12">
        <f>VLOOKUP(train[[#This Row],[Sub-Category]],Análisis_ABC_XYZ[[#Headers],[#Data]],4,FALSE)</f>
        <v>0.53938093436526824</v>
      </c>
    </row>
    <row r="109" spans="1:12" x14ac:dyDescent="0.35">
      <c r="A109" s="2">
        <v>42049</v>
      </c>
      <c r="B109" s="1" t="s">
        <v>37</v>
      </c>
      <c r="C109" s="1" t="s">
        <v>1431</v>
      </c>
      <c r="D109" s="1" t="s">
        <v>14</v>
      </c>
      <c r="E109" s="1" t="s">
        <v>31</v>
      </c>
      <c r="F109" s="18">
        <v>81.96</v>
      </c>
      <c r="G109" t="s">
        <v>4902</v>
      </c>
      <c r="H109" s="1">
        <f>IF(COUNTIF(G$2:G109,G109)=1,1,0)</f>
        <v>0</v>
      </c>
      <c r="I109" s="1">
        <v>2</v>
      </c>
      <c r="J109" s="1">
        <v>0</v>
      </c>
      <c r="K109" s="1">
        <v>22.948799999999999</v>
      </c>
      <c r="L109" s="12">
        <f>VLOOKUP(train[[#This Row],[Sub-Category]],Análisis_ABC_XYZ[[#Headers],[#Data]],4,FALSE)</f>
        <v>0.49507917887403441</v>
      </c>
    </row>
    <row r="110" spans="1:12" x14ac:dyDescent="0.35">
      <c r="A110" s="2">
        <v>42049</v>
      </c>
      <c r="B110" s="1" t="s">
        <v>39</v>
      </c>
      <c r="C110" s="1" t="s">
        <v>1016</v>
      </c>
      <c r="D110" s="1" t="s">
        <v>14</v>
      </c>
      <c r="E110" s="1" t="s">
        <v>36</v>
      </c>
      <c r="F110" s="18">
        <v>16.176000000000002</v>
      </c>
      <c r="G110" t="s">
        <v>5511</v>
      </c>
      <c r="H110" s="1">
        <f>IF(COUNTIF(G$2:G110,G110)=1,1,0)</f>
        <v>1</v>
      </c>
      <c r="I110" s="1">
        <v>3</v>
      </c>
      <c r="J110" s="1">
        <v>0.2</v>
      </c>
      <c r="K110" s="1">
        <v>6.0659999999999989</v>
      </c>
      <c r="L110" s="12">
        <f>VLOOKUP(train[[#This Row],[Sub-Category]],Análisis_ABC_XYZ[[#Headers],[#Data]],4,FALSE)</f>
        <v>0.43613829632717294</v>
      </c>
    </row>
    <row r="111" spans="1:12" x14ac:dyDescent="0.35">
      <c r="A111" s="2">
        <v>42050</v>
      </c>
      <c r="B111" s="1" t="s">
        <v>37</v>
      </c>
      <c r="C111" s="1" t="s">
        <v>947</v>
      </c>
      <c r="D111" s="1" t="s">
        <v>14</v>
      </c>
      <c r="E111" s="1" t="s">
        <v>29</v>
      </c>
      <c r="F111" s="18">
        <v>21.36</v>
      </c>
      <c r="G111" t="s">
        <v>3695</v>
      </c>
      <c r="H111" s="1">
        <f>IF(COUNTIF(G$2:G111,G111)=1,1,0)</f>
        <v>1</v>
      </c>
      <c r="I111" s="1">
        <v>5</v>
      </c>
      <c r="J111" s="1">
        <v>0.2</v>
      </c>
      <c r="K111" s="1">
        <v>7.2089999999999996</v>
      </c>
      <c r="L111" s="12">
        <f>VLOOKUP(train[[#This Row],[Sub-Category]],Análisis_ABC_XYZ[[#Headers],[#Data]],4,FALSE)</f>
        <v>0.46881743173671325</v>
      </c>
    </row>
    <row r="112" spans="1:12" x14ac:dyDescent="0.35">
      <c r="A112" s="2">
        <v>42051</v>
      </c>
      <c r="B112" s="1" t="s">
        <v>39</v>
      </c>
      <c r="C112" s="1" t="s">
        <v>1008</v>
      </c>
      <c r="D112" s="1" t="s">
        <v>14</v>
      </c>
      <c r="E112" s="1" t="s">
        <v>31</v>
      </c>
      <c r="F112" s="18">
        <v>7.9599999999999973</v>
      </c>
      <c r="G112" t="s">
        <v>2075</v>
      </c>
      <c r="H112" s="1">
        <f>IF(COUNTIF(G$2:G112,G112)=1,1,0)</f>
        <v>1</v>
      </c>
      <c r="I112" s="1">
        <v>2</v>
      </c>
      <c r="J112" s="1">
        <v>0.8</v>
      </c>
      <c r="K112" s="1">
        <v>-13.930000000000003</v>
      </c>
      <c r="L112" s="12">
        <f>VLOOKUP(train[[#This Row],[Sub-Category]],Análisis_ABC_XYZ[[#Headers],[#Data]],4,FALSE)</f>
        <v>0.49507917887403441</v>
      </c>
    </row>
    <row r="113" spans="1:12" x14ac:dyDescent="0.35">
      <c r="A113" s="2">
        <v>42051</v>
      </c>
      <c r="B113" s="1" t="s">
        <v>39</v>
      </c>
      <c r="C113" s="1" t="s">
        <v>817</v>
      </c>
      <c r="D113" s="1" t="s">
        <v>14</v>
      </c>
      <c r="E113" s="1" t="s">
        <v>29</v>
      </c>
      <c r="F113" s="18">
        <v>1.0799999999999998</v>
      </c>
      <c r="G113" s="1" t="s">
        <v>2075</v>
      </c>
      <c r="H113" s="1">
        <f>IF(COUNTIF(G$2:G113,G113)=1,1,0)</f>
        <v>0</v>
      </c>
      <c r="I113" s="1">
        <v>3</v>
      </c>
      <c r="J113" s="1">
        <v>0.8</v>
      </c>
      <c r="K113" s="1">
        <v>-1.7280000000000002</v>
      </c>
      <c r="L113" s="12">
        <f>VLOOKUP(train[[#This Row],[Sub-Category]],Análisis_ABC_XYZ[[#Headers],[#Data]],4,FALSE)</f>
        <v>0.46881743173671325</v>
      </c>
    </row>
    <row r="114" spans="1:12" x14ac:dyDescent="0.35">
      <c r="A114" s="2">
        <v>42052</v>
      </c>
      <c r="B114" s="1" t="s">
        <v>72</v>
      </c>
      <c r="C114" s="1" t="s">
        <v>1227</v>
      </c>
      <c r="D114" s="1" t="s">
        <v>14</v>
      </c>
      <c r="E114" s="1" t="s">
        <v>24</v>
      </c>
      <c r="F114" s="18">
        <v>54.207999999999998</v>
      </c>
      <c r="G114" t="s">
        <v>6157</v>
      </c>
      <c r="H114" s="1">
        <f>IF(COUNTIF(G$2:G114,G114)=1,1,0)</f>
        <v>1</v>
      </c>
      <c r="I114" s="1">
        <v>14</v>
      </c>
      <c r="J114" s="1">
        <v>0.2</v>
      </c>
      <c r="K114" s="1">
        <v>8.808799999999998</v>
      </c>
      <c r="L114" s="12">
        <f>VLOOKUP(train[[#This Row],[Sub-Category]],Análisis_ABC_XYZ[[#Headers],[#Data]],4,FALSE)</f>
        <v>0.45632477063632687</v>
      </c>
    </row>
    <row r="115" spans="1:12" x14ac:dyDescent="0.35">
      <c r="A115" s="2">
        <v>42053</v>
      </c>
      <c r="B115" s="1" t="s">
        <v>39</v>
      </c>
      <c r="C115" s="1" t="s">
        <v>1670</v>
      </c>
      <c r="D115" s="1" t="s">
        <v>8</v>
      </c>
      <c r="E115" s="1" t="s">
        <v>22</v>
      </c>
      <c r="F115" s="18">
        <v>25.16</v>
      </c>
      <c r="G115" t="s">
        <v>3841</v>
      </c>
      <c r="H115" s="1">
        <f>IF(COUNTIF(G$2:G115,G115)=1,1,0)</f>
        <v>1</v>
      </c>
      <c r="I115" s="1">
        <v>5</v>
      </c>
      <c r="J115" s="1">
        <v>0.6</v>
      </c>
      <c r="K115" s="1">
        <v>-11.321999999999999</v>
      </c>
      <c r="L115" s="12">
        <f>VLOOKUP(train[[#This Row],[Sub-Category]],Análisis_ABC_XYZ[[#Headers],[#Data]],4,FALSE)</f>
        <v>0.4595170286641902</v>
      </c>
    </row>
    <row r="116" spans="1:12" x14ac:dyDescent="0.35">
      <c r="A116" s="2">
        <v>42053</v>
      </c>
      <c r="B116" s="1" t="s">
        <v>39</v>
      </c>
      <c r="C116" s="1" t="s">
        <v>1627</v>
      </c>
      <c r="D116" s="1" t="s">
        <v>14</v>
      </c>
      <c r="E116" s="1" t="s">
        <v>20</v>
      </c>
      <c r="F116" s="18">
        <v>12.624000000000001</v>
      </c>
      <c r="G116" t="s">
        <v>5309</v>
      </c>
      <c r="H116" s="1">
        <f>IF(COUNTIF(G$2:G116,G116)=1,1,0)</f>
        <v>1</v>
      </c>
      <c r="I116" s="1">
        <v>2</v>
      </c>
      <c r="J116" s="1">
        <v>0.2</v>
      </c>
      <c r="K116" s="1">
        <v>-2.5248000000000022</v>
      </c>
      <c r="L116" s="12">
        <f>VLOOKUP(train[[#This Row],[Sub-Category]],Análisis_ABC_XYZ[[#Headers],[#Data]],4,FALSE)</f>
        <v>0.44610841445725197</v>
      </c>
    </row>
    <row r="117" spans="1:12" x14ac:dyDescent="0.35">
      <c r="A117" s="2">
        <v>42055</v>
      </c>
      <c r="B117" s="1" t="s">
        <v>84</v>
      </c>
      <c r="C117" s="1" t="s">
        <v>1264</v>
      </c>
      <c r="D117" s="1" t="s">
        <v>26</v>
      </c>
      <c r="E117" s="1" t="s">
        <v>56</v>
      </c>
      <c r="F117" s="18">
        <v>62.31</v>
      </c>
      <c r="G117" t="s">
        <v>3659</v>
      </c>
      <c r="H117" s="1">
        <f>IF(COUNTIF(G$2:G117,G117)=1,1,0)</f>
        <v>1</v>
      </c>
      <c r="I117" s="1">
        <v>3</v>
      </c>
      <c r="J117" s="1">
        <v>0</v>
      </c>
      <c r="K117" s="1">
        <v>22.4316</v>
      </c>
      <c r="L117" s="12">
        <f>VLOOKUP(train[[#This Row],[Sub-Category]],Análisis_ABC_XYZ[[#Headers],[#Data]],4,FALSE)</f>
        <v>0.52062335344040378</v>
      </c>
    </row>
    <row r="118" spans="1:12" x14ac:dyDescent="0.35">
      <c r="A118" s="2">
        <v>42055</v>
      </c>
      <c r="B118" s="1" t="s">
        <v>84</v>
      </c>
      <c r="C118" s="1" t="s">
        <v>598</v>
      </c>
      <c r="D118" s="1" t="s">
        <v>8</v>
      </c>
      <c r="E118" s="1" t="s">
        <v>22</v>
      </c>
      <c r="F118" s="18">
        <v>20.32</v>
      </c>
      <c r="G118" t="s">
        <v>3659</v>
      </c>
      <c r="H118" s="1">
        <f>IF(COUNTIF(G$2:G118,G118)=1,1,0)</f>
        <v>0</v>
      </c>
      <c r="I118" s="1">
        <v>4</v>
      </c>
      <c r="J118" s="1">
        <v>0</v>
      </c>
      <c r="K118" s="1">
        <v>6.9087999999999994</v>
      </c>
      <c r="L118" s="12">
        <f>VLOOKUP(train[[#This Row],[Sub-Category]],Análisis_ABC_XYZ[[#Headers],[#Data]],4,FALSE)</f>
        <v>0.4595170286641902</v>
      </c>
    </row>
    <row r="119" spans="1:12" x14ac:dyDescent="0.35">
      <c r="A119" s="2">
        <v>42055</v>
      </c>
      <c r="B119" s="1" t="s">
        <v>12</v>
      </c>
      <c r="C119" s="1" t="s">
        <v>1613</v>
      </c>
      <c r="D119" s="1" t="s">
        <v>14</v>
      </c>
      <c r="E119" s="1" t="s">
        <v>36</v>
      </c>
      <c r="F119" s="18">
        <v>12.96</v>
      </c>
      <c r="G119" t="s">
        <v>3202</v>
      </c>
      <c r="H119" s="1">
        <f>IF(COUNTIF(G$2:G119,G119)=1,1,0)</f>
        <v>1</v>
      </c>
      <c r="I119" s="1">
        <v>2</v>
      </c>
      <c r="J119" s="1">
        <v>0</v>
      </c>
      <c r="K119" s="1">
        <v>6.2208000000000006</v>
      </c>
      <c r="L119" s="12">
        <f>VLOOKUP(train[[#This Row],[Sub-Category]],Análisis_ABC_XYZ[[#Headers],[#Data]],4,FALSE)</f>
        <v>0.43613829632717294</v>
      </c>
    </row>
    <row r="120" spans="1:12" x14ac:dyDescent="0.35">
      <c r="A120" s="2">
        <v>42056</v>
      </c>
      <c r="B120" s="1" t="s">
        <v>72</v>
      </c>
      <c r="C120" s="1" t="s">
        <v>672</v>
      </c>
      <c r="D120" s="1" t="s">
        <v>14</v>
      </c>
      <c r="E120" s="1" t="s">
        <v>29</v>
      </c>
      <c r="F120" s="18">
        <v>8.8499999999999979</v>
      </c>
      <c r="G120" t="s">
        <v>2880</v>
      </c>
      <c r="H120" s="1">
        <f>IF(COUNTIF(G$2:G120,G120)=1,1,0)</f>
        <v>1</v>
      </c>
      <c r="I120" s="1">
        <v>5</v>
      </c>
      <c r="J120" s="1">
        <v>0.8</v>
      </c>
      <c r="K120" s="1">
        <v>-13.717499999999998</v>
      </c>
      <c r="L120" s="12">
        <f>VLOOKUP(train[[#This Row],[Sub-Category]],Análisis_ABC_XYZ[[#Headers],[#Data]],4,FALSE)</f>
        <v>0.46881743173671325</v>
      </c>
    </row>
    <row r="121" spans="1:12" x14ac:dyDescent="0.35">
      <c r="A121" s="2">
        <v>42057</v>
      </c>
      <c r="B121" s="1" t="s">
        <v>12</v>
      </c>
      <c r="C121" s="1" t="s">
        <v>649</v>
      </c>
      <c r="D121" s="1" t="s">
        <v>14</v>
      </c>
      <c r="E121" s="1" t="s">
        <v>36</v>
      </c>
      <c r="F121" s="18">
        <v>19.440000000000001</v>
      </c>
      <c r="G121" t="s">
        <v>3608</v>
      </c>
      <c r="H121" s="1">
        <f>IF(COUNTIF(G$2:G121,G121)=1,1,0)</f>
        <v>1</v>
      </c>
      <c r="I121" s="1">
        <v>3</v>
      </c>
      <c r="J121" s="1">
        <v>0</v>
      </c>
      <c r="K121" s="1">
        <v>9.3312000000000008</v>
      </c>
      <c r="L121" s="12">
        <f>VLOOKUP(train[[#This Row],[Sub-Category]],Análisis_ABC_XYZ[[#Headers],[#Data]],4,FALSE)</f>
        <v>0.43613829632717294</v>
      </c>
    </row>
    <row r="122" spans="1:12" x14ac:dyDescent="0.35">
      <c r="A122" s="2">
        <v>42058</v>
      </c>
      <c r="B122" s="1" t="s">
        <v>39</v>
      </c>
      <c r="C122" s="1" t="s">
        <v>932</v>
      </c>
      <c r="D122" s="1" t="s">
        <v>14</v>
      </c>
      <c r="E122" s="1" t="s">
        <v>15</v>
      </c>
      <c r="F122" s="18">
        <v>6.9360000000000008</v>
      </c>
      <c r="G122" t="s">
        <v>4379</v>
      </c>
      <c r="H122" s="1">
        <f>IF(COUNTIF(G$2:G122,G122)=1,1,0)</f>
        <v>1</v>
      </c>
      <c r="I122" s="1">
        <v>3</v>
      </c>
      <c r="J122" s="1">
        <v>0.2</v>
      </c>
      <c r="K122" s="1">
        <v>2.3409000000000004</v>
      </c>
      <c r="L122" s="12">
        <f>VLOOKUP(train[[#This Row],[Sub-Category]],Análisis_ABC_XYZ[[#Headers],[#Data]],4,FALSE)</f>
        <v>0.4647369236065339</v>
      </c>
    </row>
    <row r="123" spans="1:12" x14ac:dyDescent="0.35">
      <c r="A123" s="2">
        <v>42058</v>
      </c>
      <c r="B123" s="1" t="s">
        <v>39</v>
      </c>
      <c r="C123" s="1" t="s">
        <v>844</v>
      </c>
      <c r="D123" s="1" t="s">
        <v>14</v>
      </c>
      <c r="E123" s="1" t="s">
        <v>29</v>
      </c>
      <c r="F123" s="18">
        <v>4.427999999999999</v>
      </c>
      <c r="G123" t="s">
        <v>4379</v>
      </c>
      <c r="H123" s="1">
        <f>IF(COUNTIF(G$2:G123,G123)=1,1,0)</f>
        <v>0</v>
      </c>
      <c r="I123" s="1">
        <v>3</v>
      </c>
      <c r="J123" s="1">
        <v>0.8</v>
      </c>
      <c r="K123" s="1">
        <v>-6.8633999999999986</v>
      </c>
      <c r="L123" s="12">
        <f>VLOOKUP(train[[#This Row],[Sub-Category]],Análisis_ABC_XYZ[[#Headers],[#Data]],4,FALSE)</f>
        <v>0.46881743173671325</v>
      </c>
    </row>
    <row r="124" spans="1:12" x14ac:dyDescent="0.35">
      <c r="A124" s="2">
        <v>42059</v>
      </c>
      <c r="B124" s="1" t="s">
        <v>136</v>
      </c>
      <c r="C124" s="1" t="s">
        <v>1608</v>
      </c>
      <c r="D124" s="1" t="s">
        <v>14</v>
      </c>
      <c r="E124" s="1" t="s">
        <v>36</v>
      </c>
      <c r="F124" s="18">
        <v>32.896000000000001</v>
      </c>
      <c r="G124" t="s">
        <v>5727</v>
      </c>
      <c r="H124" s="1">
        <f>IF(COUNTIF(G$2:G124,G124)=1,1,0)</f>
        <v>1</v>
      </c>
      <c r="I124" s="1">
        <v>4</v>
      </c>
      <c r="J124" s="1">
        <v>0.2</v>
      </c>
      <c r="K124" s="1">
        <v>11.102399999999996</v>
      </c>
      <c r="L124" s="12">
        <f>VLOOKUP(train[[#This Row],[Sub-Category]],Análisis_ABC_XYZ[[#Headers],[#Data]],4,FALSE)</f>
        <v>0.43613829632717294</v>
      </c>
    </row>
    <row r="125" spans="1:12" x14ac:dyDescent="0.35">
      <c r="A125" s="2">
        <v>42059</v>
      </c>
      <c r="B125" s="1" t="s">
        <v>136</v>
      </c>
      <c r="C125" s="1" t="s">
        <v>1659</v>
      </c>
      <c r="D125" s="1" t="s">
        <v>14</v>
      </c>
      <c r="E125" s="1" t="s">
        <v>36</v>
      </c>
      <c r="F125" s="18">
        <v>22.776000000000003</v>
      </c>
      <c r="G125" t="s">
        <v>5727</v>
      </c>
      <c r="H125" s="1">
        <f>IF(COUNTIF(G$2:G125,G125)=1,1,0)</f>
        <v>0</v>
      </c>
      <c r="I125" s="1">
        <v>3</v>
      </c>
      <c r="J125" s="1">
        <v>0.2</v>
      </c>
      <c r="K125" s="1">
        <v>7.6868999999999996</v>
      </c>
      <c r="L125" s="12">
        <f>VLOOKUP(train[[#This Row],[Sub-Category]],Análisis_ABC_XYZ[[#Headers],[#Data]],4,FALSE)</f>
        <v>0.43613829632717294</v>
      </c>
    </row>
    <row r="126" spans="1:12" x14ac:dyDescent="0.35">
      <c r="A126" s="2">
        <v>42062</v>
      </c>
      <c r="B126" s="1" t="s">
        <v>157</v>
      </c>
      <c r="C126" s="1" t="s">
        <v>551</v>
      </c>
      <c r="D126" s="1" t="s">
        <v>14</v>
      </c>
      <c r="E126" s="1" t="s">
        <v>24</v>
      </c>
      <c r="F126" s="18">
        <v>19.456000000000003</v>
      </c>
      <c r="G126" t="s">
        <v>5635</v>
      </c>
      <c r="H126" s="1">
        <f>IF(COUNTIF(G$2:G126,G126)=1,1,0)</f>
        <v>1</v>
      </c>
      <c r="I126" s="1">
        <v>4</v>
      </c>
      <c r="J126" s="1">
        <v>0.2</v>
      </c>
      <c r="K126" s="1">
        <v>3.4047999999999981</v>
      </c>
      <c r="L126" s="12">
        <f>VLOOKUP(train[[#This Row],[Sub-Category]],Análisis_ABC_XYZ[[#Headers],[#Data]],4,FALSE)</f>
        <v>0.45632477063632687</v>
      </c>
    </row>
    <row r="127" spans="1:12" x14ac:dyDescent="0.35">
      <c r="A127" s="2">
        <v>42064</v>
      </c>
      <c r="B127" s="1" t="s">
        <v>72</v>
      </c>
      <c r="C127" s="1" t="s">
        <v>127</v>
      </c>
      <c r="D127" s="1" t="s">
        <v>8</v>
      </c>
      <c r="E127" s="1" t="s">
        <v>11</v>
      </c>
      <c r="F127" s="18">
        <v>634.11599999999999</v>
      </c>
      <c r="G127" t="s">
        <v>5561</v>
      </c>
      <c r="H127" s="1">
        <f>IF(COUNTIF(G$2:G127,G127)=1,1,0)</f>
        <v>1</v>
      </c>
      <c r="I127" s="1">
        <v>6</v>
      </c>
      <c r="J127" s="1">
        <v>0.3</v>
      </c>
      <c r="K127" s="1">
        <v>-172.11720000000003</v>
      </c>
      <c r="L127" s="12">
        <f>VLOOKUP(train[[#This Row],[Sub-Category]],Análisis_ABC_XYZ[[#Headers],[#Data]],4,FALSE)</f>
        <v>0.46529189879902266</v>
      </c>
    </row>
    <row r="128" spans="1:12" x14ac:dyDescent="0.35">
      <c r="A128" s="2">
        <v>42064</v>
      </c>
      <c r="B128" s="1" t="s">
        <v>37</v>
      </c>
      <c r="C128" s="1" t="s">
        <v>168</v>
      </c>
      <c r="D128" s="1" t="s">
        <v>8</v>
      </c>
      <c r="E128" s="1" t="s">
        <v>11</v>
      </c>
      <c r="F128" s="18">
        <v>457.56800000000004</v>
      </c>
      <c r="G128" t="s">
        <v>6748</v>
      </c>
      <c r="H128" s="1">
        <f>IF(COUNTIF(G$2:G128,G128)=1,1,0)</f>
        <v>1</v>
      </c>
      <c r="I128" s="1">
        <v>2</v>
      </c>
      <c r="J128" s="1">
        <v>0.2</v>
      </c>
      <c r="K128" s="1">
        <v>51.476399999999941</v>
      </c>
      <c r="L128" s="12">
        <f>VLOOKUP(train[[#This Row],[Sub-Category]],Análisis_ABC_XYZ[[#Headers],[#Data]],4,FALSE)</f>
        <v>0.46529189879902266</v>
      </c>
    </row>
    <row r="129" spans="1:12" x14ac:dyDescent="0.35">
      <c r="A129" s="2">
        <v>42064</v>
      </c>
      <c r="B129" s="1" t="s">
        <v>39</v>
      </c>
      <c r="C129" s="1" t="s">
        <v>1364</v>
      </c>
      <c r="D129" s="1" t="s">
        <v>8</v>
      </c>
      <c r="E129" s="1" t="s">
        <v>18</v>
      </c>
      <c r="F129" s="18">
        <v>376.50899999999996</v>
      </c>
      <c r="G129" t="s">
        <v>6466</v>
      </c>
      <c r="H129" s="1">
        <f>IF(COUNTIF(G$2:G129,G129)=1,1,0)</f>
        <v>1</v>
      </c>
      <c r="I129" s="1">
        <v>3</v>
      </c>
      <c r="J129" s="1">
        <v>0.3</v>
      </c>
      <c r="K129" s="1">
        <v>-43.029600000000045</v>
      </c>
      <c r="L129" s="12">
        <f>VLOOKUP(train[[#This Row],[Sub-Category]],Análisis_ABC_XYZ[[#Headers],[#Data]],4,FALSE)</f>
        <v>0.55975208308209756</v>
      </c>
    </row>
    <row r="130" spans="1:12" x14ac:dyDescent="0.35">
      <c r="A130" s="2">
        <v>42064</v>
      </c>
      <c r="B130" s="1" t="s">
        <v>39</v>
      </c>
      <c r="C130" s="1" t="s">
        <v>933</v>
      </c>
      <c r="D130" s="1" t="s">
        <v>8</v>
      </c>
      <c r="E130" s="1" t="s">
        <v>11</v>
      </c>
      <c r="F130" s="18">
        <v>362.24999999999994</v>
      </c>
      <c r="G130" t="s">
        <v>3566</v>
      </c>
      <c r="H130" s="1">
        <f>IF(COUNTIF(G$2:G130,G130)=1,1,0)</f>
        <v>1</v>
      </c>
      <c r="I130" s="1">
        <v>6</v>
      </c>
      <c r="J130" s="1">
        <v>0.3</v>
      </c>
      <c r="K130" s="1">
        <v>0</v>
      </c>
      <c r="L130" s="12">
        <f>VLOOKUP(train[[#This Row],[Sub-Category]],Análisis_ABC_XYZ[[#Headers],[#Data]],4,FALSE)</f>
        <v>0.46529189879902266</v>
      </c>
    </row>
    <row r="131" spans="1:12" x14ac:dyDescent="0.35">
      <c r="A131" s="2">
        <v>42064</v>
      </c>
      <c r="B131" s="1" t="s">
        <v>39</v>
      </c>
      <c r="C131" s="1" t="s">
        <v>1345</v>
      </c>
      <c r="D131" s="1" t="s">
        <v>14</v>
      </c>
      <c r="E131" s="1" t="s">
        <v>20</v>
      </c>
      <c r="F131" s="18">
        <v>137.352</v>
      </c>
      <c r="G131" t="s">
        <v>6466</v>
      </c>
      <c r="H131" s="1">
        <f>IF(COUNTIF(G$2:G131,G131)=1,1,0)</f>
        <v>0</v>
      </c>
      <c r="I131" s="1">
        <v>3</v>
      </c>
      <c r="J131" s="1">
        <v>0.2</v>
      </c>
      <c r="K131" s="1">
        <v>8.5844999999999914</v>
      </c>
      <c r="L131" s="12">
        <f>VLOOKUP(train[[#This Row],[Sub-Category]],Análisis_ABC_XYZ[[#Headers],[#Data]],4,FALSE)</f>
        <v>0.44610841445725197</v>
      </c>
    </row>
    <row r="132" spans="1:12" x14ac:dyDescent="0.35">
      <c r="A132" s="2">
        <v>42064</v>
      </c>
      <c r="B132" s="1" t="s">
        <v>39</v>
      </c>
      <c r="C132" s="1" t="s">
        <v>460</v>
      </c>
      <c r="D132" s="1" t="s">
        <v>14</v>
      </c>
      <c r="E132" s="1" t="s">
        <v>20</v>
      </c>
      <c r="F132" s="18">
        <v>129.55199999999999</v>
      </c>
      <c r="G132" t="s">
        <v>3566</v>
      </c>
      <c r="H132" s="1">
        <f>IF(COUNTIF(G$2:G132,G132)=1,1,0)</f>
        <v>0</v>
      </c>
      <c r="I132" s="1">
        <v>3</v>
      </c>
      <c r="J132" s="1">
        <v>0.2</v>
      </c>
      <c r="K132" s="1">
        <v>-22.671600000000005</v>
      </c>
      <c r="L132" s="12">
        <f>VLOOKUP(train[[#This Row],[Sub-Category]],Análisis_ABC_XYZ[[#Headers],[#Data]],4,FALSE)</f>
        <v>0.44610841445725197</v>
      </c>
    </row>
    <row r="133" spans="1:12" x14ac:dyDescent="0.35">
      <c r="A133" s="2">
        <v>42064</v>
      </c>
      <c r="B133" s="1" t="s">
        <v>39</v>
      </c>
      <c r="C133" s="1" t="s">
        <v>816</v>
      </c>
      <c r="D133" s="1" t="s">
        <v>8</v>
      </c>
      <c r="E133" s="1" t="s">
        <v>22</v>
      </c>
      <c r="F133" s="18">
        <v>63.552000000000007</v>
      </c>
      <c r="G133" t="s">
        <v>3566</v>
      </c>
      <c r="H133" s="1">
        <f>IF(COUNTIF(G$2:G133,G133)=1,1,0)</f>
        <v>0</v>
      </c>
      <c r="I133" s="1">
        <v>6</v>
      </c>
      <c r="J133" s="1">
        <v>0.6</v>
      </c>
      <c r="K133" s="1">
        <v>-34.953600000000002</v>
      </c>
      <c r="L133" s="12">
        <f>VLOOKUP(train[[#This Row],[Sub-Category]],Análisis_ABC_XYZ[[#Headers],[#Data]],4,FALSE)</f>
        <v>0.4595170286641902</v>
      </c>
    </row>
    <row r="134" spans="1:12" x14ac:dyDescent="0.35">
      <c r="A134" s="2">
        <v>42064</v>
      </c>
      <c r="B134" s="1" t="s">
        <v>39</v>
      </c>
      <c r="C134" s="1" t="s">
        <v>1285</v>
      </c>
      <c r="D134" s="1" t="s">
        <v>14</v>
      </c>
      <c r="E134" s="1" t="s">
        <v>91</v>
      </c>
      <c r="F134" s="18">
        <v>18.84</v>
      </c>
      <c r="G134" t="s">
        <v>3566</v>
      </c>
      <c r="H134" s="1">
        <f>IF(COUNTIF(G$2:G134,G134)=1,1,0)</f>
        <v>0</v>
      </c>
      <c r="I134" s="1">
        <v>5</v>
      </c>
      <c r="J134" s="1">
        <v>0.2</v>
      </c>
      <c r="K134" s="1">
        <v>-3.5324999999999998</v>
      </c>
      <c r="L134" s="12">
        <f>VLOOKUP(train[[#This Row],[Sub-Category]],Análisis_ABC_XYZ[[#Headers],[#Data]],4,FALSE)</f>
        <v>0.51168203684699509</v>
      </c>
    </row>
    <row r="135" spans="1:12" x14ac:dyDescent="0.35">
      <c r="A135" s="2">
        <v>42064</v>
      </c>
      <c r="B135" s="1" t="s">
        <v>72</v>
      </c>
      <c r="C135" s="1" t="s">
        <v>1822</v>
      </c>
      <c r="D135" s="1" t="s">
        <v>14</v>
      </c>
      <c r="E135" s="1" t="s">
        <v>36</v>
      </c>
      <c r="F135" s="18">
        <v>17.472000000000001</v>
      </c>
      <c r="G135" t="s">
        <v>5561</v>
      </c>
      <c r="H135" s="1">
        <f>IF(COUNTIF(G$2:G135,G135)=1,1,0)</f>
        <v>0</v>
      </c>
      <c r="I135" s="1">
        <v>3</v>
      </c>
      <c r="J135" s="1">
        <v>0.2</v>
      </c>
      <c r="K135" s="1">
        <v>5.6783999999999981</v>
      </c>
      <c r="L135" s="12">
        <f>VLOOKUP(train[[#This Row],[Sub-Category]],Análisis_ABC_XYZ[[#Headers],[#Data]],4,FALSE)</f>
        <v>0.43613829632717294</v>
      </c>
    </row>
    <row r="136" spans="1:12" x14ac:dyDescent="0.35">
      <c r="A136" s="2">
        <v>42064</v>
      </c>
      <c r="B136" s="1" t="s">
        <v>89</v>
      </c>
      <c r="C136" s="1" t="s">
        <v>936</v>
      </c>
      <c r="D136" s="1" t="s">
        <v>26</v>
      </c>
      <c r="E136" s="1" t="s">
        <v>27</v>
      </c>
      <c r="F136" s="18">
        <v>5.9399999999999995</v>
      </c>
      <c r="G136" t="s">
        <v>2617</v>
      </c>
      <c r="H136" s="1">
        <f>IF(COUNTIF(G$2:G136,G136)=1,1,0)</f>
        <v>1</v>
      </c>
      <c r="I136" s="1">
        <v>3</v>
      </c>
      <c r="J136" s="1">
        <v>0</v>
      </c>
      <c r="K136" s="1">
        <v>1.6037999999999999</v>
      </c>
      <c r="L136" s="12">
        <f>VLOOKUP(train[[#This Row],[Sub-Category]],Análisis_ABC_XYZ[[#Headers],[#Data]],4,FALSE)</f>
        <v>0.41105220110552465</v>
      </c>
    </row>
    <row r="137" spans="1:12" x14ac:dyDescent="0.35">
      <c r="A137" s="2">
        <v>42065</v>
      </c>
      <c r="B137" s="1" t="s">
        <v>52</v>
      </c>
      <c r="C137" s="1" t="s">
        <v>791</v>
      </c>
      <c r="D137" s="1" t="s">
        <v>26</v>
      </c>
      <c r="E137" s="1" t="s">
        <v>56</v>
      </c>
      <c r="F137" s="18">
        <v>151.20000000000002</v>
      </c>
      <c r="G137" t="s">
        <v>6921</v>
      </c>
      <c r="H137" s="1">
        <f>IF(COUNTIF(G$2:G137,G137)=1,1,0)</f>
        <v>1</v>
      </c>
      <c r="I137" s="1">
        <v>3</v>
      </c>
      <c r="J137" s="1">
        <v>0.2</v>
      </c>
      <c r="K137" s="1">
        <v>32.130000000000003</v>
      </c>
      <c r="L137" s="12">
        <f>VLOOKUP(train[[#This Row],[Sub-Category]],Análisis_ABC_XYZ[[#Headers],[#Data]],4,FALSE)</f>
        <v>0.52062335344040378</v>
      </c>
    </row>
    <row r="138" spans="1:12" x14ac:dyDescent="0.35">
      <c r="A138" s="2">
        <v>42065</v>
      </c>
      <c r="B138" s="1" t="s">
        <v>89</v>
      </c>
      <c r="C138" s="1" t="s">
        <v>96</v>
      </c>
      <c r="D138" s="1" t="s">
        <v>14</v>
      </c>
      <c r="E138" s="1" t="s">
        <v>36</v>
      </c>
      <c r="F138" s="18">
        <v>36.4</v>
      </c>
      <c r="G138" t="s">
        <v>2403</v>
      </c>
      <c r="H138" s="1">
        <f>IF(COUNTIF(G$2:G138,G138)=1,1,0)</f>
        <v>1</v>
      </c>
      <c r="I138" s="1">
        <v>5</v>
      </c>
      <c r="J138" s="1">
        <v>0</v>
      </c>
      <c r="K138" s="1">
        <v>17.472000000000001</v>
      </c>
      <c r="L138" s="12">
        <f>VLOOKUP(train[[#This Row],[Sub-Category]],Análisis_ABC_XYZ[[#Headers],[#Data]],4,FALSE)</f>
        <v>0.43613829632717294</v>
      </c>
    </row>
    <row r="139" spans="1:12" x14ac:dyDescent="0.35">
      <c r="A139" s="2">
        <v>42065</v>
      </c>
      <c r="B139" s="1" t="s">
        <v>89</v>
      </c>
      <c r="C139" s="1" t="s">
        <v>204</v>
      </c>
      <c r="D139" s="1" t="s">
        <v>14</v>
      </c>
      <c r="E139" s="1" t="s">
        <v>61</v>
      </c>
      <c r="F139" s="18">
        <v>11.36</v>
      </c>
      <c r="G139" t="s">
        <v>2403</v>
      </c>
      <c r="H139" s="1">
        <f>IF(COUNTIF(G$2:G139,G139)=1,1,0)</f>
        <v>0</v>
      </c>
      <c r="I139" s="1">
        <v>2</v>
      </c>
      <c r="J139" s="1">
        <v>0</v>
      </c>
      <c r="K139" s="1">
        <v>5.3391999999999991</v>
      </c>
      <c r="L139" s="12">
        <f>VLOOKUP(train[[#This Row],[Sub-Category]],Análisis_ABC_XYZ[[#Headers],[#Data]],4,FALSE)</f>
        <v>0.44424167803735209</v>
      </c>
    </row>
    <row r="140" spans="1:12" x14ac:dyDescent="0.35">
      <c r="A140" s="2">
        <v>42065</v>
      </c>
      <c r="B140" s="1" t="s">
        <v>52</v>
      </c>
      <c r="C140" s="1" t="s">
        <v>1521</v>
      </c>
      <c r="D140" s="1" t="s">
        <v>14</v>
      </c>
      <c r="E140" s="1" t="s">
        <v>36</v>
      </c>
      <c r="F140" s="18">
        <v>3.4240000000000004</v>
      </c>
      <c r="G140" t="s">
        <v>6921</v>
      </c>
      <c r="H140" s="1">
        <f>IF(COUNTIF(G$2:G140,G140)=1,1,0)</f>
        <v>0</v>
      </c>
      <c r="I140" s="1">
        <v>1</v>
      </c>
      <c r="J140" s="1">
        <v>0.2</v>
      </c>
      <c r="K140" s="1">
        <v>1.0699999999999996</v>
      </c>
      <c r="L140" s="12">
        <f>VLOOKUP(train[[#This Row],[Sub-Category]],Análisis_ABC_XYZ[[#Headers],[#Data]],4,FALSE)</f>
        <v>0.43613829632717294</v>
      </c>
    </row>
    <row r="141" spans="1:12" x14ac:dyDescent="0.35">
      <c r="A141" s="2">
        <v>42066</v>
      </c>
      <c r="B141" s="1" t="s">
        <v>12</v>
      </c>
      <c r="C141" s="1" t="s">
        <v>1038</v>
      </c>
      <c r="D141" s="1" t="s">
        <v>8</v>
      </c>
      <c r="E141" s="1" t="s">
        <v>18</v>
      </c>
      <c r="F141" s="18">
        <v>626.35200000000009</v>
      </c>
      <c r="G141" t="s">
        <v>6783</v>
      </c>
      <c r="H141" s="1">
        <f>IF(COUNTIF(G$2:G141,G141)=1,1,0)</f>
        <v>1</v>
      </c>
      <c r="I141" s="1">
        <v>3</v>
      </c>
      <c r="J141" s="1">
        <v>0.2</v>
      </c>
      <c r="K141" s="1">
        <v>-23.488200000000091</v>
      </c>
      <c r="L141" s="12">
        <f>VLOOKUP(train[[#This Row],[Sub-Category]],Análisis_ABC_XYZ[[#Headers],[#Data]],4,FALSE)</f>
        <v>0.55975208308209756</v>
      </c>
    </row>
    <row r="142" spans="1:12" x14ac:dyDescent="0.35">
      <c r="A142" s="2">
        <v>42066</v>
      </c>
      <c r="B142" s="1" t="s">
        <v>157</v>
      </c>
      <c r="C142" s="1" t="s">
        <v>427</v>
      </c>
      <c r="D142" s="1" t="s">
        <v>8</v>
      </c>
      <c r="E142" s="1" t="s">
        <v>9</v>
      </c>
      <c r="F142" s="18">
        <v>302.45</v>
      </c>
      <c r="G142" t="s">
        <v>3359</v>
      </c>
      <c r="H142" s="1">
        <f>IF(COUNTIF(G$2:G142,G142)=1,1,0)</f>
        <v>1</v>
      </c>
      <c r="I142" s="1">
        <v>5</v>
      </c>
      <c r="J142" s="1">
        <v>0.5</v>
      </c>
      <c r="K142" s="1">
        <v>-199.61700000000002</v>
      </c>
      <c r="L142" s="12">
        <f>VLOOKUP(train[[#This Row],[Sub-Category]],Análisis_ABC_XYZ[[#Headers],[#Data]],4,FALSE)</f>
        <v>0.5176847302647779</v>
      </c>
    </row>
    <row r="143" spans="1:12" x14ac:dyDescent="0.35">
      <c r="A143" s="2">
        <v>42066</v>
      </c>
      <c r="B143" s="1" t="s">
        <v>39</v>
      </c>
      <c r="C143" s="1" t="s">
        <v>1286</v>
      </c>
      <c r="D143" s="1" t="s">
        <v>14</v>
      </c>
      <c r="E143" s="1" t="s">
        <v>31</v>
      </c>
      <c r="F143" s="18">
        <v>176.77199999999996</v>
      </c>
      <c r="G143" t="s">
        <v>6530</v>
      </c>
      <c r="H143" s="1">
        <f>IF(COUNTIF(G$2:G143,G143)=1,1,0)</f>
        <v>1</v>
      </c>
      <c r="I143" s="1">
        <v>3</v>
      </c>
      <c r="J143" s="1">
        <v>0.8</v>
      </c>
      <c r="K143" s="1">
        <v>-459.60720000000003</v>
      </c>
      <c r="L143" s="12">
        <f>VLOOKUP(train[[#This Row],[Sub-Category]],Análisis_ABC_XYZ[[#Headers],[#Data]],4,FALSE)</f>
        <v>0.49507917887403441</v>
      </c>
    </row>
    <row r="144" spans="1:12" x14ac:dyDescent="0.35">
      <c r="A144" s="2">
        <v>42066</v>
      </c>
      <c r="B144" s="1" t="s">
        <v>89</v>
      </c>
      <c r="C144" s="1" t="s">
        <v>326</v>
      </c>
      <c r="D144" s="1" t="s">
        <v>14</v>
      </c>
      <c r="E144" s="1" t="s">
        <v>29</v>
      </c>
      <c r="F144" s="18">
        <v>125.76</v>
      </c>
      <c r="G144" t="s">
        <v>2954</v>
      </c>
      <c r="H144" s="1">
        <f>IF(COUNTIF(G$2:G144,G144)=1,1,0)</f>
        <v>1</v>
      </c>
      <c r="I144" s="1">
        <v>3</v>
      </c>
      <c r="J144" s="1">
        <v>0.2</v>
      </c>
      <c r="K144" s="1">
        <v>40.872</v>
      </c>
      <c r="L144" s="12">
        <f>VLOOKUP(train[[#This Row],[Sub-Category]],Análisis_ABC_XYZ[[#Headers],[#Data]],4,FALSE)</f>
        <v>0.46881743173671325</v>
      </c>
    </row>
    <row r="145" spans="1:12" x14ac:dyDescent="0.35">
      <c r="A145" s="2">
        <v>42066</v>
      </c>
      <c r="B145" s="1" t="s">
        <v>157</v>
      </c>
      <c r="C145" s="1" t="s">
        <v>765</v>
      </c>
      <c r="D145" s="1" t="s">
        <v>14</v>
      </c>
      <c r="E145" s="1" t="s">
        <v>20</v>
      </c>
      <c r="F145" s="18">
        <v>44.672000000000004</v>
      </c>
      <c r="G145" t="s">
        <v>3359</v>
      </c>
      <c r="H145" s="1">
        <f>IF(COUNTIF(G$2:G145,G145)=1,1,0)</f>
        <v>0</v>
      </c>
      <c r="I145" s="1">
        <v>8</v>
      </c>
      <c r="J145" s="1">
        <v>0.2</v>
      </c>
      <c r="K145" s="1">
        <v>-10.051200000000003</v>
      </c>
      <c r="L145" s="12">
        <f>VLOOKUP(train[[#This Row],[Sub-Category]],Análisis_ABC_XYZ[[#Headers],[#Data]],4,FALSE)</f>
        <v>0.44610841445725197</v>
      </c>
    </row>
    <row r="146" spans="1:12" x14ac:dyDescent="0.35">
      <c r="A146" s="2">
        <v>42066</v>
      </c>
      <c r="B146" s="1" t="s">
        <v>89</v>
      </c>
      <c r="C146" s="1" t="s">
        <v>925</v>
      </c>
      <c r="D146" s="1" t="s">
        <v>14</v>
      </c>
      <c r="E146" s="1" t="s">
        <v>29</v>
      </c>
      <c r="F146" s="18">
        <v>25.32</v>
      </c>
      <c r="G146" t="s">
        <v>2954</v>
      </c>
      <c r="H146" s="1">
        <f>IF(COUNTIF(G$2:G146,G146)=1,1,0)</f>
        <v>0</v>
      </c>
      <c r="I146" s="1">
        <v>5</v>
      </c>
      <c r="J146" s="1">
        <v>0.2</v>
      </c>
      <c r="K146" s="1">
        <v>9.1785000000000014</v>
      </c>
      <c r="L146" s="12">
        <f>VLOOKUP(train[[#This Row],[Sub-Category]],Análisis_ABC_XYZ[[#Headers],[#Data]],4,FALSE)</f>
        <v>0.46881743173671325</v>
      </c>
    </row>
    <row r="147" spans="1:12" x14ac:dyDescent="0.35">
      <c r="A147" s="2">
        <v>42066</v>
      </c>
      <c r="B147" s="1" t="s">
        <v>34</v>
      </c>
      <c r="C147" s="1" t="s">
        <v>551</v>
      </c>
      <c r="D147" s="1" t="s">
        <v>14</v>
      </c>
      <c r="E147" s="1" t="s">
        <v>24</v>
      </c>
      <c r="F147" s="18">
        <v>19.456000000000003</v>
      </c>
      <c r="G147" t="s">
        <v>5634</v>
      </c>
      <c r="H147" s="1">
        <f>IF(COUNTIF(G$2:G147,G147)=1,1,0)</f>
        <v>1</v>
      </c>
      <c r="I147" s="1">
        <v>4</v>
      </c>
      <c r="J147" s="1">
        <v>0.2</v>
      </c>
      <c r="K147" s="1">
        <v>3.4047999999999981</v>
      </c>
      <c r="L147" s="12">
        <f>VLOOKUP(train[[#This Row],[Sub-Category]],Análisis_ABC_XYZ[[#Headers],[#Data]],4,FALSE)</f>
        <v>0.45632477063632687</v>
      </c>
    </row>
    <row r="148" spans="1:12" x14ac:dyDescent="0.35">
      <c r="A148" s="2">
        <v>42066</v>
      </c>
      <c r="B148" s="1" t="s">
        <v>157</v>
      </c>
      <c r="C148" s="1" t="s">
        <v>1802</v>
      </c>
      <c r="D148" s="1" t="s">
        <v>14</v>
      </c>
      <c r="E148" s="1" t="s">
        <v>15</v>
      </c>
      <c r="F148" s="18">
        <v>15.120000000000001</v>
      </c>
      <c r="G148" t="s">
        <v>3359</v>
      </c>
      <c r="H148" s="1">
        <f>IF(COUNTIF(G$2:G148,G148)=1,1,0)</f>
        <v>0</v>
      </c>
      <c r="I148" s="1">
        <v>3</v>
      </c>
      <c r="J148" s="1">
        <v>0.2</v>
      </c>
      <c r="K148" s="1">
        <v>4.9139999999999988</v>
      </c>
      <c r="L148" s="12">
        <f>VLOOKUP(train[[#This Row],[Sub-Category]],Análisis_ABC_XYZ[[#Headers],[#Data]],4,FALSE)</f>
        <v>0.4647369236065339</v>
      </c>
    </row>
    <row r="149" spans="1:12" x14ac:dyDescent="0.35">
      <c r="A149" s="2">
        <v>42066</v>
      </c>
      <c r="B149" s="1" t="s">
        <v>89</v>
      </c>
      <c r="C149" s="1" t="s">
        <v>924</v>
      </c>
      <c r="D149" s="1" t="s">
        <v>26</v>
      </c>
      <c r="E149" s="1" t="s">
        <v>27</v>
      </c>
      <c r="F149" s="18">
        <v>9.99</v>
      </c>
      <c r="G149" t="s">
        <v>2954</v>
      </c>
      <c r="H149" s="1">
        <f>IF(COUNTIF(G$2:G149,G149)=1,1,0)</f>
        <v>0</v>
      </c>
      <c r="I149" s="1">
        <v>1</v>
      </c>
      <c r="J149" s="1">
        <v>0</v>
      </c>
      <c r="K149" s="1">
        <v>4.5953999999999997</v>
      </c>
      <c r="L149" s="12">
        <f>VLOOKUP(train[[#This Row],[Sub-Category]],Análisis_ABC_XYZ[[#Headers],[#Data]],4,FALSE)</f>
        <v>0.41105220110552465</v>
      </c>
    </row>
    <row r="150" spans="1:12" x14ac:dyDescent="0.35">
      <c r="A150" s="2">
        <v>42067</v>
      </c>
      <c r="B150" s="1" t="s">
        <v>126</v>
      </c>
      <c r="C150" s="1" t="s">
        <v>1110</v>
      </c>
      <c r="D150" s="1" t="s">
        <v>14</v>
      </c>
      <c r="E150" s="1" t="s">
        <v>20</v>
      </c>
      <c r="F150" s="18">
        <v>354.90000000000003</v>
      </c>
      <c r="G150" t="s">
        <v>4184</v>
      </c>
      <c r="H150" s="1">
        <f>IF(COUNTIF(G$2:G150,G150)=1,1,0)</f>
        <v>1</v>
      </c>
      <c r="I150" s="1">
        <v>5</v>
      </c>
      <c r="J150" s="1">
        <v>0</v>
      </c>
      <c r="K150" s="1">
        <v>17.744999999999962</v>
      </c>
      <c r="L150" s="12">
        <f>VLOOKUP(train[[#This Row],[Sub-Category]],Análisis_ABC_XYZ[[#Headers],[#Data]],4,FALSE)</f>
        <v>0.44610841445725197</v>
      </c>
    </row>
    <row r="151" spans="1:12" x14ac:dyDescent="0.35">
      <c r="A151" s="2">
        <v>42067</v>
      </c>
      <c r="B151" s="1" t="s">
        <v>16</v>
      </c>
      <c r="C151" s="1" t="s">
        <v>371</v>
      </c>
      <c r="D151" s="1" t="s">
        <v>14</v>
      </c>
      <c r="E151" s="1" t="s">
        <v>24</v>
      </c>
      <c r="F151" s="18">
        <v>15.552000000000003</v>
      </c>
      <c r="G151" t="s">
        <v>5473</v>
      </c>
      <c r="H151" s="1">
        <f>IF(COUNTIF(G$2:G151,G151)=1,1,0)</f>
        <v>1</v>
      </c>
      <c r="I151" s="1">
        <v>3</v>
      </c>
      <c r="J151" s="1">
        <v>0.2</v>
      </c>
      <c r="K151" s="1">
        <v>2.3327999999999989</v>
      </c>
      <c r="L151" s="12">
        <f>VLOOKUP(train[[#This Row],[Sub-Category]],Análisis_ABC_XYZ[[#Headers],[#Data]],4,FALSE)</f>
        <v>0.45632477063632687</v>
      </c>
    </row>
    <row r="152" spans="1:12" x14ac:dyDescent="0.35">
      <c r="A152" s="2">
        <v>42068</v>
      </c>
      <c r="B152" s="1" t="s">
        <v>89</v>
      </c>
      <c r="C152" s="1" t="s">
        <v>321</v>
      </c>
      <c r="D152" s="1" t="s">
        <v>26</v>
      </c>
      <c r="E152" s="1" t="s">
        <v>56</v>
      </c>
      <c r="F152" s="18">
        <v>479.97</v>
      </c>
      <c r="G152" t="s">
        <v>3552</v>
      </c>
      <c r="H152" s="1">
        <f>IF(COUNTIF(G$2:G152,G152)=1,1,0)</f>
        <v>1</v>
      </c>
      <c r="I152" s="1">
        <v>3</v>
      </c>
      <c r="J152" s="1">
        <v>0</v>
      </c>
      <c r="K152" s="1">
        <v>177.58890000000002</v>
      </c>
      <c r="L152" s="12">
        <f>VLOOKUP(train[[#This Row],[Sub-Category]],Análisis_ABC_XYZ[[#Headers],[#Data]],4,FALSE)</f>
        <v>0.52062335344040378</v>
      </c>
    </row>
    <row r="153" spans="1:12" x14ac:dyDescent="0.35">
      <c r="A153" s="2">
        <v>42068</v>
      </c>
      <c r="B153" s="1" t="s">
        <v>89</v>
      </c>
      <c r="C153" s="1" t="s">
        <v>1252</v>
      </c>
      <c r="D153" s="1" t="s">
        <v>14</v>
      </c>
      <c r="E153" s="1" t="s">
        <v>36</v>
      </c>
      <c r="F153" s="18">
        <v>97.82</v>
      </c>
      <c r="G153" t="s">
        <v>3552</v>
      </c>
      <c r="H153" s="1">
        <f>IF(COUNTIF(G$2:G153,G153)=1,1,0)</f>
        <v>0</v>
      </c>
      <c r="I153" s="1">
        <v>2</v>
      </c>
      <c r="J153" s="1">
        <v>0</v>
      </c>
      <c r="K153" s="1">
        <v>45.975399999999993</v>
      </c>
      <c r="L153" s="12">
        <f>VLOOKUP(train[[#This Row],[Sub-Category]],Análisis_ABC_XYZ[[#Headers],[#Data]],4,FALSE)</f>
        <v>0.43613829632717294</v>
      </c>
    </row>
    <row r="154" spans="1:12" x14ac:dyDescent="0.35">
      <c r="A154" s="2">
        <v>42068</v>
      </c>
      <c r="B154" s="1" t="s">
        <v>89</v>
      </c>
      <c r="C154" s="1" t="s">
        <v>459</v>
      </c>
      <c r="D154" s="1" t="s">
        <v>14</v>
      </c>
      <c r="E154" s="1" t="s">
        <v>24</v>
      </c>
      <c r="F154" s="18">
        <v>59.519999999999996</v>
      </c>
      <c r="G154" t="s">
        <v>3552</v>
      </c>
      <c r="H154" s="1">
        <f>IF(COUNTIF(G$2:G154,G154)=1,1,0)</f>
        <v>0</v>
      </c>
      <c r="I154" s="1">
        <v>3</v>
      </c>
      <c r="J154" s="1">
        <v>0</v>
      </c>
      <c r="K154" s="1">
        <v>15.475200000000001</v>
      </c>
      <c r="L154" s="12">
        <f>VLOOKUP(train[[#This Row],[Sub-Category]],Análisis_ABC_XYZ[[#Headers],[#Data]],4,FALSE)</f>
        <v>0.45632477063632687</v>
      </c>
    </row>
    <row r="155" spans="1:12" x14ac:dyDescent="0.35">
      <c r="A155" s="2">
        <v>42068</v>
      </c>
      <c r="B155" s="1" t="s">
        <v>89</v>
      </c>
      <c r="C155" s="1" t="s">
        <v>1410</v>
      </c>
      <c r="D155" s="1" t="s">
        <v>14</v>
      </c>
      <c r="E155" s="1" t="s">
        <v>29</v>
      </c>
      <c r="F155" s="18">
        <v>49.632000000000005</v>
      </c>
      <c r="G155" t="s">
        <v>3552</v>
      </c>
      <c r="H155" s="1">
        <f>IF(COUNTIF(G$2:G155,G155)=1,1,0)</f>
        <v>0</v>
      </c>
      <c r="I155" s="1">
        <v>6</v>
      </c>
      <c r="J155" s="1">
        <v>0.2</v>
      </c>
      <c r="K155" s="1">
        <v>16.750799999999998</v>
      </c>
      <c r="L155" s="12">
        <f>VLOOKUP(train[[#This Row],[Sub-Category]],Análisis_ABC_XYZ[[#Headers],[#Data]],4,FALSE)</f>
        <v>0.46881743173671325</v>
      </c>
    </row>
    <row r="156" spans="1:12" x14ac:dyDescent="0.35">
      <c r="A156" s="2">
        <v>42068</v>
      </c>
      <c r="B156" s="1" t="s">
        <v>89</v>
      </c>
      <c r="C156" s="1" t="s">
        <v>724</v>
      </c>
      <c r="D156" s="1" t="s">
        <v>14</v>
      </c>
      <c r="E156" s="1" t="s">
        <v>182</v>
      </c>
      <c r="F156" s="18">
        <v>18.62</v>
      </c>
      <c r="G156" t="s">
        <v>3552</v>
      </c>
      <c r="H156" s="1">
        <f>IF(COUNTIF(G$2:G156,G156)=1,1,0)</f>
        <v>0</v>
      </c>
      <c r="I156" s="1">
        <v>2</v>
      </c>
      <c r="J156" s="1">
        <v>0</v>
      </c>
      <c r="K156" s="1">
        <v>5.399799999999999</v>
      </c>
      <c r="L156" s="12">
        <f>VLOOKUP(train[[#This Row],[Sub-Category]],Análisis_ABC_XYZ[[#Headers],[#Data]],4,FALSE)</f>
        <v>0.53938093436526824</v>
      </c>
    </row>
    <row r="157" spans="1:12" x14ac:dyDescent="0.35">
      <c r="A157" s="2">
        <v>42070</v>
      </c>
      <c r="B157" s="1" t="s">
        <v>37</v>
      </c>
      <c r="C157" s="1" t="s">
        <v>1568</v>
      </c>
      <c r="D157" s="1" t="s">
        <v>8</v>
      </c>
      <c r="E157" s="1" t="s">
        <v>11</v>
      </c>
      <c r="F157" s="18">
        <v>481.56800000000004</v>
      </c>
      <c r="G157" t="s">
        <v>3665</v>
      </c>
      <c r="H157" s="1">
        <f>IF(COUNTIF(G$2:G157,G157)=1,1,0)</f>
        <v>1</v>
      </c>
      <c r="I157" s="1">
        <v>2</v>
      </c>
      <c r="J157" s="1">
        <v>0.2</v>
      </c>
      <c r="K157" s="1">
        <v>54.17639999999993</v>
      </c>
      <c r="L157" s="12">
        <f>VLOOKUP(train[[#This Row],[Sub-Category]],Análisis_ABC_XYZ[[#Headers],[#Data]],4,FALSE)</f>
        <v>0.46529189879902266</v>
      </c>
    </row>
    <row r="158" spans="1:12" x14ac:dyDescent="0.35">
      <c r="A158" s="2">
        <v>42070</v>
      </c>
      <c r="B158" s="1" t="s">
        <v>37</v>
      </c>
      <c r="C158" s="1" t="s">
        <v>1928</v>
      </c>
      <c r="D158" s="1" t="s">
        <v>8</v>
      </c>
      <c r="E158" s="1" t="s">
        <v>11</v>
      </c>
      <c r="F158" s="18">
        <v>436.70400000000006</v>
      </c>
      <c r="G158" t="s">
        <v>3665</v>
      </c>
      <c r="H158" s="1">
        <f>IF(COUNTIF(G$2:G158,G158)=1,1,0)</f>
        <v>0</v>
      </c>
      <c r="I158" s="1">
        <v>6</v>
      </c>
      <c r="J158" s="1">
        <v>0.2</v>
      </c>
      <c r="K158" s="1">
        <v>21.835199999999986</v>
      </c>
      <c r="L158" s="12">
        <f>VLOOKUP(train[[#This Row],[Sub-Category]],Análisis_ABC_XYZ[[#Headers],[#Data]],4,FALSE)</f>
        <v>0.46529189879902266</v>
      </c>
    </row>
    <row r="159" spans="1:12" x14ac:dyDescent="0.35">
      <c r="A159" s="2">
        <v>42070</v>
      </c>
      <c r="B159" s="1" t="s">
        <v>37</v>
      </c>
      <c r="C159" s="1" t="s">
        <v>938</v>
      </c>
      <c r="D159" s="1" t="s">
        <v>14</v>
      </c>
      <c r="E159" s="1" t="s">
        <v>20</v>
      </c>
      <c r="F159" s="18">
        <v>242.94</v>
      </c>
      <c r="G159" t="s">
        <v>3529</v>
      </c>
      <c r="H159" s="1">
        <f>IF(COUNTIF(G$2:G159,G159)=1,1,0)</f>
        <v>1</v>
      </c>
      <c r="I159" s="1">
        <v>3</v>
      </c>
      <c r="J159" s="1">
        <v>0</v>
      </c>
      <c r="K159" s="1">
        <v>4.8588000000000164</v>
      </c>
      <c r="L159" s="12">
        <f>VLOOKUP(train[[#This Row],[Sub-Category]],Análisis_ABC_XYZ[[#Headers],[#Data]],4,FALSE)</f>
        <v>0.44610841445725197</v>
      </c>
    </row>
    <row r="160" spans="1:12" x14ac:dyDescent="0.35">
      <c r="A160" s="2">
        <v>42070</v>
      </c>
      <c r="B160" s="1" t="s">
        <v>37</v>
      </c>
      <c r="C160" s="1" t="s">
        <v>417</v>
      </c>
      <c r="D160" s="1" t="s">
        <v>14</v>
      </c>
      <c r="E160" s="1" t="s">
        <v>20</v>
      </c>
      <c r="F160" s="18">
        <v>204.89999999999998</v>
      </c>
      <c r="G160" t="s">
        <v>3665</v>
      </c>
      <c r="H160" s="1">
        <f>IF(COUNTIF(G$2:G160,G160)=1,1,0)</f>
        <v>0</v>
      </c>
      <c r="I160" s="1">
        <v>5</v>
      </c>
      <c r="J160" s="1">
        <v>0</v>
      </c>
      <c r="K160" s="1">
        <v>0</v>
      </c>
      <c r="L160" s="12">
        <f>VLOOKUP(train[[#This Row],[Sub-Category]],Análisis_ABC_XYZ[[#Headers],[#Data]],4,FALSE)</f>
        <v>0.44610841445725197</v>
      </c>
    </row>
    <row r="161" spans="1:12" x14ac:dyDescent="0.35">
      <c r="A161" s="2">
        <v>42070</v>
      </c>
      <c r="B161" s="1" t="s">
        <v>37</v>
      </c>
      <c r="C161" s="1" t="s">
        <v>1147</v>
      </c>
      <c r="D161" s="1" t="s">
        <v>14</v>
      </c>
      <c r="E161" s="1" t="s">
        <v>29</v>
      </c>
      <c r="F161" s="18">
        <v>107.64800000000001</v>
      </c>
      <c r="G161" t="s">
        <v>6391</v>
      </c>
      <c r="H161" s="1">
        <f>IF(COUNTIF(G$2:G161,G161)=1,1,0)</f>
        <v>1</v>
      </c>
      <c r="I161" s="1">
        <v>2</v>
      </c>
      <c r="J161" s="1">
        <v>0.2</v>
      </c>
      <c r="K161" s="1">
        <v>33.639999999999986</v>
      </c>
      <c r="L161" s="12">
        <f>VLOOKUP(train[[#This Row],[Sub-Category]],Análisis_ABC_XYZ[[#Headers],[#Data]],4,FALSE)</f>
        <v>0.46881743173671325</v>
      </c>
    </row>
    <row r="162" spans="1:12" x14ac:dyDescent="0.35">
      <c r="A162" s="2">
        <v>42070</v>
      </c>
      <c r="B162" s="1" t="s">
        <v>37</v>
      </c>
      <c r="C162" s="1" t="s">
        <v>268</v>
      </c>
      <c r="D162" s="1" t="s">
        <v>8</v>
      </c>
      <c r="E162" s="1" t="s">
        <v>11</v>
      </c>
      <c r="F162" s="18">
        <v>48.712000000000003</v>
      </c>
      <c r="G162" t="s">
        <v>3529</v>
      </c>
      <c r="H162" s="1">
        <f>IF(COUNTIF(G$2:G162,G162)=1,1,0)</f>
        <v>0</v>
      </c>
      <c r="I162" s="1">
        <v>1</v>
      </c>
      <c r="J162" s="1">
        <v>0.2</v>
      </c>
      <c r="K162" s="1">
        <v>5.4800999999999966</v>
      </c>
      <c r="L162" s="12">
        <f>VLOOKUP(train[[#This Row],[Sub-Category]],Análisis_ABC_XYZ[[#Headers],[#Data]],4,FALSE)</f>
        <v>0.46529189879902266</v>
      </c>
    </row>
    <row r="163" spans="1:12" x14ac:dyDescent="0.35">
      <c r="A163" s="2">
        <v>42070</v>
      </c>
      <c r="B163" s="1" t="s">
        <v>37</v>
      </c>
      <c r="C163" s="1" t="s">
        <v>151</v>
      </c>
      <c r="D163" s="1" t="s">
        <v>14</v>
      </c>
      <c r="E163" s="1" t="s">
        <v>24</v>
      </c>
      <c r="F163" s="18">
        <v>20.65</v>
      </c>
      <c r="G163" t="s">
        <v>3665</v>
      </c>
      <c r="H163" s="1">
        <f>IF(COUNTIF(G$2:G163,G163)=1,1,0)</f>
        <v>0</v>
      </c>
      <c r="I163" s="1">
        <v>5</v>
      </c>
      <c r="J163" s="1">
        <v>0</v>
      </c>
      <c r="K163" s="1">
        <v>9.4989999999999988</v>
      </c>
      <c r="L163" s="12">
        <f>VLOOKUP(train[[#This Row],[Sub-Category]],Análisis_ABC_XYZ[[#Headers],[#Data]],4,FALSE)</f>
        <v>0.45632477063632687</v>
      </c>
    </row>
    <row r="164" spans="1:12" x14ac:dyDescent="0.35">
      <c r="A164" s="2">
        <v>42070</v>
      </c>
      <c r="B164" s="1" t="s">
        <v>37</v>
      </c>
      <c r="C164" s="1" t="s">
        <v>306</v>
      </c>
      <c r="D164" s="1" t="s">
        <v>14</v>
      </c>
      <c r="E164" s="1" t="s">
        <v>24</v>
      </c>
      <c r="F164" s="18">
        <v>17.940000000000001</v>
      </c>
      <c r="G164" t="s">
        <v>3529</v>
      </c>
      <c r="H164" s="1">
        <f>IF(COUNTIF(G$2:G164,G164)=1,1,0)</f>
        <v>0</v>
      </c>
      <c r="I164" s="1">
        <v>3</v>
      </c>
      <c r="J164" s="1">
        <v>0</v>
      </c>
      <c r="K164" s="1">
        <v>4.6644000000000005</v>
      </c>
      <c r="L164" s="12">
        <f>VLOOKUP(train[[#This Row],[Sub-Category]],Análisis_ABC_XYZ[[#Headers],[#Data]],4,FALSE)</f>
        <v>0.45632477063632687</v>
      </c>
    </row>
    <row r="165" spans="1:12" x14ac:dyDescent="0.35">
      <c r="A165" s="2">
        <v>42073</v>
      </c>
      <c r="B165" s="1" t="s">
        <v>145</v>
      </c>
      <c r="C165" s="1" t="s">
        <v>1312</v>
      </c>
      <c r="D165" s="1" t="s">
        <v>14</v>
      </c>
      <c r="E165" s="1" t="s">
        <v>20</v>
      </c>
      <c r="F165" s="18">
        <v>636.40800000000013</v>
      </c>
      <c r="G165" t="s">
        <v>6305</v>
      </c>
      <c r="H165" s="1">
        <f>IF(COUNTIF(G$2:G165,G165)=1,1,0)</f>
        <v>1</v>
      </c>
      <c r="I165" s="1">
        <v>3</v>
      </c>
      <c r="J165" s="1">
        <v>0.2</v>
      </c>
      <c r="K165" s="1">
        <v>-15.910200000000088</v>
      </c>
      <c r="L165" s="12">
        <f>VLOOKUP(train[[#This Row],[Sub-Category]],Análisis_ABC_XYZ[[#Headers],[#Data]],4,FALSE)</f>
        <v>0.44610841445725197</v>
      </c>
    </row>
    <row r="166" spans="1:12" x14ac:dyDescent="0.35">
      <c r="A166" s="2">
        <v>42073</v>
      </c>
      <c r="B166" s="1" t="s">
        <v>145</v>
      </c>
      <c r="C166" s="1" t="s">
        <v>1129</v>
      </c>
      <c r="D166" s="1" t="s">
        <v>14</v>
      </c>
      <c r="E166" s="1" t="s">
        <v>24</v>
      </c>
      <c r="F166" s="18">
        <v>83.168000000000006</v>
      </c>
      <c r="G166" t="s">
        <v>6305</v>
      </c>
      <c r="H166" s="1">
        <f>IF(COUNTIF(G$2:G166,G166)=1,1,0)</f>
        <v>0</v>
      </c>
      <c r="I166" s="1">
        <v>4</v>
      </c>
      <c r="J166" s="1">
        <v>0.2</v>
      </c>
      <c r="K166" s="1">
        <v>9.3563999999999936</v>
      </c>
      <c r="L166" s="12">
        <f>VLOOKUP(train[[#This Row],[Sub-Category]],Análisis_ABC_XYZ[[#Headers],[#Data]],4,FALSE)</f>
        <v>0.45632477063632687</v>
      </c>
    </row>
    <row r="167" spans="1:12" x14ac:dyDescent="0.35">
      <c r="A167" s="2">
        <v>42073</v>
      </c>
      <c r="B167" s="1" t="s">
        <v>79</v>
      </c>
      <c r="C167" s="1" t="s">
        <v>929</v>
      </c>
      <c r="D167" s="1" t="s">
        <v>14</v>
      </c>
      <c r="E167" s="1" t="s">
        <v>36</v>
      </c>
      <c r="F167" s="18">
        <v>22.38</v>
      </c>
      <c r="G167" t="s">
        <v>3728</v>
      </c>
      <c r="H167" s="1">
        <f>IF(COUNTIF(G$2:G167,G167)=1,1,0)</f>
        <v>1</v>
      </c>
      <c r="I167" s="1">
        <v>2</v>
      </c>
      <c r="J167" s="1">
        <v>0</v>
      </c>
      <c r="K167" s="1">
        <v>10.7424</v>
      </c>
      <c r="L167" s="12">
        <f>VLOOKUP(train[[#This Row],[Sub-Category]],Análisis_ABC_XYZ[[#Headers],[#Data]],4,FALSE)</f>
        <v>0.43613829632717294</v>
      </c>
    </row>
    <row r="168" spans="1:12" x14ac:dyDescent="0.35">
      <c r="A168" s="2">
        <v>42074</v>
      </c>
      <c r="B168" s="1" t="s">
        <v>6</v>
      </c>
      <c r="C168" s="1" t="s">
        <v>742</v>
      </c>
      <c r="D168" s="1" t="s">
        <v>26</v>
      </c>
      <c r="E168" s="1" t="s">
        <v>56</v>
      </c>
      <c r="F168" s="18">
        <v>32.96</v>
      </c>
      <c r="G168" t="s">
        <v>3345</v>
      </c>
      <c r="H168" s="1">
        <f>IF(COUNTIF(G$2:G168,G168)=1,1,0)</f>
        <v>1</v>
      </c>
      <c r="I168" s="1">
        <v>2</v>
      </c>
      <c r="J168" s="1">
        <v>0</v>
      </c>
      <c r="K168" s="1">
        <v>14.172800000000002</v>
      </c>
      <c r="L168" s="12">
        <f>VLOOKUP(train[[#This Row],[Sub-Category]],Análisis_ABC_XYZ[[#Headers],[#Data]],4,FALSE)</f>
        <v>0.52062335344040378</v>
      </c>
    </row>
    <row r="169" spans="1:12" x14ac:dyDescent="0.35">
      <c r="A169" s="2">
        <v>42074</v>
      </c>
      <c r="B169" s="1" t="s">
        <v>6</v>
      </c>
      <c r="C169" s="1" t="s">
        <v>533</v>
      </c>
      <c r="D169" s="1" t="s">
        <v>26</v>
      </c>
      <c r="E169" s="1" t="s">
        <v>27</v>
      </c>
      <c r="F169" s="18">
        <v>587.97</v>
      </c>
      <c r="G169" t="s">
        <v>3345</v>
      </c>
      <c r="H169" s="1">
        <f>IF(COUNTIF(G$2:G169,G169)=1,1,0)</f>
        <v>0</v>
      </c>
      <c r="I169" s="1">
        <v>3</v>
      </c>
      <c r="J169" s="1">
        <v>0</v>
      </c>
      <c r="K169" s="1">
        <v>164.63160000000005</v>
      </c>
      <c r="L169" s="12">
        <f>VLOOKUP(train[[#This Row],[Sub-Category]],Análisis_ABC_XYZ[[#Headers],[#Data]],4,FALSE)</f>
        <v>0.41105220110552465</v>
      </c>
    </row>
    <row r="170" spans="1:12" x14ac:dyDescent="0.35">
      <c r="A170" s="2">
        <v>42074</v>
      </c>
      <c r="B170" s="1" t="s">
        <v>6</v>
      </c>
      <c r="C170" s="1" t="s">
        <v>476</v>
      </c>
      <c r="D170" s="1" t="s">
        <v>14</v>
      </c>
      <c r="E170" s="1" t="s">
        <v>31</v>
      </c>
      <c r="F170" s="18">
        <v>146.76</v>
      </c>
      <c r="G170" t="s">
        <v>3345</v>
      </c>
      <c r="H170" s="1">
        <f>IF(COUNTIF(G$2:G170,G170)=1,1,0)</f>
        <v>0</v>
      </c>
      <c r="I170" s="1">
        <v>3</v>
      </c>
      <c r="J170" s="1">
        <v>0</v>
      </c>
      <c r="K170" s="1">
        <v>38.157600000000002</v>
      </c>
      <c r="L170" s="12">
        <f>VLOOKUP(train[[#This Row],[Sub-Category]],Análisis_ABC_XYZ[[#Headers],[#Data]],4,FALSE)</f>
        <v>0.49507917887403441</v>
      </c>
    </row>
    <row r="171" spans="1:12" x14ac:dyDescent="0.35">
      <c r="A171" s="2">
        <v>42074</v>
      </c>
      <c r="B171" s="1" t="s">
        <v>89</v>
      </c>
      <c r="C171" s="1" t="s">
        <v>629</v>
      </c>
      <c r="D171" s="1" t="s">
        <v>14</v>
      </c>
      <c r="E171" s="1" t="s">
        <v>36</v>
      </c>
      <c r="F171" s="18">
        <v>108.92</v>
      </c>
      <c r="G171" t="s">
        <v>5191</v>
      </c>
      <c r="H171" s="1">
        <f>IF(COUNTIF(G$2:G171,G171)=1,1,0)</f>
        <v>1</v>
      </c>
      <c r="I171" s="1">
        <v>14</v>
      </c>
      <c r="J171" s="1">
        <v>0</v>
      </c>
      <c r="K171" s="1">
        <v>49.013999999999996</v>
      </c>
      <c r="L171" s="12">
        <f>VLOOKUP(train[[#This Row],[Sub-Category]],Análisis_ABC_XYZ[[#Headers],[#Data]],4,FALSE)</f>
        <v>0.43613829632717294</v>
      </c>
    </row>
    <row r="172" spans="1:12" x14ac:dyDescent="0.35">
      <c r="A172" s="2">
        <v>42074</v>
      </c>
      <c r="B172" s="1" t="s">
        <v>6</v>
      </c>
      <c r="C172" s="1" t="s">
        <v>1534</v>
      </c>
      <c r="D172" s="1" t="s">
        <v>14</v>
      </c>
      <c r="E172" s="1" t="s">
        <v>36</v>
      </c>
      <c r="F172" s="18">
        <v>14.940000000000001</v>
      </c>
      <c r="G172" t="s">
        <v>3345</v>
      </c>
      <c r="H172" s="1">
        <f>IF(COUNTIF(G$2:G172,G172)=1,1,0)</f>
        <v>0</v>
      </c>
      <c r="I172" s="1">
        <v>3</v>
      </c>
      <c r="J172" s="1">
        <v>0</v>
      </c>
      <c r="K172" s="1">
        <v>7.0218000000000007</v>
      </c>
      <c r="L172" s="12">
        <f>VLOOKUP(train[[#This Row],[Sub-Category]],Análisis_ABC_XYZ[[#Headers],[#Data]],4,FALSE)</f>
        <v>0.43613829632717294</v>
      </c>
    </row>
    <row r="173" spans="1:12" x14ac:dyDescent="0.35">
      <c r="A173" s="2">
        <v>42074</v>
      </c>
      <c r="B173" s="1" t="s">
        <v>157</v>
      </c>
      <c r="C173" s="1" t="s">
        <v>912</v>
      </c>
      <c r="D173" s="1" t="s">
        <v>14</v>
      </c>
      <c r="E173" s="1" t="s">
        <v>91</v>
      </c>
      <c r="F173" s="18">
        <v>10.464000000000002</v>
      </c>
      <c r="G173" t="s">
        <v>2827</v>
      </c>
      <c r="H173" s="1">
        <f>IF(COUNTIF(G$2:G173,G173)=1,1,0)</f>
        <v>1</v>
      </c>
      <c r="I173" s="1">
        <v>6</v>
      </c>
      <c r="J173" s="1">
        <v>0.2</v>
      </c>
      <c r="K173" s="1">
        <v>1.7003999999999992</v>
      </c>
      <c r="L173" s="12">
        <f>VLOOKUP(train[[#This Row],[Sub-Category]],Análisis_ABC_XYZ[[#Headers],[#Data]],4,FALSE)</f>
        <v>0.51168203684699509</v>
      </c>
    </row>
    <row r="174" spans="1:12" x14ac:dyDescent="0.35">
      <c r="A174" s="2">
        <v>42074</v>
      </c>
      <c r="B174" s="1" t="s">
        <v>157</v>
      </c>
      <c r="C174" s="1" t="s">
        <v>1102</v>
      </c>
      <c r="D174" s="1" t="s">
        <v>8</v>
      </c>
      <c r="E174" s="1" t="s">
        <v>22</v>
      </c>
      <c r="F174" s="18">
        <v>8.32</v>
      </c>
      <c r="G174" t="s">
        <v>2827</v>
      </c>
      <c r="H174" s="1">
        <f>IF(COUNTIF(G$2:G174,G174)=1,1,0)</f>
        <v>0</v>
      </c>
      <c r="I174" s="1">
        <v>5</v>
      </c>
      <c r="J174" s="1">
        <v>0.2</v>
      </c>
      <c r="K174" s="1">
        <v>2.2880000000000003</v>
      </c>
      <c r="L174" s="12">
        <f>VLOOKUP(train[[#This Row],[Sub-Category]],Análisis_ABC_XYZ[[#Headers],[#Data]],4,FALSE)</f>
        <v>0.4595170286641902</v>
      </c>
    </row>
    <row r="175" spans="1:12" x14ac:dyDescent="0.35">
      <c r="A175" s="2">
        <v>42074</v>
      </c>
      <c r="B175" s="1" t="s">
        <v>12</v>
      </c>
      <c r="C175" s="1" t="s">
        <v>1668</v>
      </c>
      <c r="D175" s="1" t="s">
        <v>14</v>
      </c>
      <c r="E175" s="1" t="s">
        <v>24</v>
      </c>
      <c r="F175" s="18">
        <v>7.98</v>
      </c>
      <c r="G175" t="s">
        <v>2803</v>
      </c>
      <c r="H175" s="1">
        <f>IF(COUNTIF(G$2:G175,G175)=1,1,0)</f>
        <v>1</v>
      </c>
      <c r="I175" s="1">
        <v>3</v>
      </c>
      <c r="J175" s="1">
        <v>0</v>
      </c>
      <c r="K175" s="1">
        <v>2.0747999999999998</v>
      </c>
      <c r="L175" s="12">
        <f>VLOOKUP(train[[#This Row],[Sub-Category]],Análisis_ABC_XYZ[[#Headers],[#Data]],4,FALSE)</f>
        <v>0.45632477063632687</v>
      </c>
    </row>
    <row r="176" spans="1:12" x14ac:dyDescent="0.35">
      <c r="A176" s="2">
        <v>42077</v>
      </c>
      <c r="B176" s="1" t="s">
        <v>44</v>
      </c>
      <c r="C176" s="1" t="s">
        <v>1764</v>
      </c>
      <c r="D176" s="1" t="s">
        <v>26</v>
      </c>
      <c r="E176" s="1" t="s">
        <v>56</v>
      </c>
      <c r="F176" s="18">
        <v>82.800000000000011</v>
      </c>
      <c r="G176" t="s">
        <v>2824</v>
      </c>
      <c r="H176" s="1">
        <f>IF(COUNTIF(G$2:G176,G176)=1,1,0)</f>
        <v>1</v>
      </c>
      <c r="I176" s="1">
        <v>12</v>
      </c>
      <c r="J176" s="1">
        <v>0</v>
      </c>
      <c r="K176" s="1">
        <v>6.6239999999999952</v>
      </c>
      <c r="L176" s="12">
        <f>VLOOKUP(train[[#This Row],[Sub-Category]],Análisis_ABC_XYZ[[#Headers],[#Data]],4,FALSE)</f>
        <v>0.52062335344040378</v>
      </c>
    </row>
    <row r="177" spans="1:12" x14ac:dyDescent="0.35">
      <c r="A177" s="2">
        <v>42077</v>
      </c>
      <c r="B177" s="1" t="s">
        <v>107</v>
      </c>
      <c r="C177" s="1" t="s">
        <v>527</v>
      </c>
      <c r="D177" s="1" t="s">
        <v>8</v>
      </c>
      <c r="E177" s="1" t="s">
        <v>11</v>
      </c>
      <c r="F177" s="18">
        <v>1139.92</v>
      </c>
      <c r="G177" t="s">
        <v>6411</v>
      </c>
      <c r="H177" s="1">
        <f>IF(COUNTIF(G$2:G177,G177)=1,1,0)</f>
        <v>1</v>
      </c>
      <c r="I177" s="1">
        <v>4</v>
      </c>
      <c r="J177" s="1">
        <v>0</v>
      </c>
      <c r="K177" s="1">
        <v>284.98</v>
      </c>
      <c r="L177" s="12">
        <f>VLOOKUP(train[[#This Row],[Sub-Category]],Análisis_ABC_XYZ[[#Headers],[#Data]],4,FALSE)</f>
        <v>0.46529189879902266</v>
      </c>
    </row>
    <row r="178" spans="1:12" x14ac:dyDescent="0.35">
      <c r="A178" s="2">
        <v>42077</v>
      </c>
      <c r="B178" s="1" t="s">
        <v>72</v>
      </c>
      <c r="C178" s="1" t="s">
        <v>1481</v>
      </c>
      <c r="D178" s="1" t="s">
        <v>26</v>
      </c>
      <c r="E178" s="1" t="s">
        <v>208</v>
      </c>
      <c r="F178" s="18">
        <v>574.91</v>
      </c>
      <c r="G178" t="s">
        <v>4931</v>
      </c>
      <c r="H178" s="1">
        <f>IF(COUNTIF(G$2:G178,G178)=1,1,0)</f>
        <v>1</v>
      </c>
      <c r="I178" s="1">
        <v>2</v>
      </c>
      <c r="J178" s="1">
        <v>0.3</v>
      </c>
      <c r="K178" s="1">
        <v>156.04699999999997</v>
      </c>
      <c r="L178" s="12">
        <f>VLOOKUP(train[[#This Row],[Sub-Category]],Análisis_ABC_XYZ[[#Headers],[#Data]],4,FALSE)</f>
        <v>0.5183572270896134</v>
      </c>
    </row>
    <row r="179" spans="1:12" x14ac:dyDescent="0.35">
      <c r="A179" s="2">
        <v>42077</v>
      </c>
      <c r="B179" s="1" t="s">
        <v>16</v>
      </c>
      <c r="C179" s="1" t="s">
        <v>704</v>
      </c>
      <c r="D179" s="1" t="s">
        <v>14</v>
      </c>
      <c r="E179" s="1" t="s">
        <v>36</v>
      </c>
      <c r="F179" s="18">
        <v>91.055999999999997</v>
      </c>
      <c r="G179" t="s">
        <v>6344</v>
      </c>
      <c r="H179" s="1">
        <f>IF(COUNTIF(G$2:G179,G179)=1,1,0)</f>
        <v>1</v>
      </c>
      <c r="I179" s="1">
        <v>6</v>
      </c>
      <c r="J179" s="1">
        <v>0.2</v>
      </c>
      <c r="K179" s="1">
        <v>31.869599999999995</v>
      </c>
      <c r="L179" s="12">
        <f>VLOOKUP(train[[#This Row],[Sub-Category]],Análisis_ABC_XYZ[[#Headers],[#Data]],4,FALSE)</f>
        <v>0.43613829632717294</v>
      </c>
    </row>
    <row r="180" spans="1:12" x14ac:dyDescent="0.35">
      <c r="A180" s="2">
        <v>42077</v>
      </c>
      <c r="B180" s="1" t="s">
        <v>44</v>
      </c>
      <c r="C180" s="1" t="s">
        <v>523</v>
      </c>
      <c r="D180" s="1" t="s">
        <v>14</v>
      </c>
      <c r="E180" s="1" t="s">
        <v>20</v>
      </c>
      <c r="F180" s="18">
        <v>80.98</v>
      </c>
      <c r="G180" t="s">
        <v>2824</v>
      </c>
      <c r="H180" s="1">
        <f>IF(COUNTIF(G$2:G180,G180)=1,1,0)</f>
        <v>0</v>
      </c>
      <c r="I180" s="1">
        <v>1</v>
      </c>
      <c r="J180" s="1">
        <v>0</v>
      </c>
      <c r="K180" s="1">
        <v>3.2391999999999967</v>
      </c>
      <c r="L180" s="12">
        <f>VLOOKUP(train[[#This Row],[Sub-Category]],Análisis_ABC_XYZ[[#Headers],[#Data]],4,FALSE)</f>
        <v>0.44610841445725197</v>
      </c>
    </row>
    <row r="181" spans="1:12" x14ac:dyDescent="0.35">
      <c r="A181" s="2">
        <v>42077</v>
      </c>
      <c r="B181" s="1" t="s">
        <v>44</v>
      </c>
      <c r="C181" s="1" t="s">
        <v>1633</v>
      </c>
      <c r="D181" s="1" t="s">
        <v>14</v>
      </c>
      <c r="E181" s="1" t="s">
        <v>29</v>
      </c>
      <c r="F181" s="18">
        <v>62.048000000000002</v>
      </c>
      <c r="G181" t="s">
        <v>2824</v>
      </c>
      <c r="H181" s="1">
        <f>IF(COUNTIF(G$2:G181,G181)=1,1,0)</f>
        <v>0</v>
      </c>
      <c r="I181" s="1">
        <v>2</v>
      </c>
      <c r="J181" s="1">
        <v>0.2</v>
      </c>
      <c r="K181" s="1">
        <v>20.165599999999998</v>
      </c>
      <c r="L181" s="12">
        <f>VLOOKUP(train[[#This Row],[Sub-Category]],Análisis_ABC_XYZ[[#Headers],[#Data]],4,FALSE)</f>
        <v>0.46881743173671325</v>
      </c>
    </row>
    <row r="182" spans="1:12" x14ac:dyDescent="0.35">
      <c r="A182" s="2">
        <v>42077</v>
      </c>
      <c r="B182" s="1" t="s">
        <v>44</v>
      </c>
      <c r="C182" s="1" t="s">
        <v>1410</v>
      </c>
      <c r="D182" s="1" t="s">
        <v>14</v>
      </c>
      <c r="E182" s="1" t="s">
        <v>29</v>
      </c>
      <c r="F182" s="18">
        <v>33.088000000000001</v>
      </c>
      <c r="G182" t="s">
        <v>2824</v>
      </c>
      <c r="H182" s="1">
        <f>IF(COUNTIF(G$2:G182,G182)=1,1,0)</f>
        <v>0</v>
      </c>
      <c r="I182" s="1">
        <v>4</v>
      </c>
      <c r="J182" s="1">
        <v>0.2</v>
      </c>
      <c r="K182" s="1">
        <v>11.167199999999999</v>
      </c>
      <c r="L182" s="12">
        <f>VLOOKUP(train[[#This Row],[Sub-Category]],Análisis_ABC_XYZ[[#Headers],[#Data]],4,FALSE)</f>
        <v>0.46881743173671325</v>
      </c>
    </row>
    <row r="183" spans="1:12" x14ac:dyDescent="0.35">
      <c r="A183" s="2">
        <v>42077</v>
      </c>
      <c r="B183" s="1" t="s">
        <v>44</v>
      </c>
      <c r="C183" s="1" t="s">
        <v>747</v>
      </c>
      <c r="D183" s="1" t="s">
        <v>14</v>
      </c>
      <c r="E183" s="1" t="s">
        <v>20</v>
      </c>
      <c r="F183" s="18">
        <v>21.36</v>
      </c>
      <c r="G183" t="s">
        <v>2824</v>
      </c>
      <c r="H183" s="1">
        <f>IF(COUNTIF(G$2:G183,G183)=1,1,0)</f>
        <v>0</v>
      </c>
      <c r="I183" s="1">
        <v>2</v>
      </c>
      <c r="J183" s="1">
        <v>0</v>
      </c>
      <c r="K183" s="1">
        <v>5.7672000000000008</v>
      </c>
      <c r="L183" s="12">
        <f>VLOOKUP(train[[#This Row],[Sub-Category]],Análisis_ABC_XYZ[[#Headers],[#Data]],4,FALSE)</f>
        <v>0.44610841445725197</v>
      </c>
    </row>
    <row r="184" spans="1:12" x14ac:dyDescent="0.35">
      <c r="A184" s="2">
        <v>42077</v>
      </c>
      <c r="B184" s="1" t="s">
        <v>12</v>
      </c>
      <c r="C184" s="1" t="s">
        <v>587</v>
      </c>
      <c r="D184" s="1" t="s">
        <v>14</v>
      </c>
      <c r="E184" s="1" t="s">
        <v>36</v>
      </c>
      <c r="F184" s="18">
        <v>10.56</v>
      </c>
      <c r="G184" t="s">
        <v>2362</v>
      </c>
      <c r="H184" s="1">
        <f>IF(COUNTIF(G$2:G184,G184)=1,1,0)</f>
        <v>1</v>
      </c>
      <c r="I184" s="1">
        <v>2</v>
      </c>
      <c r="J184" s="1">
        <v>0</v>
      </c>
      <c r="K184" s="1">
        <v>4.7519999999999998</v>
      </c>
      <c r="L184" s="12">
        <f>VLOOKUP(train[[#This Row],[Sub-Category]],Análisis_ABC_XYZ[[#Headers],[#Data]],4,FALSE)</f>
        <v>0.43613829632717294</v>
      </c>
    </row>
    <row r="185" spans="1:12" x14ac:dyDescent="0.35">
      <c r="A185" s="2">
        <v>42077</v>
      </c>
      <c r="B185" s="1" t="s">
        <v>72</v>
      </c>
      <c r="C185" s="1" t="s">
        <v>1810</v>
      </c>
      <c r="D185" s="1" t="s">
        <v>14</v>
      </c>
      <c r="E185" s="1" t="s">
        <v>36</v>
      </c>
      <c r="F185" s="18">
        <v>8.4480000000000004</v>
      </c>
      <c r="G185" t="s">
        <v>4931</v>
      </c>
      <c r="H185" s="1">
        <f>IF(COUNTIF(G$2:G185,G185)=1,1,0)</f>
        <v>0</v>
      </c>
      <c r="I185" s="1">
        <v>2</v>
      </c>
      <c r="J185" s="1">
        <v>0.2</v>
      </c>
      <c r="K185" s="1">
        <v>2.6399999999999997</v>
      </c>
      <c r="L185" s="12">
        <f>VLOOKUP(train[[#This Row],[Sub-Category]],Análisis_ABC_XYZ[[#Headers],[#Data]],4,FALSE)</f>
        <v>0.43613829632717294</v>
      </c>
    </row>
    <row r="186" spans="1:12" x14ac:dyDescent="0.35">
      <c r="A186" s="2">
        <v>42077</v>
      </c>
      <c r="B186" s="1" t="s">
        <v>12</v>
      </c>
      <c r="C186" s="1" t="s">
        <v>1241</v>
      </c>
      <c r="D186" s="1" t="s">
        <v>14</v>
      </c>
      <c r="E186" s="1" t="s">
        <v>24</v>
      </c>
      <c r="F186" s="18">
        <v>3.38</v>
      </c>
      <c r="G186" t="s">
        <v>2362</v>
      </c>
      <c r="H186" s="1">
        <f>IF(COUNTIF(G$2:G186,G186)=1,1,0)</f>
        <v>0</v>
      </c>
      <c r="I186" s="1">
        <v>1</v>
      </c>
      <c r="J186" s="1">
        <v>0</v>
      </c>
      <c r="K186" s="1">
        <v>1.2505999999999999</v>
      </c>
      <c r="L186" s="12">
        <f>VLOOKUP(train[[#This Row],[Sub-Category]],Análisis_ABC_XYZ[[#Headers],[#Data]],4,FALSE)</f>
        <v>0.45632477063632687</v>
      </c>
    </row>
    <row r="187" spans="1:12" x14ac:dyDescent="0.35">
      <c r="A187" s="2">
        <v>42078</v>
      </c>
      <c r="B187" s="1" t="s">
        <v>16</v>
      </c>
      <c r="C187" s="1" t="s">
        <v>582</v>
      </c>
      <c r="D187" s="1" t="s">
        <v>14</v>
      </c>
      <c r="E187" s="1" t="s">
        <v>20</v>
      </c>
      <c r="F187" s="18">
        <v>142.77600000000001</v>
      </c>
      <c r="G187" t="s">
        <v>4810</v>
      </c>
      <c r="H187" s="1">
        <f>IF(COUNTIF(G$2:G187,G187)=1,1,0)</f>
        <v>1</v>
      </c>
      <c r="I187" s="1">
        <v>1</v>
      </c>
      <c r="J187" s="1">
        <v>0.2</v>
      </c>
      <c r="K187" s="1">
        <v>17.84699999999998</v>
      </c>
      <c r="L187" s="12">
        <f>VLOOKUP(train[[#This Row],[Sub-Category]],Análisis_ABC_XYZ[[#Headers],[#Data]],4,FALSE)</f>
        <v>0.44610841445725197</v>
      </c>
    </row>
    <row r="188" spans="1:12" x14ac:dyDescent="0.35">
      <c r="A188" s="2">
        <v>42078</v>
      </c>
      <c r="B188" s="1" t="s">
        <v>16</v>
      </c>
      <c r="C188" s="1" t="s">
        <v>583</v>
      </c>
      <c r="D188" s="1" t="s">
        <v>14</v>
      </c>
      <c r="E188" s="1" t="s">
        <v>36</v>
      </c>
      <c r="F188" s="18">
        <v>131.904</v>
      </c>
      <c r="G188" t="s">
        <v>4810</v>
      </c>
      <c r="H188" s="1">
        <f>IF(COUNTIF(G$2:G188,G188)=1,1,0)</f>
        <v>0</v>
      </c>
      <c r="I188" s="1">
        <v>3</v>
      </c>
      <c r="J188" s="1">
        <v>0.2</v>
      </c>
      <c r="K188" s="1">
        <v>47.815200000000004</v>
      </c>
      <c r="L188" s="12">
        <f>VLOOKUP(train[[#This Row],[Sub-Category]],Análisis_ABC_XYZ[[#Headers],[#Data]],4,FALSE)</f>
        <v>0.43613829632717294</v>
      </c>
    </row>
    <row r="189" spans="1:12" x14ac:dyDescent="0.35">
      <c r="A189" s="2">
        <v>42078</v>
      </c>
      <c r="B189" s="1" t="s">
        <v>16</v>
      </c>
      <c r="C189" s="1" t="s">
        <v>341</v>
      </c>
      <c r="D189" s="1" t="s">
        <v>8</v>
      </c>
      <c r="E189" s="1" t="s">
        <v>22</v>
      </c>
      <c r="F189" s="18">
        <v>45.695999999999998</v>
      </c>
      <c r="G189" t="s">
        <v>4810</v>
      </c>
      <c r="H189" s="1">
        <f>IF(COUNTIF(G$2:G189,G189)=1,1,0)</f>
        <v>0</v>
      </c>
      <c r="I189" s="1">
        <v>3</v>
      </c>
      <c r="J189" s="1">
        <v>0.2</v>
      </c>
      <c r="K189" s="1">
        <v>5.1407999999999916</v>
      </c>
      <c r="L189" s="12">
        <f>VLOOKUP(train[[#This Row],[Sub-Category]],Análisis_ABC_XYZ[[#Headers],[#Data]],4,FALSE)</f>
        <v>0.4595170286641902</v>
      </c>
    </row>
    <row r="190" spans="1:12" x14ac:dyDescent="0.35">
      <c r="A190" s="2">
        <v>42078</v>
      </c>
      <c r="B190" s="1" t="s">
        <v>16</v>
      </c>
      <c r="C190" s="1" t="s">
        <v>441</v>
      </c>
      <c r="D190" s="1" t="s">
        <v>14</v>
      </c>
      <c r="E190" s="1" t="s">
        <v>29</v>
      </c>
      <c r="F190" s="18">
        <v>43.188000000000009</v>
      </c>
      <c r="G190" t="s">
        <v>4810</v>
      </c>
      <c r="H190" s="1">
        <f>IF(COUNTIF(G$2:G190,G190)=1,1,0)</f>
        <v>0</v>
      </c>
      <c r="I190" s="1">
        <v>4</v>
      </c>
      <c r="J190" s="1">
        <v>0.7</v>
      </c>
      <c r="K190" s="1">
        <v>-31.671199999999999</v>
      </c>
      <c r="L190" s="12">
        <f>VLOOKUP(train[[#This Row],[Sub-Category]],Análisis_ABC_XYZ[[#Headers],[#Data]],4,FALSE)</f>
        <v>0.46881743173671325</v>
      </c>
    </row>
    <row r="191" spans="1:12" x14ac:dyDescent="0.35">
      <c r="A191" s="2">
        <v>42078</v>
      </c>
      <c r="B191" s="1" t="s">
        <v>16</v>
      </c>
      <c r="C191" s="1" t="s">
        <v>447</v>
      </c>
      <c r="D191" s="1" t="s">
        <v>14</v>
      </c>
      <c r="E191" s="1" t="s">
        <v>29</v>
      </c>
      <c r="F191" s="18">
        <v>7.218</v>
      </c>
      <c r="G191" t="s">
        <v>4810</v>
      </c>
      <c r="H191" s="1">
        <f>IF(COUNTIF(G$2:G191,G191)=1,1,0)</f>
        <v>0</v>
      </c>
      <c r="I191" s="1">
        <v>3</v>
      </c>
      <c r="J191" s="1">
        <v>0.7</v>
      </c>
      <c r="K191" s="1">
        <v>-5.5338000000000012</v>
      </c>
      <c r="L191" s="12">
        <f>VLOOKUP(train[[#This Row],[Sub-Category]],Análisis_ABC_XYZ[[#Headers],[#Data]],4,FALSE)</f>
        <v>0.46881743173671325</v>
      </c>
    </row>
    <row r="192" spans="1:12" x14ac:dyDescent="0.35">
      <c r="A192" s="2">
        <v>42079</v>
      </c>
      <c r="B192" s="1" t="s">
        <v>34</v>
      </c>
      <c r="C192" s="1" t="s">
        <v>1610</v>
      </c>
      <c r="D192" s="1" t="s">
        <v>26</v>
      </c>
      <c r="E192" s="1" t="s">
        <v>27</v>
      </c>
      <c r="F192" s="18">
        <v>471.92</v>
      </c>
      <c r="G192" t="s">
        <v>6081</v>
      </c>
      <c r="H192" s="1">
        <f>IF(COUNTIF(G$2:G192,G192)=1,1,0)</f>
        <v>1</v>
      </c>
      <c r="I192" s="1">
        <v>2</v>
      </c>
      <c r="J192" s="1">
        <v>0.2</v>
      </c>
      <c r="K192" s="1">
        <v>29.495000000000019</v>
      </c>
      <c r="L192" s="12">
        <f>VLOOKUP(train[[#This Row],[Sub-Category]],Análisis_ABC_XYZ[[#Headers],[#Data]],4,FALSE)</f>
        <v>0.41105220110552465</v>
      </c>
    </row>
    <row r="193" spans="1:12" x14ac:dyDescent="0.35">
      <c r="A193" s="2">
        <v>42080</v>
      </c>
      <c r="B193" s="1" t="s">
        <v>89</v>
      </c>
      <c r="C193" s="1" t="s">
        <v>271</v>
      </c>
      <c r="D193" s="1" t="s">
        <v>8</v>
      </c>
      <c r="E193" s="1" t="s">
        <v>18</v>
      </c>
      <c r="F193" s="18">
        <v>1579.7460000000001</v>
      </c>
      <c r="G193" t="s">
        <v>4167</v>
      </c>
      <c r="H193" s="1">
        <f>IF(COUNTIF(G$2:G193,G193)=1,1,0)</f>
        <v>1</v>
      </c>
      <c r="I193" s="1">
        <v>7</v>
      </c>
      <c r="J193" s="1">
        <v>0.4</v>
      </c>
      <c r="K193" s="1">
        <v>-447.59469999999988</v>
      </c>
      <c r="L193" s="12">
        <f>VLOOKUP(train[[#This Row],[Sub-Category]],Análisis_ABC_XYZ[[#Headers],[#Data]],4,FALSE)</f>
        <v>0.55975208308209756</v>
      </c>
    </row>
    <row r="194" spans="1:12" x14ac:dyDescent="0.35">
      <c r="A194" s="2">
        <v>42080</v>
      </c>
      <c r="B194" s="1" t="s">
        <v>89</v>
      </c>
      <c r="C194" s="1" t="s">
        <v>1369</v>
      </c>
      <c r="D194" s="1" t="s">
        <v>8</v>
      </c>
      <c r="E194" s="1" t="s">
        <v>18</v>
      </c>
      <c r="F194" s="18">
        <v>1071.576</v>
      </c>
      <c r="G194" t="s">
        <v>4167</v>
      </c>
      <c r="H194" s="1">
        <f>IF(COUNTIF(G$2:G194,G194)=1,1,0)</f>
        <v>0</v>
      </c>
      <c r="I194" s="1">
        <v>4</v>
      </c>
      <c r="J194" s="1">
        <v>0.4</v>
      </c>
      <c r="K194" s="1">
        <v>-553.64760000000001</v>
      </c>
      <c r="L194" s="12">
        <f>VLOOKUP(train[[#This Row],[Sub-Category]],Análisis_ABC_XYZ[[#Headers],[#Data]],4,FALSE)</f>
        <v>0.55975208308209756</v>
      </c>
    </row>
    <row r="195" spans="1:12" x14ac:dyDescent="0.35">
      <c r="A195" s="2">
        <v>42080</v>
      </c>
      <c r="B195" s="1" t="s">
        <v>89</v>
      </c>
      <c r="C195" s="1" t="s">
        <v>1236</v>
      </c>
      <c r="D195" s="1" t="s">
        <v>8</v>
      </c>
      <c r="E195" s="1" t="s">
        <v>18</v>
      </c>
      <c r="F195" s="18">
        <v>613.90800000000002</v>
      </c>
      <c r="G195" t="s">
        <v>4167</v>
      </c>
      <c r="H195" s="1">
        <f>IF(COUNTIF(G$2:G195,G195)=1,1,0)</f>
        <v>0</v>
      </c>
      <c r="I195" s="1">
        <v>3</v>
      </c>
      <c r="J195" s="1">
        <v>0.4</v>
      </c>
      <c r="K195" s="1">
        <v>-122.78160000000003</v>
      </c>
      <c r="L195" s="12">
        <f>VLOOKUP(train[[#This Row],[Sub-Category]],Análisis_ABC_XYZ[[#Headers],[#Data]],4,FALSE)</f>
        <v>0.55975208308209756</v>
      </c>
    </row>
    <row r="196" spans="1:12" x14ac:dyDescent="0.35">
      <c r="A196" s="2">
        <v>42080</v>
      </c>
      <c r="B196" s="1" t="s">
        <v>89</v>
      </c>
      <c r="C196" s="1" t="s">
        <v>1386</v>
      </c>
      <c r="D196" s="1" t="s">
        <v>14</v>
      </c>
      <c r="E196" s="1" t="s">
        <v>36</v>
      </c>
      <c r="F196" s="18">
        <v>155.04</v>
      </c>
      <c r="G196" t="s">
        <v>4167</v>
      </c>
      <c r="H196" s="1">
        <f>IF(COUNTIF(G$2:G196,G196)=1,1,0)</f>
        <v>0</v>
      </c>
      <c r="I196" s="1">
        <v>4</v>
      </c>
      <c r="J196" s="1">
        <v>0</v>
      </c>
      <c r="K196" s="1">
        <v>75.9696</v>
      </c>
      <c r="L196" s="12">
        <f>VLOOKUP(train[[#This Row],[Sub-Category]],Análisis_ABC_XYZ[[#Headers],[#Data]],4,FALSE)</f>
        <v>0.43613829632717294</v>
      </c>
    </row>
    <row r="197" spans="1:12" x14ac:dyDescent="0.35">
      <c r="A197" s="2">
        <v>42080</v>
      </c>
      <c r="B197" s="1" t="s">
        <v>52</v>
      </c>
      <c r="C197" s="1" t="s">
        <v>1021</v>
      </c>
      <c r="D197" s="1" t="s">
        <v>14</v>
      </c>
      <c r="E197" s="1" t="s">
        <v>36</v>
      </c>
      <c r="F197" s="18">
        <v>126.624</v>
      </c>
      <c r="G197" t="s">
        <v>6445</v>
      </c>
      <c r="H197" s="1">
        <f>IF(COUNTIF(G$2:G197,G197)=1,1,0)</f>
        <v>1</v>
      </c>
      <c r="I197" s="1">
        <v>6</v>
      </c>
      <c r="J197" s="1">
        <v>0.2</v>
      </c>
      <c r="K197" s="1">
        <v>41.152799999999992</v>
      </c>
      <c r="L197" s="12">
        <f>VLOOKUP(train[[#This Row],[Sub-Category]],Análisis_ABC_XYZ[[#Headers],[#Data]],4,FALSE)</f>
        <v>0.43613829632717294</v>
      </c>
    </row>
    <row r="198" spans="1:12" x14ac:dyDescent="0.35">
      <c r="A198" s="2">
        <v>42080</v>
      </c>
      <c r="B198" s="1" t="s">
        <v>76</v>
      </c>
      <c r="C198" s="1" t="s">
        <v>653</v>
      </c>
      <c r="D198" s="1" t="s">
        <v>14</v>
      </c>
      <c r="E198" s="1" t="s">
        <v>31</v>
      </c>
      <c r="F198" s="18">
        <v>93.78</v>
      </c>
      <c r="G198" t="s">
        <v>2545</v>
      </c>
      <c r="H198" s="1">
        <f>IF(COUNTIF(G$2:G198,G198)=1,1,0)</f>
        <v>1</v>
      </c>
      <c r="I198" s="1">
        <v>2</v>
      </c>
      <c r="J198" s="1">
        <v>0</v>
      </c>
      <c r="K198" s="1">
        <v>36.574200000000005</v>
      </c>
      <c r="L198" s="12">
        <f>VLOOKUP(train[[#This Row],[Sub-Category]],Análisis_ABC_XYZ[[#Headers],[#Data]],4,FALSE)</f>
        <v>0.49507917887403441</v>
      </c>
    </row>
    <row r="199" spans="1:12" x14ac:dyDescent="0.35">
      <c r="A199" s="2">
        <v>42080</v>
      </c>
      <c r="B199" s="1" t="s">
        <v>76</v>
      </c>
      <c r="C199" s="1" t="s">
        <v>1018</v>
      </c>
      <c r="D199" s="1" t="s">
        <v>14</v>
      </c>
      <c r="E199" s="1" t="s">
        <v>29</v>
      </c>
      <c r="F199" s="18">
        <v>53.4</v>
      </c>
      <c r="G199" t="s">
        <v>2545</v>
      </c>
      <c r="H199" s="1">
        <f>IF(COUNTIF(G$2:G199,G199)=1,1,0)</f>
        <v>0</v>
      </c>
      <c r="I199" s="1">
        <v>10</v>
      </c>
      <c r="J199" s="1">
        <v>0</v>
      </c>
      <c r="K199" s="1">
        <v>25.097999999999999</v>
      </c>
      <c r="L199" s="12">
        <f>VLOOKUP(train[[#This Row],[Sub-Category]],Análisis_ABC_XYZ[[#Headers],[#Data]],4,FALSE)</f>
        <v>0.46881743173671325</v>
      </c>
    </row>
    <row r="200" spans="1:12" x14ac:dyDescent="0.35">
      <c r="A200" s="2">
        <v>42080</v>
      </c>
      <c r="B200" s="1" t="s">
        <v>76</v>
      </c>
      <c r="C200" s="1" t="s">
        <v>1016</v>
      </c>
      <c r="D200" s="1" t="s">
        <v>14</v>
      </c>
      <c r="E200" s="1" t="s">
        <v>36</v>
      </c>
      <c r="F200" s="18">
        <v>47.18</v>
      </c>
      <c r="G200" t="s">
        <v>2545</v>
      </c>
      <c r="H200" s="1">
        <f>IF(COUNTIF(G$2:G200,G200)=1,1,0)</f>
        <v>0</v>
      </c>
      <c r="I200" s="1">
        <v>7</v>
      </c>
      <c r="J200" s="1">
        <v>0</v>
      </c>
      <c r="K200" s="1">
        <v>23.59</v>
      </c>
      <c r="L200" s="12">
        <f>VLOOKUP(train[[#This Row],[Sub-Category]],Análisis_ABC_XYZ[[#Headers],[#Data]],4,FALSE)</f>
        <v>0.43613829632717294</v>
      </c>
    </row>
    <row r="201" spans="1:12" x14ac:dyDescent="0.35">
      <c r="A201" s="2">
        <v>42080</v>
      </c>
      <c r="B201" s="1" t="s">
        <v>76</v>
      </c>
      <c r="C201" s="1" t="s">
        <v>1019</v>
      </c>
      <c r="D201" s="1" t="s">
        <v>14</v>
      </c>
      <c r="E201" s="1" t="s">
        <v>29</v>
      </c>
      <c r="F201" s="18">
        <v>35.880000000000003</v>
      </c>
      <c r="G201" t="s">
        <v>2545</v>
      </c>
      <c r="H201" s="1">
        <f>IF(COUNTIF(G$2:G201,G201)=1,1,0)</f>
        <v>0</v>
      </c>
      <c r="I201" s="1">
        <v>6</v>
      </c>
      <c r="J201" s="1">
        <v>0</v>
      </c>
      <c r="K201" s="1">
        <v>17.2224</v>
      </c>
      <c r="L201" s="12">
        <f>VLOOKUP(train[[#This Row],[Sub-Category]],Análisis_ABC_XYZ[[#Headers],[#Data]],4,FALSE)</f>
        <v>0.46881743173671325</v>
      </c>
    </row>
    <row r="202" spans="1:12" x14ac:dyDescent="0.35">
      <c r="A202" s="2">
        <v>42080</v>
      </c>
      <c r="B202" s="1" t="s">
        <v>89</v>
      </c>
      <c r="C202" s="1" t="s">
        <v>1385</v>
      </c>
      <c r="D202" s="1" t="s">
        <v>14</v>
      </c>
      <c r="E202" s="1" t="s">
        <v>36</v>
      </c>
      <c r="F202" s="18">
        <v>34.86</v>
      </c>
      <c r="G202" t="s">
        <v>4167</v>
      </c>
      <c r="H202" s="1">
        <f>IF(COUNTIF(G$2:G202,G202)=1,1,0)</f>
        <v>0</v>
      </c>
      <c r="I202" s="1">
        <v>7</v>
      </c>
      <c r="J202" s="1">
        <v>0</v>
      </c>
      <c r="K202" s="1">
        <v>16.3842</v>
      </c>
      <c r="L202" s="12">
        <f>VLOOKUP(train[[#This Row],[Sub-Category]],Análisis_ABC_XYZ[[#Headers],[#Data]],4,FALSE)</f>
        <v>0.43613829632717294</v>
      </c>
    </row>
    <row r="203" spans="1:12" x14ac:dyDescent="0.35">
      <c r="A203" s="2">
        <v>42080</v>
      </c>
      <c r="B203" s="1" t="s">
        <v>438</v>
      </c>
      <c r="C203" s="1" t="s">
        <v>997</v>
      </c>
      <c r="D203" s="1" t="s">
        <v>14</v>
      </c>
      <c r="E203" s="1" t="s">
        <v>31</v>
      </c>
      <c r="F203" s="18">
        <v>32.67</v>
      </c>
      <c r="G203" t="s">
        <v>1966</v>
      </c>
      <c r="H203" s="1">
        <f>IF(COUNTIF(G$2:G203,G203)=1,1,0)</f>
        <v>1</v>
      </c>
      <c r="I203" s="1">
        <v>3</v>
      </c>
      <c r="J203" s="1">
        <v>0</v>
      </c>
      <c r="K203" s="1">
        <v>8.4942000000000011</v>
      </c>
      <c r="L203" s="12">
        <f>VLOOKUP(train[[#This Row],[Sub-Category]],Análisis_ABC_XYZ[[#Headers],[#Data]],4,FALSE)</f>
        <v>0.49507917887403441</v>
      </c>
    </row>
    <row r="204" spans="1:12" x14ac:dyDescent="0.35">
      <c r="A204" s="2">
        <v>42080</v>
      </c>
      <c r="B204" s="1" t="s">
        <v>438</v>
      </c>
      <c r="C204" s="1" t="s">
        <v>397</v>
      </c>
      <c r="D204" s="1" t="s">
        <v>14</v>
      </c>
      <c r="E204" s="1" t="s">
        <v>29</v>
      </c>
      <c r="F204" s="18">
        <v>30.44</v>
      </c>
      <c r="G204" t="s">
        <v>1966</v>
      </c>
      <c r="H204" s="1">
        <f>IF(COUNTIF(G$2:G204,G204)=1,1,0)</f>
        <v>0</v>
      </c>
      <c r="I204" s="1">
        <v>2</v>
      </c>
      <c r="J204" s="1">
        <v>0</v>
      </c>
      <c r="K204" s="1">
        <v>14.9156</v>
      </c>
      <c r="L204" s="12">
        <f>VLOOKUP(train[[#This Row],[Sub-Category]],Análisis_ABC_XYZ[[#Headers],[#Data]],4,FALSE)</f>
        <v>0.46881743173671325</v>
      </c>
    </row>
    <row r="205" spans="1:12" x14ac:dyDescent="0.35">
      <c r="A205" s="2">
        <v>42080</v>
      </c>
      <c r="B205" s="1" t="s">
        <v>76</v>
      </c>
      <c r="C205" s="1" t="s">
        <v>1017</v>
      </c>
      <c r="D205" s="1" t="s">
        <v>14</v>
      </c>
      <c r="E205" s="1" t="s">
        <v>24</v>
      </c>
      <c r="F205" s="18">
        <v>19.68</v>
      </c>
      <c r="G205" t="s">
        <v>2545</v>
      </c>
      <c r="H205" s="1">
        <f>IF(COUNTIF(G$2:G205,G205)=1,1,0)</f>
        <v>0</v>
      </c>
      <c r="I205" s="1">
        <v>6</v>
      </c>
      <c r="J205" s="1">
        <v>0</v>
      </c>
      <c r="K205" s="1">
        <v>5.7071999999999976</v>
      </c>
      <c r="L205" s="12">
        <f>VLOOKUP(train[[#This Row],[Sub-Category]],Análisis_ABC_XYZ[[#Headers],[#Data]],4,FALSE)</f>
        <v>0.45632477063632687</v>
      </c>
    </row>
    <row r="206" spans="1:12" x14ac:dyDescent="0.35">
      <c r="A206" s="2">
        <v>42080</v>
      </c>
      <c r="B206" s="1" t="s">
        <v>438</v>
      </c>
      <c r="C206" s="1" t="s">
        <v>1805</v>
      </c>
      <c r="D206" s="1" t="s">
        <v>14</v>
      </c>
      <c r="E206" s="1" t="s">
        <v>36</v>
      </c>
      <c r="F206" s="18">
        <v>16</v>
      </c>
      <c r="G206" t="s">
        <v>1966</v>
      </c>
      <c r="H206" s="1">
        <f>IF(COUNTIF(G$2:G206,G206)=1,1,0)</f>
        <v>0</v>
      </c>
      <c r="I206" s="1">
        <v>4</v>
      </c>
      <c r="J206" s="1">
        <v>0</v>
      </c>
      <c r="K206" s="1">
        <v>7.68</v>
      </c>
      <c r="L206" s="12">
        <f>VLOOKUP(train[[#This Row],[Sub-Category]],Análisis_ABC_XYZ[[#Headers],[#Data]],4,FALSE)</f>
        <v>0.43613829632717294</v>
      </c>
    </row>
    <row r="207" spans="1:12" x14ac:dyDescent="0.35">
      <c r="A207" s="2">
        <v>42080</v>
      </c>
      <c r="B207" s="1" t="s">
        <v>39</v>
      </c>
      <c r="C207" s="1" t="s">
        <v>35</v>
      </c>
      <c r="D207" s="1" t="s">
        <v>14</v>
      </c>
      <c r="E207" s="1" t="s">
        <v>36</v>
      </c>
      <c r="F207" s="18">
        <v>15.552000000000003</v>
      </c>
      <c r="G207" t="s">
        <v>4386</v>
      </c>
      <c r="H207" s="1">
        <f>IF(COUNTIF(G$2:G207,G207)=1,1,0)</f>
        <v>1</v>
      </c>
      <c r="I207" s="1">
        <v>3</v>
      </c>
      <c r="J207" s="1">
        <v>0.2</v>
      </c>
      <c r="K207" s="1">
        <v>5.4432</v>
      </c>
      <c r="L207" s="12">
        <f>VLOOKUP(train[[#This Row],[Sub-Category]],Análisis_ABC_XYZ[[#Headers],[#Data]],4,FALSE)</f>
        <v>0.43613829632717294</v>
      </c>
    </row>
    <row r="208" spans="1:12" x14ac:dyDescent="0.35">
      <c r="A208" s="2">
        <v>42080</v>
      </c>
      <c r="B208" s="1" t="s">
        <v>438</v>
      </c>
      <c r="C208" s="1" t="s">
        <v>275</v>
      </c>
      <c r="D208" s="1" t="s">
        <v>14</v>
      </c>
      <c r="E208" s="1" t="s">
        <v>36</v>
      </c>
      <c r="F208" s="18">
        <v>12.96</v>
      </c>
      <c r="G208" t="s">
        <v>1966</v>
      </c>
      <c r="H208" s="1">
        <f>IF(COUNTIF(G$2:G208,G208)=1,1,0)</f>
        <v>0</v>
      </c>
      <c r="I208" s="1">
        <v>2</v>
      </c>
      <c r="J208" s="1">
        <v>0</v>
      </c>
      <c r="K208" s="1">
        <v>6.3504000000000005</v>
      </c>
      <c r="L208" s="12">
        <f>VLOOKUP(train[[#This Row],[Sub-Category]],Análisis_ABC_XYZ[[#Headers],[#Data]],4,FALSE)</f>
        <v>0.43613829632717294</v>
      </c>
    </row>
    <row r="209" spans="1:12" x14ac:dyDescent="0.35">
      <c r="A209" s="2">
        <v>42080</v>
      </c>
      <c r="B209" s="1" t="s">
        <v>438</v>
      </c>
      <c r="C209" s="1" t="s">
        <v>600</v>
      </c>
      <c r="D209" s="1" t="s">
        <v>14</v>
      </c>
      <c r="E209" s="1" t="s">
        <v>29</v>
      </c>
      <c r="F209" s="18">
        <v>11.43</v>
      </c>
      <c r="G209" t="s">
        <v>1966</v>
      </c>
      <c r="H209" s="1">
        <f>IF(COUNTIF(G$2:G209,G209)=1,1,0)</f>
        <v>0</v>
      </c>
      <c r="I209" s="1">
        <v>3</v>
      </c>
      <c r="J209" s="1">
        <v>0</v>
      </c>
      <c r="K209" s="1">
        <v>5.3720999999999997</v>
      </c>
      <c r="L209" s="12">
        <f>VLOOKUP(train[[#This Row],[Sub-Category]],Análisis_ABC_XYZ[[#Headers],[#Data]],4,FALSE)</f>
        <v>0.46881743173671325</v>
      </c>
    </row>
    <row r="210" spans="1:12" x14ac:dyDescent="0.35">
      <c r="A210" s="2">
        <v>42080</v>
      </c>
      <c r="B210" s="1" t="s">
        <v>39</v>
      </c>
      <c r="C210" s="1" t="s">
        <v>793</v>
      </c>
      <c r="D210" s="1" t="s">
        <v>14</v>
      </c>
      <c r="E210" s="1" t="s">
        <v>36</v>
      </c>
      <c r="F210" s="18">
        <v>5.1840000000000011</v>
      </c>
      <c r="G210" t="s">
        <v>4386</v>
      </c>
      <c r="H210" s="1">
        <f>IF(COUNTIF(G$2:G210,G210)=1,1,0)</f>
        <v>0</v>
      </c>
      <c r="I210" s="1">
        <v>1</v>
      </c>
      <c r="J210" s="1">
        <v>0.2</v>
      </c>
      <c r="K210" s="1">
        <v>1.8792</v>
      </c>
      <c r="L210" s="12">
        <f>VLOOKUP(train[[#This Row],[Sub-Category]],Análisis_ABC_XYZ[[#Headers],[#Data]],4,FALSE)</f>
        <v>0.43613829632717294</v>
      </c>
    </row>
    <row r="211" spans="1:12" x14ac:dyDescent="0.35">
      <c r="A211" s="2">
        <v>42080</v>
      </c>
      <c r="B211" s="1" t="s">
        <v>39</v>
      </c>
      <c r="C211" s="1" t="s">
        <v>383</v>
      </c>
      <c r="D211" s="1" t="s">
        <v>14</v>
      </c>
      <c r="E211" s="1" t="s">
        <v>24</v>
      </c>
      <c r="F211" s="18">
        <v>4.4479999999999995</v>
      </c>
      <c r="G211" t="s">
        <v>4386</v>
      </c>
      <c r="H211" s="1">
        <f>IF(COUNTIF(G$2:G211,G211)=1,1,0)</f>
        <v>0</v>
      </c>
      <c r="I211" s="1">
        <v>2</v>
      </c>
      <c r="J211" s="1">
        <v>0.2</v>
      </c>
      <c r="K211" s="1">
        <v>0.3335999999999999</v>
      </c>
      <c r="L211" s="12">
        <f>VLOOKUP(train[[#This Row],[Sub-Category]],Análisis_ABC_XYZ[[#Headers],[#Data]],4,FALSE)</f>
        <v>0.45632477063632687</v>
      </c>
    </row>
    <row r="212" spans="1:12" x14ac:dyDescent="0.35">
      <c r="A212" s="2">
        <v>42081</v>
      </c>
      <c r="B212" s="1" t="s">
        <v>16</v>
      </c>
      <c r="C212" s="1" t="s">
        <v>1482</v>
      </c>
      <c r="D212" s="1" t="s">
        <v>26</v>
      </c>
      <c r="E212" s="1" t="s">
        <v>208</v>
      </c>
      <c r="F212" s="18">
        <v>22638.48</v>
      </c>
      <c r="G212" t="s">
        <v>4890</v>
      </c>
      <c r="H212" s="19">
        <f>IF(COUNTIF(G$2:G212,G212)=1,1,0)</f>
        <v>1</v>
      </c>
      <c r="I212" s="1">
        <v>6</v>
      </c>
      <c r="J212" s="1">
        <v>0.5</v>
      </c>
      <c r="K212" s="1">
        <v>-1811.0784000000021</v>
      </c>
      <c r="L212" s="12">
        <f>VLOOKUP(train[[#This Row],[Sub-Category]],Análisis_ABC_XYZ[[#Headers],[#Data]],4,FALSE)</f>
        <v>0.5183572270896134</v>
      </c>
    </row>
    <row r="213" spans="1:12" x14ac:dyDescent="0.35">
      <c r="A213" s="2">
        <v>42081</v>
      </c>
      <c r="B213" s="1" t="s">
        <v>12</v>
      </c>
      <c r="C213" s="1" t="s">
        <v>1312</v>
      </c>
      <c r="D213" s="1" t="s">
        <v>14</v>
      </c>
      <c r="E213" s="1" t="s">
        <v>20</v>
      </c>
      <c r="F213" s="18">
        <v>1856.19</v>
      </c>
      <c r="G213" t="s">
        <v>2080</v>
      </c>
      <c r="H213" s="1">
        <f>IF(COUNTIF(G$2:G213,G213)=1,1,0)</f>
        <v>1</v>
      </c>
      <c r="I213" s="1">
        <v>7</v>
      </c>
      <c r="J213" s="1">
        <v>0</v>
      </c>
      <c r="K213" s="1">
        <v>334.11419999999987</v>
      </c>
      <c r="L213" s="12">
        <f>VLOOKUP(train[[#This Row],[Sub-Category]],Análisis_ABC_XYZ[[#Headers],[#Data]],4,FALSE)</f>
        <v>0.44610841445725197</v>
      </c>
    </row>
    <row r="214" spans="1:12" x14ac:dyDescent="0.35">
      <c r="A214" s="2">
        <v>42081</v>
      </c>
      <c r="B214" s="1" t="s">
        <v>12</v>
      </c>
      <c r="C214" s="1" t="s">
        <v>262</v>
      </c>
      <c r="D214" s="1" t="s">
        <v>26</v>
      </c>
      <c r="E214" s="1" t="s">
        <v>208</v>
      </c>
      <c r="F214" s="18">
        <v>1279.9680000000001</v>
      </c>
      <c r="G214" t="s">
        <v>2080</v>
      </c>
      <c r="H214" s="1">
        <f>IF(COUNTIF(G$2:G214,G214)=1,1,0)</f>
        <v>0</v>
      </c>
      <c r="I214" s="1">
        <v>4</v>
      </c>
      <c r="J214" s="1">
        <v>0.2</v>
      </c>
      <c r="K214" s="1">
        <v>415.98959999999994</v>
      </c>
      <c r="L214" s="12">
        <f>VLOOKUP(train[[#This Row],[Sub-Category]],Análisis_ABC_XYZ[[#Headers],[#Data]],4,FALSE)</f>
        <v>0.5183572270896134</v>
      </c>
    </row>
    <row r="215" spans="1:12" x14ac:dyDescent="0.35">
      <c r="A215" s="2">
        <v>42081</v>
      </c>
      <c r="B215" s="1" t="s">
        <v>12</v>
      </c>
      <c r="C215" s="1" t="s">
        <v>1673</v>
      </c>
      <c r="D215" s="1" t="s">
        <v>8</v>
      </c>
      <c r="E215" s="1" t="s">
        <v>9</v>
      </c>
      <c r="F215" s="18">
        <v>1198.33</v>
      </c>
      <c r="G215" t="s">
        <v>6424</v>
      </c>
      <c r="H215" s="1">
        <f>IF(COUNTIF(G$2:G215,G215)=1,1,0)</f>
        <v>1</v>
      </c>
      <c r="I215" s="1">
        <v>10</v>
      </c>
      <c r="J215" s="1">
        <v>0.15</v>
      </c>
      <c r="K215" s="1">
        <v>70.490000000000009</v>
      </c>
      <c r="L215" s="12">
        <f>VLOOKUP(train[[#This Row],[Sub-Category]],Análisis_ABC_XYZ[[#Headers],[#Data]],4,FALSE)</f>
        <v>0.5176847302647779</v>
      </c>
    </row>
    <row r="216" spans="1:12" x14ac:dyDescent="0.35">
      <c r="A216" s="2">
        <v>42081</v>
      </c>
      <c r="B216" s="1" t="s">
        <v>16</v>
      </c>
      <c r="C216" s="1" t="s">
        <v>1481</v>
      </c>
      <c r="D216" s="1" t="s">
        <v>26</v>
      </c>
      <c r="E216" s="1" t="s">
        <v>208</v>
      </c>
      <c r="F216" s="18">
        <v>821.3</v>
      </c>
      <c r="G216" t="s">
        <v>4890</v>
      </c>
      <c r="H216" s="1">
        <f>IF(COUNTIF(G$2:G216,G216)=1,1,0)</f>
        <v>0</v>
      </c>
      <c r="I216" s="1">
        <v>4</v>
      </c>
      <c r="J216" s="1">
        <v>0.5</v>
      </c>
      <c r="K216" s="1">
        <v>-16.426000000000045</v>
      </c>
      <c r="L216" s="12">
        <f>VLOOKUP(train[[#This Row],[Sub-Category]],Análisis_ABC_XYZ[[#Headers],[#Data]],4,FALSE)</f>
        <v>0.5183572270896134</v>
      </c>
    </row>
    <row r="217" spans="1:12" x14ac:dyDescent="0.35">
      <c r="A217" s="2">
        <v>42081</v>
      </c>
      <c r="B217" s="1" t="s">
        <v>16</v>
      </c>
      <c r="C217" s="1" t="s">
        <v>1222</v>
      </c>
      <c r="D217" s="1" t="s">
        <v>8</v>
      </c>
      <c r="E217" s="1" t="s">
        <v>22</v>
      </c>
      <c r="F217" s="18">
        <v>122.352</v>
      </c>
      <c r="G217" t="s">
        <v>4890</v>
      </c>
      <c r="H217" s="1">
        <f>IF(COUNTIF(G$2:G217,G217)=1,1,0)</f>
        <v>0</v>
      </c>
      <c r="I217" s="1">
        <v>3</v>
      </c>
      <c r="J217" s="1">
        <v>0.2</v>
      </c>
      <c r="K217" s="1">
        <v>15.29399999999999</v>
      </c>
      <c r="L217" s="12">
        <f>VLOOKUP(train[[#This Row],[Sub-Category]],Análisis_ABC_XYZ[[#Headers],[#Data]],4,FALSE)</f>
        <v>0.4595170286641902</v>
      </c>
    </row>
    <row r="218" spans="1:12" x14ac:dyDescent="0.35">
      <c r="A218" s="2">
        <v>42081</v>
      </c>
      <c r="B218" s="1" t="s">
        <v>12</v>
      </c>
      <c r="C218" s="1" t="s">
        <v>1350</v>
      </c>
      <c r="D218" s="1" t="s">
        <v>8</v>
      </c>
      <c r="E218" s="1" t="s">
        <v>22</v>
      </c>
      <c r="F218" s="18">
        <v>111</v>
      </c>
      <c r="G218" t="s">
        <v>2080</v>
      </c>
      <c r="H218" s="1">
        <f>IF(COUNTIF(G$2:G218,G218)=1,1,0)</f>
        <v>0</v>
      </c>
      <c r="I218" s="1">
        <v>2</v>
      </c>
      <c r="J218" s="1">
        <v>0</v>
      </c>
      <c r="K218" s="1">
        <v>14.430000000000007</v>
      </c>
      <c r="L218" s="12">
        <f>VLOOKUP(train[[#This Row],[Sub-Category]],Análisis_ABC_XYZ[[#Headers],[#Data]],4,FALSE)</f>
        <v>0.4595170286641902</v>
      </c>
    </row>
    <row r="219" spans="1:12" x14ac:dyDescent="0.35">
      <c r="A219" s="2">
        <v>42081</v>
      </c>
      <c r="B219" s="1" t="s">
        <v>16</v>
      </c>
      <c r="C219" s="1" t="s">
        <v>1073</v>
      </c>
      <c r="D219" s="1" t="s">
        <v>8</v>
      </c>
      <c r="E219" s="1" t="s">
        <v>22</v>
      </c>
      <c r="F219" s="18">
        <v>30.768000000000001</v>
      </c>
      <c r="G219" t="s">
        <v>4890</v>
      </c>
      <c r="H219" s="1">
        <f>IF(COUNTIF(G$2:G219,G219)=1,1,0)</f>
        <v>0</v>
      </c>
      <c r="I219" s="1">
        <v>2</v>
      </c>
      <c r="J219" s="1">
        <v>0.2</v>
      </c>
      <c r="K219" s="1">
        <v>8.0766000000000027</v>
      </c>
      <c r="L219" s="12">
        <f>VLOOKUP(train[[#This Row],[Sub-Category]],Análisis_ABC_XYZ[[#Headers],[#Data]],4,FALSE)</f>
        <v>0.4595170286641902</v>
      </c>
    </row>
    <row r="220" spans="1:12" x14ac:dyDescent="0.35">
      <c r="A220" s="2">
        <v>42081</v>
      </c>
      <c r="B220" s="1" t="s">
        <v>16</v>
      </c>
      <c r="C220" s="1" t="s">
        <v>176</v>
      </c>
      <c r="D220" s="1" t="s">
        <v>14</v>
      </c>
      <c r="E220" s="1" t="s">
        <v>36</v>
      </c>
      <c r="F220" s="18">
        <v>21.376000000000001</v>
      </c>
      <c r="G220" t="s">
        <v>4890</v>
      </c>
      <c r="H220" s="1">
        <f>IF(COUNTIF(G$2:G220,G220)=1,1,0)</f>
        <v>0</v>
      </c>
      <c r="I220" s="1">
        <v>4</v>
      </c>
      <c r="J220" s="1">
        <v>0.2</v>
      </c>
      <c r="K220" s="1">
        <v>7.4815999999999994</v>
      </c>
      <c r="L220" s="12">
        <f>VLOOKUP(train[[#This Row],[Sub-Category]],Análisis_ABC_XYZ[[#Headers],[#Data]],4,FALSE)</f>
        <v>0.43613829632717294</v>
      </c>
    </row>
    <row r="221" spans="1:12" x14ac:dyDescent="0.35">
      <c r="A221" s="2">
        <v>42081</v>
      </c>
      <c r="B221" s="1" t="s">
        <v>16</v>
      </c>
      <c r="C221" s="1" t="s">
        <v>614</v>
      </c>
      <c r="D221" s="1" t="s">
        <v>14</v>
      </c>
      <c r="E221" s="1" t="s">
        <v>91</v>
      </c>
      <c r="F221" s="18">
        <v>18.936</v>
      </c>
      <c r="G221" t="s">
        <v>4890</v>
      </c>
      <c r="H221" s="1">
        <f>IF(COUNTIF(G$2:G221,G221)=1,1,0)</f>
        <v>0</v>
      </c>
      <c r="I221" s="1">
        <v>3</v>
      </c>
      <c r="J221" s="1">
        <v>0.2</v>
      </c>
      <c r="K221" s="1">
        <v>5.9174999999999986</v>
      </c>
      <c r="L221" s="12">
        <f>VLOOKUP(train[[#This Row],[Sub-Category]],Análisis_ABC_XYZ[[#Headers],[#Data]],4,FALSE)</f>
        <v>0.51168203684699509</v>
      </c>
    </row>
    <row r="222" spans="1:12" x14ac:dyDescent="0.35">
      <c r="A222" s="2">
        <v>42081</v>
      </c>
      <c r="B222" s="1" t="s">
        <v>16</v>
      </c>
      <c r="C222" s="1" t="s">
        <v>1483</v>
      </c>
      <c r="D222" s="1" t="s">
        <v>14</v>
      </c>
      <c r="E222" s="1" t="s">
        <v>24</v>
      </c>
      <c r="F222" s="18">
        <v>8.016</v>
      </c>
      <c r="G222" t="s">
        <v>4890</v>
      </c>
      <c r="H222" s="1">
        <f>IF(COUNTIF(G$2:G222,G222)=1,1,0)</f>
        <v>0</v>
      </c>
      <c r="I222" s="1">
        <v>3</v>
      </c>
      <c r="J222" s="1">
        <v>0.2</v>
      </c>
      <c r="K222" s="1">
        <v>1.0019999999999993</v>
      </c>
      <c r="L222" s="12">
        <f>VLOOKUP(train[[#This Row],[Sub-Category]],Análisis_ABC_XYZ[[#Headers],[#Data]],4,FALSE)</f>
        <v>0.45632477063632687</v>
      </c>
    </row>
    <row r="223" spans="1:12" x14ac:dyDescent="0.35">
      <c r="A223" s="2">
        <v>42082</v>
      </c>
      <c r="B223" s="1" t="s">
        <v>16</v>
      </c>
      <c r="C223" s="1" t="s">
        <v>1846</v>
      </c>
      <c r="D223" s="1" t="s">
        <v>26</v>
      </c>
      <c r="E223" s="1" t="s">
        <v>56</v>
      </c>
      <c r="F223" s="18">
        <v>170.24</v>
      </c>
      <c r="G223" t="s">
        <v>3888</v>
      </c>
      <c r="H223" s="1">
        <f>IF(COUNTIF(G$2:G223,G223)=1,1,0)</f>
        <v>1</v>
      </c>
      <c r="I223" s="1">
        <v>2</v>
      </c>
      <c r="J223" s="1">
        <v>0.2</v>
      </c>
      <c r="K223" s="1">
        <v>53.199999999999989</v>
      </c>
      <c r="L223" s="12">
        <f>VLOOKUP(train[[#This Row],[Sub-Category]],Análisis_ABC_XYZ[[#Headers],[#Data]],4,FALSE)</f>
        <v>0.52062335344040378</v>
      </c>
    </row>
    <row r="224" spans="1:12" x14ac:dyDescent="0.35">
      <c r="A224" s="2">
        <v>42082</v>
      </c>
      <c r="B224" s="1" t="s">
        <v>16</v>
      </c>
      <c r="C224" s="1" t="s">
        <v>588</v>
      </c>
      <c r="D224" s="1" t="s">
        <v>26</v>
      </c>
      <c r="E224" s="1" t="s">
        <v>27</v>
      </c>
      <c r="F224" s="18">
        <v>323.97600000000006</v>
      </c>
      <c r="G224" t="s">
        <v>3888</v>
      </c>
      <c r="H224" s="1">
        <f>IF(COUNTIF(G$2:G224,G224)=1,1,0)</f>
        <v>0</v>
      </c>
      <c r="I224" s="1">
        <v>3</v>
      </c>
      <c r="J224" s="1">
        <v>0.2</v>
      </c>
      <c r="K224" s="1">
        <v>28.347899999999981</v>
      </c>
      <c r="L224" s="12">
        <f>VLOOKUP(train[[#This Row],[Sub-Category]],Análisis_ABC_XYZ[[#Headers],[#Data]],4,FALSE)</f>
        <v>0.41105220110552465</v>
      </c>
    </row>
    <row r="225" spans="1:12" x14ac:dyDescent="0.35">
      <c r="A225" s="2">
        <v>42082</v>
      </c>
      <c r="B225" s="1" t="s">
        <v>16</v>
      </c>
      <c r="C225" s="1" t="s">
        <v>1474</v>
      </c>
      <c r="D225" s="1" t="s">
        <v>14</v>
      </c>
      <c r="E225" s="1" t="s">
        <v>29</v>
      </c>
      <c r="F225" s="18">
        <v>33.57</v>
      </c>
      <c r="G225" t="s">
        <v>3888</v>
      </c>
      <c r="H225" s="1">
        <f>IF(COUNTIF(G$2:G225,G225)=1,1,0)</f>
        <v>0</v>
      </c>
      <c r="I225" s="1">
        <v>5</v>
      </c>
      <c r="J225" s="1">
        <v>0.7</v>
      </c>
      <c r="K225" s="1">
        <v>-25.737000000000002</v>
      </c>
      <c r="L225" s="12">
        <f>VLOOKUP(train[[#This Row],[Sub-Category]],Análisis_ABC_XYZ[[#Headers],[#Data]],4,FALSE)</f>
        <v>0.46881743173671325</v>
      </c>
    </row>
    <row r="226" spans="1:12" x14ac:dyDescent="0.35">
      <c r="A226" s="2">
        <v>42082</v>
      </c>
      <c r="B226" s="1" t="s">
        <v>16</v>
      </c>
      <c r="C226" s="1" t="s">
        <v>437</v>
      </c>
      <c r="D226" s="1" t="s">
        <v>14</v>
      </c>
      <c r="E226" s="1" t="s">
        <v>20</v>
      </c>
      <c r="F226" s="18">
        <v>26.160000000000004</v>
      </c>
      <c r="G226" t="s">
        <v>3888</v>
      </c>
      <c r="H226" s="1">
        <f>IF(COUNTIF(G$2:G226,G226)=1,1,0)</f>
        <v>0</v>
      </c>
      <c r="I226" s="1">
        <v>3</v>
      </c>
      <c r="J226" s="1">
        <v>0.2</v>
      </c>
      <c r="K226" s="1">
        <v>1.961999999999998</v>
      </c>
      <c r="L226" s="12">
        <f>VLOOKUP(train[[#This Row],[Sub-Category]],Análisis_ABC_XYZ[[#Headers],[#Data]],4,FALSE)</f>
        <v>0.44610841445725197</v>
      </c>
    </row>
    <row r="227" spans="1:12" x14ac:dyDescent="0.35">
      <c r="A227" s="2">
        <v>42082</v>
      </c>
      <c r="B227" s="1" t="s">
        <v>16</v>
      </c>
      <c r="C227" s="1" t="s">
        <v>1755</v>
      </c>
      <c r="D227" s="1" t="s">
        <v>8</v>
      </c>
      <c r="E227" s="1" t="s">
        <v>22</v>
      </c>
      <c r="F227" s="18">
        <v>20.016000000000002</v>
      </c>
      <c r="G227" t="s">
        <v>3888</v>
      </c>
      <c r="H227" s="1">
        <f>IF(COUNTIF(G$2:G227,G227)=1,1,0)</f>
        <v>0</v>
      </c>
      <c r="I227" s="1">
        <v>3</v>
      </c>
      <c r="J227" s="1">
        <v>0.2</v>
      </c>
      <c r="K227" s="1">
        <v>5.5044000000000013</v>
      </c>
      <c r="L227" s="12">
        <f>VLOOKUP(train[[#This Row],[Sub-Category]],Análisis_ABC_XYZ[[#Headers],[#Data]],4,FALSE)</f>
        <v>0.4595170286641902</v>
      </c>
    </row>
    <row r="228" spans="1:12" x14ac:dyDescent="0.35">
      <c r="A228" s="2">
        <v>42082</v>
      </c>
      <c r="B228" s="1" t="s">
        <v>16</v>
      </c>
      <c r="C228" s="1" t="s">
        <v>1207</v>
      </c>
      <c r="D228" s="1" t="s">
        <v>14</v>
      </c>
      <c r="E228" s="1" t="s">
        <v>15</v>
      </c>
      <c r="F228" s="18">
        <v>11.808</v>
      </c>
      <c r="G228" t="s">
        <v>3888</v>
      </c>
      <c r="H228" s="1">
        <f>IF(COUNTIF(G$2:G228,G228)=1,1,0)</f>
        <v>0</v>
      </c>
      <c r="I228" s="1">
        <v>4</v>
      </c>
      <c r="J228" s="1">
        <v>0.2</v>
      </c>
      <c r="K228" s="1">
        <v>3.9851999999999999</v>
      </c>
      <c r="L228" s="12">
        <f>VLOOKUP(train[[#This Row],[Sub-Category]],Análisis_ABC_XYZ[[#Headers],[#Data]],4,FALSE)</f>
        <v>0.4647369236065339</v>
      </c>
    </row>
    <row r="229" spans="1:12" x14ac:dyDescent="0.35">
      <c r="A229" s="2">
        <v>42082</v>
      </c>
      <c r="B229" s="1" t="s">
        <v>16</v>
      </c>
      <c r="C229" s="1" t="s">
        <v>1102</v>
      </c>
      <c r="D229" s="1" t="s">
        <v>8</v>
      </c>
      <c r="E229" s="1" t="s">
        <v>22</v>
      </c>
      <c r="F229" s="18">
        <v>4.9920000000000009</v>
      </c>
      <c r="G229" t="s">
        <v>3888</v>
      </c>
      <c r="H229" s="1">
        <f>IF(COUNTIF(G$2:G229,G229)=1,1,0)</f>
        <v>0</v>
      </c>
      <c r="I229" s="1">
        <v>3</v>
      </c>
      <c r="J229" s="1">
        <v>0.2</v>
      </c>
      <c r="K229" s="1">
        <v>1.3728000000000002</v>
      </c>
      <c r="L229" s="12">
        <f>VLOOKUP(train[[#This Row],[Sub-Category]],Análisis_ABC_XYZ[[#Headers],[#Data]],4,FALSE)</f>
        <v>0.4595170286641902</v>
      </c>
    </row>
    <row r="230" spans="1:12" x14ac:dyDescent="0.35">
      <c r="A230" s="2">
        <v>42084</v>
      </c>
      <c r="B230" s="1" t="s">
        <v>107</v>
      </c>
      <c r="C230" s="1" t="s">
        <v>1649</v>
      </c>
      <c r="D230" s="1" t="s">
        <v>26</v>
      </c>
      <c r="E230" s="1" t="s">
        <v>27</v>
      </c>
      <c r="F230" s="18">
        <v>3499.9300000000003</v>
      </c>
      <c r="G230" t="s">
        <v>2109</v>
      </c>
      <c r="H230" s="1">
        <f>IF(COUNTIF(G$2:G230,G230)=1,1,0)</f>
        <v>1</v>
      </c>
      <c r="I230" s="1">
        <v>7</v>
      </c>
      <c r="J230" s="1">
        <v>0</v>
      </c>
      <c r="K230" s="1">
        <v>909.98180000000025</v>
      </c>
      <c r="L230" s="12">
        <f>VLOOKUP(train[[#This Row],[Sub-Category]],Análisis_ABC_XYZ[[#Headers],[#Data]],4,FALSE)</f>
        <v>0.41105220110552465</v>
      </c>
    </row>
    <row r="231" spans="1:12" x14ac:dyDescent="0.35">
      <c r="A231" s="2">
        <v>42084</v>
      </c>
      <c r="B231" s="1" t="s">
        <v>111</v>
      </c>
      <c r="C231" s="1" t="s">
        <v>1526</v>
      </c>
      <c r="D231" s="1" t="s">
        <v>8</v>
      </c>
      <c r="E231" s="1" t="s">
        <v>11</v>
      </c>
      <c r="F231" s="18">
        <v>218.376</v>
      </c>
      <c r="G231" t="s">
        <v>2614</v>
      </c>
      <c r="H231" s="1">
        <f>IF(COUNTIF(G$2:G231,G231)=1,1,0)</f>
        <v>1</v>
      </c>
      <c r="I231" s="1">
        <v>3</v>
      </c>
      <c r="J231" s="1">
        <v>0.2</v>
      </c>
      <c r="K231" s="1">
        <v>-10.918799999999983</v>
      </c>
      <c r="L231" s="12">
        <f>VLOOKUP(train[[#This Row],[Sub-Category]],Análisis_ABC_XYZ[[#Headers],[#Data]],4,FALSE)</f>
        <v>0.46529189879902266</v>
      </c>
    </row>
    <row r="232" spans="1:12" x14ac:dyDescent="0.35">
      <c r="A232" s="2">
        <v>42084</v>
      </c>
      <c r="B232" s="1" t="s">
        <v>107</v>
      </c>
      <c r="C232" s="1" t="s">
        <v>1194</v>
      </c>
      <c r="D232" s="1" t="s">
        <v>14</v>
      </c>
      <c r="E232" s="1" t="s">
        <v>36</v>
      </c>
      <c r="F232" s="18">
        <v>122.97</v>
      </c>
      <c r="G232" t="s">
        <v>2109</v>
      </c>
      <c r="H232" s="1">
        <f>IF(COUNTIF(G$2:G232,G232)=1,1,0)</f>
        <v>0</v>
      </c>
      <c r="I232" s="1">
        <v>3</v>
      </c>
      <c r="J232" s="1">
        <v>0</v>
      </c>
      <c r="K232" s="1">
        <v>60.255300000000005</v>
      </c>
      <c r="L232" s="12">
        <f>VLOOKUP(train[[#This Row],[Sub-Category]],Análisis_ABC_XYZ[[#Headers],[#Data]],4,FALSE)</f>
        <v>0.43613829632717294</v>
      </c>
    </row>
    <row r="233" spans="1:12" x14ac:dyDescent="0.35">
      <c r="A233" s="2">
        <v>42084</v>
      </c>
      <c r="B233" s="1" t="s">
        <v>107</v>
      </c>
      <c r="C233" s="1" t="s">
        <v>867</v>
      </c>
      <c r="D233" s="1" t="s">
        <v>14</v>
      </c>
      <c r="E233" s="1" t="s">
        <v>29</v>
      </c>
      <c r="F233" s="18">
        <v>122.94</v>
      </c>
      <c r="G233" t="s">
        <v>2109</v>
      </c>
      <c r="H233" s="1">
        <f>IF(COUNTIF(G$2:G233,G233)=1,1,0)</f>
        <v>0</v>
      </c>
      <c r="I233" s="1">
        <v>3</v>
      </c>
      <c r="J233" s="1">
        <v>0</v>
      </c>
      <c r="K233" s="1">
        <v>59.011199999999988</v>
      </c>
      <c r="L233" s="12">
        <f>VLOOKUP(train[[#This Row],[Sub-Category]],Análisis_ABC_XYZ[[#Headers],[#Data]],4,FALSE)</f>
        <v>0.46881743173671325</v>
      </c>
    </row>
    <row r="234" spans="1:12" x14ac:dyDescent="0.35">
      <c r="A234" s="2">
        <v>42084</v>
      </c>
      <c r="B234" s="1" t="s">
        <v>111</v>
      </c>
      <c r="C234" s="1" t="s">
        <v>254</v>
      </c>
      <c r="D234" s="1" t="s">
        <v>14</v>
      </c>
      <c r="E234" s="1" t="s">
        <v>15</v>
      </c>
      <c r="F234" s="18">
        <v>59.20000000000001</v>
      </c>
      <c r="G234" t="s">
        <v>2614</v>
      </c>
      <c r="H234" s="1">
        <f>IF(COUNTIF(G$2:G234,G234)=1,1,0)</f>
        <v>0</v>
      </c>
      <c r="I234" s="1">
        <v>5</v>
      </c>
      <c r="J234" s="1">
        <v>0.2</v>
      </c>
      <c r="K234" s="1">
        <v>22.199999999999996</v>
      </c>
      <c r="L234" s="12">
        <f>VLOOKUP(train[[#This Row],[Sub-Category]],Análisis_ABC_XYZ[[#Headers],[#Data]],4,FALSE)</f>
        <v>0.4647369236065339</v>
      </c>
    </row>
    <row r="235" spans="1:12" x14ac:dyDescent="0.35">
      <c r="A235" s="2">
        <v>42084</v>
      </c>
      <c r="B235" s="1" t="s">
        <v>111</v>
      </c>
      <c r="C235" s="1" t="s">
        <v>1068</v>
      </c>
      <c r="D235" s="1" t="s">
        <v>8</v>
      </c>
      <c r="E235" s="1" t="s">
        <v>22</v>
      </c>
      <c r="F235" s="18">
        <v>32.952000000000005</v>
      </c>
      <c r="G235" t="s">
        <v>2614</v>
      </c>
      <c r="H235" s="1">
        <f>IF(COUNTIF(G$2:G235,G235)=1,1,0)</f>
        <v>0</v>
      </c>
      <c r="I235" s="1">
        <v>3</v>
      </c>
      <c r="J235" s="1">
        <v>0.2</v>
      </c>
      <c r="K235" s="1">
        <v>6.5903999999999989</v>
      </c>
      <c r="L235" s="12">
        <f>VLOOKUP(train[[#This Row],[Sub-Category]],Análisis_ABC_XYZ[[#Headers],[#Data]],4,FALSE)</f>
        <v>0.4595170286641902</v>
      </c>
    </row>
    <row r="236" spans="1:12" x14ac:dyDescent="0.35">
      <c r="A236" s="2">
        <v>42084</v>
      </c>
      <c r="B236" s="1" t="s">
        <v>34</v>
      </c>
      <c r="C236" s="1" t="s">
        <v>1584</v>
      </c>
      <c r="D236" s="1" t="s">
        <v>14</v>
      </c>
      <c r="E236" s="1" t="s">
        <v>20</v>
      </c>
      <c r="F236" s="18">
        <v>16.272000000000002</v>
      </c>
      <c r="G236" t="s">
        <v>5519</v>
      </c>
      <c r="H236" s="1">
        <f>IF(COUNTIF(G$2:G236,G236)=1,1,0)</f>
        <v>1</v>
      </c>
      <c r="I236" s="1">
        <v>1</v>
      </c>
      <c r="J236" s="1">
        <v>0.2</v>
      </c>
      <c r="K236" s="1">
        <v>-3.864600000000002</v>
      </c>
      <c r="L236" s="12">
        <f>VLOOKUP(train[[#This Row],[Sub-Category]],Análisis_ABC_XYZ[[#Headers],[#Data]],4,FALSE)</f>
        <v>0.44610841445725197</v>
      </c>
    </row>
    <row r="237" spans="1:12" x14ac:dyDescent="0.35">
      <c r="A237" s="2">
        <v>42084</v>
      </c>
      <c r="B237" s="1" t="s">
        <v>107</v>
      </c>
      <c r="C237" s="1" t="s">
        <v>1640</v>
      </c>
      <c r="D237" s="1" t="s">
        <v>14</v>
      </c>
      <c r="E237" s="1" t="s">
        <v>15</v>
      </c>
      <c r="F237" s="18">
        <v>14.399999999999999</v>
      </c>
      <c r="G237" t="s">
        <v>2109</v>
      </c>
      <c r="H237" s="1">
        <f>IF(COUNTIF(G$2:G237,G237)=1,1,0)</f>
        <v>0</v>
      </c>
      <c r="I237" s="1">
        <v>5</v>
      </c>
      <c r="J237" s="1">
        <v>0</v>
      </c>
      <c r="K237" s="1">
        <v>6.6239999999999988</v>
      </c>
      <c r="L237" s="12">
        <f>VLOOKUP(train[[#This Row],[Sub-Category]],Análisis_ABC_XYZ[[#Headers],[#Data]],4,FALSE)</f>
        <v>0.4647369236065339</v>
      </c>
    </row>
    <row r="238" spans="1:12" x14ac:dyDescent="0.35">
      <c r="A238" s="2">
        <v>42084</v>
      </c>
      <c r="B238" s="1" t="s">
        <v>107</v>
      </c>
      <c r="C238" s="1" t="s">
        <v>433</v>
      </c>
      <c r="D238" s="1" t="s">
        <v>14</v>
      </c>
      <c r="E238" s="1" t="s">
        <v>24</v>
      </c>
      <c r="F238" s="18">
        <v>9.32</v>
      </c>
      <c r="G238" t="s">
        <v>2109</v>
      </c>
      <c r="H238" s="1">
        <f>IF(COUNTIF(G$2:G238,G238)=1,1,0)</f>
        <v>0</v>
      </c>
      <c r="I238" s="1">
        <v>4</v>
      </c>
      <c r="J238" s="1">
        <v>0</v>
      </c>
      <c r="K238" s="1">
        <v>2.702799999999999</v>
      </c>
      <c r="L238" s="12">
        <f>VLOOKUP(train[[#This Row],[Sub-Category]],Análisis_ABC_XYZ[[#Headers],[#Data]],4,FALSE)</f>
        <v>0.45632477063632687</v>
      </c>
    </row>
    <row r="239" spans="1:12" x14ac:dyDescent="0.35">
      <c r="A239" s="2">
        <v>42084</v>
      </c>
      <c r="B239" s="1" t="s">
        <v>157</v>
      </c>
      <c r="C239" s="1" t="s">
        <v>237</v>
      </c>
      <c r="D239" s="1" t="s">
        <v>14</v>
      </c>
      <c r="E239" s="1" t="s">
        <v>24</v>
      </c>
      <c r="F239" s="18">
        <v>7.4080000000000004</v>
      </c>
      <c r="G239" t="s">
        <v>4641</v>
      </c>
      <c r="H239" s="1">
        <f>IF(COUNTIF(G$2:G239,G239)=1,1,0)</f>
        <v>1</v>
      </c>
      <c r="I239" s="1">
        <v>2</v>
      </c>
      <c r="J239" s="1">
        <v>0.2</v>
      </c>
      <c r="K239" s="1">
        <v>1.2037999999999995</v>
      </c>
      <c r="L239" s="12">
        <f>VLOOKUP(train[[#This Row],[Sub-Category]],Análisis_ABC_XYZ[[#Headers],[#Data]],4,FALSE)</f>
        <v>0.45632477063632687</v>
      </c>
    </row>
    <row r="240" spans="1:12" x14ac:dyDescent="0.35">
      <c r="A240" s="2">
        <v>42084</v>
      </c>
      <c r="B240" s="1" t="s">
        <v>157</v>
      </c>
      <c r="C240" s="1" t="s">
        <v>238</v>
      </c>
      <c r="D240" s="1" t="s">
        <v>14</v>
      </c>
      <c r="E240" s="1" t="s">
        <v>24</v>
      </c>
      <c r="F240" s="18">
        <v>6.048</v>
      </c>
      <c r="G240" t="s">
        <v>4641</v>
      </c>
      <c r="H240" s="1">
        <f>IF(COUNTIF(G$2:G240,G240)=1,1,0)</f>
        <v>0</v>
      </c>
      <c r="I240" s="1">
        <v>3</v>
      </c>
      <c r="J240" s="1">
        <v>0.2</v>
      </c>
      <c r="K240" s="1">
        <v>1.5876000000000006</v>
      </c>
      <c r="L240" s="12">
        <f>VLOOKUP(train[[#This Row],[Sub-Category]],Análisis_ABC_XYZ[[#Headers],[#Data]],4,FALSE)</f>
        <v>0.45632477063632687</v>
      </c>
    </row>
    <row r="241" spans="1:12" x14ac:dyDescent="0.35">
      <c r="A241" s="2">
        <v>42085</v>
      </c>
      <c r="B241" s="1" t="s">
        <v>104</v>
      </c>
      <c r="C241" s="1" t="s">
        <v>605</v>
      </c>
      <c r="D241" s="1" t="s">
        <v>8</v>
      </c>
      <c r="E241" s="1" t="s">
        <v>11</v>
      </c>
      <c r="F241" s="18">
        <v>314.35199999999998</v>
      </c>
      <c r="G241" t="s">
        <v>6281</v>
      </c>
      <c r="H241" s="1">
        <f>IF(COUNTIF(G$2:G241,G241)=1,1,0)</f>
        <v>1</v>
      </c>
      <c r="I241" s="1">
        <v>3</v>
      </c>
      <c r="J241" s="1">
        <v>0.2</v>
      </c>
      <c r="K241" s="1">
        <v>-35.36460000000001</v>
      </c>
      <c r="L241" s="12">
        <f>VLOOKUP(train[[#This Row],[Sub-Category]],Análisis_ABC_XYZ[[#Headers],[#Data]],4,FALSE)</f>
        <v>0.46529189879902266</v>
      </c>
    </row>
    <row r="242" spans="1:12" x14ac:dyDescent="0.35">
      <c r="A242" s="2">
        <v>42085</v>
      </c>
      <c r="B242" s="1" t="s">
        <v>104</v>
      </c>
      <c r="C242" s="1" t="s">
        <v>1394</v>
      </c>
      <c r="D242" s="1" t="s">
        <v>14</v>
      </c>
      <c r="E242" s="1" t="s">
        <v>36</v>
      </c>
      <c r="F242" s="18">
        <v>74.352000000000004</v>
      </c>
      <c r="G242" t="s">
        <v>6281</v>
      </c>
      <c r="H242" s="1">
        <f>IF(COUNTIF(G$2:G242,G242)=1,1,0)</f>
        <v>0</v>
      </c>
      <c r="I242" s="1">
        <v>3</v>
      </c>
      <c r="J242" s="1">
        <v>0.2</v>
      </c>
      <c r="K242" s="1">
        <v>23.234999999999992</v>
      </c>
      <c r="L242" s="12">
        <f>VLOOKUP(train[[#This Row],[Sub-Category]],Análisis_ABC_XYZ[[#Headers],[#Data]],4,FALSE)</f>
        <v>0.43613829632717294</v>
      </c>
    </row>
    <row r="243" spans="1:12" x14ac:dyDescent="0.35">
      <c r="A243" s="2">
        <v>42085</v>
      </c>
      <c r="B243" s="1" t="s">
        <v>34</v>
      </c>
      <c r="C243" s="1" t="s">
        <v>191</v>
      </c>
      <c r="D243" s="1" t="s">
        <v>14</v>
      </c>
      <c r="E243" s="1" t="s">
        <v>29</v>
      </c>
      <c r="F243" s="18">
        <v>51.465000000000018</v>
      </c>
      <c r="G243" t="s">
        <v>4835</v>
      </c>
      <c r="H243" s="1">
        <f>IF(COUNTIF(G$2:G243,G243)=1,1,0)</f>
        <v>1</v>
      </c>
      <c r="I243" s="1">
        <v>5</v>
      </c>
      <c r="J243" s="1">
        <v>0.7</v>
      </c>
      <c r="K243" s="1">
        <v>-39.456499999999991</v>
      </c>
      <c r="L243" s="12">
        <f>VLOOKUP(train[[#This Row],[Sub-Category]],Análisis_ABC_XYZ[[#Headers],[#Data]],4,FALSE)</f>
        <v>0.46881743173671325</v>
      </c>
    </row>
    <row r="244" spans="1:12" x14ac:dyDescent="0.35">
      <c r="A244" s="2">
        <v>42085</v>
      </c>
      <c r="B244" s="1" t="s">
        <v>84</v>
      </c>
      <c r="C244" s="1" t="s">
        <v>420</v>
      </c>
      <c r="D244" s="1" t="s">
        <v>14</v>
      </c>
      <c r="E244" s="1" t="s">
        <v>24</v>
      </c>
      <c r="F244" s="18">
        <v>16.28</v>
      </c>
      <c r="G244" t="s">
        <v>3415</v>
      </c>
      <c r="H244" s="1">
        <f>IF(COUNTIF(G$2:G244,G244)=1,1,0)</f>
        <v>1</v>
      </c>
      <c r="I244" s="1">
        <v>2</v>
      </c>
      <c r="J244" s="1">
        <v>0</v>
      </c>
      <c r="K244" s="1">
        <v>6.5120000000000005</v>
      </c>
      <c r="L244" s="12">
        <f>VLOOKUP(train[[#This Row],[Sub-Category]],Análisis_ABC_XYZ[[#Headers],[#Data]],4,FALSE)</f>
        <v>0.45632477063632687</v>
      </c>
    </row>
    <row r="245" spans="1:12" x14ac:dyDescent="0.35">
      <c r="A245" s="2">
        <v>42085</v>
      </c>
      <c r="B245" s="1" t="s">
        <v>34</v>
      </c>
      <c r="C245" s="1" t="s">
        <v>85</v>
      </c>
      <c r="D245" s="1" t="s">
        <v>14</v>
      </c>
      <c r="E245" s="1" t="s">
        <v>29</v>
      </c>
      <c r="F245" s="18">
        <v>7.644000000000001</v>
      </c>
      <c r="G245" t="s">
        <v>4835</v>
      </c>
      <c r="H245" s="1">
        <f>IF(COUNTIF(G$2:G245,G245)=1,1,0)</f>
        <v>0</v>
      </c>
      <c r="I245" s="1">
        <v>4</v>
      </c>
      <c r="J245" s="1">
        <v>0.7</v>
      </c>
      <c r="K245" s="1">
        <v>-5.8603999999999985</v>
      </c>
      <c r="L245" s="12">
        <f>VLOOKUP(train[[#This Row],[Sub-Category]],Análisis_ABC_XYZ[[#Headers],[#Data]],4,FALSE)</f>
        <v>0.46881743173671325</v>
      </c>
    </row>
    <row r="246" spans="1:12" x14ac:dyDescent="0.35">
      <c r="A246" s="2">
        <v>42086</v>
      </c>
      <c r="B246" s="1" t="s">
        <v>12</v>
      </c>
      <c r="C246" s="1" t="s">
        <v>1623</v>
      </c>
      <c r="D246" s="1" t="s">
        <v>26</v>
      </c>
      <c r="E246" s="1" t="s">
        <v>27</v>
      </c>
      <c r="F246" s="18">
        <v>604.75199999999995</v>
      </c>
      <c r="G246" t="s">
        <v>4119</v>
      </c>
      <c r="H246" s="1">
        <f>IF(COUNTIF(G$2:G246,G246)=1,1,0)</f>
        <v>1</v>
      </c>
      <c r="I246" s="1">
        <v>6</v>
      </c>
      <c r="J246" s="1">
        <v>0.2</v>
      </c>
      <c r="K246" s="1">
        <v>37.797000000000025</v>
      </c>
      <c r="L246" s="12">
        <f>VLOOKUP(train[[#This Row],[Sub-Category]],Análisis_ABC_XYZ[[#Headers],[#Data]],4,FALSE)</f>
        <v>0.41105220110552465</v>
      </c>
    </row>
    <row r="247" spans="1:12" x14ac:dyDescent="0.35">
      <c r="A247" s="2">
        <v>42086</v>
      </c>
      <c r="B247" s="1" t="s">
        <v>12</v>
      </c>
      <c r="C247" s="1" t="s">
        <v>610</v>
      </c>
      <c r="D247" s="1" t="s">
        <v>14</v>
      </c>
      <c r="E247" s="1" t="s">
        <v>20</v>
      </c>
      <c r="F247" s="18">
        <v>330.4</v>
      </c>
      <c r="G247" t="s">
        <v>4119</v>
      </c>
      <c r="H247" s="1">
        <f>IF(COUNTIF(G$2:G247,G247)=1,1,0)</f>
        <v>0</v>
      </c>
      <c r="I247" s="1">
        <v>2</v>
      </c>
      <c r="J247" s="1">
        <v>0</v>
      </c>
      <c r="K247" s="1">
        <v>85.903999999999996</v>
      </c>
      <c r="L247" s="12">
        <f>VLOOKUP(train[[#This Row],[Sub-Category]],Análisis_ABC_XYZ[[#Headers],[#Data]],4,FALSE)</f>
        <v>0.44610841445725197</v>
      </c>
    </row>
    <row r="248" spans="1:12" x14ac:dyDescent="0.35">
      <c r="A248" s="2">
        <v>42086</v>
      </c>
      <c r="B248" s="1" t="s">
        <v>16</v>
      </c>
      <c r="C248" s="1" t="s">
        <v>681</v>
      </c>
      <c r="D248" s="1" t="s">
        <v>14</v>
      </c>
      <c r="E248" s="1" t="s">
        <v>15</v>
      </c>
      <c r="F248" s="18">
        <v>9.9120000000000008</v>
      </c>
      <c r="G248" t="s">
        <v>5078</v>
      </c>
      <c r="H248" s="1">
        <f>IF(COUNTIF(G$2:G248,G248)=1,1,0)</f>
        <v>1</v>
      </c>
      <c r="I248" s="1">
        <v>3</v>
      </c>
      <c r="J248" s="1">
        <v>0.2</v>
      </c>
      <c r="K248" s="1">
        <v>3.2213999999999996</v>
      </c>
      <c r="L248" s="12">
        <f>VLOOKUP(train[[#This Row],[Sub-Category]],Análisis_ABC_XYZ[[#Headers],[#Data]],4,FALSE)</f>
        <v>0.4647369236065339</v>
      </c>
    </row>
    <row r="249" spans="1:12" x14ac:dyDescent="0.35">
      <c r="A249" s="2">
        <v>42087</v>
      </c>
      <c r="B249" s="1" t="s">
        <v>12</v>
      </c>
      <c r="C249" s="1" t="s">
        <v>1775</v>
      </c>
      <c r="D249" s="1" t="s">
        <v>8</v>
      </c>
      <c r="E249" s="1" t="s">
        <v>22</v>
      </c>
      <c r="F249" s="18">
        <v>40.479999999999997</v>
      </c>
      <c r="G249" t="s">
        <v>4311</v>
      </c>
      <c r="H249" s="1">
        <f>IF(COUNTIF(G$2:G249,G249)=1,1,0)</f>
        <v>1</v>
      </c>
      <c r="I249" s="1">
        <v>2</v>
      </c>
      <c r="J249" s="1">
        <v>0</v>
      </c>
      <c r="K249" s="1">
        <v>14.572799999999997</v>
      </c>
      <c r="L249" s="12">
        <f>VLOOKUP(train[[#This Row],[Sub-Category]],Análisis_ABC_XYZ[[#Headers],[#Data]],4,FALSE)</f>
        <v>0.4595170286641902</v>
      </c>
    </row>
    <row r="250" spans="1:12" x14ac:dyDescent="0.35">
      <c r="A250" s="2">
        <v>42087</v>
      </c>
      <c r="B250" s="1" t="s">
        <v>89</v>
      </c>
      <c r="C250" s="1" t="s">
        <v>1741</v>
      </c>
      <c r="D250" s="1" t="s">
        <v>14</v>
      </c>
      <c r="E250" s="1" t="s">
        <v>36</v>
      </c>
      <c r="F250" s="18">
        <v>24.900000000000002</v>
      </c>
      <c r="G250" t="s">
        <v>2224</v>
      </c>
      <c r="H250" s="1">
        <f>IF(COUNTIF(G$2:G250,G250)=1,1,0)</f>
        <v>1</v>
      </c>
      <c r="I250" s="1">
        <v>5</v>
      </c>
      <c r="J250" s="1">
        <v>0</v>
      </c>
      <c r="K250" s="1">
        <v>11.703000000000001</v>
      </c>
      <c r="L250" s="12">
        <f>VLOOKUP(train[[#This Row],[Sub-Category]],Análisis_ABC_XYZ[[#Headers],[#Data]],4,FALSE)</f>
        <v>0.43613829632717294</v>
      </c>
    </row>
    <row r="251" spans="1:12" x14ac:dyDescent="0.35">
      <c r="A251" s="2">
        <v>42088</v>
      </c>
      <c r="B251" s="1" t="s">
        <v>12</v>
      </c>
      <c r="C251" s="1" t="s">
        <v>1636</v>
      </c>
      <c r="D251" s="1" t="s">
        <v>26</v>
      </c>
      <c r="E251" s="1" t="s">
        <v>56</v>
      </c>
      <c r="F251" s="18">
        <v>45.48</v>
      </c>
      <c r="G251" t="s">
        <v>2696</v>
      </c>
      <c r="H251" s="1">
        <f>IF(COUNTIF(G$2:G251,G251)=1,1,0)</f>
        <v>1</v>
      </c>
      <c r="I251" s="1">
        <v>4</v>
      </c>
      <c r="J251" s="1">
        <v>0</v>
      </c>
      <c r="K251" s="1">
        <v>15.917999999999999</v>
      </c>
      <c r="L251" s="12">
        <f>VLOOKUP(train[[#This Row],[Sub-Category]],Análisis_ABC_XYZ[[#Headers],[#Data]],4,FALSE)</f>
        <v>0.52062335344040378</v>
      </c>
    </row>
    <row r="252" spans="1:12" x14ac:dyDescent="0.35">
      <c r="A252" s="2">
        <v>42088</v>
      </c>
      <c r="B252" s="1" t="s">
        <v>89</v>
      </c>
      <c r="C252" s="1" t="s">
        <v>1411</v>
      </c>
      <c r="D252" s="1" t="s">
        <v>8</v>
      </c>
      <c r="E252" s="1" t="s">
        <v>11</v>
      </c>
      <c r="F252" s="18">
        <v>366.786</v>
      </c>
      <c r="G252" t="s">
        <v>6709</v>
      </c>
      <c r="H252" s="1">
        <f>IF(COUNTIF(G$2:G252,G252)=1,1,0)</f>
        <v>1</v>
      </c>
      <c r="I252" s="1">
        <v>7</v>
      </c>
      <c r="J252" s="1">
        <v>0.1</v>
      </c>
      <c r="K252" s="1">
        <v>65.206400000000002</v>
      </c>
      <c r="L252" s="12">
        <f>VLOOKUP(train[[#This Row],[Sub-Category]],Análisis_ABC_XYZ[[#Headers],[#Data]],4,FALSE)</f>
        <v>0.46529189879902266</v>
      </c>
    </row>
    <row r="253" spans="1:12" x14ac:dyDescent="0.35">
      <c r="A253" s="2">
        <v>42088</v>
      </c>
      <c r="B253" s="1" t="s">
        <v>12</v>
      </c>
      <c r="C253" s="1" t="s">
        <v>819</v>
      </c>
      <c r="D253" s="1" t="s">
        <v>14</v>
      </c>
      <c r="E253" s="1" t="s">
        <v>24</v>
      </c>
      <c r="F253" s="18">
        <v>25.44</v>
      </c>
      <c r="G253" t="s">
        <v>2696</v>
      </c>
      <c r="H253" s="1">
        <f>IF(COUNTIF(G$2:G253,G253)=1,1,0)</f>
        <v>0</v>
      </c>
      <c r="I253" s="1">
        <v>6</v>
      </c>
      <c r="J253" s="1">
        <v>0</v>
      </c>
      <c r="K253" s="1">
        <v>9.9215999999999998</v>
      </c>
      <c r="L253" s="12">
        <f>VLOOKUP(train[[#This Row],[Sub-Category]],Análisis_ABC_XYZ[[#Headers],[#Data]],4,FALSE)</f>
        <v>0.45632477063632687</v>
      </c>
    </row>
    <row r="254" spans="1:12" x14ac:dyDescent="0.35">
      <c r="A254" s="2">
        <v>42088</v>
      </c>
      <c r="B254" s="1" t="s">
        <v>12</v>
      </c>
      <c r="C254" s="1" t="s">
        <v>1524</v>
      </c>
      <c r="D254" s="1" t="s">
        <v>14</v>
      </c>
      <c r="E254" s="1" t="s">
        <v>24</v>
      </c>
      <c r="F254" s="18">
        <v>14.88</v>
      </c>
      <c r="G254" t="s">
        <v>2696</v>
      </c>
      <c r="H254" s="1">
        <f>IF(COUNTIF(G$2:G254,G254)=1,1,0)</f>
        <v>0</v>
      </c>
      <c r="I254" s="1">
        <v>2</v>
      </c>
      <c r="J254" s="1">
        <v>0</v>
      </c>
      <c r="K254" s="1">
        <v>3.7200000000000006</v>
      </c>
      <c r="L254" s="12">
        <f>VLOOKUP(train[[#This Row],[Sub-Category]],Análisis_ABC_XYZ[[#Headers],[#Data]],4,FALSE)</f>
        <v>0.45632477063632687</v>
      </c>
    </row>
    <row r="255" spans="1:12" x14ac:dyDescent="0.35">
      <c r="A255" s="2">
        <v>42088</v>
      </c>
      <c r="B255" s="1" t="s">
        <v>12</v>
      </c>
      <c r="C255" s="1" t="s">
        <v>1017</v>
      </c>
      <c r="D255" s="1" t="s">
        <v>14</v>
      </c>
      <c r="E255" s="1" t="s">
        <v>24</v>
      </c>
      <c r="F255" s="18">
        <v>6.56</v>
      </c>
      <c r="G255" t="s">
        <v>2696</v>
      </c>
      <c r="H255" s="1">
        <f>IF(COUNTIF(G$2:G255,G255)=1,1,0)</f>
        <v>0</v>
      </c>
      <c r="I255" s="1">
        <v>2</v>
      </c>
      <c r="J255" s="1">
        <v>0</v>
      </c>
      <c r="K255" s="1">
        <v>1.9023999999999992</v>
      </c>
      <c r="L255" s="12">
        <f>VLOOKUP(train[[#This Row],[Sub-Category]],Análisis_ABC_XYZ[[#Headers],[#Data]],4,FALSE)</f>
        <v>0.45632477063632687</v>
      </c>
    </row>
    <row r="256" spans="1:12" x14ac:dyDescent="0.35">
      <c r="A256" s="2">
        <v>42089</v>
      </c>
      <c r="B256" s="1" t="s">
        <v>12</v>
      </c>
      <c r="C256" s="1" t="s">
        <v>231</v>
      </c>
      <c r="D256" s="1" t="s">
        <v>26</v>
      </c>
      <c r="E256" s="1" t="s">
        <v>56</v>
      </c>
      <c r="F256" s="18">
        <v>66.300000000000011</v>
      </c>
      <c r="G256" t="s">
        <v>2705</v>
      </c>
      <c r="H256" s="1">
        <f>IF(COUNTIF(G$2:G256,G256)=1,1,0)</f>
        <v>1</v>
      </c>
      <c r="I256" s="1">
        <v>3</v>
      </c>
      <c r="J256" s="1">
        <v>0</v>
      </c>
      <c r="K256" s="1">
        <v>8.6190000000000033</v>
      </c>
      <c r="L256" s="12">
        <f>VLOOKUP(train[[#This Row],[Sub-Category]],Análisis_ABC_XYZ[[#Headers],[#Data]],4,FALSE)</f>
        <v>0.52062335344040378</v>
      </c>
    </row>
    <row r="257" spans="1:12" x14ac:dyDescent="0.35">
      <c r="A257" s="2">
        <v>42089</v>
      </c>
      <c r="B257" s="1" t="s">
        <v>12</v>
      </c>
      <c r="C257" s="1" t="s">
        <v>1836</v>
      </c>
      <c r="D257" s="1" t="s">
        <v>26</v>
      </c>
      <c r="E257" s="1" t="s">
        <v>27</v>
      </c>
      <c r="F257" s="18">
        <v>28.783999999999999</v>
      </c>
      <c r="G257" t="s">
        <v>2359</v>
      </c>
      <c r="H257" s="1">
        <f>IF(COUNTIF(G$2:G257,G257)=1,1,0)</f>
        <v>1</v>
      </c>
      <c r="I257" s="1">
        <v>2</v>
      </c>
      <c r="J257" s="1">
        <v>0.2</v>
      </c>
      <c r="K257" s="1">
        <v>2.878400000000001</v>
      </c>
      <c r="L257" s="12">
        <f>VLOOKUP(train[[#This Row],[Sub-Category]],Análisis_ABC_XYZ[[#Headers],[#Data]],4,FALSE)</f>
        <v>0.41105220110552465</v>
      </c>
    </row>
    <row r="258" spans="1:12" x14ac:dyDescent="0.35">
      <c r="A258" s="2">
        <v>42089</v>
      </c>
      <c r="B258" s="1" t="s">
        <v>12</v>
      </c>
      <c r="C258" s="1" t="s">
        <v>78</v>
      </c>
      <c r="D258" s="1" t="s">
        <v>14</v>
      </c>
      <c r="E258" s="1" t="s">
        <v>29</v>
      </c>
      <c r="F258" s="18">
        <v>27.936000000000003</v>
      </c>
      <c r="G258" t="s">
        <v>2359</v>
      </c>
      <c r="H258" s="1">
        <f>IF(COUNTIF(G$2:G258,G258)=1,1,0)</f>
        <v>0</v>
      </c>
      <c r="I258" s="1">
        <v>4</v>
      </c>
      <c r="J258" s="1">
        <v>0.2</v>
      </c>
      <c r="K258" s="1">
        <v>9.4283999999999963</v>
      </c>
      <c r="L258" s="12">
        <f>VLOOKUP(train[[#This Row],[Sub-Category]],Análisis_ABC_XYZ[[#Headers],[#Data]],4,FALSE)</f>
        <v>0.46881743173671325</v>
      </c>
    </row>
    <row r="259" spans="1:12" x14ac:dyDescent="0.35">
      <c r="A259" s="2">
        <v>42089</v>
      </c>
      <c r="B259" s="1" t="s">
        <v>12</v>
      </c>
      <c r="C259" s="1" t="s">
        <v>1622</v>
      </c>
      <c r="D259" s="1" t="s">
        <v>14</v>
      </c>
      <c r="E259" s="1" t="s">
        <v>15</v>
      </c>
      <c r="F259" s="18">
        <v>18.75</v>
      </c>
      <c r="G259" t="s">
        <v>3561</v>
      </c>
      <c r="H259" s="1">
        <f>IF(COUNTIF(G$2:G259,G259)=1,1,0)</f>
        <v>1</v>
      </c>
      <c r="I259" s="1">
        <v>5</v>
      </c>
      <c r="J259" s="1">
        <v>0</v>
      </c>
      <c r="K259" s="1">
        <v>9</v>
      </c>
      <c r="L259" s="12">
        <f>VLOOKUP(train[[#This Row],[Sub-Category]],Análisis_ABC_XYZ[[#Headers],[#Data]],4,FALSE)</f>
        <v>0.4647369236065339</v>
      </c>
    </row>
    <row r="260" spans="1:12" x14ac:dyDescent="0.35">
      <c r="A260" s="2">
        <v>42089</v>
      </c>
      <c r="B260" s="1" t="s">
        <v>12</v>
      </c>
      <c r="C260" s="1" t="s">
        <v>1313</v>
      </c>
      <c r="D260" s="1" t="s">
        <v>14</v>
      </c>
      <c r="E260" s="1" t="s">
        <v>24</v>
      </c>
      <c r="F260" s="18">
        <v>3.36</v>
      </c>
      <c r="G260" t="s">
        <v>2359</v>
      </c>
      <c r="H260" s="1">
        <f>IF(COUNTIF(G$2:G260,G260)=1,1,0)</f>
        <v>0</v>
      </c>
      <c r="I260" s="1">
        <v>2</v>
      </c>
      <c r="J260" s="1">
        <v>0</v>
      </c>
      <c r="K260" s="1">
        <v>0.83999999999999986</v>
      </c>
      <c r="L260" s="12">
        <f>VLOOKUP(train[[#This Row],[Sub-Category]],Análisis_ABC_XYZ[[#Headers],[#Data]],4,FALSE)</f>
        <v>0.45632477063632687</v>
      </c>
    </row>
    <row r="261" spans="1:12" x14ac:dyDescent="0.35">
      <c r="A261" s="2">
        <v>42091</v>
      </c>
      <c r="B261" s="1" t="s">
        <v>154</v>
      </c>
      <c r="C261" s="1" t="s">
        <v>1302</v>
      </c>
      <c r="D261" s="1" t="s">
        <v>8</v>
      </c>
      <c r="E261" s="1" t="s">
        <v>18</v>
      </c>
      <c r="F261" s="18">
        <v>1184.72</v>
      </c>
      <c r="G261" t="s">
        <v>2641</v>
      </c>
      <c r="H261" s="1">
        <f>IF(COUNTIF(G$2:G261,G261)=1,1,0)</f>
        <v>1</v>
      </c>
      <c r="I261" s="1">
        <v>4</v>
      </c>
      <c r="J261" s="1">
        <v>0</v>
      </c>
      <c r="K261" s="1">
        <v>106.62480000000005</v>
      </c>
      <c r="L261" s="12">
        <f>VLOOKUP(train[[#This Row],[Sub-Category]],Análisis_ABC_XYZ[[#Headers],[#Data]],4,FALSE)</f>
        <v>0.55975208308209756</v>
      </c>
    </row>
    <row r="262" spans="1:12" x14ac:dyDescent="0.35">
      <c r="A262" s="2">
        <v>42091</v>
      </c>
      <c r="B262" s="1" t="s">
        <v>157</v>
      </c>
      <c r="C262" s="1" t="s">
        <v>658</v>
      </c>
      <c r="D262" s="1" t="s">
        <v>8</v>
      </c>
      <c r="E262" s="1" t="s">
        <v>18</v>
      </c>
      <c r="F262" s="18">
        <v>330.58800000000002</v>
      </c>
      <c r="G262" t="s">
        <v>6900</v>
      </c>
      <c r="H262" s="1">
        <f>IF(COUNTIF(G$2:G262,G262)=1,1,0)</f>
        <v>1</v>
      </c>
      <c r="I262" s="1">
        <v>1</v>
      </c>
      <c r="J262" s="1">
        <v>0.4</v>
      </c>
      <c r="K262" s="1">
        <v>-143.25480000000002</v>
      </c>
      <c r="L262" s="12">
        <f>VLOOKUP(train[[#This Row],[Sub-Category]],Análisis_ABC_XYZ[[#Headers],[#Data]],4,FALSE)</f>
        <v>0.55975208308209756</v>
      </c>
    </row>
    <row r="263" spans="1:12" x14ac:dyDescent="0.35">
      <c r="A263" s="2">
        <v>42091</v>
      </c>
      <c r="B263" s="1" t="s">
        <v>203</v>
      </c>
      <c r="C263" s="1" t="s">
        <v>226</v>
      </c>
      <c r="D263" s="1" t="s">
        <v>26</v>
      </c>
      <c r="E263" s="1" t="s">
        <v>27</v>
      </c>
      <c r="F263" s="18">
        <v>302.37599999999998</v>
      </c>
      <c r="G263" t="s">
        <v>6665</v>
      </c>
      <c r="H263" s="1">
        <f>IF(COUNTIF(G$2:G263,G263)=1,1,0)</f>
        <v>1</v>
      </c>
      <c r="I263" s="1">
        <v>3</v>
      </c>
      <c r="J263" s="1">
        <v>0.2</v>
      </c>
      <c r="K263" s="1">
        <v>22.678200000000018</v>
      </c>
      <c r="L263" s="12">
        <f>VLOOKUP(train[[#This Row],[Sub-Category]],Análisis_ABC_XYZ[[#Headers],[#Data]],4,FALSE)</f>
        <v>0.41105220110552465</v>
      </c>
    </row>
    <row r="264" spans="1:12" x14ac:dyDescent="0.35">
      <c r="A264" s="2">
        <v>42091</v>
      </c>
      <c r="B264" s="1" t="s">
        <v>154</v>
      </c>
      <c r="C264" s="1" t="s">
        <v>60</v>
      </c>
      <c r="D264" s="1" t="s">
        <v>14</v>
      </c>
      <c r="E264" s="1" t="s">
        <v>61</v>
      </c>
      <c r="F264" s="18">
        <v>6.12</v>
      </c>
      <c r="G264" t="s">
        <v>2641</v>
      </c>
      <c r="H264" s="1">
        <f>IF(COUNTIF(G$2:G264,G264)=1,1,0)</f>
        <v>0</v>
      </c>
      <c r="I264" s="1">
        <v>3</v>
      </c>
      <c r="J264" s="1">
        <v>0</v>
      </c>
      <c r="K264" s="1">
        <v>2.8763999999999994</v>
      </c>
      <c r="L264" s="12">
        <f>VLOOKUP(train[[#This Row],[Sub-Category]],Análisis_ABC_XYZ[[#Headers],[#Data]],4,FALSE)</f>
        <v>0.44424167803735209</v>
      </c>
    </row>
    <row r="265" spans="1:12" x14ac:dyDescent="0.35">
      <c r="A265" s="2">
        <v>42092</v>
      </c>
      <c r="B265" s="1" t="s">
        <v>39</v>
      </c>
      <c r="C265" s="1" t="s">
        <v>473</v>
      </c>
      <c r="D265" s="1" t="s">
        <v>8</v>
      </c>
      <c r="E265" s="1" t="s">
        <v>18</v>
      </c>
      <c r="F265" s="18">
        <v>890.84099999999989</v>
      </c>
      <c r="G265" t="s">
        <v>6820</v>
      </c>
      <c r="H265" s="1">
        <f>IF(COUNTIF(G$2:G265,G265)=1,1,0)</f>
        <v>1</v>
      </c>
      <c r="I265" s="1">
        <v>3</v>
      </c>
      <c r="J265" s="1">
        <v>0.3</v>
      </c>
      <c r="K265" s="1">
        <v>-152.71559999999999</v>
      </c>
      <c r="L265" s="12">
        <f>VLOOKUP(train[[#This Row],[Sub-Category]],Análisis_ABC_XYZ[[#Headers],[#Data]],4,FALSE)</f>
        <v>0.55975208308209756</v>
      </c>
    </row>
    <row r="266" spans="1:12" x14ac:dyDescent="0.35">
      <c r="A266" s="2">
        <v>42093</v>
      </c>
      <c r="B266" s="1" t="s">
        <v>39</v>
      </c>
      <c r="C266" s="1" t="s">
        <v>620</v>
      </c>
      <c r="D266" s="1" t="s">
        <v>14</v>
      </c>
      <c r="E266" s="1" t="s">
        <v>61</v>
      </c>
      <c r="F266" s="18">
        <v>335.72</v>
      </c>
      <c r="G266" t="s">
        <v>5926</v>
      </c>
      <c r="H266" s="1">
        <f>IF(COUNTIF(G$2:G266,G266)=1,1,0)</f>
        <v>1</v>
      </c>
      <c r="I266" s="1">
        <v>5</v>
      </c>
      <c r="J266" s="1">
        <v>0.2</v>
      </c>
      <c r="K266" s="1">
        <v>113.30549999999999</v>
      </c>
      <c r="L266" s="12">
        <f>VLOOKUP(train[[#This Row],[Sub-Category]],Análisis_ABC_XYZ[[#Headers],[#Data]],4,FALSE)</f>
        <v>0.44424167803735209</v>
      </c>
    </row>
    <row r="267" spans="1:12" x14ac:dyDescent="0.35">
      <c r="A267" s="2">
        <v>42093</v>
      </c>
      <c r="B267" s="1" t="s">
        <v>39</v>
      </c>
      <c r="C267" s="1" t="s">
        <v>884</v>
      </c>
      <c r="D267" s="1" t="s">
        <v>26</v>
      </c>
      <c r="E267" s="1" t="s">
        <v>27</v>
      </c>
      <c r="F267" s="18">
        <v>251.94400000000002</v>
      </c>
      <c r="G267" t="s">
        <v>5926</v>
      </c>
      <c r="H267" s="1">
        <f>IF(COUNTIF(G$2:G267,G267)=1,1,0)</f>
        <v>0</v>
      </c>
      <c r="I267" s="1">
        <v>7</v>
      </c>
      <c r="J267" s="1">
        <v>0.2</v>
      </c>
      <c r="K267" s="1">
        <v>88.180399999999977</v>
      </c>
      <c r="L267" s="12">
        <f>VLOOKUP(train[[#This Row],[Sub-Category]],Análisis_ABC_XYZ[[#Headers],[#Data]],4,FALSE)</f>
        <v>0.41105220110552465</v>
      </c>
    </row>
    <row r="268" spans="1:12" x14ac:dyDescent="0.35">
      <c r="A268" s="2">
        <v>42093</v>
      </c>
      <c r="B268" s="1" t="s">
        <v>12</v>
      </c>
      <c r="C268" s="1" t="s">
        <v>492</v>
      </c>
      <c r="D268" s="1" t="s">
        <v>8</v>
      </c>
      <c r="E268" s="1" t="s">
        <v>9</v>
      </c>
      <c r="F268" s="18">
        <v>205.666</v>
      </c>
      <c r="G268" t="s">
        <v>6578</v>
      </c>
      <c r="H268" s="1">
        <f>IF(COUNTIF(G$2:G268,G268)=1,1,0)</f>
        <v>1</v>
      </c>
      <c r="I268" s="1">
        <v>2</v>
      </c>
      <c r="J268" s="1">
        <v>0.15</v>
      </c>
      <c r="K268" s="1">
        <v>-12.097999999999999</v>
      </c>
      <c r="L268" s="12">
        <f>VLOOKUP(train[[#This Row],[Sub-Category]],Análisis_ABC_XYZ[[#Headers],[#Data]],4,FALSE)</f>
        <v>0.5176847302647779</v>
      </c>
    </row>
    <row r="269" spans="1:12" x14ac:dyDescent="0.35">
      <c r="A269" s="2">
        <v>42093</v>
      </c>
      <c r="B269" s="1" t="s">
        <v>76</v>
      </c>
      <c r="C269" s="1" t="s">
        <v>621</v>
      </c>
      <c r="D269" s="1" t="s">
        <v>14</v>
      </c>
      <c r="E269" s="1" t="s">
        <v>20</v>
      </c>
      <c r="F269" s="18">
        <v>129.30000000000001</v>
      </c>
      <c r="G269" t="s">
        <v>3161</v>
      </c>
      <c r="H269" s="1">
        <f>IF(COUNTIF(G$2:G269,G269)=1,1,0)</f>
        <v>1</v>
      </c>
      <c r="I269" s="1">
        <v>2</v>
      </c>
      <c r="J269" s="1">
        <v>0</v>
      </c>
      <c r="K269" s="1">
        <v>6.4649999999999892</v>
      </c>
      <c r="L269" s="12">
        <f>VLOOKUP(train[[#This Row],[Sub-Category]],Análisis_ABC_XYZ[[#Headers],[#Data]],4,FALSE)</f>
        <v>0.44610841445725197</v>
      </c>
    </row>
    <row r="270" spans="1:12" x14ac:dyDescent="0.35">
      <c r="A270" s="2">
        <v>42093</v>
      </c>
      <c r="B270" s="1" t="s">
        <v>39</v>
      </c>
      <c r="C270" s="1" t="s">
        <v>859</v>
      </c>
      <c r="D270" s="1" t="s">
        <v>8</v>
      </c>
      <c r="E270" s="1" t="s">
        <v>11</v>
      </c>
      <c r="F270" s="18">
        <v>127.30199999999999</v>
      </c>
      <c r="G270" t="s">
        <v>5926</v>
      </c>
      <c r="H270" s="1">
        <f>IF(COUNTIF(G$2:G270,G270)=1,1,0)</f>
        <v>0</v>
      </c>
      <c r="I270" s="1">
        <v>7</v>
      </c>
      <c r="J270" s="1">
        <v>0.3</v>
      </c>
      <c r="K270" s="1">
        <v>-9.0929999999999964</v>
      </c>
      <c r="L270" s="12">
        <f>VLOOKUP(train[[#This Row],[Sub-Category]],Análisis_ABC_XYZ[[#Headers],[#Data]],4,FALSE)</f>
        <v>0.46529189879902266</v>
      </c>
    </row>
    <row r="271" spans="1:12" x14ac:dyDescent="0.35">
      <c r="A271" s="2">
        <v>42093</v>
      </c>
      <c r="B271" s="1" t="s">
        <v>89</v>
      </c>
      <c r="C271" s="1" t="s">
        <v>1135</v>
      </c>
      <c r="D271" s="1" t="s">
        <v>14</v>
      </c>
      <c r="E271" s="1" t="s">
        <v>24</v>
      </c>
      <c r="F271" s="18">
        <v>49.65</v>
      </c>
      <c r="G271" t="s">
        <v>4494</v>
      </c>
      <c r="H271" s="1">
        <f>IF(COUNTIF(G$2:G271,G271)=1,1,0)</f>
        <v>1</v>
      </c>
      <c r="I271" s="1">
        <v>5</v>
      </c>
      <c r="J271" s="1">
        <v>0</v>
      </c>
      <c r="K271" s="1">
        <v>20.853000000000002</v>
      </c>
      <c r="L271" s="12">
        <f>VLOOKUP(train[[#This Row],[Sub-Category]],Análisis_ABC_XYZ[[#Headers],[#Data]],4,FALSE)</f>
        <v>0.45632477063632687</v>
      </c>
    </row>
    <row r="272" spans="1:12" x14ac:dyDescent="0.35">
      <c r="A272" s="2">
        <v>42093</v>
      </c>
      <c r="B272" s="1" t="s">
        <v>37</v>
      </c>
      <c r="C272" s="1" t="s">
        <v>643</v>
      </c>
      <c r="D272" s="1" t="s">
        <v>14</v>
      </c>
      <c r="E272" s="1" t="s">
        <v>15</v>
      </c>
      <c r="F272" s="18">
        <v>44.400000000000006</v>
      </c>
      <c r="G272" t="s">
        <v>2481</v>
      </c>
      <c r="H272" s="1">
        <f>IF(COUNTIF(G$2:G272,G272)=1,1,0)</f>
        <v>1</v>
      </c>
      <c r="I272" s="1">
        <v>3</v>
      </c>
      <c r="J272" s="1">
        <v>0</v>
      </c>
      <c r="K272" s="1">
        <v>22.200000000000003</v>
      </c>
      <c r="L272" s="12">
        <f>VLOOKUP(train[[#This Row],[Sub-Category]],Análisis_ABC_XYZ[[#Headers],[#Data]],4,FALSE)</f>
        <v>0.4647369236065339</v>
      </c>
    </row>
    <row r="273" spans="1:12" x14ac:dyDescent="0.35">
      <c r="A273" s="2">
        <v>42093</v>
      </c>
      <c r="B273" s="1" t="s">
        <v>37</v>
      </c>
      <c r="C273" s="1" t="s">
        <v>1577</v>
      </c>
      <c r="D273" s="1" t="s">
        <v>14</v>
      </c>
      <c r="E273" s="1" t="s">
        <v>20</v>
      </c>
      <c r="F273" s="18">
        <v>15.84</v>
      </c>
      <c r="G273" t="s">
        <v>2481</v>
      </c>
      <c r="H273" s="1">
        <f>IF(COUNTIF(G$2:G273,G273)=1,1,0)</f>
        <v>0</v>
      </c>
      <c r="I273" s="1">
        <v>3</v>
      </c>
      <c r="J273" s="1">
        <v>0</v>
      </c>
      <c r="K273" s="1">
        <v>0</v>
      </c>
      <c r="L273" s="12">
        <f>VLOOKUP(train[[#This Row],[Sub-Category]],Análisis_ABC_XYZ[[#Headers],[#Data]],4,FALSE)</f>
        <v>0.44610841445725197</v>
      </c>
    </row>
    <row r="274" spans="1:12" x14ac:dyDescent="0.35">
      <c r="A274" s="2">
        <v>42093</v>
      </c>
      <c r="B274" s="1" t="s">
        <v>89</v>
      </c>
      <c r="C274" s="1" t="s">
        <v>1779</v>
      </c>
      <c r="D274" s="1" t="s">
        <v>14</v>
      </c>
      <c r="E274" s="1" t="s">
        <v>24</v>
      </c>
      <c r="F274" s="18">
        <v>10.5</v>
      </c>
      <c r="G274" t="s">
        <v>2071</v>
      </c>
      <c r="H274" s="1">
        <f>IF(COUNTIF(G$2:G274,G274)=1,1,0)</f>
        <v>1</v>
      </c>
      <c r="I274" s="1">
        <v>5</v>
      </c>
      <c r="J274" s="1">
        <v>0</v>
      </c>
      <c r="K274" s="1">
        <v>2.9400000000000004</v>
      </c>
      <c r="L274" s="12">
        <f>VLOOKUP(train[[#This Row],[Sub-Category]],Análisis_ABC_XYZ[[#Headers],[#Data]],4,FALSE)</f>
        <v>0.45632477063632687</v>
      </c>
    </row>
    <row r="275" spans="1:12" x14ac:dyDescent="0.35">
      <c r="A275" s="2">
        <v>42094</v>
      </c>
      <c r="B275" s="1" t="s">
        <v>72</v>
      </c>
      <c r="C275" s="1" t="s">
        <v>712</v>
      </c>
      <c r="D275" s="1" t="s">
        <v>26</v>
      </c>
      <c r="E275" s="1" t="s">
        <v>56</v>
      </c>
      <c r="F275" s="18">
        <v>79.984000000000009</v>
      </c>
      <c r="G275" t="s">
        <v>4898</v>
      </c>
      <c r="H275" s="1">
        <f>IF(COUNTIF(G$2:G275,G275)=1,1,0)</f>
        <v>1</v>
      </c>
      <c r="I275" s="1">
        <v>2</v>
      </c>
      <c r="J275" s="1">
        <v>0.2</v>
      </c>
      <c r="K275" s="1">
        <v>13.997199999999999</v>
      </c>
      <c r="L275" s="12">
        <f>VLOOKUP(train[[#This Row],[Sub-Category]],Análisis_ABC_XYZ[[#Headers],[#Data]],4,FALSE)</f>
        <v>0.52062335344040378</v>
      </c>
    </row>
    <row r="276" spans="1:12" x14ac:dyDescent="0.35">
      <c r="A276" s="2">
        <v>42094</v>
      </c>
      <c r="B276" s="1" t="s">
        <v>16</v>
      </c>
      <c r="C276" s="1" t="s">
        <v>284</v>
      </c>
      <c r="D276" s="1" t="s">
        <v>8</v>
      </c>
      <c r="E276" s="1" t="s">
        <v>11</v>
      </c>
      <c r="F276" s="18">
        <v>1125.4879999999998</v>
      </c>
      <c r="G276" t="s">
        <v>4306</v>
      </c>
      <c r="H276" s="1">
        <f>IF(COUNTIF(G$2:G276,G276)=1,1,0)</f>
        <v>1</v>
      </c>
      <c r="I276" s="1">
        <v>7</v>
      </c>
      <c r="J276" s="1">
        <v>0.2</v>
      </c>
      <c r="K276" s="1">
        <v>98.480200000000082</v>
      </c>
      <c r="L276" s="12">
        <f>VLOOKUP(train[[#This Row],[Sub-Category]],Análisis_ABC_XYZ[[#Headers],[#Data]],4,FALSE)</f>
        <v>0.46529189879902266</v>
      </c>
    </row>
    <row r="277" spans="1:12" x14ac:dyDescent="0.35">
      <c r="A277" s="2">
        <v>42094</v>
      </c>
      <c r="B277" s="1" t="s">
        <v>12</v>
      </c>
      <c r="C277" s="1" t="s">
        <v>1246</v>
      </c>
      <c r="D277" s="1" t="s">
        <v>14</v>
      </c>
      <c r="E277" s="1" t="s">
        <v>29</v>
      </c>
      <c r="F277" s="18">
        <v>673.5680000000001</v>
      </c>
      <c r="G277" t="s">
        <v>4541</v>
      </c>
      <c r="H277" s="1">
        <f>IF(COUNTIF(G$2:G277,G277)=1,1,0)</f>
        <v>1</v>
      </c>
      <c r="I277" s="1">
        <v>2</v>
      </c>
      <c r="J277" s="1">
        <v>0.2</v>
      </c>
      <c r="K277" s="1">
        <v>252.58799999999999</v>
      </c>
      <c r="L277" s="12">
        <f>VLOOKUP(train[[#This Row],[Sub-Category]],Análisis_ABC_XYZ[[#Headers],[#Data]],4,FALSE)</f>
        <v>0.46881743173671325</v>
      </c>
    </row>
    <row r="278" spans="1:12" x14ac:dyDescent="0.35">
      <c r="A278" s="2">
        <v>42094</v>
      </c>
      <c r="B278" s="1" t="s">
        <v>12</v>
      </c>
      <c r="C278" s="1" t="s">
        <v>1344</v>
      </c>
      <c r="D278" s="1" t="s">
        <v>14</v>
      </c>
      <c r="E278" s="1" t="s">
        <v>31</v>
      </c>
      <c r="F278" s="18">
        <v>52.98</v>
      </c>
      <c r="G278" t="s">
        <v>4541</v>
      </c>
      <c r="H278" s="1">
        <f>IF(COUNTIF(G$2:G278,G278)=1,1,0)</f>
        <v>0</v>
      </c>
      <c r="I278" s="1">
        <v>2</v>
      </c>
      <c r="J278" s="1">
        <v>0</v>
      </c>
      <c r="K278" s="1">
        <v>14.834400000000002</v>
      </c>
      <c r="L278" s="12">
        <f>VLOOKUP(train[[#This Row],[Sub-Category]],Análisis_ABC_XYZ[[#Headers],[#Data]],4,FALSE)</f>
        <v>0.49507917887403441</v>
      </c>
    </row>
    <row r="279" spans="1:12" x14ac:dyDescent="0.35">
      <c r="A279" s="2">
        <v>42094</v>
      </c>
      <c r="B279" s="1" t="s">
        <v>16</v>
      </c>
      <c r="C279" s="1" t="s">
        <v>738</v>
      </c>
      <c r="D279" s="1" t="s">
        <v>14</v>
      </c>
      <c r="E279" s="1" t="s">
        <v>29</v>
      </c>
      <c r="F279" s="18">
        <v>12.645000000000001</v>
      </c>
      <c r="G279" t="s">
        <v>4306</v>
      </c>
      <c r="H279" s="1">
        <f>IF(COUNTIF(G$2:G279,G279)=1,1,0)</f>
        <v>0</v>
      </c>
      <c r="I279" s="1">
        <v>5</v>
      </c>
      <c r="J279" s="1">
        <v>0.7</v>
      </c>
      <c r="K279" s="1">
        <v>-10.116</v>
      </c>
      <c r="L279" s="12">
        <f>VLOOKUP(train[[#This Row],[Sub-Category]],Análisis_ABC_XYZ[[#Headers],[#Data]],4,FALSE)</f>
        <v>0.46881743173671325</v>
      </c>
    </row>
    <row r="280" spans="1:12" x14ac:dyDescent="0.35">
      <c r="A280" s="2">
        <v>42094</v>
      </c>
      <c r="B280" s="1" t="s">
        <v>72</v>
      </c>
      <c r="C280" s="1" t="s">
        <v>764</v>
      </c>
      <c r="D280" s="1" t="s">
        <v>14</v>
      </c>
      <c r="E280" s="1" t="s">
        <v>29</v>
      </c>
      <c r="F280" s="18">
        <v>8.1339999999999986</v>
      </c>
      <c r="G280" t="s">
        <v>4898</v>
      </c>
      <c r="H280" s="1">
        <f>IF(COUNTIF(G$2:G280,G280)=1,1,0)</f>
        <v>0</v>
      </c>
      <c r="I280" s="1">
        <v>7</v>
      </c>
      <c r="J280" s="1">
        <v>0.8</v>
      </c>
      <c r="K280" s="1">
        <v>-13.827800000000003</v>
      </c>
      <c r="L280" s="12">
        <f>VLOOKUP(train[[#This Row],[Sub-Category]],Análisis_ABC_XYZ[[#Headers],[#Data]],4,FALSE)</f>
        <v>0.46881743173671325</v>
      </c>
    </row>
    <row r="281" spans="1:12" x14ac:dyDescent="0.35">
      <c r="A281" s="2">
        <v>42094</v>
      </c>
      <c r="B281" s="1" t="s">
        <v>16</v>
      </c>
      <c r="C281" s="1" t="s">
        <v>238</v>
      </c>
      <c r="D281" s="1" t="s">
        <v>14</v>
      </c>
      <c r="E281" s="1" t="s">
        <v>24</v>
      </c>
      <c r="F281" s="18">
        <v>4.032</v>
      </c>
      <c r="G281" t="s">
        <v>4306</v>
      </c>
      <c r="H281" s="1">
        <f>IF(COUNTIF(G$2:G281,G281)=1,1,0)</f>
        <v>0</v>
      </c>
      <c r="I281" s="1">
        <v>2</v>
      </c>
      <c r="J281" s="1">
        <v>0.2</v>
      </c>
      <c r="K281" s="1">
        <v>1.0584000000000002</v>
      </c>
      <c r="L281" s="12">
        <f>VLOOKUP(train[[#This Row],[Sub-Category]],Análisis_ABC_XYZ[[#Headers],[#Data]],4,FALSE)</f>
        <v>0.45632477063632687</v>
      </c>
    </row>
    <row r="282" spans="1:12" x14ac:dyDescent="0.35">
      <c r="A282" s="2">
        <v>42094</v>
      </c>
      <c r="B282" s="1" t="s">
        <v>16</v>
      </c>
      <c r="C282" s="1" t="s">
        <v>866</v>
      </c>
      <c r="D282" s="1" t="s">
        <v>14</v>
      </c>
      <c r="E282" s="1" t="s">
        <v>29</v>
      </c>
      <c r="F282" s="18">
        <v>1.8690000000000004</v>
      </c>
      <c r="G282" s="1" t="s">
        <v>3554</v>
      </c>
      <c r="H282" s="1">
        <f>IF(COUNTIF(G$2:G282,G282)=1,1,0)</f>
        <v>1</v>
      </c>
      <c r="I282" s="1">
        <v>1</v>
      </c>
      <c r="J282" s="1">
        <v>0.7</v>
      </c>
      <c r="K282" s="1">
        <v>-1.3082999999999996</v>
      </c>
      <c r="L282" s="12">
        <f>VLOOKUP(train[[#This Row],[Sub-Category]],Análisis_ABC_XYZ[[#Headers],[#Data]],4,FALSE)</f>
        <v>0.46881743173671325</v>
      </c>
    </row>
    <row r="283" spans="1:12" x14ac:dyDescent="0.35">
      <c r="A283" s="2">
        <v>42094</v>
      </c>
      <c r="B283" s="1" t="s">
        <v>52</v>
      </c>
      <c r="C283" s="1" t="s">
        <v>865</v>
      </c>
      <c r="D283" s="1" t="s">
        <v>14</v>
      </c>
      <c r="E283" s="1" t="s">
        <v>29</v>
      </c>
      <c r="F283" s="18">
        <v>0.85200000000000009</v>
      </c>
      <c r="G283" s="1" t="s">
        <v>2839</v>
      </c>
      <c r="H283" s="1">
        <f>IF(COUNTIF(G$2:G283,G283)=1,1,0)</f>
        <v>1</v>
      </c>
      <c r="I283" s="1">
        <v>1</v>
      </c>
      <c r="J283" s="1">
        <v>0.7</v>
      </c>
      <c r="K283" s="1">
        <v>-0.59639999999999982</v>
      </c>
      <c r="L283" s="12">
        <f>VLOOKUP(train[[#This Row],[Sub-Category]],Análisis_ABC_XYZ[[#Headers],[#Data]],4,FALSE)</f>
        <v>0.46881743173671325</v>
      </c>
    </row>
    <row r="284" spans="1:12" x14ac:dyDescent="0.35">
      <c r="A284" s="2">
        <v>42095</v>
      </c>
      <c r="B284" s="1" t="s">
        <v>370</v>
      </c>
      <c r="C284" s="1" t="s">
        <v>1837</v>
      </c>
      <c r="D284" s="1" t="s">
        <v>14</v>
      </c>
      <c r="E284" s="1" t="s">
        <v>20</v>
      </c>
      <c r="F284" s="18">
        <v>66.959999999999994</v>
      </c>
      <c r="G284" t="s">
        <v>2658</v>
      </c>
      <c r="H284" s="1">
        <f>IF(COUNTIF(G$2:G284,G284)=1,1,0)</f>
        <v>1</v>
      </c>
      <c r="I284" s="1">
        <v>4</v>
      </c>
      <c r="J284" s="1">
        <v>0</v>
      </c>
      <c r="K284" s="1">
        <v>2.6783999999999963</v>
      </c>
      <c r="L284" s="12">
        <f>VLOOKUP(train[[#This Row],[Sub-Category]],Análisis_ABC_XYZ[[#Headers],[#Data]],4,FALSE)</f>
        <v>0.44610841445725197</v>
      </c>
    </row>
    <row r="285" spans="1:12" x14ac:dyDescent="0.35">
      <c r="A285" s="2">
        <v>42095</v>
      </c>
      <c r="B285" s="1" t="s">
        <v>12</v>
      </c>
      <c r="C285" s="1" t="s">
        <v>643</v>
      </c>
      <c r="D285" s="1" t="s">
        <v>14</v>
      </c>
      <c r="E285" s="1" t="s">
        <v>15</v>
      </c>
      <c r="F285" s="18">
        <v>29.6</v>
      </c>
      <c r="G285" t="s">
        <v>2289</v>
      </c>
      <c r="H285" s="1">
        <f>IF(COUNTIF(G$2:G285,G285)=1,1,0)</f>
        <v>1</v>
      </c>
      <c r="I285" s="1">
        <v>2</v>
      </c>
      <c r="J285" s="1">
        <v>0</v>
      </c>
      <c r="K285" s="1">
        <v>14.8</v>
      </c>
      <c r="L285" s="12">
        <f>VLOOKUP(train[[#This Row],[Sub-Category]],Análisis_ABC_XYZ[[#Headers],[#Data]],4,FALSE)</f>
        <v>0.4647369236065339</v>
      </c>
    </row>
    <row r="286" spans="1:12" x14ac:dyDescent="0.35">
      <c r="A286" s="2">
        <v>42095</v>
      </c>
      <c r="B286" s="1" t="s">
        <v>12</v>
      </c>
      <c r="C286" s="1" t="s">
        <v>1028</v>
      </c>
      <c r="D286" s="1" t="s">
        <v>14</v>
      </c>
      <c r="E286" s="1" t="s">
        <v>29</v>
      </c>
      <c r="F286" s="18">
        <v>17.088000000000001</v>
      </c>
      <c r="G286" t="s">
        <v>2289</v>
      </c>
      <c r="H286" s="1">
        <f>IF(COUNTIF(G$2:G286,G286)=1,1,0)</f>
        <v>0</v>
      </c>
      <c r="I286" s="1">
        <v>4</v>
      </c>
      <c r="J286" s="1">
        <v>0.2</v>
      </c>
      <c r="K286" s="1">
        <v>5.5535999999999994</v>
      </c>
      <c r="L286" s="12">
        <f>VLOOKUP(train[[#This Row],[Sub-Category]],Análisis_ABC_XYZ[[#Headers],[#Data]],4,FALSE)</f>
        <v>0.46881743173671325</v>
      </c>
    </row>
    <row r="287" spans="1:12" x14ac:dyDescent="0.35">
      <c r="A287" s="2">
        <v>42095</v>
      </c>
      <c r="B287" s="1" t="s">
        <v>370</v>
      </c>
      <c r="C287" s="1" t="s">
        <v>810</v>
      </c>
      <c r="D287" s="1" t="s">
        <v>14</v>
      </c>
      <c r="E287" s="1" t="s">
        <v>29</v>
      </c>
      <c r="F287" s="18">
        <v>6.24</v>
      </c>
      <c r="G287" t="s">
        <v>2658</v>
      </c>
      <c r="H287" s="1">
        <f>IF(COUNTIF(G$2:G287,G287)=1,1,0)</f>
        <v>0</v>
      </c>
      <c r="I287" s="1">
        <v>2</v>
      </c>
      <c r="J287" s="1">
        <v>0</v>
      </c>
      <c r="K287" s="1">
        <v>3.0575999999999999</v>
      </c>
      <c r="L287" s="12">
        <f>VLOOKUP(train[[#This Row],[Sub-Category]],Análisis_ABC_XYZ[[#Headers],[#Data]],4,FALSE)</f>
        <v>0.46881743173671325</v>
      </c>
    </row>
    <row r="288" spans="1:12" x14ac:dyDescent="0.35">
      <c r="A288" s="2">
        <v>42096</v>
      </c>
      <c r="B288" s="1" t="s">
        <v>379</v>
      </c>
      <c r="C288" s="1" t="s">
        <v>1593</v>
      </c>
      <c r="D288" s="1" t="s">
        <v>26</v>
      </c>
      <c r="E288" s="1" t="s">
        <v>27</v>
      </c>
      <c r="F288" s="18">
        <v>1049.93</v>
      </c>
      <c r="G288" t="s">
        <v>3381</v>
      </c>
      <c r="H288" s="1">
        <f>IF(COUNTIF(G$2:G288,G288)=1,1,0)</f>
        <v>1</v>
      </c>
      <c r="I288" s="1">
        <v>7</v>
      </c>
      <c r="J288" s="1">
        <v>0</v>
      </c>
      <c r="K288" s="1">
        <v>293.98040000000003</v>
      </c>
      <c r="L288" s="12">
        <f>VLOOKUP(train[[#This Row],[Sub-Category]],Análisis_ABC_XYZ[[#Headers],[#Data]],4,FALSE)</f>
        <v>0.41105220110552465</v>
      </c>
    </row>
    <row r="289" spans="1:12" x14ac:dyDescent="0.35">
      <c r="A289" s="2">
        <v>42096</v>
      </c>
      <c r="B289" s="1" t="s">
        <v>107</v>
      </c>
      <c r="C289" s="1" t="s">
        <v>1813</v>
      </c>
      <c r="D289" s="1" t="s">
        <v>8</v>
      </c>
      <c r="E289" s="1" t="s">
        <v>22</v>
      </c>
      <c r="F289" s="18">
        <v>177.68</v>
      </c>
      <c r="G289" t="s">
        <v>5571</v>
      </c>
      <c r="H289" s="1">
        <f>IF(COUNTIF(G$2:G289,G289)=1,1,0)</f>
        <v>1</v>
      </c>
      <c r="I289" s="1">
        <v>2</v>
      </c>
      <c r="J289" s="1">
        <v>0</v>
      </c>
      <c r="K289" s="1">
        <v>46.196799999999996</v>
      </c>
      <c r="L289" s="12">
        <f>VLOOKUP(train[[#This Row],[Sub-Category]],Análisis_ABC_XYZ[[#Headers],[#Data]],4,FALSE)</f>
        <v>0.4595170286641902</v>
      </c>
    </row>
    <row r="290" spans="1:12" x14ac:dyDescent="0.35">
      <c r="A290" s="2">
        <v>42096</v>
      </c>
      <c r="B290" s="1" t="s">
        <v>379</v>
      </c>
      <c r="C290" s="1" t="s">
        <v>1339</v>
      </c>
      <c r="D290" s="1" t="s">
        <v>14</v>
      </c>
      <c r="E290" s="1" t="s">
        <v>31</v>
      </c>
      <c r="F290" s="18">
        <v>154.9</v>
      </c>
      <c r="G290" t="s">
        <v>3381</v>
      </c>
      <c r="H290" s="1">
        <f>IF(COUNTIF(G$2:G290,G290)=1,1,0)</f>
        <v>0</v>
      </c>
      <c r="I290" s="1">
        <v>5</v>
      </c>
      <c r="J290" s="1">
        <v>0</v>
      </c>
      <c r="K290" s="1">
        <v>40.274000000000001</v>
      </c>
      <c r="L290" s="12">
        <f>VLOOKUP(train[[#This Row],[Sub-Category]],Análisis_ABC_XYZ[[#Headers],[#Data]],4,FALSE)</f>
        <v>0.49507917887403441</v>
      </c>
    </row>
    <row r="291" spans="1:12" x14ac:dyDescent="0.35">
      <c r="A291" s="2">
        <v>42096</v>
      </c>
      <c r="B291" s="1" t="s">
        <v>39</v>
      </c>
      <c r="C291" s="1" t="s">
        <v>1848</v>
      </c>
      <c r="D291" s="1" t="s">
        <v>14</v>
      </c>
      <c r="E291" s="1" t="s">
        <v>36</v>
      </c>
      <c r="F291" s="18">
        <v>33.488000000000007</v>
      </c>
      <c r="G291" t="s">
        <v>3908</v>
      </c>
      <c r="H291" s="1">
        <f>IF(COUNTIF(G$2:G291,G291)=1,1,0)</f>
        <v>1</v>
      </c>
      <c r="I291" s="1">
        <v>7</v>
      </c>
      <c r="J291" s="1">
        <v>0.2</v>
      </c>
      <c r="K291" s="1">
        <v>10.464999999999998</v>
      </c>
      <c r="L291" s="12">
        <f>VLOOKUP(train[[#This Row],[Sub-Category]],Análisis_ABC_XYZ[[#Headers],[#Data]],4,FALSE)</f>
        <v>0.43613829632717294</v>
      </c>
    </row>
    <row r="292" spans="1:12" x14ac:dyDescent="0.35">
      <c r="A292" s="2">
        <v>42096</v>
      </c>
      <c r="B292" s="1" t="s">
        <v>39</v>
      </c>
      <c r="C292" s="1" t="s">
        <v>545</v>
      </c>
      <c r="D292" s="1" t="s">
        <v>14</v>
      </c>
      <c r="E292" s="1" t="s">
        <v>36</v>
      </c>
      <c r="F292" s="18">
        <v>26.720000000000002</v>
      </c>
      <c r="G292" t="s">
        <v>3908</v>
      </c>
      <c r="H292" s="1">
        <f>IF(COUNTIF(G$2:G292,G292)=1,1,0)</f>
        <v>0</v>
      </c>
      <c r="I292" s="1">
        <v>5</v>
      </c>
      <c r="J292" s="1">
        <v>0.2</v>
      </c>
      <c r="K292" s="1">
        <v>9.3520000000000003</v>
      </c>
      <c r="L292" s="12">
        <f>VLOOKUP(train[[#This Row],[Sub-Category]],Análisis_ABC_XYZ[[#Headers],[#Data]],4,FALSE)</f>
        <v>0.43613829632717294</v>
      </c>
    </row>
    <row r="293" spans="1:12" x14ac:dyDescent="0.35">
      <c r="A293" s="2">
        <v>42096</v>
      </c>
      <c r="B293" s="1" t="s">
        <v>379</v>
      </c>
      <c r="C293" s="1" t="s">
        <v>1706</v>
      </c>
      <c r="D293" s="1" t="s">
        <v>14</v>
      </c>
      <c r="E293" s="1" t="s">
        <v>36</v>
      </c>
      <c r="F293" s="18">
        <v>15.84</v>
      </c>
      <c r="G293" t="s">
        <v>3381</v>
      </c>
      <c r="H293" s="1">
        <f>IF(COUNTIF(G$2:G293,G293)=1,1,0)</f>
        <v>0</v>
      </c>
      <c r="I293" s="1">
        <v>3</v>
      </c>
      <c r="J293" s="1">
        <v>0</v>
      </c>
      <c r="K293" s="1">
        <v>7.1280000000000001</v>
      </c>
      <c r="L293" s="12">
        <f>VLOOKUP(train[[#This Row],[Sub-Category]],Análisis_ABC_XYZ[[#Headers],[#Data]],4,FALSE)</f>
        <v>0.43613829632717294</v>
      </c>
    </row>
    <row r="294" spans="1:12" x14ac:dyDescent="0.35">
      <c r="A294" s="2">
        <v>42097</v>
      </c>
      <c r="B294" s="1" t="s">
        <v>12</v>
      </c>
      <c r="C294" s="1" t="s">
        <v>1172</v>
      </c>
      <c r="D294" s="1" t="s">
        <v>26</v>
      </c>
      <c r="E294" s="1" t="s">
        <v>56</v>
      </c>
      <c r="F294" s="18">
        <v>159.97999999999999</v>
      </c>
      <c r="G294" t="s">
        <v>6918</v>
      </c>
      <c r="H294" s="1">
        <f>IF(COUNTIF(G$2:G294,G294)=1,1,0)</f>
        <v>1</v>
      </c>
      <c r="I294" s="1">
        <v>2</v>
      </c>
      <c r="J294" s="1">
        <v>0</v>
      </c>
      <c r="K294" s="1">
        <v>57.592799999999997</v>
      </c>
      <c r="L294" s="12">
        <f>VLOOKUP(train[[#This Row],[Sub-Category]],Análisis_ABC_XYZ[[#Headers],[#Data]],4,FALSE)</f>
        <v>0.52062335344040378</v>
      </c>
    </row>
    <row r="295" spans="1:12" x14ac:dyDescent="0.35">
      <c r="A295" s="2">
        <v>42097</v>
      </c>
      <c r="B295" s="1" t="s">
        <v>12</v>
      </c>
      <c r="C295" s="1" t="s">
        <v>1264</v>
      </c>
      <c r="D295" s="1" t="s">
        <v>26</v>
      </c>
      <c r="E295" s="1" t="s">
        <v>56</v>
      </c>
      <c r="F295" s="18">
        <v>62.31</v>
      </c>
      <c r="G295" t="s">
        <v>6918</v>
      </c>
      <c r="H295" s="1">
        <f>IF(COUNTIF(G$2:G295,G295)=1,1,0)</f>
        <v>0</v>
      </c>
      <c r="I295" s="1">
        <v>3</v>
      </c>
      <c r="J295" s="1">
        <v>0</v>
      </c>
      <c r="K295" s="1">
        <v>22.4316</v>
      </c>
      <c r="L295" s="12">
        <f>VLOOKUP(train[[#This Row],[Sub-Category]],Análisis_ABC_XYZ[[#Headers],[#Data]],4,FALSE)</f>
        <v>0.52062335344040378</v>
      </c>
    </row>
    <row r="296" spans="1:12" x14ac:dyDescent="0.35">
      <c r="A296" s="2">
        <v>42097</v>
      </c>
      <c r="B296" s="1" t="s">
        <v>12</v>
      </c>
      <c r="C296" s="1" t="s">
        <v>469</v>
      </c>
      <c r="D296" s="1" t="s">
        <v>14</v>
      </c>
      <c r="E296" s="1" t="s">
        <v>61</v>
      </c>
      <c r="F296" s="18">
        <v>11.16</v>
      </c>
      <c r="G296" t="s">
        <v>6918</v>
      </c>
      <c r="H296" s="1">
        <f>IF(COUNTIF(G$2:G296,G296)=1,1,0)</f>
        <v>0</v>
      </c>
      <c r="I296" s="1">
        <v>2</v>
      </c>
      <c r="J296" s="1">
        <v>0</v>
      </c>
      <c r="K296" s="1">
        <v>5.58</v>
      </c>
      <c r="L296" s="12">
        <f>VLOOKUP(train[[#This Row],[Sub-Category]],Análisis_ABC_XYZ[[#Headers],[#Data]],4,FALSE)</f>
        <v>0.44424167803735209</v>
      </c>
    </row>
    <row r="297" spans="1:12" x14ac:dyDescent="0.35">
      <c r="A297" s="2">
        <v>42098</v>
      </c>
      <c r="B297" s="1" t="s">
        <v>225</v>
      </c>
      <c r="C297" s="1" t="s">
        <v>1203</v>
      </c>
      <c r="D297" s="1" t="s">
        <v>26</v>
      </c>
      <c r="E297" s="1" t="s">
        <v>56</v>
      </c>
      <c r="F297" s="18">
        <v>99.98</v>
      </c>
      <c r="G297" t="s">
        <v>3201</v>
      </c>
      <c r="H297" s="1">
        <f>IF(COUNTIF(G$2:G297,G297)=1,1,0)</f>
        <v>1</v>
      </c>
      <c r="I297" s="1">
        <v>2</v>
      </c>
      <c r="J297" s="1">
        <v>0</v>
      </c>
      <c r="K297" s="1">
        <v>42.991400000000006</v>
      </c>
      <c r="L297" s="12">
        <f>VLOOKUP(train[[#This Row],[Sub-Category]],Análisis_ABC_XYZ[[#Headers],[#Data]],4,FALSE)</f>
        <v>0.52062335344040378</v>
      </c>
    </row>
    <row r="298" spans="1:12" x14ac:dyDescent="0.35">
      <c r="A298" s="2">
        <v>42098</v>
      </c>
      <c r="B298" s="1" t="s">
        <v>225</v>
      </c>
      <c r="C298" s="1" t="s">
        <v>299</v>
      </c>
      <c r="D298" s="1" t="s">
        <v>14</v>
      </c>
      <c r="E298" s="1" t="s">
        <v>20</v>
      </c>
      <c r="F298" s="18">
        <v>232.54999999999998</v>
      </c>
      <c r="G298" t="s">
        <v>3201</v>
      </c>
      <c r="H298" s="1">
        <f>IF(COUNTIF(G$2:G298,G298)=1,1,0)</f>
        <v>0</v>
      </c>
      <c r="I298" s="1">
        <v>5</v>
      </c>
      <c r="J298" s="1">
        <v>0</v>
      </c>
      <c r="K298" s="1">
        <v>9.3019999999999925</v>
      </c>
      <c r="L298" s="12">
        <f>VLOOKUP(train[[#This Row],[Sub-Category]],Análisis_ABC_XYZ[[#Headers],[#Data]],4,FALSE)</f>
        <v>0.44610841445725197</v>
      </c>
    </row>
    <row r="299" spans="1:12" x14ac:dyDescent="0.35">
      <c r="A299" s="2">
        <v>42098</v>
      </c>
      <c r="B299" s="1" t="s">
        <v>79</v>
      </c>
      <c r="C299" s="1" t="s">
        <v>1108</v>
      </c>
      <c r="D299" s="1" t="s">
        <v>14</v>
      </c>
      <c r="E299" s="1" t="s">
        <v>24</v>
      </c>
      <c r="F299" s="18">
        <v>79.36</v>
      </c>
      <c r="G299" t="s">
        <v>2552</v>
      </c>
      <c r="H299" s="1">
        <f>IF(COUNTIF(G$2:G299,G299)=1,1,0)</f>
        <v>1</v>
      </c>
      <c r="I299" s="1">
        <v>4</v>
      </c>
      <c r="J299" s="1">
        <v>0</v>
      </c>
      <c r="K299" s="1">
        <v>23.807999999999993</v>
      </c>
      <c r="L299" s="12">
        <f>VLOOKUP(train[[#This Row],[Sub-Category]],Análisis_ABC_XYZ[[#Headers],[#Data]],4,FALSE)</f>
        <v>0.45632477063632687</v>
      </c>
    </row>
    <row r="300" spans="1:12" x14ac:dyDescent="0.35">
      <c r="A300" s="2">
        <v>42098</v>
      </c>
      <c r="B300" s="1" t="s">
        <v>225</v>
      </c>
      <c r="C300" s="1" t="s">
        <v>1796</v>
      </c>
      <c r="D300" s="1" t="s">
        <v>14</v>
      </c>
      <c r="E300" s="1" t="s">
        <v>36</v>
      </c>
      <c r="F300" s="18">
        <v>19.440000000000001</v>
      </c>
      <c r="G300" t="s">
        <v>3201</v>
      </c>
      <c r="H300" s="1">
        <f>IF(COUNTIF(G$2:G300,G300)=1,1,0)</f>
        <v>0</v>
      </c>
      <c r="I300" s="1">
        <v>3</v>
      </c>
      <c r="J300" s="1">
        <v>0</v>
      </c>
      <c r="K300" s="1">
        <v>9.3312000000000008</v>
      </c>
      <c r="L300" s="12">
        <f>VLOOKUP(train[[#This Row],[Sub-Category]],Análisis_ABC_XYZ[[#Headers],[#Data]],4,FALSE)</f>
        <v>0.43613829632717294</v>
      </c>
    </row>
    <row r="301" spans="1:12" x14ac:dyDescent="0.35">
      <c r="A301" s="2">
        <v>42098</v>
      </c>
      <c r="B301" s="1" t="s">
        <v>12</v>
      </c>
      <c r="C301" s="1" t="s">
        <v>1109</v>
      </c>
      <c r="D301" s="1" t="s">
        <v>14</v>
      </c>
      <c r="E301" s="1" t="s">
        <v>15</v>
      </c>
      <c r="F301" s="18">
        <v>18.899999999999999</v>
      </c>
      <c r="G301" t="s">
        <v>2161</v>
      </c>
      <c r="H301" s="1">
        <f>IF(COUNTIF(G$2:G301,G301)=1,1,0)</f>
        <v>1</v>
      </c>
      <c r="I301" s="1">
        <v>6</v>
      </c>
      <c r="J301" s="1">
        <v>0</v>
      </c>
      <c r="K301" s="1">
        <v>9.0719999999999992</v>
      </c>
      <c r="L301" s="12">
        <f>VLOOKUP(train[[#This Row],[Sub-Category]],Análisis_ABC_XYZ[[#Headers],[#Data]],4,FALSE)</f>
        <v>0.4647369236065339</v>
      </c>
    </row>
    <row r="302" spans="1:12" x14ac:dyDescent="0.35">
      <c r="A302" s="2">
        <v>42098</v>
      </c>
      <c r="B302" s="1" t="s">
        <v>225</v>
      </c>
      <c r="C302" s="1" t="s">
        <v>793</v>
      </c>
      <c r="D302" s="1" t="s">
        <v>14</v>
      </c>
      <c r="E302" s="1" t="s">
        <v>36</v>
      </c>
      <c r="F302" s="18">
        <v>12.96</v>
      </c>
      <c r="G302" t="s">
        <v>3201</v>
      </c>
      <c r="H302" s="1">
        <f>IF(COUNTIF(G$2:G302,G302)=1,1,0)</f>
        <v>0</v>
      </c>
      <c r="I302" s="1">
        <v>2</v>
      </c>
      <c r="J302" s="1">
        <v>0</v>
      </c>
      <c r="K302" s="1">
        <v>6.3504000000000005</v>
      </c>
      <c r="L302" s="12">
        <f>VLOOKUP(train[[#This Row],[Sub-Category]],Análisis_ABC_XYZ[[#Headers],[#Data]],4,FALSE)</f>
        <v>0.43613829632717294</v>
      </c>
    </row>
    <row r="303" spans="1:12" x14ac:dyDescent="0.35">
      <c r="A303" s="2">
        <v>42098</v>
      </c>
      <c r="B303" s="1" t="s">
        <v>12</v>
      </c>
      <c r="C303" s="1" t="s">
        <v>364</v>
      </c>
      <c r="D303" s="1" t="s">
        <v>14</v>
      </c>
      <c r="E303" s="1" t="s">
        <v>29</v>
      </c>
      <c r="F303" s="18">
        <v>7.1840000000000011</v>
      </c>
      <c r="G303" t="s">
        <v>4803</v>
      </c>
      <c r="H303" s="1">
        <f>IF(COUNTIF(G$2:G303,G303)=1,1,0)</f>
        <v>1</v>
      </c>
      <c r="I303" s="1">
        <v>2</v>
      </c>
      <c r="J303" s="1">
        <v>0.2</v>
      </c>
      <c r="K303" s="1">
        <v>2.2449999999999992</v>
      </c>
      <c r="L303" s="12">
        <f>VLOOKUP(train[[#This Row],[Sub-Category]],Análisis_ABC_XYZ[[#Headers],[#Data]],4,FALSE)</f>
        <v>0.46881743173671325</v>
      </c>
    </row>
    <row r="304" spans="1:12" x14ac:dyDescent="0.35">
      <c r="A304" s="2">
        <v>42098</v>
      </c>
      <c r="B304" s="1" t="s">
        <v>79</v>
      </c>
      <c r="C304" s="1" t="s">
        <v>557</v>
      </c>
      <c r="D304" s="1" t="s">
        <v>8</v>
      </c>
      <c r="E304" s="1" t="s">
        <v>22</v>
      </c>
      <c r="F304" s="18">
        <v>5.47</v>
      </c>
      <c r="G304" t="s">
        <v>2552</v>
      </c>
      <c r="H304" s="1">
        <f>IF(COUNTIF(G$2:G304,G304)=1,1,0)</f>
        <v>0</v>
      </c>
      <c r="I304" s="1">
        <v>1</v>
      </c>
      <c r="J304" s="1">
        <v>0</v>
      </c>
      <c r="K304" s="1">
        <v>2.3521000000000001</v>
      </c>
      <c r="L304" s="12">
        <f>VLOOKUP(train[[#This Row],[Sub-Category]],Análisis_ABC_XYZ[[#Headers],[#Data]],4,FALSE)</f>
        <v>0.4595170286641902</v>
      </c>
    </row>
    <row r="305" spans="1:12" x14ac:dyDescent="0.35">
      <c r="A305" s="2">
        <v>42099</v>
      </c>
      <c r="B305" s="1" t="s">
        <v>107</v>
      </c>
      <c r="C305" s="1" t="s">
        <v>529</v>
      </c>
      <c r="D305" s="1" t="s">
        <v>14</v>
      </c>
      <c r="E305" s="1" t="s">
        <v>182</v>
      </c>
      <c r="F305" s="18">
        <v>4164.0499999999993</v>
      </c>
      <c r="G305" t="s">
        <v>3200</v>
      </c>
      <c r="H305" s="1">
        <f>IF(COUNTIF(G$2:G305,G305)=1,1,0)</f>
        <v>1</v>
      </c>
      <c r="I305" s="1">
        <v>5</v>
      </c>
      <c r="J305" s="1">
        <v>0</v>
      </c>
      <c r="K305" s="1">
        <v>83.281000000000063</v>
      </c>
      <c r="L305" s="12">
        <f>VLOOKUP(train[[#This Row],[Sub-Category]],Análisis_ABC_XYZ[[#Headers],[#Data]],4,FALSE)</f>
        <v>0.53938093436526824</v>
      </c>
    </row>
    <row r="306" spans="1:12" x14ac:dyDescent="0.35">
      <c r="A306" s="2">
        <v>42099</v>
      </c>
      <c r="B306" s="1" t="s">
        <v>79</v>
      </c>
      <c r="C306" s="1" t="s">
        <v>209</v>
      </c>
      <c r="D306" s="1" t="s">
        <v>14</v>
      </c>
      <c r="E306" s="1" t="s">
        <v>20</v>
      </c>
      <c r="F306" s="18">
        <v>689.81999999999994</v>
      </c>
      <c r="G306" t="s">
        <v>2246</v>
      </c>
      <c r="H306" s="1">
        <f>IF(COUNTIF(G$2:G306,G306)=1,1,0)</f>
        <v>1</v>
      </c>
      <c r="I306" s="1">
        <v>6</v>
      </c>
      <c r="J306" s="1">
        <v>0</v>
      </c>
      <c r="K306" s="1">
        <v>20.694600000000008</v>
      </c>
      <c r="L306" s="12">
        <f>VLOOKUP(train[[#This Row],[Sub-Category]],Análisis_ABC_XYZ[[#Headers],[#Data]],4,FALSE)</f>
        <v>0.44610841445725197</v>
      </c>
    </row>
    <row r="307" spans="1:12" x14ac:dyDescent="0.35">
      <c r="A307" s="2">
        <v>42099</v>
      </c>
      <c r="B307" s="1" t="s">
        <v>6</v>
      </c>
      <c r="C307" s="1" t="s">
        <v>135</v>
      </c>
      <c r="D307" s="1" t="s">
        <v>14</v>
      </c>
      <c r="E307" s="1" t="s">
        <v>29</v>
      </c>
      <c r="F307" s="18">
        <v>115.36</v>
      </c>
      <c r="G307" t="s">
        <v>6928</v>
      </c>
      <c r="H307" s="1">
        <f>IF(COUNTIF(G$2:G307,G307)=1,1,0)</f>
        <v>1</v>
      </c>
      <c r="I307" s="1">
        <v>7</v>
      </c>
      <c r="J307" s="1">
        <v>0</v>
      </c>
      <c r="K307" s="1">
        <v>56.526400000000002</v>
      </c>
      <c r="L307" s="12">
        <f>VLOOKUP(train[[#This Row],[Sub-Category]],Análisis_ABC_XYZ[[#Headers],[#Data]],4,FALSE)</f>
        <v>0.46881743173671325</v>
      </c>
    </row>
    <row r="308" spans="1:12" x14ac:dyDescent="0.35">
      <c r="A308" s="2">
        <v>42099</v>
      </c>
      <c r="B308" s="1" t="s">
        <v>89</v>
      </c>
      <c r="C308" s="1" t="s">
        <v>479</v>
      </c>
      <c r="D308" s="1" t="s">
        <v>14</v>
      </c>
      <c r="E308" s="1" t="s">
        <v>36</v>
      </c>
      <c r="F308" s="18">
        <v>55.48</v>
      </c>
      <c r="G308" t="s">
        <v>4571</v>
      </c>
      <c r="H308" s="1">
        <f>IF(COUNTIF(G$2:G308,G308)=1,1,0)</f>
        <v>1</v>
      </c>
      <c r="I308" s="1">
        <v>1</v>
      </c>
      <c r="J308" s="1">
        <v>0</v>
      </c>
      <c r="K308" s="1">
        <v>26.630399999999998</v>
      </c>
      <c r="L308" s="12">
        <f>VLOOKUP(train[[#This Row],[Sub-Category]],Análisis_ABC_XYZ[[#Headers],[#Data]],4,FALSE)</f>
        <v>0.43613829632717294</v>
      </c>
    </row>
    <row r="309" spans="1:12" x14ac:dyDescent="0.35">
      <c r="A309" s="2">
        <v>42099</v>
      </c>
      <c r="B309" s="1" t="s">
        <v>72</v>
      </c>
      <c r="C309" s="1" t="s">
        <v>1641</v>
      </c>
      <c r="D309" s="1" t="s">
        <v>14</v>
      </c>
      <c r="E309" s="1" t="s">
        <v>20</v>
      </c>
      <c r="F309" s="18">
        <v>52.096000000000004</v>
      </c>
      <c r="G309" t="s">
        <v>6123</v>
      </c>
      <c r="H309" s="1">
        <f>IF(COUNTIF(G$2:G309,G309)=1,1,0)</f>
        <v>1</v>
      </c>
      <c r="I309" s="1">
        <v>4</v>
      </c>
      <c r="J309" s="1">
        <v>0.2</v>
      </c>
      <c r="K309" s="1">
        <v>3.9072000000000031</v>
      </c>
      <c r="L309" s="12">
        <f>VLOOKUP(train[[#This Row],[Sub-Category]],Análisis_ABC_XYZ[[#Headers],[#Data]],4,FALSE)</f>
        <v>0.44610841445725197</v>
      </c>
    </row>
    <row r="310" spans="1:12" x14ac:dyDescent="0.35">
      <c r="A310" s="2">
        <v>42099</v>
      </c>
      <c r="B310" s="1" t="s">
        <v>72</v>
      </c>
      <c r="C310" s="1" t="s">
        <v>223</v>
      </c>
      <c r="D310" s="1" t="s">
        <v>14</v>
      </c>
      <c r="E310" s="1" t="s">
        <v>20</v>
      </c>
      <c r="F310" s="18">
        <v>49.632000000000005</v>
      </c>
      <c r="G310" t="s">
        <v>6123</v>
      </c>
      <c r="H310" s="1">
        <f>IF(COUNTIF(G$2:G310,G310)=1,1,0)</f>
        <v>0</v>
      </c>
      <c r="I310" s="1">
        <v>4</v>
      </c>
      <c r="J310" s="1">
        <v>0.2</v>
      </c>
      <c r="K310" s="1">
        <v>3.7224000000000004</v>
      </c>
      <c r="L310" s="12">
        <f>VLOOKUP(train[[#This Row],[Sub-Category]],Análisis_ABC_XYZ[[#Headers],[#Data]],4,FALSE)</f>
        <v>0.44610841445725197</v>
      </c>
    </row>
    <row r="311" spans="1:12" x14ac:dyDescent="0.35">
      <c r="A311" s="2">
        <v>42099</v>
      </c>
      <c r="B311" s="1" t="s">
        <v>79</v>
      </c>
      <c r="C311" s="1" t="s">
        <v>1300</v>
      </c>
      <c r="D311" s="1" t="s">
        <v>14</v>
      </c>
      <c r="E311" s="1" t="s">
        <v>29</v>
      </c>
      <c r="F311" s="18">
        <v>40.199999999999996</v>
      </c>
      <c r="G311" t="s">
        <v>2246</v>
      </c>
      <c r="H311" s="1">
        <f>IF(COUNTIF(G$2:G311,G311)=1,1,0)</f>
        <v>0</v>
      </c>
      <c r="I311" s="1">
        <v>5</v>
      </c>
      <c r="J311" s="1">
        <v>0</v>
      </c>
      <c r="K311" s="1">
        <v>18.089999999999996</v>
      </c>
      <c r="L311" s="12">
        <f>VLOOKUP(train[[#This Row],[Sub-Category]],Análisis_ABC_XYZ[[#Headers],[#Data]],4,FALSE)</f>
        <v>0.46881743173671325</v>
      </c>
    </row>
    <row r="312" spans="1:12" x14ac:dyDescent="0.35">
      <c r="A312" s="2">
        <v>42099</v>
      </c>
      <c r="B312" s="1" t="s">
        <v>107</v>
      </c>
      <c r="C312" s="1" t="s">
        <v>1196</v>
      </c>
      <c r="D312" s="1" t="s">
        <v>26</v>
      </c>
      <c r="E312" s="1" t="s">
        <v>27</v>
      </c>
      <c r="F312" s="18">
        <v>28.99</v>
      </c>
      <c r="G312" t="s">
        <v>3200</v>
      </c>
      <c r="H312" s="1">
        <f>IF(COUNTIF(G$2:G312,G312)=1,1,0)</f>
        <v>0</v>
      </c>
      <c r="I312" s="1">
        <v>1</v>
      </c>
      <c r="J312" s="1">
        <v>0</v>
      </c>
      <c r="K312" s="1">
        <v>8.4070999999999962</v>
      </c>
      <c r="L312" s="12">
        <f>VLOOKUP(train[[#This Row],[Sub-Category]],Análisis_ABC_XYZ[[#Headers],[#Data]],4,FALSE)</f>
        <v>0.41105220110552465</v>
      </c>
    </row>
    <row r="313" spans="1:12" x14ac:dyDescent="0.35">
      <c r="A313" s="2">
        <v>42099</v>
      </c>
      <c r="B313" s="1" t="s">
        <v>79</v>
      </c>
      <c r="C313" s="1" t="s">
        <v>885</v>
      </c>
      <c r="D313" s="1" t="s">
        <v>14</v>
      </c>
      <c r="E313" s="1" t="s">
        <v>24</v>
      </c>
      <c r="F313" s="18">
        <v>26.7</v>
      </c>
      <c r="G313" t="s">
        <v>2246</v>
      </c>
      <c r="H313" s="1">
        <f>IF(COUNTIF(G$2:G313,G313)=1,1,0)</f>
        <v>0</v>
      </c>
      <c r="I313" s="1">
        <v>2</v>
      </c>
      <c r="J313" s="1">
        <v>0</v>
      </c>
      <c r="K313" s="1">
        <v>7.4759999999999991</v>
      </c>
      <c r="L313" s="12">
        <f>VLOOKUP(train[[#This Row],[Sub-Category]],Análisis_ABC_XYZ[[#Headers],[#Data]],4,FALSE)</f>
        <v>0.45632477063632687</v>
      </c>
    </row>
    <row r="314" spans="1:12" x14ac:dyDescent="0.35">
      <c r="A314" s="2">
        <v>42099</v>
      </c>
      <c r="B314" s="1" t="s">
        <v>107</v>
      </c>
      <c r="C314" s="1" t="s">
        <v>405</v>
      </c>
      <c r="D314" s="1" t="s">
        <v>14</v>
      </c>
      <c r="E314" s="1" t="s">
        <v>24</v>
      </c>
      <c r="F314" s="18">
        <v>22.959999999999997</v>
      </c>
      <c r="G314" t="s">
        <v>3200</v>
      </c>
      <c r="H314" s="1">
        <f>IF(COUNTIF(G$2:G314,G314)=1,1,0)</f>
        <v>0</v>
      </c>
      <c r="I314" s="1">
        <v>7</v>
      </c>
      <c r="J314" s="1">
        <v>0</v>
      </c>
      <c r="K314" s="1">
        <v>7.5767999999999986</v>
      </c>
      <c r="L314" s="12">
        <f>VLOOKUP(train[[#This Row],[Sub-Category]],Análisis_ABC_XYZ[[#Headers],[#Data]],4,FALSE)</f>
        <v>0.45632477063632687</v>
      </c>
    </row>
    <row r="315" spans="1:12" x14ac:dyDescent="0.35">
      <c r="A315" s="2">
        <v>42099</v>
      </c>
      <c r="B315" s="1" t="s">
        <v>107</v>
      </c>
      <c r="C315" s="1" t="s">
        <v>1278</v>
      </c>
      <c r="D315" s="1" t="s">
        <v>14</v>
      </c>
      <c r="E315" s="1" t="s">
        <v>24</v>
      </c>
      <c r="F315" s="18">
        <v>22.959999999999997</v>
      </c>
      <c r="G315" t="s">
        <v>3200</v>
      </c>
      <c r="H315" s="1">
        <f>IF(COUNTIF(G$2:G315,G315)=1,1,0)</f>
        <v>0</v>
      </c>
      <c r="I315" s="1">
        <v>7</v>
      </c>
      <c r="J315" s="1">
        <v>0</v>
      </c>
      <c r="K315" s="1">
        <v>6.6583999999999968</v>
      </c>
      <c r="L315" s="12">
        <f>VLOOKUP(train[[#This Row],[Sub-Category]],Análisis_ABC_XYZ[[#Headers],[#Data]],4,FALSE)</f>
        <v>0.45632477063632687</v>
      </c>
    </row>
    <row r="316" spans="1:12" x14ac:dyDescent="0.35">
      <c r="A316" s="2">
        <v>42099</v>
      </c>
      <c r="B316" s="1" t="s">
        <v>79</v>
      </c>
      <c r="C316" s="1" t="s">
        <v>237</v>
      </c>
      <c r="D316" s="1" t="s">
        <v>14</v>
      </c>
      <c r="E316" s="1" t="s">
        <v>24</v>
      </c>
      <c r="F316" s="18">
        <v>13.89</v>
      </c>
      <c r="G316" t="s">
        <v>2246</v>
      </c>
      <c r="H316" s="1">
        <f>IF(COUNTIF(G$2:G316,G316)=1,1,0)</f>
        <v>0</v>
      </c>
      <c r="I316" s="1">
        <v>3</v>
      </c>
      <c r="J316" s="1">
        <v>0</v>
      </c>
      <c r="K316" s="1">
        <v>4.5836999999999994</v>
      </c>
      <c r="L316" s="12">
        <f>VLOOKUP(train[[#This Row],[Sub-Category]],Análisis_ABC_XYZ[[#Headers],[#Data]],4,FALSE)</f>
        <v>0.45632477063632687</v>
      </c>
    </row>
    <row r="317" spans="1:12" x14ac:dyDescent="0.35">
      <c r="A317" s="2">
        <v>42099</v>
      </c>
      <c r="B317" s="1" t="s">
        <v>107</v>
      </c>
      <c r="C317" s="1" t="s">
        <v>275</v>
      </c>
      <c r="D317" s="1" t="s">
        <v>14</v>
      </c>
      <c r="E317" s="1" t="s">
        <v>36</v>
      </c>
      <c r="F317" s="18">
        <v>12.96</v>
      </c>
      <c r="G317" t="s">
        <v>3200</v>
      </c>
      <c r="H317" s="1">
        <f>IF(COUNTIF(G$2:G317,G317)=1,1,0)</f>
        <v>0</v>
      </c>
      <c r="I317" s="1">
        <v>2</v>
      </c>
      <c r="J317" s="1">
        <v>0</v>
      </c>
      <c r="K317" s="1">
        <v>6.3504000000000005</v>
      </c>
      <c r="L317" s="12">
        <f>VLOOKUP(train[[#This Row],[Sub-Category]],Análisis_ABC_XYZ[[#Headers],[#Data]],4,FALSE)</f>
        <v>0.43613829632717294</v>
      </c>
    </row>
    <row r="318" spans="1:12" x14ac:dyDescent="0.35">
      <c r="A318" s="2">
        <v>42100</v>
      </c>
      <c r="B318" s="1" t="s">
        <v>12</v>
      </c>
      <c r="C318" s="1" t="s">
        <v>1407</v>
      </c>
      <c r="D318" s="1" t="s">
        <v>26</v>
      </c>
      <c r="E318" s="1" t="s">
        <v>56</v>
      </c>
      <c r="F318" s="18">
        <v>299.96999999999997</v>
      </c>
      <c r="G318" t="s">
        <v>4790</v>
      </c>
      <c r="H318" s="1">
        <f>IF(COUNTIF(G$2:G318,G318)=1,1,0)</f>
        <v>1</v>
      </c>
      <c r="I318" s="1">
        <v>3</v>
      </c>
      <c r="J318" s="1">
        <v>0</v>
      </c>
      <c r="K318" s="1">
        <v>131.98680000000002</v>
      </c>
      <c r="L318" s="12">
        <f>VLOOKUP(train[[#This Row],[Sub-Category]],Análisis_ABC_XYZ[[#Headers],[#Data]],4,FALSE)</f>
        <v>0.52062335344040378</v>
      </c>
    </row>
    <row r="319" spans="1:12" x14ac:dyDescent="0.35">
      <c r="A319" s="2">
        <v>42100</v>
      </c>
      <c r="B319" s="1" t="s">
        <v>52</v>
      </c>
      <c r="C319" s="1" t="s">
        <v>224</v>
      </c>
      <c r="D319" s="1" t="s">
        <v>26</v>
      </c>
      <c r="E319" s="1" t="s">
        <v>56</v>
      </c>
      <c r="F319" s="18">
        <v>116.78399999999999</v>
      </c>
      <c r="G319" t="s">
        <v>5116</v>
      </c>
      <c r="H319" s="1">
        <f>IF(COUNTIF(G$2:G319,G319)=1,1,0)</f>
        <v>1</v>
      </c>
      <c r="I319" s="1">
        <v>2</v>
      </c>
      <c r="J319" s="1">
        <v>0.2</v>
      </c>
      <c r="K319" s="1">
        <v>21.896999999999991</v>
      </c>
      <c r="L319" s="12">
        <f>VLOOKUP(train[[#This Row],[Sub-Category]],Análisis_ABC_XYZ[[#Headers],[#Data]],4,FALSE)</f>
        <v>0.52062335344040378</v>
      </c>
    </row>
    <row r="320" spans="1:12" x14ac:dyDescent="0.35">
      <c r="A320" s="2">
        <v>42100</v>
      </c>
      <c r="B320" s="1" t="s">
        <v>37</v>
      </c>
      <c r="C320" s="1" t="s">
        <v>722</v>
      </c>
      <c r="D320" s="1" t="s">
        <v>26</v>
      </c>
      <c r="E320" s="1" t="s">
        <v>56</v>
      </c>
      <c r="F320" s="18">
        <v>33.9</v>
      </c>
      <c r="G320" t="s">
        <v>2365</v>
      </c>
      <c r="H320" s="1">
        <f>IF(COUNTIF(G$2:G320,G320)=1,1,0)</f>
        <v>1</v>
      </c>
      <c r="I320" s="1">
        <v>2</v>
      </c>
      <c r="J320" s="1">
        <v>0</v>
      </c>
      <c r="K320" s="1">
        <v>2.0339999999999989</v>
      </c>
      <c r="L320" s="12">
        <f>VLOOKUP(train[[#This Row],[Sub-Category]],Análisis_ABC_XYZ[[#Headers],[#Data]],4,FALSE)</f>
        <v>0.52062335344040378</v>
      </c>
    </row>
    <row r="321" spans="1:12" x14ac:dyDescent="0.35">
      <c r="A321" s="2">
        <v>42100</v>
      </c>
      <c r="B321" s="1" t="s">
        <v>37</v>
      </c>
      <c r="C321" s="1" t="s">
        <v>626</v>
      </c>
      <c r="D321" s="1" t="s">
        <v>8</v>
      </c>
      <c r="E321" s="1" t="s">
        <v>18</v>
      </c>
      <c r="F321" s="18">
        <v>653.54999999999995</v>
      </c>
      <c r="G321" t="s">
        <v>2365</v>
      </c>
      <c r="H321" s="1">
        <f>IF(COUNTIF(G$2:G321,G321)=1,1,0)</f>
        <v>0</v>
      </c>
      <c r="I321" s="1">
        <v>3</v>
      </c>
      <c r="J321" s="1">
        <v>0</v>
      </c>
      <c r="K321" s="1">
        <v>111.10349999999994</v>
      </c>
      <c r="L321" s="12">
        <f>VLOOKUP(train[[#This Row],[Sub-Category]],Análisis_ABC_XYZ[[#Headers],[#Data]],4,FALSE)</f>
        <v>0.55975208308209756</v>
      </c>
    </row>
    <row r="322" spans="1:12" x14ac:dyDescent="0.35">
      <c r="A322" s="2">
        <v>42100</v>
      </c>
      <c r="B322" s="1" t="s">
        <v>52</v>
      </c>
      <c r="C322" s="1" t="s">
        <v>1044</v>
      </c>
      <c r="D322" s="1" t="s">
        <v>8</v>
      </c>
      <c r="E322" s="1" t="s">
        <v>18</v>
      </c>
      <c r="F322" s="18">
        <v>154.76400000000001</v>
      </c>
      <c r="G322" t="s">
        <v>5116</v>
      </c>
      <c r="H322" s="1">
        <f>IF(COUNTIF(G$2:G322,G322)=1,1,0)</f>
        <v>0</v>
      </c>
      <c r="I322" s="1">
        <v>3</v>
      </c>
      <c r="J322" s="1">
        <v>0.4</v>
      </c>
      <c r="K322" s="1">
        <v>-36.11160000000001</v>
      </c>
      <c r="L322" s="12">
        <f>VLOOKUP(train[[#This Row],[Sub-Category]],Análisis_ABC_XYZ[[#Headers],[#Data]],4,FALSE)</f>
        <v>0.55975208308209756</v>
      </c>
    </row>
    <row r="323" spans="1:12" x14ac:dyDescent="0.35">
      <c r="A323" s="2">
        <v>42100</v>
      </c>
      <c r="B323" s="1" t="s">
        <v>12</v>
      </c>
      <c r="C323" s="1" t="s">
        <v>1835</v>
      </c>
      <c r="D323" s="1" t="s">
        <v>8</v>
      </c>
      <c r="E323" s="1" t="s">
        <v>22</v>
      </c>
      <c r="F323" s="18">
        <v>91.96</v>
      </c>
      <c r="G323" t="s">
        <v>3607</v>
      </c>
      <c r="H323" s="1">
        <f>IF(COUNTIF(G$2:G323,G323)=1,1,0)</f>
        <v>1</v>
      </c>
      <c r="I323" s="1">
        <v>2</v>
      </c>
      <c r="J323" s="1">
        <v>0</v>
      </c>
      <c r="K323" s="1">
        <v>15.633199999999988</v>
      </c>
      <c r="L323" s="12">
        <f>VLOOKUP(train[[#This Row],[Sub-Category]],Análisis_ABC_XYZ[[#Headers],[#Data]],4,FALSE)</f>
        <v>0.4595170286641902</v>
      </c>
    </row>
    <row r="324" spans="1:12" x14ac:dyDescent="0.35">
      <c r="A324" s="2">
        <v>42100</v>
      </c>
      <c r="B324" s="1" t="s">
        <v>12</v>
      </c>
      <c r="C324" s="1" t="s">
        <v>1631</v>
      </c>
      <c r="D324" s="1" t="s">
        <v>14</v>
      </c>
      <c r="E324" s="1" t="s">
        <v>24</v>
      </c>
      <c r="F324" s="18">
        <v>70.949999999999989</v>
      </c>
      <c r="G324" t="s">
        <v>4790</v>
      </c>
      <c r="H324" s="1">
        <f>IF(COUNTIF(G$2:G324,G324)=1,1,0)</f>
        <v>0</v>
      </c>
      <c r="I324" s="1">
        <v>3</v>
      </c>
      <c r="J324" s="1">
        <v>0</v>
      </c>
      <c r="K324" s="1">
        <v>18.447000000000003</v>
      </c>
      <c r="L324" s="12">
        <f>VLOOKUP(train[[#This Row],[Sub-Category]],Análisis_ABC_XYZ[[#Headers],[#Data]],4,FALSE)</f>
        <v>0.45632477063632687</v>
      </c>
    </row>
    <row r="325" spans="1:12" x14ac:dyDescent="0.35">
      <c r="A325" s="2">
        <v>42100</v>
      </c>
      <c r="B325" s="1" t="s">
        <v>12</v>
      </c>
      <c r="C325" s="1" t="s">
        <v>148</v>
      </c>
      <c r="D325" s="1" t="s">
        <v>14</v>
      </c>
      <c r="E325" s="1" t="s">
        <v>29</v>
      </c>
      <c r="F325" s="18">
        <v>65.567999999999998</v>
      </c>
      <c r="G325" t="s">
        <v>4790</v>
      </c>
      <c r="H325" s="1">
        <f>IF(COUNTIF(G$2:G325,G325)=1,1,0)</f>
        <v>0</v>
      </c>
      <c r="I325" s="1">
        <v>2</v>
      </c>
      <c r="J325" s="1">
        <v>0.2</v>
      </c>
      <c r="K325" s="1">
        <v>23.768399999999996</v>
      </c>
      <c r="L325" s="12">
        <f>VLOOKUP(train[[#This Row],[Sub-Category]],Análisis_ABC_XYZ[[#Headers],[#Data]],4,FALSE)</f>
        <v>0.46881743173671325</v>
      </c>
    </row>
    <row r="326" spans="1:12" x14ac:dyDescent="0.35">
      <c r="A326" s="2">
        <v>42100</v>
      </c>
      <c r="B326" s="1" t="s">
        <v>12</v>
      </c>
      <c r="C326" s="1" t="s">
        <v>1558</v>
      </c>
      <c r="D326" s="1" t="s">
        <v>14</v>
      </c>
      <c r="E326" s="1" t="s">
        <v>36</v>
      </c>
      <c r="F326" s="18">
        <v>55.48</v>
      </c>
      <c r="G326" t="s">
        <v>3607</v>
      </c>
      <c r="H326" s="1">
        <f>IF(COUNTIF(G$2:G326,G326)=1,1,0)</f>
        <v>0</v>
      </c>
      <c r="I326" s="1">
        <v>1</v>
      </c>
      <c r="J326" s="1">
        <v>0</v>
      </c>
      <c r="K326" s="1">
        <v>26.630399999999998</v>
      </c>
      <c r="L326" s="12">
        <f>VLOOKUP(train[[#This Row],[Sub-Category]],Análisis_ABC_XYZ[[#Headers],[#Data]],4,FALSE)</f>
        <v>0.43613829632717294</v>
      </c>
    </row>
    <row r="327" spans="1:12" x14ac:dyDescent="0.35">
      <c r="A327" s="2">
        <v>42100</v>
      </c>
      <c r="B327" s="1" t="s">
        <v>52</v>
      </c>
      <c r="C327" s="1" t="s">
        <v>755</v>
      </c>
      <c r="D327" s="1" t="s">
        <v>14</v>
      </c>
      <c r="E327" s="1" t="s">
        <v>29</v>
      </c>
      <c r="F327" s="18">
        <v>44.910000000000011</v>
      </c>
      <c r="G327" t="s">
        <v>4391</v>
      </c>
      <c r="H327" s="1">
        <f>IF(COUNTIF(G$2:G327,G327)=1,1,0)</f>
        <v>1</v>
      </c>
      <c r="I327" s="1">
        <v>6</v>
      </c>
      <c r="J327" s="1">
        <v>0.7</v>
      </c>
      <c r="K327" s="1">
        <v>-35.927999999999997</v>
      </c>
      <c r="L327" s="12">
        <f>VLOOKUP(train[[#This Row],[Sub-Category]],Análisis_ABC_XYZ[[#Headers],[#Data]],4,FALSE)</f>
        <v>0.46881743173671325</v>
      </c>
    </row>
    <row r="328" spans="1:12" x14ac:dyDescent="0.35">
      <c r="A328" s="2">
        <v>42100</v>
      </c>
      <c r="B328" s="1" t="s">
        <v>12</v>
      </c>
      <c r="C328" s="1" t="s">
        <v>339</v>
      </c>
      <c r="D328" s="1" t="s">
        <v>8</v>
      </c>
      <c r="E328" s="1" t="s">
        <v>22</v>
      </c>
      <c r="F328" s="18">
        <v>33.11</v>
      </c>
      <c r="G328" t="s">
        <v>3607</v>
      </c>
      <c r="H328" s="1">
        <f>IF(COUNTIF(G$2:G328,G328)=1,1,0)</f>
        <v>0</v>
      </c>
      <c r="I328" s="1">
        <v>7</v>
      </c>
      <c r="J328" s="1">
        <v>0</v>
      </c>
      <c r="K328" s="1">
        <v>12.912900000000004</v>
      </c>
      <c r="L328" s="12">
        <f>VLOOKUP(train[[#This Row],[Sub-Category]],Análisis_ABC_XYZ[[#Headers],[#Data]],4,FALSE)</f>
        <v>0.4595170286641902</v>
      </c>
    </row>
    <row r="329" spans="1:12" x14ac:dyDescent="0.35">
      <c r="A329" s="2">
        <v>42100</v>
      </c>
      <c r="B329" s="1" t="s">
        <v>12</v>
      </c>
      <c r="C329" s="1" t="s">
        <v>1233</v>
      </c>
      <c r="D329" s="1" t="s">
        <v>14</v>
      </c>
      <c r="E329" s="1" t="s">
        <v>36</v>
      </c>
      <c r="F329" s="18">
        <v>19.440000000000001</v>
      </c>
      <c r="G329" t="s">
        <v>3607</v>
      </c>
      <c r="H329" s="1">
        <f>IF(COUNTIF(G$2:G329,G329)=1,1,0)</f>
        <v>0</v>
      </c>
      <c r="I329" s="1">
        <v>3</v>
      </c>
      <c r="J329" s="1">
        <v>0</v>
      </c>
      <c r="K329" s="1">
        <v>9.3312000000000008</v>
      </c>
      <c r="L329" s="12">
        <f>VLOOKUP(train[[#This Row],[Sub-Category]],Análisis_ABC_XYZ[[#Headers],[#Data]],4,FALSE)</f>
        <v>0.43613829632717294</v>
      </c>
    </row>
    <row r="330" spans="1:12" x14ac:dyDescent="0.35">
      <c r="A330" s="2">
        <v>42100</v>
      </c>
      <c r="B330" s="1" t="s">
        <v>52</v>
      </c>
      <c r="C330" s="1" t="s">
        <v>569</v>
      </c>
      <c r="D330" s="1" t="s">
        <v>14</v>
      </c>
      <c r="E330" s="1" t="s">
        <v>182</v>
      </c>
      <c r="F330" s="18">
        <v>10.304000000000002</v>
      </c>
      <c r="G330" t="s">
        <v>5116</v>
      </c>
      <c r="H330" s="1">
        <f>IF(COUNTIF(G$2:G330,G330)=1,1,0)</f>
        <v>0</v>
      </c>
      <c r="I330" s="1">
        <v>1</v>
      </c>
      <c r="J330" s="1">
        <v>0.2</v>
      </c>
      <c r="K330" s="1">
        <v>-2.1896000000000004</v>
      </c>
      <c r="L330" s="12">
        <f>VLOOKUP(train[[#This Row],[Sub-Category]],Análisis_ABC_XYZ[[#Headers],[#Data]],4,FALSE)</f>
        <v>0.53938093436526824</v>
      </c>
    </row>
    <row r="331" spans="1:12" x14ac:dyDescent="0.35">
      <c r="A331" s="2">
        <v>42101</v>
      </c>
      <c r="B331" s="1" t="s">
        <v>126</v>
      </c>
      <c r="C331" s="1" t="s">
        <v>226</v>
      </c>
      <c r="D331" s="1" t="s">
        <v>26</v>
      </c>
      <c r="E331" s="1" t="s">
        <v>27</v>
      </c>
      <c r="F331" s="18">
        <v>629.94999999999993</v>
      </c>
      <c r="G331" t="s">
        <v>5293</v>
      </c>
      <c r="H331" s="1">
        <f>IF(COUNTIF(G$2:G331,G331)=1,1,0)</f>
        <v>1</v>
      </c>
      <c r="I331" s="1">
        <v>5</v>
      </c>
      <c r="J331" s="1">
        <v>0</v>
      </c>
      <c r="K331" s="1">
        <v>163.78700000000003</v>
      </c>
      <c r="L331" s="12">
        <f>VLOOKUP(train[[#This Row],[Sub-Category]],Análisis_ABC_XYZ[[#Headers],[#Data]],4,FALSE)</f>
        <v>0.41105220110552465</v>
      </c>
    </row>
    <row r="332" spans="1:12" x14ac:dyDescent="0.35">
      <c r="A332" s="2">
        <v>42101</v>
      </c>
      <c r="B332" s="1" t="s">
        <v>379</v>
      </c>
      <c r="C332" s="1" t="s">
        <v>1153</v>
      </c>
      <c r="D332" s="1" t="s">
        <v>26</v>
      </c>
      <c r="E332" s="1" t="s">
        <v>27</v>
      </c>
      <c r="F332" s="18">
        <v>200.96999999999997</v>
      </c>
      <c r="G332" t="s">
        <v>4607</v>
      </c>
      <c r="H332" s="1">
        <f>IF(COUNTIF(G$2:G332,G332)=1,1,0)</f>
        <v>1</v>
      </c>
      <c r="I332" s="1">
        <v>3</v>
      </c>
      <c r="J332" s="1">
        <v>0</v>
      </c>
      <c r="K332" s="1">
        <v>50.242500000000007</v>
      </c>
      <c r="L332" s="12">
        <f>VLOOKUP(train[[#This Row],[Sub-Category]],Análisis_ABC_XYZ[[#Headers],[#Data]],4,FALSE)</f>
        <v>0.41105220110552465</v>
      </c>
    </row>
    <row r="333" spans="1:12" x14ac:dyDescent="0.35">
      <c r="A333" s="2">
        <v>42101</v>
      </c>
      <c r="B333" s="1" t="s">
        <v>126</v>
      </c>
      <c r="C333" s="1" t="s">
        <v>906</v>
      </c>
      <c r="D333" s="1" t="s">
        <v>14</v>
      </c>
      <c r="E333" s="1" t="s">
        <v>36</v>
      </c>
      <c r="F333" s="18">
        <v>122.97</v>
      </c>
      <c r="G333" t="s">
        <v>5293</v>
      </c>
      <c r="H333" s="1">
        <f>IF(COUNTIF(G$2:G333,G333)=1,1,0)</f>
        <v>0</v>
      </c>
      <c r="I333" s="1">
        <v>3</v>
      </c>
      <c r="J333" s="1">
        <v>0</v>
      </c>
      <c r="K333" s="1">
        <v>60.255300000000005</v>
      </c>
      <c r="L333" s="12">
        <f>VLOOKUP(train[[#This Row],[Sub-Category]],Análisis_ABC_XYZ[[#Headers],[#Data]],4,FALSE)</f>
        <v>0.43613829632717294</v>
      </c>
    </row>
    <row r="334" spans="1:12" x14ac:dyDescent="0.35">
      <c r="A334" s="2">
        <v>42101</v>
      </c>
      <c r="B334" s="1" t="s">
        <v>379</v>
      </c>
      <c r="C334" s="1" t="s">
        <v>554</v>
      </c>
      <c r="D334" s="1" t="s">
        <v>14</v>
      </c>
      <c r="E334" s="1" t="s">
        <v>36</v>
      </c>
      <c r="F334" s="18">
        <v>58.320000000000007</v>
      </c>
      <c r="G334" t="s">
        <v>4607</v>
      </c>
      <c r="H334" s="1">
        <f>IF(COUNTIF(G$2:G334,G334)=1,1,0)</f>
        <v>0</v>
      </c>
      <c r="I334" s="1">
        <v>9</v>
      </c>
      <c r="J334" s="1">
        <v>0</v>
      </c>
      <c r="K334" s="1">
        <v>27.993600000000001</v>
      </c>
      <c r="L334" s="12">
        <f>VLOOKUP(train[[#This Row],[Sub-Category]],Análisis_ABC_XYZ[[#Headers],[#Data]],4,FALSE)</f>
        <v>0.43613829632717294</v>
      </c>
    </row>
    <row r="335" spans="1:12" x14ac:dyDescent="0.35">
      <c r="A335" s="2">
        <v>42101</v>
      </c>
      <c r="B335" s="1" t="s">
        <v>119</v>
      </c>
      <c r="C335" s="1" t="s">
        <v>1140</v>
      </c>
      <c r="D335" s="1" t="s">
        <v>8</v>
      </c>
      <c r="E335" s="1" t="s">
        <v>22</v>
      </c>
      <c r="F335" s="18">
        <v>8.9600000000000009</v>
      </c>
      <c r="G335" t="s">
        <v>2888</v>
      </c>
      <c r="H335" s="1">
        <f>IF(COUNTIF(G$2:G335,G335)=1,1,0)</f>
        <v>1</v>
      </c>
      <c r="I335" s="1">
        <v>2</v>
      </c>
      <c r="J335" s="1">
        <v>0</v>
      </c>
      <c r="K335" s="1">
        <v>2.7775999999999996</v>
      </c>
      <c r="L335" s="12">
        <f>VLOOKUP(train[[#This Row],[Sub-Category]],Análisis_ABC_XYZ[[#Headers],[#Data]],4,FALSE)</f>
        <v>0.4595170286641902</v>
      </c>
    </row>
    <row r="336" spans="1:12" x14ac:dyDescent="0.35">
      <c r="A336" s="2">
        <v>42102</v>
      </c>
      <c r="B336" s="1" t="s">
        <v>12</v>
      </c>
      <c r="C336" s="1" t="s">
        <v>351</v>
      </c>
      <c r="D336" s="1" t="s">
        <v>26</v>
      </c>
      <c r="E336" s="1" t="s">
        <v>56</v>
      </c>
      <c r="F336" s="18">
        <v>399.96</v>
      </c>
      <c r="G336" t="s">
        <v>6018</v>
      </c>
      <c r="H336" s="1">
        <f>IF(COUNTIF(G$2:G336,G336)=1,1,0)</f>
        <v>1</v>
      </c>
      <c r="I336" s="1">
        <v>4</v>
      </c>
      <c r="J336" s="1">
        <v>0</v>
      </c>
      <c r="K336" s="1">
        <v>139.98599999999999</v>
      </c>
      <c r="L336" s="12">
        <f>VLOOKUP(train[[#This Row],[Sub-Category]],Análisis_ABC_XYZ[[#Headers],[#Data]],4,FALSE)</f>
        <v>0.52062335344040378</v>
      </c>
    </row>
    <row r="337" spans="1:12" x14ac:dyDescent="0.35">
      <c r="A337" s="2">
        <v>42102</v>
      </c>
      <c r="B337" s="1" t="s">
        <v>119</v>
      </c>
      <c r="C337" s="1" t="s">
        <v>1819</v>
      </c>
      <c r="D337" s="1" t="s">
        <v>8</v>
      </c>
      <c r="E337" s="1" t="s">
        <v>18</v>
      </c>
      <c r="F337" s="18">
        <v>1215.92</v>
      </c>
      <c r="G337" t="s">
        <v>6433</v>
      </c>
      <c r="H337" s="1">
        <f>IF(COUNTIF(G$2:G337,G337)=1,1,0)</f>
        <v>1</v>
      </c>
      <c r="I337" s="1">
        <v>8</v>
      </c>
      <c r="J337" s="1">
        <v>0</v>
      </c>
      <c r="K337" s="1">
        <v>316.13920000000007</v>
      </c>
      <c r="L337" s="12">
        <f>VLOOKUP(train[[#This Row],[Sub-Category]],Análisis_ABC_XYZ[[#Headers],[#Data]],4,FALSE)</f>
        <v>0.55975208308209756</v>
      </c>
    </row>
    <row r="338" spans="1:12" x14ac:dyDescent="0.35">
      <c r="A338" s="2">
        <v>42102</v>
      </c>
      <c r="B338" s="1" t="s">
        <v>157</v>
      </c>
      <c r="C338" s="1" t="s">
        <v>1739</v>
      </c>
      <c r="D338" s="1" t="s">
        <v>8</v>
      </c>
      <c r="E338" s="1" t="s">
        <v>18</v>
      </c>
      <c r="F338" s="18">
        <v>172.11</v>
      </c>
      <c r="G338" t="s">
        <v>5553</v>
      </c>
      <c r="H338" s="1">
        <f>IF(COUNTIF(G$2:G338,G338)=1,1,0)</f>
        <v>1</v>
      </c>
      <c r="I338" s="1">
        <v>1</v>
      </c>
      <c r="J338" s="1">
        <v>0.4</v>
      </c>
      <c r="K338" s="1">
        <v>-94.660500000000013</v>
      </c>
      <c r="L338" s="12">
        <f>VLOOKUP(train[[#This Row],[Sub-Category]],Análisis_ABC_XYZ[[#Headers],[#Data]],4,FALSE)</f>
        <v>0.55975208308209756</v>
      </c>
    </row>
    <row r="339" spans="1:12" x14ac:dyDescent="0.35">
      <c r="A339" s="2">
        <v>42102</v>
      </c>
      <c r="B339" s="1" t="s">
        <v>12</v>
      </c>
      <c r="C339" s="1" t="s">
        <v>265</v>
      </c>
      <c r="D339" s="1" t="s">
        <v>8</v>
      </c>
      <c r="E339" s="1" t="s">
        <v>18</v>
      </c>
      <c r="F339" s="18">
        <v>99.591999999999999</v>
      </c>
      <c r="G339" t="s">
        <v>6018</v>
      </c>
      <c r="H339" s="1">
        <f>IF(COUNTIF(G$2:G339,G339)=1,1,0)</f>
        <v>0</v>
      </c>
      <c r="I339" s="1">
        <v>1</v>
      </c>
      <c r="J339" s="1">
        <v>0.2</v>
      </c>
      <c r="K339" s="1">
        <v>2.4897999999999989</v>
      </c>
      <c r="L339" s="12">
        <f>VLOOKUP(train[[#This Row],[Sub-Category]],Análisis_ABC_XYZ[[#Headers],[#Data]],4,FALSE)</f>
        <v>0.55975208308209756</v>
      </c>
    </row>
    <row r="340" spans="1:12" x14ac:dyDescent="0.35">
      <c r="A340" s="2">
        <v>42102</v>
      </c>
      <c r="B340" s="1" t="s">
        <v>104</v>
      </c>
      <c r="C340" s="1" t="s">
        <v>1578</v>
      </c>
      <c r="D340" s="1" t="s">
        <v>14</v>
      </c>
      <c r="E340" s="1" t="s">
        <v>91</v>
      </c>
      <c r="F340" s="18">
        <v>49.792000000000002</v>
      </c>
      <c r="G340" t="s">
        <v>6124</v>
      </c>
      <c r="H340" s="1">
        <f>IF(COUNTIF(G$2:G340,G340)=1,1,0)</f>
        <v>1</v>
      </c>
      <c r="I340" s="1">
        <v>8</v>
      </c>
      <c r="J340" s="1">
        <v>0.2</v>
      </c>
      <c r="K340" s="1">
        <v>-11.825600000000001</v>
      </c>
      <c r="L340" s="12">
        <f>VLOOKUP(train[[#This Row],[Sub-Category]],Análisis_ABC_XYZ[[#Headers],[#Data]],4,FALSE)</f>
        <v>0.51168203684699509</v>
      </c>
    </row>
    <row r="341" spans="1:12" x14ac:dyDescent="0.35">
      <c r="A341" s="2">
        <v>42102</v>
      </c>
      <c r="B341" s="1" t="s">
        <v>104</v>
      </c>
      <c r="C341" s="1" t="s">
        <v>1660</v>
      </c>
      <c r="D341" s="1" t="s">
        <v>14</v>
      </c>
      <c r="E341" s="1" t="s">
        <v>36</v>
      </c>
      <c r="F341" s="18">
        <v>19.008000000000003</v>
      </c>
      <c r="G341" t="s">
        <v>3785</v>
      </c>
      <c r="H341" s="1">
        <f>IF(COUNTIF(G$2:G341,G341)=1,1,0)</f>
        <v>1</v>
      </c>
      <c r="I341" s="1">
        <v>3</v>
      </c>
      <c r="J341" s="1">
        <v>0.2</v>
      </c>
      <c r="K341" s="1">
        <v>6.8903999999999979</v>
      </c>
      <c r="L341" s="12">
        <f>VLOOKUP(train[[#This Row],[Sub-Category]],Análisis_ABC_XYZ[[#Headers],[#Data]],4,FALSE)</f>
        <v>0.43613829632717294</v>
      </c>
    </row>
    <row r="342" spans="1:12" x14ac:dyDescent="0.35">
      <c r="A342" s="2">
        <v>42102</v>
      </c>
      <c r="B342" s="1" t="s">
        <v>104</v>
      </c>
      <c r="C342" s="1" t="s">
        <v>1151</v>
      </c>
      <c r="D342" s="1" t="s">
        <v>14</v>
      </c>
      <c r="E342" s="1" t="s">
        <v>91</v>
      </c>
      <c r="F342" s="18">
        <v>2.3679999999999999</v>
      </c>
      <c r="G342" s="1" t="s">
        <v>3785</v>
      </c>
      <c r="H342" s="1">
        <f>IF(COUNTIF(G$2:G342,G342)=1,1,0)</f>
        <v>0</v>
      </c>
      <c r="I342" s="1">
        <v>2</v>
      </c>
      <c r="J342" s="1">
        <v>0.2</v>
      </c>
      <c r="K342" s="1">
        <v>0.82879999999999987</v>
      </c>
      <c r="L342" s="12">
        <f>VLOOKUP(train[[#This Row],[Sub-Category]],Análisis_ABC_XYZ[[#Headers],[#Data]],4,FALSE)</f>
        <v>0.51168203684699509</v>
      </c>
    </row>
    <row r="343" spans="1:12" x14ac:dyDescent="0.35">
      <c r="A343" s="2">
        <v>42105</v>
      </c>
      <c r="B343" s="1" t="s">
        <v>16</v>
      </c>
      <c r="C343" s="1" t="s">
        <v>321</v>
      </c>
      <c r="D343" s="1" t="s">
        <v>26</v>
      </c>
      <c r="E343" s="1" t="s">
        <v>56</v>
      </c>
      <c r="F343" s="18">
        <v>383.97600000000006</v>
      </c>
      <c r="G343" t="s">
        <v>4762</v>
      </c>
      <c r="H343" s="1">
        <f>IF(COUNTIF(G$2:G343,G343)=1,1,0)</f>
        <v>1</v>
      </c>
      <c r="I343" s="1">
        <v>3</v>
      </c>
      <c r="J343" s="1">
        <v>0.2</v>
      </c>
      <c r="K343" s="1">
        <v>81.59490000000001</v>
      </c>
      <c r="L343" s="12">
        <f>VLOOKUP(train[[#This Row],[Sub-Category]],Análisis_ABC_XYZ[[#Headers],[#Data]],4,FALSE)</f>
        <v>0.52062335344040378</v>
      </c>
    </row>
    <row r="344" spans="1:12" x14ac:dyDescent="0.35">
      <c r="A344" s="2">
        <v>42105</v>
      </c>
      <c r="B344" s="1" t="s">
        <v>16</v>
      </c>
      <c r="C344" s="1" t="s">
        <v>1652</v>
      </c>
      <c r="D344" s="1" t="s">
        <v>26</v>
      </c>
      <c r="E344" s="1" t="s">
        <v>56</v>
      </c>
      <c r="F344" s="18">
        <v>335.94400000000002</v>
      </c>
      <c r="G344" t="s">
        <v>4762</v>
      </c>
      <c r="H344" s="1">
        <f>IF(COUNTIF(G$2:G344,G344)=1,1,0)</f>
        <v>0</v>
      </c>
      <c r="I344" s="1">
        <v>7</v>
      </c>
      <c r="J344" s="1">
        <v>0.2</v>
      </c>
      <c r="K344" s="1">
        <v>41.992999999999995</v>
      </c>
      <c r="L344" s="12">
        <f>VLOOKUP(train[[#This Row],[Sub-Category]],Análisis_ABC_XYZ[[#Headers],[#Data]],4,FALSE)</f>
        <v>0.52062335344040378</v>
      </c>
    </row>
    <row r="345" spans="1:12" x14ac:dyDescent="0.35">
      <c r="A345" s="2">
        <v>42105</v>
      </c>
      <c r="B345" s="1" t="s">
        <v>518</v>
      </c>
      <c r="C345" s="1" t="s">
        <v>1591</v>
      </c>
      <c r="D345" s="1" t="s">
        <v>26</v>
      </c>
      <c r="E345" s="1" t="s">
        <v>56</v>
      </c>
      <c r="F345" s="18">
        <v>217.44</v>
      </c>
      <c r="G345" t="s">
        <v>4956</v>
      </c>
      <c r="H345" s="1">
        <f>IF(COUNTIF(G$2:G345,G345)=1,1,0)</f>
        <v>1</v>
      </c>
      <c r="I345" s="1">
        <v>6</v>
      </c>
      <c r="J345" s="1">
        <v>0</v>
      </c>
      <c r="K345" s="1">
        <v>91.32480000000001</v>
      </c>
      <c r="L345" s="12">
        <f>VLOOKUP(train[[#This Row],[Sub-Category]],Análisis_ABC_XYZ[[#Headers],[#Data]],4,FALSE)</f>
        <v>0.52062335344040378</v>
      </c>
    </row>
    <row r="346" spans="1:12" x14ac:dyDescent="0.35">
      <c r="A346" s="2">
        <v>42105</v>
      </c>
      <c r="B346" s="1" t="s">
        <v>39</v>
      </c>
      <c r="C346" s="1" t="s">
        <v>1427</v>
      </c>
      <c r="D346" s="1" t="s">
        <v>26</v>
      </c>
      <c r="E346" s="1" t="s">
        <v>27</v>
      </c>
      <c r="F346" s="18">
        <v>758.35200000000009</v>
      </c>
      <c r="G346" t="s">
        <v>6803</v>
      </c>
      <c r="H346" s="1">
        <f>IF(COUNTIF(G$2:G346,G346)=1,1,0)</f>
        <v>1</v>
      </c>
      <c r="I346" s="1">
        <v>6</v>
      </c>
      <c r="J346" s="1">
        <v>0.2</v>
      </c>
      <c r="K346" s="1">
        <v>265.42320000000001</v>
      </c>
      <c r="L346" s="12">
        <f>VLOOKUP(train[[#This Row],[Sub-Category]],Análisis_ABC_XYZ[[#Headers],[#Data]],4,FALSE)</f>
        <v>0.41105220110552465</v>
      </c>
    </row>
    <row r="347" spans="1:12" x14ac:dyDescent="0.35">
      <c r="A347" s="2">
        <v>42105</v>
      </c>
      <c r="B347" s="1" t="s">
        <v>518</v>
      </c>
      <c r="C347" s="1" t="s">
        <v>570</v>
      </c>
      <c r="D347" s="1" t="s">
        <v>26</v>
      </c>
      <c r="E347" s="1" t="s">
        <v>27</v>
      </c>
      <c r="F347" s="18">
        <v>105.584</v>
      </c>
      <c r="G347" t="s">
        <v>4956</v>
      </c>
      <c r="H347" s="1">
        <f>IF(COUNTIF(G$2:G347,G347)=1,1,0)</f>
        <v>0</v>
      </c>
      <c r="I347" s="1">
        <v>2</v>
      </c>
      <c r="J347" s="1">
        <v>0.2</v>
      </c>
      <c r="K347" s="1">
        <v>9.2386000000000053</v>
      </c>
      <c r="L347" s="12">
        <f>VLOOKUP(train[[#This Row],[Sub-Category]],Análisis_ABC_XYZ[[#Headers],[#Data]],4,FALSE)</f>
        <v>0.41105220110552465</v>
      </c>
    </row>
    <row r="348" spans="1:12" x14ac:dyDescent="0.35">
      <c r="A348" s="2">
        <v>42105</v>
      </c>
      <c r="B348" s="1" t="s">
        <v>518</v>
      </c>
      <c r="C348" s="1" t="s">
        <v>309</v>
      </c>
      <c r="D348" s="1" t="s">
        <v>14</v>
      </c>
      <c r="E348" s="1" t="s">
        <v>20</v>
      </c>
      <c r="F348" s="18">
        <v>87.08</v>
      </c>
      <c r="G348" t="s">
        <v>4956</v>
      </c>
      <c r="H348" s="1">
        <f>IF(COUNTIF(G$2:G348,G348)=1,1,0)</f>
        <v>0</v>
      </c>
      <c r="I348" s="1">
        <v>7</v>
      </c>
      <c r="J348" s="1">
        <v>0</v>
      </c>
      <c r="K348" s="1">
        <v>24.382400000000001</v>
      </c>
      <c r="L348" s="12">
        <f>VLOOKUP(train[[#This Row],[Sub-Category]],Análisis_ABC_XYZ[[#Headers],[#Data]],4,FALSE)</f>
        <v>0.44610841445725197</v>
      </c>
    </row>
    <row r="349" spans="1:12" x14ac:dyDescent="0.35">
      <c r="A349" s="2">
        <v>42105</v>
      </c>
      <c r="B349" s="1" t="s">
        <v>16</v>
      </c>
      <c r="C349" s="1" t="s">
        <v>882</v>
      </c>
      <c r="D349" s="1" t="s">
        <v>14</v>
      </c>
      <c r="E349" s="1" t="s">
        <v>36</v>
      </c>
      <c r="F349" s="18">
        <v>10.368000000000002</v>
      </c>
      <c r="G349" t="s">
        <v>4762</v>
      </c>
      <c r="H349" s="1">
        <f>IF(COUNTIF(G$2:G349,G349)=1,1,0)</f>
        <v>0</v>
      </c>
      <c r="I349" s="1">
        <v>2</v>
      </c>
      <c r="J349" s="1">
        <v>0.2</v>
      </c>
      <c r="K349" s="1">
        <v>3.6288</v>
      </c>
      <c r="L349" s="12">
        <f>VLOOKUP(train[[#This Row],[Sub-Category]],Análisis_ABC_XYZ[[#Headers],[#Data]],4,FALSE)</f>
        <v>0.43613829632717294</v>
      </c>
    </row>
    <row r="350" spans="1:12" x14ac:dyDescent="0.35">
      <c r="A350" s="2">
        <v>42105</v>
      </c>
      <c r="B350" s="1" t="s">
        <v>1549</v>
      </c>
      <c r="C350" s="1" t="s">
        <v>1292</v>
      </c>
      <c r="D350" s="1" t="s">
        <v>14</v>
      </c>
      <c r="E350" s="1" t="s">
        <v>29</v>
      </c>
      <c r="F350" s="18">
        <v>9.5840000000000014</v>
      </c>
      <c r="G350" t="s">
        <v>5053</v>
      </c>
      <c r="H350" s="1">
        <f>IF(COUNTIF(G$2:G350,G350)=1,1,0)</f>
        <v>1</v>
      </c>
      <c r="I350" s="1">
        <v>1</v>
      </c>
      <c r="J350" s="1">
        <v>0.2</v>
      </c>
      <c r="K350" s="1">
        <v>3.3543999999999996</v>
      </c>
      <c r="L350" s="12">
        <f>VLOOKUP(train[[#This Row],[Sub-Category]],Análisis_ABC_XYZ[[#Headers],[#Data]],4,FALSE)</f>
        <v>0.46881743173671325</v>
      </c>
    </row>
    <row r="351" spans="1:12" x14ac:dyDescent="0.35">
      <c r="A351" s="2">
        <v>42105</v>
      </c>
      <c r="B351" s="1" t="s">
        <v>16</v>
      </c>
      <c r="C351" s="1" t="s">
        <v>1651</v>
      </c>
      <c r="D351" s="1" t="s">
        <v>14</v>
      </c>
      <c r="E351" s="1" t="s">
        <v>91</v>
      </c>
      <c r="F351" s="18">
        <v>6.911999999999999</v>
      </c>
      <c r="G351" t="s">
        <v>4762</v>
      </c>
      <c r="H351" s="1">
        <f>IF(COUNTIF(G$2:G351,G351)=1,1,0)</f>
        <v>0</v>
      </c>
      <c r="I351" s="1">
        <v>3</v>
      </c>
      <c r="J351" s="1">
        <v>0.2</v>
      </c>
      <c r="K351" s="1">
        <v>2.3327999999999998</v>
      </c>
      <c r="L351" s="12">
        <f>VLOOKUP(train[[#This Row],[Sub-Category]],Análisis_ABC_XYZ[[#Headers],[#Data]],4,FALSE)</f>
        <v>0.51168203684699509</v>
      </c>
    </row>
    <row r="352" spans="1:12" x14ac:dyDescent="0.35">
      <c r="A352" s="2">
        <v>42106</v>
      </c>
      <c r="B352" s="1" t="s">
        <v>12</v>
      </c>
      <c r="C352" s="1" t="s">
        <v>728</v>
      </c>
      <c r="D352" s="1" t="s">
        <v>26</v>
      </c>
      <c r="E352" s="1" t="s">
        <v>27</v>
      </c>
      <c r="F352" s="18">
        <v>1075.088</v>
      </c>
      <c r="G352" t="s">
        <v>5577</v>
      </c>
      <c r="H352" s="1">
        <f>IF(COUNTIF(G$2:G352,G352)=1,1,0)</f>
        <v>1</v>
      </c>
      <c r="I352" s="1">
        <v>14</v>
      </c>
      <c r="J352" s="1">
        <v>0.2</v>
      </c>
      <c r="K352" s="1">
        <v>94.070199999999943</v>
      </c>
      <c r="L352" s="12">
        <f>VLOOKUP(train[[#This Row],[Sub-Category]],Análisis_ABC_XYZ[[#Headers],[#Data]],4,FALSE)</f>
        <v>0.41105220110552465</v>
      </c>
    </row>
    <row r="353" spans="1:12" x14ac:dyDescent="0.35">
      <c r="A353" s="2">
        <v>42106</v>
      </c>
      <c r="B353" s="1" t="s">
        <v>12</v>
      </c>
      <c r="C353" s="1" t="s">
        <v>886</v>
      </c>
      <c r="D353" s="1" t="s">
        <v>26</v>
      </c>
      <c r="E353" s="1" t="s">
        <v>27</v>
      </c>
      <c r="F353" s="18">
        <v>438.36800000000005</v>
      </c>
      <c r="G353" t="s">
        <v>5577</v>
      </c>
      <c r="H353" s="1">
        <f>IF(COUNTIF(G$2:G353,G353)=1,1,0)</f>
        <v>0</v>
      </c>
      <c r="I353" s="1">
        <v>4</v>
      </c>
      <c r="J353" s="1">
        <v>0.2</v>
      </c>
      <c r="K353" s="1">
        <v>38.357200000000006</v>
      </c>
      <c r="L353" s="12">
        <f>VLOOKUP(train[[#This Row],[Sub-Category]],Análisis_ABC_XYZ[[#Headers],[#Data]],4,FALSE)</f>
        <v>0.41105220110552465</v>
      </c>
    </row>
    <row r="354" spans="1:12" x14ac:dyDescent="0.35">
      <c r="A354" s="2">
        <v>42106</v>
      </c>
      <c r="B354" s="1" t="s">
        <v>12</v>
      </c>
      <c r="C354" s="1" t="s">
        <v>492</v>
      </c>
      <c r="D354" s="1" t="s">
        <v>8</v>
      </c>
      <c r="E354" s="1" t="s">
        <v>9</v>
      </c>
      <c r="F354" s="18">
        <v>308.49900000000002</v>
      </c>
      <c r="G354" t="s">
        <v>5577</v>
      </c>
      <c r="H354" s="1">
        <f>IF(COUNTIF(G$2:G354,G354)=1,1,0)</f>
        <v>0</v>
      </c>
      <c r="I354" s="1">
        <v>3</v>
      </c>
      <c r="J354" s="1">
        <v>0.15</v>
      </c>
      <c r="K354" s="1">
        <v>-18.146999999999998</v>
      </c>
      <c r="L354" s="12">
        <f>VLOOKUP(train[[#This Row],[Sub-Category]],Análisis_ABC_XYZ[[#Headers],[#Data]],4,FALSE)</f>
        <v>0.5176847302647779</v>
      </c>
    </row>
    <row r="355" spans="1:12" x14ac:dyDescent="0.35">
      <c r="A355" s="2">
        <v>42106</v>
      </c>
      <c r="B355" s="1" t="s">
        <v>12</v>
      </c>
      <c r="C355" s="1" t="s">
        <v>1643</v>
      </c>
      <c r="D355" s="1" t="s">
        <v>14</v>
      </c>
      <c r="E355" s="1" t="s">
        <v>24</v>
      </c>
      <c r="F355" s="18">
        <v>39.68</v>
      </c>
      <c r="G355" t="s">
        <v>6949</v>
      </c>
      <c r="H355" s="1">
        <f>IF(COUNTIF(G$2:G355,G355)=1,1,0)</f>
        <v>1</v>
      </c>
      <c r="I355" s="1">
        <v>2</v>
      </c>
      <c r="J355" s="1">
        <v>0</v>
      </c>
      <c r="K355" s="1">
        <v>16.268800000000002</v>
      </c>
      <c r="L355" s="12">
        <f>VLOOKUP(train[[#This Row],[Sub-Category]],Análisis_ABC_XYZ[[#Headers],[#Data]],4,FALSE)</f>
        <v>0.45632477063632687</v>
      </c>
    </row>
    <row r="356" spans="1:12" x14ac:dyDescent="0.35">
      <c r="A356" s="2">
        <v>42106</v>
      </c>
      <c r="B356" s="1" t="s">
        <v>84</v>
      </c>
      <c r="C356" s="1" t="s">
        <v>796</v>
      </c>
      <c r="D356" s="1" t="s">
        <v>14</v>
      </c>
      <c r="E356" s="1" t="s">
        <v>36</v>
      </c>
      <c r="F356" s="18">
        <v>32.400000000000006</v>
      </c>
      <c r="G356" t="s">
        <v>2347</v>
      </c>
      <c r="H356" s="1">
        <f>IF(COUNTIF(G$2:G356,G356)=1,1,0)</f>
        <v>1</v>
      </c>
      <c r="I356" s="1">
        <v>5</v>
      </c>
      <c r="J356" s="1">
        <v>0</v>
      </c>
      <c r="K356" s="1">
        <v>15.552000000000001</v>
      </c>
      <c r="L356" s="12">
        <f>VLOOKUP(train[[#This Row],[Sub-Category]],Análisis_ABC_XYZ[[#Headers],[#Data]],4,FALSE)</f>
        <v>0.43613829632717294</v>
      </c>
    </row>
    <row r="357" spans="1:12" x14ac:dyDescent="0.35">
      <c r="A357" s="2">
        <v>42106</v>
      </c>
      <c r="B357" s="1" t="s">
        <v>12</v>
      </c>
      <c r="C357" s="1" t="s">
        <v>571</v>
      </c>
      <c r="D357" s="1" t="s">
        <v>14</v>
      </c>
      <c r="E357" s="1" t="s">
        <v>29</v>
      </c>
      <c r="F357" s="18">
        <v>18.088000000000001</v>
      </c>
      <c r="G357" t="s">
        <v>5577</v>
      </c>
      <c r="H357" s="1">
        <f>IF(COUNTIF(G$2:G357,G357)=1,1,0)</f>
        <v>0</v>
      </c>
      <c r="I357" s="1">
        <v>7</v>
      </c>
      <c r="J357" s="1">
        <v>0.2</v>
      </c>
      <c r="K357" s="1">
        <v>6.5569000000000006</v>
      </c>
      <c r="L357" s="12">
        <f>VLOOKUP(train[[#This Row],[Sub-Category]],Análisis_ABC_XYZ[[#Headers],[#Data]],4,FALSE)</f>
        <v>0.46881743173671325</v>
      </c>
    </row>
    <row r="358" spans="1:12" x14ac:dyDescent="0.35">
      <c r="A358" s="2">
        <v>42107</v>
      </c>
      <c r="B358" s="1" t="s">
        <v>52</v>
      </c>
      <c r="C358" s="1" t="s">
        <v>38</v>
      </c>
      <c r="D358" s="1" t="s">
        <v>14</v>
      </c>
      <c r="E358" s="1" t="s">
        <v>29</v>
      </c>
      <c r="F358" s="18">
        <v>509.97000000000008</v>
      </c>
      <c r="G358" t="s">
        <v>5574</v>
      </c>
      <c r="H358" s="1">
        <f>IF(COUNTIF(G$2:G358,G358)=1,1,0)</f>
        <v>1</v>
      </c>
      <c r="I358" s="1">
        <v>10</v>
      </c>
      <c r="J358" s="1">
        <v>0.7</v>
      </c>
      <c r="K358" s="1">
        <v>-407.97599999999989</v>
      </c>
      <c r="L358" s="12">
        <f>VLOOKUP(train[[#This Row],[Sub-Category]],Análisis_ABC_XYZ[[#Headers],[#Data]],4,FALSE)</f>
        <v>0.46881743173671325</v>
      </c>
    </row>
    <row r="359" spans="1:12" x14ac:dyDescent="0.35">
      <c r="A359" s="2">
        <v>42107</v>
      </c>
      <c r="B359" s="1" t="s">
        <v>52</v>
      </c>
      <c r="C359" s="1" t="s">
        <v>369</v>
      </c>
      <c r="D359" s="1" t="s">
        <v>26</v>
      </c>
      <c r="E359" s="1" t="s">
        <v>27</v>
      </c>
      <c r="F359" s="18">
        <v>71.927999999999997</v>
      </c>
      <c r="G359" t="s">
        <v>5574</v>
      </c>
      <c r="H359" s="1">
        <f>IF(COUNTIF(G$2:G359,G359)=1,1,0)</f>
        <v>0</v>
      </c>
      <c r="I359" s="1">
        <v>12</v>
      </c>
      <c r="J359" s="1">
        <v>0.4</v>
      </c>
      <c r="K359" s="1">
        <v>8.3915999999999897</v>
      </c>
      <c r="L359" s="12">
        <f>VLOOKUP(train[[#This Row],[Sub-Category]],Análisis_ABC_XYZ[[#Headers],[#Data]],4,FALSE)</f>
        <v>0.41105220110552465</v>
      </c>
    </row>
    <row r="360" spans="1:12" x14ac:dyDescent="0.35">
      <c r="A360" s="2">
        <v>42107</v>
      </c>
      <c r="B360" s="1" t="s">
        <v>52</v>
      </c>
      <c r="C360" s="1" t="s">
        <v>175</v>
      </c>
      <c r="D360" s="1" t="s">
        <v>14</v>
      </c>
      <c r="E360" s="1" t="s">
        <v>91</v>
      </c>
      <c r="F360" s="18">
        <v>30.991999999999997</v>
      </c>
      <c r="G360" t="s">
        <v>5574</v>
      </c>
      <c r="H360" s="1">
        <f>IF(COUNTIF(G$2:G360,G360)=1,1,0)</f>
        <v>0</v>
      </c>
      <c r="I360" s="1">
        <v>13</v>
      </c>
      <c r="J360" s="1">
        <v>0.2</v>
      </c>
      <c r="K360" s="1">
        <v>10.072399999999996</v>
      </c>
      <c r="L360" s="12">
        <f>VLOOKUP(train[[#This Row],[Sub-Category]],Análisis_ABC_XYZ[[#Headers],[#Data]],4,FALSE)</f>
        <v>0.51168203684699509</v>
      </c>
    </row>
    <row r="361" spans="1:12" x14ac:dyDescent="0.35">
      <c r="A361" s="2">
        <v>42107</v>
      </c>
      <c r="B361" s="1" t="s">
        <v>52</v>
      </c>
      <c r="C361" s="1" t="s">
        <v>368</v>
      </c>
      <c r="D361" s="1" t="s">
        <v>14</v>
      </c>
      <c r="E361" s="1" t="s">
        <v>24</v>
      </c>
      <c r="F361" s="18">
        <v>17.856000000000002</v>
      </c>
      <c r="G361" t="s">
        <v>5574</v>
      </c>
      <c r="H361" s="1">
        <f>IF(COUNTIF(G$2:G361,G361)=1,1,0)</f>
        <v>0</v>
      </c>
      <c r="I361" s="1">
        <v>4</v>
      </c>
      <c r="J361" s="1">
        <v>0.2</v>
      </c>
      <c r="K361" s="1">
        <v>1.1159999999999979</v>
      </c>
      <c r="L361" s="12">
        <f>VLOOKUP(train[[#This Row],[Sub-Category]],Análisis_ABC_XYZ[[#Headers],[#Data]],4,FALSE)</f>
        <v>0.45632477063632687</v>
      </c>
    </row>
    <row r="362" spans="1:12" x14ac:dyDescent="0.35">
      <c r="A362" s="2">
        <v>42107</v>
      </c>
      <c r="B362" s="1" t="s">
        <v>766</v>
      </c>
      <c r="C362" s="1" t="s">
        <v>1870</v>
      </c>
      <c r="D362" s="1" t="s">
        <v>14</v>
      </c>
      <c r="E362" s="1" t="s">
        <v>15</v>
      </c>
      <c r="F362" s="18">
        <v>7.83</v>
      </c>
      <c r="G362" t="s">
        <v>2782</v>
      </c>
      <c r="H362" s="1">
        <f>IF(COUNTIF(G$2:G362,G362)=1,1,0)</f>
        <v>1</v>
      </c>
      <c r="I362" s="1">
        <v>3</v>
      </c>
      <c r="J362" s="1">
        <v>0</v>
      </c>
      <c r="K362" s="1">
        <v>3.6017999999999999</v>
      </c>
      <c r="L362" s="12">
        <f>VLOOKUP(train[[#This Row],[Sub-Category]],Análisis_ABC_XYZ[[#Headers],[#Data]],4,FALSE)</f>
        <v>0.4647369236065339</v>
      </c>
    </row>
    <row r="363" spans="1:12" x14ac:dyDescent="0.35">
      <c r="A363" s="2">
        <v>42109</v>
      </c>
      <c r="B363" s="1" t="s">
        <v>12</v>
      </c>
      <c r="C363" s="1" t="s">
        <v>323</v>
      </c>
      <c r="D363" s="1" t="s">
        <v>8</v>
      </c>
      <c r="E363" s="1" t="s">
        <v>22</v>
      </c>
      <c r="F363" s="18">
        <v>187.76</v>
      </c>
      <c r="G363" t="s">
        <v>5177</v>
      </c>
      <c r="H363" s="1">
        <f>IF(COUNTIF(G$2:G363,G363)=1,1,0)</f>
        <v>1</v>
      </c>
      <c r="I363" s="1">
        <v>4</v>
      </c>
      <c r="J363" s="1">
        <v>0</v>
      </c>
      <c r="K363" s="1">
        <v>76.9816</v>
      </c>
      <c r="L363" s="12">
        <f>VLOOKUP(train[[#This Row],[Sub-Category]],Análisis_ABC_XYZ[[#Headers],[#Data]],4,FALSE)</f>
        <v>0.4595170286641902</v>
      </c>
    </row>
    <row r="364" spans="1:12" x14ac:dyDescent="0.35">
      <c r="A364" s="2">
        <v>42109</v>
      </c>
      <c r="B364" s="1" t="s">
        <v>12</v>
      </c>
      <c r="C364" s="1" t="s">
        <v>714</v>
      </c>
      <c r="D364" s="1" t="s">
        <v>14</v>
      </c>
      <c r="E364" s="1" t="s">
        <v>31</v>
      </c>
      <c r="F364" s="18">
        <v>106.96</v>
      </c>
      <c r="G364" t="s">
        <v>5177</v>
      </c>
      <c r="H364" s="1">
        <f>IF(COUNTIF(G$2:G364,G364)=1,1,0)</f>
        <v>0</v>
      </c>
      <c r="I364" s="1">
        <v>2</v>
      </c>
      <c r="J364" s="1">
        <v>0</v>
      </c>
      <c r="K364" s="1">
        <v>31.018399999999986</v>
      </c>
      <c r="L364" s="12">
        <f>VLOOKUP(train[[#This Row],[Sub-Category]],Análisis_ABC_XYZ[[#Headers],[#Data]],4,FALSE)</f>
        <v>0.49507917887403441</v>
      </c>
    </row>
    <row r="365" spans="1:12" x14ac:dyDescent="0.35">
      <c r="A365" s="2">
        <v>42110</v>
      </c>
      <c r="B365" s="1" t="s">
        <v>34</v>
      </c>
      <c r="C365" s="1" t="s">
        <v>420</v>
      </c>
      <c r="D365" s="1" t="s">
        <v>14</v>
      </c>
      <c r="E365" s="1" t="s">
        <v>24</v>
      </c>
      <c r="F365" s="18">
        <v>39.072000000000003</v>
      </c>
      <c r="G365" t="s">
        <v>6001</v>
      </c>
      <c r="H365" s="1">
        <f>IF(COUNTIF(G$2:G365,G365)=1,1,0)</f>
        <v>1</v>
      </c>
      <c r="I365" s="1">
        <v>6</v>
      </c>
      <c r="J365" s="1">
        <v>0.2</v>
      </c>
      <c r="K365" s="1">
        <v>9.7680000000000007</v>
      </c>
      <c r="L365" s="12">
        <f>VLOOKUP(train[[#This Row],[Sub-Category]],Análisis_ABC_XYZ[[#Headers],[#Data]],4,FALSE)</f>
        <v>0.45632477063632687</v>
      </c>
    </row>
    <row r="366" spans="1:12" x14ac:dyDescent="0.35">
      <c r="A366" s="2">
        <v>42112</v>
      </c>
      <c r="B366" s="1" t="s">
        <v>39</v>
      </c>
      <c r="C366" s="1" t="s">
        <v>1595</v>
      </c>
      <c r="D366" s="1" t="s">
        <v>26</v>
      </c>
      <c r="E366" s="1" t="s">
        <v>56</v>
      </c>
      <c r="F366" s="18">
        <v>227.976</v>
      </c>
      <c r="G366" t="s">
        <v>3913</v>
      </c>
      <c r="H366" s="1">
        <f>IF(COUNTIF(G$2:G366,G366)=1,1,0)</f>
        <v>1</v>
      </c>
      <c r="I366" s="1">
        <v>3</v>
      </c>
      <c r="J366" s="1">
        <v>0.2</v>
      </c>
      <c r="K366" s="1">
        <v>28.496999999999957</v>
      </c>
      <c r="L366" s="12">
        <f>VLOOKUP(train[[#This Row],[Sub-Category]],Análisis_ABC_XYZ[[#Headers],[#Data]],4,FALSE)</f>
        <v>0.52062335344040378</v>
      </c>
    </row>
    <row r="367" spans="1:12" x14ac:dyDescent="0.35">
      <c r="A367" s="2">
        <v>42112</v>
      </c>
      <c r="B367" s="1" t="s">
        <v>39</v>
      </c>
      <c r="C367" s="1" t="s">
        <v>347</v>
      </c>
      <c r="D367" s="1" t="s">
        <v>8</v>
      </c>
      <c r="E367" s="1" t="s">
        <v>11</v>
      </c>
      <c r="F367" s="18">
        <v>317.05799999999999</v>
      </c>
      <c r="G367" t="s">
        <v>3913</v>
      </c>
      <c r="H367" s="1">
        <f>IF(COUNTIF(G$2:G367,G367)=1,1,0)</f>
        <v>0</v>
      </c>
      <c r="I367" s="1">
        <v>3</v>
      </c>
      <c r="J367" s="1">
        <v>0.3</v>
      </c>
      <c r="K367" s="1">
        <v>-18.117599999999996</v>
      </c>
      <c r="L367" s="12">
        <f>VLOOKUP(train[[#This Row],[Sub-Category]],Análisis_ABC_XYZ[[#Headers],[#Data]],4,FALSE)</f>
        <v>0.46529189879902266</v>
      </c>
    </row>
    <row r="368" spans="1:12" x14ac:dyDescent="0.35">
      <c r="A368" s="2">
        <v>42112</v>
      </c>
      <c r="B368" s="1" t="s">
        <v>12</v>
      </c>
      <c r="C368" s="1" t="s">
        <v>1620</v>
      </c>
      <c r="D368" s="1" t="s">
        <v>26</v>
      </c>
      <c r="E368" s="1" t="s">
        <v>208</v>
      </c>
      <c r="F368" s="18">
        <v>287.96800000000002</v>
      </c>
      <c r="G368" t="s">
        <v>3006</v>
      </c>
      <c r="H368" s="1">
        <f>IF(COUNTIF(G$2:G368,G368)=1,1,0)</f>
        <v>1</v>
      </c>
      <c r="I368" s="1">
        <v>4</v>
      </c>
      <c r="J368" s="1">
        <v>0.2</v>
      </c>
      <c r="K368" s="1">
        <v>97.189199999999985</v>
      </c>
      <c r="L368" s="12">
        <f>VLOOKUP(train[[#This Row],[Sub-Category]],Análisis_ABC_XYZ[[#Headers],[#Data]],4,FALSE)</f>
        <v>0.5183572270896134</v>
      </c>
    </row>
    <row r="369" spans="1:12" x14ac:dyDescent="0.35">
      <c r="A369" s="2">
        <v>42112</v>
      </c>
      <c r="B369" s="1" t="s">
        <v>39</v>
      </c>
      <c r="C369" s="1" t="s">
        <v>697</v>
      </c>
      <c r="D369" s="1" t="s">
        <v>14</v>
      </c>
      <c r="E369" s="1" t="s">
        <v>61</v>
      </c>
      <c r="F369" s="18">
        <v>149.352</v>
      </c>
      <c r="G369" t="s">
        <v>3913</v>
      </c>
      <c r="H369" s="1">
        <f>IF(COUNTIF(G$2:G369,G369)=1,1,0)</f>
        <v>0</v>
      </c>
      <c r="I369" s="1">
        <v>3</v>
      </c>
      <c r="J369" s="1">
        <v>0.2</v>
      </c>
      <c r="K369" s="1">
        <v>50.40629999999998</v>
      </c>
      <c r="L369" s="12">
        <f>VLOOKUP(train[[#This Row],[Sub-Category]],Análisis_ABC_XYZ[[#Headers],[#Data]],4,FALSE)</f>
        <v>0.44424167803735209</v>
      </c>
    </row>
    <row r="370" spans="1:12" x14ac:dyDescent="0.35">
      <c r="A370" s="2">
        <v>42112</v>
      </c>
      <c r="B370" s="1" t="s">
        <v>12</v>
      </c>
      <c r="C370" s="1" t="s">
        <v>903</v>
      </c>
      <c r="D370" s="1" t="s">
        <v>14</v>
      </c>
      <c r="E370" s="1" t="s">
        <v>24</v>
      </c>
      <c r="F370" s="18">
        <v>13.12</v>
      </c>
      <c r="G370" t="s">
        <v>3006</v>
      </c>
      <c r="H370" s="1">
        <f>IF(COUNTIF(G$2:G370,G370)=1,1,0)</f>
        <v>0</v>
      </c>
      <c r="I370" s="1">
        <v>4</v>
      </c>
      <c r="J370" s="1">
        <v>0</v>
      </c>
      <c r="K370" s="1">
        <v>3.8047999999999984</v>
      </c>
      <c r="L370" s="12">
        <f>VLOOKUP(train[[#This Row],[Sub-Category]],Análisis_ABC_XYZ[[#Headers],[#Data]],4,FALSE)</f>
        <v>0.45632477063632687</v>
      </c>
    </row>
    <row r="371" spans="1:12" x14ac:dyDescent="0.35">
      <c r="A371" s="2">
        <v>42112</v>
      </c>
      <c r="B371" s="1" t="s">
        <v>12</v>
      </c>
      <c r="C371" s="1" t="s">
        <v>251</v>
      </c>
      <c r="D371" s="1" t="s">
        <v>14</v>
      </c>
      <c r="E371" s="1" t="s">
        <v>91</v>
      </c>
      <c r="F371" s="18">
        <v>11.62</v>
      </c>
      <c r="G371" t="s">
        <v>3006</v>
      </c>
      <c r="H371" s="1">
        <f>IF(COUNTIF(G$2:G371,G371)=1,1,0)</f>
        <v>0</v>
      </c>
      <c r="I371" s="1">
        <v>2</v>
      </c>
      <c r="J371" s="1">
        <v>0</v>
      </c>
      <c r="K371" s="1">
        <v>3.6021999999999998</v>
      </c>
      <c r="L371" s="12">
        <f>VLOOKUP(train[[#This Row],[Sub-Category]],Análisis_ABC_XYZ[[#Headers],[#Data]],4,FALSE)</f>
        <v>0.51168203684699509</v>
      </c>
    </row>
    <row r="372" spans="1:12" x14ac:dyDescent="0.35">
      <c r="A372" s="2">
        <v>42112</v>
      </c>
      <c r="B372" s="1" t="s">
        <v>12</v>
      </c>
      <c r="C372" s="1" t="s">
        <v>1611</v>
      </c>
      <c r="D372" s="1" t="s">
        <v>14</v>
      </c>
      <c r="E372" s="1" t="s">
        <v>24</v>
      </c>
      <c r="F372" s="18">
        <v>10.75</v>
      </c>
      <c r="G372" t="s">
        <v>3006</v>
      </c>
      <c r="H372" s="1">
        <f>IF(COUNTIF(G$2:G372,G372)=1,1,0)</f>
        <v>0</v>
      </c>
      <c r="I372" s="1">
        <v>5</v>
      </c>
      <c r="J372" s="1">
        <v>0</v>
      </c>
      <c r="K372" s="1">
        <v>3.547499999999999</v>
      </c>
      <c r="L372" s="12">
        <f>VLOOKUP(train[[#This Row],[Sub-Category]],Análisis_ABC_XYZ[[#Headers],[#Data]],4,FALSE)</f>
        <v>0.45632477063632687</v>
      </c>
    </row>
    <row r="373" spans="1:12" x14ac:dyDescent="0.35">
      <c r="A373" s="2">
        <v>42112</v>
      </c>
      <c r="B373" s="1" t="s">
        <v>39</v>
      </c>
      <c r="C373" s="1" t="s">
        <v>98</v>
      </c>
      <c r="D373" s="1" t="s">
        <v>14</v>
      </c>
      <c r="E373" s="1" t="s">
        <v>24</v>
      </c>
      <c r="F373" s="18">
        <v>2.6880000000000002</v>
      </c>
      <c r="G373" s="1" t="s">
        <v>3913</v>
      </c>
      <c r="H373" s="1">
        <f>IF(COUNTIF(G$2:G373,G373)=1,1,0)</f>
        <v>0</v>
      </c>
      <c r="I373" s="1">
        <v>2</v>
      </c>
      <c r="J373" s="1">
        <v>0.2</v>
      </c>
      <c r="K373" s="1">
        <v>1.008</v>
      </c>
      <c r="L373" s="12">
        <f>VLOOKUP(train[[#This Row],[Sub-Category]],Análisis_ABC_XYZ[[#Headers],[#Data]],4,FALSE)</f>
        <v>0.45632477063632687</v>
      </c>
    </row>
    <row r="374" spans="1:12" x14ac:dyDescent="0.35">
      <c r="A374" s="2">
        <v>42113</v>
      </c>
      <c r="B374" s="1" t="s">
        <v>12</v>
      </c>
      <c r="C374" s="1" t="s">
        <v>272</v>
      </c>
      <c r="D374" s="1" t="s">
        <v>8</v>
      </c>
      <c r="E374" s="1" t="s">
        <v>22</v>
      </c>
      <c r="F374" s="18">
        <v>76.14</v>
      </c>
      <c r="G374" t="s">
        <v>4833</v>
      </c>
      <c r="H374" s="1">
        <f>IF(COUNTIF(G$2:G374,G374)=1,1,0)</f>
        <v>1</v>
      </c>
      <c r="I374" s="1">
        <v>3</v>
      </c>
      <c r="J374" s="1">
        <v>0</v>
      </c>
      <c r="K374" s="1">
        <v>26.648999999999997</v>
      </c>
      <c r="L374" s="12">
        <f>VLOOKUP(train[[#This Row],[Sub-Category]],Análisis_ABC_XYZ[[#Headers],[#Data]],4,FALSE)</f>
        <v>0.4595170286641902</v>
      </c>
    </row>
    <row r="375" spans="1:12" x14ac:dyDescent="0.35">
      <c r="A375" s="2">
        <v>42113</v>
      </c>
      <c r="B375" s="1" t="s">
        <v>107</v>
      </c>
      <c r="C375" s="1" t="s">
        <v>94</v>
      </c>
      <c r="D375" s="1" t="s">
        <v>14</v>
      </c>
      <c r="E375" s="1" t="s">
        <v>36</v>
      </c>
      <c r="F375" s="18">
        <v>71.28</v>
      </c>
      <c r="G375" t="s">
        <v>4602</v>
      </c>
      <c r="H375" s="1">
        <f>IF(COUNTIF(G$2:G375,G375)=1,1,0)</f>
        <v>1</v>
      </c>
      <c r="I375" s="1">
        <v>11</v>
      </c>
      <c r="J375" s="1">
        <v>0</v>
      </c>
      <c r="K375" s="1">
        <v>34.214400000000005</v>
      </c>
      <c r="L375" s="12">
        <f>VLOOKUP(train[[#This Row],[Sub-Category]],Análisis_ABC_XYZ[[#Headers],[#Data]],4,FALSE)</f>
        <v>0.43613829632717294</v>
      </c>
    </row>
    <row r="376" spans="1:12" x14ac:dyDescent="0.35">
      <c r="A376" s="2">
        <v>42113</v>
      </c>
      <c r="B376" s="1" t="s">
        <v>107</v>
      </c>
      <c r="C376" s="1" t="s">
        <v>676</v>
      </c>
      <c r="D376" s="1" t="s">
        <v>14</v>
      </c>
      <c r="E376" s="1" t="s">
        <v>29</v>
      </c>
      <c r="F376" s="18">
        <v>58.050000000000004</v>
      </c>
      <c r="G376" t="s">
        <v>4602</v>
      </c>
      <c r="H376" s="1">
        <f>IF(COUNTIF(G$2:G376,G376)=1,1,0)</f>
        <v>0</v>
      </c>
      <c r="I376" s="1">
        <v>3</v>
      </c>
      <c r="J376" s="1">
        <v>0</v>
      </c>
      <c r="K376" s="1">
        <v>26.702999999999999</v>
      </c>
      <c r="L376" s="12">
        <f>VLOOKUP(train[[#This Row],[Sub-Category]],Análisis_ABC_XYZ[[#Headers],[#Data]],4,FALSE)</f>
        <v>0.46881743173671325</v>
      </c>
    </row>
    <row r="377" spans="1:12" x14ac:dyDescent="0.35">
      <c r="A377" s="2">
        <v>42114</v>
      </c>
      <c r="B377" s="1" t="s">
        <v>39</v>
      </c>
      <c r="C377" s="1" t="s">
        <v>270</v>
      </c>
      <c r="D377" s="1" t="s">
        <v>8</v>
      </c>
      <c r="E377" s="1" t="s">
        <v>18</v>
      </c>
      <c r="F377" s="18">
        <v>744.09999999999991</v>
      </c>
      <c r="G377" t="s">
        <v>4390</v>
      </c>
      <c r="H377" s="1">
        <f>IF(COUNTIF(G$2:G377,G377)=1,1,0)</f>
        <v>1</v>
      </c>
      <c r="I377" s="1">
        <v>5</v>
      </c>
      <c r="J377" s="1">
        <v>0.3</v>
      </c>
      <c r="K377" s="1">
        <v>-95.670000000000044</v>
      </c>
      <c r="L377" s="12">
        <f>VLOOKUP(train[[#This Row],[Sub-Category]],Análisis_ABC_XYZ[[#Headers],[#Data]],4,FALSE)</f>
        <v>0.55975208308209756</v>
      </c>
    </row>
    <row r="378" spans="1:12" x14ac:dyDescent="0.35">
      <c r="A378" s="2">
        <v>42114</v>
      </c>
      <c r="B378" s="1" t="s">
        <v>39</v>
      </c>
      <c r="C378" s="1" t="s">
        <v>1739</v>
      </c>
      <c r="D378" s="1" t="s">
        <v>8</v>
      </c>
      <c r="E378" s="1" t="s">
        <v>18</v>
      </c>
      <c r="F378" s="18">
        <v>401.59000000000003</v>
      </c>
      <c r="G378" t="s">
        <v>4390</v>
      </c>
      <c r="H378" s="1">
        <f>IF(COUNTIF(G$2:G378,G378)=1,1,0)</f>
        <v>0</v>
      </c>
      <c r="I378" s="1">
        <v>2</v>
      </c>
      <c r="J378" s="1">
        <v>0.3</v>
      </c>
      <c r="K378" s="1">
        <v>-131.95100000000002</v>
      </c>
      <c r="L378" s="12">
        <f>VLOOKUP(train[[#This Row],[Sub-Category]],Análisis_ABC_XYZ[[#Headers],[#Data]],4,FALSE)</f>
        <v>0.55975208308209756</v>
      </c>
    </row>
    <row r="379" spans="1:12" x14ac:dyDescent="0.35">
      <c r="A379" s="2">
        <v>42114</v>
      </c>
      <c r="B379" s="1" t="s">
        <v>12</v>
      </c>
      <c r="C379" s="1" t="s">
        <v>1513</v>
      </c>
      <c r="D379" s="1" t="s">
        <v>8</v>
      </c>
      <c r="E379" s="1" t="s">
        <v>22</v>
      </c>
      <c r="F379" s="18">
        <v>59.92</v>
      </c>
      <c r="G379" t="s">
        <v>4627</v>
      </c>
      <c r="H379" s="1">
        <f>IF(COUNTIF(G$2:G379,G379)=1,1,0)</f>
        <v>1</v>
      </c>
      <c r="I379" s="1">
        <v>4</v>
      </c>
      <c r="J379" s="1">
        <v>0</v>
      </c>
      <c r="K379" s="1">
        <v>27.563200000000002</v>
      </c>
      <c r="L379" s="12">
        <f>VLOOKUP(train[[#This Row],[Sub-Category]],Análisis_ABC_XYZ[[#Headers],[#Data]],4,FALSE)</f>
        <v>0.4595170286641902</v>
      </c>
    </row>
    <row r="380" spans="1:12" x14ac:dyDescent="0.35">
      <c r="A380" s="2">
        <v>42114</v>
      </c>
      <c r="B380" s="1" t="s">
        <v>39</v>
      </c>
      <c r="C380" s="1" t="s">
        <v>666</v>
      </c>
      <c r="D380" s="1" t="s">
        <v>14</v>
      </c>
      <c r="E380" s="1" t="s">
        <v>20</v>
      </c>
      <c r="F380" s="18">
        <v>44.840000000000011</v>
      </c>
      <c r="G380" t="s">
        <v>4390</v>
      </c>
      <c r="H380" s="1">
        <f>IF(COUNTIF(G$2:G380,G380)=1,1,0)</f>
        <v>0</v>
      </c>
      <c r="I380" s="1">
        <v>5</v>
      </c>
      <c r="J380" s="1">
        <v>0.2</v>
      </c>
      <c r="K380" s="1">
        <v>5.6049999999999951</v>
      </c>
      <c r="L380" s="12">
        <f>VLOOKUP(train[[#This Row],[Sub-Category]],Análisis_ABC_XYZ[[#Headers],[#Data]],4,FALSE)</f>
        <v>0.44610841445725197</v>
      </c>
    </row>
    <row r="381" spans="1:12" x14ac:dyDescent="0.35">
      <c r="A381" s="2">
        <v>42115</v>
      </c>
      <c r="B381" s="1" t="s">
        <v>6</v>
      </c>
      <c r="C381" s="1" t="s">
        <v>1009</v>
      </c>
      <c r="D381" s="1" t="s">
        <v>14</v>
      </c>
      <c r="E381" s="1" t="s">
        <v>20</v>
      </c>
      <c r="F381" s="18">
        <v>828.83999999999992</v>
      </c>
      <c r="G381" t="s">
        <v>6303</v>
      </c>
      <c r="H381" s="1">
        <f>IF(COUNTIF(G$2:G381,G381)=1,1,0)</f>
        <v>1</v>
      </c>
      <c r="I381" s="1">
        <v>6</v>
      </c>
      <c r="J381" s="1">
        <v>0</v>
      </c>
      <c r="K381" s="1">
        <v>0</v>
      </c>
      <c r="L381" s="12">
        <f>VLOOKUP(train[[#This Row],[Sub-Category]],Análisis_ABC_XYZ[[#Headers],[#Data]],4,FALSE)</f>
        <v>0.44610841445725197</v>
      </c>
    </row>
    <row r="382" spans="1:12" x14ac:dyDescent="0.35">
      <c r="A382" s="2">
        <v>42115</v>
      </c>
      <c r="B382" s="1" t="s">
        <v>12</v>
      </c>
      <c r="C382" s="1" t="s">
        <v>930</v>
      </c>
      <c r="D382" s="1" t="s">
        <v>14</v>
      </c>
      <c r="E382" s="1" t="s">
        <v>29</v>
      </c>
      <c r="F382" s="18">
        <v>16.520000000000003</v>
      </c>
      <c r="G382" t="s">
        <v>3427</v>
      </c>
      <c r="H382" s="1">
        <f>IF(COUNTIF(G$2:G382,G382)=1,1,0)</f>
        <v>1</v>
      </c>
      <c r="I382" s="1">
        <v>5</v>
      </c>
      <c r="J382" s="1">
        <v>0.2</v>
      </c>
      <c r="K382" s="1">
        <v>5.5754999999999999</v>
      </c>
      <c r="L382" s="12">
        <f>VLOOKUP(train[[#This Row],[Sub-Category]],Análisis_ABC_XYZ[[#Headers],[#Data]],4,FALSE)</f>
        <v>0.46881743173671325</v>
      </c>
    </row>
    <row r="383" spans="1:12" x14ac:dyDescent="0.35">
      <c r="A383" s="2">
        <v>42116</v>
      </c>
      <c r="B383" s="1" t="s">
        <v>89</v>
      </c>
      <c r="C383" s="1" t="s">
        <v>1575</v>
      </c>
      <c r="D383" s="1" t="s">
        <v>14</v>
      </c>
      <c r="E383" s="1" t="s">
        <v>61</v>
      </c>
      <c r="F383" s="18">
        <v>247.84</v>
      </c>
      <c r="G383" t="s">
        <v>5077</v>
      </c>
      <c r="H383" s="1">
        <f>IF(COUNTIF(G$2:G383,G383)=1,1,0)</f>
        <v>1</v>
      </c>
      <c r="I383" s="1">
        <v>8</v>
      </c>
      <c r="J383" s="1">
        <v>0</v>
      </c>
      <c r="K383" s="1">
        <v>121.44159999999999</v>
      </c>
      <c r="L383" s="12">
        <f>VLOOKUP(train[[#This Row],[Sub-Category]],Análisis_ABC_XYZ[[#Headers],[#Data]],4,FALSE)</f>
        <v>0.44424167803735209</v>
      </c>
    </row>
    <row r="384" spans="1:12" x14ac:dyDescent="0.35">
      <c r="A384" s="2">
        <v>42116</v>
      </c>
      <c r="B384" s="1" t="s">
        <v>89</v>
      </c>
      <c r="C384" s="1" t="s">
        <v>992</v>
      </c>
      <c r="D384" s="1" t="s">
        <v>14</v>
      </c>
      <c r="E384" s="1" t="s">
        <v>29</v>
      </c>
      <c r="F384" s="18">
        <v>9.9120000000000008</v>
      </c>
      <c r="G384" t="s">
        <v>5077</v>
      </c>
      <c r="H384" s="1">
        <f>IF(COUNTIF(G$2:G384,G384)=1,1,0)</f>
        <v>0</v>
      </c>
      <c r="I384" s="1">
        <v>3</v>
      </c>
      <c r="J384" s="1">
        <v>0.2</v>
      </c>
      <c r="K384" s="1">
        <v>3.3452999999999995</v>
      </c>
      <c r="L384" s="12">
        <f>VLOOKUP(train[[#This Row],[Sub-Category]],Análisis_ABC_XYZ[[#Headers],[#Data]],4,FALSE)</f>
        <v>0.46881743173671325</v>
      </c>
    </row>
    <row r="385" spans="1:12" x14ac:dyDescent="0.35">
      <c r="A385" s="2">
        <v>42117</v>
      </c>
      <c r="B385" s="1" t="s">
        <v>157</v>
      </c>
      <c r="C385" s="1" t="s">
        <v>284</v>
      </c>
      <c r="D385" s="1" t="s">
        <v>8</v>
      </c>
      <c r="E385" s="1" t="s">
        <v>11</v>
      </c>
      <c r="F385" s="18">
        <v>281.37199999999996</v>
      </c>
      <c r="G385" t="s">
        <v>4824</v>
      </c>
      <c r="H385" s="1">
        <f>IF(COUNTIF(G$2:G385,G385)=1,1,0)</f>
        <v>1</v>
      </c>
      <c r="I385" s="1">
        <v>2</v>
      </c>
      <c r="J385" s="1">
        <v>0.3</v>
      </c>
      <c r="K385" s="1">
        <v>-12.058799999999991</v>
      </c>
      <c r="L385" s="12">
        <f>VLOOKUP(train[[#This Row],[Sub-Category]],Análisis_ABC_XYZ[[#Headers],[#Data]],4,FALSE)</f>
        <v>0.46529189879902266</v>
      </c>
    </row>
    <row r="386" spans="1:12" x14ac:dyDescent="0.35">
      <c r="A386" s="2">
        <v>42117</v>
      </c>
      <c r="B386" s="1" t="s">
        <v>157</v>
      </c>
      <c r="C386" s="1" t="s">
        <v>284</v>
      </c>
      <c r="D386" s="1" t="s">
        <v>8</v>
      </c>
      <c r="E386" s="1" t="s">
        <v>11</v>
      </c>
      <c r="F386" s="18">
        <v>281.37199999999996</v>
      </c>
      <c r="G386" t="s">
        <v>4824</v>
      </c>
      <c r="H386" s="1">
        <f>IF(COUNTIF(G$2:G386,G386)=1,1,0)</f>
        <v>0</v>
      </c>
      <c r="I386" s="1">
        <v>2</v>
      </c>
      <c r="J386" s="1">
        <v>0.3</v>
      </c>
      <c r="K386" s="1">
        <v>-12.058799999999991</v>
      </c>
      <c r="L386" s="12">
        <f>VLOOKUP(train[[#This Row],[Sub-Category]],Análisis_ABC_XYZ[[#Headers],[#Data]],4,FALSE)</f>
        <v>0.46529189879902266</v>
      </c>
    </row>
    <row r="387" spans="1:12" x14ac:dyDescent="0.35">
      <c r="A387" s="2">
        <v>42117</v>
      </c>
      <c r="B387" s="1" t="s">
        <v>12</v>
      </c>
      <c r="C387" s="1" t="s">
        <v>1252</v>
      </c>
      <c r="D387" s="1" t="s">
        <v>14</v>
      </c>
      <c r="E387" s="1" t="s">
        <v>36</v>
      </c>
      <c r="F387" s="18">
        <v>48.91</v>
      </c>
      <c r="G387" t="s">
        <v>4476</v>
      </c>
      <c r="H387" s="1">
        <f>IF(COUNTIF(G$2:G387,G387)=1,1,0)</f>
        <v>1</v>
      </c>
      <c r="I387" s="1">
        <v>1</v>
      </c>
      <c r="J387" s="1">
        <v>0</v>
      </c>
      <c r="K387" s="1">
        <v>22.987699999999997</v>
      </c>
      <c r="L387" s="12">
        <f>VLOOKUP(train[[#This Row],[Sub-Category]],Análisis_ABC_XYZ[[#Headers],[#Data]],4,FALSE)</f>
        <v>0.43613829632717294</v>
      </c>
    </row>
    <row r="388" spans="1:12" x14ac:dyDescent="0.35">
      <c r="A388" s="2">
        <v>42117</v>
      </c>
      <c r="B388" s="1" t="s">
        <v>157</v>
      </c>
      <c r="C388" s="1" t="s">
        <v>836</v>
      </c>
      <c r="D388" s="1" t="s">
        <v>8</v>
      </c>
      <c r="E388" s="1" t="s">
        <v>22</v>
      </c>
      <c r="F388" s="18">
        <v>22.336000000000002</v>
      </c>
      <c r="G388" t="s">
        <v>4824</v>
      </c>
      <c r="H388" s="1">
        <f>IF(COUNTIF(G$2:G388,G388)=1,1,0)</f>
        <v>0</v>
      </c>
      <c r="I388" s="1">
        <v>4</v>
      </c>
      <c r="J388" s="1">
        <v>0.2</v>
      </c>
      <c r="K388" s="1">
        <v>7.8175999999999997</v>
      </c>
      <c r="L388" s="12">
        <f>VLOOKUP(train[[#This Row],[Sub-Category]],Análisis_ABC_XYZ[[#Headers],[#Data]],4,FALSE)</f>
        <v>0.4595170286641902</v>
      </c>
    </row>
    <row r="389" spans="1:12" x14ac:dyDescent="0.35">
      <c r="A389" s="2">
        <v>42117</v>
      </c>
      <c r="B389" s="1" t="s">
        <v>157</v>
      </c>
      <c r="C389" s="1" t="s">
        <v>810</v>
      </c>
      <c r="D389" s="1" t="s">
        <v>14</v>
      </c>
      <c r="E389" s="1" t="s">
        <v>29</v>
      </c>
      <c r="F389" s="18">
        <v>7.4880000000000013</v>
      </c>
      <c r="G389" t="s">
        <v>4824</v>
      </c>
      <c r="H389" s="1">
        <f>IF(COUNTIF(G$2:G389,G389)=1,1,0)</f>
        <v>0</v>
      </c>
      <c r="I389" s="1">
        <v>8</v>
      </c>
      <c r="J389" s="1">
        <v>0.7</v>
      </c>
      <c r="K389" s="1">
        <v>-5.2415999999999983</v>
      </c>
      <c r="L389" s="12">
        <f>VLOOKUP(train[[#This Row],[Sub-Category]],Análisis_ABC_XYZ[[#Headers],[#Data]],4,FALSE)</f>
        <v>0.46881743173671325</v>
      </c>
    </row>
    <row r="390" spans="1:12" x14ac:dyDescent="0.35">
      <c r="A390" s="2">
        <v>42117</v>
      </c>
      <c r="B390" s="1" t="s">
        <v>52</v>
      </c>
      <c r="C390" s="1" t="s">
        <v>1061</v>
      </c>
      <c r="D390" s="1" t="s">
        <v>14</v>
      </c>
      <c r="E390" s="1" t="s">
        <v>29</v>
      </c>
      <c r="F390" s="18">
        <v>2.5020000000000002</v>
      </c>
      <c r="G390" s="1" t="s">
        <v>3827</v>
      </c>
      <c r="H390" s="1">
        <f>IF(COUNTIF(G$2:G390,G390)=1,1,0)</f>
        <v>1</v>
      </c>
      <c r="I390" s="1">
        <v>3</v>
      </c>
      <c r="J390" s="1">
        <v>0.7</v>
      </c>
      <c r="K390" s="1">
        <v>-1.7513999999999994</v>
      </c>
      <c r="L390" s="12">
        <f>VLOOKUP(train[[#This Row],[Sub-Category]],Análisis_ABC_XYZ[[#Headers],[#Data]],4,FALSE)</f>
        <v>0.46881743173671325</v>
      </c>
    </row>
    <row r="391" spans="1:12" x14ac:dyDescent="0.35">
      <c r="A391" s="2">
        <v>42119</v>
      </c>
      <c r="B391" s="1" t="s">
        <v>12</v>
      </c>
      <c r="C391" s="1" t="s">
        <v>940</v>
      </c>
      <c r="D391" s="1" t="s">
        <v>8</v>
      </c>
      <c r="E391" s="1" t="s">
        <v>11</v>
      </c>
      <c r="F391" s="18">
        <v>1487.04</v>
      </c>
      <c r="G391" t="s">
        <v>5825</v>
      </c>
      <c r="H391" s="1">
        <f>IF(COUNTIF(G$2:G391,G391)=1,1,0)</f>
        <v>1</v>
      </c>
      <c r="I391" s="1">
        <v>5</v>
      </c>
      <c r="J391" s="1">
        <v>0.2</v>
      </c>
      <c r="K391" s="1">
        <v>148.70400000000006</v>
      </c>
      <c r="L391" s="12">
        <f>VLOOKUP(train[[#This Row],[Sub-Category]],Análisis_ABC_XYZ[[#Headers],[#Data]],4,FALSE)</f>
        <v>0.46529189879902266</v>
      </c>
    </row>
    <row r="392" spans="1:12" x14ac:dyDescent="0.35">
      <c r="A392" s="2">
        <v>42119</v>
      </c>
      <c r="B392" s="1" t="s">
        <v>12</v>
      </c>
      <c r="C392" s="1" t="s">
        <v>113</v>
      </c>
      <c r="D392" s="1" t="s">
        <v>8</v>
      </c>
      <c r="E392" s="1" t="s">
        <v>22</v>
      </c>
      <c r="F392" s="18">
        <v>303.25</v>
      </c>
      <c r="G392" t="s">
        <v>5825</v>
      </c>
      <c r="H392" s="1">
        <f>IF(COUNTIF(G$2:G392,G392)=1,1,0)</f>
        <v>0</v>
      </c>
      <c r="I392" s="1">
        <v>5</v>
      </c>
      <c r="J392" s="1">
        <v>0</v>
      </c>
      <c r="K392" s="1">
        <v>63.682499999999997</v>
      </c>
      <c r="L392" s="12">
        <f>VLOOKUP(train[[#This Row],[Sub-Category]],Análisis_ABC_XYZ[[#Headers],[#Data]],4,FALSE)</f>
        <v>0.4595170286641902</v>
      </c>
    </row>
    <row r="393" spans="1:12" x14ac:dyDescent="0.35">
      <c r="A393" s="2">
        <v>42119</v>
      </c>
      <c r="B393" s="1" t="s">
        <v>34</v>
      </c>
      <c r="C393" s="1" t="s">
        <v>788</v>
      </c>
      <c r="D393" s="1" t="s">
        <v>26</v>
      </c>
      <c r="E393" s="1" t="s">
        <v>27</v>
      </c>
      <c r="F393" s="18">
        <v>302.37599999999998</v>
      </c>
      <c r="G393" t="s">
        <v>6664</v>
      </c>
      <c r="H393" s="1">
        <f>IF(COUNTIF(G$2:G393,G393)=1,1,0)</f>
        <v>1</v>
      </c>
      <c r="I393" s="1">
        <v>3</v>
      </c>
      <c r="J393" s="1">
        <v>0.2</v>
      </c>
      <c r="K393" s="1">
        <v>37.796999999999997</v>
      </c>
      <c r="L393" s="12">
        <f>VLOOKUP(train[[#This Row],[Sub-Category]],Análisis_ABC_XYZ[[#Headers],[#Data]],4,FALSE)</f>
        <v>0.41105220110552465</v>
      </c>
    </row>
    <row r="394" spans="1:12" x14ac:dyDescent="0.35">
      <c r="A394" s="2">
        <v>42119</v>
      </c>
      <c r="B394" s="1" t="s">
        <v>12</v>
      </c>
      <c r="C394" s="1" t="s">
        <v>1353</v>
      </c>
      <c r="D394" s="1" t="s">
        <v>14</v>
      </c>
      <c r="E394" s="1" t="s">
        <v>31</v>
      </c>
      <c r="F394" s="18">
        <v>270.71999999999997</v>
      </c>
      <c r="G394" t="s">
        <v>5825</v>
      </c>
      <c r="H394" s="1">
        <f>IF(COUNTIF(G$2:G394,G394)=1,1,0)</f>
        <v>0</v>
      </c>
      <c r="I394" s="1">
        <v>3</v>
      </c>
      <c r="J394" s="1">
        <v>0</v>
      </c>
      <c r="K394" s="1">
        <v>78.508799999999965</v>
      </c>
      <c r="L394" s="12">
        <f>VLOOKUP(train[[#This Row],[Sub-Category]],Análisis_ABC_XYZ[[#Headers],[#Data]],4,FALSE)</f>
        <v>0.49507917887403441</v>
      </c>
    </row>
    <row r="395" spans="1:12" x14ac:dyDescent="0.35">
      <c r="A395" s="2">
        <v>42119</v>
      </c>
      <c r="B395" s="1" t="s">
        <v>39</v>
      </c>
      <c r="C395" s="1" t="s">
        <v>790</v>
      </c>
      <c r="D395" s="1" t="s">
        <v>14</v>
      </c>
      <c r="E395" s="1" t="s">
        <v>36</v>
      </c>
      <c r="F395" s="18">
        <v>10.368000000000002</v>
      </c>
      <c r="G395" t="s">
        <v>2657</v>
      </c>
      <c r="H395" s="1">
        <f>IF(COUNTIF(G$2:G395,G395)=1,1,0)</f>
        <v>1</v>
      </c>
      <c r="I395" s="1">
        <v>2</v>
      </c>
      <c r="J395" s="1">
        <v>0.2</v>
      </c>
      <c r="K395" s="1">
        <v>3.6288</v>
      </c>
      <c r="L395" s="12">
        <f>VLOOKUP(train[[#This Row],[Sub-Category]],Análisis_ABC_XYZ[[#Headers],[#Data]],4,FALSE)</f>
        <v>0.43613829632717294</v>
      </c>
    </row>
    <row r="396" spans="1:12" x14ac:dyDescent="0.35">
      <c r="A396" s="2">
        <v>42119</v>
      </c>
      <c r="B396" s="1" t="s">
        <v>39</v>
      </c>
      <c r="C396" s="1" t="s">
        <v>1093</v>
      </c>
      <c r="D396" s="1" t="s">
        <v>14</v>
      </c>
      <c r="E396" s="1" t="s">
        <v>24</v>
      </c>
      <c r="F396" s="18">
        <v>6.24</v>
      </c>
      <c r="G396" t="s">
        <v>2657</v>
      </c>
      <c r="H396" s="1">
        <f>IF(COUNTIF(G$2:G396,G396)=1,1,0)</f>
        <v>0</v>
      </c>
      <c r="I396" s="1">
        <v>3</v>
      </c>
      <c r="J396" s="1">
        <v>0.2</v>
      </c>
      <c r="K396" s="1">
        <v>0.54600000000000071</v>
      </c>
      <c r="L396" s="12">
        <f>VLOOKUP(train[[#This Row],[Sub-Category]],Análisis_ABC_XYZ[[#Headers],[#Data]],4,FALSE)</f>
        <v>0.45632477063632687</v>
      </c>
    </row>
    <row r="397" spans="1:12" x14ac:dyDescent="0.35">
      <c r="A397" s="2">
        <v>42120</v>
      </c>
      <c r="B397" s="1" t="s">
        <v>12</v>
      </c>
      <c r="C397" s="1" t="s">
        <v>431</v>
      </c>
      <c r="D397" s="1" t="s">
        <v>8</v>
      </c>
      <c r="E397" s="1" t="s">
        <v>11</v>
      </c>
      <c r="F397" s="18">
        <v>230.28000000000003</v>
      </c>
      <c r="G397" t="s">
        <v>5590</v>
      </c>
      <c r="H397" s="1">
        <f>IF(COUNTIF(G$2:G397,G397)=1,1,0)</f>
        <v>1</v>
      </c>
      <c r="I397" s="1">
        <v>3</v>
      </c>
      <c r="J397" s="1">
        <v>0.2</v>
      </c>
      <c r="K397" s="1">
        <v>23.027999999999992</v>
      </c>
      <c r="L397" s="12">
        <f>VLOOKUP(train[[#This Row],[Sub-Category]],Análisis_ABC_XYZ[[#Headers],[#Data]],4,FALSE)</f>
        <v>0.46529189879902266</v>
      </c>
    </row>
    <row r="398" spans="1:12" x14ac:dyDescent="0.35">
      <c r="A398" s="2">
        <v>42120</v>
      </c>
      <c r="B398" s="1" t="s">
        <v>12</v>
      </c>
      <c r="C398" s="1" t="s">
        <v>1113</v>
      </c>
      <c r="D398" s="1" t="s">
        <v>14</v>
      </c>
      <c r="E398" s="1" t="s">
        <v>24</v>
      </c>
      <c r="F398" s="18">
        <v>21.400000000000002</v>
      </c>
      <c r="G398" t="s">
        <v>2090</v>
      </c>
      <c r="H398" s="1">
        <f>IF(COUNTIF(G$2:G398,G398)=1,1,0)</f>
        <v>1</v>
      </c>
      <c r="I398" s="1">
        <v>5</v>
      </c>
      <c r="J398" s="1">
        <v>0</v>
      </c>
      <c r="K398" s="1">
        <v>6.2059999999999977</v>
      </c>
      <c r="L398" s="12">
        <f>VLOOKUP(train[[#This Row],[Sub-Category]],Análisis_ABC_XYZ[[#Headers],[#Data]],4,FALSE)</f>
        <v>0.45632477063632687</v>
      </c>
    </row>
    <row r="399" spans="1:12" x14ac:dyDescent="0.35">
      <c r="A399" s="2">
        <v>42120</v>
      </c>
      <c r="B399" s="1" t="s">
        <v>12</v>
      </c>
      <c r="C399" s="1" t="s">
        <v>63</v>
      </c>
      <c r="D399" s="1" t="s">
        <v>14</v>
      </c>
      <c r="E399" s="1" t="s">
        <v>29</v>
      </c>
      <c r="F399" s="18">
        <v>18.288</v>
      </c>
      <c r="G399" t="s">
        <v>5590</v>
      </c>
      <c r="H399" s="1">
        <f>IF(COUNTIF(G$2:G399,G399)=1,1,0)</f>
        <v>0</v>
      </c>
      <c r="I399" s="1">
        <v>6</v>
      </c>
      <c r="J399" s="1">
        <v>0.2</v>
      </c>
      <c r="K399" s="1">
        <v>5.714999999999999</v>
      </c>
      <c r="L399" s="12">
        <f>VLOOKUP(train[[#This Row],[Sub-Category]],Análisis_ABC_XYZ[[#Headers],[#Data]],4,FALSE)</f>
        <v>0.46881743173671325</v>
      </c>
    </row>
    <row r="400" spans="1:12" x14ac:dyDescent="0.35">
      <c r="A400" s="2">
        <v>42120</v>
      </c>
      <c r="B400" s="1" t="s">
        <v>12</v>
      </c>
      <c r="C400" s="1" t="s">
        <v>1802</v>
      </c>
      <c r="D400" s="1" t="s">
        <v>14</v>
      </c>
      <c r="E400" s="1" t="s">
        <v>15</v>
      </c>
      <c r="F400" s="18">
        <v>12.6</v>
      </c>
      <c r="G400" t="s">
        <v>2090</v>
      </c>
      <c r="H400" s="1">
        <f>IF(COUNTIF(G$2:G400,G400)=1,1,0)</f>
        <v>0</v>
      </c>
      <c r="I400" s="1">
        <v>2</v>
      </c>
      <c r="J400" s="1">
        <v>0</v>
      </c>
      <c r="K400" s="1">
        <v>5.7959999999999994</v>
      </c>
      <c r="L400" s="12">
        <f>VLOOKUP(train[[#This Row],[Sub-Category]],Análisis_ABC_XYZ[[#Headers],[#Data]],4,FALSE)</f>
        <v>0.4647369236065339</v>
      </c>
    </row>
    <row r="401" spans="1:12" x14ac:dyDescent="0.35">
      <c r="A401" s="2">
        <v>42122</v>
      </c>
      <c r="B401" s="1" t="s">
        <v>12</v>
      </c>
      <c r="C401" s="1" t="s">
        <v>1532</v>
      </c>
      <c r="D401" s="1" t="s">
        <v>26</v>
      </c>
      <c r="E401" s="1" t="s">
        <v>27</v>
      </c>
      <c r="F401" s="18">
        <v>1679.96</v>
      </c>
      <c r="G401" t="s">
        <v>6518</v>
      </c>
      <c r="H401" s="1">
        <f>IF(COUNTIF(G$2:G401,G401)=1,1,0)</f>
        <v>1</v>
      </c>
      <c r="I401" s="1">
        <v>5</v>
      </c>
      <c r="J401" s="1">
        <v>0.2</v>
      </c>
      <c r="K401" s="1">
        <v>125.99700000000007</v>
      </c>
      <c r="L401" s="12">
        <f>VLOOKUP(train[[#This Row],[Sub-Category]],Análisis_ABC_XYZ[[#Headers],[#Data]],4,FALSE)</f>
        <v>0.41105220110552465</v>
      </c>
    </row>
    <row r="402" spans="1:12" x14ac:dyDescent="0.35">
      <c r="A402" s="2">
        <v>42122</v>
      </c>
      <c r="B402" s="1" t="s">
        <v>89</v>
      </c>
      <c r="C402" s="1" t="s">
        <v>1172</v>
      </c>
      <c r="D402" s="1" t="s">
        <v>26</v>
      </c>
      <c r="E402" s="1" t="s">
        <v>56</v>
      </c>
      <c r="F402" s="18">
        <v>159.97999999999999</v>
      </c>
      <c r="G402" t="s">
        <v>5502</v>
      </c>
      <c r="H402" s="1">
        <f>IF(COUNTIF(G$2:G402,G402)=1,1,0)</f>
        <v>1</v>
      </c>
      <c r="I402" s="1">
        <v>2</v>
      </c>
      <c r="J402" s="1">
        <v>0</v>
      </c>
      <c r="K402" s="1">
        <v>57.592799999999997</v>
      </c>
      <c r="L402" s="12">
        <f>VLOOKUP(train[[#This Row],[Sub-Category]],Análisis_ABC_XYZ[[#Headers],[#Data]],4,FALSE)</f>
        <v>0.52062335344040378</v>
      </c>
    </row>
    <row r="403" spans="1:12" x14ac:dyDescent="0.35">
      <c r="A403" s="2">
        <v>42122</v>
      </c>
      <c r="B403" s="1" t="s">
        <v>766</v>
      </c>
      <c r="C403" s="1" t="s">
        <v>1192</v>
      </c>
      <c r="D403" s="1" t="s">
        <v>14</v>
      </c>
      <c r="E403" s="1" t="s">
        <v>20</v>
      </c>
      <c r="F403" s="18">
        <v>497.61</v>
      </c>
      <c r="G403" t="s">
        <v>2318</v>
      </c>
      <c r="H403" s="1">
        <f>IF(COUNTIF(G$2:G403,G403)=1,1,0)</f>
        <v>1</v>
      </c>
      <c r="I403" s="1">
        <v>9</v>
      </c>
      <c r="J403" s="1">
        <v>0</v>
      </c>
      <c r="K403" s="1">
        <v>129.37860000000001</v>
      </c>
      <c r="L403" s="12">
        <f>VLOOKUP(train[[#This Row],[Sub-Category]],Análisis_ABC_XYZ[[#Headers],[#Data]],4,FALSE)</f>
        <v>0.44610841445725197</v>
      </c>
    </row>
    <row r="404" spans="1:12" x14ac:dyDescent="0.35">
      <c r="A404" s="2">
        <v>42122</v>
      </c>
      <c r="B404" s="1" t="s">
        <v>157</v>
      </c>
      <c r="C404" s="1" t="s">
        <v>1510</v>
      </c>
      <c r="D404" s="1" t="s">
        <v>14</v>
      </c>
      <c r="E404" s="1" t="s">
        <v>20</v>
      </c>
      <c r="F404" s="18">
        <v>177.56800000000001</v>
      </c>
      <c r="G404" t="s">
        <v>4761</v>
      </c>
      <c r="H404" s="1">
        <f>IF(COUNTIF(G$2:G404,G404)=1,1,0)</f>
        <v>1</v>
      </c>
      <c r="I404" s="1">
        <v>2</v>
      </c>
      <c r="J404" s="1">
        <v>0.2</v>
      </c>
      <c r="K404" s="1">
        <v>-37.733199999999989</v>
      </c>
      <c r="L404" s="12">
        <f>VLOOKUP(train[[#This Row],[Sub-Category]],Análisis_ABC_XYZ[[#Headers],[#Data]],4,FALSE)</f>
        <v>0.44610841445725197</v>
      </c>
    </row>
    <row r="405" spans="1:12" x14ac:dyDescent="0.35">
      <c r="A405" s="2">
        <v>42122</v>
      </c>
      <c r="B405" s="1" t="s">
        <v>157</v>
      </c>
      <c r="C405" s="1" t="s">
        <v>1078</v>
      </c>
      <c r="D405" s="1" t="s">
        <v>14</v>
      </c>
      <c r="E405" s="1" t="s">
        <v>20</v>
      </c>
      <c r="F405" s="18">
        <v>27.096</v>
      </c>
      <c r="G405" t="s">
        <v>4761</v>
      </c>
      <c r="H405" s="1">
        <f>IF(COUNTIF(G$2:G405,G405)=1,1,0)</f>
        <v>0</v>
      </c>
      <c r="I405" s="1">
        <v>3</v>
      </c>
      <c r="J405" s="1">
        <v>0.2</v>
      </c>
      <c r="K405" s="1">
        <v>2.0321999999999987</v>
      </c>
      <c r="L405" s="12">
        <f>VLOOKUP(train[[#This Row],[Sub-Category]],Análisis_ABC_XYZ[[#Headers],[#Data]],4,FALSE)</f>
        <v>0.44610841445725197</v>
      </c>
    </row>
    <row r="406" spans="1:12" x14ac:dyDescent="0.35">
      <c r="A406" s="2">
        <v>42122</v>
      </c>
      <c r="B406" s="1" t="s">
        <v>766</v>
      </c>
      <c r="C406" s="1" t="s">
        <v>1191</v>
      </c>
      <c r="D406" s="1" t="s">
        <v>14</v>
      </c>
      <c r="E406" s="1" t="s">
        <v>29</v>
      </c>
      <c r="F406" s="18">
        <v>20.86</v>
      </c>
      <c r="G406" t="s">
        <v>2318</v>
      </c>
      <c r="H406" s="1">
        <f>IF(COUNTIF(G$2:G406,G406)=1,1,0)</f>
        <v>0</v>
      </c>
      <c r="I406" s="1">
        <v>2</v>
      </c>
      <c r="J406" s="1">
        <v>0</v>
      </c>
      <c r="K406" s="1">
        <v>9.3869999999999987</v>
      </c>
      <c r="L406" s="12">
        <f>VLOOKUP(train[[#This Row],[Sub-Category]],Análisis_ABC_XYZ[[#Headers],[#Data]],4,FALSE)</f>
        <v>0.46881743173671325</v>
      </c>
    </row>
    <row r="407" spans="1:12" x14ac:dyDescent="0.35">
      <c r="A407" s="2">
        <v>42122</v>
      </c>
      <c r="B407" s="1" t="s">
        <v>157</v>
      </c>
      <c r="C407" s="1" t="s">
        <v>811</v>
      </c>
      <c r="D407" s="1" t="s">
        <v>14</v>
      </c>
      <c r="E407" s="1" t="s">
        <v>15</v>
      </c>
      <c r="F407" s="18">
        <v>6.911999999999999</v>
      </c>
      <c r="G407" t="s">
        <v>4761</v>
      </c>
      <c r="H407" s="1">
        <f>IF(COUNTIF(G$2:G407,G407)=1,1,0)</f>
        <v>0</v>
      </c>
      <c r="I407" s="1">
        <v>3</v>
      </c>
      <c r="J407" s="1">
        <v>0.2</v>
      </c>
      <c r="K407" s="1">
        <v>2.5056000000000003</v>
      </c>
      <c r="L407" s="12">
        <f>VLOOKUP(train[[#This Row],[Sub-Category]],Análisis_ABC_XYZ[[#Headers],[#Data]],4,FALSE)</f>
        <v>0.4647369236065339</v>
      </c>
    </row>
    <row r="408" spans="1:12" x14ac:dyDescent="0.35">
      <c r="A408" s="2">
        <v>42122</v>
      </c>
      <c r="B408" s="1" t="s">
        <v>766</v>
      </c>
      <c r="C408" s="1" t="s">
        <v>1193</v>
      </c>
      <c r="D408" s="1" t="s">
        <v>14</v>
      </c>
      <c r="E408" s="1" t="s">
        <v>24</v>
      </c>
      <c r="F408" s="18">
        <v>5.34</v>
      </c>
      <c r="G408" t="s">
        <v>2318</v>
      </c>
      <c r="H408" s="1">
        <f>IF(COUNTIF(G$2:G408,G408)=1,1,0)</f>
        <v>0</v>
      </c>
      <c r="I408" s="1">
        <v>2</v>
      </c>
      <c r="J408" s="1">
        <v>0</v>
      </c>
      <c r="K408" s="1">
        <v>1.4952000000000001</v>
      </c>
      <c r="L408" s="12">
        <f>VLOOKUP(train[[#This Row],[Sub-Category]],Análisis_ABC_XYZ[[#Headers],[#Data]],4,FALSE)</f>
        <v>0.45632477063632687</v>
      </c>
    </row>
    <row r="409" spans="1:12" x14ac:dyDescent="0.35">
      <c r="A409" s="2">
        <v>42122</v>
      </c>
      <c r="B409" s="1" t="s">
        <v>766</v>
      </c>
      <c r="C409" s="1" t="s">
        <v>883</v>
      </c>
      <c r="D409" s="1" t="s">
        <v>14</v>
      </c>
      <c r="E409" s="1" t="s">
        <v>15</v>
      </c>
      <c r="F409" s="18">
        <v>3.15</v>
      </c>
      <c r="G409" t="s">
        <v>2318</v>
      </c>
      <c r="H409" s="1">
        <f>IF(COUNTIF(G$2:G409,G409)=1,1,0)</f>
        <v>0</v>
      </c>
      <c r="I409" s="1">
        <v>1</v>
      </c>
      <c r="J409" s="1">
        <v>0</v>
      </c>
      <c r="K409" s="1">
        <v>1.512</v>
      </c>
      <c r="L409" s="12">
        <f>VLOOKUP(train[[#This Row],[Sub-Category]],Análisis_ABC_XYZ[[#Headers],[#Data]],4,FALSE)</f>
        <v>0.4647369236065339</v>
      </c>
    </row>
    <row r="410" spans="1:12" x14ac:dyDescent="0.35">
      <c r="A410" s="2">
        <v>42123</v>
      </c>
      <c r="B410" s="1" t="s">
        <v>111</v>
      </c>
      <c r="C410" s="1" t="s">
        <v>718</v>
      </c>
      <c r="D410" s="1" t="s">
        <v>8</v>
      </c>
      <c r="E410" s="1" t="s">
        <v>11</v>
      </c>
      <c r="F410" s="18">
        <v>561.58400000000006</v>
      </c>
      <c r="G410" t="s">
        <v>5085</v>
      </c>
      <c r="H410" s="1">
        <f>IF(COUNTIF(G$2:G410,G410)=1,1,0)</f>
        <v>1</v>
      </c>
      <c r="I410" s="1">
        <v>2</v>
      </c>
      <c r="J410" s="1">
        <v>0.2</v>
      </c>
      <c r="K410" s="1">
        <v>70.197999999999922</v>
      </c>
      <c r="L410" s="12">
        <f>VLOOKUP(train[[#This Row],[Sub-Category]],Análisis_ABC_XYZ[[#Headers],[#Data]],4,FALSE)</f>
        <v>0.46529189879902266</v>
      </c>
    </row>
    <row r="411" spans="1:12" x14ac:dyDescent="0.35">
      <c r="A411" s="2">
        <v>42123</v>
      </c>
      <c r="B411" s="1" t="s">
        <v>111</v>
      </c>
      <c r="C411" s="1" t="s">
        <v>413</v>
      </c>
      <c r="D411" s="1" t="s">
        <v>14</v>
      </c>
      <c r="E411" s="1" t="s">
        <v>20</v>
      </c>
      <c r="F411" s="18">
        <v>99.920000000000016</v>
      </c>
      <c r="G411" t="s">
        <v>5085</v>
      </c>
      <c r="H411" s="1">
        <f>IF(COUNTIF(G$2:G411,G411)=1,1,0)</f>
        <v>0</v>
      </c>
      <c r="I411" s="1">
        <v>5</v>
      </c>
      <c r="J411" s="1">
        <v>0.2</v>
      </c>
      <c r="K411" s="1">
        <v>-1.249000000000013</v>
      </c>
      <c r="L411" s="12">
        <f>VLOOKUP(train[[#This Row],[Sub-Category]],Análisis_ABC_XYZ[[#Headers],[#Data]],4,FALSE)</f>
        <v>0.44610841445725197</v>
      </c>
    </row>
    <row r="412" spans="1:12" x14ac:dyDescent="0.35">
      <c r="A412" s="2">
        <v>42123</v>
      </c>
      <c r="B412" s="1" t="s">
        <v>225</v>
      </c>
      <c r="C412" s="1" t="s">
        <v>859</v>
      </c>
      <c r="D412" s="1" t="s">
        <v>8</v>
      </c>
      <c r="E412" s="1" t="s">
        <v>11</v>
      </c>
      <c r="F412" s="18">
        <v>51.96</v>
      </c>
      <c r="G412" t="s">
        <v>3528</v>
      </c>
      <c r="H412" s="1">
        <f>IF(COUNTIF(G$2:G412,G412)=1,1,0)</f>
        <v>1</v>
      </c>
      <c r="I412" s="1">
        <v>2</v>
      </c>
      <c r="J412" s="1">
        <v>0</v>
      </c>
      <c r="K412" s="1">
        <v>12.990000000000002</v>
      </c>
      <c r="L412" s="12">
        <f>VLOOKUP(train[[#This Row],[Sub-Category]],Análisis_ABC_XYZ[[#Headers],[#Data]],4,FALSE)</f>
        <v>0.46529189879902266</v>
      </c>
    </row>
    <row r="413" spans="1:12" x14ac:dyDescent="0.35">
      <c r="A413" s="2">
        <v>42123</v>
      </c>
      <c r="B413" s="1" t="s">
        <v>81</v>
      </c>
      <c r="C413" s="1" t="s">
        <v>495</v>
      </c>
      <c r="D413" s="1" t="s">
        <v>26</v>
      </c>
      <c r="E413" s="1" t="s">
        <v>27</v>
      </c>
      <c r="F413" s="18">
        <v>19.98</v>
      </c>
      <c r="G413" t="s">
        <v>3639</v>
      </c>
      <c r="H413" s="1">
        <f>IF(COUNTIF(G$2:G413,G413)=1,1,0)</f>
        <v>1</v>
      </c>
      <c r="I413" s="1">
        <v>2</v>
      </c>
      <c r="J413" s="1">
        <v>0</v>
      </c>
      <c r="K413" s="1">
        <v>5.1948000000000008</v>
      </c>
      <c r="L413" s="12">
        <f>VLOOKUP(train[[#This Row],[Sub-Category]],Análisis_ABC_XYZ[[#Headers],[#Data]],4,FALSE)</f>
        <v>0.41105220110552465</v>
      </c>
    </row>
    <row r="414" spans="1:12" x14ac:dyDescent="0.35">
      <c r="A414" s="2">
        <v>42123</v>
      </c>
      <c r="B414" s="1" t="s">
        <v>225</v>
      </c>
      <c r="C414" s="1" t="s">
        <v>1019</v>
      </c>
      <c r="D414" s="1" t="s">
        <v>14</v>
      </c>
      <c r="E414" s="1" t="s">
        <v>29</v>
      </c>
      <c r="F414" s="18">
        <v>17.940000000000001</v>
      </c>
      <c r="G414" t="s">
        <v>3528</v>
      </c>
      <c r="H414" s="1">
        <f>IF(COUNTIF(G$2:G414,G414)=1,1,0)</f>
        <v>0</v>
      </c>
      <c r="I414" s="1">
        <v>3</v>
      </c>
      <c r="J414" s="1">
        <v>0</v>
      </c>
      <c r="K414" s="1">
        <v>8.6112000000000002</v>
      </c>
      <c r="L414" s="12">
        <f>VLOOKUP(train[[#This Row],[Sub-Category]],Análisis_ABC_XYZ[[#Headers],[#Data]],4,FALSE)</f>
        <v>0.46881743173671325</v>
      </c>
    </row>
    <row r="415" spans="1:12" x14ac:dyDescent="0.35">
      <c r="A415" s="2">
        <v>42123</v>
      </c>
      <c r="B415" s="1" t="s">
        <v>89</v>
      </c>
      <c r="C415" s="1" t="s">
        <v>763</v>
      </c>
      <c r="D415" s="1" t="s">
        <v>8</v>
      </c>
      <c r="E415" s="1" t="s">
        <v>22</v>
      </c>
      <c r="F415" s="18">
        <v>17.46</v>
      </c>
      <c r="G415" t="s">
        <v>3487</v>
      </c>
      <c r="H415" s="1">
        <f>IF(COUNTIF(G$2:G415,G415)=1,1,0)</f>
        <v>1</v>
      </c>
      <c r="I415" s="1">
        <v>2</v>
      </c>
      <c r="J415" s="1">
        <v>0</v>
      </c>
      <c r="K415" s="1">
        <v>5.936399999999999</v>
      </c>
      <c r="L415" s="12">
        <f>VLOOKUP(train[[#This Row],[Sub-Category]],Análisis_ABC_XYZ[[#Headers],[#Data]],4,FALSE)</f>
        <v>0.4595170286641902</v>
      </c>
    </row>
    <row r="416" spans="1:12" x14ac:dyDescent="0.35">
      <c r="A416" s="2">
        <v>42124</v>
      </c>
      <c r="B416" s="1" t="s">
        <v>438</v>
      </c>
      <c r="C416" s="1" t="s">
        <v>1436</v>
      </c>
      <c r="D416" s="1" t="s">
        <v>26</v>
      </c>
      <c r="E416" s="1" t="s">
        <v>56</v>
      </c>
      <c r="F416" s="18">
        <v>47.79</v>
      </c>
      <c r="G416" t="s">
        <v>4458</v>
      </c>
      <c r="H416" s="1">
        <f>IF(COUNTIF(G$2:G416,G416)=1,1,0)</f>
        <v>1</v>
      </c>
      <c r="I416" s="1">
        <v>3</v>
      </c>
      <c r="J416" s="1">
        <v>0</v>
      </c>
      <c r="K416" s="1">
        <v>16.2486</v>
      </c>
      <c r="L416" s="12">
        <f>VLOOKUP(train[[#This Row],[Sub-Category]],Análisis_ABC_XYZ[[#Headers],[#Data]],4,FALSE)</f>
        <v>0.52062335344040378</v>
      </c>
    </row>
    <row r="417" spans="1:12" x14ac:dyDescent="0.35">
      <c r="A417" s="2">
        <v>42124</v>
      </c>
      <c r="B417" s="1" t="s">
        <v>6</v>
      </c>
      <c r="C417" s="1" t="s">
        <v>610</v>
      </c>
      <c r="D417" s="1" t="s">
        <v>14</v>
      </c>
      <c r="E417" s="1" t="s">
        <v>20</v>
      </c>
      <c r="F417" s="18">
        <v>826</v>
      </c>
      <c r="G417" t="s">
        <v>2819</v>
      </c>
      <c r="H417" s="1">
        <f>IF(COUNTIF(G$2:G417,G417)=1,1,0)</f>
        <v>1</v>
      </c>
      <c r="I417" s="1">
        <v>5</v>
      </c>
      <c r="J417" s="1">
        <v>0</v>
      </c>
      <c r="K417" s="1">
        <v>214.76</v>
      </c>
      <c r="L417" s="12">
        <f>VLOOKUP(train[[#This Row],[Sub-Category]],Análisis_ABC_XYZ[[#Headers],[#Data]],4,FALSE)</f>
        <v>0.44610841445725197</v>
      </c>
    </row>
    <row r="418" spans="1:12" x14ac:dyDescent="0.35">
      <c r="A418" s="2">
        <v>42124</v>
      </c>
      <c r="B418" s="1" t="s">
        <v>6</v>
      </c>
      <c r="C418" s="1" t="s">
        <v>1826</v>
      </c>
      <c r="D418" s="1" t="s">
        <v>14</v>
      </c>
      <c r="E418" s="1" t="s">
        <v>24</v>
      </c>
      <c r="F418" s="18">
        <v>174.95000000000002</v>
      </c>
      <c r="G418" t="s">
        <v>2819</v>
      </c>
      <c r="H418" s="1">
        <f>IF(COUNTIF(G$2:G418,G418)=1,1,0)</f>
        <v>0</v>
      </c>
      <c r="I418" s="1">
        <v>5</v>
      </c>
      <c r="J418" s="1">
        <v>0</v>
      </c>
      <c r="K418" s="1">
        <v>45.487000000000002</v>
      </c>
      <c r="L418" s="12">
        <f>VLOOKUP(train[[#This Row],[Sub-Category]],Análisis_ABC_XYZ[[#Headers],[#Data]],4,FALSE)</f>
        <v>0.45632477063632687</v>
      </c>
    </row>
    <row r="419" spans="1:12" x14ac:dyDescent="0.35">
      <c r="A419" s="2">
        <v>42126</v>
      </c>
      <c r="B419" s="1" t="s">
        <v>16</v>
      </c>
      <c r="C419" s="1" t="s">
        <v>918</v>
      </c>
      <c r="D419" s="1" t="s">
        <v>26</v>
      </c>
      <c r="E419" s="1" t="s">
        <v>363</v>
      </c>
      <c r="F419" s="18">
        <v>479.98400000000004</v>
      </c>
      <c r="G419" t="s">
        <v>6756</v>
      </c>
      <c r="H419" s="1">
        <f>IF(COUNTIF(G$2:G419,G419)=1,1,0)</f>
        <v>1</v>
      </c>
      <c r="I419" s="1">
        <v>2</v>
      </c>
      <c r="J419" s="1">
        <v>0.2</v>
      </c>
      <c r="K419" s="1">
        <v>89.996999999999986</v>
      </c>
      <c r="L419" s="12">
        <f>VLOOKUP(train[[#This Row],[Sub-Category]],Análisis_ABC_XYZ[[#Headers],[#Data]],4,FALSE)</f>
        <v>0.62810530827000832</v>
      </c>
    </row>
    <row r="420" spans="1:12" x14ac:dyDescent="0.35">
      <c r="A420" s="2">
        <v>42126</v>
      </c>
      <c r="B420" s="1" t="s">
        <v>157</v>
      </c>
      <c r="C420" s="1" t="s">
        <v>997</v>
      </c>
      <c r="D420" s="1" t="s">
        <v>14</v>
      </c>
      <c r="E420" s="1" t="s">
        <v>31</v>
      </c>
      <c r="F420" s="18">
        <v>26.136000000000003</v>
      </c>
      <c r="G420" t="s">
        <v>5801</v>
      </c>
      <c r="H420" s="1">
        <f>IF(COUNTIF(G$2:G420,G420)=1,1,0)</f>
        <v>1</v>
      </c>
      <c r="I420" s="1">
        <v>3</v>
      </c>
      <c r="J420" s="1">
        <v>0.2</v>
      </c>
      <c r="K420" s="1">
        <v>1.9602000000000004</v>
      </c>
      <c r="L420" s="12">
        <f>VLOOKUP(train[[#This Row],[Sub-Category]],Análisis_ABC_XYZ[[#Headers],[#Data]],4,FALSE)</f>
        <v>0.49507917887403441</v>
      </c>
    </row>
    <row r="421" spans="1:12" x14ac:dyDescent="0.35">
      <c r="A421" s="2">
        <v>42127</v>
      </c>
      <c r="B421" s="1" t="s">
        <v>89</v>
      </c>
      <c r="C421" s="1" t="s">
        <v>1667</v>
      </c>
      <c r="D421" s="1" t="s">
        <v>14</v>
      </c>
      <c r="E421" s="1" t="s">
        <v>29</v>
      </c>
      <c r="F421" s="18">
        <v>40.176000000000002</v>
      </c>
      <c r="G421" t="s">
        <v>5194</v>
      </c>
      <c r="H421" s="1">
        <f>IF(COUNTIF(G$2:G421,G421)=1,1,0)</f>
        <v>1</v>
      </c>
      <c r="I421" s="1">
        <v>3</v>
      </c>
      <c r="J421" s="1">
        <v>0.2</v>
      </c>
      <c r="K421" s="1">
        <v>14.563799999999997</v>
      </c>
      <c r="L421" s="12">
        <f>VLOOKUP(train[[#This Row],[Sub-Category]],Análisis_ABC_XYZ[[#Headers],[#Data]],4,FALSE)</f>
        <v>0.46881743173671325</v>
      </c>
    </row>
    <row r="422" spans="1:12" x14ac:dyDescent="0.35">
      <c r="A422" s="2">
        <v>42127</v>
      </c>
      <c r="B422" s="1" t="s">
        <v>42</v>
      </c>
      <c r="C422" s="1" t="s">
        <v>1105</v>
      </c>
      <c r="D422" s="1" t="s">
        <v>14</v>
      </c>
      <c r="E422" s="1" t="s">
        <v>15</v>
      </c>
      <c r="F422" s="18">
        <v>21.560000000000002</v>
      </c>
      <c r="G422" t="s">
        <v>3701</v>
      </c>
      <c r="H422" s="1">
        <f>IF(COUNTIF(G$2:G422,G422)=1,1,0)</f>
        <v>1</v>
      </c>
      <c r="I422" s="1">
        <v>7</v>
      </c>
      <c r="J422" s="1">
        <v>0</v>
      </c>
      <c r="K422" s="1">
        <v>10.348799999999999</v>
      </c>
      <c r="L422" s="12">
        <f>VLOOKUP(train[[#This Row],[Sub-Category]],Análisis_ABC_XYZ[[#Headers],[#Data]],4,FALSE)</f>
        <v>0.4647369236065339</v>
      </c>
    </row>
    <row r="423" spans="1:12" x14ac:dyDescent="0.35">
      <c r="A423" s="2">
        <v>42127</v>
      </c>
      <c r="B423" s="1" t="s">
        <v>89</v>
      </c>
      <c r="C423" s="1" t="s">
        <v>156</v>
      </c>
      <c r="D423" s="1" t="s">
        <v>14</v>
      </c>
      <c r="E423" s="1" t="s">
        <v>29</v>
      </c>
      <c r="F423" s="18">
        <v>10.896000000000001</v>
      </c>
      <c r="G423" t="s">
        <v>5194</v>
      </c>
      <c r="H423" s="1">
        <f>IF(COUNTIF(G$2:G423,G423)=1,1,0)</f>
        <v>0</v>
      </c>
      <c r="I423" s="1">
        <v>3</v>
      </c>
      <c r="J423" s="1">
        <v>0.2</v>
      </c>
      <c r="K423" s="1">
        <v>3.9497999999999998</v>
      </c>
      <c r="L423" s="12">
        <f>VLOOKUP(train[[#This Row],[Sub-Category]],Análisis_ABC_XYZ[[#Headers],[#Data]],4,FALSE)</f>
        <v>0.46881743173671325</v>
      </c>
    </row>
    <row r="424" spans="1:12" x14ac:dyDescent="0.35">
      <c r="A424" s="2">
        <v>42128</v>
      </c>
      <c r="B424" s="1" t="s">
        <v>37</v>
      </c>
      <c r="C424" s="1" t="s">
        <v>395</v>
      </c>
      <c r="D424" s="1" t="s">
        <v>14</v>
      </c>
      <c r="E424" s="1" t="s">
        <v>31</v>
      </c>
      <c r="F424" s="18">
        <v>57.68</v>
      </c>
      <c r="G424" t="s">
        <v>3118</v>
      </c>
      <c r="H424" s="1">
        <f>IF(COUNTIF(G$2:G424,G424)=1,1,0)</f>
        <v>1</v>
      </c>
      <c r="I424" s="1">
        <v>4</v>
      </c>
      <c r="J424" s="1">
        <v>0</v>
      </c>
      <c r="K424" s="1">
        <v>19.034399999999998</v>
      </c>
      <c r="L424" s="12">
        <f>VLOOKUP(train[[#This Row],[Sub-Category]],Análisis_ABC_XYZ[[#Headers],[#Data]],4,FALSE)</f>
        <v>0.49507917887403441</v>
      </c>
    </row>
    <row r="425" spans="1:12" x14ac:dyDescent="0.35">
      <c r="A425" s="2">
        <v>42128</v>
      </c>
      <c r="B425" s="1" t="s">
        <v>79</v>
      </c>
      <c r="C425" s="1" t="s">
        <v>737</v>
      </c>
      <c r="D425" s="1" t="s">
        <v>14</v>
      </c>
      <c r="E425" s="1" t="s">
        <v>29</v>
      </c>
      <c r="F425" s="18">
        <v>46.8</v>
      </c>
      <c r="G425" t="s">
        <v>2492</v>
      </c>
      <c r="H425" s="1">
        <f>IF(COUNTIF(G$2:G425,G425)=1,1,0)</f>
        <v>1</v>
      </c>
      <c r="I425" s="1">
        <v>4</v>
      </c>
      <c r="J425" s="1">
        <v>0</v>
      </c>
      <c r="K425" s="1">
        <v>21.059999999999995</v>
      </c>
      <c r="L425" s="12">
        <f>VLOOKUP(train[[#This Row],[Sub-Category]],Análisis_ABC_XYZ[[#Headers],[#Data]],4,FALSE)</f>
        <v>0.46881743173671325</v>
      </c>
    </row>
    <row r="426" spans="1:12" x14ac:dyDescent="0.35">
      <c r="A426" s="2">
        <v>42128</v>
      </c>
      <c r="B426" s="1" t="s">
        <v>39</v>
      </c>
      <c r="C426" s="1" t="s">
        <v>1631</v>
      </c>
      <c r="D426" s="1" t="s">
        <v>14</v>
      </c>
      <c r="E426" s="1" t="s">
        <v>24</v>
      </c>
      <c r="F426" s="18">
        <v>37.839999999999996</v>
      </c>
      <c r="G426" t="s">
        <v>4242</v>
      </c>
      <c r="H426" s="1">
        <f>IF(COUNTIF(G$2:G426,G426)=1,1,0)</f>
        <v>1</v>
      </c>
      <c r="I426" s="1">
        <v>2</v>
      </c>
      <c r="J426" s="1">
        <v>0.2</v>
      </c>
      <c r="K426" s="1">
        <v>2.8380000000000027</v>
      </c>
      <c r="L426" s="12">
        <f>VLOOKUP(train[[#This Row],[Sub-Category]],Análisis_ABC_XYZ[[#Headers],[#Data]],4,FALSE)</f>
        <v>0.45632477063632687</v>
      </c>
    </row>
    <row r="427" spans="1:12" x14ac:dyDescent="0.35">
      <c r="A427" s="2">
        <v>42128</v>
      </c>
      <c r="B427" s="1" t="s">
        <v>229</v>
      </c>
      <c r="C427" s="1" t="s">
        <v>1068</v>
      </c>
      <c r="D427" s="1" t="s">
        <v>8</v>
      </c>
      <c r="E427" s="1" t="s">
        <v>22</v>
      </c>
      <c r="F427" s="18">
        <v>27.46</v>
      </c>
      <c r="G427" t="s">
        <v>3936</v>
      </c>
      <c r="H427" s="1">
        <f>IF(COUNTIF(G$2:G427,G427)=1,1,0)</f>
        <v>1</v>
      </c>
      <c r="I427" s="1">
        <v>2</v>
      </c>
      <c r="J427" s="1">
        <v>0</v>
      </c>
      <c r="K427" s="1">
        <v>9.8856000000000002</v>
      </c>
      <c r="L427" s="12">
        <f>VLOOKUP(train[[#This Row],[Sub-Category]],Análisis_ABC_XYZ[[#Headers],[#Data]],4,FALSE)</f>
        <v>0.4595170286641902</v>
      </c>
    </row>
    <row r="428" spans="1:12" x14ac:dyDescent="0.35">
      <c r="A428" s="2">
        <v>42128</v>
      </c>
      <c r="B428" s="1" t="s">
        <v>37</v>
      </c>
      <c r="C428" s="1" t="s">
        <v>919</v>
      </c>
      <c r="D428" s="1" t="s">
        <v>8</v>
      </c>
      <c r="E428" s="1" t="s">
        <v>22</v>
      </c>
      <c r="F428" s="18">
        <v>12.18</v>
      </c>
      <c r="G428" t="s">
        <v>3118</v>
      </c>
      <c r="H428" s="1">
        <f>IF(COUNTIF(G$2:G428,G428)=1,1,0)</f>
        <v>0</v>
      </c>
      <c r="I428" s="1">
        <v>7</v>
      </c>
      <c r="J428" s="1">
        <v>0</v>
      </c>
      <c r="K428" s="1">
        <v>3.8975999999999997</v>
      </c>
      <c r="L428" s="12">
        <f>VLOOKUP(train[[#This Row],[Sub-Category]],Análisis_ABC_XYZ[[#Headers],[#Data]],4,FALSE)</f>
        <v>0.4595170286641902</v>
      </c>
    </row>
    <row r="429" spans="1:12" x14ac:dyDescent="0.35">
      <c r="A429" s="2">
        <v>42128</v>
      </c>
      <c r="B429" s="1" t="s">
        <v>39</v>
      </c>
      <c r="C429" s="1" t="s">
        <v>1778</v>
      </c>
      <c r="D429" s="1" t="s">
        <v>14</v>
      </c>
      <c r="E429" s="1" t="s">
        <v>91</v>
      </c>
      <c r="F429" s="18">
        <v>5.4719999999999995</v>
      </c>
      <c r="G429" t="s">
        <v>4242</v>
      </c>
      <c r="H429" s="1">
        <f>IF(COUNTIF(G$2:G429,G429)=1,1,0)</f>
        <v>0</v>
      </c>
      <c r="I429" s="1">
        <v>6</v>
      </c>
      <c r="J429" s="1">
        <v>0.2</v>
      </c>
      <c r="K429" s="1">
        <v>1.8467999999999996</v>
      </c>
      <c r="L429" s="12">
        <f>VLOOKUP(train[[#This Row],[Sub-Category]],Análisis_ABC_XYZ[[#Headers],[#Data]],4,FALSE)</f>
        <v>0.51168203684699509</v>
      </c>
    </row>
    <row r="430" spans="1:12" x14ac:dyDescent="0.35">
      <c r="A430" s="2">
        <v>42129</v>
      </c>
      <c r="B430" s="1" t="s">
        <v>39</v>
      </c>
      <c r="C430" s="1" t="s">
        <v>103</v>
      </c>
      <c r="D430" s="1" t="s">
        <v>8</v>
      </c>
      <c r="E430" s="1" t="s">
        <v>11</v>
      </c>
      <c r="F430" s="18">
        <v>127.869</v>
      </c>
      <c r="G430" t="s">
        <v>6447</v>
      </c>
      <c r="H430" s="1">
        <f>IF(COUNTIF(G$2:G430,G430)=1,1,0)</f>
        <v>1</v>
      </c>
      <c r="I430" s="1">
        <v>3</v>
      </c>
      <c r="J430" s="1">
        <v>0.3</v>
      </c>
      <c r="K430" s="1">
        <v>-9.1335000000000122</v>
      </c>
      <c r="L430" s="12">
        <f>VLOOKUP(train[[#This Row],[Sub-Category]],Análisis_ABC_XYZ[[#Headers],[#Data]],4,FALSE)</f>
        <v>0.46529189879902266</v>
      </c>
    </row>
    <row r="431" spans="1:12" x14ac:dyDescent="0.35">
      <c r="A431" s="2">
        <v>42129</v>
      </c>
      <c r="B431" s="1" t="s">
        <v>72</v>
      </c>
      <c r="C431" s="1" t="s">
        <v>130</v>
      </c>
      <c r="D431" s="1" t="s">
        <v>14</v>
      </c>
      <c r="E431" s="1" t="s">
        <v>20</v>
      </c>
      <c r="F431" s="18">
        <v>45.248000000000005</v>
      </c>
      <c r="G431" t="s">
        <v>6062</v>
      </c>
      <c r="H431" s="1">
        <f>IF(COUNTIF(G$2:G431,G431)=1,1,0)</f>
        <v>1</v>
      </c>
      <c r="I431" s="1">
        <v>2</v>
      </c>
      <c r="J431" s="1">
        <v>0.2</v>
      </c>
      <c r="K431" s="1">
        <v>3.9591999999999992</v>
      </c>
      <c r="L431" s="12">
        <f>VLOOKUP(train[[#This Row],[Sub-Category]],Análisis_ABC_XYZ[[#Headers],[#Data]],4,FALSE)</f>
        <v>0.44610841445725197</v>
      </c>
    </row>
    <row r="432" spans="1:12" x14ac:dyDescent="0.35">
      <c r="A432" s="2">
        <v>42129</v>
      </c>
      <c r="B432" s="1" t="s">
        <v>107</v>
      </c>
      <c r="C432" s="1" t="s">
        <v>314</v>
      </c>
      <c r="D432" s="1" t="s">
        <v>14</v>
      </c>
      <c r="E432" s="1" t="s">
        <v>36</v>
      </c>
      <c r="F432" s="18">
        <v>35.44</v>
      </c>
      <c r="G432" t="s">
        <v>3102</v>
      </c>
      <c r="H432" s="1">
        <f>IF(COUNTIF(G$2:G432,G432)=1,1,0)</f>
        <v>1</v>
      </c>
      <c r="I432" s="1">
        <v>1</v>
      </c>
      <c r="J432" s="1">
        <v>0</v>
      </c>
      <c r="K432" s="1">
        <v>16.656799999999997</v>
      </c>
      <c r="L432" s="12">
        <f>VLOOKUP(train[[#This Row],[Sub-Category]],Análisis_ABC_XYZ[[#Headers],[#Data]],4,FALSE)</f>
        <v>0.43613829632717294</v>
      </c>
    </row>
    <row r="433" spans="1:12" x14ac:dyDescent="0.35">
      <c r="A433" s="2">
        <v>42129</v>
      </c>
      <c r="B433" s="1" t="s">
        <v>6</v>
      </c>
      <c r="C433" s="1" t="s">
        <v>1707</v>
      </c>
      <c r="D433" s="1" t="s">
        <v>14</v>
      </c>
      <c r="E433" s="1" t="s">
        <v>36</v>
      </c>
      <c r="F433" s="18">
        <v>24.56</v>
      </c>
      <c r="G433" t="s">
        <v>2695</v>
      </c>
      <c r="H433" s="1">
        <f>IF(COUNTIF(G$2:G433,G433)=1,1,0)</f>
        <v>1</v>
      </c>
      <c r="I433" s="1">
        <v>2</v>
      </c>
      <c r="J433" s="1">
        <v>0</v>
      </c>
      <c r="K433" s="1">
        <v>11.543199999999999</v>
      </c>
      <c r="L433" s="12">
        <f>VLOOKUP(train[[#This Row],[Sub-Category]],Análisis_ABC_XYZ[[#Headers],[#Data]],4,FALSE)</f>
        <v>0.43613829632717294</v>
      </c>
    </row>
    <row r="434" spans="1:12" x14ac:dyDescent="0.35">
      <c r="A434" s="2">
        <v>42129</v>
      </c>
      <c r="B434" s="1" t="s">
        <v>107</v>
      </c>
      <c r="C434" s="1" t="s">
        <v>1057</v>
      </c>
      <c r="D434" s="1" t="s">
        <v>14</v>
      </c>
      <c r="E434" s="1" t="s">
        <v>29</v>
      </c>
      <c r="F434" s="18">
        <v>11.88</v>
      </c>
      <c r="G434" t="s">
        <v>3102</v>
      </c>
      <c r="H434" s="1">
        <f>IF(COUNTIF(G$2:G434,G434)=1,1,0)</f>
        <v>0</v>
      </c>
      <c r="I434" s="1">
        <v>2</v>
      </c>
      <c r="J434" s="1">
        <v>0</v>
      </c>
      <c r="K434" s="1">
        <v>5.3460000000000001</v>
      </c>
      <c r="L434" s="12">
        <f>VLOOKUP(train[[#This Row],[Sub-Category]],Análisis_ABC_XYZ[[#Headers],[#Data]],4,FALSE)</f>
        <v>0.46881743173671325</v>
      </c>
    </row>
    <row r="435" spans="1:12" x14ac:dyDescent="0.35">
      <c r="A435" s="2">
        <v>42129</v>
      </c>
      <c r="B435" s="1" t="s">
        <v>6</v>
      </c>
      <c r="C435" s="1" t="s">
        <v>1478</v>
      </c>
      <c r="D435" s="1" t="s">
        <v>14</v>
      </c>
      <c r="E435" s="1" t="s">
        <v>36</v>
      </c>
      <c r="F435" s="18">
        <v>9.42</v>
      </c>
      <c r="G435" t="s">
        <v>2695</v>
      </c>
      <c r="H435" s="1">
        <f>IF(COUNTIF(G$2:G435,G435)=1,1,0)</f>
        <v>0</v>
      </c>
      <c r="I435" s="1">
        <v>3</v>
      </c>
      <c r="J435" s="1">
        <v>0</v>
      </c>
      <c r="K435" s="1">
        <v>4.238999999999999</v>
      </c>
      <c r="L435" s="12">
        <f>VLOOKUP(train[[#This Row],[Sub-Category]],Análisis_ABC_XYZ[[#Headers],[#Data]],4,FALSE)</f>
        <v>0.43613829632717294</v>
      </c>
    </row>
    <row r="436" spans="1:12" x14ac:dyDescent="0.35">
      <c r="A436" s="2">
        <v>42129</v>
      </c>
      <c r="B436" s="1" t="s">
        <v>6</v>
      </c>
      <c r="C436" s="1" t="s">
        <v>335</v>
      </c>
      <c r="D436" s="1" t="s">
        <v>14</v>
      </c>
      <c r="E436" s="1" t="s">
        <v>24</v>
      </c>
      <c r="F436" s="18">
        <v>6.56</v>
      </c>
      <c r="G436" t="s">
        <v>2695</v>
      </c>
      <c r="H436" s="1">
        <f>IF(COUNTIF(G$2:G436,G436)=1,1,0)</f>
        <v>0</v>
      </c>
      <c r="I436" s="1">
        <v>2</v>
      </c>
      <c r="J436" s="1">
        <v>0</v>
      </c>
      <c r="K436" s="1">
        <v>1.9023999999999992</v>
      </c>
      <c r="L436" s="12">
        <f>VLOOKUP(train[[#This Row],[Sub-Category]],Análisis_ABC_XYZ[[#Headers],[#Data]],4,FALSE)</f>
        <v>0.45632477063632687</v>
      </c>
    </row>
    <row r="437" spans="1:12" x14ac:dyDescent="0.35">
      <c r="A437" s="2">
        <v>42130</v>
      </c>
      <c r="B437" s="1" t="s">
        <v>12</v>
      </c>
      <c r="C437" s="1" t="s">
        <v>781</v>
      </c>
      <c r="D437" s="1" t="s">
        <v>14</v>
      </c>
      <c r="E437" s="1" t="s">
        <v>29</v>
      </c>
      <c r="F437" s="18">
        <v>140.73599999999999</v>
      </c>
      <c r="G437" t="s">
        <v>6471</v>
      </c>
      <c r="H437" s="1">
        <f>IF(COUNTIF(G$2:G437,G437)=1,1,0)</f>
        <v>1</v>
      </c>
      <c r="I437" s="1">
        <v>8</v>
      </c>
      <c r="J437" s="1">
        <v>0.2</v>
      </c>
      <c r="K437" s="1">
        <v>52.775999999999996</v>
      </c>
      <c r="L437" s="12">
        <f>VLOOKUP(train[[#This Row],[Sub-Category]],Análisis_ABC_XYZ[[#Headers],[#Data]],4,FALSE)</f>
        <v>0.46881743173671325</v>
      </c>
    </row>
    <row r="438" spans="1:12" x14ac:dyDescent="0.35">
      <c r="A438" s="2">
        <v>42130</v>
      </c>
      <c r="B438" s="1" t="s">
        <v>12</v>
      </c>
      <c r="C438" s="1" t="s">
        <v>710</v>
      </c>
      <c r="D438" s="1" t="s">
        <v>14</v>
      </c>
      <c r="E438" s="1" t="s">
        <v>24</v>
      </c>
      <c r="F438" s="18">
        <v>107.94</v>
      </c>
      <c r="G438" t="s">
        <v>2600</v>
      </c>
      <c r="H438" s="1">
        <f>IF(COUNTIF(G$2:G438,G438)=1,1,0)</f>
        <v>1</v>
      </c>
      <c r="I438" s="1">
        <v>6</v>
      </c>
      <c r="J438" s="1">
        <v>0</v>
      </c>
      <c r="K438" s="1">
        <v>30.223200000000002</v>
      </c>
      <c r="L438" s="12">
        <f>VLOOKUP(train[[#This Row],[Sub-Category]],Análisis_ABC_XYZ[[#Headers],[#Data]],4,FALSE)</f>
        <v>0.45632477063632687</v>
      </c>
    </row>
    <row r="439" spans="1:12" x14ac:dyDescent="0.35">
      <c r="A439" s="2">
        <v>42130</v>
      </c>
      <c r="B439" s="1" t="s">
        <v>12</v>
      </c>
      <c r="C439" s="1" t="s">
        <v>932</v>
      </c>
      <c r="D439" s="1" t="s">
        <v>14</v>
      </c>
      <c r="E439" s="1" t="s">
        <v>15</v>
      </c>
      <c r="F439" s="18">
        <v>5.78</v>
      </c>
      <c r="G439" t="s">
        <v>2600</v>
      </c>
      <c r="H439" s="1">
        <f>IF(COUNTIF(G$2:G439,G439)=1,1,0)</f>
        <v>0</v>
      </c>
      <c r="I439" s="1">
        <v>2</v>
      </c>
      <c r="J439" s="1">
        <v>0</v>
      </c>
      <c r="K439" s="1">
        <v>2.7166000000000001</v>
      </c>
      <c r="L439" s="12">
        <f>VLOOKUP(train[[#This Row],[Sub-Category]],Análisis_ABC_XYZ[[#Headers],[#Data]],4,FALSE)</f>
        <v>0.4647369236065339</v>
      </c>
    </row>
    <row r="440" spans="1:12" x14ac:dyDescent="0.35">
      <c r="A440" s="2">
        <v>42131</v>
      </c>
      <c r="B440" s="1" t="s">
        <v>370</v>
      </c>
      <c r="C440" s="1" t="s">
        <v>699</v>
      </c>
      <c r="D440" s="1" t="s">
        <v>8</v>
      </c>
      <c r="E440" s="1" t="s">
        <v>11</v>
      </c>
      <c r="F440" s="18">
        <v>872.32</v>
      </c>
      <c r="G440" t="s">
        <v>2859</v>
      </c>
      <c r="H440" s="1">
        <f>IF(COUNTIF(G$2:G440,G440)=1,1,0)</f>
        <v>1</v>
      </c>
      <c r="I440" s="1">
        <v>4</v>
      </c>
      <c r="J440" s="1">
        <v>0</v>
      </c>
      <c r="K440" s="1">
        <v>244.24959999999999</v>
      </c>
      <c r="L440" s="12">
        <f>VLOOKUP(train[[#This Row],[Sub-Category]],Análisis_ABC_XYZ[[#Headers],[#Data]],4,FALSE)</f>
        <v>0.46529189879902266</v>
      </c>
    </row>
    <row r="441" spans="1:12" x14ac:dyDescent="0.35">
      <c r="A441" s="2">
        <v>42131</v>
      </c>
      <c r="B441" s="1" t="s">
        <v>370</v>
      </c>
      <c r="C441" s="1" t="s">
        <v>1654</v>
      </c>
      <c r="D441" s="1" t="s">
        <v>8</v>
      </c>
      <c r="E441" s="1" t="s">
        <v>18</v>
      </c>
      <c r="F441" s="18">
        <v>194.25</v>
      </c>
      <c r="G441" t="s">
        <v>2859</v>
      </c>
      <c r="H441" s="1">
        <f>IF(COUNTIF(G$2:G441,G441)=1,1,0)</f>
        <v>0</v>
      </c>
      <c r="I441" s="1">
        <v>2</v>
      </c>
      <c r="J441" s="1">
        <v>0.3</v>
      </c>
      <c r="K441" s="1">
        <v>-38.849999999999994</v>
      </c>
      <c r="L441" s="12">
        <f>VLOOKUP(train[[#This Row],[Sub-Category]],Análisis_ABC_XYZ[[#Headers],[#Data]],4,FALSE)</f>
        <v>0.55975208308209756</v>
      </c>
    </row>
    <row r="442" spans="1:12" x14ac:dyDescent="0.35">
      <c r="A442" s="2">
        <v>42131</v>
      </c>
      <c r="B442" s="1" t="s">
        <v>370</v>
      </c>
      <c r="C442" s="1" t="s">
        <v>100</v>
      </c>
      <c r="D442" s="1" t="s">
        <v>14</v>
      </c>
      <c r="E442" s="1" t="s">
        <v>29</v>
      </c>
      <c r="F442" s="18">
        <v>16.14</v>
      </c>
      <c r="G442" t="s">
        <v>2859</v>
      </c>
      <c r="H442" s="1">
        <f>IF(COUNTIF(G$2:G442,G442)=1,1,0)</f>
        <v>0</v>
      </c>
      <c r="I442" s="1">
        <v>3</v>
      </c>
      <c r="J442" s="1">
        <v>0</v>
      </c>
      <c r="K442" s="1">
        <v>7.9085999999999999</v>
      </c>
      <c r="L442" s="12">
        <f>VLOOKUP(train[[#This Row],[Sub-Category]],Análisis_ABC_XYZ[[#Headers],[#Data]],4,FALSE)</f>
        <v>0.46881743173671325</v>
      </c>
    </row>
    <row r="443" spans="1:12" x14ac:dyDescent="0.35">
      <c r="A443" s="2">
        <v>42131</v>
      </c>
      <c r="B443" s="1" t="s">
        <v>370</v>
      </c>
      <c r="C443" s="1" t="s">
        <v>735</v>
      </c>
      <c r="D443" s="1" t="s">
        <v>14</v>
      </c>
      <c r="E443" s="1" t="s">
        <v>24</v>
      </c>
      <c r="F443" s="18">
        <v>8.64</v>
      </c>
      <c r="G443" t="s">
        <v>2859</v>
      </c>
      <c r="H443" s="1">
        <f>IF(COUNTIF(G$2:G443,G443)=1,1,0)</f>
        <v>0</v>
      </c>
      <c r="I443" s="1">
        <v>3</v>
      </c>
      <c r="J443" s="1">
        <v>0</v>
      </c>
      <c r="K443" s="1">
        <v>2.5055999999999998</v>
      </c>
      <c r="L443" s="12">
        <f>VLOOKUP(train[[#This Row],[Sub-Category]],Análisis_ABC_XYZ[[#Headers],[#Data]],4,FALSE)</f>
        <v>0.45632477063632687</v>
      </c>
    </row>
    <row r="444" spans="1:12" x14ac:dyDescent="0.35">
      <c r="A444" s="2">
        <v>42132</v>
      </c>
      <c r="B444" s="1" t="s">
        <v>52</v>
      </c>
      <c r="C444" s="1" t="s">
        <v>362</v>
      </c>
      <c r="D444" s="1" t="s">
        <v>26</v>
      </c>
      <c r="E444" s="1" t="s">
        <v>363</v>
      </c>
      <c r="F444" s="18">
        <v>1799.9699999999998</v>
      </c>
      <c r="G444" t="s">
        <v>6538</v>
      </c>
      <c r="H444" s="1">
        <f>IF(COUNTIF(G$2:G444,G444)=1,1,0)</f>
        <v>1</v>
      </c>
      <c r="I444" s="1">
        <v>5</v>
      </c>
      <c r="J444" s="1">
        <v>0.4</v>
      </c>
      <c r="K444" s="1">
        <v>239.99600000000009</v>
      </c>
      <c r="L444" s="12">
        <f>VLOOKUP(train[[#This Row],[Sub-Category]],Análisis_ABC_XYZ[[#Headers],[#Data]],4,FALSE)</f>
        <v>0.62810530827000832</v>
      </c>
    </row>
    <row r="445" spans="1:12" x14ac:dyDescent="0.35">
      <c r="A445" s="2">
        <v>42133</v>
      </c>
      <c r="B445" s="1" t="s">
        <v>12</v>
      </c>
      <c r="C445" s="1" t="s">
        <v>257</v>
      </c>
      <c r="D445" s="1" t="s">
        <v>26</v>
      </c>
      <c r="E445" s="1" t="s">
        <v>56</v>
      </c>
      <c r="F445" s="18">
        <v>167.97</v>
      </c>
      <c r="G445" t="s">
        <v>2716</v>
      </c>
      <c r="H445" s="1">
        <f>IF(COUNTIF(G$2:G445,G445)=1,1,0)</f>
        <v>1</v>
      </c>
      <c r="I445" s="1">
        <v>3</v>
      </c>
      <c r="J445" s="1">
        <v>0</v>
      </c>
      <c r="K445" s="1">
        <v>40.31280000000001</v>
      </c>
      <c r="L445" s="12">
        <f>VLOOKUP(train[[#This Row],[Sub-Category]],Análisis_ABC_XYZ[[#Headers],[#Data]],4,FALSE)</f>
        <v>0.52062335344040378</v>
      </c>
    </row>
    <row r="446" spans="1:12" x14ac:dyDescent="0.35">
      <c r="A446" s="2">
        <v>42133</v>
      </c>
      <c r="B446" s="1" t="s">
        <v>12</v>
      </c>
      <c r="C446" s="1" t="s">
        <v>722</v>
      </c>
      <c r="D446" s="1" t="s">
        <v>26</v>
      </c>
      <c r="E446" s="1" t="s">
        <v>56</v>
      </c>
      <c r="F446" s="18">
        <v>67.8</v>
      </c>
      <c r="G446" t="s">
        <v>2716</v>
      </c>
      <c r="H446" s="1">
        <f>IF(COUNTIF(G$2:G446,G446)=1,1,0)</f>
        <v>0</v>
      </c>
      <c r="I446" s="1">
        <v>4</v>
      </c>
      <c r="J446" s="1">
        <v>0</v>
      </c>
      <c r="K446" s="1">
        <v>4.0679999999999978</v>
      </c>
      <c r="L446" s="12">
        <f>VLOOKUP(train[[#This Row],[Sub-Category]],Análisis_ABC_XYZ[[#Headers],[#Data]],4,FALSE)</f>
        <v>0.52062335344040378</v>
      </c>
    </row>
    <row r="447" spans="1:12" x14ac:dyDescent="0.35">
      <c r="A447" s="2">
        <v>42133</v>
      </c>
      <c r="B447" s="1" t="s">
        <v>6</v>
      </c>
      <c r="C447" s="1" t="s">
        <v>45</v>
      </c>
      <c r="D447" s="1" t="s">
        <v>14</v>
      </c>
      <c r="E447" s="1" t="s">
        <v>20</v>
      </c>
      <c r="F447" s="18">
        <v>83.25</v>
      </c>
      <c r="G447" t="s">
        <v>2909</v>
      </c>
      <c r="H447" s="1">
        <f>IF(COUNTIF(G$2:G447,G447)=1,1,0)</f>
        <v>1</v>
      </c>
      <c r="I447" s="1">
        <v>3</v>
      </c>
      <c r="J447" s="1">
        <v>0</v>
      </c>
      <c r="K447" s="1">
        <v>14.984999999999992</v>
      </c>
      <c r="L447" s="12">
        <f>VLOOKUP(train[[#This Row],[Sub-Category]],Análisis_ABC_XYZ[[#Headers],[#Data]],4,FALSE)</f>
        <v>0.44610841445725197</v>
      </c>
    </row>
    <row r="448" spans="1:12" x14ac:dyDescent="0.35">
      <c r="A448" s="2">
        <v>42133</v>
      </c>
      <c r="B448" s="1" t="s">
        <v>6</v>
      </c>
      <c r="C448" s="1" t="s">
        <v>1143</v>
      </c>
      <c r="D448" s="1" t="s">
        <v>14</v>
      </c>
      <c r="E448" s="1" t="s">
        <v>36</v>
      </c>
      <c r="F448" s="18">
        <v>45.36</v>
      </c>
      <c r="G448" t="s">
        <v>2909</v>
      </c>
      <c r="H448" s="1">
        <f>IF(COUNTIF(G$2:G448,G448)=1,1,0)</f>
        <v>0</v>
      </c>
      <c r="I448" s="1">
        <v>7</v>
      </c>
      <c r="J448" s="1">
        <v>0</v>
      </c>
      <c r="K448" s="1">
        <v>21.772800000000004</v>
      </c>
      <c r="L448" s="12">
        <f>VLOOKUP(train[[#This Row],[Sub-Category]],Análisis_ABC_XYZ[[#Headers],[#Data]],4,FALSE)</f>
        <v>0.43613829632717294</v>
      </c>
    </row>
    <row r="449" spans="1:12" x14ac:dyDescent="0.35">
      <c r="A449" s="2">
        <v>42133</v>
      </c>
      <c r="B449" s="1" t="s">
        <v>6</v>
      </c>
      <c r="C449" s="1" t="s">
        <v>1075</v>
      </c>
      <c r="D449" s="1" t="s">
        <v>14</v>
      </c>
      <c r="E449" s="1" t="s">
        <v>15</v>
      </c>
      <c r="F449" s="18">
        <v>20.65</v>
      </c>
      <c r="G449" t="s">
        <v>2909</v>
      </c>
      <c r="H449" s="1">
        <f>IF(COUNTIF(G$2:G449,G449)=1,1,0)</f>
        <v>0</v>
      </c>
      <c r="I449" s="1">
        <v>5</v>
      </c>
      <c r="J449" s="1">
        <v>0</v>
      </c>
      <c r="K449" s="1">
        <v>9.4989999999999988</v>
      </c>
      <c r="L449" s="12">
        <f>VLOOKUP(train[[#This Row],[Sub-Category]],Análisis_ABC_XYZ[[#Headers],[#Data]],4,FALSE)</f>
        <v>0.4647369236065339</v>
      </c>
    </row>
    <row r="450" spans="1:12" x14ac:dyDescent="0.35">
      <c r="A450" s="2">
        <v>42133</v>
      </c>
      <c r="B450" s="1" t="s">
        <v>6</v>
      </c>
      <c r="C450" s="1" t="s">
        <v>1109</v>
      </c>
      <c r="D450" s="1" t="s">
        <v>14</v>
      </c>
      <c r="E450" s="1" t="s">
        <v>15</v>
      </c>
      <c r="F450" s="18">
        <v>9.4499999999999993</v>
      </c>
      <c r="G450" t="s">
        <v>2909</v>
      </c>
      <c r="H450" s="1">
        <f>IF(COUNTIF(G$2:G450,G450)=1,1,0)</f>
        <v>0</v>
      </c>
      <c r="I450" s="1">
        <v>3</v>
      </c>
      <c r="J450" s="1">
        <v>0</v>
      </c>
      <c r="K450" s="1">
        <v>4.5359999999999996</v>
      </c>
      <c r="L450" s="12">
        <f>VLOOKUP(train[[#This Row],[Sub-Category]],Análisis_ABC_XYZ[[#Headers],[#Data]],4,FALSE)</f>
        <v>0.4647369236065339</v>
      </c>
    </row>
    <row r="451" spans="1:12" x14ac:dyDescent="0.35">
      <c r="A451" s="2">
        <v>42134</v>
      </c>
      <c r="B451" s="1" t="s">
        <v>12</v>
      </c>
      <c r="C451" s="1" t="s">
        <v>1185</v>
      </c>
      <c r="D451" s="1" t="s">
        <v>26</v>
      </c>
      <c r="E451" s="1" t="s">
        <v>27</v>
      </c>
      <c r="F451" s="18">
        <v>1432.0000000000002</v>
      </c>
      <c r="G451" t="s">
        <v>3287</v>
      </c>
      <c r="H451" s="1">
        <f>IF(COUNTIF(G$2:G451,G451)=1,1,0)</f>
        <v>1</v>
      </c>
      <c r="I451" s="1">
        <v>5</v>
      </c>
      <c r="J451" s="1">
        <v>0.2</v>
      </c>
      <c r="K451" s="1">
        <v>125.30000000000007</v>
      </c>
      <c r="L451" s="12">
        <f>VLOOKUP(train[[#This Row],[Sub-Category]],Análisis_ABC_XYZ[[#Headers],[#Data]],4,FALSE)</f>
        <v>0.41105220110552465</v>
      </c>
    </row>
    <row r="452" spans="1:12" x14ac:dyDescent="0.35">
      <c r="A452" s="2">
        <v>42134</v>
      </c>
      <c r="B452" s="1" t="s">
        <v>52</v>
      </c>
      <c r="C452" s="1" t="s">
        <v>966</v>
      </c>
      <c r="D452" s="1" t="s">
        <v>8</v>
      </c>
      <c r="E452" s="1" t="s">
        <v>9</v>
      </c>
      <c r="F452" s="18">
        <v>349.96499999999997</v>
      </c>
      <c r="G452" t="s">
        <v>3726</v>
      </c>
      <c r="H452" s="1">
        <f>IF(COUNTIF(G$2:G452,G452)=1,1,0)</f>
        <v>1</v>
      </c>
      <c r="I452" s="1">
        <v>7</v>
      </c>
      <c r="J452" s="1">
        <v>0.5</v>
      </c>
      <c r="K452" s="1">
        <v>-216.97830000000002</v>
      </c>
      <c r="L452" s="12">
        <f>VLOOKUP(train[[#This Row],[Sub-Category]],Análisis_ABC_XYZ[[#Headers],[#Data]],4,FALSE)</f>
        <v>0.5176847302647779</v>
      </c>
    </row>
    <row r="453" spans="1:12" x14ac:dyDescent="0.35">
      <c r="A453" s="2">
        <v>42134</v>
      </c>
      <c r="B453" s="1" t="s">
        <v>12</v>
      </c>
      <c r="C453" s="1" t="s">
        <v>1547</v>
      </c>
      <c r="D453" s="1" t="s">
        <v>8</v>
      </c>
      <c r="E453" s="1" t="s">
        <v>11</v>
      </c>
      <c r="F453" s="18">
        <v>256.78400000000005</v>
      </c>
      <c r="G453" t="s">
        <v>3287</v>
      </c>
      <c r="H453" s="1">
        <f>IF(COUNTIF(G$2:G453,G453)=1,1,0)</f>
        <v>0</v>
      </c>
      <c r="I453" s="1">
        <v>1</v>
      </c>
      <c r="J453" s="1">
        <v>0.2</v>
      </c>
      <c r="K453" s="1">
        <v>32.097999999999971</v>
      </c>
      <c r="L453" s="12">
        <f>VLOOKUP(train[[#This Row],[Sub-Category]],Análisis_ABC_XYZ[[#Headers],[#Data]],4,FALSE)</f>
        <v>0.46529189879902266</v>
      </c>
    </row>
    <row r="454" spans="1:12" x14ac:dyDescent="0.35">
      <c r="A454" s="2">
        <v>42134</v>
      </c>
      <c r="B454" s="1" t="s">
        <v>37</v>
      </c>
      <c r="C454" s="1" t="s">
        <v>502</v>
      </c>
      <c r="D454" s="1" t="s">
        <v>14</v>
      </c>
      <c r="E454" s="1" t="s">
        <v>61</v>
      </c>
      <c r="F454" s="18">
        <v>158.13</v>
      </c>
      <c r="G454" t="s">
        <v>2468</v>
      </c>
      <c r="H454" s="1">
        <f>IF(COUNTIF(G$2:G454,G454)=1,1,0)</f>
        <v>1</v>
      </c>
      <c r="I454" s="1">
        <v>3</v>
      </c>
      <c r="J454" s="1">
        <v>0</v>
      </c>
      <c r="K454" s="1">
        <v>77.483699999999999</v>
      </c>
      <c r="L454" s="12">
        <f>VLOOKUP(train[[#This Row],[Sub-Category]],Análisis_ABC_XYZ[[#Headers],[#Data]],4,FALSE)</f>
        <v>0.44424167803735209</v>
      </c>
    </row>
    <row r="455" spans="1:12" x14ac:dyDescent="0.35">
      <c r="A455" s="2">
        <v>42134</v>
      </c>
      <c r="B455" s="1" t="s">
        <v>37</v>
      </c>
      <c r="C455" s="1" t="s">
        <v>83</v>
      </c>
      <c r="D455" s="1" t="s">
        <v>26</v>
      </c>
      <c r="E455" s="1" t="s">
        <v>27</v>
      </c>
      <c r="F455" s="18">
        <v>43.6</v>
      </c>
      <c r="G455" t="s">
        <v>2468</v>
      </c>
      <c r="H455" s="1">
        <f>IF(COUNTIF(G$2:G455,G455)=1,1,0)</f>
        <v>0</v>
      </c>
      <c r="I455" s="1">
        <v>5</v>
      </c>
      <c r="J455" s="1">
        <v>0.2</v>
      </c>
      <c r="K455" s="1">
        <v>4.3600000000000012</v>
      </c>
      <c r="L455" s="12">
        <f>VLOOKUP(train[[#This Row],[Sub-Category]],Análisis_ABC_XYZ[[#Headers],[#Data]],4,FALSE)</f>
        <v>0.41105220110552465</v>
      </c>
    </row>
    <row r="456" spans="1:12" x14ac:dyDescent="0.35">
      <c r="A456" s="2">
        <v>42134</v>
      </c>
      <c r="B456" s="1" t="s">
        <v>12</v>
      </c>
      <c r="C456" s="1" t="s">
        <v>1799</v>
      </c>
      <c r="D456" s="1" t="s">
        <v>14</v>
      </c>
      <c r="E456" s="1" t="s">
        <v>182</v>
      </c>
      <c r="F456" s="18">
        <v>41.04</v>
      </c>
      <c r="G456" t="s">
        <v>3287</v>
      </c>
      <c r="H456" s="1">
        <f>IF(COUNTIF(G$2:G456,G456)=1,1,0)</f>
        <v>0</v>
      </c>
      <c r="I456" s="1">
        <v>6</v>
      </c>
      <c r="J456" s="1">
        <v>0</v>
      </c>
      <c r="K456" s="1">
        <v>11.0808</v>
      </c>
      <c r="L456" s="12">
        <f>VLOOKUP(train[[#This Row],[Sub-Category]],Análisis_ABC_XYZ[[#Headers],[#Data]],4,FALSE)</f>
        <v>0.53938093436526824</v>
      </c>
    </row>
    <row r="457" spans="1:12" x14ac:dyDescent="0.35">
      <c r="A457" s="2">
        <v>42134</v>
      </c>
      <c r="B457" s="1" t="s">
        <v>12</v>
      </c>
      <c r="C457" s="1" t="s">
        <v>1746</v>
      </c>
      <c r="D457" s="1" t="s">
        <v>14</v>
      </c>
      <c r="E457" s="1" t="s">
        <v>36</v>
      </c>
      <c r="F457" s="18">
        <v>39.96</v>
      </c>
      <c r="G457" t="s">
        <v>3287</v>
      </c>
      <c r="H457" s="1">
        <f>IF(COUNTIF(G$2:G457,G457)=1,1,0)</f>
        <v>0</v>
      </c>
      <c r="I457" s="1">
        <v>2</v>
      </c>
      <c r="J457" s="1">
        <v>0</v>
      </c>
      <c r="K457" s="1">
        <v>19.180800000000001</v>
      </c>
      <c r="L457" s="12">
        <f>VLOOKUP(train[[#This Row],[Sub-Category]],Análisis_ABC_XYZ[[#Headers],[#Data]],4,FALSE)</f>
        <v>0.43613829632717294</v>
      </c>
    </row>
    <row r="458" spans="1:12" x14ac:dyDescent="0.35">
      <c r="A458" s="2">
        <v>42134</v>
      </c>
      <c r="B458" s="1" t="s">
        <v>52</v>
      </c>
      <c r="C458" s="1" t="s">
        <v>863</v>
      </c>
      <c r="D458" s="1" t="s">
        <v>14</v>
      </c>
      <c r="E458" s="1" t="s">
        <v>24</v>
      </c>
      <c r="F458" s="18">
        <v>22.32</v>
      </c>
      <c r="G458" t="s">
        <v>3726</v>
      </c>
      <c r="H458" s="1">
        <f>IF(COUNTIF(G$2:G458,G458)=1,1,0)</f>
        <v>0</v>
      </c>
      <c r="I458" s="1">
        <v>5</v>
      </c>
      <c r="J458" s="1">
        <v>0.2</v>
      </c>
      <c r="K458" s="1">
        <v>5.3010000000000002</v>
      </c>
      <c r="L458" s="12">
        <f>VLOOKUP(train[[#This Row],[Sub-Category]],Análisis_ABC_XYZ[[#Headers],[#Data]],4,FALSE)</f>
        <v>0.45632477063632687</v>
      </c>
    </row>
    <row r="459" spans="1:12" x14ac:dyDescent="0.35">
      <c r="A459" s="2">
        <v>42135</v>
      </c>
      <c r="B459" s="1" t="s">
        <v>39</v>
      </c>
      <c r="C459" s="1" t="s">
        <v>439</v>
      </c>
      <c r="D459" s="1" t="s">
        <v>8</v>
      </c>
      <c r="E459" s="1" t="s">
        <v>11</v>
      </c>
      <c r="F459" s="18">
        <v>1212.9599999999998</v>
      </c>
      <c r="G459" t="s">
        <v>6430</v>
      </c>
      <c r="H459" s="1">
        <f>IF(COUNTIF(G$2:G459,G459)=1,1,0)</f>
        <v>1</v>
      </c>
      <c r="I459" s="1">
        <v>8</v>
      </c>
      <c r="J459" s="1">
        <v>0.3</v>
      </c>
      <c r="K459" s="1">
        <v>-69.311999999999898</v>
      </c>
      <c r="L459" s="12">
        <f>VLOOKUP(train[[#This Row],[Sub-Category]],Análisis_ABC_XYZ[[#Headers],[#Data]],4,FALSE)</f>
        <v>0.46529189879902266</v>
      </c>
    </row>
    <row r="460" spans="1:12" x14ac:dyDescent="0.35">
      <c r="A460" s="2">
        <v>42135</v>
      </c>
      <c r="B460" s="1" t="s">
        <v>39</v>
      </c>
      <c r="C460" s="1" t="s">
        <v>541</v>
      </c>
      <c r="D460" s="1" t="s">
        <v>26</v>
      </c>
      <c r="E460" s="1" t="s">
        <v>56</v>
      </c>
      <c r="F460" s="18">
        <v>58.112000000000002</v>
      </c>
      <c r="G460" t="s">
        <v>6189</v>
      </c>
      <c r="H460" s="1">
        <f>IF(COUNTIF(G$2:G460,G460)=1,1,0)</f>
        <v>1</v>
      </c>
      <c r="I460" s="1">
        <v>2</v>
      </c>
      <c r="J460" s="1">
        <v>0.2</v>
      </c>
      <c r="K460" s="1">
        <v>7.263999999999994</v>
      </c>
      <c r="L460" s="12">
        <f>VLOOKUP(train[[#This Row],[Sub-Category]],Análisis_ABC_XYZ[[#Headers],[#Data]],4,FALSE)</f>
        <v>0.52062335344040378</v>
      </c>
    </row>
    <row r="461" spans="1:12" x14ac:dyDescent="0.35">
      <c r="A461" s="2">
        <v>42135</v>
      </c>
      <c r="B461" s="1" t="s">
        <v>39</v>
      </c>
      <c r="C461" s="1" t="s">
        <v>892</v>
      </c>
      <c r="D461" s="1" t="s">
        <v>26</v>
      </c>
      <c r="E461" s="1" t="s">
        <v>56</v>
      </c>
      <c r="F461" s="18">
        <v>46.864000000000004</v>
      </c>
      <c r="G461" t="s">
        <v>6078</v>
      </c>
      <c r="H461" s="1">
        <f>IF(COUNTIF(G$2:G461,G461)=1,1,0)</f>
        <v>1</v>
      </c>
      <c r="I461" s="1">
        <v>2</v>
      </c>
      <c r="J461" s="1">
        <v>0.2</v>
      </c>
      <c r="K461" s="1">
        <v>7.615399999999994</v>
      </c>
      <c r="L461" s="12">
        <f>VLOOKUP(train[[#This Row],[Sub-Category]],Análisis_ABC_XYZ[[#Headers],[#Data]],4,FALSE)</f>
        <v>0.52062335344040378</v>
      </c>
    </row>
    <row r="462" spans="1:12" x14ac:dyDescent="0.35">
      <c r="A462" s="2">
        <v>42135</v>
      </c>
      <c r="B462" s="1" t="s">
        <v>72</v>
      </c>
      <c r="C462" s="1" t="s">
        <v>987</v>
      </c>
      <c r="D462" s="1" t="s">
        <v>14</v>
      </c>
      <c r="E462" s="1" t="s">
        <v>29</v>
      </c>
      <c r="F462" s="18">
        <v>104.57999999999998</v>
      </c>
      <c r="G462" t="s">
        <v>5142</v>
      </c>
      <c r="H462" s="1">
        <f>IF(COUNTIF(G$2:G462,G462)=1,1,0)</f>
        <v>1</v>
      </c>
      <c r="I462" s="1">
        <v>9</v>
      </c>
      <c r="J462" s="1">
        <v>0.8</v>
      </c>
      <c r="K462" s="1">
        <v>-172.55700000000007</v>
      </c>
      <c r="L462" s="12">
        <f>VLOOKUP(train[[#This Row],[Sub-Category]],Análisis_ABC_XYZ[[#Headers],[#Data]],4,FALSE)</f>
        <v>0.46881743173671325</v>
      </c>
    </row>
    <row r="463" spans="1:12" x14ac:dyDescent="0.35">
      <c r="A463" s="2">
        <v>42135</v>
      </c>
      <c r="B463" s="1" t="s">
        <v>39</v>
      </c>
      <c r="C463" s="1" t="s">
        <v>542</v>
      </c>
      <c r="D463" s="1" t="s">
        <v>26</v>
      </c>
      <c r="E463" s="1" t="s">
        <v>27</v>
      </c>
      <c r="F463" s="18">
        <v>100.792</v>
      </c>
      <c r="G463" t="s">
        <v>6189</v>
      </c>
      <c r="H463" s="1">
        <f>IF(COUNTIF(G$2:G463,G463)=1,1,0)</f>
        <v>0</v>
      </c>
      <c r="I463" s="1">
        <v>1</v>
      </c>
      <c r="J463" s="1">
        <v>0.2</v>
      </c>
      <c r="K463" s="1">
        <v>6.2995000000000019</v>
      </c>
      <c r="L463" s="12">
        <f>VLOOKUP(train[[#This Row],[Sub-Category]],Análisis_ABC_XYZ[[#Headers],[#Data]],4,FALSE)</f>
        <v>0.41105220110552465</v>
      </c>
    </row>
    <row r="464" spans="1:12" x14ac:dyDescent="0.35">
      <c r="A464" s="2">
        <v>42135</v>
      </c>
      <c r="B464" s="1" t="s">
        <v>39</v>
      </c>
      <c r="C464" s="1" t="s">
        <v>543</v>
      </c>
      <c r="D464" s="1" t="s">
        <v>8</v>
      </c>
      <c r="E464" s="1" t="s">
        <v>22</v>
      </c>
      <c r="F464" s="18">
        <v>66.112000000000009</v>
      </c>
      <c r="G464" t="s">
        <v>6189</v>
      </c>
      <c r="H464" s="1">
        <f>IF(COUNTIF(G$2:G464,G464)=1,1,0)</f>
        <v>0</v>
      </c>
      <c r="I464" s="1">
        <v>4</v>
      </c>
      <c r="J464" s="1">
        <v>0.6</v>
      </c>
      <c r="K464" s="1">
        <v>-84.292799999999986</v>
      </c>
      <c r="L464" s="12">
        <f>VLOOKUP(train[[#This Row],[Sub-Category]],Análisis_ABC_XYZ[[#Headers],[#Data]],4,FALSE)</f>
        <v>0.4595170286641902</v>
      </c>
    </row>
    <row r="465" spans="1:12" x14ac:dyDescent="0.35">
      <c r="A465" s="2">
        <v>42135</v>
      </c>
      <c r="B465" s="1" t="s">
        <v>89</v>
      </c>
      <c r="C465" s="1" t="s">
        <v>421</v>
      </c>
      <c r="D465" s="1" t="s">
        <v>14</v>
      </c>
      <c r="E465" s="1" t="s">
        <v>31</v>
      </c>
      <c r="F465" s="18">
        <v>35.910000000000004</v>
      </c>
      <c r="G465" t="s">
        <v>4203</v>
      </c>
      <c r="H465" s="1">
        <f>IF(COUNTIF(G$2:G465,G465)=1,1,0)</f>
        <v>1</v>
      </c>
      <c r="I465" s="1">
        <v>3</v>
      </c>
      <c r="J465" s="1">
        <v>0</v>
      </c>
      <c r="K465" s="1">
        <v>9.6956999999999987</v>
      </c>
      <c r="L465" s="12">
        <f>VLOOKUP(train[[#This Row],[Sub-Category]],Análisis_ABC_XYZ[[#Headers],[#Data]],4,FALSE)</f>
        <v>0.49507917887403441</v>
      </c>
    </row>
    <row r="466" spans="1:12" x14ac:dyDescent="0.35">
      <c r="A466" s="2">
        <v>42135</v>
      </c>
      <c r="B466" s="1" t="s">
        <v>72</v>
      </c>
      <c r="C466" s="1" t="s">
        <v>1822</v>
      </c>
      <c r="D466" s="1" t="s">
        <v>14</v>
      </c>
      <c r="E466" s="1" t="s">
        <v>36</v>
      </c>
      <c r="F466" s="18">
        <v>17.472000000000001</v>
      </c>
      <c r="G466" t="s">
        <v>5142</v>
      </c>
      <c r="H466" s="1">
        <f>IF(COUNTIF(G$2:G466,G466)=1,1,0)</f>
        <v>0</v>
      </c>
      <c r="I466" s="1">
        <v>3</v>
      </c>
      <c r="J466" s="1">
        <v>0.2</v>
      </c>
      <c r="K466" s="1">
        <v>5.6783999999999981</v>
      </c>
      <c r="L466" s="12">
        <f>VLOOKUP(train[[#This Row],[Sub-Category]],Análisis_ABC_XYZ[[#Headers],[#Data]],4,FALSE)</f>
        <v>0.43613829632717294</v>
      </c>
    </row>
    <row r="467" spans="1:12" x14ac:dyDescent="0.35">
      <c r="A467" s="2">
        <v>42136</v>
      </c>
      <c r="B467" s="1" t="s">
        <v>370</v>
      </c>
      <c r="C467" s="1" t="s">
        <v>665</v>
      </c>
      <c r="D467" s="1" t="s">
        <v>8</v>
      </c>
      <c r="E467" s="1" t="s">
        <v>18</v>
      </c>
      <c r="F467" s="18">
        <v>700.05600000000004</v>
      </c>
      <c r="G467" t="s">
        <v>6795</v>
      </c>
      <c r="H467" s="1">
        <f>IF(COUNTIF(G$2:G467,G467)=1,1,0)</f>
        <v>1</v>
      </c>
      <c r="I467" s="1">
        <v>3</v>
      </c>
      <c r="J467" s="1">
        <v>0.3</v>
      </c>
      <c r="K467" s="1">
        <v>-130.0104</v>
      </c>
      <c r="L467" s="12">
        <f>VLOOKUP(train[[#This Row],[Sub-Category]],Análisis_ABC_XYZ[[#Headers],[#Data]],4,FALSE)</f>
        <v>0.55975208308209756</v>
      </c>
    </row>
    <row r="468" spans="1:12" x14ac:dyDescent="0.35">
      <c r="A468" s="2">
        <v>42136</v>
      </c>
      <c r="B468" s="1" t="s">
        <v>42</v>
      </c>
      <c r="C468" s="1" t="s">
        <v>591</v>
      </c>
      <c r="D468" s="1" t="s">
        <v>8</v>
      </c>
      <c r="E468" s="1" t="s">
        <v>22</v>
      </c>
      <c r="F468" s="18">
        <v>34.79</v>
      </c>
      <c r="G468" t="s">
        <v>4163</v>
      </c>
      <c r="H468" s="1">
        <f>IF(COUNTIF(G$2:G468,G468)=1,1,0)</f>
        <v>1</v>
      </c>
      <c r="I468" s="1">
        <v>7</v>
      </c>
      <c r="J468" s="1">
        <v>0</v>
      </c>
      <c r="K468" s="1">
        <v>10.784899999999999</v>
      </c>
      <c r="L468" s="12">
        <f>VLOOKUP(train[[#This Row],[Sub-Category]],Análisis_ABC_XYZ[[#Headers],[#Data]],4,FALSE)</f>
        <v>0.4595170286641902</v>
      </c>
    </row>
    <row r="469" spans="1:12" x14ac:dyDescent="0.35">
      <c r="A469" s="2">
        <v>42137</v>
      </c>
      <c r="B469" s="1" t="s">
        <v>12</v>
      </c>
      <c r="C469" s="1" t="s">
        <v>1301</v>
      </c>
      <c r="D469" s="1" t="s">
        <v>26</v>
      </c>
      <c r="E469" s="1" t="s">
        <v>56</v>
      </c>
      <c r="F469" s="18">
        <v>149.97</v>
      </c>
      <c r="G469" t="s">
        <v>5434</v>
      </c>
      <c r="H469" s="1">
        <f>IF(COUNTIF(G$2:G469,G469)=1,1,0)</f>
        <v>1</v>
      </c>
      <c r="I469" s="1">
        <v>3</v>
      </c>
      <c r="J469" s="1">
        <v>0</v>
      </c>
      <c r="K469" s="1">
        <v>52.489499999999992</v>
      </c>
      <c r="L469" s="12">
        <f>VLOOKUP(train[[#This Row],[Sub-Category]],Análisis_ABC_XYZ[[#Headers],[#Data]],4,FALSE)</f>
        <v>0.52062335344040378</v>
      </c>
    </row>
    <row r="470" spans="1:12" x14ac:dyDescent="0.35">
      <c r="A470" s="2">
        <v>42137</v>
      </c>
      <c r="B470" s="1" t="s">
        <v>16</v>
      </c>
      <c r="C470" s="1" t="s">
        <v>963</v>
      </c>
      <c r="D470" s="1" t="s">
        <v>14</v>
      </c>
      <c r="E470" s="1" t="s">
        <v>29</v>
      </c>
      <c r="F470" s="18">
        <v>398.35200000000003</v>
      </c>
      <c r="G470" t="s">
        <v>4795</v>
      </c>
      <c r="H470" s="1">
        <f>IF(COUNTIF(G$2:G470,G470)=1,1,0)</f>
        <v>1</v>
      </c>
      <c r="I470" s="1">
        <v>8</v>
      </c>
      <c r="J470" s="1">
        <v>0.7</v>
      </c>
      <c r="K470" s="1">
        <v>-331.95999999999992</v>
      </c>
      <c r="L470" s="12">
        <f>VLOOKUP(train[[#This Row],[Sub-Category]],Análisis_ABC_XYZ[[#Headers],[#Data]],4,FALSE)</f>
        <v>0.46881743173671325</v>
      </c>
    </row>
    <row r="471" spans="1:12" x14ac:dyDescent="0.35">
      <c r="A471" s="2">
        <v>42137</v>
      </c>
      <c r="B471" s="1" t="s">
        <v>12</v>
      </c>
      <c r="C471" s="1" t="s">
        <v>1411</v>
      </c>
      <c r="D471" s="1" t="s">
        <v>8</v>
      </c>
      <c r="E471" s="1" t="s">
        <v>11</v>
      </c>
      <c r="F471" s="18">
        <v>279.45600000000002</v>
      </c>
      <c r="G471" t="s">
        <v>1959</v>
      </c>
      <c r="H471" s="1">
        <f>IF(COUNTIF(G$2:G471,G471)=1,1,0)</f>
        <v>1</v>
      </c>
      <c r="I471" s="1">
        <v>6</v>
      </c>
      <c r="J471" s="1">
        <v>0.2</v>
      </c>
      <c r="K471" s="1">
        <v>20.959199999999996</v>
      </c>
      <c r="L471" s="12">
        <f>VLOOKUP(train[[#This Row],[Sub-Category]],Análisis_ABC_XYZ[[#Headers],[#Data]],4,FALSE)</f>
        <v>0.46529189879902266</v>
      </c>
    </row>
    <row r="472" spans="1:12" x14ac:dyDescent="0.35">
      <c r="A472" s="2">
        <v>42137</v>
      </c>
      <c r="B472" s="1" t="s">
        <v>44</v>
      </c>
      <c r="C472" s="1" t="s">
        <v>45</v>
      </c>
      <c r="D472" s="1" t="s">
        <v>14</v>
      </c>
      <c r="E472" s="1" t="s">
        <v>20</v>
      </c>
      <c r="F472" s="18">
        <v>55.5</v>
      </c>
      <c r="G472" t="s">
        <v>2560</v>
      </c>
      <c r="H472" s="1">
        <f>IF(COUNTIF(G$2:G472,G472)=1,1,0)</f>
        <v>1</v>
      </c>
      <c r="I472" s="1">
        <v>2</v>
      </c>
      <c r="J472" s="1">
        <v>0</v>
      </c>
      <c r="K472" s="1">
        <v>9.9899999999999949</v>
      </c>
      <c r="L472" s="12">
        <f>VLOOKUP(train[[#This Row],[Sub-Category]],Análisis_ABC_XYZ[[#Headers],[#Data]],4,FALSE)</f>
        <v>0.44610841445725197</v>
      </c>
    </row>
    <row r="473" spans="1:12" x14ac:dyDescent="0.35">
      <c r="A473" s="2">
        <v>42137</v>
      </c>
      <c r="B473" s="1" t="s">
        <v>12</v>
      </c>
      <c r="C473" s="1" t="s">
        <v>1805</v>
      </c>
      <c r="D473" s="1" t="s">
        <v>14</v>
      </c>
      <c r="E473" s="1" t="s">
        <v>36</v>
      </c>
      <c r="F473" s="18">
        <v>8</v>
      </c>
      <c r="G473" t="s">
        <v>1959</v>
      </c>
      <c r="H473" s="1">
        <f>IF(COUNTIF(G$2:G473,G473)=1,1,0)</f>
        <v>0</v>
      </c>
      <c r="I473" s="1">
        <v>2</v>
      </c>
      <c r="J473" s="1">
        <v>0</v>
      </c>
      <c r="K473" s="1">
        <v>3.84</v>
      </c>
      <c r="L473" s="12">
        <f>VLOOKUP(train[[#This Row],[Sub-Category]],Análisis_ABC_XYZ[[#Headers],[#Data]],4,FALSE)</f>
        <v>0.43613829632717294</v>
      </c>
    </row>
    <row r="474" spans="1:12" x14ac:dyDescent="0.35">
      <c r="A474" s="2">
        <v>42137</v>
      </c>
      <c r="B474" s="1" t="s">
        <v>16</v>
      </c>
      <c r="C474" s="1" t="s">
        <v>526</v>
      </c>
      <c r="D474" s="1" t="s">
        <v>14</v>
      </c>
      <c r="E474" s="1" t="s">
        <v>91</v>
      </c>
      <c r="F474" s="18">
        <v>7.104000000000001</v>
      </c>
      <c r="G474" t="s">
        <v>4795</v>
      </c>
      <c r="H474" s="1">
        <f>IF(COUNTIF(G$2:G474,G474)=1,1,0)</f>
        <v>0</v>
      </c>
      <c r="I474" s="1">
        <v>2</v>
      </c>
      <c r="J474" s="1">
        <v>0.2</v>
      </c>
      <c r="K474" s="1">
        <v>2.3976000000000002</v>
      </c>
      <c r="L474" s="12">
        <f>VLOOKUP(train[[#This Row],[Sub-Category]],Análisis_ABC_XYZ[[#Headers],[#Data]],4,FALSE)</f>
        <v>0.51168203684699509</v>
      </c>
    </row>
    <row r="475" spans="1:12" x14ac:dyDescent="0.35">
      <c r="A475" s="2">
        <v>42138</v>
      </c>
      <c r="B475" s="1" t="s">
        <v>16</v>
      </c>
      <c r="C475" s="1" t="s">
        <v>686</v>
      </c>
      <c r="D475" s="1" t="s">
        <v>8</v>
      </c>
      <c r="E475" s="1" t="s">
        <v>22</v>
      </c>
      <c r="F475" s="18">
        <v>310.88000000000005</v>
      </c>
      <c r="G475" t="s">
        <v>5891</v>
      </c>
      <c r="H475" s="1">
        <f>IF(COUNTIF(G$2:G475,G475)=1,1,0)</f>
        <v>1</v>
      </c>
      <c r="I475" s="1">
        <v>2</v>
      </c>
      <c r="J475" s="1">
        <v>0.2</v>
      </c>
      <c r="K475" s="1">
        <v>23.315999999999988</v>
      </c>
      <c r="L475" s="12">
        <f>VLOOKUP(train[[#This Row],[Sub-Category]],Análisis_ABC_XYZ[[#Headers],[#Data]],4,FALSE)</f>
        <v>0.4595170286641902</v>
      </c>
    </row>
    <row r="476" spans="1:12" x14ac:dyDescent="0.35">
      <c r="A476" s="2">
        <v>42140</v>
      </c>
      <c r="B476" s="1" t="s">
        <v>12</v>
      </c>
      <c r="C476" s="1" t="s">
        <v>1270</v>
      </c>
      <c r="D476" s="1" t="s">
        <v>26</v>
      </c>
      <c r="E476" s="1" t="s">
        <v>56</v>
      </c>
      <c r="F476" s="18">
        <v>56.400000000000006</v>
      </c>
      <c r="G476" t="s">
        <v>2576</v>
      </c>
      <c r="H476" s="1">
        <f>IF(COUNTIF(G$2:G476,G476)=1,1,0)</f>
        <v>1</v>
      </c>
      <c r="I476" s="1">
        <v>3</v>
      </c>
      <c r="J476" s="1">
        <v>0</v>
      </c>
      <c r="K476" s="1">
        <v>3.3840000000000003</v>
      </c>
      <c r="L476" s="12">
        <f>VLOOKUP(train[[#This Row],[Sub-Category]],Análisis_ABC_XYZ[[#Headers],[#Data]],4,FALSE)</f>
        <v>0.52062335344040378</v>
      </c>
    </row>
    <row r="477" spans="1:12" x14ac:dyDescent="0.35">
      <c r="A477" s="2">
        <v>42140</v>
      </c>
      <c r="B477" s="1" t="s">
        <v>12</v>
      </c>
      <c r="C477" s="1" t="s">
        <v>1411</v>
      </c>
      <c r="D477" s="1" t="s">
        <v>8</v>
      </c>
      <c r="E477" s="1" t="s">
        <v>11</v>
      </c>
      <c r="F477" s="18">
        <v>232.88</v>
      </c>
      <c r="G477" t="s">
        <v>5735</v>
      </c>
      <c r="H477" s="1">
        <f>IF(COUNTIF(G$2:G477,G477)=1,1,0)</f>
        <v>1</v>
      </c>
      <c r="I477" s="1">
        <v>5</v>
      </c>
      <c r="J477" s="1">
        <v>0.2</v>
      </c>
      <c r="K477" s="1">
        <v>17.466000000000008</v>
      </c>
      <c r="L477" s="12">
        <f>VLOOKUP(train[[#This Row],[Sub-Category]],Análisis_ABC_XYZ[[#Headers],[#Data]],4,FALSE)</f>
        <v>0.46529189879902266</v>
      </c>
    </row>
    <row r="478" spans="1:12" x14ac:dyDescent="0.35">
      <c r="A478" s="2">
        <v>42141</v>
      </c>
      <c r="B478" s="1" t="s">
        <v>42</v>
      </c>
      <c r="C478" s="1" t="s">
        <v>1064</v>
      </c>
      <c r="D478" s="1" t="s">
        <v>14</v>
      </c>
      <c r="E478" s="1" t="s">
        <v>29</v>
      </c>
      <c r="F478" s="18">
        <v>91.679999999999993</v>
      </c>
      <c r="G478" t="s">
        <v>5014</v>
      </c>
      <c r="H478" s="1">
        <f>IF(COUNTIF(G$2:G478,G478)=1,1,0)</f>
        <v>1</v>
      </c>
      <c r="I478" s="1">
        <v>3</v>
      </c>
      <c r="J478" s="1">
        <v>0</v>
      </c>
      <c r="K478" s="1">
        <v>45.839999999999996</v>
      </c>
      <c r="L478" s="12">
        <f>VLOOKUP(train[[#This Row],[Sub-Category]],Análisis_ABC_XYZ[[#Headers],[#Data]],4,FALSE)</f>
        <v>0.46881743173671325</v>
      </c>
    </row>
    <row r="479" spans="1:12" x14ac:dyDescent="0.35">
      <c r="A479" s="2">
        <v>42142</v>
      </c>
      <c r="B479" s="1" t="s">
        <v>157</v>
      </c>
      <c r="C479" s="1" t="s">
        <v>1216</v>
      </c>
      <c r="D479" s="1" t="s">
        <v>26</v>
      </c>
      <c r="E479" s="1" t="s">
        <v>27</v>
      </c>
      <c r="F479" s="18">
        <v>779.79600000000005</v>
      </c>
      <c r="G479" t="s">
        <v>6808</v>
      </c>
      <c r="H479" s="1">
        <f>IF(COUNTIF(G$2:G479,G479)=1,1,0)</f>
        <v>1</v>
      </c>
      <c r="I479" s="1">
        <v>2</v>
      </c>
      <c r="J479" s="1">
        <v>0.4</v>
      </c>
      <c r="K479" s="1">
        <v>-168.95579999999995</v>
      </c>
      <c r="L479" s="12">
        <f>VLOOKUP(train[[#This Row],[Sub-Category]],Análisis_ABC_XYZ[[#Headers],[#Data]],4,FALSE)</f>
        <v>0.41105220110552465</v>
      </c>
    </row>
    <row r="480" spans="1:12" x14ac:dyDescent="0.35">
      <c r="A480" s="2">
        <v>42142</v>
      </c>
      <c r="B480" s="1" t="s">
        <v>157</v>
      </c>
      <c r="C480" s="1" t="s">
        <v>1362</v>
      </c>
      <c r="D480" s="1" t="s">
        <v>8</v>
      </c>
      <c r="E480" s="1" t="s">
        <v>22</v>
      </c>
      <c r="F480" s="18">
        <v>149.232</v>
      </c>
      <c r="G480" t="s">
        <v>5490</v>
      </c>
      <c r="H480" s="1">
        <f>IF(COUNTIF(G$2:G480,G480)=1,1,0)</f>
        <v>1</v>
      </c>
      <c r="I480" s="1">
        <v>3</v>
      </c>
      <c r="J480" s="1">
        <v>0.2</v>
      </c>
      <c r="K480" s="1">
        <v>3.7308000000000021</v>
      </c>
      <c r="L480" s="12">
        <f>VLOOKUP(train[[#This Row],[Sub-Category]],Análisis_ABC_XYZ[[#Headers],[#Data]],4,FALSE)</f>
        <v>0.4595170286641902</v>
      </c>
    </row>
    <row r="481" spans="1:12" x14ac:dyDescent="0.35">
      <c r="A481" s="2">
        <v>42142</v>
      </c>
      <c r="B481" s="1" t="s">
        <v>157</v>
      </c>
      <c r="C481" s="1" t="s">
        <v>1117</v>
      </c>
      <c r="D481" s="1" t="s">
        <v>14</v>
      </c>
      <c r="E481" s="1" t="s">
        <v>36</v>
      </c>
      <c r="F481" s="18">
        <v>15.936000000000002</v>
      </c>
      <c r="G481" t="s">
        <v>5490</v>
      </c>
      <c r="H481" s="1">
        <f>IF(COUNTIF(G$2:G481,G481)=1,1,0)</f>
        <v>0</v>
      </c>
      <c r="I481" s="1">
        <v>4</v>
      </c>
      <c r="J481" s="1">
        <v>0.2</v>
      </c>
      <c r="K481" s="1">
        <v>5.7768000000000015</v>
      </c>
      <c r="L481" s="12">
        <f>VLOOKUP(train[[#This Row],[Sub-Category]],Análisis_ABC_XYZ[[#Headers],[#Data]],4,FALSE)</f>
        <v>0.43613829632717294</v>
      </c>
    </row>
    <row r="482" spans="1:12" x14ac:dyDescent="0.35">
      <c r="A482" s="2">
        <v>42142</v>
      </c>
      <c r="B482" s="1" t="s">
        <v>39</v>
      </c>
      <c r="C482" s="1" t="s">
        <v>1117</v>
      </c>
      <c r="D482" s="1" t="s">
        <v>14</v>
      </c>
      <c r="E482" s="1" t="s">
        <v>36</v>
      </c>
      <c r="F482" s="18">
        <v>3.9840000000000004</v>
      </c>
      <c r="G482" t="s">
        <v>6965</v>
      </c>
      <c r="H482" s="1">
        <f>IF(COUNTIF(G$2:G482,G482)=1,1,0)</f>
        <v>1</v>
      </c>
      <c r="I482" s="1">
        <v>1</v>
      </c>
      <c r="J482" s="1">
        <v>0.2</v>
      </c>
      <c r="K482" s="1">
        <v>1.4442000000000004</v>
      </c>
      <c r="L482" s="12">
        <f>VLOOKUP(train[[#This Row],[Sub-Category]],Análisis_ABC_XYZ[[#Headers],[#Data]],4,FALSE)</f>
        <v>0.43613829632717294</v>
      </c>
    </row>
    <row r="483" spans="1:12" x14ac:dyDescent="0.35">
      <c r="A483" s="2">
        <v>42143</v>
      </c>
      <c r="B483" s="1" t="s">
        <v>79</v>
      </c>
      <c r="C483" s="1" t="s">
        <v>1274</v>
      </c>
      <c r="D483" s="1" t="s">
        <v>14</v>
      </c>
      <c r="E483" s="1" t="s">
        <v>29</v>
      </c>
      <c r="F483" s="18">
        <v>57.42</v>
      </c>
      <c r="G483" t="s">
        <v>4598</v>
      </c>
      <c r="H483" s="1">
        <f>IF(COUNTIF(G$2:G483,G483)=1,1,0)</f>
        <v>1</v>
      </c>
      <c r="I483" s="1">
        <v>9</v>
      </c>
      <c r="J483" s="1">
        <v>0</v>
      </c>
      <c r="K483" s="1">
        <v>26.413199999999996</v>
      </c>
      <c r="L483" s="12">
        <f>VLOOKUP(train[[#This Row],[Sub-Category]],Análisis_ABC_XYZ[[#Headers],[#Data]],4,FALSE)</f>
        <v>0.46881743173671325</v>
      </c>
    </row>
    <row r="484" spans="1:12" x14ac:dyDescent="0.35">
      <c r="A484" s="2">
        <v>42143</v>
      </c>
      <c r="B484" s="1" t="s">
        <v>107</v>
      </c>
      <c r="C484" s="1" t="s">
        <v>1799</v>
      </c>
      <c r="D484" s="1" t="s">
        <v>14</v>
      </c>
      <c r="E484" s="1" t="s">
        <v>182</v>
      </c>
      <c r="F484" s="18">
        <v>34.200000000000003</v>
      </c>
      <c r="G484" t="s">
        <v>2366</v>
      </c>
      <c r="H484" s="1">
        <f>IF(COUNTIF(G$2:G484,G484)=1,1,0)</f>
        <v>1</v>
      </c>
      <c r="I484" s="1">
        <v>5</v>
      </c>
      <c r="J484" s="1">
        <v>0</v>
      </c>
      <c r="K484" s="1">
        <v>9.234</v>
      </c>
      <c r="L484" s="12">
        <f>VLOOKUP(train[[#This Row],[Sub-Category]],Análisis_ABC_XYZ[[#Headers],[#Data]],4,FALSE)</f>
        <v>0.53938093436526824</v>
      </c>
    </row>
    <row r="485" spans="1:12" x14ac:dyDescent="0.35">
      <c r="A485" s="2">
        <v>42144</v>
      </c>
      <c r="B485" s="1" t="s">
        <v>39</v>
      </c>
      <c r="C485" s="1" t="s">
        <v>1492</v>
      </c>
      <c r="D485" s="1" t="s">
        <v>26</v>
      </c>
      <c r="E485" s="1" t="s">
        <v>56</v>
      </c>
      <c r="F485" s="18">
        <v>20.784000000000002</v>
      </c>
      <c r="G485" t="s">
        <v>4730</v>
      </c>
      <c r="H485" s="1">
        <f>IF(COUNTIF(G$2:G485,G485)=1,1,0)</f>
        <v>1</v>
      </c>
      <c r="I485" s="1">
        <v>2</v>
      </c>
      <c r="J485" s="1">
        <v>0.2</v>
      </c>
      <c r="K485" s="1">
        <v>-3.6372000000000027</v>
      </c>
      <c r="L485" s="12">
        <f>VLOOKUP(train[[#This Row],[Sub-Category]],Análisis_ABC_XYZ[[#Headers],[#Data]],4,FALSE)</f>
        <v>0.52062335344040378</v>
      </c>
    </row>
    <row r="486" spans="1:12" x14ac:dyDescent="0.35">
      <c r="A486" s="2">
        <v>42144</v>
      </c>
      <c r="B486" s="1" t="s">
        <v>757</v>
      </c>
      <c r="C486" s="1" t="s">
        <v>958</v>
      </c>
      <c r="D486" s="1" t="s">
        <v>8</v>
      </c>
      <c r="E486" s="1" t="s">
        <v>22</v>
      </c>
      <c r="F486" s="18">
        <v>139.86000000000001</v>
      </c>
      <c r="G486" t="s">
        <v>4127</v>
      </c>
      <c r="H486" s="1">
        <f>IF(COUNTIF(G$2:G486,G486)=1,1,0)</f>
        <v>1</v>
      </c>
      <c r="I486" s="1">
        <v>7</v>
      </c>
      <c r="J486" s="1">
        <v>0</v>
      </c>
      <c r="K486" s="1">
        <v>60.139800000000015</v>
      </c>
      <c r="L486" s="12">
        <f>VLOOKUP(train[[#This Row],[Sub-Category]],Análisis_ABC_XYZ[[#Headers],[#Data]],4,FALSE)</f>
        <v>0.4595170286641902</v>
      </c>
    </row>
    <row r="487" spans="1:12" x14ac:dyDescent="0.35">
      <c r="A487" s="2">
        <v>42144</v>
      </c>
      <c r="B487" s="1" t="s">
        <v>39</v>
      </c>
      <c r="C487" s="1" t="s">
        <v>1837</v>
      </c>
      <c r="D487" s="1" t="s">
        <v>14</v>
      </c>
      <c r="E487" s="1" t="s">
        <v>20</v>
      </c>
      <c r="F487" s="18">
        <v>66.959999999999994</v>
      </c>
      <c r="G487" t="s">
        <v>4730</v>
      </c>
      <c r="H487" s="1">
        <f>IF(COUNTIF(G$2:G487,G487)=1,1,0)</f>
        <v>0</v>
      </c>
      <c r="I487" s="1">
        <v>5</v>
      </c>
      <c r="J487" s="1">
        <v>0.2</v>
      </c>
      <c r="K487" s="1">
        <v>-13.392000000000003</v>
      </c>
      <c r="L487" s="12">
        <f>VLOOKUP(train[[#This Row],[Sub-Category]],Análisis_ABC_XYZ[[#Headers],[#Data]],4,FALSE)</f>
        <v>0.44610841445725197</v>
      </c>
    </row>
    <row r="488" spans="1:12" x14ac:dyDescent="0.35">
      <c r="A488" s="2">
        <v>42144</v>
      </c>
      <c r="B488" s="1" t="s">
        <v>757</v>
      </c>
      <c r="C488" s="1" t="s">
        <v>1321</v>
      </c>
      <c r="D488" s="1" t="s">
        <v>14</v>
      </c>
      <c r="E488" s="1" t="s">
        <v>24</v>
      </c>
      <c r="F488" s="18">
        <v>38.520000000000003</v>
      </c>
      <c r="G488" t="s">
        <v>4127</v>
      </c>
      <c r="H488" s="1">
        <f>IF(COUNTIF(G$2:G488,G488)=1,1,0)</f>
        <v>0</v>
      </c>
      <c r="I488" s="1">
        <v>9</v>
      </c>
      <c r="J488" s="1">
        <v>0</v>
      </c>
      <c r="K488" s="1">
        <v>11.9412</v>
      </c>
      <c r="L488" s="12">
        <f>VLOOKUP(train[[#This Row],[Sub-Category]],Análisis_ABC_XYZ[[#Headers],[#Data]],4,FALSE)</f>
        <v>0.45632477063632687</v>
      </c>
    </row>
    <row r="489" spans="1:12" x14ac:dyDescent="0.35">
      <c r="A489" s="2">
        <v>42144</v>
      </c>
      <c r="B489" s="1" t="s">
        <v>757</v>
      </c>
      <c r="C489" s="1" t="s">
        <v>1320</v>
      </c>
      <c r="D489" s="1" t="s">
        <v>14</v>
      </c>
      <c r="E489" s="1" t="s">
        <v>31</v>
      </c>
      <c r="F489" s="18">
        <v>33.28</v>
      </c>
      <c r="G489" t="s">
        <v>4127</v>
      </c>
      <c r="H489" s="1">
        <f>IF(COUNTIF(G$2:G489,G489)=1,1,0)</f>
        <v>0</v>
      </c>
      <c r="I489" s="1">
        <v>4</v>
      </c>
      <c r="J489" s="1">
        <v>0</v>
      </c>
      <c r="K489" s="1">
        <v>9.3184000000000005</v>
      </c>
      <c r="L489" s="12">
        <f>VLOOKUP(train[[#This Row],[Sub-Category]],Análisis_ABC_XYZ[[#Headers],[#Data]],4,FALSE)</f>
        <v>0.49507917887403441</v>
      </c>
    </row>
    <row r="490" spans="1:12" x14ac:dyDescent="0.35">
      <c r="A490" s="2">
        <v>42144</v>
      </c>
      <c r="B490" s="1" t="s">
        <v>39</v>
      </c>
      <c r="C490" s="1" t="s">
        <v>796</v>
      </c>
      <c r="D490" s="1" t="s">
        <v>14</v>
      </c>
      <c r="E490" s="1" t="s">
        <v>36</v>
      </c>
      <c r="F490" s="18">
        <v>10.368000000000002</v>
      </c>
      <c r="G490" t="s">
        <v>4730</v>
      </c>
      <c r="H490" s="1">
        <f>IF(COUNTIF(G$2:G490,G490)=1,1,0)</f>
        <v>0</v>
      </c>
      <c r="I490" s="1">
        <v>2</v>
      </c>
      <c r="J490" s="1">
        <v>0.2</v>
      </c>
      <c r="K490" s="1">
        <v>3.6288</v>
      </c>
      <c r="L490" s="12">
        <f>VLOOKUP(train[[#This Row],[Sub-Category]],Análisis_ABC_XYZ[[#Headers],[#Data]],4,FALSE)</f>
        <v>0.43613829632717294</v>
      </c>
    </row>
    <row r="491" spans="1:12" x14ac:dyDescent="0.35">
      <c r="A491" s="2">
        <v>42144</v>
      </c>
      <c r="B491" s="1" t="s">
        <v>39</v>
      </c>
      <c r="C491" s="1" t="s">
        <v>1855</v>
      </c>
      <c r="D491" s="1" t="s">
        <v>8</v>
      </c>
      <c r="E491" s="1" t="s">
        <v>22</v>
      </c>
      <c r="F491" s="18">
        <v>10.332000000000001</v>
      </c>
      <c r="G491" t="s">
        <v>4730</v>
      </c>
      <c r="H491" s="1">
        <f>IF(COUNTIF(G$2:G491,G491)=1,1,0)</f>
        <v>0</v>
      </c>
      <c r="I491" s="1">
        <v>3</v>
      </c>
      <c r="J491" s="1">
        <v>0.6</v>
      </c>
      <c r="K491" s="1">
        <v>-5.9408999999999992</v>
      </c>
      <c r="L491" s="12">
        <f>VLOOKUP(train[[#This Row],[Sub-Category]],Análisis_ABC_XYZ[[#Headers],[#Data]],4,FALSE)</f>
        <v>0.4595170286641902</v>
      </c>
    </row>
    <row r="492" spans="1:12" x14ac:dyDescent="0.35">
      <c r="A492" s="2">
        <v>42145</v>
      </c>
      <c r="B492" s="1" t="s">
        <v>107</v>
      </c>
      <c r="C492" s="1" t="s">
        <v>826</v>
      </c>
      <c r="D492" s="1" t="s">
        <v>14</v>
      </c>
      <c r="E492" s="1" t="s">
        <v>29</v>
      </c>
      <c r="F492" s="18">
        <v>2715.9300000000003</v>
      </c>
      <c r="G492" t="s">
        <v>6211</v>
      </c>
      <c r="H492" s="1">
        <f>IF(COUNTIF(G$2:G492,G492)=1,1,0)</f>
        <v>1</v>
      </c>
      <c r="I492" s="1">
        <v>7</v>
      </c>
      <c r="J492" s="1">
        <v>0</v>
      </c>
      <c r="K492" s="1">
        <v>1276.4871000000001</v>
      </c>
      <c r="L492" s="12">
        <f>VLOOKUP(train[[#This Row],[Sub-Category]],Análisis_ABC_XYZ[[#Headers],[#Data]],4,FALSE)</f>
        <v>0.46881743173671325</v>
      </c>
    </row>
    <row r="493" spans="1:12" x14ac:dyDescent="0.35">
      <c r="A493" s="2">
        <v>42145</v>
      </c>
      <c r="B493" s="1" t="s">
        <v>107</v>
      </c>
      <c r="C493" s="1" t="s">
        <v>702</v>
      </c>
      <c r="D493" s="1" t="s">
        <v>26</v>
      </c>
      <c r="E493" s="1" t="s">
        <v>27</v>
      </c>
      <c r="F493" s="18">
        <v>617.97</v>
      </c>
      <c r="G493" t="s">
        <v>6211</v>
      </c>
      <c r="H493" s="1">
        <f>IF(COUNTIF(G$2:G493,G493)=1,1,0)</f>
        <v>0</v>
      </c>
      <c r="I493" s="1">
        <v>3</v>
      </c>
      <c r="J493" s="1">
        <v>0</v>
      </c>
      <c r="K493" s="1">
        <v>173.0316</v>
      </c>
      <c r="L493" s="12">
        <f>VLOOKUP(train[[#This Row],[Sub-Category]],Análisis_ABC_XYZ[[#Headers],[#Data]],4,FALSE)</f>
        <v>0.41105220110552465</v>
      </c>
    </row>
    <row r="494" spans="1:12" x14ac:dyDescent="0.35">
      <c r="A494" s="2">
        <v>42145</v>
      </c>
      <c r="B494" s="1" t="s">
        <v>370</v>
      </c>
      <c r="C494" s="1" t="s">
        <v>733</v>
      </c>
      <c r="D494" s="1" t="s">
        <v>14</v>
      </c>
      <c r="E494" s="1" t="s">
        <v>29</v>
      </c>
      <c r="F494" s="18">
        <v>447.85999999999996</v>
      </c>
      <c r="G494" t="s">
        <v>3527</v>
      </c>
      <c r="H494" s="1">
        <f>IF(COUNTIF(G$2:G494,G494)=1,1,0)</f>
        <v>1</v>
      </c>
      <c r="I494" s="1">
        <v>7</v>
      </c>
      <c r="J494" s="1">
        <v>0</v>
      </c>
      <c r="K494" s="1">
        <v>219.45140000000001</v>
      </c>
      <c r="L494" s="12">
        <f>VLOOKUP(train[[#This Row],[Sub-Category]],Análisis_ABC_XYZ[[#Headers],[#Data]],4,FALSE)</f>
        <v>0.46881743173671325</v>
      </c>
    </row>
    <row r="495" spans="1:12" x14ac:dyDescent="0.35">
      <c r="A495" s="2">
        <v>42145</v>
      </c>
      <c r="B495" s="1" t="s">
        <v>370</v>
      </c>
      <c r="C495" s="1" t="s">
        <v>1431</v>
      </c>
      <c r="D495" s="1" t="s">
        <v>14</v>
      </c>
      <c r="E495" s="1" t="s">
        <v>31</v>
      </c>
      <c r="F495" s="18">
        <v>245.88</v>
      </c>
      <c r="G495" t="s">
        <v>3527</v>
      </c>
      <c r="H495" s="1">
        <f>IF(COUNTIF(G$2:G495,G495)=1,1,0)</f>
        <v>0</v>
      </c>
      <c r="I495" s="1">
        <v>6</v>
      </c>
      <c r="J495" s="1">
        <v>0</v>
      </c>
      <c r="K495" s="1">
        <v>68.846399999999988</v>
      </c>
      <c r="L495" s="12">
        <f>VLOOKUP(train[[#This Row],[Sub-Category]],Análisis_ABC_XYZ[[#Headers],[#Data]],4,FALSE)</f>
        <v>0.49507917887403441</v>
      </c>
    </row>
    <row r="496" spans="1:12" x14ac:dyDescent="0.35">
      <c r="A496" s="2">
        <v>42145</v>
      </c>
      <c r="B496" s="1" t="s">
        <v>39</v>
      </c>
      <c r="C496" s="1" t="s">
        <v>451</v>
      </c>
      <c r="D496" s="1" t="s">
        <v>8</v>
      </c>
      <c r="E496" s="1" t="s">
        <v>11</v>
      </c>
      <c r="F496" s="18">
        <v>107.77200000000001</v>
      </c>
      <c r="G496" t="s">
        <v>3544</v>
      </c>
      <c r="H496" s="1">
        <f>IF(COUNTIF(G$2:G496,G496)=1,1,0)</f>
        <v>1</v>
      </c>
      <c r="I496" s="1">
        <v>2</v>
      </c>
      <c r="J496" s="1">
        <v>0.3</v>
      </c>
      <c r="K496" s="1">
        <v>-29.252400000000009</v>
      </c>
      <c r="L496" s="12">
        <f>VLOOKUP(train[[#This Row],[Sub-Category]],Análisis_ABC_XYZ[[#Headers],[#Data]],4,FALSE)</f>
        <v>0.46529189879902266</v>
      </c>
    </row>
    <row r="497" spans="1:12" x14ac:dyDescent="0.35">
      <c r="A497" s="2">
        <v>42145</v>
      </c>
      <c r="B497" s="1" t="s">
        <v>39</v>
      </c>
      <c r="C497" s="1" t="s">
        <v>1107</v>
      </c>
      <c r="D497" s="1" t="s">
        <v>14</v>
      </c>
      <c r="E497" s="1" t="s">
        <v>61</v>
      </c>
      <c r="F497" s="18">
        <v>56.063999999999993</v>
      </c>
      <c r="G497" t="s">
        <v>3544</v>
      </c>
      <c r="H497" s="1">
        <f>IF(COUNTIF(G$2:G497,G497)=1,1,0)</f>
        <v>0</v>
      </c>
      <c r="I497" s="1">
        <v>6</v>
      </c>
      <c r="J497" s="1">
        <v>0.2</v>
      </c>
      <c r="K497" s="1">
        <v>21.024000000000001</v>
      </c>
      <c r="L497" s="12">
        <f>VLOOKUP(train[[#This Row],[Sub-Category]],Análisis_ABC_XYZ[[#Headers],[#Data]],4,FALSE)</f>
        <v>0.44424167803735209</v>
      </c>
    </row>
    <row r="498" spans="1:12" x14ac:dyDescent="0.35">
      <c r="A498" s="2">
        <v>42145</v>
      </c>
      <c r="B498" s="1" t="s">
        <v>12</v>
      </c>
      <c r="C498" s="1" t="s">
        <v>236</v>
      </c>
      <c r="D498" s="1" t="s">
        <v>14</v>
      </c>
      <c r="E498" s="1" t="s">
        <v>24</v>
      </c>
      <c r="F498" s="18">
        <v>31.84</v>
      </c>
      <c r="G498" t="s">
        <v>4089</v>
      </c>
      <c r="H498" s="1">
        <f>IF(COUNTIF(G$2:G498,G498)=1,1,0)</f>
        <v>1</v>
      </c>
      <c r="I498" s="1">
        <v>8</v>
      </c>
      <c r="J498" s="1">
        <v>0</v>
      </c>
      <c r="K498" s="1">
        <v>10.507199999999997</v>
      </c>
      <c r="L498" s="12">
        <f>VLOOKUP(train[[#This Row],[Sub-Category]],Análisis_ABC_XYZ[[#Headers],[#Data]],4,FALSE)</f>
        <v>0.45632477063632687</v>
      </c>
    </row>
    <row r="499" spans="1:12" x14ac:dyDescent="0.35">
      <c r="A499" s="2">
        <v>42145</v>
      </c>
      <c r="B499" s="1" t="s">
        <v>39</v>
      </c>
      <c r="C499" s="1" t="s">
        <v>1066</v>
      </c>
      <c r="D499" s="1" t="s">
        <v>14</v>
      </c>
      <c r="E499" s="1" t="s">
        <v>29</v>
      </c>
      <c r="F499" s="18">
        <v>18.239999999999995</v>
      </c>
      <c r="G499" t="s">
        <v>3544</v>
      </c>
      <c r="H499" s="1">
        <f>IF(COUNTIF(G$2:G499,G499)=1,1,0)</f>
        <v>0</v>
      </c>
      <c r="I499" s="1">
        <v>3</v>
      </c>
      <c r="J499" s="1">
        <v>0.8</v>
      </c>
      <c r="K499" s="1">
        <v>-31.00800000000001</v>
      </c>
      <c r="L499" s="12">
        <f>VLOOKUP(train[[#This Row],[Sub-Category]],Análisis_ABC_XYZ[[#Headers],[#Data]],4,FALSE)</f>
        <v>0.46881743173671325</v>
      </c>
    </row>
    <row r="500" spans="1:12" x14ac:dyDescent="0.35">
      <c r="A500" s="2">
        <v>42145</v>
      </c>
      <c r="B500" s="1" t="s">
        <v>370</v>
      </c>
      <c r="C500" s="1" t="s">
        <v>1738</v>
      </c>
      <c r="D500" s="1" t="s">
        <v>14</v>
      </c>
      <c r="E500" s="1" t="s">
        <v>36</v>
      </c>
      <c r="F500" s="18">
        <v>17.940000000000001</v>
      </c>
      <c r="G500" t="s">
        <v>3527</v>
      </c>
      <c r="H500" s="1">
        <f>IF(COUNTIF(G$2:G500,G500)=1,1,0)</f>
        <v>0</v>
      </c>
      <c r="I500" s="1">
        <v>3</v>
      </c>
      <c r="J500" s="1">
        <v>0</v>
      </c>
      <c r="K500" s="1">
        <v>8.7906000000000013</v>
      </c>
      <c r="L500" s="12">
        <f>VLOOKUP(train[[#This Row],[Sub-Category]],Análisis_ABC_XYZ[[#Headers],[#Data]],4,FALSE)</f>
        <v>0.43613829632717294</v>
      </c>
    </row>
    <row r="501" spans="1:12" x14ac:dyDescent="0.35">
      <c r="A501" s="2">
        <v>42145</v>
      </c>
      <c r="B501" s="1" t="s">
        <v>39</v>
      </c>
      <c r="C501" s="1" t="s">
        <v>734</v>
      </c>
      <c r="D501" s="1" t="s">
        <v>14</v>
      </c>
      <c r="E501" s="1" t="s">
        <v>36</v>
      </c>
      <c r="F501" s="18">
        <v>4.8320000000000007</v>
      </c>
      <c r="G501" t="s">
        <v>3544</v>
      </c>
      <c r="H501" s="1">
        <f>IF(COUNTIF(G$2:G501,G501)=1,1,0)</f>
        <v>0</v>
      </c>
      <c r="I501" s="1">
        <v>1</v>
      </c>
      <c r="J501" s="1">
        <v>0.2</v>
      </c>
      <c r="K501" s="1">
        <v>1.6307999999999998</v>
      </c>
      <c r="L501" s="12">
        <f>VLOOKUP(train[[#This Row],[Sub-Category]],Análisis_ABC_XYZ[[#Headers],[#Data]],4,FALSE)</f>
        <v>0.43613829632717294</v>
      </c>
    </row>
    <row r="502" spans="1:12" x14ac:dyDescent="0.35">
      <c r="A502" s="2">
        <v>42146</v>
      </c>
      <c r="B502" s="1" t="s">
        <v>119</v>
      </c>
      <c r="C502" s="1" t="s">
        <v>770</v>
      </c>
      <c r="D502" s="1" t="s">
        <v>26</v>
      </c>
      <c r="E502" s="1" t="s">
        <v>27</v>
      </c>
      <c r="F502" s="18">
        <v>135.97999999999999</v>
      </c>
      <c r="G502" t="s">
        <v>4393</v>
      </c>
      <c r="H502" s="1">
        <f>IF(COUNTIF(G$2:G502,G502)=1,1,0)</f>
        <v>1</v>
      </c>
      <c r="I502" s="1">
        <v>2</v>
      </c>
      <c r="J502" s="1">
        <v>0</v>
      </c>
      <c r="K502" s="1">
        <v>33.995000000000005</v>
      </c>
      <c r="L502" s="12">
        <f>VLOOKUP(train[[#This Row],[Sub-Category]],Análisis_ABC_XYZ[[#Headers],[#Data]],4,FALSE)</f>
        <v>0.41105220110552465</v>
      </c>
    </row>
    <row r="503" spans="1:12" x14ac:dyDescent="0.35">
      <c r="A503" s="2">
        <v>42146</v>
      </c>
      <c r="B503" s="1" t="s">
        <v>119</v>
      </c>
      <c r="C503" s="1" t="s">
        <v>1589</v>
      </c>
      <c r="D503" s="1" t="s">
        <v>26</v>
      </c>
      <c r="E503" s="1" t="s">
        <v>27</v>
      </c>
      <c r="F503" s="18">
        <v>44.95</v>
      </c>
      <c r="G503" t="s">
        <v>4393</v>
      </c>
      <c r="H503" s="1">
        <f>IF(COUNTIF(G$2:G503,G503)=1,1,0)</f>
        <v>0</v>
      </c>
      <c r="I503" s="1">
        <v>1</v>
      </c>
      <c r="J503" s="1">
        <v>0</v>
      </c>
      <c r="K503" s="1">
        <v>12.585999999999999</v>
      </c>
      <c r="L503" s="12">
        <f>VLOOKUP(train[[#This Row],[Sub-Category]],Análisis_ABC_XYZ[[#Headers],[#Data]],4,FALSE)</f>
        <v>0.41105220110552465</v>
      </c>
    </row>
    <row r="504" spans="1:12" x14ac:dyDescent="0.35">
      <c r="A504" s="2">
        <v>42147</v>
      </c>
      <c r="B504" s="1" t="s">
        <v>89</v>
      </c>
      <c r="C504" s="1" t="s">
        <v>120</v>
      </c>
      <c r="D504" s="1" t="s">
        <v>14</v>
      </c>
      <c r="E504" s="1" t="s">
        <v>31</v>
      </c>
      <c r="F504" s="18">
        <v>208.16</v>
      </c>
      <c r="G504" t="s">
        <v>2525</v>
      </c>
      <c r="H504" s="1">
        <f>IF(COUNTIF(G$2:G504,G504)=1,1,0)</f>
        <v>1</v>
      </c>
      <c r="I504" s="1">
        <v>1</v>
      </c>
      <c r="J504" s="1">
        <v>0</v>
      </c>
      <c r="K504" s="1">
        <v>56.20320000000001</v>
      </c>
      <c r="L504" s="12">
        <f>VLOOKUP(train[[#This Row],[Sub-Category]],Análisis_ABC_XYZ[[#Headers],[#Data]],4,FALSE)</f>
        <v>0.49507917887403441</v>
      </c>
    </row>
    <row r="505" spans="1:12" x14ac:dyDescent="0.35">
      <c r="A505" s="2">
        <v>42147</v>
      </c>
      <c r="B505" s="1" t="s">
        <v>52</v>
      </c>
      <c r="C505" s="1" t="s">
        <v>585</v>
      </c>
      <c r="D505" s="1" t="s">
        <v>26</v>
      </c>
      <c r="E505" s="1" t="s">
        <v>27</v>
      </c>
      <c r="F505" s="18">
        <v>55.188000000000002</v>
      </c>
      <c r="G505" t="s">
        <v>4113</v>
      </c>
      <c r="H505" s="1">
        <f>IF(COUNTIF(G$2:G505,G505)=1,1,0)</f>
        <v>1</v>
      </c>
      <c r="I505" s="1">
        <v>2</v>
      </c>
      <c r="J505" s="1">
        <v>0.4</v>
      </c>
      <c r="K505" s="1">
        <v>-10.117800000000003</v>
      </c>
      <c r="L505" s="12">
        <f>VLOOKUP(train[[#This Row],[Sub-Category]],Análisis_ABC_XYZ[[#Headers],[#Data]],4,FALSE)</f>
        <v>0.41105220110552465</v>
      </c>
    </row>
    <row r="506" spans="1:12" x14ac:dyDescent="0.35">
      <c r="A506" s="2">
        <v>42147</v>
      </c>
      <c r="B506" s="1" t="s">
        <v>52</v>
      </c>
      <c r="C506" s="1" t="s">
        <v>517</v>
      </c>
      <c r="D506" s="1" t="s">
        <v>14</v>
      </c>
      <c r="E506" s="1" t="s">
        <v>24</v>
      </c>
      <c r="F506" s="18">
        <v>21.167999999999999</v>
      </c>
      <c r="G506" t="s">
        <v>4113</v>
      </c>
      <c r="H506" s="1">
        <f>IF(COUNTIF(G$2:G506,G506)=1,1,0)</f>
        <v>0</v>
      </c>
      <c r="I506" s="1">
        <v>9</v>
      </c>
      <c r="J506" s="1">
        <v>0.2</v>
      </c>
      <c r="K506" s="1">
        <v>2.3813999999999984</v>
      </c>
      <c r="L506" s="12">
        <f>VLOOKUP(train[[#This Row],[Sub-Category]],Análisis_ABC_XYZ[[#Headers],[#Data]],4,FALSE)</f>
        <v>0.45632477063632687</v>
      </c>
    </row>
    <row r="507" spans="1:12" x14ac:dyDescent="0.35">
      <c r="A507" s="2">
        <v>42147</v>
      </c>
      <c r="B507" s="1" t="s">
        <v>89</v>
      </c>
      <c r="C507" s="1" t="s">
        <v>1437</v>
      </c>
      <c r="D507" s="1" t="s">
        <v>14</v>
      </c>
      <c r="E507" s="1" t="s">
        <v>29</v>
      </c>
      <c r="F507" s="18">
        <v>17.96</v>
      </c>
      <c r="G507" t="s">
        <v>2525</v>
      </c>
      <c r="H507" s="1">
        <f>IF(COUNTIF(G$2:G507,G507)=1,1,0)</f>
        <v>0</v>
      </c>
      <c r="I507" s="1">
        <v>5</v>
      </c>
      <c r="J507" s="1">
        <v>0.2</v>
      </c>
      <c r="K507" s="1">
        <v>5.8369999999999997</v>
      </c>
      <c r="L507" s="12">
        <f>VLOOKUP(train[[#This Row],[Sub-Category]],Análisis_ABC_XYZ[[#Headers],[#Data]],4,FALSE)</f>
        <v>0.46881743173671325</v>
      </c>
    </row>
    <row r="508" spans="1:12" x14ac:dyDescent="0.35">
      <c r="A508" s="2">
        <v>42147</v>
      </c>
      <c r="B508" s="1" t="s">
        <v>37</v>
      </c>
      <c r="C508" s="1" t="s">
        <v>133</v>
      </c>
      <c r="D508" s="1" t="s">
        <v>14</v>
      </c>
      <c r="E508" s="1" t="s">
        <v>36</v>
      </c>
      <c r="F508" s="18">
        <v>12.96</v>
      </c>
      <c r="G508" t="s">
        <v>3199</v>
      </c>
      <c r="H508" s="1">
        <f>IF(COUNTIF(G$2:G508,G508)=1,1,0)</f>
        <v>1</v>
      </c>
      <c r="I508" s="1">
        <v>2</v>
      </c>
      <c r="J508" s="1">
        <v>0</v>
      </c>
      <c r="K508" s="1">
        <v>6.2208000000000006</v>
      </c>
      <c r="L508" s="12">
        <f>VLOOKUP(train[[#This Row],[Sub-Category]],Análisis_ABC_XYZ[[#Headers],[#Data]],4,FALSE)</f>
        <v>0.43613829632717294</v>
      </c>
    </row>
    <row r="509" spans="1:12" x14ac:dyDescent="0.35">
      <c r="A509" s="2">
        <v>42147</v>
      </c>
      <c r="B509" s="1" t="s">
        <v>89</v>
      </c>
      <c r="C509" s="1" t="s">
        <v>1648</v>
      </c>
      <c r="D509" s="1" t="s">
        <v>14</v>
      </c>
      <c r="E509" s="1" t="s">
        <v>182</v>
      </c>
      <c r="F509" s="18">
        <v>5.04</v>
      </c>
      <c r="G509" t="s">
        <v>2525</v>
      </c>
      <c r="H509" s="1">
        <f>IF(COUNTIF(G$2:G509,G509)=1,1,0)</f>
        <v>0</v>
      </c>
      <c r="I509" s="1">
        <v>2</v>
      </c>
      <c r="J509" s="1">
        <v>0</v>
      </c>
      <c r="K509" s="1">
        <v>0.15120000000000022</v>
      </c>
      <c r="L509" s="12">
        <f>VLOOKUP(train[[#This Row],[Sub-Category]],Análisis_ABC_XYZ[[#Headers],[#Data]],4,FALSE)</f>
        <v>0.53938093436526824</v>
      </c>
    </row>
    <row r="510" spans="1:12" x14ac:dyDescent="0.35">
      <c r="A510" s="2">
        <v>42147</v>
      </c>
      <c r="B510" s="1" t="s">
        <v>52</v>
      </c>
      <c r="C510" s="1" t="s">
        <v>584</v>
      </c>
      <c r="D510" s="1" t="s">
        <v>14</v>
      </c>
      <c r="E510" s="1" t="s">
        <v>29</v>
      </c>
      <c r="F510" s="18">
        <v>3.2820000000000005</v>
      </c>
      <c r="G510" t="s">
        <v>4113</v>
      </c>
      <c r="H510" s="1">
        <f>IF(COUNTIF(G$2:G510,G510)=1,1,0)</f>
        <v>0</v>
      </c>
      <c r="I510" s="1">
        <v>2</v>
      </c>
      <c r="J510" s="1">
        <v>0.7</v>
      </c>
      <c r="K510" s="1">
        <v>-2.6256000000000004</v>
      </c>
      <c r="L510" s="12">
        <f>VLOOKUP(train[[#This Row],[Sub-Category]],Análisis_ABC_XYZ[[#Headers],[#Data]],4,FALSE)</f>
        <v>0.46881743173671325</v>
      </c>
    </row>
    <row r="511" spans="1:12" x14ac:dyDescent="0.35">
      <c r="A511" s="2">
        <v>42148</v>
      </c>
      <c r="B511" s="1" t="s">
        <v>766</v>
      </c>
      <c r="C511" s="1" t="s">
        <v>1484</v>
      </c>
      <c r="D511" s="1" t="s">
        <v>14</v>
      </c>
      <c r="E511" s="1" t="s">
        <v>36</v>
      </c>
      <c r="F511" s="18">
        <v>116.28</v>
      </c>
      <c r="G511" t="s">
        <v>5242</v>
      </c>
      <c r="H511" s="1">
        <f>IF(COUNTIF(G$2:G511,G511)=1,1,0)</f>
        <v>1</v>
      </c>
      <c r="I511" s="1">
        <v>3</v>
      </c>
      <c r="J511" s="1">
        <v>0</v>
      </c>
      <c r="K511" s="1">
        <v>56.977199999999996</v>
      </c>
      <c r="L511" s="12">
        <f>VLOOKUP(train[[#This Row],[Sub-Category]],Análisis_ABC_XYZ[[#Headers],[#Data]],4,FALSE)</f>
        <v>0.43613829632717294</v>
      </c>
    </row>
    <row r="512" spans="1:12" x14ac:dyDescent="0.35">
      <c r="A512" s="2">
        <v>42149</v>
      </c>
      <c r="B512" s="1" t="s">
        <v>72</v>
      </c>
      <c r="C512" s="1" t="s">
        <v>1209</v>
      </c>
      <c r="D512" s="1" t="s">
        <v>14</v>
      </c>
      <c r="E512" s="1" t="s">
        <v>31</v>
      </c>
      <c r="F512" s="18">
        <v>75.59999999999998</v>
      </c>
      <c r="G512" t="s">
        <v>2767</v>
      </c>
      <c r="H512" s="1">
        <f>IF(COUNTIF(G$2:G512,G512)=1,1,0)</f>
        <v>1</v>
      </c>
      <c r="I512" s="1">
        <v>2</v>
      </c>
      <c r="J512" s="1">
        <v>0.8</v>
      </c>
      <c r="K512" s="1">
        <v>-166.32000000000005</v>
      </c>
      <c r="L512" s="12">
        <f>VLOOKUP(train[[#This Row],[Sub-Category]],Análisis_ABC_XYZ[[#Headers],[#Data]],4,FALSE)</f>
        <v>0.49507917887403441</v>
      </c>
    </row>
    <row r="513" spans="1:12" x14ac:dyDescent="0.35">
      <c r="A513" s="2">
        <v>42149</v>
      </c>
      <c r="B513" s="1" t="s">
        <v>72</v>
      </c>
      <c r="C513" s="1" t="s">
        <v>1210</v>
      </c>
      <c r="D513" s="1" t="s">
        <v>8</v>
      </c>
      <c r="E513" s="1" t="s">
        <v>22</v>
      </c>
      <c r="F513" s="18">
        <v>29.32</v>
      </c>
      <c r="G513" t="s">
        <v>2767</v>
      </c>
      <c r="H513" s="1">
        <f>IF(COUNTIF(G$2:G513,G513)=1,1,0)</f>
        <v>0</v>
      </c>
      <c r="I513" s="1">
        <v>2</v>
      </c>
      <c r="J513" s="1">
        <v>0.6</v>
      </c>
      <c r="K513" s="1">
        <v>-24.188999999999993</v>
      </c>
      <c r="L513" s="12">
        <f>VLOOKUP(train[[#This Row],[Sub-Category]],Análisis_ABC_XYZ[[#Headers],[#Data]],4,FALSE)</f>
        <v>0.4595170286641902</v>
      </c>
    </row>
    <row r="514" spans="1:12" x14ac:dyDescent="0.35">
      <c r="A514" s="2">
        <v>42149</v>
      </c>
      <c r="B514" s="1" t="s">
        <v>89</v>
      </c>
      <c r="C514" s="1" t="s">
        <v>1562</v>
      </c>
      <c r="D514" s="1" t="s">
        <v>14</v>
      </c>
      <c r="E514" s="1" t="s">
        <v>36</v>
      </c>
      <c r="F514" s="18">
        <v>14.62</v>
      </c>
      <c r="G514" t="s">
        <v>3310</v>
      </c>
      <c r="H514" s="1">
        <f>IF(COUNTIF(G$2:G514,G514)=1,1,0)</f>
        <v>1</v>
      </c>
      <c r="I514" s="1">
        <v>2</v>
      </c>
      <c r="J514" s="1">
        <v>0</v>
      </c>
      <c r="K514" s="1">
        <v>6.7251999999999992</v>
      </c>
      <c r="L514" s="12">
        <f>VLOOKUP(train[[#This Row],[Sub-Category]],Análisis_ABC_XYZ[[#Headers],[#Data]],4,FALSE)</f>
        <v>0.43613829632717294</v>
      </c>
    </row>
    <row r="515" spans="1:12" x14ac:dyDescent="0.35">
      <c r="A515" s="2">
        <v>42150</v>
      </c>
      <c r="B515" s="1" t="s">
        <v>72</v>
      </c>
      <c r="C515" s="1" t="s">
        <v>1257</v>
      </c>
      <c r="D515" s="1" t="s">
        <v>8</v>
      </c>
      <c r="E515" s="1" t="s">
        <v>11</v>
      </c>
      <c r="F515" s="18">
        <v>359.77199999999999</v>
      </c>
      <c r="G515" t="s">
        <v>5349</v>
      </c>
      <c r="H515" s="1">
        <f>IF(COUNTIF(G$2:G515,G515)=1,1,0)</f>
        <v>1</v>
      </c>
      <c r="I515" s="1">
        <v>2</v>
      </c>
      <c r="J515" s="1">
        <v>0.3</v>
      </c>
      <c r="K515" s="1">
        <v>-5.1396000000000583</v>
      </c>
      <c r="L515" s="12">
        <f>VLOOKUP(train[[#This Row],[Sub-Category]],Análisis_ABC_XYZ[[#Headers],[#Data]],4,FALSE)</f>
        <v>0.46529189879902266</v>
      </c>
    </row>
    <row r="516" spans="1:12" x14ac:dyDescent="0.35">
      <c r="A516" s="2">
        <v>42150</v>
      </c>
      <c r="B516" s="1" t="s">
        <v>12</v>
      </c>
      <c r="C516" s="1" t="s">
        <v>1124</v>
      </c>
      <c r="D516" s="1" t="s">
        <v>8</v>
      </c>
      <c r="E516" s="1" t="s">
        <v>9</v>
      </c>
      <c r="F516" s="18">
        <v>290.666</v>
      </c>
      <c r="G516" t="s">
        <v>6312</v>
      </c>
      <c r="H516" s="1">
        <f>IF(COUNTIF(G$2:G516,G516)=1,1,0)</f>
        <v>1</v>
      </c>
      <c r="I516" s="1">
        <v>2</v>
      </c>
      <c r="J516" s="1">
        <v>0.15</v>
      </c>
      <c r="K516" s="1">
        <v>27.356800000000007</v>
      </c>
      <c r="L516" s="12">
        <f>VLOOKUP(train[[#This Row],[Sub-Category]],Análisis_ABC_XYZ[[#Headers],[#Data]],4,FALSE)</f>
        <v>0.5176847302647779</v>
      </c>
    </row>
    <row r="517" spans="1:12" x14ac:dyDescent="0.35">
      <c r="A517" s="2">
        <v>42150</v>
      </c>
      <c r="B517" s="1" t="s">
        <v>12</v>
      </c>
      <c r="C517" s="1" t="s">
        <v>1221</v>
      </c>
      <c r="D517" s="1" t="s">
        <v>8</v>
      </c>
      <c r="E517" s="1" t="s">
        <v>11</v>
      </c>
      <c r="F517" s="18">
        <v>225.29600000000002</v>
      </c>
      <c r="G517" t="s">
        <v>6601</v>
      </c>
      <c r="H517" s="1">
        <f>IF(COUNTIF(G$2:G517,G517)=1,1,0)</f>
        <v>1</v>
      </c>
      <c r="I517" s="1">
        <v>2</v>
      </c>
      <c r="J517" s="1">
        <v>0.2</v>
      </c>
      <c r="K517" s="1">
        <v>22.529599999999995</v>
      </c>
      <c r="L517" s="12">
        <f>VLOOKUP(train[[#This Row],[Sub-Category]],Análisis_ABC_XYZ[[#Headers],[#Data]],4,FALSE)</f>
        <v>0.46529189879902266</v>
      </c>
    </row>
    <row r="518" spans="1:12" x14ac:dyDescent="0.35">
      <c r="A518" s="2">
        <v>42150</v>
      </c>
      <c r="B518" s="1" t="s">
        <v>12</v>
      </c>
      <c r="C518" s="1" t="s">
        <v>1133</v>
      </c>
      <c r="D518" s="1" t="s">
        <v>26</v>
      </c>
      <c r="E518" s="1" t="s">
        <v>27</v>
      </c>
      <c r="F518" s="18">
        <v>201.584</v>
      </c>
      <c r="G518" t="s">
        <v>6312</v>
      </c>
      <c r="H518" s="1">
        <f>IF(COUNTIF(G$2:G518,G518)=1,1,0)</f>
        <v>0</v>
      </c>
      <c r="I518" s="1">
        <v>2</v>
      </c>
      <c r="J518" s="1">
        <v>0.2</v>
      </c>
      <c r="K518" s="1">
        <v>20.158400000000015</v>
      </c>
      <c r="L518" s="12">
        <f>VLOOKUP(train[[#This Row],[Sub-Category]],Análisis_ABC_XYZ[[#Headers],[#Data]],4,FALSE)</f>
        <v>0.41105220110552465</v>
      </c>
    </row>
    <row r="519" spans="1:12" x14ac:dyDescent="0.35">
      <c r="A519" s="2">
        <v>42150</v>
      </c>
      <c r="B519" s="1" t="s">
        <v>72</v>
      </c>
      <c r="C519" s="1" t="s">
        <v>1425</v>
      </c>
      <c r="D519" s="1" t="s">
        <v>14</v>
      </c>
      <c r="E519" s="1" t="s">
        <v>20</v>
      </c>
      <c r="F519" s="18">
        <v>102.624</v>
      </c>
      <c r="G519" t="s">
        <v>5349</v>
      </c>
      <c r="H519" s="1">
        <f>IF(COUNTIF(G$2:G519,G519)=1,1,0)</f>
        <v>0</v>
      </c>
      <c r="I519" s="1">
        <v>3</v>
      </c>
      <c r="J519" s="1">
        <v>0.2</v>
      </c>
      <c r="K519" s="1">
        <v>7.6968000000000032</v>
      </c>
      <c r="L519" s="12">
        <f>VLOOKUP(train[[#This Row],[Sub-Category]],Análisis_ABC_XYZ[[#Headers],[#Data]],4,FALSE)</f>
        <v>0.44610841445725197</v>
      </c>
    </row>
    <row r="520" spans="1:12" x14ac:dyDescent="0.35">
      <c r="A520" s="2">
        <v>42150</v>
      </c>
      <c r="B520" s="1" t="s">
        <v>12</v>
      </c>
      <c r="C520" s="1" t="s">
        <v>106</v>
      </c>
      <c r="D520" s="1" t="s">
        <v>26</v>
      </c>
      <c r="E520" s="1" t="s">
        <v>27</v>
      </c>
      <c r="F520" s="18">
        <v>83.984000000000009</v>
      </c>
      <c r="G520" t="s">
        <v>6312</v>
      </c>
      <c r="H520" s="1">
        <f>IF(COUNTIF(G$2:G520,G520)=1,1,0)</f>
        <v>0</v>
      </c>
      <c r="I520" s="1">
        <v>2</v>
      </c>
      <c r="J520" s="1">
        <v>0.2</v>
      </c>
      <c r="K520" s="1">
        <v>31.494</v>
      </c>
      <c r="L520" s="12">
        <f>VLOOKUP(train[[#This Row],[Sub-Category]],Análisis_ABC_XYZ[[#Headers],[#Data]],4,FALSE)</f>
        <v>0.41105220110552465</v>
      </c>
    </row>
    <row r="521" spans="1:12" x14ac:dyDescent="0.35">
      <c r="A521" s="2">
        <v>42150</v>
      </c>
      <c r="B521" s="1" t="s">
        <v>44</v>
      </c>
      <c r="C521" s="1" t="s">
        <v>425</v>
      </c>
      <c r="D521" s="1" t="s">
        <v>14</v>
      </c>
      <c r="E521" s="1" t="s">
        <v>36</v>
      </c>
      <c r="F521" s="18">
        <v>48.4</v>
      </c>
      <c r="G521" t="s">
        <v>2502</v>
      </c>
      <c r="H521" s="1">
        <f>IF(COUNTIF(G$2:G521,G521)=1,1,0)</f>
        <v>1</v>
      </c>
      <c r="I521" s="1">
        <v>5</v>
      </c>
      <c r="J521" s="1">
        <v>0</v>
      </c>
      <c r="K521" s="1">
        <v>23.231999999999999</v>
      </c>
      <c r="L521" s="12">
        <f>VLOOKUP(train[[#This Row],[Sub-Category]],Análisis_ABC_XYZ[[#Headers],[#Data]],4,FALSE)</f>
        <v>0.43613829632717294</v>
      </c>
    </row>
    <row r="522" spans="1:12" x14ac:dyDescent="0.35">
      <c r="A522" s="2">
        <v>42150</v>
      </c>
      <c r="B522" s="1" t="s">
        <v>72</v>
      </c>
      <c r="C522" s="1" t="s">
        <v>863</v>
      </c>
      <c r="D522" s="1" t="s">
        <v>14</v>
      </c>
      <c r="E522" s="1" t="s">
        <v>24</v>
      </c>
      <c r="F522" s="18">
        <v>13.392000000000001</v>
      </c>
      <c r="G522" t="s">
        <v>5349</v>
      </c>
      <c r="H522" s="1">
        <f>IF(COUNTIF(G$2:G522,G522)=1,1,0)</f>
        <v>0</v>
      </c>
      <c r="I522" s="1">
        <v>3</v>
      </c>
      <c r="J522" s="1">
        <v>0.2</v>
      </c>
      <c r="K522" s="1">
        <v>3.1806000000000005</v>
      </c>
      <c r="L522" s="12">
        <f>VLOOKUP(train[[#This Row],[Sub-Category]],Análisis_ABC_XYZ[[#Headers],[#Data]],4,FALSE)</f>
        <v>0.45632477063632687</v>
      </c>
    </row>
    <row r="523" spans="1:12" x14ac:dyDescent="0.35">
      <c r="A523" s="2">
        <v>42151</v>
      </c>
      <c r="B523" s="1" t="s">
        <v>12</v>
      </c>
      <c r="C523" s="1" t="s">
        <v>71</v>
      </c>
      <c r="D523" s="1" t="s">
        <v>26</v>
      </c>
      <c r="E523" s="1" t="s">
        <v>27</v>
      </c>
      <c r="F523" s="18">
        <v>1113.5039999999999</v>
      </c>
      <c r="G523" t="s">
        <v>5092</v>
      </c>
      <c r="H523" s="1">
        <f>IF(COUNTIF(G$2:G523,G523)=1,1,0)</f>
        <v>1</v>
      </c>
      <c r="I523" s="1">
        <v>12</v>
      </c>
      <c r="J523" s="1">
        <v>0.2</v>
      </c>
      <c r="K523" s="1">
        <v>125.2691999999999</v>
      </c>
      <c r="L523" s="12">
        <f>VLOOKUP(train[[#This Row],[Sub-Category]],Análisis_ABC_XYZ[[#Headers],[#Data]],4,FALSE)</f>
        <v>0.41105220110552465</v>
      </c>
    </row>
    <row r="524" spans="1:12" x14ac:dyDescent="0.35">
      <c r="A524" s="2">
        <v>42151</v>
      </c>
      <c r="B524" s="1" t="s">
        <v>12</v>
      </c>
      <c r="C524" s="1" t="s">
        <v>654</v>
      </c>
      <c r="D524" s="1" t="s">
        <v>26</v>
      </c>
      <c r="E524" s="1" t="s">
        <v>56</v>
      </c>
      <c r="F524" s="18">
        <v>99.99</v>
      </c>
      <c r="G524" t="s">
        <v>5092</v>
      </c>
      <c r="H524" s="1">
        <f>IF(COUNTIF(G$2:G524,G524)=1,1,0)</f>
        <v>0</v>
      </c>
      <c r="I524" s="1">
        <v>1</v>
      </c>
      <c r="J524" s="1">
        <v>0</v>
      </c>
      <c r="K524" s="1">
        <v>37.996200000000002</v>
      </c>
      <c r="L524" s="12">
        <f>VLOOKUP(train[[#This Row],[Sub-Category]],Análisis_ABC_XYZ[[#Headers],[#Data]],4,FALSE)</f>
        <v>0.52062335344040378</v>
      </c>
    </row>
    <row r="525" spans="1:12" x14ac:dyDescent="0.35">
      <c r="A525" s="2">
        <v>42151</v>
      </c>
      <c r="B525" s="1" t="s">
        <v>12</v>
      </c>
      <c r="C525" s="1" t="s">
        <v>279</v>
      </c>
      <c r="D525" s="1" t="s">
        <v>8</v>
      </c>
      <c r="E525" s="1" t="s">
        <v>18</v>
      </c>
      <c r="F525" s="18">
        <v>567.12</v>
      </c>
      <c r="G525" t="s">
        <v>5954</v>
      </c>
      <c r="H525" s="1">
        <f>IF(COUNTIF(G$2:G525,G525)=1,1,0)</f>
        <v>1</v>
      </c>
      <c r="I525" s="1">
        <v>10</v>
      </c>
      <c r="J525" s="1">
        <v>0.2</v>
      </c>
      <c r="K525" s="1">
        <v>-28.355999999999952</v>
      </c>
      <c r="L525" s="12">
        <f>VLOOKUP(train[[#This Row],[Sub-Category]],Análisis_ABC_XYZ[[#Headers],[#Data]],4,FALSE)</f>
        <v>0.55975208308209756</v>
      </c>
    </row>
    <row r="526" spans="1:12" x14ac:dyDescent="0.35">
      <c r="A526" s="2">
        <v>42151</v>
      </c>
      <c r="B526" s="1" t="s">
        <v>12</v>
      </c>
      <c r="C526" s="1" t="s">
        <v>497</v>
      </c>
      <c r="D526" s="1" t="s">
        <v>14</v>
      </c>
      <c r="E526" s="1" t="s">
        <v>20</v>
      </c>
      <c r="F526" s="18">
        <v>359.32</v>
      </c>
      <c r="G526" t="s">
        <v>5954</v>
      </c>
      <c r="H526" s="1">
        <f>IF(COUNTIF(G$2:G526,G526)=1,1,0)</f>
        <v>0</v>
      </c>
      <c r="I526" s="1">
        <v>4</v>
      </c>
      <c r="J526" s="1">
        <v>0</v>
      </c>
      <c r="K526" s="1">
        <v>7.1863999999999919</v>
      </c>
      <c r="L526" s="12">
        <f>VLOOKUP(train[[#This Row],[Sub-Category]],Análisis_ABC_XYZ[[#Headers],[#Data]],4,FALSE)</f>
        <v>0.44610841445725197</v>
      </c>
    </row>
    <row r="527" spans="1:12" x14ac:dyDescent="0.35">
      <c r="A527" s="2">
        <v>42151</v>
      </c>
      <c r="B527" s="1" t="s">
        <v>72</v>
      </c>
      <c r="C527" s="1" t="s">
        <v>1006</v>
      </c>
      <c r="D527" s="1" t="s">
        <v>14</v>
      </c>
      <c r="E527" s="1" t="s">
        <v>29</v>
      </c>
      <c r="F527" s="18">
        <v>17.459999999999997</v>
      </c>
      <c r="G527" t="s">
        <v>3486</v>
      </c>
      <c r="H527" s="1">
        <f>IF(COUNTIF(G$2:G527,G527)=1,1,0)</f>
        <v>1</v>
      </c>
      <c r="I527" s="1">
        <v>6</v>
      </c>
      <c r="J527" s="1">
        <v>0.8</v>
      </c>
      <c r="K527" s="1">
        <v>-30.555000000000007</v>
      </c>
      <c r="L527" s="12">
        <f>VLOOKUP(train[[#This Row],[Sub-Category]],Análisis_ABC_XYZ[[#Headers],[#Data]],4,FALSE)</f>
        <v>0.46881743173671325</v>
      </c>
    </row>
    <row r="528" spans="1:12" x14ac:dyDescent="0.35">
      <c r="A528" s="2">
        <v>42152</v>
      </c>
      <c r="B528" s="1" t="s">
        <v>37</v>
      </c>
      <c r="C528" s="1" t="s">
        <v>1764</v>
      </c>
      <c r="D528" s="1" t="s">
        <v>26</v>
      </c>
      <c r="E528" s="1" t="s">
        <v>56</v>
      </c>
      <c r="F528" s="18">
        <v>27.6</v>
      </c>
      <c r="G528" t="s">
        <v>2252</v>
      </c>
      <c r="H528" s="1">
        <f>IF(COUNTIF(G$2:G528,G528)=1,1,0)</f>
        <v>1</v>
      </c>
      <c r="I528" s="1">
        <v>4</v>
      </c>
      <c r="J528" s="1">
        <v>0</v>
      </c>
      <c r="K528" s="1">
        <v>2.2079999999999984</v>
      </c>
      <c r="L528" s="12">
        <f>VLOOKUP(train[[#This Row],[Sub-Category]],Análisis_ABC_XYZ[[#Headers],[#Data]],4,FALSE)</f>
        <v>0.52062335344040378</v>
      </c>
    </row>
    <row r="529" spans="1:12" x14ac:dyDescent="0.35">
      <c r="A529" s="2">
        <v>42152</v>
      </c>
      <c r="B529" s="1" t="s">
        <v>37</v>
      </c>
      <c r="C529" s="1" t="s">
        <v>1708</v>
      </c>
      <c r="D529" s="1" t="s">
        <v>14</v>
      </c>
      <c r="E529" s="1" t="s">
        <v>29</v>
      </c>
      <c r="F529" s="18">
        <v>136.96</v>
      </c>
      <c r="G529" t="s">
        <v>5366</v>
      </c>
      <c r="H529" s="1">
        <f>IF(COUNTIF(G$2:G529,G529)=1,1,0)</f>
        <v>1</v>
      </c>
      <c r="I529" s="1">
        <v>4</v>
      </c>
      <c r="J529" s="1">
        <v>0.2</v>
      </c>
      <c r="K529" s="1">
        <v>51.359999999999992</v>
      </c>
      <c r="L529" s="12">
        <f>VLOOKUP(train[[#This Row],[Sub-Category]],Análisis_ABC_XYZ[[#Headers],[#Data]],4,FALSE)</f>
        <v>0.46881743173671325</v>
      </c>
    </row>
    <row r="530" spans="1:12" x14ac:dyDescent="0.35">
      <c r="A530" s="2">
        <v>42152</v>
      </c>
      <c r="B530" s="1" t="s">
        <v>37</v>
      </c>
      <c r="C530" s="1" t="s">
        <v>234</v>
      </c>
      <c r="D530" s="1" t="s">
        <v>26</v>
      </c>
      <c r="E530" s="1" t="s">
        <v>27</v>
      </c>
      <c r="F530" s="18">
        <v>57.408000000000008</v>
      </c>
      <c r="G530" t="s">
        <v>2252</v>
      </c>
      <c r="H530" s="1">
        <f>IF(COUNTIF(G$2:G530,G530)=1,1,0)</f>
        <v>0</v>
      </c>
      <c r="I530" s="1">
        <v>6</v>
      </c>
      <c r="J530" s="1">
        <v>0.2</v>
      </c>
      <c r="K530" s="1">
        <v>5.7408000000000019</v>
      </c>
      <c r="L530" s="12">
        <f>VLOOKUP(train[[#This Row],[Sub-Category]],Análisis_ABC_XYZ[[#Headers],[#Data]],4,FALSE)</f>
        <v>0.41105220110552465</v>
      </c>
    </row>
    <row r="531" spans="1:12" x14ac:dyDescent="0.35">
      <c r="A531" s="2">
        <v>42154</v>
      </c>
      <c r="B531" s="1" t="s">
        <v>72</v>
      </c>
      <c r="C531" s="1" t="s">
        <v>918</v>
      </c>
      <c r="D531" s="1" t="s">
        <v>26</v>
      </c>
      <c r="E531" s="1" t="s">
        <v>363</v>
      </c>
      <c r="F531" s="18">
        <v>719.97600000000011</v>
      </c>
      <c r="G531" t="s">
        <v>6798</v>
      </c>
      <c r="H531" s="1">
        <f>IF(COUNTIF(G$2:G531,G531)=1,1,0)</f>
        <v>1</v>
      </c>
      <c r="I531" s="1">
        <v>3</v>
      </c>
      <c r="J531" s="1">
        <v>0.2</v>
      </c>
      <c r="K531" s="1">
        <v>134.99549999999999</v>
      </c>
      <c r="L531" s="12">
        <f>VLOOKUP(train[[#This Row],[Sub-Category]],Análisis_ABC_XYZ[[#Headers],[#Data]],4,FALSE)</f>
        <v>0.62810530827000832</v>
      </c>
    </row>
    <row r="532" spans="1:12" x14ac:dyDescent="0.35">
      <c r="A532" s="2">
        <v>42154</v>
      </c>
      <c r="B532" s="1" t="s">
        <v>89</v>
      </c>
      <c r="C532" s="1" t="s">
        <v>985</v>
      </c>
      <c r="D532" s="1" t="s">
        <v>26</v>
      </c>
      <c r="E532" s="1" t="s">
        <v>27</v>
      </c>
      <c r="F532" s="18">
        <v>464</v>
      </c>
      <c r="G532" t="s">
        <v>2489</v>
      </c>
      <c r="H532" s="1">
        <f>IF(COUNTIF(G$2:G532,G532)=1,1,0)</f>
        <v>1</v>
      </c>
      <c r="I532" s="1">
        <v>5</v>
      </c>
      <c r="J532" s="1">
        <v>0</v>
      </c>
      <c r="K532" s="1">
        <v>134.55999999999995</v>
      </c>
      <c r="L532" s="12">
        <f>VLOOKUP(train[[#This Row],[Sub-Category]],Análisis_ABC_XYZ[[#Headers],[#Data]],4,FALSE)</f>
        <v>0.41105220110552465</v>
      </c>
    </row>
    <row r="533" spans="1:12" x14ac:dyDescent="0.35">
      <c r="A533" s="2">
        <v>42154</v>
      </c>
      <c r="B533" s="1" t="s">
        <v>72</v>
      </c>
      <c r="C533" s="1" t="s">
        <v>32</v>
      </c>
      <c r="D533" s="1" t="s">
        <v>8</v>
      </c>
      <c r="E533" s="1" t="s">
        <v>18</v>
      </c>
      <c r="F533" s="18">
        <v>355.45499999999998</v>
      </c>
      <c r="G533" t="s">
        <v>6701</v>
      </c>
      <c r="H533" s="1">
        <f>IF(COUNTIF(G$2:G533,G533)=1,1,0)</f>
        <v>1</v>
      </c>
      <c r="I533" s="1">
        <v>3</v>
      </c>
      <c r="J533" s="1">
        <v>0.5</v>
      </c>
      <c r="K533" s="1">
        <v>-184.83660000000003</v>
      </c>
      <c r="L533" s="12">
        <f>VLOOKUP(train[[#This Row],[Sub-Category]],Análisis_ABC_XYZ[[#Headers],[#Data]],4,FALSE)</f>
        <v>0.55975208308209756</v>
      </c>
    </row>
    <row r="534" spans="1:12" x14ac:dyDescent="0.35">
      <c r="A534" s="2">
        <v>42154</v>
      </c>
      <c r="B534" s="1" t="s">
        <v>89</v>
      </c>
      <c r="C534" s="1" t="s">
        <v>1220</v>
      </c>
      <c r="D534" s="1" t="s">
        <v>14</v>
      </c>
      <c r="E534" s="1" t="s">
        <v>31</v>
      </c>
      <c r="F534" s="18">
        <v>235.95000000000002</v>
      </c>
      <c r="G534" t="s">
        <v>2489</v>
      </c>
      <c r="H534" s="1">
        <f>IF(COUNTIF(G$2:G534,G534)=1,1,0)</f>
        <v>0</v>
      </c>
      <c r="I534" s="1">
        <v>3</v>
      </c>
      <c r="J534" s="1">
        <v>0</v>
      </c>
      <c r="K534" s="1">
        <v>77.863499999999988</v>
      </c>
      <c r="L534" s="12">
        <f>VLOOKUP(train[[#This Row],[Sub-Category]],Análisis_ABC_XYZ[[#Headers],[#Data]],4,FALSE)</f>
        <v>0.49507917887403441</v>
      </c>
    </row>
    <row r="535" spans="1:12" x14ac:dyDescent="0.35">
      <c r="A535" s="2">
        <v>42154</v>
      </c>
      <c r="B535" s="1" t="s">
        <v>89</v>
      </c>
      <c r="C535" s="1" t="s">
        <v>781</v>
      </c>
      <c r="D535" s="1" t="s">
        <v>14</v>
      </c>
      <c r="E535" s="1" t="s">
        <v>29</v>
      </c>
      <c r="F535" s="18">
        <v>70.367999999999995</v>
      </c>
      <c r="G535" t="s">
        <v>6257</v>
      </c>
      <c r="H535" s="1">
        <f>IF(COUNTIF(G$2:G535,G535)=1,1,0)</f>
        <v>1</v>
      </c>
      <c r="I535" s="1">
        <v>4</v>
      </c>
      <c r="J535" s="1">
        <v>0.2</v>
      </c>
      <c r="K535" s="1">
        <v>26.387999999999998</v>
      </c>
      <c r="L535" s="12">
        <f>VLOOKUP(train[[#This Row],[Sub-Category]],Análisis_ABC_XYZ[[#Headers],[#Data]],4,FALSE)</f>
        <v>0.46881743173671325</v>
      </c>
    </row>
    <row r="536" spans="1:12" x14ac:dyDescent="0.35">
      <c r="A536" s="2">
        <v>42154</v>
      </c>
      <c r="B536" s="1" t="s">
        <v>89</v>
      </c>
      <c r="C536" s="1" t="s">
        <v>1058</v>
      </c>
      <c r="D536" s="1" t="s">
        <v>14</v>
      </c>
      <c r="E536" s="1" t="s">
        <v>36</v>
      </c>
      <c r="F536" s="18">
        <v>39.96</v>
      </c>
      <c r="G536" t="s">
        <v>2489</v>
      </c>
      <c r="H536" s="1">
        <f>IF(COUNTIF(G$2:G536,G536)=1,1,0)</f>
        <v>0</v>
      </c>
      <c r="I536" s="1">
        <v>4</v>
      </c>
      <c r="J536" s="1">
        <v>0</v>
      </c>
      <c r="K536" s="1">
        <v>17.981999999999999</v>
      </c>
      <c r="L536" s="12">
        <f>VLOOKUP(train[[#This Row],[Sub-Category]],Análisis_ABC_XYZ[[#Headers],[#Data]],4,FALSE)</f>
        <v>0.43613829632717294</v>
      </c>
    </row>
    <row r="537" spans="1:12" x14ac:dyDescent="0.35">
      <c r="A537" s="2">
        <v>42154</v>
      </c>
      <c r="B537" s="1" t="s">
        <v>89</v>
      </c>
      <c r="C537" s="1" t="s">
        <v>1470</v>
      </c>
      <c r="D537" s="1" t="s">
        <v>14</v>
      </c>
      <c r="E537" s="1" t="s">
        <v>29</v>
      </c>
      <c r="F537" s="18">
        <v>25.584000000000003</v>
      </c>
      <c r="G537" t="s">
        <v>2489</v>
      </c>
      <c r="H537" s="1">
        <f>IF(COUNTIF(G$2:G537,G537)=1,1,0)</f>
        <v>0</v>
      </c>
      <c r="I537" s="1">
        <v>2</v>
      </c>
      <c r="J537" s="1">
        <v>0.2</v>
      </c>
      <c r="K537" s="1">
        <v>8.9543999999999997</v>
      </c>
      <c r="L537" s="12">
        <f>VLOOKUP(train[[#This Row],[Sub-Category]],Análisis_ABC_XYZ[[#Headers],[#Data]],4,FALSE)</f>
        <v>0.46881743173671325</v>
      </c>
    </row>
    <row r="538" spans="1:12" x14ac:dyDescent="0.35">
      <c r="A538" s="2">
        <v>42154</v>
      </c>
      <c r="B538" s="1" t="s">
        <v>107</v>
      </c>
      <c r="C538" s="1" t="s">
        <v>768</v>
      </c>
      <c r="D538" s="1" t="s">
        <v>14</v>
      </c>
      <c r="E538" s="1" t="s">
        <v>36</v>
      </c>
      <c r="F538" s="18">
        <v>13.620000000000001</v>
      </c>
      <c r="G538" t="s">
        <v>3253</v>
      </c>
      <c r="H538" s="1">
        <f>IF(COUNTIF(G$2:G538,G538)=1,1,0)</f>
        <v>1</v>
      </c>
      <c r="I538" s="1">
        <v>3</v>
      </c>
      <c r="J538" s="1">
        <v>0</v>
      </c>
      <c r="K538" s="1">
        <v>6.1289999999999996</v>
      </c>
      <c r="L538" s="12">
        <f>VLOOKUP(train[[#This Row],[Sub-Category]],Análisis_ABC_XYZ[[#Headers],[#Data]],4,FALSE)</f>
        <v>0.43613829632717294</v>
      </c>
    </row>
    <row r="539" spans="1:12" x14ac:dyDescent="0.35">
      <c r="A539" s="2">
        <v>42155</v>
      </c>
      <c r="B539" s="1" t="s">
        <v>438</v>
      </c>
      <c r="C539" s="1" t="s">
        <v>482</v>
      </c>
      <c r="D539" s="1" t="s">
        <v>26</v>
      </c>
      <c r="E539" s="1" t="s">
        <v>27</v>
      </c>
      <c r="F539" s="18">
        <v>659.97</v>
      </c>
      <c r="G539" t="s">
        <v>5227</v>
      </c>
      <c r="H539" s="1">
        <f>IF(COUNTIF(G$2:G539,G539)=1,1,0)</f>
        <v>1</v>
      </c>
      <c r="I539" s="1">
        <v>3</v>
      </c>
      <c r="J539" s="1">
        <v>0</v>
      </c>
      <c r="K539" s="1">
        <v>197.99099999999996</v>
      </c>
      <c r="L539" s="12">
        <f>VLOOKUP(train[[#This Row],[Sub-Category]],Análisis_ABC_XYZ[[#Headers],[#Data]],4,FALSE)</f>
        <v>0.41105220110552465</v>
      </c>
    </row>
    <row r="540" spans="1:12" x14ac:dyDescent="0.35">
      <c r="A540" s="2">
        <v>42155</v>
      </c>
      <c r="B540" s="1" t="s">
        <v>438</v>
      </c>
      <c r="C540" s="1" t="s">
        <v>593</v>
      </c>
      <c r="D540" s="1" t="s">
        <v>26</v>
      </c>
      <c r="E540" s="1" t="s">
        <v>27</v>
      </c>
      <c r="F540" s="18">
        <v>113.72999999999999</v>
      </c>
      <c r="G540" t="s">
        <v>5227</v>
      </c>
      <c r="H540" s="1">
        <f>IF(COUNTIF(G$2:G540,G540)=1,1,0)</f>
        <v>0</v>
      </c>
      <c r="I540" s="1">
        <v>3</v>
      </c>
      <c r="J540" s="1">
        <v>0</v>
      </c>
      <c r="K540" s="1">
        <v>32.981699999999989</v>
      </c>
      <c r="L540" s="12">
        <f>VLOOKUP(train[[#This Row],[Sub-Category]],Análisis_ABC_XYZ[[#Headers],[#Data]],4,FALSE)</f>
        <v>0.41105220110552465</v>
      </c>
    </row>
    <row r="541" spans="1:12" x14ac:dyDescent="0.35">
      <c r="A541" s="2">
        <v>42156</v>
      </c>
      <c r="B541" s="1" t="s">
        <v>76</v>
      </c>
      <c r="C541" s="1" t="s">
        <v>168</v>
      </c>
      <c r="D541" s="1" t="s">
        <v>8</v>
      </c>
      <c r="E541" s="1" t="s">
        <v>11</v>
      </c>
      <c r="F541" s="18">
        <v>2001.8600000000001</v>
      </c>
      <c r="G541" t="s">
        <v>3879</v>
      </c>
      <c r="H541" s="1">
        <f>IF(COUNTIF(G$2:G541,G541)=1,1,0)</f>
        <v>1</v>
      </c>
      <c r="I541" s="1">
        <v>7</v>
      </c>
      <c r="J541" s="1">
        <v>0</v>
      </c>
      <c r="K541" s="1">
        <v>580.53939999999989</v>
      </c>
      <c r="L541" s="12">
        <f>VLOOKUP(train[[#This Row],[Sub-Category]],Análisis_ABC_XYZ[[#Headers],[#Data]],4,FALSE)</f>
        <v>0.46529189879902266</v>
      </c>
    </row>
    <row r="542" spans="1:12" x14ac:dyDescent="0.35">
      <c r="A542" s="2">
        <v>42156</v>
      </c>
      <c r="B542" s="1" t="s">
        <v>76</v>
      </c>
      <c r="C542" s="1" t="s">
        <v>283</v>
      </c>
      <c r="D542" s="1" t="s">
        <v>14</v>
      </c>
      <c r="E542" s="1" t="s">
        <v>31</v>
      </c>
      <c r="F542" s="18">
        <v>1503.25</v>
      </c>
      <c r="G542" t="s">
        <v>3879</v>
      </c>
      <c r="H542" s="1">
        <f>IF(COUNTIF(G$2:G542,G542)=1,1,0)</f>
        <v>0</v>
      </c>
      <c r="I542" s="1">
        <v>5</v>
      </c>
      <c r="J542" s="1">
        <v>0</v>
      </c>
      <c r="K542" s="1">
        <v>496.07249999999993</v>
      </c>
      <c r="L542" s="12">
        <f>VLOOKUP(train[[#This Row],[Sub-Category]],Análisis_ABC_XYZ[[#Headers],[#Data]],4,FALSE)</f>
        <v>0.49507917887403441</v>
      </c>
    </row>
    <row r="543" spans="1:12" x14ac:dyDescent="0.35">
      <c r="A543" s="2">
        <v>42156</v>
      </c>
      <c r="B543" s="1" t="s">
        <v>501</v>
      </c>
      <c r="C543" s="1" t="s">
        <v>258</v>
      </c>
      <c r="D543" s="1" t="s">
        <v>26</v>
      </c>
      <c r="E543" s="1" t="s">
        <v>27</v>
      </c>
      <c r="F543" s="18">
        <v>881.93</v>
      </c>
      <c r="G543" t="s">
        <v>2202</v>
      </c>
      <c r="H543" s="1">
        <f>IF(COUNTIF(G$2:G543,G543)=1,1,0)</f>
        <v>1</v>
      </c>
      <c r="I543" s="1">
        <v>7</v>
      </c>
      <c r="J543" s="1">
        <v>0</v>
      </c>
      <c r="K543" s="1">
        <v>229.30180000000001</v>
      </c>
      <c r="L543" s="12">
        <f>VLOOKUP(train[[#This Row],[Sub-Category]],Análisis_ABC_XYZ[[#Headers],[#Data]],4,FALSE)</f>
        <v>0.41105220110552465</v>
      </c>
    </row>
    <row r="544" spans="1:12" x14ac:dyDescent="0.35">
      <c r="A544" s="2">
        <v>42156</v>
      </c>
      <c r="B544" s="1" t="s">
        <v>239</v>
      </c>
      <c r="C544" s="1" t="s">
        <v>337</v>
      </c>
      <c r="D544" s="1" t="s">
        <v>14</v>
      </c>
      <c r="E544" s="1" t="s">
        <v>24</v>
      </c>
      <c r="F544" s="18">
        <v>289.20000000000005</v>
      </c>
      <c r="G544" t="s">
        <v>3974</v>
      </c>
      <c r="H544" s="1">
        <f>IF(COUNTIF(G$2:G544,G544)=1,1,0)</f>
        <v>1</v>
      </c>
      <c r="I544" s="1">
        <v>6</v>
      </c>
      <c r="J544" s="1">
        <v>0</v>
      </c>
      <c r="K544" s="1">
        <v>83.867999999999967</v>
      </c>
      <c r="L544" s="12">
        <f>VLOOKUP(train[[#This Row],[Sub-Category]],Análisis_ABC_XYZ[[#Headers],[#Data]],4,FALSE)</f>
        <v>0.45632477063632687</v>
      </c>
    </row>
    <row r="545" spans="1:12" x14ac:dyDescent="0.35">
      <c r="A545" s="2">
        <v>42156</v>
      </c>
      <c r="B545" s="1" t="s">
        <v>76</v>
      </c>
      <c r="C545" s="1" t="s">
        <v>281</v>
      </c>
      <c r="D545" s="1" t="s">
        <v>14</v>
      </c>
      <c r="E545" s="1" t="s">
        <v>20</v>
      </c>
      <c r="F545" s="18">
        <v>166.72</v>
      </c>
      <c r="G545" t="s">
        <v>3879</v>
      </c>
      <c r="H545" s="1">
        <f>IF(COUNTIF(G$2:G545,G545)=1,1,0)</f>
        <v>0</v>
      </c>
      <c r="I545" s="1">
        <v>2</v>
      </c>
      <c r="J545" s="1">
        <v>0</v>
      </c>
      <c r="K545" s="1">
        <v>41.680000000000007</v>
      </c>
      <c r="L545" s="12">
        <f>VLOOKUP(train[[#This Row],[Sub-Category]],Análisis_ABC_XYZ[[#Headers],[#Data]],4,FALSE)</f>
        <v>0.44610841445725197</v>
      </c>
    </row>
    <row r="546" spans="1:12" x14ac:dyDescent="0.35">
      <c r="A546" s="2">
        <v>42156</v>
      </c>
      <c r="B546" s="1" t="s">
        <v>79</v>
      </c>
      <c r="C546" s="1" t="s">
        <v>1069</v>
      </c>
      <c r="D546" s="1" t="s">
        <v>14</v>
      </c>
      <c r="E546" s="1" t="s">
        <v>29</v>
      </c>
      <c r="F546" s="18">
        <v>138.56</v>
      </c>
      <c r="G546" t="s">
        <v>4708</v>
      </c>
      <c r="H546" s="1">
        <f>IF(COUNTIF(G$2:G546,G546)=1,1,0)</f>
        <v>1</v>
      </c>
      <c r="I546" s="1">
        <v>4</v>
      </c>
      <c r="J546" s="1">
        <v>0</v>
      </c>
      <c r="K546" s="1">
        <v>66.508799999999994</v>
      </c>
      <c r="L546" s="12">
        <f>VLOOKUP(train[[#This Row],[Sub-Category]],Análisis_ABC_XYZ[[#Headers],[#Data]],4,FALSE)</f>
        <v>0.46881743173671325</v>
      </c>
    </row>
    <row r="547" spans="1:12" x14ac:dyDescent="0.35">
      <c r="A547" s="2">
        <v>42156</v>
      </c>
      <c r="B547" s="1" t="s">
        <v>79</v>
      </c>
      <c r="C547" s="1" t="s">
        <v>1004</v>
      </c>
      <c r="D547" s="1" t="s">
        <v>14</v>
      </c>
      <c r="E547" s="1" t="s">
        <v>31</v>
      </c>
      <c r="F547" s="18">
        <v>65.52000000000001</v>
      </c>
      <c r="G547" t="s">
        <v>4708</v>
      </c>
      <c r="H547" s="1">
        <f>IF(COUNTIF(G$2:G547,G547)=1,1,0)</f>
        <v>0</v>
      </c>
      <c r="I547" s="1">
        <v>5</v>
      </c>
      <c r="J547" s="1">
        <v>0.1</v>
      </c>
      <c r="K547" s="1">
        <v>12.376000000000001</v>
      </c>
      <c r="L547" s="12">
        <f>VLOOKUP(train[[#This Row],[Sub-Category]],Análisis_ABC_XYZ[[#Headers],[#Data]],4,FALSE)</f>
        <v>0.49507917887403441</v>
      </c>
    </row>
    <row r="548" spans="1:12" x14ac:dyDescent="0.35">
      <c r="A548" s="2">
        <v>42156</v>
      </c>
      <c r="B548" s="1" t="s">
        <v>76</v>
      </c>
      <c r="C548" s="1" t="s">
        <v>282</v>
      </c>
      <c r="D548" s="1" t="s">
        <v>14</v>
      </c>
      <c r="E548" s="1" t="s">
        <v>36</v>
      </c>
      <c r="F548" s="18">
        <v>47.88</v>
      </c>
      <c r="G548" t="s">
        <v>3879</v>
      </c>
      <c r="H548" s="1">
        <f>IF(COUNTIF(G$2:G548,G548)=1,1,0)</f>
        <v>0</v>
      </c>
      <c r="I548" s="1">
        <v>6</v>
      </c>
      <c r="J548" s="1">
        <v>0</v>
      </c>
      <c r="K548" s="1">
        <v>23.94</v>
      </c>
      <c r="L548" s="12">
        <f>VLOOKUP(train[[#This Row],[Sub-Category]],Análisis_ABC_XYZ[[#Headers],[#Data]],4,FALSE)</f>
        <v>0.43613829632717294</v>
      </c>
    </row>
    <row r="549" spans="1:12" x14ac:dyDescent="0.35">
      <c r="A549" s="2">
        <v>42156</v>
      </c>
      <c r="B549" s="1" t="s">
        <v>239</v>
      </c>
      <c r="C549" s="1" t="s">
        <v>336</v>
      </c>
      <c r="D549" s="1" t="s">
        <v>14</v>
      </c>
      <c r="E549" s="1" t="s">
        <v>29</v>
      </c>
      <c r="F549" s="18">
        <v>45.480000000000004</v>
      </c>
      <c r="G549" t="s">
        <v>3974</v>
      </c>
      <c r="H549" s="1">
        <f>IF(COUNTIF(G$2:G549,G549)=1,1,0)</f>
        <v>0</v>
      </c>
      <c r="I549" s="1">
        <v>3</v>
      </c>
      <c r="J549" s="1">
        <v>0</v>
      </c>
      <c r="K549" s="1">
        <v>20.9208</v>
      </c>
      <c r="L549" s="12">
        <f>VLOOKUP(train[[#This Row],[Sub-Category]],Análisis_ABC_XYZ[[#Headers],[#Data]],4,FALSE)</f>
        <v>0.46881743173671325</v>
      </c>
    </row>
    <row r="550" spans="1:12" x14ac:dyDescent="0.35">
      <c r="A550" s="2">
        <v>42156</v>
      </c>
      <c r="B550" s="1" t="s">
        <v>76</v>
      </c>
      <c r="C550" s="1" t="s">
        <v>235</v>
      </c>
      <c r="D550" s="1" t="s">
        <v>14</v>
      </c>
      <c r="E550" s="1" t="s">
        <v>36</v>
      </c>
      <c r="F550" s="18">
        <v>25.92</v>
      </c>
      <c r="G550" t="s">
        <v>3879</v>
      </c>
      <c r="H550" s="1">
        <f>IF(COUNTIF(G$2:G550,G550)=1,1,0)</f>
        <v>0</v>
      </c>
      <c r="I550" s="1">
        <v>4</v>
      </c>
      <c r="J550" s="1">
        <v>0</v>
      </c>
      <c r="K550" s="1">
        <v>12.441600000000001</v>
      </c>
      <c r="L550" s="12">
        <f>VLOOKUP(train[[#This Row],[Sub-Category]],Análisis_ABC_XYZ[[#Headers],[#Data]],4,FALSE)</f>
        <v>0.43613829632717294</v>
      </c>
    </row>
    <row r="551" spans="1:12" x14ac:dyDescent="0.35">
      <c r="A551" s="2">
        <v>42156</v>
      </c>
      <c r="B551" s="1" t="s">
        <v>501</v>
      </c>
      <c r="C551" s="1" t="s">
        <v>404</v>
      </c>
      <c r="D551" s="1" t="s">
        <v>8</v>
      </c>
      <c r="E551" s="1" t="s">
        <v>22</v>
      </c>
      <c r="F551" s="18">
        <v>22.200000000000003</v>
      </c>
      <c r="G551" t="s">
        <v>2202</v>
      </c>
      <c r="H551" s="1">
        <f>IF(COUNTIF(G$2:G551,G551)=1,1,0)</f>
        <v>0</v>
      </c>
      <c r="I551" s="1">
        <v>6</v>
      </c>
      <c r="J551" s="1">
        <v>0</v>
      </c>
      <c r="K551" s="1">
        <v>9.1020000000000021</v>
      </c>
      <c r="L551" s="12">
        <f>VLOOKUP(train[[#This Row],[Sub-Category]],Análisis_ABC_XYZ[[#Headers],[#Data]],4,FALSE)</f>
        <v>0.4595170286641902</v>
      </c>
    </row>
    <row r="552" spans="1:12" x14ac:dyDescent="0.35">
      <c r="A552" s="2">
        <v>42157</v>
      </c>
      <c r="B552" s="1" t="s">
        <v>379</v>
      </c>
      <c r="C552" s="1" t="s">
        <v>582</v>
      </c>
      <c r="D552" s="1" t="s">
        <v>14</v>
      </c>
      <c r="E552" s="1" t="s">
        <v>20</v>
      </c>
      <c r="F552" s="18">
        <v>356.94</v>
      </c>
      <c r="G552" t="s">
        <v>2847</v>
      </c>
      <c r="H552" s="1">
        <f>IF(COUNTIF(G$2:G552,G552)=1,1,0)</f>
        <v>1</v>
      </c>
      <c r="I552" s="1">
        <v>2</v>
      </c>
      <c r="J552" s="1">
        <v>0</v>
      </c>
      <c r="K552" s="1">
        <v>107.08199999999997</v>
      </c>
      <c r="L552" s="12">
        <f>VLOOKUP(train[[#This Row],[Sub-Category]],Análisis_ABC_XYZ[[#Headers],[#Data]],4,FALSE)</f>
        <v>0.44610841445725197</v>
      </c>
    </row>
    <row r="553" spans="1:12" x14ac:dyDescent="0.35">
      <c r="A553" s="2">
        <v>42157</v>
      </c>
      <c r="B553" s="1" t="s">
        <v>379</v>
      </c>
      <c r="C553" s="1" t="s">
        <v>580</v>
      </c>
      <c r="D553" s="1" t="s">
        <v>26</v>
      </c>
      <c r="E553" s="1" t="s">
        <v>27</v>
      </c>
      <c r="F553" s="18">
        <v>239.96999999999997</v>
      </c>
      <c r="G553" t="s">
        <v>2847</v>
      </c>
      <c r="H553" s="1">
        <f>IF(COUNTIF(G$2:G553,G553)=1,1,0)</f>
        <v>0</v>
      </c>
      <c r="I553" s="1">
        <v>3</v>
      </c>
      <c r="J553" s="1">
        <v>0</v>
      </c>
      <c r="K553" s="1">
        <v>67.191599999999994</v>
      </c>
      <c r="L553" s="12">
        <f>VLOOKUP(train[[#This Row],[Sub-Category]],Análisis_ABC_XYZ[[#Headers],[#Data]],4,FALSE)</f>
        <v>0.41105220110552465</v>
      </c>
    </row>
    <row r="554" spans="1:12" x14ac:dyDescent="0.35">
      <c r="A554" s="2">
        <v>42157</v>
      </c>
      <c r="B554" s="1" t="s">
        <v>44</v>
      </c>
      <c r="C554" s="1" t="s">
        <v>452</v>
      </c>
      <c r="D554" s="1" t="s">
        <v>8</v>
      </c>
      <c r="E554" s="1" t="s">
        <v>22</v>
      </c>
      <c r="F554" s="18">
        <v>73.320000000000007</v>
      </c>
      <c r="G554" t="s">
        <v>4817</v>
      </c>
      <c r="H554" s="1">
        <f>IF(COUNTIF(G$2:G554,G554)=1,1,0)</f>
        <v>1</v>
      </c>
      <c r="I554" s="1">
        <v>6</v>
      </c>
      <c r="J554" s="1">
        <v>0</v>
      </c>
      <c r="K554" s="1">
        <v>21.995999999999992</v>
      </c>
      <c r="L554" s="12">
        <f>VLOOKUP(train[[#This Row],[Sub-Category]],Análisis_ABC_XYZ[[#Headers],[#Data]],4,FALSE)</f>
        <v>0.4595170286641902</v>
      </c>
    </row>
    <row r="555" spans="1:12" x14ac:dyDescent="0.35">
      <c r="A555" s="2">
        <v>42157</v>
      </c>
      <c r="B555" s="1" t="s">
        <v>44</v>
      </c>
      <c r="C555" s="1" t="s">
        <v>507</v>
      </c>
      <c r="D555" s="1" t="s">
        <v>14</v>
      </c>
      <c r="E555" s="1" t="s">
        <v>29</v>
      </c>
      <c r="F555" s="18">
        <v>59.808000000000007</v>
      </c>
      <c r="G555" t="s">
        <v>4817</v>
      </c>
      <c r="H555" s="1">
        <f>IF(COUNTIF(G$2:G555,G555)=1,1,0)</f>
        <v>0</v>
      </c>
      <c r="I555" s="1">
        <v>3</v>
      </c>
      <c r="J555" s="1">
        <v>0.2</v>
      </c>
      <c r="K555" s="1">
        <v>19.4376</v>
      </c>
      <c r="L555" s="12">
        <f>VLOOKUP(train[[#This Row],[Sub-Category]],Análisis_ABC_XYZ[[#Headers],[#Data]],4,FALSE)</f>
        <v>0.46881743173671325</v>
      </c>
    </row>
    <row r="556" spans="1:12" x14ac:dyDescent="0.35">
      <c r="A556" s="2">
        <v>42157</v>
      </c>
      <c r="B556" s="1" t="s">
        <v>379</v>
      </c>
      <c r="C556" s="1" t="s">
        <v>1321</v>
      </c>
      <c r="D556" s="1" t="s">
        <v>14</v>
      </c>
      <c r="E556" s="1" t="s">
        <v>24</v>
      </c>
      <c r="F556" s="18">
        <v>8.56</v>
      </c>
      <c r="G556" t="s">
        <v>2847</v>
      </c>
      <c r="H556" s="1">
        <f>IF(COUNTIF(G$2:G556,G556)=1,1,0)</f>
        <v>0</v>
      </c>
      <c r="I556" s="1">
        <v>2</v>
      </c>
      <c r="J556" s="1">
        <v>0</v>
      </c>
      <c r="K556" s="1">
        <v>2.6536</v>
      </c>
      <c r="L556" s="12">
        <f>VLOOKUP(train[[#This Row],[Sub-Category]],Análisis_ABC_XYZ[[#Headers],[#Data]],4,FALSE)</f>
        <v>0.45632477063632687</v>
      </c>
    </row>
    <row r="557" spans="1:12" x14ac:dyDescent="0.35">
      <c r="A557" s="2">
        <v>42158</v>
      </c>
      <c r="B557" s="1" t="s">
        <v>37</v>
      </c>
      <c r="C557" s="1" t="s">
        <v>905</v>
      </c>
      <c r="D557" s="1" t="s">
        <v>8</v>
      </c>
      <c r="E557" s="1" t="s">
        <v>18</v>
      </c>
      <c r="F557" s="18">
        <v>515.88</v>
      </c>
      <c r="G557" t="s">
        <v>6137</v>
      </c>
      <c r="H557" s="1">
        <f>IF(COUNTIF(G$2:G557,G557)=1,1,0)</f>
        <v>1</v>
      </c>
      <c r="I557" s="1">
        <v>6</v>
      </c>
      <c r="J557" s="1">
        <v>0</v>
      </c>
      <c r="K557" s="1">
        <v>113.49359999999999</v>
      </c>
      <c r="L557" s="12">
        <f>VLOOKUP(train[[#This Row],[Sub-Category]],Análisis_ABC_XYZ[[#Headers],[#Data]],4,FALSE)</f>
        <v>0.55975208308209756</v>
      </c>
    </row>
    <row r="558" spans="1:12" x14ac:dyDescent="0.35">
      <c r="A558" s="2">
        <v>42158</v>
      </c>
      <c r="B558" s="1" t="s">
        <v>72</v>
      </c>
      <c r="C558" s="1" t="s">
        <v>1192</v>
      </c>
      <c r="D558" s="1" t="s">
        <v>14</v>
      </c>
      <c r="E558" s="1" t="s">
        <v>20</v>
      </c>
      <c r="F558" s="18">
        <v>132.696</v>
      </c>
      <c r="G558" t="s">
        <v>6924</v>
      </c>
      <c r="H558" s="1">
        <f>IF(COUNTIF(G$2:G558,G558)=1,1,0)</f>
        <v>1</v>
      </c>
      <c r="I558" s="1">
        <v>3</v>
      </c>
      <c r="J558" s="1">
        <v>0.2</v>
      </c>
      <c r="K558" s="1">
        <v>9.9521999999999977</v>
      </c>
      <c r="L558" s="12">
        <f>VLOOKUP(train[[#This Row],[Sub-Category]],Análisis_ABC_XYZ[[#Headers],[#Data]],4,FALSE)</f>
        <v>0.44610841445725197</v>
      </c>
    </row>
    <row r="559" spans="1:12" x14ac:dyDescent="0.35">
      <c r="A559" s="2">
        <v>42158</v>
      </c>
      <c r="B559" s="1" t="s">
        <v>72</v>
      </c>
      <c r="C559" s="1" t="s">
        <v>568</v>
      </c>
      <c r="D559" s="1" t="s">
        <v>8</v>
      </c>
      <c r="E559" s="1" t="s">
        <v>22</v>
      </c>
      <c r="F559" s="18">
        <v>61.543999999999997</v>
      </c>
      <c r="G559" t="s">
        <v>6924</v>
      </c>
      <c r="H559" s="1">
        <f>IF(COUNTIF(G$2:G559,G559)=1,1,0)</f>
        <v>0</v>
      </c>
      <c r="I559" s="1">
        <v>7</v>
      </c>
      <c r="J559" s="1">
        <v>0.6</v>
      </c>
      <c r="K559" s="1">
        <v>-40.003599999999999</v>
      </c>
      <c r="L559" s="12">
        <f>VLOOKUP(train[[#This Row],[Sub-Category]],Análisis_ABC_XYZ[[#Headers],[#Data]],4,FALSE)</f>
        <v>0.4595170286641902</v>
      </c>
    </row>
    <row r="560" spans="1:12" x14ac:dyDescent="0.35">
      <c r="A560" s="2">
        <v>42158</v>
      </c>
      <c r="B560" s="1" t="s">
        <v>72</v>
      </c>
      <c r="C560" s="1" t="s">
        <v>1208</v>
      </c>
      <c r="D560" s="1" t="s">
        <v>14</v>
      </c>
      <c r="E560" s="1" t="s">
        <v>15</v>
      </c>
      <c r="F560" s="18">
        <v>15.936000000000002</v>
      </c>
      <c r="G560" t="s">
        <v>6924</v>
      </c>
      <c r="H560" s="1">
        <f>IF(COUNTIF(G$2:G560,G560)=1,1,0)</f>
        <v>0</v>
      </c>
      <c r="I560" s="1">
        <v>4</v>
      </c>
      <c r="J560" s="1">
        <v>0.2</v>
      </c>
      <c r="K560" s="1">
        <v>5.1791999999999998</v>
      </c>
      <c r="L560" s="12">
        <f>VLOOKUP(train[[#This Row],[Sub-Category]],Análisis_ABC_XYZ[[#Headers],[#Data]],4,FALSE)</f>
        <v>0.4647369236065339</v>
      </c>
    </row>
    <row r="561" spans="1:12" x14ac:dyDescent="0.35">
      <c r="A561" s="2">
        <v>42158</v>
      </c>
      <c r="B561" s="1" t="s">
        <v>79</v>
      </c>
      <c r="C561" s="1" t="s">
        <v>725</v>
      </c>
      <c r="D561" s="1" t="s">
        <v>14</v>
      </c>
      <c r="E561" s="1" t="s">
        <v>61</v>
      </c>
      <c r="F561" s="18">
        <v>15.28</v>
      </c>
      <c r="G561" t="s">
        <v>3370</v>
      </c>
      <c r="H561" s="1">
        <f>IF(COUNTIF(G$2:G561,G561)=1,1,0)</f>
        <v>1</v>
      </c>
      <c r="I561" s="1">
        <v>2</v>
      </c>
      <c r="J561" s="1">
        <v>0</v>
      </c>
      <c r="K561" s="1">
        <v>7.4871999999999996</v>
      </c>
      <c r="L561" s="12">
        <f>VLOOKUP(train[[#This Row],[Sub-Category]],Análisis_ABC_XYZ[[#Headers],[#Data]],4,FALSE)</f>
        <v>0.44424167803735209</v>
      </c>
    </row>
    <row r="562" spans="1:12" x14ac:dyDescent="0.35">
      <c r="A562" s="2">
        <v>42159</v>
      </c>
      <c r="B562" s="1" t="s">
        <v>89</v>
      </c>
      <c r="C562" s="1" t="s">
        <v>651</v>
      </c>
      <c r="D562" s="1" t="s">
        <v>8</v>
      </c>
      <c r="E562" s="1" t="s">
        <v>9</v>
      </c>
      <c r="F562" s="18">
        <v>353.56799999999998</v>
      </c>
      <c r="G562" t="s">
        <v>3268</v>
      </c>
      <c r="H562" s="1">
        <f>IF(COUNTIF(G$2:G562,G562)=1,1,0)</f>
        <v>1</v>
      </c>
      <c r="I562" s="1">
        <v>2</v>
      </c>
      <c r="J562" s="1">
        <v>0.2</v>
      </c>
      <c r="K562" s="1">
        <v>-44.196000000000026</v>
      </c>
      <c r="L562" s="12">
        <f>VLOOKUP(train[[#This Row],[Sub-Category]],Análisis_ABC_XYZ[[#Headers],[#Data]],4,FALSE)</f>
        <v>0.5176847302647779</v>
      </c>
    </row>
    <row r="563" spans="1:12" x14ac:dyDescent="0.35">
      <c r="A563" s="2">
        <v>42159</v>
      </c>
      <c r="B563" s="1" t="s">
        <v>89</v>
      </c>
      <c r="C563" s="1" t="s">
        <v>1214</v>
      </c>
      <c r="D563" s="1" t="s">
        <v>8</v>
      </c>
      <c r="E563" s="1" t="s">
        <v>22</v>
      </c>
      <c r="F563" s="18">
        <v>56.96</v>
      </c>
      <c r="G563" t="s">
        <v>3268</v>
      </c>
      <c r="H563" s="1">
        <f>IF(COUNTIF(G$2:G563,G563)=1,1,0)</f>
        <v>0</v>
      </c>
      <c r="I563" s="1">
        <v>2</v>
      </c>
      <c r="J563" s="1">
        <v>0</v>
      </c>
      <c r="K563" s="1">
        <v>21.075200000000002</v>
      </c>
      <c r="L563" s="12">
        <f>VLOOKUP(train[[#This Row],[Sub-Category]],Análisis_ABC_XYZ[[#Headers],[#Data]],4,FALSE)</f>
        <v>0.4595170286641902</v>
      </c>
    </row>
    <row r="564" spans="1:12" x14ac:dyDescent="0.35">
      <c r="A564" s="2">
        <v>42159</v>
      </c>
      <c r="B564" s="1" t="s">
        <v>157</v>
      </c>
      <c r="C564" s="1" t="s">
        <v>952</v>
      </c>
      <c r="D564" s="1" t="s">
        <v>14</v>
      </c>
      <c r="E564" s="1" t="s">
        <v>36</v>
      </c>
      <c r="F564" s="18">
        <v>16.224</v>
      </c>
      <c r="G564" t="s">
        <v>5516</v>
      </c>
      <c r="H564" s="1">
        <f>IF(COUNTIF(G$2:G564,G564)=1,1,0)</f>
        <v>1</v>
      </c>
      <c r="I564" s="1">
        <v>2</v>
      </c>
      <c r="J564" s="1">
        <v>0.2</v>
      </c>
      <c r="K564" s="1">
        <v>5.8812000000000006</v>
      </c>
      <c r="L564" s="12">
        <f>VLOOKUP(train[[#This Row],[Sub-Category]],Análisis_ABC_XYZ[[#Headers],[#Data]],4,FALSE)</f>
        <v>0.43613829632717294</v>
      </c>
    </row>
    <row r="565" spans="1:12" x14ac:dyDescent="0.35">
      <c r="A565" s="2">
        <v>42159</v>
      </c>
      <c r="B565" s="1" t="s">
        <v>89</v>
      </c>
      <c r="C565" s="1" t="s">
        <v>1101</v>
      </c>
      <c r="D565" s="1" t="s">
        <v>14</v>
      </c>
      <c r="E565" s="1" t="s">
        <v>31</v>
      </c>
      <c r="F565" s="18">
        <v>15.56</v>
      </c>
      <c r="G565" t="s">
        <v>3268</v>
      </c>
      <c r="H565" s="1">
        <f>IF(COUNTIF(G$2:G565,G565)=1,1,0)</f>
        <v>0</v>
      </c>
      <c r="I565" s="1">
        <v>4</v>
      </c>
      <c r="J565" s="1">
        <v>0</v>
      </c>
      <c r="K565" s="1">
        <v>4.0456000000000003</v>
      </c>
      <c r="L565" s="12">
        <f>VLOOKUP(train[[#This Row],[Sub-Category]],Análisis_ABC_XYZ[[#Headers],[#Data]],4,FALSE)</f>
        <v>0.49507917887403441</v>
      </c>
    </row>
    <row r="566" spans="1:12" x14ac:dyDescent="0.35">
      <c r="A566" s="2">
        <v>42159</v>
      </c>
      <c r="B566" s="1" t="s">
        <v>89</v>
      </c>
      <c r="C566" s="1" t="s">
        <v>836</v>
      </c>
      <c r="D566" s="1" t="s">
        <v>8</v>
      </c>
      <c r="E566" s="1" t="s">
        <v>22</v>
      </c>
      <c r="F566" s="18">
        <v>13.96</v>
      </c>
      <c r="G566" t="s">
        <v>3268</v>
      </c>
      <c r="H566" s="1">
        <f>IF(COUNTIF(G$2:G566,G566)=1,1,0)</f>
        <v>0</v>
      </c>
      <c r="I566" s="1">
        <v>2</v>
      </c>
      <c r="J566" s="1">
        <v>0</v>
      </c>
      <c r="K566" s="1">
        <v>6.7008000000000001</v>
      </c>
      <c r="L566" s="12">
        <f>VLOOKUP(train[[#This Row],[Sub-Category]],Análisis_ABC_XYZ[[#Headers],[#Data]],4,FALSE)</f>
        <v>0.4595170286641902</v>
      </c>
    </row>
    <row r="567" spans="1:12" x14ac:dyDescent="0.35">
      <c r="A567" s="2">
        <v>42161</v>
      </c>
      <c r="B567" s="1" t="s">
        <v>89</v>
      </c>
      <c r="C567" s="1" t="s">
        <v>1326</v>
      </c>
      <c r="D567" s="1" t="s">
        <v>8</v>
      </c>
      <c r="E567" s="1" t="s">
        <v>18</v>
      </c>
      <c r="F567" s="18">
        <v>991.76400000000012</v>
      </c>
      <c r="G567" t="s">
        <v>3463</v>
      </c>
      <c r="H567" s="1">
        <f>IF(COUNTIF(G$2:G567,G567)=1,1,0)</f>
        <v>1</v>
      </c>
      <c r="I567" s="1">
        <v>3</v>
      </c>
      <c r="J567" s="1">
        <v>0.4</v>
      </c>
      <c r="K567" s="1">
        <v>-347.11740000000009</v>
      </c>
      <c r="L567" s="12">
        <f>VLOOKUP(train[[#This Row],[Sub-Category]],Análisis_ABC_XYZ[[#Headers],[#Data]],4,FALSE)</f>
        <v>0.55975208308209756</v>
      </c>
    </row>
    <row r="568" spans="1:12" x14ac:dyDescent="0.35">
      <c r="A568" s="2">
        <v>42161</v>
      </c>
      <c r="B568" s="1" t="s">
        <v>89</v>
      </c>
      <c r="C568" s="1" t="s">
        <v>409</v>
      </c>
      <c r="D568" s="1" t="s">
        <v>14</v>
      </c>
      <c r="E568" s="1" t="s">
        <v>29</v>
      </c>
      <c r="F568" s="18">
        <v>149.54399999999998</v>
      </c>
      <c r="G568" t="s">
        <v>3463</v>
      </c>
      <c r="H568" s="1">
        <f>IF(COUNTIF(G$2:G568,G568)=1,1,0)</f>
        <v>0</v>
      </c>
      <c r="I568" s="1">
        <v>9</v>
      </c>
      <c r="J568" s="1">
        <v>0.2</v>
      </c>
      <c r="K568" s="1">
        <v>50.471099999999993</v>
      </c>
      <c r="L568" s="12">
        <f>VLOOKUP(train[[#This Row],[Sub-Category]],Análisis_ABC_XYZ[[#Headers],[#Data]],4,FALSE)</f>
        <v>0.46881743173671325</v>
      </c>
    </row>
    <row r="569" spans="1:12" x14ac:dyDescent="0.35">
      <c r="A569" s="2">
        <v>42161</v>
      </c>
      <c r="B569" s="1" t="s">
        <v>39</v>
      </c>
      <c r="C569" s="1" t="s">
        <v>356</v>
      </c>
      <c r="D569" s="1" t="s">
        <v>14</v>
      </c>
      <c r="E569" s="1" t="s">
        <v>15</v>
      </c>
      <c r="F569" s="18">
        <v>100.24000000000001</v>
      </c>
      <c r="G569" t="s">
        <v>5094</v>
      </c>
      <c r="H569" s="1">
        <f>IF(COUNTIF(G$2:G569,G569)=1,1,0)</f>
        <v>1</v>
      </c>
      <c r="I569" s="1">
        <v>10</v>
      </c>
      <c r="J569" s="1">
        <v>0.2</v>
      </c>
      <c r="K569" s="1">
        <v>33.830999999999989</v>
      </c>
      <c r="L569" s="12">
        <f>VLOOKUP(train[[#This Row],[Sub-Category]],Análisis_ABC_XYZ[[#Headers],[#Data]],4,FALSE)</f>
        <v>0.4647369236065339</v>
      </c>
    </row>
    <row r="570" spans="1:12" x14ac:dyDescent="0.35">
      <c r="A570" s="2">
        <v>42161</v>
      </c>
      <c r="B570" s="1" t="s">
        <v>16</v>
      </c>
      <c r="C570" s="1" t="s">
        <v>1484</v>
      </c>
      <c r="D570" s="1" t="s">
        <v>14</v>
      </c>
      <c r="E570" s="1" t="s">
        <v>36</v>
      </c>
      <c r="F570" s="18">
        <v>62.015999999999998</v>
      </c>
      <c r="G570" t="s">
        <v>3254</v>
      </c>
      <c r="H570" s="1">
        <f>IF(COUNTIF(G$2:G570,G570)=1,1,0)</f>
        <v>1</v>
      </c>
      <c r="I570" s="1">
        <v>2</v>
      </c>
      <c r="J570" s="1">
        <v>0.2</v>
      </c>
      <c r="K570" s="1">
        <v>22.480800000000002</v>
      </c>
      <c r="L570" s="12">
        <f>VLOOKUP(train[[#This Row],[Sub-Category]],Análisis_ABC_XYZ[[#Headers],[#Data]],4,FALSE)</f>
        <v>0.43613829632717294</v>
      </c>
    </row>
    <row r="571" spans="1:12" x14ac:dyDescent="0.35">
      <c r="A571" s="2">
        <v>42161</v>
      </c>
      <c r="B571" s="1" t="s">
        <v>72</v>
      </c>
      <c r="C571" s="1" t="s">
        <v>148</v>
      </c>
      <c r="D571" s="1" t="s">
        <v>14</v>
      </c>
      <c r="E571" s="1" t="s">
        <v>29</v>
      </c>
      <c r="F571" s="18">
        <v>24.587999999999994</v>
      </c>
      <c r="G571" t="s">
        <v>5382</v>
      </c>
      <c r="H571" s="1">
        <f>IF(COUNTIF(G$2:G571,G571)=1,1,0)</f>
        <v>1</v>
      </c>
      <c r="I571" s="1">
        <v>3</v>
      </c>
      <c r="J571" s="1">
        <v>0.8</v>
      </c>
      <c r="K571" s="1">
        <v>-38.11140000000001</v>
      </c>
      <c r="L571" s="12">
        <f>VLOOKUP(train[[#This Row],[Sub-Category]],Análisis_ABC_XYZ[[#Headers],[#Data]],4,FALSE)</f>
        <v>0.46881743173671325</v>
      </c>
    </row>
    <row r="572" spans="1:12" x14ac:dyDescent="0.35">
      <c r="A572" s="2">
        <v>42161</v>
      </c>
      <c r="B572" s="1" t="s">
        <v>89</v>
      </c>
      <c r="C572" s="1" t="s">
        <v>1325</v>
      </c>
      <c r="D572" s="1" t="s">
        <v>14</v>
      </c>
      <c r="E572" s="1" t="s">
        <v>182</v>
      </c>
      <c r="F572" s="18">
        <v>17.14</v>
      </c>
      <c r="G572" t="s">
        <v>3463</v>
      </c>
      <c r="H572" s="1">
        <f>IF(COUNTIF(G$2:G572,G572)=1,1,0)</f>
        <v>0</v>
      </c>
      <c r="I572" s="1">
        <v>2</v>
      </c>
      <c r="J572" s="1">
        <v>0</v>
      </c>
      <c r="K572" s="1">
        <v>4.4564000000000004</v>
      </c>
      <c r="L572" s="12">
        <f>VLOOKUP(train[[#This Row],[Sub-Category]],Análisis_ABC_XYZ[[#Headers],[#Data]],4,FALSE)</f>
        <v>0.53938093436526824</v>
      </c>
    </row>
    <row r="573" spans="1:12" x14ac:dyDescent="0.35">
      <c r="A573" s="2">
        <v>42161</v>
      </c>
      <c r="B573" s="1" t="s">
        <v>72</v>
      </c>
      <c r="C573" s="1" t="s">
        <v>821</v>
      </c>
      <c r="D573" s="1" t="s">
        <v>14</v>
      </c>
      <c r="E573" s="1" t="s">
        <v>61</v>
      </c>
      <c r="F573" s="18">
        <v>13.984000000000002</v>
      </c>
      <c r="G573" t="s">
        <v>5382</v>
      </c>
      <c r="H573" s="1">
        <f>IF(COUNTIF(G$2:G573,G573)=1,1,0)</f>
        <v>0</v>
      </c>
      <c r="I573" s="1">
        <v>2</v>
      </c>
      <c r="J573" s="1">
        <v>0.2</v>
      </c>
      <c r="K573" s="1">
        <v>4.7195999999999998</v>
      </c>
      <c r="L573" s="12">
        <f>VLOOKUP(train[[#This Row],[Sub-Category]],Análisis_ABC_XYZ[[#Headers],[#Data]],4,FALSE)</f>
        <v>0.44424167803735209</v>
      </c>
    </row>
    <row r="574" spans="1:12" x14ac:dyDescent="0.35">
      <c r="A574" s="2">
        <v>42161</v>
      </c>
      <c r="B574" s="1" t="s">
        <v>89</v>
      </c>
      <c r="C574" s="1" t="s">
        <v>211</v>
      </c>
      <c r="D574" s="1" t="s">
        <v>14</v>
      </c>
      <c r="E574" s="1" t="s">
        <v>24</v>
      </c>
      <c r="F574" s="18">
        <v>13.36</v>
      </c>
      <c r="G574" t="s">
        <v>3236</v>
      </c>
      <c r="H574" s="1">
        <f>IF(COUNTIF(G$2:G574,G574)=1,1,0)</f>
        <v>1</v>
      </c>
      <c r="I574" s="1">
        <v>2</v>
      </c>
      <c r="J574" s="1">
        <v>0</v>
      </c>
      <c r="K574" s="1">
        <v>4.9431999999999992</v>
      </c>
      <c r="L574" s="12">
        <f>VLOOKUP(train[[#This Row],[Sub-Category]],Análisis_ABC_XYZ[[#Headers],[#Data]],4,FALSE)</f>
        <v>0.45632477063632687</v>
      </c>
    </row>
    <row r="575" spans="1:12" x14ac:dyDescent="0.35">
      <c r="A575" s="2">
        <v>42161</v>
      </c>
      <c r="B575" s="1" t="s">
        <v>16</v>
      </c>
      <c r="C575" s="1" t="s">
        <v>304</v>
      </c>
      <c r="D575" s="1" t="s">
        <v>14</v>
      </c>
      <c r="E575" s="1" t="s">
        <v>29</v>
      </c>
      <c r="F575" s="18">
        <v>1.3650000000000002</v>
      </c>
      <c r="G575" s="1" t="s">
        <v>3254</v>
      </c>
      <c r="H575" s="1">
        <f>IF(COUNTIF(G$2:G575,G575)=1,1,0)</f>
        <v>0</v>
      </c>
      <c r="I575" s="1">
        <v>1</v>
      </c>
      <c r="J575" s="1">
        <v>0.7</v>
      </c>
      <c r="K575" s="1">
        <v>-0.9099999999999997</v>
      </c>
      <c r="L575" s="12">
        <f>VLOOKUP(train[[#This Row],[Sub-Category]],Análisis_ABC_XYZ[[#Headers],[#Data]],4,FALSE)</f>
        <v>0.46881743173671325</v>
      </c>
    </row>
    <row r="576" spans="1:12" x14ac:dyDescent="0.35">
      <c r="A576" s="2">
        <v>42162</v>
      </c>
      <c r="B576" s="1" t="s">
        <v>72</v>
      </c>
      <c r="C576" s="1" t="s">
        <v>424</v>
      </c>
      <c r="D576" s="1" t="s">
        <v>8</v>
      </c>
      <c r="E576" s="1" t="s">
        <v>18</v>
      </c>
      <c r="F576" s="18">
        <v>268.935</v>
      </c>
      <c r="G576" t="s">
        <v>6638</v>
      </c>
      <c r="H576" s="1">
        <f>IF(COUNTIF(G$2:G576,G576)=1,1,0)</f>
        <v>1</v>
      </c>
      <c r="I576" s="1">
        <v>3</v>
      </c>
      <c r="J576" s="1">
        <v>0.5</v>
      </c>
      <c r="K576" s="1">
        <v>-209.76929999999999</v>
      </c>
      <c r="L576" s="12">
        <f>VLOOKUP(train[[#This Row],[Sub-Category]],Análisis_ABC_XYZ[[#Headers],[#Data]],4,FALSE)</f>
        <v>0.55975208308209756</v>
      </c>
    </row>
    <row r="577" spans="1:12" x14ac:dyDescent="0.35">
      <c r="A577" s="2">
        <v>42162</v>
      </c>
      <c r="B577" s="1" t="s">
        <v>72</v>
      </c>
      <c r="C577" s="1" t="s">
        <v>409</v>
      </c>
      <c r="D577" s="1" t="s">
        <v>14</v>
      </c>
      <c r="E577" s="1" t="s">
        <v>29</v>
      </c>
      <c r="F577" s="18">
        <v>12.461999999999996</v>
      </c>
      <c r="G577" t="s">
        <v>5302</v>
      </c>
      <c r="H577" s="1">
        <f>IF(COUNTIF(G$2:G577,G577)=1,1,0)</f>
        <v>1</v>
      </c>
      <c r="I577" s="1">
        <v>3</v>
      </c>
      <c r="J577" s="1">
        <v>0.8</v>
      </c>
      <c r="K577" s="1">
        <v>-20.5623</v>
      </c>
      <c r="L577" s="12">
        <f>VLOOKUP(train[[#This Row],[Sub-Category]],Análisis_ABC_XYZ[[#Headers],[#Data]],4,FALSE)</f>
        <v>0.46881743173671325</v>
      </c>
    </row>
    <row r="578" spans="1:12" x14ac:dyDescent="0.35">
      <c r="A578" s="2">
        <v>42163</v>
      </c>
      <c r="B578" s="1" t="s">
        <v>89</v>
      </c>
      <c r="C578" s="1" t="s">
        <v>1433</v>
      </c>
      <c r="D578" s="1" t="s">
        <v>14</v>
      </c>
      <c r="E578" s="1" t="s">
        <v>20</v>
      </c>
      <c r="F578" s="18">
        <v>1676.88</v>
      </c>
      <c r="G578" t="s">
        <v>4749</v>
      </c>
      <c r="H578" s="1">
        <f>IF(COUNTIF(G$2:G578,G578)=1,1,0)</f>
        <v>1</v>
      </c>
      <c r="I578" s="1">
        <v>6</v>
      </c>
      <c r="J578" s="1">
        <v>0</v>
      </c>
      <c r="K578" s="1">
        <v>83.843999999999937</v>
      </c>
      <c r="L578" s="12">
        <f>VLOOKUP(train[[#This Row],[Sub-Category]],Análisis_ABC_XYZ[[#Headers],[#Data]],4,FALSE)</f>
        <v>0.44610841445725197</v>
      </c>
    </row>
    <row r="579" spans="1:12" x14ac:dyDescent="0.35">
      <c r="A579" s="2">
        <v>42163</v>
      </c>
      <c r="B579" s="1" t="s">
        <v>37</v>
      </c>
      <c r="C579" s="1" t="s">
        <v>1494</v>
      </c>
      <c r="D579" s="1" t="s">
        <v>8</v>
      </c>
      <c r="E579" s="1" t="s">
        <v>11</v>
      </c>
      <c r="F579" s="18">
        <v>585.55200000000002</v>
      </c>
      <c r="G579" t="s">
        <v>6774</v>
      </c>
      <c r="H579" s="1">
        <f>IF(COUNTIF(G$2:G579,G579)=1,1,0)</f>
        <v>1</v>
      </c>
      <c r="I579" s="1">
        <v>3</v>
      </c>
      <c r="J579" s="1">
        <v>0.2</v>
      </c>
      <c r="K579" s="1">
        <v>73.19399999999996</v>
      </c>
      <c r="L579" s="12">
        <f>VLOOKUP(train[[#This Row],[Sub-Category]],Análisis_ABC_XYZ[[#Headers],[#Data]],4,FALSE)</f>
        <v>0.46529189879902266</v>
      </c>
    </row>
    <row r="580" spans="1:12" x14ac:dyDescent="0.35">
      <c r="A580" s="2">
        <v>42163</v>
      </c>
      <c r="B580" s="1" t="s">
        <v>111</v>
      </c>
      <c r="C580" s="1" t="s">
        <v>538</v>
      </c>
      <c r="D580" s="1" t="s">
        <v>8</v>
      </c>
      <c r="E580" s="1" t="s">
        <v>11</v>
      </c>
      <c r="F580" s="18">
        <v>170.35200000000003</v>
      </c>
      <c r="G580" t="s">
        <v>6522</v>
      </c>
      <c r="H580" s="1">
        <f>IF(COUNTIF(G$2:G580,G580)=1,1,0)</f>
        <v>1</v>
      </c>
      <c r="I580" s="1">
        <v>3</v>
      </c>
      <c r="J580" s="1">
        <v>0.2</v>
      </c>
      <c r="K580" s="1">
        <v>10.647000000000006</v>
      </c>
      <c r="L580" s="12">
        <f>VLOOKUP(train[[#This Row],[Sub-Category]],Análisis_ABC_XYZ[[#Headers],[#Data]],4,FALSE)</f>
        <v>0.46529189879902266</v>
      </c>
    </row>
    <row r="581" spans="1:12" x14ac:dyDescent="0.35">
      <c r="A581" s="2">
        <v>42163</v>
      </c>
      <c r="B581" s="1" t="s">
        <v>89</v>
      </c>
      <c r="C581" s="1" t="s">
        <v>1708</v>
      </c>
      <c r="D581" s="1" t="s">
        <v>14</v>
      </c>
      <c r="E581" s="1" t="s">
        <v>29</v>
      </c>
      <c r="F581" s="18">
        <v>68.48</v>
      </c>
      <c r="G581" t="s">
        <v>4749</v>
      </c>
      <c r="H581" s="1">
        <f>IF(COUNTIF(G$2:G581,G581)=1,1,0)</f>
        <v>0</v>
      </c>
      <c r="I581" s="1">
        <v>2</v>
      </c>
      <c r="J581" s="1">
        <v>0.2</v>
      </c>
      <c r="K581" s="1">
        <v>25.679999999999996</v>
      </c>
      <c r="L581" s="12">
        <f>VLOOKUP(train[[#This Row],[Sub-Category]],Análisis_ABC_XYZ[[#Headers],[#Data]],4,FALSE)</f>
        <v>0.46881743173671325</v>
      </c>
    </row>
    <row r="582" spans="1:12" x14ac:dyDescent="0.35">
      <c r="A582" s="2">
        <v>42164</v>
      </c>
      <c r="B582" s="1" t="s">
        <v>12</v>
      </c>
      <c r="C582" s="1" t="s">
        <v>32</v>
      </c>
      <c r="D582" s="1" t="s">
        <v>8</v>
      </c>
      <c r="E582" s="1" t="s">
        <v>18</v>
      </c>
      <c r="F582" s="18">
        <v>1706.1840000000002</v>
      </c>
      <c r="G582" t="s">
        <v>2750</v>
      </c>
      <c r="H582" s="1">
        <f>IF(COUNTIF(G$2:G582,G582)=1,1,0)</f>
        <v>1</v>
      </c>
      <c r="I582" s="1">
        <v>9</v>
      </c>
      <c r="J582" s="1">
        <v>0.2</v>
      </c>
      <c r="K582" s="1">
        <v>85.309199999999805</v>
      </c>
      <c r="L582" s="12">
        <f>VLOOKUP(train[[#This Row],[Sub-Category]],Análisis_ABC_XYZ[[#Headers],[#Data]],4,FALSE)</f>
        <v>0.55975208308209756</v>
      </c>
    </row>
    <row r="583" spans="1:12" x14ac:dyDescent="0.35">
      <c r="A583" s="2">
        <v>42164</v>
      </c>
      <c r="B583" s="1" t="s">
        <v>107</v>
      </c>
      <c r="C583" s="1" t="s">
        <v>169</v>
      </c>
      <c r="D583" s="1" t="s">
        <v>8</v>
      </c>
      <c r="E583" s="1" t="s">
        <v>18</v>
      </c>
      <c r="F583" s="18">
        <v>1441.3</v>
      </c>
      <c r="G583" t="s">
        <v>5415</v>
      </c>
      <c r="H583" s="1">
        <f>IF(COUNTIF(G$2:G583,G583)=1,1,0)</f>
        <v>1</v>
      </c>
      <c r="I583" s="1">
        <v>7</v>
      </c>
      <c r="J583" s="1">
        <v>0</v>
      </c>
      <c r="K583" s="1">
        <v>245.0209999999999</v>
      </c>
      <c r="L583" s="12">
        <f>VLOOKUP(train[[#This Row],[Sub-Category]],Análisis_ABC_XYZ[[#Headers],[#Data]],4,FALSE)</f>
        <v>0.55975208308209756</v>
      </c>
    </row>
    <row r="584" spans="1:12" x14ac:dyDescent="0.35">
      <c r="A584" s="2">
        <v>42164</v>
      </c>
      <c r="B584" s="1" t="s">
        <v>12</v>
      </c>
      <c r="C584" s="1" t="s">
        <v>33</v>
      </c>
      <c r="D584" s="1" t="s">
        <v>26</v>
      </c>
      <c r="E584" s="1" t="s">
        <v>27</v>
      </c>
      <c r="F584" s="18">
        <v>911.42399999999998</v>
      </c>
      <c r="G584" t="s">
        <v>2750</v>
      </c>
      <c r="H584" s="1">
        <f>IF(COUNTIF(G$2:G584,G584)=1,1,0)</f>
        <v>0</v>
      </c>
      <c r="I584" s="1">
        <v>4</v>
      </c>
      <c r="J584" s="1">
        <v>0.2</v>
      </c>
      <c r="K584" s="1">
        <v>68.356800000000021</v>
      </c>
      <c r="L584" s="12">
        <f>VLOOKUP(train[[#This Row],[Sub-Category]],Análisis_ABC_XYZ[[#Headers],[#Data]],4,FALSE)</f>
        <v>0.41105220110552465</v>
      </c>
    </row>
    <row r="585" spans="1:12" x14ac:dyDescent="0.35">
      <c r="A585" s="2">
        <v>42164</v>
      </c>
      <c r="B585" s="1" t="s">
        <v>12</v>
      </c>
      <c r="C585" s="1" t="s">
        <v>25</v>
      </c>
      <c r="D585" s="1" t="s">
        <v>26</v>
      </c>
      <c r="E585" s="1" t="s">
        <v>27</v>
      </c>
      <c r="F585" s="18">
        <v>907.15200000000004</v>
      </c>
      <c r="G585" t="s">
        <v>2750</v>
      </c>
      <c r="H585" s="1">
        <f>IF(COUNTIF(G$2:G585,G585)=1,1,0)</f>
        <v>0</v>
      </c>
      <c r="I585" s="1">
        <v>6</v>
      </c>
      <c r="J585" s="1">
        <v>0.2</v>
      </c>
      <c r="K585" s="1">
        <v>90.715200000000038</v>
      </c>
      <c r="L585" s="12">
        <f>VLOOKUP(train[[#This Row],[Sub-Category]],Análisis_ABC_XYZ[[#Headers],[#Data]],4,FALSE)</f>
        <v>0.41105220110552465</v>
      </c>
    </row>
    <row r="586" spans="1:12" x14ac:dyDescent="0.35">
      <c r="A586" s="2">
        <v>42164</v>
      </c>
      <c r="B586" s="1" t="s">
        <v>39</v>
      </c>
      <c r="C586" s="1" t="s">
        <v>496</v>
      </c>
      <c r="D586" s="1" t="s">
        <v>26</v>
      </c>
      <c r="E586" s="1" t="s">
        <v>56</v>
      </c>
      <c r="F586" s="18">
        <v>63.984000000000009</v>
      </c>
      <c r="G586" t="s">
        <v>4881</v>
      </c>
      <c r="H586" s="1">
        <f>IF(COUNTIF(G$2:G586,G586)=1,1,0)</f>
        <v>1</v>
      </c>
      <c r="I586" s="1">
        <v>2</v>
      </c>
      <c r="J586" s="1">
        <v>0.2</v>
      </c>
      <c r="K586" s="1">
        <v>10.397399999999998</v>
      </c>
      <c r="L586" s="12">
        <f>VLOOKUP(train[[#This Row],[Sub-Category]],Análisis_ABC_XYZ[[#Headers],[#Data]],4,FALSE)</f>
        <v>0.52062335344040378</v>
      </c>
    </row>
    <row r="587" spans="1:12" x14ac:dyDescent="0.35">
      <c r="A587" s="2">
        <v>42164</v>
      </c>
      <c r="B587" s="1" t="s">
        <v>12</v>
      </c>
      <c r="C587" s="1" t="s">
        <v>30</v>
      </c>
      <c r="D587" s="1" t="s">
        <v>14</v>
      </c>
      <c r="E587" s="1" t="s">
        <v>31</v>
      </c>
      <c r="F587" s="18">
        <v>114.9</v>
      </c>
      <c r="G587" t="s">
        <v>2750</v>
      </c>
      <c r="H587" s="1">
        <f>IF(COUNTIF(G$2:G587,G587)=1,1,0)</f>
        <v>0</v>
      </c>
      <c r="I587" s="1">
        <v>5</v>
      </c>
      <c r="J587" s="1">
        <v>0</v>
      </c>
      <c r="K587" s="1">
        <v>34.469999999999992</v>
      </c>
      <c r="L587" s="12">
        <f>VLOOKUP(train[[#This Row],[Sub-Category]],Análisis_ABC_XYZ[[#Headers],[#Data]],4,FALSE)</f>
        <v>0.49507917887403441</v>
      </c>
    </row>
    <row r="588" spans="1:12" x14ac:dyDescent="0.35">
      <c r="A588" s="2">
        <v>42164</v>
      </c>
      <c r="B588" s="1" t="s">
        <v>410</v>
      </c>
      <c r="C588" s="1" t="s">
        <v>1021</v>
      </c>
      <c r="D588" s="1" t="s">
        <v>14</v>
      </c>
      <c r="E588" s="1" t="s">
        <v>36</v>
      </c>
      <c r="F588" s="18">
        <v>79.14</v>
      </c>
      <c r="G588" t="s">
        <v>2409</v>
      </c>
      <c r="H588" s="1">
        <f>IF(COUNTIF(G$2:G588,G588)=1,1,0)</f>
        <v>1</v>
      </c>
      <c r="I588" s="1">
        <v>3</v>
      </c>
      <c r="J588" s="1">
        <v>0</v>
      </c>
      <c r="K588" s="1">
        <v>36.404399999999995</v>
      </c>
      <c r="L588" s="12">
        <f>VLOOKUP(train[[#This Row],[Sub-Category]],Análisis_ABC_XYZ[[#Headers],[#Data]],4,FALSE)</f>
        <v>0.43613829632717294</v>
      </c>
    </row>
    <row r="589" spans="1:12" x14ac:dyDescent="0.35">
      <c r="A589" s="2">
        <v>42164</v>
      </c>
      <c r="B589" s="1" t="s">
        <v>39</v>
      </c>
      <c r="C589" s="1" t="s">
        <v>461</v>
      </c>
      <c r="D589" s="1" t="s">
        <v>14</v>
      </c>
      <c r="E589" s="1" t="s">
        <v>24</v>
      </c>
      <c r="F589" s="18">
        <v>70.367999999999995</v>
      </c>
      <c r="G589" t="s">
        <v>4881</v>
      </c>
      <c r="H589" s="1">
        <f>IF(COUNTIF(G$2:G589,G589)=1,1,0)</f>
        <v>0</v>
      </c>
      <c r="I589" s="1">
        <v>2</v>
      </c>
      <c r="J589" s="1">
        <v>0.2</v>
      </c>
      <c r="K589" s="1">
        <v>6.1572000000000031</v>
      </c>
      <c r="L589" s="12">
        <f>VLOOKUP(train[[#This Row],[Sub-Category]],Análisis_ABC_XYZ[[#Headers],[#Data]],4,FALSE)</f>
        <v>0.45632477063632687</v>
      </c>
    </row>
    <row r="590" spans="1:12" x14ac:dyDescent="0.35">
      <c r="A590" s="2">
        <v>42164</v>
      </c>
      <c r="B590" s="1" t="s">
        <v>12</v>
      </c>
      <c r="C590" s="1" t="s">
        <v>21</v>
      </c>
      <c r="D590" s="1" t="s">
        <v>8</v>
      </c>
      <c r="E590" s="1" t="s">
        <v>22</v>
      </c>
      <c r="F590" s="18">
        <v>48.86</v>
      </c>
      <c r="G590" t="s">
        <v>2750</v>
      </c>
      <c r="H590" s="1">
        <f>IF(COUNTIF(G$2:G590,G590)=1,1,0)</f>
        <v>0</v>
      </c>
      <c r="I590" s="1">
        <v>7</v>
      </c>
      <c r="J590" s="1">
        <v>0</v>
      </c>
      <c r="K590" s="1">
        <v>14.169399999999996</v>
      </c>
      <c r="L590" s="12">
        <f>VLOOKUP(train[[#This Row],[Sub-Category]],Análisis_ABC_XYZ[[#Headers],[#Data]],4,FALSE)</f>
        <v>0.4595170286641902</v>
      </c>
    </row>
    <row r="591" spans="1:12" x14ac:dyDescent="0.35">
      <c r="A591" s="2">
        <v>42164</v>
      </c>
      <c r="B591" s="1" t="s">
        <v>410</v>
      </c>
      <c r="C591" s="1" t="s">
        <v>1527</v>
      </c>
      <c r="D591" s="1" t="s">
        <v>8</v>
      </c>
      <c r="E591" s="1" t="s">
        <v>22</v>
      </c>
      <c r="F591" s="18">
        <v>37.4</v>
      </c>
      <c r="G591" t="s">
        <v>2409</v>
      </c>
      <c r="H591" s="1">
        <f>IF(COUNTIF(G$2:G591,G591)=1,1,0)</f>
        <v>0</v>
      </c>
      <c r="I591" s="1">
        <v>2</v>
      </c>
      <c r="J591" s="1">
        <v>0</v>
      </c>
      <c r="K591" s="1">
        <v>14.212</v>
      </c>
      <c r="L591" s="12">
        <f>VLOOKUP(train[[#This Row],[Sub-Category]],Análisis_ABC_XYZ[[#Headers],[#Data]],4,FALSE)</f>
        <v>0.4595170286641902</v>
      </c>
    </row>
    <row r="592" spans="1:12" x14ac:dyDescent="0.35">
      <c r="A592" s="2">
        <v>42164</v>
      </c>
      <c r="B592" s="1" t="s">
        <v>12</v>
      </c>
      <c r="C592" s="1" t="s">
        <v>748</v>
      </c>
      <c r="D592" s="1" t="s">
        <v>14</v>
      </c>
      <c r="E592" s="1" t="s">
        <v>24</v>
      </c>
      <c r="F592" s="18">
        <v>23.1</v>
      </c>
      <c r="G592" t="s">
        <v>2206</v>
      </c>
      <c r="H592" s="1">
        <f>IF(COUNTIF(G$2:G592,G592)=1,1,0)</f>
        <v>1</v>
      </c>
      <c r="I592" s="1">
        <v>2</v>
      </c>
      <c r="J592" s="1">
        <v>0</v>
      </c>
      <c r="K592" s="1">
        <v>10.625999999999999</v>
      </c>
      <c r="L592" s="12">
        <f>VLOOKUP(train[[#This Row],[Sub-Category]],Análisis_ABC_XYZ[[#Headers],[#Data]],4,FALSE)</f>
        <v>0.45632477063632687</v>
      </c>
    </row>
    <row r="593" spans="1:12" x14ac:dyDescent="0.35">
      <c r="A593" s="2">
        <v>42164</v>
      </c>
      <c r="B593" s="1" t="s">
        <v>12</v>
      </c>
      <c r="C593" s="1" t="s">
        <v>28</v>
      </c>
      <c r="D593" s="1" t="s">
        <v>14</v>
      </c>
      <c r="E593" s="1" t="s">
        <v>29</v>
      </c>
      <c r="F593" s="18">
        <v>18.504000000000001</v>
      </c>
      <c r="G593" t="s">
        <v>2750</v>
      </c>
      <c r="H593" s="1">
        <f>IF(COUNTIF(G$2:G593,G593)=1,1,0)</f>
        <v>0</v>
      </c>
      <c r="I593" s="1">
        <v>3</v>
      </c>
      <c r="J593" s="1">
        <v>0.2</v>
      </c>
      <c r="K593" s="1">
        <v>5.7824999999999998</v>
      </c>
      <c r="L593" s="12">
        <f>VLOOKUP(train[[#This Row],[Sub-Category]],Análisis_ABC_XYZ[[#Headers],[#Data]],4,FALSE)</f>
        <v>0.46881743173671325</v>
      </c>
    </row>
    <row r="594" spans="1:12" x14ac:dyDescent="0.35">
      <c r="A594" s="2">
        <v>42164</v>
      </c>
      <c r="B594" s="1" t="s">
        <v>410</v>
      </c>
      <c r="C594" s="1" t="s">
        <v>743</v>
      </c>
      <c r="D594" s="1" t="s">
        <v>14</v>
      </c>
      <c r="E594" s="1" t="s">
        <v>24</v>
      </c>
      <c r="F594" s="18">
        <v>18.060000000000002</v>
      </c>
      <c r="G594" t="s">
        <v>2409</v>
      </c>
      <c r="H594" s="1">
        <f>IF(COUNTIF(G$2:G594,G594)=1,1,0)</f>
        <v>0</v>
      </c>
      <c r="I594" s="1">
        <v>7</v>
      </c>
      <c r="J594" s="1">
        <v>0</v>
      </c>
      <c r="K594" s="1">
        <v>4.6956000000000007</v>
      </c>
      <c r="L594" s="12">
        <f>VLOOKUP(train[[#This Row],[Sub-Category]],Análisis_ABC_XYZ[[#Headers],[#Data]],4,FALSE)</f>
        <v>0.45632477063632687</v>
      </c>
    </row>
    <row r="595" spans="1:12" x14ac:dyDescent="0.35">
      <c r="A595" s="2">
        <v>42164</v>
      </c>
      <c r="B595" s="1" t="s">
        <v>39</v>
      </c>
      <c r="C595" s="1" t="s">
        <v>495</v>
      </c>
      <c r="D595" s="1" t="s">
        <v>26</v>
      </c>
      <c r="E595" s="1" t="s">
        <v>27</v>
      </c>
      <c r="F595" s="18">
        <v>7.9920000000000009</v>
      </c>
      <c r="G595" t="s">
        <v>4881</v>
      </c>
      <c r="H595" s="1">
        <f>IF(COUNTIF(G$2:G595,G595)=1,1,0)</f>
        <v>0</v>
      </c>
      <c r="I595" s="1">
        <v>1</v>
      </c>
      <c r="J595" s="1">
        <v>0.2</v>
      </c>
      <c r="K595" s="1">
        <v>0.59940000000000015</v>
      </c>
      <c r="L595" s="12">
        <f>VLOOKUP(train[[#This Row],[Sub-Category]],Análisis_ABC_XYZ[[#Headers],[#Data]],4,FALSE)</f>
        <v>0.41105220110552465</v>
      </c>
    </row>
    <row r="596" spans="1:12" x14ac:dyDescent="0.35">
      <c r="A596" s="2">
        <v>42164</v>
      </c>
      <c r="B596" s="1" t="s">
        <v>12</v>
      </c>
      <c r="C596" s="1" t="s">
        <v>386</v>
      </c>
      <c r="D596" s="1" t="s">
        <v>14</v>
      </c>
      <c r="E596" s="1" t="s">
        <v>182</v>
      </c>
      <c r="F596" s="18">
        <v>7.36</v>
      </c>
      <c r="G596" t="s">
        <v>2206</v>
      </c>
      <c r="H596" s="1">
        <f>IF(COUNTIF(G$2:G596,G596)=1,1,0)</f>
        <v>0</v>
      </c>
      <c r="I596" s="1">
        <v>2</v>
      </c>
      <c r="J596" s="1">
        <v>0</v>
      </c>
      <c r="K596" s="1">
        <v>0.14719999999999978</v>
      </c>
      <c r="L596" s="12">
        <f>VLOOKUP(train[[#This Row],[Sub-Category]],Análisis_ABC_XYZ[[#Headers],[#Data]],4,FALSE)</f>
        <v>0.53938093436526824</v>
      </c>
    </row>
    <row r="597" spans="1:12" x14ac:dyDescent="0.35">
      <c r="A597" s="2">
        <v>42164</v>
      </c>
      <c r="B597" s="1" t="s">
        <v>12</v>
      </c>
      <c r="C597" s="1" t="s">
        <v>23</v>
      </c>
      <c r="D597" s="1" t="s">
        <v>14</v>
      </c>
      <c r="E597" s="1" t="s">
        <v>24</v>
      </c>
      <c r="F597" s="18">
        <v>7.28</v>
      </c>
      <c r="G597" t="s">
        <v>2750</v>
      </c>
      <c r="H597" s="1">
        <f>IF(COUNTIF(G$2:G597,G597)=1,1,0)</f>
        <v>0</v>
      </c>
      <c r="I597" s="1">
        <v>4</v>
      </c>
      <c r="J597" s="1">
        <v>0</v>
      </c>
      <c r="K597" s="1">
        <v>1.9656000000000002</v>
      </c>
      <c r="L597" s="12">
        <f>VLOOKUP(train[[#This Row],[Sub-Category]],Análisis_ABC_XYZ[[#Headers],[#Data]],4,FALSE)</f>
        <v>0.45632477063632687</v>
      </c>
    </row>
    <row r="598" spans="1:12" x14ac:dyDescent="0.35">
      <c r="A598" s="2">
        <v>42165</v>
      </c>
      <c r="B598" s="1" t="s">
        <v>79</v>
      </c>
      <c r="C598" s="1" t="s">
        <v>572</v>
      </c>
      <c r="D598" s="1" t="s">
        <v>14</v>
      </c>
      <c r="E598" s="1" t="s">
        <v>15</v>
      </c>
      <c r="F598" s="18">
        <v>491.55</v>
      </c>
      <c r="G598" t="s">
        <v>6117</v>
      </c>
      <c r="H598" s="1">
        <f>IF(COUNTIF(G$2:G598,G598)=1,1,0)</f>
        <v>1</v>
      </c>
      <c r="I598" s="1">
        <v>5</v>
      </c>
      <c r="J598" s="1">
        <v>0</v>
      </c>
      <c r="K598" s="1">
        <v>240.8595</v>
      </c>
      <c r="L598" s="12">
        <f>VLOOKUP(train[[#This Row],[Sub-Category]],Análisis_ABC_XYZ[[#Headers],[#Data]],4,FALSE)</f>
        <v>0.4647369236065339</v>
      </c>
    </row>
    <row r="599" spans="1:12" x14ac:dyDescent="0.35">
      <c r="A599" s="2">
        <v>42168</v>
      </c>
      <c r="B599" s="1" t="s">
        <v>12</v>
      </c>
      <c r="C599" s="1" t="s">
        <v>1227</v>
      </c>
      <c r="D599" s="1" t="s">
        <v>14</v>
      </c>
      <c r="E599" s="1" t="s">
        <v>24</v>
      </c>
      <c r="F599" s="18">
        <v>14.52</v>
      </c>
      <c r="G599" t="s">
        <v>3295</v>
      </c>
      <c r="H599" s="1">
        <f>IF(COUNTIF(G$2:G599,G599)=1,1,0)</f>
        <v>1</v>
      </c>
      <c r="I599" s="1">
        <v>3</v>
      </c>
      <c r="J599" s="1">
        <v>0</v>
      </c>
      <c r="K599" s="1">
        <v>4.7915999999999999</v>
      </c>
      <c r="L599" s="12">
        <f>VLOOKUP(train[[#This Row],[Sub-Category]],Análisis_ABC_XYZ[[#Headers],[#Data]],4,FALSE)</f>
        <v>0.45632477063632687</v>
      </c>
    </row>
    <row r="600" spans="1:12" x14ac:dyDescent="0.35">
      <c r="A600" s="2">
        <v>42169</v>
      </c>
      <c r="B600" s="1" t="s">
        <v>79</v>
      </c>
      <c r="C600" s="1" t="s">
        <v>1696</v>
      </c>
      <c r="D600" s="1" t="s">
        <v>8</v>
      </c>
      <c r="E600" s="1" t="s">
        <v>9</v>
      </c>
      <c r="F600" s="18">
        <v>212.94</v>
      </c>
      <c r="G600" t="s">
        <v>5704</v>
      </c>
      <c r="H600" s="1">
        <f>IF(COUNTIF(G$2:G600,G600)=1,1,0)</f>
        <v>1</v>
      </c>
      <c r="I600" s="1">
        <v>3</v>
      </c>
      <c r="J600" s="1">
        <v>0</v>
      </c>
      <c r="K600" s="1">
        <v>57.4938</v>
      </c>
      <c r="L600" s="12">
        <f>VLOOKUP(train[[#This Row],[Sub-Category]],Análisis_ABC_XYZ[[#Headers],[#Data]],4,FALSE)</f>
        <v>0.5176847302647779</v>
      </c>
    </row>
    <row r="601" spans="1:12" x14ac:dyDescent="0.35">
      <c r="A601" s="2">
        <v>42170</v>
      </c>
      <c r="B601" s="1" t="s">
        <v>39</v>
      </c>
      <c r="C601" s="1" t="s">
        <v>527</v>
      </c>
      <c r="D601" s="1" t="s">
        <v>8</v>
      </c>
      <c r="E601" s="1" t="s">
        <v>11</v>
      </c>
      <c r="F601" s="18">
        <v>797.94399999999996</v>
      </c>
      <c r="G601" t="s">
        <v>4943</v>
      </c>
      <c r="H601" s="1">
        <f>IF(COUNTIF(G$2:G601,G601)=1,1,0)</f>
        <v>1</v>
      </c>
      <c r="I601" s="1">
        <v>4</v>
      </c>
      <c r="J601" s="1">
        <v>0.3</v>
      </c>
      <c r="K601" s="1">
        <v>-56.995999999999981</v>
      </c>
      <c r="L601" s="12">
        <f>VLOOKUP(train[[#This Row],[Sub-Category]],Análisis_ABC_XYZ[[#Headers],[#Data]],4,FALSE)</f>
        <v>0.46529189879902266</v>
      </c>
    </row>
    <row r="602" spans="1:12" x14ac:dyDescent="0.35">
      <c r="A602" s="2">
        <v>42170</v>
      </c>
      <c r="B602" s="1" t="s">
        <v>39</v>
      </c>
      <c r="C602" s="1" t="s">
        <v>785</v>
      </c>
      <c r="D602" s="1" t="s">
        <v>8</v>
      </c>
      <c r="E602" s="1" t="s">
        <v>18</v>
      </c>
      <c r="F602" s="18">
        <v>99.918000000000006</v>
      </c>
      <c r="G602" t="s">
        <v>4943</v>
      </c>
      <c r="H602" s="1">
        <f>IF(COUNTIF(G$2:G602,G602)=1,1,0)</f>
        <v>0</v>
      </c>
      <c r="I602" s="1">
        <v>2</v>
      </c>
      <c r="J602" s="1">
        <v>0.3</v>
      </c>
      <c r="K602" s="1">
        <v>-18.556200000000018</v>
      </c>
      <c r="L602" s="12">
        <f>VLOOKUP(train[[#This Row],[Sub-Category]],Análisis_ABC_XYZ[[#Headers],[#Data]],4,FALSE)</f>
        <v>0.55975208308209756</v>
      </c>
    </row>
    <row r="603" spans="1:12" x14ac:dyDescent="0.35">
      <c r="A603" s="2">
        <v>42170</v>
      </c>
      <c r="B603" s="1" t="s">
        <v>39</v>
      </c>
      <c r="C603" s="1" t="s">
        <v>1841</v>
      </c>
      <c r="D603" s="1" t="s">
        <v>14</v>
      </c>
      <c r="E603" s="1" t="s">
        <v>36</v>
      </c>
      <c r="F603" s="18">
        <v>36.544000000000004</v>
      </c>
      <c r="G603" t="s">
        <v>5968</v>
      </c>
      <c r="H603" s="1">
        <f>IF(COUNTIF(G$2:G603,G603)=1,1,0)</f>
        <v>1</v>
      </c>
      <c r="I603" s="1">
        <v>2</v>
      </c>
      <c r="J603" s="1">
        <v>0.2</v>
      </c>
      <c r="K603" s="1">
        <v>11.876799999999998</v>
      </c>
      <c r="L603" s="12">
        <f>VLOOKUP(train[[#This Row],[Sub-Category]],Análisis_ABC_XYZ[[#Headers],[#Data]],4,FALSE)</f>
        <v>0.43613829632717294</v>
      </c>
    </row>
    <row r="604" spans="1:12" x14ac:dyDescent="0.35">
      <c r="A604" s="2">
        <v>42170</v>
      </c>
      <c r="B604" s="1" t="s">
        <v>39</v>
      </c>
      <c r="C604" s="1" t="s">
        <v>332</v>
      </c>
      <c r="D604" s="1" t="s">
        <v>14</v>
      </c>
      <c r="E604" s="1" t="s">
        <v>29</v>
      </c>
      <c r="F604" s="18">
        <v>8.5679999999999978</v>
      </c>
      <c r="G604" t="s">
        <v>4943</v>
      </c>
      <c r="H604" s="1">
        <f>IF(COUNTIF(G$2:G604,G604)=1,1,0)</f>
        <v>0</v>
      </c>
      <c r="I604" s="1">
        <v>3</v>
      </c>
      <c r="J604" s="1">
        <v>0.8</v>
      </c>
      <c r="K604" s="1">
        <v>-14.5656</v>
      </c>
      <c r="L604" s="12">
        <f>VLOOKUP(train[[#This Row],[Sub-Category]],Análisis_ABC_XYZ[[#Headers],[#Data]],4,FALSE)</f>
        <v>0.46881743173671325</v>
      </c>
    </row>
    <row r="605" spans="1:12" x14ac:dyDescent="0.35">
      <c r="A605" s="2">
        <v>42171</v>
      </c>
      <c r="B605" s="1" t="s">
        <v>84</v>
      </c>
      <c r="C605" s="1" t="s">
        <v>467</v>
      </c>
      <c r="D605" s="1" t="s">
        <v>8</v>
      </c>
      <c r="E605" s="1" t="s">
        <v>11</v>
      </c>
      <c r="F605" s="18">
        <v>647.84</v>
      </c>
      <c r="G605" t="s">
        <v>6231</v>
      </c>
      <c r="H605" s="1">
        <f>IF(COUNTIF(G$2:G605,G605)=1,1,0)</f>
        <v>1</v>
      </c>
      <c r="I605" s="1">
        <v>8</v>
      </c>
      <c r="J605" s="1">
        <v>0</v>
      </c>
      <c r="K605" s="1">
        <v>32.391999999999939</v>
      </c>
      <c r="L605" s="12">
        <f>VLOOKUP(train[[#This Row],[Sub-Category]],Análisis_ABC_XYZ[[#Headers],[#Data]],4,FALSE)</f>
        <v>0.46529189879902266</v>
      </c>
    </row>
    <row r="606" spans="1:12" x14ac:dyDescent="0.35">
      <c r="A606" s="2">
        <v>42171</v>
      </c>
      <c r="B606" s="1" t="s">
        <v>89</v>
      </c>
      <c r="C606" s="1" t="s">
        <v>1522</v>
      </c>
      <c r="D606" s="1" t="s">
        <v>14</v>
      </c>
      <c r="E606" s="1" t="s">
        <v>61</v>
      </c>
      <c r="F606" s="18">
        <v>41.4</v>
      </c>
      <c r="G606" t="s">
        <v>1998</v>
      </c>
      <c r="H606" s="1">
        <f>IF(COUNTIF(G$2:G606,G606)=1,1,0)</f>
        <v>1</v>
      </c>
      <c r="I606" s="1">
        <v>5</v>
      </c>
      <c r="J606" s="1">
        <v>0</v>
      </c>
      <c r="K606" s="1">
        <v>19.457999999999998</v>
      </c>
      <c r="L606" s="12">
        <f>VLOOKUP(train[[#This Row],[Sub-Category]],Análisis_ABC_XYZ[[#Headers],[#Data]],4,FALSE)</f>
        <v>0.44424167803735209</v>
      </c>
    </row>
    <row r="607" spans="1:12" x14ac:dyDescent="0.35">
      <c r="A607" s="2">
        <v>42171</v>
      </c>
      <c r="B607" s="1" t="s">
        <v>89</v>
      </c>
      <c r="C607" s="1" t="s">
        <v>135</v>
      </c>
      <c r="D607" s="1" t="s">
        <v>14</v>
      </c>
      <c r="E607" s="1" t="s">
        <v>29</v>
      </c>
      <c r="F607" s="18">
        <v>39.552000000000007</v>
      </c>
      <c r="G607" t="s">
        <v>1998</v>
      </c>
      <c r="H607" s="1">
        <f>IF(COUNTIF(G$2:G607,G607)=1,1,0)</f>
        <v>0</v>
      </c>
      <c r="I607" s="1">
        <v>3</v>
      </c>
      <c r="J607" s="1">
        <v>0.2</v>
      </c>
      <c r="K607" s="1">
        <v>14.337599999999998</v>
      </c>
      <c r="L607" s="12">
        <f>VLOOKUP(train[[#This Row],[Sub-Category]],Análisis_ABC_XYZ[[#Headers],[#Data]],4,FALSE)</f>
        <v>0.46881743173671325</v>
      </c>
    </row>
    <row r="608" spans="1:12" x14ac:dyDescent="0.35">
      <c r="A608" s="2">
        <v>42171</v>
      </c>
      <c r="B608" s="1" t="s">
        <v>89</v>
      </c>
      <c r="C608" s="1" t="s">
        <v>1523</v>
      </c>
      <c r="D608" s="1" t="s">
        <v>14</v>
      </c>
      <c r="E608" s="1" t="s">
        <v>24</v>
      </c>
      <c r="F608" s="18">
        <v>35</v>
      </c>
      <c r="G608" t="s">
        <v>1998</v>
      </c>
      <c r="H608" s="1">
        <f>IF(COUNTIF(G$2:G608,G608)=1,1,0)</f>
        <v>0</v>
      </c>
      <c r="I608" s="1">
        <v>4</v>
      </c>
      <c r="J608" s="1">
        <v>0</v>
      </c>
      <c r="K608" s="1">
        <v>10.499999999999996</v>
      </c>
      <c r="L608" s="12">
        <f>VLOOKUP(train[[#This Row],[Sub-Category]],Análisis_ABC_XYZ[[#Headers],[#Data]],4,FALSE)</f>
        <v>0.45632477063632687</v>
      </c>
    </row>
    <row r="609" spans="1:12" x14ac:dyDescent="0.35">
      <c r="A609" s="2">
        <v>42172</v>
      </c>
      <c r="B609" s="1" t="s">
        <v>37</v>
      </c>
      <c r="C609" s="1" t="s">
        <v>374</v>
      </c>
      <c r="D609" s="1" t="s">
        <v>14</v>
      </c>
      <c r="E609" s="1" t="s">
        <v>29</v>
      </c>
      <c r="F609" s="18">
        <v>3266.3760000000002</v>
      </c>
      <c r="G609" t="s">
        <v>2148</v>
      </c>
      <c r="H609" s="1">
        <f>IF(COUNTIF(G$2:G609,G609)=1,1,0)</f>
        <v>1</v>
      </c>
      <c r="I609" s="1">
        <v>3</v>
      </c>
      <c r="J609" s="1">
        <v>0.2</v>
      </c>
      <c r="K609" s="1">
        <v>1061.5721999999998</v>
      </c>
      <c r="L609" s="12">
        <f>VLOOKUP(train[[#This Row],[Sub-Category]],Análisis_ABC_XYZ[[#Headers],[#Data]],4,FALSE)</f>
        <v>0.46881743173671325</v>
      </c>
    </row>
    <row r="610" spans="1:12" x14ac:dyDescent="0.35">
      <c r="A610" s="2">
        <v>42172</v>
      </c>
      <c r="B610" s="1" t="s">
        <v>81</v>
      </c>
      <c r="C610" s="1" t="s">
        <v>1807</v>
      </c>
      <c r="D610" s="1" t="s">
        <v>26</v>
      </c>
      <c r="E610" s="1" t="s">
        <v>208</v>
      </c>
      <c r="F610" s="18">
        <v>65.97</v>
      </c>
      <c r="G610" t="s">
        <v>4713</v>
      </c>
      <c r="H610" s="1">
        <f>IF(COUNTIF(G$2:G610,G610)=1,1,0)</f>
        <v>1</v>
      </c>
      <c r="I610" s="1">
        <v>3</v>
      </c>
      <c r="J610" s="1">
        <v>0</v>
      </c>
      <c r="K610" s="1">
        <v>31.005899999999997</v>
      </c>
      <c r="L610" s="12">
        <f>VLOOKUP(train[[#This Row],[Sub-Category]],Análisis_ABC_XYZ[[#Headers],[#Data]],4,FALSE)</f>
        <v>0.5183572270896134</v>
      </c>
    </row>
    <row r="611" spans="1:12" x14ac:dyDescent="0.35">
      <c r="A611" s="2">
        <v>42172</v>
      </c>
      <c r="B611" s="1" t="s">
        <v>72</v>
      </c>
      <c r="C611" s="1" t="s">
        <v>1742</v>
      </c>
      <c r="D611" s="1" t="s">
        <v>14</v>
      </c>
      <c r="E611" s="1" t="s">
        <v>36</v>
      </c>
      <c r="F611" s="18">
        <v>62.015999999999998</v>
      </c>
      <c r="G611" t="s">
        <v>6941</v>
      </c>
      <c r="H611" s="1">
        <f>IF(COUNTIF(G$2:G611,G611)=1,1,0)</f>
        <v>1</v>
      </c>
      <c r="I611" s="1">
        <v>2</v>
      </c>
      <c r="J611" s="1">
        <v>0.2</v>
      </c>
      <c r="K611" s="1">
        <v>22.480800000000002</v>
      </c>
      <c r="L611" s="12">
        <f>VLOOKUP(train[[#This Row],[Sub-Category]],Análisis_ABC_XYZ[[#Headers],[#Data]],4,FALSE)</f>
        <v>0.43613829632717294</v>
      </c>
    </row>
    <row r="612" spans="1:12" x14ac:dyDescent="0.35">
      <c r="A612" s="2">
        <v>42172</v>
      </c>
      <c r="B612" s="1" t="s">
        <v>37</v>
      </c>
      <c r="C612" s="1" t="s">
        <v>350</v>
      </c>
      <c r="D612" s="1" t="s">
        <v>14</v>
      </c>
      <c r="E612" s="1" t="s">
        <v>91</v>
      </c>
      <c r="F612" s="18">
        <v>17.899999999999999</v>
      </c>
      <c r="G612" t="s">
        <v>2148</v>
      </c>
      <c r="H612" s="1">
        <f>IF(COUNTIF(G$2:G612,G612)=1,1,0)</f>
        <v>0</v>
      </c>
      <c r="I612" s="1">
        <v>5</v>
      </c>
      <c r="J612" s="1">
        <v>0</v>
      </c>
      <c r="K612" s="1">
        <v>8.9499999999999993</v>
      </c>
      <c r="L612" s="12">
        <f>VLOOKUP(train[[#This Row],[Sub-Category]],Análisis_ABC_XYZ[[#Headers],[#Data]],4,FALSE)</f>
        <v>0.51168203684699509</v>
      </c>
    </row>
    <row r="613" spans="1:12" x14ac:dyDescent="0.35">
      <c r="A613" s="2">
        <v>42172</v>
      </c>
      <c r="B613" s="1" t="s">
        <v>37</v>
      </c>
      <c r="C613" s="1" t="s">
        <v>1102</v>
      </c>
      <c r="D613" s="1" t="s">
        <v>8</v>
      </c>
      <c r="E613" s="1" t="s">
        <v>22</v>
      </c>
      <c r="F613" s="18">
        <v>6.24</v>
      </c>
      <c r="G613" t="s">
        <v>2148</v>
      </c>
      <c r="H613" s="1">
        <f>IF(COUNTIF(G$2:G613,G613)=1,1,0)</f>
        <v>0</v>
      </c>
      <c r="I613" s="1">
        <v>3</v>
      </c>
      <c r="J613" s="1">
        <v>0</v>
      </c>
      <c r="K613" s="1">
        <v>2.6208000000000005</v>
      </c>
      <c r="L613" s="12">
        <f>VLOOKUP(train[[#This Row],[Sub-Category]],Análisis_ABC_XYZ[[#Headers],[#Data]],4,FALSE)</f>
        <v>0.4595170286641902</v>
      </c>
    </row>
    <row r="614" spans="1:12" x14ac:dyDescent="0.35">
      <c r="A614" s="2">
        <v>42173</v>
      </c>
      <c r="B614" s="1" t="s">
        <v>12</v>
      </c>
      <c r="C614" s="1" t="s">
        <v>189</v>
      </c>
      <c r="D614" s="1" t="s">
        <v>26</v>
      </c>
      <c r="E614" s="1" t="s">
        <v>27</v>
      </c>
      <c r="F614" s="18">
        <v>139.80000000000001</v>
      </c>
      <c r="G614" t="s">
        <v>3274</v>
      </c>
      <c r="H614" s="1">
        <f>IF(COUNTIF(G$2:G614,G614)=1,1,0)</f>
        <v>1</v>
      </c>
      <c r="I614" s="1">
        <v>5</v>
      </c>
      <c r="J614" s="1">
        <v>0.2</v>
      </c>
      <c r="K614" s="1">
        <v>12.232500000000009</v>
      </c>
      <c r="L614" s="12">
        <f>VLOOKUP(train[[#This Row],[Sub-Category]],Análisis_ABC_XYZ[[#Headers],[#Data]],4,FALSE)</f>
        <v>0.41105220110552465</v>
      </c>
    </row>
    <row r="615" spans="1:12" x14ac:dyDescent="0.35">
      <c r="A615" s="2">
        <v>42175</v>
      </c>
      <c r="B615" s="1" t="s">
        <v>39</v>
      </c>
      <c r="C615" s="1" t="s">
        <v>114</v>
      </c>
      <c r="D615" s="1" t="s">
        <v>14</v>
      </c>
      <c r="E615" s="1" t="s">
        <v>20</v>
      </c>
      <c r="F615" s="18">
        <v>509.48800000000006</v>
      </c>
      <c r="G615" t="s">
        <v>4140</v>
      </c>
      <c r="H615" s="1">
        <f>IF(COUNTIF(G$2:G615,G615)=1,1,0)</f>
        <v>1</v>
      </c>
      <c r="I615" s="1">
        <v>7</v>
      </c>
      <c r="J615" s="1">
        <v>0.2</v>
      </c>
      <c r="K615" s="1">
        <v>-127.37200000000001</v>
      </c>
      <c r="L615" s="12">
        <f>VLOOKUP(train[[#This Row],[Sub-Category]],Análisis_ABC_XYZ[[#Headers],[#Data]],4,FALSE)</f>
        <v>0.44610841445725197</v>
      </c>
    </row>
    <row r="616" spans="1:12" x14ac:dyDescent="0.35">
      <c r="A616" s="2">
        <v>42175</v>
      </c>
      <c r="B616" s="1" t="s">
        <v>198</v>
      </c>
      <c r="C616" s="1" t="s">
        <v>1220</v>
      </c>
      <c r="D616" s="1" t="s">
        <v>14</v>
      </c>
      <c r="E616" s="1" t="s">
        <v>31</v>
      </c>
      <c r="F616" s="18">
        <v>471.90000000000003</v>
      </c>
      <c r="G616" t="s">
        <v>2386</v>
      </c>
      <c r="H616" s="1">
        <f>IF(COUNTIF(G$2:G616,G616)=1,1,0)</f>
        <v>1</v>
      </c>
      <c r="I616" s="1">
        <v>6</v>
      </c>
      <c r="J616" s="1">
        <v>0</v>
      </c>
      <c r="K616" s="1">
        <v>155.72699999999998</v>
      </c>
      <c r="L616" s="12">
        <f>VLOOKUP(train[[#This Row],[Sub-Category]],Análisis_ABC_XYZ[[#Headers],[#Data]],4,FALSE)</f>
        <v>0.49507917887403441</v>
      </c>
    </row>
    <row r="617" spans="1:12" x14ac:dyDescent="0.35">
      <c r="A617" s="2">
        <v>42175</v>
      </c>
      <c r="B617" s="1" t="s">
        <v>39</v>
      </c>
      <c r="C617" s="1" t="s">
        <v>1563</v>
      </c>
      <c r="D617" s="1" t="s">
        <v>26</v>
      </c>
      <c r="E617" s="1" t="s">
        <v>208</v>
      </c>
      <c r="F617" s="18">
        <v>418.8</v>
      </c>
      <c r="G617" t="s">
        <v>4140</v>
      </c>
      <c r="H617" s="1">
        <f>IF(COUNTIF(G$2:G617,G617)=1,1,0)</f>
        <v>0</v>
      </c>
      <c r="I617" s="1">
        <v>2</v>
      </c>
      <c r="J617" s="1">
        <v>0.4</v>
      </c>
      <c r="K617" s="1">
        <v>-97.71999999999997</v>
      </c>
      <c r="L617" s="12">
        <f>VLOOKUP(train[[#This Row],[Sub-Category]],Análisis_ABC_XYZ[[#Headers],[#Data]],4,FALSE)</f>
        <v>0.5183572270896134</v>
      </c>
    </row>
    <row r="618" spans="1:12" x14ac:dyDescent="0.35">
      <c r="A618" s="2">
        <v>42175</v>
      </c>
      <c r="B618" s="1" t="s">
        <v>39</v>
      </c>
      <c r="C618" s="1" t="s">
        <v>1441</v>
      </c>
      <c r="D618" s="1" t="s">
        <v>26</v>
      </c>
      <c r="E618" s="1" t="s">
        <v>27</v>
      </c>
      <c r="F618" s="18">
        <v>201.584</v>
      </c>
      <c r="G618" t="s">
        <v>4140</v>
      </c>
      <c r="H618" s="1">
        <f>IF(COUNTIF(G$2:G618,G618)=1,1,0)</f>
        <v>0</v>
      </c>
      <c r="I618" s="1">
        <v>2</v>
      </c>
      <c r="J618" s="1">
        <v>0.2</v>
      </c>
      <c r="K618" s="1">
        <v>20.158400000000015</v>
      </c>
      <c r="L618" s="12">
        <f>VLOOKUP(train[[#This Row],[Sub-Category]],Análisis_ABC_XYZ[[#Headers],[#Data]],4,FALSE)</f>
        <v>0.41105220110552465</v>
      </c>
    </row>
    <row r="619" spans="1:12" x14ac:dyDescent="0.35">
      <c r="A619" s="2">
        <v>42175</v>
      </c>
      <c r="B619" s="1" t="s">
        <v>39</v>
      </c>
      <c r="C619" s="1" t="s">
        <v>1616</v>
      </c>
      <c r="D619" s="1" t="s">
        <v>8</v>
      </c>
      <c r="E619" s="1" t="s">
        <v>9</v>
      </c>
      <c r="F619" s="18">
        <v>193.06559999999999</v>
      </c>
      <c r="G619" t="s">
        <v>4140</v>
      </c>
      <c r="H619" s="1">
        <f>IF(COUNTIF(G$2:G619,G619)=1,1,0)</f>
        <v>0</v>
      </c>
      <c r="I619" s="1">
        <v>4</v>
      </c>
      <c r="J619" s="1">
        <v>0.32</v>
      </c>
      <c r="K619" s="1">
        <v>-19.874399999999994</v>
      </c>
      <c r="L619" s="12">
        <f>VLOOKUP(train[[#This Row],[Sub-Category]],Análisis_ABC_XYZ[[#Headers],[#Data]],4,FALSE)</f>
        <v>0.5176847302647779</v>
      </c>
    </row>
    <row r="620" spans="1:12" x14ac:dyDescent="0.35">
      <c r="A620" s="2">
        <v>42175</v>
      </c>
      <c r="B620" s="1" t="s">
        <v>39</v>
      </c>
      <c r="C620" s="1" t="s">
        <v>845</v>
      </c>
      <c r="D620" s="1" t="s">
        <v>14</v>
      </c>
      <c r="E620" s="1" t="s">
        <v>36</v>
      </c>
      <c r="F620" s="18">
        <v>15.552000000000003</v>
      </c>
      <c r="G620" t="s">
        <v>4140</v>
      </c>
      <c r="H620" s="1">
        <f>IF(COUNTIF(G$2:G620,G620)=1,1,0)</f>
        <v>0</v>
      </c>
      <c r="I620" s="1">
        <v>3</v>
      </c>
      <c r="J620" s="1">
        <v>0.2</v>
      </c>
      <c r="K620" s="1">
        <v>5.4432</v>
      </c>
      <c r="L620" s="12">
        <f>VLOOKUP(train[[#This Row],[Sub-Category]],Análisis_ABC_XYZ[[#Headers],[#Data]],4,FALSE)</f>
        <v>0.43613829632717294</v>
      </c>
    </row>
    <row r="621" spans="1:12" x14ac:dyDescent="0.35">
      <c r="A621" s="2">
        <v>42175</v>
      </c>
      <c r="B621" s="1" t="s">
        <v>39</v>
      </c>
      <c r="C621" s="1" t="s">
        <v>96</v>
      </c>
      <c r="D621" s="1" t="s">
        <v>14</v>
      </c>
      <c r="E621" s="1" t="s">
        <v>36</v>
      </c>
      <c r="F621" s="18">
        <v>11.648000000000001</v>
      </c>
      <c r="G621" t="s">
        <v>4140</v>
      </c>
      <c r="H621" s="1">
        <f>IF(COUNTIF(G$2:G621,G621)=1,1,0)</f>
        <v>0</v>
      </c>
      <c r="I621" s="1">
        <v>2</v>
      </c>
      <c r="J621" s="1">
        <v>0.2</v>
      </c>
      <c r="K621" s="1">
        <v>4.0768000000000004</v>
      </c>
      <c r="L621" s="12">
        <f>VLOOKUP(train[[#This Row],[Sub-Category]],Análisis_ABC_XYZ[[#Headers],[#Data]],4,FALSE)</f>
        <v>0.43613829632717294</v>
      </c>
    </row>
    <row r="622" spans="1:12" x14ac:dyDescent="0.35">
      <c r="A622" s="2">
        <v>42175</v>
      </c>
      <c r="B622" s="1" t="s">
        <v>198</v>
      </c>
      <c r="C622" s="1" t="s">
        <v>1341</v>
      </c>
      <c r="D622" s="1" t="s">
        <v>14</v>
      </c>
      <c r="E622" s="1" t="s">
        <v>24</v>
      </c>
      <c r="F622" s="18">
        <v>3.52</v>
      </c>
      <c r="G622" t="s">
        <v>2386</v>
      </c>
      <c r="H622" s="1">
        <f>IF(COUNTIF(G$2:G622,G622)=1,1,0)</f>
        <v>0</v>
      </c>
      <c r="I622" s="1">
        <v>2</v>
      </c>
      <c r="J622" s="1">
        <v>0</v>
      </c>
      <c r="K622" s="1">
        <v>1.6896</v>
      </c>
      <c r="L622" s="12">
        <f>VLOOKUP(train[[#This Row],[Sub-Category]],Análisis_ABC_XYZ[[#Headers],[#Data]],4,FALSE)</f>
        <v>0.45632477063632687</v>
      </c>
    </row>
    <row r="623" spans="1:12" x14ac:dyDescent="0.35">
      <c r="A623" s="2">
        <v>42175</v>
      </c>
      <c r="B623" s="1" t="s">
        <v>39</v>
      </c>
      <c r="C623" s="1" t="s">
        <v>41</v>
      </c>
      <c r="D623" s="1" t="s">
        <v>14</v>
      </c>
      <c r="E623" s="1" t="s">
        <v>29</v>
      </c>
      <c r="F623" s="18">
        <v>3.3919999999999995</v>
      </c>
      <c r="G623" t="s">
        <v>4140</v>
      </c>
      <c r="H623" s="1">
        <f>IF(COUNTIF(G$2:G623,G623)=1,1,0)</f>
        <v>0</v>
      </c>
      <c r="I623" s="1">
        <v>4</v>
      </c>
      <c r="J623" s="1">
        <v>0.8</v>
      </c>
      <c r="K623" s="1">
        <v>-5.088000000000001</v>
      </c>
      <c r="L623" s="12">
        <f>VLOOKUP(train[[#This Row],[Sub-Category]],Análisis_ABC_XYZ[[#Headers],[#Data]],4,FALSE)</f>
        <v>0.46881743173671325</v>
      </c>
    </row>
    <row r="624" spans="1:12" x14ac:dyDescent="0.35">
      <c r="A624" s="2">
        <v>42176</v>
      </c>
      <c r="B624" s="1" t="s">
        <v>239</v>
      </c>
      <c r="C624" s="1" t="s">
        <v>934</v>
      </c>
      <c r="D624" s="1" t="s">
        <v>26</v>
      </c>
      <c r="E624" s="1" t="s">
        <v>27</v>
      </c>
      <c r="F624" s="18">
        <v>1322.93</v>
      </c>
      <c r="G624" t="s">
        <v>2416</v>
      </c>
      <c r="H624" s="1">
        <f>IF(COUNTIF(G$2:G624,G624)=1,1,0)</f>
        <v>1</v>
      </c>
      <c r="I624" s="1">
        <v>7</v>
      </c>
      <c r="J624" s="1">
        <v>0</v>
      </c>
      <c r="K624" s="1">
        <v>357.19110000000001</v>
      </c>
      <c r="L624" s="12">
        <f>VLOOKUP(train[[#This Row],[Sub-Category]],Análisis_ABC_XYZ[[#Headers],[#Data]],4,FALSE)</f>
        <v>0.41105220110552465</v>
      </c>
    </row>
    <row r="625" spans="1:12" x14ac:dyDescent="0.35">
      <c r="A625" s="2">
        <v>42176</v>
      </c>
      <c r="B625" s="1" t="s">
        <v>89</v>
      </c>
      <c r="C625" s="1" t="s">
        <v>1314</v>
      </c>
      <c r="D625" s="1" t="s">
        <v>26</v>
      </c>
      <c r="E625" s="1" t="s">
        <v>27</v>
      </c>
      <c r="F625" s="18">
        <v>1214.8499999999999</v>
      </c>
      <c r="G625" t="s">
        <v>6431</v>
      </c>
      <c r="H625" s="1">
        <f>IF(COUNTIF(G$2:G625,G625)=1,1,0)</f>
        <v>1</v>
      </c>
      <c r="I625" s="1">
        <v>3</v>
      </c>
      <c r="J625" s="1">
        <v>0</v>
      </c>
      <c r="K625" s="1">
        <v>352.30649999999997</v>
      </c>
      <c r="L625" s="12">
        <f>VLOOKUP(train[[#This Row],[Sub-Category]],Análisis_ABC_XYZ[[#Headers],[#Data]],4,FALSE)</f>
        <v>0.41105220110552465</v>
      </c>
    </row>
    <row r="626" spans="1:12" x14ac:dyDescent="0.35">
      <c r="A626" s="2">
        <v>42176</v>
      </c>
      <c r="B626" s="1" t="s">
        <v>52</v>
      </c>
      <c r="C626" s="1" t="s">
        <v>302</v>
      </c>
      <c r="D626" s="1" t="s">
        <v>26</v>
      </c>
      <c r="E626" s="1" t="s">
        <v>56</v>
      </c>
      <c r="F626" s="18">
        <v>95.968000000000004</v>
      </c>
      <c r="G626" t="s">
        <v>4289</v>
      </c>
      <c r="H626" s="1">
        <f>IF(COUNTIF(G$2:G626,G626)=1,1,0)</f>
        <v>1</v>
      </c>
      <c r="I626" s="1">
        <v>4</v>
      </c>
      <c r="J626" s="1">
        <v>0.2</v>
      </c>
      <c r="K626" s="1">
        <v>28.790400000000009</v>
      </c>
      <c r="L626" s="12">
        <f>VLOOKUP(train[[#This Row],[Sub-Category]],Análisis_ABC_XYZ[[#Headers],[#Data]],4,FALSE)</f>
        <v>0.52062335344040378</v>
      </c>
    </row>
    <row r="627" spans="1:12" x14ac:dyDescent="0.35">
      <c r="A627" s="2">
        <v>42176</v>
      </c>
      <c r="B627" s="1" t="s">
        <v>89</v>
      </c>
      <c r="C627" s="1" t="s">
        <v>581</v>
      </c>
      <c r="D627" s="1" t="s">
        <v>26</v>
      </c>
      <c r="E627" s="1" t="s">
        <v>27</v>
      </c>
      <c r="F627" s="18">
        <v>617.97</v>
      </c>
      <c r="G627" t="s">
        <v>2627</v>
      </c>
      <c r="H627" s="1">
        <f>IF(COUNTIF(G$2:G627,G627)=1,1,0)</f>
        <v>1</v>
      </c>
      <c r="I627" s="1">
        <v>3</v>
      </c>
      <c r="J627" s="1">
        <v>0</v>
      </c>
      <c r="K627" s="1">
        <v>160.6722</v>
      </c>
      <c r="L627" s="12">
        <f>VLOOKUP(train[[#This Row],[Sub-Category]],Análisis_ABC_XYZ[[#Headers],[#Data]],4,FALSE)</f>
        <v>0.41105220110552465</v>
      </c>
    </row>
    <row r="628" spans="1:12" x14ac:dyDescent="0.35">
      <c r="A628" s="2">
        <v>42176</v>
      </c>
      <c r="B628" s="1" t="s">
        <v>107</v>
      </c>
      <c r="C628" s="1" t="s">
        <v>33</v>
      </c>
      <c r="D628" s="1" t="s">
        <v>26</v>
      </c>
      <c r="E628" s="1" t="s">
        <v>27</v>
      </c>
      <c r="F628" s="18">
        <v>284.82</v>
      </c>
      <c r="G628" t="s">
        <v>4223</v>
      </c>
      <c r="H628" s="1">
        <f>IF(COUNTIF(G$2:G628,G628)=1,1,0)</f>
        <v>1</v>
      </c>
      <c r="I628" s="1">
        <v>1</v>
      </c>
      <c r="J628" s="1">
        <v>0</v>
      </c>
      <c r="K628" s="1">
        <v>74.053200000000004</v>
      </c>
      <c r="L628" s="12">
        <f>VLOOKUP(train[[#This Row],[Sub-Category]],Análisis_ABC_XYZ[[#Headers],[#Data]],4,FALSE)</f>
        <v>0.41105220110552465</v>
      </c>
    </row>
    <row r="629" spans="1:12" x14ac:dyDescent="0.35">
      <c r="A629" s="2">
        <v>42176</v>
      </c>
      <c r="B629" s="1" t="s">
        <v>52</v>
      </c>
      <c r="C629" s="1" t="s">
        <v>1539</v>
      </c>
      <c r="D629" s="1" t="s">
        <v>26</v>
      </c>
      <c r="E629" s="1" t="s">
        <v>208</v>
      </c>
      <c r="F629" s="18">
        <v>206.99100000000004</v>
      </c>
      <c r="G629" t="s">
        <v>4289</v>
      </c>
      <c r="H629" s="1">
        <f>IF(COUNTIF(G$2:G629,G629)=1,1,0)</f>
        <v>0</v>
      </c>
      <c r="I629" s="1">
        <v>3</v>
      </c>
      <c r="J629" s="1">
        <v>0.7</v>
      </c>
      <c r="K629" s="1">
        <v>-172.49250000000001</v>
      </c>
      <c r="L629" s="12">
        <f>VLOOKUP(train[[#This Row],[Sub-Category]],Análisis_ABC_XYZ[[#Headers],[#Data]],4,FALSE)</f>
        <v>0.5183572270896134</v>
      </c>
    </row>
    <row r="630" spans="1:12" x14ac:dyDescent="0.35">
      <c r="A630" s="2">
        <v>42176</v>
      </c>
      <c r="B630" s="1" t="s">
        <v>107</v>
      </c>
      <c r="C630" s="1" t="s">
        <v>639</v>
      </c>
      <c r="D630" s="1" t="s">
        <v>8</v>
      </c>
      <c r="E630" s="1" t="s">
        <v>22</v>
      </c>
      <c r="F630" s="18">
        <v>104.01</v>
      </c>
      <c r="G630" t="s">
        <v>4223</v>
      </c>
      <c r="H630" s="1">
        <f>IF(COUNTIF(G$2:G630,G630)=1,1,0)</f>
        <v>0</v>
      </c>
      <c r="I630" s="1">
        <v>1</v>
      </c>
      <c r="J630" s="1">
        <v>0</v>
      </c>
      <c r="K630" s="1">
        <v>14.561400000000006</v>
      </c>
      <c r="L630" s="12">
        <f>VLOOKUP(train[[#This Row],[Sub-Category]],Análisis_ABC_XYZ[[#Headers],[#Data]],4,FALSE)</f>
        <v>0.4595170286641902</v>
      </c>
    </row>
    <row r="631" spans="1:12" x14ac:dyDescent="0.35">
      <c r="A631" s="2">
        <v>42176</v>
      </c>
      <c r="B631" s="1" t="s">
        <v>89</v>
      </c>
      <c r="C631" s="1" t="s">
        <v>1008</v>
      </c>
      <c r="D631" s="1" t="s">
        <v>14</v>
      </c>
      <c r="E631" s="1" t="s">
        <v>31</v>
      </c>
      <c r="F631" s="18">
        <v>59.699999999999996</v>
      </c>
      <c r="G631" t="s">
        <v>2627</v>
      </c>
      <c r="H631" s="1">
        <f>IF(COUNTIF(G$2:G631,G631)=1,1,0)</f>
        <v>0</v>
      </c>
      <c r="I631" s="1">
        <v>3</v>
      </c>
      <c r="J631" s="1">
        <v>0</v>
      </c>
      <c r="K631" s="1">
        <v>26.864999999999995</v>
      </c>
      <c r="L631" s="12">
        <f>VLOOKUP(train[[#This Row],[Sub-Category]],Análisis_ABC_XYZ[[#Headers],[#Data]],4,FALSE)</f>
        <v>0.49507917887403441</v>
      </c>
    </row>
    <row r="632" spans="1:12" x14ac:dyDescent="0.35">
      <c r="A632" s="2">
        <v>42176</v>
      </c>
      <c r="B632" s="1" t="s">
        <v>52</v>
      </c>
      <c r="C632" s="1" t="s">
        <v>1176</v>
      </c>
      <c r="D632" s="1" t="s">
        <v>14</v>
      </c>
      <c r="E632" s="1" t="s">
        <v>31</v>
      </c>
      <c r="F632" s="18">
        <v>44.416000000000004</v>
      </c>
      <c r="G632" t="s">
        <v>4289</v>
      </c>
      <c r="H632" s="1">
        <f>IF(COUNTIF(G$2:G632,G632)=1,1,0)</f>
        <v>0</v>
      </c>
      <c r="I632" s="1">
        <v>2</v>
      </c>
      <c r="J632" s="1">
        <v>0.2</v>
      </c>
      <c r="K632" s="1">
        <v>3.8864000000000001</v>
      </c>
      <c r="L632" s="12">
        <f>VLOOKUP(train[[#This Row],[Sub-Category]],Análisis_ABC_XYZ[[#Headers],[#Data]],4,FALSE)</f>
        <v>0.49507917887403441</v>
      </c>
    </row>
    <row r="633" spans="1:12" x14ac:dyDescent="0.35">
      <c r="A633" s="2">
        <v>42176</v>
      </c>
      <c r="B633" s="1" t="s">
        <v>107</v>
      </c>
      <c r="C633" s="1" t="s">
        <v>640</v>
      </c>
      <c r="D633" s="1" t="s">
        <v>14</v>
      </c>
      <c r="E633" s="1" t="s">
        <v>20</v>
      </c>
      <c r="F633" s="18">
        <v>36.839999999999996</v>
      </c>
      <c r="G633" t="s">
        <v>4223</v>
      </c>
      <c r="H633" s="1">
        <f>IF(COUNTIF(G$2:G633,G633)=1,1,0)</f>
        <v>0</v>
      </c>
      <c r="I633" s="1">
        <v>3</v>
      </c>
      <c r="J633" s="1">
        <v>0</v>
      </c>
      <c r="K633" s="1">
        <v>10.315199999999999</v>
      </c>
      <c r="L633" s="12">
        <f>VLOOKUP(train[[#This Row],[Sub-Category]],Análisis_ABC_XYZ[[#Headers],[#Data]],4,FALSE)</f>
        <v>0.44610841445725197</v>
      </c>
    </row>
    <row r="634" spans="1:12" x14ac:dyDescent="0.35">
      <c r="A634" s="2">
        <v>42176</v>
      </c>
      <c r="B634" s="1" t="s">
        <v>145</v>
      </c>
      <c r="C634" s="1" t="s">
        <v>801</v>
      </c>
      <c r="D634" s="1" t="s">
        <v>14</v>
      </c>
      <c r="E634" s="1" t="s">
        <v>29</v>
      </c>
      <c r="F634" s="18">
        <v>25.164000000000001</v>
      </c>
      <c r="G634" t="s">
        <v>5201</v>
      </c>
      <c r="H634" s="1">
        <f>IF(COUNTIF(G$2:G634,G634)=1,1,0)</f>
        <v>1</v>
      </c>
      <c r="I634" s="1">
        <v>2</v>
      </c>
      <c r="J634" s="1">
        <v>0.7</v>
      </c>
      <c r="K634" s="1">
        <v>-16.775999999999996</v>
      </c>
      <c r="L634" s="12">
        <f>VLOOKUP(train[[#This Row],[Sub-Category]],Análisis_ABC_XYZ[[#Headers],[#Data]],4,FALSE)</f>
        <v>0.46881743173671325</v>
      </c>
    </row>
    <row r="635" spans="1:12" x14ac:dyDescent="0.35">
      <c r="A635" s="2">
        <v>42176</v>
      </c>
      <c r="B635" s="1" t="s">
        <v>52</v>
      </c>
      <c r="C635" s="1" t="s">
        <v>904</v>
      </c>
      <c r="D635" s="1" t="s">
        <v>14</v>
      </c>
      <c r="E635" s="1" t="s">
        <v>61</v>
      </c>
      <c r="F635" s="18">
        <v>24.896000000000001</v>
      </c>
      <c r="G635" t="s">
        <v>4289</v>
      </c>
      <c r="H635" s="1">
        <f>IF(COUNTIF(G$2:G635,G635)=1,1,0)</f>
        <v>0</v>
      </c>
      <c r="I635" s="1">
        <v>4</v>
      </c>
      <c r="J635" s="1">
        <v>0.2</v>
      </c>
      <c r="K635" s="1">
        <v>8.4024000000000001</v>
      </c>
      <c r="L635" s="12">
        <f>VLOOKUP(train[[#This Row],[Sub-Category]],Análisis_ABC_XYZ[[#Headers],[#Data]],4,FALSE)</f>
        <v>0.44424167803735209</v>
      </c>
    </row>
    <row r="636" spans="1:12" x14ac:dyDescent="0.35">
      <c r="A636" s="2">
        <v>42176</v>
      </c>
      <c r="B636" s="1" t="s">
        <v>229</v>
      </c>
      <c r="C636" s="1" t="s">
        <v>46</v>
      </c>
      <c r="D636" s="1" t="s">
        <v>14</v>
      </c>
      <c r="E636" s="1" t="s">
        <v>24</v>
      </c>
      <c r="F636" s="18">
        <v>21.400000000000002</v>
      </c>
      <c r="G636" t="s">
        <v>2193</v>
      </c>
      <c r="H636" s="1">
        <f>IF(COUNTIF(G$2:G636,G636)=1,1,0)</f>
        <v>1</v>
      </c>
      <c r="I636" s="1">
        <v>5</v>
      </c>
      <c r="J636" s="1">
        <v>0</v>
      </c>
      <c r="K636" s="1">
        <v>6.2059999999999977</v>
      </c>
      <c r="L636" s="12">
        <f>VLOOKUP(train[[#This Row],[Sub-Category]],Análisis_ABC_XYZ[[#Headers],[#Data]],4,FALSE)</f>
        <v>0.45632477063632687</v>
      </c>
    </row>
    <row r="637" spans="1:12" x14ac:dyDescent="0.35">
      <c r="A637" s="2">
        <v>42176</v>
      </c>
      <c r="B637" s="1" t="s">
        <v>89</v>
      </c>
      <c r="C637" s="1" t="s">
        <v>1322</v>
      </c>
      <c r="D637" s="1" t="s">
        <v>14</v>
      </c>
      <c r="E637" s="1" t="s">
        <v>36</v>
      </c>
      <c r="F637" s="18">
        <v>19.649999999999999</v>
      </c>
      <c r="G637" t="s">
        <v>2627</v>
      </c>
      <c r="H637" s="1">
        <f>IF(COUNTIF(G$2:G637,G637)=1,1,0)</f>
        <v>0</v>
      </c>
      <c r="I637" s="1">
        <v>3</v>
      </c>
      <c r="J637" s="1">
        <v>0</v>
      </c>
      <c r="K637" s="1">
        <v>9.0389999999999997</v>
      </c>
      <c r="L637" s="12">
        <f>VLOOKUP(train[[#This Row],[Sub-Category]],Análisis_ABC_XYZ[[#Headers],[#Data]],4,FALSE)</f>
        <v>0.43613829632717294</v>
      </c>
    </row>
    <row r="638" spans="1:12" x14ac:dyDescent="0.35">
      <c r="A638" s="2">
        <v>42176</v>
      </c>
      <c r="B638" s="1" t="s">
        <v>145</v>
      </c>
      <c r="C638" s="1" t="s">
        <v>1152</v>
      </c>
      <c r="D638" s="1" t="s">
        <v>14</v>
      </c>
      <c r="E638" s="1" t="s">
        <v>29</v>
      </c>
      <c r="F638" s="18">
        <v>11.088000000000003</v>
      </c>
      <c r="G638" t="s">
        <v>5201</v>
      </c>
      <c r="H638" s="1">
        <f>IF(COUNTIF(G$2:G638,G638)=1,1,0)</f>
        <v>0</v>
      </c>
      <c r="I638" s="1">
        <v>7</v>
      </c>
      <c r="J638" s="1">
        <v>0.7</v>
      </c>
      <c r="K638" s="1">
        <v>-8.1311999999999998</v>
      </c>
      <c r="L638" s="12">
        <f>VLOOKUP(train[[#This Row],[Sub-Category]],Análisis_ABC_XYZ[[#Headers],[#Data]],4,FALSE)</f>
        <v>0.46881743173671325</v>
      </c>
    </row>
    <row r="639" spans="1:12" x14ac:dyDescent="0.35">
      <c r="A639" s="2">
        <v>42176</v>
      </c>
      <c r="B639" s="1" t="s">
        <v>52</v>
      </c>
      <c r="C639" s="1" t="s">
        <v>555</v>
      </c>
      <c r="D639" s="1" t="s">
        <v>14</v>
      </c>
      <c r="E639" s="1" t="s">
        <v>29</v>
      </c>
      <c r="F639" s="18">
        <v>9.006000000000002</v>
      </c>
      <c r="G639" t="s">
        <v>4289</v>
      </c>
      <c r="H639" s="1">
        <f>IF(COUNTIF(G$2:G639,G639)=1,1,0)</f>
        <v>0</v>
      </c>
      <c r="I639" s="1">
        <v>2</v>
      </c>
      <c r="J639" s="1">
        <v>0.7</v>
      </c>
      <c r="K639" s="1">
        <v>-7.2048000000000023</v>
      </c>
      <c r="L639" s="12">
        <f>VLOOKUP(train[[#This Row],[Sub-Category]],Análisis_ABC_XYZ[[#Headers],[#Data]],4,FALSE)</f>
        <v>0.46881743173671325</v>
      </c>
    </row>
    <row r="640" spans="1:12" x14ac:dyDescent="0.35">
      <c r="A640" s="2">
        <v>42176</v>
      </c>
      <c r="B640" s="1" t="s">
        <v>52</v>
      </c>
      <c r="C640" s="1" t="s">
        <v>1538</v>
      </c>
      <c r="D640" s="1" t="s">
        <v>8</v>
      </c>
      <c r="E640" s="1" t="s">
        <v>22</v>
      </c>
      <c r="F640" s="18">
        <v>3.9840000000000004</v>
      </c>
      <c r="G640" t="s">
        <v>4289</v>
      </c>
      <c r="H640" s="1">
        <f>IF(COUNTIF(G$2:G640,G640)=1,1,0)</f>
        <v>0</v>
      </c>
      <c r="I640" s="1">
        <v>1</v>
      </c>
      <c r="J640" s="1">
        <v>0.2</v>
      </c>
      <c r="K640" s="1">
        <v>0.64739999999999964</v>
      </c>
      <c r="L640" s="12">
        <f>VLOOKUP(train[[#This Row],[Sub-Category]],Análisis_ABC_XYZ[[#Headers],[#Data]],4,FALSE)</f>
        <v>0.4595170286641902</v>
      </c>
    </row>
    <row r="641" spans="1:12" x14ac:dyDescent="0.35">
      <c r="A641" s="2">
        <v>42176</v>
      </c>
      <c r="B641" s="1" t="s">
        <v>239</v>
      </c>
      <c r="C641" s="1" t="s">
        <v>935</v>
      </c>
      <c r="D641" s="1" t="s">
        <v>14</v>
      </c>
      <c r="E641" s="1" t="s">
        <v>24</v>
      </c>
      <c r="F641" s="18">
        <v>3.76</v>
      </c>
      <c r="G641" t="s">
        <v>2416</v>
      </c>
      <c r="H641" s="1">
        <f>IF(COUNTIF(G$2:G641,G641)=1,1,0)</f>
        <v>0</v>
      </c>
      <c r="I641" s="1">
        <v>2</v>
      </c>
      <c r="J641" s="1">
        <v>0</v>
      </c>
      <c r="K641" s="1">
        <v>1.0903999999999998</v>
      </c>
      <c r="L641" s="12">
        <f>VLOOKUP(train[[#This Row],[Sub-Category]],Análisis_ABC_XYZ[[#Headers],[#Data]],4,FALSE)</f>
        <v>0.45632477063632687</v>
      </c>
    </row>
    <row r="642" spans="1:12" x14ac:dyDescent="0.35">
      <c r="A642" s="2">
        <v>42177</v>
      </c>
      <c r="B642" s="1" t="s">
        <v>52</v>
      </c>
      <c r="C642" s="1" t="s">
        <v>10</v>
      </c>
      <c r="D642" s="1" t="s">
        <v>8</v>
      </c>
      <c r="E642" s="1" t="s">
        <v>11</v>
      </c>
      <c r="F642" s="18">
        <v>853.92999999999984</v>
      </c>
      <c r="G642" t="s">
        <v>6302</v>
      </c>
      <c r="H642" s="1">
        <f>IF(COUNTIF(G$2:G642,G642)=1,1,0)</f>
        <v>1</v>
      </c>
      <c r="I642" s="1">
        <v>5</v>
      </c>
      <c r="J642" s="1">
        <v>0.3</v>
      </c>
      <c r="K642" s="1">
        <v>0</v>
      </c>
      <c r="L642" s="12">
        <f>VLOOKUP(train[[#This Row],[Sub-Category]],Análisis_ABC_XYZ[[#Headers],[#Data]],4,FALSE)</f>
        <v>0.46529189879902266</v>
      </c>
    </row>
    <row r="643" spans="1:12" x14ac:dyDescent="0.35">
      <c r="A643" s="2">
        <v>42177</v>
      </c>
      <c r="B643" s="1" t="s">
        <v>145</v>
      </c>
      <c r="C643" s="1" t="s">
        <v>435</v>
      </c>
      <c r="D643" s="1" t="s">
        <v>26</v>
      </c>
      <c r="E643" s="1" t="s">
        <v>56</v>
      </c>
      <c r="F643" s="18">
        <v>196.75200000000001</v>
      </c>
      <c r="G643" t="s">
        <v>6564</v>
      </c>
      <c r="H643" s="1">
        <f>IF(COUNTIF(G$2:G643,G643)=1,1,0)</f>
        <v>1</v>
      </c>
      <c r="I643" s="1">
        <v>6</v>
      </c>
      <c r="J643" s="1">
        <v>0.2</v>
      </c>
      <c r="K643" s="1">
        <v>56.566200000000009</v>
      </c>
      <c r="L643" s="12">
        <f>VLOOKUP(train[[#This Row],[Sub-Category]],Análisis_ABC_XYZ[[#Headers],[#Data]],4,FALSE)</f>
        <v>0.52062335344040378</v>
      </c>
    </row>
    <row r="644" spans="1:12" x14ac:dyDescent="0.35">
      <c r="A644" s="2">
        <v>42177</v>
      </c>
      <c r="B644" s="1" t="s">
        <v>76</v>
      </c>
      <c r="C644" s="1" t="s">
        <v>815</v>
      </c>
      <c r="D644" s="1" t="s">
        <v>14</v>
      </c>
      <c r="E644" s="1" t="s">
        <v>20</v>
      </c>
      <c r="F644" s="18">
        <v>501.81000000000006</v>
      </c>
      <c r="G644" t="s">
        <v>5515</v>
      </c>
      <c r="H644" s="1">
        <f>IF(COUNTIF(G$2:G644,G644)=1,1,0)</f>
        <v>1</v>
      </c>
      <c r="I644" s="1">
        <v>3</v>
      </c>
      <c r="J644" s="1">
        <v>0</v>
      </c>
      <c r="K644" s="1">
        <v>0</v>
      </c>
      <c r="L644" s="12">
        <f>VLOOKUP(train[[#This Row],[Sub-Category]],Análisis_ABC_XYZ[[#Headers],[#Data]],4,FALSE)</f>
        <v>0.44610841445725197</v>
      </c>
    </row>
    <row r="645" spans="1:12" x14ac:dyDescent="0.35">
      <c r="A645" s="2">
        <v>42177</v>
      </c>
      <c r="B645" s="1" t="s">
        <v>52</v>
      </c>
      <c r="C645" s="1" t="s">
        <v>220</v>
      </c>
      <c r="D645" s="1" t="s">
        <v>8</v>
      </c>
      <c r="E645" s="1" t="s">
        <v>11</v>
      </c>
      <c r="F645" s="18">
        <v>170.05799999999999</v>
      </c>
      <c r="G645" t="s">
        <v>6302</v>
      </c>
      <c r="H645" s="1">
        <f>IF(COUNTIF(G$2:G645,G645)=1,1,0)</f>
        <v>0</v>
      </c>
      <c r="I645" s="1">
        <v>3</v>
      </c>
      <c r="J645" s="1">
        <v>0.3</v>
      </c>
      <c r="K645" s="1">
        <v>-4.858799999999988</v>
      </c>
      <c r="L645" s="12">
        <f>VLOOKUP(train[[#This Row],[Sub-Category]],Análisis_ABC_XYZ[[#Headers],[#Data]],4,FALSE)</f>
        <v>0.46529189879902266</v>
      </c>
    </row>
    <row r="646" spans="1:12" x14ac:dyDescent="0.35">
      <c r="A646" s="2">
        <v>42177</v>
      </c>
      <c r="B646" s="1" t="s">
        <v>76</v>
      </c>
      <c r="C646" s="1" t="s">
        <v>460</v>
      </c>
      <c r="D646" s="1" t="s">
        <v>14</v>
      </c>
      <c r="E646" s="1" t="s">
        <v>20</v>
      </c>
      <c r="F646" s="18">
        <v>161.94</v>
      </c>
      <c r="G646" t="s">
        <v>5515</v>
      </c>
      <c r="H646" s="1">
        <f>IF(COUNTIF(G$2:G646,G646)=1,1,0)</f>
        <v>0</v>
      </c>
      <c r="I646" s="1">
        <v>3</v>
      </c>
      <c r="J646" s="1">
        <v>0</v>
      </c>
      <c r="K646" s="1">
        <v>9.716399999999993</v>
      </c>
      <c r="L646" s="12">
        <f>VLOOKUP(train[[#This Row],[Sub-Category]],Análisis_ABC_XYZ[[#Headers],[#Data]],4,FALSE)</f>
        <v>0.44610841445725197</v>
      </c>
    </row>
    <row r="647" spans="1:12" x14ac:dyDescent="0.35">
      <c r="A647" s="2">
        <v>42177</v>
      </c>
      <c r="B647" s="1" t="s">
        <v>52</v>
      </c>
      <c r="C647" s="1" t="s">
        <v>73</v>
      </c>
      <c r="D647" s="1" t="s">
        <v>26</v>
      </c>
      <c r="E647" s="1" t="s">
        <v>27</v>
      </c>
      <c r="F647" s="18">
        <v>82.782000000000011</v>
      </c>
      <c r="G647" t="s">
        <v>6302</v>
      </c>
      <c r="H647" s="1">
        <f>IF(COUNTIF(G$2:G647,G647)=1,1,0)</f>
        <v>0</v>
      </c>
      <c r="I647" s="1">
        <v>3</v>
      </c>
      <c r="J647" s="1">
        <v>0.4</v>
      </c>
      <c r="K647" s="1">
        <v>-15.176700000000004</v>
      </c>
      <c r="L647" s="12">
        <f>VLOOKUP(train[[#This Row],[Sub-Category]],Análisis_ABC_XYZ[[#Headers],[#Data]],4,FALSE)</f>
        <v>0.41105220110552465</v>
      </c>
    </row>
    <row r="648" spans="1:12" x14ac:dyDescent="0.35">
      <c r="A648" s="2">
        <v>42177</v>
      </c>
      <c r="B648" s="1" t="s">
        <v>104</v>
      </c>
      <c r="C648" s="1" t="s">
        <v>1387</v>
      </c>
      <c r="D648" s="1" t="s">
        <v>14</v>
      </c>
      <c r="E648" s="1" t="s">
        <v>29</v>
      </c>
      <c r="F648" s="18">
        <v>8.2260000000000009</v>
      </c>
      <c r="G648" t="s">
        <v>4908</v>
      </c>
      <c r="H648" s="1">
        <f>IF(COUNTIF(G$2:G648,G648)=1,1,0)</f>
        <v>1</v>
      </c>
      <c r="I648" s="1">
        <v>3</v>
      </c>
      <c r="J648" s="1">
        <v>0.7</v>
      </c>
      <c r="K648" s="1">
        <v>-6.0323999999999991</v>
      </c>
      <c r="L648" s="12">
        <f>VLOOKUP(train[[#This Row],[Sub-Category]],Análisis_ABC_XYZ[[#Headers],[#Data]],4,FALSE)</f>
        <v>0.46881743173671325</v>
      </c>
    </row>
    <row r="649" spans="1:12" x14ac:dyDescent="0.35">
      <c r="A649" s="2">
        <v>42178</v>
      </c>
      <c r="B649" s="1" t="s">
        <v>52</v>
      </c>
      <c r="C649" s="1" t="s">
        <v>418</v>
      </c>
      <c r="D649" s="1" t="s">
        <v>26</v>
      </c>
      <c r="E649" s="1" t="s">
        <v>56</v>
      </c>
      <c r="F649" s="18">
        <v>86.376000000000005</v>
      </c>
      <c r="G649" t="s">
        <v>6320</v>
      </c>
      <c r="H649" s="1">
        <f>IF(COUNTIF(G$2:G649,G649)=1,1,0)</f>
        <v>1</v>
      </c>
      <c r="I649" s="1">
        <v>3</v>
      </c>
      <c r="J649" s="1">
        <v>0.2</v>
      </c>
      <c r="K649" s="1">
        <v>1.079699999999999</v>
      </c>
      <c r="L649" s="12">
        <f>VLOOKUP(train[[#This Row],[Sub-Category]],Análisis_ABC_XYZ[[#Headers],[#Data]],4,FALSE)</f>
        <v>0.52062335344040378</v>
      </c>
    </row>
    <row r="650" spans="1:12" x14ac:dyDescent="0.35">
      <c r="A650" s="2">
        <v>42178</v>
      </c>
      <c r="B650" s="1" t="s">
        <v>34</v>
      </c>
      <c r="C650" s="1" t="s">
        <v>1694</v>
      </c>
      <c r="D650" s="1" t="s">
        <v>14</v>
      </c>
      <c r="E650" s="1" t="s">
        <v>24</v>
      </c>
      <c r="F650" s="18">
        <v>20.015999999999998</v>
      </c>
      <c r="G650" t="s">
        <v>4063</v>
      </c>
      <c r="H650" s="1">
        <f>IF(COUNTIF(G$2:G650,G650)=1,1,0)</f>
        <v>1</v>
      </c>
      <c r="I650" s="1">
        <v>9</v>
      </c>
      <c r="J650" s="1">
        <v>0.2</v>
      </c>
      <c r="K650" s="1">
        <v>1.7514000000000003</v>
      </c>
      <c r="L650" s="12">
        <f>VLOOKUP(train[[#This Row],[Sub-Category]],Análisis_ABC_XYZ[[#Headers],[#Data]],4,FALSE)</f>
        <v>0.45632477063632687</v>
      </c>
    </row>
    <row r="651" spans="1:12" x14ac:dyDescent="0.35">
      <c r="A651" s="2">
        <v>42178</v>
      </c>
      <c r="B651" s="1" t="s">
        <v>34</v>
      </c>
      <c r="C651" s="1" t="s">
        <v>1634</v>
      </c>
      <c r="D651" s="1" t="s">
        <v>14</v>
      </c>
      <c r="E651" s="1" t="s">
        <v>182</v>
      </c>
      <c r="F651" s="18">
        <v>3.1040000000000001</v>
      </c>
      <c r="G651" t="s">
        <v>4063</v>
      </c>
      <c r="H651" s="1">
        <f>IF(COUNTIF(G$2:G651,G651)=1,1,0)</f>
        <v>0</v>
      </c>
      <c r="I651" s="1">
        <v>1</v>
      </c>
      <c r="J651" s="1">
        <v>0.2</v>
      </c>
      <c r="K651" s="1">
        <v>0.34919999999999951</v>
      </c>
      <c r="L651" s="12">
        <f>VLOOKUP(train[[#This Row],[Sub-Category]],Análisis_ABC_XYZ[[#Headers],[#Data]],4,FALSE)</f>
        <v>0.53938093436526824</v>
      </c>
    </row>
    <row r="652" spans="1:12" x14ac:dyDescent="0.35">
      <c r="A652" s="2">
        <v>42179</v>
      </c>
      <c r="B652" s="1" t="s">
        <v>104</v>
      </c>
      <c r="C652" s="1" t="s">
        <v>1637</v>
      </c>
      <c r="D652" s="1" t="s">
        <v>8</v>
      </c>
      <c r="E652" s="1" t="s">
        <v>22</v>
      </c>
      <c r="F652" s="18">
        <v>4.2720000000000002</v>
      </c>
      <c r="G652" t="s">
        <v>4350</v>
      </c>
      <c r="H652" s="1">
        <f>IF(COUNTIF(G$2:G652,G652)=1,1,0)</f>
        <v>1</v>
      </c>
      <c r="I652" s="1">
        <v>2</v>
      </c>
      <c r="J652" s="1">
        <v>0.2</v>
      </c>
      <c r="K652" s="1">
        <v>0.96119999999999983</v>
      </c>
      <c r="L652" s="12">
        <f>VLOOKUP(train[[#This Row],[Sub-Category]],Análisis_ABC_XYZ[[#Headers],[#Data]],4,FALSE)</f>
        <v>0.4595170286641902</v>
      </c>
    </row>
    <row r="653" spans="1:12" x14ac:dyDescent="0.35">
      <c r="A653" s="2">
        <v>42180</v>
      </c>
      <c r="B653" s="1" t="s">
        <v>12</v>
      </c>
      <c r="C653" s="1" t="s">
        <v>890</v>
      </c>
      <c r="D653" s="1" t="s">
        <v>8</v>
      </c>
      <c r="E653" s="1" t="s">
        <v>18</v>
      </c>
      <c r="F653" s="18">
        <v>447.84</v>
      </c>
      <c r="G653" t="s">
        <v>6056</v>
      </c>
      <c r="H653" s="1">
        <f>IF(COUNTIF(G$2:G653,G653)=1,1,0)</f>
        <v>1</v>
      </c>
      <c r="I653" s="1">
        <v>5</v>
      </c>
      <c r="J653" s="1">
        <v>0.2</v>
      </c>
      <c r="K653" s="1">
        <v>11.19599999999997</v>
      </c>
      <c r="L653" s="12">
        <f>VLOOKUP(train[[#This Row],[Sub-Category]],Análisis_ABC_XYZ[[#Headers],[#Data]],4,FALSE)</f>
        <v>0.55975208308209756</v>
      </c>
    </row>
    <row r="654" spans="1:12" x14ac:dyDescent="0.35">
      <c r="A654" s="2">
        <v>42180</v>
      </c>
      <c r="B654" s="1" t="s">
        <v>136</v>
      </c>
      <c r="C654" s="1" t="s">
        <v>870</v>
      </c>
      <c r="D654" s="1" t="s">
        <v>26</v>
      </c>
      <c r="E654" s="1" t="s">
        <v>27</v>
      </c>
      <c r="F654" s="18">
        <v>263.96000000000004</v>
      </c>
      <c r="G654" t="s">
        <v>5037</v>
      </c>
      <c r="H654" s="1">
        <f>IF(COUNTIF(G$2:G654,G654)=1,1,0)</f>
        <v>1</v>
      </c>
      <c r="I654" s="1">
        <v>5</v>
      </c>
      <c r="J654" s="1">
        <v>0.2</v>
      </c>
      <c r="K654" s="1">
        <v>19.796999999999997</v>
      </c>
      <c r="L654" s="12">
        <f>VLOOKUP(train[[#This Row],[Sub-Category]],Análisis_ABC_XYZ[[#Headers],[#Data]],4,FALSE)</f>
        <v>0.41105220110552465</v>
      </c>
    </row>
    <row r="655" spans="1:12" x14ac:dyDescent="0.35">
      <c r="A655" s="2">
        <v>42180</v>
      </c>
      <c r="B655" s="1" t="s">
        <v>136</v>
      </c>
      <c r="C655" s="1" t="s">
        <v>420</v>
      </c>
      <c r="D655" s="1" t="s">
        <v>14</v>
      </c>
      <c r="E655" s="1" t="s">
        <v>24</v>
      </c>
      <c r="F655" s="18">
        <v>71.632000000000005</v>
      </c>
      <c r="G655" t="s">
        <v>5037</v>
      </c>
      <c r="H655" s="1">
        <f>IF(COUNTIF(G$2:G655,G655)=1,1,0)</f>
        <v>0</v>
      </c>
      <c r="I655" s="1">
        <v>11</v>
      </c>
      <c r="J655" s="1">
        <v>0.2</v>
      </c>
      <c r="K655" s="1">
        <v>17.908000000000001</v>
      </c>
      <c r="L655" s="12">
        <f>VLOOKUP(train[[#This Row],[Sub-Category]],Análisis_ABC_XYZ[[#Headers],[#Data]],4,FALSE)</f>
        <v>0.45632477063632687</v>
      </c>
    </row>
    <row r="656" spans="1:12" x14ac:dyDescent="0.35">
      <c r="A656" s="2">
        <v>42180</v>
      </c>
      <c r="B656" s="1" t="s">
        <v>136</v>
      </c>
      <c r="C656" s="1" t="s">
        <v>1199</v>
      </c>
      <c r="D656" s="1" t="s">
        <v>14</v>
      </c>
      <c r="E656" s="1" t="s">
        <v>24</v>
      </c>
      <c r="F656" s="18">
        <v>9.3280000000000012</v>
      </c>
      <c r="G656" t="s">
        <v>5037</v>
      </c>
      <c r="H656" s="1">
        <f>IF(COUNTIF(G$2:G656,G656)=1,1,0)</f>
        <v>0</v>
      </c>
      <c r="I656" s="1">
        <v>1</v>
      </c>
      <c r="J656" s="1">
        <v>0.2</v>
      </c>
      <c r="K656" s="1">
        <v>0.8162000000000007</v>
      </c>
      <c r="L656" s="12">
        <f>VLOOKUP(train[[#This Row],[Sub-Category]],Análisis_ABC_XYZ[[#Headers],[#Data]],4,FALSE)</f>
        <v>0.45632477063632687</v>
      </c>
    </row>
    <row r="657" spans="1:12" x14ac:dyDescent="0.35">
      <c r="A657" s="2">
        <v>42182</v>
      </c>
      <c r="B657" s="1" t="s">
        <v>438</v>
      </c>
      <c r="C657" s="1" t="s">
        <v>257</v>
      </c>
      <c r="D657" s="1" t="s">
        <v>26</v>
      </c>
      <c r="E657" s="1" t="s">
        <v>56</v>
      </c>
      <c r="F657" s="18">
        <v>223.96</v>
      </c>
      <c r="G657" t="s">
        <v>4048</v>
      </c>
      <c r="H657" s="1">
        <f>IF(COUNTIF(G$2:G657,G657)=1,1,0)</f>
        <v>1</v>
      </c>
      <c r="I657" s="1">
        <v>4</v>
      </c>
      <c r="J657" s="1">
        <v>0</v>
      </c>
      <c r="K657" s="1">
        <v>53.750400000000013</v>
      </c>
      <c r="L657" s="12">
        <f>VLOOKUP(train[[#This Row],[Sub-Category]],Análisis_ABC_XYZ[[#Headers],[#Data]],4,FALSE)</f>
        <v>0.52062335344040378</v>
      </c>
    </row>
    <row r="658" spans="1:12" x14ac:dyDescent="0.35">
      <c r="A658" s="2">
        <v>42182</v>
      </c>
      <c r="B658" s="1" t="s">
        <v>438</v>
      </c>
      <c r="C658" s="1" t="s">
        <v>921</v>
      </c>
      <c r="D658" s="1" t="s">
        <v>14</v>
      </c>
      <c r="E658" s="1" t="s">
        <v>20</v>
      </c>
      <c r="F658" s="18">
        <v>306.2</v>
      </c>
      <c r="G658" t="s">
        <v>4048</v>
      </c>
      <c r="H658" s="1">
        <f>IF(COUNTIF(G$2:G658,G658)=1,1,0)</f>
        <v>0</v>
      </c>
      <c r="I658" s="1">
        <v>5</v>
      </c>
      <c r="J658" s="1">
        <v>0</v>
      </c>
      <c r="K658" s="1">
        <v>0</v>
      </c>
      <c r="L658" s="12">
        <f>VLOOKUP(train[[#This Row],[Sub-Category]],Análisis_ABC_XYZ[[#Headers],[#Data]],4,FALSE)</f>
        <v>0.44610841445725197</v>
      </c>
    </row>
    <row r="659" spans="1:12" x14ac:dyDescent="0.35">
      <c r="A659" s="2">
        <v>42182</v>
      </c>
      <c r="B659" s="1" t="s">
        <v>438</v>
      </c>
      <c r="C659" s="1" t="s">
        <v>1044</v>
      </c>
      <c r="D659" s="1" t="s">
        <v>8</v>
      </c>
      <c r="E659" s="1" t="s">
        <v>18</v>
      </c>
      <c r="F659" s="18">
        <v>85.98</v>
      </c>
      <c r="G659" t="s">
        <v>4048</v>
      </c>
      <c r="H659" s="1">
        <f>IF(COUNTIF(G$2:G659,G659)=1,1,0)</f>
        <v>0</v>
      </c>
      <c r="I659" s="1">
        <v>1</v>
      </c>
      <c r="J659" s="1">
        <v>0</v>
      </c>
      <c r="K659" s="1">
        <v>22.354800000000004</v>
      </c>
      <c r="L659" s="12">
        <f>VLOOKUP(train[[#This Row],[Sub-Category]],Análisis_ABC_XYZ[[#Headers],[#Data]],4,FALSE)</f>
        <v>0.55975208308209756</v>
      </c>
    </row>
    <row r="660" spans="1:12" x14ac:dyDescent="0.35">
      <c r="A660" s="2">
        <v>42183</v>
      </c>
      <c r="B660" s="1" t="s">
        <v>52</v>
      </c>
      <c r="C660" s="1" t="s">
        <v>718</v>
      </c>
      <c r="D660" s="1" t="s">
        <v>8</v>
      </c>
      <c r="E660" s="1" t="s">
        <v>11</v>
      </c>
      <c r="F660" s="18">
        <v>1228.4649999999999</v>
      </c>
      <c r="G660" t="s">
        <v>4088</v>
      </c>
      <c r="H660" s="1">
        <f>IF(COUNTIF(G$2:G660,G660)=1,1,0)</f>
        <v>1</v>
      </c>
      <c r="I660" s="1">
        <v>5</v>
      </c>
      <c r="J660" s="1">
        <v>0.3</v>
      </c>
      <c r="K660" s="1">
        <v>0</v>
      </c>
      <c r="L660" s="12">
        <f>VLOOKUP(train[[#This Row],[Sub-Category]],Análisis_ABC_XYZ[[#Headers],[#Data]],4,FALSE)</f>
        <v>0.46529189879902266</v>
      </c>
    </row>
    <row r="661" spans="1:12" x14ac:dyDescent="0.35">
      <c r="A661" s="2">
        <v>42183</v>
      </c>
      <c r="B661" s="1" t="s">
        <v>52</v>
      </c>
      <c r="C661" s="1" t="s">
        <v>720</v>
      </c>
      <c r="D661" s="1" t="s">
        <v>14</v>
      </c>
      <c r="E661" s="1" t="s">
        <v>36</v>
      </c>
      <c r="F661" s="18">
        <v>335.52</v>
      </c>
      <c r="G661" t="s">
        <v>4088</v>
      </c>
      <c r="H661" s="1">
        <f>IF(COUNTIF(G$2:G661,G661)=1,1,0)</f>
        <v>0</v>
      </c>
      <c r="I661" s="1">
        <v>4</v>
      </c>
      <c r="J661" s="1">
        <v>0.2</v>
      </c>
      <c r="K661" s="1">
        <v>117.43199999999999</v>
      </c>
      <c r="L661" s="12">
        <f>VLOOKUP(train[[#This Row],[Sub-Category]],Análisis_ABC_XYZ[[#Headers],[#Data]],4,FALSE)</f>
        <v>0.43613829632717294</v>
      </c>
    </row>
    <row r="662" spans="1:12" x14ac:dyDescent="0.35">
      <c r="A662" s="2">
        <v>42183</v>
      </c>
      <c r="B662" s="1" t="s">
        <v>52</v>
      </c>
      <c r="C662" s="1" t="s">
        <v>132</v>
      </c>
      <c r="D662" s="1" t="s">
        <v>14</v>
      </c>
      <c r="E662" s="1" t="s">
        <v>36</v>
      </c>
      <c r="F662" s="18">
        <v>41.472000000000008</v>
      </c>
      <c r="G662" t="s">
        <v>4088</v>
      </c>
      <c r="H662" s="1">
        <f>IF(COUNTIF(G$2:G662,G662)=1,1,0)</f>
        <v>0</v>
      </c>
      <c r="I662" s="1">
        <v>8</v>
      </c>
      <c r="J662" s="1">
        <v>0.2</v>
      </c>
      <c r="K662" s="1">
        <v>14.5152</v>
      </c>
      <c r="L662" s="12">
        <f>VLOOKUP(train[[#This Row],[Sub-Category]],Análisis_ABC_XYZ[[#Headers],[#Data]],4,FALSE)</f>
        <v>0.43613829632717294</v>
      </c>
    </row>
    <row r="663" spans="1:12" x14ac:dyDescent="0.35">
      <c r="A663" s="2">
        <v>42183</v>
      </c>
      <c r="B663" s="1" t="s">
        <v>52</v>
      </c>
      <c r="C663" s="1" t="s">
        <v>719</v>
      </c>
      <c r="D663" s="1" t="s">
        <v>14</v>
      </c>
      <c r="E663" s="1" t="s">
        <v>29</v>
      </c>
      <c r="F663" s="18">
        <v>31.086000000000006</v>
      </c>
      <c r="G663" t="s">
        <v>4088</v>
      </c>
      <c r="H663" s="1">
        <f>IF(COUNTIF(G$2:G663,G663)=1,1,0)</f>
        <v>0</v>
      </c>
      <c r="I663" s="1">
        <v>3</v>
      </c>
      <c r="J663" s="1">
        <v>0.7</v>
      </c>
      <c r="K663" s="1">
        <v>-22.796399999999991</v>
      </c>
      <c r="L663" s="12">
        <f>VLOOKUP(train[[#This Row],[Sub-Category]],Análisis_ABC_XYZ[[#Headers],[#Data]],4,FALSE)</f>
        <v>0.46881743173671325</v>
      </c>
    </row>
    <row r="664" spans="1:12" x14ac:dyDescent="0.35">
      <c r="A664" s="2">
        <v>42183</v>
      </c>
      <c r="B664" s="1" t="s">
        <v>79</v>
      </c>
      <c r="C664" s="1" t="s">
        <v>896</v>
      </c>
      <c r="D664" s="1" t="s">
        <v>14</v>
      </c>
      <c r="E664" s="1" t="s">
        <v>91</v>
      </c>
      <c r="F664" s="18">
        <v>6.08</v>
      </c>
      <c r="G664" t="s">
        <v>2638</v>
      </c>
      <c r="H664" s="1">
        <f>IF(COUNTIF(G$2:G664,G664)=1,1,0)</f>
        <v>1</v>
      </c>
      <c r="I664" s="1">
        <v>1</v>
      </c>
      <c r="J664" s="1">
        <v>0</v>
      </c>
      <c r="K664" s="1">
        <v>3.04</v>
      </c>
      <c r="L664" s="12">
        <f>VLOOKUP(train[[#This Row],[Sub-Category]],Análisis_ABC_XYZ[[#Headers],[#Data]],4,FALSE)</f>
        <v>0.51168203684699509</v>
      </c>
    </row>
    <row r="665" spans="1:12" x14ac:dyDescent="0.35">
      <c r="A665" s="2">
        <v>42183</v>
      </c>
      <c r="B665" s="1" t="s">
        <v>52</v>
      </c>
      <c r="C665" s="1" t="s">
        <v>717</v>
      </c>
      <c r="D665" s="1" t="s">
        <v>14</v>
      </c>
      <c r="E665" s="1" t="s">
        <v>29</v>
      </c>
      <c r="F665" s="18">
        <v>3.168000000000001</v>
      </c>
      <c r="G665" t="s">
        <v>4088</v>
      </c>
      <c r="H665" s="1">
        <f>IF(COUNTIF(G$2:G665,G665)=1,1,0)</f>
        <v>0</v>
      </c>
      <c r="I665" s="1">
        <v>3</v>
      </c>
      <c r="J665" s="1">
        <v>0.7</v>
      </c>
      <c r="K665" s="1">
        <v>-2.4287999999999998</v>
      </c>
      <c r="L665" s="12">
        <f>VLOOKUP(train[[#This Row],[Sub-Category]],Análisis_ABC_XYZ[[#Headers],[#Data]],4,FALSE)</f>
        <v>0.46881743173671325</v>
      </c>
    </row>
    <row r="666" spans="1:12" x14ac:dyDescent="0.35">
      <c r="A666" s="2">
        <v>42184</v>
      </c>
      <c r="B666" s="1" t="s">
        <v>157</v>
      </c>
      <c r="C666" s="1" t="s">
        <v>692</v>
      </c>
      <c r="D666" s="1" t="s">
        <v>14</v>
      </c>
      <c r="E666" s="1" t="s">
        <v>24</v>
      </c>
      <c r="F666" s="18">
        <v>32.76</v>
      </c>
      <c r="G666" t="s">
        <v>4111</v>
      </c>
      <c r="H666" s="1">
        <f>IF(COUNTIF(G$2:G666,G666)=1,1,0)</f>
        <v>1</v>
      </c>
      <c r="I666" s="1">
        <v>7</v>
      </c>
      <c r="J666" s="1">
        <v>0.2</v>
      </c>
      <c r="K666" s="1">
        <v>3.6854999999999958</v>
      </c>
      <c r="L666" s="12">
        <f>VLOOKUP(train[[#This Row],[Sub-Category]],Análisis_ABC_XYZ[[#Headers],[#Data]],4,FALSE)</f>
        <v>0.45632477063632687</v>
      </c>
    </row>
    <row r="667" spans="1:12" x14ac:dyDescent="0.35">
      <c r="A667" s="2">
        <v>42184</v>
      </c>
      <c r="B667" s="1" t="s">
        <v>89</v>
      </c>
      <c r="C667" s="1" t="s">
        <v>1529</v>
      </c>
      <c r="D667" s="1" t="s">
        <v>14</v>
      </c>
      <c r="E667" s="1" t="s">
        <v>29</v>
      </c>
      <c r="F667" s="18">
        <v>13.919999999999998</v>
      </c>
      <c r="G667" t="s">
        <v>3264</v>
      </c>
      <c r="H667" s="1">
        <f>IF(COUNTIF(G$2:G667,G667)=1,1,0)</f>
        <v>1</v>
      </c>
      <c r="I667" s="1">
        <v>3</v>
      </c>
      <c r="J667" s="1">
        <v>0.2</v>
      </c>
      <c r="K667" s="1">
        <v>4.8720000000000008</v>
      </c>
      <c r="L667" s="12">
        <f>VLOOKUP(train[[#This Row],[Sub-Category]],Análisis_ABC_XYZ[[#Headers],[#Data]],4,FALSE)</f>
        <v>0.46881743173671325</v>
      </c>
    </row>
    <row r="668" spans="1:12" x14ac:dyDescent="0.35">
      <c r="A668" s="2">
        <v>42185</v>
      </c>
      <c r="B668" s="1" t="s">
        <v>89</v>
      </c>
      <c r="C668" s="1" t="s">
        <v>1046</v>
      </c>
      <c r="D668" s="1" t="s">
        <v>14</v>
      </c>
      <c r="E668" s="1" t="s">
        <v>29</v>
      </c>
      <c r="F668" s="18">
        <v>334.76800000000003</v>
      </c>
      <c r="G668" t="s">
        <v>6689</v>
      </c>
      <c r="H668" s="1">
        <f>IF(COUNTIF(G$2:G668,G668)=1,1,0)</f>
        <v>1</v>
      </c>
      <c r="I668" s="1">
        <v>7</v>
      </c>
      <c r="J668" s="1">
        <v>0.2</v>
      </c>
      <c r="K668" s="1">
        <v>108.79959999999997</v>
      </c>
      <c r="L668" s="12">
        <f>VLOOKUP(train[[#This Row],[Sub-Category]],Análisis_ABC_XYZ[[#Headers],[#Data]],4,FALSE)</f>
        <v>0.46881743173671325</v>
      </c>
    </row>
    <row r="669" spans="1:12" x14ac:dyDescent="0.35">
      <c r="A669" s="2">
        <v>42185</v>
      </c>
      <c r="B669" s="1" t="s">
        <v>34</v>
      </c>
      <c r="C669" s="1" t="s">
        <v>215</v>
      </c>
      <c r="D669" s="1" t="s">
        <v>14</v>
      </c>
      <c r="E669" s="1" t="s">
        <v>36</v>
      </c>
      <c r="F669" s="18">
        <v>310.68799999999999</v>
      </c>
      <c r="G669" t="s">
        <v>6670</v>
      </c>
      <c r="H669" s="1">
        <f>IF(COUNTIF(G$2:G669,G669)=1,1,0)</f>
        <v>1</v>
      </c>
      <c r="I669" s="1">
        <v>7</v>
      </c>
      <c r="J669" s="1">
        <v>0.2</v>
      </c>
      <c r="K669" s="1">
        <v>108.74079999999998</v>
      </c>
      <c r="L669" s="12">
        <f>VLOOKUP(train[[#This Row],[Sub-Category]],Análisis_ABC_XYZ[[#Headers],[#Data]],4,FALSE)</f>
        <v>0.43613829632717294</v>
      </c>
    </row>
    <row r="670" spans="1:12" x14ac:dyDescent="0.35">
      <c r="A670" s="2">
        <v>42185</v>
      </c>
      <c r="B670" s="1" t="s">
        <v>12</v>
      </c>
      <c r="C670" s="1" t="s">
        <v>371</v>
      </c>
      <c r="D670" s="1" t="s">
        <v>14</v>
      </c>
      <c r="E670" s="1" t="s">
        <v>24</v>
      </c>
      <c r="F670" s="18">
        <v>32.400000000000006</v>
      </c>
      <c r="G670" t="s">
        <v>2346</v>
      </c>
      <c r="H670" s="1">
        <f>IF(COUNTIF(G$2:G670,G670)=1,1,0)</f>
        <v>1</v>
      </c>
      <c r="I670" s="1">
        <v>5</v>
      </c>
      <c r="J670" s="1">
        <v>0</v>
      </c>
      <c r="K670" s="1">
        <v>10.367999999999999</v>
      </c>
      <c r="L670" s="12">
        <f>VLOOKUP(train[[#This Row],[Sub-Category]],Análisis_ABC_XYZ[[#Headers],[#Data]],4,FALSE)</f>
        <v>0.45632477063632687</v>
      </c>
    </row>
    <row r="671" spans="1:12" x14ac:dyDescent="0.35">
      <c r="A671" s="2">
        <v>42185</v>
      </c>
      <c r="B671" s="1" t="s">
        <v>39</v>
      </c>
      <c r="C671" s="1" t="s">
        <v>574</v>
      </c>
      <c r="D671" s="1" t="s">
        <v>14</v>
      </c>
      <c r="E671" s="1" t="s">
        <v>36</v>
      </c>
      <c r="F671" s="18">
        <v>25.920000000000005</v>
      </c>
      <c r="G671" t="s">
        <v>3878</v>
      </c>
      <c r="H671" s="1">
        <f>IF(COUNTIF(G$2:G671,G671)=1,1,0)</f>
        <v>1</v>
      </c>
      <c r="I671" s="1">
        <v>5</v>
      </c>
      <c r="J671" s="1">
        <v>0.2</v>
      </c>
      <c r="K671" s="1">
        <v>9.0719999999999992</v>
      </c>
      <c r="L671" s="12">
        <f>VLOOKUP(train[[#This Row],[Sub-Category]],Análisis_ABC_XYZ[[#Headers],[#Data]],4,FALSE)</f>
        <v>0.43613829632717294</v>
      </c>
    </row>
    <row r="672" spans="1:12" x14ac:dyDescent="0.35">
      <c r="A672" s="2">
        <v>42185</v>
      </c>
      <c r="B672" s="1" t="s">
        <v>39</v>
      </c>
      <c r="C672" s="1" t="s">
        <v>526</v>
      </c>
      <c r="D672" s="1" t="s">
        <v>14</v>
      </c>
      <c r="E672" s="1" t="s">
        <v>91</v>
      </c>
      <c r="F672" s="18">
        <v>21.312000000000005</v>
      </c>
      <c r="G672" t="s">
        <v>3878</v>
      </c>
      <c r="H672" s="1">
        <f>IF(COUNTIF(G$2:G672,G672)=1,1,0)</f>
        <v>0</v>
      </c>
      <c r="I672" s="1">
        <v>6</v>
      </c>
      <c r="J672" s="1">
        <v>0.2</v>
      </c>
      <c r="K672" s="1">
        <v>7.1928000000000001</v>
      </c>
      <c r="L672" s="12">
        <f>VLOOKUP(train[[#This Row],[Sub-Category]],Análisis_ABC_XYZ[[#Headers],[#Data]],4,FALSE)</f>
        <v>0.51168203684699509</v>
      </c>
    </row>
    <row r="673" spans="1:12" x14ac:dyDescent="0.35">
      <c r="A673" s="2">
        <v>42185</v>
      </c>
      <c r="B673" s="1" t="s">
        <v>89</v>
      </c>
      <c r="C673" s="1" t="s">
        <v>264</v>
      </c>
      <c r="D673" s="1" t="s">
        <v>14</v>
      </c>
      <c r="E673" s="1" t="s">
        <v>24</v>
      </c>
      <c r="F673" s="18">
        <v>6.6000000000000005</v>
      </c>
      <c r="G673" t="s">
        <v>2031</v>
      </c>
      <c r="H673" s="1">
        <f>IF(COUNTIF(G$2:G673,G673)=1,1,0)</f>
        <v>1</v>
      </c>
      <c r="I673" s="1">
        <v>3</v>
      </c>
      <c r="J673" s="1">
        <v>0</v>
      </c>
      <c r="K673" s="1">
        <v>2.9040000000000008</v>
      </c>
      <c r="L673" s="12">
        <f>VLOOKUP(train[[#This Row],[Sub-Category]],Análisis_ABC_XYZ[[#Headers],[#Data]],4,FALSE)</f>
        <v>0.45632477063632687</v>
      </c>
    </row>
    <row r="674" spans="1:12" x14ac:dyDescent="0.35">
      <c r="A674" s="2">
        <v>42185</v>
      </c>
      <c r="B674" s="1" t="s">
        <v>72</v>
      </c>
      <c r="C674" s="1" t="s">
        <v>1267</v>
      </c>
      <c r="D674" s="1" t="s">
        <v>14</v>
      </c>
      <c r="E674" s="1" t="s">
        <v>24</v>
      </c>
      <c r="F674" s="18">
        <v>5.2480000000000002</v>
      </c>
      <c r="G674" t="s">
        <v>4534</v>
      </c>
      <c r="H674" s="1">
        <f>IF(COUNTIF(G$2:G674,G674)=1,1,0)</f>
        <v>1</v>
      </c>
      <c r="I674" s="1">
        <v>4</v>
      </c>
      <c r="J674" s="1">
        <v>0.2</v>
      </c>
      <c r="K674" s="1">
        <v>1.6399999999999995</v>
      </c>
      <c r="L674" s="12">
        <f>VLOOKUP(train[[#This Row],[Sub-Category]],Análisis_ABC_XYZ[[#Headers],[#Data]],4,FALSE)</f>
        <v>0.45632477063632687</v>
      </c>
    </row>
    <row r="675" spans="1:12" x14ac:dyDescent="0.35">
      <c r="A675" s="2">
        <v>42185</v>
      </c>
      <c r="B675" s="1" t="s">
        <v>89</v>
      </c>
      <c r="C675" s="1" t="s">
        <v>536</v>
      </c>
      <c r="D675" s="1" t="s">
        <v>14</v>
      </c>
      <c r="E675" s="1" t="s">
        <v>29</v>
      </c>
      <c r="F675" s="18">
        <v>2.6880000000000002</v>
      </c>
      <c r="G675" s="1" t="s">
        <v>2031</v>
      </c>
      <c r="H675" s="1">
        <f>IF(COUNTIF(G$2:G675,G675)=1,1,0)</f>
        <v>0</v>
      </c>
      <c r="I675" s="1">
        <v>1</v>
      </c>
      <c r="J675" s="1">
        <v>0.2</v>
      </c>
      <c r="K675" s="1">
        <v>0.83999999999999975</v>
      </c>
      <c r="L675" s="12">
        <f>VLOOKUP(train[[#This Row],[Sub-Category]],Análisis_ABC_XYZ[[#Headers],[#Data]],4,FALSE)</f>
        <v>0.46881743173671325</v>
      </c>
    </row>
    <row r="676" spans="1:12" x14ac:dyDescent="0.35">
      <c r="A676" s="2">
        <v>42186</v>
      </c>
      <c r="B676" s="1" t="s">
        <v>16</v>
      </c>
      <c r="C676" s="1" t="s">
        <v>974</v>
      </c>
      <c r="D676" s="1" t="s">
        <v>26</v>
      </c>
      <c r="E676" s="1" t="s">
        <v>27</v>
      </c>
      <c r="F676" s="18">
        <v>575.91999999999996</v>
      </c>
      <c r="G676" t="s">
        <v>4521</v>
      </c>
      <c r="H676" s="1">
        <f>IF(COUNTIF(G$2:G676,G676)=1,1,0)</f>
        <v>1</v>
      </c>
      <c r="I676" s="1">
        <v>2</v>
      </c>
      <c r="J676" s="1">
        <v>0.2</v>
      </c>
      <c r="K676" s="1">
        <v>71.989999999999981</v>
      </c>
      <c r="L676" s="12">
        <f>VLOOKUP(train[[#This Row],[Sub-Category]],Análisis_ABC_XYZ[[#Headers],[#Data]],4,FALSE)</f>
        <v>0.41105220110552465</v>
      </c>
    </row>
    <row r="677" spans="1:12" x14ac:dyDescent="0.35">
      <c r="A677" s="2">
        <v>42186</v>
      </c>
      <c r="B677" s="1" t="s">
        <v>37</v>
      </c>
      <c r="C677" s="1" t="s">
        <v>655</v>
      </c>
      <c r="D677" s="1" t="s">
        <v>14</v>
      </c>
      <c r="E677" s="1" t="s">
        <v>29</v>
      </c>
      <c r="F677" s="18">
        <v>19.920000000000002</v>
      </c>
      <c r="G677" t="s">
        <v>3632</v>
      </c>
      <c r="H677" s="1">
        <f>IF(COUNTIF(G$2:G677,G677)=1,1,0)</f>
        <v>1</v>
      </c>
      <c r="I677" s="1">
        <v>5</v>
      </c>
      <c r="J677" s="1">
        <v>0.2</v>
      </c>
      <c r="K677" s="1">
        <v>6.9719999999999995</v>
      </c>
      <c r="L677" s="12">
        <f>VLOOKUP(train[[#This Row],[Sub-Category]],Análisis_ABC_XYZ[[#Headers],[#Data]],4,FALSE)</f>
        <v>0.46881743173671325</v>
      </c>
    </row>
    <row r="678" spans="1:12" x14ac:dyDescent="0.35">
      <c r="A678" s="2">
        <v>42186</v>
      </c>
      <c r="B678" s="1" t="s">
        <v>16</v>
      </c>
      <c r="C678" s="1" t="s">
        <v>678</v>
      </c>
      <c r="D678" s="1" t="s">
        <v>14</v>
      </c>
      <c r="E678" s="1" t="s">
        <v>29</v>
      </c>
      <c r="F678" s="18">
        <v>5.1840000000000011</v>
      </c>
      <c r="G678" t="s">
        <v>4521</v>
      </c>
      <c r="H678" s="1">
        <f>IF(COUNTIF(G$2:G678,G678)=1,1,0)</f>
        <v>0</v>
      </c>
      <c r="I678" s="1">
        <v>6</v>
      </c>
      <c r="J678" s="1">
        <v>0.7</v>
      </c>
      <c r="K678" s="1">
        <v>-3.6288</v>
      </c>
      <c r="L678" s="12">
        <f>VLOOKUP(train[[#This Row],[Sub-Category]],Análisis_ABC_XYZ[[#Headers],[#Data]],4,FALSE)</f>
        <v>0.46881743173671325</v>
      </c>
    </row>
    <row r="679" spans="1:12" x14ac:dyDescent="0.35">
      <c r="A679" s="2">
        <v>42187</v>
      </c>
      <c r="B679" s="1" t="s">
        <v>239</v>
      </c>
      <c r="C679" s="1" t="s">
        <v>751</v>
      </c>
      <c r="D679" s="1" t="s">
        <v>26</v>
      </c>
      <c r="E679" s="1" t="s">
        <v>27</v>
      </c>
      <c r="F679" s="18">
        <v>73.98</v>
      </c>
      <c r="G679" t="s">
        <v>2570</v>
      </c>
      <c r="H679" s="1">
        <f>IF(COUNTIF(G$2:G679,G679)=1,1,0)</f>
        <v>1</v>
      </c>
      <c r="I679" s="1">
        <v>2</v>
      </c>
      <c r="J679" s="1">
        <v>0</v>
      </c>
      <c r="K679" s="1">
        <v>19.974600000000002</v>
      </c>
      <c r="L679" s="12">
        <f>VLOOKUP(train[[#This Row],[Sub-Category]],Análisis_ABC_XYZ[[#Headers],[#Data]],4,FALSE)</f>
        <v>0.41105220110552465</v>
      </c>
    </row>
    <row r="680" spans="1:12" x14ac:dyDescent="0.35">
      <c r="A680" s="2">
        <v>42187</v>
      </c>
      <c r="B680" s="1" t="s">
        <v>239</v>
      </c>
      <c r="C680" s="1" t="s">
        <v>863</v>
      </c>
      <c r="D680" s="1" t="s">
        <v>14</v>
      </c>
      <c r="E680" s="1" t="s">
        <v>24</v>
      </c>
      <c r="F680" s="18">
        <v>5.58</v>
      </c>
      <c r="G680" t="s">
        <v>2570</v>
      </c>
      <c r="H680" s="1">
        <f>IF(COUNTIF(G$2:G680,G680)=1,1,0)</f>
        <v>0</v>
      </c>
      <c r="I680" s="1">
        <v>1</v>
      </c>
      <c r="J680" s="1">
        <v>0</v>
      </c>
      <c r="K680" s="1">
        <v>2.1762000000000001</v>
      </c>
      <c r="L680" s="12">
        <f>VLOOKUP(train[[#This Row],[Sub-Category]],Análisis_ABC_XYZ[[#Headers],[#Data]],4,FALSE)</f>
        <v>0.45632477063632687</v>
      </c>
    </row>
    <row r="681" spans="1:12" x14ac:dyDescent="0.35">
      <c r="A681" s="2">
        <v>42189</v>
      </c>
      <c r="B681" s="1" t="s">
        <v>145</v>
      </c>
      <c r="C681" s="1" t="s">
        <v>1558</v>
      </c>
      <c r="D681" s="1" t="s">
        <v>14</v>
      </c>
      <c r="E681" s="1" t="s">
        <v>36</v>
      </c>
      <c r="F681" s="18">
        <v>177.536</v>
      </c>
      <c r="G681" t="s">
        <v>5908</v>
      </c>
      <c r="H681" s="1">
        <f>IF(COUNTIF(G$2:G681,G681)=1,1,0)</f>
        <v>1</v>
      </c>
      <c r="I681" s="1">
        <v>4</v>
      </c>
      <c r="J681" s="1">
        <v>0.2</v>
      </c>
      <c r="K681" s="1">
        <v>62.137599999999992</v>
      </c>
      <c r="L681" s="12">
        <f>VLOOKUP(train[[#This Row],[Sub-Category]],Análisis_ABC_XYZ[[#Headers],[#Data]],4,FALSE)</f>
        <v>0.43613829632717294</v>
      </c>
    </row>
    <row r="682" spans="1:12" x14ac:dyDescent="0.35">
      <c r="A682" s="2">
        <v>42189</v>
      </c>
      <c r="B682" s="1" t="s">
        <v>145</v>
      </c>
      <c r="C682" s="1" t="s">
        <v>1334</v>
      </c>
      <c r="D682" s="1" t="s">
        <v>14</v>
      </c>
      <c r="E682" s="1" t="s">
        <v>31</v>
      </c>
      <c r="F682" s="18">
        <v>32.432000000000002</v>
      </c>
      <c r="G682" t="s">
        <v>5908</v>
      </c>
      <c r="H682" s="1">
        <f>IF(COUNTIF(G$2:G682,G682)=1,1,0)</f>
        <v>0</v>
      </c>
      <c r="I682" s="1">
        <v>2</v>
      </c>
      <c r="J682" s="1">
        <v>0.2</v>
      </c>
      <c r="K682" s="1">
        <v>3.2432000000000016</v>
      </c>
      <c r="L682" s="12">
        <f>VLOOKUP(train[[#This Row],[Sub-Category]],Análisis_ABC_XYZ[[#Headers],[#Data]],4,FALSE)</f>
        <v>0.49507917887403441</v>
      </c>
    </row>
    <row r="683" spans="1:12" x14ac:dyDescent="0.35">
      <c r="A683" s="2">
        <v>42189</v>
      </c>
      <c r="B683" s="1" t="s">
        <v>107</v>
      </c>
      <c r="C683" s="1" t="s">
        <v>398</v>
      </c>
      <c r="D683" s="1" t="s">
        <v>14</v>
      </c>
      <c r="E683" s="1" t="s">
        <v>36</v>
      </c>
      <c r="F683" s="18">
        <v>21.84</v>
      </c>
      <c r="G683" t="s">
        <v>2124</v>
      </c>
      <c r="H683" s="1">
        <f>IF(COUNTIF(G$2:G683,G683)=1,1,0)</f>
        <v>1</v>
      </c>
      <c r="I683" s="1">
        <v>3</v>
      </c>
      <c r="J683" s="1">
        <v>0</v>
      </c>
      <c r="K683" s="1">
        <v>10.92</v>
      </c>
      <c r="L683" s="12">
        <f>VLOOKUP(train[[#This Row],[Sub-Category]],Análisis_ABC_XYZ[[#Headers],[#Data]],4,FALSE)</f>
        <v>0.43613829632717294</v>
      </c>
    </row>
    <row r="684" spans="1:12" x14ac:dyDescent="0.35">
      <c r="A684" s="2">
        <v>42189</v>
      </c>
      <c r="B684" s="1" t="s">
        <v>107</v>
      </c>
      <c r="C684" s="1" t="s">
        <v>810</v>
      </c>
      <c r="D684" s="1" t="s">
        <v>14</v>
      </c>
      <c r="E684" s="1" t="s">
        <v>29</v>
      </c>
      <c r="F684" s="18">
        <v>15.600000000000001</v>
      </c>
      <c r="G684" t="s">
        <v>2124</v>
      </c>
      <c r="H684" s="1">
        <f>IF(COUNTIF(G$2:G684,G684)=1,1,0)</f>
        <v>0</v>
      </c>
      <c r="I684" s="1">
        <v>5</v>
      </c>
      <c r="J684" s="1">
        <v>0</v>
      </c>
      <c r="K684" s="1">
        <v>7.6440000000000001</v>
      </c>
      <c r="L684" s="12">
        <f>VLOOKUP(train[[#This Row],[Sub-Category]],Análisis_ABC_XYZ[[#Headers],[#Data]],4,FALSE)</f>
        <v>0.46881743173671325</v>
      </c>
    </row>
    <row r="685" spans="1:12" x14ac:dyDescent="0.35">
      <c r="A685" s="2">
        <v>42190</v>
      </c>
      <c r="B685" s="1" t="s">
        <v>438</v>
      </c>
      <c r="C685" s="1" t="s">
        <v>390</v>
      </c>
      <c r="D685" s="1" t="s">
        <v>26</v>
      </c>
      <c r="E685" s="1" t="s">
        <v>56</v>
      </c>
      <c r="F685" s="18">
        <v>479.97</v>
      </c>
      <c r="G685" t="s">
        <v>3309</v>
      </c>
      <c r="H685" s="1">
        <f>IF(COUNTIF(G$2:G685,G685)=1,1,0)</f>
        <v>1</v>
      </c>
      <c r="I685" s="1">
        <v>3</v>
      </c>
      <c r="J685" s="1">
        <v>0</v>
      </c>
      <c r="K685" s="1">
        <v>163.18979999999999</v>
      </c>
      <c r="L685" s="12">
        <f>VLOOKUP(train[[#This Row],[Sub-Category]],Análisis_ABC_XYZ[[#Headers],[#Data]],4,FALSE)</f>
        <v>0.52062335344040378</v>
      </c>
    </row>
    <row r="686" spans="1:12" x14ac:dyDescent="0.35">
      <c r="A686" s="2">
        <v>42190</v>
      </c>
      <c r="B686" s="1" t="s">
        <v>39</v>
      </c>
      <c r="C686" s="1" t="s">
        <v>978</v>
      </c>
      <c r="D686" s="1" t="s">
        <v>14</v>
      </c>
      <c r="E686" s="1" t="s">
        <v>20</v>
      </c>
      <c r="F686" s="18">
        <v>281.42400000000004</v>
      </c>
      <c r="G686" t="s">
        <v>6595</v>
      </c>
      <c r="H686" s="1">
        <f>IF(COUNTIF(G$2:G686,G686)=1,1,0)</f>
        <v>1</v>
      </c>
      <c r="I686" s="1">
        <v>11</v>
      </c>
      <c r="J686" s="1">
        <v>0.2</v>
      </c>
      <c r="K686" s="1">
        <v>-35.178000000000004</v>
      </c>
      <c r="L686" s="12">
        <f>VLOOKUP(train[[#This Row],[Sub-Category]],Análisis_ABC_XYZ[[#Headers],[#Data]],4,FALSE)</f>
        <v>0.44610841445725197</v>
      </c>
    </row>
    <row r="687" spans="1:12" x14ac:dyDescent="0.35">
      <c r="A687" s="2">
        <v>42190</v>
      </c>
      <c r="B687" s="1" t="s">
        <v>39</v>
      </c>
      <c r="C687" s="1" t="s">
        <v>252</v>
      </c>
      <c r="D687" s="1" t="s">
        <v>14</v>
      </c>
      <c r="E687" s="1" t="s">
        <v>20</v>
      </c>
      <c r="F687" s="18">
        <v>220.77600000000001</v>
      </c>
      <c r="G687" t="s">
        <v>6595</v>
      </c>
      <c r="H687" s="1">
        <f>IF(COUNTIF(G$2:G687,G687)=1,1,0)</f>
        <v>0</v>
      </c>
      <c r="I687" s="1">
        <v>3</v>
      </c>
      <c r="J687" s="1">
        <v>0.2</v>
      </c>
      <c r="K687" s="1">
        <v>-44.155200000000022</v>
      </c>
      <c r="L687" s="12">
        <f>VLOOKUP(train[[#This Row],[Sub-Category]],Análisis_ABC_XYZ[[#Headers],[#Data]],4,FALSE)</f>
        <v>0.44610841445725197</v>
      </c>
    </row>
    <row r="688" spans="1:12" x14ac:dyDescent="0.35">
      <c r="A688" s="2">
        <v>42190</v>
      </c>
      <c r="B688" s="1" t="s">
        <v>16</v>
      </c>
      <c r="C688" s="1" t="s">
        <v>1813</v>
      </c>
      <c r="D688" s="1" t="s">
        <v>8</v>
      </c>
      <c r="E688" s="1" t="s">
        <v>22</v>
      </c>
      <c r="F688" s="18">
        <v>213.21600000000001</v>
      </c>
      <c r="G688" t="s">
        <v>2920</v>
      </c>
      <c r="H688" s="1">
        <f>IF(COUNTIF(G$2:G688,G688)=1,1,0)</f>
        <v>1</v>
      </c>
      <c r="I688" s="1">
        <v>3</v>
      </c>
      <c r="J688" s="1">
        <v>0.2</v>
      </c>
      <c r="K688" s="1">
        <v>15.991199999999992</v>
      </c>
      <c r="L688" s="12">
        <f>VLOOKUP(train[[#This Row],[Sub-Category]],Análisis_ABC_XYZ[[#Headers],[#Data]],4,FALSE)</f>
        <v>0.4595170286641902</v>
      </c>
    </row>
    <row r="689" spans="1:12" x14ac:dyDescent="0.35">
      <c r="A689" s="2">
        <v>42190</v>
      </c>
      <c r="B689" s="1" t="s">
        <v>12</v>
      </c>
      <c r="C689" s="1" t="s">
        <v>506</v>
      </c>
      <c r="D689" s="1" t="s">
        <v>14</v>
      </c>
      <c r="E689" s="1" t="s">
        <v>29</v>
      </c>
      <c r="F689" s="18">
        <v>180.96000000000004</v>
      </c>
      <c r="G689" t="s">
        <v>5579</v>
      </c>
      <c r="H689" s="1">
        <f>IF(COUNTIF(G$2:G689,G689)=1,1,0)</f>
        <v>1</v>
      </c>
      <c r="I689" s="1">
        <v>6</v>
      </c>
      <c r="J689" s="1">
        <v>0.2</v>
      </c>
      <c r="K689" s="1">
        <v>67.86</v>
      </c>
      <c r="L689" s="12">
        <f>VLOOKUP(train[[#This Row],[Sub-Category]],Análisis_ABC_XYZ[[#Headers],[#Data]],4,FALSE)</f>
        <v>0.46881743173671325</v>
      </c>
    </row>
    <row r="690" spans="1:12" x14ac:dyDescent="0.35">
      <c r="A690" s="2">
        <v>42190</v>
      </c>
      <c r="B690" s="1" t="s">
        <v>16</v>
      </c>
      <c r="C690" s="1" t="s">
        <v>1189</v>
      </c>
      <c r="D690" s="1" t="s">
        <v>8</v>
      </c>
      <c r="E690" s="1" t="s">
        <v>22</v>
      </c>
      <c r="F690" s="18">
        <v>19.52</v>
      </c>
      <c r="G690" t="s">
        <v>2920</v>
      </c>
      <c r="H690" s="1">
        <f>IF(COUNTIF(G$2:G690,G690)=1,1,0)</f>
        <v>0</v>
      </c>
      <c r="I690" s="1">
        <v>2</v>
      </c>
      <c r="J690" s="1">
        <v>0.2</v>
      </c>
      <c r="K690" s="1">
        <v>5.3680000000000012</v>
      </c>
      <c r="L690" s="12">
        <f>VLOOKUP(train[[#This Row],[Sub-Category]],Análisis_ABC_XYZ[[#Headers],[#Data]],4,FALSE)</f>
        <v>0.4595170286641902</v>
      </c>
    </row>
    <row r="691" spans="1:12" x14ac:dyDescent="0.35">
      <c r="A691" s="2">
        <v>42190</v>
      </c>
      <c r="B691" s="1" t="s">
        <v>438</v>
      </c>
      <c r="C691" s="1" t="s">
        <v>132</v>
      </c>
      <c r="D691" s="1" t="s">
        <v>14</v>
      </c>
      <c r="E691" s="1" t="s">
        <v>36</v>
      </c>
      <c r="F691" s="18">
        <v>19.440000000000001</v>
      </c>
      <c r="G691" t="s">
        <v>3309</v>
      </c>
      <c r="H691" s="1">
        <f>IF(COUNTIF(G$2:G691,G691)=1,1,0)</f>
        <v>0</v>
      </c>
      <c r="I691" s="1">
        <v>3</v>
      </c>
      <c r="J691" s="1">
        <v>0</v>
      </c>
      <c r="K691" s="1">
        <v>9.3312000000000008</v>
      </c>
      <c r="L691" s="12">
        <f>VLOOKUP(train[[#This Row],[Sub-Category]],Análisis_ABC_XYZ[[#Headers],[#Data]],4,FALSE)</f>
        <v>0.43613829632717294</v>
      </c>
    </row>
    <row r="692" spans="1:12" x14ac:dyDescent="0.35">
      <c r="A692" s="2">
        <v>42190</v>
      </c>
      <c r="B692" s="1" t="s">
        <v>438</v>
      </c>
      <c r="C692" s="1" t="s">
        <v>637</v>
      </c>
      <c r="D692" s="1" t="s">
        <v>14</v>
      </c>
      <c r="E692" s="1" t="s">
        <v>15</v>
      </c>
      <c r="F692" s="18">
        <v>14.62</v>
      </c>
      <c r="G692" t="s">
        <v>3309</v>
      </c>
      <c r="H692" s="1">
        <f>IF(COUNTIF(G$2:G692,G692)=1,1,0)</f>
        <v>0</v>
      </c>
      <c r="I692" s="1">
        <v>2</v>
      </c>
      <c r="J692" s="1">
        <v>0</v>
      </c>
      <c r="K692" s="1">
        <v>6.8713999999999995</v>
      </c>
      <c r="L692" s="12">
        <f>VLOOKUP(train[[#This Row],[Sub-Category]],Análisis_ABC_XYZ[[#Headers],[#Data]],4,FALSE)</f>
        <v>0.4647369236065339</v>
      </c>
    </row>
    <row r="693" spans="1:12" x14ac:dyDescent="0.35">
      <c r="A693" s="2">
        <v>42190</v>
      </c>
      <c r="B693" s="1" t="s">
        <v>16</v>
      </c>
      <c r="C693" s="1" t="s">
        <v>1576</v>
      </c>
      <c r="D693" s="1" t="s">
        <v>14</v>
      </c>
      <c r="E693" s="1" t="s">
        <v>29</v>
      </c>
      <c r="F693" s="18">
        <v>9.8100000000000023</v>
      </c>
      <c r="G693" t="s">
        <v>2920</v>
      </c>
      <c r="H693" s="1">
        <f>IF(COUNTIF(G$2:G693,G693)=1,1,0)</f>
        <v>0</v>
      </c>
      <c r="I693" s="1">
        <v>5</v>
      </c>
      <c r="J693" s="1">
        <v>0.7</v>
      </c>
      <c r="K693" s="1">
        <v>-6.8669999999999973</v>
      </c>
      <c r="L693" s="12">
        <f>VLOOKUP(train[[#This Row],[Sub-Category]],Análisis_ABC_XYZ[[#Headers],[#Data]],4,FALSE)</f>
        <v>0.46881743173671325</v>
      </c>
    </row>
    <row r="694" spans="1:12" x14ac:dyDescent="0.35">
      <c r="A694" s="2">
        <v>42190</v>
      </c>
      <c r="B694" s="1" t="s">
        <v>111</v>
      </c>
      <c r="C694" s="1" t="s">
        <v>23</v>
      </c>
      <c r="D694" s="1" t="s">
        <v>14</v>
      </c>
      <c r="E694" s="1" t="s">
        <v>24</v>
      </c>
      <c r="F694" s="18">
        <v>4.3680000000000003</v>
      </c>
      <c r="G694" t="s">
        <v>4368</v>
      </c>
      <c r="H694" s="1">
        <f>IF(COUNTIF(G$2:G694,G694)=1,1,0)</f>
        <v>1</v>
      </c>
      <c r="I694" s="1">
        <v>3</v>
      </c>
      <c r="J694" s="1">
        <v>0.2</v>
      </c>
      <c r="K694" s="1">
        <v>0.3822000000000001</v>
      </c>
      <c r="L694" s="12">
        <f>VLOOKUP(train[[#This Row],[Sub-Category]],Análisis_ABC_XYZ[[#Headers],[#Data]],4,FALSE)</f>
        <v>0.45632477063632687</v>
      </c>
    </row>
    <row r="695" spans="1:12" x14ac:dyDescent="0.35">
      <c r="A695" s="2">
        <v>42191</v>
      </c>
      <c r="B695" s="1" t="s">
        <v>89</v>
      </c>
      <c r="C695" s="1" t="s">
        <v>957</v>
      </c>
      <c r="D695" s="1" t="s">
        <v>26</v>
      </c>
      <c r="E695" s="1" t="s">
        <v>363</v>
      </c>
      <c r="F695" s="18">
        <v>559.99200000000008</v>
      </c>
      <c r="G695" t="s">
        <v>6771</v>
      </c>
      <c r="H695" s="1">
        <f>IF(COUNTIF(G$2:G695,G695)=1,1,0)</f>
        <v>1</v>
      </c>
      <c r="I695" s="1">
        <v>1</v>
      </c>
      <c r="J695" s="1">
        <v>0.2</v>
      </c>
      <c r="K695" s="1">
        <v>174.99749999999997</v>
      </c>
      <c r="L695" s="12">
        <f>VLOOKUP(train[[#This Row],[Sub-Category]],Análisis_ABC_XYZ[[#Headers],[#Data]],4,FALSE)</f>
        <v>0.62810530827000832</v>
      </c>
    </row>
    <row r="696" spans="1:12" x14ac:dyDescent="0.35">
      <c r="A696" s="2">
        <v>42191</v>
      </c>
      <c r="B696" s="1" t="s">
        <v>12</v>
      </c>
      <c r="C696" s="1" t="s">
        <v>1248</v>
      </c>
      <c r="D696" s="1" t="s">
        <v>8</v>
      </c>
      <c r="E696" s="1" t="s">
        <v>11</v>
      </c>
      <c r="F696" s="18">
        <v>478.48</v>
      </c>
      <c r="G696" t="s">
        <v>6090</v>
      </c>
      <c r="H696" s="1">
        <f>IF(COUNTIF(G$2:G696,G696)=1,1,0)</f>
        <v>1</v>
      </c>
      <c r="I696" s="1">
        <v>2</v>
      </c>
      <c r="J696" s="1">
        <v>0.2</v>
      </c>
      <c r="K696" s="1">
        <v>47.848000000000013</v>
      </c>
      <c r="L696" s="12">
        <f>VLOOKUP(train[[#This Row],[Sub-Category]],Análisis_ABC_XYZ[[#Headers],[#Data]],4,FALSE)</f>
        <v>0.46529189879902266</v>
      </c>
    </row>
    <row r="697" spans="1:12" x14ac:dyDescent="0.35">
      <c r="A697" s="2">
        <v>42192</v>
      </c>
      <c r="B697" s="1" t="s">
        <v>52</v>
      </c>
      <c r="C697" s="1" t="s">
        <v>879</v>
      </c>
      <c r="D697" s="1" t="s">
        <v>8</v>
      </c>
      <c r="E697" s="1" t="s">
        <v>11</v>
      </c>
      <c r="F697" s="18">
        <v>172.18599999999998</v>
      </c>
      <c r="G697" t="s">
        <v>6250</v>
      </c>
      <c r="H697" s="1">
        <f>IF(COUNTIF(G$2:G697,G697)=1,1,0)</f>
        <v>1</v>
      </c>
      <c r="I697" s="1">
        <v>2</v>
      </c>
      <c r="J697" s="1">
        <v>0.3</v>
      </c>
      <c r="K697" s="1">
        <v>-46.736200000000011</v>
      </c>
      <c r="L697" s="12">
        <f>VLOOKUP(train[[#This Row],[Sub-Category]],Análisis_ABC_XYZ[[#Headers],[#Data]],4,FALSE)</f>
        <v>0.46529189879902266</v>
      </c>
    </row>
    <row r="698" spans="1:12" x14ac:dyDescent="0.35">
      <c r="A698" s="2">
        <v>42192</v>
      </c>
      <c r="B698" s="1" t="s">
        <v>52</v>
      </c>
      <c r="C698" s="1" t="s">
        <v>548</v>
      </c>
      <c r="D698" s="1" t="s">
        <v>8</v>
      </c>
      <c r="E698" s="1" t="s">
        <v>22</v>
      </c>
      <c r="F698" s="18">
        <v>69.00800000000001</v>
      </c>
      <c r="G698" t="s">
        <v>6250</v>
      </c>
      <c r="H698" s="1">
        <f>IF(COUNTIF(G$2:G698,G698)=1,1,0)</f>
        <v>0</v>
      </c>
      <c r="I698" s="1">
        <v>2</v>
      </c>
      <c r="J698" s="1">
        <v>0.2</v>
      </c>
      <c r="K698" s="1">
        <v>12.0764</v>
      </c>
      <c r="L698" s="12">
        <f>VLOOKUP(train[[#This Row],[Sub-Category]],Análisis_ABC_XYZ[[#Headers],[#Data]],4,FALSE)</f>
        <v>0.4595170286641902</v>
      </c>
    </row>
    <row r="699" spans="1:12" x14ac:dyDescent="0.35">
      <c r="A699" s="2">
        <v>42193</v>
      </c>
      <c r="B699" s="1" t="s">
        <v>12</v>
      </c>
      <c r="C699" s="1" t="s">
        <v>1088</v>
      </c>
      <c r="D699" s="1" t="s">
        <v>8</v>
      </c>
      <c r="E699" s="1" t="s">
        <v>18</v>
      </c>
      <c r="F699" s="18">
        <v>502.48800000000006</v>
      </c>
      <c r="G699" t="s">
        <v>6563</v>
      </c>
      <c r="H699" s="1">
        <f>IF(COUNTIF(G$2:G699,G699)=1,1,0)</f>
        <v>1</v>
      </c>
      <c r="I699" s="1">
        <v>3</v>
      </c>
      <c r="J699" s="1">
        <v>0.2</v>
      </c>
      <c r="K699" s="1">
        <v>-87.935400000000044</v>
      </c>
      <c r="L699" s="12">
        <f>VLOOKUP(train[[#This Row],[Sub-Category]],Análisis_ABC_XYZ[[#Headers],[#Data]],4,FALSE)</f>
        <v>0.55975208308209756</v>
      </c>
    </row>
    <row r="700" spans="1:12" x14ac:dyDescent="0.35">
      <c r="A700" s="2">
        <v>42193</v>
      </c>
      <c r="B700" s="1" t="s">
        <v>12</v>
      </c>
      <c r="C700" s="1" t="s">
        <v>867</v>
      </c>
      <c r="D700" s="1" t="s">
        <v>14</v>
      </c>
      <c r="E700" s="1" t="s">
        <v>29</v>
      </c>
      <c r="F700" s="18">
        <v>196.70400000000001</v>
      </c>
      <c r="G700" t="s">
        <v>6563</v>
      </c>
      <c r="H700" s="1">
        <f>IF(COUNTIF(G$2:G700,G700)=1,1,0)</f>
        <v>0</v>
      </c>
      <c r="I700" s="1">
        <v>6</v>
      </c>
      <c r="J700" s="1">
        <v>0.2</v>
      </c>
      <c r="K700" s="1">
        <v>68.846399999999974</v>
      </c>
      <c r="L700" s="12">
        <f>VLOOKUP(train[[#This Row],[Sub-Category]],Análisis_ABC_XYZ[[#Headers],[#Data]],4,FALSE)</f>
        <v>0.46881743173671325</v>
      </c>
    </row>
    <row r="701" spans="1:12" x14ac:dyDescent="0.35">
      <c r="A701" s="2">
        <v>42193</v>
      </c>
      <c r="B701" s="1" t="s">
        <v>89</v>
      </c>
      <c r="C701" s="1" t="s">
        <v>538</v>
      </c>
      <c r="D701" s="1" t="s">
        <v>8</v>
      </c>
      <c r="E701" s="1" t="s">
        <v>11</v>
      </c>
      <c r="F701" s="18">
        <v>63.882000000000005</v>
      </c>
      <c r="G701" t="s">
        <v>6225</v>
      </c>
      <c r="H701" s="1">
        <f>IF(COUNTIF(G$2:G701,G701)=1,1,0)</f>
        <v>1</v>
      </c>
      <c r="I701" s="1">
        <v>1</v>
      </c>
      <c r="J701" s="1">
        <v>0.1</v>
      </c>
      <c r="K701" s="1">
        <v>10.647000000000004</v>
      </c>
      <c r="L701" s="12">
        <f>VLOOKUP(train[[#This Row],[Sub-Category]],Análisis_ABC_XYZ[[#Headers],[#Data]],4,FALSE)</f>
        <v>0.46529189879902266</v>
      </c>
    </row>
    <row r="702" spans="1:12" x14ac:dyDescent="0.35">
      <c r="A702" s="2">
        <v>42194</v>
      </c>
      <c r="B702" s="1" t="s">
        <v>12</v>
      </c>
      <c r="C702" s="1" t="s">
        <v>1673</v>
      </c>
      <c r="D702" s="1" t="s">
        <v>8</v>
      </c>
      <c r="E702" s="1" t="s">
        <v>9</v>
      </c>
      <c r="F702" s="18">
        <v>119.83299999999998</v>
      </c>
      <c r="G702" t="s">
        <v>2345</v>
      </c>
      <c r="H702" s="1">
        <f>IF(COUNTIF(G$2:G702,G702)=1,1,0)</f>
        <v>1</v>
      </c>
      <c r="I702" s="1">
        <v>1</v>
      </c>
      <c r="J702" s="1">
        <v>0.15</v>
      </c>
      <c r="K702" s="1">
        <v>7.0489999999999995</v>
      </c>
      <c r="L702" s="12">
        <f>VLOOKUP(train[[#This Row],[Sub-Category]],Análisis_ABC_XYZ[[#Headers],[#Data]],4,FALSE)</f>
        <v>0.5176847302647779</v>
      </c>
    </row>
    <row r="703" spans="1:12" x14ac:dyDescent="0.35">
      <c r="A703" s="2">
        <v>42194</v>
      </c>
      <c r="B703" s="1" t="s">
        <v>12</v>
      </c>
      <c r="C703" s="1" t="s">
        <v>78</v>
      </c>
      <c r="D703" s="1" t="s">
        <v>14</v>
      </c>
      <c r="E703" s="1" t="s">
        <v>29</v>
      </c>
      <c r="F703" s="18">
        <v>41.904000000000003</v>
      </c>
      <c r="G703" t="s">
        <v>2275</v>
      </c>
      <c r="H703" s="1">
        <f>IF(COUNTIF(G$2:G703,G703)=1,1,0)</f>
        <v>1</v>
      </c>
      <c r="I703" s="1">
        <v>6</v>
      </c>
      <c r="J703" s="1">
        <v>0.2</v>
      </c>
      <c r="K703" s="1">
        <v>14.142599999999996</v>
      </c>
      <c r="L703" s="12">
        <f>VLOOKUP(train[[#This Row],[Sub-Category]],Análisis_ABC_XYZ[[#Headers],[#Data]],4,FALSE)</f>
        <v>0.46881743173671325</v>
      </c>
    </row>
    <row r="704" spans="1:12" x14ac:dyDescent="0.35">
      <c r="A704" s="2">
        <v>42194</v>
      </c>
      <c r="B704" s="1" t="s">
        <v>12</v>
      </c>
      <c r="C704" s="1" t="s">
        <v>35</v>
      </c>
      <c r="D704" s="1" t="s">
        <v>14</v>
      </c>
      <c r="E704" s="1" t="s">
        <v>36</v>
      </c>
      <c r="F704" s="18">
        <v>32.400000000000006</v>
      </c>
      <c r="G704" t="s">
        <v>2345</v>
      </c>
      <c r="H704" s="1">
        <f>IF(COUNTIF(G$2:G704,G704)=1,1,0)</f>
        <v>0</v>
      </c>
      <c r="I704" s="1">
        <v>5</v>
      </c>
      <c r="J704" s="1">
        <v>0</v>
      </c>
      <c r="K704" s="1">
        <v>15.552000000000001</v>
      </c>
      <c r="L704" s="12">
        <f>VLOOKUP(train[[#This Row],[Sub-Category]],Análisis_ABC_XYZ[[#Headers],[#Data]],4,FALSE)</f>
        <v>0.43613829632717294</v>
      </c>
    </row>
    <row r="705" spans="1:12" x14ac:dyDescent="0.35">
      <c r="A705" s="2">
        <v>42194</v>
      </c>
      <c r="B705" s="1" t="s">
        <v>12</v>
      </c>
      <c r="C705" s="1" t="s">
        <v>1266</v>
      </c>
      <c r="D705" s="1" t="s">
        <v>14</v>
      </c>
      <c r="E705" s="1" t="s">
        <v>20</v>
      </c>
      <c r="F705" s="18">
        <v>23.92</v>
      </c>
      <c r="G705" t="s">
        <v>2275</v>
      </c>
      <c r="H705" s="1">
        <f>IF(COUNTIF(G$2:G705,G705)=1,1,0)</f>
        <v>0</v>
      </c>
      <c r="I705" s="1">
        <v>4</v>
      </c>
      <c r="J705" s="1">
        <v>0</v>
      </c>
      <c r="K705" s="1">
        <v>4.066399999999998</v>
      </c>
      <c r="L705" s="12">
        <f>VLOOKUP(train[[#This Row],[Sub-Category]],Análisis_ABC_XYZ[[#Headers],[#Data]],4,FALSE)</f>
        <v>0.44610841445725197</v>
      </c>
    </row>
    <row r="706" spans="1:12" x14ac:dyDescent="0.35">
      <c r="A706" s="2">
        <v>42194</v>
      </c>
      <c r="B706" s="1" t="s">
        <v>39</v>
      </c>
      <c r="C706" s="1" t="s">
        <v>1428</v>
      </c>
      <c r="D706" s="1" t="s">
        <v>14</v>
      </c>
      <c r="E706" s="1" t="s">
        <v>36</v>
      </c>
      <c r="F706" s="18">
        <v>14.352000000000002</v>
      </c>
      <c r="G706" t="s">
        <v>5140</v>
      </c>
      <c r="H706" s="1">
        <f>IF(COUNTIF(G$2:G706,G706)=1,1,0)</f>
        <v>1</v>
      </c>
      <c r="I706" s="1">
        <v>3</v>
      </c>
      <c r="J706" s="1">
        <v>0.2</v>
      </c>
      <c r="K706" s="1">
        <v>4.4849999999999994</v>
      </c>
      <c r="L706" s="12">
        <f>VLOOKUP(train[[#This Row],[Sub-Category]],Análisis_ABC_XYZ[[#Headers],[#Data]],4,FALSE)</f>
        <v>0.43613829632717294</v>
      </c>
    </row>
    <row r="707" spans="1:12" x14ac:dyDescent="0.35">
      <c r="A707" s="2">
        <v>42194</v>
      </c>
      <c r="B707" s="1" t="s">
        <v>12</v>
      </c>
      <c r="C707" s="1" t="s">
        <v>143</v>
      </c>
      <c r="D707" s="1" t="s">
        <v>14</v>
      </c>
      <c r="E707" s="1" t="s">
        <v>29</v>
      </c>
      <c r="F707" s="18">
        <v>14.303999999999998</v>
      </c>
      <c r="G707" t="s">
        <v>2345</v>
      </c>
      <c r="H707" s="1">
        <f>IF(COUNTIF(G$2:G707,G707)=1,1,0)</f>
        <v>0</v>
      </c>
      <c r="I707" s="1">
        <v>6</v>
      </c>
      <c r="J707" s="1">
        <v>0.2</v>
      </c>
      <c r="K707" s="1">
        <v>4.6487999999999987</v>
      </c>
      <c r="L707" s="12">
        <f>VLOOKUP(train[[#This Row],[Sub-Category]],Análisis_ABC_XYZ[[#Headers],[#Data]],4,FALSE)</f>
        <v>0.46881743173671325</v>
      </c>
    </row>
    <row r="708" spans="1:12" x14ac:dyDescent="0.35">
      <c r="A708" s="2">
        <v>42194</v>
      </c>
      <c r="B708" s="1" t="s">
        <v>39</v>
      </c>
      <c r="C708" s="1" t="s">
        <v>1001</v>
      </c>
      <c r="D708" s="1" t="s">
        <v>14</v>
      </c>
      <c r="E708" s="1" t="s">
        <v>36</v>
      </c>
      <c r="F708" s="18">
        <v>10.368000000000002</v>
      </c>
      <c r="G708" t="s">
        <v>5140</v>
      </c>
      <c r="H708" s="1">
        <f>IF(COUNTIF(G$2:G708,G708)=1,1,0)</f>
        <v>0</v>
      </c>
      <c r="I708" s="1">
        <v>2</v>
      </c>
      <c r="J708" s="1">
        <v>0.2</v>
      </c>
      <c r="K708" s="1">
        <v>3.6288</v>
      </c>
      <c r="L708" s="12">
        <f>VLOOKUP(train[[#This Row],[Sub-Category]],Análisis_ABC_XYZ[[#Headers],[#Data]],4,FALSE)</f>
        <v>0.43613829632717294</v>
      </c>
    </row>
    <row r="709" spans="1:12" x14ac:dyDescent="0.35">
      <c r="A709" s="2">
        <v>42194</v>
      </c>
      <c r="B709" s="1" t="s">
        <v>12</v>
      </c>
      <c r="C709" s="1" t="s">
        <v>1128</v>
      </c>
      <c r="D709" s="1" t="s">
        <v>14</v>
      </c>
      <c r="E709" s="1" t="s">
        <v>24</v>
      </c>
      <c r="F709" s="18">
        <v>5.56</v>
      </c>
      <c r="G709" t="s">
        <v>2345</v>
      </c>
      <c r="H709" s="1">
        <f>IF(COUNTIF(G$2:G709,G709)=1,1,0)</f>
        <v>0</v>
      </c>
      <c r="I709" s="1">
        <v>2</v>
      </c>
      <c r="J709" s="1">
        <v>0</v>
      </c>
      <c r="K709" s="1">
        <v>2.2239999999999998</v>
      </c>
      <c r="L709" s="12">
        <f>VLOOKUP(train[[#This Row],[Sub-Category]],Análisis_ABC_XYZ[[#Headers],[#Data]],4,FALSE)</f>
        <v>0.45632477063632687</v>
      </c>
    </row>
    <row r="710" spans="1:12" x14ac:dyDescent="0.35">
      <c r="A710" s="2">
        <v>42194</v>
      </c>
      <c r="B710" s="1" t="s">
        <v>12</v>
      </c>
      <c r="C710" s="1" t="s">
        <v>1434</v>
      </c>
      <c r="D710" s="1" t="s">
        <v>14</v>
      </c>
      <c r="E710" s="1" t="s">
        <v>15</v>
      </c>
      <c r="F710" s="18">
        <v>2.88</v>
      </c>
      <c r="G710" s="1" t="s">
        <v>2275</v>
      </c>
      <c r="H710" s="1">
        <f>IF(COUNTIF(G$2:G710,G710)=1,1,0)</f>
        <v>0</v>
      </c>
      <c r="I710" s="1">
        <v>1</v>
      </c>
      <c r="J710" s="1">
        <v>0</v>
      </c>
      <c r="K710" s="1">
        <v>1.4112</v>
      </c>
      <c r="L710" s="12">
        <f>VLOOKUP(train[[#This Row],[Sub-Category]],Análisis_ABC_XYZ[[#Headers],[#Data]],4,FALSE)</f>
        <v>0.4647369236065339</v>
      </c>
    </row>
    <row r="711" spans="1:12" x14ac:dyDescent="0.35">
      <c r="A711" s="2">
        <v>42196</v>
      </c>
      <c r="B711" s="1" t="s">
        <v>239</v>
      </c>
      <c r="C711" s="1" t="s">
        <v>527</v>
      </c>
      <c r="D711" s="1" t="s">
        <v>8</v>
      </c>
      <c r="E711" s="1" t="s">
        <v>11</v>
      </c>
      <c r="F711" s="18">
        <v>854.94</v>
      </c>
      <c r="G711" t="s">
        <v>2108</v>
      </c>
      <c r="H711" s="1">
        <f>IF(COUNTIF(G$2:G711,G711)=1,1,0)</f>
        <v>1</v>
      </c>
      <c r="I711" s="1">
        <v>3</v>
      </c>
      <c r="J711" s="1">
        <v>0</v>
      </c>
      <c r="K711" s="1">
        <v>213.73500000000001</v>
      </c>
      <c r="L711" s="12">
        <f>VLOOKUP(train[[#This Row],[Sub-Category]],Análisis_ABC_XYZ[[#Headers],[#Data]],4,FALSE)</f>
        <v>0.46529189879902266</v>
      </c>
    </row>
    <row r="712" spans="1:12" x14ac:dyDescent="0.35">
      <c r="A712" s="2">
        <v>42196</v>
      </c>
      <c r="B712" s="1" t="s">
        <v>39</v>
      </c>
      <c r="C712" s="1" t="s">
        <v>1217</v>
      </c>
      <c r="D712" s="1" t="s">
        <v>26</v>
      </c>
      <c r="E712" s="1" t="s">
        <v>27</v>
      </c>
      <c r="F712" s="18">
        <v>575.96800000000007</v>
      </c>
      <c r="G712" t="s">
        <v>5139</v>
      </c>
      <c r="H712" s="1">
        <f>IF(COUNTIF(G$2:G712,G712)=1,1,0)</f>
        <v>1</v>
      </c>
      <c r="I712" s="1">
        <v>4</v>
      </c>
      <c r="J712" s="1">
        <v>0.2</v>
      </c>
      <c r="K712" s="1">
        <v>43.197600000000023</v>
      </c>
      <c r="L712" s="12">
        <f>VLOOKUP(train[[#This Row],[Sub-Category]],Análisis_ABC_XYZ[[#Headers],[#Data]],4,FALSE)</f>
        <v>0.41105220110552465</v>
      </c>
    </row>
    <row r="713" spans="1:12" x14ac:dyDescent="0.35">
      <c r="A713" s="2">
        <v>42196</v>
      </c>
      <c r="B713" s="1" t="s">
        <v>239</v>
      </c>
      <c r="C713" s="1" t="s">
        <v>848</v>
      </c>
      <c r="D713" s="1" t="s">
        <v>26</v>
      </c>
      <c r="E713" s="1" t="s">
        <v>27</v>
      </c>
      <c r="F713" s="18">
        <v>197.96999999999997</v>
      </c>
      <c r="G713" t="s">
        <v>2108</v>
      </c>
      <c r="H713" s="1">
        <f>IF(COUNTIF(G$2:G713,G713)=1,1,0)</f>
        <v>0</v>
      </c>
      <c r="I713" s="1">
        <v>3</v>
      </c>
      <c r="J713" s="1">
        <v>0</v>
      </c>
      <c r="K713" s="1">
        <v>57.41129999999999</v>
      </c>
      <c r="L713" s="12">
        <f>VLOOKUP(train[[#This Row],[Sub-Category]],Análisis_ABC_XYZ[[#Headers],[#Data]],4,FALSE)</f>
        <v>0.41105220110552465</v>
      </c>
    </row>
    <row r="714" spans="1:12" x14ac:dyDescent="0.35">
      <c r="A714" s="2">
        <v>42196</v>
      </c>
      <c r="B714" s="1" t="s">
        <v>239</v>
      </c>
      <c r="C714" s="1" t="s">
        <v>314</v>
      </c>
      <c r="D714" s="1" t="s">
        <v>14</v>
      </c>
      <c r="E714" s="1" t="s">
        <v>36</v>
      </c>
      <c r="F714" s="18">
        <v>177.2</v>
      </c>
      <c r="G714" t="s">
        <v>2108</v>
      </c>
      <c r="H714" s="1">
        <f>IF(COUNTIF(G$2:G714,G714)=1,1,0)</f>
        <v>0</v>
      </c>
      <c r="I714" s="1">
        <v>5</v>
      </c>
      <c r="J714" s="1">
        <v>0</v>
      </c>
      <c r="K714" s="1">
        <v>83.283999999999992</v>
      </c>
      <c r="L714" s="12">
        <f>VLOOKUP(train[[#This Row],[Sub-Category]],Análisis_ABC_XYZ[[#Headers],[#Data]],4,FALSE)</f>
        <v>0.43613829632717294</v>
      </c>
    </row>
    <row r="715" spans="1:12" x14ac:dyDescent="0.35">
      <c r="A715" s="2">
        <v>42196</v>
      </c>
      <c r="B715" s="1" t="s">
        <v>89</v>
      </c>
      <c r="C715" s="1" t="s">
        <v>1586</v>
      </c>
      <c r="D715" s="1" t="s">
        <v>26</v>
      </c>
      <c r="E715" s="1" t="s">
        <v>27</v>
      </c>
      <c r="F715" s="18">
        <v>164.85000000000002</v>
      </c>
      <c r="G715" t="s">
        <v>6917</v>
      </c>
      <c r="H715" s="1">
        <f>IF(COUNTIF(G$2:G715,G715)=1,1,0)</f>
        <v>1</v>
      </c>
      <c r="I715" s="1">
        <v>3</v>
      </c>
      <c r="J715" s="1">
        <v>0</v>
      </c>
      <c r="K715" s="1">
        <v>47.806499999999993</v>
      </c>
      <c r="L715" s="12">
        <f>VLOOKUP(train[[#This Row],[Sub-Category]],Análisis_ABC_XYZ[[#Headers],[#Data]],4,FALSE)</f>
        <v>0.41105220110552465</v>
      </c>
    </row>
    <row r="716" spans="1:12" x14ac:dyDescent="0.35">
      <c r="A716" s="2">
        <v>42196</v>
      </c>
      <c r="B716" s="1" t="s">
        <v>239</v>
      </c>
      <c r="C716" s="1" t="s">
        <v>138</v>
      </c>
      <c r="D716" s="1" t="s">
        <v>8</v>
      </c>
      <c r="E716" s="1" t="s">
        <v>22</v>
      </c>
      <c r="F716" s="18">
        <v>124.10999999999999</v>
      </c>
      <c r="G716" t="s">
        <v>2108</v>
      </c>
      <c r="H716" s="1">
        <f>IF(COUNTIF(G$2:G716,G716)=1,1,0)</f>
        <v>0</v>
      </c>
      <c r="I716" s="1">
        <v>9</v>
      </c>
      <c r="J716" s="1">
        <v>0</v>
      </c>
      <c r="K716" s="1">
        <v>52.126200000000004</v>
      </c>
      <c r="L716" s="12">
        <f>VLOOKUP(train[[#This Row],[Sub-Category]],Análisis_ABC_XYZ[[#Headers],[#Data]],4,FALSE)</f>
        <v>0.4595170286641902</v>
      </c>
    </row>
    <row r="717" spans="1:12" x14ac:dyDescent="0.35">
      <c r="A717" s="2">
        <v>42196</v>
      </c>
      <c r="B717" s="1" t="s">
        <v>89</v>
      </c>
      <c r="C717" s="1" t="s">
        <v>372</v>
      </c>
      <c r="D717" s="1" t="s">
        <v>14</v>
      </c>
      <c r="E717" s="1" t="s">
        <v>36</v>
      </c>
      <c r="F717" s="18">
        <v>49.12</v>
      </c>
      <c r="G717" t="s">
        <v>3547</v>
      </c>
      <c r="H717" s="1">
        <f>IF(COUNTIF(G$2:G717,G717)=1,1,0)</f>
        <v>1</v>
      </c>
      <c r="I717" s="1">
        <v>4</v>
      </c>
      <c r="J717" s="1">
        <v>0</v>
      </c>
      <c r="K717" s="1">
        <v>23.086399999999998</v>
      </c>
      <c r="L717" s="12">
        <f>VLOOKUP(train[[#This Row],[Sub-Category]],Análisis_ABC_XYZ[[#Headers],[#Data]],4,FALSE)</f>
        <v>0.43613829632717294</v>
      </c>
    </row>
    <row r="718" spans="1:12" x14ac:dyDescent="0.35">
      <c r="A718" s="2">
        <v>42196</v>
      </c>
      <c r="B718" s="1" t="s">
        <v>89</v>
      </c>
      <c r="C718" s="1" t="s">
        <v>1271</v>
      </c>
      <c r="D718" s="1" t="s">
        <v>14</v>
      </c>
      <c r="E718" s="1" t="s">
        <v>29</v>
      </c>
      <c r="F718" s="18">
        <v>18.28</v>
      </c>
      <c r="G718" t="s">
        <v>3547</v>
      </c>
      <c r="H718" s="1">
        <f>IF(COUNTIF(G$2:G718,G718)=1,1,0)</f>
        <v>0</v>
      </c>
      <c r="I718" s="1">
        <v>5</v>
      </c>
      <c r="J718" s="1">
        <v>0.2</v>
      </c>
      <c r="K718" s="1">
        <v>6.3979999999999997</v>
      </c>
      <c r="L718" s="12">
        <f>VLOOKUP(train[[#This Row],[Sub-Category]],Análisis_ABC_XYZ[[#Headers],[#Data]],4,FALSE)</f>
        <v>0.46881743173671325</v>
      </c>
    </row>
    <row r="719" spans="1:12" x14ac:dyDescent="0.35">
      <c r="A719" s="2">
        <v>42196</v>
      </c>
      <c r="B719" s="1" t="s">
        <v>239</v>
      </c>
      <c r="C719" s="1" t="s">
        <v>849</v>
      </c>
      <c r="D719" s="1" t="s">
        <v>14</v>
      </c>
      <c r="E719" s="1" t="s">
        <v>15</v>
      </c>
      <c r="F719" s="18">
        <v>14.399999999999999</v>
      </c>
      <c r="G719" t="s">
        <v>2108</v>
      </c>
      <c r="H719" s="1">
        <f>IF(COUNTIF(G$2:G719,G719)=1,1,0)</f>
        <v>0</v>
      </c>
      <c r="I719" s="1">
        <v>5</v>
      </c>
      <c r="J719" s="1">
        <v>0</v>
      </c>
      <c r="K719" s="1">
        <v>7.056</v>
      </c>
      <c r="L719" s="12">
        <f>VLOOKUP(train[[#This Row],[Sub-Category]],Análisis_ABC_XYZ[[#Headers],[#Data]],4,FALSE)</f>
        <v>0.4647369236065339</v>
      </c>
    </row>
    <row r="720" spans="1:12" x14ac:dyDescent="0.35">
      <c r="A720" s="2">
        <v>42196</v>
      </c>
      <c r="B720" s="1" t="s">
        <v>39</v>
      </c>
      <c r="C720" s="1" t="s">
        <v>1625</v>
      </c>
      <c r="D720" s="1" t="s">
        <v>14</v>
      </c>
      <c r="E720" s="1" t="s">
        <v>36</v>
      </c>
      <c r="F720" s="18">
        <v>10.368000000000002</v>
      </c>
      <c r="G720" t="s">
        <v>5139</v>
      </c>
      <c r="H720" s="1">
        <f>IF(COUNTIF(G$2:G720,G720)=1,1,0)</f>
        <v>0</v>
      </c>
      <c r="I720" s="1">
        <v>2</v>
      </c>
      <c r="J720" s="1">
        <v>0.2</v>
      </c>
      <c r="K720" s="1">
        <v>3.6288</v>
      </c>
      <c r="L720" s="12">
        <f>VLOOKUP(train[[#This Row],[Sub-Category]],Análisis_ABC_XYZ[[#Headers],[#Data]],4,FALSE)</f>
        <v>0.43613829632717294</v>
      </c>
    </row>
    <row r="721" spans="1:12" x14ac:dyDescent="0.35">
      <c r="A721" s="2">
        <v>42197</v>
      </c>
      <c r="B721" s="1" t="s">
        <v>72</v>
      </c>
      <c r="C721" s="1" t="s">
        <v>604</v>
      </c>
      <c r="D721" s="1" t="s">
        <v>26</v>
      </c>
      <c r="E721" s="1" t="s">
        <v>56</v>
      </c>
      <c r="F721" s="18">
        <v>23.840000000000003</v>
      </c>
      <c r="G721" t="s">
        <v>3789</v>
      </c>
      <c r="H721" s="1">
        <f>IF(COUNTIF(G$2:G721,G721)=1,1,0)</f>
        <v>1</v>
      </c>
      <c r="I721" s="1">
        <v>4</v>
      </c>
      <c r="J721" s="1">
        <v>0.2</v>
      </c>
      <c r="K721" s="1">
        <v>3.2779999999999987</v>
      </c>
      <c r="L721" s="12">
        <f>VLOOKUP(train[[#This Row],[Sub-Category]],Análisis_ABC_XYZ[[#Headers],[#Data]],4,FALSE)</f>
        <v>0.52062335344040378</v>
      </c>
    </row>
    <row r="722" spans="1:12" x14ac:dyDescent="0.35">
      <c r="A722" s="2">
        <v>42197</v>
      </c>
      <c r="B722" s="1" t="s">
        <v>12</v>
      </c>
      <c r="C722" s="1" t="s">
        <v>366</v>
      </c>
      <c r="D722" s="1" t="s">
        <v>8</v>
      </c>
      <c r="E722" s="1" t="s">
        <v>18</v>
      </c>
      <c r="F722" s="18">
        <v>698.35200000000009</v>
      </c>
      <c r="G722" t="s">
        <v>4846</v>
      </c>
      <c r="H722" s="1">
        <f>IF(COUNTIF(G$2:G722,G722)=1,1,0)</f>
        <v>1</v>
      </c>
      <c r="I722" s="1">
        <v>3</v>
      </c>
      <c r="J722" s="1">
        <v>0.2</v>
      </c>
      <c r="K722" s="1">
        <v>-17.458800000000053</v>
      </c>
      <c r="L722" s="12">
        <f>VLOOKUP(train[[#This Row],[Sub-Category]],Análisis_ABC_XYZ[[#Headers],[#Data]],4,FALSE)</f>
        <v>0.55975208308209756</v>
      </c>
    </row>
    <row r="723" spans="1:12" x14ac:dyDescent="0.35">
      <c r="A723" s="2">
        <v>42197</v>
      </c>
      <c r="B723" s="1" t="s">
        <v>39</v>
      </c>
      <c r="C723" s="1" t="s">
        <v>923</v>
      </c>
      <c r="D723" s="1" t="s">
        <v>8</v>
      </c>
      <c r="E723" s="1" t="s">
        <v>11</v>
      </c>
      <c r="F723" s="18">
        <v>512.35799999999995</v>
      </c>
      <c r="G723" t="s">
        <v>4171</v>
      </c>
      <c r="H723" s="1">
        <f>IF(COUNTIF(G$2:G723,G723)=1,1,0)</f>
        <v>1</v>
      </c>
      <c r="I723" s="1">
        <v>3</v>
      </c>
      <c r="J723" s="1">
        <v>0.3</v>
      </c>
      <c r="K723" s="1">
        <v>-14.638799999999947</v>
      </c>
      <c r="L723" s="12">
        <f>VLOOKUP(train[[#This Row],[Sub-Category]],Análisis_ABC_XYZ[[#Headers],[#Data]],4,FALSE)</f>
        <v>0.46529189879902266</v>
      </c>
    </row>
    <row r="724" spans="1:12" x14ac:dyDescent="0.35">
      <c r="A724" s="2">
        <v>42197</v>
      </c>
      <c r="B724" s="1" t="s">
        <v>12</v>
      </c>
      <c r="C724" s="1" t="s">
        <v>951</v>
      </c>
      <c r="D724" s="1" t="s">
        <v>26</v>
      </c>
      <c r="E724" s="1" t="s">
        <v>27</v>
      </c>
      <c r="F724" s="18">
        <v>255.93600000000004</v>
      </c>
      <c r="G724" t="s">
        <v>5778</v>
      </c>
      <c r="H724" s="1">
        <f>IF(COUNTIF(G$2:G724,G724)=1,1,0)</f>
        <v>1</v>
      </c>
      <c r="I724" s="1">
        <v>8</v>
      </c>
      <c r="J724" s="1">
        <v>0.2</v>
      </c>
      <c r="K724" s="1">
        <v>28.792799999999971</v>
      </c>
      <c r="L724" s="12">
        <f>VLOOKUP(train[[#This Row],[Sub-Category]],Análisis_ABC_XYZ[[#Headers],[#Data]],4,FALSE)</f>
        <v>0.41105220110552465</v>
      </c>
    </row>
    <row r="725" spans="1:12" x14ac:dyDescent="0.35">
      <c r="A725" s="2">
        <v>42197</v>
      </c>
      <c r="B725" s="1" t="s">
        <v>12</v>
      </c>
      <c r="C725" s="1" t="s">
        <v>45</v>
      </c>
      <c r="D725" s="1" t="s">
        <v>14</v>
      </c>
      <c r="E725" s="1" t="s">
        <v>20</v>
      </c>
      <c r="F725" s="18">
        <v>249.75</v>
      </c>
      <c r="G725" t="s">
        <v>5778</v>
      </c>
      <c r="H725" s="1">
        <f>IF(COUNTIF(G$2:G725,G725)=1,1,0)</f>
        <v>0</v>
      </c>
      <c r="I725" s="1">
        <v>9</v>
      </c>
      <c r="J725" s="1">
        <v>0</v>
      </c>
      <c r="K725" s="1">
        <v>44.954999999999977</v>
      </c>
      <c r="L725" s="12">
        <f>VLOOKUP(train[[#This Row],[Sub-Category]],Análisis_ABC_XYZ[[#Headers],[#Data]],4,FALSE)</f>
        <v>0.44610841445725197</v>
      </c>
    </row>
    <row r="726" spans="1:12" x14ac:dyDescent="0.35">
      <c r="A726" s="2">
        <v>42197</v>
      </c>
      <c r="B726" s="1" t="s">
        <v>37</v>
      </c>
      <c r="C726" s="1" t="s">
        <v>1535</v>
      </c>
      <c r="D726" s="1" t="s">
        <v>8</v>
      </c>
      <c r="E726" s="1" t="s">
        <v>11</v>
      </c>
      <c r="F726" s="18">
        <v>123.136</v>
      </c>
      <c r="G726" t="s">
        <v>5220</v>
      </c>
      <c r="H726" s="1">
        <f>IF(COUNTIF(G$2:G726,G726)=1,1,0)</f>
        <v>1</v>
      </c>
      <c r="I726" s="1">
        <v>4</v>
      </c>
      <c r="J726" s="1">
        <v>0.2</v>
      </c>
      <c r="K726" s="1">
        <v>13.852799999999981</v>
      </c>
      <c r="L726" s="12">
        <f>VLOOKUP(train[[#This Row],[Sub-Category]],Análisis_ABC_XYZ[[#Headers],[#Data]],4,FALSE)</f>
        <v>0.46529189879902266</v>
      </c>
    </row>
    <row r="727" spans="1:12" x14ac:dyDescent="0.35">
      <c r="A727" s="2">
        <v>42197</v>
      </c>
      <c r="B727" s="1" t="s">
        <v>72</v>
      </c>
      <c r="C727" s="1" t="s">
        <v>1117</v>
      </c>
      <c r="D727" s="1" t="s">
        <v>14</v>
      </c>
      <c r="E727" s="1" t="s">
        <v>36</v>
      </c>
      <c r="F727" s="18">
        <v>35.856000000000002</v>
      </c>
      <c r="G727" t="s">
        <v>3789</v>
      </c>
      <c r="H727" s="1">
        <f>IF(COUNTIF(G$2:G727,G727)=1,1,0)</f>
        <v>0</v>
      </c>
      <c r="I727" s="1">
        <v>9</v>
      </c>
      <c r="J727" s="1">
        <v>0.2</v>
      </c>
      <c r="K727" s="1">
        <v>12.997800000000003</v>
      </c>
      <c r="L727" s="12">
        <f>VLOOKUP(train[[#This Row],[Sub-Category]],Análisis_ABC_XYZ[[#Headers],[#Data]],4,FALSE)</f>
        <v>0.43613829632717294</v>
      </c>
    </row>
    <row r="728" spans="1:12" x14ac:dyDescent="0.35">
      <c r="A728" s="2">
        <v>42197</v>
      </c>
      <c r="B728" s="1" t="s">
        <v>39</v>
      </c>
      <c r="C728" s="1" t="s">
        <v>769</v>
      </c>
      <c r="D728" s="1" t="s">
        <v>14</v>
      </c>
      <c r="E728" s="1" t="s">
        <v>24</v>
      </c>
      <c r="F728" s="18">
        <v>22.288</v>
      </c>
      <c r="G728" t="s">
        <v>4171</v>
      </c>
      <c r="H728" s="1">
        <f>IF(COUNTIF(G$2:G728,G728)=1,1,0)</f>
        <v>0</v>
      </c>
      <c r="I728" s="1">
        <v>7</v>
      </c>
      <c r="J728" s="1">
        <v>0.2</v>
      </c>
      <c r="K728" s="1">
        <v>3.9003999999999985</v>
      </c>
      <c r="L728" s="12">
        <f>VLOOKUP(train[[#This Row],[Sub-Category]],Análisis_ABC_XYZ[[#Headers],[#Data]],4,FALSE)</f>
        <v>0.45632477063632687</v>
      </c>
    </row>
    <row r="729" spans="1:12" x14ac:dyDescent="0.35">
      <c r="A729" s="2">
        <v>42197</v>
      </c>
      <c r="B729" s="1" t="s">
        <v>39</v>
      </c>
      <c r="C729" s="1" t="s">
        <v>176</v>
      </c>
      <c r="D729" s="1" t="s">
        <v>14</v>
      </c>
      <c r="E729" s="1" t="s">
        <v>36</v>
      </c>
      <c r="F729" s="18">
        <v>16.032</v>
      </c>
      <c r="G729" t="s">
        <v>4171</v>
      </c>
      <c r="H729" s="1">
        <f>IF(COUNTIF(G$2:G729,G729)=1,1,0)</f>
        <v>0</v>
      </c>
      <c r="I729" s="1">
        <v>3</v>
      </c>
      <c r="J729" s="1">
        <v>0.2</v>
      </c>
      <c r="K729" s="1">
        <v>5.6111999999999993</v>
      </c>
      <c r="L729" s="12">
        <f>VLOOKUP(train[[#This Row],[Sub-Category]],Análisis_ABC_XYZ[[#Headers],[#Data]],4,FALSE)</f>
        <v>0.43613829632717294</v>
      </c>
    </row>
    <row r="730" spans="1:12" x14ac:dyDescent="0.35">
      <c r="A730" s="2">
        <v>42197</v>
      </c>
      <c r="B730" s="1" t="s">
        <v>37</v>
      </c>
      <c r="C730" s="1" t="s">
        <v>717</v>
      </c>
      <c r="D730" s="1" t="s">
        <v>14</v>
      </c>
      <c r="E730" s="1" t="s">
        <v>29</v>
      </c>
      <c r="F730" s="18">
        <v>11.264000000000001</v>
      </c>
      <c r="G730" t="s">
        <v>5220</v>
      </c>
      <c r="H730" s="1">
        <f>IF(COUNTIF(G$2:G730,G730)=1,1,0)</f>
        <v>0</v>
      </c>
      <c r="I730" s="1">
        <v>4</v>
      </c>
      <c r="J730" s="1">
        <v>0.2</v>
      </c>
      <c r="K730" s="1">
        <v>3.8015999999999992</v>
      </c>
      <c r="L730" s="12">
        <f>VLOOKUP(train[[#This Row],[Sub-Category]],Análisis_ABC_XYZ[[#Headers],[#Data]],4,FALSE)</f>
        <v>0.46881743173671325</v>
      </c>
    </row>
    <row r="731" spans="1:12" x14ac:dyDescent="0.35">
      <c r="A731" s="2">
        <v>42197</v>
      </c>
      <c r="B731" s="1" t="s">
        <v>12</v>
      </c>
      <c r="C731" s="1" t="s">
        <v>365</v>
      </c>
      <c r="D731" s="1" t="s">
        <v>14</v>
      </c>
      <c r="E731" s="1" t="s">
        <v>29</v>
      </c>
      <c r="F731" s="18">
        <v>7.7120000000000006</v>
      </c>
      <c r="G731" t="s">
        <v>4846</v>
      </c>
      <c r="H731" s="1">
        <f>IF(COUNTIF(G$2:G731,G731)=1,1,0)</f>
        <v>0</v>
      </c>
      <c r="I731" s="1">
        <v>2</v>
      </c>
      <c r="J731" s="1">
        <v>0.2</v>
      </c>
      <c r="K731" s="1">
        <v>2.7956000000000003</v>
      </c>
      <c r="L731" s="12">
        <f>VLOOKUP(train[[#This Row],[Sub-Category]],Análisis_ABC_XYZ[[#Headers],[#Data]],4,FALSE)</f>
        <v>0.46881743173671325</v>
      </c>
    </row>
    <row r="732" spans="1:12" x14ac:dyDescent="0.35">
      <c r="A732" s="2">
        <v>42197</v>
      </c>
      <c r="B732" s="1" t="s">
        <v>39</v>
      </c>
      <c r="C732" s="1" t="s">
        <v>912</v>
      </c>
      <c r="D732" s="1" t="s">
        <v>14</v>
      </c>
      <c r="E732" s="1" t="s">
        <v>91</v>
      </c>
      <c r="F732" s="18">
        <v>3.4880000000000004</v>
      </c>
      <c r="G732" t="s">
        <v>4171</v>
      </c>
      <c r="H732" s="1">
        <f>IF(COUNTIF(G$2:G732,G732)=1,1,0)</f>
        <v>0</v>
      </c>
      <c r="I732" s="1">
        <v>2</v>
      </c>
      <c r="J732" s="1">
        <v>0.2</v>
      </c>
      <c r="K732" s="1">
        <v>0.56679999999999997</v>
      </c>
      <c r="L732" s="12">
        <f>VLOOKUP(train[[#This Row],[Sub-Category]],Análisis_ABC_XYZ[[#Headers],[#Data]],4,FALSE)</f>
        <v>0.51168203684699509</v>
      </c>
    </row>
    <row r="733" spans="1:12" x14ac:dyDescent="0.35">
      <c r="A733" s="2">
        <v>42198</v>
      </c>
      <c r="B733" s="1" t="s">
        <v>12</v>
      </c>
      <c r="C733" s="1" t="s">
        <v>1281</v>
      </c>
      <c r="D733" s="1" t="s">
        <v>8</v>
      </c>
      <c r="E733" s="1" t="s">
        <v>18</v>
      </c>
      <c r="F733" s="18">
        <v>351.21600000000001</v>
      </c>
      <c r="G733" t="s">
        <v>6700</v>
      </c>
      <c r="H733" s="1">
        <f>IF(COUNTIF(G$2:G733,G733)=1,1,0)</f>
        <v>1</v>
      </c>
      <c r="I733" s="1">
        <v>3</v>
      </c>
      <c r="J733" s="1">
        <v>0.2</v>
      </c>
      <c r="K733" s="1">
        <v>4.3901999999999788</v>
      </c>
      <c r="L733" s="12">
        <f>VLOOKUP(train[[#This Row],[Sub-Category]],Análisis_ABC_XYZ[[#Headers],[#Data]],4,FALSE)</f>
        <v>0.55975208308209756</v>
      </c>
    </row>
    <row r="734" spans="1:12" x14ac:dyDescent="0.35">
      <c r="A734" s="2">
        <v>42199</v>
      </c>
      <c r="B734" s="1" t="s">
        <v>104</v>
      </c>
      <c r="C734" s="1" t="s">
        <v>19</v>
      </c>
      <c r="D734" s="1" t="s">
        <v>14</v>
      </c>
      <c r="E734" s="1" t="s">
        <v>20</v>
      </c>
      <c r="F734" s="18">
        <v>55.92</v>
      </c>
      <c r="G734" t="s">
        <v>4579</v>
      </c>
      <c r="H734" s="1">
        <f>IF(COUNTIF(G$2:G734,G734)=1,1,0)</f>
        <v>1</v>
      </c>
      <c r="I734" s="1">
        <v>5</v>
      </c>
      <c r="J734" s="1">
        <v>0.2</v>
      </c>
      <c r="K734" s="1">
        <v>6.2910000000000004</v>
      </c>
      <c r="L734" s="12">
        <f>VLOOKUP(train[[#This Row],[Sub-Category]],Análisis_ABC_XYZ[[#Headers],[#Data]],4,FALSE)</f>
        <v>0.44610841445725197</v>
      </c>
    </row>
    <row r="735" spans="1:12" x14ac:dyDescent="0.35">
      <c r="A735" s="2">
        <v>42199</v>
      </c>
      <c r="B735" s="1" t="s">
        <v>52</v>
      </c>
      <c r="C735" s="1" t="s">
        <v>1129</v>
      </c>
      <c r="D735" s="1" t="s">
        <v>14</v>
      </c>
      <c r="E735" s="1" t="s">
        <v>24</v>
      </c>
      <c r="F735" s="18">
        <v>41.584000000000003</v>
      </c>
      <c r="G735" t="s">
        <v>5356</v>
      </c>
      <c r="H735" s="1">
        <f>IF(COUNTIF(G$2:G735,G735)=1,1,0)</f>
        <v>1</v>
      </c>
      <c r="I735" s="1">
        <v>2</v>
      </c>
      <c r="J735" s="1">
        <v>0.2</v>
      </c>
      <c r="K735" s="1">
        <v>4.6781999999999968</v>
      </c>
      <c r="L735" s="12">
        <f>VLOOKUP(train[[#This Row],[Sub-Category]],Análisis_ABC_XYZ[[#Headers],[#Data]],4,FALSE)</f>
        <v>0.45632477063632687</v>
      </c>
    </row>
    <row r="736" spans="1:12" x14ac:dyDescent="0.35">
      <c r="A736" s="2">
        <v>42199</v>
      </c>
      <c r="B736" s="1" t="s">
        <v>81</v>
      </c>
      <c r="C736" s="1" t="s">
        <v>707</v>
      </c>
      <c r="D736" s="1" t="s">
        <v>14</v>
      </c>
      <c r="E736" s="1" t="s">
        <v>31</v>
      </c>
      <c r="F736" s="18">
        <v>39.479999999999997</v>
      </c>
      <c r="G736" t="s">
        <v>4280</v>
      </c>
      <c r="H736" s="1">
        <f>IF(COUNTIF(G$2:G736,G736)=1,1,0)</f>
        <v>1</v>
      </c>
      <c r="I736" s="1">
        <v>1</v>
      </c>
      <c r="J736" s="1">
        <v>0</v>
      </c>
      <c r="K736" s="1">
        <v>11.054400000000001</v>
      </c>
      <c r="L736" s="12">
        <f>VLOOKUP(train[[#This Row],[Sub-Category]],Análisis_ABC_XYZ[[#Headers],[#Data]],4,FALSE)</f>
        <v>0.49507917887403441</v>
      </c>
    </row>
    <row r="737" spans="1:12" x14ac:dyDescent="0.35">
      <c r="A737" s="2">
        <v>42199</v>
      </c>
      <c r="B737" s="1" t="s">
        <v>72</v>
      </c>
      <c r="C737" s="1" t="s">
        <v>234</v>
      </c>
      <c r="D737" s="1" t="s">
        <v>26</v>
      </c>
      <c r="E737" s="1" t="s">
        <v>27</v>
      </c>
      <c r="F737" s="18">
        <v>38.272000000000006</v>
      </c>
      <c r="G737" t="s">
        <v>5866</v>
      </c>
      <c r="H737" s="1">
        <f>IF(COUNTIF(G$2:G737,G737)=1,1,0)</f>
        <v>1</v>
      </c>
      <c r="I737" s="1">
        <v>4</v>
      </c>
      <c r="J737" s="1">
        <v>0.2</v>
      </c>
      <c r="K737" s="1">
        <v>3.8272000000000013</v>
      </c>
      <c r="L737" s="12">
        <f>VLOOKUP(train[[#This Row],[Sub-Category]],Análisis_ABC_XYZ[[#Headers],[#Data]],4,FALSE)</f>
        <v>0.41105220110552465</v>
      </c>
    </row>
    <row r="738" spans="1:12" x14ac:dyDescent="0.35">
      <c r="A738" s="2">
        <v>42199</v>
      </c>
      <c r="B738" s="1" t="s">
        <v>52</v>
      </c>
      <c r="C738" s="1" t="s">
        <v>1875</v>
      </c>
      <c r="D738" s="1" t="s">
        <v>8</v>
      </c>
      <c r="E738" s="1" t="s">
        <v>22</v>
      </c>
      <c r="F738" s="18">
        <v>31.983999999999998</v>
      </c>
      <c r="G738" t="s">
        <v>5356</v>
      </c>
      <c r="H738" s="1">
        <f>IF(COUNTIF(G$2:G738,G738)=1,1,0)</f>
        <v>0</v>
      </c>
      <c r="I738" s="1">
        <v>2</v>
      </c>
      <c r="J738" s="1">
        <v>0.2</v>
      </c>
      <c r="K738" s="1">
        <v>1.1993999999999998</v>
      </c>
      <c r="L738" s="12">
        <f>VLOOKUP(train[[#This Row],[Sub-Category]],Análisis_ABC_XYZ[[#Headers],[#Data]],4,FALSE)</f>
        <v>0.4595170286641902</v>
      </c>
    </row>
    <row r="739" spans="1:12" x14ac:dyDescent="0.35">
      <c r="A739" s="2">
        <v>42199</v>
      </c>
      <c r="B739" s="1" t="s">
        <v>72</v>
      </c>
      <c r="C739" s="1" t="s">
        <v>472</v>
      </c>
      <c r="D739" s="1" t="s">
        <v>14</v>
      </c>
      <c r="E739" s="1" t="s">
        <v>29</v>
      </c>
      <c r="F739" s="18">
        <v>29.931999999999992</v>
      </c>
      <c r="G739" t="s">
        <v>5866</v>
      </c>
      <c r="H739" s="1">
        <f>IF(COUNTIF(G$2:G739,G739)=1,1,0)</f>
        <v>0</v>
      </c>
      <c r="I739" s="1">
        <v>7</v>
      </c>
      <c r="J739" s="1">
        <v>0.8</v>
      </c>
      <c r="K739" s="1">
        <v>-46.394600000000011</v>
      </c>
      <c r="L739" s="12">
        <f>VLOOKUP(train[[#This Row],[Sub-Category]],Análisis_ABC_XYZ[[#Headers],[#Data]],4,FALSE)</f>
        <v>0.46881743173671325</v>
      </c>
    </row>
    <row r="740" spans="1:12" x14ac:dyDescent="0.35">
      <c r="A740" s="2">
        <v>42199</v>
      </c>
      <c r="B740" s="1" t="s">
        <v>52</v>
      </c>
      <c r="C740" s="1" t="s">
        <v>1803</v>
      </c>
      <c r="D740" s="1" t="s">
        <v>26</v>
      </c>
      <c r="E740" s="1" t="s">
        <v>27</v>
      </c>
      <c r="F740" s="18">
        <v>23.987999999999996</v>
      </c>
      <c r="G740" t="s">
        <v>5356</v>
      </c>
      <c r="H740" s="1">
        <f>IF(COUNTIF(G$2:G740,G740)=1,1,0)</f>
        <v>0</v>
      </c>
      <c r="I740" s="1">
        <v>2</v>
      </c>
      <c r="J740" s="1">
        <v>0.4</v>
      </c>
      <c r="K740" s="1">
        <v>-13.993000000000004</v>
      </c>
      <c r="L740" s="12">
        <f>VLOOKUP(train[[#This Row],[Sub-Category]],Análisis_ABC_XYZ[[#Headers],[#Data]],4,FALSE)</f>
        <v>0.41105220110552465</v>
      </c>
    </row>
    <row r="741" spans="1:12" x14ac:dyDescent="0.35">
      <c r="A741" s="2">
        <v>42199</v>
      </c>
      <c r="B741" s="1" t="s">
        <v>89</v>
      </c>
      <c r="C741" s="1" t="s">
        <v>946</v>
      </c>
      <c r="D741" s="1" t="s">
        <v>14</v>
      </c>
      <c r="E741" s="1" t="s">
        <v>24</v>
      </c>
      <c r="F741" s="18">
        <v>17.940000000000001</v>
      </c>
      <c r="G741" t="s">
        <v>3526</v>
      </c>
      <c r="H741" s="1">
        <f>IF(COUNTIF(G$2:G741,G741)=1,1,0)</f>
        <v>1</v>
      </c>
      <c r="I741" s="1">
        <v>3</v>
      </c>
      <c r="J741" s="1">
        <v>0</v>
      </c>
      <c r="K741" s="1">
        <v>4.4850000000000003</v>
      </c>
      <c r="L741" s="12">
        <f>VLOOKUP(train[[#This Row],[Sub-Category]],Análisis_ABC_XYZ[[#Headers],[#Data]],4,FALSE)</f>
        <v>0.45632477063632687</v>
      </c>
    </row>
    <row r="742" spans="1:12" x14ac:dyDescent="0.35">
      <c r="A742" s="2">
        <v>42199</v>
      </c>
      <c r="B742" s="1" t="s">
        <v>52</v>
      </c>
      <c r="C742" s="1" t="s">
        <v>1878</v>
      </c>
      <c r="D742" s="1" t="s">
        <v>26</v>
      </c>
      <c r="E742" s="1" t="s">
        <v>27</v>
      </c>
      <c r="F742" s="18">
        <v>13.493999999999998</v>
      </c>
      <c r="G742" t="s">
        <v>5356</v>
      </c>
      <c r="H742" s="1">
        <f>IF(COUNTIF(G$2:G742,G742)=1,1,0)</f>
        <v>0</v>
      </c>
      <c r="I742" s="1">
        <v>1</v>
      </c>
      <c r="J742" s="1">
        <v>0.4</v>
      </c>
      <c r="K742" s="1">
        <v>-2.2490000000000023</v>
      </c>
      <c r="L742" s="12">
        <f>VLOOKUP(train[[#This Row],[Sub-Category]],Análisis_ABC_XYZ[[#Headers],[#Data]],4,FALSE)</f>
        <v>0.41105220110552465</v>
      </c>
    </row>
    <row r="743" spans="1:12" x14ac:dyDescent="0.35">
      <c r="A743" s="2">
        <v>42200</v>
      </c>
      <c r="B743" s="1" t="s">
        <v>1371</v>
      </c>
      <c r="C743" s="1" t="s">
        <v>1496</v>
      </c>
      <c r="D743" s="1" t="s">
        <v>26</v>
      </c>
      <c r="E743" s="1" t="s">
        <v>56</v>
      </c>
      <c r="F743" s="18">
        <v>2.9699999999999998</v>
      </c>
      <c r="G743" t="s">
        <v>2295</v>
      </c>
      <c r="H743" s="1">
        <f>IF(COUNTIF(G$2:G743,G743)=1,1,0)</f>
        <v>1</v>
      </c>
      <c r="I743" s="1">
        <v>3</v>
      </c>
      <c r="J743" s="1">
        <v>0</v>
      </c>
      <c r="K743" s="1">
        <v>1.3068000000000004</v>
      </c>
      <c r="L743" s="12">
        <f>VLOOKUP(train[[#This Row],[Sub-Category]],Análisis_ABC_XYZ[[#Headers],[#Data]],4,FALSE)</f>
        <v>0.52062335344040378</v>
      </c>
    </row>
    <row r="744" spans="1:12" x14ac:dyDescent="0.35">
      <c r="A744" s="2">
        <v>42200</v>
      </c>
      <c r="B744" s="1" t="s">
        <v>1371</v>
      </c>
      <c r="C744" s="1" t="s">
        <v>90</v>
      </c>
      <c r="D744" s="1" t="s">
        <v>14</v>
      </c>
      <c r="E744" s="1" t="s">
        <v>91</v>
      </c>
      <c r="F744" s="18">
        <v>6.5400000000000009</v>
      </c>
      <c r="G744" t="s">
        <v>2295</v>
      </c>
      <c r="H744" s="1">
        <f>IF(COUNTIF(G$2:G744,G744)=1,1,0)</f>
        <v>0</v>
      </c>
      <c r="I744" s="1">
        <v>3</v>
      </c>
      <c r="J744" s="1">
        <v>0</v>
      </c>
      <c r="K744" s="1">
        <v>2.6814000000000004</v>
      </c>
      <c r="L744" s="12">
        <f>VLOOKUP(train[[#This Row],[Sub-Category]],Análisis_ABC_XYZ[[#Headers],[#Data]],4,FALSE)</f>
        <v>0.51168203684699509</v>
      </c>
    </row>
    <row r="745" spans="1:12" x14ac:dyDescent="0.35">
      <c r="A745" s="2">
        <v>42203</v>
      </c>
      <c r="B745" s="1" t="s">
        <v>104</v>
      </c>
      <c r="C745" s="1" t="s">
        <v>456</v>
      </c>
      <c r="D745" s="1" t="s">
        <v>8</v>
      </c>
      <c r="E745" s="1" t="s">
        <v>11</v>
      </c>
      <c r="F745" s="18">
        <v>259.13600000000002</v>
      </c>
      <c r="G745" t="s">
        <v>6633</v>
      </c>
      <c r="H745" s="1">
        <f>IF(COUNTIF(G$2:G745,G745)=1,1,0)</f>
        <v>1</v>
      </c>
      <c r="I745" s="1">
        <v>4</v>
      </c>
      <c r="J745" s="1">
        <v>0.2</v>
      </c>
      <c r="K745" s="1">
        <v>-25.913599999999988</v>
      </c>
      <c r="L745" s="12">
        <f>VLOOKUP(train[[#This Row],[Sub-Category]],Análisis_ABC_XYZ[[#Headers],[#Data]],4,FALSE)</f>
        <v>0.46529189879902266</v>
      </c>
    </row>
    <row r="746" spans="1:12" x14ac:dyDescent="0.35">
      <c r="A746" s="2">
        <v>42203</v>
      </c>
      <c r="B746" s="1" t="s">
        <v>89</v>
      </c>
      <c r="C746" s="1" t="s">
        <v>594</v>
      </c>
      <c r="D746" s="1" t="s">
        <v>14</v>
      </c>
      <c r="E746" s="1" t="s">
        <v>29</v>
      </c>
      <c r="F746" s="18">
        <v>13.904</v>
      </c>
      <c r="G746" t="s">
        <v>5378</v>
      </c>
      <c r="H746" s="1">
        <f>IF(COUNTIF(G$2:G746,G746)=1,1,0)</f>
        <v>1</v>
      </c>
      <c r="I746" s="1">
        <v>2</v>
      </c>
      <c r="J746" s="1">
        <v>0.2</v>
      </c>
      <c r="K746" s="1">
        <v>4.5187999999999997</v>
      </c>
      <c r="L746" s="12">
        <f>VLOOKUP(train[[#This Row],[Sub-Category]],Análisis_ABC_XYZ[[#Headers],[#Data]],4,FALSE)</f>
        <v>0.46881743173671325</v>
      </c>
    </row>
    <row r="747" spans="1:12" x14ac:dyDescent="0.35">
      <c r="A747" s="2">
        <v>42204</v>
      </c>
      <c r="B747" s="1" t="s">
        <v>229</v>
      </c>
      <c r="C747" s="1" t="s">
        <v>1217</v>
      </c>
      <c r="D747" s="1" t="s">
        <v>26</v>
      </c>
      <c r="E747" s="1" t="s">
        <v>27</v>
      </c>
      <c r="F747" s="18">
        <v>359.98</v>
      </c>
      <c r="G747" t="s">
        <v>2417</v>
      </c>
      <c r="H747" s="1">
        <f>IF(COUNTIF(G$2:G747,G747)=1,1,0)</f>
        <v>1</v>
      </c>
      <c r="I747" s="1">
        <v>2</v>
      </c>
      <c r="J747" s="1">
        <v>0</v>
      </c>
      <c r="K747" s="1">
        <v>93.594800000000021</v>
      </c>
      <c r="L747" s="12">
        <f>VLOOKUP(train[[#This Row],[Sub-Category]],Análisis_ABC_XYZ[[#Headers],[#Data]],4,FALSE)</f>
        <v>0.41105220110552465</v>
      </c>
    </row>
    <row r="748" spans="1:12" x14ac:dyDescent="0.35">
      <c r="A748" s="2">
        <v>42204</v>
      </c>
      <c r="B748" s="1" t="s">
        <v>229</v>
      </c>
      <c r="C748" s="1" t="s">
        <v>1601</v>
      </c>
      <c r="D748" s="1" t="s">
        <v>8</v>
      </c>
      <c r="E748" s="1" t="s">
        <v>18</v>
      </c>
      <c r="F748" s="18">
        <v>70.559999999999988</v>
      </c>
      <c r="G748" t="s">
        <v>2417</v>
      </c>
      <c r="H748" s="1">
        <f>IF(COUNTIF(G$2:G748,G748)=1,1,0)</f>
        <v>0</v>
      </c>
      <c r="I748" s="1">
        <v>1</v>
      </c>
      <c r="J748" s="1">
        <v>0.3</v>
      </c>
      <c r="K748" s="1">
        <v>-4.032</v>
      </c>
      <c r="L748" s="12">
        <f>VLOOKUP(train[[#This Row],[Sub-Category]],Análisis_ABC_XYZ[[#Headers],[#Data]],4,FALSE)</f>
        <v>0.55975208308209756</v>
      </c>
    </row>
    <row r="749" spans="1:12" x14ac:dyDescent="0.35">
      <c r="A749" s="2">
        <v>42204</v>
      </c>
      <c r="B749" s="1" t="s">
        <v>229</v>
      </c>
      <c r="C749" s="1" t="s">
        <v>931</v>
      </c>
      <c r="D749" s="1" t="s">
        <v>14</v>
      </c>
      <c r="E749" s="1" t="s">
        <v>29</v>
      </c>
      <c r="F749" s="18">
        <v>20.88</v>
      </c>
      <c r="G749" t="s">
        <v>2417</v>
      </c>
      <c r="H749" s="1">
        <f>IF(COUNTIF(G$2:G749,G749)=1,1,0)</f>
        <v>0</v>
      </c>
      <c r="I749" s="1">
        <v>2</v>
      </c>
      <c r="J749" s="1">
        <v>0</v>
      </c>
      <c r="K749" s="1">
        <v>9.6047999999999991</v>
      </c>
      <c r="L749" s="12">
        <f>VLOOKUP(train[[#This Row],[Sub-Category]],Análisis_ABC_XYZ[[#Headers],[#Data]],4,FALSE)</f>
        <v>0.46881743173671325</v>
      </c>
    </row>
    <row r="750" spans="1:12" x14ac:dyDescent="0.35">
      <c r="A750" s="2">
        <v>42204</v>
      </c>
      <c r="B750" s="1" t="s">
        <v>518</v>
      </c>
      <c r="C750" s="1" t="s">
        <v>799</v>
      </c>
      <c r="D750" s="1" t="s">
        <v>14</v>
      </c>
      <c r="E750" s="1" t="s">
        <v>29</v>
      </c>
      <c r="F750" s="18">
        <v>6.0960000000000001</v>
      </c>
      <c r="G750" t="s">
        <v>4648</v>
      </c>
      <c r="H750" s="1">
        <f>IF(COUNTIF(G$2:G750,G750)=1,1,0)</f>
        <v>1</v>
      </c>
      <c r="I750" s="1">
        <v>2</v>
      </c>
      <c r="J750" s="1">
        <v>0.2</v>
      </c>
      <c r="K750" s="1">
        <v>2.2098</v>
      </c>
      <c r="L750" s="12">
        <f>VLOOKUP(train[[#This Row],[Sub-Category]],Análisis_ABC_XYZ[[#Headers],[#Data]],4,FALSE)</f>
        <v>0.46881743173671325</v>
      </c>
    </row>
    <row r="751" spans="1:12" x14ac:dyDescent="0.35">
      <c r="A751" s="2">
        <v>42204</v>
      </c>
      <c r="B751" s="1" t="s">
        <v>229</v>
      </c>
      <c r="C751" s="1" t="s">
        <v>373</v>
      </c>
      <c r="D751" s="1" t="s">
        <v>14</v>
      </c>
      <c r="E751" s="1" t="s">
        <v>29</v>
      </c>
      <c r="F751" s="18">
        <v>3.81</v>
      </c>
      <c r="G751" t="s">
        <v>2417</v>
      </c>
      <c r="H751" s="1">
        <f>IF(COUNTIF(G$2:G751,G751)=1,1,0)</f>
        <v>0</v>
      </c>
      <c r="I751" s="1">
        <v>1</v>
      </c>
      <c r="J751" s="1">
        <v>0</v>
      </c>
      <c r="K751" s="1">
        <v>1.8288</v>
      </c>
      <c r="L751" s="12">
        <f>VLOOKUP(train[[#This Row],[Sub-Category]],Análisis_ABC_XYZ[[#Headers],[#Data]],4,FALSE)</f>
        <v>0.46881743173671325</v>
      </c>
    </row>
    <row r="752" spans="1:12" x14ac:dyDescent="0.35">
      <c r="A752" s="2">
        <v>42205</v>
      </c>
      <c r="B752" s="1" t="s">
        <v>39</v>
      </c>
      <c r="C752" s="1" t="s">
        <v>547</v>
      </c>
      <c r="D752" s="1" t="s">
        <v>8</v>
      </c>
      <c r="E752" s="1" t="s">
        <v>11</v>
      </c>
      <c r="F752" s="18">
        <v>981.37199999999996</v>
      </c>
      <c r="G752" t="s">
        <v>3446</v>
      </c>
      <c r="H752" s="1">
        <f>IF(COUNTIF(G$2:G752,G752)=1,1,0)</f>
        <v>1</v>
      </c>
      <c r="I752" s="1">
        <v>2</v>
      </c>
      <c r="J752" s="1">
        <v>0.3</v>
      </c>
      <c r="K752" s="1">
        <v>-140.19599999999997</v>
      </c>
      <c r="L752" s="12">
        <f>VLOOKUP(train[[#This Row],[Sub-Category]],Análisis_ABC_XYZ[[#Headers],[#Data]],4,FALSE)</f>
        <v>0.46529189879902266</v>
      </c>
    </row>
    <row r="753" spans="1:12" x14ac:dyDescent="0.35">
      <c r="A753" s="2">
        <v>42205</v>
      </c>
      <c r="B753" s="1" t="s">
        <v>12</v>
      </c>
      <c r="C753" s="1" t="s">
        <v>984</v>
      </c>
      <c r="D753" s="1" t="s">
        <v>26</v>
      </c>
      <c r="E753" s="1" t="s">
        <v>56</v>
      </c>
      <c r="F753" s="18">
        <v>41.94</v>
      </c>
      <c r="G753" t="s">
        <v>3109</v>
      </c>
      <c r="H753" s="1">
        <f>IF(COUNTIF(G$2:G753,G753)=1,1,0)</f>
        <v>1</v>
      </c>
      <c r="I753" s="1">
        <v>2</v>
      </c>
      <c r="J753" s="1">
        <v>0</v>
      </c>
      <c r="K753" s="1">
        <v>15.098399999999998</v>
      </c>
      <c r="L753" s="12">
        <f>VLOOKUP(train[[#This Row],[Sub-Category]],Análisis_ABC_XYZ[[#Headers],[#Data]],4,FALSE)</f>
        <v>0.52062335344040378</v>
      </c>
    </row>
    <row r="754" spans="1:12" x14ac:dyDescent="0.35">
      <c r="A754" s="2">
        <v>42205</v>
      </c>
      <c r="B754" s="1" t="s">
        <v>12</v>
      </c>
      <c r="C754" s="1" t="s">
        <v>582</v>
      </c>
      <c r="D754" s="1" t="s">
        <v>14</v>
      </c>
      <c r="E754" s="1" t="s">
        <v>20</v>
      </c>
      <c r="F754" s="18">
        <v>535.41</v>
      </c>
      <c r="G754" t="s">
        <v>3109</v>
      </c>
      <c r="H754" s="1">
        <f>IF(COUNTIF(G$2:G754,G754)=1,1,0)</f>
        <v>0</v>
      </c>
      <c r="I754" s="1">
        <v>3</v>
      </c>
      <c r="J754" s="1">
        <v>0</v>
      </c>
      <c r="K754" s="1">
        <v>160.62299999999993</v>
      </c>
      <c r="L754" s="12">
        <f>VLOOKUP(train[[#This Row],[Sub-Category]],Análisis_ABC_XYZ[[#Headers],[#Data]],4,FALSE)</f>
        <v>0.44610841445725197</v>
      </c>
    </row>
    <row r="755" spans="1:12" x14ac:dyDescent="0.35">
      <c r="A755" s="2">
        <v>42205</v>
      </c>
      <c r="B755" s="1" t="s">
        <v>39</v>
      </c>
      <c r="C755" s="1" t="s">
        <v>446</v>
      </c>
      <c r="D755" s="1" t="s">
        <v>14</v>
      </c>
      <c r="E755" s="1" t="s">
        <v>20</v>
      </c>
      <c r="F755" s="18">
        <v>342.86400000000003</v>
      </c>
      <c r="G755" t="s">
        <v>3446</v>
      </c>
      <c r="H755" s="1">
        <f>IF(COUNTIF(G$2:G755,G755)=1,1,0)</f>
        <v>0</v>
      </c>
      <c r="I755" s="1">
        <v>3</v>
      </c>
      <c r="J755" s="1">
        <v>0.2</v>
      </c>
      <c r="K755" s="1">
        <v>38.572199999999953</v>
      </c>
      <c r="L755" s="12">
        <f>VLOOKUP(train[[#This Row],[Sub-Category]],Análisis_ABC_XYZ[[#Headers],[#Data]],4,FALSE)</f>
        <v>0.44610841445725197</v>
      </c>
    </row>
    <row r="756" spans="1:12" x14ac:dyDescent="0.35">
      <c r="A756" s="2">
        <v>42205</v>
      </c>
      <c r="B756" s="1" t="s">
        <v>12</v>
      </c>
      <c r="C756" s="1" t="s">
        <v>1043</v>
      </c>
      <c r="D756" s="1" t="s">
        <v>14</v>
      </c>
      <c r="E756" s="1" t="s">
        <v>36</v>
      </c>
      <c r="F756" s="18">
        <v>104.85</v>
      </c>
      <c r="G756" t="s">
        <v>3631</v>
      </c>
      <c r="H756" s="1">
        <f>IF(COUNTIF(G$2:G756,G756)=1,1,0)</f>
        <v>1</v>
      </c>
      <c r="I756" s="1">
        <v>1</v>
      </c>
      <c r="J756" s="1">
        <v>0</v>
      </c>
      <c r="K756" s="1">
        <v>50.327999999999996</v>
      </c>
      <c r="L756" s="12">
        <f>VLOOKUP(train[[#This Row],[Sub-Category]],Análisis_ABC_XYZ[[#Headers],[#Data]],4,FALSE)</f>
        <v>0.43613829632717294</v>
      </c>
    </row>
    <row r="757" spans="1:12" x14ac:dyDescent="0.35">
      <c r="A757" s="2">
        <v>42205</v>
      </c>
      <c r="B757" s="1" t="s">
        <v>12</v>
      </c>
      <c r="C757" s="1" t="s">
        <v>503</v>
      </c>
      <c r="D757" s="1" t="s">
        <v>14</v>
      </c>
      <c r="E757" s="1" t="s">
        <v>29</v>
      </c>
      <c r="F757" s="18">
        <v>89.712000000000018</v>
      </c>
      <c r="G757" t="s">
        <v>3742</v>
      </c>
      <c r="H757" s="1">
        <f>IF(COUNTIF(G$2:G757,G757)=1,1,0)</f>
        <v>1</v>
      </c>
      <c r="I757" s="1">
        <v>6</v>
      </c>
      <c r="J757" s="1">
        <v>0.2</v>
      </c>
      <c r="K757" s="1">
        <v>30.277799999999992</v>
      </c>
      <c r="L757" s="12">
        <f>VLOOKUP(train[[#This Row],[Sub-Category]],Análisis_ABC_XYZ[[#Headers],[#Data]],4,FALSE)</f>
        <v>0.46881743173671325</v>
      </c>
    </row>
    <row r="758" spans="1:12" x14ac:dyDescent="0.35">
      <c r="A758" s="2">
        <v>42205</v>
      </c>
      <c r="B758" s="1" t="s">
        <v>12</v>
      </c>
      <c r="C758" s="1" t="s">
        <v>677</v>
      </c>
      <c r="D758" s="1" t="s">
        <v>8</v>
      </c>
      <c r="E758" s="1" t="s">
        <v>22</v>
      </c>
      <c r="F758" s="18">
        <v>43.019999999999996</v>
      </c>
      <c r="G758" t="s">
        <v>3631</v>
      </c>
      <c r="H758" s="1">
        <f>IF(COUNTIF(G$2:G758,G758)=1,1,0)</f>
        <v>0</v>
      </c>
      <c r="I758" s="1">
        <v>3</v>
      </c>
      <c r="J758" s="1">
        <v>0</v>
      </c>
      <c r="K758" s="1">
        <v>15.4872</v>
      </c>
      <c r="L758" s="12">
        <f>VLOOKUP(train[[#This Row],[Sub-Category]],Análisis_ABC_XYZ[[#Headers],[#Data]],4,FALSE)</f>
        <v>0.4595170286641902</v>
      </c>
    </row>
    <row r="759" spans="1:12" x14ac:dyDescent="0.35">
      <c r="A759" s="2">
        <v>42205</v>
      </c>
      <c r="B759" s="1" t="s">
        <v>157</v>
      </c>
      <c r="C759" s="1" t="s">
        <v>1066</v>
      </c>
      <c r="D759" s="1" t="s">
        <v>14</v>
      </c>
      <c r="E759" s="1" t="s">
        <v>29</v>
      </c>
      <c r="F759" s="18">
        <v>27.360000000000003</v>
      </c>
      <c r="G759" t="s">
        <v>3929</v>
      </c>
      <c r="H759" s="1">
        <f>IF(COUNTIF(G$2:G759,G759)=1,1,0)</f>
        <v>1</v>
      </c>
      <c r="I759" s="1">
        <v>3</v>
      </c>
      <c r="J759" s="1">
        <v>0.7</v>
      </c>
      <c r="K759" s="1">
        <v>-21.887999999999991</v>
      </c>
      <c r="L759" s="12">
        <f>VLOOKUP(train[[#This Row],[Sub-Category]],Análisis_ABC_XYZ[[#Headers],[#Data]],4,FALSE)</f>
        <v>0.46881743173671325</v>
      </c>
    </row>
    <row r="760" spans="1:12" x14ac:dyDescent="0.35">
      <c r="A760" s="2">
        <v>42205</v>
      </c>
      <c r="B760" s="1" t="s">
        <v>157</v>
      </c>
      <c r="C760" s="1" t="s">
        <v>635</v>
      </c>
      <c r="D760" s="1" t="s">
        <v>14</v>
      </c>
      <c r="E760" s="1" t="s">
        <v>20</v>
      </c>
      <c r="F760" s="18">
        <v>25.983999999999998</v>
      </c>
      <c r="G760" t="s">
        <v>3929</v>
      </c>
      <c r="H760" s="1">
        <f>IF(COUNTIF(G$2:G760,G760)=1,1,0)</f>
        <v>0</v>
      </c>
      <c r="I760" s="1">
        <v>1</v>
      </c>
      <c r="J760" s="1">
        <v>0.2</v>
      </c>
      <c r="K760" s="1">
        <v>-5.1968000000000005</v>
      </c>
      <c r="L760" s="12">
        <f>VLOOKUP(train[[#This Row],[Sub-Category]],Análisis_ABC_XYZ[[#Headers],[#Data]],4,FALSE)</f>
        <v>0.44610841445725197</v>
      </c>
    </row>
    <row r="761" spans="1:12" x14ac:dyDescent="0.35">
      <c r="A761" s="2">
        <v>42205</v>
      </c>
      <c r="B761" s="1" t="s">
        <v>12</v>
      </c>
      <c r="C761" s="1" t="s">
        <v>285</v>
      </c>
      <c r="D761" s="1" t="s">
        <v>14</v>
      </c>
      <c r="E761" s="1" t="s">
        <v>36</v>
      </c>
      <c r="F761" s="18">
        <v>22.830000000000002</v>
      </c>
      <c r="G761" t="s">
        <v>3742</v>
      </c>
      <c r="H761" s="1">
        <f>IF(COUNTIF(G$2:G761,G761)=1,1,0)</f>
        <v>0</v>
      </c>
      <c r="I761" s="1">
        <v>3</v>
      </c>
      <c r="J761" s="1">
        <v>0</v>
      </c>
      <c r="K761" s="1">
        <v>10.7301</v>
      </c>
      <c r="L761" s="12">
        <f>VLOOKUP(train[[#This Row],[Sub-Category]],Análisis_ABC_XYZ[[#Headers],[#Data]],4,FALSE)</f>
        <v>0.43613829632717294</v>
      </c>
    </row>
    <row r="762" spans="1:12" x14ac:dyDescent="0.35">
      <c r="A762" s="2">
        <v>42205</v>
      </c>
      <c r="B762" s="1" t="s">
        <v>12</v>
      </c>
      <c r="C762" s="1" t="s">
        <v>450</v>
      </c>
      <c r="D762" s="1" t="s">
        <v>14</v>
      </c>
      <c r="E762" s="1" t="s">
        <v>36</v>
      </c>
      <c r="F762" s="18">
        <v>19.920000000000002</v>
      </c>
      <c r="G762" t="s">
        <v>3631</v>
      </c>
      <c r="H762" s="1">
        <f>IF(COUNTIF(G$2:G762,G762)=1,1,0)</f>
        <v>0</v>
      </c>
      <c r="I762" s="1">
        <v>4</v>
      </c>
      <c r="J762" s="1">
        <v>0</v>
      </c>
      <c r="K762" s="1">
        <v>9.7608000000000015</v>
      </c>
      <c r="L762" s="12">
        <f>VLOOKUP(train[[#This Row],[Sub-Category]],Análisis_ABC_XYZ[[#Headers],[#Data]],4,FALSE)</f>
        <v>0.43613829632717294</v>
      </c>
    </row>
    <row r="763" spans="1:12" x14ac:dyDescent="0.35">
      <c r="A763" s="2">
        <v>42205</v>
      </c>
      <c r="B763" s="1" t="s">
        <v>39</v>
      </c>
      <c r="C763" s="1" t="s">
        <v>971</v>
      </c>
      <c r="D763" s="1" t="s">
        <v>8</v>
      </c>
      <c r="E763" s="1" t="s">
        <v>22</v>
      </c>
      <c r="F763" s="18">
        <v>16.739999999999998</v>
      </c>
      <c r="G763" t="s">
        <v>3446</v>
      </c>
      <c r="H763" s="1">
        <f>IF(COUNTIF(G$2:G763,G763)=1,1,0)</f>
        <v>0</v>
      </c>
      <c r="I763" s="1">
        <v>5</v>
      </c>
      <c r="J763" s="1">
        <v>0.6</v>
      </c>
      <c r="K763" s="1">
        <v>-14.228999999999997</v>
      </c>
      <c r="L763" s="12">
        <f>VLOOKUP(train[[#This Row],[Sub-Category]],Análisis_ABC_XYZ[[#Headers],[#Data]],4,FALSE)</f>
        <v>0.4595170286641902</v>
      </c>
    </row>
    <row r="764" spans="1:12" x14ac:dyDescent="0.35">
      <c r="A764" s="2">
        <v>42205</v>
      </c>
      <c r="B764" s="1" t="s">
        <v>12</v>
      </c>
      <c r="C764" s="1" t="s">
        <v>1681</v>
      </c>
      <c r="D764" s="1" t="s">
        <v>14</v>
      </c>
      <c r="E764" s="1" t="s">
        <v>24</v>
      </c>
      <c r="F764" s="18">
        <v>13.12</v>
      </c>
      <c r="G764" t="s">
        <v>3109</v>
      </c>
      <c r="H764" s="1">
        <f>IF(COUNTIF(G$2:G764,G764)=1,1,0)</f>
        <v>0</v>
      </c>
      <c r="I764" s="1">
        <v>4</v>
      </c>
      <c r="J764" s="1">
        <v>0</v>
      </c>
      <c r="K764" s="1">
        <v>3.8047999999999984</v>
      </c>
      <c r="L764" s="12">
        <f>VLOOKUP(train[[#This Row],[Sub-Category]],Análisis_ABC_XYZ[[#Headers],[#Data]],4,FALSE)</f>
        <v>0.45632477063632687</v>
      </c>
    </row>
    <row r="765" spans="1:12" x14ac:dyDescent="0.35">
      <c r="A765" s="2">
        <v>42205</v>
      </c>
      <c r="B765" s="1" t="s">
        <v>12</v>
      </c>
      <c r="C765" s="1" t="s">
        <v>1366</v>
      </c>
      <c r="D765" s="1" t="s">
        <v>14</v>
      </c>
      <c r="E765" s="1" t="s">
        <v>36</v>
      </c>
      <c r="F765" s="18">
        <v>11.96</v>
      </c>
      <c r="G765" t="s">
        <v>3109</v>
      </c>
      <c r="H765" s="1">
        <f>IF(COUNTIF(G$2:G765,G765)=1,1,0)</f>
        <v>0</v>
      </c>
      <c r="I765" s="1">
        <v>2</v>
      </c>
      <c r="J765" s="1">
        <v>0</v>
      </c>
      <c r="K765" s="1">
        <v>5.8604000000000003</v>
      </c>
      <c r="L765" s="12">
        <f>VLOOKUP(train[[#This Row],[Sub-Category]],Análisis_ABC_XYZ[[#Headers],[#Data]],4,FALSE)</f>
        <v>0.43613829632717294</v>
      </c>
    </row>
    <row r="766" spans="1:12" x14ac:dyDescent="0.35">
      <c r="A766" s="2">
        <v>42205</v>
      </c>
      <c r="B766" s="1" t="s">
        <v>12</v>
      </c>
      <c r="C766" s="1" t="s">
        <v>360</v>
      </c>
      <c r="D766" s="1" t="s">
        <v>14</v>
      </c>
      <c r="E766" s="1" t="s">
        <v>29</v>
      </c>
      <c r="F766" s="18">
        <v>8.7040000000000006</v>
      </c>
      <c r="G766" t="s">
        <v>3631</v>
      </c>
      <c r="H766" s="1">
        <f>IF(COUNTIF(G$2:G766,G766)=1,1,0)</f>
        <v>0</v>
      </c>
      <c r="I766" s="1">
        <v>2</v>
      </c>
      <c r="J766" s="1">
        <v>0.2</v>
      </c>
      <c r="K766" s="1">
        <v>3.1551999999999998</v>
      </c>
      <c r="L766" s="12">
        <f>VLOOKUP(train[[#This Row],[Sub-Category]],Análisis_ABC_XYZ[[#Headers],[#Data]],4,FALSE)</f>
        <v>0.46881743173671325</v>
      </c>
    </row>
    <row r="767" spans="1:12" x14ac:dyDescent="0.35">
      <c r="A767" s="2">
        <v>42206</v>
      </c>
      <c r="B767" s="1" t="s">
        <v>12</v>
      </c>
      <c r="C767" s="1" t="s">
        <v>508</v>
      </c>
      <c r="D767" s="1" t="s">
        <v>8</v>
      </c>
      <c r="E767" s="1" t="s">
        <v>11</v>
      </c>
      <c r="F767" s="18">
        <v>801.5680000000001</v>
      </c>
      <c r="G767" t="s">
        <v>2936</v>
      </c>
      <c r="H767" s="1">
        <f>IF(COUNTIF(G$2:G767,G767)=1,1,0)</f>
        <v>1</v>
      </c>
      <c r="I767" s="1">
        <v>2</v>
      </c>
      <c r="J767" s="1">
        <v>0.2</v>
      </c>
      <c r="K767" s="1">
        <v>50.097999999999985</v>
      </c>
      <c r="L767" s="12">
        <f>VLOOKUP(train[[#This Row],[Sub-Category]],Análisis_ABC_XYZ[[#Headers],[#Data]],4,FALSE)</f>
        <v>0.46529189879902266</v>
      </c>
    </row>
    <row r="768" spans="1:12" x14ac:dyDescent="0.35">
      <c r="A768" s="2">
        <v>42206</v>
      </c>
      <c r="B768" s="1" t="s">
        <v>39</v>
      </c>
      <c r="C768" s="1" t="s">
        <v>563</v>
      </c>
      <c r="D768" s="1" t="s">
        <v>8</v>
      </c>
      <c r="E768" s="1" t="s">
        <v>11</v>
      </c>
      <c r="F768" s="18">
        <v>657.93</v>
      </c>
      <c r="G768" t="s">
        <v>2982</v>
      </c>
      <c r="H768" s="1">
        <f>IF(COUNTIF(G$2:G768,G768)=1,1,0)</f>
        <v>1</v>
      </c>
      <c r="I768" s="1">
        <v>5</v>
      </c>
      <c r="J768" s="1">
        <v>0.3</v>
      </c>
      <c r="K768" s="1">
        <v>-93.989999999999952</v>
      </c>
      <c r="L768" s="12">
        <f>VLOOKUP(train[[#This Row],[Sub-Category]],Análisis_ABC_XYZ[[#Headers],[#Data]],4,FALSE)</f>
        <v>0.46529189879902266</v>
      </c>
    </row>
    <row r="769" spans="1:12" x14ac:dyDescent="0.35">
      <c r="A769" s="2">
        <v>42206</v>
      </c>
      <c r="B769" s="1" t="s">
        <v>12</v>
      </c>
      <c r="C769" s="1" t="s">
        <v>1236</v>
      </c>
      <c r="D769" s="1" t="s">
        <v>8</v>
      </c>
      <c r="E769" s="1" t="s">
        <v>18</v>
      </c>
      <c r="F769" s="18">
        <v>272.84800000000001</v>
      </c>
      <c r="G769" t="s">
        <v>2936</v>
      </c>
      <c r="H769" s="1">
        <f>IF(COUNTIF(G$2:G769,G769)=1,1,0)</f>
        <v>0</v>
      </c>
      <c r="I769" s="1">
        <v>1</v>
      </c>
      <c r="J769" s="1">
        <v>0.2</v>
      </c>
      <c r="K769" s="1">
        <v>27.284800000000004</v>
      </c>
      <c r="L769" s="12">
        <f>VLOOKUP(train[[#This Row],[Sub-Category]],Análisis_ABC_XYZ[[#Headers],[#Data]],4,FALSE)</f>
        <v>0.55975208308209756</v>
      </c>
    </row>
    <row r="770" spans="1:12" x14ac:dyDescent="0.35">
      <c r="A770" s="2">
        <v>42206</v>
      </c>
      <c r="B770" s="1" t="s">
        <v>12</v>
      </c>
      <c r="C770" s="1" t="s">
        <v>1235</v>
      </c>
      <c r="D770" s="1" t="s">
        <v>14</v>
      </c>
      <c r="E770" s="1" t="s">
        <v>24</v>
      </c>
      <c r="F770" s="18">
        <v>99.2</v>
      </c>
      <c r="G770" t="s">
        <v>2936</v>
      </c>
      <c r="H770" s="1">
        <f>IF(COUNTIF(G$2:G770,G770)=1,1,0)</f>
        <v>0</v>
      </c>
      <c r="I770" s="1">
        <v>5</v>
      </c>
      <c r="J770" s="1">
        <v>0</v>
      </c>
      <c r="K770" s="1">
        <v>25.792000000000002</v>
      </c>
      <c r="L770" s="12">
        <f>VLOOKUP(train[[#This Row],[Sub-Category]],Análisis_ABC_XYZ[[#Headers],[#Data]],4,FALSE)</f>
        <v>0.45632477063632687</v>
      </c>
    </row>
    <row r="771" spans="1:12" x14ac:dyDescent="0.35">
      <c r="A771" s="2">
        <v>42206</v>
      </c>
      <c r="B771" s="1" t="s">
        <v>39</v>
      </c>
      <c r="C771" s="1" t="s">
        <v>1737</v>
      </c>
      <c r="D771" s="1" t="s">
        <v>14</v>
      </c>
      <c r="E771" s="1" t="s">
        <v>61</v>
      </c>
      <c r="F771" s="18">
        <v>87.92</v>
      </c>
      <c r="G771" t="s">
        <v>2982</v>
      </c>
      <c r="H771" s="1">
        <f>IF(COUNTIF(G$2:G771,G771)=1,1,0)</f>
        <v>0</v>
      </c>
      <c r="I771" s="1">
        <v>5</v>
      </c>
      <c r="J771" s="1">
        <v>0.2</v>
      </c>
      <c r="K771" s="1">
        <v>29.673000000000005</v>
      </c>
      <c r="L771" s="12">
        <f>VLOOKUP(train[[#This Row],[Sub-Category]],Análisis_ABC_XYZ[[#Headers],[#Data]],4,FALSE)</f>
        <v>0.44424167803735209</v>
      </c>
    </row>
    <row r="772" spans="1:12" x14ac:dyDescent="0.35">
      <c r="A772" s="2">
        <v>42206</v>
      </c>
      <c r="B772" s="1" t="s">
        <v>49</v>
      </c>
      <c r="C772" s="1" t="s">
        <v>1836</v>
      </c>
      <c r="D772" s="1" t="s">
        <v>26</v>
      </c>
      <c r="E772" s="1" t="s">
        <v>27</v>
      </c>
      <c r="F772" s="18">
        <v>35.979999999999997</v>
      </c>
      <c r="G772" t="s">
        <v>4210</v>
      </c>
      <c r="H772" s="1">
        <f>IF(COUNTIF(G$2:G772,G772)=1,1,0)</f>
        <v>1</v>
      </c>
      <c r="I772" s="1">
        <v>2</v>
      </c>
      <c r="J772" s="1">
        <v>0</v>
      </c>
      <c r="K772" s="1">
        <v>10.074400000000001</v>
      </c>
      <c r="L772" s="12">
        <f>VLOOKUP(train[[#This Row],[Sub-Category]],Análisis_ABC_XYZ[[#Headers],[#Data]],4,FALSE)</f>
        <v>0.41105220110552465</v>
      </c>
    </row>
    <row r="773" spans="1:12" x14ac:dyDescent="0.35">
      <c r="A773" s="2">
        <v>42206</v>
      </c>
      <c r="B773" s="1" t="s">
        <v>39</v>
      </c>
      <c r="C773" s="1" t="s">
        <v>1320</v>
      </c>
      <c r="D773" s="1" t="s">
        <v>14</v>
      </c>
      <c r="E773" s="1" t="s">
        <v>31</v>
      </c>
      <c r="F773" s="18">
        <v>4.9919999999999991</v>
      </c>
      <c r="G773" t="s">
        <v>2982</v>
      </c>
      <c r="H773" s="1">
        <f>IF(COUNTIF(G$2:G773,G773)=1,1,0)</f>
        <v>0</v>
      </c>
      <c r="I773" s="1">
        <v>3</v>
      </c>
      <c r="J773" s="1">
        <v>0.8</v>
      </c>
      <c r="K773" s="1">
        <v>-12.979200000000002</v>
      </c>
      <c r="L773" s="12">
        <f>VLOOKUP(train[[#This Row],[Sub-Category]],Análisis_ABC_XYZ[[#Headers],[#Data]],4,FALSE)</f>
        <v>0.49507917887403441</v>
      </c>
    </row>
    <row r="774" spans="1:12" x14ac:dyDescent="0.35">
      <c r="A774" s="2">
        <v>42206</v>
      </c>
      <c r="B774" s="1" t="s">
        <v>39</v>
      </c>
      <c r="C774" s="1" t="s">
        <v>1653</v>
      </c>
      <c r="D774" s="1" t="s">
        <v>14</v>
      </c>
      <c r="E774" s="1" t="s">
        <v>29</v>
      </c>
      <c r="F774" s="18">
        <v>1.0439999999999998</v>
      </c>
      <c r="G774" s="1" t="s">
        <v>2982</v>
      </c>
      <c r="H774" s="1">
        <f>IF(COUNTIF(G$2:G774,G774)=1,1,0)</f>
        <v>0</v>
      </c>
      <c r="I774" s="1">
        <v>1</v>
      </c>
      <c r="J774" s="1">
        <v>0.8</v>
      </c>
      <c r="K774" s="1">
        <v>-1.8270000000000004</v>
      </c>
      <c r="L774" s="12">
        <f>VLOOKUP(train[[#This Row],[Sub-Category]],Análisis_ABC_XYZ[[#Headers],[#Data]],4,FALSE)</f>
        <v>0.46881743173671325</v>
      </c>
    </row>
    <row r="775" spans="1:12" x14ac:dyDescent="0.35">
      <c r="A775" s="2">
        <v>42207</v>
      </c>
      <c r="B775" s="1" t="s">
        <v>12</v>
      </c>
      <c r="C775" s="1" t="s">
        <v>1248</v>
      </c>
      <c r="D775" s="1" t="s">
        <v>8</v>
      </c>
      <c r="E775" s="1" t="s">
        <v>11</v>
      </c>
      <c r="F775" s="18">
        <v>717.72</v>
      </c>
      <c r="G775" t="s">
        <v>3063</v>
      </c>
      <c r="H775" s="1">
        <f>IF(COUNTIF(G$2:G775,G775)=1,1,0)</f>
        <v>1</v>
      </c>
      <c r="I775" s="1">
        <v>3</v>
      </c>
      <c r="J775" s="1">
        <v>0.2</v>
      </c>
      <c r="K775" s="1">
        <v>71.77200000000002</v>
      </c>
      <c r="L775" s="12">
        <f>VLOOKUP(train[[#This Row],[Sub-Category]],Análisis_ABC_XYZ[[#Headers],[#Data]],4,FALSE)</f>
        <v>0.46529189879902266</v>
      </c>
    </row>
    <row r="776" spans="1:12" x14ac:dyDescent="0.35">
      <c r="A776" s="2">
        <v>42207</v>
      </c>
      <c r="B776" s="1" t="s">
        <v>89</v>
      </c>
      <c r="C776" s="1" t="s">
        <v>490</v>
      </c>
      <c r="D776" s="1" t="s">
        <v>26</v>
      </c>
      <c r="E776" s="1" t="s">
        <v>56</v>
      </c>
      <c r="F776" s="18">
        <v>159.97999999999999</v>
      </c>
      <c r="G776" t="s">
        <v>2622</v>
      </c>
      <c r="H776" s="1">
        <f>IF(COUNTIF(G$2:G776,G776)=1,1,0)</f>
        <v>1</v>
      </c>
      <c r="I776" s="1">
        <v>2</v>
      </c>
      <c r="J776" s="1">
        <v>0</v>
      </c>
      <c r="K776" s="1">
        <v>57.592799999999997</v>
      </c>
      <c r="L776" s="12">
        <f>VLOOKUP(train[[#This Row],[Sub-Category]],Análisis_ABC_XYZ[[#Headers],[#Data]],4,FALSE)</f>
        <v>0.52062335344040378</v>
      </c>
    </row>
    <row r="777" spans="1:12" x14ac:dyDescent="0.35">
      <c r="A777" s="2">
        <v>42207</v>
      </c>
      <c r="B777" s="1" t="s">
        <v>12</v>
      </c>
      <c r="C777" s="1" t="s">
        <v>454</v>
      </c>
      <c r="D777" s="1" t="s">
        <v>14</v>
      </c>
      <c r="E777" s="1" t="s">
        <v>20</v>
      </c>
      <c r="F777" s="18">
        <v>236.5</v>
      </c>
      <c r="G777" t="s">
        <v>3063</v>
      </c>
      <c r="H777" s="1">
        <f>IF(COUNTIF(G$2:G777,G777)=1,1,0)</f>
        <v>0</v>
      </c>
      <c r="I777" s="1">
        <v>10</v>
      </c>
      <c r="J777" s="1">
        <v>0</v>
      </c>
      <c r="K777" s="1">
        <v>68.584999999999994</v>
      </c>
      <c r="L777" s="12">
        <f>VLOOKUP(train[[#This Row],[Sub-Category]],Análisis_ABC_XYZ[[#Headers],[#Data]],4,FALSE)</f>
        <v>0.44610841445725197</v>
      </c>
    </row>
    <row r="778" spans="1:12" x14ac:dyDescent="0.35">
      <c r="A778" s="2">
        <v>42207</v>
      </c>
      <c r="B778" s="1" t="s">
        <v>12</v>
      </c>
      <c r="C778" s="1" t="s">
        <v>1237</v>
      </c>
      <c r="D778" s="1" t="s">
        <v>8</v>
      </c>
      <c r="E778" s="1" t="s">
        <v>18</v>
      </c>
      <c r="F778" s="18">
        <v>170.35200000000003</v>
      </c>
      <c r="G778" t="s">
        <v>3063</v>
      </c>
      <c r="H778" s="1">
        <f>IF(COUNTIF(G$2:G778,G778)=1,1,0)</f>
        <v>0</v>
      </c>
      <c r="I778" s="1">
        <v>3</v>
      </c>
      <c r="J778" s="1">
        <v>0.2</v>
      </c>
      <c r="K778" s="1">
        <v>19.164599999999979</v>
      </c>
      <c r="L778" s="12">
        <f>VLOOKUP(train[[#This Row],[Sub-Category]],Análisis_ABC_XYZ[[#Headers],[#Data]],4,FALSE)</f>
        <v>0.55975208308209756</v>
      </c>
    </row>
    <row r="779" spans="1:12" x14ac:dyDescent="0.35">
      <c r="A779" s="2">
        <v>42207</v>
      </c>
      <c r="B779" s="1" t="s">
        <v>39</v>
      </c>
      <c r="C779" s="1" t="s">
        <v>1361</v>
      </c>
      <c r="D779" s="1" t="s">
        <v>14</v>
      </c>
      <c r="E779" s="1" t="s">
        <v>20</v>
      </c>
      <c r="F779" s="18">
        <v>26.632000000000001</v>
      </c>
      <c r="G779" t="s">
        <v>5816</v>
      </c>
      <c r="H779" s="1">
        <f>IF(COUNTIF(G$2:G779,G779)=1,1,0)</f>
        <v>1</v>
      </c>
      <c r="I779" s="1">
        <v>1</v>
      </c>
      <c r="J779" s="1">
        <v>0.2</v>
      </c>
      <c r="K779" s="1">
        <v>1.331599999999999</v>
      </c>
      <c r="L779" s="12">
        <f>VLOOKUP(train[[#This Row],[Sub-Category]],Análisis_ABC_XYZ[[#Headers],[#Data]],4,FALSE)</f>
        <v>0.44610841445725197</v>
      </c>
    </row>
    <row r="780" spans="1:12" x14ac:dyDescent="0.35">
      <c r="A780" s="2">
        <v>42207</v>
      </c>
      <c r="B780" s="1" t="s">
        <v>12</v>
      </c>
      <c r="C780" s="1" t="s">
        <v>405</v>
      </c>
      <c r="D780" s="1" t="s">
        <v>14</v>
      </c>
      <c r="E780" s="1" t="s">
        <v>24</v>
      </c>
      <c r="F780" s="18">
        <v>19.68</v>
      </c>
      <c r="G780" t="s">
        <v>3620</v>
      </c>
      <c r="H780" s="1">
        <f>IF(COUNTIF(G$2:G780,G780)=1,1,0)</f>
        <v>1</v>
      </c>
      <c r="I780" s="1">
        <v>6</v>
      </c>
      <c r="J780" s="1">
        <v>0</v>
      </c>
      <c r="K780" s="1">
        <v>6.4943999999999988</v>
      </c>
      <c r="L780" s="12">
        <f>VLOOKUP(train[[#This Row],[Sub-Category]],Análisis_ABC_XYZ[[#Headers],[#Data]],4,FALSE)</f>
        <v>0.45632477063632687</v>
      </c>
    </row>
    <row r="781" spans="1:12" x14ac:dyDescent="0.35">
      <c r="A781" s="2">
        <v>42207</v>
      </c>
      <c r="B781" s="1" t="s">
        <v>12</v>
      </c>
      <c r="C781" s="1" t="s">
        <v>713</v>
      </c>
      <c r="D781" s="1" t="s">
        <v>14</v>
      </c>
      <c r="E781" s="1" t="s">
        <v>24</v>
      </c>
      <c r="F781" s="18">
        <v>11.52</v>
      </c>
      <c r="G781" t="s">
        <v>3063</v>
      </c>
      <c r="H781" s="1">
        <f>IF(COUNTIF(G$2:G781,G781)=1,1,0)</f>
        <v>0</v>
      </c>
      <c r="I781" s="1">
        <v>4</v>
      </c>
      <c r="J781" s="1">
        <v>0</v>
      </c>
      <c r="K781" s="1">
        <v>3.2256</v>
      </c>
      <c r="L781" s="12">
        <f>VLOOKUP(train[[#This Row],[Sub-Category]],Análisis_ABC_XYZ[[#Headers],[#Data]],4,FALSE)</f>
        <v>0.45632477063632687</v>
      </c>
    </row>
    <row r="782" spans="1:12" x14ac:dyDescent="0.35">
      <c r="A782" s="2">
        <v>42207</v>
      </c>
      <c r="B782" s="1" t="s">
        <v>89</v>
      </c>
      <c r="C782" s="1" t="s">
        <v>122</v>
      </c>
      <c r="D782" s="1" t="s">
        <v>14</v>
      </c>
      <c r="E782" s="1" t="s">
        <v>24</v>
      </c>
      <c r="F782" s="18">
        <v>5.96</v>
      </c>
      <c r="G782" t="s">
        <v>2622</v>
      </c>
      <c r="H782" s="1">
        <f>IF(COUNTIF(G$2:G782,G782)=1,1,0)</f>
        <v>0</v>
      </c>
      <c r="I782" s="1">
        <v>2</v>
      </c>
      <c r="J782" s="1">
        <v>0</v>
      </c>
      <c r="K782" s="1">
        <v>1.6688000000000001</v>
      </c>
      <c r="L782" s="12">
        <f>VLOOKUP(train[[#This Row],[Sub-Category]],Análisis_ABC_XYZ[[#Headers],[#Data]],4,FALSE)</f>
        <v>0.45632477063632687</v>
      </c>
    </row>
    <row r="783" spans="1:12" x14ac:dyDescent="0.35">
      <c r="A783" s="2">
        <v>42208</v>
      </c>
      <c r="B783" s="1" t="s">
        <v>104</v>
      </c>
      <c r="C783" s="1" t="s">
        <v>390</v>
      </c>
      <c r="D783" s="1" t="s">
        <v>26</v>
      </c>
      <c r="E783" s="1" t="s">
        <v>56</v>
      </c>
      <c r="F783" s="18">
        <v>1023.9360000000001</v>
      </c>
      <c r="G783" t="s">
        <v>2812</v>
      </c>
      <c r="H783" s="1">
        <f>IF(COUNTIF(G$2:G783,G783)=1,1,0)</f>
        <v>1</v>
      </c>
      <c r="I783" s="1">
        <v>8</v>
      </c>
      <c r="J783" s="1">
        <v>0.2</v>
      </c>
      <c r="K783" s="1">
        <v>179.1887999999999</v>
      </c>
      <c r="L783" s="12">
        <f>VLOOKUP(train[[#This Row],[Sub-Category]],Análisis_ABC_XYZ[[#Headers],[#Data]],4,FALSE)</f>
        <v>0.52062335344040378</v>
      </c>
    </row>
    <row r="784" spans="1:12" x14ac:dyDescent="0.35">
      <c r="A784" s="2">
        <v>42208</v>
      </c>
      <c r="B784" s="1" t="s">
        <v>104</v>
      </c>
      <c r="C784" s="1" t="s">
        <v>392</v>
      </c>
      <c r="D784" s="1" t="s">
        <v>26</v>
      </c>
      <c r="E784" s="1" t="s">
        <v>56</v>
      </c>
      <c r="F784" s="18">
        <v>479.04</v>
      </c>
      <c r="G784" t="s">
        <v>2812</v>
      </c>
      <c r="H784" s="1">
        <f>IF(COUNTIF(G$2:G784,G784)=1,1,0)</f>
        <v>0</v>
      </c>
      <c r="I784" s="1">
        <v>10</v>
      </c>
      <c r="J784" s="1">
        <v>0.2</v>
      </c>
      <c r="K784" s="1">
        <v>-29.940000000000012</v>
      </c>
      <c r="L784" s="12">
        <f>VLOOKUP(train[[#This Row],[Sub-Category]],Análisis_ABC_XYZ[[#Headers],[#Data]],4,FALSE)</f>
        <v>0.52062335344040378</v>
      </c>
    </row>
    <row r="785" spans="1:12" x14ac:dyDescent="0.35">
      <c r="A785" s="2">
        <v>42208</v>
      </c>
      <c r="B785" s="1" t="s">
        <v>89</v>
      </c>
      <c r="C785" s="1" t="s">
        <v>1026</v>
      </c>
      <c r="D785" s="1" t="s">
        <v>26</v>
      </c>
      <c r="E785" s="1" t="s">
        <v>56</v>
      </c>
      <c r="F785" s="18">
        <v>99.98</v>
      </c>
      <c r="G785" t="s">
        <v>5089</v>
      </c>
      <c r="H785" s="1">
        <f>IF(COUNTIF(G$2:G785,G785)=1,1,0)</f>
        <v>1</v>
      </c>
      <c r="I785" s="1">
        <v>2</v>
      </c>
      <c r="J785" s="1">
        <v>0</v>
      </c>
      <c r="K785" s="1">
        <v>7.9983999999999895</v>
      </c>
      <c r="L785" s="12">
        <f>VLOOKUP(train[[#This Row],[Sub-Category]],Análisis_ABC_XYZ[[#Headers],[#Data]],4,FALSE)</f>
        <v>0.52062335344040378</v>
      </c>
    </row>
    <row r="786" spans="1:12" x14ac:dyDescent="0.35">
      <c r="A786" s="2">
        <v>42208</v>
      </c>
      <c r="B786" s="1" t="s">
        <v>12</v>
      </c>
      <c r="C786" s="1" t="s">
        <v>82</v>
      </c>
      <c r="D786" s="1" t="s">
        <v>26</v>
      </c>
      <c r="E786" s="1" t="s">
        <v>56</v>
      </c>
      <c r="F786" s="18">
        <v>45</v>
      </c>
      <c r="G786" t="s">
        <v>2014</v>
      </c>
      <c r="H786" s="1">
        <f>IF(COUNTIF(G$2:G786,G786)=1,1,0)</f>
        <v>1</v>
      </c>
      <c r="I786" s="1">
        <v>3</v>
      </c>
      <c r="J786" s="1">
        <v>0</v>
      </c>
      <c r="K786" s="1">
        <v>4.9500000000000011</v>
      </c>
      <c r="L786" s="12">
        <f>VLOOKUP(train[[#This Row],[Sub-Category]],Análisis_ABC_XYZ[[#Headers],[#Data]],4,FALSE)</f>
        <v>0.52062335344040378</v>
      </c>
    </row>
    <row r="787" spans="1:12" x14ac:dyDescent="0.35">
      <c r="A787" s="2">
        <v>42208</v>
      </c>
      <c r="B787" s="1" t="s">
        <v>12</v>
      </c>
      <c r="C787" s="1" t="s">
        <v>1133</v>
      </c>
      <c r="D787" s="1" t="s">
        <v>26</v>
      </c>
      <c r="E787" s="1" t="s">
        <v>27</v>
      </c>
      <c r="F787" s="18">
        <v>604.75199999999995</v>
      </c>
      <c r="G787" t="s">
        <v>2014</v>
      </c>
      <c r="H787" s="1">
        <f>IF(COUNTIF(G$2:G787,G787)=1,1,0)</f>
        <v>0</v>
      </c>
      <c r="I787" s="1">
        <v>6</v>
      </c>
      <c r="J787" s="1">
        <v>0.2</v>
      </c>
      <c r="K787" s="1">
        <v>60.475200000000058</v>
      </c>
      <c r="L787" s="12">
        <f>VLOOKUP(train[[#This Row],[Sub-Category]],Análisis_ABC_XYZ[[#Headers],[#Data]],4,FALSE)</f>
        <v>0.41105220110552465</v>
      </c>
    </row>
    <row r="788" spans="1:12" x14ac:dyDescent="0.35">
      <c r="A788" s="2">
        <v>42208</v>
      </c>
      <c r="B788" s="1" t="s">
        <v>12</v>
      </c>
      <c r="C788" s="1" t="s">
        <v>788</v>
      </c>
      <c r="D788" s="1" t="s">
        <v>26</v>
      </c>
      <c r="E788" s="1" t="s">
        <v>27</v>
      </c>
      <c r="F788" s="18">
        <v>302.37599999999998</v>
      </c>
      <c r="G788" t="s">
        <v>2014</v>
      </c>
      <c r="H788" s="1">
        <f>IF(COUNTIF(G$2:G788,G788)=1,1,0)</f>
        <v>0</v>
      </c>
      <c r="I788" s="1">
        <v>3</v>
      </c>
      <c r="J788" s="1">
        <v>0.2</v>
      </c>
      <c r="K788" s="1">
        <v>37.796999999999997</v>
      </c>
      <c r="L788" s="12">
        <f>VLOOKUP(train[[#This Row],[Sub-Category]],Análisis_ABC_XYZ[[#Headers],[#Data]],4,FALSE)</f>
        <v>0.41105220110552465</v>
      </c>
    </row>
    <row r="789" spans="1:12" x14ac:dyDescent="0.35">
      <c r="A789" s="2">
        <v>42208</v>
      </c>
      <c r="B789" s="1" t="s">
        <v>12</v>
      </c>
      <c r="C789" s="1" t="s">
        <v>661</v>
      </c>
      <c r="D789" s="1" t="s">
        <v>14</v>
      </c>
      <c r="E789" s="1" t="s">
        <v>182</v>
      </c>
      <c r="F789" s="18">
        <v>40.700000000000003</v>
      </c>
      <c r="G789" t="s">
        <v>2014</v>
      </c>
      <c r="H789" s="1">
        <f>IF(COUNTIF(G$2:G789,G789)=1,1,0)</f>
        <v>0</v>
      </c>
      <c r="I789" s="1">
        <v>5</v>
      </c>
      <c r="J789" s="1">
        <v>0</v>
      </c>
      <c r="K789" s="1">
        <v>11.802999999999999</v>
      </c>
      <c r="L789" s="12">
        <f>VLOOKUP(train[[#This Row],[Sub-Category]],Análisis_ABC_XYZ[[#Headers],[#Data]],4,FALSE)</f>
        <v>0.53938093436526824</v>
      </c>
    </row>
    <row r="790" spans="1:12" x14ac:dyDescent="0.35">
      <c r="A790" s="2">
        <v>42208</v>
      </c>
      <c r="B790" s="1" t="s">
        <v>104</v>
      </c>
      <c r="C790" s="1" t="s">
        <v>391</v>
      </c>
      <c r="D790" s="1" t="s">
        <v>14</v>
      </c>
      <c r="E790" s="1" t="s">
        <v>24</v>
      </c>
      <c r="F790" s="18">
        <v>9.24</v>
      </c>
      <c r="G790" t="s">
        <v>2812</v>
      </c>
      <c r="H790" s="1">
        <f>IF(COUNTIF(G$2:G790,G790)=1,1,0)</f>
        <v>0</v>
      </c>
      <c r="I790" s="1">
        <v>1</v>
      </c>
      <c r="J790" s="1">
        <v>0.2</v>
      </c>
      <c r="K790" s="1">
        <v>0.92399999999999993</v>
      </c>
      <c r="L790" s="12">
        <f>VLOOKUP(train[[#This Row],[Sub-Category]],Análisis_ABC_XYZ[[#Headers],[#Data]],4,FALSE)</f>
        <v>0.45632477063632687</v>
      </c>
    </row>
    <row r="791" spans="1:12" x14ac:dyDescent="0.35">
      <c r="A791" s="2">
        <v>42208</v>
      </c>
      <c r="B791" s="1" t="s">
        <v>104</v>
      </c>
      <c r="C791" s="1" t="s">
        <v>360</v>
      </c>
      <c r="D791" s="1" t="s">
        <v>14</v>
      </c>
      <c r="E791" s="1" t="s">
        <v>29</v>
      </c>
      <c r="F791" s="18">
        <v>8.1600000000000019</v>
      </c>
      <c r="G791" t="s">
        <v>2812</v>
      </c>
      <c r="H791" s="1">
        <f>IF(COUNTIF(G$2:G791,G791)=1,1,0)</f>
        <v>0</v>
      </c>
      <c r="I791" s="1">
        <v>5</v>
      </c>
      <c r="J791" s="1">
        <v>0.7</v>
      </c>
      <c r="K791" s="1">
        <v>-5.7119999999999997</v>
      </c>
      <c r="L791" s="12">
        <f>VLOOKUP(train[[#This Row],[Sub-Category]],Análisis_ABC_XYZ[[#Headers],[#Data]],4,FALSE)</f>
        <v>0.46881743173671325</v>
      </c>
    </row>
    <row r="792" spans="1:12" x14ac:dyDescent="0.35">
      <c r="A792" s="2">
        <v>42210</v>
      </c>
      <c r="B792" s="1" t="s">
        <v>12</v>
      </c>
      <c r="C792" s="1" t="s">
        <v>1430</v>
      </c>
      <c r="D792" s="1" t="s">
        <v>14</v>
      </c>
      <c r="E792" s="1" t="s">
        <v>182</v>
      </c>
      <c r="F792" s="18">
        <v>8187.65</v>
      </c>
      <c r="G792" t="s">
        <v>4553</v>
      </c>
      <c r="H792" s="1">
        <f>IF(COUNTIF(G$2:G792,G792)=1,1,0)</f>
        <v>1</v>
      </c>
      <c r="I792" s="1">
        <v>5</v>
      </c>
      <c r="J792" s="1">
        <v>0</v>
      </c>
      <c r="K792" s="1">
        <v>327.50599999999963</v>
      </c>
      <c r="L792" s="12">
        <f>VLOOKUP(train[[#This Row],[Sub-Category]],Análisis_ABC_XYZ[[#Headers],[#Data]],4,FALSE)</f>
        <v>0.53938093436526824</v>
      </c>
    </row>
    <row r="793" spans="1:12" x14ac:dyDescent="0.35">
      <c r="A793" s="2">
        <v>42210</v>
      </c>
      <c r="B793" s="1" t="s">
        <v>12</v>
      </c>
      <c r="C793" s="1" t="s">
        <v>277</v>
      </c>
      <c r="D793" s="1" t="s">
        <v>8</v>
      </c>
      <c r="E793" s="1" t="s">
        <v>22</v>
      </c>
      <c r="F793" s="18">
        <v>77.92</v>
      </c>
      <c r="G793" t="s">
        <v>4553</v>
      </c>
      <c r="H793" s="1">
        <f>IF(COUNTIF(G$2:G793,G793)=1,1,0)</f>
        <v>0</v>
      </c>
      <c r="I793" s="1">
        <v>8</v>
      </c>
      <c r="J793" s="1">
        <v>0</v>
      </c>
      <c r="K793" s="1">
        <v>34.284800000000004</v>
      </c>
      <c r="L793" s="12">
        <f>VLOOKUP(train[[#This Row],[Sub-Category]],Análisis_ABC_XYZ[[#Headers],[#Data]],4,FALSE)</f>
        <v>0.4595170286641902</v>
      </c>
    </row>
    <row r="794" spans="1:12" x14ac:dyDescent="0.35">
      <c r="A794" s="2">
        <v>42210</v>
      </c>
      <c r="B794" s="1" t="s">
        <v>12</v>
      </c>
      <c r="C794" s="1" t="s">
        <v>286</v>
      </c>
      <c r="D794" s="1" t="s">
        <v>14</v>
      </c>
      <c r="E794" s="1" t="s">
        <v>20</v>
      </c>
      <c r="F794" s="18">
        <v>53.72</v>
      </c>
      <c r="G794" t="s">
        <v>4553</v>
      </c>
      <c r="H794" s="1">
        <f>IF(COUNTIF(G$2:G794,G794)=1,1,0)</f>
        <v>0</v>
      </c>
      <c r="I794" s="1">
        <v>4</v>
      </c>
      <c r="J794" s="1">
        <v>0</v>
      </c>
      <c r="K794" s="1">
        <v>15.041600000000003</v>
      </c>
      <c r="L794" s="12">
        <f>VLOOKUP(train[[#This Row],[Sub-Category]],Análisis_ABC_XYZ[[#Headers],[#Data]],4,FALSE)</f>
        <v>0.44610841445725197</v>
      </c>
    </row>
    <row r="795" spans="1:12" x14ac:dyDescent="0.35">
      <c r="A795" s="2">
        <v>42210</v>
      </c>
      <c r="B795" s="1" t="s">
        <v>12</v>
      </c>
      <c r="C795" s="1" t="s">
        <v>1634</v>
      </c>
      <c r="D795" s="1" t="s">
        <v>14</v>
      </c>
      <c r="E795" s="1" t="s">
        <v>182</v>
      </c>
      <c r="F795" s="18">
        <v>15.52</v>
      </c>
      <c r="G795" t="s">
        <v>2688</v>
      </c>
      <c r="H795" s="1">
        <f>IF(COUNTIF(G$2:G795,G795)=1,1,0)</f>
        <v>1</v>
      </c>
      <c r="I795" s="1">
        <v>4</v>
      </c>
      <c r="J795" s="1">
        <v>0</v>
      </c>
      <c r="K795" s="1">
        <v>4.5007999999999981</v>
      </c>
      <c r="L795" s="12">
        <f>VLOOKUP(train[[#This Row],[Sub-Category]],Análisis_ABC_XYZ[[#Headers],[#Data]],4,FALSE)</f>
        <v>0.53938093436526824</v>
      </c>
    </row>
    <row r="796" spans="1:12" x14ac:dyDescent="0.35">
      <c r="A796" s="2">
        <v>42210</v>
      </c>
      <c r="B796" s="1" t="s">
        <v>12</v>
      </c>
      <c r="C796" s="1" t="s">
        <v>793</v>
      </c>
      <c r="D796" s="1" t="s">
        <v>14</v>
      </c>
      <c r="E796" s="1" t="s">
        <v>36</v>
      </c>
      <c r="F796" s="18">
        <v>6.48</v>
      </c>
      <c r="G796" t="s">
        <v>2688</v>
      </c>
      <c r="H796" s="1">
        <f>IF(COUNTIF(G$2:G796,G796)=1,1,0)</f>
        <v>0</v>
      </c>
      <c r="I796" s="1">
        <v>1</v>
      </c>
      <c r="J796" s="1">
        <v>0</v>
      </c>
      <c r="K796" s="1">
        <v>3.1752000000000002</v>
      </c>
      <c r="L796" s="12">
        <f>VLOOKUP(train[[#This Row],[Sub-Category]],Análisis_ABC_XYZ[[#Headers],[#Data]],4,FALSE)</f>
        <v>0.43613829632717294</v>
      </c>
    </row>
    <row r="797" spans="1:12" x14ac:dyDescent="0.35">
      <c r="A797" s="2">
        <v>42211</v>
      </c>
      <c r="B797" s="1" t="s">
        <v>39</v>
      </c>
      <c r="C797" s="1" t="s">
        <v>374</v>
      </c>
      <c r="D797" s="1" t="s">
        <v>14</v>
      </c>
      <c r="E797" s="1" t="s">
        <v>29</v>
      </c>
      <c r="F797" s="18">
        <v>2177.5839999999994</v>
      </c>
      <c r="G797" t="s">
        <v>2883</v>
      </c>
      <c r="H797" s="1">
        <f>IF(COUNTIF(G$2:G797,G797)=1,1,0)</f>
        <v>1</v>
      </c>
      <c r="I797" s="1">
        <v>8</v>
      </c>
      <c r="J797" s="1">
        <v>0.8</v>
      </c>
      <c r="K797" s="1">
        <v>-3701.8928000000014</v>
      </c>
      <c r="L797" s="12">
        <f>VLOOKUP(train[[#This Row],[Sub-Category]],Análisis_ABC_XYZ[[#Headers],[#Data]],4,FALSE)</f>
        <v>0.46881743173671325</v>
      </c>
    </row>
    <row r="798" spans="1:12" x14ac:dyDescent="0.35">
      <c r="A798" s="2">
        <v>42211</v>
      </c>
      <c r="B798" s="1" t="s">
        <v>410</v>
      </c>
      <c r="C798" s="1" t="s">
        <v>494</v>
      </c>
      <c r="D798" s="1" t="s">
        <v>26</v>
      </c>
      <c r="E798" s="1" t="s">
        <v>27</v>
      </c>
      <c r="F798" s="18">
        <v>911.98400000000004</v>
      </c>
      <c r="G798" t="s">
        <v>5351</v>
      </c>
      <c r="H798" s="1">
        <f>IF(COUNTIF(G$2:G798,G798)=1,1,0)</f>
        <v>1</v>
      </c>
      <c r="I798" s="1">
        <v>2</v>
      </c>
      <c r="J798" s="1">
        <v>0.2</v>
      </c>
      <c r="K798" s="1">
        <v>113.99799999999991</v>
      </c>
      <c r="L798" s="12">
        <f>VLOOKUP(train[[#This Row],[Sub-Category]],Análisis_ABC_XYZ[[#Headers],[#Data]],4,FALSE)</f>
        <v>0.41105220110552465</v>
      </c>
    </row>
    <row r="799" spans="1:12" x14ac:dyDescent="0.35">
      <c r="A799" s="2">
        <v>42211</v>
      </c>
      <c r="B799" s="1" t="s">
        <v>410</v>
      </c>
      <c r="C799" s="1" t="s">
        <v>355</v>
      </c>
      <c r="D799" s="1" t="s">
        <v>8</v>
      </c>
      <c r="E799" s="1" t="s">
        <v>11</v>
      </c>
      <c r="F799" s="18">
        <v>674.35200000000009</v>
      </c>
      <c r="G799" t="s">
        <v>5351</v>
      </c>
      <c r="H799" s="1">
        <f>IF(COUNTIF(G$2:G799,G799)=1,1,0)</f>
        <v>0</v>
      </c>
      <c r="I799" s="1">
        <v>3</v>
      </c>
      <c r="J799" s="1">
        <v>0.2</v>
      </c>
      <c r="K799" s="1">
        <v>-109.58220000000011</v>
      </c>
      <c r="L799" s="12">
        <f>VLOOKUP(train[[#This Row],[Sub-Category]],Análisis_ABC_XYZ[[#Headers],[#Data]],4,FALSE)</f>
        <v>0.46529189879902266</v>
      </c>
    </row>
    <row r="800" spans="1:12" x14ac:dyDescent="0.35">
      <c r="A800" s="2">
        <v>42211</v>
      </c>
      <c r="B800" s="1" t="s">
        <v>39</v>
      </c>
      <c r="C800" s="1" t="s">
        <v>392</v>
      </c>
      <c r="D800" s="1" t="s">
        <v>26</v>
      </c>
      <c r="E800" s="1" t="s">
        <v>56</v>
      </c>
      <c r="F800" s="18">
        <v>431.13600000000002</v>
      </c>
      <c r="G800" t="s">
        <v>2883</v>
      </c>
      <c r="H800" s="1">
        <f>IF(COUNTIF(G$2:G800,G800)=1,1,0)</f>
        <v>0</v>
      </c>
      <c r="I800" s="1">
        <v>9</v>
      </c>
      <c r="J800" s="1">
        <v>0.2</v>
      </c>
      <c r="K800" s="1">
        <v>-26.946000000000012</v>
      </c>
      <c r="L800" s="12">
        <f>VLOOKUP(train[[#This Row],[Sub-Category]],Análisis_ABC_XYZ[[#Headers],[#Data]],4,FALSE)</f>
        <v>0.52062335344040378</v>
      </c>
    </row>
    <row r="801" spans="1:12" x14ac:dyDescent="0.35">
      <c r="A801" s="2">
        <v>42211</v>
      </c>
      <c r="B801" s="1" t="s">
        <v>410</v>
      </c>
      <c r="C801" s="1" t="s">
        <v>1661</v>
      </c>
      <c r="D801" s="1" t="s">
        <v>26</v>
      </c>
      <c r="E801" s="1" t="s">
        <v>56</v>
      </c>
      <c r="F801" s="18">
        <v>170.97</v>
      </c>
      <c r="G801" t="s">
        <v>5351</v>
      </c>
      <c r="H801" s="1">
        <f>IF(COUNTIF(G$2:G801,G801)=1,1,0)</f>
        <v>0</v>
      </c>
      <c r="I801" s="1">
        <v>3</v>
      </c>
      <c r="J801" s="1">
        <v>0</v>
      </c>
      <c r="K801" s="1">
        <v>70.097700000000003</v>
      </c>
      <c r="L801" s="12">
        <f>VLOOKUP(train[[#This Row],[Sub-Category]],Análisis_ABC_XYZ[[#Headers],[#Data]],4,FALSE)</f>
        <v>0.52062335344040378</v>
      </c>
    </row>
    <row r="802" spans="1:12" x14ac:dyDescent="0.35">
      <c r="A802" s="2">
        <v>42211</v>
      </c>
      <c r="B802" s="1" t="s">
        <v>44</v>
      </c>
      <c r="C802" s="1" t="s">
        <v>1164</v>
      </c>
      <c r="D802" s="1" t="s">
        <v>26</v>
      </c>
      <c r="E802" s="1" t="s">
        <v>56</v>
      </c>
      <c r="F802" s="18">
        <v>111.93</v>
      </c>
      <c r="G802" t="s">
        <v>5210</v>
      </c>
      <c r="H802" s="1">
        <f>IF(COUNTIF(G$2:G802,G802)=1,1,0)</f>
        <v>1</v>
      </c>
      <c r="I802" s="1">
        <v>7</v>
      </c>
      <c r="J802" s="1">
        <v>0</v>
      </c>
      <c r="K802" s="1">
        <v>34.698299999999996</v>
      </c>
      <c r="L802" s="12">
        <f>VLOOKUP(train[[#This Row],[Sub-Category]],Análisis_ABC_XYZ[[#Headers],[#Data]],4,FALSE)</f>
        <v>0.52062335344040378</v>
      </c>
    </row>
    <row r="803" spans="1:12" x14ac:dyDescent="0.35">
      <c r="A803" s="2">
        <v>42211</v>
      </c>
      <c r="B803" s="1" t="s">
        <v>379</v>
      </c>
      <c r="C803" s="1" t="s">
        <v>86</v>
      </c>
      <c r="D803" s="1" t="s">
        <v>14</v>
      </c>
      <c r="E803" s="1" t="s">
        <v>15</v>
      </c>
      <c r="F803" s="18">
        <v>162.88999999999999</v>
      </c>
      <c r="G803" t="s">
        <v>3852</v>
      </c>
      <c r="H803" s="1">
        <f>IF(COUNTIF(G$2:G803,G803)=1,1,0)</f>
        <v>1</v>
      </c>
      <c r="I803" s="1">
        <v>13</v>
      </c>
      <c r="J803" s="1">
        <v>0</v>
      </c>
      <c r="K803" s="1">
        <v>76.558299999999988</v>
      </c>
      <c r="L803" s="12">
        <f>VLOOKUP(train[[#This Row],[Sub-Category]],Análisis_ABC_XYZ[[#Headers],[#Data]],4,FALSE)</f>
        <v>0.4647369236065339</v>
      </c>
    </row>
    <row r="804" spans="1:12" x14ac:dyDescent="0.35">
      <c r="A804" s="2">
        <v>42211</v>
      </c>
      <c r="B804" s="1" t="s">
        <v>410</v>
      </c>
      <c r="C804" s="1" t="s">
        <v>1010</v>
      </c>
      <c r="D804" s="1" t="s">
        <v>8</v>
      </c>
      <c r="E804" s="1" t="s">
        <v>22</v>
      </c>
      <c r="F804" s="18">
        <v>134.01</v>
      </c>
      <c r="G804" t="s">
        <v>5351</v>
      </c>
      <c r="H804" s="1">
        <f>IF(COUNTIF(G$2:G804,G804)=1,1,0)</f>
        <v>0</v>
      </c>
      <c r="I804" s="1">
        <v>9</v>
      </c>
      <c r="J804" s="1">
        <v>0</v>
      </c>
      <c r="K804" s="1">
        <v>36.182700000000004</v>
      </c>
      <c r="L804" s="12">
        <f>VLOOKUP(train[[#This Row],[Sub-Category]],Análisis_ABC_XYZ[[#Headers],[#Data]],4,FALSE)</f>
        <v>0.4595170286641902</v>
      </c>
    </row>
    <row r="805" spans="1:12" x14ac:dyDescent="0.35">
      <c r="A805" s="2">
        <v>42211</v>
      </c>
      <c r="B805" s="1" t="s">
        <v>72</v>
      </c>
      <c r="C805" s="1" t="s">
        <v>288</v>
      </c>
      <c r="D805" s="1" t="s">
        <v>14</v>
      </c>
      <c r="E805" s="1" t="s">
        <v>20</v>
      </c>
      <c r="F805" s="18">
        <v>123.55199999999999</v>
      </c>
      <c r="G805" t="s">
        <v>6439</v>
      </c>
      <c r="H805" s="1">
        <f>IF(COUNTIF(G$2:G805,G805)=1,1,0)</f>
        <v>1</v>
      </c>
      <c r="I805" s="1">
        <v>3</v>
      </c>
      <c r="J805" s="1">
        <v>0.2</v>
      </c>
      <c r="K805" s="1">
        <v>-29.343599999999995</v>
      </c>
      <c r="L805" s="12">
        <f>VLOOKUP(train[[#This Row],[Sub-Category]],Análisis_ABC_XYZ[[#Headers],[#Data]],4,FALSE)</f>
        <v>0.44610841445725197</v>
      </c>
    </row>
    <row r="806" spans="1:12" x14ac:dyDescent="0.35">
      <c r="A806" s="2">
        <v>42211</v>
      </c>
      <c r="B806" s="1" t="s">
        <v>379</v>
      </c>
      <c r="C806" s="1" t="s">
        <v>1340</v>
      </c>
      <c r="D806" s="1" t="s">
        <v>8</v>
      </c>
      <c r="E806" s="1" t="s">
        <v>11</v>
      </c>
      <c r="F806" s="18">
        <v>67.88</v>
      </c>
      <c r="G806" t="s">
        <v>3852</v>
      </c>
      <c r="H806" s="1">
        <f>IF(COUNTIF(G$2:G806,G806)=1,1,0)</f>
        <v>0</v>
      </c>
      <c r="I806" s="1">
        <v>2</v>
      </c>
      <c r="J806" s="1">
        <v>0</v>
      </c>
      <c r="K806" s="1">
        <v>18.327599999999997</v>
      </c>
      <c r="L806" s="12">
        <f>VLOOKUP(train[[#This Row],[Sub-Category]],Análisis_ABC_XYZ[[#Headers],[#Data]],4,FALSE)</f>
        <v>0.46529189879902266</v>
      </c>
    </row>
    <row r="807" spans="1:12" x14ac:dyDescent="0.35">
      <c r="A807" s="2">
        <v>42211</v>
      </c>
      <c r="B807" s="1" t="s">
        <v>379</v>
      </c>
      <c r="C807" s="1" t="s">
        <v>1758</v>
      </c>
      <c r="D807" s="1" t="s">
        <v>8</v>
      </c>
      <c r="E807" s="1" t="s">
        <v>22</v>
      </c>
      <c r="F807" s="18">
        <v>25.71</v>
      </c>
      <c r="G807" t="s">
        <v>3852</v>
      </c>
      <c r="H807" s="1">
        <f>IF(COUNTIF(G$2:G807,G807)=1,1,0)</f>
        <v>0</v>
      </c>
      <c r="I807" s="1">
        <v>3</v>
      </c>
      <c r="J807" s="1">
        <v>0</v>
      </c>
      <c r="K807" s="1">
        <v>9.2556000000000012</v>
      </c>
      <c r="L807" s="12">
        <f>VLOOKUP(train[[#This Row],[Sub-Category]],Análisis_ABC_XYZ[[#Headers],[#Data]],4,FALSE)</f>
        <v>0.4595170286641902</v>
      </c>
    </row>
    <row r="808" spans="1:12" x14ac:dyDescent="0.35">
      <c r="A808" s="2">
        <v>42211</v>
      </c>
      <c r="B808" s="1" t="s">
        <v>39</v>
      </c>
      <c r="C808" s="1" t="s">
        <v>1545</v>
      </c>
      <c r="D808" s="1" t="s">
        <v>8</v>
      </c>
      <c r="E808" s="1" t="s">
        <v>22</v>
      </c>
      <c r="F808" s="18">
        <v>17.496000000000002</v>
      </c>
      <c r="G808" t="s">
        <v>2883</v>
      </c>
      <c r="H808" s="1">
        <f>IF(COUNTIF(G$2:G808,G808)=1,1,0)</f>
        <v>0</v>
      </c>
      <c r="I808" s="1">
        <v>3</v>
      </c>
      <c r="J808" s="1">
        <v>0.6</v>
      </c>
      <c r="K808" s="1">
        <v>-10.060199999999998</v>
      </c>
      <c r="L808" s="12">
        <f>VLOOKUP(train[[#This Row],[Sub-Category]],Análisis_ABC_XYZ[[#Headers],[#Data]],4,FALSE)</f>
        <v>0.4595170286641902</v>
      </c>
    </row>
    <row r="809" spans="1:12" x14ac:dyDescent="0.35">
      <c r="A809" s="2">
        <v>42211</v>
      </c>
      <c r="B809" s="1" t="s">
        <v>39</v>
      </c>
      <c r="C809" s="1" t="s">
        <v>357</v>
      </c>
      <c r="D809" s="1" t="s">
        <v>14</v>
      </c>
      <c r="E809" s="1" t="s">
        <v>29</v>
      </c>
      <c r="F809" s="18">
        <v>16.783999999999995</v>
      </c>
      <c r="G809" t="s">
        <v>2883</v>
      </c>
      <c r="H809" s="1">
        <f>IF(COUNTIF(G$2:G809,G809)=1,1,0)</f>
        <v>0</v>
      </c>
      <c r="I809" s="1">
        <v>4</v>
      </c>
      <c r="J809" s="1">
        <v>0.8</v>
      </c>
      <c r="K809" s="1">
        <v>-26.854400000000012</v>
      </c>
      <c r="L809" s="12">
        <f>VLOOKUP(train[[#This Row],[Sub-Category]],Análisis_ABC_XYZ[[#Headers],[#Data]],4,FALSE)</f>
        <v>0.46881743173671325</v>
      </c>
    </row>
    <row r="810" spans="1:12" x14ac:dyDescent="0.35">
      <c r="A810" s="2">
        <v>42211</v>
      </c>
      <c r="B810" s="1" t="s">
        <v>39</v>
      </c>
      <c r="C810" s="1" t="s">
        <v>269</v>
      </c>
      <c r="D810" s="1" t="s">
        <v>14</v>
      </c>
      <c r="E810" s="1" t="s">
        <v>29</v>
      </c>
      <c r="F810" s="18">
        <v>8.879999999999999</v>
      </c>
      <c r="G810" t="s">
        <v>2883</v>
      </c>
      <c r="H810" s="1">
        <f>IF(COUNTIF(G$2:G810,G810)=1,1,0)</f>
        <v>0</v>
      </c>
      <c r="I810" s="1">
        <v>5</v>
      </c>
      <c r="J810" s="1">
        <v>0.8</v>
      </c>
      <c r="K810" s="1">
        <v>-13.32</v>
      </c>
      <c r="L810" s="12">
        <f>VLOOKUP(train[[#This Row],[Sub-Category]],Análisis_ABC_XYZ[[#Headers],[#Data]],4,FALSE)</f>
        <v>0.46881743173671325</v>
      </c>
    </row>
    <row r="811" spans="1:12" x14ac:dyDescent="0.35">
      <c r="A811" s="2">
        <v>42211</v>
      </c>
      <c r="B811" s="1" t="s">
        <v>39</v>
      </c>
      <c r="C811" s="1" t="s">
        <v>1272</v>
      </c>
      <c r="D811" s="1" t="s">
        <v>14</v>
      </c>
      <c r="E811" s="1" t="s">
        <v>31</v>
      </c>
      <c r="F811" s="18">
        <v>4.8359999999999985</v>
      </c>
      <c r="G811" t="s">
        <v>2883</v>
      </c>
      <c r="H811" s="1">
        <f>IF(COUNTIF(G$2:G811,G811)=1,1,0)</f>
        <v>0</v>
      </c>
      <c r="I811" s="1">
        <v>2</v>
      </c>
      <c r="J811" s="1">
        <v>0.8</v>
      </c>
      <c r="K811" s="1">
        <v>-12.090000000000003</v>
      </c>
      <c r="L811" s="12">
        <f>VLOOKUP(train[[#This Row],[Sub-Category]],Análisis_ABC_XYZ[[#Headers],[#Data]],4,FALSE)</f>
        <v>0.49507917887403441</v>
      </c>
    </row>
    <row r="812" spans="1:12" x14ac:dyDescent="0.35">
      <c r="A812" s="2">
        <v>42212</v>
      </c>
      <c r="B812" s="1" t="s">
        <v>12</v>
      </c>
      <c r="C812" s="1" t="s">
        <v>1268</v>
      </c>
      <c r="D812" s="1" t="s">
        <v>26</v>
      </c>
      <c r="E812" s="1" t="s">
        <v>56</v>
      </c>
      <c r="F812" s="18">
        <v>238</v>
      </c>
      <c r="G812" t="s">
        <v>2212</v>
      </c>
      <c r="H812" s="1">
        <f>IF(COUNTIF(G$2:G812,G812)=1,1,0)</f>
        <v>1</v>
      </c>
      <c r="I812" s="1">
        <v>2</v>
      </c>
      <c r="J812" s="1">
        <v>0</v>
      </c>
      <c r="K812" s="1">
        <v>38.080000000000013</v>
      </c>
      <c r="L812" s="12">
        <f>VLOOKUP(train[[#This Row],[Sub-Category]],Análisis_ABC_XYZ[[#Headers],[#Data]],4,FALSE)</f>
        <v>0.52062335344040378</v>
      </c>
    </row>
    <row r="813" spans="1:12" x14ac:dyDescent="0.35">
      <c r="A813" s="2">
        <v>42212</v>
      </c>
      <c r="B813" s="1" t="s">
        <v>12</v>
      </c>
      <c r="C813" s="1" t="s">
        <v>1009</v>
      </c>
      <c r="D813" s="1" t="s">
        <v>14</v>
      </c>
      <c r="E813" s="1" t="s">
        <v>20</v>
      </c>
      <c r="F813" s="18">
        <v>276.27999999999997</v>
      </c>
      <c r="G813" t="s">
        <v>5839</v>
      </c>
      <c r="H813" s="1">
        <f>IF(COUNTIF(G$2:G813,G813)=1,1,0)</f>
        <v>1</v>
      </c>
      <c r="I813" s="1">
        <v>2</v>
      </c>
      <c r="J813" s="1">
        <v>0</v>
      </c>
      <c r="K813" s="1">
        <v>0</v>
      </c>
      <c r="L813" s="12">
        <f>VLOOKUP(train[[#This Row],[Sub-Category]],Análisis_ABC_XYZ[[#Headers],[#Data]],4,FALSE)</f>
        <v>0.44610841445725197</v>
      </c>
    </row>
    <row r="814" spans="1:12" x14ac:dyDescent="0.35">
      <c r="A814" s="2">
        <v>42212</v>
      </c>
      <c r="B814" s="1" t="s">
        <v>89</v>
      </c>
      <c r="C814" s="1" t="s">
        <v>1752</v>
      </c>
      <c r="D814" s="1" t="s">
        <v>14</v>
      </c>
      <c r="E814" s="1" t="s">
        <v>36</v>
      </c>
      <c r="F814" s="18">
        <v>65.78</v>
      </c>
      <c r="G814" t="s">
        <v>4709</v>
      </c>
      <c r="H814" s="1">
        <f>IF(COUNTIF(G$2:G814,G814)=1,1,0)</f>
        <v>1</v>
      </c>
      <c r="I814" s="1">
        <v>11</v>
      </c>
      <c r="J814" s="1">
        <v>0</v>
      </c>
      <c r="K814" s="1">
        <v>32.232199999999999</v>
      </c>
      <c r="L814" s="12">
        <f>VLOOKUP(train[[#This Row],[Sub-Category]],Análisis_ABC_XYZ[[#Headers],[#Data]],4,FALSE)</f>
        <v>0.43613829632717294</v>
      </c>
    </row>
    <row r="815" spans="1:12" x14ac:dyDescent="0.35">
      <c r="A815" s="2">
        <v>42213</v>
      </c>
      <c r="B815" s="1" t="s">
        <v>16</v>
      </c>
      <c r="C815" s="1" t="s">
        <v>1319</v>
      </c>
      <c r="D815" s="1" t="s">
        <v>8</v>
      </c>
      <c r="E815" s="1" t="s">
        <v>22</v>
      </c>
      <c r="F815" s="18">
        <v>129.88800000000001</v>
      </c>
      <c r="G815" t="s">
        <v>3286</v>
      </c>
      <c r="H815" s="1">
        <f>IF(COUNTIF(G$2:G815,G815)=1,1,0)</f>
        <v>1</v>
      </c>
      <c r="I815" s="1">
        <v>6</v>
      </c>
      <c r="J815" s="1">
        <v>0.2</v>
      </c>
      <c r="K815" s="1">
        <v>12.988799999999991</v>
      </c>
      <c r="L815" s="12">
        <f>VLOOKUP(train[[#This Row],[Sub-Category]],Análisis_ABC_XYZ[[#Headers],[#Data]],4,FALSE)</f>
        <v>0.4595170286641902</v>
      </c>
    </row>
    <row r="816" spans="1:12" x14ac:dyDescent="0.35">
      <c r="A816" s="2">
        <v>42213</v>
      </c>
      <c r="B816" s="1" t="s">
        <v>16</v>
      </c>
      <c r="C816" s="1" t="s">
        <v>1282</v>
      </c>
      <c r="D816" s="1" t="s">
        <v>14</v>
      </c>
      <c r="E816" s="1" t="s">
        <v>61</v>
      </c>
      <c r="F816" s="18">
        <v>48.944000000000003</v>
      </c>
      <c r="G816" t="s">
        <v>3286</v>
      </c>
      <c r="H816" s="1">
        <f>IF(COUNTIF(G$2:G816,G816)=1,1,0)</f>
        <v>0</v>
      </c>
      <c r="I816" s="1">
        <v>7</v>
      </c>
      <c r="J816" s="1">
        <v>0.2</v>
      </c>
      <c r="K816" s="1">
        <v>16.518599999999999</v>
      </c>
      <c r="L816" s="12">
        <f>VLOOKUP(train[[#This Row],[Sub-Category]],Análisis_ABC_XYZ[[#Headers],[#Data]],4,FALSE)</f>
        <v>0.44424167803735209</v>
      </c>
    </row>
    <row r="817" spans="1:12" x14ac:dyDescent="0.35">
      <c r="A817" s="2">
        <v>42213</v>
      </c>
      <c r="B817" s="1" t="s">
        <v>16</v>
      </c>
      <c r="C817" s="1" t="s">
        <v>158</v>
      </c>
      <c r="D817" s="1" t="s">
        <v>14</v>
      </c>
      <c r="E817" s="1" t="s">
        <v>91</v>
      </c>
      <c r="F817" s="18">
        <v>14.320000000000002</v>
      </c>
      <c r="G817" t="s">
        <v>3286</v>
      </c>
      <c r="H817" s="1">
        <f>IF(COUNTIF(G$2:G817,G817)=1,1,0)</f>
        <v>0</v>
      </c>
      <c r="I817" s="1">
        <v>5</v>
      </c>
      <c r="J817" s="1">
        <v>0.2</v>
      </c>
      <c r="K817" s="1">
        <v>5.1910000000000007</v>
      </c>
      <c r="L817" s="12">
        <f>VLOOKUP(train[[#This Row],[Sub-Category]],Análisis_ABC_XYZ[[#Headers],[#Data]],4,FALSE)</f>
        <v>0.51168203684699509</v>
      </c>
    </row>
    <row r="818" spans="1:12" x14ac:dyDescent="0.35">
      <c r="A818" s="2">
        <v>42215</v>
      </c>
      <c r="B818" s="1" t="s">
        <v>37</v>
      </c>
      <c r="C818" s="1" t="s">
        <v>1600</v>
      </c>
      <c r="D818" s="1" t="s">
        <v>8</v>
      </c>
      <c r="E818" s="1" t="s">
        <v>9</v>
      </c>
      <c r="F818" s="18">
        <v>1367.84</v>
      </c>
      <c r="G818" t="s">
        <v>6465</v>
      </c>
      <c r="H818" s="1">
        <f>IF(COUNTIF(G$2:G818,G818)=1,1,0)</f>
        <v>1</v>
      </c>
      <c r="I818" s="1">
        <v>8</v>
      </c>
      <c r="J818" s="1">
        <v>0</v>
      </c>
      <c r="K818" s="1">
        <v>259.88959999999997</v>
      </c>
      <c r="L818" s="12">
        <f>VLOOKUP(train[[#This Row],[Sub-Category]],Análisis_ABC_XYZ[[#Headers],[#Data]],4,FALSE)</f>
        <v>0.5176847302647779</v>
      </c>
    </row>
    <row r="819" spans="1:12" x14ac:dyDescent="0.35">
      <c r="A819" s="2">
        <v>42217</v>
      </c>
      <c r="B819" s="1" t="s">
        <v>34</v>
      </c>
      <c r="C819" s="1" t="s">
        <v>174</v>
      </c>
      <c r="D819" s="1" t="s">
        <v>14</v>
      </c>
      <c r="E819" s="1" t="s">
        <v>36</v>
      </c>
      <c r="F819" s="18">
        <v>78.304000000000002</v>
      </c>
      <c r="G819" t="s">
        <v>4680</v>
      </c>
      <c r="H819" s="1">
        <f>IF(COUNTIF(G$2:G819,G819)=1,1,0)</f>
        <v>1</v>
      </c>
      <c r="I819" s="1">
        <v>2</v>
      </c>
      <c r="J819" s="1">
        <v>0.2</v>
      </c>
      <c r="K819" s="1">
        <v>29.363999999999997</v>
      </c>
      <c r="L819" s="12">
        <f>VLOOKUP(train[[#This Row],[Sub-Category]],Análisis_ABC_XYZ[[#Headers],[#Data]],4,FALSE)</f>
        <v>0.43613829632717294</v>
      </c>
    </row>
    <row r="820" spans="1:12" x14ac:dyDescent="0.35">
      <c r="A820" s="2">
        <v>42217</v>
      </c>
      <c r="B820" s="1" t="s">
        <v>34</v>
      </c>
      <c r="C820" s="1" t="s">
        <v>1220</v>
      </c>
      <c r="D820" s="1" t="s">
        <v>14</v>
      </c>
      <c r="E820" s="1" t="s">
        <v>31</v>
      </c>
      <c r="F820" s="18">
        <v>62.920000000000009</v>
      </c>
      <c r="G820" t="s">
        <v>4680</v>
      </c>
      <c r="H820" s="1">
        <f>IF(COUNTIF(G$2:G820,G820)=1,1,0)</f>
        <v>0</v>
      </c>
      <c r="I820" s="1">
        <v>1</v>
      </c>
      <c r="J820" s="1">
        <v>0.2</v>
      </c>
      <c r="K820" s="1">
        <v>10.224499999999994</v>
      </c>
      <c r="L820" s="12">
        <f>VLOOKUP(train[[#This Row],[Sub-Category]],Análisis_ABC_XYZ[[#Headers],[#Data]],4,FALSE)</f>
        <v>0.49507917887403441</v>
      </c>
    </row>
    <row r="821" spans="1:12" x14ac:dyDescent="0.35">
      <c r="A821" s="2">
        <v>42217</v>
      </c>
      <c r="B821" s="1" t="s">
        <v>34</v>
      </c>
      <c r="C821" s="1" t="s">
        <v>138</v>
      </c>
      <c r="D821" s="1" t="s">
        <v>8</v>
      </c>
      <c r="E821" s="1" t="s">
        <v>22</v>
      </c>
      <c r="F821" s="18">
        <v>44.128</v>
      </c>
      <c r="G821" t="s">
        <v>4680</v>
      </c>
      <c r="H821" s="1">
        <f>IF(COUNTIF(G$2:G821,G821)=1,1,0)</f>
        <v>0</v>
      </c>
      <c r="I821" s="1">
        <v>4</v>
      </c>
      <c r="J821" s="1">
        <v>0.2</v>
      </c>
      <c r="K821" s="1">
        <v>12.135200000000001</v>
      </c>
      <c r="L821" s="12">
        <f>VLOOKUP(train[[#This Row],[Sub-Category]],Análisis_ABC_XYZ[[#Headers],[#Data]],4,FALSE)</f>
        <v>0.4595170286641902</v>
      </c>
    </row>
    <row r="822" spans="1:12" x14ac:dyDescent="0.35">
      <c r="A822" s="2">
        <v>42217</v>
      </c>
      <c r="B822" s="1" t="s">
        <v>12</v>
      </c>
      <c r="C822" s="1" t="s">
        <v>1331</v>
      </c>
      <c r="D822" s="1" t="s">
        <v>14</v>
      </c>
      <c r="E822" s="1" t="s">
        <v>29</v>
      </c>
      <c r="F822" s="18">
        <v>19.752000000000002</v>
      </c>
      <c r="G822" t="s">
        <v>5647</v>
      </c>
      <c r="H822" s="1">
        <f>IF(COUNTIF(G$2:G822,G822)=1,1,0)</f>
        <v>1</v>
      </c>
      <c r="I822" s="1">
        <v>3</v>
      </c>
      <c r="J822" s="1">
        <v>0.2</v>
      </c>
      <c r="K822" s="1">
        <v>6.9131999999999998</v>
      </c>
      <c r="L822" s="12">
        <f>VLOOKUP(train[[#This Row],[Sub-Category]],Análisis_ABC_XYZ[[#Headers],[#Data]],4,FALSE)</f>
        <v>0.46881743173671325</v>
      </c>
    </row>
    <row r="823" spans="1:12" x14ac:dyDescent="0.35">
      <c r="A823" s="2">
        <v>42217</v>
      </c>
      <c r="B823" s="1" t="s">
        <v>34</v>
      </c>
      <c r="C823" s="1" t="s">
        <v>13</v>
      </c>
      <c r="D823" s="1" t="s">
        <v>14</v>
      </c>
      <c r="E823" s="1" t="s">
        <v>15</v>
      </c>
      <c r="F823" s="18">
        <v>17.544</v>
      </c>
      <c r="G823" t="s">
        <v>4680</v>
      </c>
      <c r="H823" s="1">
        <f>IF(COUNTIF(G$2:G823,G823)=1,1,0)</f>
        <v>0</v>
      </c>
      <c r="I823" s="1">
        <v>3</v>
      </c>
      <c r="J823" s="1">
        <v>0.2</v>
      </c>
      <c r="K823" s="1">
        <v>5.9210999999999983</v>
      </c>
      <c r="L823" s="12">
        <f>VLOOKUP(train[[#This Row],[Sub-Category]],Análisis_ABC_XYZ[[#Headers],[#Data]],4,FALSE)</f>
        <v>0.4647369236065339</v>
      </c>
    </row>
    <row r="824" spans="1:12" x14ac:dyDescent="0.35">
      <c r="A824" s="2">
        <v>42217</v>
      </c>
      <c r="B824" s="1" t="s">
        <v>52</v>
      </c>
      <c r="C824" s="1" t="s">
        <v>1120</v>
      </c>
      <c r="D824" s="1" t="s">
        <v>14</v>
      </c>
      <c r="E824" s="1" t="s">
        <v>91</v>
      </c>
      <c r="F824" s="18">
        <v>5.68</v>
      </c>
      <c r="G824" t="s">
        <v>2584</v>
      </c>
      <c r="H824" s="1">
        <f>IF(COUNTIF(G$2:G824,G824)=1,1,0)</f>
        <v>1</v>
      </c>
      <c r="I824" s="1">
        <v>2</v>
      </c>
      <c r="J824" s="1">
        <v>0.2</v>
      </c>
      <c r="K824" s="1">
        <v>1.9169999999999998</v>
      </c>
      <c r="L824" s="12">
        <f>VLOOKUP(train[[#This Row],[Sub-Category]],Análisis_ABC_XYZ[[#Headers],[#Data]],4,FALSE)</f>
        <v>0.51168203684699509</v>
      </c>
    </row>
    <row r="825" spans="1:12" x14ac:dyDescent="0.35">
      <c r="A825" s="2">
        <v>42218</v>
      </c>
      <c r="B825" s="1" t="s">
        <v>186</v>
      </c>
      <c r="C825" s="1" t="s">
        <v>1141</v>
      </c>
      <c r="D825" s="1" t="s">
        <v>14</v>
      </c>
      <c r="E825" s="1" t="s">
        <v>20</v>
      </c>
      <c r="F825" s="18">
        <v>838.38</v>
      </c>
      <c r="G825" t="s">
        <v>2185</v>
      </c>
      <c r="H825" s="1">
        <f>IF(COUNTIF(G$2:G825,G825)=1,1,0)</f>
        <v>1</v>
      </c>
      <c r="I825" s="1">
        <v>2</v>
      </c>
      <c r="J825" s="1">
        <v>0</v>
      </c>
      <c r="K825" s="1">
        <v>226.36260000000004</v>
      </c>
      <c r="L825" s="12">
        <f>VLOOKUP(train[[#This Row],[Sub-Category]],Análisis_ABC_XYZ[[#Headers],[#Data]],4,FALSE)</f>
        <v>0.44610841445725197</v>
      </c>
    </row>
    <row r="826" spans="1:12" x14ac:dyDescent="0.35">
      <c r="A826" s="2">
        <v>42218</v>
      </c>
      <c r="B826" s="1" t="s">
        <v>186</v>
      </c>
      <c r="C826" s="1" t="s">
        <v>1723</v>
      </c>
      <c r="D826" s="1" t="s">
        <v>26</v>
      </c>
      <c r="E826" s="1" t="s">
        <v>56</v>
      </c>
      <c r="F826" s="18">
        <v>21.2</v>
      </c>
      <c r="G826" t="s">
        <v>2185</v>
      </c>
      <c r="H826" s="1">
        <f>IF(COUNTIF(G$2:G826,G826)=1,1,0)</f>
        <v>0</v>
      </c>
      <c r="I826" s="1">
        <v>2</v>
      </c>
      <c r="J826" s="1">
        <v>0</v>
      </c>
      <c r="K826" s="1">
        <v>9.1160000000000014</v>
      </c>
      <c r="L826" s="12">
        <f>VLOOKUP(train[[#This Row],[Sub-Category]],Análisis_ABC_XYZ[[#Headers],[#Data]],4,FALSE)</f>
        <v>0.52062335344040378</v>
      </c>
    </row>
    <row r="827" spans="1:12" x14ac:dyDescent="0.35">
      <c r="A827" s="2">
        <v>42218</v>
      </c>
      <c r="B827" s="1" t="s">
        <v>186</v>
      </c>
      <c r="C827" s="1" t="s">
        <v>1018</v>
      </c>
      <c r="D827" s="1" t="s">
        <v>14</v>
      </c>
      <c r="E827" s="1" t="s">
        <v>29</v>
      </c>
      <c r="F827" s="18">
        <v>26.7</v>
      </c>
      <c r="G827" t="s">
        <v>2185</v>
      </c>
      <c r="H827" s="1">
        <f>IF(COUNTIF(G$2:G827,G827)=1,1,0)</f>
        <v>0</v>
      </c>
      <c r="I827" s="1">
        <v>5</v>
      </c>
      <c r="J827" s="1">
        <v>0</v>
      </c>
      <c r="K827" s="1">
        <v>12.548999999999999</v>
      </c>
      <c r="L827" s="12">
        <f>VLOOKUP(train[[#This Row],[Sub-Category]],Análisis_ABC_XYZ[[#Headers],[#Data]],4,FALSE)</f>
        <v>0.46881743173671325</v>
      </c>
    </row>
    <row r="828" spans="1:12" x14ac:dyDescent="0.35">
      <c r="A828" s="2">
        <v>42219</v>
      </c>
      <c r="B828" s="1" t="s">
        <v>145</v>
      </c>
      <c r="C828" s="1" t="s">
        <v>244</v>
      </c>
      <c r="D828" s="1" t="s">
        <v>8</v>
      </c>
      <c r="E828" s="1" t="s">
        <v>18</v>
      </c>
      <c r="F828" s="18">
        <v>218.75</v>
      </c>
      <c r="G828" t="s">
        <v>1984</v>
      </c>
      <c r="H828" s="1">
        <f>IF(COUNTIF(G$2:G828,G828)=1,1,0)</f>
        <v>1</v>
      </c>
      <c r="I828" s="1">
        <v>2</v>
      </c>
      <c r="J828" s="1">
        <v>0.5</v>
      </c>
      <c r="K828" s="1">
        <v>-161.875</v>
      </c>
      <c r="L828" s="12">
        <f>VLOOKUP(train[[#This Row],[Sub-Category]],Análisis_ABC_XYZ[[#Headers],[#Data]],4,FALSE)</f>
        <v>0.55975208308209756</v>
      </c>
    </row>
    <row r="829" spans="1:12" x14ac:dyDescent="0.35">
      <c r="A829" s="2">
        <v>42219</v>
      </c>
      <c r="B829" s="1" t="s">
        <v>89</v>
      </c>
      <c r="C829" s="1" t="s">
        <v>746</v>
      </c>
      <c r="D829" s="1" t="s">
        <v>14</v>
      </c>
      <c r="E829" s="1" t="s">
        <v>182</v>
      </c>
      <c r="F829" s="18">
        <v>102.30000000000001</v>
      </c>
      <c r="G829" t="s">
        <v>2972</v>
      </c>
      <c r="H829" s="1">
        <f>IF(COUNTIF(G$2:G829,G829)=1,1,0)</f>
        <v>1</v>
      </c>
      <c r="I829" s="1">
        <v>10</v>
      </c>
      <c r="J829" s="1">
        <v>0</v>
      </c>
      <c r="K829" s="1">
        <v>26.598000000000006</v>
      </c>
      <c r="L829" s="12">
        <f>VLOOKUP(train[[#This Row],[Sub-Category]],Análisis_ABC_XYZ[[#Headers],[#Data]],4,FALSE)</f>
        <v>0.53938093436526824</v>
      </c>
    </row>
    <row r="830" spans="1:12" x14ac:dyDescent="0.35">
      <c r="A830" s="2">
        <v>42219</v>
      </c>
      <c r="B830" s="1" t="s">
        <v>104</v>
      </c>
      <c r="C830" s="1" t="s">
        <v>1035</v>
      </c>
      <c r="D830" s="1" t="s">
        <v>14</v>
      </c>
      <c r="E830" s="1" t="s">
        <v>36</v>
      </c>
      <c r="F830" s="18">
        <v>93.024000000000001</v>
      </c>
      <c r="G830" t="s">
        <v>6348</v>
      </c>
      <c r="H830" s="1">
        <f>IF(COUNTIF(G$2:G830,G830)=1,1,0)</f>
        <v>1</v>
      </c>
      <c r="I830" s="1">
        <v>3</v>
      </c>
      <c r="J830" s="1">
        <v>0.2</v>
      </c>
      <c r="K830" s="1">
        <v>33.721199999999996</v>
      </c>
      <c r="L830" s="12">
        <f>VLOOKUP(train[[#This Row],[Sub-Category]],Análisis_ABC_XYZ[[#Headers],[#Data]],4,FALSE)</f>
        <v>0.43613829632717294</v>
      </c>
    </row>
    <row r="831" spans="1:12" x14ac:dyDescent="0.35">
      <c r="A831" s="2">
        <v>42219</v>
      </c>
      <c r="B831" s="1" t="s">
        <v>89</v>
      </c>
      <c r="C831" s="1" t="s">
        <v>745</v>
      </c>
      <c r="D831" s="1" t="s">
        <v>14</v>
      </c>
      <c r="E831" s="1" t="s">
        <v>36</v>
      </c>
      <c r="F831" s="18">
        <v>39.96</v>
      </c>
      <c r="G831" t="s">
        <v>2972</v>
      </c>
      <c r="H831" s="1">
        <f>IF(COUNTIF(G$2:G831,G831)=1,1,0)</f>
        <v>0</v>
      </c>
      <c r="I831" s="1">
        <v>2</v>
      </c>
      <c r="J831" s="1">
        <v>0</v>
      </c>
      <c r="K831" s="1">
        <v>18.781199999999998</v>
      </c>
      <c r="L831" s="12">
        <f>VLOOKUP(train[[#This Row],[Sub-Category]],Análisis_ABC_XYZ[[#Headers],[#Data]],4,FALSE)</f>
        <v>0.43613829632717294</v>
      </c>
    </row>
    <row r="832" spans="1:12" x14ac:dyDescent="0.35">
      <c r="A832" s="2">
        <v>42219</v>
      </c>
      <c r="B832" s="1" t="s">
        <v>89</v>
      </c>
      <c r="C832" s="1" t="s">
        <v>747</v>
      </c>
      <c r="D832" s="1" t="s">
        <v>14</v>
      </c>
      <c r="E832" s="1" t="s">
        <v>20</v>
      </c>
      <c r="F832" s="18">
        <v>21.36</v>
      </c>
      <c r="G832" t="s">
        <v>2972</v>
      </c>
      <c r="H832" s="1">
        <f>IF(COUNTIF(G$2:G832,G832)=1,1,0)</f>
        <v>0</v>
      </c>
      <c r="I832" s="1">
        <v>2</v>
      </c>
      <c r="J832" s="1">
        <v>0</v>
      </c>
      <c r="K832" s="1">
        <v>5.7672000000000008</v>
      </c>
      <c r="L832" s="12">
        <f>VLOOKUP(train[[#This Row],[Sub-Category]],Análisis_ABC_XYZ[[#Headers],[#Data]],4,FALSE)</f>
        <v>0.44610841445725197</v>
      </c>
    </row>
    <row r="833" spans="1:12" x14ac:dyDescent="0.35">
      <c r="A833" s="2">
        <v>42219</v>
      </c>
      <c r="B833" s="1" t="s">
        <v>145</v>
      </c>
      <c r="C833" s="1" t="s">
        <v>245</v>
      </c>
      <c r="D833" s="1" t="s">
        <v>14</v>
      </c>
      <c r="E833" s="1" t="s">
        <v>31</v>
      </c>
      <c r="F833" s="18">
        <v>2.6</v>
      </c>
      <c r="G833" s="1" t="s">
        <v>1984</v>
      </c>
      <c r="H833" s="1">
        <f>IF(COUNTIF(G$2:G833,G833)=1,1,0)</f>
        <v>0</v>
      </c>
      <c r="I833" s="1">
        <v>1</v>
      </c>
      <c r="J833" s="1">
        <v>0.2</v>
      </c>
      <c r="K833" s="1">
        <v>0.29249999999999987</v>
      </c>
      <c r="L833" s="12">
        <f>VLOOKUP(train[[#This Row],[Sub-Category]],Análisis_ABC_XYZ[[#Headers],[#Data]],4,FALSE)</f>
        <v>0.49507917887403441</v>
      </c>
    </row>
    <row r="834" spans="1:12" x14ac:dyDescent="0.35">
      <c r="A834" s="2">
        <v>42220</v>
      </c>
      <c r="B834" s="1" t="s">
        <v>44</v>
      </c>
      <c r="C834" s="1" t="s">
        <v>1030</v>
      </c>
      <c r="D834" s="1" t="s">
        <v>14</v>
      </c>
      <c r="E834" s="1" t="s">
        <v>31</v>
      </c>
      <c r="F834" s="18">
        <v>1089.75</v>
      </c>
      <c r="G834" t="s">
        <v>2135</v>
      </c>
      <c r="H834" s="1">
        <f>IF(COUNTIF(G$2:G834,G834)=1,1,0)</f>
        <v>1</v>
      </c>
      <c r="I834" s="1">
        <v>3</v>
      </c>
      <c r="J834" s="1">
        <v>0</v>
      </c>
      <c r="K834" s="1">
        <v>305.13000000000011</v>
      </c>
      <c r="L834" s="12">
        <f>VLOOKUP(train[[#This Row],[Sub-Category]],Análisis_ABC_XYZ[[#Headers],[#Data]],4,FALSE)</f>
        <v>0.49507917887403441</v>
      </c>
    </row>
    <row r="835" spans="1:12" x14ac:dyDescent="0.35">
      <c r="A835" s="2">
        <v>42220</v>
      </c>
      <c r="B835" s="1" t="s">
        <v>1354</v>
      </c>
      <c r="C835" s="1" t="s">
        <v>787</v>
      </c>
      <c r="D835" s="1" t="s">
        <v>26</v>
      </c>
      <c r="E835" s="1" t="s">
        <v>56</v>
      </c>
      <c r="F835" s="18">
        <v>255.42</v>
      </c>
      <c r="G835" t="s">
        <v>5103</v>
      </c>
      <c r="H835" s="1">
        <f>IF(COUNTIF(G$2:G835,G835)=1,1,0)</f>
        <v>1</v>
      </c>
      <c r="I835" s="1">
        <v>9</v>
      </c>
      <c r="J835" s="1">
        <v>0</v>
      </c>
      <c r="K835" s="1">
        <v>104.7222</v>
      </c>
      <c r="L835" s="12">
        <f>VLOOKUP(train[[#This Row],[Sub-Category]],Análisis_ABC_XYZ[[#Headers],[#Data]],4,FALSE)</f>
        <v>0.52062335344040378</v>
      </c>
    </row>
    <row r="836" spans="1:12" x14ac:dyDescent="0.35">
      <c r="A836" s="2">
        <v>42220</v>
      </c>
      <c r="B836" s="1" t="s">
        <v>44</v>
      </c>
      <c r="C836" s="1" t="s">
        <v>1031</v>
      </c>
      <c r="D836" s="1" t="s">
        <v>14</v>
      </c>
      <c r="E836" s="1" t="s">
        <v>36</v>
      </c>
      <c r="F836" s="18">
        <v>447.84</v>
      </c>
      <c r="G836" t="s">
        <v>2135</v>
      </c>
      <c r="H836" s="1">
        <f>IF(COUNTIF(G$2:G836,G836)=1,1,0)</f>
        <v>0</v>
      </c>
      <c r="I836" s="1">
        <v>8</v>
      </c>
      <c r="J836" s="1">
        <v>0</v>
      </c>
      <c r="K836" s="1">
        <v>219.44159999999999</v>
      </c>
      <c r="L836" s="12">
        <f>VLOOKUP(train[[#This Row],[Sub-Category]],Análisis_ABC_XYZ[[#Headers],[#Data]],4,FALSE)</f>
        <v>0.43613829632717294</v>
      </c>
    </row>
    <row r="837" spans="1:12" x14ac:dyDescent="0.35">
      <c r="A837" s="2">
        <v>42220</v>
      </c>
      <c r="B837" s="1" t="s">
        <v>44</v>
      </c>
      <c r="C837" s="1" t="s">
        <v>1033</v>
      </c>
      <c r="D837" s="1" t="s">
        <v>26</v>
      </c>
      <c r="E837" s="1" t="s">
        <v>27</v>
      </c>
      <c r="F837" s="18">
        <v>399.96000000000004</v>
      </c>
      <c r="G837" t="s">
        <v>2135</v>
      </c>
      <c r="H837" s="1">
        <f>IF(COUNTIF(G$2:G837,G837)=1,1,0)</f>
        <v>0</v>
      </c>
      <c r="I837" s="1">
        <v>5</v>
      </c>
      <c r="J837" s="1">
        <v>0.2</v>
      </c>
      <c r="K837" s="1">
        <v>34.996499999999969</v>
      </c>
      <c r="L837" s="12">
        <f>VLOOKUP(train[[#This Row],[Sub-Category]],Análisis_ABC_XYZ[[#Headers],[#Data]],4,FALSE)</f>
        <v>0.41105220110552465</v>
      </c>
    </row>
    <row r="838" spans="1:12" x14ac:dyDescent="0.35">
      <c r="A838" s="2">
        <v>42220</v>
      </c>
      <c r="B838" s="1" t="s">
        <v>1354</v>
      </c>
      <c r="C838" s="1" t="s">
        <v>1746</v>
      </c>
      <c r="D838" s="1" t="s">
        <v>14</v>
      </c>
      <c r="E838" s="1" t="s">
        <v>36</v>
      </c>
      <c r="F838" s="18">
        <v>259.74</v>
      </c>
      <c r="G838" t="s">
        <v>5103</v>
      </c>
      <c r="H838" s="1">
        <f>IF(COUNTIF(G$2:G838,G838)=1,1,0)</f>
        <v>0</v>
      </c>
      <c r="I838" s="1">
        <v>13</v>
      </c>
      <c r="J838" s="1">
        <v>0</v>
      </c>
      <c r="K838" s="1">
        <v>124.6752</v>
      </c>
      <c r="L838" s="12">
        <f>VLOOKUP(train[[#This Row],[Sub-Category]],Análisis_ABC_XYZ[[#Headers],[#Data]],4,FALSE)</f>
        <v>0.43613829632717294</v>
      </c>
    </row>
    <row r="839" spans="1:12" x14ac:dyDescent="0.35">
      <c r="A839" s="2">
        <v>42220</v>
      </c>
      <c r="B839" s="1" t="s">
        <v>44</v>
      </c>
      <c r="C839" s="1" t="s">
        <v>1034</v>
      </c>
      <c r="D839" s="1" t="s">
        <v>14</v>
      </c>
      <c r="E839" s="1" t="s">
        <v>20</v>
      </c>
      <c r="F839" s="18">
        <v>158.9</v>
      </c>
      <c r="G839" t="s">
        <v>2135</v>
      </c>
      <c r="H839" s="1">
        <f>IF(COUNTIF(G$2:G839,G839)=1,1,0)</f>
        <v>0</v>
      </c>
      <c r="I839" s="1">
        <v>5</v>
      </c>
      <c r="J839" s="1">
        <v>0</v>
      </c>
      <c r="K839" s="1">
        <v>7.9449999999999932</v>
      </c>
      <c r="L839" s="12">
        <f>VLOOKUP(train[[#This Row],[Sub-Category]],Análisis_ABC_XYZ[[#Headers],[#Data]],4,FALSE)</f>
        <v>0.44610841445725197</v>
      </c>
    </row>
    <row r="840" spans="1:12" x14ac:dyDescent="0.35">
      <c r="A840" s="2">
        <v>42220</v>
      </c>
      <c r="B840" s="1" t="s">
        <v>1354</v>
      </c>
      <c r="C840" s="1" t="s">
        <v>537</v>
      </c>
      <c r="D840" s="1" t="s">
        <v>14</v>
      </c>
      <c r="E840" s="1" t="s">
        <v>31</v>
      </c>
      <c r="F840" s="18">
        <v>101.96</v>
      </c>
      <c r="G840" t="s">
        <v>5103</v>
      </c>
      <c r="H840" s="1">
        <f>IF(COUNTIF(G$2:G840,G840)=1,1,0)</f>
        <v>0</v>
      </c>
      <c r="I840" s="1">
        <v>2</v>
      </c>
      <c r="J840" s="1">
        <v>0</v>
      </c>
      <c r="K840" s="1">
        <v>27.529200000000003</v>
      </c>
      <c r="L840" s="12">
        <f>VLOOKUP(train[[#This Row],[Sub-Category]],Análisis_ABC_XYZ[[#Headers],[#Data]],4,FALSE)</f>
        <v>0.49507917887403441</v>
      </c>
    </row>
    <row r="841" spans="1:12" x14ac:dyDescent="0.35">
      <c r="A841" s="2">
        <v>42220</v>
      </c>
      <c r="B841" s="1" t="s">
        <v>44</v>
      </c>
      <c r="C841" s="1" t="s">
        <v>1032</v>
      </c>
      <c r="D841" s="1" t="s">
        <v>14</v>
      </c>
      <c r="E841" s="1" t="s">
        <v>24</v>
      </c>
      <c r="F841" s="18">
        <v>16.399999999999999</v>
      </c>
      <c r="G841" t="s">
        <v>2135</v>
      </c>
      <c r="H841" s="1">
        <f>IF(COUNTIF(G$2:G841,G841)=1,1,0)</f>
        <v>0</v>
      </c>
      <c r="I841" s="1">
        <v>5</v>
      </c>
      <c r="J841" s="1">
        <v>0</v>
      </c>
      <c r="K841" s="1">
        <v>4.2639999999999993</v>
      </c>
      <c r="L841" s="12">
        <f>VLOOKUP(train[[#This Row],[Sub-Category]],Análisis_ABC_XYZ[[#Headers],[#Data]],4,FALSE)</f>
        <v>0.45632477063632687</v>
      </c>
    </row>
    <row r="842" spans="1:12" x14ac:dyDescent="0.35">
      <c r="A842" s="2">
        <v>42220</v>
      </c>
      <c r="B842" s="1" t="s">
        <v>44</v>
      </c>
      <c r="C842" s="1" t="s">
        <v>135</v>
      </c>
      <c r="D842" s="1" t="s">
        <v>14</v>
      </c>
      <c r="E842" s="1" t="s">
        <v>29</v>
      </c>
      <c r="F842" s="18">
        <v>13.184000000000001</v>
      </c>
      <c r="G842" t="s">
        <v>2135</v>
      </c>
      <c r="H842" s="1">
        <f>IF(COUNTIF(G$2:G842,G842)=1,1,0)</f>
        <v>0</v>
      </c>
      <c r="I842" s="1">
        <v>1</v>
      </c>
      <c r="J842" s="1">
        <v>0.2</v>
      </c>
      <c r="K842" s="1">
        <v>4.7792000000000003</v>
      </c>
      <c r="L842" s="12">
        <f>VLOOKUP(train[[#This Row],[Sub-Category]],Análisis_ABC_XYZ[[#Headers],[#Data]],4,FALSE)</f>
        <v>0.46881743173671325</v>
      </c>
    </row>
    <row r="843" spans="1:12" x14ac:dyDescent="0.35">
      <c r="A843" s="2">
        <v>42221</v>
      </c>
      <c r="B843" s="1" t="s">
        <v>229</v>
      </c>
      <c r="C843" s="1" t="s">
        <v>693</v>
      </c>
      <c r="D843" s="1" t="s">
        <v>8</v>
      </c>
      <c r="E843" s="1" t="s">
        <v>11</v>
      </c>
      <c r="F843" s="18">
        <v>1133.3499999999999</v>
      </c>
      <c r="G843" t="s">
        <v>2485</v>
      </c>
      <c r="H843" s="1">
        <f>IF(COUNTIF(G$2:G843,G843)=1,1,0)</f>
        <v>1</v>
      </c>
      <c r="I843" s="1">
        <v>5</v>
      </c>
      <c r="J843" s="1">
        <v>0</v>
      </c>
      <c r="K843" s="1">
        <v>294.67100000000005</v>
      </c>
      <c r="L843" s="12">
        <f>VLOOKUP(train[[#This Row],[Sub-Category]],Análisis_ABC_XYZ[[#Headers],[#Data]],4,FALSE)</f>
        <v>0.46529189879902266</v>
      </c>
    </row>
    <row r="844" spans="1:12" x14ac:dyDescent="0.35">
      <c r="A844" s="2">
        <v>42221</v>
      </c>
      <c r="B844" s="1" t="s">
        <v>12</v>
      </c>
      <c r="C844" s="1" t="s">
        <v>1027</v>
      </c>
      <c r="D844" s="1" t="s">
        <v>26</v>
      </c>
      <c r="E844" s="1" t="s">
        <v>56</v>
      </c>
      <c r="F844" s="18">
        <v>16.36</v>
      </c>
      <c r="G844" t="s">
        <v>3392</v>
      </c>
      <c r="H844" s="1">
        <f>IF(COUNTIF(G$2:G844,G844)=1,1,0)</f>
        <v>1</v>
      </c>
      <c r="I844" s="1">
        <v>1</v>
      </c>
      <c r="J844" s="1">
        <v>0</v>
      </c>
      <c r="K844" s="1">
        <v>1.6359999999999992</v>
      </c>
      <c r="L844" s="12">
        <f>VLOOKUP(train[[#This Row],[Sub-Category]],Análisis_ABC_XYZ[[#Headers],[#Data]],4,FALSE)</f>
        <v>0.52062335344040378</v>
      </c>
    </row>
    <row r="845" spans="1:12" x14ac:dyDescent="0.35">
      <c r="A845" s="2">
        <v>42221</v>
      </c>
      <c r="B845" s="1" t="s">
        <v>39</v>
      </c>
      <c r="C845" s="1" t="s">
        <v>1177</v>
      </c>
      <c r="D845" s="1" t="s">
        <v>8</v>
      </c>
      <c r="E845" s="1" t="s">
        <v>18</v>
      </c>
      <c r="F845" s="18">
        <v>489.22999999999996</v>
      </c>
      <c r="G845" t="s">
        <v>6115</v>
      </c>
      <c r="H845" s="1">
        <f>IF(COUNTIF(G$2:G845,G845)=1,1,0)</f>
        <v>1</v>
      </c>
      <c r="I845" s="1">
        <v>2</v>
      </c>
      <c r="J845" s="1">
        <v>0.3</v>
      </c>
      <c r="K845" s="1">
        <v>41.933999999999997</v>
      </c>
      <c r="L845" s="12">
        <f>VLOOKUP(train[[#This Row],[Sub-Category]],Análisis_ABC_XYZ[[#Headers],[#Data]],4,FALSE)</f>
        <v>0.55975208308209756</v>
      </c>
    </row>
    <row r="846" spans="1:12" x14ac:dyDescent="0.35">
      <c r="A846" s="2">
        <v>42221</v>
      </c>
      <c r="B846" s="1" t="s">
        <v>12</v>
      </c>
      <c r="C846" s="1" t="s">
        <v>216</v>
      </c>
      <c r="D846" s="1" t="s">
        <v>8</v>
      </c>
      <c r="E846" s="1" t="s">
        <v>11</v>
      </c>
      <c r="F846" s="18">
        <v>340.14400000000006</v>
      </c>
      <c r="G846" t="s">
        <v>3678</v>
      </c>
      <c r="H846" s="1">
        <f>IF(COUNTIF(G$2:G846,G846)=1,1,0)</f>
        <v>1</v>
      </c>
      <c r="I846" s="1">
        <v>7</v>
      </c>
      <c r="J846" s="1">
        <v>0.2</v>
      </c>
      <c r="K846" s="1">
        <v>21.259</v>
      </c>
      <c r="L846" s="12">
        <f>VLOOKUP(train[[#This Row],[Sub-Category]],Análisis_ABC_XYZ[[#Headers],[#Data]],4,FALSE)</f>
        <v>0.46529189879902266</v>
      </c>
    </row>
    <row r="847" spans="1:12" x14ac:dyDescent="0.35">
      <c r="A847" s="2">
        <v>42221</v>
      </c>
      <c r="B847" s="1" t="s">
        <v>89</v>
      </c>
      <c r="C847" s="1" t="s">
        <v>1304</v>
      </c>
      <c r="D847" s="1" t="s">
        <v>26</v>
      </c>
      <c r="E847" s="1" t="s">
        <v>27</v>
      </c>
      <c r="F847" s="18">
        <v>135.99</v>
      </c>
      <c r="G847" t="s">
        <v>3406</v>
      </c>
      <c r="H847" s="1">
        <f>IF(COUNTIF(G$2:G847,G847)=1,1,0)</f>
        <v>1</v>
      </c>
      <c r="I847" s="1">
        <v>1</v>
      </c>
      <c r="J847" s="1">
        <v>0</v>
      </c>
      <c r="K847" s="1">
        <v>36.717300000000009</v>
      </c>
      <c r="L847" s="12">
        <f>VLOOKUP(train[[#This Row],[Sub-Category]],Análisis_ABC_XYZ[[#Headers],[#Data]],4,FALSE)</f>
        <v>0.41105220110552465</v>
      </c>
    </row>
    <row r="848" spans="1:12" x14ac:dyDescent="0.35">
      <c r="A848" s="2">
        <v>42221</v>
      </c>
      <c r="B848" s="1" t="s">
        <v>12</v>
      </c>
      <c r="C848" s="1" t="s">
        <v>215</v>
      </c>
      <c r="D848" s="1" t="s">
        <v>14</v>
      </c>
      <c r="E848" s="1" t="s">
        <v>36</v>
      </c>
      <c r="F848" s="18">
        <v>110.96</v>
      </c>
      <c r="G848" t="s">
        <v>3678</v>
      </c>
      <c r="H848" s="1">
        <f>IF(COUNTIF(G$2:G848,G848)=1,1,0)</f>
        <v>0</v>
      </c>
      <c r="I848" s="1">
        <v>2</v>
      </c>
      <c r="J848" s="1">
        <v>0</v>
      </c>
      <c r="K848" s="1">
        <v>53.260799999999996</v>
      </c>
      <c r="L848" s="12">
        <f>VLOOKUP(train[[#This Row],[Sub-Category]],Análisis_ABC_XYZ[[#Headers],[#Data]],4,FALSE)</f>
        <v>0.43613829632717294</v>
      </c>
    </row>
    <row r="849" spans="1:12" x14ac:dyDescent="0.35">
      <c r="A849" s="2">
        <v>42221</v>
      </c>
      <c r="B849" s="1" t="s">
        <v>229</v>
      </c>
      <c r="C849" s="1" t="s">
        <v>1344</v>
      </c>
      <c r="D849" s="1" t="s">
        <v>14</v>
      </c>
      <c r="E849" s="1" t="s">
        <v>31</v>
      </c>
      <c r="F849" s="18">
        <v>79.47</v>
      </c>
      <c r="G849" t="s">
        <v>2485</v>
      </c>
      <c r="H849" s="1">
        <f>IF(COUNTIF(G$2:G849,G849)=1,1,0)</f>
        <v>0</v>
      </c>
      <c r="I849" s="1">
        <v>3</v>
      </c>
      <c r="J849" s="1">
        <v>0</v>
      </c>
      <c r="K849" s="1">
        <v>22.251600000000003</v>
      </c>
      <c r="L849" s="12">
        <f>VLOOKUP(train[[#This Row],[Sub-Category]],Análisis_ABC_XYZ[[#Headers],[#Data]],4,FALSE)</f>
        <v>0.49507917887403441</v>
      </c>
    </row>
    <row r="850" spans="1:12" x14ac:dyDescent="0.35">
      <c r="A850" s="2">
        <v>42221</v>
      </c>
      <c r="B850" s="1" t="s">
        <v>12</v>
      </c>
      <c r="C850" s="1" t="s">
        <v>1311</v>
      </c>
      <c r="D850" s="1" t="s">
        <v>14</v>
      </c>
      <c r="E850" s="1" t="s">
        <v>24</v>
      </c>
      <c r="F850" s="18">
        <v>45.98</v>
      </c>
      <c r="G850" t="s">
        <v>3392</v>
      </c>
      <c r="H850" s="1">
        <f>IF(COUNTIF(G$2:G850,G850)=1,1,0)</f>
        <v>0</v>
      </c>
      <c r="I850" s="1">
        <v>2</v>
      </c>
      <c r="J850" s="1">
        <v>0</v>
      </c>
      <c r="K850" s="1">
        <v>12.874400000000001</v>
      </c>
      <c r="L850" s="12">
        <f>VLOOKUP(train[[#This Row],[Sub-Category]],Análisis_ABC_XYZ[[#Headers],[#Data]],4,FALSE)</f>
        <v>0.45632477063632687</v>
      </c>
    </row>
    <row r="851" spans="1:12" x14ac:dyDescent="0.35">
      <c r="A851" s="2">
        <v>42221</v>
      </c>
      <c r="B851" s="1" t="s">
        <v>12</v>
      </c>
      <c r="C851" s="1" t="s">
        <v>214</v>
      </c>
      <c r="D851" s="1" t="s">
        <v>14</v>
      </c>
      <c r="E851" s="1" t="s">
        <v>36</v>
      </c>
      <c r="F851" s="18">
        <v>20.94</v>
      </c>
      <c r="G851" t="s">
        <v>3678</v>
      </c>
      <c r="H851" s="1">
        <f>IF(COUNTIF(G$2:G851,G851)=1,1,0)</f>
        <v>0</v>
      </c>
      <c r="I851" s="1">
        <v>3</v>
      </c>
      <c r="J851" s="1">
        <v>0</v>
      </c>
      <c r="K851" s="1">
        <v>9.841800000000001</v>
      </c>
      <c r="L851" s="12">
        <f>VLOOKUP(train[[#This Row],[Sub-Category]],Análisis_ABC_XYZ[[#Headers],[#Data]],4,FALSE)</f>
        <v>0.43613829632717294</v>
      </c>
    </row>
    <row r="852" spans="1:12" x14ac:dyDescent="0.35">
      <c r="A852" s="2">
        <v>42221</v>
      </c>
      <c r="B852" s="1" t="s">
        <v>89</v>
      </c>
      <c r="C852" s="1" t="s">
        <v>1677</v>
      </c>
      <c r="D852" s="1" t="s">
        <v>14</v>
      </c>
      <c r="E852" s="1" t="s">
        <v>24</v>
      </c>
      <c r="F852" s="18">
        <v>15.959999999999999</v>
      </c>
      <c r="G852" t="s">
        <v>3406</v>
      </c>
      <c r="H852" s="1">
        <f>IF(COUNTIF(G$2:G852,G852)=1,1,0)</f>
        <v>0</v>
      </c>
      <c r="I852" s="1">
        <v>7</v>
      </c>
      <c r="J852" s="1">
        <v>0</v>
      </c>
      <c r="K852" s="1">
        <v>7.0224000000000011</v>
      </c>
      <c r="L852" s="12">
        <f>VLOOKUP(train[[#This Row],[Sub-Category]],Análisis_ABC_XYZ[[#Headers],[#Data]],4,FALSE)</f>
        <v>0.45632477063632687</v>
      </c>
    </row>
    <row r="853" spans="1:12" x14ac:dyDescent="0.35">
      <c r="A853" s="2">
        <v>42221</v>
      </c>
      <c r="B853" s="1" t="s">
        <v>12</v>
      </c>
      <c r="C853" s="1" t="s">
        <v>1627</v>
      </c>
      <c r="D853" s="1" t="s">
        <v>14</v>
      </c>
      <c r="E853" s="1" t="s">
        <v>20</v>
      </c>
      <c r="F853" s="18">
        <v>15.78</v>
      </c>
      <c r="G853" t="s">
        <v>3392</v>
      </c>
      <c r="H853" s="1">
        <f>IF(COUNTIF(G$2:G853,G853)=1,1,0)</f>
        <v>0</v>
      </c>
      <c r="I853" s="1">
        <v>2</v>
      </c>
      <c r="J853" s="1">
        <v>0</v>
      </c>
      <c r="K853" s="1">
        <v>0.63119999999999798</v>
      </c>
      <c r="L853" s="12">
        <f>VLOOKUP(train[[#This Row],[Sub-Category]],Análisis_ABC_XYZ[[#Headers],[#Data]],4,FALSE)</f>
        <v>0.44610841445725197</v>
      </c>
    </row>
    <row r="854" spans="1:12" x14ac:dyDescent="0.35">
      <c r="A854" s="2">
        <v>42221</v>
      </c>
      <c r="B854" s="1" t="s">
        <v>229</v>
      </c>
      <c r="C854" s="1" t="s">
        <v>1677</v>
      </c>
      <c r="D854" s="1" t="s">
        <v>14</v>
      </c>
      <c r="E854" s="1" t="s">
        <v>24</v>
      </c>
      <c r="F854" s="18">
        <v>4.5599999999999996</v>
      </c>
      <c r="G854" t="s">
        <v>2485</v>
      </c>
      <c r="H854" s="1">
        <f>IF(COUNTIF(G$2:G854,G854)=1,1,0)</f>
        <v>0</v>
      </c>
      <c r="I854" s="1">
        <v>2</v>
      </c>
      <c r="J854" s="1">
        <v>0</v>
      </c>
      <c r="K854" s="1">
        <v>2.0064000000000002</v>
      </c>
      <c r="L854" s="12">
        <f>VLOOKUP(train[[#This Row],[Sub-Category]],Análisis_ABC_XYZ[[#Headers],[#Data]],4,FALSE)</f>
        <v>0.45632477063632687</v>
      </c>
    </row>
    <row r="855" spans="1:12" x14ac:dyDescent="0.35">
      <c r="A855" s="2">
        <v>42222</v>
      </c>
      <c r="B855" s="1" t="s">
        <v>89</v>
      </c>
      <c r="C855" s="1" t="s">
        <v>471</v>
      </c>
      <c r="D855" s="1" t="s">
        <v>26</v>
      </c>
      <c r="E855" s="1" t="s">
        <v>56</v>
      </c>
      <c r="F855" s="18">
        <v>199.98</v>
      </c>
      <c r="G855" t="s">
        <v>5659</v>
      </c>
      <c r="H855" s="1">
        <f>IF(COUNTIF(G$2:G855,G855)=1,1,0)</f>
        <v>1</v>
      </c>
      <c r="I855" s="1">
        <v>2</v>
      </c>
      <c r="J855" s="1">
        <v>0</v>
      </c>
      <c r="K855" s="1">
        <v>83.991600000000005</v>
      </c>
      <c r="L855" s="12">
        <f>VLOOKUP(train[[#This Row],[Sub-Category]],Análisis_ABC_XYZ[[#Headers],[#Data]],4,FALSE)</f>
        <v>0.52062335344040378</v>
      </c>
    </row>
    <row r="856" spans="1:12" x14ac:dyDescent="0.35">
      <c r="A856" s="2">
        <v>42222</v>
      </c>
      <c r="B856" s="1" t="s">
        <v>126</v>
      </c>
      <c r="C856" s="1" t="s">
        <v>984</v>
      </c>
      <c r="D856" s="1" t="s">
        <v>26</v>
      </c>
      <c r="E856" s="1" t="s">
        <v>56</v>
      </c>
      <c r="F856" s="18">
        <v>62.91</v>
      </c>
      <c r="G856" t="s">
        <v>4679</v>
      </c>
      <c r="H856" s="1">
        <f>IF(COUNTIF(G$2:G856,G856)=1,1,0)</f>
        <v>1</v>
      </c>
      <c r="I856" s="1">
        <v>3</v>
      </c>
      <c r="J856" s="1">
        <v>0</v>
      </c>
      <c r="K856" s="1">
        <v>22.647599999999997</v>
      </c>
      <c r="L856" s="12">
        <f>VLOOKUP(train[[#This Row],[Sub-Category]],Análisis_ABC_XYZ[[#Headers],[#Data]],4,FALSE)</f>
        <v>0.52062335344040378</v>
      </c>
    </row>
    <row r="857" spans="1:12" x14ac:dyDescent="0.35">
      <c r="A857" s="2">
        <v>42224</v>
      </c>
      <c r="B857" s="1" t="s">
        <v>12</v>
      </c>
      <c r="C857" s="1" t="s">
        <v>422</v>
      </c>
      <c r="D857" s="1" t="s">
        <v>26</v>
      </c>
      <c r="E857" s="1" t="s">
        <v>363</v>
      </c>
      <c r="F857" s="18">
        <v>1199.9760000000001</v>
      </c>
      <c r="G857" t="s">
        <v>4832</v>
      </c>
      <c r="H857" s="1">
        <f>IF(COUNTIF(G$2:G857,G857)=1,1,0)</f>
        <v>1</v>
      </c>
      <c r="I857" s="1">
        <v>3</v>
      </c>
      <c r="J857" s="1">
        <v>0.2</v>
      </c>
      <c r="K857" s="1">
        <v>434.99130000000002</v>
      </c>
      <c r="L857" s="12">
        <f>VLOOKUP(train[[#This Row],[Sub-Category]],Análisis_ABC_XYZ[[#Headers],[#Data]],4,FALSE)</f>
        <v>0.62810530827000832</v>
      </c>
    </row>
    <row r="858" spans="1:12" x14ac:dyDescent="0.35">
      <c r="A858" s="2">
        <v>42224</v>
      </c>
      <c r="B858" s="1" t="s">
        <v>104</v>
      </c>
      <c r="C858" s="1" t="s">
        <v>142</v>
      </c>
      <c r="D858" s="1" t="s">
        <v>26</v>
      </c>
      <c r="E858" s="1" t="s">
        <v>56</v>
      </c>
      <c r="F858" s="18">
        <v>95.976000000000013</v>
      </c>
      <c r="G858" t="s">
        <v>6356</v>
      </c>
      <c r="H858" s="1">
        <f>IF(COUNTIF(G$2:G858,G858)=1,1,0)</f>
        <v>1</v>
      </c>
      <c r="I858" s="1">
        <v>3</v>
      </c>
      <c r="J858" s="1">
        <v>0.2</v>
      </c>
      <c r="K858" s="1">
        <v>-10.797300000000011</v>
      </c>
      <c r="L858" s="12">
        <f>VLOOKUP(train[[#This Row],[Sub-Category]],Análisis_ABC_XYZ[[#Headers],[#Data]],4,FALSE)</f>
        <v>0.52062335344040378</v>
      </c>
    </row>
    <row r="859" spans="1:12" x14ac:dyDescent="0.35">
      <c r="A859" s="2">
        <v>42224</v>
      </c>
      <c r="B859" s="1" t="s">
        <v>79</v>
      </c>
      <c r="C859" s="1" t="s">
        <v>1644</v>
      </c>
      <c r="D859" s="1" t="s">
        <v>26</v>
      </c>
      <c r="E859" s="1" t="s">
        <v>363</v>
      </c>
      <c r="F859" s="18">
        <v>549.99</v>
      </c>
      <c r="G859" t="s">
        <v>4261</v>
      </c>
      <c r="H859" s="1">
        <f>IF(COUNTIF(G$2:G859,G859)=1,1,0)</f>
        <v>1</v>
      </c>
      <c r="I859" s="1">
        <v>1</v>
      </c>
      <c r="J859" s="1">
        <v>0</v>
      </c>
      <c r="K859" s="1">
        <v>274.995</v>
      </c>
      <c r="L859" s="12">
        <f>VLOOKUP(train[[#This Row],[Sub-Category]],Análisis_ABC_XYZ[[#Headers],[#Data]],4,FALSE)</f>
        <v>0.62810530827000832</v>
      </c>
    </row>
    <row r="860" spans="1:12" x14ac:dyDescent="0.35">
      <c r="A860" s="2">
        <v>42224</v>
      </c>
      <c r="B860" s="1" t="s">
        <v>12</v>
      </c>
      <c r="C860" s="1" t="s">
        <v>344</v>
      </c>
      <c r="D860" s="1" t="s">
        <v>26</v>
      </c>
      <c r="E860" s="1" t="s">
        <v>27</v>
      </c>
      <c r="F860" s="18">
        <v>445.96000000000004</v>
      </c>
      <c r="G860" t="s">
        <v>4832</v>
      </c>
      <c r="H860" s="1">
        <f>IF(COUNTIF(G$2:G860,G860)=1,1,0)</f>
        <v>0</v>
      </c>
      <c r="I860" s="1">
        <v>5</v>
      </c>
      <c r="J860" s="1">
        <v>0.2</v>
      </c>
      <c r="K860" s="1">
        <v>55.744999999999948</v>
      </c>
      <c r="L860" s="12">
        <f>VLOOKUP(train[[#This Row],[Sub-Category]],Análisis_ABC_XYZ[[#Headers],[#Data]],4,FALSE)</f>
        <v>0.41105220110552465</v>
      </c>
    </row>
    <row r="861" spans="1:12" x14ac:dyDescent="0.35">
      <c r="A861" s="2">
        <v>42224</v>
      </c>
      <c r="B861" s="1" t="s">
        <v>12</v>
      </c>
      <c r="C861" s="1" t="s">
        <v>1495</v>
      </c>
      <c r="D861" s="1" t="s">
        <v>14</v>
      </c>
      <c r="E861" s="1" t="s">
        <v>20</v>
      </c>
      <c r="F861" s="18">
        <v>423.28</v>
      </c>
      <c r="G861" t="s">
        <v>6038</v>
      </c>
      <c r="H861" s="1">
        <f>IF(COUNTIF(G$2:G861,G861)=1,1,0)</f>
        <v>1</v>
      </c>
      <c r="I861" s="1">
        <v>11</v>
      </c>
      <c r="J861" s="1">
        <v>0</v>
      </c>
      <c r="K861" s="1">
        <v>110.05279999999999</v>
      </c>
      <c r="L861" s="12">
        <f>VLOOKUP(train[[#This Row],[Sub-Category]],Análisis_ABC_XYZ[[#Headers],[#Data]],4,FALSE)</f>
        <v>0.44610841445725197</v>
      </c>
    </row>
    <row r="862" spans="1:12" x14ac:dyDescent="0.35">
      <c r="A862" s="2">
        <v>42224</v>
      </c>
      <c r="B862" s="1" t="s">
        <v>12</v>
      </c>
      <c r="C862" s="1" t="s">
        <v>578</v>
      </c>
      <c r="D862" s="1" t="s">
        <v>8</v>
      </c>
      <c r="E862" s="1" t="s">
        <v>22</v>
      </c>
      <c r="F862" s="18">
        <v>327.76</v>
      </c>
      <c r="G862" t="s">
        <v>4832</v>
      </c>
      <c r="H862" s="1">
        <f>IF(COUNTIF(G$2:G862,G862)=1,1,0)</f>
        <v>0</v>
      </c>
      <c r="I862" s="1">
        <v>8</v>
      </c>
      <c r="J862" s="1">
        <v>0</v>
      </c>
      <c r="K862" s="1">
        <v>91.772800000000018</v>
      </c>
      <c r="L862" s="12">
        <f>VLOOKUP(train[[#This Row],[Sub-Category]],Análisis_ABC_XYZ[[#Headers],[#Data]],4,FALSE)</f>
        <v>0.4595170286641902</v>
      </c>
    </row>
    <row r="863" spans="1:12" x14ac:dyDescent="0.35">
      <c r="A863" s="2">
        <v>42224</v>
      </c>
      <c r="B863" s="1" t="s">
        <v>79</v>
      </c>
      <c r="C863" s="1" t="s">
        <v>1593</v>
      </c>
      <c r="D863" s="1" t="s">
        <v>26</v>
      </c>
      <c r="E863" s="1" t="s">
        <v>27</v>
      </c>
      <c r="F863" s="18">
        <v>299.98</v>
      </c>
      <c r="G863" t="s">
        <v>4261</v>
      </c>
      <c r="H863" s="1">
        <f>IF(COUNTIF(G$2:G863,G863)=1,1,0)</f>
        <v>0</v>
      </c>
      <c r="I863" s="1">
        <v>2</v>
      </c>
      <c r="J863" s="1">
        <v>0</v>
      </c>
      <c r="K863" s="1">
        <v>83.994400000000013</v>
      </c>
      <c r="L863" s="12">
        <f>VLOOKUP(train[[#This Row],[Sub-Category]],Análisis_ABC_XYZ[[#Headers],[#Data]],4,FALSE)</f>
        <v>0.41105220110552465</v>
      </c>
    </row>
    <row r="864" spans="1:12" x14ac:dyDescent="0.35">
      <c r="A864" s="2">
        <v>42224</v>
      </c>
      <c r="B864" s="1" t="s">
        <v>79</v>
      </c>
      <c r="C864" s="1" t="s">
        <v>1161</v>
      </c>
      <c r="D864" s="1" t="s">
        <v>14</v>
      </c>
      <c r="E864" s="1" t="s">
        <v>31</v>
      </c>
      <c r="F864" s="18">
        <v>167.535</v>
      </c>
      <c r="G864" t="s">
        <v>4261</v>
      </c>
      <c r="H864" s="1">
        <f>IF(COUNTIF(G$2:G864,G864)=1,1,0)</f>
        <v>0</v>
      </c>
      <c r="I864" s="1">
        <v>3</v>
      </c>
      <c r="J864" s="1">
        <v>0.1</v>
      </c>
      <c r="K864" s="1">
        <v>37.229999999999983</v>
      </c>
      <c r="L864" s="12">
        <f>VLOOKUP(train[[#This Row],[Sub-Category]],Análisis_ABC_XYZ[[#Headers],[#Data]],4,FALSE)</f>
        <v>0.49507917887403441</v>
      </c>
    </row>
    <row r="865" spans="1:12" x14ac:dyDescent="0.35">
      <c r="A865" s="2">
        <v>42224</v>
      </c>
      <c r="B865" s="1" t="s">
        <v>16</v>
      </c>
      <c r="C865" s="1" t="s">
        <v>1263</v>
      </c>
      <c r="D865" s="1" t="s">
        <v>8</v>
      </c>
      <c r="E865" s="1" t="s">
        <v>9</v>
      </c>
      <c r="F865" s="18">
        <v>155.45600000000002</v>
      </c>
      <c r="G865" t="s">
        <v>6495</v>
      </c>
      <c r="H865" s="1">
        <f>IF(COUNTIF(G$2:G865,G865)=1,1,0)</f>
        <v>1</v>
      </c>
      <c r="I865" s="1">
        <v>4</v>
      </c>
      <c r="J865" s="1">
        <v>0.2</v>
      </c>
      <c r="K865" s="1">
        <v>-7.7727999999999895</v>
      </c>
      <c r="L865" s="12">
        <f>VLOOKUP(train[[#This Row],[Sub-Category]],Análisis_ABC_XYZ[[#Headers],[#Data]],4,FALSE)</f>
        <v>0.5176847302647779</v>
      </c>
    </row>
    <row r="866" spans="1:12" x14ac:dyDescent="0.35">
      <c r="A866" s="2">
        <v>42224</v>
      </c>
      <c r="B866" s="1" t="s">
        <v>104</v>
      </c>
      <c r="C866" s="1" t="s">
        <v>833</v>
      </c>
      <c r="D866" s="1" t="s">
        <v>8</v>
      </c>
      <c r="E866" s="1" t="s">
        <v>22</v>
      </c>
      <c r="F866" s="18">
        <v>121.376</v>
      </c>
      <c r="G866" t="s">
        <v>6356</v>
      </c>
      <c r="H866" s="1">
        <f>IF(COUNTIF(G$2:G866,G866)=1,1,0)</f>
        <v>0</v>
      </c>
      <c r="I866" s="1">
        <v>4</v>
      </c>
      <c r="J866" s="1">
        <v>0.2</v>
      </c>
      <c r="K866" s="1">
        <v>-3.0344000000000122</v>
      </c>
      <c r="L866" s="12">
        <f>VLOOKUP(train[[#This Row],[Sub-Category]],Análisis_ABC_XYZ[[#Headers],[#Data]],4,FALSE)</f>
        <v>0.4595170286641902</v>
      </c>
    </row>
    <row r="867" spans="1:12" x14ac:dyDescent="0.35">
      <c r="A867" s="2">
        <v>42224</v>
      </c>
      <c r="B867" s="1" t="s">
        <v>12</v>
      </c>
      <c r="C867" s="1" t="s">
        <v>577</v>
      </c>
      <c r="D867" s="1" t="s">
        <v>14</v>
      </c>
      <c r="E867" s="1" t="s">
        <v>31</v>
      </c>
      <c r="F867" s="18">
        <v>76.12</v>
      </c>
      <c r="G867" t="s">
        <v>4832</v>
      </c>
      <c r="H867" s="1">
        <f>IF(COUNTIF(G$2:G867,G867)=1,1,0)</f>
        <v>0</v>
      </c>
      <c r="I867" s="1">
        <v>2</v>
      </c>
      <c r="J867" s="1">
        <v>0</v>
      </c>
      <c r="K867" s="1">
        <v>22.074799999999996</v>
      </c>
      <c r="L867" s="12">
        <f>VLOOKUP(train[[#This Row],[Sub-Category]],Análisis_ABC_XYZ[[#Headers],[#Data]],4,FALSE)</f>
        <v>0.49507917887403441</v>
      </c>
    </row>
    <row r="868" spans="1:12" x14ac:dyDescent="0.35">
      <c r="A868" s="2">
        <v>42224</v>
      </c>
      <c r="B868" s="1" t="s">
        <v>79</v>
      </c>
      <c r="C868" s="1" t="s">
        <v>1171</v>
      </c>
      <c r="D868" s="1" t="s">
        <v>8</v>
      </c>
      <c r="E868" s="1" t="s">
        <v>22</v>
      </c>
      <c r="F868" s="18">
        <v>53.88</v>
      </c>
      <c r="G868" t="s">
        <v>4261</v>
      </c>
      <c r="H868" s="1">
        <f>IF(COUNTIF(G$2:G868,G868)=1,1,0)</f>
        <v>0</v>
      </c>
      <c r="I868" s="1">
        <v>6</v>
      </c>
      <c r="J868" s="1">
        <v>0</v>
      </c>
      <c r="K868" s="1">
        <v>22.629600000000003</v>
      </c>
      <c r="L868" s="12">
        <f>VLOOKUP(train[[#This Row],[Sub-Category]],Análisis_ABC_XYZ[[#Headers],[#Data]],4,FALSE)</f>
        <v>0.4595170286641902</v>
      </c>
    </row>
    <row r="869" spans="1:12" x14ac:dyDescent="0.35">
      <c r="A869" s="2">
        <v>42224</v>
      </c>
      <c r="B869" s="1" t="s">
        <v>79</v>
      </c>
      <c r="C869" s="1" t="s">
        <v>166</v>
      </c>
      <c r="D869" s="1" t="s">
        <v>14</v>
      </c>
      <c r="E869" s="1" t="s">
        <v>61</v>
      </c>
      <c r="F869" s="18">
        <v>38.339999999999996</v>
      </c>
      <c r="G869" t="s">
        <v>4261</v>
      </c>
      <c r="H869" s="1">
        <f>IF(COUNTIF(G$2:G869,G869)=1,1,0)</f>
        <v>0</v>
      </c>
      <c r="I869" s="1">
        <v>3</v>
      </c>
      <c r="J869" s="1">
        <v>0</v>
      </c>
      <c r="K869" s="1">
        <v>17.253</v>
      </c>
      <c r="L869" s="12">
        <f>VLOOKUP(train[[#This Row],[Sub-Category]],Análisis_ABC_XYZ[[#Headers],[#Data]],4,FALSE)</f>
        <v>0.44424167803735209</v>
      </c>
    </row>
    <row r="870" spans="1:12" x14ac:dyDescent="0.35">
      <c r="A870" s="2">
        <v>42225</v>
      </c>
      <c r="B870" s="1" t="s">
        <v>37</v>
      </c>
      <c r="C870" s="1" t="s">
        <v>1570</v>
      </c>
      <c r="D870" s="1" t="s">
        <v>14</v>
      </c>
      <c r="E870" s="1" t="s">
        <v>29</v>
      </c>
      <c r="F870" s="18">
        <v>2060.7440000000001</v>
      </c>
      <c r="G870" t="s">
        <v>6857</v>
      </c>
      <c r="H870" s="1">
        <f>IF(COUNTIF(G$2:G870,G870)=1,1,0)</f>
        <v>1</v>
      </c>
      <c r="I870" s="1">
        <v>7</v>
      </c>
      <c r="J870" s="1">
        <v>0.2</v>
      </c>
      <c r="K870" s="1">
        <v>643.98249999999996</v>
      </c>
      <c r="L870" s="12">
        <f>VLOOKUP(train[[#This Row],[Sub-Category]],Análisis_ABC_XYZ[[#Headers],[#Data]],4,FALSE)</f>
        <v>0.46881743173671325</v>
      </c>
    </row>
    <row r="871" spans="1:12" x14ac:dyDescent="0.35">
      <c r="A871" s="2">
        <v>42225</v>
      </c>
      <c r="B871" s="1" t="s">
        <v>37</v>
      </c>
      <c r="C871" s="1" t="s">
        <v>702</v>
      </c>
      <c r="D871" s="1" t="s">
        <v>26</v>
      </c>
      <c r="E871" s="1" t="s">
        <v>27</v>
      </c>
      <c r="F871" s="18">
        <v>1091.1680000000001</v>
      </c>
      <c r="G871" t="s">
        <v>6592</v>
      </c>
      <c r="H871" s="1">
        <f>IF(COUNTIF(G$2:G871,G871)=1,1,0)</f>
        <v>1</v>
      </c>
      <c r="I871" s="1">
        <v>4</v>
      </c>
      <c r="J871" s="1">
        <v>0.2</v>
      </c>
      <c r="K871" s="1">
        <v>68.197999999999979</v>
      </c>
      <c r="L871" s="12">
        <f>VLOOKUP(train[[#This Row],[Sub-Category]],Análisis_ABC_XYZ[[#Headers],[#Data]],4,FALSE)</f>
        <v>0.41105220110552465</v>
      </c>
    </row>
    <row r="872" spans="1:12" x14ac:dyDescent="0.35">
      <c r="A872" s="2">
        <v>42225</v>
      </c>
      <c r="B872" s="1" t="s">
        <v>37</v>
      </c>
      <c r="C872" s="1" t="s">
        <v>1142</v>
      </c>
      <c r="D872" s="1" t="s">
        <v>26</v>
      </c>
      <c r="E872" s="1" t="s">
        <v>27</v>
      </c>
      <c r="F872" s="18">
        <v>219.16800000000001</v>
      </c>
      <c r="G872" t="s">
        <v>6592</v>
      </c>
      <c r="H872" s="1">
        <f>IF(COUNTIF(G$2:G872,G872)=1,1,0)</f>
        <v>0</v>
      </c>
      <c r="I872" s="1">
        <v>2</v>
      </c>
      <c r="J872" s="1">
        <v>0.2</v>
      </c>
      <c r="K872" s="1">
        <v>-43.833600000000018</v>
      </c>
      <c r="L872" s="12">
        <f>VLOOKUP(train[[#This Row],[Sub-Category]],Análisis_ABC_XYZ[[#Headers],[#Data]],4,FALSE)</f>
        <v>0.41105220110552465</v>
      </c>
    </row>
    <row r="873" spans="1:12" x14ac:dyDescent="0.35">
      <c r="A873" s="2">
        <v>42225</v>
      </c>
      <c r="B873" s="1" t="s">
        <v>16</v>
      </c>
      <c r="C873" s="1" t="s">
        <v>344</v>
      </c>
      <c r="D873" s="1" t="s">
        <v>26</v>
      </c>
      <c r="E873" s="1" t="s">
        <v>27</v>
      </c>
      <c r="F873" s="18">
        <v>178.38400000000001</v>
      </c>
      <c r="G873" t="s">
        <v>5472</v>
      </c>
      <c r="H873" s="1">
        <f>IF(COUNTIF(G$2:G873,G873)=1,1,0)</f>
        <v>1</v>
      </c>
      <c r="I873" s="1">
        <v>2</v>
      </c>
      <c r="J873" s="1">
        <v>0.2</v>
      </c>
      <c r="K873" s="1">
        <v>22.297999999999973</v>
      </c>
      <c r="L873" s="12">
        <f>VLOOKUP(train[[#This Row],[Sub-Category]],Análisis_ABC_XYZ[[#Headers],[#Data]],4,FALSE)</f>
        <v>0.41105220110552465</v>
      </c>
    </row>
    <row r="874" spans="1:12" x14ac:dyDescent="0.35">
      <c r="A874" s="2">
        <v>42225</v>
      </c>
      <c r="B874" s="1" t="s">
        <v>12</v>
      </c>
      <c r="C874" s="1" t="s">
        <v>1015</v>
      </c>
      <c r="D874" s="1" t="s">
        <v>14</v>
      </c>
      <c r="E874" s="1" t="s">
        <v>15</v>
      </c>
      <c r="F874" s="18">
        <v>20.88</v>
      </c>
      <c r="G874" t="s">
        <v>3674</v>
      </c>
      <c r="H874" s="1">
        <f>IF(COUNTIF(G$2:G874,G874)=1,1,0)</f>
        <v>1</v>
      </c>
      <c r="I874" s="1">
        <v>8</v>
      </c>
      <c r="J874" s="1">
        <v>0</v>
      </c>
      <c r="K874" s="1">
        <v>9.6047999999999991</v>
      </c>
      <c r="L874" s="12">
        <f>VLOOKUP(train[[#This Row],[Sub-Category]],Análisis_ABC_XYZ[[#Headers],[#Data]],4,FALSE)</f>
        <v>0.4647369236065339</v>
      </c>
    </row>
    <row r="875" spans="1:12" x14ac:dyDescent="0.35">
      <c r="A875" s="2">
        <v>42225</v>
      </c>
      <c r="B875" s="1" t="s">
        <v>16</v>
      </c>
      <c r="C875" s="1" t="s">
        <v>345</v>
      </c>
      <c r="D875" s="1" t="s">
        <v>14</v>
      </c>
      <c r="E875" s="1" t="s">
        <v>36</v>
      </c>
      <c r="F875" s="18">
        <v>15.552000000000003</v>
      </c>
      <c r="G875" t="s">
        <v>5472</v>
      </c>
      <c r="H875" s="1">
        <f>IF(COUNTIF(G$2:G875,G875)=1,1,0)</f>
        <v>0</v>
      </c>
      <c r="I875" s="1">
        <v>3</v>
      </c>
      <c r="J875" s="1">
        <v>0.2</v>
      </c>
      <c r="K875" s="1">
        <v>5.4432</v>
      </c>
      <c r="L875" s="12">
        <f>VLOOKUP(train[[#This Row],[Sub-Category]],Análisis_ABC_XYZ[[#Headers],[#Data]],4,FALSE)</f>
        <v>0.43613829632717294</v>
      </c>
    </row>
    <row r="876" spans="1:12" x14ac:dyDescent="0.35">
      <c r="A876" s="2">
        <v>42225</v>
      </c>
      <c r="B876" s="1" t="s">
        <v>104</v>
      </c>
      <c r="C876" s="1" t="s">
        <v>866</v>
      </c>
      <c r="D876" s="1" t="s">
        <v>14</v>
      </c>
      <c r="E876" s="1" t="s">
        <v>29</v>
      </c>
      <c r="F876" s="18">
        <v>9.3450000000000024</v>
      </c>
      <c r="G876" t="s">
        <v>4388</v>
      </c>
      <c r="H876" s="1">
        <f>IF(COUNTIF(G$2:G876,G876)=1,1,0)</f>
        <v>1</v>
      </c>
      <c r="I876" s="1">
        <v>5</v>
      </c>
      <c r="J876" s="1">
        <v>0.7</v>
      </c>
      <c r="K876" s="1">
        <v>-6.5414999999999992</v>
      </c>
      <c r="L876" s="12">
        <f>VLOOKUP(train[[#This Row],[Sub-Category]],Análisis_ABC_XYZ[[#Headers],[#Data]],4,FALSE)</f>
        <v>0.46881743173671325</v>
      </c>
    </row>
    <row r="877" spans="1:12" x14ac:dyDescent="0.35">
      <c r="A877" s="2">
        <v>42225</v>
      </c>
      <c r="B877" s="1" t="s">
        <v>12</v>
      </c>
      <c r="C877" s="1" t="s">
        <v>521</v>
      </c>
      <c r="D877" s="1" t="s">
        <v>14</v>
      </c>
      <c r="E877" s="1" t="s">
        <v>36</v>
      </c>
      <c r="F877" s="18">
        <v>5.98</v>
      </c>
      <c r="G877" t="s">
        <v>2632</v>
      </c>
      <c r="H877" s="1">
        <f>IF(COUNTIF(G$2:G877,G877)=1,1,0)</f>
        <v>1</v>
      </c>
      <c r="I877" s="1">
        <v>1</v>
      </c>
      <c r="J877" s="1">
        <v>0</v>
      </c>
      <c r="K877" s="1">
        <v>2.6909999999999998</v>
      </c>
      <c r="L877" s="12">
        <f>VLOOKUP(train[[#This Row],[Sub-Category]],Análisis_ABC_XYZ[[#Headers],[#Data]],4,FALSE)</f>
        <v>0.43613829632717294</v>
      </c>
    </row>
    <row r="878" spans="1:12" x14ac:dyDescent="0.35">
      <c r="A878" s="2">
        <v>42225</v>
      </c>
      <c r="B878" s="1" t="s">
        <v>104</v>
      </c>
      <c r="C878" s="1" t="s">
        <v>869</v>
      </c>
      <c r="D878" s="1" t="s">
        <v>14</v>
      </c>
      <c r="E878" s="1" t="s">
        <v>91</v>
      </c>
      <c r="F878" s="18">
        <v>4.4640000000000004</v>
      </c>
      <c r="G878" t="s">
        <v>4388</v>
      </c>
      <c r="H878" s="1">
        <f>IF(COUNTIF(G$2:G878,G878)=1,1,0)</f>
        <v>0</v>
      </c>
      <c r="I878" s="1">
        <v>3</v>
      </c>
      <c r="J878" s="1">
        <v>0.2</v>
      </c>
      <c r="K878" s="1">
        <v>-0.94859999999999989</v>
      </c>
      <c r="L878" s="12">
        <f>VLOOKUP(train[[#This Row],[Sub-Category]],Análisis_ABC_XYZ[[#Headers],[#Data]],4,FALSE)</f>
        <v>0.51168203684699509</v>
      </c>
    </row>
    <row r="879" spans="1:12" x14ac:dyDescent="0.35">
      <c r="A879" s="2">
        <v>42227</v>
      </c>
      <c r="B879" s="1" t="s">
        <v>89</v>
      </c>
      <c r="C879" s="1" t="s">
        <v>522</v>
      </c>
      <c r="D879" s="1" t="s">
        <v>14</v>
      </c>
      <c r="E879" s="1" t="s">
        <v>20</v>
      </c>
      <c r="F879" s="18">
        <v>375.34</v>
      </c>
      <c r="G879" t="s">
        <v>5983</v>
      </c>
      <c r="H879" s="1">
        <f>IF(COUNTIF(G$2:G879,G879)=1,1,0)</f>
        <v>1</v>
      </c>
      <c r="I879" s="1">
        <v>1</v>
      </c>
      <c r="J879" s="1">
        <v>0</v>
      </c>
      <c r="K879" s="1">
        <v>18.766999999999996</v>
      </c>
      <c r="L879" s="12">
        <f>VLOOKUP(train[[#This Row],[Sub-Category]],Análisis_ABC_XYZ[[#Headers],[#Data]],4,FALSE)</f>
        <v>0.44610841445725197</v>
      </c>
    </row>
    <row r="880" spans="1:12" x14ac:dyDescent="0.35">
      <c r="A880" s="2">
        <v>42227</v>
      </c>
      <c r="B880" s="1" t="s">
        <v>37</v>
      </c>
      <c r="C880" s="1" t="s">
        <v>961</v>
      </c>
      <c r="D880" s="1" t="s">
        <v>14</v>
      </c>
      <c r="E880" s="1" t="s">
        <v>24</v>
      </c>
      <c r="F880" s="18">
        <v>40.97</v>
      </c>
      <c r="G880" t="s">
        <v>3124</v>
      </c>
      <c r="H880" s="1">
        <f>IF(COUNTIF(G$2:G880,G880)=1,1,0)</f>
        <v>1</v>
      </c>
      <c r="I880" s="1">
        <v>1</v>
      </c>
      <c r="J880" s="1">
        <v>0</v>
      </c>
      <c r="K880" s="1">
        <v>10.652200000000001</v>
      </c>
      <c r="L880" s="12">
        <f>VLOOKUP(train[[#This Row],[Sub-Category]],Análisis_ABC_XYZ[[#Headers],[#Data]],4,FALSE)</f>
        <v>0.45632477063632687</v>
      </c>
    </row>
    <row r="881" spans="1:12" x14ac:dyDescent="0.35">
      <c r="A881" s="2">
        <v>42227</v>
      </c>
      <c r="B881" s="1" t="s">
        <v>37</v>
      </c>
      <c r="C881" s="1" t="s">
        <v>327</v>
      </c>
      <c r="D881" s="1" t="s">
        <v>14</v>
      </c>
      <c r="E881" s="1" t="s">
        <v>91</v>
      </c>
      <c r="F881" s="18">
        <v>22.96</v>
      </c>
      <c r="G881" t="s">
        <v>3124</v>
      </c>
      <c r="H881" s="1">
        <f>IF(COUNTIF(G$2:G881,G881)=1,1,0)</f>
        <v>0</v>
      </c>
      <c r="I881" s="1">
        <v>2</v>
      </c>
      <c r="J881" s="1">
        <v>0</v>
      </c>
      <c r="K881" s="1">
        <v>10.7912</v>
      </c>
      <c r="L881" s="12">
        <f>VLOOKUP(train[[#This Row],[Sub-Category]],Análisis_ABC_XYZ[[#Headers],[#Data]],4,FALSE)</f>
        <v>0.51168203684699509</v>
      </c>
    </row>
    <row r="882" spans="1:12" x14ac:dyDescent="0.35">
      <c r="A882" s="2">
        <v>42227</v>
      </c>
      <c r="B882" s="1" t="s">
        <v>37</v>
      </c>
      <c r="C882" s="1" t="s">
        <v>960</v>
      </c>
      <c r="D882" s="1" t="s">
        <v>8</v>
      </c>
      <c r="E882" s="1" t="s">
        <v>22</v>
      </c>
      <c r="F882" s="18">
        <v>12.35</v>
      </c>
      <c r="G882" t="s">
        <v>3124</v>
      </c>
      <c r="H882" s="1">
        <f>IF(COUNTIF(G$2:G882,G882)=1,1,0)</f>
        <v>0</v>
      </c>
      <c r="I882" s="1">
        <v>1</v>
      </c>
      <c r="J882" s="1">
        <v>0</v>
      </c>
      <c r="K882" s="1">
        <v>5.4340000000000002</v>
      </c>
      <c r="L882" s="12">
        <f>VLOOKUP(train[[#This Row],[Sub-Category]],Análisis_ABC_XYZ[[#Headers],[#Data]],4,FALSE)</f>
        <v>0.4595170286641902</v>
      </c>
    </row>
    <row r="883" spans="1:12" x14ac:dyDescent="0.35">
      <c r="A883" s="2">
        <v>42228</v>
      </c>
      <c r="B883" s="1" t="s">
        <v>12</v>
      </c>
      <c r="C883" s="1" t="s">
        <v>1490</v>
      </c>
      <c r="D883" s="1" t="s">
        <v>26</v>
      </c>
      <c r="E883" s="1" t="s">
        <v>27</v>
      </c>
      <c r="F883" s="18">
        <v>806.33600000000001</v>
      </c>
      <c r="G883" t="s">
        <v>4939</v>
      </c>
      <c r="H883" s="1">
        <f>IF(COUNTIF(G$2:G883,G883)=1,1,0)</f>
        <v>1</v>
      </c>
      <c r="I883" s="1">
        <v>8</v>
      </c>
      <c r="J883" s="1">
        <v>0.2</v>
      </c>
      <c r="K883" s="1">
        <v>50.396000000000015</v>
      </c>
      <c r="L883" s="12">
        <f>VLOOKUP(train[[#This Row],[Sub-Category]],Análisis_ABC_XYZ[[#Headers],[#Data]],4,FALSE)</f>
        <v>0.41105220110552465</v>
      </c>
    </row>
    <row r="884" spans="1:12" x14ac:dyDescent="0.35">
      <c r="A884" s="2">
        <v>42228</v>
      </c>
      <c r="B884" s="1" t="s">
        <v>379</v>
      </c>
      <c r="C884" s="1" t="s">
        <v>984</v>
      </c>
      <c r="D884" s="1" t="s">
        <v>26</v>
      </c>
      <c r="E884" s="1" t="s">
        <v>56</v>
      </c>
      <c r="F884" s="18">
        <v>272.61</v>
      </c>
      <c r="G884" t="s">
        <v>6904</v>
      </c>
      <c r="H884" s="1">
        <f>IF(COUNTIF(G$2:G884,G884)=1,1,0)</f>
        <v>1</v>
      </c>
      <c r="I884" s="1">
        <v>13</v>
      </c>
      <c r="J884" s="1">
        <v>0</v>
      </c>
      <c r="K884" s="1">
        <v>98.139599999999987</v>
      </c>
      <c r="L884" s="12">
        <f>VLOOKUP(train[[#This Row],[Sub-Category]],Análisis_ABC_XYZ[[#Headers],[#Data]],4,FALSE)</f>
        <v>0.52062335344040378</v>
      </c>
    </row>
    <row r="885" spans="1:12" x14ac:dyDescent="0.35">
      <c r="A885" s="2">
        <v>42228</v>
      </c>
      <c r="B885" s="1" t="s">
        <v>16</v>
      </c>
      <c r="C885" s="1" t="s">
        <v>787</v>
      </c>
      <c r="D885" s="1" t="s">
        <v>26</v>
      </c>
      <c r="E885" s="1" t="s">
        <v>56</v>
      </c>
      <c r="F885" s="18">
        <v>158.928</v>
      </c>
      <c r="G885" t="s">
        <v>4007</v>
      </c>
      <c r="H885" s="1">
        <f>IF(COUNTIF(G$2:G885,G885)=1,1,0)</f>
        <v>1</v>
      </c>
      <c r="I885" s="1">
        <v>7</v>
      </c>
      <c r="J885" s="1">
        <v>0.2</v>
      </c>
      <c r="K885" s="1">
        <v>41.718599999999995</v>
      </c>
      <c r="L885" s="12">
        <f>VLOOKUP(train[[#This Row],[Sub-Category]],Análisis_ABC_XYZ[[#Headers],[#Data]],4,FALSE)</f>
        <v>0.52062335344040378</v>
      </c>
    </row>
    <row r="886" spans="1:12" x14ac:dyDescent="0.35">
      <c r="A886" s="2">
        <v>42228</v>
      </c>
      <c r="B886" s="1" t="s">
        <v>16</v>
      </c>
      <c r="C886" s="1" t="s">
        <v>1395</v>
      </c>
      <c r="D886" s="1" t="s">
        <v>14</v>
      </c>
      <c r="E886" s="1" t="s">
        <v>31</v>
      </c>
      <c r="F886" s="18">
        <v>211.24799999999999</v>
      </c>
      <c r="G886" t="s">
        <v>4007</v>
      </c>
      <c r="H886" s="1">
        <f>IF(COUNTIF(G$2:G886,G886)=1,1,0)</f>
        <v>0</v>
      </c>
      <c r="I886" s="1">
        <v>6</v>
      </c>
      <c r="J886" s="1">
        <v>0.2</v>
      </c>
      <c r="K886" s="1">
        <v>15.843599999999995</v>
      </c>
      <c r="L886" s="12">
        <f>VLOOKUP(train[[#This Row],[Sub-Category]],Análisis_ABC_XYZ[[#Headers],[#Data]],4,FALSE)</f>
        <v>0.49507917887403441</v>
      </c>
    </row>
    <row r="887" spans="1:12" x14ac:dyDescent="0.35">
      <c r="A887" s="2">
        <v>42228</v>
      </c>
      <c r="B887" s="1" t="s">
        <v>239</v>
      </c>
      <c r="C887" s="1" t="s">
        <v>979</v>
      </c>
      <c r="D887" s="1" t="s">
        <v>14</v>
      </c>
      <c r="E887" s="1" t="s">
        <v>29</v>
      </c>
      <c r="F887" s="18">
        <v>196.21</v>
      </c>
      <c r="G887" t="s">
        <v>5641</v>
      </c>
      <c r="H887" s="1">
        <f>IF(COUNTIF(G$2:G887,G887)=1,1,0)</f>
        <v>1</v>
      </c>
      <c r="I887" s="1">
        <v>7</v>
      </c>
      <c r="J887" s="1">
        <v>0</v>
      </c>
      <c r="K887" s="1">
        <v>98.105000000000004</v>
      </c>
      <c r="L887" s="12">
        <f>VLOOKUP(train[[#This Row],[Sub-Category]],Análisis_ABC_XYZ[[#Headers],[#Data]],4,FALSE)</f>
        <v>0.46881743173671325</v>
      </c>
    </row>
    <row r="888" spans="1:12" x14ac:dyDescent="0.35">
      <c r="A888" s="2">
        <v>42228</v>
      </c>
      <c r="B888" s="1" t="s">
        <v>12</v>
      </c>
      <c r="C888" s="1" t="s">
        <v>1214</v>
      </c>
      <c r="D888" s="1" t="s">
        <v>8</v>
      </c>
      <c r="E888" s="1" t="s">
        <v>22</v>
      </c>
      <c r="F888" s="18">
        <v>85.44</v>
      </c>
      <c r="G888" t="s">
        <v>4939</v>
      </c>
      <c r="H888" s="1">
        <f>IF(COUNTIF(G$2:G888,G888)=1,1,0)</f>
        <v>0</v>
      </c>
      <c r="I888" s="1">
        <v>3</v>
      </c>
      <c r="J888" s="1">
        <v>0</v>
      </c>
      <c r="K888" s="1">
        <v>31.612800000000004</v>
      </c>
      <c r="L888" s="12">
        <f>VLOOKUP(train[[#This Row],[Sub-Category]],Análisis_ABC_XYZ[[#Headers],[#Data]],4,FALSE)</f>
        <v>0.4595170286641902</v>
      </c>
    </row>
    <row r="889" spans="1:12" x14ac:dyDescent="0.35">
      <c r="A889" s="2">
        <v>42228</v>
      </c>
      <c r="B889" s="1" t="s">
        <v>16</v>
      </c>
      <c r="C889" s="1" t="s">
        <v>430</v>
      </c>
      <c r="D889" s="1" t="s">
        <v>14</v>
      </c>
      <c r="E889" s="1" t="s">
        <v>24</v>
      </c>
      <c r="F889" s="18">
        <v>47.96</v>
      </c>
      <c r="G889" t="s">
        <v>4007</v>
      </c>
      <c r="H889" s="1">
        <f>IF(COUNTIF(G$2:G889,G889)=1,1,0)</f>
        <v>0</v>
      </c>
      <c r="I889" s="1">
        <v>5</v>
      </c>
      <c r="J889" s="1">
        <v>0.2</v>
      </c>
      <c r="K889" s="1">
        <v>4.196499999999995</v>
      </c>
      <c r="L889" s="12">
        <f>VLOOKUP(train[[#This Row],[Sub-Category]],Análisis_ABC_XYZ[[#Headers],[#Data]],4,FALSE)</f>
        <v>0.45632477063632687</v>
      </c>
    </row>
    <row r="890" spans="1:12" x14ac:dyDescent="0.35">
      <c r="A890" s="2">
        <v>42228</v>
      </c>
      <c r="B890" s="1" t="s">
        <v>16</v>
      </c>
      <c r="C890" s="1" t="s">
        <v>1872</v>
      </c>
      <c r="D890" s="1" t="s">
        <v>14</v>
      </c>
      <c r="E890" s="1" t="s">
        <v>36</v>
      </c>
      <c r="F890" s="18">
        <v>31.104000000000006</v>
      </c>
      <c r="G890" t="s">
        <v>4007</v>
      </c>
      <c r="H890" s="1">
        <f>IF(COUNTIF(G$2:G890,G890)=1,1,0)</f>
        <v>0</v>
      </c>
      <c r="I890" s="1">
        <v>6</v>
      </c>
      <c r="J890" s="1">
        <v>0.2</v>
      </c>
      <c r="K890" s="1">
        <v>10.8864</v>
      </c>
      <c r="L890" s="12">
        <f>VLOOKUP(train[[#This Row],[Sub-Category]],Análisis_ABC_XYZ[[#Headers],[#Data]],4,FALSE)</f>
        <v>0.43613829632717294</v>
      </c>
    </row>
    <row r="891" spans="1:12" x14ac:dyDescent="0.35">
      <c r="A891" s="2">
        <v>42228</v>
      </c>
      <c r="B891" s="1" t="s">
        <v>379</v>
      </c>
      <c r="C891" s="1" t="s">
        <v>669</v>
      </c>
      <c r="D891" s="1" t="s">
        <v>14</v>
      </c>
      <c r="E891" s="1" t="s">
        <v>29</v>
      </c>
      <c r="F891" s="18">
        <v>14.04</v>
      </c>
      <c r="G891" t="s">
        <v>6904</v>
      </c>
      <c r="H891" s="1">
        <f>IF(COUNTIF(G$2:G891,G891)=1,1,0)</f>
        <v>0</v>
      </c>
      <c r="I891" s="1">
        <v>3</v>
      </c>
      <c r="J891" s="1">
        <v>0</v>
      </c>
      <c r="K891" s="1">
        <v>6.7392000000000003</v>
      </c>
      <c r="L891" s="12">
        <f>VLOOKUP(train[[#This Row],[Sub-Category]],Análisis_ABC_XYZ[[#Headers],[#Data]],4,FALSE)</f>
        <v>0.46881743173671325</v>
      </c>
    </row>
    <row r="892" spans="1:12" x14ac:dyDescent="0.35">
      <c r="A892" s="2">
        <v>42228</v>
      </c>
      <c r="B892" s="1" t="s">
        <v>16</v>
      </c>
      <c r="C892" s="1" t="s">
        <v>1639</v>
      </c>
      <c r="D892" s="1" t="s">
        <v>14</v>
      </c>
      <c r="E892" s="1" t="s">
        <v>182</v>
      </c>
      <c r="F892" s="18">
        <v>5.5520000000000005</v>
      </c>
      <c r="G892" t="s">
        <v>4007</v>
      </c>
      <c r="H892" s="1">
        <f>IF(COUNTIF(G$2:G892,G892)=1,1,0)</f>
        <v>0</v>
      </c>
      <c r="I892" s="1">
        <v>2</v>
      </c>
      <c r="J892" s="1">
        <v>0.2</v>
      </c>
      <c r="K892" s="1">
        <v>-1.0410000000000006</v>
      </c>
      <c r="L892" s="12">
        <f>VLOOKUP(train[[#This Row],[Sub-Category]],Análisis_ABC_XYZ[[#Headers],[#Data]],4,FALSE)</f>
        <v>0.53938093436526824</v>
      </c>
    </row>
    <row r="893" spans="1:12" x14ac:dyDescent="0.35">
      <c r="A893" s="2">
        <v>42228</v>
      </c>
      <c r="B893" s="1" t="s">
        <v>16</v>
      </c>
      <c r="C893" s="1" t="s">
        <v>1207</v>
      </c>
      <c r="D893" s="1" t="s">
        <v>14</v>
      </c>
      <c r="E893" s="1" t="s">
        <v>15</v>
      </c>
      <c r="F893" s="18">
        <v>2.952</v>
      </c>
      <c r="G893" t="s">
        <v>4007</v>
      </c>
      <c r="H893" s="1">
        <f>IF(COUNTIF(G$2:G893,G893)=1,1,0)</f>
        <v>0</v>
      </c>
      <c r="I893" s="1">
        <v>1</v>
      </c>
      <c r="J893" s="1">
        <v>0.2</v>
      </c>
      <c r="K893" s="1">
        <v>0.99629999999999996</v>
      </c>
      <c r="L893" s="12">
        <f>VLOOKUP(train[[#This Row],[Sub-Category]],Análisis_ABC_XYZ[[#Headers],[#Data]],4,FALSE)</f>
        <v>0.4647369236065339</v>
      </c>
    </row>
    <row r="894" spans="1:12" x14ac:dyDescent="0.35">
      <c r="A894" s="2">
        <v>42231</v>
      </c>
      <c r="B894" s="1" t="s">
        <v>12</v>
      </c>
      <c r="C894" s="1" t="s">
        <v>1293</v>
      </c>
      <c r="D894" s="1" t="s">
        <v>8</v>
      </c>
      <c r="E894" s="1" t="s">
        <v>11</v>
      </c>
      <c r="F894" s="18">
        <v>195.136</v>
      </c>
      <c r="G894" t="s">
        <v>6914</v>
      </c>
      <c r="H894" s="1">
        <f>IF(COUNTIF(G$2:G894,G894)=1,1,0)</f>
        <v>1</v>
      </c>
      <c r="I894" s="1">
        <v>4</v>
      </c>
      <c r="J894" s="1">
        <v>0.2</v>
      </c>
      <c r="K894" s="1">
        <v>-12.196000000000005</v>
      </c>
      <c r="L894" s="12">
        <f>VLOOKUP(train[[#This Row],[Sub-Category]],Análisis_ABC_XYZ[[#Headers],[#Data]],4,FALSE)</f>
        <v>0.46529189879902266</v>
      </c>
    </row>
    <row r="895" spans="1:12" x14ac:dyDescent="0.35">
      <c r="A895" s="2">
        <v>42231</v>
      </c>
      <c r="B895" s="1" t="s">
        <v>12</v>
      </c>
      <c r="C895" s="1" t="s">
        <v>607</v>
      </c>
      <c r="D895" s="1" t="s">
        <v>14</v>
      </c>
      <c r="E895" s="1" t="s">
        <v>31</v>
      </c>
      <c r="F895" s="18">
        <v>152.91</v>
      </c>
      <c r="G895" t="s">
        <v>6914</v>
      </c>
      <c r="H895" s="1">
        <f>IF(COUNTIF(G$2:G895,G895)=1,1,0)</f>
        <v>0</v>
      </c>
      <c r="I895" s="1">
        <v>3</v>
      </c>
      <c r="J895" s="1">
        <v>0</v>
      </c>
      <c r="K895" s="1">
        <v>42.814799999999998</v>
      </c>
      <c r="L895" s="12">
        <f>VLOOKUP(train[[#This Row],[Sub-Category]],Análisis_ABC_XYZ[[#Headers],[#Data]],4,FALSE)</f>
        <v>0.49507917887403441</v>
      </c>
    </row>
    <row r="896" spans="1:12" x14ac:dyDescent="0.35">
      <c r="A896" s="2">
        <v>42231</v>
      </c>
      <c r="B896" s="1" t="s">
        <v>16</v>
      </c>
      <c r="C896" s="1" t="s">
        <v>577</v>
      </c>
      <c r="D896" s="1" t="s">
        <v>14</v>
      </c>
      <c r="E896" s="1" t="s">
        <v>31</v>
      </c>
      <c r="F896" s="18">
        <v>152.24</v>
      </c>
      <c r="G896" t="s">
        <v>5012</v>
      </c>
      <c r="H896" s="1">
        <f>IF(COUNTIF(G$2:G896,G896)=1,1,0)</f>
        <v>1</v>
      </c>
      <c r="I896" s="1">
        <v>5</v>
      </c>
      <c r="J896" s="1">
        <v>0.2</v>
      </c>
      <c r="K896" s="1">
        <v>17.126999999999988</v>
      </c>
      <c r="L896" s="12">
        <f>VLOOKUP(train[[#This Row],[Sub-Category]],Análisis_ABC_XYZ[[#Headers],[#Data]],4,FALSE)</f>
        <v>0.49507917887403441</v>
      </c>
    </row>
    <row r="897" spans="1:12" x14ac:dyDescent="0.35">
      <c r="A897" s="2">
        <v>42231</v>
      </c>
      <c r="B897" s="1" t="s">
        <v>12</v>
      </c>
      <c r="C897" s="1" t="s">
        <v>1157</v>
      </c>
      <c r="D897" s="1" t="s">
        <v>14</v>
      </c>
      <c r="E897" s="1" t="s">
        <v>36</v>
      </c>
      <c r="F897" s="18">
        <v>92.94</v>
      </c>
      <c r="G897" t="s">
        <v>6914</v>
      </c>
      <c r="H897" s="1">
        <f>IF(COUNTIF(G$2:G897,G897)=1,1,0)</f>
        <v>0</v>
      </c>
      <c r="I897" s="1">
        <v>3</v>
      </c>
      <c r="J897" s="1">
        <v>0</v>
      </c>
      <c r="K897" s="1">
        <v>41.822999999999993</v>
      </c>
      <c r="L897" s="12">
        <f>VLOOKUP(train[[#This Row],[Sub-Category]],Análisis_ABC_XYZ[[#Headers],[#Data]],4,FALSE)</f>
        <v>0.43613829632717294</v>
      </c>
    </row>
    <row r="898" spans="1:12" x14ac:dyDescent="0.35">
      <c r="A898" s="2">
        <v>42231</v>
      </c>
      <c r="B898" s="1" t="s">
        <v>16</v>
      </c>
      <c r="C898" s="1" t="s">
        <v>1916</v>
      </c>
      <c r="D898" s="1" t="s">
        <v>14</v>
      </c>
      <c r="E898" s="1" t="s">
        <v>36</v>
      </c>
      <c r="F898" s="18">
        <v>91.360000000000014</v>
      </c>
      <c r="G898" t="s">
        <v>5012</v>
      </c>
      <c r="H898" s="1">
        <f>IF(COUNTIF(G$2:G898,G898)=1,1,0)</f>
        <v>0</v>
      </c>
      <c r="I898" s="1">
        <v>5</v>
      </c>
      <c r="J898" s="1">
        <v>0.2</v>
      </c>
      <c r="K898" s="1">
        <v>29.691999999999993</v>
      </c>
      <c r="L898" s="12">
        <f>VLOOKUP(train[[#This Row],[Sub-Category]],Análisis_ABC_XYZ[[#Headers],[#Data]],4,FALSE)</f>
        <v>0.43613829632717294</v>
      </c>
    </row>
    <row r="899" spans="1:12" x14ac:dyDescent="0.35">
      <c r="A899" s="2">
        <v>42231</v>
      </c>
      <c r="B899" s="1" t="s">
        <v>229</v>
      </c>
      <c r="C899" s="1" t="s">
        <v>606</v>
      </c>
      <c r="D899" s="1" t="s">
        <v>14</v>
      </c>
      <c r="E899" s="1" t="s">
        <v>29</v>
      </c>
      <c r="F899" s="18">
        <v>62.94</v>
      </c>
      <c r="G899" t="s">
        <v>4682</v>
      </c>
      <c r="H899" s="1">
        <f>IF(COUNTIF(G$2:G899,G899)=1,1,0)</f>
        <v>1</v>
      </c>
      <c r="I899" s="1">
        <v>3</v>
      </c>
      <c r="J899" s="1">
        <v>0</v>
      </c>
      <c r="K899" s="1">
        <v>30.211199999999998</v>
      </c>
      <c r="L899" s="12">
        <f>VLOOKUP(train[[#This Row],[Sub-Category]],Análisis_ABC_XYZ[[#Headers],[#Data]],4,FALSE)</f>
        <v>0.46881743173671325</v>
      </c>
    </row>
    <row r="900" spans="1:12" x14ac:dyDescent="0.35">
      <c r="A900" s="2">
        <v>42231</v>
      </c>
      <c r="B900" s="1" t="s">
        <v>12</v>
      </c>
      <c r="C900" s="1" t="s">
        <v>676</v>
      </c>
      <c r="D900" s="1" t="s">
        <v>14</v>
      </c>
      <c r="E900" s="1" t="s">
        <v>29</v>
      </c>
      <c r="F900" s="18">
        <v>46.440000000000005</v>
      </c>
      <c r="G900" t="s">
        <v>6914</v>
      </c>
      <c r="H900" s="1">
        <f>IF(COUNTIF(G$2:G900,G900)=1,1,0)</f>
        <v>0</v>
      </c>
      <c r="I900" s="1">
        <v>3</v>
      </c>
      <c r="J900" s="1">
        <v>0.2</v>
      </c>
      <c r="K900" s="1">
        <v>15.092999999999998</v>
      </c>
      <c r="L900" s="12">
        <f>VLOOKUP(train[[#This Row],[Sub-Category]],Análisis_ABC_XYZ[[#Headers],[#Data]],4,FALSE)</f>
        <v>0.46881743173671325</v>
      </c>
    </row>
    <row r="901" spans="1:12" x14ac:dyDescent="0.35">
      <c r="A901" s="2">
        <v>42231</v>
      </c>
      <c r="B901" s="1" t="s">
        <v>39</v>
      </c>
      <c r="C901" s="1" t="s">
        <v>676</v>
      </c>
      <c r="D901" s="1" t="s">
        <v>14</v>
      </c>
      <c r="E901" s="1" t="s">
        <v>29</v>
      </c>
      <c r="F901" s="18">
        <v>30.959999999999994</v>
      </c>
      <c r="G901" t="s">
        <v>4060</v>
      </c>
      <c r="H901" s="1">
        <f>IF(COUNTIF(G$2:G901,G901)=1,1,0)</f>
        <v>1</v>
      </c>
      <c r="I901" s="1">
        <v>8</v>
      </c>
      <c r="J901" s="1">
        <v>0.8</v>
      </c>
      <c r="K901" s="1">
        <v>-52.632000000000019</v>
      </c>
      <c r="L901" s="12">
        <f>VLOOKUP(train[[#This Row],[Sub-Category]],Análisis_ABC_XYZ[[#Headers],[#Data]],4,FALSE)</f>
        <v>0.46881743173671325</v>
      </c>
    </row>
    <row r="902" spans="1:12" x14ac:dyDescent="0.35">
      <c r="A902" s="2">
        <v>42231</v>
      </c>
      <c r="B902" s="1" t="s">
        <v>12</v>
      </c>
      <c r="C902" s="1" t="s">
        <v>121</v>
      </c>
      <c r="D902" s="1" t="s">
        <v>14</v>
      </c>
      <c r="E902" s="1" t="s">
        <v>29</v>
      </c>
      <c r="F902" s="18">
        <v>17.856000000000002</v>
      </c>
      <c r="G902" t="s">
        <v>6914</v>
      </c>
      <c r="H902" s="1">
        <f>IF(COUNTIF(G$2:G902,G902)=1,1,0)</f>
        <v>0</v>
      </c>
      <c r="I902" s="1">
        <v>4</v>
      </c>
      <c r="J902" s="1">
        <v>0.2</v>
      </c>
      <c r="K902" s="1">
        <v>6.2495999999999992</v>
      </c>
      <c r="L902" s="12">
        <f>VLOOKUP(train[[#This Row],[Sub-Category]],Análisis_ABC_XYZ[[#Headers],[#Data]],4,FALSE)</f>
        <v>0.46881743173671325</v>
      </c>
    </row>
    <row r="903" spans="1:12" x14ac:dyDescent="0.35">
      <c r="A903" s="2">
        <v>42232</v>
      </c>
      <c r="B903" s="1" t="s">
        <v>52</v>
      </c>
      <c r="C903" s="1" t="s">
        <v>32</v>
      </c>
      <c r="D903" s="1" t="s">
        <v>8</v>
      </c>
      <c r="E903" s="1" t="s">
        <v>18</v>
      </c>
      <c r="F903" s="18">
        <v>853.09199999999987</v>
      </c>
      <c r="G903" t="s">
        <v>6816</v>
      </c>
      <c r="H903" s="1">
        <f>IF(COUNTIF(G$2:G903,G903)=1,1,0)</f>
        <v>1</v>
      </c>
      <c r="I903" s="1">
        <v>6</v>
      </c>
      <c r="J903" s="1">
        <v>0.4</v>
      </c>
      <c r="K903" s="1">
        <v>-227.49120000000016</v>
      </c>
      <c r="L903" s="12">
        <f>VLOOKUP(train[[#This Row],[Sub-Category]],Análisis_ABC_XYZ[[#Headers],[#Data]],4,FALSE)</f>
        <v>0.55975208308209756</v>
      </c>
    </row>
    <row r="904" spans="1:12" x14ac:dyDescent="0.35">
      <c r="A904" s="2">
        <v>42233</v>
      </c>
      <c r="B904" s="1" t="s">
        <v>501</v>
      </c>
      <c r="C904" s="1" t="s">
        <v>152</v>
      </c>
      <c r="D904" s="1" t="s">
        <v>26</v>
      </c>
      <c r="E904" s="1" t="s">
        <v>56</v>
      </c>
      <c r="F904" s="18">
        <v>339.96</v>
      </c>
      <c r="G904" t="s">
        <v>3048</v>
      </c>
      <c r="H904" s="1">
        <f>IF(COUNTIF(G$2:G904,G904)=1,1,0)</f>
        <v>1</v>
      </c>
      <c r="I904" s="1">
        <v>4</v>
      </c>
      <c r="J904" s="1">
        <v>0</v>
      </c>
      <c r="K904" s="1">
        <v>122.38559999999998</v>
      </c>
      <c r="L904" s="12">
        <f>VLOOKUP(train[[#This Row],[Sub-Category]],Análisis_ABC_XYZ[[#Headers],[#Data]],4,FALSE)</f>
        <v>0.52062335344040378</v>
      </c>
    </row>
    <row r="905" spans="1:12" x14ac:dyDescent="0.35">
      <c r="A905" s="2">
        <v>42233</v>
      </c>
      <c r="B905" s="1" t="s">
        <v>501</v>
      </c>
      <c r="C905" s="1" t="s">
        <v>1206</v>
      </c>
      <c r="D905" s="1" t="s">
        <v>14</v>
      </c>
      <c r="E905" s="1" t="s">
        <v>36</v>
      </c>
      <c r="F905" s="18">
        <v>114.2</v>
      </c>
      <c r="G905" t="s">
        <v>3048</v>
      </c>
      <c r="H905" s="1">
        <f>IF(COUNTIF(G$2:G905,G905)=1,1,0)</f>
        <v>0</v>
      </c>
      <c r="I905" s="1">
        <v>5</v>
      </c>
      <c r="J905" s="1">
        <v>0</v>
      </c>
      <c r="K905" s="1">
        <v>52.531999999999996</v>
      </c>
      <c r="L905" s="12">
        <f>VLOOKUP(train[[#This Row],[Sub-Category]],Análisis_ABC_XYZ[[#Headers],[#Data]],4,FALSE)</f>
        <v>0.43613829632717294</v>
      </c>
    </row>
    <row r="906" spans="1:12" x14ac:dyDescent="0.35">
      <c r="A906" s="2">
        <v>42233</v>
      </c>
      <c r="B906" s="1" t="s">
        <v>501</v>
      </c>
      <c r="C906" s="1" t="s">
        <v>1437</v>
      </c>
      <c r="D906" s="1" t="s">
        <v>14</v>
      </c>
      <c r="E906" s="1" t="s">
        <v>29</v>
      </c>
      <c r="F906" s="18">
        <v>17.96</v>
      </c>
      <c r="G906" t="s">
        <v>3048</v>
      </c>
      <c r="H906" s="1">
        <f>IF(COUNTIF(G$2:G906,G906)=1,1,0)</f>
        <v>0</v>
      </c>
      <c r="I906" s="1">
        <v>4</v>
      </c>
      <c r="J906" s="1">
        <v>0</v>
      </c>
      <c r="K906" s="1">
        <v>8.2615999999999996</v>
      </c>
      <c r="L906" s="12">
        <f>VLOOKUP(train[[#This Row],[Sub-Category]],Análisis_ABC_XYZ[[#Headers],[#Data]],4,FALSE)</f>
        <v>0.46881743173671325</v>
      </c>
    </row>
    <row r="907" spans="1:12" x14ac:dyDescent="0.35">
      <c r="A907" s="2">
        <v>42233</v>
      </c>
      <c r="B907" s="1" t="s">
        <v>39</v>
      </c>
      <c r="C907" s="1" t="s">
        <v>1055</v>
      </c>
      <c r="D907" s="1" t="s">
        <v>14</v>
      </c>
      <c r="E907" s="1" t="s">
        <v>36</v>
      </c>
      <c r="F907" s="18">
        <v>15.552000000000003</v>
      </c>
      <c r="G907" t="s">
        <v>5471</v>
      </c>
      <c r="H907" s="1">
        <f>IF(COUNTIF(G$2:G907,G907)=1,1,0)</f>
        <v>1</v>
      </c>
      <c r="I907" s="1">
        <v>3</v>
      </c>
      <c r="J907" s="1">
        <v>0.2</v>
      </c>
      <c r="K907" s="1">
        <v>5.4432</v>
      </c>
      <c r="L907" s="12">
        <f>VLOOKUP(train[[#This Row],[Sub-Category]],Análisis_ABC_XYZ[[#Headers],[#Data]],4,FALSE)</f>
        <v>0.43613829632717294</v>
      </c>
    </row>
    <row r="908" spans="1:12" x14ac:dyDescent="0.35">
      <c r="A908" s="2">
        <v>42233</v>
      </c>
      <c r="B908" s="1" t="s">
        <v>501</v>
      </c>
      <c r="C908" s="1" t="s">
        <v>1155</v>
      </c>
      <c r="D908" s="1" t="s">
        <v>14</v>
      </c>
      <c r="E908" s="1" t="s">
        <v>91</v>
      </c>
      <c r="F908" s="18">
        <v>12.67</v>
      </c>
      <c r="G908" t="s">
        <v>3048</v>
      </c>
      <c r="H908" s="1">
        <f>IF(COUNTIF(G$2:G908,G908)=1,1,0)</f>
        <v>0</v>
      </c>
      <c r="I908" s="1">
        <v>7</v>
      </c>
      <c r="J908" s="1">
        <v>0</v>
      </c>
      <c r="K908" s="1">
        <v>4.5611999999999995</v>
      </c>
      <c r="L908" s="12">
        <f>VLOOKUP(train[[#This Row],[Sub-Category]],Análisis_ABC_XYZ[[#Headers],[#Data]],4,FALSE)</f>
        <v>0.51168203684699509</v>
      </c>
    </row>
    <row r="909" spans="1:12" x14ac:dyDescent="0.35">
      <c r="A909" s="2">
        <v>42235</v>
      </c>
      <c r="B909" s="1" t="s">
        <v>501</v>
      </c>
      <c r="C909" s="1" t="s">
        <v>1696</v>
      </c>
      <c r="D909" s="1" t="s">
        <v>8</v>
      </c>
      <c r="E909" s="1" t="s">
        <v>9</v>
      </c>
      <c r="F909" s="18">
        <v>638.82000000000005</v>
      </c>
      <c r="G909" t="s">
        <v>6224</v>
      </c>
      <c r="H909" s="1">
        <f>IF(COUNTIF(G$2:G909,G909)=1,1,0)</f>
        <v>1</v>
      </c>
      <c r="I909" s="1">
        <v>9</v>
      </c>
      <c r="J909" s="1">
        <v>0</v>
      </c>
      <c r="K909" s="1">
        <v>172.48140000000001</v>
      </c>
      <c r="L909" s="12">
        <f>VLOOKUP(train[[#This Row],[Sub-Category]],Análisis_ABC_XYZ[[#Headers],[#Data]],4,FALSE)</f>
        <v>0.5176847302647779</v>
      </c>
    </row>
    <row r="910" spans="1:12" x14ac:dyDescent="0.35">
      <c r="A910" s="2">
        <v>42235</v>
      </c>
      <c r="B910" s="1" t="s">
        <v>379</v>
      </c>
      <c r="C910" s="1" t="s">
        <v>209</v>
      </c>
      <c r="D910" s="1" t="s">
        <v>14</v>
      </c>
      <c r="E910" s="1" t="s">
        <v>20</v>
      </c>
      <c r="F910" s="18">
        <v>344.90999999999997</v>
      </c>
      <c r="G910" t="s">
        <v>5933</v>
      </c>
      <c r="H910" s="1">
        <f>IF(COUNTIF(G$2:G910,G910)=1,1,0)</f>
        <v>1</v>
      </c>
      <c r="I910" s="1">
        <v>3</v>
      </c>
      <c r="J910" s="1">
        <v>0</v>
      </c>
      <c r="K910" s="1">
        <v>10.347300000000004</v>
      </c>
      <c r="L910" s="12">
        <f>VLOOKUP(train[[#This Row],[Sub-Category]],Análisis_ABC_XYZ[[#Headers],[#Data]],4,FALSE)</f>
        <v>0.44610841445725197</v>
      </c>
    </row>
    <row r="911" spans="1:12" x14ac:dyDescent="0.35">
      <c r="A911" s="2">
        <v>42235</v>
      </c>
      <c r="B911" s="1" t="s">
        <v>12</v>
      </c>
      <c r="C911" s="1" t="s">
        <v>543</v>
      </c>
      <c r="D911" s="1" t="s">
        <v>8</v>
      </c>
      <c r="E911" s="1" t="s">
        <v>22</v>
      </c>
      <c r="F911" s="18">
        <v>289.24</v>
      </c>
      <c r="G911" t="s">
        <v>5855</v>
      </c>
      <c r="H911" s="1">
        <f>IF(COUNTIF(G$2:G911,G911)=1,1,0)</f>
        <v>1</v>
      </c>
      <c r="I911" s="1">
        <v>7</v>
      </c>
      <c r="J911" s="1">
        <v>0</v>
      </c>
      <c r="K911" s="1">
        <v>26.031600000000012</v>
      </c>
      <c r="L911" s="12">
        <f>VLOOKUP(train[[#This Row],[Sub-Category]],Análisis_ABC_XYZ[[#Headers],[#Data]],4,FALSE)</f>
        <v>0.4595170286641902</v>
      </c>
    </row>
    <row r="912" spans="1:12" x14ac:dyDescent="0.35">
      <c r="A912" s="2">
        <v>42235</v>
      </c>
      <c r="B912" s="1" t="s">
        <v>157</v>
      </c>
      <c r="C912" s="1" t="s">
        <v>1310</v>
      </c>
      <c r="D912" s="1" t="s">
        <v>14</v>
      </c>
      <c r="E912" s="1" t="s">
        <v>29</v>
      </c>
      <c r="F912" s="18">
        <v>76.77600000000001</v>
      </c>
      <c r="G912" t="s">
        <v>5017</v>
      </c>
      <c r="H912" s="1">
        <f>IF(COUNTIF(G$2:G912,G912)=1,1,0)</f>
        <v>1</v>
      </c>
      <c r="I912" s="1">
        <v>4</v>
      </c>
      <c r="J912" s="1">
        <v>0.7</v>
      </c>
      <c r="K912" s="1">
        <v>-58.861599999999981</v>
      </c>
      <c r="L912" s="12">
        <f>VLOOKUP(train[[#This Row],[Sub-Category]],Análisis_ABC_XYZ[[#Headers],[#Data]],4,FALSE)</f>
        <v>0.46881743173671325</v>
      </c>
    </row>
    <row r="913" spans="1:12" x14ac:dyDescent="0.35">
      <c r="A913" s="2">
        <v>42235</v>
      </c>
      <c r="B913" s="1" t="s">
        <v>12</v>
      </c>
      <c r="C913" s="1" t="s">
        <v>1382</v>
      </c>
      <c r="D913" s="1" t="s">
        <v>14</v>
      </c>
      <c r="E913" s="1" t="s">
        <v>29</v>
      </c>
      <c r="F913" s="18">
        <v>69.456000000000003</v>
      </c>
      <c r="G913" t="s">
        <v>5855</v>
      </c>
      <c r="H913" s="1">
        <f>IF(COUNTIF(G$2:G913,G913)=1,1,0)</f>
        <v>0</v>
      </c>
      <c r="I913" s="1">
        <v>2</v>
      </c>
      <c r="J913" s="1">
        <v>0.2</v>
      </c>
      <c r="K913" s="1">
        <v>22.573199999999996</v>
      </c>
      <c r="L913" s="12">
        <f>VLOOKUP(train[[#This Row],[Sub-Category]],Análisis_ABC_XYZ[[#Headers],[#Data]],4,FALSE)</f>
        <v>0.46881743173671325</v>
      </c>
    </row>
    <row r="914" spans="1:12" x14ac:dyDescent="0.35">
      <c r="A914" s="2">
        <v>42235</v>
      </c>
      <c r="B914" s="1" t="s">
        <v>157</v>
      </c>
      <c r="C914" s="1" t="s">
        <v>131</v>
      </c>
      <c r="D914" s="1" t="s">
        <v>14</v>
      </c>
      <c r="E914" s="1" t="s">
        <v>24</v>
      </c>
      <c r="F914" s="18">
        <v>10.72</v>
      </c>
      <c r="G914" t="s">
        <v>3003</v>
      </c>
      <c r="H914" s="1">
        <f>IF(COUNTIF(G$2:G914,G914)=1,1,0)</f>
        <v>1</v>
      </c>
      <c r="I914" s="1">
        <v>2</v>
      </c>
      <c r="J914" s="1">
        <v>0.2</v>
      </c>
      <c r="K914" s="1">
        <v>1.7419999999999987</v>
      </c>
      <c r="L914" s="12">
        <f>VLOOKUP(train[[#This Row],[Sub-Category]],Análisis_ABC_XYZ[[#Headers],[#Data]],4,FALSE)</f>
        <v>0.45632477063632687</v>
      </c>
    </row>
    <row r="915" spans="1:12" x14ac:dyDescent="0.35">
      <c r="A915" s="2">
        <v>42235</v>
      </c>
      <c r="B915" s="1" t="s">
        <v>157</v>
      </c>
      <c r="C915" s="1" t="s">
        <v>1393</v>
      </c>
      <c r="D915" s="1" t="s">
        <v>14</v>
      </c>
      <c r="E915" s="1" t="s">
        <v>182</v>
      </c>
      <c r="F915" s="18">
        <v>9.1840000000000011</v>
      </c>
      <c r="G915" t="s">
        <v>5017</v>
      </c>
      <c r="H915" s="1">
        <f>IF(COUNTIF(G$2:G915,G915)=1,1,0)</f>
        <v>0</v>
      </c>
      <c r="I915" s="1">
        <v>2</v>
      </c>
      <c r="J915" s="1">
        <v>0.2</v>
      </c>
      <c r="K915" s="1">
        <v>1.1479999999999988</v>
      </c>
      <c r="L915" s="12">
        <f>VLOOKUP(train[[#This Row],[Sub-Category]],Análisis_ABC_XYZ[[#Headers],[#Data]],4,FALSE)</f>
        <v>0.53938093436526824</v>
      </c>
    </row>
    <row r="916" spans="1:12" x14ac:dyDescent="0.35">
      <c r="A916" s="2">
        <v>42236</v>
      </c>
      <c r="B916" s="1" t="s">
        <v>107</v>
      </c>
      <c r="C916" s="1" t="s">
        <v>1244</v>
      </c>
      <c r="D916" s="1" t="s">
        <v>14</v>
      </c>
      <c r="E916" s="1" t="s">
        <v>29</v>
      </c>
      <c r="F916" s="18">
        <v>896.99</v>
      </c>
      <c r="G916" t="s">
        <v>3648</v>
      </c>
      <c r="H916" s="1">
        <f>IF(COUNTIF(G$2:G916,G916)=1,1,0)</f>
        <v>1</v>
      </c>
      <c r="I916" s="1">
        <v>1</v>
      </c>
      <c r="J916" s="1">
        <v>0</v>
      </c>
      <c r="K916" s="1">
        <v>421.58529999999996</v>
      </c>
      <c r="L916" s="12">
        <f>VLOOKUP(train[[#This Row],[Sub-Category]],Análisis_ABC_XYZ[[#Headers],[#Data]],4,FALSE)</f>
        <v>0.46881743173671325</v>
      </c>
    </row>
    <row r="917" spans="1:12" x14ac:dyDescent="0.35">
      <c r="A917" s="2">
        <v>42236</v>
      </c>
      <c r="B917" s="1" t="s">
        <v>107</v>
      </c>
      <c r="C917" s="1" t="s">
        <v>1535</v>
      </c>
      <c r="D917" s="1" t="s">
        <v>8</v>
      </c>
      <c r="E917" s="1" t="s">
        <v>11</v>
      </c>
      <c r="F917" s="18">
        <v>500.23999999999995</v>
      </c>
      <c r="G917" t="s">
        <v>3648</v>
      </c>
      <c r="H917" s="1">
        <f>IF(COUNTIF(G$2:G917,G917)=1,1,0)</f>
        <v>0</v>
      </c>
      <c r="I917" s="1">
        <v>13</v>
      </c>
      <c r="J917" s="1">
        <v>0</v>
      </c>
      <c r="K917" s="1">
        <v>145.06959999999992</v>
      </c>
      <c r="L917" s="12">
        <f>VLOOKUP(train[[#This Row],[Sub-Category]],Análisis_ABC_XYZ[[#Headers],[#Data]],4,FALSE)</f>
        <v>0.46529189879902266</v>
      </c>
    </row>
    <row r="918" spans="1:12" x14ac:dyDescent="0.35">
      <c r="A918" s="2">
        <v>42236</v>
      </c>
      <c r="B918" s="1" t="s">
        <v>72</v>
      </c>
      <c r="C918" s="1" t="s">
        <v>1568</v>
      </c>
      <c r="D918" s="1" t="s">
        <v>8</v>
      </c>
      <c r="E918" s="1" t="s">
        <v>11</v>
      </c>
      <c r="F918" s="18">
        <v>421.37200000000001</v>
      </c>
      <c r="G918" t="s">
        <v>6734</v>
      </c>
      <c r="H918" s="1">
        <f>IF(COUNTIF(G$2:G918,G918)=1,1,0)</f>
        <v>1</v>
      </c>
      <c r="I918" s="1">
        <v>2</v>
      </c>
      <c r="J918" s="1">
        <v>0.3</v>
      </c>
      <c r="K918" s="1">
        <v>-6.0196000000000538</v>
      </c>
      <c r="L918" s="12">
        <f>VLOOKUP(train[[#This Row],[Sub-Category]],Análisis_ABC_XYZ[[#Headers],[#Data]],4,FALSE)</f>
        <v>0.46529189879902266</v>
      </c>
    </row>
    <row r="919" spans="1:12" x14ac:dyDescent="0.35">
      <c r="A919" s="2">
        <v>42236</v>
      </c>
      <c r="B919" s="1" t="s">
        <v>107</v>
      </c>
      <c r="C919" s="1" t="s">
        <v>1675</v>
      </c>
      <c r="D919" s="1" t="s">
        <v>14</v>
      </c>
      <c r="E919" s="1" t="s">
        <v>36</v>
      </c>
      <c r="F919" s="18">
        <v>20.12</v>
      </c>
      <c r="G919" t="s">
        <v>3648</v>
      </c>
      <c r="H919" s="1">
        <f>IF(COUNTIF(G$2:G919,G919)=1,1,0)</f>
        <v>0</v>
      </c>
      <c r="I919" s="1">
        <v>2</v>
      </c>
      <c r="J919" s="1">
        <v>0</v>
      </c>
      <c r="K919" s="1">
        <v>9.2552000000000003</v>
      </c>
      <c r="L919" s="12">
        <f>VLOOKUP(train[[#This Row],[Sub-Category]],Análisis_ABC_XYZ[[#Headers],[#Data]],4,FALSE)</f>
        <v>0.43613829632717294</v>
      </c>
    </row>
    <row r="920" spans="1:12" x14ac:dyDescent="0.35">
      <c r="A920" s="2">
        <v>42238</v>
      </c>
      <c r="B920" s="1" t="s">
        <v>186</v>
      </c>
      <c r="C920" s="1" t="s">
        <v>1902</v>
      </c>
      <c r="D920" s="1" t="s">
        <v>14</v>
      </c>
      <c r="E920" s="1" t="s">
        <v>36</v>
      </c>
      <c r="F920" s="18">
        <v>11.56</v>
      </c>
      <c r="G920" t="s">
        <v>3070</v>
      </c>
      <c r="H920" s="1">
        <f>IF(COUNTIF(G$2:G920,G920)=1,1,0)</f>
        <v>1</v>
      </c>
      <c r="I920" s="1">
        <v>2</v>
      </c>
      <c r="J920" s="1">
        <v>0</v>
      </c>
      <c r="K920" s="1">
        <v>5.6644000000000005</v>
      </c>
      <c r="L920" s="12">
        <f>VLOOKUP(train[[#This Row],[Sub-Category]],Análisis_ABC_XYZ[[#Headers],[#Data]],4,FALSE)</f>
        <v>0.43613829632717294</v>
      </c>
    </row>
    <row r="921" spans="1:12" x14ac:dyDescent="0.35">
      <c r="A921" s="2">
        <v>42238</v>
      </c>
      <c r="B921" s="1" t="s">
        <v>16</v>
      </c>
      <c r="C921" s="1" t="s">
        <v>1922</v>
      </c>
      <c r="D921" s="1" t="s">
        <v>14</v>
      </c>
      <c r="E921" s="1" t="s">
        <v>182</v>
      </c>
      <c r="F921" s="18">
        <v>7.6320000000000014</v>
      </c>
      <c r="G921" t="s">
        <v>4834</v>
      </c>
      <c r="H921" s="1">
        <f>IF(COUNTIF(G$2:G921,G921)=1,1,0)</f>
        <v>1</v>
      </c>
      <c r="I921" s="1">
        <v>3</v>
      </c>
      <c r="J921" s="1">
        <v>0.2</v>
      </c>
      <c r="K921" s="1">
        <v>-1.8126000000000002</v>
      </c>
      <c r="L921" s="12">
        <f>VLOOKUP(train[[#This Row],[Sub-Category]],Análisis_ABC_XYZ[[#Headers],[#Data]],4,FALSE)</f>
        <v>0.53938093436526824</v>
      </c>
    </row>
    <row r="922" spans="1:12" x14ac:dyDescent="0.35">
      <c r="A922" s="2">
        <v>42238</v>
      </c>
      <c r="B922" s="1" t="s">
        <v>157</v>
      </c>
      <c r="C922" s="1" t="s">
        <v>338</v>
      </c>
      <c r="D922" s="1" t="s">
        <v>14</v>
      </c>
      <c r="E922" s="1" t="s">
        <v>24</v>
      </c>
      <c r="F922" s="18">
        <v>3.9119999999999999</v>
      </c>
      <c r="G922" t="s">
        <v>4278</v>
      </c>
      <c r="H922" s="1">
        <f>IF(COUNTIF(G$2:G922,G922)=1,1,0)</f>
        <v>1</v>
      </c>
      <c r="I922" s="1">
        <v>1</v>
      </c>
      <c r="J922" s="1">
        <v>0.2</v>
      </c>
      <c r="K922" s="1">
        <v>1.0269000000000001</v>
      </c>
      <c r="L922" s="12">
        <f>VLOOKUP(train[[#This Row],[Sub-Category]],Análisis_ABC_XYZ[[#Headers],[#Data]],4,FALSE)</f>
        <v>0.45632477063632687</v>
      </c>
    </row>
    <row r="923" spans="1:12" x14ac:dyDescent="0.35">
      <c r="A923" s="2">
        <v>42239</v>
      </c>
      <c r="B923" s="1" t="s">
        <v>145</v>
      </c>
      <c r="C923" s="1" t="s">
        <v>1097</v>
      </c>
      <c r="D923" s="1" t="s">
        <v>14</v>
      </c>
      <c r="E923" s="1" t="s">
        <v>36</v>
      </c>
      <c r="F923" s="18">
        <v>223.05600000000001</v>
      </c>
      <c r="G923" t="s">
        <v>2034</v>
      </c>
      <c r="H923" s="1">
        <f>IF(COUNTIF(G$2:G923,G923)=1,1,0)</f>
        <v>1</v>
      </c>
      <c r="I923" s="1">
        <v>9</v>
      </c>
      <c r="J923" s="1">
        <v>0.2</v>
      </c>
      <c r="K923" s="1">
        <v>69.704999999999984</v>
      </c>
      <c r="L923" s="12">
        <f>VLOOKUP(train[[#This Row],[Sub-Category]],Análisis_ABC_XYZ[[#Headers],[#Data]],4,FALSE)</f>
        <v>0.43613829632717294</v>
      </c>
    </row>
    <row r="924" spans="1:12" x14ac:dyDescent="0.35">
      <c r="A924" s="2">
        <v>42239</v>
      </c>
      <c r="B924" s="1" t="s">
        <v>145</v>
      </c>
      <c r="C924" s="1" t="s">
        <v>486</v>
      </c>
      <c r="D924" s="1" t="s">
        <v>26</v>
      </c>
      <c r="E924" s="1" t="s">
        <v>27</v>
      </c>
      <c r="F924" s="18">
        <v>143.64000000000001</v>
      </c>
      <c r="G924" t="s">
        <v>2034</v>
      </c>
      <c r="H924" s="1">
        <f>IF(COUNTIF(G$2:G924,G924)=1,1,0)</f>
        <v>0</v>
      </c>
      <c r="I924" s="1">
        <v>9</v>
      </c>
      <c r="J924" s="1">
        <v>0.2</v>
      </c>
      <c r="K924" s="1">
        <v>10.772999999999989</v>
      </c>
      <c r="L924" s="12">
        <f>VLOOKUP(train[[#This Row],[Sub-Category]],Análisis_ABC_XYZ[[#Headers],[#Data]],4,FALSE)</f>
        <v>0.41105220110552465</v>
      </c>
    </row>
    <row r="925" spans="1:12" x14ac:dyDescent="0.35">
      <c r="A925" s="2">
        <v>42239</v>
      </c>
      <c r="B925" s="1" t="s">
        <v>12</v>
      </c>
      <c r="C925" s="1" t="s">
        <v>646</v>
      </c>
      <c r="D925" s="1" t="s">
        <v>14</v>
      </c>
      <c r="E925" s="1" t="s">
        <v>29</v>
      </c>
      <c r="F925" s="18">
        <v>49.568000000000005</v>
      </c>
      <c r="G925" t="s">
        <v>6120</v>
      </c>
      <c r="H925" s="1">
        <f>IF(COUNTIF(G$2:G925,G925)=1,1,0)</f>
        <v>1</v>
      </c>
      <c r="I925" s="1">
        <v>2</v>
      </c>
      <c r="J925" s="1">
        <v>0.2</v>
      </c>
      <c r="K925" s="1">
        <v>17.348799999999997</v>
      </c>
      <c r="L925" s="12">
        <f>VLOOKUP(train[[#This Row],[Sub-Category]],Análisis_ABC_XYZ[[#Headers],[#Data]],4,FALSE)</f>
        <v>0.46881743173671325</v>
      </c>
    </row>
    <row r="926" spans="1:12" x14ac:dyDescent="0.35">
      <c r="A926" s="2">
        <v>42239</v>
      </c>
      <c r="B926" s="1" t="s">
        <v>89</v>
      </c>
      <c r="C926" s="1" t="s">
        <v>560</v>
      </c>
      <c r="D926" s="1" t="s">
        <v>14</v>
      </c>
      <c r="E926" s="1" t="s">
        <v>36</v>
      </c>
      <c r="F926" s="18">
        <v>45.92</v>
      </c>
      <c r="G926" t="s">
        <v>3877</v>
      </c>
      <c r="H926" s="1">
        <f>IF(COUNTIF(G$2:G926,G926)=1,1,0)</f>
        <v>1</v>
      </c>
      <c r="I926" s="1">
        <v>4</v>
      </c>
      <c r="J926" s="1">
        <v>0</v>
      </c>
      <c r="K926" s="1">
        <v>22.500800000000002</v>
      </c>
      <c r="L926" s="12">
        <f>VLOOKUP(train[[#This Row],[Sub-Category]],Análisis_ABC_XYZ[[#Headers],[#Data]],4,FALSE)</f>
        <v>0.43613829632717294</v>
      </c>
    </row>
    <row r="927" spans="1:12" x14ac:dyDescent="0.35">
      <c r="A927" s="2">
        <v>42239</v>
      </c>
      <c r="B927" s="1" t="s">
        <v>145</v>
      </c>
      <c r="C927" s="1" t="s">
        <v>778</v>
      </c>
      <c r="D927" s="1" t="s">
        <v>14</v>
      </c>
      <c r="E927" s="1" t="s">
        <v>36</v>
      </c>
      <c r="F927" s="18">
        <v>31.104000000000006</v>
      </c>
      <c r="G927" t="s">
        <v>2034</v>
      </c>
      <c r="H927" s="1">
        <f>IF(COUNTIF(G$2:G927,G927)=1,1,0)</f>
        <v>0</v>
      </c>
      <c r="I927" s="1">
        <v>6</v>
      </c>
      <c r="J927" s="1">
        <v>0.2</v>
      </c>
      <c r="K927" s="1">
        <v>10.8864</v>
      </c>
      <c r="L927" s="12">
        <f>VLOOKUP(train[[#This Row],[Sub-Category]],Análisis_ABC_XYZ[[#Headers],[#Data]],4,FALSE)</f>
        <v>0.43613829632717294</v>
      </c>
    </row>
    <row r="928" spans="1:12" x14ac:dyDescent="0.35">
      <c r="A928" s="2">
        <v>42239</v>
      </c>
      <c r="B928" s="1" t="s">
        <v>89</v>
      </c>
      <c r="C928" s="1" t="s">
        <v>1378</v>
      </c>
      <c r="D928" s="1" t="s">
        <v>14</v>
      </c>
      <c r="E928" s="1" t="s">
        <v>36</v>
      </c>
      <c r="F928" s="18">
        <v>25.92</v>
      </c>
      <c r="G928" t="s">
        <v>3877</v>
      </c>
      <c r="H928" s="1">
        <f>IF(COUNTIF(G$2:G928,G928)=1,1,0)</f>
        <v>0</v>
      </c>
      <c r="I928" s="1">
        <v>4</v>
      </c>
      <c r="J928" s="1">
        <v>0</v>
      </c>
      <c r="K928" s="1">
        <v>12.441600000000001</v>
      </c>
      <c r="L928" s="12">
        <f>VLOOKUP(train[[#This Row],[Sub-Category]],Análisis_ABC_XYZ[[#Headers],[#Data]],4,FALSE)</f>
        <v>0.43613829632717294</v>
      </c>
    </row>
    <row r="929" spans="1:12" x14ac:dyDescent="0.35">
      <c r="A929" s="2">
        <v>42239</v>
      </c>
      <c r="B929" s="1" t="s">
        <v>79</v>
      </c>
      <c r="C929" s="1" t="s">
        <v>612</v>
      </c>
      <c r="D929" s="1" t="s">
        <v>14</v>
      </c>
      <c r="E929" s="1" t="s">
        <v>36</v>
      </c>
      <c r="F929" s="18">
        <v>19.440000000000001</v>
      </c>
      <c r="G929" t="s">
        <v>3606</v>
      </c>
      <c r="H929" s="1">
        <f>IF(COUNTIF(G$2:G929,G929)=1,1,0)</f>
        <v>1</v>
      </c>
      <c r="I929" s="1">
        <v>3</v>
      </c>
      <c r="J929" s="1">
        <v>0</v>
      </c>
      <c r="K929" s="1">
        <v>9.5256000000000007</v>
      </c>
      <c r="L929" s="12">
        <f>VLOOKUP(train[[#This Row],[Sub-Category]],Análisis_ABC_XYZ[[#Headers],[#Data]],4,FALSE)</f>
        <v>0.43613829632717294</v>
      </c>
    </row>
    <row r="930" spans="1:12" x14ac:dyDescent="0.35">
      <c r="A930" s="2">
        <v>42239</v>
      </c>
      <c r="B930" s="1" t="s">
        <v>145</v>
      </c>
      <c r="C930" s="1" t="s">
        <v>1884</v>
      </c>
      <c r="D930" s="1" t="s">
        <v>14</v>
      </c>
      <c r="E930" s="1" t="s">
        <v>36</v>
      </c>
      <c r="F930" s="18">
        <v>15.552000000000003</v>
      </c>
      <c r="G930" t="s">
        <v>2034</v>
      </c>
      <c r="H930" s="1">
        <f>IF(COUNTIF(G$2:G930,G930)=1,1,0)</f>
        <v>0</v>
      </c>
      <c r="I930" s="1">
        <v>3</v>
      </c>
      <c r="J930" s="1">
        <v>0.2</v>
      </c>
      <c r="K930" s="1">
        <v>5.4432</v>
      </c>
      <c r="L930" s="12">
        <f>VLOOKUP(train[[#This Row],[Sub-Category]],Análisis_ABC_XYZ[[#Headers],[#Data]],4,FALSE)</f>
        <v>0.43613829632717294</v>
      </c>
    </row>
    <row r="931" spans="1:12" x14ac:dyDescent="0.35">
      <c r="A931" s="2">
        <v>42239</v>
      </c>
      <c r="B931" s="1" t="s">
        <v>145</v>
      </c>
      <c r="C931" s="1" t="s">
        <v>1842</v>
      </c>
      <c r="D931" s="1" t="s">
        <v>14</v>
      </c>
      <c r="E931" s="1" t="s">
        <v>182</v>
      </c>
      <c r="F931" s="18">
        <v>6.8000000000000007</v>
      </c>
      <c r="G931" t="s">
        <v>2034</v>
      </c>
      <c r="H931" s="1">
        <f>IF(COUNTIF(G$2:G931,G931)=1,1,0)</f>
        <v>0</v>
      </c>
      <c r="I931" s="1">
        <v>1</v>
      </c>
      <c r="J931" s="1">
        <v>0.2</v>
      </c>
      <c r="K931" s="1">
        <v>0.50999999999999979</v>
      </c>
      <c r="L931" s="12">
        <f>VLOOKUP(train[[#This Row],[Sub-Category]],Análisis_ABC_XYZ[[#Headers],[#Data]],4,FALSE)</f>
        <v>0.53938093436526824</v>
      </c>
    </row>
    <row r="932" spans="1:12" x14ac:dyDescent="0.35">
      <c r="A932" s="2">
        <v>42239</v>
      </c>
      <c r="B932" s="1" t="s">
        <v>145</v>
      </c>
      <c r="C932" s="1" t="s">
        <v>303</v>
      </c>
      <c r="D932" s="1" t="s">
        <v>8</v>
      </c>
      <c r="E932" s="1" t="s">
        <v>22</v>
      </c>
      <c r="F932" s="18">
        <v>4.2240000000000002</v>
      </c>
      <c r="G932" t="s">
        <v>2034</v>
      </c>
      <c r="H932" s="1">
        <f>IF(COUNTIF(G$2:G932,G932)=1,1,0)</f>
        <v>0</v>
      </c>
      <c r="I932" s="1">
        <v>3</v>
      </c>
      <c r="J932" s="1">
        <v>0.2</v>
      </c>
      <c r="K932" s="1">
        <v>1.2672000000000003</v>
      </c>
      <c r="L932" s="12">
        <f>VLOOKUP(train[[#This Row],[Sub-Category]],Análisis_ABC_XYZ[[#Headers],[#Data]],4,FALSE)</f>
        <v>0.4595170286641902</v>
      </c>
    </row>
    <row r="933" spans="1:12" x14ac:dyDescent="0.35">
      <c r="A933" s="2">
        <v>42240</v>
      </c>
      <c r="B933" s="1" t="s">
        <v>6</v>
      </c>
      <c r="C933" s="1" t="s">
        <v>1842</v>
      </c>
      <c r="D933" s="1" t="s">
        <v>14</v>
      </c>
      <c r="E933" s="1" t="s">
        <v>182</v>
      </c>
      <c r="F933" s="18">
        <v>25.5</v>
      </c>
      <c r="G933" t="s">
        <v>2233</v>
      </c>
      <c r="H933" s="1">
        <f>IF(COUNTIF(G$2:G933,G933)=1,1,0)</f>
        <v>1</v>
      </c>
      <c r="I933" s="1">
        <v>3</v>
      </c>
      <c r="J933" s="1">
        <v>0</v>
      </c>
      <c r="K933" s="1">
        <v>6.63</v>
      </c>
      <c r="L933" s="12">
        <f>VLOOKUP(train[[#This Row],[Sub-Category]],Análisis_ABC_XYZ[[#Headers],[#Data]],4,FALSE)</f>
        <v>0.53938093436526824</v>
      </c>
    </row>
    <row r="934" spans="1:12" x14ac:dyDescent="0.35">
      <c r="A934" s="2">
        <v>42240</v>
      </c>
      <c r="B934" s="1" t="s">
        <v>89</v>
      </c>
      <c r="C934" s="1" t="s">
        <v>1566</v>
      </c>
      <c r="D934" s="1" t="s">
        <v>8</v>
      </c>
      <c r="E934" s="1" t="s">
        <v>22</v>
      </c>
      <c r="F934" s="18">
        <v>13.28</v>
      </c>
      <c r="G934" t="s">
        <v>3226</v>
      </c>
      <c r="H934" s="1">
        <f>IF(COUNTIF(G$2:G934,G934)=1,1,0)</f>
        <v>1</v>
      </c>
      <c r="I934" s="1">
        <v>2</v>
      </c>
      <c r="J934" s="1">
        <v>0</v>
      </c>
      <c r="K934" s="1">
        <v>6.3743999999999996</v>
      </c>
      <c r="L934" s="12">
        <f>VLOOKUP(train[[#This Row],[Sub-Category]],Análisis_ABC_XYZ[[#Headers],[#Data]],4,FALSE)</f>
        <v>0.4595170286641902</v>
      </c>
    </row>
    <row r="935" spans="1:12" x14ac:dyDescent="0.35">
      <c r="A935" s="2">
        <v>42240</v>
      </c>
      <c r="B935" s="1" t="s">
        <v>89</v>
      </c>
      <c r="C935" s="1" t="s">
        <v>1152</v>
      </c>
      <c r="D935" s="1" t="s">
        <v>14</v>
      </c>
      <c r="E935" s="1" t="s">
        <v>29</v>
      </c>
      <c r="F935" s="18">
        <v>12.672000000000001</v>
      </c>
      <c r="G935" t="s">
        <v>3226</v>
      </c>
      <c r="H935" s="1">
        <f>IF(COUNTIF(G$2:G935,G935)=1,1,0)</f>
        <v>0</v>
      </c>
      <c r="I935" s="1">
        <v>3</v>
      </c>
      <c r="J935" s="1">
        <v>0.2</v>
      </c>
      <c r="K935" s="1">
        <v>4.4352000000000009</v>
      </c>
      <c r="L935" s="12">
        <f>VLOOKUP(train[[#This Row],[Sub-Category]],Análisis_ABC_XYZ[[#Headers],[#Data]],4,FALSE)</f>
        <v>0.46881743173671325</v>
      </c>
    </row>
    <row r="936" spans="1:12" x14ac:dyDescent="0.35">
      <c r="A936" s="2">
        <v>42240</v>
      </c>
      <c r="B936" s="1" t="s">
        <v>518</v>
      </c>
      <c r="C936" s="1" t="s">
        <v>1543</v>
      </c>
      <c r="D936" s="1" t="s">
        <v>14</v>
      </c>
      <c r="E936" s="1" t="s">
        <v>29</v>
      </c>
      <c r="F936" s="18">
        <v>8.2880000000000003</v>
      </c>
      <c r="G936" t="s">
        <v>4911</v>
      </c>
      <c r="H936" s="1">
        <f>IF(COUNTIF(G$2:G936,G936)=1,1,0)</f>
        <v>1</v>
      </c>
      <c r="I936" s="1">
        <v>2</v>
      </c>
      <c r="J936" s="1">
        <v>0.2</v>
      </c>
      <c r="K936" s="1">
        <v>2.6935999999999991</v>
      </c>
      <c r="L936" s="12">
        <f>VLOOKUP(train[[#This Row],[Sub-Category]],Análisis_ABC_XYZ[[#Headers],[#Data]],4,FALSE)</f>
        <v>0.46881743173671325</v>
      </c>
    </row>
    <row r="937" spans="1:12" x14ac:dyDescent="0.35">
      <c r="A937" s="2">
        <v>42241</v>
      </c>
      <c r="B937" s="1" t="s">
        <v>37</v>
      </c>
      <c r="C937" s="1" t="s">
        <v>1217</v>
      </c>
      <c r="D937" s="1" t="s">
        <v>26</v>
      </c>
      <c r="E937" s="1" t="s">
        <v>27</v>
      </c>
      <c r="F937" s="18">
        <v>1007.9440000000002</v>
      </c>
      <c r="G937" t="s">
        <v>6830</v>
      </c>
      <c r="H937" s="1">
        <f>IF(COUNTIF(G$2:G937,G937)=1,1,0)</f>
        <v>1</v>
      </c>
      <c r="I937" s="1">
        <v>7</v>
      </c>
      <c r="J937" s="1">
        <v>0.2</v>
      </c>
      <c r="K937" s="1">
        <v>75.595799999999997</v>
      </c>
      <c r="L937" s="12">
        <f>VLOOKUP(train[[#This Row],[Sub-Category]],Análisis_ABC_XYZ[[#Headers],[#Data]],4,FALSE)</f>
        <v>0.41105220110552465</v>
      </c>
    </row>
    <row r="938" spans="1:12" x14ac:dyDescent="0.35">
      <c r="A938" s="2">
        <v>42241</v>
      </c>
      <c r="B938" s="1" t="s">
        <v>12</v>
      </c>
      <c r="C938" s="1" t="s">
        <v>515</v>
      </c>
      <c r="D938" s="1" t="s">
        <v>26</v>
      </c>
      <c r="E938" s="1" t="s">
        <v>56</v>
      </c>
      <c r="F938" s="18">
        <v>95.1</v>
      </c>
      <c r="G938" t="s">
        <v>2662</v>
      </c>
      <c r="H938" s="1">
        <f>IF(COUNTIF(G$2:G938,G938)=1,1,0)</f>
        <v>1</v>
      </c>
      <c r="I938" s="1">
        <v>5</v>
      </c>
      <c r="J938" s="1">
        <v>0</v>
      </c>
      <c r="K938" s="1">
        <v>30.431999999999995</v>
      </c>
      <c r="L938" s="12">
        <f>VLOOKUP(train[[#This Row],[Sub-Category]],Análisis_ABC_XYZ[[#Headers],[#Data]],4,FALSE)</f>
        <v>0.52062335344040378</v>
      </c>
    </row>
    <row r="939" spans="1:12" x14ac:dyDescent="0.35">
      <c r="A939" s="2">
        <v>42241</v>
      </c>
      <c r="B939" s="1" t="s">
        <v>157</v>
      </c>
      <c r="C939" s="1" t="s">
        <v>161</v>
      </c>
      <c r="D939" s="1" t="s">
        <v>14</v>
      </c>
      <c r="E939" s="1" t="s">
        <v>61</v>
      </c>
      <c r="F939" s="18">
        <v>130.464</v>
      </c>
      <c r="G939" t="s">
        <v>2495</v>
      </c>
      <c r="H939" s="1">
        <f>IF(COUNTIF(G$2:G939,G939)=1,1,0)</f>
        <v>1</v>
      </c>
      <c r="I939" s="1">
        <v>6</v>
      </c>
      <c r="J939" s="1">
        <v>0.2</v>
      </c>
      <c r="K939" s="1">
        <v>44.031599999999997</v>
      </c>
      <c r="L939" s="12">
        <f>VLOOKUP(train[[#This Row],[Sub-Category]],Análisis_ABC_XYZ[[#Headers],[#Data]],4,FALSE)</f>
        <v>0.44424167803735209</v>
      </c>
    </row>
    <row r="940" spans="1:12" x14ac:dyDescent="0.35">
      <c r="A940" s="2">
        <v>42241</v>
      </c>
      <c r="B940" s="1" t="s">
        <v>12</v>
      </c>
      <c r="C940" s="1" t="s">
        <v>828</v>
      </c>
      <c r="D940" s="1" t="s">
        <v>14</v>
      </c>
      <c r="E940" s="1" t="s">
        <v>20</v>
      </c>
      <c r="F940" s="18">
        <v>48.84</v>
      </c>
      <c r="G940" t="s">
        <v>2662</v>
      </c>
      <c r="H940" s="1">
        <f>IF(COUNTIF(G$2:G940,G940)=1,1,0)</f>
        <v>0</v>
      </c>
      <c r="I940" s="1">
        <v>4</v>
      </c>
      <c r="J940" s="1">
        <v>0</v>
      </c>
      <c r="K940" s="1">
        <v>13.186800000000005</v>
      </c>
      <c r="L940" s="12">
        <f>VLOOKUP(train[[#This Row],[Sub-Category]],Análisis_ABC_XYZ[[#Headers],[#Data]],4,FALSE)</f>
        <v>0.44610841445725197</v>
      </c>
    </row>
    <row r="941" spans="1:12" x14ac:dyDescent="0.35">
      <c r="A941" s="2">
        <v>42241</v>
      </c>
      <c r="B941" s="1" t="s">
        <v>157</v>
      </c>
      <c r="C941" s="1" t="s">
        <v>158</v>
      </c>
      <c r="D941" s="1" t="s">
        <v>14</v>
      </c>
      <c r="E941" s="1" t="s">
        <v>91</v>
      </c>
      <c r="F941" s="18">
        <v>40.096000000000004</v>
      </c>
      <c r="G941" t="s">
        <v>2495</v>
      </c>
      <c r="H941" s="1">
        <f>IF(COUNTIF(G$2:G941,G941)=1,1,0)</f>
        <v>0</v>
      </c>
      <c r="I941" s="1">
        <v>14</v>
      </c>
      <c r="J941" s="1">
        <v>0.2</v>
      </c>
      <c r="K941" s="1">
        <v>14.534799999999997</v>
      </c>
      <c r="L941" s="12">
        <f>VLOOKUP(train[[#This Row],[Sub-Category]],Análisis_ABC_XYZ[[#Headers],[#Data]],4,FALSE)</f>
        <v>0.51168203684699509</v>
      </c>
    </row>
    <row r="942" spans="1:12" x14ac:dyDescent="0.35">
      <c r="A942" s="2">
        <v>42241</v>
      </c>
      <c r="B942" s="1" t="s">
        <v>12</v>
      </c>
      <c r="C942" s="1" t="s">
        <v>1418</v>
      </c>
      <c r="D942" s="1" t="s">
        <v>14</v>
      </c>
      <c r="E942" s="1" t="s">
        <v>36</v>
      </c>
      <c r="F942" s="18">
        <v>25.92</v>
      </c>
      <c r="G942" t="s">
        <v>2662</v>
      </c>
      <c r="H942" s="1">
        <f>IF(COUNTIF(G$2:G942,G942)=1,1,0)</f>
        <v>0</v>
      </c>
      <c r="I942" s="1">
        <v>4</v>
      </c>
      <c r="J942" s="1">
        <v>0</v>
      </c>
      <c r="K942" s="1">
        <v>12.441600000000001</v>
      </c>
      <c r="L942" s="12">
        <f>VLOOKUP(train[[#This Row],[Sub-Category]],Análisis_ABC_XYZ[[#Headers],[#Data]],4,FALSE)</f>
        <v>0.43613829632717294</v>
      </c>
    </row>
    <row r="943" spans="1:12" x14ac:dyDescent="0.35">
      <c r="A943" s="2">
        <v>42241</v>
      </c>
      <c r="B943" s="1" t="s">
        <v>39</v>
      </c>
      <c r="C943" s="1" t="s">
        <v>1228</v>
      </c>
      <c r="D943" s="1" t="s">
        <v>14</v>
      </c>
      <c r="E943" s="1" t="s">
        <v>29</v>
      </c>
      <c r="F943" s="18">
        <v>25.679999999999993</v>
      </c>
      <c r="G943" t="s">
        <v>3851</v>
      </c>
      <c r="H943" s="1">
        <f>IF(COUNTIF(G$2:G943,G943)=1,1,0)</f>
        <v>1</v>
      </c>
      <c r="I943" s="1">
        <v>3</v>
      </c>
      <c r="J943" s="1">
        <v>0.8</v>
      </c>
      <c r="K943" s="1">
        <v>-39.804000000000002</v>
      </c>
      <c r="L943" s="12">
        <f>VLOOKUP(train[[#This Row],[Sub-Category]],Análisis_ABC_XYZ[[#Headers],[#Data]],4,FALSE)</f>
        <v>0.46881743173671325</v>
      </c>
    </row>
    <row r="944" spans="1:12" x14ac:dyDescent="0.35">
      <c r="A944" s="2">
        <v>42241</v>
      </c>
      <c r="B944" s="1" t="s">
        <v>157</v>
      </c>
      <c r="C944" s="1" t="s">
        <v>160</v>
      </c>
      <c r="D944" s="1" t="s">
        <v>14</v>
      </c>
      <c r="E944" s="1" t="s">
        <v>36</v>
      </c>
      <c r="F944" s="18">
        <v>23.976000000000003</v>
      </c>
      <c r="G944" t="s">
        <v>2495</v>
      </c>
      <c r="H944" s="1">
        <f>IF(COUNTIF(G$2:G944,G944)=1,1,0)</f>
        <v>0</v>
      </c>
      <c r="I944" s="1">
        <v>3</v>
      </c>
      <c r="J944" s="1">
        <v>0.2</v>
      </c>
      <c r="K944" s="1">
        <v>7.4924999999999988</v>
      </c>
      <c r="L944" s="12">
        <f>VLOOKUP(train[[#This Row],[Sub-Category]],Análisis_ABC_XYZ[[#Headers],[#Data]],4,FALSE)</f>
        <v>0.43613829632717294</v>
      </c>
    </row>
    <row r="945" spans="1:12" x14ac:dyDescent="0.35">
      <c r="A945" s="2">
        <v>42241</v>
      </c>
      <c r="B945" s="1" t="s">
        <v>157</v>
      </c>
      <c r="C945" s="1" t="s">
        <v>594</v>
      </c>
      <c r="D945" s="1" t="s">
        <v>14</v>
      </c>
      <c r="E945" s="1" t="s">
        <v>29</v>
      </c>
      <c r="F945" s="18">
        <v>20.856000000000002</v>
      </c>
      <c r="G945" t="s">
        <v>3966</v>
      </c>
      <c r="H945" s="1">
        <f>IF(COUNTIF(G$2:G945,G945)=1,1,0)</f>
        <v>1</v>
      </c>
      <c r="I945" s="1">
        <v>8</v>
      </c>
      <c r="J945" s="1">
        <v>0.7</v>
      </c>
      <c r="K945" s="1">
        <v>-16.684799999999996</v>
      </c>
      <c r="L945" s="12">
        <f>VLOOKUP(train[[#This Row],[Sub-Category]],Análisis_ABC_XYZ[[#Headers],[#Data]],4,FALSE)</f>
        <v>0.46881743173671325</v>
      </c>
    </row>
    <row r="946" spans="1:12" x14ac:dyDescent="0.35">
      <c r="A946" s="2">
        <v>42241</v>
      </c>
      <c r="B946" s="1" t="s">
        <v>39</v>
      </c>
      <c r="C946" s="1" t="s">
        <v>399</v>
      </c>
      <c r="D946" s="1" t="s">
        <v>14</v>
      </c>
      <c r="E946" s="1" t="s">
        <v>29</v>
      </c>
      <c r="F946" s="18">
        <v>12.383999999999997</v>
      </c>
      <c r="G946" t="s">
        <v>3851</v>
      </c>
      <c r="H946" s="1">
        <f>IF(COUNTIF(G$2:G946,G946)=1,1,0)</f>
        <v>0</v>
      </c>
      <c r="I946" s="1">
        <v>3</v>
      </c>
      <c r="J946" s="1">
        <v>0.8</v>
      </c>
      <c r="K946" s="1">
        <v>-19.814400000000003</v>
      </c>
      <c r="L946" s="12">
        <f>VLOOKUP(train[[#This Row],[Sub-Category]],Análisis_ABC_XYZ[[#Headers],[#Data]],4,FALSE)</f>
        <v>0.46881743173671325</v>
      </c>
    </row>
    <row r="947" spans="1:12" x14ac:dyDescent="0.35">
      <c r="A947" s="2">
        <v>42241</v>
      </c>
      <c r="B947" s="1" t="s">
        <v>157</v>
      </c>
      <c r="C947" s="1" t="s">
        <v>360</v>
      </c>
      <c r="D947" s="1" t="s">
        <v>14</v>
      </c>
      <c r="E947" s="1" t="s">
        <v>29</v>
      </c>
      <c r="F947" s="18">
        <v>6.5280000000000014</v>
      </c>
      <c r="G947" t="s">
        <v>3966</v>
      </c>
      <c r="H947" s="1">
        <f>IF(COUNTIF(G$2:G947,G947)=1,1,0)</f>
        <v>0</v>
      </c>
      <c r="I947" s="1">
        <v>4</v>
      </c>
      <c r="J947" s="1">
        <v>0.7</v>
      </c>
      <c r="K947" s="1">
        <v>-4.5695999999999994</v>
      </c>
      <c r="L947" s="12">
        <f>VLOOKUP(train[[#This Row],[Sub-Category]],Análisis_ABC_XYZ[[#Headers],[#Data]],4,FALSE)</f>
        <v>0.46881743173671325</v>
      </c>
    </row>
    <row r="948" spans="1:12" x14ac:dyDescent="0.35">
      <c r="A948" s="2">
        <v>42241</v>
      </c>
      <c r="B948" s="1" t="s">
        <v>12</v>
      </c>
      <c r="C948" s="1" t="s">
        <v>1519</v>
      </c>
      <c r="D948" s="1" t="s">
        <v>8</v>
      </c>
      <c r="E948" s="1" t="s">
        <v>22</v>
      </c>
      <c r="F948" s="18">
        <v>6.28</v>
      </c>
      <c r="G948" t="s">
        <v>2662</v>
      </c>
      <c r="H948" s="1">
        <f>IF(COUNTIF(G$2:G948,G948)=1,1,0)</f>
        <v>0</v>
      </c>
      <c r="I948" s="1">
        <v>1</v>
      </c>
      <c r="J948" s="1">
        <v>0</v>
      </c>
      <c r="K948" s="1">
        <v>2.6376000000000004</v>
      </c>
      <c r="L948" s="12">
        <f>VLOOKUP(train[[#This Row],[Sub-Category]],Análisis_ABC_XYZ[[#Headers],[#Data]],4,FALSE)</f>
        <v>0.4595170286641902</v>
      </c>
    </row>
    <row r="949" spans="1:12" x14ac:dyDescent="0.35">
      <c r="A949" s="2">
        <v>42241</v>
      </c>
      <c r="B949" s="1" t="s">
        <v>157</v>
      </c>
      <c r="C949" s="1" t="s">
        <v>159</v>
      </c>
      <c r="D949" s="1" t="s">
        <v>14</v>
      </c>
      <c r="E949" s="1" t="s">
        <v>61</v>
      </c>
      <c r="F949" s="18">
        <v>4.7200000000000006</v>
      </c>
      <c r="G949" t="s">
        <v>2495</v>
      </c>
      <c r="H949" s="1">
        <f>IF(COUNTIF(G$2:G949,G949)=1,1,0)</f>
        <v>0</v>
      </c>
      <c r="I949" s="1">
        <v>2</v>
      </c>
      <c r="J949" s="1">
        <v>0.2</v>
      </c>
      <c r="K949" s="1">
        <v>1.6519999999999997</v>
      </c>
      <c r="L949" s="12">
        <f>VLOOKUP(train[[#This Row],[Sub-Category]],Análisis_ABC_XYZ[[#Headers],[#Data]],4,FALSE)</f>
        <v>0.44424167803735209</v>
      </c>
    </row>
    <row r="950" spans="1:12" x14ac:dyDescent="0.35">
      <c r="A950" s="2">
        <v>42241</v>
      </c>
      <c r="B950" s="1" t="s">
        <v>157</v>
      </c>
      <c r="C950" s="1" t="s">
        <v>1381</v>
      </c>
      <c r="D950" s="1" t="s">
        <v>14</v>
      </c>
      <c r="E950" s="1" t="s">
        <v>29</v>
      </c>
      <c r="F950" s="18">
        <v>2.8620000000000005</v>
      </c>
      <c r="G950" s="1" t="s">
        <v>3966</v>
      </c>
      <c r="H950" s="1">
        <f>IF(COUNTIF(G$2:G950,G950)=1,1,0)</f>
        <v>0</v>
      </c>
      <c r="I950" s="1">
        <v>3</v>
      </c>
      <c r="J950" s="1">
        <v>0.7</v>
      </c>
      <c r="K950" s="1">
        <v>-2.2896000000000001</v>
      </c>
      <c r="L950" s="12">
        <f>VLOOKUP(train[[#This Row],[Sub-Category]],Análisis_ABC_XYZ[[#Headers],[#Data]],4,FALSE)</f>
        <v>0.46881743173671325</v>
      </c>
    </row>
    <row r="951" spans="1:12" x14ac:dyDescent="0.35">
      <c r="A951" s="2">
        <v>42242</v>
      </c>
      <c r="B951" s="1" t="s">
        <v>12</v>
      </c>
      <c r="C951" s="1" t="s">
        <v>231</v>
      </c>
      <c r="D951" s="1" t="s">
        <v>26</v>
      </c>
      <c r="E951" s="1" t="s">
        <v>56</v>
      </c>
      <c r="F951" s="18">
        <v>176.8</v>
      </c>
      <c r="G951" t="s">
        <v>3505</v>
      </c>
      <c r="H951" s="1">
        <f>IF(COUNTIF(G$2:G951,G951)=1,1,0)</f>
        <v>1</v>
      </c>
      <c r="I951" s="1">
        <v>8</v>
      </c>
      <c r="J951" s="1">
        <v>0</v>
      </c>
      <c r="K951" s="1">
        <v>22.984000000000009</v>
      </c>
      <c r="L951" s="12">
        <f>VLOOKUP(train[[#This Row],[Sub-Category]],Análisis_ABC_XYZ[[#Headers],[#Data]],4,FALSE)</f>
        <v>0.52062335344040378</v>
      </c>
    </row>
    <row r="952" spans="1:12" x14ac:dyDescent="0.35">
      <c r="A952" s="2">
        <v>42242</v>
      </c>
      <c r="B952" s="1" t="s">
        <v>81</v>
      </c>
      <c r="C952" s="1" t="s">
        <v>1301</v>
      </c>
      <c r="D952" s="1" t="s">
        <v>26</v>
      </c>
      <c r="E952" s="1" t="s">
        <v>56</v>
      </c>
      <c r="F952" s="18">
        <v>149.97</v>
      </c>
      <c r="G952" t="s">
        <v>2858</v>
      </c>
      <c r="H952" s="1">
        <f>IF(COUNTIF(G$2:G952,G952)=1,1,0)</f>
        <v>1</v>
      </c>
      <c r="I952" s="1">
        <v>3</v>
      </c>
      <c r="J952" s="1">
        <v>0</v>
      </c>
      <c r="K952" s="1">
        <v>52.489499999999992</v>
      </c>
      <c r="L952" s="12">
        <f>VLOOKUP(train[[#This Row],[Sub-Category]],Análisis_ABC_XYZ[[#Headers],[#Data]],4,FALSE)</f>
        <v>0.52062335344040378</v>
      </c>
    </row>
    <row r="953" spans="1:12" x14ac:dyDescent="0.35">
      <c r="A953" s="2">
        <v>42242</v>
      </c>
      <c r="B953" s="1" t="s">
        <v>81</v>
      </c>
      <c r="C953" s="1" t="s">
        <v>1283</v>
      </c>
      <c r="D953" s="1" t="s">
        <v>14</v>
      </c>
      <c r="E953" s="1" t="s">
        <v>36</v>
      </c>
      <c r="F953" s="18">
        <v>17.34</v>
      </c>
      <c r="G953" t="s">
        <v>2361</v>
      </c>
      <c r="H953" s="1">
        <f>IF(COUNTIF(G$2:G953,G953)=1,1,0)</f>
        <v>1</v>
      </c>
      <c r="I953" s="1">
        <v>3</v>
      </c>
      <c r="J953" s="1">
        <v>0</v>
      </c>
      <c r="K953" s="1">
        <v>8.4966000000000008</v>
      </c>
      <c r="L953" s="12">
        <f>VLOOKUP(train[[#This Row],[Sub-Category]],Análisis_ABC_XYZ[[#Headers],[#Data]],4,FALSE)</f>
        <v>0.43613829632717294</v>
      </c>
    </row>
    <row r="954" spans="1:12" x14ac:dyDescent="0.35">
      <c r="A954" s="2">
        <v>42242</v>
      </c>
      <c r="B954" s="1" t="s">
        <v>81</v>
      </c>
      <c r="C954" s="1" t="s">
        <v>1637</v>
      </c>
      <c r="D954" s="1" t="s">
        <v>8</v>
      </c>
      <c r="E954" s="1" t="s">
        <v>22</v>
      </c>
      <c r="F954" s="18">
        <v>10.68</v>
      </c>
      <c r="G954" t="s">
        <v>2361</v>
      </c>
      <c r="H954" s="1">
        <f>IF(COUNTIF(G$2:G954,G954)=1,1,0)</f>
        <v>0</v>
      </c>
      <c r="I954" s="1">
        <v>4</v>
      </c>
      <c r="J954" s="1">
        <v>0</v>
      </c>
      <c r="K954" s="1">
        <v>4.0583999999999998</v>
      </c>
      <c r="L954" s="12">
        <f>VLOOKUP(train[[#This Row],[Sub-Category]],Análisis_ABC_XYZ[[#Headers],[#Data]],4,FALSE)</f>
        <v>0.4595170286641902</v>
      </c>
    </row>
    <row r="955" spans="1:12" x14ac:dyDescent="0.35">
      <c r="A955" s="2">
        <v>42242</v>
      </c>
      <c r="B955" s="1" t="s">
        <v>81</v>
      </c>
      <c r="C955" s="1" t="s">
        <v>1074</v>
      </c>
      <c r="D955" s="1" t="s">
        <v>14</v>
      </c>
      <c r="E955" s="1" t="s">
        <v>24</v>
      </c>
      <c r="F955" s="18">
        <v>8.64</v>
      </c>
      <c r="G955" t="s">
        <v>2858</v>
      </c>
      <c r="H955" s="1">
        <f>IF(COUNTIF(G$2:G955,G955)=1,1,0)</f>
        <v>0</v>
      </c>
      <c r="I955" s="1">
        <v>3</v>
      </c>
      <c r="J955" s="1">
        <v>0</v>
      </c>
      <c r="K955" s="1">
        <v>2.5055999999999998</v>
      </c>
      <c r="L955" s="12">
        <f>VLOOKUP(train[[#This Row],[Sub-Category]],Análisis_ABC_XYZ[[#Headers],[#Data]],4,FALSE)</f>
        <v>0.45632477063632687</v>
      </c>
    </row>
    <row r="956" spans="1:12" x14ac:dyDescent="0.35">
      <c r="A956" s="2">
        <v>42242</v>
      </c>
      <c r="B956" s="1" t="s">
        <v>81</v>
      </c>
      <c r="C956" s="1" t="s">
        <v>1005</v>
      </c>
      <c r="D956" s="1" t="s">
        <v>14</v>
      </c>
      <c r="E956" s="1" t="s">
        <v>36</v>
      </c>
      <c r="F956" s="18">
        <v>3.38</v>
      </c>
      <c r="G956" t="s">
        <v>2361</v>
      </c>
      <c r="H956" s="1">
        <f>IF(COUNTIF(G$2:G956,G956)=1,1,0)</f>
        <v>0</v>
      </c>
      <c r="I956" s="1">
        <v>1</v>
      </c>
      <c r="J956" s="1">
        <v>0</v>
      </c>
      <c r="K956" s="1">
        <v>1.5547999999999997</v>
      </c>
      <c r="L956" s="12">
        <f>VLOOKUP(train[[#This Row],[Sub-Category]],Análisis_ABC_XYZ[[#Headers],[#Data]],4,FALSE)</f>
        <v>0.43613829632717294</v>
      </c>
    </row>
    <row r="957" spans="1:12" x14ac:dyDescent="0.35">
      <c r="A957" s="2">
        <v>42243</v>
      </c>
      <c r="B957" s="1" t="s">
        <v>107</v>
      </c>
      <c r="C957" s="1" t="s">
        <v>1453</v>
      </c>
      <c r="D957" s="1" t="s">
        <v>8</v>
      </c>
      <c r="E957" s="1" t="s">
        <v>18</v>
      </c>
      <c r="F957" s="18">
        <v>1202.94</v>
      </c>
      <c r="G957" t="s">
        <v>3986</v>
      </c>
      <c r="H957" s="1">
        <f>IF(COUNTIF(G$2:G957,G957)=1,1,0)</f>
        <v>1</v>
      </c>
      <c r="I957" s="1">
        <v>3</v>
      </c>
      <c r="J957" s="1">
        <v>0</v>
      </c>
      <c r="K957" s="1">
        <v>300.73500000000001</v>
      </c>
      <c r="L957" s="12">
        <f>VLOOKUP(train[[#This Row],[Sub-Category]],Análisis_ABC_XYZ[[#Headers],[#Data]],4,FALSE)</f>
        <v>0.55975208308209756</v>
      </c>
    </row>
    <row r="958" spans="1:12" x14ac:dyDescent="0.35">
      <c r="A958" s="2">
        <v>42243</v>
      </c>
      <c r="B958" s="1" t="s">
        <v>107</v>
      </c>
      <c r="C958" s="1" t="s">
        <v>1201</v>
      </c>
      <c r="D958" s="1" t="s">
        <v>26</v>
      </c>
      <c r="E958" s="1" t="s">
        <v>27</v>
      </c>
      <c r="F958" s="18">
        <v>579.94999999999993</v>
      </c>
      <c r="G958" t="s">
        <v>3986</v>
      </c>
      <c r="H958" s="1">
        <f>IF(COUNTIF(G$2:G958,G958)=1,1,0)</f>
        <v>0</v>
      </c>
      <c r="I958" s="1">
        <v>5</v>
      </c>
      <c r="J958" s="1">
        <v>0</v>
      </c>
      <c r="K958" s="1">
        <v>168.18549999999993</v>
      </c>
      <c r="L958" s="12">
        <f>VLOOKUP(train[[#This Row],[Sub-Category]],Análisis_ABC_XYZ[[#Headers],[#Data]],4,FALSE)</f>
        <v>0.41105220110552465</v>
      </c>
    </row>
    <row r="959" spans="1:12" x14ac:dyDescent="0.35">
      <c r="A959" s="2">
        <v>42243</v>
      </c>
      <c r="B959" s="1" t="s">
        <v>12</v>
      </c>
      <c r="C959" s="1" t="s">
        <v>47</v>
      </c>
      <c r="D959" s="1" t="s">
        <v>26</v>
      </c>
      <c r="E959" s="1" t="s">
        <v>27</v>
      </c>
      <c r="F959" s="18">
        <v>213.48000000000002</v>
      </c>
      <c r="G959" t="s">
        <v>2846</v>
      </c>
      <c r="H959" s="1">
        <f>IF(COUNTIF(G$2:G959,G959)=1,1,0)</f>
        <v>1</v>
      </c>
      <c r="I959" s="1">
        <v>3</v>
      </c>
      <c r="J959" s="1">
        <v>0.2</v>
      </c>
      <c r="K959" s="1">
        <v>16.010999999999981</v>
      </c>
      <c r="L959" s="12">
        <f>VLOOKUP(train[[#This Row],[Sub-Category]],Análisis_ABC_XYZ[[#Headers],[#Data]],4,FALSE)</f>
        <v>0.41105220110552465</v>
      </c>
    </row>
    <row r="960" spans="1:12" x14ac:dyDescent="0.35">
      <c r="A960" s="2">
        <v>42243</v>
      </c>
      <c r="B960" s="1" t="s">
        <v>107</v>
      </c>
      <c r="C960" s="1" t="s">
        <v>1094</v>
      </c>
      <c r="D960" s="1" t="s">
        <v>8</v>
      </c>
      <c r="E960" s="1" t="s">
        <v>22</v>
      </c>
      <c r="F960" s="18">
        <v>29.12</v>
      </c>
      <c r="G960" t="s">
        <v>3986</v>
      </c>
      <c r="H960" s="1">
        <f>IF(COUNTIF(G$2:G960,G960)=1,1,0)</f>
        <v>0</v>
      </c>
      <c r="I960" s="1">
        <v>4</v>
      </c>
      <c r="J960" s="1">
        <v>0</v>
      </c>
      <c r="K960" s="1">
        <v>12.521600000000003</v>
      </c>
      <c r="L960" s="12">
        <f>VLOOKUP(train[[#This Row],[Sub-Category]],Análisis_ABC_XYZ[[#Headers],[#Data]],4,FALSE)</f>
        <v>0.4595170286641902</v>
      </c>
    </row>
    <row r="961" spans="1:12" x14ac:dyDescent="0.35">
      <c r="A961" s="2">
        <v>42243</v>
      </c>
      <c r="B961" s="1" t="s">
        <v>12</v>
      </c>
      <c r="C961" s="1" t="s">
        <v>48</v>
      </c>
      <c r="D961" s="1" t="s">
        <v>14</v>
      </c>
      <c r="E961" s="1" t="s">
        <v>29</v>
      </c>
      <c r="F961" s="18">
        <v>22.72</v>
      </c>
      <c r="G961" t="s">
        <v>2846</v>
      </c>
      <c r="H961" s="1">
        <f>IF(COUNTIF(G$2:G961,G961)=1,1,0)</f>
        <v>0</v>
      </c>
      <c r="I961" s="1">
        <v>4</v>
      </c>
      <c r="J961" s="1">
        <v>0.2</v>
      </c>
      <c r="K961" s="1">
        <v>7.3839999999999986</v>
      </c>
      <c r="L961" s="12">
        <f>VLOOKUP(train[[#This Row],[Sub-Category]],Análisis_ABC_XYZ[[#Headers],[#Data]],4,FALSE)</f>
        <v>0.46881743173671325</v>
      </c>
    </row>
    <row r="962" spans="1:12" x14ac:dyDescent="0.35">
      <c r="A962" s="2">
        <v>42243</v>
      </c>
      <c r="B962" s="1" t="s">
        <v>107</v>
      </c>
      <c r="C962" s="1" t="s">
        <v>545</v>
      </c>
      <c r="D962" s="1" t="s">
        <v>14</v>
      </c>
      <c r="E962" s="1" t="s">
        <v>36</v>
      </c>
      <c r="F962" s="18">
        <v>13.36</v>
      </c>
      <c r="G962" t="s">
        <v>3235</v>
      </c>
      <c r="H962" s="1">
        <f>IF(COUNTIF(G$2:G962,G962)=1,1,0)</f>
        <v>1</v>
      </c>
      <c r="I962" s="1">
        <v>2</v>
      </c>
      <c r="J962" s="1">
        <v>0</v>
      </c>
      <c r="K962" s="1">
        <v>6.4127999999999998</v>
      </c>
      <c r="L962" s="12">
        <f>VLOOKUP(train[[#This Row],[Sub-Category]],Análisis_ABC_XYZ[[#Headers],[#Data]],4,FALSE)</f>
        <v>0.43613829632717294</v>
      </c>
    </row>
    <row r="963" spans="1:12" x14ac:dyDescent="0.35">
      <c r="A963" s="2">
        <v>42243</v>
      </c>
      <c r="B963" s="1" t="s">
        <v>12</v>
      </c>
      <c r="C963" s="1" t="s">
        <v>46</v>
      </c>
      <c r="D963" s="1" t="s">
        <v>14</v>
      </c>
      <c r="E963" s="1" t="s">
        <v>24</v>
      </c>
      <c r="F963" s="18">
        <v>8.56</v>
      </c>
      <c r="G963" t="s">
        <v>2846</v>
      </c>
      <c r="H963" s="1">
        <f>IF(COUNTIF(G$2:G963,G963)=1,1,0)</f>
        <v>0</v>
      </c>
      <c r="I963" s="1">
        <v>2</v>
      </c>
      <c r="J963" s="1">
        <v>0</v>
      </c>
      <c r="K963" s="1">
        <v>2.4823999999999993</v>
      </c>
      <c r="L963" s="12">
        <f>VLOOKUP(train[[#This Row],[Sub-Category]],Análisis_ABC_XYZ[[#Headers],[#Data]],4,FALSE)</f>
        <v>0.45632477063632687</v>
      </c>
    </row>
    <row r="964" spans="1:12" x14ac:dyDescent="0.35">
      <c r="A964" s="2">
        <v>42245</v>
      </c>
      <c r="B964" s="1" t="s">
        <v>16</v>
      </c>
      <c r="C964" s="1" t="s">
        <v>1246</v>
      </c>
      <c r="D964" s="1" t="s">
        <v>14</v>
      </c>
      <c r="E964" s="1" t="s">
        <v>29</v>
      </c>
      <c r="F964" s="18">
        <v>505.1760000000001</v>
      </c>
      <c r="G964" t="s">
        <v>5865</v>
      </c>
      <c r="H964" s="1">
        <f>IF(COUNTIF(G$2:G964,G964)=1,1,0)</f>
        <v>1</v>
      </c>
      <c r="I964" s="1">
        <v>4</v>
      </c>
      <c r="J964" s="1">
        <v>0.7</v>
      </c>
      <c r="K964" s="1">
        <v>-336.78399999999988</v>
      </c>
      <c r="L964" s="12">
        <f>VLOOKUP(train[[#This Row],[Sub-Category]],Análisis_ABC_XYZ[[#Headers],[#Data]],4,FALSE)</f>
        <v>0.46881743173671325</v>
      </c>
    </row>
    <row r="965" spans="1:12" x14ac:dyDescent="0.35">
      <c r="A965" s="2">
        <v>42245</v>
      </c>
      <c r="B965" s="1" t="s">
        <v>16</v>
      </c>
      <c r="C965" s="1" t="s">
        <v>500</v>
      </c>
      <c r="D965" s="1" t="s">
        <v>8</v>
      </c>
      <c r="E965" s="1" t="s">
        <v>18</v>
      </c>
      <c r="F965" s="18">
        <v>174.05850000000001</v>
      </c>
      <c r="G965" t="s">
        <v>5865</v>
      </c>
      <c r="H965" s="1">
        <f>IF(COUNTIF(G$2:G965,G965)=1,1,0)</f>
        <v>0</v>
      </c>
      <c r="I965" s="1">
        <v>3</v>
      </c>
      <c r="J965" s="1">
        <v>0.45</v>
      </c>
      <c r="K965" s="1">
        <v>-110.76450000000001</v>
      </c>
      <c r="L965" s="12">
        <f>VLOOKUP(train[[#This Row],[Sub-Category]],Análisis_ABC_XYZ[[#Headers],[#Data]],4,FALSE)</f>
        <v>0.55975208308209756</v>
      </c>
    </row>
    <row r="966" spans="1:12" x14ac:dyDescent="0.35">
      <c r="A966" s="2">
        <v>42245</v>
      </c>
      <c r="B966" s="1" t="s">
        <v>12</v>
      </c>
      <c r="C966" s="1" t="s">
        <v>1149</v>
      </c>
      <c r="D966" s="1" t="s">
        <v>14</v>
      </c>
      <c r="E966" s="1" t="s">
        <v>36</v>
      </c>
      <c r="F966" s="18">
        <v>109.92</v>
      </c>
      <c r="G966" t="s">
        <v>3234</v>
      </c>
      <c r="H966" s="1">
        <f>IF(COUNTIF(G$2:G966,G966)=1,1,0)</f>
        <v>1</v>
      </c>
      <c r="I966" s="1">
        <v>2</v>
      </c>
      <c r="J966" s="1">
        <v>0</v>
      </c>
      <c r="K966" s="1">
        <v>53.860799999999998</v>
      </c>
      <c r="L966" s="12">
        <f>VLOOKUP(train[[#This Row],[Sub-Category]],Análisis_ABC_XYZ[[#Headers],[#Data]],4,FALSE)</f>
        <v>0.43613829632717294</v>
      </c>
    </row>
    <row r="967" spans="1:12" x14ac:dyDescent="0.35">
      <c r="A967" s="2">
        <v>42245</v>
      </c>
      <c r="B967" s="1" t="s">
        <v>16</v>
      </c>
      <c r="C967" s="1" t="s">
        <v>1245</v>
      </c>
      <c r="D967" s="1" t="s">
        <v>14</v>
      </c>
      <c r="E967" s="1" t="s">
        <v>61</v>
      </c>
      <c r="F967" s="18">
        <v>29.808</v>
      </c>
      <c r="G967" t="s">
        <v>5865</v>
      </c>
      <c r="H967" s="1">
        <f>IF(COUNTIF(G$2:G967,G967)=1,1,0)</f>
        <v>0</v>
      </c>
      <c r="I967" s="1">
        <v>2</v>
      </c>
      <c r="J967" s="1">
        <v>0.2</v>
      </c>
      <c r="K967" s="1">
        <v>10.805399999999997</v>
      </c>
      <c r="L967" s="12">
        <f>VLOOKUP(train[[#This Row],[Sub-Category]],Análisis_ABC_XYZ[[#Headers],[#Data]],4,FALSE)</f>
        <v>0.44424167803735209</v>
      </c>
    </row>
    <row r="968" spans="1:12" x14ac:dyDescent="0.35">
      <c r="A968" s="2">
        <v>42245</v>
      </c>
      <c r="B968" s="1" t="s">
        <v>12</v>
      </c>
      <c r="C968" s="1" t="s">
        <v>1150</v>
      </c>
      <c r="D968" s="1" t="s">
        <v>14</v>
      </c>
      <c r="E968" s="1" t="s">
        <v>36</v>
      </c>
      <c r="F968" s="18">
        <v>13.36</v>
      </c>
      <c r="G968" t="s">
        <v>3234</v>
      </c>
      <c r="H968" s="1">
        <f>IF(COUNTIF(G$2:G968,G968)=1,1,0)</f>
        <v>0</v>
      </c>
      <c r="I968" s="1">
        <v>2</v>
      </c>
      <c r="J968" s="1">
        <v>0</v>
      </c>
      <c r="K968" s="1">
        <v>6.4127999999999998</v>
      </c>
      <c r="L968" s="12">
        <f>VLOOKUP(train[[#This Row],[Sub-Category]],Análisis_ABC_XYZ[[#Headers],[#Data]],4,FALSE)</f>
        <v>0.43613829632717294</v>
      </c>
    </row>
    <row r="969" spans="1:12" x14ac:dyDescent="0.35">
      <c r="A969" s="2">
        <v>42246</v>
      </c>
      <c r="B969" s="1" t="s">
        <v>229</v>
      </c>
      <c r="C969" s="1" t="s">
        <v>978</v>
      </c>
      <c r="D969" s="1" t="s">
        <v>14</v>
      </c>
      <c r="E969" s="1" t="s">
        <v>20</v>
      </c>
      <c r="F969" s="18">
        <v>95.94</v>
      </c>
      <c r="G969" t="s">
        <v>2229</v>
      </c>
      <c r="H969" s="1">
        <f>IF(COUNTIF(G$2:G969,G969)=1,1,0)</f>
        <v>1</v>
      </c>
      <c r="I969" s="1">
        <v>3</v>
      </c>
      <c r="J969" s="1">
        <v>0</v>
      </c>
      <c r="K969" s="1">
        <v>9.5940000000000012</v>
      </c>
      <c r="L969" s="12">
        <f>VLOOKUP(train[[#This Row],[Sub-Category]],Análisis_ABC_XYZ[[#Headers],[#Data]],4,FALSE)</f>
        <v>0.44610841445725197</v>
      </c>
    </row>
    <row r="970" spans="1:12" x14ac:dyDescent="0.35">
      <c r="A970" s="2">
        <v>42246</v>
      </c>
      <c r="B970" s="1" t="s">
        <v>229</v>
      </c>
      <c r="C970" s="1" t="s">
        <v>948</v>
      </c>
      <c r="D970" s="1" t="s">
        <v>14</v>
      </c>
      <c r="E970" s="1" t="s">
        <v>29</v>
      </c>
      <c r="F970" s="18">
        <v>25.299999999999997</v>
      </c>
      <c r="G970" t="s">
        <v>2229</v>
      </c>
      <c r="H970" s="1">
        <f>IF(COUNTIF(G$2:G970,G970)=1,1,0)</f>
        <v>0</v>
      </c>
      <c r="I970" s="1">
        <v>5</v>
      </c>
      <c r="J970" s="1">
        <v>0</v>
      </c>
      <c r="K970" s="1">
        <v>11.890999999999998</v>
      </c>
      <c r="L970" s="12">
        <f>VLOOKUP(train[[#This Row],[Sub-Category]],Análisis_ABC_XYZ[[#Headers],[#Data]],4,FALSE)</f>
        <v>0.46881743173671325</v>
      </c>
    </row>
    <row r="971" spans="1:12" x14ac:dyDescent="0.35">
      <c r="A971" s="2">
        <v>42247</v>
      </c>
      <c r="B971" s="1" t="s">
        <v>203</v>
      </c>
      <c r="C971" s="1" t="s">
        <v>1457</v>
      </c>
      <c r="D971" s="1" t="s">
        <v>26</v>
      </c>
      <c r="E971" s="1" t="s">
        <v>56</v>
      </c>
      <c r="F971" s="18">
        <v>92.52</v>
      </c>
      <c r="G971" t="s">
        <v>5029</v>
      </c>
      <c r="H971" s="1">
        <f>IF(COUNTIF(G$2:G971,G971)=1,1,0)</f>
        <v>1</v>
      </c>
      <c r="I971" s="1">
        <v>9</v>
      </c>
      <c r="J971" s="1">
        <v>0</v>
      </c>
      <c r="K971" s="1">
        <v>18.503999999999991</v>
      </c>
      <c r="L971" s="12">
        <f>VLOOKUP(train[[#This Row],[Sub-Category]],Análisis_ABC_XYZ[[#Headers],[#Data]],4,FALSE)</f>
        <v>0.52062335344040378</v>
      </c>
    </row>
    <row r="972" spans="1:12" x14ac:dyDescent="0.35">
      <c r="A972" s="2">
        <v>42248</v>
      </c>
      <c r="B972" s="1" t="s">
        <v>89</v>
      </c>
      <c r="C972" s="1" t="s">
        <v>1268</v>
      </c>
      <c r="D972" s="1" t="s">
        <v>26</v>
      </c>
      <c r="E972" s="1" t="s">
        <v>56</v>
      </c>
      <c r="F972" s="18">
        <v>357</v>
      </c>
      <c r="G972" t="s">
        <v>2390</v>
      </c>
      <c r="H972" s="1">
        <f>IF(COUNTIF(G$2:G972,G972)=1,1,0)</f>
        <v>1</v>
      </c>
      <c r="I972" s="1">
        <v>3</v>
      </c>
      <c r="J972" s="1">
        <v>0</v>
      </c>
      <c r="K972" s="1">
        <v>57.120000000000019</v>
      </c>
      <c r="L972" s="12">
        <f>VLOOKUP(train[[#This Row],[Sub-Category]],Análisis_ABC_XYZ[[#Headers],[#Data]],4,FALSE)</f>
        <v>0.52062335344040378</v>
      </c>
    </row>
    <row r="973" spans="1:12" x14ac:dyDescent="0.35">
      <c r="A973" s="2">
        <v>42248</v>
      </c>
      <c r="B973" s="1" t="s">
        <v>12</v>
      </c>
      <c r="C973" s="1" t="s">
        <v>62</v>
      </c>
      <c r="D973" s="1" t="s">
        <v>14</v>
      </c>
      <c r="E973" s="1" t="s">
        <v>24</v>
      </c>
      <c r="F973" s="18">
        <v>53.94</v>
      </c>
      <c r="G973" t="s">
        <v>4557</v>
      </c>
      <c r="H973" s="1">
        <f>IF(COUNTIF(G$2:G973,G973)=1,1,0)</f>
        <v>1</v>
      </c>
      <c r="I973" s="1">
        <v>3</v>
      </c>
      <c r="J973" s="1">
        <v>0</v>
      </c>
      <c r="K973" s="1">
        <v>15.642599999999995</v>
      </c>
      <c r="L973" s="12">
        <f>VLOOKUP(train[[#This Row],[Sub-Category]],Análisis_ABC_XYZ[[#Headers],[#Data]],4,FALSE)</f>
        <v>0.45632477063632687</v>
      </c>
    </row>
    <row r="974" spans="1:12" x14ac:dyDescent="0.35">
      <c r="A974" s="2">
        <v>42248</v>
      </c>
      <c r="B974" s="1" t="s">
        <v>39</v>
      </c>
      <c r="C974" s="1" t="s">
        <v>316</v>
      </c>
      <c r="D974" s="1" t="s">
        <v>14</v>
      </c>
      <c r="E974" s="1" t="s">
        <v>36</v>
      </c>
      <c r="F974" s="18">
        <v>31.104000000000006</v>
      </c>
      <c r="G974" t="s">
        <v>4217</v>
      </c>
      <c r="H974" s="1">
        <f>IF(COUNTIF(G$2:G974,G974)=1,1,0)</f>
        <v>1</v>
      </c>
      <c r="I974" s="1">
        <v>6</v>
      </c>
      <c r="J974" s="1">
        <v>0.2</v>
      </c>
      <c r="K974" s="1">
        <v>10.8864</v>
      </c>
      <c r="L974" s="12">
        <f>VLOOKUP(train[[#This Row],[Sub-Category]],Análisis_ABC_XYZ[[#Headers],[#Data]],4,FALSE)</f>
        <v>0.43613829632717294</v>
      </c>
    </row>
    <row r="975" spans="1:12" x14ac:dyDescent="0.35">
      <c r="A975" s="2">
        <v>42248</v>
      </c>
      <c r="B975" s="1" t="s">
        <v>89</v>
      </c>
      <c r="C975" s="1" t="s">
        <v>774</v>
      </c>
      <c r="D975" s="1" t="s">
        <v>14</v>
      </c>
      <c r="E975" s="1" t="s">
        <v>29</v>
      </c>
      <c r="F975" s="18">
        <v>23.744</v>
      </c>
      <c r="G975" t="s">
        <v>2390</v>
      </c>
      <c r="H975" s="1">
        <f>IF(COUNTIF(G$2:G975,G975)=1,1,0)</f>
        <v>0</v>
      </c>
      <c r="I975" s="1">
        <v>2</v>
      </c>
      <c r="J975" s="1">
        <v>0.2</v>
      </c>
      <c r="K975" s="1">
        <v>8.3103999999999996</v>
      </c>
      <c r="L975" s="12">
        <f>VLOOKUP(train[[#This Row],[Sub-Category]],Análisis_ABC_XYZ[[#Headers],[#Data]],4,FALSE)</f>
        <v>0.46881743173671325</v>
      </c>
    </row>
    <row r="976" spans="1:12" x14ac:dyDescent="0.35">
      <c r="A976" s="2">
        <v>42248</v>
      </c>
      <c r="B976" s="1" t="s">
        <v>39</v>
      </c>
      <c r="C976" s="1" t="s">
        <v>589</v>
      </c>
      <c r="D976" s="1" t="s">
        <v>14</v>
      </c>
      <c r="E976" s="1" t="s">
        <v>29</v>
      </c>
      <c r="F976" s="18">
        <v>3.6479999999999992</v>
      </c>
      <c r="G976" t="s">
        <v>4217</v>
      </c>
      <c r="H976" s="1">
        <f>IF(COUNTIF(G$2:G976,G976)=1,1,0)</f>
        <v>0</v>
      </c>
      <c r="I976" s="1">
        <v>3</v>
      </c>
      <c r="J976" s="1">
        <v>0.8</v>
      </c>
      <c r="K976" s="1">
        <v>-6.0192000000000032</v>
      </c>
      <c r="L976" s="12">
        <f>VLOOKUP(train[[#This Row],[Sub-Category]],Análisis_ABC_XYZ[[#Headers],[#Data]],4,FALSE)</f>
        <v>0.46881743173671325</v>
      </c>
    </row>
    <row r="977" spans="1:12" x14ac:dyDescent="0.35">
      <c r="A977" s="2">
        <v>42249</v>
      </c>
      <c r="B977" s="1" t="s">
        <v>501</v>
      </c>
      <c r="C977" s="1" t="s">
        <v>1244</v>
      </c>
      <c r="D977" s="1" t="s">
        <v>14</v>
      </c>
      <c r="E977" s="1" t="s">
        <v>29</v>
      </c>
      <c r="F977" s="18">
        <v>1793.98</v>
      </c>
      <c r="G977" t="s">
        <v>6535</v>
      </c>
      <c r="H977" s="1">
        <f>IF(COUNTIF(G$2:G977,G977)=1,1,0)</f>
        <v>1</v>
      </c>
      <c r="I977" s="1">
        <v>2</v>
      </c>
      <c r="J977" s="1">
        <v>0</v>
      </c>
      <c r="K977" s="1">
        <v>843.17059999999992</v>
      </c>
      <c r="L977" s="12">
        <f>VLOOKUP(train[[#This Row],[Sub-Category]],Análisis_ABC_XYZ[[#Headers],[#Data]],4,FALSE)</f>
        <v>0.46881743173671325</v>
      </c>
    </row>
    <row r="978" spans="1:12" x14ac:dyDescent="0.35">
      <c r="A978" s="2">
        <v>42249</v>
      </c>
      <c r="B978" s="1" t="s">
        <v>39</v>
      </c>
      <c r="C978" s="1" t="s">
        <v>1460</v>
      </c>
      <c r="D978" s="1" t="s">
        <v>26</v>
      </c>
      <c r="E978" s="1" t="s">
        <v>208</v>
      </c>
      <c r="F978" s="18">
        <v>559.71</v>
      </c>
      <c r="G978" t="s">
        <v>6176</v>
      </c>
      <c r="H978" s="1">
        <f>IF(COUNTIF(G$2:G978,G978)=1,1,0)</f>
        <v>1</v>
      </c>
      <c r="I978" s="1">
        <v>3</v>
      </c>
      <c r="J978" s="1">
        <v>0.4</v>
      </c>
      <c r="K978" s="1">
        <v>-121.27049999999997</v>
      </c>
      <c r="L978" s="12">
        <f>VLOOKUP(train[[#This Row],[Sub-Category]],Análisis_ABC_XYZ[[#Headers],[#Data]],4,FALSE)</f>
        <v>0.5183572270896134</v>
      </c>
    </row>
    <row r="979" spans="1:12" x14ac:dyDescent="0.35">
      <c r="A979" s="2">
        <v>42249</v>
      </c>
      <c r="B979" s="1" t="s">
        <v>72</v>
      </c>
      <c r="C979" s="1" t="s">
        <v>152</v>
      </c>
      <c r="D979" s="1" t="s">
        <v>26</v>
      </c>
      <c r="E979" s="1" t="s">
        <v>56</v>
      </c>
      <c r="F979" s="18">
        <v>475.94400000000002</v>
      </c>
      <c r="G979" t="s">
        <v>6752</v>
      </c>
      <c r="H979" s="1">
        <f>IF(COUNTIF(G$2:G979,G979)=1,1,0)</f>
        <v>1</v>
      </c>
      <c r="I979" s="1">
        <v>7</v>
      </c>
      <c r="J979" s="1">
        <v>0.2</v>
      </c>
      <c r="K979" s="1">
        <v>95.188799999999972</v>
      </c>
      <c r="L979" s="12">
        <f>VLOOKUP(train[[#This Row],[Sub-Category]],Análisis_ABC_XYZ[[#Headers],[#Data]],4,FALSE)</f>
        <v>0.52062335344040378</v>
      </c>
    </row>
    <row r="980" spans="1:12" x14ac:dyDescent="0.35">
      <c r="A980" s="2">
        <v>42249</v>
      </c>
      <c r="B980" s="1" t="s">
        <v>72</v>
      </c>
      <c r="C980" s="1" t="s">
        <v>654</v>
      </c>
      <c r="D980" s="1" t="s">
        <v>26</v>
      </c>
      <c r="E980" s="1" t="s">
        <v>56</v>
      </c>
      <c r="F980" s="18">
        <v>239.976</v>
      </c>
      <c r="G980" t="s">
        <v>6612</v>
      </c>
      <c r="H980" s="1">
        <f>IF(COUNTIF(G$2:G980,G980)=1,1,0)</f>
        <v>1</v>
      </c>
      <c r="I980" s="1">
        <v>3</v>
      </c>
      <c r="J980" s="1">
        <v>0.2</v>
      </c>
      <c r="K980" s="1">
        <v>53.994600000000005</v>
      </c>
      <c r="L980" s="12">
        <f>VLOOKUP(train[[#This Row],[Sub-Category]],Análisis_ABC_XYZ[[#Headers],[#Data]],4,FALSE)</f>
        <v>0.52062335344040378</v>
      </c>
    </row>
    <row r="981" spans="1:12" x14ac:dyDescent="0.35">
      <c r="A981" s="2">
        <v>42249</v>
      </c>
      <c r="B981" s="1" t="s">
        <v>89</v>
      </c>
      <c r="C981" s="1" t="s">
        <v>1525</v>
      </c>
      <c r="D981" s="1" t="s">
        <v>8</v>
      </c>
      <c r="E981" s="1" t="s">
        <v>22</v>
      </c>
      <c r="F981" s="18">
        <v>70.709999999999994</v>
      </c>
      <c r="G981" t="s">
        <v>2170</v>
      </c>
      <c r="H981" s="1">
        <f>IF(COUNTIF(G$2:G981,G981)=1,1,0)</f>
        <v>1</v>
      </c>
      <c r="I981" s="1">
        <v>1</v>
      </c>
      <c r="J981" s="1">
        <v>0</v>
      </c>
      <c r="K981" s="1">
        <v>4.9496999999999929</v>
      </c>
      <c r="L981" s="12">
        <f>VLOOKUP(train[[#This Row],[Sub-Category]],Análisis_ABC_XYZ[[#Headers],[#Data]],4,FALSE)</f>
        <v>0.4595170286641902</v>
      </c>
    </row>
    <row r="982" spans="1:12" x14ac:dyDescent="0.35">
      <c r="A982" s="2">
        <v>42249</v>
      </c>
      <c r="B982" s="1" t="s">
        <v>89</v>
      </c>
      <c r="C982" s="1" t="s">
        <v>391</v>
      </c>
      <c r="D982" s="1" t="s">
        <v>14</v>
      </c>
      <c r="E982" s="1" t="s">
        <v>24</v>
      </c>
      <c r="F982" s="18">
        <v>57.75</v>
      </c>
      <c r="G982" t="s">
        <v>3344</v>
      </c>
      <c r="H982" s="1">
        <f>IF(COUNTIF(G$2:G982,G982)=1,1,0)</f>
        <v>1</v>
      </c>
      <c r="I982" s="1">
        <v>5</v>
      </c>
      <c r="J982" s="1">
        <v>0</v>
      </c>
      <c r="K982" s="1">
        <v>16.170000000000002</v>
      </c>
      <c r="L982" s="12">
        <f>VLOOKUP(train[[#This Row],[Sub-Category]],Análisis_ABC_XYZ[[#Headers],[#Data]],4,FALSE)</f>
        <v>0.45632477063632687</v>
      </c>
    </row>
    <row r="983" spans="1:12" x14ac:dyDescent="0.35">
      <c r="A983" s="2">
        <v>42249</v>
      </c>
      <c r="B983" s="1" t="s">
        <v>89</v>
      </c>
      <c r="C983" s="1" t="s">
        <v>1731</v>
      </c>
      <c r="D983" s="1" t="s">
        <v>14</v>
      </c>
      <c r="E983" s="1" t="s">
        <v>24</v>
      </c>
      <c r="F983" s="18">
        <v>21.240000000000002</v>
      </c>
      <c r="G983" t="s">
        <v>3691</v>
      </c>
      <c r="H983" s="1">
        <f>IF(COUNTIF(G$2:G983,G983)=1,1,0)</f>
        <v>1</v>
      </c>
      <c r="I983" s="1">
        <v>3</v>
      </c>
      <c r="J983" s="1">
        <v>0</v>
      </c>
      <c r="K983" s="1">
        <v>8.071200000000001</v>
      </c>
      <c r="L983" s="12">
        <f>VLOOKUP(train[[#This Row],[Sub-Category]],Análisis_ABC_XYZ[[#Headers],[#Data]],4,FALSE)</f>
        <v>0.45632477063632687</v>
      </c>
    </row>
    <row r="984" spans="1:12" x14ac:dyDescent="0.35">
      <c r="A984" s="2">
        <v>42249</v>
      </c>
      <c r="B984" s="1" t="s">
        <v>89</v>
      </c>
      <c r="C984" s="1" t="s">
        <v>1008</v>
      </c>
      <c r="D984" s="1" t="s">
        <v>14</v>
      </c>
      <c r="E984" s="1" t="s">
        <v>31</v>
      </c>
      <c r="F984" s="18">
        <v>19.899999999999999</v>
      </c>
      <c r="G984" t="s">
        <v>2170</v>
      </c>
      <c r="H984" s="1">
        <f>IF(COUNTIF(G$2:G984,G984)=1,1,0)</f>
        <v>0</v>
      </c>
      <c r="I984" s="1">
        <v>1</v>
      </c>
      <c r="J984" s="1">
        <v>0</v>
      </c>
      <c r="K984" s="1">
        <v>8.9549999999999983</v>
      </c>
      <c r="L984" s="12">
        <f>VLOOKUP(train[[#This Row],[Sub-Category]],Análisis_ABC_XYZ[[#Headers],[#Data]],4,FALSE)</f>
        <v>0.49507917887403441</v>
      </c>
    </row>
    <row r="985" spans="1:12" x14ac:dyDescent="0.35">
      <c r="A985" s="2">
        <v>42249</v>
      </c>
      <c r="B985" s="1" t="s">
        <v>89</v>
      </c>
      <c r="C985" s="1" t="s">
        <v>878</v>
      </c>
      <c r="D985" s="1" t="s">
        <v>14</v>
      </c>
      <c r="E985" s="1" t="s">
        <v>36</v>
      </c>
      <c r="F985" s="18">
        <v>14.940000000000001</v>
      </c>
      <c r="G985" t="s">
        <v>3344</v>
      </c>
      <c r="H985" s="1">
        <f>IF(COUNTIF(G$2:G985,G985)=1,1,0)</f>
        <v>0</v>
      </c>
      <c r="I985" s="1">
        <v>3</v>
      </c>
      <c r="J985" s="1">
        <v>0</v>
      </c>
      <c r="K985" s="1">
        <v>7.0218000000000007</v>
      </c>
      <c r="L985" s="12">
        <f>VLOOKUP(train[[#This Row],[Sub-Category]],Análisis_ABC_XYZ[[#Headers],[#Data]],4,FALSE)</f>
        <v>0.43613829632717294</v>
      </c>
    </row>
    <row r="986" spans="1:12" x14ac:dyDescent="0.35">
      <c r="A986" s="2">
        <v>42250</v>
      </c>
      <c r="B986" s="1" t="s">
        <v>89</v>
      </c>
      <c r="C986" s="1" t="s">
        <v>849</v>
      </c>
      <c r="D986" s="1" t="s">
        <v>14</v>
      </c>
      <c r="E986" s="1" t="s">
        <v>15</v>
      </c>
      <c r="F986" s="18">
        <v>14.399999999999999</v>
      </c>
      <c r="G986" t="s">
        <v>2107</v>
      </c>
      <c r="H986" s="1">
        <f>IF(COUNTIF(G$2:G986,G986)=1,1,0)</f>
        <v>1</v>
      </c>
      <c r="I986" s="1">
        <v>5</v>
      </c>
      <c r="J986" s="1">
        <v>0</v>
      </c>
      <c r="K986" s="1">
        <v>7.056</v>
      </c>
      <c r="L986" s="12">
        <f>VLOOKUP(train[[#This Row],[Sub-Category]],Análisis_ABC_XYZ[[#Headers],[#Data]],4,FALSE)</f>
        <v>0.4647369236065339</v>
      </c>
    </row>
    <row r="987" spans="1:12" x14ac:dyDescent="0.35">
      <c r="A987" s="2">
        <v>42250</v>
      </c>
      <c r="B987" s="1" t="s">
        <v>39</v>
      </c>
      <c r="C987" s="1" t="s">
        <v>1809</v>
      </c>
      <c r="D987" s="1" t="s">
        <v>14</v>
      </c>
      <c r="E987" s="1" t="s">
        <v>29</v>
      </c>
      <c r="F987" s="18">
        <v>7.6799999999999979</v>
      </c>
      <c r="G987" t="s">
        <v>2773</v>
      </c>
      <c r="H987" s="1">
        <f>IF(COUNTIF(G$2:G987,G987)=1,1,0)</f>
        <v>1</v>
      </c>
      <c r="I987" s="1">
        <v>5</v>
      </c>
      <c r="J987" s="1">
        <v>0.8</v>
      </c>
      <c r="K987" s="1">
        <v>-11.52</v>
      </c>
      <c r="L987" s="12">
        <f>VLOOKUP(train[[#This Row],[Sub-Category]],Análisis_ABC_XYZ[[#Headers],[#Data]],4,FALSE)</f>
        <v>0.46881743173671325</v>
      </c>
    </row>
    <row r="988" spans="1:12" x14ac:dyDescent="0.35">
      <c r="A988" s="2">
        <v>42252</v>
      </c>
      <c r="B988" s="1" t="s">
        <v>157</v>
      </c>
      <c r="C988" s="1" t="s">
        <v>610</v>
      </c>
      <c r="D988" s="1" t="s">
        <v>14</v>
      </c>
      <c r="E988" s="1" t="s">
        <v>20</v>
      </c>
      <c r="F988" s="18">
        <v>264.32</v>
      </c>
      <c r="G988" t="s">
        <v>5813</v>
      </c>
      <c r="H988" s="1">
        <f>IF(COUNTIF(G$2:G988,G988)=1,1,0)</f>
        <v>1</v>
      </c>
      <c r="I988" s="1">
        <v>2</v>
      </c>
      <c r="J988" s="1">
        <v>0.2</v>
      </c>
      <c r="K988" s="1">
        <v>19.823999999999998</v>
      </c>
      <c r="L988" s="12">
        <f>VLOOKUP(train[[#This Row],[Sub-Category]],Análisis_ABC_XYZ[[#Headers],[#Data]],4,FALSE)</f>
        <v>0.44610841445725197</v>
      </c>
    </row>
    <row r="989" spans="1:12" x14ac:dyDescent="0.35">
      <c r="A989" s="2">
        <v>42252</v>
      </c>
      <c r="B989" s="1" t="s">
        <v>16</v>
      </c>
      <c r="C989" s="1" t="s">
        <v>352</v>
      </c>
      <c r="D989" s="1" t="s">
        <v>8</v>
      </c>
      <c r="E989" s="1" t="s">
        <v>22</v>
      </c>
      <c r="F989" s="18">
        <v>31.983999999999998</v>
      </c>
      <c r="G989" t="s">
        <v>5903</v>
      </c>
      <c r="H989" s="1">
        <f>IF(COUNTIF(G$2:G989,G989)=1,1,0)</f>
        <v>1</v>
      </c>
      <c r="I989" s="1">
        <v>2</v>
      </c>
      <c r="J989" s="1">
        <v>0.2</v>
      </c>
      <c r="K989" s="1">
        <v>1.9989999999999979</v>
      </c>
      <c r="L989" s="12">
        <f>VLOOKUP(train[[#This Row],[Sub-Category]],Análisis_ABC_XYZ[[#Headers],[#Data]],4,FALSE)</f>
        <v>0.4595170286641902</v>
      </c>
    </row>
    <row r="990" spans="1:12" x14ac:dyDescent="0.35">
      <c r="A990" s="2">
        <v>42253</v>
      </c>
      <c r="B990" s="1" t="s">
        <v>12</v>
      </c>
      <c r="C990" s="1" t="s">
        <v>637</v>
      </c>
      <c r="D990" s="1" t="s">
        <v>14</v>
      </c>
      <c r="E990" s="1" t="s">
        <v>15</v>
      </c>
      <c r="F990" s="18">
        <v>58.48</v>
      </c>
      <c r="G990" t="s">
        <v>4333</v>
      </c>
      <c r="H990" s="1">
        <f>IF(COUNTIF(G$2:G990,G990)=1,1,0)</f>
        <v>1</v>
      </c>
      <c r="I990" s="1">
        <v>8</v>
      </c>
      <c r="J990" s="1">
        <v>0</v>
      </c>
      <c r="K990" s="1">
        <v>27.485599999999998</v>
      </c>
      <c r="L990" s="12">
        <f>VLOOKUP(train[[#This Row],[Sub-Category]],Análisis_ABC_XYZ[[#Headers],[#Data]],4,FALSE)</f>
        <v>0.4647369236065339</v>
      </c>
    </row>
    <row r="991" spans="1:12" x14ac:dyDescent="0.35">
      <c r="A991" s="2">
        <v>42253</v>
      </c>
      <c r="B991" s="1" t="s">
        <v>12</v>
      </c>
      <c r="C991" s="1" t="s">
        <v>21</v>
      </c>
      <c r="D991" s="1" t="s">
        <v>8</v>
      </c>
      <c r="E991" s="1" t="s">
        <v>22</v>
      </c>
      <c r="F991" s="18">
        <v>41.88</v>
      </c>
      <c r="G991" t="s">
        <v>4333</v>
      </c>
      <c r="H991" s="1">
        <f>IF(COUNTIF(G$2:G991,G991)=1,1,0)</f>
        <v>0</v>
      </c>
      <c r="I991" s="1">
        <v>6</v>
      </c>
      <c r="J991" s="1">
        <v>0</v>
      </c>
      <c r="K991" s="1">
        <v>12.145199999999997</v>
      </c>
      <c r="L991" s="12">
        <f>VLOOKUP(train[[#This Row],[Sub-Category]],Análisis_ABC_XYZ[[#Headers],[#Data]],4,FALSE)</f>
        <v>0.4595170286641902</v>
      </c>
    </row>
    <row r="992" spans="1:12" x14ac:dyDescent="0.35">
      <c r="A992" s="2">
        <v>42254</v>
      </c>
      <c r="B992" s="1" t="s">
        <v>198</v>
      </c>
      <c r="C992" s="1" t="s">
        <v>1440</v>
      </c>
      <c r="D992" s="1" t="s">
        <v>8</v>
      </c>
      <c r="E992" s="1" t="s">
        <v>22</v>
      </c>
      <c r="F992" s="18">
        <v>821.87999999999988</v>
      </c>
      <c r="G992" t="s">
        <v>3198</v>
      </c>
      <c r="H992" s="1">
        <f>IF(COUNTIF(G$2:G992,G992)=1,1,0)</f>
        <v>1</v>
      </c>
      <c r="I992" s="1">
        <v>6</v>
      </c>
      <c r="J992" s="1">
        <v>0</v>
      </c>
      <c r="K992" s="1">
        <v>213.68880000000001</v>
      </c>
      <c r="L992" s="12">
        <f>VLOOKUP(train[[#This Row],[Sub-Category]],Análisis_ABC_XYZ[[#Headers],[#Data]],4,FALSE)</f>
        <v>0.4595170286641902</v>
      </c>
    </row>
    <row r="993" spans="1:12" x14ac:dyDescent="0.35">
      <c r="A993" s="2">
        <v>42254</v>
      </c>
      <c r="B993" s="1" t="s">
        <v>39</v>
      </c>
      <c r="C993" s="1" t="s">
        <v>1275</v>
      </c>
      <c r="D993" s="1" t="s">
        <v>26</v>
      </c>
      <c r="E993" s="1" t="s">
        <v>56</v>
      </c>
      <c r="F993" s="18">
        <v>46.688000000000002</v>
      </c>
      <c r="G993" t="s">
        <v>2283</v>
      </c>
      <c r="H993" s="1">
        <f>IF(COUNTIF(G$2:G993,G993)=1,1,0)</f>
        <v>1</v>
      </c>
      <c r="I993" s="1">
        <v>4</v>
      </c>
      <c r="J993" s="1">
        <v>0.2</v>
      </c>
      <c r="K993" s="1">
        <v>-2.9180000000000028</v>
      </c>
      <c r="L993" s="12">
        <f>VLOOKUP(train[[#This Row],[Sub-Category]],Análisis_ABC_XYZ[[#Headers],[#Data]],4,FALSE)</f>
        <v>0.52062335344040378</v>
      </c>
    </row>
    <row r="994" spans="1:12" x14ac:dyDescent="0.35">
      <c r="A994" s="2">
        <v>42254</v>
      </c>
      <c r="B994" s="1" t="s">
        <v>198</v>
      </c>
      <c r="C994" s="1" t="s">
        <v>1044</v>
      </c>
      <c r="D994" s="1" t="s">
        <v>8</v>
      </c>
      <c r="E994" s="1" t="s">
        <v>18</v>
      </c>
      <c r="F994" s="18">
        <v>429.90000000000003</v>
      </c>
      <c r="G994" t="s">
        <v>3626</v>
      </c>
      <c r="H994" s="1">
        <f>IF(COUNTIF(G$2:G994,G994)=1,1,0)</f>
        <v>1</v>
      </c>
      <c r="I994" s="1">
        <v>5</v>
      </c>
      <c r="J994" s="1">
        <v>0</v>
      </c>
      <c r="K994" s="1">
        <v>111.77400000000003</v>
      </c>
      <c r="L994" s="12">
        <f>VLOOKUP(train[[#This Row],[Sub-Category]],Análisis_ABC_XYZ[[#Headers],[#Data]],4,FALSE)</f>
        <v>0.55975208308209756</v>
      </c>
    </row>
    <row r="995" spans="1:12" x14ac:dyDescent="0.35">
      <c r="A995" s="2">
        <v>42254</v>
      </c>
      <c r="B995" s="1" t="s">
        <v>52</v>
      </c>
      <c r="C995" s="1" t="s">
        <v>1160</v>
      </c>
      <c r="D995" s="1" t="s">
        <v>26</v>
      </c>
      <c r="E995" s="1" t="s">
        <v>208</v>
      </c>
      <c r="F995" s="18">
        <v>399.54</v>
      </c>
      <c r="G995" t="s">
        <v>5907</v>
      </c>
      <c r="H995" s="1">
        <f>IF(COUNTIF(G$2:G995,G995)=1,1,0)</f>
        <v>1</v>
      </c>
      <c r="I995" s="1">
        <v>4</v>
      </c>
      <c r="J995" s="1">
        <v>0.7</v>
      </c>
      <c r="K995" s="1">
        <v>-559.35599999999988</v>
      </c>
      <c r="L995" s="12">
        <f>VLOOKUP(train[[#This Row],[Sub-Category]],Análisis_ABC_XYZ[[#Headers],[#Data]],4,FALSE)</f>
        <v>0.5183572270896134</v>
      </c>
    </row>
    <row r="996" spans="1:12" x14ac:dyDescent="0.35">
      <c r="A996" s="2">
        <v>42254</v>
      </c>
      <c r="B996" s="1" t="s">
        <v>89</v>
      </c>
      <c r="C996" s="1" t="s">
        <v>1489</v>
      </c>
      <c r="D996" s="1" t="s">
        <v>26</v>
      </c>
      <c r="E996" s="1" t="s">
        <v>27</v>
      </c>
      <c r="F996" s="18">
        <v>377.96999999999997</v>
      </c>
      <c r="G996" t="s">
        <v>5986</v>
      </c>
      <c r="H996" s="1">
        <f>IF(COUNTIF(G$2:G996,G996)=1,1,0)</f>
        <v>1</v>
      </c>
      <c r="I996" s="1">
        <v>3</v>
      </c>
      <c r="J996" s="1">
        <v>0</v>
      </c>
      <c r="K996" s="1">
        <v>109.61129999999999</v>
      </c>
      <c r="L996" s="12">
        <f>VLOOKUP(train[[#This Row],[Sub-Category]],Análisis_ABC_XYZ[[#Headers],[#Data]],4,FALSE)</f>
        <v>0.41105220110552465</v>
      </c>
    </row>
    <row r="997" spans="1:12" x14ac:dyDescent="0.35">
      <c r="A997" s="2">
        <v>42254</v>
      </c>
      <c r="B997" s="1" t="s">
        <v>72</v>
      </c>
      <c r="C997" s="1" t="s">
        <v>633</v>
      </c>
      <c r="D997" s="1" t="s">
        <v>14</v>
      </c>
      <c r="E997" s="1" t="s">
        <v>29</v>
      </c>
      <c r="F997" s="18">
        <v>304.98999999999995</v>
      </c>
      <c r="G997" t="s">
        <v>3222</v>
      </c>
      <c r="H997" s="1">
        <f>IF(COUNTIF(G$2:G997,G997)=1,1,0)</f>
        <v>1</v>
      </c>
      <c r="I997" s="1">
        <v>5</v>
      </c>
      <c r="J997" s="1">
        <v>0.8</v>
      </c>
      <c r="K997" s="1">
        <v>-533.73250000000007</v>
      </c>
      <c r="L997" s="12">
        <f>VLOOKUP(train[[#This Row],[Sub-Category]],Análisis_ABC_XYZ[[#Headers],[#Data]],4,FALSE)</f>
        <v>0.46881743173671325</v>
      </c>
    </row>
    <row r="998" spans="1:12" x14ac:dyDescent="0.35">
      <c r="A998" s="2">
        <v>42254</v>
      </c>
      <c r="B998" s="1" t="s">
        <v>39</v>
      </c>
      <c r="C998" s="1" t="s">
        <v>804</v>
      </c>
      <c r="D998" s="1" t="s">
        <v>8</v>
      </c>
      <c r="E998" s="1" t="s">
        <v>18</v>
      </c>
      <c r="F998" s="18">
        <v>200.79500000000002</v>
      </c>
      <c r="G998" t="s">
        <v>2283</v>
      </c>
      <c r="H998" s="1">
        <f>IF(COUNTIF(G$2:G998,G998)=1,1,0)</f>
        <v>0</v>
      </c>
      <c r="I998" s="1">
        <v>1</v>
      </c>
      <c r="J998" s="1">
        <v>0.3</v>
      </c>
      <c r="K998" s="1">
        <v>-22.948000000000008</v>
      </c>
      <c r="L998" s="12">
        <f>VLOOKUP(train[[#This Row],[Sub-Category]],Análisis_ABC_XYZ[[#Headers],[#Data]],4,FALSE)</f>
        <v>0.55975208308209756</v>
      </c>
    </row>
    <row r="999" spans="1:12" x14ac:dyDescent="0.35">
      <c r="A999" s="2">
        <v>42254</v>
      </c>
      <c r="B999" s="1" t="s">
        <v>39</v>
      </c>
      <c r="C999" s="1" t="s">
        <v>1432</v>
      </c>
      <c r="D999" s="1" t="s">
        <v>26</v>
      </c>
      <c r="E999" s="1" t="s">
        <v>27</v>
      </c>
      <c r="F999" s="18">
        <v>196.77600000000001</v>
      </c>
      <c r="G999" t="s">
        <v>2283</v>
      </c>
      <c r="H999" s="1">
        <f>IF(COUNTIF(G$2:G999,G999)=1,1,0)</f>
        <v>0</v>
      </c>
      <c r="I999" s="1">
        <v>3</v>
      </c>
      <c r="J999" s="1">
        <v>0.2</v>
      </c>
      <c r="K999" s="1">
        <v>14.758199999999995</v>
      </c>
      <c r="L999" s="12">
        <f>VLOOKUP(train[[#This Row],[Sub-Category]],Análisis_ABC_XYZ[[#Headers],[#Data]],4,FALSE)</f>
        <v>0.41105220110552465</v>
      </c>
    </row>
    <row r="1000" spans="1:12" x14ac:dyDescent="0.35">
      <c r="A1000" s="2">
        <v>42254</v>
      </c>
      <c r="B1000" s="1" t="s">
        <v>198</v>
      </c>
      <c r="C1000" s="1" t="s">
        <v>220</v>
      </c>
      <c r="D1000" s="1" t="s">
        <v>8</v>
      </c>
      <c r="E1000" s="1" t="s">
        <v>11</v>
      </c>
      <c r="F1000" s="18">
        <v>161.96</v>
      </c>
      <c r="G1000" t="s">
        <v>3626</v>
      </c>
      <c r="H1000" s="1">
        <f>IF(COUNTIF(G$2:G1000,G1000)=1,1,0)</f>
        <v>0</v>
      </c>
      <c r="I1000" s="1">
        <v>2</v>
      </c>
      <c r="J1000" s="1">
        <v>0</v>
      </c>
      <c r="K1000" s="1">
        <v>45.348800000000011</v>
      </c>
      <c r="L1000" s="12">
        <f>VLOOKUP(train[[#This Row],[Sub-Category]],Análisis_ABC_XYZ[[#Headers],[#Data]],4,FALSE)</f>
        <v>0.46529189879902266</v>
      </c>
    </row>
    <row r="1001" spans="1:12" x14ac:dyDescent="0.35">
      <c r="A1001" s="2">
        <v>42254</v>
      </c>
      <c r="B1001" s="1" t="s">
        <v>198</v>
      </c>
      <c r="C1001" s="1" t="s">
        <v>189</v>
      </c>
      <c r="D1001" s="1" t="s">
        <v>26</v>
      </c>
      <c r="E1001" s="1" t="s">
        <v>27</v>
      </c>
      <c r="F1001" s="18">
        <v>104.85000000000001</v>
      </c>
      <c r="G1001" t="s">
        <v>3198</v>
      </c>
      <c r="H1001" s="1">
        <f>IF(COUNTIF(G$2:G1001,G1001)=1,1,0)</f>
        <v>0</v>
      </c>
      <c r="I1001" s="1">
        <v>3</v>
      </c>
      <c r="J1001" s="1">
        <v>0</v>
      </c>
      <c r="K1001" s="1">
        <v>28.309500000000007</v>
      </c>
      <c r="L1001" s="12">
        <f>VLOOKUP(train[[#This Row],[Sub-Category]],Análisis_ABC_XYZ[[#Headers],[#Data]],4,FALSE)</f>
        <v>0.41105220110552465</v>
      </c>
    </row>
    <row r="1002" spans="1:12" x14ac:dyDescent="0.35">
      <c r="A1002" s="2">
        <v>42254</v>
      </c>
      <c r="B1002" s="1" t="s">
        <v>12</v>
      </c>
      <c r="C1002" s="1" t="s">
        <v>1860</v>
      </c>
      <c r="D1002" s="1" t="s">
        <v>14</v>
      </c>
      <c r="E1002" s="1" t="s">
        <v>29</v>
      </c>
      <c r="F1002" s="18">
        <v>83.920000000000016</v>
      </c>
      <c r="G1002" t="s">
        <v>3666</v>
      </c>
      <c r="H1002" s="1">
        <f>IF(COUNTIF(G$2:G1002,G1002)=1,1,0)</f>
        <v>1</v>
      </c>
      <c r="I1002" s="1">
        <v>5</v>
      </c>
      <c r="J1002" s="1">
        <v>0.2</v>
      </c>
      <c r="K1002" s="1">
        <v>31.47</v>
      </c>
      <c r="L1002" s="12">
        <f>VLOOKUP(train[[#This Row],[Sub-Category]],Análisis_ABC_XYZ[[#Headers],[#Data]],4,FALSE)</f>
        <v>0.46881743173671325</v>
      </c>
    </row>
    <row r="1003" spans="1:12" x14ac:dyDescent="0.35">
      <c r="A1003" s="2">
        <v>42254</v>
      </c>
      <c r="B1003" s="1" t="s">
        <v>52</v>
      </c>
      <c r="C1003" s="1" t="s">
        <v>938</v>
      </c>
      <c r="D1003" s="1" t="s">
        <v>14</v>
      </c>
      <c r="E1003" s="1" t="s">
        <v>20</v>
      </c>
      <c r="F1003" s="18">
        <v>64.784000000000006</v>
      </c>
      <c r="G1003" t="s">
        <v>5907</v>
      </c>
      <c r="H1003" s="1">
        <f>IF(COUNTIF(G$2:G1003,G1003)=1,1,0)</f>
        <v>0</v>
      </c>
      <c r="I1003" s="1">
        <v>1</v>
      </c>
      <c r="J1003" s="1">
        <v>0.2</v>
      </c>
      <c r="K1003" s="1">
        <v>-14.576399999999996</v>
      </c>
      <c r="L1003" s="12">
        <f>VLOOKUP(train[[#This Row],[Sub-Category]],Análisis_ABC_XYZ[[#Headers],[#Data]],4,FALSE)</f>
        <v>0.44610841445725197</v>
      </c>
    </row>
    <row r="1004" spans="1:12" x14ac:dyDescent="0.35">
      <c r="A1004" s="2">
        <v>42254</v>
      </c>
      <c r="B1004" s="1" t="s">
        <v>198</v>
      </c>
      <c r="C1004" s="1" t="s">
        <v>1073</v>
      </c>
      <c r="D1004" s="1" t="s">
        <v>8</v>
      </c>
      <c r="E1004" s="1" t="s">
        <v>22</v>
      </c>
      <c r="F1004" s="18">
        <v>57.69</v>
      </c>
      <c r="G1004" t="s">
        <v>3198</v>
      </c>
      <c r="H1004" s="1">
        <f>IF(COUNTIF(G$2:G1004,G1004)=1,1,0)</f>
        <v>0</v>
      </c>
      <c r="I1004" s="1">
        <v>3</v>
      </c>
      <c r="J1004" s="1">
        <v>0</v>
      </c>
      <c r="K1004" s="1">
        <v>23.652900000000002</v>
      </c>
      <c r="L1004" s="12">
        <f>VLOOKUP(train[[#This Row],[Sub-Category]],Análisis_ABC_XYZ[[#Headers],[#Data]],4,FALSE)</f>
        <v>0.4595170286641902</v>
      </c>
    </row>
    <row r="1005" spans="1:12" x14ac:dyDescent="0.35">
      <c r="A1005" s="2">
        <v>42254</v>
      </c>
      <c r="B1005" s="1" t="s">
        <v>198</v>
      </c>
      <c r="C1005" s="1" t="s">
        <v>1466</v>
      </c>
      <c r="D1005" s="1" t="s">
        <v>14</v>
      </c>
      <c r="E1005" s="1" t="s">
        <v>29</v>
      </c>
      <c r="F1005" s="18">
        <v>42.81</v>
      </c>
      <c r="G1005" t="s">
        <v>3198</v>
      </c>
      <c r="H1005" s="1">
        <f>IF(COUNTIF(G$2:G1005,G1005)=1,1,0)</f>
        <v>0</v>
      </c>
      <c r="I1005" s="1">
        <v>3</v>
      </c>
      <c r="J1005" s="1">
        <v>0</v>
      </c>
      <c r="K1005" s="1">
        <v>20.120699999999999</v>
      </c>
      <c r="L1005" s="12">
        <f>VLOOKUP(train[[#This Row],[Sub-Category]],Análisis_ABC_XYZ[[#Headers],[#Data]],4,FALSE)</f>
        <v>0.46881743173671325</v>
      </c>
    </row>
    <row r="1006" spans="1:12" x14ac:dyDescent="0.35">
      <c r="A1006" s="2">
        <v>42254</v>
      </c>
      <c r="B1006" s="1" t="s">
        <v>52</v>
      </c>
      <c r="C1006" s="1" t="s">
        <v>1159</v>
      </c>
      <c r="D1006" s="1" t="s">
        <v>8</v>
      </c>
      <c r="E1006" s="1" t="s">
        <v>22</v>
      </c>
      <c r="F1006" s="18">
        <v>42.368000000000002</v>
      </c>
      <c r="G1006" t="s">
        <v>5907</v>
      </c>
      <c r="H1006" s="1">
        <f>IF(COUNTIF(G$2:G1006,G1006)=1,1,0)</f>
        <v>0</v>
      </c>
      <c r="I1006" s="1">
        <v>2</v>
      </c>
      <c r="J1006" s="1">
        <v>0.2</v>
      </c>
      <c r="K1006" s="1">
        <v>8.4735999999999958</v>
      </c>
      <c r="L1006" s="12">
        <f>VLOOKUP(train[[#This Row],[Sub-Category]],Análisis_ABC_XYZ[[#Headers],[#Data]],4,FALSE)</f>
        <v>0.4595170286641902</v>
      </c>
    </row>
    <row r="1007" spans="1:12" x14ac:dyDescent="0.35">
      <c r="A1007" s="2">
        <v>42254</v>
      </c>
      <c r="B1007" s="1" t="s">
        <v>52</v>
      </c>
      <c r="C1007" s="1" t="s">
        <v>898</v>
      </c>
      <c r="D1007" s="1" t="s">
        <v>26</v>
      </c>
      <c r="E1007" s="1" t="s">
        <v>27</v>
      </c>
      <c r="F1007" s="18">
        <v>32.381999999999998</v>
      </c>
      <c r="G1007" t="s">
        <v>5907</v>
      </c>
      <c r="H1007" s="1">
        <f>IF(COUNTIF(G$2:G1007,G1007)=1,1,0)</f>
        <v>0</v>
      </c>
      <c r="I1007" s="1">
        <v>3</v>
      </c>
      <c r="J1007" s="1">
        <v>0.4</v>
      </c>
      <c r="K1007" s="1">
        <v>4.3175999999999988</v>
      </c>
      <c r="L1007" s="12">
        <f>VLOOKUP(train[[#This Row],[Sub-Category]],Análisis_ABC_XYZ[[#Headers],[#Data]],4,FALSE)</f>
        <v>0.41105220110552465</v>
      </c>
    </row>
    <row r="1008" spans="1:12" x14ac:dyDescent="0.35">
      <c r="A1008" s="2">
        <v>42254</v>
      </c>
      <c r="B1008" s="1" t="s">
        <v>198</v>
      </c>
      <c r="C1008" s="1" t="s">
        <v>58</v>
      </c>
      <c r="D1008" s="1" t="s">
        <v>14</v>
      </c>
      <c r="E1008" s="1" t="s">
        <v>29</v>
      </c>
      <c r="F1008" s="18">
        <v>32.06</v>
      </c>
      <c r="G1008" t="s">
        <v>3626</v>
      </c>
      <c r="H1008" s="1">
        <f>IF(COUNTIF(G$2:G1008,G1008)=1,1,0)</f>
        <v>0</v>
      </c>
      <c r="I1008" s="1">
        <v>2</v>
      </c>
      <c r="J1008" s="1">
        <v>0</v>
      </c>
      <c r="K1008" s="1">
        <v>15.3888</v>
      </c>
      <c r="L1008" s="12">
        <f>VLOOKUP(train[[#This Row],[Sub-Category]],Análisis_ABC_XYZ[[#Headers],[#Data]],4,FALSE)</f>
        <v>0.46881743173671325</v>
      </c>
    </row>
    <row r="1009" spans="1:12" x14ac:dyDescent="0.35">
      <c r="A1009" s="2">
        <v>42254</v>
      </c>
      <c r="B1009" s="1" t="s">
        <v>12</v>
      </c>
      <c r="C1009" s="1" t="s">
        <v>1914</v>
      </c>
      <c r="D1009" s="1" t="s">
        <v>14</v>
      </c>
      <c r="E1009" s="1" t="s">
        <v>182</v>
      </c>
      <c r="F1009" s="18">
        <v>27.36</v>
      </c>
      <c r="G1009" t="s">
        <v>3666</v>
      </c>
      <c r="H1009" s="1">
        <f>IF(COUNTIF(G$2:G1009,G1009)=1,1,0)</f>
        <v>0</v>
      </c>
      <c r="I1009" s="1">
        <v>4</v>
      </c>
      <c r="J1009" s="1">
        <v>0</v>
      </c>
      <c r="K1009" s="1">
        <v>7.3872</v>
      </c>
      <c r="L1009" s="12">
        <f>VLOOKUP(train[[#This Row],[Sub-Category]],Análisis_ABC_XYZ[[#Headers],[#Data]],4,FALSE)</f>
        <v>0.53938093436526824</v>
      </c>
    </row>
    <row r="1010" spans="1:12" x14ac:dyDescent="0.35">
      <c r="A1010" s="2">
        <v>42254</v>
      </c>
      <c r="B1010" s="1" t="s">
        <v>39</v>
      </c>
      <c r="C1010" s="1" t="s">
        <v>1655</v>
      </c>
      <c r="D1010" s="1" t="s">
        <v>14</v>
      </c>
      <c r="E1010" s="1" t="s">
        <v>24</v>
      </c>
      <c r="F1010" s="18">
        <v>21.864000000000001</v>
      </c>
      <c r="G1010" t="s">
        <v>2283</v>
      </c>
      <c r="H1010" s="1">
        <f>IF(COUNTIF(G$2:G1010,G1010)=1,1,0)</f>
        <v>0</v>
      </c>
      <c r="I1010" s="1">
        <v>3</v>
      </c>
      <c r="J1010" s="1">
        <v>0.2</v>
      </c>
      <c r="K1010" s="1">
        <v>3.5528999999999984</v>
      </c>
      <c r="L1010" s="12">
        <f>VLOOKUP(train[[#This Row],[Sub-Category]],Análisis_ABC_XYZ[[#Headers],[#Data]],4,FALSE)</f>
        <v>0.45632477063632687</v>
      </c>
    </row>
    <row r="1011" spans="1:12" x14ac:dyDescent="0.35">
      <c r="A1011" s="2">
        <v>42254</v>
      </c>
      <c r="B1011" s="1" t="s">
        <v>12</v>
      </c>
      <c r="C1011" s="1" t="s">
        <v>1608</v>
      </c>
      <c r="D1011" s="1" t="s">
        <v>14</v>
      </c>
      <c r="E1011" s="1" t="s">
        <v>36</v>
      </c>
      <c r="F1011" s="18">
        <v>20.56</v>
      </c>
      <c r="G1011" t="s">
        <v>3666</v>
      </c>
      <c r="H1011" s="1">
        <f>IF(COUNTIF(G$2:G1011,G1011)=1,1,0)</f>
        <v>0</v>
      </c>
      <c r="I1011" s="1">
        <v>2</v>
      </c>
      <c r="J1011" s="1">
        <v>0</v>
      </c>
      <c r="K1011" s="1">
        <v>9.663199999999998</v>
      </c>
      <c r="L1011" s="12">
        <f>VLOOKUP(train[[#This Row],[Sub-Category]],Análisis_ABC_XYZ[[#Headers],[#Data]],4,FALSE)</f>
        <v>0.43613829632717294</v>
      </c>
    </row>
    <row r="1012" spans="1:12" x14ac:dyDescent="0.35">
      <c r="A1012" s="2">
        <v>42254</v>
      </c>
      <c r="B1012" s="1" t="s">
        <v>198</v>
      </c>
      <c r="C1012" s="1" t="s">
        <v>396</v>
      </c>
      <c r="D1012" s="1" t="s">
        <v>14</v>
      </c>
      <c r="E1012" s="1" t="s">
        <v>20</v>
      </c>
      <c r="F1012" s="18">
        <v>19.86</v>
      </c>
      <c r="G1012" t="s">
        <v>3626</v>
      </c>
      <c r="H1012" s="1">
        <f>IF(COUNTIF(G$2:G1012,G1012)=1,1,0)</f>
        <v>0</v>
      </c>
      <c r="I1012" s="1">
        <v>2</v>
      </c>
      <c r="J1012" s="1">
        <v>0</v>
      </c>
      <c r="K1012" s="1">
        <v>5.7593999999999976</v>
      </c>
      <c r="L1012" s="12">
        <f>VLOOKUP(train[[#This Row],[Sub-Category]],Análisis_ABC_XYZ[[#Headers],[#Data]],4,FALSE)</f>
        <v>0.44610841445725197</v>
      </c>
    </row>
    <row r="1013" spans="1:12" x14ac:dyDescent="0.35">
      <c r="A1013" s="2">
        <v>42254</v>
      </c>
      <c r="B1013" s="1" t="s">
        <v>72</v>
      </c>
      <c r="C1013" s="1" t="s">
        <v>1392</v>
      </c>
      <c r="D1013" s="1" t="s">
        <v>14</v>
      </c>
      <c r="E1013" s="1" t="s">
        <v>91</v>
      </c>
      <c r="F1013" s="18">
        <v>13.16</v>
      </c>
      <c r="G1013" t="s">
        <v>3222</v>
      </c>
      <c r="H1013" s="1">
        <f>IF(COUNTIF(G$2:G1013,G1013)=1,1,0)</f>
        <v>0</v>
      </c>
      <c r="I1013" s="1">
        <v>5</v>
      </c>
      <c r="J1013" s="1">
        <v>0.2</v>
      </c>
      <c r="K1013" s="1">
        <v>4.1124999999999998</v>
      </c>
      <c r="L1013" s="12">
        <f>VLOOKUP(train[[#This Row],[Sub-Category]],Análisis_ABC_XYZ[[#Headers],[#Data]],4,FALSE)</f>
        <v>0.51168203684699509</v>
      </c>
    </row>
    <row r="1014" spans="1:12" x14ac:dyDescent="0.35">
      <c r="A1014" s="2">
        <v>42254</v>
      </c>
      <c r="B1014" s="1" t="s">
        <v>198</v>
      </c>
      <c r="C1014" s="1" t="s">
        <v>1467</v>
      </c>
      <c r="D1014" s="1" t="s">
        <v>14</v>
      </c>
      <c r="E1014" s="1" t="s">
        <v>36</v>
      </c>
      <c r="F1014" s="18">
        <v>12.96</v>
      </c>
      <c r="G1014" t="s">
        <v>3198</v>
      </c>
      <c r="H1014" s="1">
        <f>IF(COUNTIF(G$2:G1014,G1014)=1,1,0)</f>
        <v>0</v>
      </c>
      <c r="I1014" s="1">
        <v>2</v>
      </c>
      <c r="J1014" s="1">
        <v>0</v>
      </c>
      <c r="K1014" s="1">
        <v>6.2208000000000006</v>
      </c>
      <c r="L1014" s="12">
        <f>VLOOKUP(train[[#This Row],[Sub-Category]],Análisis_ABC_XYZ[[#Headers],[#Data]],4,FALSE)</f>
        <v>0.43613829632717294</v>
      </c>
    </row>
    <row r="1015" spans="1:12" x14ac:dyDescent="0.35">
      <c r="A1015" s="2">
        <v>42254</v>
      </c>
      <c r="B1015" s="1" t="s">
        <v>72</v>
      </c>
      <c r="C1015" s="1" t="s">
        <v>1274</v>
      </c>
      <c r="D1015" s="1" t="s">
        <v>14</v>
      </c>
      <c r="E1015" s="1" t="s">
        <v>29</v>
      </c>
      <c r="F1015" s="18">
        <v>3.8279999999999994</v>
      </c>
      <c r="G1015" t="s">
        <v>3222</v>
      </c>
      <c r="H1015" s="1">
        <f>IF(COUNTIF(G$2:G1015,G1015)=1,1,0)</f>
        <v>0</v>
      </c>
      <c r="I1015" s="1">
        <v>3</v>
      </c>
      <c r="J1015" s="1">
        <v>0.8</v>
      </c>
      <c r="K1015" s="1">
        <v>-6.5076000000000018</v>
      </c>
      <c r="L1015" s="12">
        <f>VLOOKUP(train[[#This Row],[Sub-Category]],Análisis_ABC_XYZ[[#Headers],[#Data]],4,FALSE)</f>
        <v>0.46881743173671325</v>
      </c>
    </row>
    <row r="1016" spans="1:12" x14ac:dyDescent="0.35">
      <c r="A1016" s="2">
        <v>42254</v>
      </c>
      <c r="B1016" s="1" t="s">
        <v>39</v>
      </c>
      <c r="C1016" s="1" t="s">
        <v>406</v>
      </c>
      <c r="D1016" s="1" t="s">
        <v>14</v>
      </c>
      <c r="E1016" s="1" t="s">
        <v>29</v>
      </c>
      <c r="F1016" s="18">
        <v>2.9199999999999995</v>
      </c>
      <c r="G1016" s="1" t="s">
        <v>2283</v>
      </c>
      <c r="H1016" s="1">
        <f>IF(COUNTIF(G$2:G1016,G1016)=1,1,0)</f>
        <v>0</v>
      </c>
      <c r="I1016" s="1">
        <v>2</v>
      </c>
      <c r="J1016" s="1">
        <v>0.8</v>
      </c>
      <c r="K1016" s="1">
        <v>-4.8180000000000005</v>
      </c>
      <c r="L1016" s="12">
        <f>VLOOKUP(train[[#This Row],[Sub-Category]],Análisis_ABC_XYZ[[#Headers],[#Data]],4,FALSE)</f>
        <v>0.46881743173671325</v>
      </c>
    </row>
    <row r="1017" spans="1:12" x14ac:dyDescent="0.35">
      <c r="A1017" s="2">
        <v>42255</v>
      </c>
      <c r="B1017" s="1" t="s">
        <v>39</v>
      </c>
      <c r="C1017" s="1" t="s">
        <v>207</v>
      </c>
      <c r="D1017" s="1" t="s">
        <v>26</v>
      </c>
      <c r="E1017" s="1" t="s">
        <v>208</v>
      </c>
      <c r="F1017" s="18">
        <v>8159.9519999999993</v>
      </c>
      <c r="G1017" t="s">
        <v>5079</v>
      </c>
      <c r="H1017" s="1">
        <f>IF(COUNTIF(G$2:G1017,G1017)=1,1,0)</f>
        <v>1</v>
      </c>
      <c r="I1017" s="1">
        <v>8</v>
      </c>
      <c r="J1017" s="1">
        <v>0.4</v>
      </c>
      <c r="K1017" s="1">
        <v>-1359.992000000002</v>
      </c>
      <c r="L1017" s="12">
        <f>VLOOKUP(train[[#This Row],[Sub-Category]],Análisis_ABC_XYZ[[#Headers],[#Data]],4,FALSE)</f>
        <v>0.5183572270896134</v>
      </c>
    </row>
    <row r="1018" spans="1:12" x14ac:dyDescent="0.35">
      <c r="A1018" s="2">
        <v>42255</v>
      </c>
      <c r="B1018" s="1" t="s">
        <v>39</v>
      </c>
      <c r="C1018" s="1" t="s">
        <v>210</v>
      </c>
      <c r="D1018" s="1" t="s">
        <v>8</v>
      </c>
      <c r="E1018" s="1" t="s">
        <v>11</v>
      </c>
      <c r="F1018" s="18">
        <v>1740.0599999999997</v>
      </c>
      <c r="G1018" t="s">
        <v>5079</v>
      </c>
      <c r="H1018" s="1">
        <f>IF(COUNTIF(G$2:G1018,G1018)=1,1,0)</f>
        <v>0</v>
      </c>
      <c r="I1018" s="1">
        <v>9</v>
      </c>
      <c r="J1018" s="1">
        <v>0.3</v>
      </c>
      <c r="K1018" s="1">
        <v>-24.858000000000175</v>
      </c>
      <c r="L1018" s="12">
        <f>VLOOKUP(train[[#This Row],[Sub-Category]],Análisis_ABC_XYZ[[#Headers],[#Data]],4,FALSE)</f>
        <v>0.46529189879902266</v>
      </c>
    </row>
    <row r="1019" spans="1:12" x14ac:dyDescent="0.35">
      <c r="A1019" s="2">
        <v>42255</v>
      </c>
      <c r="B1019" s="1" t="s">
        <v>37</v>
      </c>
      <c r="C1019" s="1" t="s">
        <v>10</v>
      </c>
      <c r="D1019" s="1" t="s">
        <v>8</v>
      </c>
      <c r="E1019" s="1" t="s">
        <v>11</v>
      </c>
      <c r="F1019" s="18">
        <v>975.92</v>
      </c>
      <c r="G1019" t="s">
        <v>2610</v>
      </c>
      <c r="H1019" s="1">
        <f>IF(COUNTIF(G$2:G1019,G1019)=1,1,0)</f>
        <v>1</v>
      </c>
      <c r="I1019" s="1">
        <v>5</v>
      </c>
      <c r="J1019" s="1">
        <v>0.2</v>
      </c>
      <c r="K1019" s="1">
        <v>121.98999999999992</v>
      </c>
      <c r="L1019" s="12">
        <f>VLOOKUP(train[[#This Row],[Sub-Category]],Análisis_ABC_XYZ[[#Headers],[#Data]],4,FALSE)</f>
        <v>0.46529189879902266</v>
      </c>
    </row>
    <row r="1020" spans="1:12" x14ac:dyDescent="0.35">
      <c r="A1020" s="2">
        <v>42255</v>
      </c>
      <c r="B1020" s="1" t="s">
        <v>39</v>
      </c>
      <c r="C1020" s="1" t="s">
        <v>210</v>
      </c>
      <c r="D1020" s="1" t="s">
        <v>8</v>
      </c>
      <c r="E1020" s="1" t="s">
        <v>11</v>
      </c>
      <c r="F1020" s="18">
        <v>966.69999999999982</v>
      </c>
      <c r="G1020" t="s">
        <v>5062</v>
      </c>
      <c r="H1020" s="1">
        <f>IF(COUNTIF(G$2:G1020,G1020)=1,1,0)</f>
        <v>1</v>
      </c>
      <c r="I1020" s="1">
        <v>5</v>
      </c>
      <c r="J1020" s="1">
        <v>0.3</v>
      </c>
      <c r="K1020" s="1">
        <v>-13.810000000000116</v>
      </c>
      <c r="L1020" s="12">
        <f>VLOOKUP(train[[#This Row],[Sub-Category]],Análisis_ABC_XYZ[[#Headers],[#Data]],4,FALSE)</f>
        <v>0.46529189879902266</v>
      </c>
    </row>
    <row r="1021" spans="1:12" x14ac:dyDescent="0.35">
      <c r="A1021" s="2">
        <v>42255</v>
      </c>
      <c r="B1021" s="1" t="s">
        <v>37</v>
      </c>
      <c r="C1021" s="1" t="s">
        <v>523</v>
      </c>
      <c r="D1021" s="1" t="s">
        <v>14</v>
      </c>
      <c r="E1021" s="1" t="s">
        <v>20</v>
      </c>
      <c r="F1021" s="18">
        <v>485.88</v>
      </c>
      <c r="G1021" t="s">
        <v>2610</v>
      </c>
      <c r="H1021" s="1">
        <f>IF(COUNTIF(G$2:G1021,G1021)=1,1,0)</f>
        <v>0</v>
      </c>
      <c r="I1021" s="1">
        <v>6</v>
      </c>
      <c r="J1021" s="1">
        <v>0</v>
      </c>
      <c r="K1021" s="1">
        <v>19.43519999999998</v>
      </c>
      <c r="L1021" s="12">
        <f>VLOOKUP(train[[#This Row],[Sub-Category]],Análisis_ABC_XYZ[[#Headers],[#Data]],4,FALSE)</f>
        <v>0.44610841445725197</v>
      </c>
    </row>
    <row r="1022" spans="1:12" x14ac:dyDescent="0.35">
      <c r="A1022" s="2">
        <v>42255</v>
      </c>
      <c r="B1022" s="1" t="s">
        <v>379</v>
      </c>
      <c r="C1022" s="1" t="s">
        <v>984</v>
      </c>
      <c r="D1022" s="1" t="s">
        <v>26</v>
      </c>
      <c r="E1022" s="1" t="s">
        <v>56</v>
      </c>
      <c r="F1022" s="18">
        <v>83.88</v>
      </c>
      <c r="G1022" t="s">
        <v>4114</v>
      </c>
      <c r="H1022" s="1">
        <f>IF(COUNTIF(G$2:G1022,G1022)=1,1,0)</f>
        <v>1</v>
      </c>
      <c r="I1022" s="1">
        <v>4</v>
      </c>
      <c r="J1022" s="1">
        <v>0</v>
      </c>
      <c r="K1022" s="1">
        <v>30.196799999999996</v>
      </c>
      <c r="L1022" s="12">
        <f>VLOOKUP(train[[#This Row],[Sub-Category]],Análisis_ABC_XYZ[[#Headers],[#Data]],4,FALSE)</f>
        <v>0.52062335344040378</v>
      </c>
    </row>
    <row r="1023" spans="1:12" x14ac:dyDescent="0.35">
      <c r="A1023" s="2">
        <v>42255</v>
      </c>
      <c r="B1023" s="1" t="s">
        <v>12</v>
      </c>
      <c r="C1023" s="1" t="s">
        <v>670</v>
      </c>
      <c r="D1023" s="1" t="s">
        <v>26</v>
      </c>
      <c r="E1023" s="1" t="s">
        <v>56</v>
      </c>
      <c r="F1023" s="18">
        <v>49.98</v>
      </c>
      <c r="G1023" t="s">
        <v>4497</v>
      </c>
      <c r="H1023" s="1">
        <f>IF(COUNTIF(G$2:G1023,G1023)=1,1,0)</f>
        <v>1</v>
      </c>
      <c r="I1023" s="1">
        <v>2</v>
      </c>
      <c r="J1023" s="1">
        <v>0</v>
      </c>
      <c r="K1023" s="1">
        <v>8.4965999999999937</v>
      </c>
      <c r="L1023" s="12">
        <f>VLOOKUP(train[[#This Row],[Sub-Category]],Análisis_ABC_XYZ[[#Headers],[#Data]],4,FALSE)</f>
        <v>0.52062335344040378</v>
      </c>
    </row>
    <row r="1024" spans="1:12" x14ac:dyDescent="0.35">
      <c r="A1024" s="2">
        <v>42255</v>
      </c>
      <c r="B1024" s="1" t="s">
        <v>379</v>
      </c>
      <c r="C1024" s="1" t="s">
        <v>983</v>
      </c>
      <c r="D1024" s="1" t="s">
        <v>26</v>
      </c>
      <c r="E1024" s="1" t="s">
        <v>56</v>
      </c>
      <c r="F1024" s="18">
        <v>32.97</v>
      </c>
      <c r="G1024" t="s">
        <v>4114</v>
      </c>
      <c r="H1024" s="1">
        <f>IF(COUNTIF(G$2:G1024,G1024)=1,1,0)</f>
        <v>0</v>
      </c>
      <c r="I1024" s="1">
        <v>3</v>
      </c>
      <c r="J1024" s="1">
        <v>0</v>
      </c>
      <c r="K1024" s="1">
        <v>12.8583</v>
      </c>
      <c r="L1024" s="12">
        <f>VLOOKUP(train[[#This Row],[Sub-Category]],Análisis_ABC_XYZ[[#Headers],[#Data]],4,FALSE)</f>
        <v>0.52062335344040378</v>
      </c>
    </row>
    <row r="1025" spans="1:12" x14ac:dyDescent="0.35">
      <c r="A1025" s="2">
        <v>42255</v>
      </c>
      <c r="B1025" s="1" t="s">
        <v>37</v>
      </c>
      <c r="C1025" s="1" t="s">
        <v>155</v>
      </c>
      <c r="D1025" s="1" t="s">
        <v>14</v>
      </c>
      <c r="E1025" s="1" t="s">
        <v>24</v>
      </c>
      <c r="F1025" s="18">
        <v>303.83999999999997</v>
      </c>
      <c r="G1025" t="s">
        <v>2610</v>
      </c>
      <c r="H1025" s="1">
        <f>IF(COUNTIF(G$2:G1025,G1025)=1,1,0)</f>
        <v>0</v>
      </c>
      <c r="I1025" s="1">
        <v>8</v>
      </c>
      <c r="J1025" s="1">
        <v>0</v>
      </c>
      <c r="K1025" s="1">
        <v>91.151999999999958</v>
      </c>
      <c r="L1025" s="12">
        <f>VLOOKUP(train[[#This Row],[Sub-Category]],Análisis_ABC_XYZ[[#Headers],[#Data]],4,FALSE)</f>
        <v>0.45632477063632687</v>
      </c>
    </row>
    <row r="1026" spans="1:12" x14ac:dyDescent="0.35">
      <c r="A1026" s="2">
        <v>42255</v>
      </c>
      <c r="B1026" s="1" t="s">
        <v>39</v>
      </c>
      <c r="C1026" s="1" t="s">
        <v>209</v>
      </c>
      <c r="D1026" s="1" t="s">
        <v>14</v>
      </c>
      <c r="E1026" s="1" t="s">
        <v>20</v>
      </c>
      <c r="F1026" s="18">
        <v>275.928</v>
      </c>
      <c r="G1026" t="s">
        <v>5079</v>
      </c>
      <c r="H1026" s="1">
        <f>IF(COUNTIF(G$2:G1026,G1026)=1,1,0)</f>
        <v>0</v>
      </c>
      <c r="I1026" s="1">
        <v>3</v>
      </c>
      <c r="J1026" s="1">
        <v>0.2</v>
      </c>
      <c r="K1026" s="1">
        <v>-58.634699999999995</v>
      </c>
      <c r="L1026" s="12">
        <f>VLOOKUP(train[[#This Row],[Sub-Category]],Análisis_ABC_XYZ[[#Headers],[#Data]],4,FALSE)</f>
        <v>0.44610841445725197</v>
      </c>
    </row>
    <row r="1027" spans="1:12" x14ac:dyDescent="0.35">
      <c r="A1027" s="2">
        <v>42255</v>
      </c>
      <c r="B1027" s="1" t="s">
        <v>107</v>
      </c>
      <c r="C1027" s="1" t="s">
        <v>442</v>
      </c>
      <c r="D1027" s="1" t="s">
        <v>26</v>
      </c>
      <c r="E1027" s="1" t="s">
        <v>208</v>
      </c>
      <c r="F1027" s="18">
        <v>209.96999999999997</v>
      </c>
      <c r="G1027" t="s">
        <v>2013</v>
      </c>
      <c r="H1027" s="1">
        <f>IF(COUNTIF(G$2:G1027,G1027)=1,1,0)</f>
        <v>1</v>
      </c>
      <c r="I1027" s="1">
        <v>3</v>
      </c>
      <c r="J1027" s="1">
        <v>0</v>
      </c>
      <c r="K1027" s="1">
        <v>90.287100000000009</v>
      </c>
      <c r="L1027" s="12">
        <f>VLOOKUP(train[[#This Row],[Sub-Category]],Análisis_ABC_XYZ[[#Headers],[#Data]],4,FALSE)</f>
        <v>0.5183572270896134</v>
      </c>
    </row>
    <row r="1028" spans="1:12" x14ac:dyDescent="0.35">
      <c r="A1028" s="2">
        <v>42255</v>
      </c>
      <c r="B1028" s="1" t="s">
        <v>39</v>
      </c>
      <c r="C1028" s="1" t="s">
        <v>108</v>
      </c>
      <c r="D1028" s="1" t="s">
        <v>14</v>
      </c>
      <c r="E1028" s="1" t="s">
        <v>36</v>
      </c>
      <c r="F1028" s="18">
        <v>182.11199999999999</v>
      </c>
      <c r="G1028" t="s">
        <v>5062</v>
      </c>
      <c r="H1028" s="1">
        <f>IF(COUNTIF(G$2:G1028,G1028)=1,1,0)</f>
        <v>0</v>
      </c>
      <c r="I1028" s="1">
        <v>6</v>
      </c>
      <c r="J1028" s="1">
        <v>0.2</v>
      </c>
      <c r="K1028" s="1">
        <v>61.46279999999998</v>
      </c>
      <c r="L1028" s="12">
        <f>VLOOKUP(train[[#This Row],[Sub-Category]],Análisis_ABC_XYZ[[#Headers],[#Data]],4,FALSE)</f>
        <v>0.43613829632717294</v>
      </c>
    </row>
    <row r="1029" spans="1:12" x14ac:dyDescent="0.35">
      <c r="A1029" s="2">
        <v>42255</v>
      </c>
      <c r="B1029" s="1" t="s">
        <v>39</v>
      </c>
      <c r="C1029" s="1" t="s">
        <v>212</v>
      </c>
      <c r="D1029" s="1" t="s">
        <v>14</v>
      </c>
      <c r="E1029" s="1" t="s">
        <v>31</v>
      </c>
      <c r="F1029" s="18">
        <v>177.97999999999996</v>
      </c>
      <c r="G1029" t="s">
        <v>5079</v>
      </c>
      <c r="H1029" s="1">
        <f>IF(COUNTIF(G$2:G1029,G1029)=1,1,0)</f>
        <v>0</v>
      </c>
      <c r="I1029" s="1">
        <v>5</v>
      </c>
      <c r="J1029" s="1">
        <v>0.8</v>
      </c>
      <c r="K1029" s="1">
        <v>-453.84900000000005</v>
      </c>
      <c r="L1029" s="12">
        <f>VLOOKUP(train[[#This Row],[Sub-Category]],Análisis_ABC_XYZ[[#Headers],[#Data]],4,FALSE)</f>
        <v>0.49507917887403441</v>
      </c>
    </row>
    <row r="1030" spans="1:12" x14ac:dyDescent="0.35">
      <c r="A1030" s="2">
        <v>42255</v>
      </c>
      <c r="B1030" s="1" t="s">
        <v>89</v>
      </c>
      <c r="C1030" s="1" t="s">
        <v>1059</v>
      </c>
      <c r="D1030" s="1" t="s">
        <v>8</v>
      </c>
      <c r="E1030" s="1" t="s">
        <v>11</v>
      </c>
      <c r="F1030" s="18">
        <v>172.76400000000001</v>
      </c>
      <c r="G1030" t="s">
        <v>2385</v>
      </c>
      <c r="H1030" s="1">
        <f>IF(COUNTIF(G$2:G1030,G1030)=1,1,0)</f>
        <v>1</v>
      </c>
      <c r="I1030" s="1">
        <v>2</v>
      </c>
      <c r="J1030" s="1">
        <v>0.1</v>
      </c>
      <c r="K1030" s="1">
        <v>13.437199999999986</v>
      </c>
      <c r="L1030" s="12">
        <f>VLOOKUP(train[[#This Row],[Sub-Category]],Análisis_ABC_XYZ[[#Headers],[#Data]],4,FALSE)</f>
        <v>0.46529189879902266</v>
      </c>
    </row>
    <row r="1031" spans="1:12" x14ac:dyDescent="0.35">
      <c r="A1031" s="2">
        <v>42255</v>
      </c>
      <c r="B1031" s="1" t="s">
        <v>39</v>
      </c>
      <c r="C1031" s="1" t="s">
        <v>213</v>
      </c>
      <c r="D1031" s="1" t="s">
        <v>26</v>
      </c>
      <c r="E1031" s="1" t="s">
        <v>27</v>
      </c>
      <c r="F1031" s="18">
        <v>143.976</v>
      </c>
      <c r="G1031" t="s">
        <v>5079</v>
      </c>
      <c r="H1031" s="1">
        <f>IF(COUNTIF(G$2:G1031,G1031)=1,1,0)</f>
        <v>0</v>
      </c>
      <c r="I1031" s="1">
        <v>3</v>
      </c>
      <c r="J1031" s="1">
        <v>0.2</v>
      </c>
      <c r="K1031" s="1">
        <v>8.998500000000007</v>
      </c>
      <c r="L1031" s="12">
        <f>VLOOKUP(train[[#This Row],[Sub-Category]],Análisis_ABC_XYZ[[#Headers],[#Data]],4,FALSE)</f>
        <v>0.41105220110552465</v>
      </c>
    </row>
    <row r="1032" spans="1:12" x14ac:dyDescent="0.35">
      <c r="A1032" s="2">
        <v>42255</v>
      </c>
      <c r="B1032" s="1" t="s">
        <v>12</v>
      </c>
      <c r="C1032" s="1" t="s">
        <v>1269</v>
      </c>
      <c r="D1032" s="1" t="s">
        <v>14</v>
      </c>
      <c r="E1032" s="1" t="s">
        <v>31</v>
      </c>
      <c r="F1032" s="18">
        <v>56.65</v>
      </c>
      <c r="G1032" t="s">
        <v>2433</v>
      </c>
      <c r="H1032" s="1">
        <f>IF(COUNTIF(G$2:G1032,G1032)=1,1,0)</f>
        <v>1</v>
      </c>
      <c r="I1032" s="1">
        <v>5</v>
      </c>
      <c r="J1032" s="1">
        <v>0</v>
      </c>
      <c r="K1032" s="1">
        <v>24.359500000000004</v>
      </c>
      <c r="L1032" s="12">
        <f>VLOOKUP(train[[#This Row],[Sub-Category]],Análisis_ABC_XYZ[[#Headers],[#Data]],4,FALSE)</f>
        <v>0.49507917887403441</v>
      </c>
    </row>
    <row r="1033" spans="1:12" x14ac:dyDescent="0.35">
      <c r="A1033" s="2">
        <v>42255</v>
      </c>
      <c r="B1033" s="1" t="s">
        <v>39</v>
      </c>
      <c r="C1033" s="1" t="s">
        <v>733</v>
      </c>
      <c r="D1033" s="1" t="s">
        <v>14</v>
      </c>
      <c r="E1033" s="1" t="s">
        <v>29</v>
      </c>
      <c r="F1033" s="18">
        <v>51.183999999999983</v>
      </c>
      <c r="G1033" t="s">
        <v>6134</v>
      </c>
      <c r="H1033" s="1">
        <f>IF(COUNTIF(G$2:G1033,G1033)=1,1,0)</f>
        <v>1</v>
      </c>
      <c r="I1033" s="1">
        <v>4</v>
      </c>
      <c r="J1033" s="1">
        <v>0.8</v>
      </c>
      <c r="K1033" s="1">
        <v>-79.335199999999986</v>
      </c>
      <c r="L1033" s="12">
        <f>VLOOKUP(train[[#This Row],[Sub-Category]],Análisis_ABC_XYZ[[#Headers],[#Data]],4,FALSE)</f>
        <v>0.46881743173671325</v>
      </c>
    </row>
    <row r="1034" spans="1:12" x14ac:dyDescent="0.35">
      <c r="A1034" s="2">
        <v>42255</v>
      </c>
      <c r="B1034" s="1" t="s">
        <v>107</v>
      </c>
      <c r="C1034" s="1" t="s">
        <v>723</v>
      </c>
      <c r="D1034" s="1" t="s">
        <v>14</v>
      </c>
      <c r="E1034" s="1" t="s">
        <v>91</v>
      </c>
      <c r="F1034" s="18">
        <v>45</v>
      </c>
      <c r="G1034" t="s">
        <v>2013</v>
      </c>
      <c r="H1034" s="1">
        <f>IF(COUNTIF(G$2:G1034,G1034)=1,1,0)</f>
        <v>0</v>
      </c>
      <c r="I1034" s="1">
        <v>9</v>
      </c>
      <c r="J1034" s="1">
        <v>0</v>
      </c>
      <c r="K1034" s="1">
        <v>21.599999999999998</v>
      </c>
      <c r="L1034" s="12">
        <f>VLOOKUP(train[[#This Row],[Sub-Category]],Análisis_ABC_XYZ[[#Headers],[#Data]],4,FALSE)</f>
        <v>0.51168203684699509</v>
      </c>
    </row>
    <row r="1035" spans="1:12" x14ac:dyDescent="0.35">
      <c r="A1035" s="2">
        <v>42255</v>
      </c>
      <c r="B1035" s="1" t="s">
        <v>39</v>
      </c>
      <c r="C1035" s="1" t="s">
        <v>211</v>
      </c>
      <c r="D1035" s="1" t="s">
        <v>14</v>
      </c>
      <c r="E1035" s="1" t="s">
        <v>24</v>
      </c>
      <c r="F1035" s="18">
        <v>32.064</v>
      </c>
      <c r="G1035" t="s">
        <v>5079</v>
      </c>
      <c r="H1035" s="1">
        <f>IF(COUNTIF(G$2:G1035,G1035)=1,1,0)</f>
        <v>0</v>
      </c>
      <c r="I1035" s="1">
        <v>6</v>
      </c>
      <c r="J1035" s="1">
        <v>0.2</v>
      </c>
      <c r="K1035" s="1">
        <v>6.8135999999999974</v>
      </c>
      <c r="L1035" s="12">
        <f>VLOOKUP(train[[#This Row],[Sub-Category]],Análisis_ABC_XYZ[[#Headers],[#Data]],4,FALSE)</f>
        <v>0.45632477063632687</v>
      </c>
    </row>
    <row r="1036" spans="1:12" x14ac:dyDescent="0.35">
      <c r="A1036" s="2">
        <v>42255</v>
      </c>
      <c r="B1036" s="1" t="s">
        <v>39</v>
      </c>
      <c r="C1036" s="1" t="s">
        <v>929</v>
      </c>
      <c r="D1036" s="1" t="s">
        <v>14</v>
      </c>
      <c r="E1036" s="1" t="s">
        <v>36</v>
      </c>
      <c r="F1036" s="18">
        <v>17.904</v>
      </c>
      <c r="G1036" t="s">
        <v>5062</v>
      </c>
      <c r="H1036" s="1">
        <f>IF(COUNTIF(G$2:G1036,G1036)=1,1,0)</f>
        <v>0</v>
      </c>
      <c r="I1036" s="1">
        <v>2</v>
      </c>
      <c r="J1036" s="1">
        <v>0.2</v>
      </c>
      <c r="K1036" s="1">
        <v>6.2664</v>
      </c>
      <c r="L1036" s="12">
        <f>VLOOKUP(train[[#This Row],[Sub-Category]],Análisis_ABC_XYZ[[#Headers],[#Data]],4,FALSE)</f>
        <v>0.43613829632717294</v>
      </c>
    </row>
    <row r="1037" spans="1:12" x14ac:dyDescent="0.35">
      <c r="A1037" s="2">
        <v>42255</v>
      </c>
      <c r="B1037" s="1" t="s">
        <v>89</v>
      </c>
      <c r="C1037" s="1" t="s">
        <v>1684</v>
      </c>
      <c r="D1037" s="1" t="s">
        <v>14</v>
      </c>
      <c r="E1037" s="1" t="s">
        <v>31</v>
      </c>
      <c r="F1037" s="18">
        <v>16.78</v>
      </c>
      <c r="G1037" t="s">
        <v>3447</v>
      </c>
      <c r="H1037" s="1">
        <f>IF(COUNTIF(G$2:G1037,G1037)=1,1,0)</f>
        <v>1</v>
      </c>
      <c r="I1037" s="1">
        <v>2</v>
      </c>
      <c r="J1037" s="1">
        <v>0</v>
      </c>
      <c r="K1037" s="1">
        <v>4.1950000000000003</v>
      </c>
      <c r="L1037" s="12">
        <f>VLOOKUP(train[[#This Row],[Sub-Category]],Análisis_ABC_XYZ[[#Headers],[#Data]],4,FALSE)</f>
        <v>0.49507917887403441</v>
      </c>
    </row>
    <row r="1038" spans="1:12" x14ac:dyDescent="0.35">
      <c r="A1038" s="2">
        <v>42255</v>
      </c>
      <c r="B1038" s="1" t="s">
        <v>12</v>
      </c>
      <c r="C1038" s="1" t="s">
        <v>387</v>
      </c>
      <c r="D1038" s="1" t="s">
        <v>14</v>
      </c>
      <c r="E1038" s="1" t="s">
        <v>20</v>
      </c>
      <c r="F1038" s="18">
        <v>14.97</v>
      </c>
      <c r="G1038" t="s">
        <v>2433</v>
      </c>
      <c r="H1038" s="1">
        <f>IF(COUNTIF(G$2:G1038,G1038)=1,1,0)</f>
        <v>0</v>
      </c>
      <c r="I1038" s="1">
        <v>1</v>
      </c>
      <c r="J1038" s="1">
        <v>0</v>
      </c>
      <c r="K1038" s="1">
        <v>4.1916000000000011</v>
      </c>
      <c r="L1038" s="12">
        <f>VLOOKUP(train[[#This Row],[Sub-Category]],Análisis_ABC_XYZ[[#Headers],[#Data]],4,FALSE)</f>
        <v>0.44610841445725197</v>
      </c>
    </row>
    <row r="1039" spans="1:12" x14ac:dyDescent="0.35">
      <c r="A1039" s="2">
        <v>42255</v>
      </c>
      <c r="B1039" s="1" t="s">
        <v>39</v>
      </c>
      <c r="C1039" s="1" t="s">
        <v>206</v>
      </c>
      <c r="D1039" s="1" t="s">
        <v>14</v>
      </c>
      <c r="E1039" s="1" t="s">
        <v>24</v>
      </c>
      <c r="F1039" s="18">
        <v>9.9359999999999999</v>
      </c>
      <c r="G1039" t="s">
        <v>5079</v>
      </c>
      <c r="H1039" s="1">
        <f>IF(COUNTIF(G$2:G1039,G1039)=1,1,0)</f>
        <v>0</v>
      </c>
      <c r="I1039" s="1">
        <v>3</v>
      </c>
      <c r="J1039" s="1">
        <v>0.2</v>
      </c>
      <c r="K1039" s="1">
        <v>2.7324000000000002</v>
      </c>
      <c r="L1039" s="12">
        <f>VLOOKUP(train[[#This Row],[Sub-Category]],Análisis_ABC_XYZ[[#Headers],[#Data]],4,FALSE)</f>
        <v>0.45632477063632687</v>
      </c>
    </row>
    <row r="1040" spans="1:12" x14ac:dyDescent="0.35">
      <c r="A1040" s="2">
        <v>42255</v>
      </c>
      <c r="B1040" s="1" t="s">
        <v>12</v>
      </c>
      <c r="C1040" s="1" t="s">
        <v>1040</v>
      </c>
      <c r="D1040" s="1" t="s">
        <v>14</v>
      </c>
      <c r="E1040" s="1" t="s">
        <v>29</v>
      </c>
      <c r="F1040" s="18">
        <v>8.6080000000000005</v>
      </c>
      <c r="G1040" t="s">
        <v>4949</v>
      </c>
      <c r="H1040" s="1">
        <f>IF(COUNTIF(G$2:G1040,G1040)=1,1,0)</f>
        <v>1</v>
      </c>
      <c r="I1040" s="1">
        <v>2</v>
      </c>
      <c r="J1040" s="1">
        <v>0.2</v>
      </c>
      <c r="K1040" s="1">
        <v>3.0127999999999995</v>
      </c>
      <c r="L1040" s="12">
        <f>VLOOKUP(train[[#This Row],[Sub-Category]],Análisis_ABC_XYZ[[#Headers],[#Data]],4,FALSE)</f>
        <v>0.46881743173671325</v>
      </c>
    </row>
    <row r="1041" spans="1:12" x14ac:dyDescent="0.35">
      <c r="A1041" s="2">
        <v>42255</v>
      </c>
      <c r="B1041" s="1" t="s">
        <v>37</v>
      </c>
      <c r="C1041" s="1" t="s">
        <v>487</v>
      </c>
      <c r="D1041" s="1" t="s">
        <v>14</v>
      </c>
      <c r="E1041" s="1" t="s">
        <v>24</v>
      </c>
      <c r="F1041" s="18">
        <v>5.88</v>
      </c>
      <c r="G1041" t="s">
        <v>2610</v>
      </c>
      <c r="H1041" s="1">
        <f>IF(COUNTIF(G$2:G1041,G1041)=1,1,0)</f>
        <v>0</v>
      </c>
      <c r="I1041" s="1">
        <v>2</v>
      </c>
      <c r="J1041" s="1">
        <v>0</v>
      </c>
      <c r="K1041" s="1">
        <v>2.6459999999999999</v>
      </c>
      <c r="L1041" s="12">
        <f>VLOOKUP(train[[#This Row],[Sub-Category]],Análisis_ABC_XYZ[[#Headers],[#Data]],4,FALSE)</f>
        <v>0.45632477063632687</v>
      </c>
    </row>
    <row r="1042" spans="1:12" x14ac:dyDescent="0.35">
      <c r="A1042" s="2">
        <v>42255</v>
      </c>
      <c r="B1042" s="1" t="s">
        <v>12</v>
      </c>
      <c r="C1042" s="1" t="s">
        <v>179</v>
      </c>
      <c r="D1042" s="1" t="s">
        <v>14</v>
      </c>
      <c r="E1042" s="1" t="s">
        <v>91</v>
      </c>
      <c r="F1042" s="18">
        <v>4.0199999999999996</v>
      </c>
      <c r="G1042" t="s">
        <v>2433</v>
      </c>
      <c r="H1042" s="1">
        <f>IF(COUNTIF(G$2:G1042,G1042)=1,1,0)</f>
        <v>0</v>
      </c>
      <c r="I1042" s="1">
        <v>2</v>
      </c>
      <c r="J1042" s="1">
        <v>0</v>
      </c>
      <c r="K1042" s="1">
        <v>1.9697999999999998</v>
      </c>
      <c r="L1042" s="12">
        <f>VLOOKUP(train[[#This Row],[Sub-Category]],Análisis_ABC_XYZ[[#Headers],[#Data]],4,FALSE)</f>
        <v>0.51168203684699509</v>
      </c>
    </row>
    <row r="1043" spans="1:12" x14ac:dyDescent="0.35">
      <c r="A1043" s="2">
        <v>42255</v>
      </c>
      <c r="B1043" s="1" t="s">
        <v>89</v>
      </c>
      <c r="C1043" s="1" t="s">
        <v>1341</v>
      </c>
      <c r="D1043" s="1" t="s">
        <v>14</v>
      </c>
      <c r="E1043" s="1" t="s">
        <v>24</v>
      </c>
      <c r="F1043" s="18">
        <v>3.52</v>
      </c>
      <c r="G1043" t="s">
        <v>2385</v>
      </c>
      <c r="H1043" s="1">
        <f>IF(COUNTIF(G$2:G1043,G1043)=1,1,0)</f>
        <v>0</v>
      </c>
      <c r="I1043" s="1">
        <v>2</v>
      </c>
      <c r="J1043" s="1">
        <v>0</v>
      </c>
      <c r="K1043" s="1">
        <v>1.6896</v>
      </c>
      <c r="L1043" s="12">
        <f>VLOOKUP(train[[#This Row],[Sub-Category]],Análisis_ABC_XYZ[[#Headers],[#Data]],4,FALSE)</f>
        <v>0.45632477063632687</v>
      </c>
    </row>
    <row r="1044" spans="1:12" x14ac:dyDescent="0.35">
      <c r="A1044" s="2">
        <v>42256</v>
      </c>
      <c r="B1044" s="1" t="s">
        <v>370</v>
      </c>
      <c r="C1044" s="1" t="s">
        <v>1312</v>
      </c>
      <c r="D1044" s="1" t="s">
        <v>14</v>
      </c>
      <c r="E1044" s="1" t="s">
        <v>20</v>
      </c>
      <c r="F1044" s="18">
        <v>1325.8500000000001</v>
      </c>
      <c r="G1044" t="s">
        <v>2238</v>
      </c>
      <c r="H1044" s="1">
        <f>IF(COUNTIF(G$2:G1044,G1044)=1,1,0)</f>
        <v>1</v>
      </c>
      <c r="I1044" s="1">
        <v>5</v>
      </c>
      <c r="J1044" s="1">
        <v>0</v>
      </c>
      <c r="K1044" s="1">
        <v>238.65299999999991</v>
      </c>
      <c r="L1044" s="12">
        <f>VLOOKUP(train[[#This Row],[Sub-Category]],Análisis_ABC_XYZ[[#Headers],[#Data]],4,FALSE)</f>
        <v>0.44610841445725197</v>
      </c>
    </row>
    <row r="1045" spans="1:12" x14ac:dyDescent="0.35">
      <c r="A1045" s="2">
        <v>42256</v>
      </c>
      <c r="B1045" s="1" t="s">
        <v>34</v>
      </c>
      <c r="C1045" s="1" t="s">
        <v>1856</v>
      </c>
      <c r="D1045" s="1" t="s">
        <v>26</v>
      </c>
      <c r="E1045" s="1" t="s">
        <v>208</v>
      </c>
      <c r="F1045" s="18">
        <v>1299.99</v>
      </c>
      <c r="G1045" t="s">
        <v>6456</v>
      </c>
      <c r="H1045" s="1">
        <f>IF(COUNTIF(G$2:G1045,G1045)=1,1,0)</f>
        <v>1</v>
      </c>
      <c r="I1045" s="1">
        <v>2</v>
      </c>
      <c r="J1045" s="1">
        <v>0.5</v>
      </c>
      <c r="K1045" s="1">
        <v>-571.99559999999997</v>
      </c>
      <c r="L1045" s="12">
        <f>VLOOKUP(train[[#This Row],[Sub-Category]],Análisis_ABC_XYZ[[#Headers],[#Data]],4,FALSE)</f>
        <v>0.5183572270896134</v>
      </c>
    </row>
    <row r="1046" spans="1:12" x14ac:dyDescent="0.35">
      <c r="A1046" s="2">
        <v>42256</v>
      </c>
      <c r="B1046" s="1" t="s">
        <v>370</v>
      </c>
      <c r="C1046" s="1" t="s">
        <v>1472</v>
      </c>
      <c r="D1046" s="1" t="s">
        <v>8</v>
      </c>
      <c r="E1046" s="1" t="s">
        <v>11</v>
      </c>
      <c r="F1046" s="18">
        <v>785.87999999999988</v>
      </c>
      <c r="G1046" t="s">
        <v>2238</v>
      </c>
      <c r="H1046" s="1">
        <f>IF(COUNTIF(G$2:G1046,G1046)=1,1,0)</f>
        <v>0</v>
      </c>
      <c r="I1046" s="1">
        <v>6</v>
      </c>
      <c r="J1046" s="1">
        <v>0</v>
      </c>
      <c r="K1046" s="1">
        <v>212.18759999999997</v>
      </c>
      <c r="L1046" s="12">
        <f>VLOOKUP(train[[#This Row],[Sub-Category]],Análisis_ABC_XYZ[[#Headers],[#Data]],4,FALSE)</f>
        <v>0.46529189879902266</v>
      </c>
    </row>
    <row r="1047" spans="1:12" x14ac:dyDescent="0.35">
      <c r="A1047" s="2">
        <v>42256</v>
      </c>
      <c r="B1047" s="1" t="s">
        <v>52</v>
      </c>
      <c r="C1047" s="1" t="s">
        <v>1628</v>
      </c>
      <c r="D1047" s="1" t="s">
        <v>26</v>
      </c>
      <c r="E1047" s="1" t="s">
        <v>56</v>
      </c>
      <c r="F1047" s="18">
        <v>64.704000000000008</v>
      </c>
      <c r="G1047" t="s">
        <v>5470</v>
      </c>
      <c r="H1047" s="1">
        <f>IF(COUNTIF(G$2:G1047,G1047)=1,1,0)</f>
        <v>1</v>
      </c>
      <c r="I1047" s="1">
        <v>6</v>
      </c>
      <c r="J1047" s="1">
        <v>0.2</v>
      </c>
      <c r="K1047" s="1">
        <v>-4.852800000000002</v>
      </c>
      <c r="L1047" s="12">
        <f>VLOOKUP(train[[#This Row],[Sub-Category]],Análisis_ABC_XYZ[[#Headers],[#Data]],4,FALSE)</f>
        <v>0.52062335344040378</v>
      </c>
    </row>
    <row r="1048" spans="1:12" x14ac:dyDescent="0.35">
      <c r="A1048" s="2">
        <v>42256</v>
      </c>
      <c r="B1048" s="1" t="s">
        <v>370</v>
      </c>
      <c r="C1048" s="1" t="s">
        <v>215</v>
      </c>
      <c r="D1048" s="1" t="s">
        <v>14</v>
      </c>
      <c r="E1048" s="1" t="s">
        <v>36</v>
      </c>
      <c r="F1048" s="18">
        <v>166.44</v>
      </c>
      <c r="G1048" t="s">
        <v>2238</v>
      </c>
      <c r="H1048" s="1">
        <f>IF(COUNTIF(G$2:G1048,G1048)=1,1,0)</f>
        <v>0</v>
      </c>
      <c r="I1048" s="1">
        <v>3</v>
      </c>
      <c r="J1048" s="1">
        <v>0</v>
      </c>
      <c r="K1048" s="1">
        <v>79.891199999999998</v>
      </c>
      <c r="L1048" s="12">
        <f>VLOOKUP(train[[#This Row],[Sub-Category]],Análisis_ABC_XYZ[[#Headers],[#Data]],4,FALSE)</f>
        <v>0.43613829632717294</v>
      </c>
    </row>
    <row r="1049" spans="1:12" x14ac:dyDescent="0.35">
      <c r="A1049" s="2">
        <v>42256</v>
      </c>
      <c r="B1049" s="1" t="s">
        <v>52</v>
      </c>
      <c r="C1049" s="1" t="s">
        <v>1011</v>
      </c>
      <c r="D1049" s="1" t="s">
        <v>26</v>
      </c>
      <c r="E1049" s="1" t="s">
        <v>27</v>
      </c>
      <c r="F1049" s="18">
        <v>135.51599999999999</v>
      </c>
      <c r="G1049" t="s">
        <v>5470</v>
      </c>
      <c r="H1049" s="1">
        <f>IF(COUNTIF(G$2:G1049,G1049)=1,1,0)</f>
        <v>0</v>
      </c>
      <c r="I1049" s="1">
        <v>1</v>
      </c>
      <c r="J1049" s="1">
        <v>0.4</v>
      </c>
      <c r="K1049" s="1">
        <v>-31.620400000000004</v>
      </c>
      <c r="L1049" s="12">
        <f>VLOOKUP(train[[#This Row],[Sub-Category]],Análisis_ABC_XYZ[[#Headers],[#Data]],4,FALSE)</f>
        <v>0.41105220110552465</v>
      </c>
    </row>
    <row r="1050" spans="1:12" x14ac:dyDescent="0.35">
      <c r="A1050" s="2">
        <v>42256</v>
      </c>
      <c r="B1050" s="1" t="s">
        <v>79</v>
      </c>
      <c r="C1050" s="1" t="s">
        <v>491</v>
      </c>
      <c r="D1050" s="1" t="s">
        <v>14</v>
      </c>
      <c r="E1050" s="1" t="s">
        <v>15</v>
      </c>
      <c r="F1050" s="18">
        <v>103.60000000000001</v>
      </c>
      <c r="G1050" t="s">
        <v>2976</v>
      </c>
      <c r="H1050" s="1">
        <f>IF(COUNTIF(G$2:G1050,G1050)=1,1,0)</f>
        <v>1</v>
      </c>
      <c r="I1050" s="1">
        <v>7</v>
      </c>
      <c r="J1050" s="1">
        <v>0</v>
      </c>
      <c r="K1050" s="1">
        <v>51.800000000000004</v>
      </c>
      <c r="L1050" s="12">
        <f>VLOOKUP(train[[#This Row],[Sub-Category]],Análisis_ABC_XYZ[[#Headers],[#Data]],4,FALSE)</f>
        <v>0.4647369236065339</v>
      </c>
    </row>
    <row r="1051" spans="1:12" x14ac:dyDescent="0.35">
      <c r="A1051" s="2">
        <v>42256</v>
      </c>
      <c r="B1051" s="1" t="s">
        <v>157</v>
      </c>
      <c r="C1051" s="1" t="s">
        <v>1379</v>
      </c>
      <c r="D1051" s="1" t="s">
        <v>8</v>
      </c>
      <c r="E1051" s="1" t="s">
        <v>22</v>
      </c>
      <c r="F1051" s="18">
        <v>60.672000000000011</v>
      </c>
      <c r="G1051" t="s">
        <v>5886</v>
      </c>
      <c r="H1051" s="1">
        <f>IF(COUNTIF(G$2:G1051,G1051)=1,1,0)</f>
        <v>1</v>
      </c>
      <c r="I1051" s="1">
        <v>6</v>
      </c>
      <c r="J1051" s="1">
        <v>0.2</v>
      </c>
      <c r="K1051" s="1">
        <v>12.892799999999998</v>
      </c>
      <c r="L1051" s="12">
        <f>VLOOKUP(train[[#This Row],[Sub-Category]],Análisis_ABC_XYZ[[#Headers],[#Data]],4,FALSE)</f>
        <v>0.4595170286641902</v>
      </c>
    </row>
    <row r="1052" spans="1:12" x14ac:dyDescent="0.35">
      <c r="A1052" s="2">
        <v>42256</v>
      </c>
      <c r="B1052" s="1" t="s">
        <v>157</v>
      </c>
      <c r="C1052" s="1" t="s">
        <v>1072</v>
      </c>
      <c r="D1052" s="1" t="s">
        <v>14</v>
      </c>
      <c r="E1052" s="1" t="s">
        <v>24</v>
      </c>
      <c r="F1052" s="18">
        <v>30.816000000000003</v>
      </c>
      <c r="G1052" t="s">
        <v>5886</v>
      </c>
      <c r="H1052" s="1">
        <f>IF(COUNTIF(G$2:G1052,G1052)=1,1,0)</f>
        <v>0</v>
      </c>
      <c r="I1052" s="1">
        <v>9</v>
      </c>
      <c r="J1052" s="1">
        <v>0.2</v>
      </c>
      <c r="K1052" s="1">
        <v>2.6964000000000006</v>
      </c>
      <c r="L1052" s="12">
        <f>VLOOKUP(train[[#This Row],[Sub-Category]],Análisis_ABC_XYZ[[#Headers],[#Data]],4,FALSE)</f>
        <v>0.45632477063632687</v>
      </c>
    </row>
    <row r="1053" spans="1:12" x14ac:dyDescent="0.35">
      <c r="A1053" s="2">
        <v>42256</v>
      </c>
      <c r="B1053" s="1" t="s">
        <v>370</v>
      </c>
      <c r="C1053" s="1" t="s">
        <v>1473</v>
      </c>
      <c r="D1053" s="1" t="s">
        <v>14</v>
      </c>
      <c r="E1053" s="1" t="s">
        <v>36</v>
      </c>
      <c r="F1053" s="18">
        <v>26.2</v>
      </c>
      <c r="G1053" t="s">
        <v>2238</v>
      </c>
      <c r="H1053" s="1">
        <f>IF(COUNTIF(G$2:G1053,G1053)=1,1,0)</f>
        <v>0</v>
      </c>
      <c r="I1053" s="1">
        <v>2</v>
      </c>
      <c r="J1053" s="1">
        <v>0</v>
      </c>
      <c r="K1053" s="1">
        <v>12.837999999999999</v>
      </c>
      <c r="L1053" s="12">
        <f>VLOOKUP(train[[#This Row],[Sub-Category]],Análisis_ABC_XYZ[[#Headers],[#Data]],4,FALSE)</f>
        <v>0.43613829632717294</v>
      </c>
    </row>
    <row r="1054" spans="1:12" x14ac:dyDescent="0.35">
      <c r="A1054" s="2">
        <v>42256</v>
      </c>
      <c r="B1054" s="1" t="s">
        <v>52</v>
      </c>
      <c r="C1054" s="1" t="s">
        <v>1094</v>
      </c>
      <c r="D1054" s="1" t="s">
        <v>8</v>
      </c>
      <c r="E1054" s="1" t="s">
        <v>22</v>
      </c>
      <c r="F1054" s="18">
        <v>17.472000000000001</v>
      </c>
      <c r="G1054" t="s">
        <v>5470</v>
      </c>
      <c r="H1054" s="1">
        <f>IF(COUNTIF(G$2:G1054,G1054)=1,1,0)</f>
        <v>0</v>
      </c>
      <c r="I1054" s="1">
        <v>3</v>
      </c>
      <c r="J1054" s="1">
        <v>0.2</v>
      </c>
      <c r="K1054" s="1">
        <v>5.023200000000001</v>
      </c>
      <c r="L1054" s="12">
        <f>VLOOKUP(train[[#This Row],[Sub-Category]],Análisis_ABC_XYZ[[#Headers],[#Data]],4,FALSE)</f>
        <v>0.4595170286641902</v>
      </c>
    </row>
    <row r="1055" spans="1:12" x14ac:dyDescent="0.35">
      <c r="A1055" s="2">
        <v>42256</v>
      </c>
      <c r="B1055" s="1" t="s">
        <v>52</v>
      </c>
      <c r="C1055" s="1" t="s">
        <v>805</v>
      </c>
      <c r="D1055" s="1" t="s">
        <v>14</v>
      </c>
      <c r="E1055" s="1" t="s">
        <v>36</v>
      </c>
      <c r="F1055" s="18">
        <v>15.552000000000003</v>
      </c>
      <c r="G1055" t="s">
        <v>5470</v>
      </c>
      <c r="H1055" s="1">
        <f>IF(COUNTIF(G$2:G1055,G1055)=1,1,0)</f>
        <v>0</v>
      </c>
      <c r="I1055" s="1">
        <v>3</v>
      </c>
      <c r="J1055" s="1">
        <v>0.2</v>
      </c>
      <c r="K1055" s="1">
        <v>5.4432</v>
      </c>
      <c r="L1055" s="12">
        <f>VLOOKUP(train[[#This Row],[Sub-Category]],Análisis_ABC_XYZ[[#Headers],[#Data]],4,FALSE)</f>
        <v>0.43613829632717294</v>
      </c>
    </row>
    <row r="1056" spans="1:12" x14ac:dyDescent="0.35">
      <c r="A1056" s="2">
        <v>42256</v>
      </c>
      <c r="B1056" s="1" t="s">
        <v>72</v>
      </c>
      <c r="C1056" s="1" t="s">
        <v>768</v>
      </c>
      <c r="D1056" s="1" t="s">
        <v>14</v>
      </c>
      <c r="E1056" s="1" t="s">
        <v>36</v>
      </c>
      <c r="F1056" s="18">
        <v>10.896000000000001</v>
      </c>
      <c r="G1056" t="s">
        <v>5193</v>
      </c>
      <c r="H1056" s="1">
        <f>IF(COUNTIF(G$2:G1056,G1056)=1,1,0)</f>
        <v>1</v>
      </c>
      <c r="I1056" s="1">
        <v>3</v>
      </c>
      <c r="J1056" s="1">
        <v>0.2</v>
      </c>
      <c r="K1056" s="1">
        <v>3.4049999999999994</v>
      </c>
      <c r="L1056" s="12">
        <f>VLOOKUP(train[[#This Row],[Sub-Category]],Análisis_ABC_XYZ[[#Headers],[#Data]],4,FALSE)</f>
        <v>0.43613829632717294</v>
      </c>
    </row>
    <row r="1057" spans="1:12" x14ac:dyDescent="0.35">
      <c r="A1057" s="2">
        <v>42257</v>
      </c>
      <c r="B1057" s="1" t="s">
        <v>136</v>
      </c>
      <c r="C1057" s="1" t="s">
        <v>940</v>
      </c>
      <c r="D1057" s="1" t="s">
        <v>8</v>
      </c>
      <c r="E1057" s="1" t="s">
        <v>11</v>
      </c>
      <c r="F1057" s="18">
        <v>1487.04</v>
      </c>
      <c r="G1057" t="s">
        <v>5711</v>
      </c>
      <c r="H1057" s="1">
        <f>IF(COUNTIF(G$2:G1057,G1057)=1,1,0)</f>
        <v>1</v>
      </c>
      <c r="I1057" s="1">
        <v>5</v>
      </c>
      <c r="J1057" s="1">
        <v>0.2</v>
      </c>
      <c r="K1057" s="1">
        <v>148.70400000000006</v>
      </c>
      <c r="L1057" s="12">
        <f>VLOOKUP(train[[#This Row],[Sub-Category]],Análisis_ABC_XYZ[[#Headers],[#Data]],4,FALSE)</f>
        <v>0.46529189879902266</v>
      </c>
    </row>
    <row r="1058" spans="1:12" x14ac:dyDescent="0.35">
      <c r="A1058" s="2">
        <v>42257</v>
      </c>
      <c r="B1058" s="1" t="s">
        <v>239</v>
      </c>
      <c r="C1058" s="1" t="s">
        <v>1222</v>
      </c>
      <c r="D1058" s="1" t="s">
        <v>8</v>
      </c>
      <c r="E1058" s="1" t="s">
        <v>22</v>
      </c>
      <c r="F1058" s="18">
        <v>254.89999999999998</v>
      </c>
      <c r="G1058" t="s">
        <v>3848</v>
      </c>
      <c r="H1058" s="1">
        <f>IF(COUNTIF(G$2:G1058,G1058)=1,1,0)</f>
        <v>1</v>
      </c>
      <c r="I1058" s="1">
        <v>5</v>
      </c>
      <c r="J1058" s="1">
        <v>0</v>
      </c>
      <c r="K1058" s="1">
        <v>76.469999999999985</v>
      </c>
      <c r="L1058" s="12">
        <f>VLOOKUP(train[[#This Row],[Sub-Category]],Análisis_ABC_XYZ[[#Headers],[#Data]],4,FALSE)</f>
        <v>0.4595170286641902</v>
      </c>
    </row>
    <row r="1059" spans="1:12" x14ac:dyDescent="0.35">
      <c r="A1059" s="2">
        <v>42257</v>
      </c>
      <c r="B1059" s="1" t="s">
        <v>239</v>
      </c>
      <c r="C1059" s="1" t="s">
        <v>628</v>
      </c>
      <c r="D1059" s="1" t="s">
        <v>14</v>
      </c>
      <c r="E1059" s="1" t="s">
        <v>31</v>
      </c>
      <c r="F1059" s="18">
        <v>81.92</v>
      </c>
      <c r="G1059" t="s">
        <v>3848</v>
      </c>
      <c r="H1059" s="1">
        <f>IF(COUNTIF(G$2:G1059,G1059)=1,1,0)</f>
        <v>0</v>
      </c>
      <c r="I1059" s="1">
        <v>4</v>
      </c>
      <c r="J1059" s="1">
        <v>0</v>
      </c>
      <c r="K1059" s="1">
        <v>22.118400000000001</v>
      </c>
      <c r="L1059" s="12">
        <f>VLOOKUP(train[[#This Row],[Sub-Category]],Análisis_ABC_XYZ[[#Headers],[#Data]],4,FALSE)</f>
        <v>0.49507917887403441</v>
      </c>
    </row>
    <row r="1060" spans="1:12" x14ac:dyDescent="0.35">
      <c r="A1060" s="2">
        <v>42257</v>
      </c>
      <c r="B1060" s="1" t="s">
        <v>136</v>
      </c>
      <c r="C1060" s="1" t="s">
        <v>843</v>
      </c>
      <c r="D1060" s="1" t="s">
        <v>14</v>
      </c>
      <c r="E1060" s="1" t="s">
        <v>61</v>
      </c>
      <c r="F1060" s="18">
        <v>21.728000000000002</v>
      </c>
      <c r="G1060" t="s">
        <v>5711</v>
      </c>
      <c r="H1060" s="1">
        <f>IF(COUNTIF(G$2:G1060,G1060)=1,1,0)</f>
        <v>0</v>
      </c>
      <c r="I1060" s="1">
        <v>7</v>
      </c>
      <c r="J1060" s="1">
        <v>0.2</v>
      </c>
      <c r="K1060" s="1">
        <v>7.6047999999999991</v>
      </c>
      <c r="L1060" s="12">
        <f>VLOOKUP(train[[#This Row],[Sub-Category]],Análisis_ABC_XYZ[[#Headers],[#Data]],4,FALSE)</f>
        <v>0.44424167803735209</v>
      </c>
    </row>
    <row r="1061" spans="1:12" x14ac:dyDescent="0.35">
      <c r="A1061" s="2">
        <v>42257</v>
      </c>
      <c r="B1061" s="1" t="s">
        <v>107</v>
      </c>
      <c r="C1061" s="1" t="s">
        <v>365</v>
      </c>
      <c r="D1061" s="1" t="s">
        <v>14</v>
      </c>
      <c r="E1061" s="1" t="s">
        <v>29</v>
      </c>
      <c r="F1061" s="18">
        <v>9.64</v>
      </c>
      <c r="G1061" t="s">
        <v>2915</v>
      </c>
      <c r="H1061" s="1">
        <f>IF(COUNTIF(G$2:G1061,G1061)=1,1,0)</f>
        <v>1</v>
      </c>
      <c r="I1061" s="1">
        <v>2</v>
      </c>
      <c r="J1061" s="1">
        <v>0</v>
      </c>
      <c r="K1061" s="1">
        <v>4.7236000000000002</v>
      </c>
      <c r="L1061" s="12">
        <f>VLOOKUP(train[[#This Row],[Sub-Category]],Análisis_ABC_XYZ[[#Headers],[#Data]],4,FALSE)</f>
        <v>0.46881743173671325</v>
      </c>
    </row>
    <row r="1062" spans="1:12" x14ac:dyDescent="0.35">
      <c r="A1062" s="2">
        <v>42258</v>
      </c>
      <c r="B1062" s="1" t="s">
        <v>12</v>
      </c>
      <c r="C1062" s="1" t="s">
        <v>147</v>
      </c>
      <c r="D1062" s="1" t="s">
        <v>8</v>
      </c>
      <c r="E1062" s="1" t="s">
        <v>22</v>
      </c>
      <c r="F1062" s="18">
        <v>127.94999999999999</v>
      </c>
      <c r="G1062" t="s">
        <v>5318</v>
      </c>
      <c r="H1062" s="1">
        <f>IF(COUNTIF(G$2:G1062,G1062)=1,1,0)</f>
        <v>1</v>
      </c>
      <c r="I1062" s="1">
        <v>3</v>
      </c>
      <c r="J1062" s="1">
        <v>0</v>
      </c>
      <c r="K1062" s="1">
        <v>21.751499999999986</v>
      </c>
      <c r="L1062" s="12">
        <f>VLOOKUP(train[[#This Row],[Sub-Category]],Análisis_ABC_XYZ[[#Headers],[#Data]],4,FALSE)</f>
        <v>0.4595170286641902</v>
      </c>
    </row>
    <row r="1063" spans="1:12" x14ac:dyDescent="0.35">
      <c r="A1063" s="2">
        <v>42259</v>
      </c>
      <c r="B1063" s="1" t="s">
        <v>89</v>
      </c>
      <c r="C1063" s="1" t="s">
        <v>547</v>
      </c>
      <c r="D1063" s="1" t="s">
        <v>8</v>
      </c>
      <c r="E1063" s="1" t="s">
        <v>11</v>
      </c>
      <c r="F1063" s="18">
        <v>3785.2920000000004</v>
      </c>
      <c r="G1063" t="s">
        <v>6866</v>
      </c>
      <c r="H1063" s="1">
        <f>IF(COUNTIF(G$2:G1063,G1063)=1,1,0)</f>
        <v>1</v>
      </c>
      <c r="I1063" s="1">
        <v>6</v>
      </c>
      <c r="J1063" s="1">
        <v>0.1</v>
      </c>
      <c r="K1063" s="1">
        <v>420.58800000000019</v>
      </c>
      <c r="L1063" s="12">
        <f>VLOOKUP(train[[#This Row],[Sub-Category]],Análisis_ABC_XYZ[[#Headers],[#Data]],4,FALSE)</f>
        <v>0.46529189879902266</v>
      </c>
    </row>
    <row r="1064" spans="1:12" x14ac:dyDescent="0.35">
      <c r="A1064" s="2">
        <v>42259</v>
      </c>
      <c r="B1064" s="1" t="s">
        <v>1200</v>
      </c>
      <c r="C1064" s="1" t="s">
        <v>1763</v>
      </c>
      <c r="D1064" s="1" t="s">
        <v>26</v>
      </c>
      <c r="E1064" s="1" t="s">
        <v>56</v>
      </c>
      <c r="F1064" s="18">
        <v>57.400000000000006</v>
      </c>
      <c r="G1064" t="s">
        <v>2585</v>
      </c>
      <c r="H1064" s="1">
        <f>IF(COUNTIF(G$2:G1064,G1064)=1,1,0)</f>
        <v>1</v>
      </c>
      <c r="I1064" s="1">
        <v>5</v>
      </c>
      <c r="J1064" s="1">
        <v>0</v>
      </c>
      <c r="K1064" s="1">
        <v>10.905999999999993</v>
      </c>
      <c r="L1064" s="12">
        <f>VLOOKUP(train[[#This Row],[Sub-Category]],Análisis_ABC_XYZ[[#Headers],[#Data]],4,FALSE)</f>
        <v>0.52062335344040378</v>
      </c>
    </row>
    <row r="1065" spans="1:12" x14ac:dyDescent="0.35">
      <c r="A1065" s="2">
        <v>42259</v>
      </c>
      <c r="B1065" s="1" t="s">
        <v>34</v>
      </c>
      <c r="C1065" s="1" t="s">
        <v>515</v>
      </c>
      <c r="D1065" s="1" t="s">
        <v>26</v>
      </c>
      <c r="E1065" s="1" t="s">
        <v>56</v>
      </c>
      <c r="F1065" s="18">
        <v>15.216000000000001</v>
      </c>
      <c r="G1065" t="s">
        <v>5138</v>
      </c>
      <c r="H1065" s="1">
        <f>IF(COUNTIF(G$2:G1065,G1065)=1,1,0)</f>
        <v>1</v>
      </c>
      <c r="I1065" s="1">
        <v>1</v>
      </c>
      <c r="J1065" s="1">
        <v>0.2</v>
      </c>
      <c r="K1065" s="1">
        <v>2.2823999999999991</v>
      </c>
      <c r="L1065" s="12">
        <f>VLOOKUP(train[[#This Row],[Sub-Category]],Análisis_ABC_XYZ[[#Headers],[#Data]],4,FALSE)</f>
        <v>0.52062335344040378</v>
      </c>
    </row>
    <row r="1066" spans="1:12" x14ac:dyDescent="0.35">
      <c r="A1066" s="2">
        <v>42259</v>
      </c>
      <c r="B1066" s="1" t="s">
        <v>1200</v>
      </c>
      <c r="C1066" s="1" t="s">
        <v>1491</v>
      </c>
      <c r="D1066" s="1" t="s">
        <v>14</v>
      </c>
      <c r="E1066" s="1" t="s">
        <v>182</v>
      </c>
      <c r="F1066" s="18">
        <v>357.93</v>
      </c>
      <c r="G1066" t="s">
        <v>2585</v>
      </c>
      <c r="H1066" s="1">
        <f>IF(COUNTIF(G$2:G1066,G1066)=1,1,0)</f>
        <v>0</v>
      </c>
      <c r="I1066" s="1">
        <v>3</v>
      </c>
      <c r="J1066" s="1">
        <v>0</v>
      </c>
      <c r="K1066" s="1">
        <v>7.158600000000007</v>
      </c>
      <c r="L1066" s="12">
        <f>VLOOKUP(train[[#This Row],[Sub-Category]],Análisis_ABC_XYZ[[#Headers],[#Data]],4,FALSE)</f>
        <v>0.53938093436526824</v>
      </c>
    </row>
    <row r="1067" spans="1:12" x14ac:dyDescent="0.35">
      <c r="A1067" s="2">
        <v>42259</v>
      </c>
      <c r="B1067" s="1" t="s">
        <v>1200</v>
      </c>
      <c r="C1067" s="1" t="s">
        <v>963</v>
      </c>
      <c r="D1067" s="1" t="s">
        <v>14</v>
      </c>
      <c r="E1067" s="1" t="s">
        <v>29</v>
      </c>
      <c r="F1067" s="18">
        <v>331.96</v>
      </c>
      <c r="G1067" t="s">
        <v>2585</v>
      </c>
      <c r="H1067" s="1">
        <f>IF(COUNTIF(G$2:G1067,G1067)=1,1,0)</f>
        <v>0</v>
      </c>
      <c r="I1067" s="1">
        <v>2</v>
      </c>
      <c r="J1067" s="1">
        <v>0</v>
      </c>
      <c r="K1067" s="1">
        <v>149.38199999999998</v>
      </c>
      <c r="L1067" s="12">
        <f>VLOOKUP(train[[#This Row],[Sub-Category]],Análisis_ABC_XYZ[[#Headers],[#Data]],4,FALSE)</f>
        <v>0.46881743173671325</v>
      </c>
    </row>
    <row r="1068" spans="1:12" x14ac:dyDescent="0.35">
      <c r="A1068" s="2">
        <v>42259</v>
      </c>
      <c r="B1068" s="1" t="s">
        <v>34</v>
      </c>
      <c r="C1068" s="1" t="s">
        <v>650</v>
      </c>
      <c r="D1068" s="1" t="s">
        <v>14</v>
      </c>
      <c r="E1068" s="1" t="s">
        <v>31</v>
      </c>
      <c r="F1068" s="18">
        <v>166.84</v>
      </c>
      <c r="G1068" t="s">
        <v>5138</v>
      </c>
      <c r="H1068" s="1">
        <f>IF(COUNTIF(G$2:G1068,G1068)=1,1,0)</f>
        <v>0</v>
      </c>
      <c r="I1068" s="1">
        <v>5</v>
      </c>
      <c r="J1068" s="1">
        <v>0.2</v>
      </c>
      <c r="K1068" s="1">
        <v>18.769499999999987</v>
      </c>
      <c r="L1068" s="12">
        <f>VLOOKUP(train[[#This Row],[Sub-Category]],Análisis_ABC_XYZ[[#Headers],[#Data]],4,FALSE)</f>
        <v>0.49507917887403441</v>
      </c>
    </row>
    <row r="1069" spans="1:12" x14ac:dyDescent="0.35">
      <c r="A1069" s="2">
        <v>42259</v>
      </c>
      <c r="B1069" s="1" t="s">
        <v>89</v>
      </c>
      <c r="C1069" s="1" t="s">
        <v>442</v>
      </c>
      <c r="D1069" s="1" t="s">
        <v>26</v>
      </c>
      <c r="E1069" s="1" t="s">
        <v>208</v>
      </c>
      <c r="F1069" s="18">
        <v>69.989999999999995</v>
      </c>
      <c r="G1069" t="s">
        <v>4776</v>
      </c>
      <c r="H1069" s="1">
        <f>IF(COUNTIF(G$2:G1069,G1069)=1,1,0)</f>
        <v>1</v>
      </c>
      <c r="I1069" s="1">
        <v>1</v>
      </c>
      <c r="J1069" s="1">
        <v>0</v>
      </c>
      <c r="K1069" s="1">
        <v>30.095700000000001</v>
      </c>
      <c r="L1069" s="12">
        <f>VLOOKUP(train[[#This Row],[Sub-Category]],Análisis_ABC_XYZ[[#Headers],[#Data]],4,FALSE)</f>
        <v>0.5183572270896134</v>
      </c>
    </row>
    <row r="1070" spans="1:12" x14ac:dyDescent="0.35">
      <c r="A1070" s="2">
        <v>42259</v>
      </c>
      <c r="B1070" s="1" t="s">
        <v>157</v>
      </c>
      <c r="C1070" s="1" t="s">
        <v>535</v>
      </c>
      <c r="D1070" s="1" t="s">
        <v>14</v>
      </c>
      <c r="E1070" s="1" t="s">
        <v>29</v>
      </c>
      <c r="F1070" s="18">
        <v>63.924000000000007</v>
      </c>
      <c r="G1070" t="s">
        <v>6226</v>
      </c>
      <c r="H1070" s="1">
        <f>IF(COUNTIF(G$2:G1070,G1070)=1,1,0)</f>
        <v>1</v>
      </c>
      <c r="I1070" s="1">
        <v>7</v>
      </c>
      <c r="J1070" s="1">
        <v>0.7</v>
      </c>
      <c r="K1070" s="1">
        <v>-46.877600000000001</v>
      </c>
      <c r="L1070" s="12">
        <f>VLOOKUP(train[[#This Row],[Sub-Category]],Análisis_ABC_XYZ[[#Headers],[#Data]],4,FALSE)</f>
        <v>0.46881743173671325</v>
      </c>
    </row>
    <row r="1071" spans="1:12" x14ac:dyDescent="0.35">
      <c r="A1071" s="2">
        <v>42259</v>
      </c>
      <c r="B1071" s="1" t="s">
        <v>1200</v>
      </c>
      <c r="C1071" s="1" t="s">
        <v>1564</v>
      </c>
      <c r="D1071" s="1" t="s">
        <v>8</v>
      </c>
      <c r="E1071" s="1" t="s">
        <v>22</v>
      </c>
      <c r="F1071" s="18">
        <v>40.56</v>
      </c>
      <c r="G1071" t="s">
        <v>2585</v>
      </c>
      <c r="H1071" s="1">
        <f>IF(COUNTIF(G$2:G1071,G1071)=1,1,0)</f>
        <v>0</v>
      </c>
      <c r="I1071" s="1">
        <v>2</v>
      </c>
      <c r="J1071" s="1">
        <v>0</v>
      </c>
      <c r="K1071" s="1">
        <v>12.979199999999999</v>
      </c>
      <c r="L1071" s="12">
        <f>VLOOKUP(train[[#This Row],[Sub-Category]],Análisis_ABC_XYZ[[#Headers],[#Data]],4,FALSE)</f>
        <v>0.4595170286641902</v>
      </c>
    </row>
    <row r="1072" spans="1:12" x14ac:dyDescent="0.35">
      <c r="A1072" s="2">
        <v>42259</v>
      </c>
      <c r="B1072" s="1" t="s">
        <v>34</v>
      </c>
      <c r="C1072" s="1" t="s">
        <v>649</v>
      </c>
      <c r="D1072" s="1" t="s">
        <v>14</v>
      </c>
      <c r="E1072" s="1" t="s">
        <v>36</v>
      </c>
      <c r="F1072" s="18">
        <v>10.368000000000002</v>
      </c>
      <c r="G1072" t="s">
        <v>5138</v>
      </c>
      <c r="H1072" s="1">
        <f>IF(COUNTIF(G$2:G1072,G1072)=1,1,0)</f>
        <v>0</v>
      </c>
      <c r="I1072" s="1">
        <v>2</v>
      </c>
      <c r="J1072" s="1">
        <v>0.2</v>
      </c>
      <c r="K1072" s="1">
        <v>3.6288</v>
      </c>
      <c r="L1072" s="12">
        <f>VLOOKUP(train[[#This Row],[Sub-Category]],Análisis_ABC_XYZ[[#Headers],[#Data]],4,FALSE)</f>
        <v>0.43613829632717294</v>
      </c>
    </row>
    <row r="1073" spans="1:12" x14ac:dyDescent="0.35">
      <c r="A1073" s="2">
        <v>42259</v>
      </c>
      <c r="B1073" s="1" t="s">
        <v>39</v>
      </c>
      <c r="C1073" s="1" t="s">
        <v>1571</v>
      </c>
      <c r="D1073" s="1" t="s">
        <v>14</v>
      </c>
      <c r="E1073" s="1" t="s">
        <v>29</v>
      </c>
      <c r="F1073" s="18">
        <v>5.1799999999999988</v>
      </c>
      <c r="G1073" t="s">
        <v>2532</v>
      </c>
      <c r="H1073" s="1">
        <f>IF(COUNTIF(G$2:G1073,G1073)=1,1,0)</f>
        <v>1</v>
      </c>
      <c r="I1073" s="1">
        <v>5</v>
      </c>
      <c r="J1073" s="1">
        <v>0.8</v>
      </c>
      <c r="K1073" s="1">
        <v>-8.0289999999999999</v>
      </c>
      <c r="L1073" s="12">
        <f>VLOOKUP(train[[#This Row],[Sub-Category]],Análisis_ABC_XYZ[[#Headers],[#Data]],4,FALSE)</f>
        <v>0.46881743173671325</v>
      </c>
    </row>
    <row r="1074" spans="1:12" x14ac:dyDescent="0.35">
      <c r="A1074" s="2">
        <v>42260</v>
      </c>
      <c r="B1074" s="1" t="s">
        <v>52</v>
      </c>
      <c r="C1074" s="1" t="s">
        <v>791</v>
      </c>
      <c r="D1074" s="1" t="s">
        <v>26</v>
      </c>
      <c r="E1074" s="1" t="s">
        <v>56</v>
      </c>
      <c r="F1074" s="18">
        <v>252.00000000000003</v>
      </c>
      <c r="G1074" t="s">
        <v>2227</v>
      </c>
      <c r="H1074" s="1">
        <f>IF(COUNTIF(G$2:G1074,G1074)=1,1,0)</f>
        <v>1</v>
      </c>
      <c r="I1074" s="1">
        <v>5</v>
      </c>
      <c r="J1074" s="1">
        <v>0.2</v>
      </c>
      <c r="K1074" s="1">
        <v>53.550000000000004</v>
      </c>
      <c r="L1074" s="12">
        <f>VLOOKUP(train[[#This Row],[Sub-Category]],Análisis_ABC_XYZ[[#Headers],[#Data]],4,FALSE)</f>
        <v>0.52062335344040378</v>
      </c>
    </row>
    <row r="1075" spans="1:12" x14ac:dyDescent="0.35">
      <c r="A1075" s="2">
        <v>42260</v>
      </c>
      <c r="B1075" s="1" t="s">
        <v>37</v>
      </c>
      <c r="C1075" s="1" t="s">
        <v>654</v>
      </c>
      <c r="D1075" s="1" t="s">
        <v>26</v>
      </c>
      <c r="E1075" s="1" t="s">
        <v>56</v>
      </c>
      <c r="F1075" s="18">
        <v>199.98</v>
      </c>
      <c r="G1075" t="s">
        <v>2025</v>
      </c>
      <c r="H1075" s="1">
        <f>IF(COUNTIF(G$2:G1075,G1075)=1,1,0)</f>
        <v>1</v>
      </c>
      <c r="I1075" s="1">
        <v>2</v>
      </c>
      <c r="J1075" s="1">
        <v>0</v>
      </c>
      <c r="K1075" s="1">
        <v>75.992400000000004</v>
      </c>
      <c r="L1075" s="12">
        <f>VLOOKUP(train[[#This Row],[Sub-Category]],Análisis_ABC_XYZ[[#Headers],[#Data]],4,FALSE)</f>
        <v>0.52062335344040378</v>
      </c>
    </row>
    <row r="1076" spans="1:12" x14ac:dyDescent="0.35">
      <c r="A1076" s="2">
        <v>42260</v>
      </c>
      <c r="B1076" s="1" t="s">
        <v>37</v>
      </c>
      <c r="C1076" s="1" t="s">
        <v>1591</v>
      </c>
      <c r="D1076" s="1" t="s">
        <v>26</v>
      </c>
      <c r="E1076" s="1" t="s">
        <v>56</v>
      </c>
      <c r="F1076" s="18">
        <v>144.96</v>
      </c>
      <c r="G1076" t="s">
        <v>2025</v>
      </c>
      <c r="H1076" s="1">
        <f>IF(COUNTIF(G$2:G1076,G1076)=1,1,0)</f>
        <v>0</v>
      </c>
      <c r="I1076" s="1">
        <v>4</v>
      </c>
      <c r="J1076" s="1">
        <v>0</v>
      </c>
      <c r="K1076" s="1">
        <v>60.883200000000002</v>
      </c>
      <c r="L1076" s="12">
        <f>VLOOKUP(train[[#This Row],[Sub-Category]],Análisis_ABC_XYZ[[#Headers],[#Data]],4,FALSE)</f>
        <v>0.52062335344040378</v>
      </c>
    </row>
    <row r="1077" spans="1:12" x14ac:dyDescent="0.35">
      <c r="A1077" s="2">
        <v>42260</v>
      </c>
      <c r="B1077" s="1" t="s">
        <v>37</v>
      </c>
      <c r="C1077" s="1" t="s">
        <v>1080</v>
      </c>
      <c r="D1077" s="1" t="s">
        <v>26</v>
      </c>
      <c r="E1077" s="1" t="s">
        <v>56</v>
      </c>
      <c r="F1077" s="18">
        <v>118</v>
      </c>
      <c r="G1077" t="s">
        <v>2025</v>
      </c>
      <c r="H1077" s="1">
        <f>IF(COUNTIF(G$2:G1077,G1077)=1,1,0)</f>
        <v>0</v>
      </c>
      <c r="I1077" s="1">
        <v>2</v>
      </c>
      <c r="J1077" s="1">
        <v>0</v>
      </c>
      <c r="K1077" s="1">
        <v>20.059999999999988</v>
      </c>
      <c r="L1077" s="12">
        <f>VLOOKUP(train[[#This Row],[Sub-Category]],Análisis_ABC_XYZ[[#Headers],[#Data]],4,FALSE)</f>
        <v>0.52062335344040378</v>
      </c>
    </row>
    <row r="1078" spans="1:12" x14ac:dyDescent="0.35">
      <c r="A1078" s="2">
        <v>42260</v>
      </c>
      <c r="B1078" s="1" t="s">
        <v>39</v>
      </c>
      <c r="C1078" s="1" t="s">
        <v>220</v>
      </c>
      <c r="D1078" s="1" t="s">
        <v>8</v>
      </c>
      <c r="E1078" s="1" t="s">
        <v>11</v>
      </c>
      <c r="F1078" s="18">
        <v>340.11599999999999</v>
      </c>
      <c r="G1078" t="s">
        <v>6692</v>
      </c>
      <c r="H1078" s="1">
        <f>IF(COUNTIF(G$2:G1078,G1078)=1,1,0)</f>
        <v>1</v>
      </c>
      <c r="I1078" s="1">
        <v>6</v>
      </c>
      <c r="J1078" s="1">
        <v>0.3</v>
      </c>
      <c r="K1078" s="1">
        <v>-9.717599999999976</v>
      </c>
      <c r="L1078" s="12">
        <f>VLOOKUP(train[[#This Row],[Sub-Category]],Análisis_ABC_XYZ[[#Headers],[#Data]],4,FALSE)</f>
        <v>0.46529189879902266</v>
      </c>
    </row>
    <row r="1079" spans="1:12" x14ac:dyDescent="0.35">
      <c r="A1079" s="2">
        <v>42260</v>
      </c>
      <c r="B1079" s="1" t="s">
        <v>104</v>
      </c>
      <c r="C1079" s="1" t="s">
        <v>1646</v>
      </c>
      <c r="D1079" s="1" t="s">
        <v>14</v>
      </c>
      <c r="E1079" s="1" t="s">
        <v>20</v>
      </c>
      <c r="F1079" s="18">
        <v>79.400000000000006</v>
      </c>
      <c r="G1079" t="s">
        <v>2798</v>
      </c>
      <c r="H1079" s="1">
        <f>IF(COUNTIF(G$2:G1079,G1079)=1,1,0)</f>
        <v>1</v>
      </c>
      <c r="I1079" s="1">
        <v>5</v>
      </c>
      <c r="J1079" s="1">
        <v>0.2</v>
      </c>
      <c r="K1079" s="1">
        <v>5.9550000000000054</v>
      </c>
      <c r="L1079" s="12">
        <f>VLOOKUP(train[[#This Row],[Sub-Category]],Análisis_ABC_XYZ[[#Headers],[#Data]],4,FALSE)</f>
        <v>0.44610841445725197</v>
      </c>
    </row>
    <row r="1080" spans="1:12" x14ac:dyDescent="0.35">
      <c r="A1080" s="2">
        <v>42260</v>
      </c>
      <c r="B1080" s="1" t="s">
        <v>37</v>
      </c>
      <c r="C1080" s="1" t="s">
        <v>1509</v>
      </c>
      <c r="D1080" s="1" t="s">
        <v>14</v>
      </c>
      <c r="E1080" s="1" t="s">
        <v>36</v>
      </c>
      <c r="F1080" s="18">
        <v>48.94</v>
      </c>
      <c r="G1080" t="s">
        <v>2025</v>
      </c>
      <c r="H1080" s="1">
        <f>IF(COUNTIF(G$2:G1080,G1080)=1,1,0)</f>
        <v>0</v>
      </c>
      <c r="I1080" s="1">
        <v>1</v>
      </c>
      <c r="J1080" s="1">
        <v>0</v>
      </c>
      <c r="K1080" s="1">
        <v>24.47</v>
      </c>
      <c r="L1080" s="12">
        <f>VLOOKUP(train[[#This Row],[Sub-Category]],Análisis_ABC_XYZ[[#Headers],[#Data]],4,FALSE)</f>
        <v>0.43613829632717294</v>
      </c>
    </row>
    <row r="1081" spans="1:12" x14ac:dyDescent="0.35">
      <c r="A1081" s="2">
        <v>42260</v>
      </c>
      <c r="B1081" s="1" t="s">
        <v>37</v>
      </c>
      <c r="C1081" s="1" t="s">
        <v>1269</v>
      </c>
      <c r="D1081" s="1" t="s">
        <v>14</v>
      </c>
      <c r="E1081" s="1" t="s">
        <v>31</v>
      </c>
      <c r="F1081" s="18">
        <v>22.66</v>
      </c>
      <c r="G1081" t="s">
        <v>2025</v>
      </c>
      <c r="H1081" s="1">
        <f>IF(COUNTIF(G$2:G1081,G1081)=1,1,0)</f>
        <v>0</v>
      </c>
      <c r="I1081" s="1">
        <v>2</v>
      </c>
      <c r="J1081" s="1">
        <v>0</v>
      </c>
      <c r="K1081" s="1">
        <v>9.743800000000002</v>
      </c>
      <c r="L1081" s="12">
        <f>VLOOKUP(train[[#This Row],[Sub-Category]],Análisis_ABC_XYZ[[#Headers],[#Data]],4,FALSE)</f>
        <v>0.49507917887403441</v>
      </c>
    </row>
    <row r="1082" spans="1:12" x14ac:dyDescent="0.35">
      <c r="A1082" s="2">
        <v>42260</v>
      </c>
      <c r="B1082" s="1" t="s">
        <v>34</v>
      </c>
      <c r="C1082" s="1" t="s">
        <v>269</v>
      </c>
      <c r="D1082" s="1" t="s">
        <v>14</v>
      </c>
      <c r="E1082" s="1" t="s">
        <v>29</v>
      </c>
      <c r="F1082" s="18">
        <v>18.648000000000003</v>
      </c>
      <c r="G1082" t="s">
        <v>5604</v>
      </c>
      <c r="H1082" s="1">
        <f>IF(COUNTIF(G$2:G1082,G1082)=1,1,0)</f>
        <v>1</v>
      </c>
      <c r="I1082" s="1">
        <v>7</v>
      </c>
      <c r="J1082" s="1">
        <v>0.7</v>
      </c>
      <c r="K1082" s="1">
        <v>-12.431999999999999</v>
      </c>
      <c r="L1082" s="12">
        <f>VLOOKUP(train[[#This Row],[Sub-Category]],Análisis_ABC_XYZ[[#Headers],[#Data]],4,FALSE)</f>
        <v>0.46881743173671325</v>
      </c>
    </row>
    <row r="1083" spans="1:12" x14ac:dyDescent="0.35">
      <c r="A1083" s="2">
        <v>42260</v>
      </c>
      <c r="B1083" s="1" t="s">
        <v>52</v>
      </c>
      <c r="C1083" s="1" t="s">
        <v>790</v>
      </c>
      <c r="D1083" s="1" t="s">
        <v>14</v>
      </c>
      <c r="E1083" s="1" t="s">
        <v>36</v>
      </c>
      <c r="F1083" s="18">
        <v>15.552000000000003</v>
      </c>
      <c r="G1083" t="s">
        <v>2227</v>
      </c>
      <c r="H1083" s="1">
        <f>IF(COUNTIF(G$2:G1083,G1083)=1,1,0)</f>
        <v>0</v>
      </c>
      <c r="I1083" s="1">
        <v>3</v>
      </c>
      <c r="J1083" s="1">
        <v>0.2</v>
      </c>
      <c r="K1083" s="1">
        <v>5.4432</v>
      </c>
      <c r="L1083" s="12">
        <f>VLOOKUP(train[[#This Row],[Sub-Category]],Análisis_ABC_XYZ[[#Headers],[#Data]],4,FALSE)</f>
        <v>0.43613829632717294</v>
      </c>
    </row>
    <row r="1084" spans="1:12" x14ac:dyDescent="0.35">
      <c r="A1084" s="2">
        <v>42260</v>
      </c>
      <c r="B1084" s="1" t="s">
        <v>37</v>
      </c>
      <c r="C1084" s="1" t="s">
        <v>339</v>
      </c>
      <c r="D1084" s="1" t="s">
        <v>8</v>
      </c>
      <c r="E1084" s="1" t="s">
        <v>22</v>
      </c>
      <c r="F1084" s="18">
        <v>14.190000000000001</v>
      </c>
      <c r="G1084" t="s">
        <v>2025</v>
      </c>
      <c r="H1084" s="1">
        <f>IF(COUNTIF(G$2:G1084,G1084)=1,1,0)</f>
        <v>0</v>
      </c>
      <c r="I1084" s="1">
        <v>3</v>
      </c>
      <c r="J1084" s="1">
        <v>0</v>
      </c>
      <c r="K1084" s="1">
        <v>5.5341000000000014</v>
      </c>
      <c r="L1084" s="12">
        <f>VLOOKUP(train[[#This Row],[Sub-Category]],Análisis_ABC_XYZ[[#Headers],[#Data]],4,FALSE)</f>
        <v>0.4595170286641902</v>
      </c>
    </row>
    <row r="1085" spans="1:12" x14ac:dyDescent="0.35">
      <c r="A1085" s="2">
        <v>42260</v>
      </c>
      <c r="B1085" s="1" t="s">
        <v>37</v>
      </c>
      <c r="C1085" s="1" t="s">
        <v>567</v>
      </c>
      <c r="D1085" s="1" t="s">
        <v>14</v>
      </c>
      <c r="E1085" s="1" t="s">
        <v>182</v>
      </c>
      <c r="F1085" s="18">
        <v>7.3</v>
      </c>
      <c r="G1085" t="s">
        <v>2025</v>
      </c>
      <c r="H1085" s="1">
        <f>IF(COUNTIF(G$2:G1085,G1085)=1,1,0)</f>
        <v>0</v>
      </c>
      <c r="I1085" s="1">
        <v>2</v>
      </c>
      <c r="J1085" s="1">
        <v>0</v>
      </c>
      <c r="K1085" s="1">
        <v>2.1899999999999995</v>
      </c>
      <c r="L1085" s="12">
        <f>VLOOKUP(train[[#This Row],[Sub-Category]],Análisis_ABC_XYZ[[#Headers],[#Data]],4,FALSE)</f>
        <v>0.53938093436526824</v>
      </c>
    </row>
    <row r="1086" spans="1:12" x14ac:dyDescent="0.35">
      <c r="A1086" s="2">
        <v>42260</v>
      </c>
      <c r="B1086" s="1" t="s">
        <v>37</v>
      </c>
      <c r="C1086" s="1" t="s">
        <v>1778</v>
      </c>
      <c r="D1086" s="1" t="s">
        <v>14</v>
      </c>
      <c r="E1086" s="1" t="s">
        <v>91</v>
      </c>
      <c r="F1086" s="18">
        <v>5.6999999999999993</v>
      </c>
      <c r="G1086" t="s">
        <v>2025</v>
      </c>
      <c r="H1086" s="1">
        <f>IF(COUNTIF(G$2:G1086,G1086)=1,1,0)</f>
        <v>0</v>
      </c>
      <c r="I1086" s="1">
        <v>5</v>
      </c>
      <c r="J1086" s="1">
        <v>0</v>
      </c>
      <c r="K1086" s="1">
        <v>2.6789999999999998</v>
      </c>
      <c r="L1086" s="12">
        <f>VLOOKUP(train[[#This Row],[Sub-Category]],Análisis_ABC_XYZ[[#Headers],[#Data]],4,FALSE)</f>
        <v>0.51168203684699509</v>
      </c>
    </row>
    <row r="1087" spans="1:12" x14ac:dyDescent="0.35">
      <c r="A1087" s="2">
        <v>42260</v>
      </c>
      <c r="B1087" s="1" t="s">
        <v>89</v>
      </c>
      <c r="C1087" s="1" t="s">
        <v>23</v>
      </c>
      <c r="D1087" s="1" t="s">
        <v>14</v>
      </c>
      <c r="E1087" s="1" t="s">
        <v>24</v>
      </c>
      <c r="F1087" s="18">
        <v>5.46</v>
      </c>
      <c r="G1087" t="s">
        <v>2551</v>
      </c>
      <c r="H1087" s="1">
        <f>IF(COUNTIF(G$2:G1087,G1087)=1,1,0)</f>
        <v>1</v>
      </c>
      <c r="I1087" s="1">
        <v>3</v>
      </c>
      <c r="J1087" s="1">
        <v>0</v>
      </c>
      <c r="K1087" s="1">
        <v>1.4742000000000002</v>
      </c>
      <c r="L1087" s="12">
        <f>VLOOKUP(train[[#This Row],[Sub-Category]],Análisis_ABC_XYZ[[#Headers],[#Data]],4,FALSE)</f>
        <v>0.45632477063632687</v>
      </c>
    </row>
    <row r="1088" spans="1:12" x14ac:dyDescent="0.35">
      <c r="A1088" s="2">
        <v>42260</v>
      </c>
      <c r="B1088" s="1" t="s">
        <v>157</v>
      </c>
      <c r="C1088" s="1" t="s">
        <v>823</v>
      </c>
      <c r="D1088" s="1" t="s">
        <v>14</v>
      </c>
      <c r="E1088" s="1" t="s">
        <v>29</v>
      </c>
      <c r="F1088" s="18">
        <v>2.5020000000000002</v>
      </c>
      <c r="G1088" s="1" t="s">
        <v>3826</v>
      </c>
      <c r="H1088" s="1">
        <f>IF(COUNTIF(G$2:G1088,G1088)=1,1,0)</f>
        <v>1</v>
      </c>
      <c r="I1088" s="1">
        <v>3</v>
      </c>
      <c r="J1088" s="1">
        <v>0.7</v>
      </c>
      <c r="K1088" s="1">
        <v>-2.0015999999999998</v>
      </c>
      <c r="L1088" s="12">
        <f>VLOOKUP(train[[#This Row],[Sub-Category]],Análisis_ABC_XYZ[[#Headers],[#Data]],4,FALSE)</f>
        <v>0.46881743173671325</v>
      </c>
    </row>
    <row r="1089" spans="1:12" x14ac:dyDescent="0.35">
      <c r="A1089" s="2">
        <v>42261</v>
      </c>
      <c r="B1089" s="1" t="s">
        <v>89</v>
      </c>
      <c r="C1089" s="1" t="s">
        <v>881</v>
      </c>
      <c r="D1089" s="1" t="s">
        <v>26</v>
      </c>
      <c r="E1089" s="1" t="s">
        <v>208</v>
      </c>
      <c r="F1089" s="18">
        <v>2799.96</v>
      </c>
      <c r="G1089" t="s">
        <v>3452</v>
      </c>
      <c r="H1089" s="1">
        <f>IF(COUNTIF(G$2:G1089,G1089)=1,1,0)</f>
        <v>1</v>
      </c>
      <c r="I1089" s="1">
        <v>4</v>
      </c>
      <c r="J1089" s="1">
        <v>0</v>
      </c>
      <c r="K1089" s="1">
        <v>1371.9803999999999</v>
      </c>
      <c r="L1089" s="12">
        <f>VLOOKUP(train[[#This Row],[Sub-Category]],Análisis_ABC_XYZ[[#Headers],[#Data]],4,FALSE)</f>
        <v>0.5183572270896134</v>
      </c>
    </row>
    <row r="1090" spans="1:12" x14ac:dyDescent="0.35">
      <c r="A1090" s="2">
        <v>42261</v>
      </c>
      <c r="B1090" s="1" t="s">
        <v>89</v>
      </c>
      <c r="C1090" s="1" t="s">
        <v>283</v>
      </c>
      <c r="D1090" s="1" t="s">
        <v>14</v>
      </c>
      <c r="E1090" s="1" t="s">
        <v>31</v>
      </c>
      <c r="F1090" s="18">
        <v>601.29999999999995</v>
      </c>
      <c r="G1090" t="s">
        <v>3452</v>
      </c>
      <c r="H1090" s="1">
        <f>IF(COUNTIF(G$2:G1090,G1090)=1,1,0)</f>
        <v>0</v>
      </c>
      <c r="I1090" s="1">
        <v>2</v>
      </c>
      <c r="J1090" s="1">
        <v>0</v>
      </c>
      <c r="K1090" s="1">
        <v>198.42899999999997</v>
      </c>
      <c r="L1090" s="12">
        <f>VLOOKUP(train[[#This Row],[Sub-Category]],Análisis_ABC_XYZ[[#Headers],[#Data]],4,FALSE)</f>
        <v>0.49507917887403441</v>
      </c>
    </row>
    <row r="1091" spans="1:12" x14ac:dyDescent="0.35">
      <c r="A1091" s="2">
        <v>42261</v>
      </c>
      <c r="B1091" s="1" t="s">
        <v>89</v>
      </c>
      <c r="C1091" s="1" t="s">
        <v>1044</v>
      </c>
      <c r="D1091" s="1" t="s">
        <v>8</v>
      </c>
      <c r="E1091" s="1" t="s">
        <v>18</v>
      </c>
      <c r="F1091" s="18">
        <v>464.29200000000003</v>
      </c>
      <c r="G1091" t="s">
        <v>3452</v>
      </c>
      <c r="H1091" s="1">
        <f>IF(COUNTIF(G$2:G1091,G1091)=1,1,0)</f>
        <v>0</v>
      </c>
      <c r="I1091" s="1">
        <v>9</v>
      </c>
      <c r="J1091" s="1">
        <v>0.4</v>
      </c>
      <c r="K1091" s="1">
        <v>-108.33479999999997</v>
      </c>
      <c r="L1091" s="12">
        <f>VLOOKUP(train[[#This Row],[Sub-Category]],Análisis_ABC_XYZ[[#Headers],[#Data]],4,FALSE)</f>
        <v>0.55975208308209756</v>
      </c>
    </row>
    <row r="1092" spans="1:12" x14ac:dyDescent="0.35">
      <c r="A1092" s="2">
        <v>42261</v>
      </c>
      <c r="B1092" s="1" t="s">
        <v>89</v>
      </c>
      <c r="C1092" s="1" t="s">
        <v>497</v>
      </c>
      <c r="D1092" s="1" t="s">
        <v>14</v>
      </c>
      <c r="E1092" s="1" t="s">
        <v>20</v>
      </c>
      <c r="F1092" s="18">
        <v>449.15</v>
      </c>
      <c r="G1092" t="s">
        <v>3024</v>
      </c>
      <c r="H1092" s="1">
        <f>IF(COUNTIF(G$2:G1092,G1092)=1,1,0)</f>
        <v>1</v>
      </c>
      <c r="I1092" s="1">
        <v>5</v>
      </c>
      <c r="J1092" s="1">
        <v>0</v>
      </c>
      <c r="K1092" s="1">
        <v>8.9829999999999899</v>
      </c>
      <c r="L1092" s="12">
        <f>VLOOKUP(train[[#This Row],[Sub-Category]],Análisis_ABC_XYZ[[#Headers],[#Data]],4,FALSE)</f>
        <v>0.44610841445725197</v>
      </c>
    </row>
    <row r="1093" spans="1:12" x14ac:dyDescent="0.35">
      <c r="A1093" s="2">
        <v>42261</v>
      </c>
      <c r="B1093" s="1" t="s">
        <v>89</v>
      </c>
      <c r="C1093" s="1" t="s">
        <v>1557</v>
      </c>
      <c r="D1093" s="1" t="s">
        <v>26</v>
      </c>
      <c r="E1093" s="1" t="s">
        <v>27</v>
      </c>
      <c r="F1093" s="18">
        <v>287.96999999999997</v>
      </c>
      <c r="G1093" t="s">
        <v>3452</v>
      </c>
      <c r="H1093" s="1">
        <f>IF(COUNTIF(G$2:G1093,G1093)=1,1,0)</f>
        <v>0</v>
      </c>
      <c r="I1093" s="1">
        <v>3</v>
      </c>
      <c r="J1093" s="1">
        <v>0</v>
      </c>
      <c r="K1093" s="1">
        <v>80.631600000000006</v>
      </c>
      <c r="L1093" s="12">
        <f>VLOOKUP(train[[#This Row],[Sub-Category]],Análisis_ABC_XYZ[[#Headers],[#Data]],4,FALSE)</f>
        <v>0.41105220110552465</v>
      </c>
    </row>
    <row r="1094" spans="1:12" x14ac:dyDescent="0.35">
      <c r="A1094" s="2">
        <v>42261</v>
      </c>
      <c r="B1094" s="1" t="s">
        <v>379</v>
      </c>
      <c r="C1094" s="1" t="s">
        <v>1214</v>
      </c>
      <c r="D1094" s="1" t="s">
        <v>8</v>
      </c>
      <c r="E1094" s="1" t="s">
        <v>22</v>
      </c>
      <c r="F1094" s="18">
        <v>142.4</v>
      </c>
      <c r="G1094" t="s">
        <v>2743</v>
      </c>
      <c r="H1094" s="1">
        <f>IF(COUNTIF(G$2:G1094,G1094)=1,1,0)</f>
        <v>1</v>
      </c>
      <c r="I1094" s="1">
        <v>5</v>
      </c>
      <c r="J1094" s="1">
        <v>0</v>
      </c>
      <c r="K1094" s="1">
        <v>52.688000000000002</v>
      </c>
      <c r="L1094" s="12">
        <f>VLOOKUP(train[[#This Row],[Sub-Category]],Análisis_ABC_XYZ[[#Headers],[#Data]],4,FALSE)</f>
        <v>0.4595170286641902</v>
      </c>
    </row>
    <row r="1095" spans="1:12" x14ac:dyDescent="0.35">
      <c r="A1095" s="2">
        <v>42261</v>
      </c>
      <c r="B1095" s="1" t="s">
        <v>89</v>
      </c>
      <c r="C1095" s="1" t="s">
        <v>772</v>
      </c>
      <c r="D1095" s="1" t="s">
        <v>14</v>
      </c>
      <c r="E1095" s="1" t="s">
        <v>61</v>
      </c>
      <c r="F1095" s="18">
        <v>68.459999999999994</v>
      </c>
      <c r="G1095" t="s">
        <v>3452</v>
      </c>
      <c r="H1095" s="1">
        <f>IF(COUNTIF(G$2:G1095,G1095)=1,1,0)</f>
        <v>0</v>
      </c>
      <c r="I1095" s="1">
        <v>7</v>
      </c>
      <c r="J1095" s="1">
        <v>0</v>
      </c>
      <c r="K1095" s="1">
        <v>31.491599999999995</v>
      </c>
      <c r="L1095" s="12">
        <f>VLOOKUP(train[[#This Row],[Sub-Category]],Análisis_ABC_XYZ[[#Headers],[#Data]],4,FALSE)</f>
        <v>0.44424167803735209</v>
      </c>
    </row>
    <row r="1096" spans="1:12" x14ac:dyDescent="0.35">
      <c r="A1096" s="2">
        <v>42261</v>
      </c>
      <c r="B1096" s="1" t="s">
        <v>72</v>
      </c>
      <c r="C1096" s="1" t="s">
        <v>217</v>
      </c>
      <c r="D1096" s="1" t="s">
        <v>14</v>
      </c>
      <c r="E1096" s="1" t="s">
        <v>31</v>
      </c>
      <c r="F1096" s="18">
        <v>52.447999999999993</v>
      </c>
      <c r="G1096" t="s">
        <v>3651</v>
      </c>
      <c r="H1096" s="1">
        <f>IF(COUNTIF(G$2:G1096,G1096)=1,1,0)</f>
        <v>1</v>
      </c>
      <c r="I1096" s="1">
        <v>2</v>
      </c>
      <c r="J1096" s="1">
        <v>0.8</v>
      </c>
      <c r="K1096" s="1">
        <v>-131.12000000000003</v>
      </c>
      <c r="L1096" s="12">
        <f>VLOOKUP(train[[#This Row],[Sub-Category]],Análisis_ABC_XYZ[[#Headers],[#Data]],4,FALSE)</f>
        <v>0.49507917887403441</v>
      </c>
    </row>
    <row r="1097" spans="1:12" x14ac:dyDescent="0.35">
      <c r="A1097" s="2">
        <v>42261</v>
      </c>
      <c r="B1097" s="1" t="s">
        <v>89</v>
      </c>
      <c r="C1097" s="1" t="s">
        <v>1534</v>
      </c>
      <c r="D1097" s="1" t="s">
        <v>14</v>
      </c>
      <c r="E1097" s="1" t="s">
        <v>36</v>
      </c>
      <c r="F1097" s="18">
        <v>44.820000000000007</v>
      </c>
      <c r="G1097" t="s">
        <v>3452</v>
      </c>
      <c r="H1097" s="1">
        <f>IF(COUNTIF(G$2:G1097,G1097)=1,1,0)</f>
        <v>0</v>
      </c>
      <c r="I1097" s="1">
        <v>9</v>
      </c>
      <c r="J1097" s="1">
        <v>0</v>
      </c>
      <c r="K1097" s="1">
        <v>21.065400000000004</v>
      </c>
      <c r="L1097" s="12">
        <f>VLOOKUP(train[[#This Row],[Sub-Category]],Análisis_ABC_XYZ[[#Headers],[#Data]],4,FALSE)</f>
        <v>0.43613829632717294</v>
      </c>
    </row>
    <row r="1098" spans="1:12" x14ac:dyDescent="0.35">
      <c r="A1098" s="2">
        <v>42261</v>
      </c>
      <c r="B1098" s="1" t="s">
        <v>72</v>
      </c>
      <c r="C1098" s="1" t="s">
        <v>218</v>
      </c>
      <c r="D1098" s="1" t="s">
        <v>14</v>
      </c>
      <c r="E1098" s="1" t="s">
        <v>15</v>
      </c>
      <c r="F1098" s="18">
        <v>20.16</v>
      </c>
      <c r="G1098" t="s">
        <v>3651</v>
      </c>
      <c r="H1098" s="1">
        <f>IF(COUNTIF(G$2:G1098,G1098)=1,1,0)</f>
        <v>0</v>
      </c>
      <c r="I1098" s="1">
        <v>4</v>
      </c>
      <c r="J1098" s="1">
        <v>0.2</v>
      </c>
      <c r="K1098" s="1">
        <v>6.5519999999999987</v>
      </c>
      <c r="L1098" s="12">
        <f>VLOOKUP(train[[#This Row],[Sub-Category]],Análisis_ABC_XYZ[[#Headers],[#Data]],4,FALSE)</f>
        <v>0.4647369236065339</v>
      </c>
    </row>
    <row r="1099" spans="1:12" x14ac:dyDescent="0.35">
      <c r="A1099" s="2">
        <v>42261</v>
      </c>
      <c r="B1099" s="1" t="s">
        <v>89</v>
      </c>
      <c r="C1099" s="1" t="s">
        <v>1327</v>
      </c>
      <c r="D1099" s="1" t="s">
        <v>26</v>
      </c>
      <c r="E1099" s="1" t="s">
        <v>27</v>
      </c>
      <c r="F1099" s="18">
        <v>16.989999999999998</v>
      </c>
      <c r="G1099" t="s">
        <v>3452</v>
      </c>
      <c r="H1099" s="1">
        <f>IF(COUNTIF(G$2:G1099,G1099)=1,1,0)</f>
        <v>0</v>
      </c>
      <c r="I1099" s="1">
        <v>1</v>
      </c>
      <c r="J1099" s="1">
        <v>0</v>
      </c>
      <c r="K1099" s="1">
        <v>4.4173999999999989</v>
      </c>
      <c r="L1099" s="12">
        <f>VLOOKUP(train[[#This Row],[Sub-Category]],Análisis_ABC_XYZ[[#Headers],[#Data]],4,FALSE)</f>
        <v>0.41105220110552465</v>
      </c>
    </row>
    <row r="1100" spans="1:12" x14ac:dyDescent="0.35">
      <c r="A1100" s="2">
        <v>42261</v>
      </c>
      <c r="B1100" s="1" t="s">
        <v>16</v>
      </c>
      <c r="C1100" s="1" t="s">
        <v>557</v>
      </c>
      <c r="D1100" s="1" t="s">
        <v>8</v>
      </c>
      <c r="E1100" s="1" t="s">
        <v>22</v>
      </c>
      <c r="F1100" s="18">
        <v>13.128</v>
      </c>
      <c r="G1100" t="s">
        <v>1961</v>
      </c>
      <c r="H1100" s="1">
        <f>IF(COUNTIF(G$2:G1100,G1100)=1,1,0)</f>
        <v>1</v>
      </c>
      <c r="I1100" s="1">
        <v>3</v>
      </c>
      <c r="J1100" s="1">
        <v>0.2</v>
      </c>
      <c r="K1100" s="1">
        <v>3.7743000000000002</v>
      </c>
      <c r="L1100" s="12">
        <f>VLOOKUP(train[[#This Row],[Sub-Category]],Análisis_ABC_XYZ[[#Headers],[#Data]],4,FALSE)</f>
        <v>0.4595170286641902</v>
      </c>
    </row>
    <row r="1101" spans="1:12" x14ac:dyDescent="0.35">
      <c r="A1101" s="2">
        <v>42261</v>
      </c>
      <c r="B1101" s="1" t="s">
        <v>16</v>
      </c>
      <c r="C1101" s="1" t="s">
        <v>556</v>
      </c>
      <c r="D1101" s="1" t="s">
        <v>14</v>
      </c>
      <c r="E1101" s="1" t="s">
        <v>31</v>
      </c>
      <c r="F1101" s="18">
        <v>13</v>
      </c>
      <c r="G1101" t="s">
        <v>1961</v>
      </c>
      <c r="H1101" s="1">
        <f>IF(COUNTIF(G$2:G1101,G1101)=1,1,0)</f>
        <v>0</v>
      </c>
      <c r="I1101" s="1">
        <v>5</v>
      </c>
      <c r="J1101" s="1">
        <v>0.2</v>
      </c>
      <c r="K1101" s="1">
        <v>1.3000000000000007</v>
      </c>
      <c r="L1101" s="12">
        <f>VLOOKUP(train[[#This Row],[Sub-Category]],Análisis_ABC_XYZ[[#Headers],[#Data]],4,FALSE)</f>
        <v>0.49507917887403441</v>
      </c>
    </row>
    <row r="1102" spans="1:12" x14ac:dyDescent="0.35">
      <c r="A1102" s="2">
        <v>42261</v>
      </c>
      <c r="B1102" s="1" t="s">
        <v>89</v>
      </c>
      <c r="C1102" s="1" t="s">
        <v>498</v>
      </c>
      <c r="D1102" s="1" t="s">
        <v>14</v>
      </c>
      <c r="E1102" s="1" t="s">
        <v>61</v>
      </c>
      <c r="F1102" s="18">
        <v>11.07</v>
      </c>
      <c r="G1102" t="s">
        <v>3024</v>
      </c>
      <c r="H1102" s="1">
        <f>IF(COUNTIF(G$2:G1102,G1102)=1,1,0)</f>
        <v>0</v>
      </c>
      <c r="I1102" s="1">
        <v>3</v>
      </c>
      <c r="J1102" s="1">
        <v>0</v>
      </c>
      <c r="K1102" s="1">
        <v>5.0921999999999992</v>
      </c>
      <c r="L1102" s="12">
        <f>VLOOKUP(train[[#This Row],[Sub-Category]],Análisis_ABC_XYZ[[#Headers],[#Data]],4,FALSE)</f>
        <v>0.44424167803735209</v>
      </c>
    </row>
    <row r="1103" spans="1:12" x14ac:dyDescent="0.35">
      <c r="A1103" s="2">
        <v>42261</v>
      </c>
      <c r="B1103" s="1" t="s">
        <v>39</v>
      </c>
      <c r="C1103" s="1" t="s">
        <v>1538</v>
      </c>
      <c r="D1103" s="1" t="s">
        <v>8</v>
      </c>
      <c r="E1103" s="1" t="s">
        <v>22</v>
      </c>
      <c r="F1103" s="18">
        <v>9.9600000000000009</v>
      </c>
      <c r="G1103" t="s">
        <v>2948</v>
      </c>
      <c r="H1103" s="1">
        <f>IF(COUNTIF(G$2:G1103,G1103)=1,1,0)</f>
        <v>1</v>
      </c>
      <c r="I1103" s="1">
        <v>5</v>
      </c>
      <c r="J1103" s="1">
        <v>0.6</v>
      </c>
      <c r="K1103" s="1">
        <v>-6.7230000000000008</v>
      </c>
      <c r="L1103" s="12">
        <f>VLOOKUP(train[[#This Row],[Sub-Category]],Análisis_ABC_XYZ[[#Headers],[#Data]],4,FALSE)</f>
        <v>0.4595170286641902</v>
      </c>
    </row>
    <row r="1104" spans="1:12" x14ac:dyDescent="0.35">
      <c r="A1104" s="2">
        <v>42261</v>
      </c>
      <c r="B1104" s="1" t="s">
        <v>39</v>
      </c>
      <c r="C1104" s="1" t="s">
        <v>139</v>
      </c>
      <c r="D1104" s="1" t="s">
        <v>14</v>
      </c>
      <c r="E1104" s="1" t="s">
        <v>29</v>
      </c>
      <c r="F1104" s="18">
        <v>8.5519999999999978</v>
      </c>
      <c r="G1104" t="s">
        <v>2948</v>
      </c>
      <c r="H1104" s="1">
        <f>IF(COUNTIF(G$2:G1104,G1104)=1,1,0)</f>
        <v>0</v>
      </c>
      <c r="I1104" s="1">
        <v>2</v>
      </c>
      <c r="J1104" s="1">
        <v>0.8</v>
      </c>
      <c r="K1104" s="1">
        <v>-13.683199999999999</v>
      </c>
      <c r="L1104" s="12">
        <f>VLOOKUP(train[[#This Row],[Sub-Category]],Análisis_ABC_XYZ[[#Headers],[#Data]],4,FALSE)</f>
        <v>0.46881743173671325</v>
      </c>
    </row>
    <row r="1105" spans="1:12" x14ac:dyDescent="0.35">
      <c r="A1105" s="2">
        <v>42261</v>
      </c>
      <c r="B1105" s="1" t="s">
        <v>379</v>
      </c>
      <c r="C1105" s="1" t="s">
        <v>230</v>
      </c>
      <c r="D1105" s="1" t="s">
        <v>14</v>
      </c>
      <c r="E1105" s="1" t="s">
        <v>29</v>
      </c>
      <c r="F1105" s="18">
        <v>7.16</v>
      </c>
      <c r="G1105" t="s">
        <v>2743</v>
      </c>
      <c r="H1105" s="1">
        <f>IF(COUNTIF(G$2:G1105,G1105)=1,1,0)</f>
        <v>0</v>
      </c>
      <c r="I1105" s="1">
        <v>2</v>
      </c>
      <c r="J1105" s="1">
        <v>0</v>
      </c>
      <c r="K1105" s="1">
        <v>3.4367999999999999</v>
      </c>
      <c r="L1105" s="12">
        <f>VLOOKUP(train[[#This Row],[Sub-Category]],Análisis_ABC_XYZ[[#Headers],[#Data]],4,FALSE)</f>
        <v>0.46881743173671325</v>
      </c>
    </row>
    <row r="1106" spans="1:12" x14ac:dyDescent="0.35">
      <c r="A1106" s="2">
        <v>42261</v>
      </c>
      <c r="B1106" s="1" t="s">
        <v>39</v>
      </c>
      <c r="C1106" s="1" t="s">
        <v>1604</v>
      </c>
      <c r="D1106" s="1" t="s">
        <v>14</v>
      </c>
      <c r="E1106" s="1" t="s">
        <v>36</v>
      </c>
      <c r="F1106" s="18">
        <v>6.8480000000000008</v>
      </c>
      <c r="G1106" t="s">
        <v>2948</v>
      </c>
      <c r="H1106" s="1">
        <f>IF(COUNTIF(G$2:G1106,G1106)=1,1,0)</f>
        <v>0</v>
      </c>
      <c r="I1106" s="1">
        <v>2</v>
      </c>
      <c r="J1106" s="1">
        <v>0.2</v>
      </c>
      <c r="K1106" s="1">
        <v>2.1399999999999992</v>
      </c>
      <c r="L1106" s="12">
        <f>VLOOKUP(train[[#This Row],[Sub-Category]],Análisis_ABC_XYZ[[#Headers],[#Data]],4,FALSE)</f>
        <v>0.43613829632717294</v>
      </c>
    </row>
    <row r="1107" spans="1:12" x14ac:dyDescent="0.35">
      <c r="A1107" s="2">
        <v>42261</v>
      </c>
      <c r="B1107" s="1" t="s">
        <v>39</v>
      </c>
      <c r="C1107" s="1" t="s">
        <v>1036</v>
      </c>
      <c r="D1107" s="1" t="s">
        <v>14</v>
      </c>
      <c r="E1107" s="1" t="s">
        <v>91</v>
      </c>
      <c r="F1107" s="18">
        <v>6.048</v>
      </c>
      <c r="G1107" t="s">
        <v>2948</v>
      </c>
      <c r="H1107" s="1">
        <f>IF(COUNTIF(G$2:G1107,G1107)=1,1,0)</f>
        <v>0</v>
      </c>
      <c r="I1107" s="1">
        <v>4</v>
      </c>
      <c r="J1107" s="1">
        <v>0.2</v>
      </c>
      <c r="K1107" s="1">
        <v>-1.3607999999999998</v>
      </c>
      <c r="L1107" s="12">
        <f>VLOOKUP(train[[#This Row],[Sub-Category]],Análisis_ABC_XYZ[[#Headers],[#Data]],4,FALSE)</f>
        <v>0.51168203684699509</v>
      </c>
    </row>
    <row r="1108" spans="1:12" x14ac:dyDescent="0.35">
      <c r="A1108" s="2">
        <v>42262</v>
      </c>
      <c r="B1108" s="1" t="s">
        <v>52</v>
      </c>
      <c r="C1108" s="1" t="s">
        <v>660</v>
      </c>
      <c r="D1108" s="1" t="s">
        <v>8</v>
      </c>
      <c r="E1108" s="1" t="s">
        <v>22</v>
      </c>
      <c r="F1108" s="18">
        <v>103.93599999999999</v>
      </c>
      <c r="G1108" t="s">
        <v>6380</v>
      </c>
      <c r="H1108" s="1">
        <f>IF(COUNTIF(G$2:G1108,G1108)=1,1,0)</f>
        <v>1</v>
      </c>
      <c r="I1108" s="1">
        <v>4</v>
      </c>
      <c r="J1108" s="1">
        <v>0.2</v>
      </c>
      <c r="K1108" s="1">
        <v>16.889599999999998</v>
      </c>
      <c r="L1108" s="12">
        <f>VLOOKUP(train[[#This Row],[Sub-Category]],Análisis_ABC_XYZ[[#Headers],[#Data]],4,FALSE)</f>
        <v>0.4595170286641902</v>
      </c>
    </row>
    <row r="1109" spans="1:12" x14ac:dyDescent="0.35">
      <c r="A1109" s="2">
        <v>42262</v>
      </c>
      <c r="B1109" s="1" t="s">
        <v>89</v>
      </c>
      <c r="C1109" s="1" t="s">
        <v>878</v>
      </c>
      <c r="D1109" s="1" t="s">
        <v>14</v>
      </c>
      <c r="E1109" s="1" t="s">
        <v>36</v>
      </c>
      <c r="F1109" s="18">
        <v>14.940000000000001</v>
      </c>
      <c r="G1109" t="s">
        <v>3298</v>
      </c>
      <c r="H1109" s="1">
        <f>IF(COUNTIF(G$2:G1109,G1109)=1,1,0)</f>
        <v>1</v>
      </c>
      <c r="I1109" s="1">
        <v>3</v>
      </c>
      <c r="J1109" s="1">
        <v>0</v>
      </c>
      <c r="K1109" s="1">
        <v>7.0218000000000007</v>
      </c>
      <c r="L1109" s="12">
        <f>VLOOKUP(train[[#This Row],[Sub-Category]],Análisis_ABC_XYZ[[#Headers],[#Data]],4,FALSE)</f>
        <v>0.43613829632717294</v>
      </c>
    </row>
    <row r="1110" spans="1:12" x14ac:dyDescent="0.35">
      <c r="A1110" s="2">
        <v>42262</v>
      </c>
      <c r="B1110" s="1" t="s">
        <v>89</v>
      </c>
      <c r="C1110" s="1" t="s">
        <v>1094</v>
      </c>
      <c r="D1110" s="1" t="s">
        <v>8</v>
      </c>
      <c r="E1110" s="1" t="s">
        <v>22</v>
      </c>
      <c r="F1110" s="18">
        <v>14.56</v>
      </c>
      <c r="G1110" t="s">
        <v>3298</v>
      </c>
      <c r="H1110" s="1">
        <f>IF(COUNTIF(G$2:G1110,G1110)=1,1,0)</f>
        <v>0</v>
      </c>
      <c r="I1110" s="1">
        <v>2</v>
      </c>
      <c r="J1110" s="1">
        <v>0</v>
      </c>
      <c r="K1110" s="1">
        <v>6.2608000000000015</v>
      </c>
      <c r="L1110" s="12">
        <f>VLOOKUP(train[[#This Row],[Sub-Category]],Análisis_ABC_XYZ[[#Headers],[#Data]],4,FALSE)</f>
        <v>0.4595170286641902</v>
      </c>
    </row>
    <row r="1111" spans="1:12" x14ac:dyDescent="0.35">
      <c r="A1111" s="2">
        <v>42263</v>
      </c>
      <c r="B1111" s="1" t="s">
        <v>89</v>
      </c>
      <c r="C1111" s="1" t="s">
        <v>801</v>
      </c>
      <c r="D1111" s="1" t="s">
        <v>14</v>
      </c>
      <c r="E1111" s="1" t="s">
        <v>29</v>
      </c>
      <c r="F1111" s="18">
        <v>33.552</v>
      </c>
      <c r="G1111" t="s">
        <v>5920</v>
      </c>
      <c r="H1111" s="1">
        <f>IF(COUNTIF(G$2:G1111,G1111)=1,1,0)</f>
        <v>1</v>
      </c>
      <c r="I1111" s="1">
        <v>1</v>
      </c>
      <c r="J1111" s="1">
        <v>0.2</v>
      </c>
      <c r="K1111" s="1">
        <v>12.581999999999999</v>
      </c>
      <c r="L1111" s="12">
        <f>VLOOKUP(train[[#This Row],[Sub-Category]],Análisis_ABC_XYZ[[#Headers],[#Data]],4,FALSE)</f>
        <v>0.46881743173671325</v>
      </c>
    </row>
    <row r="1112" spans="1:12" x14ac:dyDescent="0.35">
      <c r="A1112" s="2">
        <v>42264</v>
      </c>
      <c r="B1112" s="1" t="s">
        <v>136</v>
      </c>
      <c r="C1112" s="1" t="s">
        <v>99</v>
      </c>
      <c r="D1112" s="1" t="s">
        <v>26</v>
      </c>
      <c r="E1112" s="1" t="s">
        <v>56</v>
      </c>
      <c r="F1112" s="18">
        <v>55.92</v>
      </c>
      <c r="G1112" t="s">
        <v>4304</v>
      </c>
      <c r="H1112" s="1">
        <f>IF(COUNTIF(G$2:G1112,G1112)=1,1,0)</f>
        <v>1</v>
      </c>
      <c r="I1112" s="1">
        <v>10</v>
      </c>
      <c r="J1112" s="1">
        <v>0.2</v>
      </c>
      <c r="K1112" s="1">
        <v>16.776000000000007</v>
      </c>
      <c r="L1112" s="12">
        <f>VLOOKUP(train[[#This Row],[Sub-Category]],Análisis_ABC_XYZ[[#Headers],[#Data]],4,FALSE)</f>
        <v>0.52062335344040378</v>
      </c>
    </row>
    <row r="1113" spans="1:12" x14ac:dyDescent="0.35">
      <c r="A1113" s="2">
        <v>42264</v>
      </c>
      <c r="B1113" s="1" t="s">
        <v>34</v>
      </c>
      <c r="C1113" s="1" t="s">
        <v>1083</v>
      </c>
      <c r="D1113" s="1" t="s">
        <v>26</v>
      </c>
      <c r="E1113" s="1" t="s">
        <v>56</v>
      </c>
      <c r="F1113" s="18">
        <v>47.984000000000002</v>
      </c>
      <c r="G1113" t="s">
        <v>4427</v>
      </c>
      <c r="H1113" s="1">
        <f>IF(COUNTIF(G$2:G1113,G1113)=1,1,0)</f>
        <v>1</v>
      </c>
      <c r="I1113" s="1">
        <v>2</v>
      </c>
      <c r="J1113" s="1">
        <v>0.2</v>
      </c>
      <c r="K1113" s="1">
        <v>13.195600000000001</v>
      </c>
      <c r="L1113" s="12">
        <f>VLOOKUP(train[[#This Row],[Sub-Category]],Análisis_ABC_XYZ[[#Headers],[#Data]],4,FALSE)</f>
        <v>0.52062335344040378</v>
      </c>
    </row>
    <row r="1114" spans="1:12" x14ac:dyDescent="0.35">
      <c r="A1114" s="2">
        <v>42264</v>
      </c>
      <c r="B1114" s="1" t="s">
        <v>12</v>
      </c>
      <c r="C1114" s="1" t="s">
        <v>1770</v>
      </c>
      <c r="D1114" s="1" t="s">
        <v>14</v>
      </c>
      <c r="E1114" s="1" t="s">
        <v>61</v>
      </c>
      <c r="F1114" s="18">
        <v>182.94</v>
      </c>
      <c r="G1114" t="s">
        <v>5592</v>
      </c>
      <c r="H1114" s="1">
        <f>IF(COUNTIF(G$2:G1114,G1114)=1,1,0)</f>
        <v>1</v>
      </c>
      <c r="I1114" s="1">
        <v>3</v>
      </c>
      <c r="J1114" s="1">
        <v>0</v>
      </c>
      <c r="K1114" s="1">
        <v>85.981799999999993</v>
      </c>
      <c r="L1114" s="12">
        <f>VLOOKUP(train[[#This Row],[Sub-Category]],Análisis_ABC_XYZ[[#Headers],[#Data]],4,FALSE)</f>
        <v>0.44424167803735209</v>
      </c>
    </row>
    <row r="1115" spans="1:12" x14ac:dyDescent="0.35">
      <c r="A1115" s="2">
        <v>42264</v>
      </c>
      <c r="B1115" s="1" t="s">
        <v>136</v>
      </c>
      <c r="C1115" s="1" t="s">
        <v>393</v>
      </c>
      <c r="D1115" s="1" t="s">
        <v>14</v>
      </c>
      <c r="E1115" s="1" t="s">
        <v>36</v>
      </c>
      <c r="F1115" s="18">
        <v>148.70400000000001</v>
      </c>
      <c r="G1115" t="s">
        <v>4304</v>
      </c>
      <c r="H1115" s="1">
        <f>IF(COUNTIF(G$2:G1115,G1115)=1,1,0)</f>
        <v>0</v>
      </c>
      <c r="I1115" s="1">
        <v>6</v>
      </c>
      <c r="J1115" s="1">
        <v>0.2</v>
      </c>
      <c r="K1115" s="1">
        <v>46.469999999999985</v>
      </c>
      <c r="L1115" s="12">
        <f>VLOOKUP(train[[#This Row],[Sub-Category]],Análisis_ABC_XYZ[[#Headers],[#Data]],4,FALSE)</f>
        <v>0.43613829632717294</v>
      </c>
    </row>
    <row r="1116" spans="1:12" x14ac:dyDescent="0.35">
      <c r="A1116" s="2">
        <v>42264</v>
      </c>
      <c r="B1116" s="1" t="s">
        <v>37</v>
      </c>
      <c r="C1116" s="1" t="s">
        <v>191</v>
      </c>
      <c r="D1116" s="1" t="s">
        <v>14</v>
      </c>
      <c r="E1116" s="1" t="s">
        <v>29</v>
      </c>
      <c r="F1116" s="18">
        <v>137.24</v>
      </c>
      <c r="G1116" t="s">
        <v>4032</v>
      </c>
      <c r="H1116" s="1">
        <f>IF(COUNTIF(G$2:G1116,G1116)=1,1,0)</f>
        <v>1</v>
      </c>
      <c r="I1116" s="1">
        <v>5</v>
      </c>
      <c r="J1116" s="1">
        <v>0.2</v>
      </c>
      <c r="K1116" s="1">
        <v>46.3185</v>
      </c>
      <c r="L1116" s="12">
        <f>VLOOKUP(train[[#This Row],[Sub-Category]],Análisis_ABC_XYZ[[#Headers],[#Data]],4,FALSE)</f>
        <v>0.46881743173671325</v>
      </c>
    </row>
    <row r="1117" spans="1:12" x14ac:dyDescent="0.35">
      <c r="A1117" s="2">
        <v>42264</v>
      </c>
      <c r="B1117" s="1" t="s">
        <v>37</v>
      </c>
      <c r="C1117" s="1" t="s">
        <v>1288</v>
      </c>
      <c r="D1117" s="1" t="s">
        <v>14</v>
      </c>
      <c r="E1117" s="1" t="s">
        <v>20</v>
      </c>
      <c r="F1117" s="18">
        <v>57.929999999999993</v>
      </c>
      <c r="G1117" t="s">
        <v>4032</v>
      </c>
      <c r="H1117" s="1">
        <f>IF(COUNTIF(G$2:G1117,G1117)=1,1,0)</f>
        <v>0</v>
      </c>
      <c r="I1117" s="1">
        <v>3</v>
      </c>
      <c r="J1117" s="1">
        <v>0</v>
      </c>
      <c r="K1117" s="1">
        <v>16.220400000000001</v>
      </c>
      <c r="L1117" s="12">
        <f>VLOOKUP(train[[#This Row],[Sub-Category]],Análisis_ABC_XYZ[[#Headers],[#Data]],4,FALSE)</f>
        <v>0.44610841445725197</v>
      </c>
    </row>
    <row r="1118" spans="1:12" x14ac:dyDescent="0.35">
      <c r="A1118" s="2">
        <v>42264</v>
      </c>
      <c r="B1118" s="1" t="s">
        <v>136</v>
      </c>
      <c r="C1118" s="1" t="s">
        <v>1675</v>
      </c>
      <c r="D1118" s="1" t="s">
        <v>14</v>
      </c>
      <c r="E1118" s="1" t="s">
        <v>36</v>
      </c>
      <c r="F1118" s="18">
        <v>40.24</v>
      </c>
      <c r="G1118" t="s">
        <v>4304</v>
      </c>
      <c r="H1118" s="1">
        <f>IF(COUNTIF(G$2:G1118,G1118)=1,1,0)</f>
        <v>0</v>
      </c>
      <c r="I1118" s="1">
        <v>5</v>
      </c>
      <c r="J1118" s="1">
        <v>0.2</v>
      </c>
      <c r="K1118" s="1">
        <v>13.078000000000001</v>
      </c>
      <c r="L1118" s="12">
        <f>VLOOKUP(train[[#This Row],[Sub-Category]],Análisis_ABC_XYZ[[#Headers],[#Data]],4,FALSE)</f>
        <v>0.43613829632717294</v>
      </c>
    </row>
    <row r="1119" spans="1:12" x14ac:dyDescent="0.35">
      <c r="A1119" s="2">
        <v>42264</v>
      </c>
      <c r="B1119" s="1" t="s">
        <v>136</v>
      </c>
      <c r="C1119" s="1" t="s">
        <v>1014</v>
      </c>
      <c r="D1119" s="1" t="s">
        <v>14</v>
      </c>
      <c r="E1119" s="1" t="s">
        <v>24</v>
      </c>
      <c r="F1119" s="18">
        <v>38.256</v>
      </c>
      <c r="G1119" t="s">
        <v>4304</v>
      </c>
      <c r="H1119" s="1">
        <f>IF(COUNTIF(G$2:G1119,G1119)=1,1,0)</f>
        <v>0</v>
      </c>
      <c r="I1119" s="1">
        <v>3</v>
      </c>
      <c r="J1119" s="1">
        <v>0.2</v>
      </c>
      <c r="K1119" s="1">
        <v>4.7819999999999947</v>
      </c>
      <c r="L1119" s="12">
        <f>VLOOKUP(train[[#This Row],[Sub-Category]],Análisis_ABC_XYZ[[#Headers],[#Data]],4,FALSE)</f>
        <v>0.45632477063632687</v>
      </c>
    </row>
    <row r="1120" spans="1:12" x14ac:dyDescent="0.35">
      <c r="A1120" s="2">
        <v>42264</v>
      </c>
      <c r="B1120" s="1" t="s">
        <v>37</v>
      </c>
      <c r="C1120" s="1" t="s">
        <v>1452</v>
      </c>
      <c r="D1120" s="1" t="s">
        <v>8</v>
      </c>
      <c r="E1120" s="1" t="s">
        <v>22</v>
      </c>
      <c r="F1120" s="18">
        <v>35.340000000000003</v>
      </c>
      <c r="G1120" t="s">
        <v>4032</v>
      </c>
      <c r="H1120" s="1">
        <f>IF(COUNTIF(G$2:G1120,G1120)=1,1,0)</f>
        <v>0</v>
      </c>
      <c r="I1120" s="1">
        <v>2</v>
      </c>
      <c r="J1120" s="1">
        <v>0</v>
      </c>
      <c r="K1120" s="1">
        <v>13.429200000000002</v>
      </c>
      <c r="L1120" s="12">
        <f>VLOOKUP(train[[#This Row],[Sub-Category]],Análisis_ABC_XYZ[[#Headers],[#Data]],4,FALSE)</f>
        <v>0.4595170286641902</v>
      </c>
    </row>
    <row r="1121" spans="1:12" x14ac:dyDescent="0.35">
      <c r="A1121" s="2">
        <v>42264</v>
      </c>
      <c r="B1121" s="1" t="s">
        <v>37</v>
      </c>
      <c r="C1121" s="1" t="s">
        <v>528</v>
      </c>
      <c r="D1121" s="1" t="s">
        <v>14</v>
      </c>
      <c r="E1121" s="1" t="s">
        <v>20</v>
      </c>
      <c r="F1121" s="18">
        <v>30.28</v>
      </c>
      <c r="G1121" t="s">
        <v>4032</v>
      </c>
      <c r="H1121" s="1">
        <f>IF(COUNTIF(G$2:G1121,G1121)=1,1,0)</f>
        <v>0</v>
      </c>
      <c r="I1121" s="1">
        <v>2</v>
      </c>
      <c r="J1121" s="1">
        <v>0</v>
      </c>
      <c r="K1121" s="1">
        <v>1.2111999999999981</v>
      </c>
      <c r="L1121" s="12">
        <f>VLOOKUP(train[[#This Row],[Sub-Category]],Análisis_ABC_XYZ[[#Headers],[#Data]],4,FALSE)</f>
        <v>0.44610841445725197</v>
      </c>
    </row>
    <row r="1122" spans="1:12" x14ac:dyDescent="0.35">
      <c r="A1122" s="2">
        <v>42264</v>
      </c>
      <c r="B1122" s="1" t="s">
        <v>136</v>
      </c>
      <c r="C1122" s="1" t="s">
        <v>1895</v>
      </c>
      <c r="D1122" s="1" t="s">
        <v>26</v>
      </c>
      <c r="E1122" s="1" t="s">
        <v>208</v>
      </c>
      <c r="F1122" s="18">
        <v>29.925000000000001</v>
      </c>
      <c r="G1122" t="s">
        <v>4304</v>
      </c>
      <c r="H1122" s="1">
        <f>IF(COUNTIF(G$2:G1122,G1122)=1,1,0)</f>
        <v>0</v>
      </c>
      <c r="I1122" s="1">
        <v>5</v>
      </c>
      <c r="J1122" s="1">
        <v>0.7</v>
      </c>
      <c r="K1122" s="1">
        <v>-21.944999999999993</v>
      </c>
      <c r="L1122" s="12">
        <f>VLOOKUP(train[[#This Row],[Sub-Category]],Análisis_ABC_XYZ[[#Headers],[#Data]],4,FALSE)</f>
        <v>0.5183572270896134</v>
      </c>
    </row>
    <row r="1123" spans="1:12" x14ac:dyDescent="0.35">
      <c r="A1123" s="2">
        <v>42264</v>
      </c>
      <c r="B1123" s="1" t="s">
        <v>52</v>
      </c>
      <c r="C1123" s="1" t="s">
        <v>761</v>
      </c>
      <c r="D1123" s="1" t="s">
        <v>14</v>
      </c>
      <c r="E1123" s="1" t="s">
        <v>29</v>
      </c>
      <c r="F1123" s="18">
        <v>5.8920000000000012</v>
      </c>
      <c r="G1123" t="s">
        <v>4614</v>
      </c>
      <c r="H1123" s="1">
        <f>IF(COUNTIF(G$2:G1123,G1123)=1,1,0)</f>
        <v>1</v>
      </c>
      <c r="I1123" s="1">
        <v>4</v>
      </c>
      <c r="J1123" s="1">
        <v>0.7</v>
      </c>
      <c r="K1123" s="1">
        <v>-4.1243999999999996</v>
      </c>
      <c r="L1123" s="12">
        <f>VLOOKUP(train[[#This Row],[Sub-Category]],Análisis_ABC_XYZ[[#Headers],[#Data]],4,FALSE)</f>
        <v>0.46881743173671325</v>
      </c>
    </row>
    <row r="1124" spans="1:12" x14ac:dyDescent="0.35">
      <c r="A1124" s="2">
        <v>42264</v>
      </c>
      <c r="B1124" s="1" t="s">
        <v>136</v>
      </c>
      <c r="C1124" s="1" t="s">
        <v>1426</v>
      </c>
      <c r="D1124" s="1" t="s">
        <v>14</v>
      </c>
      <c r="E1124" s="1" t="s">
        <v>24</v>
      </c>
      <c r="F1124" s="18">
        <v>5.2480000000000002</v>
      </c>
      <c r="G1124" t="s">
        <v>4304</v>
      </c>
      <c r="H1124" s="1">
        <f>IF(COUNTIF(G$2:G1124,G1124)=1,1,0)</f>
        <v>0</v>
      </c>
      <c r="I1124" s="1">
        <v>2</v>
      </c>
      <c r="J1124" s="1">
        <v>0.2</v>
      </c>
      <c r="K1124" s="1">
        <v>0.45920000000000027</v>
      </c>
      <c r="L1124" s="12">
        <f>VLOOKUP(train[[#This Row],[Sub-Category]],Análisis_ABC_XYZ[[#Headers],[#Data]],4,FALSE)</f>
        <v>0.45632477063632687</v>
      </c>
    </row>
    <row r="1125" spans="1:12" x14ac:dyDescent="0.35">
      <c r="A1125" s="2">
        <v>42264</v>
      </c>
      <c r="B1125" s="1" t="s">
        <v>34</v>
      </c>
      <c r="C1125" s="1" t="s">
        <v>941</v>
      </c>
      <c r="D1125" s="1" t="s">
        <v>14</v>
      </c>
      <c r="E1125" s="1" t="s">
        <v>36</v>
      </c>
      <c r="F1125" s="18">
        <v>4.6240000000000006</v>
      </c>
      <c r="G1125" t="s">
        <v>4427</v>
      </c>
      <c r="H1125" s="1">
        <f>IF(COUNTIF(G$2:G1125,G1125)=1,1,0)</f>
        <v>0</v>
      </c>
      <c r="I1125" s="1">
        <v>1</v>
      </c>
      <c r="J1125" s="1">
        <v>0.2</v>
      </c>
      <c r="K1125" s="1">
        <v>1.6762000000000001</v>
      </c>
      <c r="L1125" s="12">
        <f>VLOOKUP(train[[#This Row],[Sub-Category]],Análisis_ABC_XYZ[[#Headers],[#Data]],4,FALSE)</f>
        <v>0.43613829632717294</v>
      </c>
    </row>
    <row r="1126" spans="1:12" x14ac:dyDescent="0.35">
      <c r="A1126" s="2">
        <v>42266</v>
      </c>
      <c r="B1126" s="1" t="s">
        <v>39</v>
      </c>
      <c r="C1126" s="1" t="s">
        <v>207</v>
      </c>
      <c r="D1126" s="1" t="s">
        <v>26</v>
      </c>
      <c r="E1126" s="1" t="s">
        <v>208</v>
      </c>
      <c r="F1126" s="18">
        <v>3059.982</v>
      </c>
      <c r="G1126" t="s">
        <v>6858</v>
      </c>
      <c r="H1126" s="1">
        <f>IF(COUNTIF(G$2:G1126,G1126)=1,1,0)</f>
        <v>1</v>
      </c>
      <c r="I1126" s="1">
        <v>3</v>
      </c>
      <c r="J1126" s="1">
        <v>0.4</v>
      </c>
      <c r="K1126" s="1">
        <v>-509.99700000000075</v>
      </c>
      <c r="L1126" s="12">
        <f>VLOOKUP(train[[#This Row],[Sub-Category]],Análisis_ABC_XYZ[[#Headers],[#Data]],4,FALSE)</f>
        <v>0.5183572270896134</v>
      </c>
    </row>
    <row r="1127" spans="1:12" x14ac:dyDescent="0.35">
      <c r="A1127" s="2">
        <v>42266</v>
      </c>
      <c r="B1127" s="1" t="s">
        <v>34</v>
      </c>
      <c r="C1127" s="1" t="s">
        <v>1701</v>
      </c>
      <c r="D1127" s="1" t="s">
        <v>26</v>
      </c>
      <c r="E1127" s="1" t="s">
        <v>208</v>
      </c>
      <c r="F1127" s="18">
        <v>2624.9850000000001</v>
      </c>
      <c r="G1127" t="s">
        <v>6244</v>
      </c>
      <c r="H1127" s="1">
        <f>IF(COUNTIF(G$2:G1127,G1127)=1,1,0)</f>
        <v>1</v>
      </c>
      <c r="I1127" s="1">
        <v>3</v>
      </c>
      <c r="J1127" s="1">
        <v>0.5</v>
      </c>
      <c r="K1127" s="1">
        <v>-944.99460000000045</v>
      </c>
      <c r="L1127" s="12">
        <f>VLOOKUP(train[[#This Row],[Sub-Category]],Análisis_ABC_XYZ[[#Headers],[#Data]],4,FALSE)</f>
        <v>0.5183572270896134</v>
      </c>
    </row>
    <row r="1128" spans="1:12" x14ac:dyDescent="0.35">
      <c r="A1128" s="2">
        <v>42266</v>
      </c>
      <c r="B1128" s="1" t="s">
        <v>39</v>
      </c>
      <c r="C1128" s="1" t="s">
        <v>294</v>
      </c>
      <c r="D1128" s="1" t="s">
        <v>26</v>
      </c>
      <c r="E1128" s="1" t="s">
        <v>208</v>
      </c>
      <c r="F1128" s="18">
        <v>2519.9579999999996</v>
      </c>
      <c r="G1128" t="s">
        <v>6858</v>
      </c>
      <c r="H1128" s="1">
        <f>IF(COUNTIF(G$2:G1128,G1128)=1,1,0)</f>
        <v>0</v>
      </c>
      <c r="I1128" s="1">
        <v>7</v>
      </c>
      <c r="J1128" s="1">
        <v>0.4</v>
      </c>
      <c r="K1128" s="1">
        <v>-251.99579999999992</v>
      </c>
      <c r="L1128" s="12">
        <f>VLOOKUP(train[[#This Row],[Sub-Category]],Análisis_ABC_XYZ[[#Headers],[#Data]],4,FALSE)</f>
        <v>0.5183572270896134</v>
      </c>
    </row>
    <row r="1129" spans="1:12" x14ac:dyDescent="0.35">
      <c r="A1129" s="2">
        <v>42266</v>
      </c>
      <c r="B1129" s="1" t="s">
        <v>89</v>
      </c>
      <c r="C1129" s="1" t="s">
        <v>1221</v>
      </c>
      <c r="D1129" s="1" t="s">
        <v>8</v>
      </c>
      <c r="E1129" s="1" t="s">
        <v>11</v>
      </c>
      <c r="F1129" s="18">
        <v>887.10299999999995</v>
      </c>
      <c r="G1129" t="s">
        <v>6819</v>
      </c>
      <c r="H1129" s="1">
        <f>IF(COUNTIF(G$2:G1129,G1129)=1,1,0)</f>
        <v>1</v>
      </c>
      <c r="I1129" s="1">
        <v>7</v>
      </c>
      <c r="J1129" s="1">
        <v>0.1</v>
      </c>
      <c r="K1129" s="1">
        <v>177.42059999999998</v>
      </c>
      <c r="L1129" s="12">
        <f>VLOOKUP(train[[#This Row],[Sub-Category]],Análisis_ABC_XYZ[[#Headers],[#Data]],4,FALSE)</f>
        <v>0.46529189879902266</v>
      </c>
    </row>
    <row r="1130" spans="1:12" x14ac:dyDescent="0.35">
      <c r="A1130" s="2">
        <v>42266</v>
      </c>
      <c r="B1130" s="1" t="s">
        <v>37</v>
      </c>
      <c r="C1130" s="1" t="s">
        <v>483</v>
      </c>
      <c r="D1130" s="1" t="s">
        <v>14</v>
      </c>
      <c r="E1130" s="1" t="s">
        <v>20</v>
      </c>
      <c r="F1130" s="18">
        <v>92.52</v>
      </c>
      <c r="G1130" t="s">
        <v>5028</v>
      </c>
      <c r="H1130" s="1">
        <f>IF(COUNTIF(G$2:G1130,G1130)=1,1,0)</f>
        <v>1</v>
      </c>
      <c r="I1130" s="1">
        <v>6</v>
      </c>
      <c r="J1130" s="1">
        <v>0</v>
      </c>
      <c r="K1130" s="1">
        <v>24.980400000000007</v>
      </c>
      <c r="L1130" s="12">
        <f>VLOOKUP(train[[#This Row],[Sub-Category]],Análisis_ABC_XYZ[[#Headers],[#Data]],4,FALSE)</f>
        <v>0.44610841445725197</v>
      </c>
    </row>
    <row r="1131" spans="1:12" x14ac:dyDescent="0.35">
      <c r="A1131" s="2">
        <v>42266</v>
      </c>
      <c r="B1131" s="1" t="s">
        <v>104</v>
      </c>
      <c r="C1131" s="1" t="s">
        <v>1183</v>
      </c>
      <c r="D1131" s="1" t="s">
        <v>8</v>
      </c>
      <c r="E1131" s="1" t="s">
        <v>18</v>
      </c>
      <c r="F1131" s="18">
        <v>73.915000000000006</v>
      </c>
      <c r="G1131" t="s">
        <v>6276</v>
      </c>
      <c r="H1131" s="1">
        <f>IF(COUNTIF(G$2:G1131,G1131)=1,1,0)</f>
        <v>1</v>
      </c>
      <c r="I1131" s="1">
        <v>1</v>
      </c>
      <c r="J1131" s="1">
        <v>0.5</v>
      </c>
      <c r="K1131" s="1">
        <v>-45.827300000000008</v>
      </c>
      <c r="L1131" s="12">
        <f>VLOOKUP(train[[#This Row],[Sub-Category]],Análisis_ABC_XYZ[[#Headers],[#Data]],4,FALSE)</f>
        <v>0.55975208308209756</v>
      </c>
    </row>
    <row r="1132" spans="1:12" x14ac:dyDescent="0.35">
      <c r="A1132" s="2">
        <v>42266</v>
      </c>
      <c r="B1132" s="1" t="s">
        <v>34</v>
      </c>
      <c r="C1132" s="1" t="s">
        <v>834</v>
      </c>
      <c r="D1132" s="1" t="s">
        <v>14</v>
      </c>
      <c r="E1132" s="1" t="s">
        <v>20</v>
      </c>
      <c r="F1132" s="18">
        <v>67.343999999999994</v>
      </c>
      <c r="G1132" t="s">
        <v>6244</v>
      </c>
      <c r="H1132" s="1">
        <f>IF(COUNTIF(G$2:G1132,G1132)=1,1,0)</f>
        <v>0</v>
      </c>
      <c r="I1132" s="1">
        <v>6</v>
      </c>
      <c r="J1132" s="1">
        <v>0.2</v>
      </c>
      <c r="K1132" s="1">
        <v>7.5761999999999894</v>
      </c>
      <c r="L1132" s="12">
        <f>VLOOKUP(train[[#This Row],[Sub-Category]],Análisis_ABC_XYZ[[#Headers],[#Data]],4,FALSE)</f>
        <v>0.44610841445725197</v>
      </c>
    </row>
    <row r="1133" spans="1:12" x14ac:dyDescent="0.35">
      <c r="A1133" s="2">
        <v>42266</v>
      </c>
      <c r="B1133" s="1" t="s">
        <v>12</v>
      </c>
      <c r="C1133" s="1" t="s">
        <v>350</v>
      </c>
      <c r="D1133" s="1" t="s">
        <v>14</v>
      </c>
      <c r="E1133" s="1" t="s">
        <v>91</v>
      </c>
      <c r="F1133" s="18">
        <v>7.16</v>
      </c>
      <c r="G1133" t="s">
        <v>2742</v>
      </c>
      <c r="H1133" s="1">
        <f>IF(COUNTIF(G$2:G1133,G1133)=1,1,0)</f>
        <v>1</v>
      </c>
      <c r="I1133" s="1">
        <v>2</v>
      </c>
      <c r="J1133" s="1">
        <v>0</v>
      </c>
      <c r="K1133" s="1">
        <v>3.58</v>
      </c>
      <c r="L1133" s="12">
        <f>VLOOKUP(train[[#This Row],[Sub-Category]],Análisis_ABC_XYZ[[#Headers],[#Data]],4,FALSE)</f>
        <v>0.51168203684699509</v>
      </c>
    </row>
    <row r="1134" spans="1:12" x14ac:dyDescent="0.35">
      <c r="A1134" s="2">
        <v>42266</v>
      </c>
      <c r="B1134" s="1" t="s">
        <v>12</v>
      </c>
      <c r="C1134" s="1" t="s">
        <v>1036</v>
      </c>
      <c r="D1134" s="1" t="s">
        <v>14</v>
      </c>
      <c r="E1134" s="1" t="s">
        <v>91</v>
      </c>
      <c r="F1134" s="18">
        <v>5.67</v>
      </c>
      <c r="G1134" t="s">
        <v>2581</v>
      </c>
      <c r="H1134" s="1">
        <f>IF(COUNTIF(G$2:G1134,G1134)=1,1,0)</f>
        <v>1</v>
      </c>
      <c r="I1134" s="1">
        <v>3</v>
      </c>
      <c r="J1134" s="1">
        <v>0</v>
      </c>
      <c r="K1134" s="1">
        <v>0.11340000000000017</v>
      </c>
      <c r="L1134" s="12">
        <f>VLOOKUP(train[[#This Row],[Sub-Category]],Análisis_ABC_XYZ[[#Headers],[#Data]],4,FALSE)</f>
        <v>0.51168203684699509</v>
      </c>
    </row>
    <row r="1135" spans="1:12" x14ac:dyDescent="0.35">
      <c r="A1135" s="2">
        <v>42267</v>
      </c>
      <c r="B1135" s="1" t="s">
        <v>89</v>
      </c>
      <c r="C1135" s="1" t="s">
        <v>1405</v>
      </c>
      <c r="D1135" s="1" t="s">
        <v>26</v>
      </c>
      <c r="E1135" s="1" t="s">
        <v>27</v>
      </c>
      <c r="F1135" s="18">
        <v>1349.91</v>
      </c>
      <c r="G1135" t="s">
        <v>4061</v>
      </c>
      <c r="H1135" s="1">
        <f>IF(COUNTIF(G$2:G1135,G1135)=1,1,0)</f>
        <v>1</v>
      </c>
      <c r="I1135" s="1">
        <v>9</v>
      </c>
      <c r="J1135" s="1">
        <v>0</v>
      </c>
      <c r="K1135" s="1">
        <v>661.45590000000004</v>
      </c>
      <c r="L1135" s="12">
        <f>VLOOKUP(train[[#This Row],[Sub-Category]],Análisis_ABC_XYZ[[#Headers],[#Data]],4,FALSE)</f>
        <v>0.41105220110552465</v>
      </c>
    </row>
    <row r="1136" spans="1:12" x14ac:dyDescent="0.35">
      <c r="A1136" s="2">
        <v>42267</v>
      </c>
      <c r="B1136" s="1" t="s">
        <v>89</v>
      </c>
      <c r="C1136" s="1" t="s">
        <v>1316</v>
      </c>
      <c r="D1136" s="1" t="s">
        <v>8</v>
      </c>
      <c r="E1136" s="1" t="s">
        <v>9</v>
      </c>
      <c r="F1136" s="18">
        <v>801.5680000000001</v>
      </c>
      <c r="G1136" t="s">
        <v>4061</v>
      </c>
      <c r="H1136" s="1">
        <f>IF(COUNTIF(G$2:G1136,G1136)=1,1,0)</f>
        <v>0</v>
      </c>
      <c r="I1136" s="1">
        <v>2</v>
      </c>
      <c r="J1136" s="1">
        <v>0.2</v>
      </c>
      <c r="K1136" s="1">
        <v>-10.019600000000054</v>
      </c>
      <c r="L1136" s="12">
        <f>VLOOKUP(train[[#This Row],[Sub-Category]],Análisis_ABC_XYZ[[#Headers],[#Data]],4,FALSE)</f>
        <v>0.5176847302647779</v>
      </c>
    </row>
    <row r="1137" spans="1:12" x14ac:dyDescent="0.35">
      <c r="A1137" s="2">
        <v>42267</v>
      </c>
      <c r="B1137" s="1" t="s">
        <v>89</v>
      </c>
      <c r="C1137" s="1" t="s">
        <v>718</v>
      </c>
      <c r="D1137" s="1" t="s">
        <v>8</v>
      </c>
      <c r="E1137" s="1" t="s">
        <v>11</v>
      </c>
      <c r="F1137" s="18">
        <v>631.78200000000004</v>
      </c>
      <c r="G1137" t="s">
        <v>4061</v>
      </c>
      <c r="H1137" s="1">
        <f>IF(COUNTIF(G$2:G1137,G1137)=1,1,0)</f>
        <v>0</v>
      </c>
      <c r="I1137" s="1">
        <v>2</v>
      </c>
      <c r="J1137" s="1">
        <v>0.1</v>
      </c>
      <c r="K1137" s="1">
        <v>140.39599999999993</v>
      </c>
      <c r="L1137" s="12">
        <f>VLOOKUP(train[[#This Row],[Sub-Category]],Análisis_ABC_XYZ[[#Headers],[#Data]],4,FALSE)</f>
        <v>0.46529189879902266</v>
      </c>
    </row>
    <row r="1138" spans="1:12" x14ac:dyDescent="0.35">
      <c r="A1138" s="2">
        <v>42267</v>
      </c>
      <c r="B1138" s="1" t="s">
        <v>89</v>
      </c>
      <c r="C1138" s="1" t="s">
        <v>1623</v>
      </c>
      <c r="D1138" s="1" t="s">
        <v>26</v>
      </c>
      <c r="E1138" s="1" t="s">
        <v>27</v>
      </c>
      <c r="F1138" s="18">
        <v>629.94999999999993</v>
      </c>
      <c r="G1138" t="s">
        <v>4061</v>
      </c>
      <c r="H1138" s="1">
        <f>IF(COUNTIF(G$2:G1138,G1138)=1,1,0)</f>
        <v>0</v>
      </c>
      <c r="I1138" s="1">
        <v>5</v>
      </c>
      <c r="J1138" s="1">
        <v>0</v>
      </c>
      <c r="K1138" s="1">
        <v>157.48750000000001</v>
      </c>
      <c r="L1138" s="12">
        <f>VLOOKUP(train[[#This Row],[Sub-Category]],Análisis_ABC_XYZ[[#Headers],[#Data]],4,FALSE)</f>
        <v>0.41105220110552465</v>
      </c>
    </row>
    <row r="1139" spans="1:12" x14ac:dyDescent="0.35">
      <c r="A1139" s="2">
        <v>42267</v>
      </c>
      <c r="B1139" s="1" t="s">
        <v>72</v>
      </c>
      <c r="C1139" s="1" t="s">
        <v>169</v>
      </c>
      <c r="D1139" s="1" t="s">
        <v>8</v>
      </c>
      <c r="E1139" s="1" t="s">
        <v>18</v>
      </c>
      <c r="F1139" s="18">
        <v>617.70000000000005</v>
      </c>
      <c r="G1139" t="s">
        <v>4659</v>
      </c>
      <c r="H1139" s="1">
        <f>IF(COUNTIF(G$2:G1139,G1139)=1,1,0)</f>
        <v>1</v>
      </c>
      <c r="I1139" s="1">
        <v>6</v>
      </c>
      <c r="J1139" s="1">
        <v>0.5</v>
      </c>
      <c r="K1139" s="1">
        <v>-407.68200000000013</v>
      </c>
      <c r="L1139" s="12">
        <f>VLOOKUP(train[[#This Row],[Sub-Category]],Análisis_ABC_XYZ[[#Headers],[#Data]],4,FALSE)</f>
        <v>0.55975208308209756</v>
      </c>
    </row>
    <row r="1140" spans="1:12" x14ac:dyDescent="0.35">
      <c r="A1140" s="2">
        <v>42267</v>
      </c>
      <c r="B1140" s="1" t="s">
        <v>72</v>
      </c>
      <c r="C1140" s="1" t="s">
        <v>1673</v>
      </c>
      <c r="D1140" s="1" t="s">
        <v>8</v>
      </c>
      <c r="E1140" s="1" t="s">
        <v>9</v>
      </c>
      <c r="F1140" s="18">
        <v>493.42999999999995</v>
      </c>
      <c r="G1140" t="s">
        <v>3031</v>
      </c>
      <c r="H1140" s="1">
        <f>IF(COUNTIF(G$2:G1140,G1140)=1,1,0)</f>
        <v>1</v>
      </c>
      <c r="I1140" s="1">
        <v>5</v>
      </c>
      <c r="J1140" s="1">
        <v>0.3</v>
      </c>
      <c r="K1140" s="1">
        <v>-70.489999999999981</v>
      </c>
      <c r="L1140" s="12">
        <f>VLOOKUP(train[[#This Row],[Sub-Category]],Análisis_ABC_XYZ[[#Headers],[#Data]],4,FALSE)</f>
        <v>0.5176847302647779</v>
      </c>
    </row>
    <row r="1141" spans="1:12" x14ac:dyDescent="0.35">
      <c r="A1141" s="2">
        <v>42267</v>
      </c>
      <c r="B1141" s="1" t="s">
        <v>766</v>
      </c>
      <c r="C1141" s="1" t="s">
        <v>302</v>
      </c>
      <c r="D1141" s="1" t="s">
        <v>26</v>
      </c>
      <c r="E1141" s="1" t="s">
        <v>56</v>
      </c>
      <c r="F1141" s="18">
        <v>59.98</v>
      </c>
      <c r="G1141" t="s">
        <v>4635</v>
      </c>
      <c r="H1141" s="1">
        <f>IF(COUNTIF(G$2:G1141,G1141)=1,1,0)</f>
        <v>1</v>
      </c>
      <c r="I1141" s="1">
        <v>2</v>
      </c>
      <c r="J1141" s="1">
        <v>0</v>
      </c>
      <c r="K1141" s="1">
        <v>26.391200000000005</v>
      </c>
      <c r="L1141" s="12">
        <f>VLOOKUP(train[[#This Row],[Sub-Category]],Análisis_ABC_XYZ[[#Headers],[#Data]],4,FALSE)</f>
        <v>0.52062335344040378</v>
      </c>
    </row>
    <row r="1142" spans="1:12" x14ac:dyDescent="0.35">
      <c r="A1142" s="2">
        <v>42267</v>
      </c>
      <c r="B1142" s="1" t="s">
        <v>766</v>
      </c>
      <c r="C1142" s="1" t="s">
        <v>492</v>
      </c>
      <c r="D1142" s="1" t="s">
        <v>8</v>
      </c>
      <c r="E1142" s="1" t="s">
        <v>9</v>
      </c>
      <c r="F1142" s="18">
        <v>362.94</v>
      </c>
      <c r="G1142" t="s">
        <v>4635</v>
      </c>
      <c r="H1142" s="1">
        <f>IF(COUNTIF(G$2:G1142,G1142)=1,1,0)</f>
        <v>0</v>
      </c>
      <c r="I1142" s="1">
        <v>3</v>
      </c>
      <c r="J1142" s="1">
        <v>0</v>
      </c>
      <c r="K1142" s="1">
        <v>36.293999999999997</v>
      </c>
      <c r="L1142" s="12">
        <f>VLOOKUP(train[[#This Row],[Sub-Category]],Análisis_ABC_XYZ[[#Headers],[#Data]],4,FALSE)</f>
        <v>0.5176847302647779</v>
      </c>
    </row>
    <row r="1143" spans="1:12" x14ac:dyDescent="0.35">
      <c r="A1143" s="2">
        <v>42267</v>
      </c>
      <c r="B1143" s="1" t="s">
        <v>766</v>
      </c>
      <c r="C1143" s="1" t="s">
        <v>926</v>
      </c>
      <c r="D1143" s="1" t="s">
        <v>8</v>
      </c>
      <c r="E1143" s="1" t="s">
        <v>22</v>
      </c>
      <c r="F1143" s="18">
        <v>164.22</v>
      </c>
      <c r="G1143" t="s">
        <v>4635</v>
      </c>
      <c r="H1143" s="1">
        <f>IF(COUNTIF(G$2:G1143,G1143)=1,1,0)</f>
        <v>0</v>
      </c>
      <c r="I1143" s="1">
        <v>3</v>
      </c>
      <c r="J1143" s="1">
        <v>0</v>
      </c>
      <c r="K1143" s="1">
        <v>50.908200000000001</v>
      </c>
      <c r="L1143" s="12">
        <f>VLOOKUP(train[[#This Row],[Sub-Category]],Análisis_ABC_XYZ[[#Headers],[#Data]],4,FALSE)</f>
        <v>0.4595170286641902</v>
      </c>
    </row>
    <row r="1144" spans="1:12" x14ac:dyDescent="0.35">
      <c r="A1144" s="2">
        <v>42267</v>
      </c>
      <c r="B1144" s="1" t="s">
        <v>89</v>
      </c>
      <c r="C1144" s="1" t="s">
        <v>86</v>
      </c>
      <c r="D1144" s="1" t="s">
        <v>14</v>
      </c>
      <c r="E1144" s="1" t="s">
        <v>15</v>
      </c>
      <c r="F1144" s="18">
        <v>75.179999999999993</v>
      </c>
      <c r="G1144" t="s">
        <v>4061</v>
      </c>
      <c r="H1144" s="1">
        <f>IF(COUNTIF(G$2:G1144,G1144)=1,1,0)</f>
        <v>0</v>
      </c>
      <c r="I1144" s="1">
        <v>6</v>
      </c>
      <c r="J1144" s="1">
        <v>0</v>
      </c>
      <c r="K1144" s="1">
        <v>35.334599999999995</v>
      </c>
      <c r="L1144" s="12">
        <f>VLOOKUP(train[[#This Row],[Sub-Category]],Análisis_ABC_XYZ[[#Headers],[#Data]],4,FALSE)</f>
        <v>0.4647369236065339</v>
      </c>
    </row>
    <row r="1145" spans="1:12" x14ac:dyDescent="0.35">
      <c r="A1145" s="2">
        <v>42267</v>
      </c>
      <c r="B1145" s="1" t="s">
        <v>12</v>
      </c>
      <c r="C1145" s="1" t="s">
        <v>1716</v>
      </c>
      <c r="D1145" s="1" t="s">
        <v>14</v>
      </c>
      <c r="E1145" s="1" t="s">
        <v>31</v>
      </c>
      <c r="F1145" s="18">
        <v>43.92</v>
      </c>
      <c r="G1145" t="s">
        <v>4372</v>
      </c>
      <c r="H1145" s="1">
        <f>IF(COUNTIF(G$2:G1145,G1145)=1,1,0)</f>
        <v>1</v>
      </c>
      <c r="I1145" s="1">
        <v>4</v>
      </c>
      <c r="J1145" s="1">
        <v>0</v>
      </c>
      <c r="K1145" s="1">
        <v>11.858400000000003</v>
      </c>
      <c r="L1145" s="12">
        <f>VLOOKUP(train[[#This Row],[Sub-Category]],Análisis_ABC_XYZ[[#Headers],[#Data]],4,FALSE)</f>
        <v>0.49507917887403441</v>
      </c>
    </row>
    <row r="1146" spans="1:12" x14ac:dyDescent="0.35">
      <c r="A1146" s="2">
        <v>42267</v>
      </c>
      <c r="B1146" s="1" t="s">
        <v>89</v>
      </c>
      <c r="C1146" s="1" t="s">
        <v>1339</v>
      </c>
      <c r="D1146" s="1" t="s">
        <v>14</v>
      </c>
      <c r="E1146" s="1" t="s">
        <v>31</v>
      </c>
      <c r="F1146" s="18">
        <v>30.98</v>
      </c>
      <c r="G1146" t="s">
        <v>4061</v>
      </c>
      <c r="H1146" s="1">
        <f>IF(COUNTIF(G$2:G1146,G1146)=1,1,0)</f>
        <v>0</v>
      </c>
      <c r="I1146" s="1">
        <v>1</v>
      </c>
      <c r="J1146" s="1">
        <v>0</v>
      </c>
      <c r="K1146" s="1">
        <v>8.0548000000000002</v>
      </c>
      <c r="L1146" s="12">
        <f>VLOOKUP(train[[#This Row],[Sub-Category]],Análisis_ABC_XYZ[[#Headers],[#Data]],4,FALSE)</f>
        <v>0.49507917887403441</v>
      </c>
    </row>
    <row r="1147" spans="1:12" x14ac:dyDescent="0.35">
      <c r="A1147" s="2">
        <v>42267</v>
      </c>
      <c r="B1147" s="1" t="s">
        <v>12</v>
      </c>
      <c r="C1147" s="1" t="s">
        <v>423</v>
      </c>
      <c r="D1147" s="1" t="s">
        <v>14</v>
      </c>
      <c r="E1147" s="1" t="s">
        <v>36</v>
      </c>
      <c r="F1147" s="18">
        <v>21.72</v>
      </c>
      <c r="G1147" t="s">
        <v>2947</v>
      </c>
      <c r="H1147" s="1">
        <f>IF(COUNTIF(G$2:G1147,G1147)=1,1,0)</f>
        <v>1</v>
      </c>
      <c r="I1147" s="1">
        <v>4</v>
      </c>
      <c r="J1147" s="1">
        <v>0</v>
      </c>
      <c r="K1147" s="1">
        <v>10.642799999999999</v>
      </c>
      <c r="L1147" s="12">
        <f>VLOOKUP(train[[#This Row],[Sub-Category]],Análisis_ABC_XYZ[[#Headers],[#Data]],4,FALSE)</f>
        <v>0.43613829632717294</v>
      </c>
    </row>
    <row r="1148" spans="1:12" x14ac:dyDescent="0.35">
      <c r="A1148" s="2">
        <v>42267</v>
      </c>
      <c r="B1148" s="1" t="s">
        <v>12</v>
      </c>
      <c r="C1148" s="1" t="s">
        <v>738</v>
      </c>
      <c r="D1148" s="1" t="s">
        <v>14</v>
      </c>
      <c r="E1148" s="1" t="s">
        <v>29</v>
      </c>
      <c r="F1148" s="18">
        <v>20.231999999999999</v>
      </c>
      <c r="G1148" t="s">
        <v>4372</v>
      </c>
      <c r="H1148" s="1">
        <f>IF(COUNTIF(G$2:G1148,G1148)=1,1,0)</f>
        <v>0</v>
      </c>
      <c r="I1148" s="1">
        <v>3</v>
      </c>
      <c r="J1148" s="1">
        <v>0.2</v>
      </c>
      <c r="K1148" s="1">
        <v>6.5753999999999984</v>
      </c>
      <c r="L1148" s="12">
        <f>VLOOKUP(train[[#This Row],[Sub-Category]],Análisis_ABC_XYZ[[#Headers],[#Data]],4,FALSE)</f>
        <v>0.46881743173671325</v>
      </c>
    </row>
    <row r="1149" spans="1:12" x14ac:dyDescent="0.35">
      <c r="A1149" s="2">
        <v>42267</v>
      </c>
      <c r="B1149" s="1" t="s">
        <v>72</v>
      </c>
      <c r="C1149" s="1" t="s">
        <v>1158</v>
      </c>
      <c r="D1149" s="1" t="s">
        <v>26</v>
      </c>
      <c r="E1149" s="1" t="s">
        <v>27</v>
      </c>
      <c r="F1149" s="18">
        <v>11.120000000000001</v>
      </c>
      <c r="G1149" t="s">
        <v>3031</v>
      </c>
      <c r="H1149" s="1">
        <f>IF(COUNTIF(G$2:G1149,G1149)=1,1,0)</f>
        <v>0</v>
      </c>
      <c r="I1149" s="1">
        <v>2</v>
      </c>
      <c r="J1149" s="1">
        <v>0.2</v>
      </c>
      <c r="K1149" s="1">
        <v>3.4749999999999996</v>
      </c>
      <c r="L1149" s="12">
        <f>VLOOKUP(train[[#This Row],[Sub-Category]],Análisis_ABC_XYZ[[#Headers],[#Data]],4,FALSE)</f>
        <v>0.41105220110552465</v>
      </c>
    </row>
    <row r="1150" spans="1:12" x14ac:dyDescent="0.35">
      <c r="A1150" s="2">
        <v>42267</v>
      </c>
      <c r="B1150" s="1" t="s">
        <v>12</v>
      </c>
      <c r="C1150" s="1" t="s">
        <v>703</v>
      </c>
      <c r="D1150" s="1" t="s">
        <v>14</v>
      </c>
      <c r="E1150" s="1" t="s">
        <v>15</v>
      </c>
      <c r="F1150" s="18">
        <v>9.9600000000000009</v>
      </c>
      <c r="G1150" t="s">
        <v>2947</v>
      </c>
      <c r="H1150" s="1">
        <f>IF(COUNTIF(G$2:G1150,G1150)=1,1,0)</f>
        <v>0</v>
      </c>
      <c r="I1150" s="1">
        <v>2</v>
      </c>
      <c r="J1150" s="1">
        <v>0</v>
      </c>
      <c r="K1150" s="1">
        <v>4.5815999999999999</v>
      </c>
      <c r="L1150" s="12">
        <f>VLOOKUP(train[[#This Row],[Sub-Category]],Análisis_ABC_XYZ[[#Headers],[#Data]],4,FALSE)</f>
        <v>0.4647369236065339</v>
      </c>
    </row>
    <row r="1151" spans="1:12" x14ac:dyDescent="0.35">
      <c r="A1151" s="2">
        <v>42267</v>
      </c>
      <c r="B1151" s="1" t="s">
        <v>12</v>
      </c>
      <c r="C1151" s="1" t="s">
        <v>1604</v>
      </c>
      <c r="D1151" s="1" t="s">
        <v>14</v>
      </c>
      <c r="E1151" s="1" t="s">
        <v>36</v>
      </c>
      <c r="F1151" s="18">
        <v>8.56</v>
      </c>
      <c r="G1151" t="s">
        <v>2845</v>
      </c>
      <c r="H1151" s="1">
        <f>IF(COUNTIF(G$2:G1151,G1151)=1,1,0)</f>
        <v>1</v>
      </c>
      <c r="I1151" s="1">
        <v>2</v>
      </c>
      <c r="J1151" s="1">
        <v>0</v>
      </c>
      <c r="K1151" s="1">
        <v>3.8519999999999994</v>
      </c>
      <c r="L1151" s="12">
        <f>VLOOKUP(train[[#This Row],[Sub-Category]],Análisis_ABC_XYZ[[#Headers],[#Data]],4,FALSE)</f>
        <v>0.43613829632717294</v>
      </c>
    </row>
    <row r="1152" spans="1:12" x14ac:dyDescent="0.35">
      <c r="A1152" s="2">
        <v>42267</v>
      </c>
      <c r="B1152" s="1" t="s">
        <v>16</v>
      </c>
      <c r="C1152" s="1" t="s">
        <v>1341</v>
      </c>
      <c r="D1152" s="1" t="s">
        <v>14</v>
      </c>
      <c r="E1152" s="1" t="s">
        <v>24</v>
      </c>
      <c r="F1152" s="18">
        <v>2.8160000000000003</v>
      </c>
      <c r="G1152" s="1" t="s">
        <v>3962</v>
      </c>
      <c r="H1152" s="1">
        <f>IF(COUNTIF(G$2:G1152,G1152)=1,1,0)</f>
        <v>1</v>
      </c>
      <c r="I1152" s="1">
        <v>2</v>
      </c>
      <c r="J1152" s="1">
        <v>0.2</v>
      </c>
      <c r="K1152" s="1">
        <v>0.98559999999999992</v>
      </c>
      <c r="L1152" s="12">
        <f>VLOOKUP(train[[#This Row],[Sub-Category]],Análisis_ABC_XYZ[[#Headers],[#Data]],4,FALSE)</f>
        <v>0.45632477063632687</v>
      </c>
    </row>
    <row r="1153" spans="1:12" x14ac:dyDescent="0.35">
      <c r="A1153" s="2">
        <v>42268</v>
      </c>
      <c r="B1153" s="1" t="s">
        <v>37</v>
      </c>
      <c r="C1153" s="1" t="s">
        <v>408</v>
      </c>
      <c r="D1153" s="1" t="s">
        <v>26</v>
      </c>
      <c r="E1153" s="1" t="s">
        <v>363</v>
      </c>
      <c r="F1153" s="18">
        <v>1799.97</v>
      </c>
      <c r="G1153" t="s">
        <v>6537</v>
      </c>
      <c r="H1153" s="1">
        <f>IF(COUNTIF(G$2:G1153,G1153)=1,1,0)</f>
        <v>1</v>
      </c>
      <c r="I1153" s="1">
        <v>3</v>
      </c>
      <c r="J1153" s="1">
        <v>0</v>
      </c>
      <c r="K1153" s="1">
        <v>701.98829999999998</v>
      </c>
      <c r="L1153" s="12">
        <f>VLOOKUP(train[[#This Row],[Sub-Category]],Análisis_ABC_XYZ[[#Headers],[#Data]],4,FALSE)</f>
        <v>0.62810530827000832</v>
      </c>
    </row>
    <row r="1154" spans="1:12" x14ac:dyDescent="0.35">
      <c r="A1154" s="2">
        <v>42268</v>
      </c>
      <c r="B1154" s="1" t="s">
        <v>37</v>
      </c>
      <c r="C1154" s="1" t="s">
        <v>407</v>
      </c>
      <c r="D1154" s="1" t="s">
        <v>26</v>
      </c>
      <c r="E1154" s="1" t="s">
        <v>27</v>
      </c>
      <c r="F1154" s="18">
        <v>246.38400000000001</v>
      </c>
      <c r="G1154" t="s">
        <v>6537</v>
      </c>
      <c r="H1154" s="1">
        <f>IF(COUNTIF(G$2:G1154,G1154)=1,1,0)</f>
        <v>0</v>
      </c>
      <c r="I1154" s="1">
        <v>2</v>
      </c>
      <c r="J1154" s="1">
        <v>0.2</v>
      </c>
      <c r="K1154" s="1">
        <v>27.718199999999968</v>
      </c>
      <c r="L1154" s="12">
        <f>VLOOKUP(train[[#This Row],[Sub-Category]],Análisis_ABC_XYZ[[#Headers],[#Data]],4,FALSE)</f>
        <v>0.41105220110552465</v>
      </c>
    </row>
    <row r="1155" spans="1:12" x14ac:dyDescent="0.35">
      <c r="A1155" s="2">
        <v>42268</v>
      </c>
      <c r="B1155" s="1" t="s">
        <v>12</v>
      </c>
      <c r="C1155" s="1" t="s">
        <v>1573</v>
      </c>
      <c r="D1155" s="1" t="s">
        <v>26</v>
      </c>
      <c r="E1155" s="1" t="s">
        <v>27</v>
      </c>
      <c r="F1155" s="18">
        <v>239.98400000000004</v>
      </c>
      <c r="G1155" t="s">
        <v>3386</v>
      </c>
      <c r="H1155" s="1">
        <f>IF(COUNTIF(G$2:G1155,G1155)=1,1,0)</f>
        <v>1</v>
      </c>
      <c r="I1155" s="1">
        <v>2</v>
      </c>
      <c r="J1155" s="1">
        <v>0.2</v>
      </c>
      <c r="K1155" s="1">
        <v>23.998400000000004</v>
      </c>
      <c r="L1155" s="12">
        <f>VLOOKUP(train[[#This Row],[Sub-Category]],Análisis_ABC_XYZ[[#Headers],[#Data]],4,FALSE)</f>
        <v>0.41105220110552465</v>
      </c>
    </row>
    <row r="1156" spans="1:12" x14ac:dyDescent="0.35">
      <c r="A1156" s="2">
        <v>42268</v>
      </c>
      <c r="B1156" s="1" t="s">
        <v>12</v>
      </c>
      <c r="C1156" s="1" t="s">
        <v>1429</v>
      </c>
      <c r="D1156" s="1" t="s">
        <v>14</v>
      </c>
      <c r="E1156" s="1" t="s">
        <v>61</v>
      </c>
      <c r="F1156" s="18">
        <v>78.349999999999994</v>
      </c>
      <c r="G1156" t="s">
        <v>3386</v>
      </c>
      <c r="H1156" s="1">
        <f>IF(COUNTIF(G$2:G1156,G1156)=1,1,0)</f>
        <v>0</v>
      </c>
      <c r="I1156" s="1">
        <v>5</v>
      </c>
      <c r="J1156" s="1">
        <v>0</v>
      </c>
      <c r="K1156" s="1">
        <v>36.824499999999993</v>
      </c>
      <c r="L1156" s="12">
        <f>VLOOKUP(train[[#This Row],[Sub-Category]],Análisis_ABC_XYZ[[#Headers],[#Data]],4,FALSE)</f>
        <v>0.44424167803735209</v>
      </c>
    </row>
    <row r="1157" spans="1:12" x14ac:dyDescent="0.35">
      <c r="A1157" s="2">
        <v>42268</v>
      </c>
      <c r="B1157" s="1" t="s">
        <v>89</v>
      </c>
      <c r="C1157" s="1" t="s">
        <v>730</v>
      </c>
      <c r="D1157" s="1" t="s">
        <v>14</v>
      </c>
      <c r="E1157" s="1" t="s">
        <v>24</v>
      </c>
      <c r="F1157" s="18">
        <v>66.03</v>
      </c>
      <c r="G1157" t="s">
        <v>4718</v>
      </c>
      <c r="H1157" s="1">
        <f>IF(COUNTIF(G$2:G1157,G1157)=1,1,0)</f>
        <v>1</v>
      </c>
      <c r="I1157" s="1">
        <v>3</v>
      </c>
      <c r="J1157" s="1">
        <v>0</v>
      </c>
      <c r="K1157" s="1">
        <v>17.1678</v>
      </c>
      <c r="L1157" s="12">
        <f>VLOOKUP(train[[#This Row],[Sub-Category]],Análisis_ABC_XYZ[[#Headers],[#Data]],4,FALSE)</f>
        <v>0.45632477063632687</v>
      </c>
    </row>
    <row r="1158" spans="1:12" x14ac:dyDescent="0.35">
      <c r="A1158" s="2">
        <v>42268</v>
      </c>
      <c r="B1158" s="1" t="s">
        <v>12</v>
      </c>
      <c r="C1158" s="1" t="s">
        <v>1572</v>
      </c>
      <c r="D1158" s="1" t="s">
        <v>14</v>
      </c>
      <c r="E1158" s="1" t="s">
        <v>24</v>
      </c>
      <c r="F1158" s="18">
        <v>59.519999999999996</v>
      </c>
      <c r="G1158" t="s">
        <v>3386</v>
      </c>
      <c r="H1158" s="1">
        <f>IF(COUNTIF(G$2:G1158,G1158)=1,1,0)</f>
        <v>0</v>
      </c>
      <c r="I1158" s="1">
        <v>3</v>
      </c>
      <c r="J1158" s="1">
        <v>0</v>
      </c>
      <c r="K1158" s="1">
        <v>15.475200000000001</v>
      </c>
      <c r="L1158" s="12">
        <f>VLOOKUP(train[[#This Row],[Sub-Category]],Análisis_ABC_XYZ[[#Headers],[#Data]],4,FALSE)</f>
        <v>0.45632477063632687</v>
      </c>
    </row>
    <row r="1159" spans="1:12" x14ac:dyDescent="0.35">
      <c r="A1159" s="2">
        <v>42268</v>
      </c>
      <c r="B1159" s="1" t="s">
        <v>12</v>
      </c>
      <c r="C1159" s="1" t="s">
        <v>1521</v>
      </c>
      <c r="D1159" s="1" t="s">
        <v>14</v>
      </c>
      <c r="E1159" s="1" t="s">
        <v>36</v>
      </c>
      <c r="F1159" s="18">
        <v>38.520000000000003</v>
      </c>
      <c r="G1159" t="s">
        <v>3386</v>
      </c>
      <c r="H1159" s="1">
        <f>IF(COUNTIF(G$2:G1159,G1159)=1,1,0)</f>
        <v>0</v>
      </c>
      <c r="I1159" s="1">
        <v>9</v>
      </c>
      <c r="J1159" s="1">
        <v>0</v>
      </c>
      <c r="K1159" s="1">
        <v>17.333999999999996</v>
      </c>
      <c r="L1159" s="12">
        <f>VLOOKUP(train[[#This Row],[Sub-Category]],Análisis_ABC_XYZ[[#Headers],[#Data]],4,FALSE)</f>
        <v>0.43613829632717294</v>
      </c>
    </row>
    <row r="1160" spans="1:12" x14ac:dyDescent="0.35">
      <c r="A1160" s="2">
        <v>42268</v>
      </c>
      <c r="B1160" s="1" t="s">
        <v>49</v>
      </c>
      <c r="C1160" s="1" t="s">
        <v>1272</v>
      </c>
      <c r="D1160" s="1" t="s">
        <v>14</v>
      </c>
      <c r="E1160" s="1" t="s">
        <v>31</v>
      </c>
      <c r="F1160" s="18">
        <v>36.269999999999996</v>
      </c>
      <c r="G1160" t="s">
        <v>2687</v>
      </c>
      <c r="H1160" s="1">
        <f>IF(COUNTIF(G$2:G1160,G1160)=1,1,0)</f>
        <v>1</v>
      </c>
      <c r="I1160" s="1">
        <v>3</v>
      </c>
      <c r="J1160" s="1">
        <v>0</v>
      </c>
      <c r="K1160" s="1">
        <v>10.880999999999997</v>
      </c>
      <c r="L1160" s="12">
        <f>VLOOKUP(train[[#This Row],[Sub-Category]],Análisis_ABC_XYZ[[#Headers],[#Data]],4,FALSE)</f>
        <v>0.49507917887403441</v>
      </c>
    </row>
    <row r="1161" spans="1:12" x14ac:dyDescent="0.35">
      <c r="A1161" s="2">
        <v>42268</v>
      </c>
      <c r="B1161" s="1" t="s">
        <v>49</v>
      </c>
      <c r="C1161" s="1" t="s">
        <v>140</v>
      </c>
      <c r="D1161" s="1" t="s">
        <v>14</v>
      </c>
      <c r="E1161" s="1" t="s">
        <v>31</v>
      </c>
      <c r="F1161" s="18">
        <v>25.96</v>
      </c>
      <c r="G1161" t="s">
        <v>2687</v>
      </c>
      <c r="H1161" s="1">
        <f>IF(COUNTIF(G$2:G1161,G1161)=1,1,0)</f>
        <v>0</v>
      </c>
      <c r="I1161" s="1">
        <v>2</v>
      </c>
      <c r="J1161" s="1">
        <v>0</v>
      </c>
      <c r="K1161" s="1">
        <v>7.5283999999999978</v>
      </c>
      <c r="L1161" s="12">
        <f>VLOOKUP(train[[#This Row],[Sub-Category]],Análisis_ABC_XYZ[[#Headers],[#Data]],4,FALSE)</f>
        <v>0.49507917887403441</v>
      </c>
    </row>
    <row r="1162" spans="1:12" x14ac:dyDescent="0.35">
      <c r="A1162" s="2">
        <v>42268</v>
      </c>
      <c r="B1162" s="1" t="s">
        <v>52</v>
      </c>
      <c r="C1162" s="1" t="s">
        <v>932</v>
      </c>
      <c r="D1162" s="1" t="s">
        <v>14</v>
      </c>
      <c r="E1162" s="1" t="s">
        <v>15</v>
      </c>
      <c r="F1162" s="18">
        <v>20.808000000000003</v>
      </c>
      <c r="G1162" t="s">
        <v>5225</v>
      </c>
      <c r="H1162" s="1">
        <f>IF(COUNTIF(G$2:G1162,G1162)=1,1,0)</f>
        <v>1</v>
      </c>
      <c r="I1162" s="1">
        <v>9</v>
      </c>
      <c r="J1162" s="1">
        <v>0.2</v>
      </c>
      <c r="K1162" s="1">
        <v>7.0226999999999995</v>
      </c>
      <c r="L1162" s="12">
        <f>VLOOKUP(train[[#This Row],[Sub-Category]],Análisis_ABC_XYZ[[#Headers],[#Data]],4,FALSE)</f>
        <v>0.4647369236065339</v>
      </c>
    </row>
    <row r="1163" spans="1:12" x14ac:dyDescent="0.35">
      <c r="A1163" s="2">
        <v>42268</v>
      </c>
      <c r="B1163" s="1" t="s">
        <v>12</v>
      </c>
      <c r="C1163" s="1" t="s">
        <v>1479</v>
      </c>
      <c r="D1163" s="1" t="s">
        <v>14</v>
      </c>
      <c r="E1163" s="1" t="s">
        <v>36</v>
      </c>
      <c r="F1163" s="18">
        <v>19.350000000000001</v>
      </c>
      <c r="G1163" t="s">
        <v>3386</v>
      </c>
      <c r="H1163" s="1">
        <f>IF(COUNTIF(G$2:G1163,G1163)=1,1,0)</f>
        <v>0</v>
      </c>
      <c r="I1163" s="1">
        <v>3</v>
      </c>
      <c r="J1163" s="1">
        <v>0</v>
      </c>
      <c r="K1163" s="1">
        <v>9.4815000000000005</v>
      </c>
      <c r="L1163" s="12">
        <f>VLOOKUP(train[[#This Row],[Sub-Category]],Análisis_ABC_XYZ[[#Headers],[#Data]],4,FALSE)</f>
        <v>0.43613829632717294</v>
      </c>
    </row>
    <row r="1164" spans="1:12" x14ac:dyDescent="0.35">
      <c r="A1164" s="2">
        <v>42268</v>
      </c>
      <c r="B1164" s="1" t="s">
        <v>12</v>
      </c>
      <c r="C1164" s="1" t="s">
        <v>904</v>
      </c>
      <c r="D1164" s="1" t="s">
        <v>14</v>
      </c>
      <c r="E1164" s="1" t="s">
        <v>61</v>
      </c>
      <c r="F1164" s="18">
        <v>15.56</v>
      </c>
      <c r="G1164" t="s">
        <v>3386</v>
      </c>
      <c r="H1164" s="1">
        <f>IF(COUNTIF(G$2:G1164,G1164)=1,1,0)</f>
        <v>0</v>
      </c>
      <c r="I1164" s="1">
        <v>2</v>
      </c>
      <c r="J1164" s="1">
        <v>0</v>
      </c>
      <c r="K1164" s="1">
        <v>7.3132000000000001</v>
      </c>
      <c r="L1164" s="12">
        <f>VLOOKUP(train[[#This Row],[Sub-Category]],Análisis_ABC_XYZ[[#Headers],[#Data]],4,FALSE)</f>
        <v>0.44424167803735209</v>
      </c>
    </row>
    <row r="1165" spans="1:12" x14ac:dyDescent="0.35">
      <c r="A1165" s="2">
        <v>42268</v>
      </c>
      <c r="B1165" s="1" t="s">
        <v>52</v>
      </c>
      <c r="C1165" s="1" t="s">
        <v>260</v>
      </c>
      <c r="D1165" s="1" t="s">
        <v>14</v>
      </c>
      <c r="E1165" s="1" t="s">
        <v>36</v>
      </c>
      <c r="F1165" s="18">
        <v>11.352000000000002</v>
      </c>
      <c r="G1165" t="s">
        <v>5225</v>
      </c>
      <c r="H1165" s="1">
        <f>IF(COUNTIF(G$2:G1165,G1165)=1,1,0)</f>
        <v>0</v>
      </c>
      <c r="I1165" s="1">
        <v>3</v>
      </c>
      <c r="J1165" s="1">
        <v>0.2</v>
      </c>
      <c r="K1165" s="1">
        <v>4.1151</v>
      </c>
      <c r="L1165" s="12">
        <f>VLOOKUP(train[[#This Row],[Sub-Category]],Análisis_ABC_XYZ[[#Headers],[#Data]],4,FALSE)</f>
        <v>0.43613829632717294</v>
      </c>
    </row>
    <row r="1166" spans="1:12" x14ac:dyDescent="0.35">
      <c r="A1166" s="2">
        <v>42268</v>
      </c>
      <c r="B1166" s="1" t="s">
        <v>39</v>
      </c>
      <c r="C1166" s="1" t="s">
        <v>1516</v>
      </c>
      <c r="D1166" s="1" t="s">
        <v>8</v>
      </c>
      <c r="E1166" s="1" t="s">
        <v>22</v>
      </c>
      <c r="F1166" s="18">
        <v>8.5440000000000005</v>
      </c>
      <c r="G1166" t="s">
        <v>4938</v>
      </c>
      <c r="H1166" s="1">
        <f>IF(COUNTIF(G$2:G1166,G1166)=1,1,0)</f>
        <v>1</v>
      </c>
      <c r="I1166" s="1">
        <v>2</v>
      </c>
      <c r="J1166" s="1">
        <v>0.6</v>
      </c>
      <c r="K1166" s="1">
        <v>-7.4759999999999991</v>
      </c>
      <c r="L1166" s="12">
        <f>VLOOKUP(train[[#This Row],[Sub-Category]],Análisis_ABC_XYZ[[#Headers],[#Data]],4,FALSE)</f>
        <v>0.4595170286641902</v>
      </c>
    </row>
    <row r="1167" spans="1:12" x14ac:dyDescent="0.35">
      <c r="A1167" s="2">
        <v>42268</v>
      </c>
      <c r="B1167" s="1" t="s">
        <v>52</v>
      </c>
      <c r="C1167" s="1" t="s">
        <v>406</v>
      </c>
      <c r="D1167" s="1" t="s">
        <v>14</v>
      </c>
      <c r="E1167" s="1" t="s">
        <v>29</v>
      </c>
      <c r="F1167" s="18">
        <v>6.5700000000000012</v>
      </c>
      <c r="G1167" t="s">
        <v>2698</v>
      </c>
      <c r="H1167" s="1">
        <f>IF(COUNTIF(G$2:G1167,G1167)=1,1,0)</f>
        <v>1</v>
      </c>
      <c r="I1167" s="1">
        <v>3</v>
      </c>
      <c r="J1167" s="1">
        <v>0.7</v>
      </c>
      <c r="K1167" s="1">
        <v>-5.036999999999999</v>
      </c>
      <c r="L1167" s="12">
        <f>VLOOKUP(train[[#This Row],[Sub-Category]],Análisis_ABC_XYZ[[#Headers],[#Data]],4,FALSE)</f>
        <v>0.46881743173671325</v>
      </c>
    </row>
    <row r="1168" spans="1:12" x14ac:dyDescent="0.35">
      <c r="A1168" s="2">
        <v>42268</v>
      </c>
      <c r="B1168" s="1" t="s">
        <v>49</v>
      </c>
      <c r="C1168" s="1" t="s">
        <v>882</v>
      </c>
      <c r="D1168" s="1" t="s">
        <v>14</v>
      </c>
      <c r="E1168" s="1" t="s">
        <v>36</v>
      </c>
      <c r="F1168" s="18">
        <v>6.48</v>
      </c>
      <c r="G1168" t="s">
        <v>2687</v>
      </c>
      <c r="H1168" s="1">
        <f>IF(COUNTIF(G$2:G1168,G1168)=1,1,0)</f>
        <v>0</v>
      </c>
      <c r="I1168" s="1">
        <v>1</v>
      </c>
      <c r="J1168" s="1">
        <v>0</v>
      </c>
      <c r="K1168" s="1">
        <v>3.1104000000000003</v>
      </c>
      <c r="L1168" s="12">
        <f>VLOOKUP(train[[#This Row],[Sub-Category]],Análisis_ABC_XYZ[[#Headers],[#Data]],4,FALSE)</f>
        <v>0.43613829632717294</v>
      </c>
    </row>
    <row r="1169" spans="1:12" x14ac:dyDescent="0.35">
      <c r="A1169" s="2">
        <v>42269</v>
      </c>
      <c r="B1169" s="1" t="s">
        <v>89</v>
      </c>
      <c r="C1169" s="1" t="s">
        <v>1650</v>
      </c>
      <c r="D1169" s="1" t="s">
        <v>8</v>
      </c>
      <c r="E1169" s="1" t="s">
        <v>11</v>
      </c>
      <c r="F1169" s="18">
        <v>579.52800000000002</v>
      </c>
      <c r="G1169" t="s">
        <v>3208</v>
      </c>
      <c r="H1169" s="1">
        <f>IF(COUNTIF(G$2:G1169,G1169)=1,1,0)</f>
        <v>1</v>
      </c>
      <c r="I1169" s="1">
        <v>4</v>
      </c>
      <c r="J1169" s="1">
        <v>0.1</v>
      </c>
      <c r="K1169" s="1">
        <v>83.709599999999966</v>
      </c>
      <c r="L1169" s="12">
        <f>VLOOKUP(train[[#This Row],[Sub-Category]],Análisis_ABC_XYZ[[#Headers],[#Data]],4,FALSE)</f>
        <v>0.46529189879902266</v>
      </c>
    </row>
    <row r="1170" spans="1:12" x14ac:dyDescent="0.35">
      <c r="A1170" s="2">
        <v>42269</v>
      </c>
      <c r="B1170" s="1" t="s">
        <v>72</v>
      </c>
      <c r="C1170" s="1" t="s">
        <v>1009</v>
      </c>
      <c r="D1170" s="1" t="s">
        <v>14</v>
      </c>
      <c r="E1170" s="1" t="s">
        <v>20</v>
      </c>
      <c r="F1170" s="18">
        <v>331.536</v>
      </c>
      <c r="G1170" t="s">
        <v>6687</v>
      </c>
      <c r="H1170" s="1">
        <f>IF(COUNTIF(G$2:G1170,G1170)=1,1,0)</f>
        <v>1</v>
      </c>
      <c r="I1170" s="1">
        <v>3</v>
      </c>
      <c r="J1170" s="1">
        <v>0.2</v>
      </c>
      <c r="K1170" s="1">
        <v>-82.884</v>
      </c>
      <c r="L1170" s="12">
        <f>VLOOKUP(train[[#This Row],[Sub-Category]],Análisis_ABC_XYZ[[#Headers],[#Data]],4,FALSE)</f>
        <v>0.44610841445725197</v>
      </c>
    </row>
    <row r="1171" spans="1:12" x14ac:dyDescent="0.35">
      <c r="A1171" s="2">
        <v>42269</v>
      </c>
      <c r="B1171" s="1" t="s">
        <v>12</v>
      </c>
      <c r="C1171" s="1" t="s">
        <v>354</v>
      </c>
      <c r="D1171" s="1" t="s">
        <v>14</v>
      </c>
      <c r="E1171" s="1" t="s">
        <v>20</v>
      </c>
      <c r="F1171" s="18">
        <v>169.45</v>
      </c>
      <c r="G1171" t="s">
        <v>4316</v>
      </c>
      <c r="H1171" s="1">
        <f>IF(COUNTIF(G$2:G1171,G1171)=1,1,0)</f>
        <v>1</v>
      </c>
      <c r="I1171" s="1">
        <v>5</v>
      </c>
      <c r="J1171" s="1">
        <v>0</v>
      </c>
      <c r="K1171" s="1">
        <v>42.362499999999997</v>
      </c>
      <c r="L1171" s="12">
        <f>VLOOKUP(train[[#This Row],[Sub-Category]],Análisis_ABC_XYZ[[#Headers],[#Data]],4,FALSE)</f>
        <v>0.44610841445725197</v>
      </c>
    </row>
    <row r="1172" spans="1:12" x14ac:dyDescent="0.35">
      <c r="A1172" s="2">
        <v>42269</v>
      </c>
      <c r="B1172" s="1" t="s">
        <v>89</v>
      </c>
      <c r="C1172" s="1" t="s">
        <v>1487</v>
      </c>
      <c r="D1172" s="1" t="s">
        <v>8</v>
      </c>
      <c r="E1172" s="1" t="s">
        <v>22</v>
      </c>
      <c r="F1172" s="18">
        <v>97.44</v>
      </c>
      <c r="G1172" t="s">
        <v>3208</v>
      </c>
      <c r="H1172" s="1">
        <f>IF(COUNTIF(G$2:G1172,G1172)=1,1,0)</f>
        <v>0</v>
      </c>
      <c r="I1172" s="1">
        <v>3</v>
      </c>
      <c r="J1172" s="1">
        <v>0</v>
      </c>
      <c r="K1172" s="1">
        <v>35.078399999999995</v>
      </c>
      <c r="L1172" s="12">
        <f>VLOOKUP(train[[#This Row],[Sub-Category]],Análisis_ABC_XYZ[[#Headers],[#Data]],4,FALSE)</f>
        <v>0.4595170286641902</v>
      </c>
    </row>
    <row r="1173" spans="1:12" x14ac:dyDescent="0.35">
      <c r="A1173" s="2">
        <v>42269</v>
      </c>
      <c r="B1173" s="1" t="s">
        <v>12</v>
      </c>
      <c r="C1173" s="1" t="s">
        <v>1584</v>
      </c>
      <c r="D1173" s="1" t="s">
        <v>14</v>
      </c>
      <c r="E1173" s="1" t="s">
        <v>20</v>
      </c>
      <c r="F1173" s="18">
        <v>40.68</v>
      </c>
      <c r="G1173" t="s">
        <v>4316</v>
      </c>
      <c r="H1173" s="1">
        <f>IF(COUNTIF(G$2:G1173,G1173)=1,1,0)</f>
        <v>0</v>
      </c>
      <c r="I1173" s="1">
        <v>2</v>
      </c>
      <c r="J1173" s="1">
        <v>0</v>
      </c>
      <c r="K1173" s="1">
        <v>0.40679999999999694</v>
      </c>
      <c r="L1173" s="12">
        <f>VLOOKUP(train[[#This Row],[Sub-Category]],Análisis_ABC_XYZ[[#Headers],[#Data]],4,FALSE)</f>
        <v>0.44610841445725197</v>
      </c>
    </row>
    <row r="1174" spans="1:12" x14ac:dyDescent="0.35">
      <c r="A1174" s="2">
        <v>42269</v>
      </c>
      <c r="B1174" s="1" t="s">
        <v>89</v>
      </c>
      <c r="C1174" s="1" t="s">
        <v>1804</v>
      </c>
      <c r="D1174" s="1" t="s">
        <v>14</v>
      </c>
      <c r="E1174" s="1" t="s">
        <v>24</v>
      </c>
      <c r="F1174" s="18">
        <v>13.04</v>
      </c>
      <c r="G1174" t="s">
        <v>3208</v>
      </c>
      <c r="H1174" s="1">
        <f>IF(COUNTIF(G$2:G1174,G1174)=1,1,0)</f>
        <v>0</v>
      </c>
      <c r="I1174" s="1">
        <v>4</v>
      </c>
      <c r="J1174" s="1">
        <v>0</v>
      </c>
      <c r="K1174" s="1">
        <v>5.7376000000000005</v>
      </c>
      <c r="L1174" s="12">
        <f>VLOOKUP(train[[#This Row],[Sub-Category]],Análisis_ABC_XYZ[[#Headers],[#Data]],4,FALSE)</f>
        <v>0.45632477063632687</v>
      </c>
    </row>
    <row r="1175" spans="1:12" x14ac:dyDescent="0.35">
      <c r="A1175" s="2">
        <v>42269</v>
      </c>
      <c r="B1175" s="1" t="s">
        <v>16</v>
      </c>
      <c r="C1175" s="1" t="s">
        <v>811</v>
      </c>
      <c r="D1175" s="1" t="s">
        <v>14</v>
      </c>
      <c r="E1175" s="1" t="s">
        <v>15</v>
      </c>
      <c r="F1175" s="18">
        <v>4.6079999999999997</v>
      </c>
      <c r="G1175" t="s">
        <v>4423</v>
      </c>
      <c r="H1175" s="1">
        <f>IF(COUNTIF(G$2:G1175,G1175)=1,1,0)</f>
        <v>1</v>
      </c>
      <c r="I1175" s="1">
        <v>2</v>
      </c>
      <c r="J1175" s="1">
        <v>0.2</v>
      </c>
      <c r="K1175" s="1">
        <v>1.6704000000000001</v>
      </c>
      <c r="L1175" s="12">
        <f>VLOOKUP(train[[#This Row],[Sub-Category]],Análisis_ABC_XYZ[[#Headers],[#Data]],4,FALSE)</f>
        <v>0.4647369236065339</v>
      </c>
    </row>
    <row r="1176" spans="1:12" x14ac:dyDescent="0.35">
      <c r="A1176" s="2">
        <v>42269</v>
      </c>
      <c r="B1176" s="1" t="s">
        <v>89</v>
      </c>
      <c r="C1176" s="1" t="s">
        <v>655</v>
      </c>
      <c r="D1176" s="1" t="s">
        <v>14</v>
      </c>
      <c r="E1176" s="1" t="s">
        <v>29</v>
      </c>
      <c r="F1176" s="18">
        <v>3.9840000000000004</v>
      </c>
      <c r="G1176" t="s">
        <v>3208</v>
      </c>
      <c r="H1176" s="1">
        <f>IF(COUNTIF(G$2:G1176,G1176)=1,1,0)</f>
        <v>0</v>
      </c>
      <c r="I1176" s="1">
        <v>1</v>
      </c>
      <c r="J1176" s="1">
        <v>0.2</v>
      </c>
      <c r="K1176" s="1">
        <v>1.3944000000000001</v>
      </c>
      <c r="L1176" s="12">
        <f>VLOOKUP(train[[#This Row],[Sub-Category]],Análisis_ABC_XYZ[[#Headers],[#Data]],4,FALSE)</f>
        <v>0.46881743173671325</v>
      </c>
    </row>
    <row r="1177" spans="1:12" x14ac:dyDescent="0.35">
      <c r="A1177" s="2">
        <v>42270</v>
      </c>
      <c r="B1177" s="1" t="s">
        <v>76</v>
      </c>
      <c r="C1177" s="1" t="s">
        <v>1697</v>
      </c>
      <c r="D1177" s="1" t="s">
        <v>14</v>
      </c>
      <c r="E1177" s="1" t="s">
        <v>29</v>
      </c>
      <c r="F1177" s="18">
        <v>9449.9500000000007</v>
      </c>
      <c r="G1177" t="s">
        <v>2344</v>
      </c>
      <c r="H1177" s="1">
        <f>IF(COUNTIF(G$2:G1177,G1177)=1,1,0)</f>
        <v>1</v>
      </c>
      <c r="I1177" s="1">
        <v>5</v>
      </c>
      <c r="J1177" s="1">
        <v>0</v>
      </c>
      <c r="K1177" s="1">
        <v>4630.4755000000005</v>
      </c>
      <c r="L1177" s="12">
        <f>VLOOKUP(train[[#This Row],[Sub-Category]],Análisis_ABC_XYZ[[#Headers],[#Data]],4,FALSE)</f>
        <v>0.46881743173671325</v>
      </c>
    </row>
    <row r="1178" spans="1:12" x14ac:dyDescent="0.35">
      <c r="A1178" s="2">
        <v>42270</v>
      </c>
      <c r="B1178" s="1" t="s">
        <v>12</v>
      </c>
      <c r="C1178" s="1" t="s">
        <v>1600</v>
      </c>
      <c r="D1178" s="1" t="s">
        <v>8</v>
      </c>
      <c r="E1178" s="1" t="s">
        <v>9</v>
      </c>
      <c r="F1178" s="18">
        <v>435.99900000000002</v>
      </c>
      <c r="G1178" t="s">
        <v>6311</v>
      </c>
      <c r="H1178" s="1">
        <f>IF(COUNTIF(G$2:G1178,G1178)=1,1,0)</f>
        <v>1</v>
      </c>
      <c r="I1178" s="1">
        <v>3</v>
      </c>
      <c r="J1178" s="1">
        <v>0.15</v>
      </c>
      <c r="K1178" s="1">
        <v>20.517599999999987</v>
      </c>
      <c r="L1178" s="12">
        <f>VLOOKUP(train[[#This Row],[Sub-Category]],Análisis_ABC_XYZ[[#Headers],[#Data]],4,FALSE)</f>
        <v>0.5176847302647779</v>
      </c>
    </row>
    <row r="1179" spans="1:12" x14ac:dyDescent="0.35">
      <c r="A1179" s="2">
        <v>42270</v>
      </c>
      <c r="B1179" s="1" t="s">
        <v>76</v>
      </c>
      <c r="C1179" s="1" t="s">
        <v>523</v>
      </c>
      <c r="D1179" s="1" t="s">
        <v>14</v>
      </c>
      <c r="E1179" s="1" t="s">
        <v>20</v>
      </c>
      <c r="F1179" s="18">
        <v>404.90000000000003</v>
      </c>
      <c r="G1179" t="s">
        <v>2344</v>
      </c>
      <c r="H1179" s="1">
        <f>IF(COUNTIF(G$2:G1179,G1179)=1,1,0)</f>
        <v>0</v>
      </c>
      <c r="I1179" s="1">
        <v>5</v>
      </c>
      <c r="J1179" s="1">
        <v>0</v>
      </c>
      <c r="K1179" s="1">
        <v>16.195999999999984</v>
      </c>
      <c r="L1179" s="12">
        <f>VLOOKUP(train[[#This Row],[Sub-Category]],Análisis_ABC_XYZ[[#Headers],[#Data]],4,FALSE)</f>
        <v>0.44610841445725197</v>
      </c>
    </row>
    <row r="1180" spans="1:12" x14ac:dyDescent="0.35">
      <c r="A1180" s="2">
        <v>42270</v>
      </c>
      <c r="B1180" s="1" t="s">
        <v>89</v>
      </c>
      <c r="C1180" s="1" t="s">
        <v>987</v>
      </c>
      <c r="D1180" s="1" t="s">
        <v>14</v>
      </c>
      <c r="E1180" s="1" t="s">
        <v>29</v>
      </c>
      <c r="F1180" s="18">
        <v>139.44</v>
      </c>
      <c r="G1180" t="s">
        <v>5380</v>
      </c>
      <c r="H1180" s="1">
        <f>IF(COUNTIF(G$2:G1180,G1180)=1,1,0)</f>
        <v>1</v>
      </c>
      <c r="I1180" s="1">
        <v>3</v>
      </c>
      <c r="J1180" s="1">
        <v>0.2</v>
      </c>
      <c r="K1180" s="1">
        <v>47.060999999999993</v>
      </c>
      <c r="L1180" s="12">
        <f>VLOOKUP(train[[#This Row],[Sub-Category]],Análisis_ABC_XYZ[[#Headers],[#Data]],4,FALSE)</f>
        <v>0.46881743173671325</v>
      </c>
    </row>
    <row r="1181" spans="1:12" x14ac:dyDescent="0.35">
      <c r="A1181" s="2">
        <v>42270</v>
      </c>
      <c r="B1181" s="1" t="s">
        <v>12</v>
      </c>
      <c r="C1181" s="1" t="s">
        <v>106</v>
      </c>
      <c r="D1181" s="1" t="s">
        <v>26</v>
      </c>
      <c r="E1181" s="1" t="s">
        <v>27</v>
      </c>
      <c r="F1181" s="18">
        <v>83.984000000000009</v>
      </c>
      <c r="G1181" t="s">
        <v>6311</v>
      </c>
      <c r="H1181" s="1">
        <f>IF(COUNTIF(G$2:G1181,G1181)=1,1,0)</f>
        <v>0</v>
      </c>
      <c r="I1181" s="1">
        <v>2</v>
      </c>
      <c r="J1181" s="1">
        <v>0.2</v>
      </c>
      <c r="K1181" s="1">
        <v>31.494</v>
      </c>
      <c r="L1181" s="12">
        <f>VLOOKUP(train[[#This Row],[Sub-Category]],Análisis_ABC_XYZ[[#Headers],[#Data]],4,FALSE)</f>
        <v>0.41105220110552465</v>
      </c>
    </row>
    <row r="1182" spans="1:12" x14ac:dyDescent="0.35">
      <c r="A1182" s="2">
        <v>42270</v>
      </c>
      <c r="B1182" s="1" t="s">
        <v>81</v>
      </c>
      <c r="C1182" s="1" t="s">
        <v>1090</v>
      </c>
      <c r="D1182" s="1" t="s">
        <v>14</v>
      </c>
      <c r="E1182" s="1" t="s">
        <v>29</v>
      </c>
      <c r="F1182" s="18">
        <v>34.5</v>
      </c>
      <c r="G1182" t="s">
        <v>2373</v>
      </c>
      <c r="H1182" s="1">
        <f>IF(COUNTIF(G$2:G1182,G1182)=1,1,0)</f>
        <v>1</v>
      </c>
      <c r="I1182" s="1">
        <v>3</v>
      </c>
      <c r="J1182" s="1">
        <v>0</v>
      </c>
      <c r="K1182" s="1">
        <v>15.524999999999999</v>
      </c>
      <c r="L1182" s="12">
        <f>VLOOKUP(train[[#This Row],[Sub-Category]],Análisis_ABC_XYZ[[#Headers],[#Data]],4,FALSE)</f>
        <v>0.46881743173671325</v>
      </c>
    </row>
    <row r="1183" spans="1:12" x14ac:dyDescent="0.35">
      <c r="A1183" s="2">
        <v>42270</v>
      </c>
      <c r="B1183" s="1" t="s">
        <v>76</v>
      </c>
      <c r="C1183" s="1" t="s">
        <v>1041</v>
      </c>
      <c r="D1183" s="1" t="s">
        <v>14</v>
      </c>
      <c r="E1183" s="1" t="s">
        <v>36</v>
      </c>
      <c r="F1183" s="18">
        <v>32.400000000000006</v>
      </c>
      <c r="G1183" t="s">
        <v>2344</v>
      </c>
      <c r="H1183" s="1">
        <f>IF(COUNTIF(G$2:G1183,G1183)=1,1,0)</f>
        <v>0</v>
      </c>
      <c r="I1183" s="1">
        <v>5</v>
      </c>
      <c r="J1183" s="1">
        <v>0</v>
      </c>
      <c r="K1183" s="1">
        <v>15.552000000000001</v>
      </c>
      <c r="L1183" s="12">
        <f>VLOOKUP(train[[#This Row],[Sub-Category]],Análisis_ABC_XYZ[[#Headers],[#Data]],4,FALSE)</f>
        <v>0.43613829632717294</v>
      </c>
    </row>
    <row r="1184" spans="1:12" x14ac:dyDescent="0.35">
      <c r="A1184" s="2">
        <v>42270</v>
      </c>
      <c r="B1184" s="1" t="s">
        <v>157</v>
      </c>
      <c r="C1184" s="1" t="s">
        <v>1805</v>
      </c>
      <c r="D1184" s="1" t="s">
        <v>14</v>
      </c>
      <c r="E1184" s="1" t="s">
        <v>36</v>
      </c>
      <c r="F1184" s="18">
        <v>28.8</v>
      </c>
      <c r="G1184" t="s">
        <v>2274</v>
      </c>
      <c r="H1184" s="1">
        <f>IF(COUNTIF(G$2:G1184,G1184)=1,1,0)</f>
        <v>1</v>
      </c>
      <c r="I1184" s="1">
        <v>9</v>
      </c>
      <c r="J1184" s="1">
        <v>0.2</v>
      </c>
      <c r="K1184" s="1">
        <v>10.080000000000002</v>
      </c>
      <c r="L1184" s="12">
        <f>VLOOKUP(train[[#This Row],[Sub-Category]],Análisis_ABC_XYZ[[#Headers],[#Data]],4,FALSE)</f>
        <v>0.43613829632717294</v>
      </c>
    </row>
    <row r="1185" spans="1:12" x14ac:dyDescent="0.35">
      <c r="A1185" s="2">
        <v>42270</v>
      </c>
      <c r="B1185" s="1" t="s">
        <v>89</v>
      </c>
      <c r="C1185" s="1" t="s">
        <v>109</v>
      </c>
      <c r="D1185" s="1" t="s">
        <v>14</v>
      </c>
      <c r="E1185" s="1" t="s">
        <v>29</v>
      </c>
      <c r="F1185" s="18">
        <v>18.463999999999999</v>
      </c>
      <c r="G1185" t="s">
        <v>5596</v>
      </c>
      <c r="H1185" s="1">
        <f>IF(COUNTIF(G$2:G1185,G1185)=1,1,0)</f>
        <v>1</v>
      </c>
      <c r="I1185" s="1">
        <v>4</v>
      </c>
      <c r="J1185" s="1">
        <v>0.2</v>
      </c>
      <c r="K1185" s="1">
        <v>6.9239999999999995</v>
      </c>
      <c r="L1185" s="12">
        <f>VLOOKUP(train[[#This Row],[Sub-Category]],Análisis_ABC_XYZ[[#Headers],[#Data]],4,FALSE)</f>
        <v>0.46881743173671325</v>
      </c>
    </row>
    <row r="1186" spans="1:12" x14ac:dyDescent="0.35">
      <c r="A1186" s="2">
        <v>42270</v>
      </c>
      <c r="B1186" s="1" t="s">
        <v>76</v>
      </c>
      <c r="C1186" s="1" t="s">
        <v>689</v>
      </c>
      <c r="D1186" s="1" t="s">
        <v>14</v>
      </c>
      <c r="E1186" s="1" t="s">
        <v>29</v>
      </c>
      <c r="F1186" s="18">
        <v>12.94</v>
      </c>
      <c r="G1186" t="s">
        <v>2344</v>
      </c>
      <c r="H1186" s="1">
        <f>IF(COUNTIF(G$2:G1186,G1186)=1,1,0)</f>
        <v>0</v>
      </c>
      <c r="I1186" s="1">
        <v>2</v>
      </c>
      <c r="J1186" s="1">
        <v>0</v>
      </c>
      <c r="K1186" s="1">
        <v>6.47</v>
      </c>
      <c r="L1186" s="12">
        <f>VLOOKUP(train[[#This Row],[Sub-Category]],Análisis_ABC_XYZ[[#Headers],[#Data]],4,FALSE)</f>
        <v>0.46881743173671325</v>
      </c>
    </row>
    <row r="1187" spans="1:12" x14ac:dyDescent="0.35">
      <c r="A1187" s="2">
        <v>42270</v>
      </c>
      <c r="B1187" s="1" t="s">
        <v>81</v>
      </c>
      <c r="C1187" s="1" t="s">
        <v>1061</v>
      </c>
      <c r="D1187" s="1" t="s">
        <v>14</v>
      </c>
      <c r="E1187" s="1" t="s">
        <v>29</v>
      </c>
      <c r="F1187" s="18">
        <v>11.12</v>
      </c>
      <c r="G1187" t="s">
        <v>3030</v>
      </c>
      <c r="H1187" s="1">
        <f>IF(COUNTIF(G$2:G1187,G1187)=1,1,0)</f>
        <v>1</v>
      </c>
      <c r="I1187" s="1">
        <v>4</v>
      </c>
      <c r="J1187" s="1">
        <v>0</v>
      </c>
      <c r="K1187" s="1">
        <v>5.4487999999999994</v>
      </c>
      <c r="L1187" s="12">
        <f>VLOOKUP(train[[#This Row],[Sub-Category]],Análisis_ABC_XYZ[[#Headers],[#Data]],4,FALSE)</f>
        <v>0.46881743173671325</v>
      </c>
    </row>
    <row r="1188" spans="1:12" x14ac:dyDescent="0.35">
      <c r="A1188" s="2">
        <v>42270</v>
      </c>
      <c r="B1188" s="1" t="s">
        <v>81</v>
      </c>
      <c r="C1188" s="1" t="s">
        <v>903</v>
      </c>
      <c r="D1188" s="1" t="s">
        <v>14</v>
      </c>
      <c r="E1188" s="1" t="s">
        <v>24</v>
      </c>
      <c r="F1188" s="18">
        <v>9.84</v>
      </c>
      <c r="G1188" t="s">
        <v>2373</v>
      </c>
      <c r="H1188" s="1">
        <f>IF(COUNTIF(G$2:G1188,G1188)=1,1,0)</f>
        <v>0</v>
      </c>
      <c r="I1188" s="1">
        <v>3</v>
      </c>
      <c r="J1188" s="1">
        <v>0</v>
      </c>
      <c r="K1188" s="1">
        <v>2.8535999999999988</v>
      </c>
      <c r="L1188" s="12">
        <f>VLOOKUP(train[[#This Row],[Sub-Category]],Análisis_ABC_XYZ[[#Headers],[#Data]],4,FALSE)</f>
        <v>0.45632477063632687</v>
      </c>
    </row>
    <row r="1189" spans="1:12" x14ac:dyDescent="0.35">
      <c r="A1189" s="2">
        <v>42271</v>
      </c>
      <c r="B1189" s="1" t="s">
        <v>12</v>
      </c>
      <c r="C1189" s="1" t="s">
        <v>80</v>
      </c>
      <c r="D1189" s="1" t="s">
        <v>14</v>
      </c>
      <c r="E1189" s="1" t="s">
        <v>20</v>
      </c>
      <c r="F1189" s="18">
        <v>211.96</v>
      </c>
      <c r="G1189" t="s">
        <v>5700</v>
      </c>
      <c r="H1189" s="1">
        <f>IF(COUNTIF(G$2:G1189,G1189)=1,1,0)</f>
        <v>1</v>
      </c>
      <c r="I1189" s="1">
        <v>4</v>
      </c>
      <c r="J1189" s="1">
        <v>0</v>
      </c>
      <c r="K1189" s="1">
        <v>8.4783999999999935</v>
      </c>
      <c r="L1189" s="12">
        <f>VLOOKUP(train[[#This Row],[Sub-Category]],Análisis_ABC_XYZ[[#Headers],[#Data]],4,FALSE)</f>
        <v>0.44610841445725197</v>
      </c>
    </row>
    <row r="1190" spans="1:12" x14ac:dyDescent="0.35">
      <c r="A1190" s="2">
        <v>42272</v>
      </c>
      <c r="B1190" s="1" t="s">
        <v>39</v>
      </c>
      <c r="C1190" s="1" t="s">
        <v>651</v>
      </c>
      <c r="D1190" s="1" t="s">
        <v>8</v>
      </c>
      <c r="E1190" s="1" t="s">
        <v>9</v>
      </c>
      <c r="F1190" s="18">
        <v>300.53279999999995</v>
      </c>
      <c r="G1190" t="s">
        <v>3928</v>
      </c>
      <c r="H1190" s="1">
        <f>IF(COUNTIF(G$2:G1190,G1190)=1,1,0)</f>
        <v>1</v>
      </c>
      <c r="I1190" s="1">
        <v>2</v>
      </c>
      <c r="J1190" s="1">
        <v>0.32</v>
      </c>
      <c r="K1190" s="1">
        <v>-97.23120000000003</v>
      </c>
      <c r="L1190" s="12">
        <f>VLOOKUP(train[[#This Row],[Sub-Category]],Análisis_ABC_XYZ[[#Headers],[#Data]],4,FALSE)</f>
        <v>0.5176847302647779</v>
      </c>
    </row>
    <row r="1191" spans="1:12" x14ac:dyDescent="0.35">
      <c r="A1191" s="2">
        <v>42272</v>
      </c>
      <c r="B1191" s="1" t="s">
        <v>39</v>
      </c>
      <c r="C1191" s="1" t="s">
        <v>1507</v>
      </c>
      <c r="D1191" s="1" t="s">
        <v>14</v>
      </c>
      <c r="E1191" s="1" t="s">
        <v>36</v>
      </c>
      <c r="F1191" s="18">
        <v>33.792000000000002</v>
      </c>
      <c r="G1191" t="s">
        <v>3928</v>
      </c>
      <c r="H1191" s="1">
        <f>IF(COUNTIF(G$2:G1191,G1191)=1,1,0)</f>
        <v>0</v>
      </c>
      <c r="I1191" s="1">
        <v>8</v>
      </c>
      <c r="J1191" s="1">
        <v>0.2</v>
      </c>
      <c r="K1191" s="1">
        <v>10.559999999999999</v>
      </c>
      <c r="L1191" s="12">
        <f>VLOOKUP(train[[#This Row],[Sub-Category]],Análisis_ABC_XYZ[[#Headers],[#Data]],4,FALSE)</f>
        <v>0.43613829632717294</v>
      </c>
    </row>
    <row r="1192" spans="1:12" x14ac:dyDescent="0.35">
      <c r="A1192" s="2">
        <v>42272</v>
      </c>
      <c r="B1192" s="1" t="s">
        <v>145</v>
      </c>
      <c r="C1192" s="1" t="s">
        <v>1655</v>
      </c>
      <c r="D1192" s="1" t="s">
        <v>14</v>
      </c>
      <c r="E1192" s="1" t="s">
        <v>24</v>
      </c>
      <c r="F1192" s="18">
        <v>14.576000000000001</v>
      </c>
      <c r="G1192" t="s">
        <v>5418</v>
      </c>
      <c r="H1192" s="1">
        <f>IF(COUNTIF(G$2:G1192,G1192)=1,1,0)</f>
        <v>1</v>
      </c>
      <c r="I1192" s="1">
        <v>2</v>
      </c>
      <c r="J1192" s="1">
        <v>0.2</v>
      </c>
      <c r="K1192" s="1">
        <v>2.3685999999999989</v>
      </c>
      <c r="L1192" s="12">
        <f>VLOOKUP(train[[#This Row],[Sub-Category]],Análisis_ABC_XYZ[[#Headers],[#Data]],4,FALSE)</f>
        <v>0.45632477063632687</v>
      </c>
    </row>
    <row r="1193" spans="1:12" x14ac:dyDescent="0.35">
      <c r="A1193" s="2">
        <v>42272</v>
      </c>
      <c r="B1193" s="1" t="s">
        <v>39</v>
      </c>
      <c r="C1193" s="1" t="s">
        <v>60</v>
      </c>
      <c r="D1193" s="1" t="s">
        <v>14</v>
      </c>
      <c r="E1193" s="1" t="s">
        <v>61</v>
      </c>
      <c r="F1193" s="18">
        <v>3.2640000000000002</v>
      </c>
      <c r="G1193" t="s">
        <v>3928</v>
      </c>
      <c r="H1193" s="1">
        <f>IF(COUNTIF(G$2:G1193,G1193)=1,1,0)</f>
        <v>0</v>
      </c>
      <c r="I1193" s="1">
        <v>2</v>
      </c>
      <c r="J1193" s="1">
        <v>0.2</v>
      </c>
      <c r="K1193" s="1">
        <v>1.1015999999999997</v>
      </c>
      <c r="L1193" s="12">
        <f>VLOOKUP(train[[#This Row],[Sub-Category]],Análisis_ABC_XYZ[[#Headers],[#Data]],4,FALSE)</f>
        <v>0.44424167803735209</v>
      </c>
    </row>
    <row r="1194" spans="1:12" x14ac:dyDescent="0.35">
      <c r="A1194" s="2">
        <v>42272</v>
      </c>
      <c r="B1194" s="1" t="s">
        <v>39</v>
      </c>
      <c r="C1194" s="1" t="s">
        <v>1351</v>
      </c>
      <c r="D1194" s="1" t="s">
        <v>14</v>
      </c>
      <c r="E1194" s="1" t="s">
        <v>29</v>
      </c>
      <c r="F1194" s="18">
        <v>2.7239999999999993</v>
      </c>
      <c r="G1194" s="1" t="s">
        <v>3928</v>
      </c>
      <c r="H1194" s="1">
        <f>IF(COUNTIF(G$2:G1194,G1194)=1,1,0)</f>
        <v>0</v>
      </c>
      <c r="I1194" s="1">
        <v>2</v>
      </c>
      <c r="J1194" s="1">
        <v>0.8</v>
      </c>
      <c r="K1194" s="1">
        <v>-4.3584000000000014</v>
      </c>
      <c r="L1194" s="12">
        <f>VLOOKUP(train[[#This Row],[Sub-Category]],Análisis_ABC_XYZ[[#Headers],[#Data]],4,FALSE)</f>
        <v>0.46881743173671325</v>
      </c>
    </row>
    <row r="1195" spans="1:12" x14ac:dyDescent="0.35">
      <c r="A1195" s="2">
        <v>42273</v>
      </c>
      <c r="B1195" s="1" t="s">
        <v>12</v>
      </c>
      <c r="C1195" s="1" t="s">
        <v>10</v>
      </c>
      <c r="D1195" s="1" t="s">
        <v>8</v>
      </c>
      <c r="E1195" s="1" t="s">
        <v>11</v>
      </c>
      <c r="F1195" s="18">
        <v>585.55200000000002</v>
      </c>
      <c r="G1195" t="s">
        <v>3605</v>
      </c>
      <c r="H1195" s="1">
        <f>IF(COUNTIF(G$2:G1195,G1195)=1,1,0)</f>
        <v>1</v>
      </c>
      <c r="I1195" s="1">
        <v>3</v>
      </c>
      <c r="J1195" s="1">
        <v>0.2</v>
      </c>
      <c r="K1195" s="1">
        <v>73.19399999999996</v>
      </c>
      <c r="L1195" s="12">
        <f>VLOOKUP(train[[#This Row],[Sub-Category]],Análisis_ABC_XYZ[[#Headers],[#Data]],4,FALSE)</f>
        <v>0.46529189879902266</v>
      </c>
    </row>
    <row r="1196" spans="1:12" x14ac:dyDescent="0.35">
      <c r="A1196" s="2">
        <v>42273</v>
      </c>
      <c r="B1196" s="1" t="s">
        <v>72</v>
      </c>
      <c r="C1196" s="1" t="s">
        <v>1635</v>
      </c>
      <c r="D1196" s="1" t="s">
        <v>26</v>
      </c>
      <c r="E1196" s="1" t="s">
        <v>56</v>
      </c>
      <c r="F1196" s="18">
        <v>153.82400000000001</v>
      </c>
      <c r="G1196" t="s">
        <v>6920</v>
      </c>
      <c r="H1196" s="1">
        <f>IF(COUNTIF(G$2:G1196,G1196)=1,1,0)</f>
        <v>1</v>
      </c>
      <c r="I1196" s="1">
        <v>11</v>
      </c>
      <c r="J1196" s="1">
        <v>0.2</v>
      </c>
      <c r="K1196" s="1">
        <v>38.456000000000003</v>
      </c>
      <c r="L1196" s="12">
        <f>VLOOKUP(train[[#This Row],[Sub-Category]],Análisis_ABC_XYZ[[#Headers],[#Data]],4,FALSE)</f>
        <v>0.52062335344040378</v>
      </c>
    </row>
    <row r="1197" spans="1:12" x14ac:dyDescent="0.35">
      <c r="A1197" s="2">
        <v>42273</v>
      </c>
      <c r="B1197" s="1" t="s">
        <v>157</v>
      </c>
      <c r="C1197" s="1" t="s">
        <v>1912</v>
      </c>
      <c r="D1197" s="1" t="s">
        <v>26</v>
      </c>
      <c r="E1197" s="1" t="s">
        <v>56</v>
      </c>
      <c r="F1197" s="18">
        <v>3.1520000000000001</v>
      </c>
      <c r="G1197" t="s">
        <v>4076</v>
      </c>
      <c r="H1197" s="1">
        <f>IF(COUNTIF(G$2:G1197,G1197)=1,1,0)</f>
        <v>1</v>
      </c>
      <c r="I1197" s="1">
        <v>2</v>
      </c>
      <c r="J1197" s="1">
        <v>0.2</v>
      </c>
      <c r="K1197" s="1">
        <v>0.47279999999999966</v>
      </c>
      <c r="L1197" s="12">
        <f>VLOOKUP(train[[#This Row],[Sub-Category]],Análisis_ABC_XYZ[[#Headers],[#Data]],4,FALSE)</f>
        <v>0.52062335344040378</v>
      </c>
    </row>
    <row r="1198" spans="1:12" x14ac:dyDescent="0.35">
      <c r="A1198" s="2">
        <v>42273</v>
      </c>
      <c r="B1198" s="1" t="s">
        <v>37</v>
      </c>
      <c r="C1198" s="1" t="s">
        <v>1520</v>
      </c>
      <c r="D1198" s="1" t="s">
        <v>14</v>
      </c>
      <c r="E1198" s="1" t="s">
        <v>20</v>
      </c>
      <c r="F1198" s="18">
        <v>310.12</v>
      </c>
      <c r="G1198" t="s">
        <v>5889</v>
      </c>
      <c r="H1198" s="1">
        <f>IF(COUNTIF(G$2:G1198,G1198)=1,1,0)</f>
        <v>1</v>
      </c>
      <c r="I1198" s="1">
        <v>2</v>
      </c>
      <c r="J1198" s="1">
        <v>0</v>
      </c>
      <c r="K1198" s="1">
        <v>80.631200000000007</v>
      </c>
      <c r="L1198" s="12">
        <f>VLOOKUP(train[[#This Row],[Sub-Category]],Análisis_ABC_XYZ[[#Headers],[#Data]],4,FALSE)</f>
        <v>0.44610841445725197</v>
      </c>
    </row>
    <row r="1199" spans="1:12" x14ac:dyDescent="0.35">
      <c r="A1199" s="2">
        <v>42273</v>
      </c>
      <c r="B1199" s="1" t="s">
        <v>12</v>
      </c>
      <c r="C1199" s="1" t="s">
        <v>1022</v>
      </c>
      <c r="D1199" s="1" t="s">
        <v>8</v>
      </c>
      <c r="E1199" s="1" t="s">
        <v>11</v>
      </c>
      <c r="F1199" s="18">
        <v>145.56800000000001</v>
      </c>
      <c r="G1199" t="s">
        <v>6478</v>
      </c>
      <c r="H1199" s="1">
        <f>IF(COUNTIF(G$2:G1199,G1199)=1,1,0)</f>
        <v>1</v>
      </c>
      <c r="I1199" s="1">
        <v>2</v>
      </c>
      <c r="J1199" s="1">
        <v>0.2</v>
      </c>
      <c r="K1199" s="1">
        <v>0</v>
      </c>
      <c r="L1199" s="12">
        <f>VLOOKUP(train[[#This Row],[Sub-Category]],Análisis_ABC_XYZ[[#Headers],[#Data]],4,FALSE)</f>
        <v>0.46529189879902266</v>
      </c>
    </row>
    <row r="1200" spans="1:12" x14ac:dyDescent="0.35">
      <c r="A1200" s="2">
        <v>42273</v>
      </c>
      <c r="B1200" s="1" t="s">
        <v>52</v>
      </c>
      <c r="C1200" s="1" t="s">
        <v>877</v>
      </c>
      <c r="D1200" s="1" t="s">
        <v>14</v>
      </c>
      <c r="E1200" s="1" t="s">
        <v>31</v>
      </c>
      <c r="F1200" s="18">
        <v>143.952</v>
      </c>
      <c r="G1200" t="s">
        <v>6476</v>
      </c>
      <c r="H1200" s="1">
        <f>IF(COUNTIF(G$2:G1200,G1200)=1,1,0)</f>
        <v>1</v>
      </c>
      <c r="I1200" s="1">
        <v>3</v>
      </c>
      <c r="J1200" s="1">
        <v>0.2</v>
      </c>
      <c r="K1200" s="1">
        <v>14.39520000000001</v>
      </c>
      <c r="L1200" s="12">
        <f>VLOOKUP(train[[#This Row],[Sub-Category]],Análisis_ABC_XYZ[[#Headers],[#Data]],4,FALSE)</f>
        <v>0.49507917887403441</v>
      </c>
    </row>
    <row r="1201" spans="1:12" x14ac:dyDescent="0.35">
      <c r="A1201" s="2">
        <v>42273</v>
      </c>
      <c r="B1201" s="1" t="s">
        <v>52</v>
      </c>
      <c r="C1201" s="1" t="s">
        <v>51</v>
      </c>
      <c r="D1201" s="1" t="s">
        <v>14</v>
      </c>
      <c r="E1201" s="1" t="s">
        <v>31</v>
      </c>
      <c r="F1201" s="18">
        <v>41.375999999999998</v>
      </c>
      <c r="G1201" t="s">
        <v>2626</v>
      </c>
      <c r="H1201" s="1">
        <f>IF(COUNTIF(G$2:G1201,G1201)=1,1,0)</f>
        <v>1</v>
      </c>
      <c r="I1201" s="1">
        <v>6</v>
      </c>
      <c r="J1201" s="1">
        <v>0.2</v>
      </c>
      <c r="K1201" s="1">
        <v>3.1032000000000011</v>
      </c>
      <c r="L1201" s="12">
        <f>VLOOKUP(train[[#This Row],[Sub-Category]],Análisis_ABC_XYZ[[#Headers],[#Data]],4,FALSE)</f>
        <v>0.49507917887403441</v>
      </c>
    </row>
    <row r="1202" spans="1:12" x14ac:dyDescent="0.35">
      <c r="A1202" s="2">
        <v>42273</v>
      </c>
      <c r="B1202" s="1" t="s">
        <v>157</v>
      </c>
      <c r="C1202" s="1" t="s">
        <v>1608</v>
      </c>
      <c r="D1202" s="1" t="s">
        <v>14</v>
      </c>
      <c r="E1202" s="1" t="s">
        <v>36</v>
      </c>
      <c r="F1202" s="18">
        <v>32.896000000000001</v>
      </c>
      <c r="G1202" t="s">
        <v>4076</v>
      </c>
      <c r="H1202" s="1">
        <f>IF(COUNTIF(G$2:G1202,G1202)=1,1,0)</f>
        <v>0</v>
      </c>
      <c r="I1202" s="1">
        <v>4</v>
      </c>
      <c r="J1202" s="1">
        <v>0.2</v>
      </c>
      <c r="K1202" s="1">
        <v>11.102399999999996</v>
      </c>
      <c r="L1202" s="12">
        <f>VLOOKUP(train[[#This Row],[Sub-Category]],Análisis_ABC_XYZ[[#Headers],[#Data]],4,FALSE)</f>
        <v>0.43613829632717294</v>
      </c>
    </row>
    <row r="1203" spans="1:12" x14ac:dyDescent="0.35">
      <c r="A1203" s="2">
        <v>42273</v>
      </c>
      <c r="B1203" s="1" t="s">
        <v>52</v>
      </c>
      <c r="C1203" s="1" t="s">
        <v>816</v>
      </c>
      <c r="D1203" s="1" t="s">
        <v>8</v>
      </c>
      <c r="E1203" s="1" t="s">
        <v>22</v>
      </c>
      <c r="F1203" s="18">
        <v>21.184000000000001</v>
      </c>
      <c r="G1203" t="s">
        <v>2626</v>
      </c>
      <c r="H1203" s="1">
        <f>IF(COUNTIF(G$2:G1203,G1203)=1,1,0)</f>
        <v>0</v>
      </c>
      <c r="I1203" s="1">
        <v>1</v>
      </c>
      <c r="J1203" s="1">
        <v>0.2</v>
      </c>
      <c r="K1203" s="1">
        <v>4.7664</v>
      </c>
      <c r="L1203" s="12">
        <f>VLOOKUP(train[[#This Row],[Sub-Category]],Análisis_ABC_XYZ[[#Headers],[#Data]],4,FALSE)</f>
        <v>0.4595170286641902</v>
      </c>
    </row>
    <row r="1204" spans="1:12" x14ac:dyDescent="0.35">
      <c r="A1204" s="2">
        <v>42273</v>
      </c>
      <c r="B1204" s="1" t="s">
        <v>12</v>
      </c>
      <c r="C1204" s="1" t="s">
        <v>1041</v>
      </c>
      <c r="D1204" s="1" t="s">
        <v>14</v>
      </c>
      <c r="E1204" s="1" t="s">
        <v>36</v>
      </c>
      <c r="F1204" s="18">
        <v>19.440000000000001</v>
      </c>
      <c r="G1204" t="s">
        <v>3605</v>
      </c>
      <c r="H1204" s="1">
        <f>IF(COUNTIF(G$2:G1204,G1204)=1,1,0)</f>
        <v>0</v>
      </c>
      <c r="I1204" s="1">
        <v>3</v>
      </c>
      <c r="J1204" s="1">
        <v>0</v>
      </c>
      <c r="K1204" s="1">
        <v>9.3312000000000008</v>
      </c>
      <c r="L1204" s="12">
        <f>VLOOKUP(train[[#This Row],[Sub-Category]],Análisis_ABC_XYZ[[#Headers],[#Data]],4,FALSE)</f>
        <v>0.43613829632717294</v>
      </c>
    </row>
    <row r="1205" spans="1:12" x14ac:dyDescent="0.35">
      <c r="A1205" s="2">
        <v>42273</v>
      </c>
      <c r="B1205" s="1" t="s">
        <v>157</v>
      </c>
      <c r="C1205" s="1" t="s">
        <v>1883</v>
      </c>
      <c r="D1205" s="1" t="s">
        <v>14</v>
      </c>
      <c r="E1205" s="1" t="s">
        <v>31</v>
      </c>
      <c r="F1205" s="18">
        <v>16.704000000000001</v>
      </c>
      <c r="G1205" t="s">
        <v>4076</v>
      </c>
      <c r="H1205" s="1">
        <f>IF(COUNTIF(G$2:G1205,G1205)=1,1,0)</f>
        <v>0</v>
      </c>
      <c r="I1205" s="1">
        <v>6</v>
      </c>
      <c r="J1205" s="1">
        <v>0.2</v>
      </c>
      <c r="K1205" s="1">
        <v>1.2527999999999988</v>
      </c>
      <c r="L1205" s="12">
        <f>VLOOKUP(train[[#This Row],[Sub-Category]],Análisis_ABC_XYZ[[#Headers],[#Data]],4,FALSE)</f>
        <v>0.49507917887403441</v>
      </c>
    </row>
    <row r="1206" spans="1:12" x14ac:dyDescent="0.35">
      <c r="A1206" s="2">
        <v>42273</v>
      </c>
      <c r="B1206" s="1" t="s">
        <v>52</v>
      </c>
      <c r="C1206" s="1" t="s">
        <v>170</v>
      </c>
      <c r="D1206" s="1" t="s">
        <v>14</v>
      </c>
      <c r="E1206" s="1" t="s">
        <v>29</v>
      </c>
      <c r="F1206" s="18">
        <v>5.9700000000000006</v>
      </c>
      <c r="G1206" t="s">
        <v>2626</v>
      </c>
      <c r="H1206" s="1">
        <f>IF(COUNTIF(G$2:G1206,G1206)=1,1,0)</f>
        <v>0</v>
      </c>
      <c r="I1206" s="1">
        <v>5</v>
      </c>
      <c r="J1206" s="1">
        <v>0.7</v>
      </c>
      <c r="K1206" s="1">
        <v>-4.577</v>
      </c>
      <c r="L1206" s="12">
        <f>VLOOKUP(train[[#This Row],[Sub-Category]],Análisis_ABC_XYZ[[#Headers],[#Data]],4,FALSE)</f>
        <v>0.46881743173671325</v>
      </c>
    </row>
    <row r="1207" spans="1:12" x14ac:dyDescent="0.35">
      <c r="A1207" s="2">
        <v>42273</v>
      </c>
      <c r="B1207" s="1" t="s">
        <v>39</v>
      </c>
      <c r="C1207" s="1" t="s">
        <v>292</v>
      </c>
      <c r="D1207" s="1" t="s">
        <v>14</v>
      </c>
      <c r="E1207" s="1" t="s">
        <v>29</v>
      </c>
      <c r="F1207" s="18">
        <v>0.87599999999999978</v>
      </c>
      <c r="G1207" s="1" t="s">
        <v>2872</v>
      </c>
      <c r="H1207" s="1">
        <f>IF(COUNTIF(G$2:G1207,G1207)=1,1,0)</f>
        <v>1</v>
      </c>
      <c r="I1207" s="1">
        <v>1</v>
      </c>
      <c r="J1207" s="1">
        <v>0.8</v>
      </c>
      <c r="K1207" s="1">
        <v>-1.4016000000000002</v>
      </c>
      <c r="L1207" s="12">
        <f>VLOOKUP(train[[#This Row],[Sub-Category]],Análisis_ABC_XYZ[[#Headers],[#Data]],4,FALSE)</f>
        <v>0.46881743173671325</v>
      </c>
    </row>
    <row r="1208" spans="1:12" x14ac:dyDescent="0.35">
      <c r="A1208" s="2">
        <v>42274</v>
      </c>
      <c r="B1208" s="1" t="s">
        <v>12</v>
      </c>
      <c r="C1208" s="1" t="s">
        <v>347</v>
      </c>
      <c r="D1208" s="1" t="s">
        <v>8</v>
      </c>
      <c r="E1208" s="1" t="s">
        <v>11</v>
      </c>
      <c r="F1208" s="18">
        <v>603.91999999999996</v>
      </c>
      <c r="G1208" t="s">
        <v>4905</v>
      </c>
      <c r="H1208" s="1">
        <f>IF(COUNTIF(G$2:G1208,G1208)=1,1,0)</f>
        <v>1</v>
      </c>
      <c r="I1208" s="1">
        <v>5</v>
      </c>
      <c r="J1208" s="1">
        <v>0.2</v>
      </c>
      <c r="K1208" s="1">
        <v>45.294000000000011</v>
      </c>
      <c r="L1208" s="12">
        <f>VLOOKUP(train[[#This Row],[Sub-Category]],Análisis_ABC_XYZ[[#Headers],[#Data]],4,FALSE)</f>
        <v>0.46529189879902266</v>
      </c>
    </row>
    <row r="1209" spans="1:12" x14ac:dyDescent="0.35">
      <c r="A1209" s="2">
        <v>42274</v>
      </c>
      <c r="B1209" s="1" t="s">
        <v>239</v>
      </c>
      <c r="C1209" s="1" t="s">
        <v>343</v>
      </c>
      <c r="D1209" s="1" t="s">
        <v>8</v>
      </c>
      <c r="E1209" s="1" t="s">
        <v>22</v>
      </c>
      <c r="F1209" s="18">
        <v>87.539999999999992</v>
      </c>
      <c r="G1209" t="s">
        <v>4965</v>
      </c>
      <c r="H1209" s="1">
        <f>IF(COUNTIF(G$2:G1209,G1209)=1,1,0)</f>
        <v>1</v>
      </c>
      <c r="I1209" s="1">
        <v>3</v>
      </c>
      <c r="J1209" s="1">
        <v>0</v>
      </c>
      <c r="K1209" s="1">
        <v>37.642200000000003</v>
      </c>
      <c r="L1209" s="12">
        <f>VLOOKUP(train[[#This Row],[Sub-Category]],Análisis_ABC_XYZ[[#Headers],[#Data]],4,FALSE)</f>
        <v>0.4595170286641902</v>
      </c>
    </row>
    <row r="1210" spans="1:12" x14ac:dyDescent="0.35">
      <c r="A1210" s="2">
        <v>42274</v>
      </c>
      <c r="B1210" s="1" t="s">
        <v>12</v>
      </c>
      <c r="C1210" s="1" t="s">
        <v>1194</v>
      </c>
      <c r="D1210" s="1" t="s">
        <v>14</v>
      </c>
      <c r="E1210" s="1" t="s">
        <v>36</v>
      </c>
      <c r="F1210" s="18">
        <v>81.98</v>
      </c>
      <c r="G1210" t="s">
        <v>4905</v>
      </c>
      <c r="H1210" s="1">
        <f>IF(COUNTIF(G$2:G1210,G1210)=1,1,0)</f>
        <v>0</v>
      </c>
      <c r="I1210" s="1">
        <v>2</v>
      </c>
      <c r="J1210" s="1">
        <v>0</v>
      </c>
      <c r="K1210" s="1">
        <v>40.170200000000001</v>
      </c>
      <c r="L1210" s="12">
        <f>VLOOKUP(train[[#This Row],[Sub-Category]],Análisis_ABC_XYZ[[#Headers],[#Data]],4,FALSE)</f>
        <v>0.43613829632717294</v>
      </c>
    </row>
    <row r="1211" spans="1:12" x14ac:dyDescent="0.35">
      <c r="A1211" s="2">
        <v>42275</v>
      </c>
      <c r="B1211" s="1" t="s">
        <v>16</v>
      </c>
      <c r="C1211" s="1" t="s">
        <v>1879</v>
      </c>
      <c r="D1211" s="1" t="s">
        <v>8</v>
      </c>
      <c r="E1211" s="1" t="s">
        <v>22</v>
      </c>
      <c r="F1211" s="18">
        <v>337.08800000000002</v>
      </c>
      <c r="G1211" t="s">
        <v>6690</v>
      </c>
      <c r="H1211" s="1">
        <f>IF(COUNTIF(G$2:G1211,G1211)=1,1,0)</f>
        <v>1</v>
      </c>
      <c r="I1211" s="1">
        <v>4</v>
      </c>
      <c r="J1211" s="1">
        <v>0.2</v>
      </c>
      <c r="K1211" s="1">
        <v>16.854399999999984</v>
      </c>
      <c r="L1211" s="12">
        <f>VLOOKUP(train[[#This Row],[Sub-Category]],Análisis_ABC_XYZ[[#Headers],[#Data]],4,FALSE)</f>
        <v>0.4595170286641902</v>
      </c>
    </row>
    <row r="1212" spans="1:12" x14ac:dyDescent="0.35">
      <c r="A1212" s="2">
        <v>42275</v>
      </c>
      <c r="B1212" s="1" t="s">
        <v>34</v>
      </c>
      <c r="C1212" s="1" t="s">
        <v>1178</v>
      </c>
      <c r="D1212" s="1" t="s">
        <v>14</v>
      </c>
      <c r="E1212" s="1" t="s">
        <v>36</v>
      </c>
      <c r="F1212" s="18">
        <v>96.256</v>
      </c>
      <c r="G1212" t="s">
        <v>5176</v>
      </c>
      <c r="H1212" s="1">
        <f>IF(COUNTIF(G$2:G1212,G1212)=1,1,0)</f>
        <v>1</v>
      </c>
      <c r="I1212" s="1">
        <v>8</v>
      </c>
      <c r="J1212" s="1">
        <v>0.2</v>
      </c>
      <c r="K1212" s="1">
        <v>31.283199999999987</v>
      </c>
      <c r="L1212" s="12">
        <f>VLOOKUP(train[[#This Row],[Sub-Category]],Análisis_ABC_XYZ[[#Headers],[#Data]],4,FALSE)</f>
        <v>0.43613829632717294</v>
      </c>
    </row>
    <row r="1213" spans="1:12" x14ac:dyDescent="0.35">
      <c r="A1213" s="2">
        <v>42275</v>
      </c>
      <c r="B1213" s="1" t="s">
        <v>370</v>
      </c>
      <c r="C1213" s="1" t="s">
        <v>483</v>
      </c>
      <c r="D1213" s="1" t="s">
        <v>14</v>
      </c>
      <c r="E1213" s="1" t="s">
        <v>20</v>
      </c>
      <c r="F1213" s="18">
        <v>46.26</v>
      </c>
      <c r="G1213" t="s">
        <v>4429</v>
      </c>
      <c r="H1213" s="1">
        <f>IF(COUNTIF(G$2:G1213,G1213)=1,1,0)</f>
        <v>1</v>
      </c>
      <c r="I1213" s="1">
        <v>3</v>
      </c>
      <c r="J1213" s="1">
        <v>0</v>
      </c>
      <c r="K1213" s="1">
        <v>12.490200000000003</v>
      </c>
      <c r="L1213" s="12">
        <f>VLOOKUP(train[[#This Row],[Sub-Category]],Análisis_ABC_XYZ[[#Headers],[#Data]],4,FALSE)</f>
        <v>0.44610841445725197</v>
      </c>
    </row>
    <row r="1214" spans="1:12" x14ac:dyDescent="0.35">
      <c r="A1214" s="2">
        <v>42275</v>
      </c>
      <c r="B1214" s="1" t="s">
        <v>34</v>
      </c>
      <c r="C1214" s="1" t="s">
        <v>176</v>
      </c>
      <c r="D1214" s="1" t="s">
        <v>14</v>
      </c>
      <c r="E1214" s="1" t="s">
        <v>36</v>
      </c>
      <c r="F1214" s="18">
        <v>10.688000000000001</v>
      </c>
      <c r="G1214" t="s">
        <v>5176</v>
      </c>
      <c r="H1214" s="1">
        <f>IF(COUNTIF(G$2:G1214,G1214)=1,1,0)</f>
        <v>0</v>
      </c>
      <c r="I1214" s="1">
        <v>2</v>
      </c>
      <c r="J1214" s="1">
        <v>0.2</v>
      </c>
      <c r="K1214" s="1">
        <v>3.7407999999999997</v>
      </c>
      <c r="L1214" s="12">
        <f>VLOOKUP(train[[#This Row],[Sub-Category]],Análisis_ABC_XYZ[[#Headers],[#Data]],4,FALSE)</f>
        <v>0.43613829632717294</v>
      </c>
    </row>
    <row r="1215" spans="1:12" x14ac:dyDescent="0.35">
      <c r="A1215" s="2">
        <v>42276</v>
      </c>
      <c r="B1215" s="1" t="s">
        <v>37</v>
      </c>
      <c r="C1215" s="1" t="s">
        <v>1038</v>
      </c>
      <c r="D1215" s="1" t="s">
        <v>8</v>
      </c>
      <c r="E1215" s="1" t="s">
        <v>18</v>
      </c>
      <c r="F1215" s="18">
        <v>2348.8200000000002</v>
      </c>
      <c r="G1215" t="s">
        <v>2649</v>
      </c>
      <c r="H1215" s="1">
        <f>IF(COUNTIF(G$2:G1215,G1215)=1,1,0)</f>
        <v>1</v>
      </c>
      <c r="I1215" s="1">
        <v>9</v>
      </c>
      <c r="J1215" s="1">
        <v>0</v>
      </c>
      <c r="K1215" s="1">
        <v>399.29939999999976</v>
      </c>
      <c r="L1215" s="12">
        <f>VLOOKUP(train[[#This Row],[Sub-Category]],Análisis_ABC_XYZ[[#Headers],[#Data]],4,FALSE)</f>
        <v>0.55975208308209756</v>
      </c>
    </row>
    <row r="1216" spans="1:12" x14ac:dyDescent="0.35">
      <c r="A1216" s="2">
        <v>42276</v>
      </c>
      <c r="B1216" s="1" t="s">
        <v>52</v>
      </c>
      <c r="C1216" s="1" t="s">
        <v>522</v>
      </c>
      <c r="D1216" s="1" t="s">
        <v>14</v>
      </c>
      <c r="E1216" s="1" t="s">
        <v>20</v>
      </c>
      <c r="F1216" s="18">
        <v>1801.6320000000001</v>
      </c>
      <c r="G1216" t="s">
        <v>4347</v>
      </c>
      <c r="H1216" s="1">
        <f>IF(COUNTIF(G$2:G1216,G1216)=1,1,0)</f>
        <v>1</v>
      </c>
      <c r="I1216" s="1">
        <v>6</v>
      </c>
      <c r="J1216" s="1">
        <v>0.2</v>
      </c>
      <c r="K1216" s="1">
        <v>-337.80600000000004</v>
      </c>
      <c r="L1216" s="12">
        <f>VLOOKUP(train[[#This Row],[Sub-Category]],Análisis_ABC_XYZ[[#Headers],[#Data]],4,FALSE)</f>
        <v>0.44610841445725197</v>
      </c>
    </row>
    <row r="1217" spans="1:12" x14ac:dyDescent="0.35">
      <c r="A1217" s="2">
        <v>42276</v>
      </c>
      <c r="B1217" s="1" t="s">
        <v>89</v>
      </c>
      <c r="C1217" s="1" t="s">
        <v>1520</v>
      </c>
      <c r="D1217" s="1" t="s">
        <v>14</v>
      </c>
      <c r="E1217" s="1" t="s">
        <v>20</v>
      </c>
      <c r="F1217" s="18">
        <v>1395.54</v>
      </c>
      <c r="G1217" t="s">
        <v>2160</v>
      </c>
      <c r="H1217" s="1">
        <f>IF(COUNTIF(G$2:G1217,G1217)=1,1,0)</f>
        <v>1</v>
      </c>
      <c r="I1217" s="1">
        <v>9</v>
      </c>
      <c r="J1217" s="1">
        <v>0</v>
      </c>
      <c r="K1217" s="1">
        <v>362.84040000000005</v>
      </c>
      <c r="L1217" s="12">
        <f>VLOOKUP(train[[#This Row],[Sub-Category]],Análisis_ABC_XYZ[[#Headers],[#Data]],4,FALSE)</f>
        <v>0.44610841445725197</v>
      </c>
    </row>
    <row r="1218" spans="1:12" x14ac:dyDescent="0.35">
      <c r="A1218" s="2">
        <v>42276</v>
      </c>
      <c r="B1218" s="1" t="s">
        <v>37</v>
      </c>
      <c r="C1218" s="1" t="s">
        <v>831</v>
      </c>
      <c r="D1218" s="1" t="s">
        <v>14</v>
      </c>
      <c r="E1218" s="1" t="s">
        <v>20</v>
      </c>
      <c r="F1218" s="18">
        <v>807.75</v>
      </c>
      <c r="G1218" t="s">
        <v>5096</v>
      </c>
      <c r="H1218" s="1">
        <f>IF(COUNTIF(G$2:G1218,G1218)=1,1,0)</f>
        <v>1</v>
      </c>
      <c r="I1218" s="1">
        <v>5</v>
      </c>
      <c r="J1218" s="1">
        <v>0</v>
      </c>
      <c r="K1218" s="1">
        <v>153.47250000000003</v>
      </c>
      <c r="L1218" s="12">
        <f>VLOOKUP(train[[#This Row],[Sub-Category]],Análisis_ABC_XYZ[[#Headers],[#Data]],4,FALSE)</f>
        <v>0.44610841445725197</v>
      </c>
    </row>
    <row r="1219" spans="1:12" x14ac:dyDescent="0.35">
      <c r="A1219" s="2">
        <v>42276</v>
      </c>
      <c r="B1219" s="1" t="s">
        <v>12</v>
      </c>
      <c r="C1219" s="1" t="s">
        <v>913</v>
      </c>
      <c r="D1219" s="1" t="s">
        <v>26</v>
      </c>
      <c r="E1219" s="1" t="s">
        <v>208</v>
      </c>
      <c r="F1219" s="18">
        <v>686.32</v>
      </c>
      <c r="G1219" t="s">
        <v>2686</v>
      </c>
      <c r="H1219" s="1">
        <f>IF(COUNTIF(G$2:G1219,G1219)=1,1,0)</f>
        <v>1</v>
      </c>
      <c r="I1219" s="1">
        <v>2</v>
      </c>
      <c r="J1219" s="1">
        <v>0.2</v>
      </c>
      <c r="K1219" s="1">
        <v>223.05399999999995</v>
      </c>
      <c r="L1219" s="12">
        <f>VLOOKUP(train[[#This Row],[Sub-Category]],Análisis_ABC_XYZ[[#Headers],[#Data]],4,FALSE)</f>
        <v>0.5183572270896134</v>
      </c>
    </row>
    <row r="1220" spans="1:12" x14ac:dyDescent="0.35">
      <c r="A1220" s="2">
        <v>42276</v>
      </c>
      <c r="B1220" s="1" t="s">
        <v>52</v>
      </c>
      <c r="C1220" s="1" t="s">
        <v>1236</v>
      </c>
      <c r="D1220" s="1" t="s">
        <v>8</v>
      </c>
      <c r="E1220" s="1" t="s">
        <v>18</v>
      </c>
      <c r="F1220" s="18">
        <v>409.27199999999999</v>
      </c>
      <c r="G1220" t="s">
        <v>4347</v>
      </c>
      <c r="H1220" s="1">
        <f>IF(COUNTIF(G$2:G1220,G1220)=1,1,0)</f>
        <v>0</v>
      </c>
      <c r="I1220" s="1">
        <v>2</v>
      </c>
      <c r="J1220" s="1">
        <v>0.4</v>
      </c>
      <c r="K1220" s="1">
        <v>-81.854399999999998</v>
      </c>
      <c r="L1220" s="12">
        <f>VLOOKUP(train[[#This Row],[Sub-Category]],Análisis_ABC_XYZ[[#Headers],[#Data]],4,FALSE)</f>
        <v>0.55975208308209756</v>
      </c>
    </row>
    <row r="1221" spans="1:12" x14ac:dyDescent="0.35">
      <c r="A1221" s="2">
        <v>42276</v>
      </c>
      <c r="B1221" s="1" t="s">
        <v>12</v>
      </c>
      <c r="C1221" s="1" t="s">
        <v>809</v>
      </c>
      <c r="D1221" s="1" t="s">
        <v>8</v>
      </c>
      <c r="E1221" s="1" t="s">
        <v>22</v>
      </c>
      <c r="F1221" s="18">
        <v>204.6</v>
      </c>
      <c r="G1221" t="s">
        <v>2686</v>
      </c>
      <c r="H1221" s="1">
        <f>IF(COUNTIF(G$2:G1221,G1221)=1,1,0)</f>
        <v>0</v>
      </c>
      <c r="I1221" s="1">
        <v>2</v>
      </c>
      <c r="J1221" s="1">
        <v>0</v>
      </c>
      <c r="K1221" s="1">
        <v>53.195999999999998</v>
      </c>
      <c r="L1221" s="12">
        <f>VLOOKUP(train[[#This Row],[Sub-Category]],Análisis_ABC_XYZ[[#Headers],[#Data]],4,FALSE)</f>
        <v>0.4595170286641902</v>
      </c>
    </row>
    <row r="1222" spans="1:12" x14ac:dyDescent="0.35">
      <c r="A1222" s="2">
        <v>42276</v>
      </c>
      <c r="B1222" s="1" t="s">
        <v>89</v>
      </c>
      <c r="C1222" s="1" t="s">
        <v>188</v>
      </c>
      <c r="D1222" s="1" t="s">
        <v>8</v>
      </c>
      <c r="E1222" s="1" t="s">
        <v>22</v>
      </c>
      <c r="F1222" s="18">
        <v>117.36</v>
      </c>
      <c r="G1222" t="s">
        <v>2160</v>
      </c>
      <c r="H1222" s="1">
        <f>IF(COUNTIF(G$2:G1222,G1222)=1,1,0)</f>
        <v>0</v>
      </c>
      <c r="I1222" s="1">
        <v>4</v>
      </c>
      <c r="J1222" s="1">
        <v>0</v>
      </c>
      <c r="K1222" s="1">
        <v>36.381599999999992</v>
      </c>
      <c r="L1222" s="12">
        <f>VLOOKUP(train[[#This Row],[Sub-Category]],Análisis_ABC_XYZ[[#Headers],[#Data]],4,FALSE)</f>
        <v>0.4595170286641902</v>
      </c>
    </row>
    <row r="1223" spans="1:12" x14ac:dyDescent="0.35">
      <c r="A1223" s="2">
        <v>42276</v>
      </c>
      <c r="B1223" s="1" t="s">
        <v>89</v>
      </c>
      <c r="C1223" s="1" t="s">
        <v>1035</v>
      </c>
      <c r="D1223" s="1" t="s">
        <v>14</v>
      </c>
      <c r="E1223" s="1" t="s">
        <v>36</v>
      </c>
      <c r="F1223" s="18">
        <v>77.52</v>
      </c>
      <c r="G1223" t="s">
        <v>2160</v>
      </c>
      <c r="H1223" s="1">
        <f>IF(COUNTIF(G$2:G1223,G1223)=1,1,0)</f>
        <v>0</v>
      </c>
      <c r="I1223" s="1">
        <v>2</v>
      </c>
      <c r="J1223" s="1">
        <v>0</v>
      </c>
      <c r="K1223" s="1">
        <v>37.9848</v>
      </c>
      <c r="L1223" s="12">
        <f>VLOOKUP(train[[#This Row],[Sub-Category]],Análisis_ABC_XYZ[[#Headers],[#Data]],4,FALSE)</f>
        <v>0.43613829632717294</v>
      </c>
    </row>
    <row r="1224" spans="1:12" x14ac:dyDescent="0.35">
      <c r="A1224" s="2">
        <v>42276</v>
      </c>
      <c r="B1224" s="1" t="s">
        <v>52</v>
      </c>
      <c r="C1224" s="1" t="s">
        <v>890</v>
      </c>
      <c r="D1224" s="1" t="s">
        <v>8</v>
      </c>
      <c r="E1224" s="1" t="s">
        <v>18</v>
      </c>
      <c r="F1224" s="18">
        <v>67.175999999999988</v>
      </c>
      <c r="G1224" t="s">
        <v>4347</v>
      </c>
      <c r="H1224" s="1">
        <f>IF(COUNTIF(G$2:G1224,G1224)=1,1,0)</f>
        <v>0</v>
      </c>
      <c r="I1224" s="1">
        <v>1</v>
      </c>
      <c r="J1224" s="1">
        <v>0.4</v>
      </c>
      <c r="K1224" s="1">
        <v>-20.152800000000006</v>
      </c>
      <c r="L1224" s="12">
        <f>VLOOKUP(train[[#This Row],[Sub-Category]],Análisis_ABC_XYZ[[#Headers],[#Data]],4,FALSE)</f>
        <v>0.55975208308209756</v>
      </c>
    </row>
    <row r="1225" spans="1:12" x14ac:dyDescent="0.35">
      <c r="A1225" s="2">
        <v>42276</v>
      </c>
      <c r="B1225" s="1" t="s">
        <v>12</v>
      </c>
      <c r="C1225" s="1" t="s">
        <v>888</v>
      </c>
      <c r="D1225" s="1" t="s">
        <v>14</v>
      </c>
      <c r="E1225" s="1" t="s">
        <v>20</v>
      </c>
      <c r="F1225" s="18">
        <v>62.18</v>
      </c>
      <c r="G1225" t="s">
        <v>2686</v>
      </c>
      <c r="H1225" s="1">
        <f>IF(COUNTIF(G$2:G1225,G1225)=1,1,0)</f>
        <v>0</v>
      </c>
      <c r="I1225" s="1">
        <v>1</v>
      </c>
      <c r="J1225" s="1">
        <v>0</v>
      </c>
      <c r="K1225" s="1">
        <v>16.788600000000002</v>
      </c>
      <c r="L1225" s="12">
        <f>VLOOKUP(train[[#This Row],[Sub-Category]],Análisis_ABC_XYZ[[#Headers],[#Data]],4,FALSE)</f>
        <v>0.44610841445725197</v>
      </c>
    </row>
    <row r="1226" spans="1:12" x14ac:dyDescent="0.35">
      <c r="A1226" s="2">
        <v>42276</v>
      </c>
      <c r="B1226" s="1" t="s">
        <v>52</v>
      </c>
      <c r="C1226" s="1" t="s">
        <v>1693</v>
      </c>
      <c r="D1226" s="1" t="s">
        <v>14</v>
      </c>
      <c r="E1226" s="1" t="s">
        <v>15</v>
      </c>
      <c r="F1226" s="18">
        <v>55.44</v>
      </c>
      <c r="G1226" t="s">
        <v>4347</v>
      </c>
      <c r="H1226" s="1">
        <f>IF(COUNTIF(G$2:G1226,G1226)=1,1,0)</f>
        <v>0</v>
      </c>
      <c r="I1226" s="1">
        <v>11</v>
      </c>
      <c r="J1226" s="1">
        <v>0.2</v>
      </c>
      <c r="K1226" s="1">
        <v>18.017999999999997</v>
      </c>
      <c r="L1226" s="12">
        <f>VLOOKUP(train[[#This Row],[Sub-Category]],Análisis_ABC_XYZ[[#Headers],[#Data]],4,FALSE)</f>
        <v>0.4647369236065339</v>
      </c>
    </row>
    <row r="1227" spans="1:12" x14ac:dyDescent="0.35">
      <c r="A1227" s="2">
        <v>42276</v>
      </c>
      <c r="B1227" s="1" t="s">
        <v>52</v>
      </c>
      <c r="C1227" s="1" t="s">
        <v>1289</v>
      </c>
      <c r="D1227" s="1" t="s">
        <v>14</v>
      </c>
      <c r="E1227" s="1" t="s">
        <v>36</v>
      </c>
      <c r="F1227" s="18">
        <v>20.928000000000001</v>
      </c>
      <c r="G1227" t="s">
        <v>4347</v>
      </c>
      <c r="H1227" s="1">
        <f>IF(COUNTIF(G$2:G1227,G1227)=1,1,0)</f>
        <v>0</v>
      </c>
      <c r="I1227" s="1">
        <v>4</v>
      </c>
      <c r="J1227" s="1">
        <v>0.2</v>
      </c>
      <c r="K1227" s="1">
        <v>6.8015999999999996</v>
      </c>
      <c r="L1227" s="12">
        <f>VLOOKUP(train[[#This Row],[Sub-Category]],Análisis_ABC_XYZ[[#Headers],[#Data]],4,FALSE)</f>
        <v>0.43613829632717294</v>
      </c>
    </row>
    <row r="1228" spans="1:12" x14ac:dyDescent="0.35">
      <c r="A1228" s="2">
        <v>42276</v>
      </c>
      <c r="B1228" s="1" t="s">
        <v>89</v>
      </c>
      <c r="C1228" s="1" t="s">
        <v>986</v>
      </c>
      <c r="D1228" s="1" t="s">
        <v>14</v>
      </c>
      <c r="E1228" s="1" t="s">
        <v>15</v>
      </c>
      <c r="F1228" s="18">
        <v>18.899999999999999</v>
      </c>
      <c r="G1228" t="s">
        <v>2160</v>
      </c>
      <c r="H1228" s="1">
        <f>IF(COUNTIF(G$2:G1228,G1228)=1,1,0)</f>
        <v>0</v>
      </c>
      <c r="I1228" s="1">
        <v>3</v>
      </c>
      <c r="J1228" s="1">
        <v>0</v>
      </c>
      <c r="K1228" s="1">
        <v>8.6939999999999991</v>
      </c>
      <c r="L1228" s="12">
        <f>VLOOKUP(train[[#This Row],[Sub-Category]],Análisis_ABC_XYZ[[#Headers],[#Data]],4,FALSE)</f>
        <v>0.4647369236065339</v>
      </c>
    </row>
    <row r="1229" spans="1:12" x14ac:dyDescent="0.35">
      <c r="A1229" s="2">
        <v>42276</v>
      </c>
      <c r="B1229" s="1" t="s">
        <v>37</v>
      </c>
      <c r="C1229" s="1" t="s">
        <v>1446</v>
      </c>
      <c r="D1229" s="1" t="s">
        <v>14</v>
      </c>
      <c r="E1229" s="1" t="s">
        <v>29</v>
      </c>
      <c r="F1229" s="18">
        <v>10.048000000000002</v>
      </c>
      <c r="G1229" t="s">
        <v>5096</v>
      </c>
      <c r="H1229" s="1">
        <f>IF(COUNTIF(G$2:G1229,G1229)=1,1,0)</f>
        <v>0</v>
      </c>
      <c r="I1229" s="1">
        <v>2</v>
      </c>
      <c r="J1229" s="1">
        <v>0.2</v>
      </c>
      <c r="K1229" s="1">
        <v>3.1399999999999988</v>
      </c>
      <c r="L1229" s="12">
        <f>VLOOKUP(train[[#This Row],[Sub-Category]],Análisis_ABC_XYZ[[#Headers],[#Data]],4,FALSE)</f>
        <v>0.46881743173671325</v>
      </c>
    </row>
    <row r="1230" spans="1:12" x14ac:dyDescent="0.35">
      <c r="A1230" s="2">
        <v>42276</v>
      </c>
      <c r="B1230" s="1" t="s">
        <v>12</v>
      </c>
      <c r="C1230" s="1" t="s">
        <v>912</v>
      </c>
      <c r="D1230" s="1" t="s">
        <v>14</v>
      </c>
      <c r="E1230" s="1" t="s">
        <v>91</v>
      </c>
      <c r="F1230" s="18">
        <v>8.7200000000000006</v>
      </c>
      <c r="G1230" t="s">
        <v>2686</v>
      </c>
      <c r="H1230" s="1">
        <f>IF(COUNTIF(G$2:G1230,G1230)=1,1,0)</f>
        <v>0</v>
      </c>
      <c r="I1230" s="1">
        <v>4</v>
      </c>
      <c r="J1230" s="1">
        <v>0</v>
      </c>
      <c r="K1230" s="1">
        <v>2.8776000000000002</v>
      </c>
      <c r="L1230" s="12">
        <f>VLOOKUP(train[[#This Row],[Sub-Category]],Análisis_ABC_XYZ[[#Headers],[#Data]],4,FALSE)</f>
        <v>0.51168203684699509</v>
      </c>
    </row>
    <row r="1231" spans="1:12" x14ac:dyDescent="0.35">
      <c r="A1231" s="2">
        <v>42276</v>
      </c>
      <c r="B1231" s="1" t="s">
        <v>12</v>
      </c>
      <c r="C1231" s="1" t="s">
        <v>328</v>
      </c>
      <c r="D1231" s="1" t="s">
        <v>14</v>
      </c>
      <c r="E1231" s="1" t="s">
        <v>36</v>
      </c>
      <c r="F1231" s="18">
        <v>6.48</v>
      </c>
      <c r="G1231" t="s">
        <v>2686</v>
      </c>
      <c r="H1231" s="1">
        <f>IF(COUNTIF(G$2:G1231,G1231)=1,1,0)</f>
        <v>0</v>
      </c>
      <c r="I1231" s="1">
        <v>1</v>
      </c>
      <c r="J1231" s="1">
        <v>0</v>
      </c>
      <c r="K1231" s="1">
        <v>3.1104000000000003</v>
      </c>
      <c r="L1231" s="12">
        <f>VLOOKUP(train[[#This Row],[Sub-Category]],Análisis_ABC_XYZ[[#Headers],[#Data]],4,FALSE)</f>
        <v>0.43613829632717294</v>
      </c>
    </row>
    <row r="1232" spans="1:12" x14ac:dyDescent="0.35">
      <c r="A1232" s="2">
        <v>42276</v>
      </c>
      <c r="B1232" s="1" t="s">
        <v>37</v>
      </c>
      <c r="C1232" s="1" t="s">
        <v>87</v>
      </c>
      <c r="D1232" s="1" t="s">
        <v>8</v>
      </c>
      <c r="E1232" s="1" t="s">
        <v>22</v>
      </c>
      <c r="F1232" s="18">
        <v>6.16</v>
      </c>
      <c r="G1232" t="s">
        <v>2649</v>
      </c>
      <c r="H1232" s="1">
        <f>IF(COUNTIF(G$2:G1232,G1232)=1,1,0)</f>
        <v>0</v>
      </c>
      <c r="I1232" s="1">
        <v>2</v>
      </c>
      <c r="J1232" s="1">
        <v>0</v>
      </c>
      <c r="K1232" s="1">
        <v>2.9567999999999999</v>
      </c>
      <c r="L1232" s="12">
        <f>VLOOKUP(train[[#This Row],[Sub-Category]],Análisis_ABC_XYZ[[#Headers],[#Data]],4,FALSE)</f>
        <v>0.4595170286641902</v>
      </c>
    </row>
    <row r="1233" spans="1:12" x14ac:dyDescent="0.35">
      <c r="A1233" s="2">
        <v>42276</v>
      </c>
      <c r="B1233" s="1" t="s">
        <v>52</v>
      </c>
      <c r="C1233" s="1" t="s">
        <v>1341</v>
      </c>
      <c r="D1233" s="1" t="s">
        <v>14</v>
      </c>
      <c r="E1233" s="1" t="s">
        <v>24</v>
      </c>
      <c r="F1233" s="18">
        <v>4.2240000000000002</v>
      </c>
      <c r="G1233" t="s">
        <v>4347</v>
      </c>
      <c r="H1233" s="1">
        <f>IF(COUNTIF(G$2:G1233,G1233)=1,1,0)</f>
        <v>0</v>
      </c>
      <c r="I1233" s="1">
        <v>3</v>
      </c>
      <c r="J1233" s="1">
        <v>0.2</v>
      </c>
      <c r="K1233" s="1">
        <v>1.4783999999999997</v>
      </c>
      <c r="L1233" s="12">
        <f>VLOOKUP(train[[#This Row],[Sub-Category]],Análisis_ABC_XYZ[[#Headers],[#Data]],4,FALSE)</f>
        <v>0.45632477063632687</v>
      </c>
    </row>
    <row r="1234" spans="1:12" x14ac:dyDescent="0.35">
      <c r="A1234" s="2">
        <v>42277</v>
      </c>
      <c r="B1234" s="1" t="s">
        <v>157</v>
      </c>
      <c r="C1234" s="1" t="s">
        <v>246</v>
      </c>
      <c r="D1234" s="1" t="s">
        <v>14</v>
      </c>
      <c r="E1234" s="1" t="s">
        <v>31</v>
      </c>
      <c r="F1234" s="18">
        <v>795.40800000000013</v>
      </c>
      <c r="G1234" t="s">
        <v>6809</v>
      </c>
      <c r="H1234" s="1">
        <f>IF(COUNTIF(G$2:G1234,G1234)=1,1,0)</f>
        <v>1</v>
      </c>
      <c r="I1234" s="1">
        <v>6</v>
      </c>
      <c r="J1234" s="1">
        <v>0.2</v>
      </c>
      <c r="K1234" s="1">
        <v>59.655599999999993</v>
      </c>
      <c r="L1234" s="12">
        <f>VLOOKUP(train[[#This Row],[Sub-Category]],Análisis_ABC_XYZ[[#Headers],[#Data]],4,FALSE)</f>
        <v>0.49507917887403441</v>
      </c>
    </row>
    <row r="1235" spans="1:12" x14ac:dyDescent="0.35">
      <c r="A1235" s="2">
        <v>42277</v>
      </c>
      <c r="B1235" s="1" t="s">
        <v>111</v>
      </c>
      <c r="C1235" s="1" t="s">
        <v>395</v>
      </c>
      <c r="D1235" s="1" t="s">
        <v>14</v>
      </c>
      <c r="E1235" s="1" t="s">
        <v>31</v>
      </c>
      <c r="F1235" s="18">
        <v>69.216000000000008</v>
      </c>
      <c r="G1235" t="s">
        <v>6251</v>
      </c>
      <c r="H1235" s="1">
        <f>IF(COUNTIF(G$2:G1235,G1235)=1,1,0)</f>
        <v>1</v>
      </c>
      <c r="I1235" s="1">
        <v>6</v>
      </c>
      <c r="J1235" s="1">
        <v>0.2</v>
      </c>
      <c r="K1235" s="1">
        <v>11.247599999999995</v>
      </c>
      <c r="L1235" s="12">
        <f>VLOOKUP(train[[#This Row],[Sub-Category]],Análisis_ABC_XYZ[[#Headers],[#Data]],4,FALSE)</f>
        <v>0.49507917887403441</v>
      </c>
    </row>
    <row r="1236" spans="1:12" x14ac:dyDescent="0.35">
      <c r="A1236" s="2">
        <v>42277</v>
      </c>
      <c r="B1236" s="1" t="s">
        <v>89</v>
      </c>
      <c r="C1236" s="1" t="s">
        <v>657</v>
      </c>
      <c r="D1236" s="1" t="s">
        <v>14</v>
      </c>
      <c r="E1236" s="1" t="s">
        <v>36</v>
      </c>
      <c r="F1236" s="18">
        <v>48.94</v>
      </c>
      <c r="G1236" t="s">
        <v>4478</v>
      </c>
      <c r="H1236" s="1">
        <f>IF(COUNTIF(G$2:G1236,G1236)=1,1,0)</f>
        <v>1</v>
      </c>
      <c r="I1236" s="1">
        <v>1</v>
      </c>
      <c r="J1236" s="1">
        <v>0</v>
      </c>
      <c r="K1236" s="1">
        <v>24.47</v>
      </c>
      <c r="L1236" s="12">
        <f>VLOOKUP(train[[#This Row],[Sub-Category]],Análisis_ABC_XYZ[[#Headers],[#Data]],4,FALSE)</f>
        <v>0.43613829632717294</v>
      </c>
    </row>
    <row r="1237" spans="1:12" x14ac:dyDescent="0.35">
      <c r="A1237" s="2">
        <v>42277</v>
      </c>
      <c r="B1237" s="1" t="s">
        <v>37</v>
      </c>
      <c r="C1237" s="1" t="s">
        <v>28</v>
      </c>
      <c r="D1237" s="1" t="s">
        <v>14</v>
      </c>
      <c r="E1237" s="1" t="s">
        <v>29</v>
      </c>
      <c r="F1237" s="18">
        <v>43.176000000000002</v>
      </c>
      <c r="G1237" t="s">
        <v>6046</v>
      </c>
      <c r="H1237" s="1">
        <f>IF(COUNTIF(G$2:G1237,G1237)=1,1,0)</f>
        <v>1</v>
      </c>
      <c r="I1237" s="1">
        <v>7</v>
      </c>
      <c r="J1237" s="1">
        <v>0.2</v>
      </c>
      <c r="K1237" s="1">
        <v>13.4925</v>
      </c>
      <c r="L1237" s="12">
        <f>VLOOKUP(train[[#This Row],[Sub-Category]],Análisis_ABC_XYZ[[#Headers],[#Data]],4,FALSE)</f>
        <v>0.46881743173671325</v>
      </c>
    </row>
    <row r="1238" spans="1:12" x14ac:dyDescent="0.35">
      <c r="A1238" s="2">
        <v>42277</v>
      </c>
      <c r="B1238" s="1" t="s">
        <v>16</v>
      </c>
      <c r="C1238" s="1" t="s">
        <v>1041</v>
      </c>
      <c r="D1238" s="1" t="s">
        <v>14</v>
      </c>
      <c r="E1238" s="1" t="s">
        <v>36</v>
      </c>
      <c r="F1238" s="18">
        <v>15.552000000000003</v>
      </c>
      <c r="G1238" t="s">
        <v>5469</v>
      </c>
      <c r="H1238" s="1">
        <f>IF(COUNTIF(G$2:G1238,G1238)=1,1,0)</f>
        <v>1</v>
      </c>
      <c r="I1238" s="1">
        <v>3</v>
      </c>
      <c r="J1238" s="1">
        <v>0.2</v>
      </c>
      <c r="K1238" s="1">
        <v>5.4432</v>
      </c>
      <c r="L1238" s="12">
        <f>VLOOKUP(train[[#This Row],[Sub-Category]],Análisis_ABC_XYZ[[#Headers],[#Data]],4,FALSE)</f>
        <v>0.43613829632717294</v>
      </c>
    </row>
    <row r="1239" spans="1:12" x14ac:dyDescent="0.35">
      <c r="A1239" s="2">
        <v>42277</v>
      </c>
      <c r="B1239" s="1" t="s">
        <v>89</v>
      </c>
      <c r="C1239" s="1" t="s">
        <v>598</v>
      </c>
      <c r="D1239" s="1" t="s">
        <v>8</v>
      </c>
      <c r="E1239" s="1" t="s">
        <v>22</v>
      </c>
      <c r="F1239" s="18">
        <v>15.24</v>
      </c>
      <c r="G1239" t="s">
        <v>3364</v>
      </c>
      <c r="H1239" s="1">
        <f>IF(COUNTIF(G$2:G1239,G1239)=1,1,0)</f>
        <v>1</v>
      </c>
      <c r="I1239" s="1">
        <v>3</v>
      </c>
      <c r="J1239" s="1">
        <v>0</v>
      </c>
      <c r="K1239" s="1">
        <v>5.1815999999999995</v>
      </c>
      <c r="L1239" s="12">
        <f>VLOOKUP(train[[#This Row],[Sub-Category]],Análisis_ABC_XYZ[[#Headers],[#Data]],4,FALSE)</f>
        <v>0.4595170286641902</v>
      </c>
    </row>
    <row r="1240" spans="1:12" x14ac:dyDescent="0.35">
      <c r="A1240" s="2">
        <v>42278</v>
      </c>
      <c r="B1240" s="1" t="s">
        <v>410</v>
      </c>
      <c r="C1240" s="1" t="s">
        <v>1910</v>
      </c>
      <c r="D1240" s="1" t="s">
        <v>14</v>
      </c>
      <c r="E1240" s="1" t="s">
        <v>91</v>
      </c>
      <c r="F1240" s="18">
        <v>4.71</v>
      </c>
      <c r="G1240" t="s">
        <v>2494</v>
      </c>
      <c r="H1240" s="1">
        <f>IF(COUNTIF(G$2:G1240,G1240)=1,1,0)</f>
        <v>1</v>
      </c>
      <c r="I1240" s="1">
        <v>1</v>
      </c>
      <c r="J1240" s="1">
        <v>0</v>
      </c>
      <c r="K1240" s="1">
        <v>0</v>
      </c>
      <c r="L1240" s="12">
        <f>VLOOKUP(train[[#This Row],[Sub-Category]],Análisis_ABC_XYZ[[#Headers],[#Data]],4,FALSE)</f>
        <v>0.51168203684699509</v>
      </c>
    </row>
    <row r="1241" spans="1:12" x14ac:dyDescent="0.35">
      <c r="A1241" s="2">
        <v>42279</v>
      </c>
      <c r="B1241" s="1" t="s">
        <v>104</v>
      </c>
      <c r="C1241" s="1" t="s">
        <v>1111</v>
      </c>
      <c r="D1241" s="1" t="s">
        <v>26</v>
      </c>
      <c r="E1241" s="1" t="s">
        <v>56</v>
      </c>
      <c r="F1241" s="18">
        <v>7.16</v>
      </c>
      <c r="G1241" t="s">
        <v>2741</v>
      </c>
      <c r="H1241" s="1">
        <f>IF(COUNTIF(G$2:G1241,G1241)=1,1,0)</f>
        <v>1</v>
      </c>
      <c r="I1241" s="1">
        <v>1</v>
      </c>
      <c r="J1241" s="1">
        <v>0.2</v>
      </c>
      <c r="K1241" s="1">
        <v>-8.9500000000001023E-2</v>
      </c>
      <c r="L1241" s="12">
        <f>VLOOKUP(train[[#This Row],[Sub-Category]],Análisis_ABC_XYZ[[#Headers],[#Data]],4,FALSE)</f>
        <v>0.52062335344040378</v>
      </c>
    </row>
    <row r="1242" spans="1:12" x14ac:dyDescent="0.35">
      <c r="A1242" s="2">
        <v>42279</v>
      </c>
      <c r="B1242" s="1" t="s">
        <v>104</v>
      </c>
      <c r="C1242" s="1" t="s">
        <v>312</v>
      </c>
      <c r="D1242" s="1" t="s">
        <v>26</v>
      </c>
      <c r="E1242" s="1" t="s">
        <v>27</v>
      </c>
      <c r="F1242" s="18">
        <v>318.40000000000003</v>
      </c>
      <c r="G1242" t="s">
        <v>2741</v>
      </c>
      <c r="H1242" s="1">
        <f>IF(COUNTIF(G$2:G1242,G1242)=1,1,0)</f>
        <v>0</v>
      </c>
      <c r="I1242" s="1">
        <v>2</v>
      </c>
      <c r="J1242" s="1">
        <v>0.2</v>
      </c>
      <c r="K1242" s="1">
        <v>107.46</v>
      </c>
      <c r="L1242" s="12">
        <f>VLOOKUP(train[[#This Row],[Sub-Category]],Análisis_ABC_XYZ[[#Headers],[#Data]],4,FALSE)</f>
        <v>0.41105220110552465</v>
      </c>
    </row>
    <row r="1243" spans="1:12" x14ac:dyDescent="0.35">
      <c r="A1243" s="2">
        <v>42279</v>
      </c>
      <c r="B1243" s="1" t="s">
        <v>104</v>
      </c>
      <c r="C1243" s="1" t="s">
        <v>728</v>
      </c>
      <c r="D1243" s="1" t="s">
        <v>26</v>
      </c>
      <c r="E1243" s="1" t="s">
        <v>27</v>
      </c>
      <c r="F1243" s="18">
        <v>230.376</v>
      </c>
      <c r="G1243" t="s">
        <v>2741</v>
      </c>
      <c r="H1243" s="1">
        <f>IF(COUNTIF(G$2:G1243,G1243)=1,1,0)</f>
        <v>0</v>
      </c>
      <c r="I1243" s="1">
        <v>3</v>
      </c>
      <c r="J1243" s="1">
        <v>0.2</v>
      </c>
      <c r="K1243" s="1">
        <v>20.157899999999991</v>
      </c>
      <c r="L1243" s="12">
        <f>VLOOKUP(train[[#This Row],[Sub-Category]],Análisis_ABC_XYZ[[#Headers],[#Data]],4,FALSE)</f>
        <v>0.41105220110552465</v>
      </c>
    </row>
    <row r="1244" spans="1:12" x14ac:dyDescent="0.35">
      <c r="A1244" s="2">
        <v>42279</v>
      </c>
      <c r="B1244" s="1" t="s">
        <v>104</v>
      </c>
      <c r="C1244" s="1" t="s">
        <v>1583</v>
      </c>
      <c r="D1244" s="1" t="s">
        <v>14</v>
      </c>
      <c r="E1244" s="1" t="s">
        <v>182</v>
      </c>
      <c r="F1244" s="18">
        <v>15.36</v>
      </c>
      <c r="G1244" t="s">
        <v>2741</v>
      </c>
      <c r="H1244" s="1">
        <f>IF(COUNTIF(G$2:G1244,G1244)=1,1,0)</f>
        <v>0</v>
      </c>
      <c r="I1244" s="1">
        <v>2</v>
      </c>
      <c r="J1244" s="1">
        <v>0.2</v>
      </c>
      <c r="K1244" s="1">
        <v>-3.2639999999999993</v>
      </c>
      <c r="L1244" s="12">
        <f>VLOOKUP(train[[#This Row],[Sub-Category]],Análisis_ABC_XYZ[[#Headers],[#Data]],4,FALSE)</f>
        <v>0.53938093436526824</v>
      </c>
    </row>
    <row r="1245" spans="1:12" x14ac:dyDescent="0.35">
      <c r="A1245" s="2">
        <v>42279</v>
      </c>
      <c r="B1245" s="1" t="s">
        <v>104</v>
      </c>
      <c r="C1245" s="1" t="s">
        <v>1582</v>
      </c>
      <c r="D1245" s="1" t="s">
        <v>14</v>
      </c>
      <c r="E1245" s="1" t="s">
        <v>61</v>
      </c>
      <c r="F1245" s="18">
        <v>12.768000000000001</v>
      </c>
      <c r="G1245" t="s">
        <v>2741</v>
      </c>
      <c r="H1245" s="1">
        <f>IF(COUNTIF(G$2:G1245,G1245)=1,1,0)</f>
        <v>0</v>
      </c>
      <c r="I1245" s="1">
        <v>6</v>
      </c>
      <c r="J1245" s="1">
        <v>0.2</v>
      </c>
      <c r="K1245" s="1">
        <v>4.628400000000001</v>
      </c>
      <c r="L1245" s="12">
        <f>VLOOKUP(train[[#This Row],[Sub-Category]],Análisis_ABC_XYZ[[#Headers],[#Data]],4,FALSE)</f>
        <v>0.44424167803735209</v>
      </c>
    </row>
    <row r="1246" spans="1:12" x14ac:dyDescent="0.35">
      <c r="A1246" s="2">
        <v>42279</v>
      </c>
      <c r="B1246" s="1" t="s">
        <v>104</v>
      </c>
      <c r="C1246" s="1" t="s">
        <v>1084</v>
      </c>
      <c r="D1246" s="1" t="s">
        <v>14</v>
      </c>
      <c r="E1246" s="1" t="s">
        <v>36</v>
      </c>
      <c r="F1246" s="18">
        <v>9.4079999999999995</v>
      </c>
      <c r="G1246" t="s">
        <v>2741</v>
      </c>
      <c r="H1246" s="1">
        <f>IF(COUNTIF(G$2:G1246,G1246)=1,1,0)</f>
        <v>0</v>
      </c>
      <c r="I1246" s="1">
        <v>2</v>
      </c>
      <c r="J1246" s="1">
        <v>0.2</v>
      </c>
      <c r="K1246" s="1">
        <v>3.4103999999999997</v>
      </c>
      <c r="L1246" s="12">
        <f>VLOOKUP(train[[#This Row],[Sub-Category]],Análisis_ABC_XYZ[[#Headers],[#Data]],4,FALSE)</f>
        <v>0.43613829632717294</v>
      </c>
    </row>
    <row r="1247" spans="1:12" x14ac:dyDescent="0.35">
      <c r="A1247" s="2">
        <v>42279</v>
      </c>
      <c r="B1247" s="1" t="s">
        <v>104</v>
      </c>
      <c r="C1247" s="1" t="s">
        <v>915</v>
      </c>
      <c r="D1247" s="1" t="s">
        <v>14</v>
      </c>
      <c r="E1247" s="1" t="s">
        <v>91</v>
      </c>
      <c r="F1247" s="18">
        <v>4.6719999999999997</v>
      </c>
      <c r="G1247" t="s">
        <v>2741</v>
      </c>
      <c r="H1247" s="1">
        <f>IF(COUNTIF(G$2:G1247,G1247)=1,1,0)</f>
        <v>0</v>
      </c>
      <c r="I1247" s="1">
        <v>2</v>
      </c>
      <c r="J1247" s="1">
        <v>0.2</v>
      </c>
      <c r="K1247" s="1">
        <v>1.4599999999999997</v>
      </c>
      <c r="L1247" s="12">
        <f>VLOOKUP(train[[#This Row],[Sub-Category]],Análisis_ABC_XYZ[[#Headers],[#Data]],4,FALSE)</f>
        <v>0.51168203684699509</v>
      </c>
    </row>
    <row r="1248" spans="1:12" x14ac:dyDescent="0.35">
      <c r="A1248" s="2">
        <v>42280</v>
      </c>
      <c r="B1248" s="1" t="s">
        <v>157</v>
      </c>
      <c r="C1248" s="1" t="s">
        <v>1156</v>
      </c>
      <c r="D1248" s="1" t="s">
        <v>26</v>
      </c>
      <c r="E1248" s="1" t="s">
        <v>56</v>
      </c>
      <c r="F1248" s="18">
        <v>142.488</v>
      </c>
      <c r="G1248" t="s">
        <v>3294</v>
      </c>
      <c r="H1248" s="1">
        <f>IF(COUNTIF(G$2:G1248,G1248)=1,1,0)</f>
        <v>1</v>
      </c>
      <c r="I1248" s="1">
        <v>3</v>
      </c>
      <c r="J1248" s="1">
        <v>0.2</v>
      </c>
      <c r="K1248" s="1">
        <v>-3.5622000000000043</v>
      </c>
      <c r="L1248" s="12">
        <f>VLOOKUP(train[[#This Row],[Sub-Category]],Análisis_ABC_XYZ[[#Headers],[#Data]],4,FALSE)</f>
        <v>0.52062335344040378</v>
      </c>
    </row>
    <row r="1249" spans="1:12" x14ac:dyDescent="0.35">
      <c r="A1249" s="2">
        <v>42280</v>
      </c>
      <c r="B1249" s="1" t="s">
        <v>72</v>
      </c>
      <c r="C1249" s="1" t="s">
        <v>879</v>
      </c>
      <c r="D1249" s="1" t="s">
        <v>8</v>
      </c>
      <c r="E1249" s="1" t="s">
        <v>11</v>
      </c>
      <c r="F1249" s="18">
        <v>258.279</v>
      </c>
      <c r="G1249" t="s">
        <v>6630</v>
      </c>
      <c r="H1249" s="1">
        <f>IF(COUNTIF(G$2:G1249,G1249)=1,1,0)</f>
        <v>1</v>
      </c>
      <c r="I1249" s="1">
        <v>3</v>
      </c>
      <c r="J1249" s="1">
        <v>0.3</v>
      </c>
      <c r="K1249" s="1">
        <v>-70.104300000000023</v>
      </c>
      <c r="L1249" s="12">
        <f>VLOOKUP(train[[#This Row],[Sub-Category]],Análisis_ABC_XYZ[[#Headers],[#Data]],4,FALSE)</f>
        <v>0.46529189879902266</v>
      </c>
    </row>
    <row r="1250" spans="1:12" x14ac:dyDescent="0.35">
      <c r="A1250" s="2">
        <v>42280</v>
      </c>
      <c r="B1250" s="1" t="s">
        <v>12</v>
      </c>
      <c r="C1250" s="1" t="s">
        <v>1364</v>
      </c>
      <c r="D1250" s="1" t="s">
        <v>8</v>
      </c>
      <c r="E1250" s="1" t="s">
        <v>18</v>
      </c>
      <c r="F1250" s="18">
        <v>143.43199999999999</v>
      </c>
      <c r="G1250" t="s">
        <v>6437</v>
      </c>
      <c r="H1250" s="1">
        <f>IF(COUNTIF(G$2:G1250,G1250)=1,1,0)</f>
        <v>1</v>
      </c>
      <c r="I1250" s="1">
        <v>1</v>
      </c>
      <c r="J1250" s="1">
        <v>0.2</v>
      </c>
      <c r="K1250" s="1">
        <v>3.5857999999999848</v>
      </c>
      <c r="L1250" s="12">
        <f>VLOOKUP(train[[#This Row],[Sub-Category]],Análisis_ABC_XYZ[[#Headers],[#Data]],4,FALSE)</f>
        <v>0.55975208308209756</v>
      </c>
    </row>
    <row r="1251" spans="1:12" x14ac:dyDescent="0.35">
      <c r="A1251" s="2">
        <v>42280</v>
      </c>
      <c r="B1251" s="1" t="s">
        <v>12</v>
      </c>
      <c r="C1251" s="1" t="s">
        <v>53</v>
      </c>
      <c r="D1251" s="1" t="s">
        <v>8</v>
      </c>
      <c r="E1251" s="1" t="s">
        <v>11</v>
      </c>
      <c r="F1251" s="18">
        <v>122.352</v>
      </c>
      <c r="G1251" t="s">
        <v>6437</v>
      </c>
      <c r="H1251" s="1">
        <f>IF(COUNTIF(G$2:G1251,G1251)=1,1,0)</f>
        <v>0</v>
      </c>
      <c r="I1251" s="1">
        <v>3</v>
      </c>
      <c r="J1251" s="1">
        <v>0.2</v>
      </c>
      <c r="K1251" s="1">
        <v>13.764599999999994</v>
      </c>
      <c r="L1251" s="12">
        <f>VLOOKUP(train[[#This Row],[Sub-Category]],Análisis_ABC_XYZ[[#Headers],[#Data]],4,FALSE)</f>
        <v>0.46529189879902266</v>
      </c>
    </row>
    <row r="1252" spans="1:12" x14ac:dyDescent="0.35">
      <c r="A1252" s="2">
        <v>42280</v>
      </c>
      <c r="B1252" s="1" t="s">
        <v>34</v>
      </c>
      <c r="C1252" s="1" t="s">
        <v>1495</v>
      </c>
      <c r="D1252" s="1" t="s">
        <v>14</v>
      </c>
      <c r="E1252" s="1" t="s">
        <v>20</v>
      </c>
      <c r="F1252" s="18">
        <v>61.567999999999998</v>
      </c>
      <c r="G1252" t="s">
        <v>4660</v>
      </c>
      <c r="H1252" s="1">
        <f>IF(COUNTIF(G$2:G1252,G1252)=1,1,0)</f>
        <v>1</v>
      </c>
      <c r="I1252" s="1">
        <v>2</v>
      </c>
      <c r="J1252" s="1">
        <v>0.2</v>
      </c>
      <c r="K1252" s="1">
        <v>4.6175999999999995</v>
      </c>
      <c r="L1252" s="12">
        <f>VLOOKUP(train[[#This Row],[Sub-Category]],Análisis_ABC_XYZ[[#Headers],[#Data]],4,FALSE)</f>
        <v>0.44610841445725197</v>
      </c>
    </row>
    <row r="1253" spans="1:12" x14ac:dyDescent="0.35">
      <c r="A1253" s="2">
        <v>42280</v>
      </c>
      <c r="B1253" s="1" t="s">
        <v>157</v>
      </c>
      <c r="C1253" s="1" t="s">
        <v>1826</v>
      </c>
      <c r="D1253" s="1" t="s">
        <v>14</v>
      </c>
      <c r="E1253" s="1" t="s">
        <v>24</v>
      </c>
      <c r="F1253" s="18">
        <v>55.984000000000009</v>
      </c>
      <c r="G1253" t="s">
        <v>3294</v>
      </c>
      <c r="H1253" s="1">
        <f>IF(COUNTIF(G$2:G1253,G1253)=1,1,0)</f>
        <v>0</v>
      </c>
      <c r="I1253" s="1">
        <v>2</v>
      </c>
      <c r="J1253" s="1">
        <v>0.2</v>
      </c>
      <c r="K1253" s="1">
        <v>4.1987999999999985</v>
      </c>
      <c r="L1253" s="12">
        <f>VLOOKUP(train[[#This Row],[Sub-Category]],Análisis_ABC_XYZ[[#Headers],[#Data]],4,FALSE)</f>
        <v>0.45632477063632687</v>
      </c>
    </row>
    <row r="1254" spans="1:12" x14ac:dyDescent="0.35">
      <c r="A1254" s="2">
        <v>42280</v>
      </c>
      <c r="B1254" s="1" t="s">
        <v>39</v>
      </c>
      <c r="C1254" s="1" t="s">
        <v>1159</v>
      </c>
      <c r="D1254" s="1" t="s">
        <v>8</v>
      </c>
      <c r="E1254" s="1" t="s">
        <v>22</v>
      </c>
      <c r="F1254" s="18">
        <v>31.776000000000003</v>
      </c>
      <c r="G1254" t="s">
        <v>3512</v>
      </c>
      <c r="H1254" s="1">
        <f>IF(COUNTIF(G$2:G1254,G1254)=1,1,0)</f>
        <v>1</v>
      </c>
      <c r="I1254" s="1">
        <v>3</v>
      </c>
      <c r="J1254" s="1">
        <v>0.6</v>
      </c>
      <c r="K1254" s="1">
        <v>-19.065600000000007</v>
      </c>
      <c r="L1254" s="12">
        <f>VLOOKUP(train[[#This Row],[Sub-Category]],Análisis_ABC_XYZ[[#Headers],[#Data]],4,FALSE)</f>
        <v>0.4595170286641902</v>
      </c>
    </row>
    <row r="1255" spans="1:12" x14ac:dyDescent="0.35">
      <c r="A1255" s="2">
        <v>42280</v>
      </c>
      <c r="B1255" s="1" t="s">
        <v>39</v>
      </c>
      <c r="C1255" s="1" t="s">
        <v>1910</v>
      </c>
      <c r="D1255" s="1" t="s">
        <v>14</v>
      </c>
      <c r="E1255" s="1" t="s">
        <v>91</v>
      </c>
      <c r="F1255" s="18">
        <v>15.072000000000001</v>
      </c>
      <c r="G1255" t="s">
        <v>3512</v>
      </c>
      <c r="H1255" s="1">
        <f>IF(COUNTIF(G$2:G1255,G1255)=1,1,0)</f>
        <v>0</v>
      </c>
      <c r="I1255" s="1">
        <v>4</v>
      </c>
      <c r="J1255" s="1">
        <v>0.2</v>
      </c>
      <c r="K1255" s="1">
        <v>-3.7680000000000002</v>
      </c>
      <c r="L1255" s="12">
        <f>VLOOKUP(train[[#This Row],[Sub-Category]],Análisis_ABC_XYZ[[#Headers],[#Data]],4,FALSE)</f>
        <v>0.51168203684699509</v>
      </c>
    </row>
    <row r="1256" spans="1:12" x14ac:dyDescent="0.35">
      <c r="A1256" s="2">
        <v>42280</v>
      </c>
      <c r="B1256" s="1" t="s">
        <v>157</v>
      </c>
      <c r="C1256" s="1" t="s">
        <v>184</v>
      </c>
      <c r="D1256" s="1" t="s">
        <v>14</v>
      </c>
      <c r="E1256" s="1" t="s">
        <v>61</v>
      </c>
      <c r="F1256" s="18">
        <v>14.480000000000002</v>
      </c>
      <c r="G1256" t="s">
        <v>3294</v>
      </c>
      <c r="H1256" s="1">
        <f>IF(COUNTIF(G$2:G1256,G1256)=1,1,0)</f>
        <v>0</v>
      </c>
      <c r="I1256" s="1">
        <v>5</v>
      </c>
      <c r="J1256" s="1">
        <v>0.2</v>
      </c>
      <c r="K1256" s="1">
        <v>4.8869999999999987</v>
      </c>
      <c r="L1256" s="12">
        <f>VLOOKUP(train[[#This Row],[Sub-Category]],Análisis_ABC_XYZ[[#Headers],[#Data]],4,FALSE)</f>
        <v>0.44424167803735209</v>
      </c>
    </row>
    <row r="1257" spans="1:12" x14ac:dyDescent="0.35">
      <c r="A1257" s="2">
        <v>42280</v>
      </c>
      <c r="B1257" s="1" t="s">
        <v>34</v>
      </c>
      <c r="C1257" s="1" t="s">
        <v>743</v>
      </c>
      <c r="D1257" s="1" t="s">
        <v>14</v>
      </c>
      <c r="E1257" s="1" t="s">
        <v>24</v>
      </c>
      <c r="F1257" s="18">
        <v>6.1920000000000002</v>
      </c>
      <c r="G1257" t="s">
        <v>4660</v>
      </c>
      <c r="H1257" s="1">
        <f>IF(COUNTIF(G$2:G1257,G1257)=1,1,0)</f>
        <v>0</v>
      </c>
      <c r="I1257" s="1">
        <v>3</v>
      </c>
      <c r="J1257" s="1">
        <v>0.2</v>
      </c>
      <c r="K1257" s="1">
        <v>0.46440000000000037</v>
      </c>
      <c r="L1257" s="12">
        <f>VLOOKUP(train[[#This Row],[Sub-Category]],Análisis_ABC_XYZ[[#Headers],[#Data]],4,FALSE)</f>
        <v>0.45632477063632687</v>
      </c>
    </row>
    <row r="1258" spans="1:12" x14ac:dyDescent="0.35">
      <c r="A1258" s="2">
        <v>42280</v>
      </c>
      <c r="B1258" s="1" t="s">
        <v>39</v>
      </c>
      <c r="C1258" s="1" t="s">
        <v>705</v>
      </c>
      <c r="D1258" s="1" t="s">
        <v>14</v>
      </c>
      <c r="E1258" s="1" t="s">
        <v>15</v>
      </c>
      <c r="F1258" s="18">
        <v>4.9280000000000008</v>
      </c>
      <c r="G1258" t="s">
        <v>3512</v>
      </c>
      <c r="H1258" s="1">
        <f>IF(COUNTIF(G$2:G1258,G1258)=1,1,0)</f>
        <v>0</v>
      </c>
      <c r="I1258" s="1">
        <v>2</v>
      </c>
      <c r="J1258" s="1">
        <v>0.2</v>
      </c>
      <c r="K1258" s="1">
        <v>1.7247999999999997</v>
      </c>
      <c r="L1258" s="12">
        <f>VLOOKUP(train[[#This Row],[Sub-Category]],Análisis_ABC_XYZ[[#Headers],[#Data]],4,FALSE)</f>
        <v>0.4647369236065339</v>
      </c>
    </row>
    <row r="1259" spans="1:12" x14ac:dyDescent="0.35">
      <c r="A1259" s="2">
        <v>42280</v>
      </c>
      <c r="B1259" s="1" t="s">
        <v>39</v>
      </c>
      <c r="C1259" s="1" t="s">
        <v>1155</v>
      </c>
      <c r="D1259" s="1" t="s">
        <v>14</v>
      </c>
      <c r="E1259" s="1" t="s">
        <v>91</v>
      </c>
      <c r="F1259" s="18">
        <v>4.3440000000000003</v>
      </c>
      <c r="G1259" t="s">
        <v>3512</v>
      </c>
      <c r="H1259" s="1">
        <f>IF(COUNTIF(G$2:G1259,G1259)=1,1,0)</f>
        <v>0</v>
      </c>
      <c r="I1259" s="1">
        <v>3</v>
      </c>
      <c r="J1259" s="1">
        <v>0.2</v>
      </c>
      <c r="K1259" s="1">
        <v>0.86879999999999979</v>
      </c>
      <c r="L1259" s="12">
        <f>VLOOKUP(train[[#This Row],[Sub-Category]],Análisis_ABC_XYZ[[#Headers],[#Data]],4,FALSE)</f>
        <v>0.51168203684699509</v>
      </c>
    </row>
    <row r="1260" spans="1:12" x14ac:dyDescent="0.35">
      <c r="A1260" s="2">
        <v>42280</v>
      </c>
      <c r="B1260" s="1" t="s">
        <v>39</v>
      </c>
      <c r="C1260" s="1" t="s">
        <v>143</v>
      </c>
      <c r="D1260" s="1" t="s">
        <v>14</v>
      </c>
      <c r="E1260" s="1" t="s">
        <v>29</v>
      </c>
      <c r="F1260" s="18">
        <v>1.7879999999999996</v>
      </c>
      <c r="G1260" s="1" t="s">
        <v>3512</v>
      </c>
      <c r="H1260" s="1">
        <f>IF(COUNTIF(G$2:G1260,G1260)=1,1,0)</f>
        <v>0</v>
      </c>
      <c r="I1260" s="1">
        <v>3</v>
      </c>
      <c r="J1260" s="1">
        <v>0.8</v>
      </c>
      <c r="K1260" s="1">
        <v>-3.0396000000000001</v>
      </c>
      <c r="L1260" s="12">
        <f>VLOOKUP(train[[#This Row],[Sub-Category]],Análisis_ABC_XYZ[[#Headers],[#Data]],4,FALSE)</f>
        <v>0.46881743173671325</v>
      </c>
    </row>
    <row r="1261" spans="1:12" x14ac:dyDescent="0.35">
      <c r="A1261" s="2">
        <v>42281</v>
      </c>
      <c r="B1261" s="1" t="s">
        <v>89</v>
      </c>
      <c r="C1261" s="1" t="s">
        <v>1657</v>
      </c>
      <c r="D1261" s="1" t="s">
        <v>8</v>
      </c>
      <c r="E1261" s="1" t="s">
        <v>11</v>
      </c>
      <c r="F1261" s="18">
        <v>589.41</v>
      </c>
      <c r="G1261" t="s">
        <v>6194</v>
      </c>
      <c r="H1261" s="1">
        <f>IF(COUNTIF(G$2:G1261,G1261)=1,1,0)</f>
        <v>1</v>
      </c>
      <c r="I1261" s="1">
        <v>5</v>
      </c>
      <c r="J1261" s="1">
        <v>0.1</v>
      </c>
      <c r="K1261" s="1">
        <v>-6.5490000000000492</v>
      </c>
      <c r="L1261" s="12">
        <f>VLOOKUP(train[[#This Row],[Sub-Category]],Análisis_ABC_XYZ[[#Headers],[#Data]],4,FALSE)</f>
        <v>0.46529189879902266</v>
      </c>
    </row>
    <row r="1262" spans="1:12" x14ac:dyDescent="0.35">
      <c r="A1262" s="2">
        <v>42281</v>
      </c>
      <c r="B1262" s="1" t="s">
        <v>12</v>
      </c>
      <c r="C1262" s="1" t="s">
        <v>1046</v>
      </c>
      <c r="D1262" s="1" t="s">
        <v>14</v>
      </c>
      <c r="E1262" s="1" t="s">
        <v>29</v>
      </c>
      <c r="F1262" s="18">
        <v>95.64800000000001</v>
      </c>
      <c r="G1262" t="s">
        <v>3289</v>
      </c>
      <c r="H1262" s="1">
        <f>IF(COUNTIF(G$2:G1262,G1262)=1,1,0)</f>
        <v>1</v>
      </c>
      <c r="I1262" s="1">
        <v>2</v>
      </c>
      <c r="J1262" s="1">
        <v>0.2</v>
      </c>
      <c r="K1262" s="1">
        <v>31.085599999999989</v>
      </c>
      <c r="L1262" s="12">
        <f>VLOOKUP(train[[#This Row],[Sub-Category]],Análisis_ABC_XYZ[[#Headers],[#Data]],4,FALSE)</f>
        <v>0.46881743173671325</v>
      </c>
    </row>
    <row r="1263" spans="1:12" x14ac:dyDescent="0.35">
      <c r="A1263" s="2">
        <v>42281</v>
      </c>
      <c r="B1263" s="1" t="s">
        <v>37</v>
      </c>
      <c r="C1263" s="1" t="s">
        <v>199</v>
      </c>
      <c r="D1263" s="1" t="s">
        <v>14</v>
      </c>
      <c r="E1263" s="1" t="s">
        <v>15</v>
      </c>
      <c r="F1263" s="18">
        <v>29.24</v>
      </c>
      <c r="G1263" t="s">
        <v>3993</v>
      </c>
      <c r="H1263" s="1">
        <f>IF(COUNTIF(G$2:G1263,G1263)=1,1,0)</f>
        <v>1</v>
      </c>
      <c r="I1263" s="1">
        <v>4</v>
      </c>
      <c r="J1263" s="1">
        <v>0</v>
      </c>
      <c r="K1263" s="1">
        <v>13.742799999999999</v>
      </c>
      <c r="L1263" s="12">
        <f>VLOOKUP(train[[#This Row],[Sub-Category]],Análisis_ABC_XYZ[[#Headers],[#Data]],4,FALSE)</f>
        <v>0.4647369236065339</v>
      </c>
    </row>
    <row r="1264" spans="1:12" x14ac:dyDescent="0.35">
      <c r="A1264" s="2">
        <v>42281</v>
      </c>
      <c r="B1264" s="1" t="s">
        <v>12</v>
      </c>
      <c r="C1264" s="1" t="s">
        <v>320</v>
      </c>
      <c r="D1264" s="1" t="s">
        <v>14</v>
      </c>
      <c r="E1264" s="1" t="s">
        <v>15</v>
      </c>
      <c r="F1264" s="18">
        <v>14.450000000000001</v>
      </c>
      <c r="G1264" t="s">
        <v>3289</v>
      </c>
      <c r="H1264" s="1">
        <f>IF(COUNTIF(G$2:G1264,G1264)=1,1,0)</f>
        <v>0</v>
      </c>
      <c r="I1264" s="1">
        <v>5</v>
      </c>
      <c r="J1264" s="1">
        <v>0</v>
      </c>
      <c r="K1264" s="1">
        <v>6.7915000000000001</v>
      </c>
      <c r="L1264" s="12">
        <f>VLOOKUP(train[[#This Row],[Sub-Category]],Análisis_ABC_XYZ[[#Headers],[#Data]],4,FALSE)</f>
        <v>0.4647369236065339</v>
      </c>
    </row>
    <row r="1265" spans="1:12" x14ac:dyDescent="0.35">
      <c r="A1265" s="2">
        <v>42282</v>
      </c>
      <c r="B1265" s="1" t="s">
        <v>12</v>
      </c>
      <c r="C1265" s="1" t="s">
        <v>1301</v>
      </c>
      <c r="D1265" s="1" t="s">
        <v>26</v>
      </c>
      <c r="E1265" s="1" t="s">
        <v>56</v>
      </c>
      <c r="F1265" s="18">
        <v>99.98</v>
      </c>
      <c r="G1265" t="s">
        <v>5088</v>
      </c>
      <c r="H1265" s="1">
        <f>IF(COUNTIF(G$2:G1265,G1265)=1,1,0)</f>
        <v>1</v>
      </c>
      <c r="I1265" s="1">
        <v>2</v>
      </c>
      <c r="J1265" s="1">
        <v>0</v>
      </c>
      <c r="K1265" s="1">
        <v>34.992999999999995</v>
      </c>
      <c r="L1265" s="12">
        <f>VLOOKUP(train[[#This Row],[Sub-Category]],Análisis_ABC_XYZ[[#Headers],[#Data]],4,FALSE)</f>
        <v>0.52062335344040378</v>
      </c>
    </row>
    <row r="1266" spans="1:12" x14ac:dyDescent="0.35">
      <c r="A1266" s="2">
        <v>42282</v>
      </c>
      <c r="B1266" s="1" t="s">
        <v>157</v>
      </c>
      <c r="C1266" s="1" t="s">
        <v>30</v>
      </c>
      <c r="D1266" s="1" t="s">
        <v>14</v>
      </c>
      <c r="E1266" s="1" t="s">
        <v>31</v>
      </c>
      <c r="F1266" s="18">
        <v>91.92</v>
      </c>
      <c r="G1266" t="s">
        <v>5018</v>
      </c>
      <c r="H1266" s="1">
        <f>IF(COUNTIF(G$2:G1266,G1266)=1,1,0)</f>
        <v>1</v>
      </c>
      <c r="I1266" s="1">
        <v>5</v>
      </c>
      <c r="J1266" s="1">
        <v>0.2</v>
      </c>
      <c r="K1266" s="1">
        <v>11.489999999999991</v>
      </c>
      <c r="L1266" s="12">
        <f>VLOOKUP(train[[#This Row],[Sub-Category]],Análisis_ABC_XYZ[[#Headers],[#Data]],4,FALSE)</f>
        <v>0.49507917887403441</v>
      </c>
    </row>
    <row r="1267" spans="1:12" x14ac:dyDescent="0.35">
      <c r="A1267" s="2">
        <v>42283</v>
      </c>
      <c r="B1267" s="1" t="s">
        <v>12</v>
      </c>
      <c r="C1267" s="1" t="s">
        <v>489</v>
      </c>
      <c r="D1267" s="1" t="s">
        <v>26</v>
      </c>
      <c r="E1267" s="1" t="s">
        <v>56</v>
      </c>
      <c r="F1267" s="18">
        <v>9.09</v>
      </c>
      <c r="G1267" t="s">
        <v>2892</v>
      </c>
      <c r="H1267" s="1">
        <f>IF(COUNTIF(G$2:G1267,G1267)=1,1,0)</f>
        <v>1</v>
      </c>
      <c r="I1267" s="1">
        <v>3</v>
      </c>
      <c r="J1267" s="1">
        <v>0</v>
      </c>
      <c r="K1267" s="1">
        <v>1.9088999999999996</v>
      </c>
      <c r="L1267" s="12">
        <f>VLOOKUP(train[[#This Row],[Sub-Category]],Análisis_ABC_XYZ[[#Headers],[#Data]],4,FALSE)</f>
        <v>0.52062335344040378</v>
      </c>
    </row>
    <row r="1268" spans="1:12" x14ac:dyDescent="0.35">
      <c r="A1268" s="2">
        <v>42283</v>
      </c>
      <c r="B1268" s="1" t="s">
        <v>84</v>
      </c>
      <c r="C1268" s="1" t="s">
        <v>1735</v>
      </c>
      <c r="D1268" s="1" t="s">
        <v>14</v>
      </c>
      <c r="E1268" s="1" t="s">
        <v>20</v>
      </c>
      <c r="F1268" s="18">
        <v>386.34</v>
      </c>
      <c r="G1268" t="s">
        <v>5995</v>
      </c>
      <c r="H1268" s="1">
        <f>IF(COUNTIF(G$2:G1268,G1268)=1,1,0)</f>
        <v>1</v>
      </c>
      <c r="I1268" s="1">
        <v>2</v>
      </c>
      <c r="J1268" s="1">
        <v>0</v>
      </c>
      <c r="K1268" s="1">
        <v>54.087600000000009</v>
      </c>
      <c r="L1268" s="12">
        <f>VLOOKUP(train[[#This Row],[Sub-Category]],Análisis_ABC_XYZ[[#Headers],[#Data]],4,FALSE)</f>
        <v>0.44610841445725197</v>
      </c>
    </row>
    <row r="1269" spans="1:12" x14ac:dyDescent="0.35">
      <c r="A1269" s="2">
        <v>42283</v>
      </c>
      <c r="B1269" s="1" t="s">
        <v>52</v>
      </c>
      <c r="C1269" s="1" t="s">
        <v>249</v>
      </c>
      <c r="D1269" s="1" t="s">
        <v>14</v>
      </c>
      <c r="E1269" s="1" t="s">
        <v>20</v>
      </c>
      <c r="F1269" s="18">
        <v>83.920000000000016</v>
      </c>
      <c r="G1269" t="s">
        <v>4922</v>
      </c>
      <c r="H1269" s="1">
        <f>IF(COUNTIF(G$2:G1269,G1269)=1,1,0)</f>
        <v>1</v>
      </c>
      <c r="I1269" s="1">
        <v>5</v>
      </c>
      <c r="J1269" s="1">
        <v>0.2</v>
      </c>
      <c r="K1269" s="1">
        <v>-13.637000000000011</v>
      </c>
      <c r="L1269" s="12">
        <f>VLOOKUP(train[[#This Row],[Sub-Category]],Análisis_ABC_XYZ[[#Headers],[#Data]],4,FALSE)</f>
        <v>0.44610841445725197</v>
      </c>
    </row>
    <row r="1270" spans="1:12" x14ac:dyDescent="0.35">
      <c r="A1270" s="2">
        <v>42283</v>
      </c>
      <c r="B1270" s="1" t="s">
        <v>49</v>
      </c>
      <c r="C1270" s="1" t="s">
        <v>1809</v>
      </c>
      <c r="D1270" s="1" t="s">
        <v>14</v>
      </c>
      <c r="E1270" s="1" t="s">
        <v>29</v>
      </c>
      <c r="F1270" s="18">
        <v>15.36</v>
      </c>
      <c r="G1270" t="s">
        <v>3371</v>
      </c>
      <c r="H1270" s="1">
        <f>IF(COUNTIF(G$2:G1270,G1270)=1,1,0)</f>
        <v>1</v>
      </c>
      <c r="I1270" s="1">
        <v>2</v>
      </c>
      <c r="J1270" s="1">
        <v>0</v>
      </c>
      <c r="K1270" s="1">
        <v>7.68</v>
      </c>
      <c r="L1270" s="12">
        <f>VLOOKUP(train[[#This Row],[Sub-Category]],Análisis_ABC_XYZ[[#Headers],[#Data]],4,FALSE)</f>
        <v>0.46881743173671325</v>
      </c>
    </row>
    <row r="1271" spans="1:12" x14ac:dyDescent="0.35">
      <c r="A1271" s="2">
        <v>42284</v>
      </c>
      <c r="B1271" s="1" t="s">
        <v>52</v>
      </c>
      <c r="C1271" s="1" t="s">
        <v>660</v>
      </c>
      <c r="D1271" s="1" t="s">
        <v>8</v>
      </c>
      <c r="E1271" s="1" t="s">
        <v>22</v>
      </c>
      <c r="F1271" s="18">
        <v>129.91999999999999</v>
      </c>
      <c r="G1271" t="s">
        <v>5330</v>
      </c>
      <c r="H1271" s="1">
        <f>IF(COUNTIF(G$2:G1271,G1271)=1,1,0)</f>
        <v>1</v>
      </c>
      <c r="I1271" s="1">
        <v>5</v>
      </c>
      <c r="J1271" s="1">
        <v>0.2</v>
      </c>
      <c r="K1271" s="1">
        <v>21.112000000000002</v>
      </c>
      <c r="L1271" s="12">
        <f>VLOOKUP(train[[#This Row],[Sub-Category]],Análisis_ABC_XYZ[[#Headers],[#Data]],4,FALSE)</f>
        <v>0.4595170286641902</v>
      </c>
    </row>
    <row r="1272" spans="1:12" x14ac:dyDescent="0.35">
      <c r="A1272" s="2">
        <v>42284</v>
      </c>
      <c r="B1272" s="1" t="s">
        <v>39</v>
      </c>
      <c r="C1272" s="1" t="s">
        <v>286</v>
      </c>
      <c r="D1272" s="1" t="s">
        <v>14</v>
      </c>
      <c r="E1272" s="1" t="s">
        <v>20</v>
      </c>
      <c r="F1272" s="18">
        <v>107.44</v>
      </c>
      <c r="G1272" t="s">
        <v>5179</v>
      </c>
      <c r="H1272" s="1">
        <f>IF(COUNTIF(G$2:G1272,G1272)=1,1,0)</f>
        <v>1</v>
      </c>
      <c r="I1272" s="1">
        <v>10</v>
      </c>
      <c r="J1272" s="1">
        <v>0.2</v>
      </c>
      <c r="K1272" s="1">
        <v>10.744000000000007</v>
      </c>
      <c r="L1272" s="12">
        <f>VLOOKUP(train[[#This Row],[Sub-Category]],Análisis_ABC_XYZ[[#Headers],[#Data]],4,FALSE)</f>
        <v>0.44610841445725197</v>
      </c>
    </row>
    <row r="1273" spans="1:12" x14ac:dyDescent="0.35">
      <c r="A1273" s="2">
        <v>42285</v>
      </c>
      <c r="B1273" s="1" t="s">
        <v>34</v>
      </c>
      <c r="C1273" s="1" t="s">
        <v>1671</v>
      </c>
      <c r="D1273" s="1" t="s">
        <v>26</v>
      </c>
      <c r="E1273" s="1" t="s">
        <v>56</v>
      </c>
      <c r="F1273" s="18">
        <v>23.472000000000001</v>
      </c>
      <c r="G1273" t="s">
        <v>5738</v>
      </c>
      <c r="H1273" s="1">
        <f>IF(COUNTIF(G$2:G1273,G1273)=1,1,0)</f>
        <v>1</v>
      </c>
      <c r="I1273" s="1">
        <v>3</v>
      </c>
      <c r="J1273" s="1">
        <v>0.2</v>
      </c>
      <c r="K1273" s="1">
        <v>4.9877999999999982</v>
      </c>
      <c r="L1273" s="12">
        <f>VLOOKUP(train[[#This Row],[Sub-Category]],Análisis_ABC_XYZ[[#Headers],[#Data]],4,FALSE)</f>
        <v>0.52062335344040378</v>
      </c>
    </row>
    <row r="1274" spans="1:12" x14ac:dyDescent="0.35">
      <c r="A1274" s="2">
        <v>42285</v>
      </c>
      <c r="B1274" s="1" t="s">
        <v>89</v>
      </c>
      <c r="C1274" s="1" t="s">
        <v>1086</v>
      </c>
      <c r="D1274" s="1" t="s">
        <v>14</v>
      </c>
      <c r="E1274" s="1" t="s">
        <v>36</v>
      </c>
      <c r="F1274" s="18">
        <v>123.92</v>
      </c>
      <c r="G1274" t="s">
        <v>5297</v>
      </c>
      <c r="H1274" s="1">
        <f>IF(COUNTIF(G$2:G1274,G1274)=1,1,0)</f>
        <v>1</v>
      </c>
      <c r="I1274" s="1">
        <v>4</v>
      </c>
      <c r="J1274" s="1">
        <v>0</v>
      </c>
      <c r="K1274" s="1">
        <v>55.763999999999996</v>
      </c>
      <c r="L1274" s="12">
        <f>VLOOKUP(train[[#This Row],[Sub-Category]],Análisis_ABC_XYZ[[#Headers],[#Data]],4,FALSE)</f>
        <v>0.43613829632717294</v>
      </c>
    </row>
    <row r="1275" spans="1:12" x14ac:dyDescent="0.35">
      <c r="A1275" s="2">
        <v>42286</v>
      </c>
      <c r="B1275" s="1" t="s">
        <v>12</v>
      </c>
      <c r="C1275" s="1" t="s">
        <v>337</v>
      </c>
      <c r="D1275" s="1" t="s">
        <v>14</v>
      </c>
      <c r="E1275" s="1" t="s">
        <v>24</v>
      </c>
      <c r="F1275" s="18">
        <v>144.60000000000002</v>
      </c>
      <c r="G1275" t="s">
        <v>3291</v>
      </c>
      <c r="H1275" s="1">
        <f>IF(COUNTIF(G$2:G1275,G1275)=1,1,0)</f>
        <v>1</v>
      </c>
      <c r="I1275" s="1">
        <v>3</v>
      </c>
      <c r="J1275" s="1">
        <v>0</v>
      </c>
      <c r="K1275" s="1">
        <v>41.933999999999983</v>
      </c>
      <c r="L1275" s="12">
        <f>VLOOKUP(train[[#This Row],[Sub-Category]],Análisis_ABC_XYZ[[#Headers],[#Data]],4,FALSE)</f>
        <v>0.45632477063632687</v>
      </c>
    </row>
    <row r="1276" spans="1:12" x14ac:dyDescent="0.35">
      <c r="A1276" s="2">
        <v>42286</v>
      </c>
      <c r="B1276" s="1" t="s">
        <v>34</v>
      </c>
      <c r="C1276" s="1" t="s">
        <v>479</v>
      </c>
      <c r="D1276" s="1" t="s">
        <v>14</v>
      </c>
      <c r="E1276" s="1" t="s">
        <v>36</v>
      </c>
      <c r="F1276" s="18">
        <v>88.768000000000001</v>
      </c>
      <c r="G1276" t="s">
        <v>6329</v>
      </c>
      <c r="H1276" s="1">
        <f>IF(COUNTIF(G$2:G1276,G1276)=1,1,0)</f>
        <v>1</v>
      </c>
      <c r="I1276" s="1">
        <v>2</v>
      </c>
      <c r="J1276" s="1">
        <v>0.2</v>
      </c>
      <c r="K1276" s="1">
        <v>31.068799999999996</v>
      </c>
      <c r="L1276" s="12">
        <f>VLOOKUP(train[[#This Row],[Sub-Category]],Análisis_ABC_XYZ[[#Headers],[#Data]],4,FALSE)</f>
        <v>0.43613829632717294</v>
      </c>
    </row>
    <row r="1277" spans="1:12" x14ac:dyDescent="0.35">
      <c r="A1277" s="2">
        <v>42286</v>
      </c>
      <c r="B1277" s="1" t="s">
        <v>12</v>
      </c>
      <c r="C1277" s="1" t="s">
        <v>1803</v>
      </c>
      <c r="D1277" s="1" t="s">
        <v>26</v>
      </c>
      <c r="E1277" s="1" t="s">
        <v>27</v>
      </c>
      <c r="F1277" s="18">
        <v>15.991999999999999</v>
      </c>
      <c r="G1277" t="s">
        <v>3291</v>
      </c>
      <c r="H1277" s="1">
        <f>IF(COUNTIF(G$2:G1277,G1277)=1,1,0)</f>
        <v>0</v>
      </c>
      <c r="I1277" s="1">
        <v>1</v>
      </c>
      <c r="J1277" s="1">
        <v>0.2</v>
      </c>
      <c r="K1277" s="1">
        <v>-2.9985000000000022</v>
      </c>
      <c r="L1277" s="12">
        <f>VLOOKUP(train[[#This Row],[Sub-Category]],Análisis_ABC_XYZ[[#Headers],[#Data]],4,FALSE)</f>
        <v>0.41105220110552465</v>
      </c>
    </row>
    <row r="1278" spans="1:12" x14ac:dyDescent="0.35">
      <c r="A1278" s="2">
        <v>42287</v>
      </c>
      <c r="B1278" s="1" t="s">
        <v>39</v>
      </c>
      <c r="C1278" s="1" t="s">
        <v>588</v>
      </c>
      <c r="D1278" s="1" t="s">
        <v>26</v>
      </c>
      <c r="E1278" s="1" t="s">
        <v>27</v>
      </c>
      <c r="F1278" s="18">
        <v>755.94400000000019</v>
      </c>
      <c r="G1278" t="s">
        <v>2889</v>
      </c>
      <c r="H1278" s="1">
        <f>IF(COUNTIF(G$2:G1278,G1278)=1,1,0)</f>
        <v>1</v>
      </c>
      <c r="I1278" s="1">
        <v>7</v>
      </c>
      <c r="J1278" s="1">
        <v>0.2</v>
      </c>
      <c r="K1278" s="1">
        <v>66.145099999999957</v>
      </c>
      <c r="L1278" s="12">
        <f>VLOOKUP(train[[#This Row],[Sub-Category]],Análisis_ABC_XYZ[[#Headers],[#Data]],4,FALSE)</f>
        <v>0.41105220110552465</v>
      </c>
    </row>
    <row r="1279" spans="1:12" x14ac:dyDescent="0.35">
      <c r="A1279" s="2">
        <v>42287</v>
      </c>
      <c r="B1279" s="1" t="s">
        <v>39</v>
      </c>
      <c r="C1279" s="1" t="s">
        <v>1593</v>
      </c>
      <c r="D1279" s="1" t="s">
        <v>26</v>
      </c>
      <c r="E1279" s="1" t="s">
        <v>27</v>
      </c>
      <c r="F1279" s="18">
        <v>719.95200000000011</v>
      </c>
      <c r="G1279" t="s">
        <v>2889</v>
      </c>
      <c r="H1279" s="1">
        <f>IF(COUNTIF(G$2:G1279,G1279)=1,1,0)</f>
        <v>0</v>
      </c>
      <c r="I1279" s="1">
        <v>6</v>
      </c>
      <c r="J1279" s="1">
        <v>0.2</v>
      </c>
      <c r="K1279" s="1">
        <v>71.995200000000011</v>
      </c>
      <c r="L1279" s="12">
        <f>VLOOKUP(train[[#This Row],[Sub-Category]],Análisis_ABC_XYZ[[#Headers],[#Data]],4,FALSE)</f>
        <v>0.41105220110552465</v>
      </c>
    </row>
    <row r="1280" spans="1:12" x14ac:dyDescent="0.35">
      <c r="A1280" s="2">
        <v>42287</v>
      </c>
      <c r="B1280" s="1" t="s">
        <v>203</v>
      </c>
      <c r="C1280" s="1" t="s">
        <v>1908</v>
      </c>
      <c r="D1280" s="1" t="s">
        <v>14</v>
      </c>
      <c r="E1280" s="1" t="s">
        <v>24</v>
      </c>
      <c r="F1280" s="18">
        <v>255.84999999999997</v>
      </c>
      <c r="G1280" t="s">
        <v>5793</v>
      </c>
      <c r="H1280" s="1">
        <f>IF(COUNTIF(G$2:G1280,G1280)=1,1,0)</f>
        <v>1</v>
      </c>
      <c r="I1280" s="1">
        <v>7</v>
      </c>
      <c r="J1280" s="1">
        <v>0</v>
      </c>
      <c r="K1280" s="1">
        <v>112.57400000000001</v>
      </c>
      <c r="L1280" s="12">
        <f>VLOOKUP(train[[#This Row],[Sub-Category]],Análisis_ABC_XYZ[[#Headers],[#Data]],4,FALSE)</f>
        <v>0.45632477063632687</v>
      </c>
    </row>
    <row r="1281" spans="1:12" x14ac:dyDescent="0.35">
      <c r="A1281" s="2">
        <v>42287</v>
      </c>
      <c r="B1281" s="1" t="s">
        <v>12</v>
      </c>
      <c r="C1281" s="1" t="s">
        <v>53</v>
      </c>
      <c r="D1281" s="1" t="s">
        <v>8</v>
      </c>
      <c r="E1281" s="1" t="s">
        <v>11</v>
      </c>
      <c r="F1281" s="18">
        <v>122.352</v>
      </c>
      <c r="G1281" t="s">
        <v>3369</v>
      </c>
      <c r="H1281" s="1">
        <f>IF(COUNTIF(G$2:G1281,G1281)=1,1,0)</f>
        <v>1</v>
      </c>
      <c r="I1281" s="1">
        <v>3</v>
      </c>
      <c r="J1281" s="1">
        <v>0.2</v>
      </c>
      <c r="K1281" s="1">
        <v>13.764599999999994</v>
      </c>
      <c r="L1281" s="12">
        <f>VLOOKUP(train[[#This Row],[Sub-Category]],Análisis_ABC_XYZ[[#Headers],[#Data]],4,FALSE)</f>
        <v>0.46529189879902266</v>
      </c>
    </row>
    <row r="1282" spans="1:12" x14ac:dyDescent="0.35">
      <c r="A1282" s="2">
        <v>42287</v>
      </c>
      <c r="B1282" s="1" t="s">
        <v>157</v>
      </c>
      <c r="C1282" s="1" t="s">
        <v>1919</v>
      </c>
      <c r="D1282" s="1" t="s">
        <v>26</v>
      </c>
      <c r="E1282" s="1" t="s">
        <v>208</v>
      </c>
      <c r="F1282" s="18">
        <v>101.99400000000001</v>
      </c>
      <c r="G1282" t="s">
        <v>5588</v>
      </c>
      <c r="H1282" s="1">
        <f>IF(COUNTIF(G$2:G1282,G1282)=1,1,0)</f>
        <v>1</v>
      </c>
      <c r="I1282" s="1">
        <v>2</v>
      </c>
      <c r="J1282" s="1">
        <v>0.7</v>
      </c>
      <c r="K1282" s="1">
        <v>-71.39579999999998</v>
      </c>
      <c r="L1282" s="12">
        <f>VLOOKUP(train[[#This Row],[Sub-Category]],Análisis_ABC_XYZ[[#Headers],[#Data]],4,FALSE)</f>
        <v>0.5183572270896134</v>
      </c>
    </row>
    <row r="1283" spans="1:12" x14ac:dyDescent="0.35">
      <c r="A1283" s="2">
        <v>42287</v>
      </c>
      <c r="B1283" s="1" t="s">
        <v>104</v>
      </c>
      <c r="C1283" s="1" t="s">
        <v>971</v>
      </c>
      <c r="D1283" s="1" t="s">
        <v>8</v>
      </c>
      <c r="E1283" s="1" t="s">
        <v>22</v>
      </c>
      <c r="F1283" s="18">
        <v>46.872</v>
      </c>
      <c r="G1283" t="s">
        <v>6079</v>
      </c>
      <c r="H1283" s="1">
        <f>IF(COUNTIF(G$2:G1283,G1283)=1,1,0)</f>
        <v>1</v>
      </c>
      <c r="I1283" s="1">
        <v>7</v>
      </c>
      <c r="J1283" s="1">
        <v>0.2</v>
      </c>
      <c r="K1283" s="1">
        <v>3.5153999999999979</v>
      </c>
      <c r="L1283" s="12">
        <f>VLOOKUP(train[[#This Row],[Sub-Category]],Análisis_ABC_XYZ[[#Headers],[#Data]],4,FALSE)</f>
        <v>0.4595170286641902</v>
      </c>
    </row>
    <row r="1284" spans="1:12" x14ac:dyDescent="0.35">
      <c r="A1284" s="2">
        <v>42287</v>
      </c>
      <c r="B1284" s="1" t="s">
        <v>157</v>
      </c>
      <c r="C1284" s="1" t="s">
        <v>535</v>
      </c>
      <c r="D1284" s="1" t="s">
        <v>14</v>
      </c>
      <c r="E1284" s="1" t="s">
        <v>29</v>
      </c>
      <c r="F1284" s="18">
        <v>18.264000000000003</v>
      </c>
      <c r="G1284" t="s">
        <v>5588</v>
      </c>
      <c r="H1284" s="1">
        <f>IF(COUNTIF(G$2:G1284,G1284)=1,1,0)</f>
        <v>0</v>
      </c>
      <c r="I1284" s="1">
        <v>2</v>
      </c>
      <c r="J1284" s="1">
        <v>0.7</v>
      </c>
      <c r="K1284" s="1">
        <v>-13.393599999999999</v>
      </c>
      <c r="L1284" s="12">
        <f>VLOOKUP(train[[#This Row],[Sub-Category]],Análisis_ABC_XYZ[[#Headers],[#Data]],4,FALSE)</f>
        <v>0.46881743173671325</v>
      </c>
    </row>
    <row r="1285" spans="1:12" x14ac:dyDescent="0.35">
      <c r="A1285" s="2">
        <v>42287</v>
      </c>
      <c r="B1285" s="1" t="s">
        <v>12</v>
      </c>
      <c r="C1285" s="1" t="s">
        <v>652</v>
      </c>
      <c r="D1285" s="1" t="s">
        <v>14</v>
      </c>
      <c r="E1285" s="1" t="s">
        <v>61</v>
      </c>
      <c r="F1285" s="18">
        <v>15.28</v>
      </c>
      <c r="G1285" t="s">
        <v>3369</v>
      </c>
      <c r="H1285" s="1">
        <f>IF(COUNTIF(G$2:G1285,G1285)=1,1,0)</f>
        <v>0</v>
      </c>
      <c r="I1285" s="1">
        <v>2</v>
      </c>
      <c r="J1285" s="1">
        <v>0</v>
      </c>
      <c r="K1285" s="1">
        <v>7.4871999999999996</v>
      </c>
      <c r="L1285" s="12">
        <f>VLOOKUP(train[[#This Row],[Sub-Category]],Análisis_ABC_XYZ[[#Headers],[#Data]],4,FALSE)</f>
        <v>0.44424167803735209</v>
      </c>
    </row>
    <row r="1286" spans="1:12" x14ac:dyDescent="0.35">
      <c r="A1286" s="2">
        <v>42287</v>
      </c>
      <c r="B1286" s="1" t="s">
        <v>39</v>
      </c>
      <c r="C1286" s="1" t="s">
        <v>1292</v>
      </c>
      <c r="D1286" s="1" t="s">
        <v>14</v>
      </c>
      <c r="E1286" s="1" t="s">
        <v>29</v>
      </c>
      <c r="F1286" s="18">
        <v>11.979999999999997</v>
      </c>
      <c r="G1286" t="s">
        <v>2889</v>
      </c>
      <c r="H1286" s="1">
        <f>IF(COUNTIF(G$2:G1286,G1286)=1,1,0)</f>
        <v>0</v>
      </c>
      <c r="I1286" s="1">
        <v>5</v>
      </c>
      <c r="J1286" s="1">
        <v>0.8</v>
      </c>
      <c r="K1286" s="1">
        <v>-19.16800000000001</v>
      </c>
      <c r="L1286" s="12">
        <f>VLOOKUP(train[[#This Row],[Sub-Category]],Análisis_ABC_XYZ[[#Headers],[#Data]],4,FALSE)</f>
        <v>0.46881743173671325</v>
      </c>
    </row>
    <row r="1287" spans="1:12" x14ac:dyDescent="0.35">
      <c r="A1287" s="2">
        <v>42287</v>
      </c>
      <c r="B1287" s="1" t="s">
        <v>39</v>
      </c>
      <c r="C1287" s="1" t="s">
        <v>364</v>
      </c>
      <c r="D1287" s="1" t="s">
        <v>14</v>
      </c>
      <c r="E1287" s="1" t="s">
        <v>29</v>
      </c>
      <c r="F1287" s="18">
        <v>0.8979999999999998</v>
      </c>
      <c r="G1287" s="1" t="s">
        <v>2889</v>
      </c>
      <c r="H1287" s="1">
        <f>IF(COUNTIF(G$2:G1287,G1287)=1,1,0)</f>
        <v>0</v>
      </c>
      <c r="I1287" s="1">
        <v>1</v>
      </c>
      <c r="J1287" s="1">
        <v>0.8</v>
      </c>
      <c r="K1287" s="1">
        <v>-1.5715000000000008</v>
      </c>
      <c r="L1287" s="12">
        <f>VLOOKUP(train[[#This Row],[Sub-Category]],Análisis_ABC_XYZ[[#Headers],[#Data]],4,FALSE)</f>
        <v>0.46881743173671325</v>
      </c>
    </row>
    <row r="1288" spans="1:12" x14ac:dyDescent="0.35">
      <c r="A1288" s="2">
        <v>42288</v>
      </c>
      <c r="B1288" s="1" t="s">
        <v>12</v>
      </c>
      <c r="C1288" s="1" t="s">
        <v>1703</v>
      </c>
      <c r="D1288" s="1" t="s">
        <v>8</v>
      </c>
      <c r="E1288" s="1" t="s">
        <v>11</v>
      </c>
      <c r="F1288" s="18">
        <v>433.56800000000004</v>
      </c>
      <c r="G1288" t="s">
        <v>4093</v>
      </c>
      <c r="H1288" s="1">
        <f>IF(COUNTIF(G$2:G1288,G1288)=1,1,0)</f>
        <v>1</v>
      </c>
      <c r="I1288" s="1">
        <v>2</v>
      </c>
      <c r="J1288" s="1">
        <v>0.2</v>
      </c>
      <c r="K1288" s="1">
        <v>-65.035200000000046</v>
      </c>
      <c r="L1288" s="12">
        <f>VLOOKUP(train[[#This Row],[Sub-Category]],Análisis_ABC_XYZ[[#Headers],[#Data]],4,FALSE)</f>
        <v>0.46529189879902266</v>
      </c>
    </row>
    <row r="1289" spans="1:12" x14ac:dyDescent="0.35">
      <c r="A1289" s="2">
        <v>42288</v>
      </c>
      <c r="B1289" s="1" t="s">
        <v>37</v>
      </c>
      <c r="C1289" s="1" t="s">
        <v>1687</v>
      </c>
      <c r="D1289" s="1" t="s">
        <v>26</v>
      </c>
      <c r="E1289" s="1" t="s">
        <v>56</v>
      </c>
      <c r="F1289" s="18">
        <v>345</v>
      </c>
      <c r="G1289" t="s">
        <v>2372</v>
      </c>
      <c r="H1289" s="1">
        <f>IF(COUNTIF(G$2:G1289,G1289)=1,1,0)</f>
        <v>1</v>
      </c>
      <c r="I1289" s="1">
        <v>5</v>
      </c>
      <c r="J1289" s="1">
        <v>0</v>
      </c>
      <c r="K1289" s="1">
        <v>58.649999999999984</v>
      </c>
      <c r="L1289" s="12">
        <f>VLOOKUP(train[[#This Row],[Sub-Category]],Análisis_ABC_XYZ[[#Headers],[#Data]],4,FALSE)</f>
        <v>0.52062335344040378</v>
      </c>
    </row>
    <row r="1290" spans="1:12" x14ac:dyDescent="0.35">
      <c r="A1290" s="2">
        <v>42288</v>
      </c>
      <c r="B1290" s="1" t="s">
        <v>52</v>
      </c>
      <c r="C1290" s="1" t="s">
        <v>784</v>
      </c>
      <c r="D1290" s="1" t="s">
        <v>14</v>
      </c>
      <c r="E1290" s="1" t="s">
        <v>20</v>
      </c>
      <c r="F1290" s="18">
        <v>281.904</v>
      </c>
      <c r="G1290" t="s">
        <v>6571</v>
      </c>
      <c r="H1290" s="1">
        <f>IF(COUNTIF(G$2:G1290,G1290)=1,1,0)</f>
        <v>1</v>
      </c>
      <c r="I1290" s="1">
        <v>2</v>
      </c>
      <c r="J1290" s="1">
        <v>0.2</v>
      </c>
      <c r="K1290" s="1">
        <v>10.571399999999983</v>
      </c>
      <c r="L1290" s="12">
        <f>VLOOKUP(train[[#This Row],[Sub-Category]],Análisis_ABC_XYZ[[#Headers],[#Data]],4,FALSE)</f>
        <v>0.44610841445725197</v>
      </c>
    </row>
    <row r="1291" spans="1:12" x14ac:dyDescent="0.35">
      <c r="A1291" s="2">
        <v>42288</v>
      </c>
      <c r="B1291" s="1" t="s">
        <v>52</v>
      </c>
      <c r="C1291" s="1" t="s">
        <v>620</v>
      </c>
      <c r="D1291" s="1" t="s">
        <v>14</v>
      </c>
      <c r="E1291" s="1" t="s">
        <v>61</v>
      </c>
      <c r="F1291" s="18">
        <v>201.43200000000002</v>
      </c>
      <c r="G1291" t="s">
        <v>6571</v>
      </c>
      <c r="H1291" s="1">
        <f>IF(COUNTIF(G$2:G1291,G1291)=1,1,0)</f>
        <v>0</v>
      </c>
      <c r="I1291" s="1">
        <v>3</v>
      </c>
      <c r="J1291" s="1">
        <v>0.2</v>
      </c>
      <c r="K1291" s="1">
        <v>67.983299999999986</v>
      </c>
      <c r="L1291" s="12">
        <f>VLOOKUP(train[[#This Row],[Sub-Category]],Análisis_ABC_XYZ[[#Headers],[#Data]],4,FALSE)</f>
        <v>0.44424167803735209</v>
      </c>
    </row>
    <row r="1292" spans="1:12" x14ac:dyDescent="0.35">
      <c r="A1292" s="2">
        <v>42288</v>
      </c>
      <c r="B1292" s="1" t="s">
        <v>37</v>
      </c>
      <c r="C1292" s="1" t="s">
        <v>1205</v>
      </c>
      <c r="D1292" s="1" t="s">
        <v>8</v>
      </c>
      <c r="E1292" s="1" t="s">
        <v>22</v>
      </c>
      <c r="F1292" s="18">
        <v>63.47</v>
      </c>
      <c r="G1292" t="s">
        <v>2372</v>
      </c>
      <c r="H1292" s="1">
        <f>IF(COUNTIF(G$2:G1292,G1292)=1,1,0)</f>
        <v>0</v>
      </c>
      <c r="I1292" s="1">
        <v>11</v>
      </c>
      <c r="J1292" s="1">
        <v>0</v>
      </c>
      <c r="K1292" s="1">
        <v>19.040999999999997</v>
      </c>
      <c r="L1292" s="12">
        <f>VLOOKUP(train[[#This Row],[Sub-Category]],Análisis_ABC_XYZ[[#Headers],[#Data]],4,FALSE)</f>
        <v>0.4595170286641902</v>
      </c>
    </row>
    <row r="1293" spans="1:12" x14ac:dyDescent="0.35">
      <c r="A1293" s="2">
        <v>42288</v>
      </c>
      <c r="B1293" s="1" t="s">
        <v>12</v>
      </c>
      <c r="C1293" s="1" t="s">
        <v>928</v>
      </c>
      <c r="D1293" s="1" t="s">
        <v>14</v>
      </c>
      <c r="E1293" s="1" t="s">
        <v>20</v>
      </c>
      <c r="F1293" s="18">
        <v>31.92</v>
      </c>
      <c r="G1293" t="s">
        <v>4093</v>
      </c>
      <c r="H1293" s="1">
        <f>IF(COUNTIF(G$2:G1293,G1293)=1,1,0)</f>
        <v>0</v>
      </c>
      <c r="I1293" s="1">
        <v>4</v>
      </c>
      <c r="J1293" s="1">
        <v>0</v>
      </c>
      <c r="K1293" s="1">
        <v>8.299199999999999</v>
      </c>
      <c r="L1293" s="12">
        <f>VLOOKUP(train[[#This Row],[Sub-Category]],Análisis_ABC_XYZ[[#Headers],[#Data]],4,FALSE)</f>
        <v>0.44610841445725197</v>
      </c>
    </row>
    <row r="1294" spans="1:12" x14ac:dyDescent="0.35">
      <c r="A1294" s="2">
        <v>42288</v>
      </c>
      <c r="B1294" s="1" t="s">
        <v>501</v>
      </c>
      <c r="C1294" s="1" t="s">
        <v>1419</v>
      </c>
      <c r="D1294" s="1" t="s">
        <v>8</v>
      </c>
      <c r="E1294" s="1" t="s">
        <v>22</v>
      </c>
      <c r="F1294" s="18">
        <v>8.92</v>
      </c>
      <c r="G1294" t="s">
        <v>2752</v>
      </c>
      <c r="H1294" s="1">
        <f>IF(COUNTIF(G$2:G1294,G1294)=1,1,0)</f>
        <v>1</v>
      </c>
      <c r="I1294" s="1">
        <v>4</v>
      </c>
      <c r="J1294" s="1">
        <v>0</v>
      </c>
      <c r="K1294" s="1">
        <v>3.9248000000000003</v>
      </c>
      <c r="L1294" s="12">
        <f>VLOOKUP(train[[#This Row],[Sub-Category]],Análisis_ABC_XYZ[[#Headers],[#Data]],4,FALSE)</f>
        <v>0.4595170286641902</v>
      </c>
    </row>
    <row r="1295" spans="1:12" x14ac:dyDescent="0.35">
      <c r="A1295" s="2">
        <v>42288</v>
      </c>
      <c r="B1295" s="1" t="s">
        <v>12</v>
      </c>
      <c r="C1295" s="1" t="s">
        <v>652</v>
      </c>
      <c r="D1295" s="1" t="s">
        <v>14</v>
      </c>
      <c r="E1295" s="1" t="s">
        <v>61</v>
      </c>
      <c r="F1295" s="18">
        <v>7.64</v>
      </c>
      <c r="G1295" t="s">
        <v>2772</v>
      </c>
      <c r="H1295" s="1">
        <f>IF(COUNTIF(G$2:G1295,G1295)=1,1,0)</f>
        <v>1</v>
      </c>
      <c r="I1295" s="1">
        <v>1</v>
      </c>
      <c r="J1295" s="1">
        <v>0</v>
      </c>
      <c r="K1295" s="1">
        <v>3.7435999999999998</v>
      </c>
      <c r="L1295" s="12">
        <f>VLOOKUP(train[[#This Row],[Sub-Category]],Análisis_ABC_XYZ[[#Headers],[#Data]],4,FALSE)</f>
        <v>0.44424167803735209</v>
      </c>
    </row>
    <row r="1296" spans="1:12" x14ac:dyDescent="0.35">
      <c r="A1296" s="2">
        <v>42288</v>
      </c>
      <c r="B1296" s="1" t="s">
        <v>501</v>
      </c>
      <c r="C1296" s="1" t="s">
        <v>13</v>
      </c>
      <c r="D1296" s="1" t="s">
        <v>14</v>
      </c>
      <c r="E1296" s="1" t="s">
        <v>15</v>
      </c>
      <c r="F1296" s="18">
        <v>7.31</v>
      </c>
      <c r="G1296" t="s">
        <v>2752</v>
      </c>
      <c r="H1296" s="1">
        <f>IF(COUNTIF(G$2:G1296,G1296)=1,1,0)</f>
        <v>0</v>
      </c>
      <c r="I1296" s="1">
        <v>1</v>
      </c>
      <c r="J1296" s="1">
        <v>0</v>
      </c>
      <c r="K1296" s="1">
        <v>3.4356999999999998</v>
      </c>
      <c r="L1296" s="12">
        <f>VLOOKUP(train[[#This Row],[Sub-Category]],Análisis_ABC_XYZ[[#Headers],[#Data]],4,FALSE)</f>
        <v>0.4647369236065339</v>
      </c>
    </row>
    <row r="1297" spans="1:12" x14ac:dyDescent="0.35">
      <c r="A1297" s="2">
        <v>42289</v>
      </c>
      <c r="B1297" s="1" t="s">
        <v>72</v>
      </c>
      <c r="C1297" s="1" t="s">
        <v>1273</v>
      </c>
      <c r="D1297" s="1" t="s">
        <v>14</v>
      </c>
      <c r="E1297" s="1" t="s">
        <v>182</v>
      </c>
      <c r="F1297" s="18">
        <v>22.240000000000002</v>
      </c>
      <c r="G1297" t="s">
        <v>3725</v>
      </c>
      <c r="H1297" s="1">
        <f>IF(COUNTIF(G$2:G1297,G1297)=1,1,0)</f>
        <v>1</v>
      </c>
      <c r="I1297" s="1">
        <v>2</v>
      </c>
      <c r="J1297" s="1">
        <v>0.2</v>
      </c>
      <c r="K1297" s="1">
        <v>2.5019999999999971</v>
      </c>
      <c r="L1297" s="12">
        <f>VLOOKUP(train[[#This Row],[Sub-Category]],Análisis_ABC_XYZ[[#Headers],[#Data]],4,FALSE)</f>
        <v>0.53938093436526824</v>
      </c>
    </row>
    <row r="1298" spans="1:12" x14ac:dyDescent="0.35">
      <c r="A1298" s="2">
        <v>42289</v>
      </c>
      <c r="B1298" s="1" t="s">
        <v>12</v>
      </c>
      <c r="C1298" s="1" t="s">
        <v>123</v>
      </c>
      <c r="D1298" s="1" t="s">
        <v>14</v>
      </c>
      <c r="E1298" s="1" t="s">
        <v>20</v>
      </c>
      <c r="F1298" s="18">
        <v>21.39</v>
      </c>
      <c r="G1298" t="s">
        <v>2121</v>
      </c>
      <c r="H1298" s="1">
        <f>IF(COUNTIF(G$2:G1298,G1298)=1,1,0)</f>
        <v>1</v>
      </c>
      <c r="I1298" s="1">
        <v>1</v>
      </c>
      <c r="J1298" s="1">
        <v>0</v>
      </c>
      <c r="K1298" s="1">
        <v>6.2030999999999992</v>
      </c>
      <c r="L1298" s="12">
        <f>VLOOKUP(train[[#This Row],[Sub-Category]],Análisis_ABC_XYZ[[#Headers],[#Data]],4,FALSE)</f>
        <v>0.44610841445725197</v>
      </c>
    </row>
    <row r="1299" spans="1:12" x14ac:dyDescent="0.35">
      <c r="A1299" s="2">
        <v>42289</v>
      </c>
      <c r="B1299" s="1" t="s">
        <v>12</v>
      </c>
      <c r="C1299" s="1" t="s">
        <v>122</v>
      </c>
      <c r="D1299" s="1" t="s">
        <v>14</v>
      </c>
      <c r="E1299" s="1" t="s">
        <v>24</v>
      </c>
      <c r="F1299" s="18">
        <v>14.9</v>
      </c>
      <c r="G1299" t="s">
        <v>2121</v>
      </c>
      <c r="H1299" s="1">
        <f>IF(COUNTIF(G$2:G1299,G1299)=1,1,0)</f>
        <v>0</v>
      </c>
      <c r="I1299" s="1">
        <v>5</v>
      </c>
      <c r="J1299" s="1">
        <v>0</v>
      </c>
      <c r="K1299" s="1">
        <v>4.1720000000000006</v>
      </c>
      <c r="L1299" s="12">
        <f>VLOOKUP(train[[#This Row],[Sub-Category]],Análisis_ABC_XYZ[[#Headers],[#Data]],4,FALSE)</f>
        <v>0.45632477063632687</v>
      </c>
    </row>
    <row r="1300" spans="1:12" x14ac:dyDescent="0.35">
      <c r="A1300" s="2">
        <v>42290</v>
      </c>
      <c r="B1300" s="1" t="s">
        <v>37</v>
      </c>
      <c r="C1300" s="1" t="s">
        <v>313</v>
      </c>
      <c r="D1300" s="1" t="s">
        <v>8</v>
      </c>
      <c r="E1300" s="1" t="s">
        <v>18</v>
      </c>
      <c r="F1300" s="18">
        <v>1298.55</v>
      </c>
      <c r="G1300" t="s">
        <v>3062</v>
      </c>
      <c r="H1300" s="1">
        <f>IF(COUNTIF(G$2:G1300,G1300)=1,1,0)</f>
        <v>1</v>
      </c>
      <c r="I1300" s="1">
        <v>5</v>
      </c>
      <c r="J1300" s="1">
        <v>0</v>
      </c>
      <c r="K1300" s="1">
        <v>311.65199999999999</v>
      </c>
      <c r="L1300" s="12">
        <f>VLOOKUP(train[[#This Row],[Sub-Category]],Análisis_ABC_XYZ[[#Headers],[#Data]],4,FALSE)</f>
        <v>0.55975208308209756</v>
      </c>
    </row>
    <row r="1301" spans="1:12" x14ac:dyDescent="0.35">
      <c r="A1301" s="2">
        <v>42290</v>
      </c>
      <c r="B1301" s="1" t="s">
        <v>37</v>
      </c>
      <c r="C1301" s="1" t="s">
        <v>617</v>
      </c>
      <c r="D1301" s="1" t="s">
        <v>26</v>
      </c>
      <c r="E1301" s="1" t="s">
        <v>56</v>
      </c>
      <c r="F1301" s="18">
        <v>25.78</v>
      </c>
      <c r="G1301" t="s">
        <v>3062</v>
      </c>
      <c r="H1301" s="1">
        <f>IF(COUNTIF(G$2:G1301,G1301)=1,1,0)</f>
        <v>0</v>
      </c>
      <c r="I1301" s="1">
        <v>2</v>
      </c>
      <c r="J1301" s="1">
        <v>0</v>
      </c>
      <c r="K1301" s="1">
        <v>2.5779999999999994</v>
      </c>
      <c r="L1301" s="12">
        <f>VLOOKUP(train[[#This Row],[Sub-Category]],Análisis_ABC_XYZ[[#Headers],[#Data]],4,FALSE)</f>
        <v>0.52062335344040378</v>
      </c>
    </row>
    <row r="1302" spans="1:12" x14ac:dyDescent="0.35">
      <c r="A1302" s="2">
        <v>42290</v>
      </c>
      <c r="B1302" s="1" t="s">
        <v>107</v>
      </c>
      <c r="C1302" s="1" t="s">
        <v>1763</v>
      </c>
      <c r="D1302" s="1" t="s">
        <v>26</v>
      </c>
      <c r="E1302" s="1" t="s">
        <v>56</v>
      </c>
      <c r="F1302" s="18">
        <v>22.96</v>
      </c>
      <c r="G1302" t="s">
        <v>2402</v>
      </c>
      <c r="H1302" s="1">
        <f>IF(COUNTIF(G$2:G1302,G1302)=1,1,0)</f>
        <v>1</v>
      </c>
      <c r="I1302" s="1">
        <v>2</v>
      </c>
      <c r="J1302" s="1">
        <v>0</v>
      </c>
      <c r="K1302" s="1">
        <v>4.3623999999999974</v>
      </c>
      <c r="L1302" s="12">
        <f>VLOOKUP(train[[#This Row],[Sub-Category]],Análisis_ABC_XYZ[[#Headers],[#Data]],4,FALSE)</f>
        <v>0.52062335344040378</v>
      </c>
    </row>
    <row r="1303" spans="1:12" x14ac:dyDescent="0.35">
      <c r="A1303" s="2">
        <v>42290</v>
      </c>
      <c r="B1303" s="1" t="s">
        <v>107</v>
      </c>
      <c r="C1303" s="1" t="s">
        <v>1893</v>
      </c>
      <c r="D1303" s="1" t="s">
        <v>14</v>
      </c>
      <c r="E1303" s="1" t="s">
        <v>20</v>
      </c>
      <c r="F1303" s="18">
        <v>315.2</v>
      </c>
      <c r="G1303" t="s">
        <v>2402</v>
      </c>
      <c r="H1303" s="1">
        <f>IF(COUNTIF(G$2:G1303,G1303)=1,1,0)</f>
        <v>0</v>
      </c>
      <c r="I1303" s="1">
        <v>4</v>
      </c>
      <c r="J1303" s="1">
        <v>0</v>
      </c>
      <c r="K1303" s="1">
        <v>6.3040000000000305</v>
      </c>
      <c r="L1303" s="12">
        <f>VLOOKUP(train[[#This Row],[Sub-Category]],Análisis_ABC_XYZ[[#Headers],[#Data]],4,FALSE)</f>
        <v>0.44610841445725197</v>
      </c>
    </row>
    <row r="1304" spans="1:12" x14ac:dyDescent="0.35">
      <c r="A1304" s="2">
        <v>42290</v>
      </c>
      <c r="B1304" s="1" t="s">
        <v>239</v>
      </c>
      <c r="C1304" s="1" t="s">
        <v>879</v>
      </c>
      <c r="D1304" s="1" t="s">
        <v>8</v>
      </c>
      <c r="E1304" s="1" t="s">
        <v>11</v>
      </c>
      <c r="F1304" s="18">
        <v>245.98</v>
      </c>
      <c r="G1304" t="s">
        <v>3568</v>
      </c>
      <c r="H1304" s="1">
        <f>IF(COUNTIF(G$2:G1304,G1304)=1,1,0)</f>
        <v>1</v>
      </c>
      <c r="I1304" s="1">
        <v>2</v>
      </c>
      <c r="J1304" s="1">
        <v>0</v>
      </c>
      <c r="K1304" s="1">
        <v>27.057799999999986</v>
      </c>
      <c r="L1304" s="12">
        <f>VLOOKUP(train[[#This Row],[Sub-Category]],Análisis_ABC_XYZ[[#Headers],[#Data]],4,FALSE)</f>
        <v>0.46529189879902266</v>
      </c>
    </row>
    <row r="1305" spans="1:12" x14ac:dyDescent="0.35">
      <c r="A1305" s="2">
        <v>42290</v>
      </c>
      <c r="B1305" s="1" t="s">
        <v>37</v>
      </c>
      <c r="C1305" s="1" t="s">
        <v>714</v>
      </c>
      <c r="D1305" s="1" t="s">
        <v>14</v>
      </c>
      <c r="E1305" s="1" t="s">
        <v>31</v>
      </c>
      <c r="F1305" s="18">
        <v>213.92</v>
      </c>
      <c r="G1305" t="s">
        <v>3062</v>
      </c>
      <c r="H1305" s="1">
        <f>IF(COUNTIF(G$2:G1305,G1305)=1,1,0)</f>
        <v>0</v>
      </c>
      <c r="I1305" s="1">
        <v>4</v>
      </c>
      <c r="J1305" s="1">
        <v>0</v>
      </c>
      <c r="K1305" s="1">
        <v>62.036799999999971</v>
      </c>
      <c r="L1305" s="12">
        <f>VLOOKUP(train[[#This Row],[Sub-Category]],Análisis_ABC_XYZ[[#Headers],[#Data]],4,FALSE)</f>
        <v>0.49507917887403441</v>
      </c>
    </row>
    <row r="1306" spans="1:12" x14ac:dyDescent="0.35">
      <c r="A1306" s="2">
        <v>42290</v>
      </c>
      <c r="B1306" s="1" t="s">
        <v>107</v>
      </c>
      <c r="C1306" s="1" t="s">
        <v>1114</v>
      </c>
      <c r="D1306" s="1" t="s">
        <v>14</v>
      </c>
      <c r="E1306" s="1" t="s">
        <v>61</v>
      </c>
      <c r="F1306" s="18">
        <v>36.4</v>
      </c>
      <c r="G1306" t="s">
        <v>2402</v>
      </c>
      <c r="H1306" s="1">
        <f>IF(COUNTIF(G$2:G1306,G1306)=1,1,0)</f>
        <v>0</v>
      </c>
      <c r="I1306" s="1">
        <v>5</v>
      </c>
      <c r="J1306" s="1">
        <v>0</v>
      </c>
      <c r="K1306" s="1">
        <v>17.472000000000001</v>
      </c>
      <c r="L1306" s="12">
        <f>VLOOKUP(train[[#This Row],[Sub-Category]],Análisis_ABC_XYZ[[#Headers],[#Data]],4,FALSE)</f>
        <v>0.44424167803735209</v>
      </c>
    </row>
    <row r="1307" spans="1:12" x14ac:dyDescent="0.35">
      <c r="A1307" s="2">
        <v>42290</v>
      </c>
      <c r="B1307" s="1" t="s">
        <v>239</v>
      </c>
      <c r="C1307" s="1" t="s">
        <v>137</v>
      </c>
      <c r="D1307" s="1" t="s">
        <v>14</v>
      </c>
      <c r="E1307" s="1" t="s">
        <v>29</v>
      </c>
      <c r="F1307" s="18">
        <v>18.940000000000001</v>
      </c>
      <c r="G1307" t="s">
        <v>3568</v>
      </c>
      <c r="H1307" s="1">
        <f>IF(COUNTIF(G$2:G1307,G1307)=1,1,0)</f>
        <v>0</v>
      </c>
      <c r="I1307" s="1">
        <v>1</v>
      </c>
      <c r="J1307" s="1">
        <v>0</v>
      </c>
      <c r="K1307" s="1">
        <v>9.4700000000000006</v>
      </c>
      <c r="L1307" s="12">
        <f>VLOOKUP(train[[#This Row],[Sub-Category]],Análisis_ABC_XYZ[[#Headers],[#Data]],4,FALSE)</f>
        <v>0.46881743173671325</v>
      </c>
    </row>
    <row r="1308" spans="1:12" x14ac:dyDescent="0.35">
      <c r="A1308" s="2">
        <v>42290</v>
      </c>
      <c r="B1308" s="1" t="s">
        <v>107</v>
      </c>
      <c r="C1308" s="1" t="s">
        <v>948</v>
      </c>
      <c r="D1308" s="1" t="s">
        <v>14</v>
      </c>
      <c r="E1308" s="1" t="s">
        <v>29</v>
      </c>
      <c r="F1308" s="18">
        <v>15.18</v>
      </c>
      <c r="G1308" t="s">
        <v>2402</v>
      </c>
      <c r="H1308" s="1">
        <f>IF(COUNTIF(G$2:G1308,G1308)=1,1,0)</f>
        <v>0</v>
      </c>
      <c r="I1308" s="1">
        <v>3</v>
      </c>
      <c r="J1308" s="1">
        <v>0</v>
      </c>
      <c r="K1308" s="1">
        <v>7.1345999999999989</v>
      </c>
      <c r="L1308" s="12">
        <f>VLOOKUP(train[[#This Row],[Sub-Category]],Análisis_ABC_XYZ[[#Headers],[#Data]],4,FALSE)</f>
        <v>0.46881743173671325</v>
      </c>
    </row>
    <row r="1309" spans="1:12" x14ac:dyDescent="0.35">
      <c r="A1309" s="2">
        <v>42290</v>
      </c>
      <c r="B1309" s="1" t="s">
        <v>37</v>
      </c>
      <c r="C1309" s="1" t="s">
        <v>713</v>
      </c>
      <c r="D1309" s="1" t="s">
        <v>14</v>
      </c>
      <c r="E1309" s="1" t="s">
        <v>24</v>
      </c>
      <c r="F1309" s="18">
        <v>11.52</v>
      </c>
      <c r="G1309" t="s">
        <v>3062</v>
      </c>
      <c r="H1309" s="1">
        <f>IF(COUNTIF(G$2:G1309,G1309)=1,1,0)</f>
        <v>0</v>
      </c>
      <c r="I1309" s="1">
        <v>4</v>
      </c>
      <c r="J1309" s="1">
        <v>0</v>
      </c>
      <c r="K1309" s="1">
        <v>3.2256</v>
      </c>
      <c r="L1309" s="12">
        <f>VLOOKUP(train[[#This Row],[Sub-Category]],Análisis_ABC_XYZ[[#Headers],[#Data]],4,FALSE)</f>
        <v>0.45632477063632687</v>
      </c>
    </row>
    <row r="1310" spans="1:12" x14ac:dyDescent="0.35">
      <c r="A1310" s="2">
        <v>42290</v>
      </c>
      <c r="B1310" s="1" t="s">
        <v>89</v>
      </c>
      <c r="C1310" s="1" t="s">
        <v>571</v>
      </c>
      <c r="D1310" s="1" t="s">
        <v>14</v>
      </c>
      <c r="E1310" s="1" t="s">
        <v>29</v>
      </c>
      <c r="F1310" s="18">
        <v>7.7520000000000007</v>
      </c>
      <c r="G1310" t="s">
        <v>4849</v>
      </c>
      <c r="H1310" s="1">
        <f>IF(COUNTIF(G$2:G1310,G1310)=1,1,0)</f>
        <v>1</v>
      </c>
      <c r="I1310" s="1">
        <v>3</v>
      </c>
      <c r="J1310" s="1">
        <v>0.2</v>
      </c>
      <c r="K1310" s="1">
        <v>2.8100999999999998</v>
      </c>
      <c r="L1310" s="12">
        <f>VLOOKUP(train[[#This Row],[Sub-Category]],Análisis_ABC_XYZ[[#Headers],[#Data]],4,FALSE)</f>
        <v>0.46881743173671325</v>
      </c>
    </row>
    <row r="1311" spans="1:12" x14ac:dyDescent="0.35">
      <c r="A1311" s="2">
        <v>42291</v>
      </c>
      <c r="B1311" s="1" t="s">
        <v>39</v>
      </c>
      <c r="C1311" s="1" t="s">
        <v>679</v>
      </c>
      <c r="D1311" s="1" t="s">
        <v>26</v>
      </c>
      <c r="E1311" s="1" t="s">
        <v>363</v>
      </c>
      <c r="F1311" s="18">
        <v>1999.96</v>
      </c>
      <c r="G1311" t="s">
        <v>2320</v>
      </c>
      <c r="H1311" s="1">
        <f>IF(COUNTIF(G$2:G1311,G1311)=1,1,0)</f>
        <v>1</v>
      </c>
      <c r="I1311" s="1">
        <v>5</v>
      </c>
      <c r="J1311" s="1">
        <v>0.2</v>
      </c>
      <c r="K1311" s="1">
        <v>624.98749999999995</v>
      </c>
      <c r="L1311" s="12">
        <f>VLOOKUP(train[[#This Row],[Sub-Category]],Análisis_ABC_XYZ[[#Headers],[#Data]],4,FALSE)</f>
        <v>0.62810530827000832</v>
      </c>
    </row>
    <row r="1312" spans="1:12" x14ac:dyDescent="0.35">
      <c r="A1312" s="2">
        <v>42291</v>
      </c>
      <c r="B1312" s="1" t="s">
        <v>370</v>
      </c>
      <c r="C1312" s="1" t="s">
        <v>1761</v>
      </c>
      <c r="D1312" s="1" t="s">
        <v>8</v>
      </c>
      <c r="E1312" s="1" t="s">
        <v>11</v>
      </c>
      <c r="F1312" s="18">
        <v>1628.82</v>
      </c>
      <c r="G1312" t="s">
        <v>2142</v>
      </c>
      <c r="H1312" s="1">
        <f>IF(COUNTIF(G$2:G1312,G1312)=1,1,0)</f>
        <v>1</v>
      </c>
      <c r="I1312" s="1">
        <v>9</v>
      </c>
      <c r="J1312" s="1">
        <v>0</v>
      </c>
      <c r="K1312" s="1">
        <v>260.61120000000017</v>
      </c>
      <c r="L1312" s="12">
        <f>VLOOKUP(train[[#This Row],[Sub-Category]],Análisis_ABC_XYZ[[#Headers],[#Data]],4,FALSE)</f>
        <v>0.46529189879902266</v>
      </c>
    </row>
    <row r="1313" spans="1:12" x14ac:dyDescent="0.35">
      <c r="A1313" s="2">
        <v>42291</v>
      </c>
      <c r="B1313" s="1" t="s">
        <v>370</v>
      </c>
      <c r="C1313" s="1" t="s">
        <v>1080</v>
      </c>
      <c r="D1313" s="1" t="s">
        <v>26</v>
      </c>
      <c r="E1313" s="1" t="s">
        <v>56</v>
      </c>
      <c r="F1313" s="18">
        <v>177</v>
      </c>
      <c r="G1313" t="s">
        <v>2142</v>
      </c>
      <c r="H1313" s="1">
        <f>IF(COUNTIF(G$2:G1313,G1313)=1,1,0)</f>
        <v>0</v>
      </c>
      <c r="I1313" s="1">
        <v>3</v>
      </c>
      <c r="J1313" s="1">
        <v>0</v>
      </c>
      <c r="K1313" s="1">
        <v>30.089999999999982</v>
      </c>
      <c r="L1313" s="12">
        <f>VLOOKUP(train[[#This Row],[Sub-Category]],Análisis_ABC_XYZ[[#Headers],[#Data]],4,FALSE)</f>
        <v>0.52062335344040378</v>
      </c>
    </row>
    <row r="1314" spans="1:12" x14ac:dyDescent="0.35">
      <c r="A1314" s="2">
        <v>42291</v>
      </c>
      <c r="B1314" s="1" t="s">
        <v>72</v>
      </c>
      <c r="C1314" s="1" t="s">
        <v>1394</v>
      </c>
      <c r="D1314" s="1" t="s">
        <v>14</v>
      </c>
      <c r="E1314" s="1" t="s">
        <v>36</v>
      </c>
      <c r="F1314" s="18">
        <v>322.19200000000001</v>
      </c>
      <c r="G1314" t="s">
        <v>4004</v>
      </c>
      <c r="H1314" s="1">
        <f>IF(COUNTIF(G$2:G1314,G1314)=1,1,0)</f>
        <v>1</v>
      </c>
      <c r="I1314" s="1">
        <v>13</v>
      </c>
      <c r="J1314" s="1">
        <v>0.2</v>
      </c>
      <c r="K1314" s="1">
        <v>100.68499999999997</v>
      </c>
      <c r="L1314" s="12">
        <f>VLOOKUP(train[[#This Row],[Sub-Category]],Análisis_ABC_XYZ[[#Headers],[#Data]],4,FALSE)</f>
        <v>0.43613829632717294</v>
      </c>
    </row>
    <row r="1315" spans="1:12" x14ac:dyDescent="0.35">
      <c r="A1315" s="2">
        <v>42291</v>
      </c>
      <c r="B1315" s="1" t="s">
        <v>757</v>
      </c>
      <c r="C1315" s="1" t="s">
        <v>460</v>
      </c>
      <c r="D1315" s="1" t="s">
        <v>14</v>
      </c>
      <c r="E1315" s="1" t="s">
        <v>20</v>
      </c>
      <c r="F1315" s="18">
        <v>269.89999999999998</v>
      </c>
      <c r="G1315" t="s">
        <v>3747</v>
      </c>
      <c r="H1315" s="1">
        <f>IF(COUNTIF(G$2:G1315,G1315)=1,1,0)</f>
        <v>1</v>
      </c>
      <c r="I1315" s="1">
        <v>5</v>
      </c>
      <c r="J1315" s="1">
        <v>0</v>
      </c>
      <c r="K1315" s="1">
        <v>16.193999999999988</v>
      </c>
      <c r="L1315" s="12">
        <f>VLOOKUP(train[[#This Row],[Sub-Category]],Análisis_ABC_XYZ[[#Headers],[#Data]],4,FALSE)</f>
        <v>0.44610841445725197</v>
      </c>
    </row>
    <row r="1316" spans="1:12" x14ac:dyDescent="0.35">
      <c r="A1316" s="2">
        <v>42291</v>
      </c>
      <c r="B1316" s="1" t="s">
        <v>370</v>
      </c>
      <c r="C1316" s="1" t="s">
        <v>117</v>
      </c>
      <c r="D1316" s="1" t="s">
        <v>14</v>
      </c>
      <c r="E1316" s="1" t="s">
        <v>20</v>
      </c>
      <c r="F1316" s="18">
        <v>79.45</v>
      </c>
      <c r="G1316" t="s">
        <v>2142</v>
      </c>
      <c r="H1316" s="1">
        <f>IF(COUNTIF(G$2:G1316,G1316)=1,1,0)</f>
        <v>0</v>
      </c>
      <c r="I1316" s="1">
        <v>7</v>
      </c>
      <c r="J1316" s="1">
        <v>0</v>
      </c>
      <c r="K1316" s="1">
        <v>22.246000000000006</v>
      </c>
      <c r="L1316" s="12">
        <f>VLOOKUP(train[[#This Row],[Sub-Category]],Análisis_ABC_XYZ[[#Headers],[#Data]],4,FALSE)</f>
        <v>0.44610841445725197</v>
      </c>
    </row>
    <row r="1317" spans="1:12" x14ac:dyDescent="0.35">
      <c r="A1317" s="2">
        <v>42291</v>
      </c>
      <c r="B1317" s="1" t="s">
        <v>757</v>
      </c>
      <c r="C1317" s="1" t="s">
        <v>1619</v>
      </c>
      <c r="D1317" s="1" t="s">
        <v>14</v>
      </c>
      <c r="E1317" s="1" t="s">
        <v>29</v>
      </c>
      <c r="F1317" s="18">
        <v>22.92</v>
      </c>
      <c r="G1317" t="s">
        <v>3747</v>
      </c>
      <c r="H1317" s="1">
        <f>IF(COUNTIF(G$2:G1317,G1317)=1,1,0)</f>
        <v>0</v>
      </c>
      <c r="I1317" s="1">
        <v>4</v>
      </c>
      <c r="J1317" s="1">
        <v>0</v>
      </c>
      <c r="K1317" s="1">
        <v>11.0016</v>
      </c>
      <c r="L1317" s="12">
        <f>VLOOKUP(train[[#This Row],[Sub-Category]],Análisis_ABC_XYZ[[#Headers],[#Data]],4,FALSE)</f>
        <v>0.46881743173671325</v>
      </c>
    </row>
    <row r="1318" spans="1:12" x14ac:dyDescent="0.35">
      <c r="A1318" s="2">
        <v>42291</v>
      </c>
      <c r="B1318" s="1" t="s">
        <v>72</v>
      </c>
      <c r="C1318" s="1" t="s">
        <v>1402</v>
      </c>
      <c r="D1318" s="1" t="s">
        <v>14</v>
      </c>
      <c r="E1318" s="1" t="s">
        <v>36</v>
      </c>
      <c r="F1318" s="18">
        <v>19.136000000000003</v>
      </c>
      <c r="G1318" t="s">
        <v>4004</v>
      </c>
      <c r="H1318" s="1">
        <f>IF(COUNTIF(G$2:G1318,G1318)=1,1,0)</f>
        <v>0</v>
      </c>
      <c r="I1318" s="1">
        <v>4</v>
      </c>
      <c r="J1318" s="1">
        <v>0.2</v>
      </c>
      <c r="K1318" s="1">
        <v>6.9367999999999999</v>
      </c>
      <c r="L1318" s="12">
        <f>VLOOKUP(train[[#This Row],[Sub-Category]],Análisis_ABC_XYZ[[#Headers],[#Data]],4,FALSE)</f>
        <v>0.43613829632717294</v>
      </c>
    </row>
    <row r="1319" spans="1:12" x14ac:dyDescent="0.35">
      <c r="A1319" s="2">
        <v>42291</v>
      </c>
      <c r="B1319" s="1" t="s">
        <v>39</v>
      </c>
      <c r="C1319" s="1" t="s">
        <v>1756</v>
      </c>
      <c r="D1319" s="1" t="s">
        <v>14</v>
      </c>
      <c r="E1319" s="1" t="s">
        <v>31</v>
      </c>
      <c r="F1319" s="18">
        <v>3.1599999999999993</v>
      </c>
      <c r="G1319" t="s">
        <v>2320</v>
      </c>
      <c r="H1319" s="1">
        <f>IF(COUNTIF(G$2:G1319,G1319)=1,1,0)</f>
        <v>0</v>
      </c>
      <c r="I1319" s="1">
        <v>4</v>
      </c>
      <c r="J1319" s="1">
        <v>0.8</v>
      </c>
      <c r="K1319" s="1">
        <v>-8.532</v>
      </c>
      <c r="L1319" s="12">
        <f>VLOOKUP(train[[#This Row],[Sub-Category]],Análisis_ABC_XYZ[[#Headers],[#Data]],4,FALSE)</f>
        <v>0.49507917887403441</v>
      </c>
    </row>
    <row r="1320" spans="1:12" x14ac:dyDescent="0.35">
      <c r="A1320" s="2">
        <v>42291</v>
      </c>
      <c r="B1320" s="1" t="s">
        <v>72</v>
      </c>
      <c r="C1320" s="1" t="s">
        <v>241</v>
      </c>
      <c r="D1320" s="1" t="s">
        <v>14</v>
      </c>
      <c r="E1320" s="1" t="s">
        <v>29</v>
      </c>
      <c r="F1320" s="18">
        <v>2.9459999999999993</v>
      </c>
      <c r="G1320" t="s">
        <v>4004</v>
      </c>
      <c r="H1320" s="1">
        <f>IF(COUNTIF(G$2:G1320,G1320)=1,1,0)</f>
        <v>0</v>
      </c>
      <c r="I1320" s="1">
        <v>3</v>
      </c>
      <c r="J1320" s="1">
        <v>0.8</v>
      </c>
      <c r="K1320" s="1">
        <v>-4.8609000000000009</v>
      </c>
      <c r="L1320" s="12">
        <f>VLOOKUP(train[[#This Row],[Sub-Category]],Análisis_ABC_XYZ[[#Headers],[#Data]],4,FALSE)</f>
        <v>0.46881743173671325</v>
      </c>
    </row>
    <row r="1321" spans="1:12" x14ac:dyDescent="0.35">
      <c r="A1321" s="2">
        <v>42292</v>
      </c>
      <c r="B1321" s="1" t="s">
        <v>157</v>
      </c>
      <c r="C1321" s="1" t="s">
        <v>1472</v>
      </c>
      <c r="D1321" s="1" t="s">
        <v>8</v>
      </c>
      <c r="E1321" s="1" t="s">
        <v>11</v>
      </c>
      <c r="F1321" s="18">
        <v>183.37199999999999</v>
      </c>
      <c r="G1321" t="s">
        <v>4877</v>
      </c>
      <c r="H1321" s="1">
        <f>IF(COUNTIF(G$2:G1321,G1321)=1,1,0)</f>
        <v>1</v>
      </c>
      <c r="I1321" s="1">
        <v>2</v>
      </c>
      <c r="J1321" s="1">
        <v>0.3</v>
      </c>
      <c r="K1321" s="1">
        <v>-7.8588000000000022</v>
      </c>
      <c r="L1321" s="12">
        <f>VLOOKUP(train[[#This Row],[Sub-Category]],Análisis_ABC_XYZ[[#Headers],[#Data]],4,FALSE)</f>
        <v>0.46529189879902266</v>
      </c>
    </row>
    <row r="1322" spans="1:12" x14ac:dyDescent="0.35">
      <c r="A1322" s="2">
        <v>42292</v>
      </c>
      <c r="B1322" s="1" t="s">
        <v>16</v>
      </c>
      <c r="C1322" s="1" t="s">
        <v>1073</v>
      </c>
      <c r="D1322" s="1" t="s">
        <v>8</v>
      </c>
      <c r="E1322" s="1" t="s">
        <v>22</v>
      </c>
      <c r="F1322" s="18">
        <v>15.384</v>
      </c>
      <c r="G1322" t="s">
        <v>5450</v>
      </c>
      <c r="H1322" s="1">
        <f>IF(COUNTIF(G$2:G1322,G1322)=1,1,0)</f>
        <v>1</v>
      </c>
      <c r="I1322" s="1">
        <v>1</v>
      </c>
      <c r="J1322" s="1">
        <v>0.2</v>
      </c>
      <c r="K1322" s="1">
        <v>4.0383000000000013</v>
      </c>
      <c r="L1322" s="12">
        <f>VLOOKUP(train[[#This Row],[Sub-Category]],Análisis_ABC_XYZ[[#Headers],[#Data]],4,FALSE)</f>
        <v>0.4595170286641902</v>
      </c>
    </row>
    <row r="1323" spans="1:12" x14ac:dyDescent="0.35">
      <c r="A1323" s="2">
        <v>42292</v>
      </c>
      <c r="B1323" s="1" t="s">
        <v>157</v>
      </c>
      <c r="C1323" s="1" t="s">
        <v>450</v>
      </c>
      <c r="D1323" s="1" t="s">
        <v>14</v>
      </c>
      <c r="E1323" s="1" t="s">
        <v>36</v>
      </c>
      <c r="F1323" s="18">
        <v>7.9680000000000009</v>
      </c>
      <c r="G1323" t="s">
        <v>4877</v>
      </c>
      <c r="H1323" s="1">
        <f>IF(COUNTIF(G$2:G1323,G1323)=1,1,0)</f>
        <v>0</v>
      </c>
      <c r="I1323" s="1">
        <v>2</v>
      </c>
      <c r="J1323" s="1">
        <v>0.2</v>
      </c>
      <c r="K1323" s="1">
        <v>2.8884000000000007</v>
      </c>
      <c r="L1323" s="12">
        <f>VLOOKUP(train[[#This Row],[Sub-Category]],Análisis_ABC_XYZ[[#Headers],[#Data]],4,FALSE)</f>
        <v>0.43613829632717294</v>
      </c>
    </row>
    <row r="1324" spans="1:12" x14ac:dyDescent="0.35">
      <c r="A1324" s="2">
        <v>42293</v>
      </c>
      <c r="B1324" s="1" t="s">
        <v>12</v>
      </c>
      <c r="C1324" s="1" t="s">
        <v>667</v>
      </c>
      <c r="D1324" s="1" t="s">
        <v>26</v>
      </c>
      <c r="E1324" s="1" t="s">
        <v>56</v>
      </c>
      <c r="F1324" s="18">
        <v>179.97</v>
      </c>
      <c r="G1324" t="s">
        <v>5410</v>
      </c>
      <c r="H1324" s="1">
        <f>IF(COUNTIF(G$2:G1324,G1324)=1,1,0)</f>
        <v>1</v>
      </c>
      <c r="I1324" s="1">
        <v>3</v>
      </c>
      <c r="J1324" s="1">
        <v>0</v>
      </c>
      <c r="K1324" s="1">
        <v>86.385600000000011</v>
      </c>
      <c r="L1324" s="12">
        <f>VLOOKUP(train[[#This Row],[Sub-Category]],Análisis_ABC_XYZ[[#Headers],[#Data]],4,FALSE)</f>
        <v>0.52062335344040378</v>
      </c>
    </row>
    <row r="1325" spans="1:12" x14ac:dyDescent="0.35">
      <c r="A1325" s="2">
        <v>42293</v>
      </c>
      <c r="B1325" s="1" t="s">
        <v>12</v>
      </c>
      <c r="C1325" s="1" t="s">
        <v>1019</v>
      </c>
      <c r="D1325" s="1" t="s">
        <v>14</v>
      </c>
      <c r="E1325" s="1" t="s">
        <v>29</v>
      </c>
      <c r="F1325" s="18">
        <v>14.352000000000002</v>
      </c>
      <c r="G1325" t="s">
        <v>5410</v>
      </c>
      <c r="H1325" s="1">
        <f>IF(COUNTIF(G$2:G1325,G1325)=1,1,0)</f>
        <v>0</v>
      </c>
      <c r="I1325" s="1">
        <v>3</v>
      </c>
      <c r="J1325" s="1">
        <v>0.2</v>
      </c>
      <c r="K1325" s="1">
        <v>5.0231999999999992</v>
      </c>
      <c r="L1325" s="12">
        <f>VLOOKUP(train[[#This Row],[Sub-Category]],Análisis_ABC_XYZ[[#Headers],[#Data]],4,FALSE)</f>
        <v>0.46881743173671325</v>
      </c>
    </row>
    <row r="1326" spans="1:12" x14ac:dyDescent="0.35">
      <c r="A1326" s="2">
        <v>42294</v>
      </c>
      <c r="B1326" s="1" t="s">
        <v>39</v>
      </c>
      <c r="C1326" s="1" t="s">
        <v>1026</v>
      </c>
      <c r="D1326" s="1" t="s">
        <v>26</v>
      </c>
      <c r="E1326" s="1" t="s">
        <v>56</v>
      </c>
      <c r="F1326" s="18">
        <v>119.97600000000001</v>
      </c>
      <c r="G1326" t="s">
        <v>3008</v>
      </c>
      <c r="H1326" s="1">
        <f>IF(COUNTIF(G$2:G1326,G1326)=1,1,0)</f>
        <v>1</v>
      </c>
      <c r="I1326" s="1">
        <v>3</v>
      </c>
      <c r="J1326" s="1">
        <v>0.2</v>
      </c>
      <c r="K1326" s="1">
        <v>-17.996400000000019</v>
      </c>
      <c r="L1326" s="12">
        <f>VLOOKUP(train[[#This Row],[Sub-Category]],Análisis_ABC_XYZ[[#Headers],[#Data]],4,FALSE)</f>
        <v>0.52062335344040378</v>
      </c>
    </row>
    <row r="1327" spans="1:12" x14ac:dyDescent="0.35">
      <c r="A1327" s="2">
        <v>42294</v>
      </c>
      <c r="B1327" s="1" t="s">
        <v>39</v>
      </c>
      <c r="C1327" s="1" t="s">
        <v>895</v>
      </c>
      <c r="D1327" s="1" t="s">
        <v>14</v>
      </c>
      <c r="E1327" s="1" t="s">
        <v>29</v>
      </c>
      <c r="F1327" s="18">
        <v>10.779999999999996</v>
      </c>
      <c r="G1327" t="s">
        <v>3008</v>
      </c>
      <c r="H1327" s="1">
        <f>IF(COUNTIF(G$2:G1327,G1327)=1,1,0)</f>
        <v>0</v>
      </c>
      <c r="I1327" s="1">
        <v>5</v>
      </c>
      <c r="J1327" s="1">
        <v>0.8</v>
      </c>
      <c r="K1327" s="1">
        <v>-17.248000000000008</v>
      </c>
      <c r="L1327" s="12">
        <f>VLOOKUP(train[[#This Row],[Sub-Category]],Análisis_ABC_XYZ[[#Headers],[#Data]],4,FALSE)</f>
        <v>0.46881743173671325</v>
      </c>
    </row>
    <row r="1328" spans="1:12" x14ac:dyDescent="0.35">
      <c r="A1328" s="2">
        <v>42294</v>
      </c>
      <c r="B1328" s="1" t="s">
        <v>39</v>
      </c>
      <c r="C1328" s="1" t="s">
        <v>1566</v>
      </c>
      <c r="D1328" s="1" t="s">
        <v>8</v>
      </c>
      <c r="E1328" s="1" t="s">
        <v>22</v>
      </c>
      <c r="F1328" s="18">
        <v>5.3120000000000003</v>
      </c>
      <c r="G1328" t="s">
        <v>4545</v>
      </c>
      <c r="H1328" s="1">
        <f>IF(COUNTIF(G$2:G1328,G1328)=1,1,0)</f>
        <v>1</v>
      </c>
      <c r="I1328" s="1">
        <v>2</v>
      </c>
      <c r="J1328" s="1">
        <v>0.6</v>
      </c>
      <c r="K1328" s="1">
        <v>-1.5935999999999995</v>
      </c>
      <c r="L1328" s="12">
        <f>VLOOKUP(train[[#This Row],[Sub-Category]],Análisis_ABC_XYZ[[#Headers],[#Data]],4,FALSE)</f>
        <v>0.4595170286641902</v>
      </c>
    </row>
    <row r="1329" spans="1:12" x14ac:dyDescent="0.35">
      <c r="A1329" s="2">
        <v>42295</v>
      </c>
      <c r="B1329" s="1" t="s">
        <v>119</v>
      </c>
      <c r="C1329" s="1" t="s">
        <v>1276</v>
      </c>
      <c r="D1329" s="1" t="s">
        <v>26</v>
      </c>
      <c r="E1329" s="1" t="s">
        <v>27</v>
      </c>
      <c r="F1329" s="18">
        <v>1394.95</v>
      </c>
      <c r="G1329" t="s">
        <v>5838</v>
      </c>
      <c r="H1329" s="1">
        <f>IF(COUNTIF(G$2:G1329,G1329)=1,1,0)</f>
        <v>1</v>
      </c>
      <c r="I1329" s="1">
        <v>5</v>
      </c>
      <c r="J1329" s="1">
        <v>0</v>
      </c>
      <c r="K1329" s="1">
        <v>362.68699999999995</v>
      </c>
      <c r="L1329" s="12">
        <f>VLOOKUP(train[[#This Row],[Sub-Category]],Análisis_ABC_XYZ[[#Headers],[#Data]],4,FALSE)</f>
        <v>0.41105220110552465</v>
      </c>
    </row>
    <row r="1330" spans="1:12" x14ac:dyDescent="0.35">
      <c r="A1330" s="2">
        <v>42295</v>
      </c>
      <c r="B1330" s="1" t="s">
        <v>501</v>
      </c>
      <c r="C1330" s="1" t="s">
        <v>1792</v>
      </c>
      <c r="D1330" s="1" t="s">
        <v>8</v>
      </c>
      <c r="E1330" s="1" t="s">
        <v>11</v>
      </c>
      <c r="F1330" s="18">
        <v>605.34</v>
      </c>
      <c r="G1330" t="s">
        <v>6203</v>
      </c>
      <c r="H1330" s="1">
        <f>IF(COUNTIF(G$2:G1330,G1330)=1,1,0)</f>
        <v>1</v>
      </c>
      <c r="I1330" s="1">
        <v>6</v>
      </c>
      <c r="J1330" s="1">
        <v>0</v>
      </c>
      <c r="K1330" s="1">
        <v>145.2816</v>
      </c>
      <c r="L1330" s="12">
        <f>VLOOKUP(train[[#This Row],[Sub-Category]],Análisis_ABC_XYZ[[#Headers],[#Data]],4,FALSE)</f>
        <v>0.46529189879902266</v>
      </c>
    </row>
    <row r="1331" spans="1:12" x14ac:dyDescent="0.35">
      <c r="A1331" s="2">
        <v>42295</v>
      </c>
      <c r="B1331" s="1" t="s">
        <v>119</v>
      </c>
      <c r="C1331" s="1" t="s">
        <v>1277</v>
      </c>
      <c r="D1331" s="1" t="s">
        <v>8</v>
      </c>
      <c r="E1331" s="1" t="s">
        <v>11</v>
      </c>
      <c r="F1331" s="18">
        <v>545.88</v>
      </c>
      <c r="G1331" t="s">
        <v>5838</v>
      </c>
      <c r="H1331" s="1">
        <f>IF(COUNTIF(G$2:G1331,G1331)=1,1,0)</f>
        <v>0</v>
      </c>
      <c r="I1331" s="1">
        <v>6</v>
      </c>
      <c r="J1331" s="1">
        <v>0</v>
      </c>
      <c r="K1331" s="1">
        <v>70.964399999999983</v>
      </c>
      <c r="L1331" s="12">
        <f>VLOOKUP(train[[#This Row],[Sub-Category]],Análisis_ABC_XYZ[[#Headers],[#Data]],4,FALSE)</f>
        <v>0.46529189879902266</v>
      </c>
    </row>
    <row r="1332" spans="1:12" x14ac:dyDescent="0.35">
      <c r="A1332" s="2">
        <v>42295</v>
      </c>
      <c r="B1332" s="1" t="s">
        <v>119</v>
      </c>
      <c r="C1332" s="1" t="s">
        <v>252</v>
      </c>
      <c r="D1332" s="1" t="s">
        <v>14</v>
      </c>
      <c r="E1332" s="1" t="s">
        <v>20</v>
      </c>
      <c r="F1332" s="18">
        <v>275.96999999999997</v>
      </c>
      <c r="G1332" t="s">
        <v>5838</v>
      </c>
      <c r="H1332" s="1">
        <f>IF(COUNTIF(G$2:G1332,G1332)=1,1,0)</f>
        <v>0</v>
      </c>
      <c r="I1332" s="1">
        <v>3</v>
      </c>
      <c r="J1332" s="1">
        <v>0</v>
      </c>
      <c r="K1332" s="1">
        <v>11.038799999999981</v>
      </c>
      <c r="L1332" s="12">
        <f>VLOOKUP(train[[#This Row],[Sub-Category]],Análisis_ABC_XYZ[[#Headers],[#Data]],4,FALSE)</f>
        <v>0.44610841445725197</v>
      </c>
    </row>
    <row r="1333" spans="1:12" x14ac:dyDescent="0.35">
      <c r="A1333" s="2">
        <v>42295</v>
      </c>
      <c r="B1333" s="1" t="s">
        <v>52</v>
      </c>
      <c r="C1333" s="1" t="s">
        <v>74</v>
      </c>
      <c r="D1333" s="1" t="s">
        <v>14</v>
      </c>
      <c r="E1333" s="1" t="s">
        <v>20</v>
      </c>
      <c r="F1333" s="18">
        <v>186.91200000000001</v>
      </c>
      <c r="G1333" t="s">
        <v>5095</v>
      </c>
      <c r="H1333" s="1">
        <f>IF(COUNTIF(G$2:G1333,G1333)=1,1,0)</f>
        <v>1</v>
      </c>
      <c r="I1333" s="1">
        <v>6</v>
      </c>
      <c r="J1333" s="1">
        <v>0.2</v>
      </c>
      <c r="K1333" s="1">
        <v>-35.046000000000028</v>
      </c>
      <c r="L1333" s="12">
        <f>VLOOKUP(train[[#This Row],[Sub-Category]],Análisis_ABC_XYZ[[#Headers],[#Data]],4,FALSE)</f>
        <v>0.44610841445725197</v>
      </c>
    </row>
    <row r="1334" spans="1:12" x14ac:dyDescent="0.35">
      <c r="A1334" s="2">
        <v>42295</v>
      </c>
      <c r="B1334" s="1" t="s">
        <v>37</v>
      </c>
      <c r="C1334" s="1" t="s">
        <v>1157</v>
      </c>
      <c r="D1334" s="1" t="s">
        <v>14</v>
      </c>
      <c r="E1334" s="1" t="s">
        <v>36</v>
      </c>
      <c r="F1334" s="18">
        <v>61.96</v>
      </c>
      <c r="G1334" t="s">
        <v>3242</v>
      </c>
      <c r="H1334" s="1">
        <f>IF(COUNTIF(G$2:G1334,G1334)=1,1,0)</f>
        <v>1</v>
      </c>
      <c r="I1334" s="1">
        <v>2</v>
      </c>
      <c r="J1334" s="1">
        <v>0</v>
      </c>
      <c r="K1334" s="1">
        <v>27.881999999999998</v>
      </c>
      <c r="L1334" s="12">
        <f>VLOOKUP(train[[#This Row],[Sub-Category]],Análisis_ABC_XYZ[[#Headers],[#Data]],4,FALSE)</f>
        <v>0.43613829632717294</v>
      </c>
    </row>
    <row r="1335" spans="1:12" x14ac:dyDescent="0.35">
      <c r="A1335" s="2">
        <v>42295</v>
      </c>
      <c r="B1335" s="1" t="s">
        <v>52</v>
      </c>
      <c r="C1335" s="1" t="s">
        <v>530</v>
      </c>
      <c r="D1335" s="1" t="s">
        <v>14</v>
      </c>
      <c r="E1335" s="1" t="s">
        <v>61</v>
      </c>
      <c r="F1335" s="18">
        <v>52.512</v>
      </c>
      <c r="G1335" t="s">
        <v>5095</v>
      </c>
      <c r="H1335" s="1">
        <f>IF(COUNTIF(G$2:G1335,G1335)=1,1,0)</f>
        <v>0</v>
      </c>
      <c r="I1335" s="1">
        <v>6</v>
      </c>
      <c r="J1335" s="1">
        <v>0.2</v>
      </c>
      <c r="K1335" s="1">
        <v>19.692</v>
      </c>
      <c r="L1335" s="12">
        <f>VLOOKUP(train[[#This Row],[Sub-Category]],Análisis_ABC_XYZ[[#Headers],[#Data]],4,FALSE)</f>
        <v>0.44424167803735209</v>
      </c>
    </row>
    <row r="1336" spans="1:12" x14ac:dyDescent="0.35">
      <c r="A1336" s="2">
        <v>42295</v>
      </c>
      <c r="B1336" s="1" t="s">
        <v>52</v>
      </c>
      <c r="C1336" s="1" t="s">
        <v>1478</v>
      </c>
      <c r="D1336" s="1" t="s">
        <v>14</v>
      </c>
      <c r="E1336" s="1" t="s">
        <v>36</v>
      </c>
      <c r="F1336" s="18">
        <v>10.048000000000002</v>
      </c>
      <c r="G1336" t="s">
        <v>5095</v>
      </c>
      <c r="H1336" s="1">
        <f>IF(COUNTIF(G$2:G1336,G1336)=1,1,0)</f>
        <v>0</v>
      </c>
      <c r="I1336" s="1">
        <v>4</v>
      </c>
      <c r="J1336" s="1">
        <v>0.2</v>
      </c>
      <c r="K1336" s="1">
        <v>3.1399999999999988</v>
      </c>
      <c r="L1336" s="12">
        <f>VLOOKUP(train[[#This Row],[Sub-Category]],Análisis_ABC_XYZ[[#Headers],[#Data]],4,FALSE)</f>
        <v>0.43613829632717294</v>
      </c>
    </row>
    <row r="1337" spans="1:12" x14ac:dyDescent="0.35">
      <c r="A1337" s="2">
        <v>42295</v>
      </c>
      <c r="B1337" s="1" t="s">
        <v>37</v>
      </c>
      <c r="C1337" s="1" t="s">
        <v>1409</v>
      </c>
      <c r="D1337" s="1" t="s">
        <v>14</v>
      </c>
      <c r="E1337" s="1" t="s">
        <v>29</v>
      </c>
      <c r="F1337" s="18">
        <v>1.3440000000000001</v>
      </c>
      <c r="G1337" s="1" t="s">
        <v>3242</v>
      </c>
      <c r="H1337" s="1">
        <f>IF(COUNTIF(G$2:G1337,G1337)=1,1,0)</f>
        <v>0</v>
      </c>
      <c r="I1337" s="1">
        <v>1</v>
      </c>
      <c r="J1337" s="1">
        <v>0.2</v>
      </c>
      <c r="K1337" s="1">
        <v>0.47039999999999987</v>
      </c>
      <c r="L1337" s="12">
        <f>VLOOKUP(train[[#This Row],[Sub-Category]],Análisis_ABC_XYZ[[#Headers],[#Data]],4,FALSE)</f>
        <v>0.46881743173671325</v>
      </c>
    </row>
    <row r="1338" spans="1:12" x14ac:dyDescent="0.35">
      <c r="A1338" s="2">
        <v>42296</v>
      </c>
      <c r="B1338" s="1" t="s">
        <v>12</v>
      </c>
      <c r="C1338" s="1" t="s">
        <v>1153</v>
      </c>
      <c r="D1338" s="1" t="s">
        <v>26</v>
      </c>
      <c r="E1338" s="1" t="s">
        <v>27</v>
      </c>
      <c r="F1338" s="18">
        <v>321.55200000000002</v>
      </c>
      <c r="G1338" t="s">
        <v>6678</v>
      </c>
      <c r="H1338" s="1">
        <f>IF(COUNTIF(G$2:G1338,G1338)=1,1,0)</f>
        <v>1</v>
      </c>
      <c r="I1338" s="1">
        <v>6</v>
      </c>
      <c r="J1338" s="1">
        <v>0.2</v>
      </c>
      <c r="K1338" s="1">
        <v>20.097000000000008</v>
      </c>
      <c r="L1338" s="12">
        <f>VLOOKUP(train[[#This Row],[Sub-Category]],Análisis_ABC_XYZ[[#Headers],[#Data]],4,FALSE)</f>
        <v>0.41105220110552465</v>
      </c>
    </row>
    <row r="1339" spans="1:12" x14ac:dyDescent="0.35">
      <c r="A1339" s="2">
        <v>42296</v>
      </c>
      <c r="B1339" s="1" t="s">
        <v>12</v>
      </c>
      <c r="C1339" s="1" t="s">
        <v>1762</v>
      </c>
      <c r="D1339" s="1" t="s">
        <v>14</v>
      </c>
      <c r="E1339" s="1" t="s">
        <v>36</v>
      </c>
      <c r="F1339" s="18">
        <v>146.72999999999999</v>
      </c>
      <c r="G1339" t="s">
        <v>3560</v>
      </c>
      <c r="H1339" s="1">
        <f>IF(COUNTIF(G$2:G1339,G1339)=1,1,0)</f>
        <v>1</v>
      </c>
      <c r="I1339" s="1">
        <v>3</v>
      </c>
      <c r="J1339" s="1">
        <v>0</v>
      </c>
      <c r="K1339" s="1">
        <v>68.963099999999997</v>
      </c>
      <c r="L1339" s="12">
        <f>VLOOKUP(train[[#This Row],[Sub-Category]],Análisis_ABC_XYZ[[#Headers],[#Data]],4,FALSE)</f>
        <v>0.43613829632717294</v>
      </c>
    </row>
    <row r="1340" spans="1:12" x14ac:dyDescent="0.35">
      <c r="A1340" s="2">
        <v>42296</v>
      </c>
      <c r="B1340" s="1" t="s">
        <v>12</v>
      </c>
      <c r="C1340" s="1" t="s">
        <v>1765</v>
      </c>
      <c r="D1340" s="1" t="s">
        <v>26</v>
      </c>
      <c r="E1340" s="1" t="s">
        <v>27</v>
      </c>
      <c r="F1340" s="18">
        <v>117.57600000000002</v>
      </c>
      <c r="G1340" t="s">
        <v>3560</v>
      </c>
      <c r="H1340" s="1">
        <f>IF(COUNTIF(G$2:G1340,G1340)=1,1,0)</f>
        <v>0</v>
      </c>
      <c r="I1340" s="1">
        <v>3</v>
      </c>
      <c r="J1340" s="1">
        <v>0.2</v>
      </c>
      <c r="K1340" s="1">
        <v>11.757600000000011</v>
      </c>
      <c r="L1340" s="12">
        <f>VLOOKUP(train[[#This Row],[Sub-Category]],Análisis_ABC_XYZ[[#Headers],[#Data]],4,FALSE)</f>
        <v>0.41105220110552465</v>
      </c>
    </row>
    <row r="1341" spans="1:12" x14ac:dyDescent="0.35">
      <c r="A1341" s="2">
        <v>42296</v>
      </c>
      <c r="B1341" s="1" t="s">
        <v>12</v>
      </c>
      <c r="C1341" s="1" t="s">
        <v>874</v>
      </c>
      <c r="D1341" s="1" t="s">
        <v>14</v>
      </c>
      <c r="E1341" s="1" t="s">
        <v>29</v>
      </c>
      <c r="F1341" s="18">
        <v>20.064</v>
      </c>
      <c r="G1341" t="s">
        <v>3560</v>
      </c>
      <c r="H1341" s="1">
        <f>IF(COUNTIF(G$2:G1341,G1341)=1,1,0)</f>
        <v>0</v>
      </c>
      <c r="I1341" s="1">
        <v>6</v>
      </c>
      <c r="J1341" s="1">
        <v>0.2</v>
      </c>
      <c r="K1341" s="1">
        <v>7.0223999999999993</v>
      </c>
      <c r="L1341" s="12">
        <f>VLOOKUP(train[[#This Row],[Sub-Category]],Análisis_ABC_XYZ[[#Headers],[#Data]],4,FALSE)</f>
        <v>0.46881743173671325</v>
      </c>
    </row>
    <row r="1342" spans="1:12" x14ac:dyDescent="0.35">
      <c r="A1342" s="2">
        <v>42296</v>
      </c>
      <c r="B1342" s="1" t="s">
        <v>12</v>
      </c>
      <c r="C1342" s="1" t="s">
        <v>611</v>
      </c>
      <c r="D1342" s="1" t="s">
        <v>14</v>
      </c>
      <c r="E1342" s="1" t="s">
        <v>15</v>
      </c>
      <c r="F1342" s="18">
        <v>18.75</v>
      </c>
      <c r="G1342" t="s">
        <v>3560</v>
      </c>
      <c r="H1342" s="1">
        <f>IF(COUNTIF(G$2:G1342,G1342)=1,1,0)</f>
        <v>0</v>
      </c>
      <c r="I1342" s="1">
        <v>5</v>
      </c>
      <c r="J1342" s="1">
        <v>0</v>
      </c>
      <c r="K1342" s="1">
        <v>9</v>
      </c>
      <c r="L1342" s="12">
        <f>VLOOKUP(train[[#This Row],[Sub-Category]],Análisis_ABC_XYZ[[#Headers],[#Data]],4,FALSE)</f>
        <v>0.4647369236065339</v>
      </c>
    </row>
    <row r="1343" spans="1:12" x14ac:dyDescent="0.35">
      <c r="A1343" s="2">
        <v>42296</v>
      </c>
      <c r="B1343" s="1" t="s">
        <v>12</v>
      </c>
      <c r="C1343" s="1" t="s">
        <v>1123</v>
      </c>
      <c r="D1343" s="1" t="s">
        <v>14</v>
      </c>
      <c r="E1343" s="1" t="s">
        <v>36</v>
      </c>
      <c r="F1343" s="18">
        <v>13.440000000000001</v>
      </c>
      <c r="G1343" t="s">
        <v>3241</v>
      </c>
      <c r="H1343" s="1">
        <f>IF(COUNTIF(G$2:G1343,G1343)=1,1,0)</f>
        <v>1</v>
      </c>
      <c r="I1343" s="1">
        <v>3</v>
      </c>
      <c r="J1343" s="1">
        <v>0</v>
      </c>
      <c r="K1343" s="1">
        <v>6.5856000000000012</v>
      </c>
      <c r="L1343" s="12">
        <f>VLOOKUP(train[[#This Row],[Sub-Category]],Análisis_ABC_XYZ[[#Headers],[#Data]],4,FALSE)</f>
        <v>0.43613829632717294</v>
      </c>
    </row>
    <row r="1344" spans="1:12" x14ac:dyDescent="0.35">
      <c r="A1344" s="2">
        <v>42296</v>
      </c>
      <c r="B1344" s="1" t="s">
        <v>12</v>
      </c>
      <c r="C1344" s="1" t="s">
        <v>1461</v>
      </c>
      <c r="D1344" s="1" t="s">
        <v>14</v>
      </c>
      <c r="E1344" s="1" t="s">
        <v>29</v>
      </c>
      <c r="F1344" s="18">
        <v>2.9920000000000004</v>
      </c>
      <c r="G1344" t="s">
        <v>3560</v>
      </c>
      <c r="H1344" s="1">
        <f>IF(COUNTIF(G$2:G1344,G1344)=1,1,0)</f>
        <v>0</v>
      </c>
      <c r="I1344" s="1">
        <v>1</v>
      </c>
      <c r="J1344" s="1">
        <v>0.2</v>
      </c>
      <c r="K1344" s="1">
        <v>1.1219999999999999</v>
      </c>
      <c r="L1344" s="12">
        <f>VLOOKUP(train[[#This Row],[Sub-Category]],Análisis_ABC_XYZ[[#Headers],[#Data]],4,FALSE)</f>
        <v>0.46881743173671325</v>
      </c>
    </row>
    <row r="1345" spans="1:12" x14ac:dyDescent="0.35">
      <c r="A1345" s="2">
        <v>42297</v>
      </c>
      <c r="B1345" s="1" t="s">
        <v>72</v>
      </c>
      <c r="C1345" s="1" t="s">
        <v>1745</v>
      </c>
      <c r="D1345" s="1" t="s">
        <v>14</v>
      </c>
      <c r="E1345" s="1" t="s">
        <v>20</v>
      </c>
      <c r="F1345" s="18">
        <v>505.32000000000005</v>
      </c>
      <c r="G1345" t="s">
        <v>4253</v>
      </c>
      <c r="H1345" s="1">
        <f>IF(COUNTIF(G$2:G1345,G1345)=1,1,0)</f>
        <v>1</v>
      </c>
      <c r="I1345" s="1">
        <v>3</v>
      </c>
      <c r="J1345" s="1">
        <v>0.2</v>
      </c>
      <c r="K1345" s="1">
        <v>31.582499999999953</v>
      </c>
      <c r="L1345" s="12">
        <f>VLOOKUP(train[[#This Row],[Sub-Category]],Análisis_ABC_XYZ[[#Headers],[#Data]],4,FALSE)</f>
        <v>0.44610841445725197</v>
      </c>
    </row>
    <row r="1346" spans="1:12" x14ac:dyDescent="0.35">
      <c r="A1346" s="2">
        <v>42297</v>
      </c>
      <c r="B1346" s="1" t="s">
        <v>72</v>
      </c>
      <c r="C1346" s="1" t="s">
        <v>654</v>
      </c>
      <c r="D1346" s="1" t="s">
        <v>26</v>
      </c>
      <c r="E1346" s="1" t="s">
        <v>56</v>
      </c>
      <c r="F1346" s="18">
        <v>319.96800000000002</v>
      </c>
      <c r="G1346" t="s">
        <v>4253</v>
      </c>
      <c r="H1346" s="1">
        <f>IF(COUNTIF(G$2:G1346,G1346)=1,1,0)</f>
        <v>0</v>
      </c>
      <c r="I1346" s="1">
        <v>4</v>
      </c>
      <c r="J1346" s="1">
        <v>0.2</v>
      </c>
      <c r="K1346" s="1">
        <v>71.992800000000003</v>
      </c>
      <c r="L1346" s="12">
        <f>VLOOKUP(train[[#This Row],[Sub-Category]],Análisis_ABC_XYZ[[#Headers],[#Data]],4,FALSE)</f>
        <v>0.52062335344040378</v>
      </c>
    </row>
    <row r="1347" spans="1:12" x14ac:dyDescent="0.35">
      <c r="A1347" s="2">
        <v>42297</v>
      </c>
      <c r="B1347" s="1" t="s">
        <v>111</v>
      </c>
      <c r="C1347" s="1" t="s">
        <v>1029</v>
      </c>
      <c r="D1347" s="1" t="s">
        <v>8</v>
      </c>
      <c r="E1347" s="1" t="s">
        <v>18</v>
      </c>
      <c r="F1347" s="18">
        <v>328.59000000000003</v>
      </c>
      <c r="G1347" t="s">
        <v>5914</v>
      </c>
      <c r="H1347" s="1">
        <f>IF(COUNTIF(G$2:G1347,G1347)=1,1,0)</f>
        <v>1</v>
      </c>
      <c r="I1347" s="1">
        <v>3</v>
      </c>
      <c r="J1347" s="1">
        <v>0.4</v>
      </c>
      <c r="K1347" s="1">
        <v>-147.8655</v>
      </c>
      <c r="L1347" s="12">
        <f>VLOOKUP(train[[#This Row],[Sub-Category]],Análisis_ABC_XYZ[[#Headers],[#Data]],4,FALSE)</f>
        <v>0.55975208308209756</v>
      </c>
    </row>
    <row r="1348" spans="1:12" x14ac:dyDescent="0.35">
      <c r="A1348" s="2">
        <v>42297</v>
      </c>
      <c r="B1348" s="1" t="s">
        <v>79</v>
      </c>
      <c r="C1348" s="1" t="s">
        <v>80</v>
      </c>
      <c r="D1348" s="1" t="s">
        <v>14</v>
      </c>
      <c r="E1348" s="1" t="s">
        <v>20</v>
      </c>
      <c r="F1348" s="18">
        <v>211.96</v>
      </c>
      <c r="G1348" t="s">
        <v>5699</v>
      </c>
      <c r="H1348" s="1">
        <f>IF(COUNTIF(G$2:G1348,G1348)=1,1,0)</f>
        <v>1</v>
      </c>
      <c r="I1348" s="1">
        <v>4</v>
      </c>
      <c r="J1348" s="1">
        <v>0</v>
      </c>
      <c r="K1348" s="1">
        <v>8.4783999999999935</v>
      </c>
      <c r="L1348" s="12">
        <f>VLOOKUP(train[[#This Row],[Sub-Category]],Análisis_ABC_XYZ[[#Headers],[#Data]],4,FALSE)</f>
        <v>0.44610841445725197</v>
      </c>
    </row>
    <row r="1349" spans="1:12" x14ac:dyDescent="0.35">
      <c r="A1349" s="2">
        <v>42297</v>
      </c>
      <c r="B1349" s="1" t="s">
        <v>111</v>
      </c>
      <c r="C1349" s="1" t="s">
        <v>417</v>
      </c>
      <c r="D1349" s="1" t="s">
        <v>14</v>
      </c>
      <c r="E1349" s="1" t="s">
        <v>20</v>
      </c>
      <c r="F1349" s="18">
        <v>98.352000000000004</v>
      </c>
      <c r="G1349" t="s">
        <v>5914</v>
      </c>
      <c r="H1349" s="1">
        <f>IF(COUNTIF(G$2:G1349,G1349)=1,1,0)</f>
        <v>0</v>
      </c>
      <c r="I1349" s="1">
        <v>3</v>
      </c>
      <c r="J1349" s="1">
        <v>0.2</v>
      </c>
      <c r="K1349" s="1">
        <v>-24.588000000000001</v>
      </c>
      <c r="L1349" s="12">
        <f>VLOOKUP(train[[#This Row],[Sub-Category]],Análisis_ABC_XYZ[[#Headers],[#Data]],4,FALSE)</f>
        <v>0.44610841445725197</v>
      </c>
    </row>
    <row r="1350" spans="1:12" x14ac:dyDescent="0.35">
      <c r="A1350" s="2">
        <v>42297</v>
      </c>
      <c r="B1350" s="1" t="s">
        <v>72</v>
      </c>
      <c r="C1350" s="1" t="s">
        <v>644</v>
      </c>
      <c r="D1350" s="1" t="s">
        <v>14</v>
      </c>
      <c r="E1350" s="1" t="s">
        <v>15</v>
      </c>
      <c r="F1350" s="18">
        <v>24.424000000000003</v>
      </c>
      <c r="G1350" t="s">
        <v>4253</v>
      </c>
      <c r="H1350" s="1">
        <f>IF(COUNTIF(G$2:G1350,G1350)=1,1,0)</f>
        <v>0</v>
      </c>
      <c r="I1350" s="1">
        <v>1</v>
      </c>
      <c r="J1350" s="1">
        <v>0.2</v>
      </c>
      <c r="K1350" s="1">
        <v>7.9378000000000002</v>
      </c>
      <c r="L1350" s="12">
        <f>VLOOKUP(train[[#This Row],[Sub-Category]],Análisis_ABC_XYZ[[#Headers],[#Data]],4,FALSE)</f>
        <v>0.4647369236065339</v>
      </c>
    </row>
    <row r="1351" spans="1:12" x14ac:dyDescent="0.35">
      <c r="A1351" s="2">
        <v>42297</v>
      </c>
      <c r="B1351" s="1" t="s">
        <v>72</v>
      </c>
      <c r="C1351" s="1" t="s">
        <v>1382</v>
      </c>
      <c r="D1351" s="1" t="s">
        <v>14</v>
      </c>
      <c r="E1351" s="1" t="s">
        <v>29</v>
      </c>
      <c r="F1351" s="18">
        <v>8.6819999999999968</v>
      </c>
      <c r="G1351" t="s">
        <v>4253</v>
      </c>
      <c r="H1351" s="1">
        <f>IF(COUNTIF(G$2:G1351,G1351)=1,1,0)</f>
        <v>0</v>
      </c>
      <c r="I1351" s="1">
        <v>1</v>
      </c>
      <c r="J1351" s="1">
        <v>0.8</v>
      </c>
      <c r="K1351" s="1">
        <v>-14.759400000000003</v>
      </c>
      <c r="L1351" s="12">
        <f>VLOOKUP(train[[#This Row],[Sub-Category]],Análisis_ABC_XYZ[[#Headers],[#Data]],4,FALSE)</f>
        <v>0.46881743173671325</v>
      </c>
    </row>
    <row r="1352" spans="1:12" x14ac:dyDescent="0.35">
      <c r="A1352" s="2">
        <v>42297</v>
      </c>
      <c r="B1352" s="1" t="s">
        <v>72</v>
      </c>
      <c r="C1352" s="1" t="s">
        <v>1864</v>
      </c>
      <c r="D1352" s="1" t="s">
        <v>14</v>
      </c>
      <c r="E1352" s="1" t="s">
        <v>36</v>
      </c>
      <c r="F1352" s="18">
        <v>3.8079999999999998</v>
      </c>
      <c r="G1352" t="s">
        <v>4253</v>
      </c>
      <c r="H1352" s="1">
        <f>IF(COUNTIF(G$2:G1352,G1352)=1,1,0)</f>
        <v>0</v>
      </c>
      <c r="I1352" s="1">
        <v>1</v>
      </c>
      <c r="J1352" s="1">
        <v>0.2</v>
      </c>
      <c r="K1352" s="1">
        <v>1.2375999999999996</v>
      </c>
      <c r="L1352" s="12">
        <f>VLOOKUP(train[[#This Row],[Sub-Category]],Análisis_ABC_XYZ[[#Headers],[#Data]],4,FALSE)</f>
        <v>0.43613829632717294</v>
      </c>
    </row>
    <row r="1353" spans="1:12" x14ac:dyDescent="0.35">
      <c r="A1353" s="2">
        <v>42298</v>
      </c>
      <c r="B1353" s="1" t="s">
        <v>107</v>
      </c>
      <c r="C1353" s="1" t="s">
        <v>1183</v>
      </c>
      <c r="D1353" s="1" t="s">
        <v>8</v>
      </c>
      <c r="E1353" s="1" t="s">
        <v>18</v>
      </c>
      <c r="F1353" s="18">
        <v>591.32000000000005</v>
      </c>
      <c r="G1353" t="s">
        <v>2266</v>
      </c>
      <c r="H1353" s="1">
        <f>IF(COUNTIF(G$2:G1353,G1353)=1,1,0)</f>
        <v>1</v>
      </c>
      <c r="I1353" s="1">
        <v>4</v>
      </c>
      <c r="J1353" s="1">
        <v>0</v>
      </c>
      <c r="K1353" s="1">
        <v>112.35079999999999</v>
      </c>
      <c r="L1353" s="12">
        <f>VLOOKUP(train[[#This Row],[Sub-Category]],Análisis_ABC_XYZ[[#Headers],[#Data]],4,FALSE)</f>
        <v>0.55975208308209756</v>
      </c>
    </row>
    <row r="1354" spans="1:12" x14ac:dyDescent="0.35">
      <c r="A1354" s="2">
        <v>42298</v>
      </c>
      <c r="B1354" s="1" t="s">
        <v>157</v>
      </c>
      <c r="C1354" s="1" t="s">
        <v>401</v>
      </c>
      <c r="D1354" s="1" t="s">
        <v>8</v>
      </c>
      <c r="E1354" s="1" t="s">
        <v>18</v>
      </c>
      <c r="F1354" s="18">
        <v>409.59000000000003</v>
      </c>
      <c r="G1354" t="s">
        <v>6027</v>
      </c>
      <c r="H1354" s="1">
        <f>IF(COUNTIF(G$2:G1354,G1354)=1,1,0)</f>
        <v>1</v>
      </c>
      <c r="I1354" s="1">
        <v>3</v>
      </c>
      <c r="J1354" s="1">
        <v>0.4</v>
      </c>
      <c r="K1354" s="1">
        <v>-122.87700000000004</v>
      </c>
      <c r="L1354" s="12">
        <f>VLOOKUP(train[[#This Row],[Sub-Category]],Análisis_ABC_XYZ[[#Headers],[#Data]],4,FALSE)</f>
        <v>0.55975208308209756</v>
      </c>
    </row>
    <row r="1355" spans="1:12" x14ac:dyDescent="0.35">
      <c r="A1355" s="2">
        <v>42298</v>
      </c>
      <c r="B1355" s="1" t="s">
        <v>107</v>
      </c>
      <c r="C1355" s="1" t="s">
        <v>74</v>
      </c>
      <c r="D1355" s="1" t="s">
        <v>14</v>
      </c>
      <c r="E1355" s="1" t="s">
        <v>20</v>
      </c>
      <c r="F1355" s="18">
        <v>194.7</v>
      </c>
      <c r="G1355" t="s">
        <v>2266</v>
      </c>
      <c r="H1355" s="1">
        <f>IF(COUNTIF(G$2:G1355,G1355)=1,1,0)</f>
        <v>0</v>
      </c>
      <c r="I1355" s="1">
        <v>5</v>
      </c>
      <c r="J1355" s="1">
        <v>0</v>
      </c>
      <c r="K1355" s="1">
        <v>9.7349999999999781</v>
      </c>
      <c r="L1355" s="12">
        <f>VLOOKUP(train[[#This Row],[Sub-Category]],Análisis_ABC_XYZ[[#Headers],[#Data]],4,FALSE)</f>
        <v>0.44610841445725197</v>
      </c>
    </row>
    <row r="1356" spans="1:12" x14ac:dyDescent="0.35">
      <c r="A1356" s="2">
        <v>42298</v>
      </c>
      <c r="B1356" s="1" t="s">
        <v>157</v>
      </c>
      <c r="C1356" s="1" t="s">
        <v>577</v>
      </c>
      <c r="D1356" s="1" t="s">
        <v>14</v>
      </c>
      <c r="E1356" s="1" t="s">
        <v>31</v>
      </c>
      <c r="F1356" s="18">
        <v>121.79200000000002</v>
      </c>
      <c r="G1356" t="s">
        <v>6027</v>
      </c>
      <c r="H1356" s="1">
        <f>IF(COUNTIF(G$2:G1356,G1356)=1,1,0)</f>
        <v>0</v>
      </c>
      <c r="I1356" s="1">
        <v>4</v>
      </c>
      <c r="J1356" s="1">
        <v>0.2</v>
      </c>
      <c r="K1356" s="1">
        <v>13.701599999999988</v>
      </c>
      <c r="L1356" s="12">
        <f>VLOOKUP(train[[#This Row],[Sub-Category]],Análisis_ABC_XYZ[[#Headers],[#Data]],4,FALSE)</f>
        <v>0.49507917887403441</v>
      </c>
    </row>
    <row r="1357" spans="1:12" x14ac:dyDescent="0.35">
      <c r="A1357" s="2">
        <v>42298</v>
      </c>
      <c r="B1357" s="1" t="s">
        <v>12</v>
      </c>
      <c r="C1357" s="1" t="s">
        <v>97</v>
      </c>
      <c r="D1357" s="1" t="s">
        <v>14</v>
      </c>
      <c r="E1357" s="1" t="s">
        <v>29</v>
      </c>
      <c r="F1357" s="18">
        <v>36.36</v>
      </c>
      <c r="G1357" t="s">
        <v>4213</v>
      </c>
      <c r="H1357" s="1">
        <f>IF(COUNTIF(G$2:G1357,G1357)=1,1,0)</f>
        <v>1</v>
      </c>
      <c r="I1357" s="1">
        <v>3</v>
      </c>
      <c r="J1357" s="1">
        <v>0.2</v>
      </c>
      <c r="K1357" s="1">
        <v>12.2715</v>
      </c>
      <c r="L1357" s="12">
        <f>VLOOKUP(train[[#This Row],[Sub-Category]],Análisis_ABC_XYZ[[#Headers],[#Data]],4,FALSE)</f>
        <v>0.46881743173671325</v>
      </c>
    </row>
    <row r="1358" spans="1:12" x14ac:dyDescent="0.35">
      <c r="A1358" s="2">
        <v>42298</v>
      </c>
      <c r="B1358" s="1" t="s">
        <v>107</v>
      </c>
      <c r="C1358" s="1" t="s">
        <v>955</v>
      </c>
      <c r="D1358" s="1" t="s">
        <v>14</v>
      </c>
      <c r="E1358" s="1" t="s">
        <v>24</v>
      </c>
      <c r="F1358" s="18">
        <v>2.84</v>
      </c>
      <c r="G1358" s="1" t="s">
        <v>2266</v>
      </c>
      <c r="H1358" s="1">
        <f>IF(COUNTIF(G$2:G1358,G1358)=1,1,0)</f>
        <v>0</v>
      </c>
      <c r="I1358" s="1">
        <v>1</v>
      </c>
      <c r="J1358" s="1">
        <v>0</v>
      </c>
      <c r="K1358" s="1">
        <v>0.88039999999999985</v>
      </c>
      <c r="L1358" s="12">
        <f>VLOOKUP(train[[#This Row],[Sub-Category]],Análisis_ABC_XYZ[[#Headers],[#Data]],4,FALSE)</f>
        <v>0.45632477063632687</v>
      </c>
    </row>
    <row r="1359" spans="1:12" x14ac:dyDescent="0.35">
      <c r="A1359" s="2">
        <v>42299</v>
      </c>
      <c r="B1359" s="1" t="s">
        <v>225</v>
      </c>
      <c r="C1359" s="1" t="s">
        <v>1597</v>
      </c>
      <c r="D1359" s="1" t="s">
        <v>8</v>
      </c>
      <c r="E1359" s="1" t="s">
        <v>22</v>
      </c>
      <c r="F1359" s="18">
        <v>129.91999999999999</v>
      </c>
      <c r="G1359" t="s">
        <v>5329</v>
      </c>
      <c r="H1359" s="1">
        <f>IF(COUNTIF(G$2:G1359,G1359)=1,1,0)</f>
        <v>1</v>
      </c>
      <c r="I1359" s="1">
        <v>4</v>
      </c>
      <c r="J1359" s="1">
        <v>0</v>
      </c>
      <c r="K1359" s="1">
        <v>10.393599999999992</v>
      </c>
      <c r="L1359" s="12">
        <f>VLOOKUP(train[[#This Row],[Sub-Category]],Análisis_ABC_XYZ[[#Headers],[#Data]],4,FALSE)</f>
        <v>0.4595170286641902</v>
      </c>
    </row>
    <row r="1360" spans="1:12" x14ac:dyDescent="0.35">
      <c r="A1360" s="2">
        <v>42299</v>
      </c>
      <c r="B1360" s="1" t="s">
        <v>157</v>
      </c>
      <c r="C1360" s="1" t="s">
        <v>188</v>
      </c>
      <c r="D1360" s="1" t="s">
        <v>8</v>
      </c>
      <c r="E1360" s="1" t="s">
        <v>22</v>
      </c>
      <c r="F1360" s="18">
        <v>93.888000000000005</v>
      </c>
      <c r="G1360" t="s">
        <v>6351</v>
      </c>
      <c r="H1360" s="1">
        <f>IF(COUNTIF(G$2:G1360,G1360)=1,1,0)</f>
        <v>1</v>
      </c>
      <c r="I1360" s="1">
        <v>4</v>
      </c>
      <c r="J1360" s="1">
        <v>0.2</v>
      </c>
      <c r="K1360" s="1">
        <v>12.90959999999999</v>
      </c>
      <c r="L1360" s="12">
        <f>VLOOKUP(train[[#This Row],[Sub-Category]],Análisis_ABC_XYZ[[#Headers],[#Data]],4,FALSE)</f>
        <v>0.4595170286641902</v>
      </c>
    </row>
    <row r="1361" spans="1:12" x14ac:dyDescent="0.35">
      <c r="A1361" s="2">
        <v>42301</v>
      </c>
      <c r="B1361" s="1" t="s">
        <v>12</v>
      </c>
      <c r="C1361" s="1" t="s">
        <v>332</v>
      </c>
      <c r="D1361" s="1" t="s">
        <v>14</v>
      </c>
      <c r="E1361" s="1" t="s">
        <v>29</v>
      </c>
      <c r="F1361" s="18">
        <v>34.271999999999998</v>
      </c>
      <c r="G1361" t="s">
        <v>5929</v>
      </c>
      <c r="H1361" s="1">
        <f>IF(COUNTIF(G$2:G1361,G1361)=1,1,0)</f>
        <v>1</v>
      </c>
      <c r="I1361" s="1">
        <v>3</v>
      </c>
      <c r="J1361" s="1">
        <v>0.2</v>
      </c>
      <c r="K1361" s="1">
        <v>11.138399999999999</v>
      </c>
      <c r="L1361" s="12">
        <f>VLOOKUP(train[[#This Row],[Sub-Category]],Análisis_ABC_XYZ[[#Headers],[#Data]],4,FALSE)</f>
        <v>0.46881743173671325</v>
      </c>
    </row>
    <row r="1362" spans="1:12" x14ac:dyDescent="0.35">
      <c r="A1362" s="2">
        <v>42301</v>
      </c>
      <c r="B1362" s="1" t="s">
        <v>126</v>
      </c>
      <c r="C1362" s="1" t="s">
        <v>1503</v>
      </c>
      <c r="D1362" s="1" t="s">
        <v>14</v>
      </c>
      <c r="E1362" s="1" t="s">
        <v>91</v>
      </c>
      <c r="F1362" s="18">
        <v>11.850000000000001</v>
      </c>
      <c r="G1362" t="s">
        <v>3095</v>
      </c>
      <c r="H1362" s="1">
        <f>IF(COUNTIF(G$2:G1362,G1362)=1,1,0)</f>
        <v>1</v>
      </c>
      <c r="I1362" s="1">
        <v>3</v>
      </c>
      <c r="J1362" s="1">
        <v>0</v>
      </c>
      <c r="K1362" s="1">
        <v>3.7919999999999994</v>
      </c>
      <c r="L1362" s="12">
        <f>VLOOKUP(train[[#This Row],[Sub-Category]],Análisis_ABC_XYZ[[#Headers],[#Data]],4,FALSE)</f>
        <v>0.51168203684699509</v>
      </c>
    </row>
    <row r="1363" spans="1:12" x14ac:dyDescent="0.35">
      <c r="A1363" s="2">
        <v>42301</v>
      </c>
      <c r="B1363" s="1" t="s">
        <v>16</v>
      </c>
      <c r="C1363" s="1" t="s">
        <v>805</v>
      </c>
      <c r="D1363" s="1" t="s">
        <v>14</v>
      </c>
      <c r="E1363" s="1" t="s">
        <v>36</v>
      </c>
      <c r="F1363" s="18">
        <v>10.368000000000002</v>
      </c>
      <c r="G1363" t="s">
        <v>5137</v>
      </c>
      <c r="H1363" s="1">
        <f>IF(COUNTIF(G$2:G1363,G1363)=1,1,0)</f>
        <v>1</v>
      </c>
      <c r="I1363" s="1">
        <v>2</v>
      </c>
      <c r="J1363" s="1">
        <v>0.2</v>
      </c>
      <c r="K1363" s="1">
        <v>3.6288</v>
      </c>
      <c r="L1363" s="12">
        <f>VLOOKUP(train[[#This Row],[Sub-Category]],Análisis_ABC_XYZ[[#Headers],[#Data]],4,FALSE)</f>
        <v>0.43613829632717294</v>
      </c>
    </row>
    <row r="1364" spans="1:12" x14ac:dyDescent="0.35">
      <c r="A1364" s="2">
        <v>42302</v>
      </c>
      <c r="B1364" s="1" t="s">
        <v>52</v>
      </c>
      <c r="C1364" s="1" t="s">
        <v>1689</v>
      </c>
      <c r="D1364" s="1" t="s">
        <v>26</v>
      </c>
      <c r="E1364" s="1" t="s">
        <v>56</v>
      </c>
      <c r="F1364" s="18">
        <v>40.775999999999996</v>
      </c>
      <c r="G1364" t="s">
        <v>5367</v>
      </c>
      <c r="H1364" s="1">
        <f>IF(COUNTIF(G$2:G1364,G1364)=1,1,0)</f>
        <v>1</v>
      </c>
      <c r="I1364" s="1">
        <v>3</v>
      </c>
      <c r="J1364" s="1">
        <v>0.2</v>
      </c>
      <c r="K1364" s="1">
        <v>0.50970000000000049</v>
      </c>
      <c r="L1364" s="12">
        <f>VLOOKUP(train[[#This Row],[Sub-Category]],Análisis_ABC_XYZ[[#Headers],[#Data]],4,FALSE)</f>
        <v>0.52062335344040378</v>
      </c>
    </row>
    <row r="1365" spans="1:12" x14ac:dyDescent="0.35">
      <c r="A1365" s="2">
        <v>42302</v>
      </c>
      <c r="B1365" s="1" t="s">
        <v>12</v>
      </c>
      <c r="C1365" s="1" t="s">
        <v>1154</v>
      </c>
      <c r="D1365" s="1" t="s">
        <v>14</v>
      </c>
      <c r="E1365" s="1" t="s">
        <v>29</v>
      </c>
      <c r="F1365" s="18">
        <v>49.408000000000001</v>
      </c>
      <c r="G1365" t="s">
        <v>6118</v>
      </c>
      <c r="H1365" s="1">
        <f>IF(COUNTIF(G$2:G1365,G1365)=1,1,0)</f>
        <v>1</v>
      </c>
      <c r="I1365" s="1">
        <v>4</v>
      </c>
      <c r="J1365" s="1">
        <v>0.2</v>
      </c>
      <c r="K1365" s="1">
        <v>18.527999999999999</v>
      </c>
      <c r="L1365" s="12">
        <f>VLOOKUP(train[[#This Row],[Sub-Category]],Análisis_ABC_XYZ[[#Headers],[#Data]],4,FALSE)</f>
        <v>0.46881743173671325</v>
      </c>
    </row>
    <row r="1366" spans="1:12" x14ac:dyDescent="0.35">
      <c r="A1366" s="2">
        <v>42302</v>
      </c>
      <c r="B1366" s="1" t="s">
        <v>52</v>
      </c>
      <c r="C1366" s="1" t="s">
        <v>397</v>
      </c>
      <c r="D1366" s="1" t="s">
        <v>14</v>
      </c>
      <c r="E1366" s="1" t="s">
        <v>29</v>
      </c>
      <c r="F1366" s="18">
        <v>13.698000000000002</v>
      </c>
      <c r="G1366" t="s">
        <v>5367</v>
      </c>
      <c r="H1366" s="1">
        <f>IF(COUNTIF(G$2:G1366,G1366)=1,1,0)</f>
        <v>0</v>
      </c>
      <c r="I1366" s="1">
        <v>3</v>
      </c>
      <c r="J1366" s="1">
        <v>0.7</v>
      </c>
      <c r="K1366" s="1">
        <v>-9.5885999999999996</v>
      </c>
      <c r="L1366" s="12">
        <f>VLOOKUP(train[[#This Row],[Sub-Category]],Análisis_ABC_XYZ[[#Headers],[#Data]],4,FALSE)</f>
        <v>0.46881743173671325</v>
      </c>
    </row>
    <row r="1367" spans="1:12" x14ac:dyDescent="0.35">
      <c r="A1367" s="2">
        <v>42303</v>
      </c>
      <c r="B1367" s="1" t="s">
        <v>37</v>
      </c>
      <c r="C1367" s="1" t="s">
        <v>1557</v>
      </c>
      <c r="D1367" s="1" t="s">
        <v>26</v>
      </c>
      <c r="E1367" s="1" t="s">
        <v>27</v>
      </c>
      <c r="F1367" s="18">
        <v>383.96000000000004</v>
      </c>
      <c r="G1367" t="s">
        <v>4693</v>
      </c>
      <c r="H1367" s="1">
        <f>IF(COUNTIF(G$2:G1367,G1367)=1,1,0)</f>
        <v>1</v>
      </c>
      <c r="I1367" s="1">
        <v>5</v>
      </c>
      <c r="J1367" s="1">
        <v>0.2</v>
      </c>
      <c r="K1367" s="1">
        <v>38.396000000000015</v>
      </c>
      <c r="L1367" s="12">
        <f>VLOOKUP(train[[#This Row],[Sub-Category]],Análisis_ABC_XYZ[[#Headers],[#Data]],4,FALSE)</f>
        <v>0.41105220110552465</v>
      </c>
    </row>
    <row r="1368" spans="1:12" x14ac:dyDescent="0.35">
      <c r="A1368" s="2">
        <v>42303</v>
      </c>
      <c r="B1368" s="1" t="s">
        <v>37</v>
      </c>
      <c r="C1368" s="1" t="s">
        <v>532</v>
      </c>
      <c r="D1368" s="1" t="s">
        <v>8</v>
      </c>
      <c r="E1368" s="1" t="s">
        <v>22</v>
      </c>
      <c r="F1368" s="18">
        <v>63.92</v>
      </c>
      <c r="G1368" t="s">
        <v>4693</v>
      </c>
      <c r="H1368" s="1">
        <f>IF(COUNTIF(G$2:G1368,G1368)=1,1,0)</f>
        <v>0</v>
      </c>
      <c r="I1368" s="1">
        <v>4</v>
      </c>
      <c r="J1368" s="1">
        <v>0</v>
      </c>
      <c r="K1368" s="1">
        <v>3.195999999999998</v>
      </c>
      <c r="L1368" s="12">
        <f>VLOOKUP(train[[#This Row],[Sub-Category]],Análisis_ABC_XYZ[[#Headers],[#Data]],4,FALSE)</f>
        <v>0.4595170286641902</v>
      </c>
    </row>
    <row r="1369" spans="1:12" x14ac:dyDescent="0.35">
      <c r="A1369" s="2">
        <v>42304</v>
      </c>
      <c r="B1369" s="1" t="s">
        <v>34</v>
      </c>
      <c r="C1369" s="1" t="s">
        <v>878</v>
      </c>
      <c r="D1369" s="1" t="s">
        <v>14</v>
      </c>
      <c r="E1369" s="1" t="s">
        <v>36</v>
      </c>
      <c r="F1369" s="18">
        <v>11.952000000000002</v>
      </c>
      <c r="G1369" t="s">
        <v>5136</v>
      </c>
      <c r="H1369" s="1">
        <f>IF(COUNTIF(G$2:G1369,G1369)=1,1,0)</f>
        <v>1</v>
      </c>
      <c r="I1369" s="1">
        <v>3</v>
      </c>
      <c r="J1369" s="1">
        <v>0.2</v>
      </c>
      <c r="K1369" s="1">
        <v>4.0338000000000003</v>
      </c>
      <c r="L1369" s="12">
        <f>VLOOKUP(train[[#This Row],[Sub-Category]],Análisis_ABC_XYZ[[#Headers],[#Data]],4,FALSE)</f>
        <v>0.43613829632717294</v>
      </c>
    </row>
    <row r="1370" spans="1:12" x14ac:dyDescent="0.35">
      <c r="A1370" s="2">
        <v>42304</v>
      </c>
      <c r="B1370" s="1" t="s">
        <v>34</v>
      </c>
      <c r="C1370" s="1" t="s">
        <v>845</v>
      </c>
      <c r="D1370" s="1" t="s">
        <v>14</v>
      </c>
      <c r="E1370" s="1" t="s">
        <v>36</v>
      </c>
      <c r="F1370" s="18">
        <v>10.368000000000002</v>
      </c>
      <c r="G1370" t="s">
        <v>5136</v>
      </c>
      <c r="H1370" s="1">
        <f>IF(COUNTIF(G$2:G1370,G1370)=1,1,0)</f>
        <v>0</v>
      </c>
      <c r="I1370" s="1">
        <v>2</v>
      </c>
      <c r="J1370" s="1">
        <v>0.2</v>
      </c>
      <c r="K1370" s="1">
        <v>3.6288</v>
      </c>
      <c r="L1370" s="12">
        <f>VLOOKUP(train[[#This Row],[Sub-Category]],Análisis_ABC_XYZ[[#Headers],[#Data]],4,FALSE)</f>
        <v>0.43613829632717294</v>
      </c>
    </row>
    <row r="1371" spans="1:12" x14ac:dyDescent="0.35">
      <c r="A1371" s="2">
        <v>42305</v>
      </c>
      <c r="B1371" s="1" t="s">
        <v>12</v>
      </c>
      <c r="C1371" s="1" t="s">
        <v>492</v>
      </c>
      <c r="D1371" s="1" t="s">
        <v>8</v>
      </c>
      <c r="E1371" s="1" t="s">
        <v>9</v>
      </c>
      <c r="F1371" s="18">
        <v>616.99800000000005</v>
      </c>
      <c r="G1371" t="s">
        <v>2661</v>
      </c>
      <c r="H1371" s="1">
        <f>IF(COUNTIF(G$2:G1371,G1371)=1,1,0)</f>
        <v>1</v>
      </c>
      <c r="I1371" s="1">
        <v>6</v>
      </c>
      <c r="J1371" s="1">
        <v>0.15</v>
      </c>
      <c r="K1371" s="1">
        <v>-36.293999999999997</v>
      </c>
      <c r="L1371" s="12">
        <f>VLOOKUP(train[[#This Row],[Sub-Category]],Análisis_ABC_XYZ[[#Headers],[#Data]],4,FALSE)</f>
        <v>0.5176847302647779</v>
      </c>
    </row>
    <row r="1372" spans="1:12" x14ac:dyDescent="0.35">
      <c r="A1372" s="2">
        <v>42305</v>
      </c>
      <c r="B1372" s="1" t="s">
        <v>12</v>
      </c>
      <c r="C1372" s="1" t="s">
        <v>318</v>
      </c>
      <c r="D1372" s="1" t="s">
        <v>14</v>
      </c>
      <c r="E1372" s="1" t="s">
        <v>182</v>
      </c>
      <c r="F1372" s="18">
        <v>480.74</v>
      </c>
      <c r="G1372" t="s">
        <v>2661</v>
      </c>
      <c r="H1372" s="1">
        <f>IF(COUNTIF(G$2:G1372,G1372)=1,1,0)</f>
        <v>0</v>
      </c>
      <c r="I1372" s="1">
        <v>2</v>
      </c>
      <c r="J1372" s="1">
        <v>0</v>
      </c>
      <c r="K1372" s="1">
        <v>14.422200000000032</v>
      </c>
      <c r="L1372" s="12">
        <f>VLOOKUP(train[[#This Row],[Sub-Category]],Análisis_ABC_XYZ[[#Headers],[#Data]],4,FALSE)</f>
        <v>0.53938093436526824</v>
      </c>
    </row>
    <row r="1373" spans="1:12" x14ac:dyDescent="0.35">
      <c r="A1373" s="2">
        <v>42305</v>
      </c>
      <c r="B1373" s="1" t="s">
        <v>1200</v>
      </c>
      <c r="C1373" s="1" t="s">
        <v>1024</v>
      </c>
      <c r="D1373" s="1" t="s">
        <v>26</v>
      </c>
      <c r="E1373" s="1" t="s">
        <v>27</v>
      </c>
      <c r="F1373" s="18">
        <v>257.98</v>
      </c>
      <c r="G1373" t="s">
        <v>5798</v>
      </c>
      <c r="H1373" s="1">
        <f>IF(COUNTIF(G$2:G1373,G1373)=1,1,0)</f>
        <v>1</v>
      </c>
      <c r="I1373" s="1">
        <v>2</v>
      </c>
      <c r="J1373" s="1">
        <v>0</v>
      </c>
      <c r="K1373" s="1">
        <v>74.8142</v>
      </c>
      <c r="L1373" s="12">
        <f>VLOOKUP(train[[#This Row],[Sub-Category]],Análisis_ABC_XYZ[[#Headers],[#Data]],4,FALSE)</f>
        <v>0.41105220110552465</v>
      </c>
    </row>
    <row r="1374" spans="1:12" x14ac:dyDescent="0.35">
      <c r="A1374" s="2">
        <v>42305</v>
      </c>
      <c r="B1374" s="1" t="s">
        <v>12</v>
      </c>
      <c r="C1374" s="1" t="s">
        <v>130</v>
      </c>
      <c r="D1374" s="1" t="s">
        <v>14</v>
      </c>
      <c r="E1374" s="1" t="s">
        <v>20</v>
      </c>
      <c r="F1374" s="18">
        <v>141.4</v>
      </c>
      <c r="G1374" t="s">
        <v>2661</v>
      </c>
      <c r="H1374" s="1">
        <f>IF(COUNTIF(G$2:G1374,G1374)=1,1,0)</f>
        <v>0</v>
      </c>
      <c r="I1374" s="1">
        <v>5</v>
      </c>
      <c r="J1374" s="1">
        <v>0</v>
      </c>
      <c r="K1374" s="1">
        <v>38.177999999999997</v>
      </c>
      <c r="L1374" s="12">
        <f>VLOOKUP(train[[#This Row],[Sub-Category]],Análisis_ABC_XYZ[[#Headers],[#Data]],4,FALSE)</f>
        <v>0.44610841445725197</v>
      </c>
    </row>
    <row r="1375" spans="1:12" x14ac:dyDescent="0.35">
      <c r="A1375" s="2">
        <v>42305</v>
      </c>
      <c r="B1375" s="1" t="s">
        <v>12</v>
      </c>
      <c r="C1375" s="1" t="s">
        <v>364</v>
      </c>
      <c r="D1375" s="1" t="s">
        <v>14</v>
      </c>
      <c r="E1375" s="1" t="s">
        <v>29</v>
      </c>
      <c r="F1375" s="18">
        <v>7.1840000000000011</v>
      </c>
      <c r="G1375" t="s">
        <v>2661</v>
      </c>
      <c r="H1375" s="1">
        <f>IF(COUNTIF(G$2:G1375,G1375)=1,1,0)</f>
        <v>0</v>
      </c>
      <c r="I1375" s="1">
        <v>2</v>
      </c>
      <c r="J1375" s="1">
        <v>0.2</v>
      </c>
      <c r="K1375" s="1">
        <v>2.2449999999999992</v>
      </c>
      <c r="L1375" s="12">
        <f>VLOOKUP(train[[#This Row],[Sub-Category]],Análisis_ABC_XYZ[[#Headers],[#Data]],4,FALSE)</f>
        <v>0.46881743173671325</v>
      </c>
    </row>
    <row r="1376" spans="1:12" x14ac:dyDescent="0.35">
      <c r="A1376" s="2">
        <v>42305</v>
      </c>
      <c r="B1376" s="1" t="s">
        <v>12</v>
      </c>
      <c r="C1376" s="1" t="s">
        <v>1662</v>
      </c>
      <c r="D1376" s="1" t="s">
        <v>14</v>
      </c>
      <c r="E1376" s="1" t="s">
        <v>182</v>
      </c>
      <c r="F1376" s="18">
        <v>6.28</v>
      </c>
      <c r="G1376" t="s">
        <v>2661</v>
      </c>
      <c r="H1376" s="1">
        <f>IF(COUNTIF(G$2:G1376,G1376)=1,1,0)</f>
        <v>0</v>
      </c>
      <c r="I1376" s="1">
        <v>2</v>
      </c>
      <c r="J1376" s="1">
        <v>0</v>
      </c>
      <c r="K1376" s="1">
        <v>6.2800000000000189E-2</v>
      </c>
      <c r="L1376" s="12">
        <f>VLOOKUP(train[[#This Row],[Sub-Category]],Análisis_ABC_XYZ[[#Headers],[#Data]],4,FALSE)</f>
        <v>0.53938093436526824</v>
      </c>
    </row>
    <row r="1377" spans="1:12" x14ac:dyDescent="0.35">
      <c r="A1377" s="2">
        <v>42306</v>
      </c>
      <c r="B1377" s="1" t="s">
        <v>72</v>
      </c>
      <c r="C1377" s="1" t="s">
        <v>494</v>
      </c>
      <c r="D1377" s="1" t="s">
        <v>26</v>
      </c>
      <c r="E1377" s="1" t="s">
        <v>27</v>
      </c>
      <c r="F1377" s="18">
        <v>2735.9520000000002</v>
      </c>
      <c r="G1377" t="s">
        <v>6862</v>
      </c>
      <c r="H1377" s="1">
        <f>IF(COUNTIF(G$2:G1377,G1377)=1,1,0)</f>
        <v>1</v>
      </c>
      <c r="I1377" s="1">
        <v>6</v>
      </c>
      <c r="J1377" s="1">
        <v>0.2</v>
      </c>
      <c r="K1377" s="1">
        <v>341.99399999999969</v>
      </c>
      <c r="L1377" s="12">
        <f>VLOOKUP(train[[#This Row],[Sub-Category]],Análisis_ABC_XYZ[[#Headers],[#Data]],4,FALSE)</f>
        <v>0.41105220110552465</v>
      </c>
    </row>
    <row r="1378" spans="1:12" x14ac:dyDescent="0.35">
      <c r="A1378" s="2">
        <v>42306</v>
      </c>
      <c r="B1378" s="1" t="s">
        <v>84</v>
      </c>
      <c r="C1378" s="1" t="s">
        <v>1501</v>
      </c>
      <c r="D1378" s="1" t="s">
        <v>26</v>
      </c>
      <c r="E1378" s="1" t="s">
        <v>56</v>
      </c>
      <c r="F1378" s="18">
        <v>1.98</v>
      </c>
      <c r="G1378" s="1" t="s">
        <v>2167</v>
      </c>
      <c r="H1378" s="1">
        <f>IF(COUNTIF(G$2:G1378,G1378)=1,1,0)</f>
        <v>1</v>
      </c>
      <c r="I1378" s="1">
        <v>2</v>
      </c>
      <c r="J1378" s="1">
        <v>0</v>
      </c>
      <c r="K1378" s="1">
        <v>0.89100000000000001</v>
      </c>
      <c r="L1378" s="12">
        <f>VLOOKUP(train[[#This Row],[Sub-Category]],Análisis_ABC_XYZ[[#Headers],[#Data]],4,FALSE)</f>
        <v>0.52062335344040378</v>
      </c>
    </row>
    <row r="1379" spans="1:12" x14ac:dyDescent="0.35">
      <c r="A1379" s="2">
        <v>42306</v>
      </c>
      <c r="B1379" s="1" t="s">
        <v>84</v>
      </c>
      <c r="C1379" s="1" t="s">
        <v>108</v>
      </c>
      <c r="D1379" s="1" t="s">
        <v>14</v>
      </c>
      <c r="E1379" s="1" t="s">
        <v>36</v>
      </c>
      <c r="F1379" s="18">
        <v>75.88</v>
      </c>
      <c r="G1379" t="s">
        <v>2167</v>
      </c>
      <c r="H1379" s="1">
        <f>IF(COUNTIF(G$2:G1379,G1379)=1,1,0)</f>
        <v>0</v>
      </c>
      <c r="I1379" s="1">
        <v>2</v>
      </c>
      <c r="J1379" s="1">
        <v>0</v>
      </c>
      <c r="K1379" s="1">
        <v>35.663599999999995</v>
      </c>
      <c r="L1379" s="12">
        <f>VLOOKUP(train[[#This Row],[Sub-Category]],Análisis_ABC_XYZ[[#Headers],[#Data]],4,FALSE)</f>
        <v>0.43613829632717294</v>
      </c>
    </row>
    <row r="1380" spans="1:12" x14ac:dyDescent="0.35">
      <c r="A1380" s="2">
        <v>42308</v>
      </c>
      <c r="B1380" s="1" t="s">
        <v>412</v>
      </c>
      <c r="C1380" s="1" t="s">
        <v>1547</v>
      </c>
      <c r="D1380" s="1" t="s">
        <v>8</v>
      </c>
      <c r="E1380" s="1" t="s">
        <v>11</v>
      </c>
      <c r="F1380" s="18">
        <v>1604.9</v>
      </c>
      <c r="G1380" t="s">
        <v>2968</v>
      </c>
      <c r="H1380" s="1">
        <f>IF(COUNTIF(G$2:G1380,G1380)=1,1,0)</f>
        <v>1</v>
      </c>
      <c r="I1380" s="1">
        <v>5</v>
      </c>
      <c r="J1380" s="1">
        <v>0</v>
      </c>
      <c r="K1380" s="1">
        <v>481.46999999999991</v>
      </c>
      <c r="L1380" s="12">
        <f>VLOOKUP(train[[#This Row],[Sub-Category]],Análisis_ABC_XYZ[[#Headers],[#Data]],4,FALSE)</f>
        <v>0.46529189879902266</v>
      </c>
    </row>
    <row r="1381" spans="1:12" x14ac:dyDescent="0.35">
      <c r="A1381" s="2">
        <v>42308</v>
      </c>
      <c r="B1381" s="1" t="s">
        <v>157</v>
      </c>
      <c r="C1381" s="1" t="s">
        <v>1302</v>
      </c>
      <c r="D1381" s="1" t="s">
        <v>8</v>
      </c>
      <c r="E1381" s="1" t="s">
        <v>18</v>
      </c>
      <c r="F1381" s="18">
        <v>1421.664</v>
      </c>
      <c r="G1381" t="s">
        <v>6843</v>
      </c>
      <c r="H1381" s="1">
        <f>IF(COUNTIF(G$2:G1381,G1381)=1,1,0)</f>
        <v>1</v>
      </c>
      <c r="I1381" s="1">
        <v>8</v>
      </c>
      <c r="J1381" s="1">
        <v>0.4</v>
      </c>
      <c r="K1381" s="1">
        <v>-734.52639999999997</v>
      </c>
      <c r="L1381" s="12">
        <f>VLOOKUP(train[[#This Row],[Sub-Category]],Análisis_ABC_XYZ[[#Headers],[#Data]],4,FALSE)</f>
        <v>0.55975208308209756</v>
      </c>
    </row>
    <row r="1382" spans="1:12" x14ac:dyDescent="0.35">
      <c r="A1382" s="2">
        <v>42308</v>
      </c>
      <c r="B1382" s="1" t="s">
        <v>104</v>
      </c>
      <c r="C1382" s="1" t="s">
        <v>71</v>
      </c>
      <c r="D1382" s="1" t="s">
        <v>26</v>
      </c>
      <c r="E1382" s="1" t="s">
        <v>27</v>
      </c>
      <c r="F1382" s="18">
        <v>742.33600000000001</v>
      </c>
      <c r="G1382" t="s">
        <v>6799</v>
      </c>
      <c r="H1382" s="1">
        <f>IF(COUNTIF(G$2:G1382,G1382)=1,1,0)</f>
        <v>1</v>
      </c>
      <c r="I1382" s="1">
        <v>8</v>
      </c>
      <c r="J1382" s="1">
        <v>0.2</v>
      </c>
      <c r="K1382" s="1">
        <v>83.512799999999913</v>
      </c>
      <c r="L1382" s="12">
        <f>VLOOKUP(train[[#This Row],[Sub-Category]],Análisis_ABC_XYZ[[#Headers],[#Data]],4,FALSE)</f>
        <v>0.41105220110552465</v>
      </c>
    </row>
    <row r="1383" spans="1:12" x14ac:dyDescent="0.35">
      <c r="A1383" s="2">
        <v>42308</v>
      </c>
      <c r="B1383" s="1" t="s">
        <v>12</v>
      </c>
      <c r="C1383" s="1" t="s">
        <v>601</v>
      </c>
      <c r="D1383" s="1" t="s">
        <v>14</v>
      </c>
      <c r="E1383" s="1" t="s">
        <v>20</v>
      </c>
      <c r="F1383" s="18">
        <v>405.64</v>
      </c>
      <c r="G1383" t="s">
        <v>2806</v>
      </c>
      <c r="H1383" s="1">
        <f>IF(COUNTIF(G$2:G1383,G1383)=1,1,0)</f>
        <v>1</v>
      </c>
      <c r="I1383" s="1">
        <v>4</v>
      </c>
      <c r="J1383" s="1">
        <v>0</v>
      </c>
      <c r="K1383" s="1">
        <v>12.169199999999989</v>
      </c>
      <c r="L1383" s="12">
        <f>VLOOKUP(train[[#This Row],[Sub-Category]],Análisis_ABC_XYZ[[#Headers],[#Data]],4,FALSE)</f>
        <v>0.44610841445725197</v>
      </c>
    </row>
    <row r="1384" spans="1:12" x14ac:dyDescent="0.35">
      <c r="A1384" s="2">
        <v>42308</v>
      </c>
      <c r="B1384" s="1" t="s">
        <v>12</v>
      </c>
      <c r="C1384" s="1" t="s">
        <v>1197</v>
      </c>
      <c r="D1384" s="1" t="s">
        <v>26</v>
      </c>
      <c r="E1384" s="1" t="s">
        <v>56</v>
      </c>
      <c r="F1384" s="18">
        <v>251.91</v>
      </c>
      <c r="G1384" t="s">
        <v>2806</v>
      </c>
      <c r="H1384" s="1">
        <f>IF(COUNTIF(G$2:G1384,G1384)=1,1,0)</f>
        <v>0</v>
      </c>
      <c r="I1384" s="1">
        <v>9</v>
      </c>
      <c r="J1384" s="1">
        <v>0</v>
      </c>
      <c r="K1384" s="1">
        <v>47.862899999999982</v>
      </c>
      <c r="L1384" s="12">
        <f>VLOOKUP(train[[#This Row],[Sub-Category]],Análisis_ABC_XYZ[[#Headers],[#Data]],4,FALSE)</f>
        <v>0.52062335344040378</v>
      </c>
    </row>
    <row r="1385" spans="1:12" x14ac:dyDescent="0.35">
      <c r="A1385" s="2">
        <v>42308</v>
      </c>
      <c r="B1385" s="1" t="s">
        <v>412</v>
      </c>
      <c r="C1385" s="1" t="s">
        <v>1326</v>
      </c>
      <c r="D1385" s="1" t="s">
        <v>8</v>
      </c>
      <c r="E1385" s="1" t="s">
        <v>18</v>
      </c>
      <c r="F1385" s="18">
        <v>385.68599999999998</v>
      </c>
      <c r="G1385" t="s">
        <v>2968</v>
      </c>
      <c r="H1385" s="1">
        <f>IF(COUNTIF(G$2:G1385,G1385)=1,1,0)</f>
        <v>0</v>
      </c>
      <c r="I1385" s="1">
        <v>1</v>
      </c>
      <c r="J1385" s="1">
        <v>0.3</v>
      </c>
      <c r="K1385" s="1">
        <v>-60.607800000000026</v>
      </c>
      <c r="L1385" s="12">
        <f>VLOOKUP(train[[#This Row],[Sub-Category]],Análisis_ABC_XYZ[[#Headers],[#Data]],4,FALSE)</f>
        <v>0.55975208308209756</v>
      </c>
    </row>
    <row r="1386" spans="1:12" x14ac:dyDescent="0.35">
      <c r="A1386" s="2">
        <v>42308</v>
      </c>
      <c r="B1386" s="1" t="s">
        <v>12</v>
      </c>
      <c r="C1386" s="1" t="s">
        <v>1293</v>
      </c>
      <c r="D1386" s="1" t="s">
        <v>8</v>
      </c>
      <c r="E1386" s="1" t="s">
        <v>11</v>
      </c>
      <c r="F1386" s="18">
        <v>146.352</v>
      </c>
      <c r="G1386" t="s">
        <v>2806</v>
      </c>
      <c r="H1386" s="1">
        <f>IF(COUNTIF(G$2:G1386,G1386)=1,1,0)</f>
        <v>0</v>
      </c>
      <c r="I1386" s="1">
        <v>3</v>
      </c>
      <c r="J1386" s="1">
        <v>0.2</v>
      </c>
      <c r="K1386" s="1">
        <v>-9.1470000000000056</v>
      </c>
      <c r="L1386" s="12">
        <f>VLOOKUP(train[[#This Row],[Sub-Category]],Análisis_ABC_XYZ[[#Headers],[#Data]],4,FALSE)</f>
        <v>0.46529189879902266</v>
      </c>
    </row>
    <row r="1387" spans="1:12" x14ac:dyDescent="0.35">
      <c r="A1387" s="2">
        <v>42308</v>
      </c>
      <c r="B1387" s="1" t="s">
        <v>12</v>
      </c>
      <c r="C1387" s="1" t="s">
        <v>1297</v>
      </c>
      <c r="D1387" s="1" t="s">
        <v>14</v>
      </c>
      <c r="E1387" s="1" t="s">
        <v>20</v>
      </c>
      <c r="F1387" s="18">
        <v>80.3</v>
      </c>
      <c r="G1387" t="s">
        <v>2806</v>
      </c>
      <c r="H1387" s="1">
        <f>IF(COUNTIF(G$2:G1387,G1387)=1,1,0)</f>
        <v>0</v>
      </c>
      <c r="I1387" s="1">
        <v>5</v>
      </c>
      <c r="J1387" s="1">
        <v>0</v>
      </c>
      <c r="K1387" s="1">
        <v>20.877999999999997</v>
      </c>
      <c r="L1387" s="12">
        <f>VLOOKUP(train[[#This Row],[Sub-Category]],Análisis_ABC_XYZ[[#Headers],[#Data]],4,FALSE)</f>
        <v>0.44610841445725197</v>
      </c>
    </row>
    <row r="1388" spans="1:12" x14ac:dyDescent="0.35">
      <c r="A1388" s="2">
        <v>42308</v>
      </c>
      <c r="B1388" s="1" t="s">
        <v>12</v>
      </c>
      <c r="C1388" s="1" t="s">
        <v>585</v>
      </c>
      <c r="D1388" s="1" t="s">
        <v>26</v>
      </c>
      <c r="E1388" s="1" t="s">
        <v>27</v>
      </c>
      <c r="F1388" s="18">
        <v>73.584000000000003</v>
      </c>
      <c r="G1388" t="s">
        <v>6273</v>
      </c>
      <c r="H1388" s="1">
        <f>IF(COUNTIF(G$2:G1388,G1388)=1,1,0)</f>
        <v>1</v>
      </c>
      <c r="I1388" s="1">
        <v>2</v>
      </c>
      <c r="J1388" s="1">
        <v>0.2</v>
      </c>
      <c r="K1388" s="1">
        <v>8.2781999999999982</v>
      </c>
      <c r="L1388" s="12">
        <f>VLOOKUP(train[[#This Row],[Sub-Category]],Análisis_ABC_XYZ[[#Headers],[#Data]],4,FALSE)</f>
        <v>0.41105220110552465</v>
      </c>
    </row>
    <row r="1389" spans="1:12" x14ac:dyDescent="0.35">
      <c r="A1389" s="2">
        <v>42308</v>
      </c>
      <c r="B1389" s="1" t="s">
        <v>12</v>
      </c>
      <c r="C1389" s="1" t="s">
        <v>1299</v>
      </c>
      <c r="D1389" s="1" t="s">
        <v>14</v>
      </c>
      <c r="E1389" s="1" t="s">
        <v>36</v>
      </c>
      <c r="F1389" s="18">
        <v>64.740000000000009</v>
      </c>
      <c r="G1389" t="s">
        <v>2806</v>
      </c>
      <c r="H1389" s="1">
        <f>IF(COUNTIF(G$2:G1389,G1389)=1,1,0)</f>
        <v>0</v>
      </c>
      <c r="I1389" s="1">
        <v>13</v>
      </c>
      <c r="J1389" s="1">
        <v>0</v>
      </c>
      <c r="K1389" s="1">
        <v>30.427800000000005</v>
      </c>
      <c r="L1389" s="12">
        <f>VLOOKUP(train[[#This Row],[Sub-Category]],Análisis_ABC_XYZ[[#Headers],[#Data]],4,FALSE)</f>
        <v>0.43613829632717294</v>
      </c>
    </row>
    <row r="1390" spans="1:12" x14ac:dyDescent="0.35">
      <c r="A1390" s="2">
        <v>42308</v>
      </c>
      <c r="B1390" s="1" t="s">
        <v>412</v>
      </c>
      <c r="C1390" s="1" t="s">
        <v>64</v>
      </c>
      <c r="D1390" s="1" t="s">
        <v>14</v>
      </c>
      <c r="E1390" s="1" t="s">
        <v>24</v>
      </c>
      <c r="F1390" s="18">
        <v>49.25</v>
      </c>
      <c r="G1390" t="s">
        <v>2968</v>
      </c>
      <c r="H1390" s="1">
        <f>IF(COUNTIF(G$2:G1390,G1390)=1,1,0)</f>
        <v>0</v>
      </c>
      <c r="I1390" s="1">
        <v>5</v>
      </c>
      <c r="J1390" s="1">
        <v>0</v>
      </c>
      <c r="K1390" s="1">
        <v>18.715000000000003</v>
      </c>
      <c r="L1390" s="12">
        <f>VLOOKUP(train[[#This Row],[Sub-Category]],Análisis_ABC_XYZ[[#Headers],[#Data]],4,FALSE)</f>
        <v>0.45632477063632687</v>
      </c>
    </row>
    <row r="1391" spans="1:12" x14ac:dyDescent="0.35">
      <c r="A1391" s="2">
        <v>42308</v>
      </c>
      <c r="B1391" s="1" t="s">
        <v>412</v>
      </c>
      <c r="C1391" s="1" t="s">
        <v>889</v>
      </c>
      <c r="D1391" s="1" t="s">
        <v>14</v>
      </c>
      <c r="E1391" s="1" t="s">
        <v>29</v>
      </c>
      <c r="F1391" s="18">
        <v>34.08</v>
      </c>
      <c r="G1391" t="s">
        <v>2968</v>
      </c>
      <c r="H1391" s="1">
        <f>IF(COUNTIF(G$2:G1391,G1391)=1,1,0)</f>
        <v>0</v>
      </c>
      <c r="I1391" s="1">
        <v>2</v>
      </c>
      <c r="J1391" s="1">
        <v>0</v>
      </c>
      <c r="K1391" s="1">
        <v>15.676799999999997</v>
      </c>
      <c r="L1391" s="12">
        <f>VLOOKUP(train[[#This Row],[Sub-Category]],Análisis_ABC_XYZ[[#Headers],[#Data]],4,FALSE)</f>
        <v>0.46881743173671325</v>
      </c>
    </row>
    <row r="1392" spans="1:12" x14ac:dyDescent="0.35">
      <c r="A1392" s="2">
        <v>42308</v>
      </c>
      <c r="B1392" s="1" t="s">
        <v>12</v>
      </c>
      <c r="C1392" s="1" t="s">
        <v>1300</v>
      </c>
      <c r="D1392" s="1" t="s">
        <v>14</v>
      </c>
      <c r="E1392" s="1" t="s">
        <v>29</v>
      </c>
      <c r="F1392" s="18">
        <v>19.295999999999999</v>
      </c>
      <c r="G1392" t="s">
        <v>2806</v>
      </c>
      <c r="H1392" s="1">
        <f>IF(COUNTIF(G$2:G1392,G1392)=1,1,0)</f>
        <v>0</v>
      </c>
      <c r="I1392" s="1">
        <v>3</v>
      </c>
      <c r="J1392" s="1">
        <v>0.2</v>
      </c>
      <c r="K1392" s="1">
        <v>6.0299999999999994</v>
      </c>
      <c r="L1392" s="12">
        <f>VLOOKUP(train[[#This Row],[Sub-Category]],Análisis_ABC_XYZ[[#Headers],[#Data]],4,FALSE)</f>
        <v>0.46881743173671325</v>
      </c>
    </row>
    <row r="1393" spans="1:12" x14ac:dyDescent="0.35">
      <c r="A1393" s="2">
        <v>42308</v>
      </c>
      <c r="B1393" s="1" t="s">
        <v>412</v>
      </c>
      <c r="C1393" s="1" t="s">
        <v>384</v>
      </c>
      <c r="D1393" s="1" t="s">
        <v>8</v>
      </c>
      <c r="E1393" s="1" t="s">
        <v>22</v>
      </c>
      <c r="F1393" s="18">
        <v>17.669999999999998</v>
      </c>
      <c r="G1393" t="s">
        <v>2968</v>
      </c>
      <c r="H1393" s="1">
        <f>IF(COUNTIF(G$2:G1393,G1393)=1,1,0)</f>
        <v>0</v>
      </c>
      <c r="I1393" s="1">
        <v>3</v>
      </c>
      <c r="J1393" s="1">
        <v>0</v>
      </c>
      <c r="K1393" s="1">
        <v>7.7748000000000008</v>
      </c>
      <c r="L1393" s="12">
        <f>VLOOKUP(train[[#This Row],[Sub-Category]],Análisis_ABC_XYZ[[#Headers],[#Data]],4,FALSE)</f>
        <v>0.4595170286641902</v>
      </c>
    </row>
    <row r="1394" spans="1:12" x14ac:dyDescent="0.35">
      <c r="A1394" s="2">
        <v>42308</v>
      </c>
      <c r="B1394" s="1" t="s">
        <v>12</v>
      </c>
      <c r="C1394" s="1" t="s">
        <v>1298</v>
      </c>
      <c r="D1394" s="1" t="s">
        <v>14</v>
      </c>
      <c r="E1394" s="1" t="s">
        <v>29</v>
      </c>
      <c r="F1394" s="18">
        <v>15.968000000000002</v>
      </c>
      <c r="G1394" t="s">
        <v>2806</v>
      </c>
      <c r="H1394" s="1">
        <f>IF(COUNTIF(G$2:G1394,G1394)=1,1,0)</f>
        <v>0</v>
      </c>
      <c r="I1394" s="1">
        <v>2</v>
      </c>
      <c r="J1394" s="1">
        <v>0.2</v>
      </c>
      <c r="K1394" s="1">
        <v>5.3891999999999989</v>
      </c>
      <c r="L1394" s="12">
        <f>VLOOKUP(train[[#This Row],[Sub-Category]],Análisis_ABC_XYZ[[#Headers],[#Data]],4,FALSE)</f>
        <v>0.46881743173671325</v>
      </c>
    </row>
    <row r="1395" spans="1:12" x14ac:dyDescent="0.35">
      <c r="A1395" s="2">
        <v>42308</v>
      </c>
      <c r="B1395" s="1" t="s">
        <v>412</v>
      </c>
      <c r="C1395" s="1" t="s">
        <v>1324</v>
      </c>
      <c r="D1395" s="1" t="s">
        <v>8</v>
      </c>
      <c r="E1395" s="1" t="s">
        <v>22</v>
      </c>
      <c r="F1395" s="18">
        <v>14.76</v>
      </c>
      <c r="G1395" t="s">
        <v>2968</v>
      </c>
      <c r="H1395" s="1">
        <f>IF(COUNTIF(G$2:G1395,G1395)=1,1,0)</f>
        <v>0</v>
      </c>
      <c r="I1395" s="1">
        <v>2</v>
      </c>
      <c r="J1395" s="1">
        <v>0</v>
      </c>
      <c r="K1395" s="1">
        <v>4.2803999999999984</v>
      </c>
      <c r="L1395" s="12">
        <f>VLOOKUP(train[[#This Row],[Sub-Category]],Análisis_ABC_XYZ[[#Headers],[#Data]],4,FALSE)</f>
        <v>0.4595170286641902</v>
      </c>
    </row>
    <row r="1396" spans="1:12" x14ac:dyDescent="0.35">
      <c r="A1396" s="2">
        <v>42308</v>
      </c>
      <c r="B1396" s="1" t="s">
        <v>12</v>
      </c>
      <c r="C1396" s="1" t="s">
        <v>1091</v>
      </c>
      <c r="D1396" s="1" t="s">
        <v>14</v>
      </c>
      <c r="E1396" s="1" t="s">
        <v>24</v>
      </c>
      <c r="F1396" s="18">
        <v>12.39</v>
      </c>
      <c r="G1396" t="s">
        <v>2806</v>
      </c>
      <c r="H1396" s="1">
        <f>IF(COUNTIF(G$2:G1396,G1396)=1,1,0)</f>
        <v>0</v>
      </c>
      <c r="I1396" s="1">
        <v>3</v>
      </c>
      <c r="J1396" s="1">
        <v>0</v>
      </c>
      <c r="K1396" s="1">
        <v>3.7169999999999996</v>
      </c>
      <c r="L1396" s="12">
        <f>VLOOKUP(train[[#This Row],[Sub-Category]],Análisis_ABC_XYZ[[#Headers],[#Data]],4,FALSE)</f>
        <v>0.45632477063632687</v>
      </c>
    </row>
    <row r="1397" spans="1:12" x14ac:dyDescent="0.35">
      <c r="A1397" s="2">
        <v>42308</v>
      </c>
      <c r="B1397" s="1" t="s">
        <v>12</v>
      </c>
      <c r="C1397" s="1" t="s">
        <v>1296</v>
      </c>
      <c r="D1397" s="1" t="s">
        <v>14</v>
      </c>
      <c r="E1397" s="1" t="s">
        <v>91</v>
      </c>
      <c r="F1397" s="18">
        <v>11.34</v>
      </c>
      <c r="G1397" t="s">
        <v>2806</v>
      </c>
      <c r="H1397" s="1">
        <f>IF(COUNTIF(G$2:G1397,G1397)=1,1,0)</f>
        <v>0</v>
      </c>
      <c r="I1397" s="1">
        <v>3</v>
      </c>
      <c r="J1397" s="1">
        <v>0</v>
      </c>
      <c r="K1397" s="1">
        <v>5.2164000000000001</v>
      </c>
      <c r="L1397" s="12">
        <f>VLOOKUP(train[[#This Row],[Sub-Category]],Análisis_ABC_XYZ[[#Headers],[#Data]],4,FALSE)</f>
        <v>0.51168203684699509</v>
      </c>
    </row>
    <row r="1398" spans="1:12" x14ac:dyDescent="0.35">
      <c r="A1398" s="2">
        <v>42308</v>
      </c>
      <c r="B1398" s="1" t="s">
        <v>412</v>
      </c>
      <c r="C1398" s="1" t="s">
        <v>793</v>
      </c>
      <c r="D1398" s="1" t="s">
        <v>14</v>
      </c>
      <c r="E1398" s="1" t="s">
        <v>36</v>
      </c>
      <c r="F1398" s="18">
        <v>10.16</v>
      </c>
      <c r="G1398" t="s">
        <v>2968</v>
      </c>
      <c r="H1398" s="1">
        <f>IF(COUNTIF(G$2:G1398,G1398)=1,1,0)</f>
        <v>0</v>
      </c>
      <c r="I1398" s="1">
        <v>2</v>
      </c>
      <c r="J1398" s="1">
        <v>0</v>
      </c>
      <c r="K1398" s="1">
        <v>4.7751999999999999</v>
      </c>
      <c r="L1398" s="12">
        <f>VLOOKUP(train[[#This Row],[Sub-Category]],Análisis_ABC_XYZ[[#Headers],[#Data]],4,FALSE)</f>
        <v>0.43613829632717294</v>
      </c>
    </row>
    <row r="1399" spans="1:12" x14ac:dyDescent="0.35">
      <c r="A1399" s="2">
        <v>42309</v>
      </c>
      <c r="B1399" s="1" t="s">
        <v>145</v>
      </c>
      <c r="C1399" s="1" t="s">
        <v>711</v>
      </c>
      <c r="D1399" s="1" t="s">
        <v>26</v>
      </c>
      <c r="E1399" s="1" t="s">
        <v>27</v>
      </c>
      <c r="F1399" s="18">
        <v>1983.9680000000001</v>
      </c>
      <c r="G1399" t="s">
        <v>6045</v>
      </c>
      <c r="H1399" s="1">
        <f>IF(COUNTIF(G$2:G1399,G1399)=1,1,0)</f>
        <v>1</v>
      </c>
      <c r="I1399" s="1">
        <v>4</v>
      </c>
      <c r="J1399" s="1">
        <v>0.2</v>
      </c>
      <c r="K1399" s="1">
        <v>247.99599999999981</v>
      </c>
      <c r="L1399" s="12">
        <f>VLOOKUP(train[[#This Row],[Sub-Category]],Análisis_ABC_XYZ[[#Headers],[#Data]],4,FALSE)</f>
        <v>0.41105220110552465</v>
      </c>
    </row>
    <row r="1400" spans="1:12" x14ac:dyDescent="0.35">
      <c r="A1400" s="2">
        <v>42309</v>
      </c>
      <c r="B1400" s="1" t="s">
        <v>34</v>
      </c>
      <c r="C1400" s="1" t="s">
        <v>1695</v>
      </c>
      <c r="D1400" s="1" t="s">
        <v>26</v>
      </c>
      <c r="E1400" s="1" t="s">
        <v>27</v>
      </c>
      <c r="F1400" s="18">
        <v>978.83999999999992</v>
      </c>
      <c r="G1400" t="s">
        <v>2762</v>
      </c>
      <c r="H1400" s="1">
        <f>IF(COUNTIF(G$2:G1400,G1400)=1,1,0)</f>
        <v>1</v>
      </c>
      <c r="I1400" s="1">
        <v>9</v>
      </c>
      <c r="J1400" s="1">
        <v>0.2</v>
      </c>
      <c r="K1400" s="1">
        <v>110.1194999999999</v>
      </c>
      <c r="L1400" s="12">
        <f>VLOOKUP(train[[#This Row],[Sub-Category]],Análisis_ABC_XYZ[[#Headers],[#Data]],4,FALSE)</f>
        <v>0.41105220110552465</v>
      </c>
    </row>
    <row r="1401" spans="1:12" x14ac:dyDescent="0.35">
      <c r="A1401" s="2">
        <v>42309</v>
      </c>
      <c r="B1401" s="1" t="s">
        <v>89</v>
      </c>
      <c r="C1401" s="1" t="s">
        <v>212</v>
      </c>
      <c r="D1401" s="1" t="s">
        <v>14</v>
      </c>
      <c r="E1401" s="1" t="s">
        <v>31</v>
      </c>
      <c r="F1401" s="18">
        <v>533.93999999999994</v>
      </c>
      <c r="G1401" t="s">
        <v>4087</v>
      </c>
      <c r="H1401" s="1">
        <f>IF(COUNTIF(G$2:G1401,G1401)=1,1,0)</f>
        <v>1</v>
      </c>
      <c r="I1401" s="1">
        <v>3</v>
      </c>
      <c r="J1401" s="1">
        <v>0</v>
      </c>
      <c r="K1401" s="1">
        <v>154.84259999999995</v>
      </c>
      <c r="L1401" s="12">
        <f>VLOOKUP(train[[#This Row],[Sub-Category]],Análisis_ABC_XYZ[[#Headers],[#Data]],4,FALSE)</f>
        <v>0.49507917887403441</v>
      </c>
    </row>
    <row r="1402" spans="1:12" x14ac:dyDescent="0.35">
      <c r="A1402" s="2">
        <v>42309</v>
      </c>
      <c r="B1402" s="1" t="s">
        <v>136</v>
      </c>
      <c r="C1402" s="1" t="s">
        <v>1510</v>
      </c>
      <c r="D1402" s="1" t="s">
        <v>14</v>
      </c>
      <c r="E1402" s="1" t="s">
        <v>20</v>
      </c>
      <c r="F1402" s="18">
        <v>443.92</v>
      </c>
      <c r="G1402" t="s">
        <v>6053</v>
      </c>
      <c r="H1402" s="1">
        <f>IF(COUNTIF(G$2:G1402,G1402)=1,1,0)</f>
        <v>1</v>
      </c>
      <c r="I1402" s="1">
        <v>5</v>
      </c>
      <c r="J1402" s="1">
        <v>0.2</v>
      </c>
      <c r="K1402" s="1">
        <v>-94.33299999999997</v>
      </c>
      <c r="L1402" s="12">
        <f>VLOOKUP(train[[#This Row],[Sub-Category]],Análisis_ABC_XYZ[[#Headers],[#Data]],4,FALSE)</f>
        <v>0.44610841445725197</v>
      </c>
    </row>
    <row r="1403" spans="1:12" x14ac:dyDescent="0.35">
      <c r="A1403" s="2">
        <v>42309</v>
      </c>
      <c r="B1403" s="1" t="s">
        <v>89</v>
      </c>
      <c r="C1403" s="1" t="s">
        <v>1031</v>
      </c>
      <c r="D1403" s="1" t="s">
        <v>14</v>
      </c>
      <c r="E1403" s="1" t="s">
        <v>36</v>
      </c>
      <c r="F1403" s="18">
        <v>167.94</v>
      </c>
      <c r="G1403" t="s">
        <v>4087</v>
      </c>
      <c r="H1403" s="1">
        <f>IF(COUNTIF(G$2:G1403,G1403)=1,1,0)</f>
        <v>0</v>
      </c>
      <c r="I1403" s="1">
        <v>3</v>
      </c>
      <c r="J1403" s="1">
        <v>0</v>
      </c>
      <c r="K1403" s="1">
        <v>82.290599999999998</v>
      </c>
      <c r="L1403" s="12">
        <f>VLOOKUP(train[[#This Row],[Sub-Category]],Análisis_ABC_XYZ[[#Headers],[#Data]],4,FALSE)</f>
        <v>0.43613829632717294</v>
      </c>
    </row>
    <row r="1404" spans="1:12" x14ac:dyDescent="0.35">
      <c r="A1404" s="2">
        <v>42309</v>
      </c>
      <c r="B1404" s="1" t="s">
        <v>136</v>
      </c>
      <c r="C1404" s="1" t="s">
        <v>1488</v>
      </c>
      <c r="D1404" s="1" t="s">
        <v>26</v>
      </c>
      <c r="E1404" s="1" t="s">
        <v>27</v>
      </c>
      <c r="F1404" s="18">
        <v>155.976</v>
      </c>
      <c r="G1404" t="s">
        <v>6053</v>
      </c>
      <c r="H1404" s="1">
        <f>IF(COUNTIF(G$2:G1404,G1404)=1,1,0)</f>
        <v>0</v>
      </c>
      <c r="I1404" s="1">
        <v>3</v>
      </c>
      <c r="J1404" s="1">
        <v>0.2</v>
      </c>
      <c r="K1404" s="1">
        <v>54.5916</v>
      </c>
      <c r="L1404" s="12">
        <f>VLOOKUP(train[[#This Row],[Sub-Category]],Análisis_ABC_XYZ[[#Headers],[#Data]],4,FALSE)</f>
        <v>0.41105220110552465</v>
      </c>
    </row>
    <row r="1405" spans="1:12" x14ac:dyDescent="0.35">
      <c r="A1405" s="2">
        <v>42309</v>
      </c>
      <c r="B1405" s="1" t="s">
        <v>239</v>
      </c>
      <c r="C1405" s="1" t="s">
        <v>577</v>
      </c>
      <c r="D1405" s="1" t="s">
        <v>14</v>
      </c>
      <c r="E1405" s="1" t="s">
        <v>31</v>
      </c>
      <c r="F1405" s="18">
        <v>76.12</v>
      </c>
      <c r="G1405" t="s">
        <v>4831</v>
      </c>
      <c r="H1405" s="1">
        <f>IF(COUNTIF(G$2:G1405,G1405)=1,1,0)</f>
        <v>1</v>
      </c>
      <c r="I1405" s="1">
        <v>2</v>
      </c>
      <c r="J1405" s="1">
        <v>0</v>
      </c>
      <c r="K1405" s="1">
        <v>22.074799999999996</v>
      </c>
      <c r="L1405" s="12">
        <f>VLOOKUP(train[[#This Row],[Sub-Category]],Análisis_ABC_XYZ[[#Headers],[#Data]],4,FALSE)</f>
        <v>0.49507917887403441</v>
      </c>
    </row>
    <row r="1406" spans="1:12" x14ac:dyDescent="0.35">
      <c r="A1406" s="2">
        <v>42309</v>
      </c>
      <c r="B1406" s="1" t="s">
        <v>6</v>
      </c>
      <c r="C1406" s="1" t="s">
        <v>1224</v>
      </c>
      <c r="D1406" s="1" t="s">
        <v>14</v>
      </c>
      <c r="E1406" s="1" t="s">
        <v>20</v>
      </c>
      <c r="F1406" s="18">
        <v>69.52</v>
      </c>
      <c r="G1406" t="s">
        <v>2575</v>
      </c>
      <c r="H1406" s="1">
        <f>IF(COUNTIF(G$2:G1406,G1406)=1,1,0)</f>
        <v>1</v>
      </c>
      <c r="I1406" s="1">
        <v>2</v>
      </c>
      <c r="J1406" s="1">
        <v>0</v>
      </c>
      <c r="K1406" s="1">
        <v>19.465600000000002</v>
      </c>
      <c r="L1406" s="12">
        <f>VLOOKUP(train[[#This Row],[Sub-Category]],Análisis_ABC_XYZ[[#Headers],[#Data]],4,FALSE)</f>
        <v>0.44610841445725197</v>
      </c>
    </row>
    <row r="1407" spans="1:12" x14ac:dyDescent="0.35">
      <c r="A1407" s="2">
        <v>42309</v>
      </c>
      <c r="B1407" s="1" t="s">
        <v>157</v>
      </c>
      <c r="C1407" s="1" t="s">
        <v>656</v>
      </c>
      <c r="D1407" s="1" t="s">
        <v>8</v>
      </c>
      <c r="E1407" s="1" t="s">
        <v>22</v>
      </c>
      <c r="F1407" s="18">
        <v>68.703999999999994</v>
      </c>
      <c r="G1407" t="s">
        <v>6939</v>
      </c>
      <c r="H1407" s="1">
        <f>IF(COUNTIF(G$2:G1407,G1407)=1,1,0)</f>
        <v>1</v>
      </c>
      <c r="I1407" s="1">
        <v>2</v>
      </c>
      <c r="J1407" s="1">
        <v>0.2</v>
      </c>
      <c r="K1407" s="1">
        <v>16.317200000000003</v>
      </c>
      <c r="L1407" s="12">
        <f>VLOOKUP(train[[#This Row],[Sub-Category]],Análisis_ABC_XYZ[[#Headers],[#Data]],4,FALSE)</f>
        <v>0.4595170286641902</v>
      </c>
    </row>
    <row r="1408" spans="1:12" x14ac:dyDescent="0.35">
      <c r="A1408" s="2">
        <v>42309</v>
      </c>
      <c r="B1408" s="1" t="s">
        <v>34</v>
      </c>
      <c r="C1408" s="1" t="s">
        <v>1208</v>
      </c>
      <c r="D1408" s="1" t="s">
        <v>14</v>
      </c>
      <c r="E1408" s="1" t="s">
        <v>15</v>
      </c>
      <c r="F1408" s="18">
        <v>47.808000000000007</v>
      </c>
      <c r="G1408" t="s">
        <v>2762</v>
      </c>
      <c r="H1408" s="1">
        <f>IF(COUNTIF(G$2:G1408,G1408)=1,1,0)</f>
        <v>0</v>
      </c>
      <c r="I1408" s="1">
        <v>12</v>
      </c>
      <c r="J1408" s="1">
        <v>0.2</v>
      </c>
      <c r="K1408" s="1">
        <v>15.537599999999998</v>
      </c>
      <c r="L1408" s="12">
        <f>VLOOKUP(train[[#This Row],[Sub-Category]],Análisis_ABC_XYZ[[#Headers],[#Data]],4,FALSE)</f>
        <v>0.4647369236065339</v>
      </c>
    </row>
    <row r="1409" spans="1:12" x14ac:dyDescent="0.35">
      <c r="A1409" s="2">
        <v>42309</v>
      </c>
      <c r="B1409" s="1" t="s">
        <v>12</v>
      </c>
      <c r="C1409" s="1" t="s">
        <v>1833</v>
      </c>
      <c r="D1409" s="1" t="s">
        <v>14</v>
      </c>
      <c r="E1409" s="1" t="s">
        <v>15</v>
      </c>
      <c r="F1409" s="18">
        <v>44.400000000000006</v>
      </c>
      <c r="G1409" t="s">
        <v>2192</v>
      </c>
      <c r="H1409" s="1">
        <f>IF(COUNTIF(G$2:G1409,G1409)=1,1,0)</f>
        <v>1</v>
      </c>
      <c r="I1409" s="1">
        <v>3</v>
      </c>
      <c r="J1409" s="1">
        <v>0</v>
      </c>
      <c r="K1409" s="1">
        <v>22.200000000000003</v>
      </c>
      <c r="L1409" s="12">
        <f>VLOOKUP(train[[#This Row],[Sub-Category]],Análisis_ABC_XYZ[[#Headers],[#Data]],4,FALSE)</f>
        <v>0.4647369236065339</v>
      </c>
    </row>
    <row r="1410" spans="1:12" x14ac:dyDescent="0.35">
      <c r="A1410" s="2">
        <v>42309</v>
      </c>
      <c r="B1410" s="1" t="s">
        <v>145</v>
      </c>
      <c r="C1410" s="1" t="s">
        <v>710</v>
      </c>
      <c r="D1410" s="1" t="s">
        <v>14</v>
      </c>
      <c r="E1410" s="1" t="s">
        <v>24</v>
      </c>
      <c r="F1410" s="18">
        <v>43.176000000000002</v>
      </c>
      <c r="G1410" t="s">
        <v>6045</v>
      </c>
      <c r="H1410" s="1">
        <f>IF(COUNTIF(G$2:G1410,G1410)=1,1,0)</f>
        <v>0</v>
      </c>
      <c r="I1410" s="1">
        <v>3</v>
      </c>
      <c r="J1410" s="1">
        <v>0.2</v>
      </c>
      <c r="K1410" s="1">
        <v>4.3176000000000005</v>
      </c>
      <c r="L1410" s="12">
        <f>VLOOKUP(train[[#This Row],[Sub-Category]],Análisis_ABC_XYZ[[#Headers],[#Data]],4,FALSE)</f>
        <v>0.45632477063632687</v>
      </c>
    </row>
    <row r="1411" spans="1:12" x14ac:dyDescent="0.35">
      <c r="A1411" s="2">
        <v>42309</v>
      </c>
      <c r="B1411" s="1" t="s">
        <v>89</v>
      </c>
      <c r="C1411" s="1" t="s">
        <v>1294</v>
      </c>
      <c r="D1411" s="1" t="s">
        <v>8</v>
      </c>
      <c r="E1411" s="1" t="s">
        <v>22</v>
      </c>
      <c r="F1411" s="18">
        <v>31.68</v>
      </c>
      <c r="G1411" t="s">
        <v>4087</v>
      </c>
      <c r="H1411" s="1">
        <f>IF(COUNTIF(G$2:G1411,G1411)=1,1,0)</f>
        <v>0</v>
      </c>
      <c r="I1411" s="1">
        <v>6</v>
      </c>
      <c r="J1411" s="1">
        <v>0</v>
      </c>
      <c r="K1411" s="1">
        <v>9.8207999999999984</v>
      </c>
      <c r="L1411" s="12">
        <f>VLOOKUP(train[[#This Row],[Sub-Category]],Análisis_ABC_XYZ[[#Headers],[#Data]],4,FALSE)</f>
        <v>0.4595170286641902</v>
      </c>
    </row>
    <row r="1412" spans="1:12" x14ac:dyDescent="0.35">
      <c r="A1412" s="2">
        <v>42309</v>
      </c>
      <c r="B1412" s="1" t="s">
        <v>157</v>
      </c>
      <c r="C1412" s="1" t="s">
        <v>507</v>
      </c>
      <c r="D1412" s="1" t="s">
        <v>14</v>
      </c>
      <c r="E1412" s="1" t="s">
        <v>29</v>
      </c>
      <c r="F1412" s="18">
        <v>22.428000000000004</v>
      </c>
      <c r="G1412" t="s">
        <v>6939</v>
      </c>
      <c r="H1412" s="1">
        <f>IF(COUNTIF(G$2:G1412,G1412)=1,1,0)</f>
        <v>0</v>
      </c>
      <c r="I1412" s="1">
        <v>3</v>
      </c>
      <c r="J1412" s="1">
        <v>0.7</v>
      </c>
      <c r="K1412" s="1">
        <v>-17.942399999999992</v>
      </c>
      <c r="L1412" s="12">
        <f>VLOOKUP(train[[#This Row],[Sub-Category]],Análisis_ABC_XYZ[[#Headers],[#Data]],4,FALSE)</f>
        <v>0.46881743173671325</v>
      </c>
    </row>
    <row r="1413" spans="1:12" x14ac:dyDescent="0.35">
      <c r="A1413" s="2">
        <v>42309</v>
      </c>
      <c r="B1413" s="1" t="s">
        <v>12</v>
      </c>
      <c r="C1413" s="1" t="s">
        <v>1182</v>
      </c>
      <c r="D1413" s="1" t="s">
        <v>14</v>
      </c>
      <c r="E1413" s="1" t="s">
        <v>36</v>
      </c>
      <c r="F1413" s="18">
        <v>21.400000000000002</v>
      </c>
      <c r="G1413" t="s">
        <v>2192</v>
      </c>
      <c r="H1413" s="1">
        <f>IF(COUNTIF(G$2:G1413,G1413)=1,1,0)</f>
        <v>0</v>
      </c>
      <c r="I1413" s="1">
        <v>5</v>
      </c>
      <c r="J1413" s="1">
        <v>0</v>
      </c>
      <c r="K1413" s="1">
        <v>9.629999999999999</v>
      </c>
      <c r="L1413" s="12">
        <f>VLOOKUP(train[[#This Row],[Sub-Category]],Análisis_ABC_XYZ[[#Headers],[#Data]],4,FALSE)</f>
        <v>0.43613829632717294</v>
      </c>
    </row>
    <row r="1414" spans="1:12" x14ac:dyDescent="0.35">
      <c r="A1414" s="2">
        <v>42309</v>
      </c>
      <c r="B1414" s="1" t="s">
        <v>72</v>
      </c>
      <c r="C1414" s="1" t="s">
        <v>1289</v>
      </c>
      <c r="D1414" s="1" t="s">
        <v>14</v>
      </c>
      <c r="E1414" s="1" t="s">
        <v>36</v>
      </c>
      <c r="F1414" s="18">
        <v>15.696000000000002</v>
      </c>
      <c r="G1414" t="s">
        <v>5481</v>
      </c>
      <c r="H1414" s="1">
        <f>IF(COUNTIF(G$2:G1414,G1414)=1,1,0)</f>
        <v>1</v>
      </c>
      <c r="I1414" s="1">
        <v>3</v>
      </c>
      <c r="J1414" s="1">
        <v>0.2</v>
      </c>
      <c r="K1414" s="1">
        <v>5.1011999999999995</v>
      </c>
      <c r="L1414" s="12">
        <f>VLOOKUP(train[[#This Row],[Sub-Category]],Análisis_ABC_XYZ[[#Headers],[#Data]],4,FALSE)</f>
        <v>0.43613829632717294</v>
      </c>
    </row>
    <row r="1415" spans="1:12" x14ac:dyDescent="0.35">
      <c r="A1415" s="2">
        <v>42309</v>
      </c>
      <c r="B1415" s="1" t="s">
        <v>34</v>
      </c>
      <c r="C1415" s="1" t="s">
        <v>1072</v>
      </c>
      <c r="D1415" s="1" t="s">
        <v>14</v>
      </c>
      <c r="E1415" s="1" t="s">
        <v>24</v>
      </c>
      <c r="F1415" s="18">
        <v>10.272000000000002</v>
      </c>
      <c r="G1415" t="s">
        <v>2762</v>
      </c>
      <c r="H1415" s="1">
        <f>IF(COUNTIF(G$2:G1415,G1415)=1,1,0)</f>
        <v>0</v>
      </c>
      <c r="I1415" s="1">
        <v>3</v>
      </c>
      <c r="J1415" s="1">
        <v>0.2</v>
      </c>
      <c r="K1415" s="1">
        <v>0.89880000000000004</v>
      </c>
      <c r="L1415" s="12">
        <f>VLOOKUP(train[[#This Row],[Sub-Category]],Análisis_ABC_XYZ[[#Headers],[#Data]],4,FALSE)</f>
        <v>0.45632477063632687</v>
      </c>
    </row>
    <row r="1416" spans="1:12" x14ac:dyDescent="0.35">
      <c r="A1416" s="2">
        <v>42309</v>
      </c>
      <c r="B1416" s="1" t="s">
        <v>34</v>
      </c>
      <c r="C1416" s="1" t="s">
        <v>1081</v>
      </c>
      <c r="D1416" s="1" t="s">
        <v>14</v>
      </c>
      <c r="E1416" s="1" t="s">
        <v>91</v>
      </c>
      <c r="F1416" s="18">
        <v>7.52</v>
      </c>
      <c r="G1416" t="s">
        <v>2762</v>
      </c>
      <c r="H1416" s="1">
        <f>IF(COUNTIF(G$2:G1416,G1416)=1,1,0)</f>
        <v>0</v>
      </c>
      <c r="I1416" s="1">
        <v>5</v>
      </c>
      <c r="J1416" s="1">
        <v>0.2</v>
      </c>
      <c r="K1416" s="1">
        <v>1.4099999999999997</v>
      </c>
      <c r="L1416" s="12">
        <f>VLOOKUP(train[[#This Row],[Sub-Category]],Análisis_ABC_XYZ[[#Headers],[#Data]],4,FALSE)</f>
        <v>0.51168203684699509</v>
      </c>
    </row>
    <row r="1417" spans="1:12" x14ac:dyDescent="0.35">
      <c r="A1417" s="2">
        <v>42309</v>
      </c>
      <c r="B1417" s="1" t="s">
        <v>6</v>
      </c>
      <c r="C1417" s="1" t="s">
        <v>935</v>
      </c>
      <c r="D1417" s="1" t="s">
        <v>14</v>
      </c>
      <c r="E1417" s="1" t="s">
        <v>24</v>
      </c>
      <c r="F1417" s="18">
        <v>5.64</v>
      </c>
      <c r="G1417" t="s">
        <v>2575</v>
      </c>
      <c r="H1417" s="1">
        <f>IF(COUNTIF(G$2:G1417,G1417)=1,1,0)</f>
        <v>0</v>
      </c>
      <c r="I1417" s="1">
        <v>3</v>
      </c>
      <c r="J1417" s="1">
        <v>0</v>
      </c>
      <c r="K1417" s="1">
        <v>1.6355999999999997</v>
      </c>
      <c r="L1417" s="12">
        <f>VLOOKUP(train[[#This Row],[Sub-Category]],Análisis_ABC_XYZ[[#Headers],[#Data]],4,FALSE)</f>
        <v>0.45632477063632687</v>
      </c>
    </row>
    <row r="1418" spans="1:12" x14ac:dyDescent="0.35">
      <c r="A1418" s="2">
        <v>42309</v>
      </c>
      <c r="B1418" s="1" t="s">
        <v>157</v>
      </c>
      <c r="C1418" s="1" t="s">
        <v>1653</v>
      </c>
      <c r="D1418" s="1" t="s">
        <v>14</v>
      </c>
      <c r="E1418" s="1" t="s">
        <v>29</v>
      </c>
      <c r="F1418" s="18">
        <v>3.1320000000000001</v>
      </c>
      <c r="G1418" t="s">
        <v>6939</v>
      </c>
      <c r="H1418" s="1">
        <f>IF(COUNTIF(G$2:G1418,G1418)=1,1,0)</f>
        <v>0</v>
      </c>
      <c r="I1418" s="1">
        <v>2</v>
      </c>
      <c r="J1418" s="1">
        <v>0.7</v>
      </c>
      <c r="K1418" s="1">
        <v>-2.6099999999999994</v>
      </c>
      <c r="L1418" s="12">
        <f>VLOOKUP(train[[#This Row],[Sub-Category]],Análisis_ABC_XYZ[[#Headers],[#Data]],4,FALSE)</f>
        <v>0.46881743173671325</v>
      </c>
    </row>
    <row r="1419" spans="1:12" x14ac:dyDescent="0.35">
      <c r="A1419" s="2">
        <v>42310</v>
      </c>
      <c r="B1419" s="1" t="s">
        <v>157</v>
      </c>
      <c r="C1419" s="1" t="s">
        <v>1573</v>
      </c>
      <c r="D1419" s="1" t="s">
        <v>26</v>
      </c>
      <c r="E1419" s="1" t="s">
        <v>27</v>
      </c>
      <c r="F1419" s="18">
        <v>539.96399999999994</v>
      </c>
      <c r="G1419" t="s">
        <v>5627</v>
      </c>
      <c r="H1419" s="1">
        <f>IF(COUNTIF(G$2:G1419,G1419)=1,1,0)</f>
        <v>1</v>
      </c>
      <c r="I1419" s="1">
        <v>6</v>
      </c>
      <c r="J1419" s="1">
        <v>0.4</v>
      </c>
      <c r="K1419" s="1">
        <v>-107.99280000000002</v>
      </c>
      <c r="L1419" s="12">
        <f>VLOOKUP(train[[#This Row],[Sub-Category]],Análisis_ABC_XYZ[[#Headers],[#Data]],4,FALSE)</f>
        <v>0.41105220110552465</v>
      </c>
    </row>
    <row r="1420" spans="1:12" x14ac:dyDescent="0.35">
      <c r="A1420" s="2">
        <v>42310</v>
      </c>
      <c r="B1420" s="1" t="s">
        <v>16</v>
      </c>
      <c r="C1420" s="1" t="s">
        <v>1407</v>
      </c>
      <c r="D1420" s="1" t="s">
        <v>26</v>
      </c>
      <c r="E1420" s="1" t="s">
        <v>56</v>
      </c>
      <c r="F1420" s="18">
        <v>799.92000000000007</v>
      </c>
      <c r="G1420" t="s">
        <v>6296</v>
      </c>
      <c r="H1420" s="1">
        <f>IF(COUNTIF(G$2:G1420,G1420)=1,1,0)</f>
        <v>1</v>
      </c>
      <c r="I1420" s="1">
        <v>10</v>
      </c>
      <c r="J1420" s="1">
        <v>0.2</v>
      </c>
      <c r="K1420" s="1">
        <v>239.976</v>
      </c>
      <c r="L1420" s="12">
        <f>VLOOKUP(train[[#This Row],[Sub-Category]],Análisis_ABC_XYZ[[#Headers],[#Data]],4,FALSE)</f>
        <v>0.52062335344040378</v>
      </c>
    </row>
    <row r="1421" spans="1:12" x14ac:dyDescent="0.35">
      <c r="A1421" s="2">
        <v>42310</v>
      </c>
      <c r="B1421" s="1" t="s">
        <v>37</v>
      </c>
      <c r="C1421" s="1" t="s">
        <v>984</v>
      </c>
      <c r="D1421" s="1" t="s">
        <v>26</v>
      </c>
      <c r="E1421" s="1" t="s">
        <v>56</v>
      </c>
      <c r="F1421" s="18">
        <v>41.94</v>
      </c>
      <c r="G1421" t="s">
        <v>4338</v>
      </c>
      <c r="H1421" s="1">
        <f>IF(COUNTIF(G$2:G1421,G1421)=1,1,0)</f>
        <v>1</v>
      </c>
      <c r="I1421" s="1">
        <v>2</v>
      </c>
      <c r="J1421" s="1">
        <v>0</v>
      </c>
      <c r="K1421" s="1">
        <v>15.098399999999998</v>
      </c>
      <c r="L1421" s="12">
        <f>VLOOKUP(train[[#This Row],[Sub-Category]],Análisis_ABC_XYZ[[#Headers],[#Data]],4,FALSE)</f>
        <v>0.52062335344040378</v>
      </c>
    </row>
    <row r="1422" spans="1:12" x14ac:dyDescent="0.35">
      <c r="A1422" s="2">
        <v>42310</v>
      </c>
      <c r="B1422" s="1" t="s">
        <v>12</v>
      </c>
      <c r="C1422" s="1" t="s">
        <v>301</v>
      </c>
      <c r="D1422" s="1" t="s">
        <v>14</v>
      </c>
      <c r="E1422" s="1" t="s">
        <v>20</v>
      </c>
      <c r="F1422" s="18">
        <v>362.92</v>
      </c>
      <c r="G1422" t="s">
        <v>5965</v>
      </c>
      <c r="H1422" s="1">
        <f>IF(COUNTIF(G$2:G1422,G1422)=1,1,0)</f>
        <v>1</v>
      </c>
      <c r="I1422" s="1">
        <v>2</v>
      </c>
      <c r="J1422" s="1">
        <v>0</v>
      </c>
      <c r="K1422" s="1">
        <v>105.24679999999995</v>
      </c>
      <c r="L1422" s="12">
        <f>VLOOKUP(train[[#This Row],[Sub-Category]],Análisis_ABC_XYZ[[#Headers],[#Data]],4,FALSE)</f>
        <v>0.44610841445725197</v>
      </c>
    </row>
    <row r="1423" spans="1:12" x14ac:dyDescent="0.35">
      <c r="A1423" s="2">
        <v>42310</v>
      </c>
      <c r="B1423" s="1" t="s">
        <v>89</v>
      </c>
      <c r="C1423" s="1" t="s">
        <v>1010</v>
      </c>
      <c r="D1423" s="1" t="s">
        <v>8</v>
      </c>
      <c r="E1423" s="1" t="s">
        <v>22</v>
      </c>
      <c r="F1423" s="18">
        <v>89.34</v>
      </c>
      <c r="G1423" t="s">
        <v>4166</v>
      </c>
      <c r="H1423" s="1">
        <f>IF(COUNTIF(G$2:G1423,G1423)=1,1,0)</f>
        <v>1</v>
      </c>
      <c r="I1423" s="1">
        <v>6</v>
      </c>
      <c r="J1423" s="1">
        <v>0</v>
      </c>
      <c r="K1423" s="1">
        <v>24.121800000000004</v>
      </c>
      <c r="L1423" s="12">
        <f>VLOOKUP(train[[#This Row],[Sub-Category]],Análisis_ABC_XYZ[[#Headers],[#Data]],4,FALSE)</f>
        <v>0.4595170286641902</v>
      </c>
    </row>
    <row r="1424" spans="1:12" x14ac:dyDescent="0.35">
      <c r="A1424" s="2">
        <v>42310</v>
      </c>
      <c r="B1424" s="1" t="s">
        <v>39</v>
      </c>
      <c r="C1424" s="1" t="s">
        <v>751</v>
      </c>
      <c r="D1424" s="1" t="s">
        <v>26</v>
      </c>
      <c r="E1424" s="1" t="s">
        <v>27</v>
      </c>
      <c r="F1424" s="18">
        <v>88.77600000000001</v>
      </c>
      <c r="G1424" t="s">
        <v>6331</v>
      </c>
      <c r="H1424" s="1">
        <f>IF(COUNTIF(G$2:G1424,G1424)=1,1,0)</f>
        <v>1</v>
      </c>
      <c r="I1424" s="1">
        <v>3</v>
      </c>
      <c r="J1424" s="1">
        <v>0.2</v>
      </c>
      <c r="K1424" s="1">
        <v>7.7679000000000009</v>
      </c>
      <c r="L1424" s="12">
        <f>VLOOKUP(train[[#This Row],[Sub-Category]],Análisis_ABC_XYZ[[#Headers],[#Data]],4,FALSE)</f>
        <v>0.41105220110552465</v>
      </c>
    </row>
    <row r="1425" spans="1:12" x14ac:dyDescent="0.35">
      <c r="A1425" s="2">
        <v>42310</v>
      </c>
      <c r="B1425" s="1" t="s">
        <v>37</v>
      </c>
      <c r="C1425" s="1" t="s">
        <v>1051</v>
      </c>
      <c r="D1425" s="1" t="s">
        <v>26</v>
      </c>
      <c r="E1425" s="1" t="s">
        <v>27</v>
      </c>
      <c r="F1425" s="18">
        <v>52.792000000000002</v>
      </c>
      <c r="G1425" t="s">
        <v>4338</v>
      </c>
      <c r="H1425" s="1">
        <f>IF(COUNTIF(G$2:G1425,G1425)=1,1,0)</f>
        <v>0</v>
      </c>
      <c r="I1425" s="1">
        <v>1</v>
      </c>
      <c r="J1425" s="1">
        <v>0.2</v>
      </c>
      <c r="K1425" s="1">
        <v>4.6193000000000026</v>
      </c>
      <c r="L1425" s="12">
        <f>VLOOKUP(train[[#This Row],[Sub-Category]],Análisis_ABC_XYZ[[#Headers],[#Data]],4,FALSE)</f>
        <v>0.41105220110552465</v>
      </c>
    </row>
    <row r="1426" spans="1:12" x14ac:dyDescent="0.35">
      <c r="A1426" s="2">
        <v>42310</v>
      </c>
      <c r="B1426" s="1" t="s">
        <v>157</v>
      </c>
      <c r="C1426" s="1" t="s">
        <v>234</v>
      </c>
      <c r="D1426" s="1" t="s">
        <v>26</v>
      </c>
      <c r="E1426" s="1" t="s">
        <v>27</v>
      </c>
      <c r="F1426" s="18">
        <v>50.231999999999999</v>
      </c>
      <c r="G1426" t="s">
        <v>5627</v>
      </c>
      <c r="H1426" s="1">
        <f>IF(COUNTIF(G$2:G1426,G1426)=1,1,0)</f>
        <v>0</v>
      </c>
      <c r="I1426" s="1">
        <v>7</v>
      </c>
      <c r="J1426" s="1">
        <v>0.4</v>
      </c>
      <c r="K1426" s="1">
        <v>-10.046400000000002</v>
      </c>
      <c r="L1426" s="12">
        <f>VLOOKUP(train[[#This Row],[Sub-Category]],Análisis_ABC_XYZ[[#Headers],[#Data]],4,FALSE)</f>
        <v>0.41105220110552465</v>
      </c>
    </row>
    <row r="1427" spans="1:12" x14ac:dyDescent="0.35">
      <c r="A1427" s="2">
        <v>42310</v>
      </c>
      <c r="B1427" s="1" t="s">
        <v>12</v>
      </c>
      <c r="C1427" s="1" t="s">
        <v>1196</v>
      </c>
      <c r="D1427" s="1" t="s">
        <v>26</v>
      </c>
      <c r="E1427" s="1" t="s">
        <v>27</v>
      </c>
      <c r="F1427" s="18">
        <v>46.384</v>
      </c>
      <c r="G1427" t="s">
        <v>5965</v>
      </c>
      <c r="H1427" s="1">
        <f>IF(COUNTIF(G$2:G1427,G1427)=1,1,0)</f>
        <v>0</v>
      </c>
      <c r="I1427" s="1">
        <v>2</v>
      </c>
      <c r="J1427" s="1">
        <v>0.2</v>
      </c>
      <c r="K1427" s="1">
        <v>5.2181999999999924</v>
      </c>
      <c r="L1427" s="12">
        <f>VLOOKUP(train[[#This Row],[Sub-Category]],Análisis_ABC_XYZ[[#Headers],[#Data]],4,FALSE)</f>
        <v>0.41105220110552465</v>
      </c>
    </row>
    <row r="1428" spans="1:12" x14ac:dyDescent="0.35">
      <c r="A1428" s="2">
        <v>42310</v>
      </c>
      <c r="B1428" s="1" t="s">
        <v>89</v>
      </c>
      <c r="C1428" s="1" t="s">
        <v>703</v>
      </c>
      <c r="D1428" s="1" t="s">
        <v>14</v>
      </c>
      <c r="E1428" s="1" t="s">
        <v>15</v>
      </c>
      <c r="F1428" s="18">
        <v>34.86</v>
      </c>
      <c r="G1428" t="s">
        <v>4166</v>
      </c>
      <c r="H1428" s="1">
        <f>IF(COUNTIF(G$2:G1428,G1428)=1,1,0)</f>
        <v>0</v>
      </c>
      <c r="I1428" s="1">
        <v>7</v>
      </c>
      <c r="J1428" s="1">
        <v>0</v>
      </c>
      <c r="K1428" s="1">
        <v>16.035599999999999</v>
      </c>
      <c r="L1428" s="12">
        <f>VLOOKUP(train[[#This Row],[Sub-Category]],Análisis_ABC_XYZ[[#Headers],[#Data]],4,FALSE)</f>
        <v>0.4647369236065339</v>
      </c>
    </row>
    <row r="1429" spans="1:12" x14ac:dyDescent="0.35">
      <c r="A1429" s="2">
        <v>42310</v>
      </c>
      <c r="B1429" s="1" t="s">
        <v>157</v>
      </c>
      <c r="C1429" s="1" t="s">
        <v>472</v>
      </c>
      <c r="D1429" s="1" t="s">
        <v>14</v>
      </c>
      <c r="E1429" s="1" t="s">
        <v>29</v>
      </c>
      <c r="F1429" s="18">
        <v>19.242000000000001</v>
      </c>
      <c r="G1429" t="s">
        <v>5627</v>
      </c>
      <c r="H1429" s="1">
        <f>IF(COUNTIF(G$2:G1429,G1429)=1,1,0)</f>
        <v>0</v>
      </c>
      <c r="I1429" s="1">
        <v>3</v>
      </c>
      <c r="J1429" s="1">
        <v>0.7</v>
      </c>
      <c r="K1429" s="1">
        <v>-13.4694</v>
      </c>
      <c r="L1429" s="12">
        <f>VLOOKUP(train[[#This Row],[Sub-Category]],Análisis_ABC_XYZ[[#Headers],[#Data]],4,FALSE)</f>
        <v>0.46881743173671325</v>
      </c>
    </row>
    <row r="1430" spans="1:12" x14ac:dyDescent="0.35">
      <c r="A1430" s="2">
        <v>42311</v>
      </c>
      <c r="B1430" s="1" t="s">
        <v>34</v>
      </c>
      <c r="C1430" s="1" t="s">
        <v>162</v>
      </c>
      <c r="D1430" s="1" t="s">
        <v>8</v>
      </c>
      <c r="E1430" s="1" t="s">
        <v>18</v>
      </c>
      <c r="F1430" s="18">
        <v>945.03600000000006</v>
      </c>
      <c r="G1430" t="s">
        <v>5403</v>
      </c>
      <c r="H1430" s="1">
        <f>IF(COUNTIF(G$2:G1430,G1430)=1,1,0)</f>
        <v>1</v>
      </c>
      <c r="I1430" s="1">
        <v>6</v>
      </c>
      <c r="J1430" s="1">
        <v>0.4</v>
      </c>
      <c r="K1430" s="1">
        <v>-299.26140000000009</v>
      </c>
      <c r="L1430" s="12">
        <f>VLOOKUP(train[[#This Row],[Sub-Category]],Análisis_ABC_XYZ[[#Headers],[#Data]],4,FALSE)</f>
        <v>0.55975208308209756</v>
      </c>
    </row>
    <row r="1431" spans="1:12" x14ac:dyDescent="0.35">
      <c r="A1431" s="2">
        <v>42311</v>
      </c>
      <c r="B1431" s="1" t="s">
        <v>89</v>
      </c>
      <c r="C1431" s="1" t="s">
        <v>533</v>
      </c>
      <c r="D1431" s="1" t="s">
        <v>26</v>
      </c>
      <c r="E1431" s="1" t="s">
        <v>27</v>
      </c>
      <c r="F1431" s="18">
        <v>783.96</v>
      </c>
      <c r="G1431" t="s">
        <v>4859</v>
      </c>
      <c r="H1431" s="1">
        <f>IF(COUNTIF(G$2:G1431,G1431)=1,1,0)</f>
        <v>1</v>
      </c>
      <c r="I1431" s="1">
        <v>4</v>
      </c>
      <c r="J1431" s="1">
        <v>0</v>
      </c>
      <c r="K1431" s="1">
        <v>219.50880000000006</v>
      </c>
      <c r="L1431" s="12">
        <f>VLOOKUP(train[[#This Row],[Sub-Category]],Análisis_ABC_XYZ[[#Headers],[#Data]],4,FALSE)</f>
        <v>0.41105220110552465</v>
      </c>
    </row>
    <row r="1432" spans="1:12" x14ac:dyDescent="0.35">
      <c r="A1432" s="2">
        <v>42311</v>
      </c>
      <c r="B1432" s="1" t="s">
        <v>34</v>
      </c>
      <c r="C1432" s="1" t="s">
        <v>1375</v>
      </c>
      <c r="D1432" s="1" t="s">
        <v>8</v>
      </c>
      <c r="E1432" s="1" t="s">
        <v>22</v>
      </c>
      <c r="F1432" s="18">
        <v>410.35199999999998</v>
      </c>
      <c r="G1432" t="s">
        <v>5403</v>
      </c>
      <c r="H1432" s="1">
        <f>IF(COUNTIF(G$2:G1432,G1432)=1,1,0)</f>
        <v>0</v>
      </c>
      <c r="I1432" s="1">
        <v>3</v>
      </c>
      <c r="J1432" s="1">
        <v>0.2</v>
      </c>
      <c r="K1432" s="1">
        <v>-51.29400000000004</v>
      </c>
      <c r="L1432" s="12">
        <f>VLOOKUP(train[[#This Row],[Sub-Category]],Análisis_ABC_XYZ[[#Headers],[#Data]],4,FALSE)</f>
        <v>0.4595170286641902</v>
      </c>
    </row>
    <row r="1433" spans="1:12" x14ac:dyDescent="0.35">
      <c r="A1433" s="2">
        <v>42311</v>
      </c>
      <c r="B1433" s="1" t="s">
        <v>49</v>
      </c>
      <c r="C1433" s="1" t="s">
        <v>1115</v>
      </c>
      <c r="D1433" s="1" t="s">
        <v>26</v>
      </c>
      <c r="E1433" s="1" t="s">
        <v>56</v>
      </c>
      <c r="F1433" s="18">
        <v>89.97</v>
      </c>
      <c r="G1433" t="s">
        <v>4999</v>
      </c>
      <c r="H1433" s="1">
        <f>IF(COUNTIF(G$2:G1433,G1433)=1,1,0)</f>
        <v>1</v>
      </c>
      <c r="I1433" s="1">
        <v>3</v>
      </c>
      <c r="J1433" s="1">
        <v>0</v>
      </c>
      <c r="K1433" s="1">
        <v>18.893699999999995</v>
      </c>
      <c r="L1433" s="12">
        <f>VLOOKUP(train[[#This Row],[Sub-Category]],Análisis_ABC_XYZ[[#Headers],[#Data]],4,FALSE)</f>
        <v>0.52062335344040378</v>
      </c>
    </row>
    <row r="1434" spans="1:12" x14ac:dyDescent="0.35">
      <c r="A1434" s="2">
        <v>42311</v>
      </c>
      <c r="B1434" s="1" t="s">
        <v>52</v>
      </c>
      <c r="C1434" s="1" t="s">
        <v>1491</v>
      </c>
      <c r="D1434" s="1" t="s">
        <v>14</v>
      </c>
      <c r="E1434" s="1" t="s">
        <v>182</v>
      </c>
      <c r="F1434" s="18">
        <v>286.34400000000005</v>
      </c>
      <c r="G1434" t="s">
        <v>6652</v>
      </c>
      <c r="H1434" s="1">
        <f>IF(COUNTIF(G$2:G1434,G1434)=1,1,0)</f>
        <v>1</v>
      </c>
      <c r="I1434" s="1">
        <v>3</v>
      </c>
      <c r="J1434" s="1">
        <v>0.2</v>
      </c>
      <c r="K1434" s="1">
        <v>-64.427400000000006</v>
      </c>
      <c r="L1434" s="12">
        <f>VLOOKUP(train[[#This Row],[Sub-Category]],Análisis_ABC_XYZ[[#Headers],[#Data]],4,FALSE)</f>
        <v>0.53938093436526824</v>
      </c>
    </row>
    <row r="1435" spans="1:12" x14ac:dyDescent="0.35">
      <c r="A1435" s="2">
        <v>42311</v>
      </c>
      <c r="B1435" s="1" t="s">
        <v>111</v>
      </c>
      <c r="C1435" s="1" t="s">
        <v>745</v>
      </c>
      <c r="D1435" s="1" t="s">
        <v>14</v>
      </c>
      <c r="E1435" s="1" t="s">
        <v>36</v>
      </c>
      <c r="F1435" s="18">
        <v>143.85600000000002</v>
      </c>
      <c r="G1435" t="s">
        <v>4170</v>
      </c>
      <c r="H1435" s="1">
        <f>IF(COUNTIF(G$2:G1435,G1435)=1,1,0)</f>
        <v>1</v>
      </c>
      <c r="I1435" s="1">
        <v>9</v>
      </c>
      <c r="J1435" s="1">
        <v>0.2</v>
      </c>
      <c r="K1435" s="1">
        <v>48.551399999999994</v>
      </c>
      <c r="L1435" s="12">
        <f>VLOOKUP(train[[#This Row],[Sub-Category]],Análisis_ABC_XYZ[[#Headers],[#Data]],4,FALSE)</f>
        <v>0.43613829632717294</v>
      </c>
    </row>
    <row r="1436" spans="1:12" x14ac:dyDescent="0.35">
      <c r="A1436" s="2">
        <v>42311</v>
      </c>
      <c r="B1436" s="1" t="s">
        <v>89</v>
      </c>
      <c r="C1436" s="1" t="s">
        <v>1064</v>
      </c>
      <c r="D1436" s="1" t="s">
        <v>14</v>
      </c>
      <c r="E1436" s="1" t="s">
        <v>29</v>
      </c>
      <c r="F1436" s="18">
        <v>48.896000000000001</v>
      </c>
      <c r="G1436" t="s">
        <v>4859</v>
      </c>
      <c r="H1436" s="1">
        <f>IF(COUNTIF(G$2:G1436,G1436)=1,1,0)</f>
        <v>0</v>
      </c>
      <c r="I1436" s="1">
        <v>2</v>
      </c>
      <c r="J1436" s="1">
        <v>0.2</v>
      </c>
      <c r="K1436" s="1">
        <v>18.335999999999999</v>
      </c>
      <c r="L1436" s="12">
        <f>VLOOKUP(train[[#This Row],[Sub-Category]],Análisis_ABC_XYZ[[#Headers],[#Data]],4,FALSE)</f>
        <v>0.46881743173671325</v>
      </c>
    </row>
    <row r="1437" spans="1:12" x14ac:dyDescent="0.35">
      <c r="A1437" s="2">
        <v>42311</v>
      </c>
      <c r="B1437" s="1" t="s">
        <v>34</v>
      </c>
      <c r="C1437" s="1" t="s">
        <v>786</v>
      </c>
      <c r="D1437" s="1" t="s">
        <v>14</v>
      </c>
      <c r="E1437" s="1" t="s">
        <v>20</v>
      </c>
      <c r="F1437" s="18">
        <v>25.983999999999998</v>
      </c>
      <c r="G1437" t="s">
        <v>5403</v>
      </c>
      <c r="H1437" s="1">
        <f>IF(COUNTIF(G$2:G1437,G1437)=1,1,0)</f>
        <v>0</v>
      </c>
      <c r="I1437" s="1">
        <v>2</v>
      </c>
      <c r="J1437" s="1">
        <v>0.2</v>
      </c>
      <c r="K1437" s="1">
        <v>-1.6239999999999997</v>
      </c>
      <c r="L1437" s="12">
        <f>VLOOKUP(train[[#This Row],[Sub-Category]],Análisis_ABC_XYZ[[#Headers],[#Data]],4,FALSE)</f>
        <v>0.44610841445725197</v>
      </c>
    </row>
    <row r="1438" spans="1:12" x14ac:dyDescent="0.35">
      <c r="A1438" s="2">
        <v>42311</v>
      </c>
      <c r="B1438" s="1" t="s">
        <v>34</v>
      </c>
      <c r="C1438" s="1" t="s">
        <v>1351</v>
      </c>
      <c r="D1438" s="1" t="s">
        <v>14</v>
      </c>
      <c r="E1438" s="1" t="s">
        <v>29</v>
      </c>
      <c r="F1438" s="18">
        <v>14.301000000000002</v>
      </c>
      <c r="G1438" t="s">
        <v>5403</v>
      </c>
      <c r="H1438" s="1">
        <f>IF(COUNTIF(G$2:G1438,G1438)=1,1,0)</f>
        <v>0</v>
      </c>
      <c r="I1438" s="1">
        <v>7</v>
      </c>
      <c r="J1438" s="1">
        <v>0.7</v>
      </c>
      <c r="K1438" s="1">
        <v>-10.487400000000001</v>
      </c>
      <c r="L1438" s="12">
        <f>VLOOKUP(train[[#This Row],[Sub-Category]],Análisis_ABC_XYZ[[#Headers],[#Data]],4,FALSE)</f>
        <v>0.46881743173671325</v>
      </c>
    </row>
    <row r="1439" spans="1:12" x14ac:dyDescent="0.35">
      <c r="A1439" s="2">
        <v>42311</v>
      </c>
      <c r="B1439" s="1" t="s">
        <v>229</v>
      </c>
      <c r="C1439" s="1" t="s">
        <v>1634</v>
      </c>
      <c r="D1439" s="1" t="s">
        <v>14</v>
      </c>
      <c r="E1439" s="1" t="s">
        <v>182</v>
      </c>
      <c r="F1439" s="18">
        <v>11.64</v>
      </c>
      <c r="G1439" t="s">
        <v>3073</v>
      </c>
      <c r="H1439" s="1">
        <f>IF(COUNTIF(G$2:G1439,G1439)=1,1,0)</f>
        <v>1</v>
      </c>
      <c r="I1439" s="1">
        <v>3</v>
      </c>
      <c r="J1439" s="1">
        <v>0</v>
      </c>
      <c r="K1439" s="1">
        <v>3.3755999999999986</v>
      </c>
      <c r="L1439" s="12">
        <f>VLOOKUP(train[[#This Row],[Sub-Category]],Análisis_ABC_XYZ[[#Headers],[#Data]],4,FALSE)</f>
        <v>0.53938093436526824</v>
      </c>
    </row>
    <row r="1440" spans="1:12" x14ac:dyDescent="0.35">
      <c r="A1440" s="2">
        <v>42311</v>
      </c>
      <c r="B1440" s="1" t="s">
        <v>89</v>
      </c>
      <c r="C1440" s="1" t="s">
        <v>761</v>
      </c>
      <c r="D1440" s="1" t="s">
        <v>14</v>
      </c>
      <c r="E1440" s="1" t="s">
        <v>29</v>
      </c>
      <c r="F1440" s="18">
        <v>7.8560000000000008</v>
      </c>
      <c r="G1440" t="s">
        <v>4859</v>
      </c>
      <c r="H1440" s="1">
        <f>IF(COUNTIF(G$2:G1440,G1440)=1,1,0)</f>
        <v>0</v>
      </c>
      <c r="I1440" s="1">
        <v>2</v>
      </c>
      <c r="J1440" s="1">
        <v>0.2</v>
      </c>
      <c r="K1440" s="1">
        <v>2.8477999999999994</v>
      </c>
      <c r="L1440" s="12">
        <f>VLOOKUP(train[[#This Row],[Sub-Category]],Análisis_ABC_XYZ[[#Headers],[#Data]],4,FALSE)</f>
        <v>0.46881743173671325</v>
      </c>
    </row>
    <row r="1441" spans="1:12" x14ac:dyDescent="0.35">
      <c r="A1441" s="2">
        <v>42311</v>
      </c>
      <c r="B1441" s="1" t="s">
        <v>12</v>
      </c>
      <c r="C1441" s="1" t="s">
        <v>98</v>
      </c>
      <c r="D1441" s="1" t="s">
        <v>14</v>
      </c>
      <c r="E1441" s="1" t="s">
        <v>24</v>
      </c>
      <c r="F1441" s="18">
        <v>6.72</v>
      </c>
      <c r="G1441" t="s">
        <v>2713</v>
      </c>
      <c r="H1441" s="1">
        <f>IF(COUNTIF(G$2:G1441,G1441)=1,1,0)</f>
        <v>1</v>
      </c>
      <c r="I1441" s="1">
        <v>4</v>
      </c>
      <c r="J1441" s="1">
        <v>0</v>
      </c>
      <c r="K1441" s="1">
        <v>3.36</v>
      </c>
      <c r="L1441" s="12">
        <f>VLOOKUP(train[[#This Row],[Sub-Category]],Análisis_ABC_XYZ[[#Headers],[#Data]],4,FALSE)</f>
        <v>0.45632477063632687</v>
      </c>
    </row>
    <row r="1442" spans="1:12" x14ac:dyDescent="0.35">
      <c r="A1442" s="2">
        <v>42311</v>
      </c>
      <c r="B1442" s="1" t="s">
        <v>239</v>
      </c>
      <c r="C1442" s="1" t="s">
        <v>678</v>
      </c>
      <c r="D1442" s="1" t="s">
        <v>14</v>
      </c>
      <c r="E1442" s="1" t="s">
        <v>29</v>
      </c>
      <c r="F1442" s="18">
        <v>5.76</v>
      </c>
      <c r="G1442" t="s">
        <v>2596</v>
      </c>
      <c r="H1442" s="1">
        <f>IF(COUNTIF(G$2:G1442,G1442)=1,1,0)</f>
        <v>1</v>
      </c>
      <c r="I1442" s="1">
        <v>2</v>
      </c>
      <c r="J1442" s="1">
        <v>0</v>
      </c>
      <c r="K1442" s="1">
        <v>2.8224</v>
      </c>
      <c r="L1442" s="12">
        <f>VLOOKUP(train[[#This Row],[Sub-Category]],Análisis_ABC_XYZ[[#Headers],[#Data]],4,FALSE)</f>
        <v>0.46881743173671325</v>
      </c>
    </row>
    <row r="1443" spans="1:12" x14ac:dyDescent="0.35">
      <c r="A1443" s="2">
        <v>42311</v>
      </c>
      <c r="B1443" s="1" t="s">
        <v>111</v>
      </c>
      <c r="C1443" s="1" t="s">
        <v>901</v>
      </c>
      <c r="D1443" s="1" t="s">
        <v>14</v>
      </c>
      <c r="E1443" s="1" t="s">
        <v>36</v>
      </c>
      <c r="F1443" s="18">
        <v>3.4880000000000004</v>
      </c>
      <c r="G1443" t="s">
        <v>4170</v>
      </c>
      <c r="H1443" s="1">
        <f>IF(COUNTIF(G$2:G1443,G1443)=1,1,0)</f>
        <v>0</v>
      </c>
      <c r="I1443" s="1">
        <v>2</v>
      </c>
      <c r="J1443" s="1">
        <v>0.2</v>
      </c>
      <c r="K1443" s="1">
        <v>1.1771999999999998</v>
      </c>
      <c r="L1443" s="12">
        <f>VLOOKUP(train[[#This Row],[Sub-Category]],Análisis_ABC_XYZ[[#Headers],[#Data]],4,FALSE)</f>
        <v>0.43613829632717294</v>
      </c>
    </row>
    <row r="1444" spans="1:12" x14ac:dyDescent="0.35">
      <c r="A1444" s="2">
        <v>42312</v>
      </c>
      <c r="B1444" s="1" t="s">
        <v>89</v>
      </c>
      <c r="C1444" s="1" t="s">
        <v>348</v>
      </c>
      <c r="D1444" s="1" t="s">
        <v>26</v>
      </c>
      <c r="E1444" s="1" t="s">
        <v>208</v>
      </c>
      <c r="F1444" s="18">
        <v>3991.98</v>
      </c>
      <c r="G1444" t="s">
        <v>2392</v>
      </c>
      <c r="H1444" s="1">
        <f>IF(COUNTIF(G$2:G1444,G1444)=1,1,0)</f>
        <v>1</v>
      </c>
      <c r="I1444" s="1">
        <v>2</v>
      </c>
      <c r="J1444" s="1">
        <v>0</v>
      </c>
      <c r="K1444" s="1">
        <v>1995.99</v>
      </c>
      <c r="L1444" s="12">
        <f>VLOOKUP(train[[#This Row],[Sub-Category]],Análisis_ABC_XYZ[[#Headers],[#Data]],4,FALSE)</f>
        <v>0.5183572270896134</v>
      </c>
    </row>
    <row r="1445" spans="1:12" x14ac:dyDescent="0.35">
      <c r="A1445" s="2">
        <v>42312</v>
      </c>
      <c r="B1445" s="1" t="s">
        <v>12</v>
      </c>
      <c r="C1445" s="1" t="s">
        <v>1338</v>
      </c>
      <c r="D1445" s="1" t="s">
        <v>26</v>
      </c>
      <c r="E1445" s="1" t="s">
        <v>27</v>
      </c>
      <c r="F1445" s="18">
        <v>666.34400000000005</v>
      </c>
      <c r="G1445" t="s">
        <v>3604</v>
      </c>
      <c r="H1445" s="1">
        <f>IF(COUNTIF(G$2:G1445,G1445)=1,1,0)</f>
        <v>1</v>
      </c>
      <c r="I1445" s="1">
        <v>7</v>
      </c>
      <c r="J1445" s="1">
        <v>0.2</v>
      </c>
      <c r="K1445" s="1">
        <v>66.634399999999971</v>
      </c>
      <c r="L1445" s="12">
        <f>VLOOKUP(train[[#This Row],[Sub-Category]],Análisis_ABC_XYZ[[#Headers],[#Data]],4,FALSE)</f>
        <v>0.41105220110552465</v>
      </c>
    </row>
    <row r="1446" spans="1:12" x14ac:dyDescent="0.35">
      <c r="A1446" s="2">
        <v>42312</v>
      </c>
      <c r="B1446" s="1" t="s">
        <v>12</v>
      </c>
      <c r="C1446" s="1" t="s">
        <v>424</v>
      </c>
      <c r="D1446" s="1" t="s">
        <v>8</v>
      </c>
      <c r="E1446" s="1" t="s">
        <v>18</v>
      </c>
      <c r="F1446" s="18">
        <v>573.72799999999995</v>
      </c>
      <c r="G1446" t="s">
        <v>3604</v>
      </c>
      <c r="H1446" s="1">
        <f>IF(COUNTIF(G$2:G1446,G1446)=1,1,0)</f>
        <v>0</v>
      </c>
      <c r="I1446" s="1">
        <v>4</v>
      </c>
      <c r="J1446" s="1">
        <v>0.2</v>
      </c>
      <c r="K1446" s="1">
        <v>-64.544399999999968</v>
      </c>
      <c r="L1446" s="12">
        <f>VLOOKUP(train[[#This Row],[Sub-Category]],Análisis_ABC_XYZ[[#Headers],[#Data]],4,FALSE)</f>
        <v>0.55975208308209756</v>
      </c>
    </row>
    <row r="1447" spans="1:12" x14ac:dyDescent="0.35">
      <c r="A1447" s="2">
        <v>42312</v>
      </c>
      <c r="B1447" s="1" t="s">
        <v>12</v>
      </c>
      <c r="C1447" s="1" t="s">
        <v>1720</v>
      </c>
      <c r="D1447" s="1" t="s">
        <v>26</v>
      </c>
      <c r="E1447" s="1" t="s">
        <v>208</v>
      </c>
      <c r="F1447" s="18">
        <v>447.96800000000007</v>
      </c>
      <c r="G1447" t="s">
        <v>3604</v>
      </c>
      <c r="H1447" s="1">
        <f>IF(COUNTIF(G$2:G1447,G1447)=1,1,0)</f>
        <v>0</v>
      </c>
      <c r="I1447" s="1">
        <v>4</v>
      </c>
      <c r="J1447" s="1">
        <v>0.2</v>
      </c>
      <c r="K1447" s="1">
        <v>139.98999999999995</v>
      </c>
      <c r="L1447" s="12">
        <f>VLOOKUP(train[[#This Row],[Sub-Category]],Análisis_ABC_XYZ[[#Headers],[#Data]],4,FALSE)</f>
        <v>0.5183572270896134</v>
      </c>
    </row>
    <row r="1448" spans="1:12" x14ac:dyDescent="0.35">
      <c r="A1448" s="2">
        <v>42312</v>
      </c>
      <c r="B1448" s="1" t="s">
        <v>89</v>
      </c>
      <c r="C1448" s="1" t="s">
        <v>349</v>
      </c>
      <c r="D1448" s="1" t="s">
        <v>26</v>
      </c>
      <c r="E1448" s="1" t="s">
        <v>56</v>
      </c>
      <c r="F1448" s="18">
        <v>360</v>
      </c>
      <c r="G1448" t="s">
        <v>2392</v>
      </c>
      <c r="H1448" s="1">
        <f>IF(COUNTIF(G$2:G1448,G1448)=1,1,0)</f>
        <v>0</v>
      </c>
      <c r="I1448" s="1">
        <v>4</v>
      </c>
      <c r="J1448" s="1">
        <v>0</v>
      </c>
      <c r="K1448" s="1">
        <v>129.6</v>
      </c>
      <c r="L1448" s="12">
        <f>VLOOKUP(train[[#This Row],[Sub-Category]],Análisis_ABC_XYZ[[#Headers],[#Data]],4,FALSE)</f>
        <v>0.52062335344040378</v>
      </c>
    </row>
    <row r="1449" spans="1:12" x14ac:dyDescent="0.35">
      <c r="A1449" s="2">
        <v>42312</v>
      </c>
      <c r="B1449" s="1" t="s">
        <v>89</v>
      </c>
      <c r="C1449" s="1" t="s">
        <v>73</v>
      </c>
      <c r="D1449" s="1" t="s">
        <v>26</v>
      </c>
      <c r="E1449" s="1" t="s">
        <v>27</v>
      </c>
      <c r="F1449" s="18">
        <v>275.94</v>
      </c>
      <c r="G1449" t="s">
        <v>2392</v>
      </c>
      <c r="H1449" s="1">
        <f>IF(COUNTIF(G$2:G1449,G1449)=1,1,0)</f>
        <v>0</v>
      </c>
      <c r="I1449" s="1">
        <v>6</v>
      </c>
      <c r="J1449" s="1">
        <v>0</v>
      </c>
      <c r="K1449" s="1">
        <v>80.022599999999997</v>
      </c>
      <c r="L1449" s="12">
        <f>VLOOKUP(train[[#This Row],[Sub-Category]],Análisis_ABC_XYZ[[#Headers],[#Data]],4,FALSE)</f>
        <v>0.41105220110552465</v>
      </c>
    </row>
    <row r="1450" spans="1:12" x14ac:dyDescent="0.35">
      <c r="A1450" s="2">
        <v>42312</v>
      </c>
      <c r="B1450" s="1" t="s">
        <v>89</v>
      </c>
      <c r="C1450" s="1" t="s">
        <v>347</v>
      </c>
      <c r="D1450" s="1" t="s">
        <v>8</v>
      </c>
      <c r="E1450" s="1" t="s">
        <v>11</v>
      </c>
      <c r="F1450" s="18">
        <v>135.88200000000001</v>
      </c>
      <c r="G1450" t="s">
        <v>2392</v>
      </c>
      <c r="H1450" s="1">
        <f>IF(COUNTIF(G$2:G1450,G1450)=1,1,0)</f>
        <v>0</v>
      </c>
      <c r="I1450" s="1">
        <v>1</v>
      </c>
      <c r="J1450" s="1">
        <v>0.1</v>
      </c>
      <c r="K1450" s="1">
        <v>24.156800000000004</v>
      </c>
      <c r="L1450" s="12">
        <f>VLOOKUP(train[[#This Row],[Sub-Category]],Análisis_ABC_XYZ[[#Headers],[#Data]],4,FALSE)</f>
        <v>0.46529189879902266</v>
      </c>
    </row>
    <row r="1451" spans="1:12" x14ac:dyDescent="0.35">
      <c r="A1451" s="2">
        <v>42312</v>
      </c>
      <c r="B1451" s="1" t="s">
        <v>34</v>
      </c>
      <c r="C1451" s="1" t="s">
        <v>1004</v>
      </c>
      <c r="D1451" s="1" t="s">
        <v>14</v>
      </c>
      <c r="E1451" s="1" t="s">
        <v>31</v>
      </c>
      <c r="F1451" s="18">
        <v>58.240000000000009</v>
      </c>
      <c r="G1451" t="s">
        <v>4604</v>
      </c>
      <c r="H1451" s="1">
        <f>IF(COUNTIF(G$2:G1451,G1451)=1,1,0)</f>
        <v>1</v>
      </c>
      <c r="I1451" s="1">
        <v>5</v>
      </c>
      <c r="J1451" s="1">
        <v>0.2</v>
      </c>
      <c r="K1451" s="1">
        <v>5.0960000000000001</v>
      </c>
      <c r="L1451" s="12">
        <f>VLOOKUP(train[[#This Row],[Sub-Category]],Análisis_ABC_XYZ[[#Headers],[#Data]],4,FALSE)</f>
        <v>0.49507917887403441</v>
      </c>
    </row>
    <row r="1452" spans="1:12" x14ac:dyDescent="0.35">
      <c r="A1452" s="2">
        <v>42312</v>
      </c>
      <c r="B1452" s="1" t="s">
        <v>89</v>
      </c>
      <c r="C1452" s="1" t="s">
        <v>1598</v>
      </c>
      <c r="D1452" s="1" t="s">
        <v>14</v>
      </c>
      <c r="E1452" s="1" t="s">
        <v>29</v>
      </c>
      <c r="F1452" s="18">
        <v>52.064</v>
      </c>
      <c r="G1452" t="s">
        <v>6143</v>
      </c>
      <c r="H1452" s="1">
        <f>IF(COUNTIF(G$2:G1452,G1452)=1,1,0)</f>
        <v>1</v>
      </c>
      <c r="I1452" s="1">
        <v>4</v>
      </c>
      <c r="J1452" s="1">
        <v>0.2</v>
      </c>
      <c r="K1452" s="1">
        <v>18.873199999999997</v>
      </c>
      <c r="L1452" s="12">
        <f>VLOOKUP(train[[#This Row],[Sub-Category]],Análisis_ABC_XYZ[[#Headers],[#Data]],4,FALSE)</f>
        <v>0.46881743173671325</v>
      </c>
    </row>
    <row r="1453" spans="1:12" x14ac:dyDescent="0.35">
      <c r="A1453" s="2">
        <v>42312</v>
      </c>
      <c r="B1453" s="1" t="s">
        <v>89</v>
      </c>
      <c r="C1453" s="1" t="s">
        <v>171</v>
      </c>
      <c r="D1453" s="1" t="s">
        <v>14</v>
      </c>
      <c r="E1453" s="1" t="s">
        <v>20</v>
      </c>
      <c r="F1453" s="18">
        <v>43.57</v>
      </c>
      <c r="G1453" t="s">
        <v>2392</v>
      </c>
      <c r="H1453" s="1">
        <f>IF(COUNTIF(G$2:G1453,G1453)=1,1,0)</f>
        <v>0</v>
      </c>
      <c r="I1453" s="1">
        <v>1</v>
      </c>
      <c r="J1453" s="1">
        <v>0</v>
      </c>
      <c r="K1453" s="1">
        <v>13.070999999999998</v>
      </c>
      <c r="L1453" s="12">
        <f>VLOOKUP(train[[#This Row],[Sub-Category]],Análisis_ABC_XYZ[[#Headers],[#Data]],4,FALSE)</f>
        <v>0.44610841445725197</v>
      </c>
    </row>
    <row r="1454" spans="1:12" x14ac:dyDescent="0.35">
      <c r="A1454" s="2">
        <v>42312</v>
      </c>
      <c r="B1454" s="1" t="s">
        <v>12</v>
      </c>
      <c r="C1454" s="1" t="s">
        <v>1452</v>
      </c>
      <c r="D1454" s="1" t="s">
        <v>8</v>
      </c>
      <c r="E1454" s="1" t="s">
        <v>22</v>
      </c>
      <c r="F1454" s="18">
        <v>35.340000000000003</v>
      </c>
      <c r="G1454" t="s">
        <v>4178</v>
      </c>
      <c r="H1454" s="1">
        <f>IF(COUNTIF(G$2:G1454,G1454)=1,1,0)</f>
        <v>1</v>
      </c>
      <c r="I1454" s="1">
        <v>2</v>
      </c>
      <c r="J1454" s="1">
        <v>0</v>
      </c>
      <c r="K1454" s="1">
        <v>13.429200000000002</v>
      </c>
      <c r="L1454" s="12">
        <f>VLOOKUP(train[[#This Row],[Sub-Category]],Análisis_ABC_XYZ[[#Headers],[#Data]],4,FALSE)</f>
        <v>0.4595170286641902</v>
      </c>
    </row>
    <row r="1455" spans="1:12" x14ac:dyDescent="0.35">
      <c r="A1455" s="2">
        <v>42312</v>
      </c>
      <c r="B1455" s="1" t="s">
        <v>12</v>
      </c>
      <c r="C1455" s="1" t="s">
        <v>688</v>
      </c>
      <c r="D1455" s="1" t="s">
        <v>14</v>
      </c>
      <c r="E1455" s="1" t="s">
        <v>29</v>
      </c>
      <c r="F1455" s="18">
        <v>21.936000000000003</v>
      </c>
      <c r="G1455" t="s">
        <v>3604</v>
      </c>
      <c r="H1455" s="1">
        <f>IF(COUNTIF(G$2:G1455,G1455)=1,1,0)</f>
        <v>0</v>
      </c>
      <c r="I1455" s="1">
        <v>3</v>
      </c>
      <c r="J1455" s="1">
        <v>0.2</v>
      </c>
      <c r="K1455" s="1">
        <v>8.2259999999999991</v>
      </c>
      <c r="L1455" s="12">
        <f>VLOOKUP(train[[#This Row],[Sub-Category]],Análisis_ABC_XYZ[[#Headers],[#Data]],4,FALSE)</f>
        <v>0.46881743173671325</v>
      </c>
    </row>
    <row r="1456" spans="1:12" x14ac:dyDescent="0.35">
      <c r="A1456" s="2">
        <v>42312</v>
      </c>
      <c r="B1456" s="1" t="s">
        <v>12</v>
      </c>
      <c r="C1456" s="1" t="s">
        <v>1467</v>
      </c>
      <c r="D1456" s="1" t="s">
        <v>14</v>
      </c>
      <c r="E1456" s="1" t="s">
        <v>36</v>
      </c>
      <c r="F1456" s="18">
        <v>19.440000000000001</v>
      </c>
      <c r="G1456" t="s">
        <v>3604</v>
      </c>
      <c r="H1456" s="1">
        <f>IF(COUNTIF(G$2:G1456,G1456)=1,1,0)</f>
        <v>0</v>
      </c>
      <c r="I1456" s="1">
        <v>3</v>
      </c>
      <c r="J1456" s="1">
        <v>0</v>
      </c>
      <c r="K1456" s="1">
        <v>9.3312000000000008</v>
      </c>
      <c r="L1456" s="12">
        <f>VLOOKUP(train[[#This Row],[Sub-Category]],Análisis_ABC_XYZ[[#Headers],[#Data]],4,FALSE)</f>
        <v>0.43613829632717294</v>
      </c>
    </row>
    <row r="1457" spans="1:12" x14ac:dyDescent="0.35">
      <c r="A1457" s="2">
        <v>42312</v>
      </c>
      <c r="B1457" s="1" t="s">
        <v>34</v>
      </c>
      <c r="C1457" s="1" t="s">
        <v>259</v>
      </c>
      <c r="D1457" s="1" t="s">
        <v>14</v>
      </c>
      <c r="E1457" s="1" t="s">
        <v>91</v>
      </c>
      <c r="F1457" s="18">
        <v>8.3760000000000012</v>
      </c>
      <c r="G1457" t="s">
        <v>4604</v>
      </c>
      <c r="H1457" s="1">
        <f>IF(COUNTIF(G$2:G1457,G1457)=1,1,0)</f>
        <v>0</v>
      </c>
      <c r="I1457" s="1">
        <v>3</v>
      </c>
      <c r="J1457" s="1">
        <v>0.2</v>
      </c>
      <c r="K1457" s="1">
        <v>2.7222</v>
      </c>
      <c r="L1457" s="12">
        <f>VLOOKUP(train[[#This Row],[Sub-Category]],Análisis_ABC_XYZ[[#Headers],[#Data]],4,FALSE)</f>
        <v>0.51168203684699509</v>
      </c>
    </row>
    <row r="1458" spans="1:12" x14ac:dyDescent="0.35">
      <c r="A1458" s="2">
        <v>42312</v>
      </c>
      <c r="B1458" s="1" t="s">
        <v>12</v>
      </c>
      <c r="C1458" s="1" t="s">
        <v>183</v>
      </c>
      <c r="D1458" s="1" t="s">
        <v>14</v>
      </c>
      <c r="E1458" s="1" t="s">
        <v>24</v>
      </c>
      <c r="F1458" s="18">
        <v>2.94</v>
      </c>
      <c r="G1458" t="s">
        <v>2284</v>
      </c>
      <c r="H1458" s="1">
        <f>IF(COUNTIF(G$2:G1458,G1458)=1,1,0)</f>
        <v>1</v>
      </c>
      <c r="I1458" s="1">
        <v>1</v>
      </c>
      <c r="J1458" s="1">
        <v>0</v>
      </c>
      <c r="K1458" s="1">
        <v>0.79380000000000006</v>
      </c>
      <c r="L1458" s="12">
        <f>VLOOKUP(train[[#This Row],[Sub-Category]],Análisis_ABC_XYZ[[#Headers],[#Data]],4,FALSE)</f>
        <v>0.45632477063632687</v>
      </c>
    </row>
    <row r="1459" spans="1:12" x14ac:dyDescent="0.35">
      <c r="A1459" s="2">
        <v>42313</v>
      </c>
      <c r="B1459" s="1" t="s">
        <v>52</v>
      </c>
      <c r="C1459" s="1" t="s">
        <v>973</v>
      </c>
      <c r="D1459" s="1" t="s">
        <v>14</v>
      </c>
      <c r="E1459" s="1" t="s">
        <v>20</v>
      </c>
      <c r="F1459" s="18">
        <v>1080.096</v>
      </c>
      <c r="G1459" t="s">
        <v>4511</v>
      </c>
      <c r="H1459" s="1">
        <f>IF(COUNTIF(G$2:G1459,G1459)=1,1,0)</f>
        <v>1</v>
      </c>
      <c r="I1459" s="1">
        <v>6</v>
      </c>
      <c r="J1459" s="1">
        <v>0.2</v>
      </c>
      <c r="K1459" s="1">
        <v>-94.508399999999995</v>
      </c>
      <c r="L1459" s="12">
        <f>VLOOKUP(train[[#This Row],[Sub-Category]],Análisis_ABC_XYZ[[#Headers],[#Data]],4,FALSE)</f>
        <v>0.44610841445725197</v>
      </c>
    </row>
    <row r="1460" spans="1:12" x14ac:dyDescent="0.35">
      <c r="A1460" s="2">
        <v>42313</v>
      </c>
      <c r="B1460" s="1" t="s">
        <v>52</v>
      </c>
      <c r="C1460" s="1" t="s">
        <v>1383</v>
      </c>
      <c r="D1460" s="1" t="s">
        <v>26</v>
      </c>
      <c r="E1460" s="1" t="s">
        <v>56</v>
      </c>
      <c r="F1460" s="18">
        <v>58.415999999999997</v>
      </c>
      <c r="G1460" t="s">
        <v>4511</v>
      </c>
      <c r="H1460" s="1">
        <f>IF(COUNTIF(G$2:G1460,G1460)=1,1,0)</f>
        <v>0</v>
      </c>
      <c r="I1460" s="1">
        <v>2</v>
      </c>
      <c r="J1460" s="1">
        <v>0.2</v>
      </c>
      <c r="K1460" s="1">
        <v>16.794600000000003</v>
      </c>
      <c r="L1460" s="12">
        <f>VLOOKUP(train[[#This Row],[Sub-Category]],Análisis_ABC_XYZ[[#Headers],[#Data]],4,FALSE)</f>
        <v>0.52062335344040378</v>
      </c>
    </row>
    <row r="1461" spans="1:12" x14ac:dyDescent="0.35">
      <c r="A1461" s="2">
        <v>42313</v>
      </c>
      <c r="B1461" s="1" t="s">
        <v>52</v>
      </c>
      <c r="C1461" s="1" t="s">
        <v>617</v>
      </c>
      <c r="D1461" s="1" t="s">
        <v>26</v>
      </c>
      <c r="E1461" s="1" t="s">
        <v>56</v>
      </c>
      <c r="F1461" s="18">
        <v>51.56</v>
      </c>
      <c r="G1461" t="s">
        <v>4511</v>
      </c>
      <c r="H1461" s="1">
        <f>IF(COUNTIF(G$2:G1461,G1461)=1,1,0)</f>
        <v>0</v>
      </c>
      <c r="I1461" s="1">
        <v>5</v>
      </c>
      <c r="J1461" s="1">
        <v>0.2</v>
      </c>
      <c r="K1461" s="1">
        <v>-6.4450000000000021</v>
      </c>
      <c r="L1461" s="12">
        <f>VLOOKUP(train[[#This Row],[Sub-Category]],Análisis_ABC_XYZ[[#Headers],[#Data]],4,FALSE)</f>
        <v>0.52062335344040378</v>
      </c>
    </row>
    <row r="1462" spans="1:12" x14ac:dyDescent="0.35">
      <c r="A1462" s="2">
        <v>42313</v>
      </c>
      <c r="B1462" s="1" t="s">
        <v>107</v>
      </c>
      <c r="C1462" s="1" t="s">
        <v>1436</v>
      </c>
      <c r="D1462" s="1" t="s">
        <v>26</v>
      </c>
      <c r="E1462" s="1" t="s">
        <v>56</v>
      </c>
      <c r="F1462" s="18">
        <v>47.79</v>
      </c>
      <c r="G1462" t="s">
        <v>4457</v>
      </c>
      <c r="H1462" s="1">
        <f>IF(COUNTIF(G$2:G1462,G1462)=1,1,0)</f>
        <v>1</v>
      </c>
      <c r="I1462" s="1">
        <v>3</v>
      </c>
      <c r="J1462" s="1">
        <v>0</v>
      </c>
      <c r="K1462" s="1">
        <v>16.2486</v>
      </c>
      <c r="L1462" s="12">
        <f>VLOOKUP(train[[#This Row],[Sub-Category]],Análisis_ABC_XYZ[[#Headers],[#Data]],4,FALSE)</f>
        <v>0.52062335344040378</v>
      </c>
    </row>
    <row r="1463" spans="1:12" x14ac:dyDescent="0.35">
      <c r="A1463" s="2">
        <v>42313</v>
      </c>
      <c r="B1463" s="1" t="s">
        <v>52</v>
      </c>
      <c r="C1463" s="1" t="s">
        <v>1375</v>
      </c>
      <c r="D1463" s="1" t="s">
        <v>8</v>
      </c>
      <c r="E1463" s="1" t="s">
        <v>22</v>
      </c>
      <c r="F1463" s="18">
        <v>273.56799999999998</v>
      </c>
      <c r="G1463" t="s">
        <v>4511</v>
      </c>
      <c r="H1463" s="1">
        <f>IF(COUNTIF(G$2:G1463,G1463)=1,1,0)</f>
        <v>0</v>
      </c>
      <c r="I1463" s="1">
        <v>2</v>
      </c>
      <c r="J1463" s="1">
        <v>0.2</v>
      </c>
      <c r="K1463" s="1">
        <v>-34.196000000000026</v>
      </c>
      <c r="L1463" s="12">
        <f>VLOOKUP(train[[#This Row],[Sub-Category]],Análisis_ABC_XYZ[[#Headers],[#Data]],4,FALSE)</f>
        <v>0.4595170286641902</v>
      </c>
    </row>
    <row r="1464" spans="1:12" x14ac:dyDescent="0.35">
      <c r="A1464" s="2">
        <v>42313</v>
      </c>
      <c r="B1464" s="1" t="s">
        <v>107</v>
      </c>
      <c r="C1464" s="1" t="s">
        <v>1212</v>
      </c>
      <c r="D1464" s="1" t="s">
        <v>8</v>
      </c>
      <c r="E1464" s="1" t="s">
        <v>11</v>
      </c>
      <c r="F1464" s="18">
        <v>149.9</v>
      </c>
      <c r="G1464" t="s">
        <v>3351</v>
      </c>
      <c r="H1464" s="1">
        <f>IF(COUNTIF(G$2:G1464,G1464)=1,1,0)</f>
        <v>1</v>
      </c>
      <c r="I1464" s="1">
        <v>5</v>
      </c>
      <c r="J1464" s="1">
        <v>0</v>
      </c>
      <c r="K1464" s="1">
        <v>40.472999999999999</v>
      </c>
      <c r="L1464" s="12">
        <f>VLOOKUP(train[[#This Row],[Sub-Category]],Análisis_ABC_XYZ[[#Headers],[#Data]],4,FALSE)</f>
        <v>0.46529189879902266</v>
      </c>
    </row>
    <row r="1465" spans="1:12" x14ac:dyDescent="0.35">
      <c r="A1465" s="2">
        <v>42313</v>
      </c>
      <c r="B1465" s="1" t="s">
        <v>12</v>
      </c>
      <c r="C1465" s="1" t="s">
        <v>1605</v>
      </c>
      <c r="D1465" s="1" t="s">
        <v>8</v>
      </c>
      <c r="E1465" s="1" t="s">
        <v>22</v>
      </c>
      <c r="F1465" s="18">
        <v>20.04</v>
      </c>
      <c r="G1465" t="s">
        <v>3646</v>
      </c>
      <c r="H1465" s="1">
        <f>IF(COUNTIF(G$2:G1465,G1465)=1,1,0)</f>
        <v>1</v>
      </c>
      <c r="I1465" s="1">
        <v>6</v>
      </c>
      <c r="J1465" s="1">
        <v>0</v>
      </c>
      <c r="K1465" s="1">
        <v>8.8176000000000023</v>
      </c>
      <c r="L1465" s="12">
        <f>VLOOKUP(train[[#This Row],[Sub-Category]],Análisis_ABC_XYZ[[#Headers],[#Data]],4,FALSE)</f>
        <v>0.4595170286641902</v>
      </c>
    </row>
    <row r="1466" spans="1:12" x14ac:dyDescent="0.35">
      <c r="A1466" s="2">
        <v>42313</v>
      </c>
      <c r="B1466" s="1" t="s">
        <v>52</v>
      </c>
      <c r="C1466" s="1" t="s">
        <v>781</v>
      </c>
      <c r="D1466" s="1" t="s">
        <v>14</v>
      </c>
      <c r="E1466" s="1" t="s">
        <v>29</v>
      </c>
      <c r="F1466" s="18">
        <v>13.194000000000001</v>
      </c>
      <c r="G1466" t="s">
        <v>4511</v>
      </c>
      <c r="H1466" s="1">
        <f>IF(COUNTIF(G$2:G1466,G1466)=1,1,0)</f>
        <v>0</v>
      </c>
      <c r="I1466" s="1">
        <v>2</v>
      </c>
      <c r="J1466" s="1">
        <v>0.7</v>
      </c>
      <c r="K1466" s="1">
        <v>-8.7959999999999958</v>
      </c>
      <c r="L1466" s="12">
        <f>VLOOKUP(train[[#This Row],[Sub-Category]],Análisis_ABC_XYZ[[#Headers],[#Data]],4,FALSE)</f>
        <v>0.46881743173671325</v>
      </c>
    </row>
    <row r="1467" spans="1:12" x14ac:dyDescent="0.35">
      <c r="A1467" s="2">
        <v>42314</v>
      </c>
      <c r="B1467" s="1" t="s">
        <v>379</v>
      </c>
      <c r="C1467" s="1" t="s">
        <v>96</v>
      </c>
      <c r="D1467" s="1" t="s">
        <v>14</v>
      </c>
      <c r="E1467" s="1" t="s">
        <v>36</v>
      </c>
      <c r="F1467" s="18">
        <v>43.68</v>
      </c>
      <c r="G1467" t="s">
        <v>6946</v>
      </c>
      <c r="H1467" s="1">
        <f>IF(COUNTIF(G$2:G1467,G1467)=1,1,0)</f>
        <v>1</v>
      </c>
      <c r="I1467" s="1">
        <v>6</v>
      </c>
      <c r="J1467" s="1">
        <v>0</v>
      </c>
      <c r="K1467" s="1">
        <v>20.9664</v>
      </c>
      <c r="L1467" s="12">
        <f>VLOOKUP(train[[#This Row],[Sub-Category]],Análisis_ABC_XYZ[[#Headers],[#Data]],4,FALSE)</f>
        <v>0.43613829632717294</v>
      </c>
    </row>
    <row r="1468" spans="1:12" x14ac:dyDescent="0.35">
      <c r="A1468" s="2">
        <v>42315</v>
      </c>
      <c r="B1468" s="1" t="s">
        <v>39</v>
      </c>
      <c r="C1468" s="1" t="s">
        <v>1494</v>
      </c>
      <c r="D1468" s="1" t="s">
        <v>8</v>
      </c>
      <c r="E1468" s="1" t="s">
        <v>11</v>
      </c>
      <c r="F1468" s="18">
        <v>683.14399999999989</v>
      </c>
      <c r="G1468" t="s">
        <v>3326</v>
      </c>
      <c r="H1468" s="1">
        <f>IF(COUNTIF(G$2:G1468,G1468)=1,1,0)</f>
        <v>1</v>
      </c>
      <c r="I1468" s="1">
        <v>4</v>
      </c>
      <c r="J1468" s="1">
        <v>0.3</v>
      </c>
      <c r="K1468" s="1">
        <v>0</v>
      </c>
      <c r="L1468" s="12">
        <f>VLOOKUP(train[[#This Row],[Sub-Category]],Análisis_ABC_XYZ[[#Headers],[#Data]],4,FALSE)</f>
        <v>0.46529189879902266</v>
      </c>
    </row>
    <row r="1469" spans="1:12" x14ac:dyDescent="0.35">
      <c r="A1469" s="2">
        <v>42315</v>
      </c>
      <c r="B1469" s="1" t="s">
        <v>42</v>
      </c>
      <c r="C1469" s="1" t="s">
        <v>1431</v>
      </c>
      <c r="D1469" s="1" t="s">
        <v>14</v>
      </c>
      <c r="E1469" s="1" t="s">
        <v>31</v>
      </c>
      <c r="F1469" s="18">
        <v>245.88</v>
      </c>
      <c r="G1469" t="s">
        <v>3131</v>
      </c>
      <c r="H1469" s="1">
        <f>IF(COUNTIF(G$2:G1469,G1469)=1,1,0)</f>
        <v>1</v>
      </c>
      <c r="I1469" s="1">
        <v>6</v>
      </c>
      <c r="J1469" s="1">
        <v>0</v>
      </c>
      <c r="K1469" s="1">
        <v>68.846399999999988</v>
      </c>
      <c r="L1469" s="12">
        <f>VLOOKUP(train[[#This Row],[Sub-Category]],Análisis_ABC_XYZ[[#Headers],[#Data]],4,FALSE)</f>
        <v>0.49507917887403441</v>
      </c>
    </row>
    <row r="1470" spans="1:12" x14ac:dyDescent="0.35">
      <c r="A1470" s="2">
        <v>42315</v>
      </c>
      <c r="B1470" s="1" t="s">
        <v>12</v>
      </c>
      <c r="C1470" s="1" t="s">
        <v>781</v>
      </c>
      <c r="D1470" s="1" t="s">
        <v>14</v>
      </c>
      <c r="E1470" s="1" t="s">
        <v>29</v>
      </c>
      <c r="F1470" s="18">
        <v>123.14399999999999</v>
      </c>
      <c r="G1470" t="s">
        <v>6438</v>
      </c>
      <c r="H1470" s="1">
        <f>IF(COUNTIF(G$2:G1470,G1470)=1,1,0)</f>
        <v>1</v>
      </c>
      <c r="I1470" s="1">
        <v>7</v>
      </c>
      <c r="J1470" s="1">
        <v>0.2</v>
      </c>
      <c r="K1470" s="1">
        <v>46.178999999999988</v>
      </c>
      <c r="L1470" s="12">
        <f>VLOOKUP(train[[#This Row],[Sub-Category]],Análisis_ABC_XYZ[[#Headers],[#Data]],4,FALSE)</f>
        <v>0.46881743173671325</v>
      </c>
    </row>
    <row r="1471" spans="1:12" x14ac:dyDescent="0.35">
      <c r="A1471" s="2">
        <v>42315</v>
      </c>
      <c r="B1471" s="1" t="s">
        <v>136</v>
      </c>
      <c r="C1471" s="1" t="s">
        <v>1045</v>
      </c>
      <c r="D1471" s="1" t="s">
        <v>14</v>
      </c>
      <c r="E1471" s="1" t="s">
        <v>24</v>
      </c>
      <c r="F1471" s="18">
        <v>120.76800000000001</v>
      </c>
      <c r="G1471" t="s">
        <v>6927</v>
      </c>
      <c r="H1471" s="1">
        <f>IF(COUNTIF(G$2:G1471,G1471)=1,1,0)</f>
        <v>1</v>
      </c>
      <c r="I1471" s="1">
        <v>4</v>
      </c>
      <c r="J1471" s="1">
        <v>0.2</v>
      </c>
      <c r="K1471" s="1">
        <v>9.0575999999999972</v>
      </c>
      <c r="L1471" s="12">
        <f>VLOOKUP(train[[#This Row],[Sub-Category]],Análisis_ABC_XYZ[[#Headers],[#Data]],4,FALSE)</f>
        <v>0.45632477063632687</v>
      </c>
    </row>
    <row r="1472" spans="1:12" x14ac:dyDescent="0.35">
      <c r="A1472" s="2">
        <v>42315</v>
      </c>
      <c r="B1472" s="1" t="s">
        <v>39</v>
      </c>
      <c r="C1472" s="1" t="s">
        <v>1575</v>
      </c>
      <c r="D1472" s="1" t="s">
        <v>14</v>
      </c>
      <c r="E1472" s="1" t="s">
        <v>61</v>
      </c>
      <c r="F1472" s="18">
        <v>74.352000000000004</v>
      </c>
      <c r="G1472" t="s">
        <v>5799</v>
      </c>
      <c r="H1472" s="1">
        <f>IF(COUNTIF(G$2:G1472,G1472)=1,1,0)</f>
        <v>1</v>
      </c>
      <c r="I1472" s="1">
        <v>3</v>
      </c>
      <c r="J1472" s="1">
        <v>0.2</v>
      </c>
      <c r="K1472" s="1">
        <v>26.952599999999997</v>
      </c>
      <c r="L1472" s="12">
        <f>VLOOKUP(train[[#This Row],[Sub-Category]],Análisis_ABC_XYZ[[#Headers],[#Data]],4,FALSE)</f>
        <v>0.44424167803735209</v>
      </c>
    </row>
    <row r="1473" spans="1:12" x14ac:dyDescent="0.35">
      <c r="A1473" s="2">
        <v>42315</v>
      </c>
      <c r="B1473" s="1" t="s">
        <v>39</v>
      </c>
      <c r="C1473" s="1" t="s">
        <v>579</v>
      </c>
      <c r="D1473" s="1" t="s">
        <v>14</v>
      </c>
      <c r="E1473" s="1" t="s">
        <v>182</v>
      </c>
      <c r="F1473" s="18">
        <v>40.711999999999996</v>
      </c>
      <c r="G1473" t="s">
        <v>3326</v>
      </c>
      <c r="H1473" s="1">
        <f>IF(COUNTIF(G$2:G1473,G1473)=1,1,0)</f>
        <v>0</v>
      </c>
      <c r="I1473" s="1">
        <v>7</v>
      </c>
      <c r="J1473" s="1">
        <v>0.2</v>
      </c>
      <c r="K1473" s="1">
        <v>3.5623000000000022</v>
      </c>
      <c r="L1473" s="12">
        <f>VLOOKUP(train[[#This Row],[Sub-Category]],Análisis_ABC_XYZ[[#Headers],[#Data]],4,FALSE)</f>
        <v>0.53938093436526824</v>
      </c>
    </row>
    <row r="1474" spans="1:12" x14ac:dyDescent="0.35">
      <c r="A1474" s="2">
        <v>42315</v>
      </c>
      <c r="B1474" s="1" t="s">
        <v>42</v>
      </c>
      <c r="C1474" s="1" t="s">
        <v>828</v>
      </c>
      <c r="D1474" s="1" t="s">
        <v>14</v>
      </c>
      <c r="E1474" s="1" t="s">
        <v>20</v>
      </c>
      <c r="F1474" s="18">
        <v>36.630000000000003</v>
      </c>
      <c r="G1474" t="s">
        <v>3131</v>
      </c>
      <c r="H1474" s="1">
        <f>IF(COUNTIF(G$2:G1474,G1474)=1,1,0)</f>
        <v>0</v>
      </c>
      <c r="I1474" s="1">
        <v>3</v>
      </c>
      <c r="J1474" s="1">
        <v>0</v>
      </c>
      <c r="K1474" s="1">
        <v>9.8901000000000039</v>
      </c>
      <c r="L1474" s="12">
        <f>VLOOKUP(train[[#This Row],[Sub-Category]],Análisis_ABC_XYZ[[#Headers],[#Data]],4,FALSE)</f>
        <v>0.44610841445725197</v>
      </c>
    </row>
    <row r="1475" spans="1:12" x14ac:dyDescent="0.35">
      <c r="A1475" s="2">
        <v>42315</v>
      </c>
      <c r="B1475" s="1" t="s">
        <v>89</v>
      </c>
      <c r="C1475" s="1" t="s">
        <v>1675</v>
      </c>
      <c r="D1475" s="1" t="s">
        <v>14</v>
      </c>
      <c r="E1475" s="1" t="s">
        <v>36</v>
      </c>
      <c r="F1475" s="18">
        <v>30.18</v>
      </c>
      <c r="G1475" t="s">
        <v>2613</v>
      </c>
      <c r="H1475" s="1">
        <f>IF(COUNTIF(G$2:G1475,G1475)=1,1,0)</f>
        <v>1</v>
      </c>
      <c r="I1475" s="1">
        <v>3</v>
      </c>
      <c r="J1475" s="1">
        <v>0</v>
      </c>
      <c r="K1475" s="1">
        <v>13.8828</v>
      </c>
      <c r="L1475" s="12">
        <f>VLOOKUP(train[[#This Row],[Sub-Category]],Análisis_ABC_XYZ[[#Headers],[#Data]],4,FALSE)</f>
        <v>0.43613829632717294</v>
      </c>
    </row>
    <row r="1476" spans="1:12" x14ac:dyDescent="0.35">
      <c r="A1476" s="2">
        <v>42315</v>
      </c>
      <c r="B1476" s="1" t="s">
        <v>39</v>
      </c>
      <c r="C1476" s="1" t="s">
        <v>1382</v>
      </c>
      <c r="D1476" s="1" t="s">
        <v>14</v>
      </c>
      <c r="E1476" s="1" t="s">
        <v>29</v>
      </c>
      <c r="F1476" s="18">
        <v>26.045999999999992</v>
      </c>
      <c r="G1476" t="s">
        <v>5799</v>
      </c>
      <c r="H1476" s="1">
        <f>IF(COUNTIF(G$2:G1476,G1476)=1,1,0)</f>
        <v>0</v>
      </c>
      <c r="I1476" s="1">
        <v>3</v>
      </c>
      <c r="J1476" s="1">
        <v>0.8</v>
      </c>
      <c r="K1476" s="1">
        <v>-44.278199999999998</v>
      </c>
      <c r="L1476" s="12">
        <f>VLOOKUP(train[[#This Row],[Sub-Category]],Análisis_ABC_XYZ[[#Headers],[#Data]],4,FALSE)</f>
        <v>0.46881743173671325</v>
      </c>
    </row>
    <row r="1477" spans="1:12" x14ac:dyDescent="0.35">
      <c r="A1477" s="2">
        <v>42315</v>
      </c>
      <c r="B1477" s="1" t="s">
        <v>136</v>
      </c>
      <c r="C1477" s="1" t="s">
        <v>132</v>
      </c>
      <c r="D1477" s="1" t="s">
        <v>14</v>
      </c>
      <c r="E1477" s="1" t="s">
        <v>36</v>
      </c>
      <c r="F1477" s="18">
        <v>25.920000000000005</v>
      </c>
      <c r="G1477" t="s">
        <v>6927</v>
      </c>
      <c r="H1477" s="1">
        <f>IF(COUNTIF(G$2:G1477,G1477)=1,1,0)</f>
        <v>0</v>
      </c>
      <c r="I1477" s="1">
        <v>5</v>
      </c>
      <c r="J1477" s="1">
        <v>0.2</v>
      </c>
      <c r="K1477" s="1">
        <v>9.0719999999999992</v>
      </c>
      <c r="L1477" s="12">
        <f>VLOOKUP(train[[#This Row],[Sub-Category]],Análisis_ABC_XYZ[[#Headers],[#Data]],4,FALSE)</f>
        <v>0.43613829632717294</v>
      </c>
    </row>
    <row r="1478" spans="1:12" x14ac:dyDescent="0.35">
      <c r="A1478" s="2">
        <v>42315</v>
      </c>
      <c r="B1478" s="1" t="s">
        <v>42</v>
      </c>
      <c r="C1478" s="1" t="s">
        <v>1078</v>
      </c>
      <c r="D1478" s="1" t="s">
        <v>14</v>
      </c>
      <c r="E1478" s="1" t="s">
        <v>20</v>
      </c>
      <c r="F1478" s="18">
        <v>22.58</v>
      </c>
      <c r="G1478" t="s">
        <v>3131</v>
      </c>
      <c r="H1478" s="1">
        <f>IF(COUNTIF(G$2:G1478,G1478)=1,1,0)</f>
        <v>0</v>
      </c>
      <c r="I1478" s="1">
        <v>2</v>
      </c>
      <c r="J1478" s="1">
        <v>0</v>
      </c>
      <c r="K1478" s="1">
        <v>5.8707999999999991</v>
      </c>
      <c r="L1478" s="12">
        <f>VLOOKUP(train[[#This Row],[Sub-Category]],Análisis_ABC_XYZ[[#Headers],[#Data]],4,FALSE)</f>
        <v>0.44610841445725197</v>
      </c>
    </row>
    <row r="1479" spans="1:12" x14ac:dyDescent="0.35">
      <c r="A1479" s="2">
        <v>42315</v>
      </c>
      <c r="B1479" s="1" t="s">
        <v>42</v>
      </c>
      <c r="C1479" s="1" t="s">
        <v>992</v>
      </c>
      <c r="D1479" s="1" t="s">
        <v>14</v>
      </c>
      <c r="E1479" s="1" t="s">
        <v>29</v>
      </c>
      <c r="F1479" s="18">
        <v>12.39</v>
      </c>
      <c r="G1479" t="s">
        <v>3131</v>
      </c>
      <c r="H1479" s="1">
        <f>IF(COUNTIF(G$2:G1479,G1479)=1,1,0)</f>
        <v>0</v>
      </c>
      <c r="I1479" s="1">
        <v>3</v>
      </c>
      <c r="J1479" s="1">
        <v>0</v>
      </c>
      <c r="K1479" s="1">
        <v>5.8232999999999997</v>
      </c>
      <c r="L1479" s="12">
        <f>VLOOKUP(train[[#This Row],[Sub-Category]],Análisis_ABC_XYZ[[#Headers],[#Data]],4,FALSE)</f>
        <v>0.46881743173671325</v>
      </c>
    </row>
    <row r="1480" spans="1:12" x14ac:dyDescent="0.35">
      <c r="A1480" s="2">
        <v>42315</v>
      </c>
      <c r="B1480" s="1" t="s">
        <v>89</v>
      </c>
      <c r="C1480" s="1" t="s">
        <v>1151</v>
      </c>
      <c r="D1480" s="1" t="s">
        <v>14</v>
      </c>
      <c r="E1480" s="1" t="s">
        <v>91</v>
      </c>
      <c r="F1480" s="18">
        <v>5.92</v>
      </c>
      <c r="G1480" t="s">
        <v>2613</v>
      </c>
      <c r="H1480" s="1">
        <f>IF(COUNTIF(G$2:G1480,G1480)=1,1,0)</f>
        <v>0</v>
      </c>
      <c r="I1480" s="1">
        <v>4</v>
      </c>
      <c r="J1480" s="1">
        <v>0</v>
      </c>
      <c r="K1480" s="1">
        <v>2.8415999999999997</v>
      </c>
      <c r="L1480" s="12">
        <f>VLOOKUP(train[[#This Row],[Sub-Category]],Análisis_ABC_XYZ[[#Headers],[#Data]],4,FALSE)</f>
        <v>0.51168203684699509</v>
      </c>
    </row>
    <row r="1481" spans="1:12" x14ac:dyDescent="0.35">
      <c r="A1481" s="2">
        <v>42315</v>
      </c>
      <c r="B1481" s="1" t="s">
        <v>39</v>
      </c>
      <c r="C1481" s="1" t="s">
        <v>1772</v>
      </c>
      <c r="D1481" s="1" t="s">
        <v>14</v>
      </c>
      <c r="E1481" s="1" t="s">
        <v>29</v>
      </c>
      <c r="F1481" s="18">
        <v>1.4759999999999995</v>
      </c>
      <c r="G1481" s="1" t="s">
        <v>3326</v>
      </c>
      <c r="H1481" s="1">
        <f>IF(COUNTIF(G$2:G1481,G1481)=1,1,0)</f>
        <v>0</v>
      </c>
      <c r="I1481" s="1">
        <v>3</v>
      </c>
      <c r="J1481" s="1">
        <v>0.8</v>
      </c>
      <c r="K1481" s="1">
        <v>-2.214</v>
      </c>
      <c r="L1481" s="12">
        <f>VLOOKUP(train[[#This Row],[Sub-Category]],Análisis_ABC_XYZ[[#Headers],[#Data]],4,FALSE)</f>
        <v>0.46881743173671325</v>
      </c>
    </row>
    <row r="1482" spans="1:12" x14ac:dyDescent="0.35">
      <c r="A1482" s="2">
        <v>42316</v>
      </c>
      <c r="B1482" s="1" t="s">
        <v>12</v>
      </c>
      <c r="C1482" s="1" t="s">
        <v>939</v>
      </c>
      <c r="D1482" s="1" t="s">
        <v>26</v>
      </c>
      <c r="E1482" s="1" t="s">
        <v>27</v>
      </c>
      <c r="F1482" s="18">
        <v>333.57600000000002</v>
      </c>
      <c r="G1482" t="s">
        <v>6688</v>
      </c>
      <c r="H1482" s="1">
        <f>IF(COUNTIF(G$2:G1482,G1482)=1,1,0)</f>
        <v>1</v>
      </c>
      <c r="I1482" s="1">
        <v>3</v>
      </c>
      <c r="J1482" s="1">
        <v>0.2</v>
      </c>
      <c r="K1482" s="1">
        <v>25.018199999999993</v>
      </c>
      <c r="L1482" s="12">
        <f>VLOOKUP(train[[#This Row],[Sub-Category]],Análisis_ABC_XYZ[[#Headers],[#Data]],4,FALSE)</f>
        <v>0.41105220110552465</v>
      </c>
    </row>
    <row r="1483" spans="1:12" x14ac:dyDescent="0.35">
      <c r="A1483" s="2">
        <v>42317</v>
      </c>
      <c r="B1483" s="1" t="s">
        <v>12</v>
      </c>
      <c r="C1483" s="1" t="s">
        <v>482</v>
      </c>
      <c r="D1483" s="1" t="s">
        <v>26</v>
      </c>
      <c r="E1483" s="1" t="s">
        <v>27</v>
      </c>
      <c r="F1483" s="18">
        <v>703.96800000000007</v>
      </c>
      <c r="G1483" t="s">
        <v>4675</v>
      </c>
      <c r="H1483" s="1">
        <f>IF(COUNTIF(G$2:G1483,G1483)=1,1,0)</f>
        <v>1</v>
      </c>
      <c r="I1483" s="1">
        <v>4</v>
      </c>
      <c r="J1483" s="1">
        <v>0.2</v>
      </c>
      <c r="K1483" s="1">
        <v>87.995999999999924</v>
      </c>
      <c r="L1483" s="12">
        <f>VLOOKUP(train[[#This Row],[Sub-Category]],Análisis_ABC_XYZ[[#Headers],[#Data]],4,FALSE)</f>
        <v>0.41105220110552465</v>
      </c>
    </row>
    <row r="1484" spans="1:12" x14ac:dyDescent="0.35">
      <c r="A1484" s="2">
        <v>42317</v>
      </c>
      <c r="B1484" s="1" t="s">
        <v>12</v>
      </c>
      <c r="C1484" s="1" t="s">
        <v>480</v>
      </c>
      <c r="D1484" s="1" t="s">
        <v>14</v>
      </c>
      <c r="E1484" s="1" t="s">
        <v>20</v>
      </c>
      <c r="F1484" s="18">
        <v>340.92</v>
      </c>
      <c r="G1484" t="s">
        <v>4675</v>
      </c>
      <c r="H1484" s="1">
        <f>IF(COUNTIF(G$2:G1484,G1484)=1,1,0)</f>
        <v>0</v>
      </c>
      <c r="I1484" s="1">
        <v>3</v>
      </c>
      <c r="J1484" s="1">
        <v>0</v>
      </c>
      <c r="K1484" s="1">
        <v>3.4091999999999842</v>
      </c>
      <c r="L1484" s="12">
        <f>VLOOKUP(train[[#This Row],[Sub-Category]],Análisis_ABC_XYZ[[#Headers],[#Data]],4,FALSE)</f>
        <v>0.44610841445725197</v>
      </c>
    </row>
    <row r="1485" spans="1:12" x14ac:dyDescent="0.35">
      <c r="A1485" s="2">
        <v>42317</v>
      </c>
      <c r="B1485" s="1" t="s">
        <v>12</v>
      </c>
      <c r="C1485" s="1" t="s">
        <v>481</v>
      </c>
      <c r="D1485" s="1" t="s">
        <v>8</v>
      </c>
      <c r="E1485" s="1" t="s">
        <v>9</v>
      </c>
      <c r="F1485" s="18">
        <v>222.66599999999997</v>
      </c>
      <c r="G1485" t="s">
        <v>4675</v>
      </c>
      <c r="H1485" s="1">
        <f>IF(COUNTIF(G$2:G1485,G1485)=1,1,0)</f>
        <v>0</v>
      </c>
      <c r="I1485" s="1">
        <v>2</v>
      </c>
      <c r="J1485" s="1">
        <v>0.15</v>
      </c>
      <c r="K1485" s="1">
        <v>10.478399999999979</v>
      </c>
      <c r="L1485" s="12">
        <f>VLOOKUP(train[[#This Row],[Sub-Category]],Análisis_ABC_XYZ[[#Headers],[#Data]],4,FALSE)</f>
        <v>0.5176847302647779</v>
      </c>
    </row>
    <row r="1486" spans="1:12" x14ac:dyDescent="0.35">
      <c r="A1486" s="2">
        <v>42317</v>
      </c>
      <c r="B1486" s="1" t="s">
        <v>12</v>
      </c>
      <c r="C1486" s="1" t="s">
        <v>485</v>
      </c>
      <c r="D1486" s="1" t="s">
        <v>14</v>
      </c>
      <c r="E1486" s="1" t="s">
        <v>36</v>
      </c>
      <c r="F1486" s="18">
        <v>94.85</v>
      </c>
      <c r="G1486" t="s">
        <v>4675</v>
      </c>
      <c r="H1486" s="1">
        <f>IF(COUNTIF(G$2:G1486,G1486)=1,1,0)</f>
        <v>0</v>
      </c>
      <c r="I1486" s="1">
        <v>5</v>
      </c>
      <c r="J1486" s="1">
        <v>0</v>
      </c>
      <c r="K1486" s="1">
        <v>45.527999999999992</v>
      </c>
      <c r="L1486" s="12">
        <f>VLOOKUP(train[[#This Row],[Sub-Category]],Análisis_ABC_XYZ[[#Headers],[#Data]],4,FALSE)</f>
        <v>0.43613829632717294</v>
      </c>
    </row>
    <row r="1487" spans="1:12" x14ac:dyDescent="0.35">
      <c r="A1487" s="2">
        <v>42317</v>
      </c>
      <c r="B1487" s="1" t="s">
        <v>12</v>
      </c>
      <c r="C1487" s="1" t="s">
        <v>483</v>
      </c>
      <c r="D1487" s="1" t="s">
        <v>14</v>
      </c>
      <c r="E1487" s="1" t="s">
        <v>20</v>
      </c>
      <c r="F1487" s="18">
        <v>92.52</v>
      </c>
      <c r="G1487" t="s">
        <v>4675</v>
      </c>
      <c r="H1487" s="1">
        <f>IF(COUNTIF(G$2:G1487,G1487)=1,1,0)</f>
        <v>0</v>
      </c>
      <c r="I1487" s="1">
        <v>6</v>
      </c>
      <c r="J1487" s="1">
        <v>0</v>
      </c>
      <c r="K1487" s="1">
        <v>24.980400000000007</v>
      </c>
      <c r="L1487" s="12">
        <f>VLOOKUP(train[[#This Row],[Sub-Category]],Análisis_ABC_XYZ[[#Headers],[#Data]],4,FALSE)</f>
        <v>0.44610841445725197</v>
      </c>
    </row>
    <row r="1488" spans="1:12" x14ac:dyDescent="0.35">
      <c r="A1488" s="2">
        <v>42317</v>
      </c>
      <c r="B1488" s="1" t="s">
        <v>12</v>
      </c>
      <c r="C1488" s="1" t="s">
        <v>484</v>
      </c>
      <c r="D1488" s="1" t="s">
        <v>14</v>
      </c>
      <c r="E1488" s="1" t="s">
        <v>36</v>
      </c>
      <c r="F1488" s="18">
        <v>62.649999999999991</v>
      </c>
      <c r="G1488" t="s">
        <v>4675</v>
      </c>
      <c r="H1488" s="1">
        <f>IF(COUNTIF(G$2:G1488,G1488)=1,1,0)</f>
        <v>0</v>
      </c>
      <c r="I1488" s="1">
        <v>7</v>
      </c>
      <c r="J1488" s="1">
        <v>0</v>
      </c>
      <c r="K1488" s="1">
        <v>28.818999999999996</v>
      </c>
      <c r="L1488" s="12">
        <f>VLOOKUP(train[[#This Row],[Sub-Category]],Análisis_ABC_XYZ[[#Headers],[#Data]],4,FALSE)</f>
        <v>0.43613829632717294</v>
      </c>
    </row>
    <row r="1489" spans="1:12" x14ac:dyDescent="0.35">
      <c r="A1489" s="2">
        <v>42317</v>
      </c>
      <c r="B1489" s="1" t="s">
        <v>89</v>
      </c>
      <c r="C1489" s="1" t="s">
        <v>323</v>
      </c>
      <c r="D1489" s="1" t="s">
        <v>8</v>
      </c>
      <c r="E1489" s="1" t="s">
        <v>22</v>
      </c>
      <c r="F1489" s="18">
        <v>56.52</v>
      </c>
      <c r="G1489" t="s">
        <v>4590</v>
      </c>
      <c r="H1489" s="1">
        <f>IF(COUNTIF(G$2:G1489,G1489)=1,1,0)</f>
        <v>1</v>
      </c>
      <c r="I1489" s="1">
        <v>9</v>
      </c>
      <c r="J1489" s="1">
        <v>0</v>
      </c>
      <c r="K1489" s="1">
        <v>21.477600000000002</v>
      </c>
      <c r="L1489" s="12">
        <f>VLOOKUP(train[[#This Row],[Sub-Category]],Análisis_ABC_XYZ[[#Headers],[#Data]],4,FALSE)</f>
        <v>0.4595170286641902</v>
      </c>
    </row>
    <row r="1490" spans="1:12" x14ac:dyDescent="0.35">
      <c r="A1490" s="2">
        <v>42318</v>
      </c>
      <c r="B1490" s="1" t="s">
        <v>12</v>
      </c>
      <c r="C1490" s="1" t="s">
        <v>603</v>
      </c>
      <c r="D1490" s="1" t="s">
        <v>26</v>
      </c>
      <c r="E1490" s="1" t="s">
        <v>27</v>
      </c>
      <c r="F1490" s="18">
        <v>601.53599999999994</v>
      </c>
      <c r="G1490" t="s">
        <v>2544</v>
      </c>
      <c r="H1490" s="1">
        <f>IF(COUNTIF(G$2:G1490,G1490)=1,1,0)</f>
        <v>1</v>
      </c>
      <c r="I1490" s="1">
        <v>8</v>
      </c>
      <c r="J1490" s="1">
        <v>0.2</v>
      </c>
      <c r="K1490" s="1">
        <v>60.153600000000012</v>
      </c>
      <c r="L1490" s="12">
        <f>VLOOKUP(train[[#This Row],[Sub-Category]],Análisis_ABC_XYZ[[#Headers],[#Data]],4,FALSE)</f>
        <v>0.41105220110552465</v>
      </c>
    </row>
    <row r="1491" spans="1:12" x14ac:dyDescent="0.35">
      <c r="A1491" s="2">
        <v>42318</v>
      </c>
      <c r="B1491" s="1" t="s">
        <v>79</v>
      </c>
      <c r="C1491" s="1" t="s">
        <v>563</v>
      </c>
      <c r="D1491" s="1" t="s">
        <v>8</v>
      </c>
      <c r="E1491" s="1" t="s">
        <v>11</v>
      </c>
      <c r="F1491" s="18">
        <v>563.93999999999994</v>
      </c>
      <c r="G1491" t="s">
        <v>2006</v>
      </c>
      <c r="H1491" s="1">
        <f>IF(COUNTIF(G$2:G1491,G1491)=1,1,0)</f>
        <v>1</v>
      </c>
      <c r="I1491" s="1">
        <v>3</v>
      </c>
      <c r="J1491" s="1">
        <v>0</v>
      </c>
      <c r="K1491" s="1">
        <v>112.78800000000001</v>
      </c>
      <c r="L1491" s="12">
        <f>VLOOKUP(train[[#This Row],[Sub-Category]],Análisis_ABC_XYZ[[#Headers],[#Data]],4,FALSE)</f>
        <v>0.46529189879902266</v>
      </c>
    </row>
    <row r="1492" spans="1:12" x14ac:dyDescent="0.35">
      <c r="A1492" s="2">
        <v>42318</v>
      </c>
      <c r="B1492" s="1" t="s">
        <v>79</v>
      </c>
      <c r="C1492" s="1" t="s">
        <v>582</v>
      </c>
      <c r="D1492" s="1" t="s">
        <v>14</v>
      </c>
      <c r="E1492" s="1" t="s">
        <v>20</v>
      </c>
      <c r="F1492" s="18">
        <v>535.41</v>
      </c>
      <c r="G1492" t="s">
        <v>2006</v>
      </c>
      <c r="H1492" s="1">
        <f>IF(COUNTIF(G$2:G1492,G1492)=1,1,0)</f>
        <v>0</v>
      </c>
      <c r="I1492" s="1">
        <v>3</v>
      </c>
      <c r="J1492" s="1">
        <v>0</v>
      </c>
      <c r="K1492" s="1">
        <v>160.62299999999993</v>
      </c>
      <c r="L1492" s="12">
        <f>VLOOKUP(train[[#This Row],[Sub-Category]],Análisis_ABC_XYZ[[#Headers],[#Data]],4,FALSE)</f>
        <v>0.44610841445725197</v>
      </c>
    </row>
    <row r="1493" spans="1:12" x14ac:dyDescent="0.35">
      <c r="A1493" s="2">
        <v>42318</v>
      </c>
      <c r="B1493" s="1" t="s">
        <v>12</v>
      </c>
      <c r="C1493" s="1" t="s">
        <v>983</v>
      </c>
      <c r="D1493" s="1" t="s">
        <v>26</v>
      </c>
      <c r="E1493" s="1" t="s">
        <v>56</v>
      </c>
      <c r="F1493" s="18">
        <v>10.99</v>
      </c>
      <c r="G1493" t="s">
        <v>2544</v>
      </c>
      <c r="H1493" s="1">
        <f>IF(COUNTIF(G$2:G1493,G1493)=1,1,0)</f>
        <v>0</v>
      </c>
      <c r="I1493" s="1">
        <v>1</v>
      </c>
      <c r="J1493" s="1">
        <v>0</v>
      </c>
      <c r="K1493" s="1">
        <v>4.2861000000000002</v>
      </c>
      <c r="L1493" s="12">
        <f>VLOOKUP(train[[#This Row],[Sub-Category]],Análisis_ABC_XYZ[[#Headers],[#Data]],4,FALSE)</f>
        <v>0.52062335344040378</v>
      </c>
    </row>
    <row r="1494" spans="1:12" x14ac:dyDescent="0.35">
      <c r="A1494" s="2">
        <v>42318</v>
      </c>
      <c r="B1494" s="1" t="s">
        <v>79</v>
      </c>
      <c r="C1494" s="1" t="s">
        <v>1085</v>
      </c>
      <c r="D1494" s="1" t="s">
        <v>14</v>
      </c>
      <c r="E1494" s="1" t="s">
        <v>20</v>
      </c>
      <c r="F1494" s="18">
        <v>62.94</v>
      </c>
      <c r="G1494" t="s">
        <v>2006</v>
      </c>
      <c r="H1494" s="1">
        <f>IF(COUNTIF(G$2:G1494,G1494)=1,1,0)</f>
        <v>0</v>
      </c>
      <c r="I1494" s="1">
        <v>3</v>
      </c>
      <c r="J1494" s="1">
        <v>0</v>
      </c>
      <c r="K1494" s="1">
        <v>11.958600000000001</v>
      </c>
      <c r="L1494" s="12">
        <f>VLOOKUP(train[[#This Row],[Sub-Category]],Análisis_ABC_XYZ[[#Headers],[#Data]],4,FALSE)</f>
        <v>0.44610841445725197</v>
      </c>
    </row>
    <row r="1495" spans="1:12" x14ac:dyDescent="0.35">
      <c r="A1495" s="2">
        <v>42318</v>
      </c>
      <c r="B1495" s="1" t="s">
        <v>12</v>
      </c>
      <c r="C1495" s="1" t="s">
        <v>629</v>
      </c>
      <c r="D1495" s="1" t="s">
        <v>14</v>
      </c>
      <c r="E1495" s="1" t="s">
        <v>36</v>
      </c>
      <c r="F1495" s="18">
        <v>62.24</v>
      </c>
      <c r="G1495" t="s">
        <v>2544</v>
      </c>
      <c r="H1495" s="1">
        <f>IF(COUNTIF(G$2:G1495,G1495)=1,1,0)</f>
        <v>0</v>
      </c>
      <c r="I1495" s="1">
        <v>8</v>
      </c>
      <c r="J1495" s="1">
        <v>0</v>
      </c>
      <c r="K1495" s="1">
        <v>28.007999999999996</v>
      </c>
      <c r="L1495" s="12">
        <f>VLOOKUP(train[[#This Row],[Sub-Category]],Análisis_ABC_XYZ[[#Headers],[#Data]],4,FALSE)</f>
        <v>0.43613829632717294</v>
      </c>
    </row>
    <row r="1496" spans="1:12" x14ac:dyDescent="0.35">
      <c r="A1496" s="2">
        <v>42318</v>
      </c>
      <c r="B1496" s="1" t="s">
        <v>12</v>
      </c>
      <c r="C1496" s="1" t="s">
        <v>949</v>
      </c>
      <c r="D1496" s="1" t="s">
        <v>8</v>
      </c>
      <c r="E1496" s="1" t="s">
        <v>22</v>
      </c>
      <c r="F1496" s="18">
        <v>53.2</v>
      </c>
      <c r="G1496" t="s">
        <v>2544</v>
      </c>
      <c r="H1496" s="1">
        <f>IF(COUNTIF(G$2:G1496,G1496)=1,1,0)</f>
        <v>0</v>
      </c>
      <c r="I1496" s="1">
        <v>5</v>
      </c>
      <c r="J1496" s="1">
        <v>0</v>
      </c>
      <c r="K1496" s="1">
        <v>14.896000000000003</v>
      </c>
      <c r="L1496" s="12">
        <f>VLOOKUP(train[[#This Row],[Sub-Category]],Análisis_ABC_XYZ[[#Headers],[#Data]],4,FALSE)</f>
        <v>0.4595170286641902</v>
      </c>
    </row>
    <row r="1497" spans="1:12" x14ac:dyDescent="0.35">
      <c r="A1497" s="2">
        <v>42318</v>
      </c>
      <c r="B1497" s="1" t="s">
        <v>12</v>
      </c>
      <c r="C1497" s="1" t="s">
        <v>102</v>
      </c>
      <c r="D1497" s="1" t="s">
        <v>8</v>
      </c>
      <c r="E1497" s="1" t="s">
        <v>22</v>
      </c>
      <c r="F1497" s="18">
        <v>39.880000000000003</v>
      </c>
      <c r="G1497" t="s">
        <v>2544</v>
      </c>
      <c r="H1497" s="1">
        <f>IF(COUNTIF(G$2:G1497,G1497)=1,1,0)</f>
        <v>0</v>
      </c>
      <c r="I1497" s="1">
        <v>2</v>
      </c>
      <c r="J1497" s="1">
        <v>0</v>
      </c>
      <c r="K1497" s="1">
        <v>11.166400000000003</v>
      </c>
      <c r="L1497" s="12">
        <f>VLOOKUP(train[[#This Row],[Sub-Category]],Análisis_ABC_XYZ[[#Headers],[#Data]],4,FALSE)</f>
        <v>0.4595170286641902</v>
      </c>
    </row>
    <row r="1498" spans="1:12" x14ac:dyDescent="0.35">
      <c r="A1498" s="2">
        <v>42318</v>
      </c>
      <c r="B1498" s="1" t="s">
        <v>12</v>
      </c>
      <c r="C1498" s="1" t="s">
        <v>1580</v>
      </c>
      <c r="D1498" s="1" t="s">
        <v>14</v>
      </c>
      <c r="E1498" s="1" t="s">
        <v>15</v>
      </c>
      <c r="F1498" s="18">
        <v>39.840000000000003</v>
      </c>
      <c r="G1498" t="s">
        <v>2544</v>
      </c>
      <c r="H1498" s="1">
        <f>IF(COUNTIF(G$2:G1498,G1498)=1,1,0)</f>
        <v>0</v>
      </c>
      <c r="I1498" s="1">
        <v>8</v>
      </c>
      <c r="J1498" s="1">
        <v>0</v>
      </c>
      <c r="K1498" s="1">
        <v>18.3264</v>
      </c>
      <c r="L1498" s="12">
        <f>VLOOKUP(train[[#This Row],[Sub-Category]],Análisis_ABC_XYZ[[#Headers],[#Data]],4,FALSE)</f>
        <v>0.4647369236065339</v>
      </c>
    </row>
    <row r="1499" spans="1:12" x14ac:dyDescent="0.35">
      <c r="A1499" s="2">
        <v>42318</v>
      </c>
      <c r="B1499" s="1" t="s">
        <v>79</v>
      </c>
      <c r="C1499" s="1" t="s">
        <v>274</v>
      </c>
      <c r="D1499" s="1" t="s">
        <v>14</v>
      </c>
      <c r="E1499" s="1" t="s">
        <v>36</v>
      </c>
      <c r="F1499" s="18">
        <v>15.84</v>
      </c>
      <c r="G1499" t="s">
        <v>2006</v>
      </c>
      <c r="H1499" s="1">
        <f>IF(COUNTIF(G$2:G1499,G1499)=1,1,0)</f>
        <v>0</v>
      </c>
      <c r="I1499" s="1">
        <v>3</v>
      </c>
      <c r="J1499" s="1">
        <v>0</v>
      </c>
      <c r="K1499" s="1">
        <v>7.1280000000000001</v>
      </c>
      <c r="L1499" s="12">
        <f>VLOOKUP(train[[#This Row],[Sub-Category]],Análisis_ABC_XYZ[[#Headers],[#Data]],4,FALSE)</f>
        <v>0.43613829632717294</v>
      </c>
    </row>
    <row r="1500" spans="1:12" x14ac:dyDescent="0.35">
      <c r="A1500" s="2">
        <v>42318</v>
      </c>
      <c r="B1500" s="1" t="s">
        <v>79</v>
      </c>
      <c r="C1500" s="1" t="s">
        <v>1079</v>
      </c>
      <c r="D1500" s="1" t="s">
        <v>14</v>
      </c>
      <c r="E1500" s="1" t="s">
        <v>36</v>
      </c>
      <c r="F1500" s="18">
        <v>12.84</v>
      </c>
      <c r="G1500" t="s">
        <v>2006</v>
      </c>
      <c r="H1500" s="1">
        <f>IF(COUNTIF(G$2:G1500,G1500)=1,1,0)</f>
        <v>0</v>
      </c>
      <c r="I1500" s="1">
        <v>3</v>
      </c>
      <c r="J1500" s="1">
        <v>0</v>
      </c>
      <c r="K1500" s="1">
        <v>5.7779999999999987</v>
      </c>
      <c r="L1500" s="12">
        <f>VLOOKUP(train[[#This Row],[Sub-Category]],Análisis_ABC_XYZ[[#Headers],[#Data]],4,FALSE)</f>
        <v>0.43613829632717294</v>
      </c>
    </row>
    <row r="1501" spans="1:12" x14ac:dyDescent="0.35">
      <c r="A1501" s="2">
        <v>42318</v>
      </c>
      <c r="B1501" s="1" t="s">
        <v>79</v>
      </c>
      <c r="C1501" s="1" t="s">
        <v>178</v>
      </c>
      <c r="D1501" s="1" t="s">
        <v>14</v>
      </c>
      <c r="E1501" s="1" t="s">
        <v>24</v>
      </c>
      <c r="F1501" s="18">
        <v>3.9</v>
      </c>
      <c r="G1501" t="s">
        <v>2006</v>
      </c>
      <c r="H1501" s="1">
        <f>IF(COUNTIF(G$2:G1501,G1501)=1,1,0)</f>
        <v>0</v>
      </c>
      <c r="I1501" s="1">
        <v>2</v>
      </c>
      <c r="J1501" s="1">
        <v>0</v>
      </c>
      <c r="K1501" s="1">
        <v>1.5209999999999999</v>
      </c>
      <c r="L1501" s="12">
        <f>VLOOKUP(train[[#This Row],[Sub-Category]],Análisis_ABC_XYZ[[#Headers],[#Data]],4,FALSE)</f>
        <v>0.45632477063632687</v>
      </c>
    </row>
    <row r="1502" spans="1:12" x14ac:dyDescent="0.35">
      <c r="A1502" s="2">
        <v>42319</v>
      </c>
      <c r="B1502" s="1" t="s">
        <v>37</v>
      </c>
      <c r="C1502" s="1" t="s">
        <v>513</v>
      </c>
      <c r="D1502" s="1" t="s">
        <v>14</v>
      </c>
      <c r="E1502" s="1" t="s">
        <v>29</v>
      </c>
      <c r="F1502" s="18">
        <v>2033.5840000000001</v>
      </c>
      <c r="G1502" t="s">
        <v>3753</v>
      </c>
      <c r="H1502" s="1">
        <f>IF(COUNTIF(G$2:G1502,G1502)=1,1,0)</f>
        <v>1</v>
      </c>
      <c r="I1502" s="1">
        <v>2</v>
      </c>
      <c r="J1502" s="1">
        <v>0.2</v>
      </c>
      <c r="K1502" s="1">
        <v>762.59400000000005</v>
      </c>
      <c r="L1502" s="12">
        <f>VLOOKUP(train[[#This Row],[Sub-Category]],Análisis_ABC_XYZ[[#Headers],[#Data]],4,FALSE)</f>
        <v>0.46881743173671325</v>
      </c>
    </row>
    <row r="1503" spans="1:12" x14ac:dyDescent="0.35">
      <c r="A1503" s="2">
        <v>42319</v>
      </c>
      <c r="B1503" s="1" t="s">
        <v>39</v>
      </c>
      <c r="C1503" s="1" t="s">
        <v>1244</v>
      </c>
      <c r="D1503" s="1" t="s">
        <v>14</v>
      </c>
      <c r="E1503" s="1" t="s">
        <v>29</v>
      </c>
      <c r="F1503" s="18">
        <v>896.98999999999978</v>
      </c>
      <c r="G1503" t="s">
        <v>3123</v>
      </c>
      <c r="H1503" s="1">
        <f>IF(COUNTIF(G$2:G1503,G1503)=1,1,0)</f>
        <v>1</v>
      </c>
      <c r="I1503" s="1">
        <v>5</v>
      </c>
      <c r="J1503" s="1">
        <v>0.8</v>
      </c>
      <c r="K1503" s="1">
        <v>-1480.0335000000009</v>
      </c>
      <c r="L1503" s="12">
        <f>VLOOKUP(train[[#This Row],[Sub-Category]],Análisis_ABC_XYZ[[#Headers],[#Data]],4,FALSE)</f>
        <v>0.46881743173671325</v>
      </c>
    </row>
    <row r="1504" spans="1:12" x14ac:dyDescent="0.35">
      <c r="A1504" s="2">
        <v>42319</v>
      </c>
      <c r="B1504" s="1" t="s">
        <v>72</v>
      </c>
      <c r="C1504" s="1" t="s">
        <v>527</v>
      </c>
      <c r="D1504" s="1" t="s">
        <v>8</v>
      </c>
      <c r="E1504" s="1" t="s">
        <v>11</v>
      </c>
      <c r="F1504" s="18">
        <v>797.94399999999996</v>
      </c>
      <c r="G1504" t="s">
        <v>5197</v>
      </c>
      <c r="H1504" s="1">
        <f>IF(COUNTIF(G$2:G1504,G1504)=1,1,0)</f>
        <v>1</v>
      </c>
      <c r="I1504" s="1">
        <v>4</v>
      </c>
      <c r="J1504" s="1">
        <v>0.3</v>
      </c>
      <c r="K1504" s="1">
        <v>-56.995999999999981</v>
      </c>
      <c r="L1504" s="12">
        <f>VLOOKUP(train[[#This Row],[Sub-Category]],Análisis_ABC_XYZ[[#Headers],[#Data]],4,FALSE)</f>
        <v>0.46529189879902266</v>
      </c>
    </row>
    <row r="1505" spans="1:12" x14ac:dyDescent="0.35">
      <c r="A1505" s="2">
        <v>42319</v>
      </c>
      <c r="B1505" s="1" t="s">
        <v>42</v>
      </c>
      <c r="C1505" s="1" t="s">
        <v>43</v>
      </c>
      <c r="D1505" s="1" t="s">
        <v>14</v>
      </c>
      <c r="E1505" s="1" t="s">
        <v>20</v>
      </c>
      <c r="F1505" s="18">
        <v>665.88</v>
      </c>
      <c r="G1505" t="s">
        <v>6238</v>
      </c>
      <c r="H1505" s="1">
        <f>IF(COUNTIF(G$2:G1505,G1505)=1,1,0)</f>
        <v>1</v>
      </c>
      <c r="I1505" s="1">
        <v>6</v>
      </c>
      <c r="J1505" s="1">
        <v>0</v>
      </c>
      <c r="K1505" s="1">
        <v>13.317599999999999</v>
      </c>
      <c r="L1505" s="12">
        <f>VLOOKUP(train[[#This Row],[Sub-Category]],Análisis_ABC_XYZ[[#Headers],[#Data]],4,FALSE)</f>
        <v>0.44610841445725197</v>
      </c>
    </row>
    <row r="1506" spans="1:12" x14ac:dyDescent="0.35">
      <c r="A1506" s="2">
        <v>42319</v>
      </c>
      <c r="B1506" s="1" t="s">
        <v>145</v>
      </c>
      <c r="C1506" s="1" t="s">
        <v>726</v>
      </c>
      <c r="D1506" s="1" t="s">
        <v>8</v>
      </c>
      <c r="E1506" s="1" t="s">
        <v>11</v>
      </c>
      <c r="F1506" s="18">
        <v>603.91999999999996</v>
      </c>
      <c r="G1506" t="s">
        <v>4139</v>
      </c>
      <c r="H1506" s="1">
        <f>IF(COUNTIF(G$2:G1506,G1506)=1,1,0)</f>
        <v>1</v>
      </c>
      <c r="I1506" s="1">
        <v>5</v>
      </c>
      <c r="J1506" s="1">
        <v>0.2</v>
      </c>
      <c r="K1506" s="1">
        <v>75.489999999999924</v>
      </c>
      <c r="L1506" s="12">
        <f>VLOOKUP(train[[#This Row],[Sub-Category]],Análisis_ABC_XYZ[[#Headers],[#Data]],4,FALSE)</f>
        <v>0.46529189879902266</v>
      </c>
    </row>
    <row r="1507" spans="1:12" x14ac:dyDescent="0.35">
      <c r="A1507" s="2">
        <v>42319</v>
      </c>
      <c r="B1507" s="1" t="s">
        <v>12</v>
      </c>
      <c r="C1507" s="1" t="s">
        <v>580</v>
      </c>
      <c r="D1507" s="1" t="s">
        <v>26</v>
      </c>
      <c r="E1507" s="1" t="s">
        <v>27</v>
      </c>
      <c r="F1507" s="18">
        <v>575.928</v>
      </c>
      <c r="G1507" t="s">
        <v>2781</v>
      </c>
      <c r="H1507" s="1">
        <f>IF(COUNTIF(G$2:G1507,G1507)=1,1,0)</f>
        <v>1</v>
      </c>
      <c r="I1507" s="1">
        <v>9</v>
      </c>
      <c r="J1507" s="1">
        <v>0.2</v>
      </c>
      <c r="K1507" s="1">
        <v>57.592799999999983</v>
      </c>
      <c r="L1507" s="12">
        <f>VLOOKUP(train[[#This Row],[Sub-Category]],Análisis_ABC_XYZ[[#Headers],[#Data]],4,FALSE)</f>
        <v>0.41105220110552465</v>
      </c>
    </row>
    <row r="1508" spans="1:12" x14ac:dyDescent="0.35">
      <c r="A1508" s="2">
        <v>42319</v>
      </c>
      <c r="B1508" s="1" t="s">
        <v>145</v>
      </c>
      <c r="C1508" s="1" t="s">
        <v>820</v>
      </c>
      <c r="D1508" s="1" t="s">
        <v>26</v>
      </c>
      <c r="E1508" s="1" t="s">
        <v>27</v>
      </c>
      <c r="F1508" s="18">
        <v>559.98400000000004</v>
      </c>
      <c r="G1508" t="s">
        <v>4139</v>
      </c>
      <c r="H1508" s="1">
        <f>IF(COUNTIF(G$2:G1508,G1508)=1,1,0)</f>
        <v>0</v>
      </c>
      <c r="I1508" s="1">
        <v>2</v>
      </c>
      <c r="J1508" s="1">
        <v>0.2</v>
      </c>
      <c r="K1508" s="1">
        <v>55.998400000000032</v>
      </c>
      <c r="L1508" s="12">
        <f>VLOOKUP(train[[#This Row],[Sub-Category]],Análisis_ABC_XYZ[[#Headers],[#Data]],4,FALSE)</f>
        <v>0.41105220110552465</v>
      </c>
    </row>
    <row r="1509" spans="1:12" x14ac:dyDescent="0.35">
      <c r="A1509" s="2">
        <v>42319</v>
      </c>
      <c r="B1509" s="1" t="s">
        <v>52</v>
      </c>
      <c r="C1509" s="1" t="s">
        <v>69</v>
      </c>
      <c r="D1509" s="1" t="s">
        <v>8</v>
      </c>
      <c r="E1509" s="1" t="s">
        <v>9</v>
      </c>
      <c r="F1509" s="18">
        <v>521.96</v>
      </c>
      <c r="G1509" t="s">
        <v>5752</v>
      </c>
      <c r="H1509" s="1">
        <f>IF(COUNTIF(G$2:G1509,G1509)=1,1,0)</f>
        <v>1</v>
      </c>
      <c r="I1509" s="1">
        <v>4</v>
      </c>
      <c r="J1509" s="1">
        <v>0.5</v>
      </c>
      <c r="K1509" s="1">
        <v>-250.54079999999999</v>
      </c>
      <c r="L1509" s="12">
        <f>VLOOKUP(train[[#This Row],[Sub-Category]],Análisis_ABC_XYZ[[#Headers],[#Data]],4,FALSE)</f>
        <v>0.5176847302647779</v>
      </c>
    </row>
    <row r="1510" spans="1:12" x14ac:dyDescent="0.35">
      <c r="A1510" s="2">
        <v>42319</v>
      </c>
      <c r="B1510" s="1" t="s">
        <v>37</v>
      </c>
      <c r="C1510" s="1" t="s">
        <v>1275</v>
      </c>
      <c r="D1510" s="1" t="s">
        <v>26</v>
      </c>
      <c r="E1510" s="1" t="s">
        <v>56</v>
      </c>
      <c r="F1510" s="18">
        <v>102.13</v>
      </c>
      <c r="G1510" t="s">
        <v>3753</v>
      </c>
      <c r="H1510" s="1">
        <f>IF(COUNTIF(G$2:G1510,G1510)=1,1,0)</f>
        <v>0</v>
      </c>
      <c r="I1510" s="1">
        <v>7</v>
      </c>
      <c r="J1510" s="1">
        <v>0</v>
      </c>
      <c r="K1510" s="1">
        <v>15.319499999999996</v>
      </c>
      <c r="L1510" s="12">
        <f>VLOOKUP(train[[#This Row],[Sub-Category]],Análisis_ABC_XYZ[[#Headers],[#Data]],4,FALSE)</f>
        <v>0.52062335344040378</v>
      </c>
    </row>
    <row r="1511" spans="1:12" x14ac:dyDescent="0.35">
      <c r="A1511" s="2">
        <v>42319</v>
      </c>
      <c r="B1511" s="1" t="s">
        <v>39</v>
      </c>
      <c r="C1511" s="1" t="s">
        <v>1594</v>
      </c>
      <c r="D1511" s="1" t="s">
        <v>14</v>
      </c>
      <c r="E1511" s="1" t="s">
        <v>36</v>
      </c>
      <c r="F1511" s="18">
        <v>262.33600000000001</v>
      </c>
      <c r="G1511" t="s">
        <v>3123</v>
      </c>
      <c r="H1511" s="1">
        <f>IF(COUNTIF(G$2:G1511,G1511)=1,1,0)</f>
        <v>0</v>
      </c>
      <c r="I1511" s="1">
        <v>8</v>
      </c>
      <c r="J1511" s="1">
        <v>0.2</v>
      </c>
      <c r="K1511" s="1">
        <v>95.096800000000002</v>
      </c>
      <c r="L1511" s="12">
        <f>VLOOKUP(train[[#This Row],[Sub-Category]],Análisis_ABC_XYZ[[#Headers],[#Data]],4,FALSE)</f>
        <v>0.43613829632717294</v>
      </c>
    </row>
    <row r="1512" spans="1:12" x14ac:dyDescent="0.35">
      <c r="A1512" s="2">
        <v>42319</v>
      </c>
      <c r="B1512" s="1" t="s">
        <v>39</v>
      </c>
      <c r="C1512" s="1" t="s">
        <v>1229</v>
      </c>
      <c r="D1512" s="1" t="s">
        <v>26</v>
      </c>
      <c r="E1512" s="1" t="s">
        <v>27</v>
      </c>
      <c r="F1512" s="18">
        <v>241.17599999999999</v>
      </c>
      <c r="G1512" t="s">
        <v>3123</v>
      </c>
      <c r="H1512" s="1">
        <f>IF(COUNTIF(G$2:G1512,G1512)=1,1,0)</f>
        <v>0</v>
      </c>
      <c r="I1512" s="1">
        <v>3</v>
      </c>
      <c r="J1512" s="1">
        <v>0.2</v>
      </c>
      <c r="K1512" s="1">
        <v>15.07350000000001</v>
      </c>
      <c r="L1512" s="12">
        <f>VLOOKUP(train[[#This Row],[Sub-Category]],Análisis_ABC_XYZ[[#Headers],[#Data]],4,FALSE)</f>
        <v>0.41105220110552465</v>
      </c>
    </row>
    <row r="1513" spans="1:12" x14ac:dyDescent="0.35">
      <c r="A1513" s="2">
        <v>42319</v>
      </c>
      <c r="B1513" s="1" t="s">
        <v>89</v>
      </c>
      <c r="C1513" s="1" t="s">
        <v>1630</v>
      </c>
      <c r="D1513" s="1" t="s">
        <v>14</v>
      </c>
      <c r="E1513" s="1" t="s">
        <v>36</v>
      </c>
      <c r="F1513" s="18">
        <v>223.92</v>
      </c>
      <c r="G1513" t="s">
        <v>6909</v>
      </c>
      <c r="H1513" s="1">
        <f>IF(COUNTIF(G$2:G1513,G1513)=1,1,0)</f>
        <v>1</v>
      </c>
      <c r="I1513" s="1">
        <v>4</v>
      </c>
      <c r="J1513" s="1">
        <v>0</v>
      </c>
      <c r="K1513" s="1">
        <v>109.7208</v>
      </c>
      <c r="L1513" s="12">
        <f>VLOOKUP(train[[#This Row],[Sub-Category]],Análisis_ABC_XYZ[[#Headers],[#Data]],4,FALSE)</f>
        <v>0.43613829632717294</v>
      </c>
    </row>
    <row r="1514" spans="1:12" x14ac:dyDescent="0.35">
      <c r="A1514" s="2">
        <v>42319</v>
      </c>
      <c r="B1514" s="1" t="s">
        <v>39</v>
      </c>
      <c r="C1514" s="1" t="s">
        <v>985</v>
      </c>
      <c r="D1514" s="1" t="s">
        <v>26</v>
      </c>
      <c r="E1514" s="1" t="s">
        <v>27</v>
      </c>
      <c r="F1514" s="18">
        <v>148.47999999999999</v>
      </c>
      <c r="G1514" t="s">
        <v>3123</v>
      </c>
      <c r="H1514" s="1">
        <f>IF(COUNTIF(G$2:G1514,G1514)=1,1,0)</f>
        <v>0</v>
      </c>
      <c r="I1514" s="1">
        <v>2</v>
      </c>
      <c r="J1514" s="1">
        <v>0.2</v>
      </c>
      <c r="K1514" s="1">
        <v>16.703999999999986</v>
      </c>
      <c r="L1514" s="12">
        <f>VLOOKUP(train[[#This Row],[Sub-Category]],Análisis_ABC_XYZ[[#Headers],[#Data]],4,FALSE)</f>
        <v>0.41105220110552465</v>
      </c>
    </row>
    <row r="1515" spans="1:12" x14ac:dyDescent="0.35">
      <c r="A1515" s="2">
        <v>42319</v>
      </c>
      <c r="B1515" s="1" t="s">
        <v>12</v>
      </c>
      <c r="C1515" s="1" t="s">
        <v>825</v>
      </c>
      <c r="D1515" s="1" t="s">
        <v>14</v>
      </c>
      <c r="E1515" s="1" t="s">
        <v>36</v>
      </c>
      <c r="F1515" s="18">
        <v>123.92</v>
      </c>
      <c r="G1515" t="s">
        <v>2781</v>
      </c>
      <c r="H1515" s="1">
        <f>IF(COUNTIF(G$2:G1515,G1515)=1,1,0)</f>
        <v>0</v>
      </c>
      <c r="I1515" s="1">
        <v>4</v>
      </c>
      <c r="J1515" s="1">
        <v>0</v>
      </c>
      <c r="K1515" s="1">
        <v>55.763999999999996</v>
      </c>
      <c r="L1515" s="12">
        <f>VLOOKUP(train[[#This Row],[Sub-Category]],Análisis_ABC_XYZ[[#Headers],[#Data]],4,FALSE)</f>
        <v>0.43613829632717294</v>
      </c>
    </row>
    <row r="1516" spans="1:12" x14ac:dyDescent="0.35">
      <c r="A1516" s="2">
        <v>42319</v>
      </c>
      <c r="B1516" s="1" t="s">
        <v>12</v>
      </c>
      <c r="C1516" s="1" t="s">
        <v>1221</v>
      </c>
      <c r="D1516" s="1" t="s">
        <v>8</v>
      </c>
      <c r="E1516" s="1" t="s">
        <v>11</v>
      </c>
      <c r="F1516" s="18">
        <v>112.64800000000001</v>
      </c>
      <c r="G1516" t="s">
        <v>4042</v>
      </c>
      <c r="H1516" s="1">
        <f>IF(COUNTIF(G$2:G1516,G1516)=1,1,0)</f>
        <v>1</v>
      </c>
      <c r="I1516" s="1">
        <v>1</v>
      </c>
      <c r="J1516" s="1">
        <v>0.2</v>
      </c>
      <c r="K1516" s="1">
        <v>11.264799999999997</v>
      </c>
      <c r="L1516" s="12">
        <f>VLOOKUP(train[[#This Row],[Sub-Category]],Análisis_ABC_XYZ[[#Headers],[#Data]],4,FALSE)</f>
        <v>0.46529189879902266</v>
      </c>
    </row>
    <row r="1517" spans="1:12" x14ac:dyDescent="0.35">
      <c r="A1517" s="2">
        <v>42319</v>
      </c>
      <c r="B1517" s="1" t="s">
        <v>39</v>
      </c>
      <c r="C1517" s="1" t="s">
        <v>1544</v>
      </c>
      <c r="D1517" s="1" t="s">
        <v>14</v>
      </c>
      <c r="E1517" s="1" t="s">
        <v>24</v>
      </c>
      <c r="F1517" s="18">
        <v>67.56</v>
      </c>
      <c r="G1517" t="s">
        <v>3123</v>
      </c>
      <c r="H1517" s="1">
        <f>IF(COUNTIF(G$2:G1517,G1517)=1,1,0)</f>
        <v>0</v>
      </c>
      <c r="I1517" s="1">
        <v>3</v>
      </c>
      <c r="J1517" s="1">
        <v>0.2</v>
      </c>
      <c r="K1517" s="1">
        <v>6.7560000000000038</v>
      </c>
      <c r="L1517" s="12">
        <f>VLOOKUP(train[[#This Row],[Sub-Category]],Análisis_ABC_XYZ[[#Headers],[#Data]],4,FALSE)</f>
        <v>0.45632477063632687</v>
      </c>
    </row>
    <row r="1518" spans="1:12" x14ac:dyDescent="0.35">
      <c r="A1518" s="2">
        <v>42319</v>
      </c>
      <c r="B1518" s="1" t="s">
        <v>89</v>
      </c>
      <c r="C1518" s="1" t="s">
        <v>1356</v>
      </c>
      <c r="D1518" s="1" t="s">
        <v>14</v>
      </c>
      <c r="E1518" s="1" t="s">
        <v>36</v>
      </c>
      <c r="F1518" s="18">
        <v>46.349999999999994</v>
      </c>
      <c r="G1518" t="s">
        <v>6909</v>
      </c>
      <c r="H1518" s="1">
        <f>IF(COUNTIF(G$2:G1518,G1518)=1,1,0)</f>
        <v>0</v>
      </c>
      <c r="I1518" s="1">
        <v>5</v>
      </c>
      <c r="J1518" s="1">
        <v>0</v>
      </c>
      <c r="K1518" s="1">
        <v>21.784499999999998</v>
      </c>
      <c r="L1518" s="12">
        <f>VLOOKUP(train[[#This Row],[Sub-Category]],Análisis_ABC_XYZ[[#Headers],[#Data]],4,FALSE)</f>
        <v>0.43613829632717294</v>
      </c>
    </row>
    <row r="1519" spans="1:12" x14ac:dyDescent="0.35">
      <c r="A1519" s="2">
        <v>42319</v>
      </c>
      <c r="B1519" s="1" t="s">
        <v>12</v>
      </c>
      <c r="C1519" s="1" t="s">
        <v>462</v>
      </c>
      <c r="D1519" s="1" t="s">
        <v>14</v>
      </c>
      <c r="E1519" s="1" t="s">
        <v>24</v>
      </c>
      <c r="F1519" s="18">
        <v>30.48</v>
      </c>
      <c r="G1519" t="s">
        <v>4042</v>
      </c>
      <c r="H1519" s="1">
        <f>IF(COUNTIF(G$2:G1519,G1519)=1,1,0)</f>
        <v>0</v>
      </c>
      <c r="I1519" s="1">
        <v>3</v>
      </c>
      <c r="J1519" s="1">
        <v>0</v>
      </c>
      <c r="K1519" s="1">
        <v>7.9248000000000012</v>
      </c>
      <c r="L1519" s="12">
        <f>VLOOKUP(train[[#This Row],[Sub-Category]],Análisis_ABC_XYZ[[#Headers],[#Data]],4,FALSE)</f>
        <v>0.45632477063632687</v>
      </c>
    </row>
    <row r="1520" spans="1:12" x14ac:dyDescent="0.35">
      <c r="A1520" s="2">
        <v>42319</v>
      </c>
      <c r="B1520" s="1" t="s">
        <v>52</v>
      </c>
      <c r="C1520" s="1" t="s">
        <v>1513</v>
      </c>
      <c r="D1520" s="1" t="s">
        <v>8</v>
      </c>
      <c r="E1520" s="1" t="s">
        <v>22</v>
      </c>
      <c r="F1520" s="18">
        <v>23.968000000000004</v>
      </c>
      <c r="G1520" t="s">
        <v>5752</v>
      </c>
      <c r="H1520" s="1">
        <f>IF(COUNTIF(G$2:G1520,G1520)=1,1,0)</f>
        <v>0</v>
      </c>
      <c r="I1520" s="1">
        <v>2</v>
      </c>
      <c r="J1520" s="1">
        <v>0.2</v>
      </c>
      <c r="K1520" s="1">
        <v>7.7896000000000001</v>
      </c>
      <c r="L1520" s="12">
        <f>VLOOKUP(train[[#This Row],[Sub-Category]],Análisis_ABC_XYZ[[#Headers],[#Data]],4,FALSE)</f>
        <v>0.4595170286641902</v>
      </c>
    </row>
    <row r="1521" spans="1:12" x14ac:dyDescent="0.35">
      <c r="A1521" s="2">
        <v>42319</v>
      </c>
      <c r="B1521" s="1" t="s">
        <v>37</v>
      </c>
      <c r="C1521" s="1" t="s">
        <v>30</v>
      </c>
      <c r="D1521" s="1" t="s">
        <v>14</v>
      </c>
      <c r="E1521" s="1" t="s">
        <v>31</v>
      </c>
      <c r="F1521" s="18">
        <v>22.98</v>
      </c>
      <c r="G1521" t="s">
        <v>3753</v>
      </c>
      <c r="H1521" s="1">
        <f>IF(COUNTIF(G$2:G1521,G1521)=1,1,0)</f>
        <v>0</v>
      </c>
      <c r="I1521" s="1">
        <v>1</v>
      </c>
      <c r="J1521" s="1">
        <v>0</v>
      </c>
      <c r="K1521" s="1">
        <v>6.8939999999999984</v>
      </c>
      <c r="L1521" s="12">
        <f>VLOOKUP(train[[#This Row],[Sub-Category]],Análisis_ABC_XYZ[[#Headers],[#Data]],4,FALSE)</f>
        <v>0.49507917887403441</v>
      </c>
    </row>
    <row r="1522" spans="1:12" x14ac:dyDescent="0.35">
      <c r="A1522" s="2">
        <v>42319</v>
      </c>
      <c r="B1522" s="1" t="s">
        <v>39</v>
      </c>
      <c r="C1522" s="1" t="s">
        <v>423</v>
      </c>
      <c r="D1522" s="1" t="s">
        <v>14</v>
      </c>
      <c r="E1522" s="1" t="s">
        <v>36</v>
      </c>
      <c r="F1522" s="18">
        <v>21.720000000000002</v>
      </c>
      <c r="G1522" t="s">
        <v>3123</v>
      </c>
      <c r="H1522" s="1">
        <f>IF(COUNTIF(G$2:G1522,G1522)=1,1,0)</f>
        <v>0</v>
      </c>
      <c r="I1522" s="1">
        <v>5</v>
      </c>
      <c r="J1522" s="1">
        <v>0.2</v>
      </c>
      <c r="K1522" s="1">
        <v>7.8734999999999991</v>
      </c>
      <c r="L1522" s="12">
        <f>VLOOKUP(train[[#This Row],[Sub-Category]],Análisis_ABC_XYZ[[#Headers],[#Data]],4,FALSE)</f>
        <v>0.43613829632717294</v>
      </c>
    </row>
    <row r="1523" spans="1:12" x14ac:dyDescent="0.35">
      <c r="A1523" s="2">
        <v>42319</v>
      </c>
      <c r="B1523" s="1" t="s">
        <v>72</v>
      </c>
      <c r="C1523" s="1" t="s">
        <v>1721</v>
      </c>
      <c r="D1523" s="1" t="s">
        <v>8</v>
      </c>
      <c r="E1523" s="1" t="s">
        <v>22</v>
      </c>
      <c r="F1523" s="18">
        <v>10.984000000000002</v>
      </c>
      <c r="G1523" t="s">
        <v>5197</v>
      </c>
      <c r="H1523" s="1">
        <f>IF(COUNTIF(G$2:G1523,G1523)=1,1,0)</f>
        <v>0</v>
      </c>
      <c r="I1523" s="1">
        <v>2</v>
      </c>
      <c r="J1523" s="1">
        <v>0.6</v>
      </c>
      <c r="K1523" s="1">
        <v>-7.9634</v>
      </c>
      <c r="L1523" s="12">
        <f>VLOOKUP(train[[#This Row],[Sub-Category]],Análisis_ABC_XYZ[[#Headers],[#Data]],4,FALSE)</f>
        <v>0.4595170286641902</v>
      </c>
    </row>
    <row r="1524" spans="1:12" x14ac:dyDescent="0.35">
      <c r="A1524" s="2">
        <v>42319</v>
      </c>
      <c r="B1524" s="1" t="s">
        <v>12</v>
      </c>
      <c r="C1524" s="1" t="s">
        <v>1101</v>
      </c>
      <c r="D1524" s="1" t="s">
        <v>14</v>
      </c>
      <c r="E1524" s="1" t="s">
        <v>31</v>
      </c>
      <c r="F1524" s="18">
        <v>7.78</v>
      </c>
      <c r="G1524" t="s">
        <v>2781</v>
      </c>
      <c r="H1524" s="1">
        <f>IF(COUNTIF(G$2:G1524,G1524)=1,1,0)</f>
        <v>0</v>
      </c>
      <c r="I1524" s="1">
        <v>2</v>
      </c>
      <c r="J1524" s="1">
        <v>0</v>
      </c>
      <c r="K1524" s="1">
        <v>2.0228000000000002</v>
      </c>
      <c r="L1524" s="12">
        <f>VLOOKUP(train[[#This Row],[Sub-Category]],Análisis_ABC_XYZ[[#Headers],[#Data]],4,FALSE)</f>
        <v>0.49507917887403441</v>
      </c>
    </row>
    <row r="1525" spans="1:12" x14ac:dyDescent="0.35">
      <c r="A1525" s="2">
        <v>42319</v>
      </c>
      <c r="B1525" s="1" t="s">
        <v>89</v>
      </c>
      <c r="C1525" s="1" t="s">
        <v>567</v>
      </c>
      <c r="D1525" s="1" t="s">
        <v>14</v>
      </c>
      <c r="E1525" s="1" t="s">
        <v>182</v>
      </c>
      <c r="F1525" s="18">
        <v>7.3</v>
      </c>
      <c r="G1525" t="s">
        <v>6909</v>
      </c>
      <c r="H1525" s="1">
        <f>IF(COUNTIF(G$2:G1525,G1525)=1,1,0)</f>
        <v>0</v>
      </c>
      <c r="I1525" s="1">
        <v>2</v>
      </c>
      <c r="J1525" s="1">
        <v>0</v>
      </c>
      <c r="K1525" s="1">
        <v>2.1899999999999995</v>
      </c>
      <c r="L1525" s="12">
        <f>VLOOKUP(train[[#This Row],[Sub-Category]],Análisis_ABC_XYZ[[#Headers],[#Data]],4,FALSE)</f>
        <v>0.53938093436526824</v>
      </c>
    </row>
    <row r="1526" spans="1:12" x14ac:dyDescent="0.35">
      <c r="A1526" s="2">
        <v>42319</v>
      </c>
      <c r="B1526" s="1" t="s">
        <v>145</v>
      </c>
      <c r="C1526" s="1" t="s">
        <v>819</v>
      </c>
      <c r="D1526" s="1" t="s">
        <v>14</v>
      </c>
      <c r="E1526" s="1" t="s">
        <v>24</v>
      </c>
      <c r="F1526" s="18">
        <v>3.3920000000000003</v>
      </c>
      <c r="G1526" t="s">
        <v>4139</v>
      </c>
      <c r="H1526" s="1">
        <f>IF(COUNTIF(G$2:G1526,G1526)=1,1,0)</f>
        <v>0</v>
      </c>
      <c r="I1526" s="1">
        <v>1</v>
      </c>
      <c r="J1526" s="1">
        <v>0.2</v>
      </c>
      <c r="K1526" s="1">
        <v>0.80559999999999987</v>
      </c>
      <c r="L1526" s="12">
        <f>VLOOKUP(train[[#This Row],[Sub-Category]],Análisis_ABC_XYZ[[#Headers],[#Data]],4,FALSE)</f>
        <v>0.45632477063632687</v>
      </c>
    </row>
    <row r="1527" spans="1:12" x14ac:dyDescent="0.35">
      <c r="A1527" s="2">
        <v>42319</v>
      </c>
      <c r="B1527" s="1" t="s">
        <v>39</v>
      </c>
      <c r="C1527" s="1" t="s">
        <v>1560</v>
      </c>
      <c r="D1527" s="1" t="s">
        <v>14</v>
      </c>
      <c r="E1527" s="1" t="s">
        <v>29</v>
      </c>
      <c r="F1527" s="18">
        <v>1.2339999999999998</v>
      </c>
      <c r="G1527" s="1" t="s">
        <v>3123</v>
      </c>
      <c r="H1527" s="1">
        <f>IF(COUNTIF(G$2:G1527,G1527)=1,1,0)</f>
        <v>0</v>
      </c>
      <c r="I1527" s="1">
        <v>1</v>
      </c>
      <c r="J1527" s="1">
        <v>0.8</v>
      </c>
      <c r="K1527" s="1">
        <v>-1.9744000000000002</v>
      </c>
      <c r="L1527" s="12">
        <f>VLOOKUP(train[[#This Row],[Sub-Category]],Análisis_ABC_XYZ[[#Headers],[#Data]],4,FALSE)</f>
        <v>0.46881743173671325</v>
      </c>
    </row>
    <row r="1528" spans="1:12" x14ac:dyDescent="0.35">
      <c r="A1528" s="2">
        <v>42320</v>
      </c>
      <c r="B1528" s="1" t="s">
        <v>12</v>
      </c>
      <c r="C1528" s="1" t="s">
        <v>802</v>
      </c>
      <c r="D1528" s="1" t="s">
        <v>8</v>
      </c>
      <c r="E1528" s="1" t="s">
        <v>18</v>
      </c>
      <c r="F1528" s="18">
        <v>629.06400000000008</v>
      </c>
      <c r="G1528" t="s">
        <v>3108</v>
      </c>
      <c r="H1528" s="1">
        <f>IF(COUNTIF(G$2:G1528,G1528)=1,1,0)</f>
        <v>1</v>
      </c>
      <c r="I1528" s="1">
        <v>3</v>
      </c>
      <c r="J1528" s="1">
        <v>0.2</v>
      </c>
      <c r="K1528" s="1">
        <v>31.453199999999953</v>
      </c>
      <c r="L1528" s="12">
        <f>VLOOKUP(train[[#This Row],[Sub-Category]],Análisis_ABC_XYZ[[#Headers],[#Data]],4,FALSE)</f>
        <v>0.55975208308209756</v>
      </c>
    </row>
    <row r="1529" spans="1:12" x14ac:dyDescent="0.35">
      <c r="A1529" s="2">
        <v>42320</v>
      </c>
      <c r="B1529" s="1" t="s">
        <v>39</v>
      </c>
      <c r="C1529" s="1" t="s">
        <v>490</v>
      </c>
      <c r="D1529" s="1" t="s">
        <v>26</v>
      </c>
      <c r="E1529" s="1" t="s">
        <v>56</v>
      </c>
      <c r="F1529" s="18">
        <v>127.98399999999999</v>
      </c>
      <c r="G1529" t="s">
        <v>6926</v>
      </c>
      <c r="H1529" s="1">
        <f>IF(COUNTIF(G$2:G1529,G1529)=1,1,0)</f>
        <v>1</v>
      </c>
      <c r="I1529" s="1">
        <v>2</v>
      </c>
      <c r="J1529" s="1">
        <v>0.2</v>
      </c>
      <c r="K1529" s="1">
        <v>25.596799999999998</v>
      </c>
      <c r="L1529" s="12">
        <f>VLOOKUP(train[[#This Row],[Sub-Category]],Análisis_ABC_XYZ[[#Headers],[#Data]],4,FALSE)</f>
        <v>0.52062335344040378</v>
      </c>
    </row>
    <row r="1530" spans="1:12" x14ac:dyDescent="0.35">
      <c r="A1530" s="2">
        <v>42320</v>
      </c>
      <c r="B1530" s="1" t="s">
        <v>39</v>
      </c>
      <c r="C1530" s="1" t="s">
        <v>273</v>
      </c>
      <c r="D1530" s="1" t="s">
        <v>26</v>
      </c>
      <c r="E1530" s="1" t="s">
        <v>56</v>
      </c>
      <c r="F1530" s="18">
        <v>79.512000000000015</v>
      </c>
      <c r="G1530" t="s">
        <v>3907</v>
      </c>
      <c r="H1530" s="1">
        <f>IF(COUNTIF(G$2:G1530,G1530)=1,1,0)</f>
        <v>1</v>
      </c>
      <c r="I1530" s="1">
        <v>3</v>
      </c>
      <c r="J1530" s="1">
        <v>0.2</v>
      </c>
      <c r="K1530" s="1">
        <v>20.8719</v>
      </c>
      <c r="L1530" s="12">
        <f>VLOOKUP(train[[#This Row],[Sub-Category]],Análisis_ABC_XYZ[[#Headers],[#Data]],4,FALSE)</f>
        <v>0.52062335344040378</v>
      </c>
    </row>
    <row r="1531" spans="1:12" x14ac:dyDescent="0.35">
      <c r="A1531" s="2">
        <v>42320</v>
      </c>
      <c r="B1531" s="1" t="s">
        <v>39</v>
      </c>
      <c r="C1531" s="1" t="s">
        <v>966</v>
      </c>
      <c r="D1531" s="1" t="s">
        <v>8</v>
      </c>
      <c r="E1531" s="1" t="s">
        <v>9</v>
      </c>
      <c r="F1531" s="18">
        <v>67.993199999999987</v>
      </c>
      <c r="G1531" t="s">
        <v>3907</v>
      </c>
      <c r="H1531" s="1">
        <f>IF(COUNTIF(G$2:G1531,G1531)=1,1,0)</f>
        <v>0</v>
      </c>
      <c r="I1531" s="1">
        <v>1</v>
      </c>
      <c r="J1531" s="1">
        <v>0.32</v>
      </c>
      <c r="K1531" s="1">
        <v>-12.998700000000007</v>
      </c>
      <c r="L1531" s="12">
        <f>VLOOKUP(train[[#This Row],[Sub-Category]],Análisis_ABC_XYZ[[#Headers],[#Data]],4,FALSE)</f>
        <v>0.5176847302647779</v>
      </c>
    </row>
    <row r="1532" spans="1:12" x14ac:dyDescent="0.35">
      <c r="A1532" s="2">
        <v>42320</v>
      </c>
      <c r="B1532" s="1" t="s">
        <v>39</v>
      </c>
      <c r="C1532" s="1" t="s">
        <v>232</v>
      </c>
      <c r="D1532" s="1" t="s">
        <v>14</v>
      </c>
      <c r="E1532" s="1" t="s">
        <v>20</v>
      </c>
      <c r="F1532" s="18">
        <v>49.632000000000005</v>
      </c>
      <c r="G1532" t="s">
        <v>6122</v>
      </c>
      <c r="H1532" s="1">
        <f>IF(COUNTIF(G$2:G1532,G1532)=1,1,0)</f>
        <v>1</v>
      </c>
      <c r="I1532" s="1">
        <v>4</v>
      </c>
      <c r="J1532" s="1">
        <v>0.2</v>
      </c>
      <c r="K1532" s="1">
        <v>4.9632000000000005</v>
      </c>
      <c r="L1532" s="12">
        <f>VLOOKUP(train[[#This Row],[Sub-Category]],Análisis_ABC_XYZ[[#Headers],[#Data]],4,FALSE)</f>
        <v>0.44610841445725197</v>
      </c>
    </row>
    <row r="1533" spans="1:12" x14ac:dyDescent="0.35">
      <c r="A1533" s="2">
        <v>42320</v>
      </c>
      <c r="B1533" s="1" t="s">
        <v>39</v>
      </c>
      <c r="C1533" s="1" t="s">
        <v>316</v>
      </c>
      <c r="D1533" s="1" t="s">
        <v>14</v>
      </c>
      <c r="E1533" s="1" t="s">
        <v>36</v>
      </c>
      <c r="F1533" s="18">
        <v>36.288000000000011</v>
      </c>
      <c r="G1533" t="s">
        <v>3907</v>
      </c>
      <c r="H1533" s="1">
        <f>IF(COUNTIF(G$2:G1533,G1533)=1,1,0)</f>
        <v>0</v>
      </c>
      <c r="I1533" s="1">
        <v>7</v>
      </c>
      <c r="J1533" s="1">
        <v>0.2</v>
      </c>
      <c r="K1533" s="1">
        <v>12.700800000000001</v>
      </c>
      <c r="L1533" s="12">
        <f>VLOOKUP(train[[#This Row],[Sub-Category]],Análisis_ABC_XYZ[[#Headers],[#Data]],4,FALSE)</f>
        <v>0.43613829632717294</v>
      </c>
    </row>
    <row r="1534" spans="1:12" x14ac:dyDescent="0.35">
      <c r="A1534" s="2">
        <v>42320</v>
      </c>
      <c r="B1534" s="1" t="s">
        <v>39</v>
      </c>
      <c r="C1534" s="1" t="s">
        <v>1448</v>
      </c>
      <c r="D1534" s="1" t="s">
        <v>8</v>
      </c>
      <c r="E1534" s="1" t="s">
        <v>22</v>
      </c>
      <c r="F1534" s="18">
        <v>25.128000000000004</v>
      </c>
      <c r="G1534" t="s">
        <v>6926</v>
      </c>
      <c r="H1534" s="1">
        <f>IF(COUNTIF(G$2:G1534,G1534)=1,1,0)</f>
        <v>0</v>
      </c>
      <c r="I1534" s="1">
        <v>3</v>
      </c>
      <c r="J1534" s="1">
        <v>0.6</v>
      </c>
      <c r="K1534" s="1">
        <v>-6.9101999999999997</v>
      </c>
      <c r="L1534" s="12">
        <f>VLOOKUP(train[[#This Row],[Sub-Category]],Análisis_ABC_XYZ[[#Headers],[#Data]],4,FALSE)</f>
        <v>0.4595170286641902</v>
      </c>
    </row>
    <row r="1535" spans="1:12" x14ac:dyDescent="0.35">
      <c r="A1535" s="2">
        <v>42320</v>
      </c>
      <c r="B1535" s="1" t="s">
        <v>39</v>
      </c>
      <c r="C1535" s="1" t="s">
        <v>1639</v>
      </c>
      <c r="D1535" s="1" t="s">
        <v>14</v>
      </c>
      <c r="E1535" s="1" t="s">
        <v>182</v>
      </c>
      <c r="F1535" s="18">
        <v>16.656000000000002</v>
      </c>
      <c r="G1535" t="s">
        <v>3907</v>
      </c>
      <c r="H1535" s="1">
        <f>IF(COUNTIF(G$2:G1535,G1535)=1,1,0)</f>
        <v>0</v>
      </c>
      <c r="I1535" s="1">
        <v>6</v>
      </c>
      <c r="J1535" s="1">
        <v>0.2</v>
      </c>
      <c r="K1535" s="1">
        <v>-3.123000000000002</v>
      </c>
      <c r="L1535" s="12">
        <f>VLOOKUP(train[[#This Row],[Sub-Category]],Análisis_ABC_XYZ[[#Headers],[#Data]],4,FALSE)</f>
        <v>0.53938093436526824</v>
      </c>
    </row>
    <row r="1536" spans="1:12" x14ac:dyDescent="0.35">
      <c r="A1536" s="2">
        <v>42320</v>
      </c>
      <c r="B1536" s="1" t="s">
        <v>12</v>
      </c>
      <c r="C1536" s="1" t="s">
        <v>419</v>
      </c>
      <c r="D1536" s="1" t="s">
        <v>14</v>
      </c>
      <c r="E1536" s="1" t="s">
        <v>36</v>
      </c>
      <c r="F1536" s="18">
        <v>11.96</v>
      </c>
      <c r="G1536" t="s">
        <v>3108</v>
      </c>
      <c r="H1536" s="1">
        <f>IF(COUNTIF(G$2:G1536,G1536)=1,1,0)</f>
        <v>0</v>
      </c>
      <c r="I1536" s="1">
        <v>2</v>
      </c>
      <c r="J1536" s="1">
        <v>0</v>
      </c>
      <c r="K1536" s="1">
        <v>5.8604000000000003</v>
      </c>
      <c r="L1536" s="12">
        <f>VLOOKUP(train[[#This Row],[Sub-Category]],Análisis_ABC_XYZ[[#Headers],[#Data]],4,FALSE)</f>
        <v>0.43613829632717294</v>
      </c>
    </row>
    <row r="1537" spans="1:12" x14ac:dyDescent="0.35">
      <c r="A1537" s="2">
        <v>42320</v>
      </c>
      <c r="B1537" s="1" t="s">
        <v>34</v>
      </c>
      <c r="C1537" s="1" t="s">
        <v>335</v>
      </c>
      <c r="D1537" s="1" t="s">
        <v>14</v>
      </c>
      <c r="E1537" s="1" t="s">
        <v>24</v>
      </c>
      <c r="F1537" s="18">
        <v>7.8719999999999999</v>
      </c>
      <c r="G1537" t="s">
        <v>4863</v>
      </c>
      <c r="H1537" s="1">
        <f>IF(COUNTIF(G$2:G1537,G1537)=1,1,0)</f>
        <v>1</v>
      </c>
      <c r="I1537" s="1">
        <v>3</v>
      </c>
      <c r="J1537" s="1">
        <v>0.2</v>
      </c>
      <c r="K1537" s="1">
        <v>0.88559999999999883</v>
      </c>
      <c r="L1537" s="12">
        <f>VLOOKUP(train[[#This Row],[Sub-Category]],Análisis_ABC_XYZ[[#Headers],[#Data]],4,FALSE)</f>
        <v>0.45632477063632687</v>
      </c>
    </row>
    <row r="1538" spans="1:12" x14ac:dyDescent="0.35">
      <c r="A1538" s="2">
        <v>42320</v>
      </c>
      <c r="B1538" s="1" t="s">
        <v>39</v>
      </c>
      <c r="C1538" s="1" t="s">
        <v>1483</v>
      </c>
      <c r="D1538" s="1" t="s">
        <v>14</v>
      </c>
      <c r="E1538" s="1" t="s">
        <v>24</v>
      </c>
      <c r="F1538" s="18">
        <v>2.6720000000000002</v>
      </c>
      <c r="G1538" s="1" t="s">
        <v>3907</v>
      </c>
      <c r="H1538" s="1">
        <f>IF(COUNTIF(G$2:G1538,G1538)=1,1,0)</f>
        <v>0</v>
      </c>
      <c r="I1538" s="1">
        <v>1</v>
      </c>
      <c r="J1538" s="1">
        <v>0.2</v>
      </c>
      <c r="K1538" s="1">
        <v>0.33399999999999974</v>
      </c>
      <c r="L1538" s="12">
        <f>VLOOKUP(train[[#This Row],[Sub-Category]],Análisis_ABC_XYZ[[#Headers],[#Data]],4,FALSE)</f>
        <v>0.45632477063632687</v>
      </c>
    </row>
    <row r="1539" spans="1:12" x14ac:dyDescent="0.35">
      <c r="A1539" s="2">
        <v>42322</v>
      </c>
      <c r="B1539" s="1" t="s">
        <v>229</v>
      </c>
      <c r="C1539" s="1" t="s">
        <v>1338</v>
      </c>
      <c r="D1539" s="1" t="s">
        <v>26</v>
      </c>
      <c r="E1539" s="1" t="s">
        <v>27</v>
      </c>
      <c r="F1539" s="18">
        <v>832.93</v>
      </c>
      <c r="G1539" t="s">
        <v>2471</v>
      </c>
      <c r="H1539" s="1">
        <f>IF(COUNTIF(G$2:G1539,G1539)=1,1,0)</f>
        <v>1</v>
      </c>
      <c r="I1539" s="1">
        <v>7</v>
      </c>
      <c r="J1539" s="1">
        <v>0</v>
      </c>
      <c r="K1539" s="1">
        <v>233.22039999999998</v>
      </c>
      <c r="L1539" s="12">
        <f>VLOOKUP(train[[#This Row],[Sub-Category]],Análisis_ABC_XYZ[[#Headers],[#Data]],4,FALSE)</f>
        <v>0.41105220110552465</v>
      </c>
    </row>
    <row r="1540" spans="1:12" x14ac:dyDescent="0.35">
      <c r="A1540" s="2">
        <v>42322</v>
      </c>
      <c r="B1540" s="1" t="s">
        <v>89</v>
      </c>
      <c r="C1540" s="1" t="s">
        <v>1535</v>
      </c>
      <c r="D1540" s="1" t="s">
        <v>8</v>
      </c>
      <c r="E1540" s="1" t="s">
        <v>11</v>
      </c>
      <c r="F1540" s="18">
        <v>69.263999999999996</v>
      </c>
      <c r="G1540" t="s">
        <v>3046</v>
      </c>
      <c r="H1540" s="1">
        <f>IF(COUNTIF(G$2:G1540,G1540)=1,1,0)</f>
        <v>1</v>
      </c>
      <c r="I1540" s="1">
        <v>2</v>
      </c>
      <c r="J1540" s="1">
        <v>0.1</v>
      </c>
      <c r="K1540" s="1">
        <v>14.62239999999999</v>
      </c>
      <c r="L1540" s="12">
        <f>VLOOKUP(train[[#This Row],[Sub-Category]],Análisis_ABC_XYZ[[#Headers],[#Data]],4,FALSE)</f>
        <v>0.46529189879902266</v>
      </c>
    </row>
    <row r="1541" spans="1:12" x14ac:dyDescent="0.35">
      <c r="A1541" s="2">
        <v>42322</v>
      </c>
      <c r="B1541" s="1" t="s">
        <v>229</v>
      </c>
      <c r="C1541" s="1" t="s">
        <v>292</v>
      </c>
      <c r="D1541" s="1" t="s">
        <v>14</v>
      </c>
      <c r="E1541" s="1" t="s">
        <v>29</v>
      </c>
      <c r="F1541" s="18">
        <v>43.8</v>
      </c>
      <c r="G1541" t="s">
        <v>2471</v>
      </c>
      <c r="H1541" s="1">
        <f>IF(COUNTIF(G$2:G1541,G1541)=1,1,0)</f>
        <v>0</v>
      </c>
      <c r="I1541" s="1">
        <v>10</v>
      </c>
      <c r="J1541" s="1">
        <v>0</v>
      </c>
      <c r="K1541" s="1">
        <v>21.023999999999997</v>
      </c>
      <c r="L1541" s="12">
        <f>VLOOKUP(train[[#This Row],[Sub-Category]],Análisis_ABC_XYZ[[#Headers],[#Data]],4,FALSE)</f>
        <v>0.46881743173671325</v>
      </c>
    </row>
    <row r="1542" spans="1:12" x14ac:dyDescent="0.35">
      <c r="A1542" s="2">
        <v>42322</v>
      </c>
      <c r="B1542" s="1" t="s">
        <v>107</v>
      </c>
      <c r="C1542" s="1" t="s">
        <v>1076</v>
      </c>
      <c r="D1542" s="1" t="s">
        <v>14</v>
      </c>
      <c r="E1542" s="1" t="s">
        <v>36</v>
      </c>
      <c r="F1542" s="18">
        <v>32.400000000000006</v>
      </c>
      <c r="G1542" t="s">
        <v>2343</v>
      </c>
      <c r="H1542" s="1">
        <f>IF(COUNTIF(G$2:G1542,G1542)=1,1,0)</f>
        <v>1</v>
      </c>
      <c r="I1542" s="1">
        <v>5</v>
      </c>
      <c r="J1542" s="1">
        <v>0</v>
      </c>
      <c r="K1542" s="1">
        <v>15.552000000000001</v>
      </c>
      <c r="L1542" s="12">
        <f>VLOOKUP(train[[#This Row],[Sub-Category]],Análisis_ABC_XYZ[[#Headers],[#Data]],4,FALSE)</f>
        <v>0.43613829632717294</v>
      </c>
    </row>
    <row r="1543" spans="1:12" x14ac:dyDescent="0.35">
      <c r="A1543" s="2">
        <v>42322</v>
      </c>
      <c r="B1543" s="1" t="s">
        <v>39</v>
      </c>
      <c r="C1543" s="1" t="s">
        <v>1588</v>
      </c>
      <c r="D1543" s="1" t="s">
        <v>14</v>
      </c>
      <c r="E1543" s="1" t="s">
        <v>36</v>
      </c>
      <c r="F1543" s="18">
        <v>20.736000000000004</v>
      </c>
      <c r="G1543" t="s">
        <v>5686</v>
      </c>
      <c r="H1543" s="1">
        <f>IF(COUNTIF(G$2:G1543,G1543)=1,1,0)</f>
        <v>1</v>
      </c>
      <c r="I1543" s="1">
        <v>4</v>
      </c>
      <c r="J1543" s="1">
        <v>0.2</v>
      </c>
      <c r="K1543" s="1">
        <v>7.2576000000000001</v>
      </c>
      <c r="L1543" s="12">
        <f>VLOOKUP(train[[#This Row],[Sub-Category]],Análisis_ABC_XYZ[[#Headers],[#Data]],4,FALSE)</f>
        <v>0.43613829632717294</v>
      </c>
    </row>
    <row r="1544" spans="1:12" x14ac:dyDescent="0.35">
      <c r="A1544" s="2">
        <v>42322</v>
      </c>
      <c r="B1544" s="1" t="s">
        <v>79</v>
      </c>
      <c r="C1544" s="1" t="s">
        <v>41</v>
      </c>
      <c r="D1544" s="1" t="s">
        <v>14</v>
      </c>
      <c r="E1544" s="1" t="s">
        <v>29</v>
      </c>
      <c r="F1544" s="18">
        <v>12.72</v>
      </c>
      <c r="G1544" t="s">
        <v>3061</v>
      </c>
      <c r="H1544" s="1">
        <f>IF(COUNTIF(G$2:G1544,G1544)=1,1,0)</f>
        <v>1</v>
      </c>
      <c r="I1544" s="1">
        <v>3</v>
      </c>
      <c r="J1544" s="1">
        <v>0</v>
      </c>
      <c r="K1544" s="1">
        <v>6.36</v>
      </c>
      <c r="L1544" s="12">
        <f>VLOOKUP(train[[#This Row],[Sub-Category]],Análisis_ABC_XYZ[[#Headers],[#Data]],4,FALSE)</f>
        <v>0.46881743173671325</v>
      </c>
    </row>
    <row r="1545" spans="1:12" x14ac:dyDescent="0.35">
      <c r="A1545" s="2">
        <v>42322</v>
      </c>
      <c r="B1545" s="1" t="s">
        <v>79</v>
      </c>
      <c r="C1545" s="1" t="s">
        <v>678</v>
      </c>
      <c r="D1545" s="1" t="s">
        <v>14</v>
      </c>
      <c r="E1545" s="1" t="s">
        <v>29</v>
      </c>
      <c r="F1545" s="18">
        <v>11.52</v>
      </c>
      <c r="G1545" t="s">
        <v>3061</v>
      </c>
      <c r="H1545" s="1">
        <f>IF(COUNTIF(G$2:G1545,G1545)=1,1,0)</f>
        <v>0</v>
      </c>
      <c r="I1545" s="1">
        <v>4</v>
      </c>
      <c r="J1545" s="1">
        <v>0</v>
      </c>
      <c r="K1545" s="1">
        <v>5.6448</v>
      </c>
      <c r="L1545" s="12">
        <f>VLOOKUP(train[[#This Row],[Sub-Category]],Análisis_ABC_XYZ[[#Headers],[#Data]],4,FALSE)</f>
        <v>0.46881743173671325</v>
      </c>
    </row>
    <row r="1546" spans="1:12" x14ac:dyDescent="0.35">
      <c r="A1546" s="2">
        <v>42322</v>
      </c>
      <c r="B1546" s="1" t="s">
        <v>89</v>
      </c>
      <c r="C1546" s="1" t="s">
        <v>308</v>
      </c>
      <c r="D1546" s="1" t="s">
        <v>14</v>
      </c>
      <c r="E1546" s="1" t="s">
        <v>36</v>
      </c>
      <c r="F1546" s="18">
        <v>11.36</v>
      </c>
      <c r="G1546" t="s">
        <v>3046</v>
      </c>
      <c r="H1546" s="1">
        <f>IF(COUNTIF(G$2:G1546,G1546)=1,1,0)</f>
        <v>0</v>
      </c>
      <c r="I1546" s="1">
        <v>2</v>
      </c>
      <c r="J1546" s="1">
        <v>0</v>
      </c>
      <c r="K1546" s="1">
        <v>5.2255999999999991</v>
      </c>
      <c r="L1546" s="12">
        <f>VLOOKUP(train[[#This Row],[Sub-Category]],Análisis_ABC_XYZ[[#Headers],[#Data]],4,FALSE)</f>
        <v>0.43613829632717294</v>
      </c>
    </row>
    <row r="1547" spans="1:12" x14ac:dyDescent="0.35">
      <c r="A1547" s="2">
        <v>42323</v>
      </c>
      <c r="B1547" s="1" t="s">
        <v>39</v>
      </c>
      <c r="C1547" s="1" t="s">
        <v>1037</v>
      </c>
      <c r="D1547" s="1" t="s">
        <v>14</v>
      </c>
      <c r="E1547" s="1" t="s">
        <v>61</v>
      </c>
      <c r="F1547" s="18">
        <v>604.65600000000006</v>
      </c>
      <c r="G1547" t="s">
        <v>6781</v>
      </c>
      <c r="H1547" s="1">
        <f>IF(COUNTIF(G$2:G1547,G1547)=1,1,0)</f>
        <v>1</v>
      </c>
      <c r="I1547" s="1">
        <v>9</v>
      </c>
      <c r="J1547" s="1">
        <v>0.2</v>
      </c>
      <c r="K1547" s="1">
        <v>204.07139999999995</v>
      </c>
      <c r="L1547" s="12">
        <f>VLOOKUP(train[[#This Row],[Sub-Category]],Análisis_ABC_XYZ[[#Headers],[#Data]],4,FALSE)</f>
        <v>0.44424167803735209</v>
      </c>
    </row>
    <row r="1548" spans="1:12" x14ac:dyDescent="0.35">
      <c r="A1548" s="2">
        <v>42323</v>
      </c>
      <c r="B1548" s="1" t="s">
        <v>12</v>
      </c>
      <c r="C1548" s="1" t="s">
        <v>273</v>
      </c>
      <c r="D1548" s="1" t="s">
        <v>26</v>
      </c>
      <c r="E1548" s="1" t="s">
        <v>56</v>
      </c>
      <c r="F1548" s="18">
        <v>772.47</v>
      </c>
      <c r="G1548" t="s">
        <v>2964</v>
      </c>
      <c r="H1548" s="1">
        <f>IF(COUNTIF(G$2:G1548,G1548)=1,1,0)</f>
        <v>1</v>
      </c>
      <c r="I1548" s="1">
        <v>3</v>
      </c>
      <c r="J1548" s="1">
        <v>0</v>
      </c>
      <c r="K1548" s="1">
        <v>146.76929999999993</v>
      </c>
      <c r="L1548" s="12">
        <f>VLOOKUP(train[[#This Row],[Sub-Category]],Análisis_ABC_XYZ[[#Headers],[#Data]],4,FALSE)</f>
        <v>0.52062335344040378</v>
      </c>
    </row>
    <row r="1549" spans="1:12" x14ac:dyDescent="0.35">
      <c r="A1549" s="2">
        <v>42323</v>
      </c>
      <c r="B1549" s="1" t="s">
        <v>111</v>
      </c>
      <c r="C1549" s="1" t="s">
        <v>120</v>
      </c>
      <c r="D1549" s="1" t="s">
        <v>14</v>
      </c>
      <c r="E1549" s="1" t="s">
        <v>31</v>
      </c>
      <c r="F1549" s="18">
        <v>333.05600000000004</v>
      </c>
      <c r="G1549" t="s">
        <v>4346</v>
      </c>
      <c r="H1549" s="1">
        <f>IF(COUNTIF(G$2:G1549,G1549)=1,1,0)</f>
        <v>1</v>
      </c>
      <c r="I1549" s="1">
        <v>2</v>
      </c>
      <c r="J1549" s="1">
        <v>0.2</v>
      </c>
      <c r="K1549" s="1">
        <v>29.142400000000009</v>
      </c>
      <c r="L1549" s="12">
        <f>VLOOKUP(train[[#This Row],[Sub-Category]],Análisis_ABC_XYZ[[#Headers],[#Data]],4,FALSE)</f>
        <v>0.49507917887403441</v>
      </c>
    </row>
    <row r="1550" spans="1:12" x14ac:dyDescent="0.35">
      <c r="A1550" s="2">
        <v>42323</v>
      </c>
      <c r="B1550" s="1" t="s">
        <v>111</v>
      </c>
      <c r="C1550" s="1" t="s">
        <v>629</v>
      </c>
      <c r="D1550" s="1" t="s">
        <v>14</v>
      </c>
      <c r="E1550" s="1" t="s">
        <v>36</v>
      </c>
      <c r="F1550" s="18">
        <v>24.896000000000001</v>
      </c>
      <c r="G1550" t="s">
        <v>4346</v>
      </c>
      <c r="H1550" s="1">
        <f>IF(COUNTIF(G$2:G1550,G1550)=1,1,0)</f>
        <v>0</v>
      </c>
      <c r="I1550" s="1">
        <v>4</v>
      </c>
      <c r="J1550" s="1">
        <v>0.2</v>
      </c>
      <c r="K1550" s="1">
        <v>7.7799999999999976</v>
      </c>
      <c r="L1550" s="12">
        <f>VLOOKUP(train[[#This Row],[Sub-Category]],Análisis_ABC_XYZ[[#Headers],[#Data]],4,FALSE)</f>
        <v>0.43613829632717294</v>
      </c>
    </row>
    <row r="1551" spans="1:12" x14ac:dyDescent="0.35">
      <c r="A1551" s="2">
        <v>42323</v>
      </c>
      <c r="B1551" s="1" t="s">
        <v>12</v>
      </c>
      <c r="C1551" s="1" t="s">
        <v>746</v>
      </c>
      <c r="D1551" s="1" t="s">
        <v>14</v>
      </c>
      <c r="E1551" s="1" t="s">
        <v>182</v>
      </c>
      <c r="F1551" s="18">
        <v>20.46</v>
      </c>
      <c r="G1551" t="s">
        <v>2964</v>
      </c>
      <c r="H1551" s="1">
        <f>IF(COUNTIF(G$2:G1551,G1551)=1,1,0)</f>
        <v>0</v>
      </c>
      <c r="I1551" s="1">
        <v>2</v>
      </c>
      <c r="J1551" s="1">
        <v>0</v>
      </c>
      <c r="K1551" s="1">
        <v>5.3196000000000012</v>
      </c>
      <c r="L1551" s="12">
        <f>VLOOKUP(train[[#This Row],[Sub-Category]],Análisis_ABC_XYZ[[#Headers],[#Data]],4,FALSE)</f>
        <v>0.53938093436526824</v>
      </c>
    </row>
    <row r="1552" spans="1:12" x14ac:dyDescent="0.35">
      <c r="A1552" s="2">
        <v>42323</v>
      </c>
      <c r="B1552" s="1" t="s">
        <v>12</v>
      </c>
      <c r="C1552" s="1" t="s">
        <v>567</v>
      </c>
      <c r="D1552" s="1" t="s">
        <v>14</v>
      </c>
      <c r="E1552" s="1" t="s">
        <v>182</v>
      </c>
      <c r="F1552" s="18">
        <v>10.95</v>
      </c>
      <c r="G1552" t="s">
        <v>3016</v>
      </c>
      <c r="H1552" s="1">
        <f>IF(COUNTIF(G$2:G1552,G1552)=1,1,0)</f>
        <v>1</v>
      </c>
      <c r="I1552" s="1">
        <v>3</v>
      </c>
      <c r="J1552" s="1">
        <v>0</v>
      </c>
      <c r="K1552" s="1">
        <v>3.2849999999999993</v>
      </c>
      <c r="L1552" s="12">
        <f>VLOOKUP(train[[#This Row],[Sub-Category]],Análisis_ABC_XYZ[[#Headers],[#Data]],4,FALSE)</f>
        <v>0.53938093436526824</v>
      </c>
    </row>
    <row r="1553" spans="1:12" x14ac:dyDescent="0.35">
      <c r="A1553" s="2">
        <v>42323</v>
      </c>
      <c r="B1553" s="1" t="s">
        <v>12</v>
      </c>
      <c r="C1553" s="1" t="s">
        <v>280</v>
      </c>
      <c r="D1553" s="1" t="s">
        <v>8</v>
      </c>
      <c r="E1553" s="1" t="s">
        <v>22</v>
      </c>
      <c r="F1553" s="18">
        <v>10.11</v>
      </c>
      <c r="G1553" t="s">
        <v>2964</v>
      </c>
      <c r="H1553" s="1">
        <f>IF(COUNTIF(G$2:G1553,G1553)=1,1,0)</f>
        <v>0</v>
      </c>
      <c r="I1553" s="1">
        <v>3</v>
      </c>
      <c r="J1553" s="1">
        <v>0</v>
      </c>
      <c r="K1553" s="1">
        <v>3.2351999999999994</v>
      </c>
      <c r="L1553" s="12">
        <f>VLOOKUP(train[[#This Row],[Sub-Category]],Análisis_ABC_XYZ[[#Headers],[#Data]],4,FALSE)</f>
        <v>0.4595170286641902</v>
      </c>
    </row>
    <row r="1554" spans="1:12" x14ac:dyDescent="0.35">
      <c r="A1554" s="2">
        <v>42323</v>
      </c>
      <c r="B1554" s="1" t="s">
        <v>111</v>
      </c>
      <c r="C1554" s="1" t="s">
        <v>1106</v>
      </c>
      <c r="D1554" s="1" t="s">
        <v>14</v>
      </c>
      <c r="E1554" s="1" t="s">
        <v>24</v>
      </c>
      <c r="F1554" s="18">
        <v>4.2240000000000002</v>
      </c>
      <c r="G1554" t="s">
        <v>4346</v>
      </c>
      <c r="H1554" s="1">
        <f>IF(COUNTIF(G$2:G1554,G1554)=1,1,0)</f>
        <v>0</v>
      </c>
      <c r="I1554" s="1">
        <v>3</v>
      </c>
      <c r="J1554" s="1">
        <v>0.2</v>
      </c>
      <c r="K1554" s="1">
        <v>0.47519999999999984</v>
      </c>
      <c r="L1554" s="12">
        <f>VLOOKUP(train[[#This Row],[Sub-Category]],Análisis_ABC_XYZ[[#Headers],[#Data]],4,FALSE)</f>
        <v>0.45632477063632687</v>
      </c>
    </row>
    <row r="1555" spans="1:12" x14ac:dyDescent="0.35">
      <c r="A1555" s="2">
        <v>42324</v>
      </c>
      <c r="B1555" s="1" t="s">
        <v>12</v>
      </c>
      <c r="C1555" s="1" t="s">
        <v>209</v>
      </c>
      <c r="D1555" s="1" t="s">
        <v>14</v>
      </c>
      <c r="E1555" s="1" t="s">
        <v>20</v>
      </c>
      <c r="F1555" s="18">
        <v>344.90999999999997</v>
      </c>
      <c r="G1555" t="s">
        <v>5932</v>
      </c>
      <c r="H1555" s="1">
        <f>IF(COUNTIF(G$2:G1555,G1555)=1,1,0)</f>
        <v>1</v>
      </c>
      <c r="I1555" s="1">
        <v>3</v>
      </c>
      <c r="J1555" s="1">
        <v>0</v>
      </c>
      <c r="K1555" s="1">
        <v>10.347300000000004</v>
      </c>
      <c r="L1555" s="12">
        <f>VLOOKUP(train[[#This Row],[Sub-Category]],Análisis_ABC_XYZ[[#Headers],[#Data]],4,FALSE)</f>
        <v>0.44610841445725197</v>
      </c>
    </row>
    <row r="1556" spans="1:12" x14ac:dyDescent="0.35">
      <c r="A1556" s="2">
        <v>42324</v>
      </c>
      <c r="B1556" s="1" t="s">
        <v>12</v>
      </c>
      <c r="C1556" s="1" t="s">
        <v>638</v>
      </c>
      <c r="D1556" s="1" t="s">
        <v>8</v>
      </c>
      <c r="E1556" s="1" t="s">
        <v>9</v>
      </c>
      <c r="F1556" s="18">
        <v>305.97449999999998</v>
      </c>
      <c r="G1556" t="s">
        <v>5932</v>
      </c>
      <c r="H1556" s="1">
        <f>IF(COUNTIF(G$2:G1556,G1556)=1,1,0)</f>
        <v>0</v>
      </c>
      <c r="I1556" s="1">
        <v>3</v>
      </c>
      <c r="J1556" s="1">
        <v>0.15</v>
      </c>
      <c r="K1556" s="1">
        <v>25.197899999999969</v>
      </c>
      <c r="L1556" s="12">
        <f>VLOOKUP(train[[#This Row],[Sub-Category]],Análisis_ABC_XYZ[[#Headers],[#Data]],4,FALSE)</f>
        <v>0.5176847302647779</v>
      </c>
    </row>
    <row r="1557" spans="1:12" x14ac:dyDescent="0.35">
      <c r="A1557" s="2">
        <v>42324</v>
      </c>
      <c r="B1557" s="1" t="s">
        <v>1200</v>
      </c>
      <c r="C1557" s="1" t="s">
        <v>1142</v>
      </c>
      <c r="D1557" s="1" t="s">
        <v>26</v>
      </c>
      <c r="E1557" s="1" t="s">
        <v>27</v>
      </c>
      <c r="F1557" s="18">
        <v>273.95999999999998</v>
      </c>
      <c r="G1557" t="s">
        <v>5836</v>
      </c>
      <c r="H1557" s="1">
        <f>IF(COUNTIF(G$2:G1557,G1557)=1,1,0)</f>
        <v>1</v>
      </c>
      <c r="I1557" s="1">
        <v>2</v>
      </c>
      <c r="J1557" s="1">
        <v>0</v>
      </c>
      <c r="K1557" s="1">
        <v>10.958399999999983</v>
      </c>
      <c r="L1557" s="12">
        <f>VLOOKUP(train[[#This Row],[Sub-Category]],Análisis_ABC_XYZ[[#Headers],[#Data]],4,FALSE)</f>
        <v>0.41105220110552465</v>
      </c>
    </row>
    <row r="1558" spans="1:12" x14ac:dyDescent="0.35">
      <c r="A1558" s="2">
        <v>42324</v>
      </c>
      <c r="B1558" s="1" t="s">
        <v>84</v>
      </c>
      <c r="C1558" s="1" t="s">
        <v>354</v>
      </c>
      <c r="D1558" s="1" t="s">
        <v>14</v>
      </c>
      <c r="E1558" s="1" t="s">
        <v>20</v>
      </c>
      <c r="F1558" s="18">
        <v>169.45</v>
      </c>
      <c r="G1558" t="s">
        <v>3985</v>
      </c>
      <c r="H1558" s="1">
        <f>IF(COUNTIF(G$2:G1558,G1558)=1,1,0)</f>
        <v>1</v>
      </c>
      <c r="I1558" s="1">
        <v>5</v>
      </c>
      <c r="J1558" s="1">
        <v>0</v>
      </c>
      <c r="K1558" s="1">
        <v>42.362499999999997</v>
      </c>
      <c r="L1558" s="12">
        <f>VLOOKUP(train[[#This Row],[Sub-Category]],Análisis_ABC_XYZ[[#Headers],[#Data]],4,FALSE)</f>
        <v>0.44610841445725197</v>
      </c>
    </row>
    <row r="1559" spans="1:12" x14ac:dyDescent="0.35">
      <c r="A1559" s="2">
        <v>42324</v>
      </c>
      <c r="B1559" s="1" t="s">
        <v>12</v>
      </c>
      <c r="C1559" s="1" t="s">
        <v>837</v>
      </c>
      <c r="D1559" s="1" t="s">
        <v>26</v>
      </c>
      <c r="E1559" s="1" t="s">
        <v>27</v>
      </c>
      <c r="F1559" s="18">
        <v>79.968000000000004</v>
      </c>
      <c r="G1559" t="s">
        <v>5932</v>
      </c>
      <c r="H1559" s="1">
        <f>IF(COUNTIF(G$2:G1559,G1559)=1,1,0)</f>
        <v>0</v>
      </c>
      <c r="I1559" s="1">
        <v>4</v>
      </c>
      <c r="J1559" s="1">
        <v>0.2</v>
      </c>
      <c r="K1559" s="1">
        <v>-17.992799999999999</v>
      </c>
      <c r="L1559" s="12">
        <f>VLOOKUP(train[[#This Row],[Sub-Category]],Análisis_ABC_XYZ[[#Headers],[#Data]],4,FALSE)</f>
        <v>0.41105220110552465</v>
      </c>
    </row>
    <row r="1560" spans="1:12" x14ac:dyDescent="0.35">
      <c r="A1560" s="2">
        <v>42324</v>
      </c>
      <c r="B1560" s="1" t="s">
        <v>84</v>
      </c>
      <c r="C1560" s="1" t="s">
        <v>1429</v>
      </c>
      <c r="D1560" s="1" t="s">
        <v>14</v>
      </c>
      <c r="E1560" s="1" t="s">
        <v>61</v>
      </c>
      <c r="F1560" s="18">
        <v>78.349999999999994</v>
      </c>
      <c r="G1560" t="s">
        <v>3985</v>
      </c>
      <c r="H1560" s="1">
        <f>IF(COUNTIF(G$2:G1560,G1560)=1,1,0)</f>
        <v>0</v>
      </c>
      <c r="I1560" s="1">
        <v>5</v>
      </c>
      <c r="J1560" s="1">
        <v>0</v>
      </c>
      <c r="K1560" s="1">
        <v>36.824499999999993</v>
      </c>
      <c r="L1560" s="12">
        <f>VLOOKUP(train[[#This Row],[Sub-Category]],Análisis_ABC_XYZ[[#Headers],[#Data]],4,FALSE)</f>
        <v>0.44424167803735209</v>
      </c>
    </row>
    <row r="1561" spans="1:12" x14ac:dyDescent="0.35">
      <c r="A1561" s="2">
        <v>42324</v>
      </c>
      <c r="B1561" s="1" t="s">
        <v>72</v>
      </c>
      <c r="C1561" s="1" t="s">
        <v>1462</v>
      </c>
      <c r="D1561" s="1" t="s">
        <v>8</v>
      </c>
      <c r="E1561" s="1" t="s">
        <v>11</v>
      </c>
      <c r="F1561" s="18">
        <v>37.295999999999999</v>
      </c>
      <c r="G1561" t="s">
        <v>5977</v>
      </c>
      <c r="H1561" s="1">
        <f>IF(COUNTIF(G$2:G1561,G1561)=1,1,0)</f>
        <v>1</v>
      </c>
      <c r="I1561" s="1">
        <v>2</v>
      </c>
      <c r="J1561" s="1">
        <v>0.3</v>
      </c>
      <c r="K1561" s="1">
        <v>-1.0656000000000017</v>
      </c>
      <c r="L1561" s="12">
        <f>VLOOKUP(train[[#This Row],[Sub-Category]],Análisis_ABC_XYZ[[#Headers],[#Data]],4,FALSE)</f>
        <v>0.46529189879902266</v>
      </c>
    </row>
    <row r="1562" spans="1:12" x14ac:dyDescent="0.35">
      <c r="A1562" s="2">
        <v>42324</v>
      </c>
      <c r="B1562" s="1" t="s">
        <v>84</v>
      </c>
      <c r="C1562" s="1" t="s">
        <v>1507</v>
      </c>
      <c r="D1562" s="1" t="s">
        <v>14</v>
      </c>
      <c r="E1562" s="1" t="s">
        <v>36</v>
      </c>
      <c r="F1562" s="18">
        <v>31.68</v>
      </c>
      <c r="G1562" t="s">
        <v>3985</v>
      </c>
      <c r="H1562" s="1">
        <f>IF(COUNTIF(G$2:G1562,G1562)=1,1,0)</f>
        <v>0</v>
      </c>
      <c r="I1562" s="1">
        <v>6</v>
      </c>
      <c r="J1562" s="1">
        <v>0</v>
      </c>
      <c r="K1562" s="1">
        <v>14.256</v>
      </c>
      <c r="L1562" s="12">
        <f>VLOOKUP(train[[#This Row],[Sub-Category]],Análisis_ABC_XYZ[[#Headers],[#Data]],4,FALSE)</f>
        <v>0.43613829632717294</v>
      </c>
    </row>
    <row r="1563" spans="1:12" x14ac:dyDescent="0.35">
      <c r="A1563" s="2">
        <v>42324</v>
      </c>
      <c r="B1563" s="1" t="s">
        <v>84</v>
      </c>
      <c r="C1563" s="1" t="s">
        <v>54</v>
      </c>
      <c r="D1563" s="1" t="s">
        <v>14</v>
      </c>
      <c r="E1563" s="1" t="s">
        <v>29</v>
      </c>
      <c r="F1563" s="18">
        <v>29.12</v>
      </c>
      <c r="G1563" t="s">
        <v>3985</v>
      </c>
      <c r="H1563" s="1">
        <f>IF(COUNTIF(G$2:G1563,G1563)=1,1,0)</f>
        <v>0</v>
      </c>
      <c r="I1563" s="1">
        <v>4</v>
      </c>
      <c r="J1563" s="1">
        <v>0</v>
      </c>
      <c r="K1563" s="1">
        <v>14.268800000000001</v>
      </c>
      <c r="L1563" s="12">
        <f>VLOOKUP(train[[#This Row],[Sub-Category]],Análisis_ABC_XYZ[[#Headers],[#Data]],4,FALSE)</f>
        <v>0.46881743173671325</v>
      </c>
    </row>
    <row r="1564" spans="1:12" x14ac:dyDescent="0.35">
      <c r="A1564" s="2">
        <v>42324</v>
      </c>
      <c r="B1564" s="1" t="s">
        <v>12</v>
      </c>
      <c r="C1564" s="1" t="s">
        <v>775</v>
      </c>
      <c r="D1564" s="1" t="s">
        <v>14</v>
      </c>
      <c r="E1564" s="1" t="s">
        <v>15</v>
      </c>
      <c r="F1564" s="18">
        <v>5.22</v>
      </c>
      <c r="G1564" t="s">
        <v>2536</v>
      </c>
      <c r="H1564" s="1">
        <f>IF(COUNTIF(G$2:G1564,G1564)=1,1,0)</f>
        <v>1</v>
      </c>
      <c r="I1564" s="1">
        <v>2</v>
      </c>
      <c r="J1564" s="1">
        <v>0</v>
      </c>
      <c r="K1564" s="1">
        <v>2.4011999999999998</v>
      </c>
      <c r="L1564" s="12">
        <f>VLOOKUP(train[[#This Row],[Sub-Category]],Análisis_ABC_XYZ[[#Headers],[#Data]],4,FALSE)</f>
        <v>0.4647369236065339</v>
      </c>
    </row>
    <row r="1565" spans="1:12" x14ac:dyDescent="0.35">
      <c r="A1565" s="2">
        <v>42325</v>
      </c>
      <c r="B1565" s="1" t="s">
        <v>89</v>
      </c>
      <c r="C1565" s="1" t="s">
        <v>1316</v>
      </c>
      <c r="D1565" s="1" t="s">
        <v>8</v>
      </c>
      <c r="E1565" s="1" t="s">
        <v>9</v>
      </c>
      <c r="F1565" s="18">
        <v>4007.8400000000006</v>
      </c>
      <c r="G1565" t="s">
        <v>6725</v>
      </c>
      <c r="H1565" s="1">
        <f>IF(COUNTIF(G$2:G1565,G1565)=1,1,0)</f>
        <v>1</v>
      </c>
      <c r="I1565" s="1">
        <v>10</v>
      </c>
      <c r="J1565" s="1">
        <v>0.2</v>
      </c>
      <c r="K1565" s="1">
        <v>-50.098000000000297</v>
      </c>
      <c r="L1565" s="12">
        <f>VLOOKUP(train[[#This Row],[Sub-Category]],Análisis_ABC_XYZ[[#Headers],[#Data]],4,FALSE)</f>
        <v>0.5176847302647779</v>
      </c>
    </row>
    <row r="1566" spans="1:12" x14ac:dyDescent="0.35">
      <c r="A1566" s="2">
        <v>42325</v>
      </c>
      <c r="B1566" s="1" t="s">
        <v>81</v>
      </c>
      <c r="C1566" s="1" t="s">
        <v>1141</v>
      </c>
      <c r="D1566" s="1" t="s">
        <v>14</v>
      </c>
      <c r="E1566" s="1" t="s">
        <v>20</v>
      </c>
      <c r="F1566" s="18">
        <v>2934.33</v>
      </c>
      <c r="G1566" t="s">
        <v>4599</v>
      </c>
      <c r="H1566" s="1">
        <f>IF(COUNTIF(G$2:G1566,G1566)=1,1,0)</f>
        <v>1</v>
      </c>
      <c r="I1566" s="1">
        <v>7</v>
      </c>
      <c r="J1566" s="1">
        <v>0</v>
      </c>
      <c r="K1566" s="1">
        <v>792.26910000000021</v>
      </c>
      <c r="L1566" s="12">
        <f>VLOOKUP(train[[#This Row],[Sub-Category]],Análisis_ABC_XYZ[[#Headers],[#Data]],4,FALSE)</f>
        <v>0.44610841445725197</v>
      </c>
    </row>
    <row r="1567" spans="1:12" x14ac:dyDescent="0.35">
      <c r="A1567" s="2">
        <v>42325</v>
      </c>
      <c r="B1567" s="1" t="s">
        <v>89</v>
      </c>
      <c r="C1567" s="1" t="s">
        <v>1244</v>
      </c>
      <c r="D1567" s="1" t="s">
        <v>14</v>
      </c>
      <c r="E1567" s="1" t="s">
        <v>29</v>
      </c>
      <c r="F1567" s="18">
        <v>2152.7760000000003</v>
      </c>
      <c r="G1567" t="s">
        <v>6725</v>
      </c>
      <c r="H1567" s="1">
        <f>IF(COUNTIF(G$2:G1567,G1567)=1,1,0)</f>
        <v>0</v>
      </c>
      <c r="I1567" s="1">
        <v>3</v>
      </c>
      <c r="J1567" s="1">
        <v>0.2</v>
      </c>
      <c r="K1567" s="1">
        <v>726.56189999999981</v>
      </c>
      <c r="L1567" s="12">
        <f>VLOOKUP(train[[#This Row],[Sub-Category]],Análisis_ABC_XYZ[[#Headers],[#Data]],4,FALSE)</f>
        <v>0.46881743173671325</v>
      </c>
    </row>
    <row r="1568" spans="1:12" x14ac:dyDescent="0.35">
      <c r="A1568" s="2">
        <v>42325</v>
      </c>
      <c r="B1568" s="1" t="s">
        <v>12</v>
      </c>
      <c r="C1568" s="1" t="s">
        <v>720</v>
      </c>
      <c r="D1568" s="1" t="s">
        <v>14</v>
      </c>
      <c r="E1568" s="1" t="s">
        <v>36</v>
      </c>
      <c r="F1568" s="18">
        <v>733.94999999999993</v>
      </c>
      <c r="G1568" t="s">
        <v>5087</v>
      </c>
      <c r="H1568" s="1">
        <f>IF(COUNTIF(G$2:G1568,G1568)=1,1,0)</f>
        <v>1</v>
      </c>
      <c r="I1568" s="1">
        <v>7</v>
      </c>
      <c r="J1568" s="1">
        <v>0</v>
      </c>
      <c r="K1568" s="1">
        <v>352.29599999999999</v>
      </c>
      <c r="L1568" s="12">
        <f>VLOOKUP(train[[#This Row],[Sub-Category]],Análisis_ABC_XYZ[[#Headers],[#Data]],4,FALSE)</f>
        <v>0.43613829632717294</v>
      </c>
    </row>
    <row r="1569" spans="1:12" x14ac:dyDescent="0.35">
      <c r="A1569" s="2">
        <v>42325</v>
      </c>
      <c r="B1569" s="1" t="s">
        <v>52</v>
      </c>
      <c r="C1569" s="1" t="s">
        <v>563</v>
      </c>
      <c r="D1569" s="1" t="s">
        <v>8</v>
      </c>
      <c r="E1569" s="1" t="s">
        <v>11</v>
      </c>
      <c r="F1569" s="18">
        <v>657.93</v>
      </c>
      <c r="G1569" t="s">
        <v>5301</v>
      </c>
      <c r="H1569" s="1">
        <f>IF(COUNTIF(G$2:G1569,G1569)=1,1,0)</f>
        <v>1</v>
      </c>
      <c r="I1569" s="1">
        <v>5</v>
      </c>
      <c r="J1569" s="1">
        <v>0.3</v>
      </c>
      <c r="K1569" s="1">
        <v>-93.989999999999952</v>
      </c>
      <c r="L1569" s="12">
        <f>VLOOKUP(train[[#This Row],[Sub-Category]],Análisis_ABC_XYZ[[#Headers],[#Data]],4,FALSE)</f>
        <v>0.46529189879902266</v>
      </c>
    </row>
    <row r="1570" spans="1:12" x14ac:dyDescent="0.35">
      <c r="A1570" s="2">
        <v>42325</v>
      </c>
      <c r="B1570" s="1" t="s">
        <v>76</v>
      </c>
      <c r="C1570" s="1" t="s">
        <v>1059</v>
      </c>
      <c r="D1570" s="1" t="s">
        <v>8</v>
      </c>
      <c r="E1570" s="1" t="s">
        <v>11</v>
      </c>
      <c r="F1570" s="18">
        <v>479.90000000000003</v>
      </c>
      <c r="G1570" t="s">
        <v>4465</v>
      </c>
      <c r="H1570" s="1">
        <f>IF(COUNTIF(G$2:G1570,G1570)=1,1,0)</f>
        <v>1</v>
      </c>
      <c r="I1570" s="1">
        <v>5</v>
      </c>
      <c r="J1570" s="1">
        <v>0</v>
      </c>
      <c r="K1570" s="1">
        <v>81.58299999999997</v>
      </c>
      <c r="L1570" s="12">
        <f>VLOOKUP(train[[#This Row],[Sub-Category]],Análisis_ABC_XYZ[[#Headers],[#Data]],4,FALSE)</f>
        <v>0.46529189879902266</v>
      </c>
    </row>
    <row r="1571" spans="1:12" x14ac:dyDescent="0.35">
      <c r="A1571" s="2">
        <v>42325</v>
      </c>
      <c r="B1571" s="1" t="s">
        <v>12</v>
      </c>
      <c r="C1571" s="1" t="s">
        <v>1026</v>
      </c>
      <c r="D1571" s="1" t="s">
        <v>26</v>
      </c>
      <c r="E1571" s="1" t="s">
        <v>56</v>
      </c>
      <c r="F1571" s="18">
        <v>99.98</v>
      </c>
      <c r="G1571" t="s">
        <v>5087</v>
      </c>
      <c r="H1571" s="1">
        <f>IF(COUNTIF(G$2:G1571,G1571)=1,1,0)</f>
        <v>0</v>
      </c>
      <c r="I1571" s="1">
        <v>2</v>
      </c>
      <c r="J1571" s="1">
        <v>0</v>
      </c>
      <c r="K1571" s="1">
        <v>7.9983999999999895</v>
      </c>
      <c r="L1571" s="12">
        <f>VLOOKUP(train[[#This Row],[Sub-Category]],Análisis_ABC_XYZ[[#Headers],[#Data]],4,FALSE)</f>
        <v>0.52062335344040378</v>
      </c>
    </row>
    <row r="1572" spans="1:12" x14ac:dyDescent="0.35">
      <c r="A1572" s="2">
        <v>42325</v>
      </c>
      <c r="B1572" s="1" t="s">
        <v>12</v>
      </c>
      <c r="C1572" s="1" t="s">
        <v>1500</v>
      </c>
      <c r="D1572" s="1" t="s">
        <v>14</v>
      </c>
      <c r="E1572" s="1" t="s">
        <v>31</v>
      </c>
      <c r="F1572" s="18">
        <v>241.44</v>
      </c>
      <c r="G1572" t="s">
        <v>5087</v>
      </c>
      <c r="H1572" s="1">
        <f>IF(COUNTIF(G$2:G1572,G1572)=1,1,0)</f>
        <v>0</v>
      </c>
      <c r="I1572" s="1">
        <v>3</v>
      </c>
      <c r="J1572" s="1">
        <v>0</v>
      </c>
      <c r="K1572" s="1">
        <v>72.431999999999988</v>
      </c>
      <c r="L1572" s="12">
        <f>VLOOKUP(train[[#This Row],[Sub-Category]],Análisis_ABC_XYZ[[#Headers],[#Data]],4,FALSE)</f>
        <v>0.49507917887403441</v>
      </c>
    </row>
    <row r="1573" spans="1:12" x14ac:dyDescent="0.35">
      <c r="A1573" s="2">
        <v>42325</v>
      </c>
      <c r="B1573" s="1" t="s">
        <v>81</v>
      </c>
      <c r="C1573" s="1" t="s">
        <v>1556</v>
      </c>
      <c r="D1573" s="1" t="s">
        <v>8</v>
      </c>
      <c r="E1573" s="1" t="s">
        <v>22</v>
      </c>
      <c r="F1573" s="18">
        <v>124.41</v>
      </c>
      <c r="G1573" t="s">
        <v>4599</v>
      </c>
      <c r="H1573" s="1">
        <f>IF(COUNTIF(G$2:G1573,G1573)=1,1,0)</f>
        <v>0</v>
      </c>
      <c r="I1573" s="1">
        <v>3</v>
      </c>
      <c r="J1573" s="1">
        <v>0</v>
      </c>
      <c r="K1573" s="1">
        <v>14.929199999999994</v>
      </c>
      <c r="L1573" s="12">
        <f>VLOOKUP(train[[#This Row],[Sub-Category]],Análisis_ABC_XYZ[[#Headers],[#Data]],4,FALSE)</f>
        <v>0.4595170286641902</v>
      </c>
    </row>
    <row r="1574" spans="1:12" x14ac:dyDescent="0.35">
      <c r="A1574" s="2">
        <v>42325</v>
      </c>
      <c r="B1574" s="1" t="s">
        <v>81</v>
      </c>
      <c r="C1574" s="1" t="s">
        <v>748</v>
      </c>
      <c r="D1574" s="1" t="s">
        <v>14</v>
      </c>
      <c r="E1574" s="1" t="s">
        <v>24</v>
      </c>
      <c r="F1574" s="18">
        <v>57.75</v>
      </c>
      <c r="G1574" t="s">
        <v>4599</v>
      </c>
      <c r="H1574" s="1">
        <f>IF(COUNTIF(G$2:G1574,G1574)=1,1,0)</f>
        <v>0</v>
      </c>
      <c r="I1574" s="1">
        <v>5</v>
      </c>
      <c r="J1574" s="1">
        <v>0</v>
      </c>
      <c r="K1574" s="1">
        <v>26.564999999999998</v>
      </c>
      <c r="L1574" s="12">
        <f>VLOOKUP(train[[#This Row],[Sub-Category]],Análisis_ABC_XYZ[[#Headers],[#Data]],4,FALSE)</f>
        <v>0.45632477063632687</v>
      </c>
    </row>
    <row r="1575" spans="1:12" x14ac:dyDescent="0.35">
      <c r="A1575" s="2">
        <v>42325</v>
      </c>
      <c r="B1575" s="1" t="s">
        <v>89</v>
      </c>
      <c r="C1575" s="1" t="s">
        <v>758</v>
      </c>
      <c r="D1575" s="1" t="s">
        <v>14</v>
      </c>
      <c r="E1575" s="1" t="s">
        <v>36</v>
      </c>
      <c r="F1575" s="18">
        <v>34.44</v>
      </c>
      <c r="G1575" t="s">
        <v>4157</v>
      </c>
      <c r="H1575" s="1">
        <f>IF(COUNTIF(G$2:G1575,G1575)=1,1,0)</f>
        <v>1</v>
      </c>
      <c r="I1575" s="1">
        <v>3</v>
      </c>
      <c r="J1575" s="1">
        <v>0</v>
      </c>
      <c r="K1575" s="1">
        <v>17.22</v>
      </c>
      <c r="L1575" s="12">
        <f>VLOOKUP(train[[#This Row],[Sub-Category]],Análisis_ABC_XYZ[[#Headers],[#Data]],4,FALSE)</f>
        <v>0.43613829632717294</v>
      </c>
    </row>
    <row r="1576" spans="1:12" x14ac:dyDescent="0.35">
      <c r="A1576" s="2">
        <v>42325</v>
      </c>
      <c r="B1576" s="1" t="s">
        <v>52</v>
      </c>
      <c r="C1576" s="1" t="s">
        <v>629</v>
      </c>
      <c r="D1576" s="1" t="s">
        <v>14</v>
      </c>
      <c r="E1576" s="1" t="s">
        <v>36</v>
      </c>
      <c r="F1576" s="18">
        <v>12.448</v>
      </c>
      <c r="G1576" t="s">
        <v>5301</v>
      </c>
      <c r="H1576" s="1">
        <f>IF(COUNTIF(G$2:G1576,G1576)=1,1,0)</f>
        <v>0</v>
      </c>
      <c r="I1576" s="1">
        <v>2</v>
      </c>
      <c r="J1576" s="1">
        <v>0.2</v>
      </c>
      <c r="K1576" s="1">
        <v>3.8899999999999988</v>
      </c>
      <c r="L1576" s="12">
        <f>VLOOKUP(train[[#This Row],[Sub-Category]],Análisis_ABC_XYZ[[#Headers],[#Data]],4,FALSE)</f>
        <v>0.43613829632717294</v>
      </c>
    </row>
    <row r="1577" spans="1:12" x14ac:dyDescent="0.35">
      <c r="A1577" s="2">
        <v>42325</v>
      </c>
      <c r="B1577" s="1" t="s">
        <v>39</v>
      </c>
      <c r="C1577" s="1" t="s">
        <v>159</v>
      </c>
      <c r="D1577" s="1" t="s">
        <v>14</v>
      </c>
      <c r="E1577" s="1" t="s">
        <v>61</v>
      </c>
      <c r="F1577" s="18">
        <v>7.080000000000001</v>
      </c>
      <c r="G1577" t="s">
        <v>2734</v>
      </c>
      <c r="H1577" s="1">
        <f>IF(COUNTIF(G$2:G1577,G1577)=1,1,0)</f>
        <v>1</v>
      </c>
      <c r="I1577" s="1">
        <v>3</v>
      </c>
      <c r="J1577" s="1">
        <v>0.2</v>
      </c>
      <c r="K1577" s="1">
        <v>2.4779999999999989</v>
      </c>
      <c r="L1577" s="12">
        <f>VLOOKUP(train[[#This Row],[Sub-Category]],Análisis_ABC_XYZ[[#Headers],[#Data]],4,FALSE)</f>
        <v>0.44424167803735209</v>
      </c>
    </row>
    <row r="1578" spans="1:12" x14ac:dyDescent="0.35">
      <c r="A1578" s="2">
        <v>42326</v>
      </c>
      <c r="B1578" s="1" t="s">
        <v>37</v>
      </c>
      <c r="C1578" s="1" t="s">
        <v>1029</v>
      </c>
      <c r="D1578" s="1" t="s">
        <v>8</v>
      </c>
      <c r="E1578" s="1" t="s">
        <v>18</v>
      </c>
      <c r="F1578" s="18">
        <v>730.2</v>
      </c>
      <c r="G1578" t="s">
        <v>4814</v>
      </c>
      <c r="H1578" s="1">
        <f>IF(COUNTIF(G$2:G1578,G1578)=1,1,0)</f>
        <v>1</v>
      </c>
      <c r="I1578" s="1">
        <v>4</v>
      </c>
      <c r="J1578" s="1">
        <v>0</v>
      </c>
      <c r="K1578" s="1">
        <v>94.926000000000045</v>
      </c>
      <c r="L1578" s="12">
        <f>VLOOKUP(train[[#This Row],[Sub-Category]],Análisis_ABC_XYZ[[#Headers],[#Data]],4,FALSE)</f>
        <v>0.55975208308209756</v>
      </c>
    </row>
    <row r="1579" spans="1:12" x14ac:dyDescent="0.35">
      <c r="A1579" s="2">
        <v>42326</v>
      </c>
      <c r="B1579" s="1" t="s">
        <v>52</v>
      </c>
      <c r="C1579" s="1" t="s">
        <v>1593</v>
      </c>
      <c r="D1579" s="1" t="s">
        <v>26</v>
      </c>
      <c r="E1579" s="1" t="s">
        <v>27</v>
      </c>
      <c r="F1579" s="18">
        <v>539.96399999999994</v>
      </c>
      <c r="G1579" t="s">
        <v>3603</v>
      </c>
      <c r="H1579" s="1">
        <f>IF(COUNTIF(G$2:G1579,G1579)=1,1,0)</f>
        <v>1</v>
      </c>
      <c r="I1579" s="1">
        <v>6</v>
      </c>
      <c r="J1579" s="1">
        <v>0.4</v>
      </c>
      <c r="K1579" s="1">
        <v>-107.99280000000002</v>
      </c>
      <c r="L1579" s="12">
        <f>VLOOKUP(train[[#This Row],[Sub-Category]],Análisis_ABC_XYZ[[#Headers],[#Data]],4,FALSE)</f>
        <v>0.41105220110552465</v>
      </c>
    </row>
    <row r="1580" spans="1:12" x14ac:dyDescent="0.35">
      <c r="A1580" s="2">
        <v>42326</v>
      </c>
      <c r="B1580" s="1" t="s">
        <v>72</v>
      </c>
      <c r="C1580" s="1" t="s">
        <v>1732</v>
      </c>
      <c r="D1580" s="1" t="s">
        <v>8</v>
      </c>
      <c r="E1580" s="1" t="s">
        <v>9</v>
      </c>
      <c r="F1580" s="18">
        <v>424.11599999999999</v>
      </c>
      <c r="G1580" t="s">
        <v>3973</v>
      </c>
      <c r="H1580" s="1">
        <f>IF(COUNTIF(G$2:G1580,G1580)=1,1,0)</f>
        <v>1</v>
      </c>
      <c r="I1580" s="1">
        <v>6</v>
      </c>
      <c r="J1580" s="1">
        <v>0.3</v>
      </c>
      <c r="K1580" s="1">
        <v>-30.293999999999983</v>
      </c>
      <c r="L1580" s="12">
        <f>VLOOKUP(train[[#This Row],[Sub-Category]],Análisis_ABC_XYZ[[#Headers],[#Data]],4,FALSE)</f>
        <v>0.5176847302647779</v>
      </c>
    </row>
    <row r="1581" spans="1:12" x14ac:dyDescent="0.35">
      <c r="A1581" s="2">
        <v>42326</v>
      </c>
      <c r="B1581" s="1" t="s">
        <v>42</v>
      </c>
      <c r="C1581" s="1" t="s">
        <v>605</v>
      </c>
      <c r="D1581" s="1" t="s">
        <v>8</v>
      </c>
      <c r="E1581" s="1" t="s">
        <v>11</v>
      </c>
      <c r="F1581" s="18">
        <v>392.93999999999994</v>
      </c>
      <c r="G1581" t="s">
        <v>6008</v>
      </c>
      <c r="H1581" s="1">
        <f>IF(COUNTIF(G$2:G1581,G1581)=1,1,0)</f>
        <v>1</v>
      </c>
      <c r="I1581" s="1">
        <v>3</v>
      </c>
      <c r="J1581" s="1">
        <v>0</v>
      </c>
      <c r="K1581" s="1">
        <v>43.223399999999984</v>
      </c>
      <c r="L1581" s="12">
        <f>VLOOKUP(train[[#This Row],[Sub-Category]],Análisis_ABC_XYZ[[#Headers],[#Data]],4,FALSE)</f>
        <v>0.46529189879902266</v>
      </c>
    </row>
    <row r="1582" spans="1:12" x14ac:dyDescent="0.35">
      <c r="A1582" s="2">
        <v>42326</v>
      </c>
      <c r="B1582" s="1" t="s">
        <v>72</v>
      </c>
      <c r="C1582" s="1" t="s">
        <v>685</v>
      </c>
      <c r="D1582" s="1" t="s">
        <v>14</v>
      </c>
      <c r="E1582" s="1" t="s">
        <v>20</v>
      </c>
      <c r="F1582" s="18">
        <v>381.72</v>
      </c>
      <c r="G1582" t="s">
        <v>3973</v>
      </c>
      <c r="H1582" s="1">
        <f>IF(COUNTIF(G$2:G1582,G1582)=1,1,0)</f>
        <v>0</v>
      </c>
      <c r="I1582" s="1">
        <v>5</v>
      </c>
      <c r="J1582" s="1">
        <v>0.2</v>
      </c>
      <c r="K1582" s="1">
        <v>-66.801000000000045</v>
      </c>
      <c r="L1582" s="12">
        <f>VLOOKUP(train[[#This Row],[Sub-Category]],Análisis_ABC_XYZ[[#Headers],[#Data]],4,FALSE)</f>
        <v>0.44610841445725197</v>
      </c>
    </row>
    <row r="1583" spans="1:12" x14ac:dyDescent="0.35">
      <c r="A1583" s="2">
        <v>42326</v>
      </c>
      <c r="B1583" s="1" t="s">
        <v>72</v>
      </c>
      <c r="C1583" s="1" t="s">
        <v>333</v>
      </c>
      <c r="D1583" s="1" t="s">
        <v>8</v>
      </c>
      <c r="E1583" s="1" t="s">
        <v>18</v>
      </c>
      <c r="F1583" s="18">
        <v>292.10000000000002</v>
      </c>
      <c r="G1583" t="s">
        <v>3973</v>
      </c>
      <c r="H1583" s="1">
        <f>IF(COUNTIF(G$2:G1583,G1583)=1,1,0)</f>
        <v>0</v>
      </c>
      <c r="I1583" s="1">
        <v>4</v>
      </c>
      <c r="J1583" s="1">
        <v>0.5</v>
      </c>
      <c r="K1583" s="1">
        <v>-175.26000000000005</v>
      </c>
      <c r="L1583" s="12">
        <f>VLOOKUP(train[[#This Row],[Sub-Category]],Análisis_ABC_XYZ[[#Headers],[#Data]],4,FALSE)</f>
        <v>0.55975208308209756</v>
      </c>
    </row>
    <row r="1584" spans="1:12" x14ac:dyDescent="0.35">
      <c r="A1584" s="2">
        <v>42326</v>
      </c>
      <c r="B1584" s="1" t="s">
        <v>145</v>
      </c>
      <c r="C1584" s="1" t="s">
        <v>1413</v>
      </c>
      <c r="D1584" s="1" t="s">
        <v>8</v>
      </c>
      <c r="E1584" s="1" t="s">
        <v>18</v>
      </c>
      <c r="F1584" s="18">
        <v>145.97999999999999</v>
      </c>
      <c r="G1584" t="s">
        <v>5420</v>
      </c>
      <c r="H1584" s="1">
        <f>IF(COUNTIF(G$2:G1584,G1584)=1,1,0)</f>
        <v>1</v>
      </c>
      <c r="I1584" s="1">
        <v>2</v>
      </c>
      <c r="J1584" s="1">
        <v>0.5</v>
      </c>
      <c r="K1584" s="1">
        <v>-99.266399999999976</v>
      </c>
      <c r="L1584" s="12">
        <f>VLOOKUP(train[[#This Row],[Sub-Category]],Análisis_ABC_XYZ[[#Headers],[#Data]],4,FALSE)</f>
        <v>0.55975208308209756</v>
      </c>
    </row>
    <row r="1585" spans="1:12" x14ac:dyDescent="0.35">
      <c r="A1585" s="2">
        <v>42326</v>
      </c>
      <c r="B1585" s="1" t="s">
        <v>37</v>
      </c>
      <c r="C1585" s="1" t="s">
        <v>632</v>
      </c>
      <c r="D1585" s="1" t="s">
        <v>8</v>
      </c>
      <c r="E1585" s="1" t="s">
        <v>22</v>
      </c>
      <c r="F1585" s="18">
        <v>137.54</v>
      </c>
      <c r="G1585" t="s">
        <v>4814</v>
      </c>
      <c r="H1585" s="1">
        <f>IF(COUNTIF(G$2:G1585,G1585)=1,1,0)</f>
        <v>0</v>
      </c>
      <c r="I1585" s="1">
        <v>2</v>
      </c>
      <c r="J1585" s="1">
        <v>0</v>
      </c>
      <c r="K1585" s="1">
        <v>55.016000000000005</v>
      </c>
      <c r="L1585" s="12">
        <f>VLOOKUP(train[[#This Row],[Sub-Category]],Análisis_ABC_XYZ[[#Headers],[#Data]],4,FALSE)</f>
        <v>0.4595170286641902</v>
      </c>
    </row>
    <row r="1586" spans="1:12" x14ac:dyDescent="0.35">
      <c r="A1586" s="2">
        <v>42326</v>
      </c>
      <c r="B1586" s="1" t="s">
        <v>52</v>
      </c>
      <c r="C1586" s="1" t="s">
        <v>125</v>
      </c>
      <c r="D1586" s="1" t="s">
        <v>14</v>
      </c>
      <c r="E1586" s="1" t="s">
        <v>20</v>
      </c>
      <c r="F1586" s="18">
        <v>76.792000000000002</v>
      </c>
      <c r="G1586" t="s">
        <v>3603</v>
      </c>
      <c r="H1586" s="1">
        <f>IF(COUNTIF(G$2:G1586,G1586)=1,1,0)</f>
        <v>0</v>
      </c>
      <c r="I1586" s="1">
        <v>1</v>
      </c>
      <c r="J1586" s="1">
        <v>0.2</v>
      </c>
      <c r="K1586" s="1">
        <v>-16.318300000000001</v>
      </c>
      <c r="L1586" s="12">
        <f>VLOOKUP(train[[#This Row],[Sub-Category]],Análisis_ABC_XYZ[[#Headers],[#Data]],4,FALSE)</f>
        <v>0.44610841445725197</v>
      </c>
    </row>
    <row r="1587" spans="1:12" x14ac:dyDescent="0.35">
      <c r="A1587" s="2">
        <v>42326</v>
      </c>
      <c r="B1587" s="1" t="s">
        <v>76</v>
      </c>
      <c r="C1587" s="1" t="s">
        <v>1751</v>
      </c>
      <c r="D1587" s="1" t="s">
        <v>14</v>
      </c>
      <c r="E1587" s="1" t="s">
        <v>20</v>
      </c>
      <c r="F1587" s="18">
        <v>67.150000000000006</v>
      </c>
      <c r="G1587" t="s">
        <v>4731</v>
      </c>
      <c r="H1587" s="1">
        <f>IF(COUNTIF(G$2:G1587,G1587)=1,1,0)</f>
        <v>1</v>
      </c>
      <c r="I1587" s="1">
        <v>5</v>
      </c>
      <c r="J1587" s="1">
        <v>0</v>
      </c>
      <c r="K1587" s="1">
        <v>16.787500000000001</v>
      </c>
      <c r="L1587" s="12">
        <f>VLOOKUP(train[[#This Row],[Sub-Category]],Análisis_ABC_XYZ[[#Headers],[#Data]],4,FALSE)</f>
        <v>0.44610841445725197</v>
      </c>
    </row>
    <row r="1588" spans="1:12" x14ac:dyDescent="0.35">
      <c r="A1588" s="2">
        <v>42326</v>
      </c>
      <c r="B1588" s="1" t="s">
        <v>52</v>
      </c>
      <c r="C1588" s="1" t="s">
        <v>1068</v>
      </c>
      <c r="D1588" s="1" t="s">
        <v>8</v>
      </c>
      <c r="E1588" s="1" t="s">
        <v>22</v>
      </c>
      <c r="F1588" s="18">
        <v>60.311999999999998</v>
      </c>
      <c r="G1588" t="s">
        <v>3603</v>
      </c>
      <c r="H1588" s="1">
        <f>IF(COUNTIF(G$2:G1588,G1588)=1,1,0)</f>
        <v>0</v>
      </c>
      <c r="I1588" s="1">
        <v>3</v>
      </c>
      <c r="J1588" s="1">
        <v>0.2</v>
      </c>
      <c r="K1588" s="1">
        <v>5.2773000000000003</v>
      </c>
      <c r="L1588" s="12">
        <f>VLOOKUP(train[[#This Row],[Sub-Category]],Análisis_ABC_XYZ[[#Headers],[#Data]],4,FALSE)</f>
        <v>0.4595170286641902</v>
      </c>
    </row>
    <row r="1589" spans="1:12" x14ac:dyDescent="0.35">
      <c r="A1589" s="2">
        <v>42326</v>
      </c>
      <c r="B1589" s="1" t="s">
        <v>52</v>
      </c>
      <c r="C1589" s="1" t="s">
        <v>38</v>
      </c>
      <c r="D1589" s="1" t="s">
        <v>14</v>
      </c>
      <c r="E1589" s="1" t="s">
        <v>29</v>
      </c>
      <c r="F1589" s="18">
        <v>50.997000000000007</v>
      </c>
      <c r="G1589" t="s">
        <v>3603</v>
      </c>
      <c r="H1589" s="1">
        <f>IF(COUNTIF(G$2:G1589,G1589)=1,1,0)</f>
        <v>0</v>
      </c>
      <c r="I1589" s="1">
        <v>1</v>
      </c>
      <c r="J1589" s="1">
        <v>0.7</v>
      </c>
      <c r="K1589" s="1">
        <v>-40.797600000000003</v>
      </c>
      <c r="L1589" s="12">
        <f>VLOOKUP(train[[#This Row],[Sub-Category]],Análisis_ABC_XYZ[[#Headers],[#Data]],4,FALSE)</f>
        <v>0.46881743173671325</v>
      </c>
    </row>
    <row r="1590" spans="1:12" x14ac:dyDescent="0.35">
      <c r="A1590" s="2">
        <v>42326</v>
      </c>
      <c r="B1590" s="1" t="s">
        <v>145</v>
      </c>
      <c r="C1590" s="1" t="s">
        <v>929</v>
      </c>
      <c r="D1590" s="1" t="s">
        <v>14</v>
      </c>
      <c r="E1590" s="1" t="s">
        <v>36</v>
      </c>
      <c r="F1590" s="18">
        <v>35.808</v>
      </c>
      <c r="G1590" t="s">
        <v>5420</v>
      </c>
      <c r="H1590" s="1">
        <f>IF(COUNTIF(G$2:G1590,G1590)=1,1,0)</f>
        <v>0</v>
      </c>
      <c r="I1590" s="1">
        <v>4</v>
      </c>
      <c r="J1590" s="1">
        <v>0.2</v>
      </c>
      <c r="K1590" s="1">
        <v>12.5328</v>
      </c>
      <c r="L1590" s="12">
        <f>VLOOKUP(train[[#This Row],[Sub-Category]],Análisis_ABC_XYZ[[#Headers],[#Data]],4,FALSE)</f>
        <v>0.43613829632717294</v>
      </c>
    </row>
    <row r="1591" spans="1:12" x14ac:dyDescent="0.35">
      <c r="A1591" s="2">
        <v>42326</v>
      </c>
      <c r="B1591" s="1" t="s">
        <v>44</v>
      </c>
      <c r="C1591" s="1" t="s">
        <v>1478</v>
      </c>
      <c r="D1591" s="1" t="s">
        <v>14</v>
      </c>
      <c r="E1591" s="1" t="s">
        <v>36</v>
      </c>
      <c r="F1591" s="18">
        <v>21.98</v>
      </c>
      <c r="G1591" t="s">
        <v>3715</v>
      </c>
      <c r="H1591" s="1">
        <f>IF(COUNTIF(G$2:G1591,G1591)=1,1,0)</f>
        <v>1</v>
      </c>
      <c r="I1591" s="1">
        <v>7</v>
      </c>
      <c r="J1591" s="1">
        <v>0</v>
      </c>
      <c r="K1591" s="1">
        <v>9.8909999999999982</v>
      </c>
      <c r="L1591" s="12">
        <f>VLOOKUP(train[[#This Row],[Sub-Category]],Análisis_ABC_XYZ[[#Headers],[#Data]],4,FALSE)</f>
        <v>0.43613829632717294</v>
      </c>
    </row>
    <row r="1592" spans="1:12" x14ac:dyDescent="0.35">
      <c r="A1592" s="2">
        <v>42326</v>
      </c>
      <c r="B1592" s="1" t="s">
        <v>72</v>
      </c>
      <c r="C1592" s="1" t="s">
        <v>561</v>
      </c>
      <c r="D1592" s="1" t="s">
        <v>14</v>
      </c>
      <c r="E1592" s="1" t="s">
        <v>29</v>
      </c>
      <c r="F1592" s="18">
        <v>14.479999999999997</v>
      </c>
      <c r="G1592" t="s">
        <v>3293</v>
      </c>
      <c r="H1592" s="1">
        <f>IF(COUNTIF(G$2:G1592,G1592)=1,1,0)</f>
        <v>1</v>
      </c>
      <c r="I1592" s="1">
        <v>5</v>
      </c>
      <c r="J1592" s="1">
        <v>0.8</v>
      </c>
      <c r="K1592" s="1">
        <v>-23.89200000000001</v>
      </c>
      <c r="L1592" s="12">
        <f>VLOOKUP(train[[#This Row],[Sub-Category]],Análisis_ABC_XYZ[[#Headers],[#Data]],4,FALSE)</f>
        <v>0.46881743173671325</v>
      </c>
    </row>
    <row r="1593" spans="1:12" x14ac:dyDescent="0.35">
      <c r="A1593" s="2">
        <v>42326</v>
      </c>
      <c r="B1593" s="1" t="s">
        <v>157</v>
      </c>
      <c r="C1593" s="1" t="s">
        <v>1249</v>
      </c>
      <c r="D1593" s="1" t="s">
        <v>14</v>
      </c>
      <c r="E1593" s="1" t="s">
        <v>29</v>
      </c>
      <c r="F1593" s="18">
        <v>11.808000000000002</v>
      </c>
      <c r="G1593" t="s">
        <v>5054</v>
      </c>
      <c r="H1593" s="1">
        <f>IF(COUNTIF(G$2:G1593,G1593)=1,1,0)</f>
        <v>1</v>
      </c>
      <c r="I1593" s="1">
        <v>8</v>
      </c>
      <c r="J1593" s="1">
        <v>0.7</v>
      </c>
      <c r="K1593" s="1">
        <v>-8.659200000000002</v>
      </c>
      <c r="L1593" s="12">
        <f>VLOOKUP(train[[#This Row],[Sub-Category]],Análisis_ABC_XYZ[[#Headers],[#Data]],4,FALSE)</f>
        <v>0.46881743173671325</v>
      </c>
    </row>
    <row r="1594" spans="1:12" x14ac:dyDescent="0.35">
      <c r="A1594" s="2">
        <v>42326</v>
      </c>
      <c r="B1594" s="1" t="s">
        <v>157</v>
      </c>
      <c r="C1594" s="1" t="s">
        <v>1780</v>
      </c>
      <c r="D1594" s="1" t="s">
        <v>26</v>
      </c>
      <c r="E1594" s="1" t="s">
        <v>27</v>
      </c>
      <c r="F1594" s="18">
        <v>9.5879999999999992</v>
      </c>
      <c r="G1594" t="s">
        <v>5054</v>
      </c>
      <c r="H1594" s="1">
        <f>IF(COUNTIF(G$2:G1594,G1594)=1,1,0)</f>
        <v>0</v>
      </c>
      <c r="I1594" s="1">
        <v>2</v>
      </c>
      <c r="J1594" s="1">
        <v>0.4</v>
      </c>
      <c r="K1594" s="1">
        <v>-2.0773999999999999</v>
      </c>
      <c r="L1594" s="12">
        <f>VLOOKUP(train[[#This Row],[Sub-Category]],Análisis_ABC_XYZ[[#Headers],[#Data]],4,FALSE)</f>
        <v>0.41105220110552465</v>
      </c>
    </row>
    <row r="1595" spans="1:12" x14ac:dyDescent="0.35">
      <c r="A1595" s="2">
        <v>42326</v>
      </c>
      <c r="B1595" s="1" t="s">
        <v>72</v>
      </c>
      <c r="C1595" s="1" t="s">
        <v>1516</v>
      </c>
      <c r="D1595" s="1" t="s">
        <v>8</v>
      </c>
      <c r="E1595" s="1" t="s">
        <v>22</v>
      </c>
      <c r="F1595" s="18">
        <v>8.5440000000000005</v>
      </c>
      <c r="G1595" t="s">
        <v>3973</v>
      </c>
      <c r="H1595" s="1">
        <f>IF(COUNTIF(G$2:G1595,G1595)=1,1,0)</f>
        <v>0</v>
      </c>
      <c r="I1595" s="1">
        <v>2</v>
      </c>
      <c r="J1595" s="1">
        <v>0.6</v>
      </c>
      <c r="K1595" s="1">
        <v>-7.4759999999999991</v>
      </c>
      <c r="L1595" s="12">
        <f>VLOOKUP(train[[#This Row],[Sub-Category]],Análisis_ABC_XYZ[[#Headers],[#Data]],4,FALSE)</f>
        <v>0.4595170286641902</v>
      </c>
    </row>
    <row r="1596" spans="1:12" x14ac:dyDescent="0.35">
      <c r="A1596" s="2">
        <v>42326</v>
      </c>
      <c r="B1596" s="1" t="s">
        <v>72</v>
      </c>
      <c r="C1596" s="1" t="s">
        <v>608</v>
      </c>
      <c r="D1596" s="1" t="s">
        <v>14</v>
      </c>
      <c r="E1596" s="1" t="s">
        <v>29</v>
      </c>
      <c r="F1596" s="18">
        <v>2.8919999999999995</v>
      </c>
      <c r="G1596" s="1" t="s">
        <v>3973</v>
      </c>
      <c r="H1596" s="1">
        <f>IF(COUNTIF(G$2:G1596,G1596)=1,1,0)</f>
        <v>0</v>
      </c>
      <c r="I1596" s="1">
        <v>3</v>
      </c>
      <c r="J1596" s="1">
        <v>0.8</v>
      </c>
      <c r="K1596" s="1">
        <v>-4.9164000000000012</v>
      </c>
      <c r="L1596" s="12">
        <f>VLOOKUP(train[[#This Row],[Sub-Category]],Análisis_ABC_XYZ[[#Headers],[#Data]],4,FALSE)</f>
        <v>0.46881743173671325</v>
      </c>
    </row>
    <row r="1597" spans="1:12" x14ac:dyDescent="0.35">
      <c r="A1597" s="2">
        <v>42326</v>
      </c>
      <c r="B1597" s="1" t="s">
        <v>52</v>
      </c>
      <c r="C1597" s="1" t="s">
        <v>937</v>
      </c>
      <c r="D1597" s="1" t="s">
        <v>14</v>
      </c>
      <c r="E1597" s="1" t="s">
        <v>29</v>
      </c>
      <c r="F1597" s="18">
        <v>1.9440000000000004</v>
      </c>
      <c r="G1597" s="1" t="s">
        <v>3603</v>
      </c>
      <c r="H1597" s="1">
        <f>IF(COUNTIF(G$2:G1597,G1597)=1,1,0)</f>
        <v>0</v>
      </c>
      <c r="I1597" s="1">
        <v>3</v>
      </c>
      <c r="J1597" s="1">
        <v>0.7</v>
      </c>
      <c r="K1597" s="1">
        <v>-1.4255999999999998</v>
      </c>
      <c r="L1597" s="12">
        <f>VLOOKUP(train[[#This Row],[Sub-Category]],Análisis_ABC_XYZ[[#Headers],[#Data]],4,FALSE)</f>
        <v>0.46881743173671325</v>
      </c>
    </row>
    <row r="1598" spans="1:12" x14ac:dyDescent="0.35">
      <c r="A1598" s="2">
        <v>42327</v>
      </c>
      <c r="B1598" s="1" t="s">
        <v>89</v>
      </c>
      <c r="C1598" s="1" t="s">
        <v>1216</v>
      </c>
      <c r="D1598" s="1" t="s">
        <v>26</v>
      </c>
      <c r="E1598" s="1" t="s">
        <v>27</v>
      </c>
      <c r="F1598" s="18">
        <v>4548.8100000000004</v>
      </c>
      <c r="G1598" t="s">
        <v>6747</v>
      </c>
      <c r="H1598" s="1">
        <f>IF(COUNTIF(G$2:G1598,G1598)=1,1,0)</f>
        <v>1</v>
      </c>
      <c r="I1598" s="1">
        <v>7</v>
      </c>
      <c r="J1598" s="1">
        <v>0</v>
      </c>
      <c r="K1598" s="1">
        <v>1228.1787000000004</v>
      </c>
      <c r="L1598" s="12">
        <f>VLOOKUP(train[[#This Row],[Sub-Category]],Análisis_ABC_XYZ[[#Headers],[#Data]],4,FALSE)</f>
        <v>0.41105220110552465</v>
      </c>
    </row>
    <row r="1599" spans="1:12" x14ac:dyDescent="0.35">
      <c r="A1599" s="2">
        <v>42327</v>
      </c>
      <c r="B1599" s="1" t="s">
        <v>81</v>
      </c>
      <c r="C1599" s="1" t="s">
        <v>1124</v>
      </c>
      <c r="D1599" s="1" t="s">
        <v>8</v>
      </c>
      <c r="E1599" s="1" t="s">
        <v>9</v>
      </c>
      <c r="F1599" s="18">
        <v>1025.8799999999999</v>
      </c>
      <c r="G1599" t="s">
        <v>2204</v>
      </c>
      <c r="H1599" s="1">
        <f>IF(COUNTIF(G$2:G1599,G1599)=1,1,0)</f>
        <v>1</v>
      </c>
      <c r="I1599" s="1">
        <v>6</v>
      </c>
      <c r="J1599" s="1">
        <v>0</v>
      </c>
      <c r="K1599" s="1">
        <v>235.95240000000001</v>
      </c>
      <c r="L1599" s="12">
        <f>VLOOKUP(train[[#This Row],[Sub-Category]],Análisis_ABC_XYZ[[#Headers],[#Data]],4,FALSE)</f>
        <v>0.5176847302647779</v>
      </c>
    </row>
    <row r="1600" spans="1:12" x14ac:dyDescent="0.35">
      <c r="A1600" s="2">
        <v>42327</v>
      </c>
      <c r="B1600" s="1" t="s">
        <v>225</v>
      </c>
      <c r="C1600" s="1" t="s">
        <v>226</v>
      </c>
      <c r="D1600" s="1" t="s">
        <v>26</v>
      </c>
      <c r="E1600" s="1" t="s">
        <v>27</v>
      </c>
      <c r="F1600" s="18">
        <v>503.96</v>
      </c>
      <c r="G1600" t="s">
        <v>1988</v>
      </c>
      <c r="H1600" s="1">
        <f>IF(COUNTIF(G$2:G1600,G1600)=1,1,0)</f>
        <v>1</v>
      </c>
      <c r="I1600" s="1">
        <v>4</v>
      </c>
      <c r="J1600" s="1">
        <v>0</v>
      </c>
      <c r="K1600" s="1">
        <v>131.02960000000002</v>
      </c>
      <c r="L1600" s="12">
        <f>VLOOKUP(train[[#This Row],[Sub-Category]],Análisis_ABC_XYZ[[#Headers],[#Data]],4,FALSE)</f>
        <v>0.41105220110552465</v>
      </c>
    </row>
    <row r="1601" spans="1:12" x14ac:dyDescent="0.35">
      <c r="A1601" s="2">
        <v>42327</v>
      </c>
      <c r="B1601" s="1" t="s">
        <v>52</v>
      </c>
      <c r="C1601" s="1" t="s">
        <v>1156</v>
      </c>
      <c r="D1601" s="1" t="s">
        <v>26</v>
      </c>
      <c r="E1601" s="1" t="s">
        <v>56</v>
      </c>
      <c r="F1601" s="18">
        <v>47.496000000000002</v>
      </c>
      <c r="G1601" t="s">
        <v>6084</v>
      </c>
      <c r="H1601" s="1">
        <f>IF(COUNTIF(G$2:G1601,G1601)=1,1,0)</f>
        <v>1</v>
      </c>
      <c r="I1601" s="1">
        <v>1</v>
      </c>
      <c r="J1601" s="1">
        <v>0.2</v>
      </c>
      <c r="K1601" s="1">
        <v>-1.187400000000002</v>
      </c>
      <c r="L1601" s="12">
        <f>VLOOKUP(train[[#This Row],[Sub-Category]],Análisis_ABC_XYZ[[#Headers],[#Data]],4,FALSE)</f>
        <v>0.52062335344040378</v>
      </c>
    </row>
    <row r="1602" spans="1:12" x14ac:dyDescent="0.35">
      <c r="A1602" s="2">
        <v>42327</v>
      </c>
      <c r="B1602" s="1" t="s">
        <v>225</v>
      </c>
      <c r="C1602" s="1" t="s">
        <v>228</v>
      </c>
      <c r="D1602" s="1" t="s">
        <v>26</v>
      </c>
      <c r="E1602" s="1" t="s">
        <v>56</v>
      </c>
      <c r="F1602" s="18">
        <v>29</v>
      </c>
      <c r="G1602" t="s">
        <v>1988</v>
      </c>
      <c r="H1602" s="1">
        <f>IF(COUNTIF(G$2:G1602,G1602)=1,1,0)</f>
        <v>0</v>
      </c>
      <c r="I1602" s="1">
        <v>2</v>
      </c>
      <c r="J1602" s="1">
        <v>0</v>
      </c>
      <c r="K1602" s="1">
        <v>7.25</v>
      </c>
      <c r="L1602" s="12">
        <f>VLOOKUP(train[[#This Row],[Sub-Category]],Análisis_ABC_XYZ[[#Headers],[#Data]],4,FALSE)</f>
        <v>0.52062335344040378</v>
      </c>
    </row>
    <row r="1603" spans="1:12" x14ac:dyDescent="0.35">
      <c r="A1603" s="2">
        <v>42327</v>
      </c>
      <c r="B1603" s="1" t="s">
        <v>76</v>
      </c>
      <c r="C1603" s="1" t="s">
        <v>603</v>
      </c>
      <c r="D1603" s="1" t="s">
        <v>26</v>
      </c>
      <c r="E1603" s="1" t="s">
        <v>27</v>
      </c>
      <c r="F1603" s="18">
        <v>281.96999999999997</v>
      </c>
      <c r="G1603" t="s">
        <v>5716</v>
      </c>
      <c r="H1603" s="1">
        <f>IF(COUNTIF(G$2:G1603,G1603)=1,1,0)</f>
        <v>1</v>
      </c>
      <c r="I1603" s="1">
        <v>3</v>
      </c>
      <c r="J1603" s="1">
        <v>0</v>
      </c>
      <c r="K1603" s="1">
        <v>78.951599999999999</v>
      </c>
      <c r="L1603" s="12">
        <f>VLOOKUP(train[[#This Row],[Sub-Category]],Análisis_ABC_XYZ[[#Headers],[#Data]],4,FALSE)</f>
        <v>0.41105220110552465</v>
      </c>
    </row>
    <row r="1604" spans="1:12" x14ac:dyDescent="0.35">
      <c r="A1604" s="2">
        <v>42327</v>
      </c>
      <c r="B1604" s="1" t="s">
        <v>76</v>
      </c>
      <c r="C1604" s="1" t="s">
        <v>1192</v>
      </c>
      <c r="D1604" s="1" t="s">
        <v>14</v>
      </c>
      <c r="E1604" s="1" t="s">
        <v>20</v>
      </c>
      <c r="F1604" s="18">
        <v>221.16</v>
      </c>
      <c r="G1604" t="s">
        <v>5716</v>
      </c>
      <c r="H1604" s="1">
        <f>IF(COUNTIF(G$2:G1604,G1604)=1,1,0)</f>
        <v>0</v>
      </c>
      <c r="I1604" s="1">
        <v>4</v>
      </c>
      <c r="J1604" s="1">
        <v>0</v>
      </c>
      <c r="K1604" s="1">
        <v>57.501599999999996</v>
      </c>
      <c r="L1604" s="12">
        <f>VLOOKUP(train[[#This Row],[Sub-Category]],Análisis_ABC_XYZ[[#Headers],[#Data]],4,FALSE)</f>
        <v>0.44610841445725197</v>
      </c>
    </row>
    <row r="1605" spans="1:12" x14ac:dyDescent="0.35">
      <c r="A1605" s="2">
        <v>42327</v>
      </c>
      <c r="B1605" s="1" t="s">
        <v>81</v>
      </c>
      <c r="C1605" s="1" t="s">
        <v>535</v>
      </c>
      <c r="D1605" s="1" t="s">
        <v>14</v>
      </c>
      <c r="E1605" s="1" t="s">
        <v>29</v>
      </c>
      <c r="F1605" s="18">
        <v>213.08</v>
      </c>
      <c r="G1605" t="s">
        <v>2204</v>
      </c>
      <c r="H1605" s="1">
        <f>IF(COUNTIF(G$2:G1605,G1605)=1,1,0)</f>
        <v>0</v>
      </c>
      <c r="I1605" s="1">
        <v>7</v>
      </c>
      <c r="J1605" s="1">
        <v>0</v>
      </c>
      <c r="K1605" s="1">
        <v>102.2784</v>
      </c>
      <c r="L1605" s="12">
        <f>VLOOKUP(train[[#This Row],[Sub-Category]],Análisis_ABC_XYZ[[#Headers],[#Data]],4,FALSE)</f>
        <v>0.46881743173671325</v>
      </c>
    </row>
    <row r="1606" spans="1:12" x14ac:dyDescent="0.35">
      <c r="A1606" s="2">
        <v>42327</v>
      </c>
      <c r="B1606" s="1" t="s">
        <v>44</v>
      </c>
      <c r="C1606" s="1" t="s">
        <v>510</v>
      </c>
      <c r="D1606" s="1" t="s">
        <v>14</v>
      </c>
      <c r="E1606" s="1" t="s">
        <v>36</v>
      </c>
      <c r="F1606" s="18">
        <v>166.44</v>
      </c>
      <c r="G1606" t="s">
        <v>5535</v>
      </c>
      <c r="H1606" s="1">
        <f>IF(COUNTIF(G$2:G1606,G1606)=1,1,0)</f>
        <v>1</v>
      </c>
      <c r="I1606" s="1">
        <v>3</v>
      </c>
      <c r="J1606" s="1">
        <v>0</v>
      </c>
      <c r="K1606" s="1">
        <v>79.891199999999998</v>
      </c>
      <c r="L1606" s="12">
        <f>VLOOKUP(train[[#This Row],[Sub-Category]],Análisis_ABC_XYZ[[#Headers],[#Data]],4,FALSE)</f>
        <v>0.43613829632717294</v>
      </c>
    </row>
    <row r="1607" spans="1:12" x14ac:dyDescent="0.35">
      <c r="A1607" s="2">
        <v>42327</v>
      </c>
      <c r="B1607" s="1" t="s">
        <v>225</v>
      </c>
      <c r="C1607" s="1" t="s">
        <v>227</v>
      </c>
      <c r="D1607" s="1" t="s">
        <v>26</v>
      </c>
      <c r="E1607" s="1" t="s">
        <v>27</v>
      </c>
      <c r="F1607" s="18">
        <v>149.94999999999999</v>
      </c>
      <c r="G1607" t="s">
        <v>1988</v>
      </c>
      <c r="H1607" s="1">
        <f>IF(COUNTIF(G$2:G1607,G1607)=1,1,0)</f>
        <v>0</v>
      </c>
      <c r="I1607" s="1">
        <v>5</v>
      </c>
      <c r="J1607" s="1">
        <v>0</v>
      </c>
      <c r="K1607" s="1">
        <v>41.986000000000004</v>
      </c>
      <c r="L1607" s="12">
        <f>VLOOKUP(train[[#This Row],[Sub-Category]],Análisis_ABC_XYZ[[#Headers],[#Data]],4,FALSE)</f>
        <v>0.41105220110552465</v>
      </c>
    </row>
    <row r="1608" spans="1:12" x14ac:dyDescent="0.35">
      <c r="A1608" s="2">
        <v>42327</v>
      </c>
      <c r="B1608" s="1" t="s">
        <v>81</v>
      </c>
      <c r="C1608" s="1" t="s">
        <v>611</v>
      </c>
      <c r="D1608" s="1" t="s">
        <v>14</v>
      </c>
      <c r="E1608" s="1" t="s">
        <v>15</v>
      </c>
      <c r="F1608" s="18">
        <v>22.5</v>
      </c>
      <c r="G1608" t="s">
        <v>2204</v>
      </c>
      <c r="H1608" s="1">
        <f>IF(COUNTIF(G$2:G1608,G1608)=1,1,0)</f>
        <v>0</v>
      </c>
      <c r="I1608" s="1">
        <v>6</v>
      </c>
      <c r="J1608" s="1">
        <v>0</v>
      </c>
      <c r="K1608" s="1">
        <v>10.799999999999999</v>
      </c>
      <c r="L1608" s="12">
        <f>VLOOKUP(train[[#This Row],[Sub-Category]],Análisis_ABC_XYZ[[#Headers],[#Data]],4,FALSE)</f>
        <v>0.4647369236065339</v>
      </c>
    </row>
    <row r="1609" spans="1:12" x14ac:dyDescent="0.35">
      <c r="A1609" s="2">
        <v>42327</v>
      </c>
      <c r="B1609" s="1" t="s">
        <v>81</v>
      </c>
      <c r="C1609" s="1" t="s">
        <v>703</v>
      </c>
      <c r="D1609" s="1" t="s">
        <v>14</v>
      </c>
      <c r="E1609" s="1" t="s">
        <v>15</v>
      </c>
      <c r="F1609" s="18">
        <v>9.9600000000000009</v>
      </c>
      <c r="G1609" t="s">
        <v>2204</v>
      </c>
      <c r="H1609" s="1">
        <f>IF(COUNTIF(G$2:G1609,G1609)=1,1,0)</f>
        <v>0</v>
      </c>
      <c r="I1609" s="1">
        <v>2</v>
      </c>
      <c r="J1609" s="1">
        <v>0</v>
      </c>
      <c r="K1609" s="1">
        <v>4.5815999999999999</v>
      </c>
      <c r="L1609" s="12">
        <f>VLOOKUP(train[[#This Row],[Sub-Category]],Análisis_ABC_XYZ[[#Headers],[#Data]],4,FALSE)</f>
        <v>0.4647369236065339</v>
      </c>
    </row>
    <row r="1610" spans="1:12" x14ac:dyDescent="0.35">
      <c r="A1610" s="2">
        <v>42327</v>
      </c>
      <c r="B1610" s="1" t="s">
        <v>52</v>
      </c>
      <c r="C1610" s="1" t="s">
        <v>1918</v>
      </c>
      <c r="D1610" s="1" t="s">
        <v>14</v>
      </c>
      <c r="E1610" s="1" t="s">
        <v>36</v>
      </c>
      <c r="F1610" s="18">
        <v>5.88</v>
      </c>
      <c r="G1610" t="s">
        <v>2609</v>
      </c>
      <c r="H1610" s="1">
        <f>IF(COUNTIF(G$2:G1610,G1610)=1,1,0)</f>
        <v>1</v>
      </c>
      <c r="I1610" s="1">
        <v>1</v>
      </c>
      <c r="J1610" s="1">
        <v>0.2</v>
      </c>
      <c r="K1610" s="1">
        <v>1.9844999999999995</v>
      </c>
      <c r="L1610" s="12">
        <f>VLOOKUP(train[[#This Row],[Sub-Category]],Análisis_ABC_XYZ[[#Headers],[#Data]],4,FALSE)</f>
        <v>0.43613829632717294</v>
      </c>
    </row>
    <row r="1611" spans="1:12" x14ac:dyDescent="0.35">
      <c r="A1611" s="2">
        <v>42328</v>
      </c>
      <c r="B1611" s="1" t="s">
        <v>89</v>
      </c>
      <c r="C1611" s="1" t="s">
        <v>939</v>
      </c>
      <c r="D1611" s="1" t="s">
        <v>26</v>
      </c>
      <c r="E1611" s="1" t="s">
        <v>27</v>
      </c>
      <c r="F1611" s="18">
        <v>833.94</v>
      </c>
      <c r="G1611" t="s">
        <v>3197</v>
      </c>
      <c r="H1611" s="1">
        <f>IF(COUNTIF(G$2:G1611,G1611)=1,1,0)</f>
        <v>1</v>
      </c>
      <c r="I1611" s="1">
        <v>6</v>
      </c>
      <c r="J1611" s="1">
        <v>0</v>
      </c>
      <c r="K1611" s="1">
        <v>216.8244</v>
      </c>
      <c r="L1611" s="12">
        <f>VLOOKUP(train[[#This Row],[Sub-Category]],Análisis_ABC_XYZ[[#Headers],[#Data]],4,FALSE)</f>
        <v>0.41105220110552465</v>
      </c>
    </row>
    <row r="1612" spans="1:12" x14ac:dyDescent="0.35">
      <c r="A1612" s="2">
        <v>42328</v>
      </c>
      <c r="B1612" s="1" t="s">
        <v>89</v>
      </c>
      <c r="C1612" s="1" t="s">
        <v>1831</v>
      </c>
      <c r="D1612" s="1" t="s">
        <v>14</v>
      </c>
      <c r="E1612" s="1" t="s">
        <v>61</v>
      </c>
      <c r="F1612" s="18">
        <v>34.74</v>
      </c>
      <c r="G1612" t="s">
        <v>3197</v>
      </c>
      <c r="H1612" s="1">
        <f>IF(COUNTIF(G$2:G1612,G1612)=1,1,0)</f>
        <v>0</v>
      </c>
      <c r="I1612" s="1">
        <v>3</v>
      </c>
      <c r="J1612" s="1">
        <v>0</v>
      </c>
      <c r="K1612" s="1">
        <v>17.37</v>
      </c>
      <c r="L1612" s="12">
        <f>VLOOKUP(train[[#This Row],[Sub-Category]],Análisis_ABC_XYZ[[#Headers],[#Data]],4,FALSE)</f>
        <v>0.44424167803735209</v>
      </c>
    </row>
    <row r="1613" spans="1:12" x14ac:dyDescent="0.35">
      <c r="A1613" s="2">
        <v>42328</v>
      </c>
      <c r="B1613" s="1" t="s">
        <v>89</v>
      </c>
      <c r="C1613" s="1" t="s">
        <v>1467</v>
      </c>
      <c r="D1613" s="1" t="s">
        <v>14</v>
      </c>
      <c r="E1613" s="1" t="s">
        <v>36</v>
      </c>
      <c r="F1613" s="18">
        <v>25.92</v>
      </c>
      <c r="G1613" t="s">
        <v>3197</v>
      </c>
      <c r="H1613" s="1">
        <f>IF(COUNTIF(G$2:G1613,G1613)=1,1,0)</f>
        <v>0</v>
      </c>
      <c r="I1613" s="1">
        <v>4</v>
      </c>
      <c r="J1613" s="1">
        <v>0</v>
      </c>
      <c r="K1613" s="1">
        <v>12.441600000000001</v>
      </c>
      <c r="L1613" s="12">
        <f>VLOOKUP(train[[#This Row],[Sub-Category]],Análisis_ABC_XYZ[[#Headers],[#Data]],4,FALSE)</f>
        <v>0.43613829632717294</v>
      </c>
    </row>
    <row r="1614" spans="1:12" x14ac:dyDescent="0.35">
      <c r="A1614" s="2">
        <v>42328</v>
      </c>
      <c r="B1614" s="1" t="s">
        <v>89</v>
      </c>
      <c r="C1614" s="1" t="s">
        <v>873</v>
      </c>
      <c r="D1614" s="1" t="s">
        <v>14</v>
      </c>
      <c r="E1614" s="1" t="s">
        <v>29</v>
      </c>
      <c r="F1614" s="18">
        <v>12.96</v>
      </c>
      <c r="G1614" t="s">
        <v>3197</v>
      </c>
      <c r="H1614" s="1">
        <f>IF(COUNTIF(G$2:G1614,G1614)=1,1,0)</f>
        <v>0</v>
      </c>
      <c r="I1614" s="1">
        <v>3</v>
      </c>
      <c r="J1614" s="1">
        <v>0.2</v>
      </c>
      <c r="K1614" s="1">
        <v>4.5359999999999996</v>
      </c>
      <c r="L1614" s="12">
        <f>VLOOKUP(train[[#This Row],[Sub-Category]],Análisis_ABC_XYZ[[#Headers],[#Data]],4,FALSE)</f>
        <v>0.46881743173671325</v>
      </c>
    </row>
    <row r="1615" spans="1:12" x14ac:dyDescent="0.35">
      <c r="A1615" s="2">
        <v>42329</v>
      </c>
      <c r="B1615" s="1" t="s">
        <v>6</v>
      </c>
      <c r="C1615" s="1" t="s">
        <v>1145</v>
      </c>
      <c r="D1615" s="1" t="s">
        <v>14</v>
      </c>
      <c r="E1615" s="1" t="s">
        <v>36</v>
      </c>
      <c r="F1615" s="18">
        <v>629.09999999999991</v>
      </c>
      <c r="G1615" t="s">
        <v>2550</v>
      </c>
      <c r="H1615" s="1">
        <f>IF(COUNTIF(G$2:G1615,G1615)=1,1,0)</f>
        <v>1</v>
      </c>
      <c r="I1615" s="1">
        <v>6</v>
      </c>
      <c r="J1615" s="1">
        <v>0</v>
      </c>
      <c r="K1615" s="1">
        <v>301.96799999999996</v>
      </c>
      <c r="L1615" s="12">
        <f>VLOOKUP(train[[#This Row],[Sub-Category]],Análisis_ABC_XYZ[[#Headers],[#Data]],4,FALSE)</f>
        <v>0.43613829632717294</v>
      </c>
    </row>
    <row r="1616" spans="1:12" x14ac:dyDescent="0.35">
      <c r="A1616" s="2">
        <v>42329</v>
      </c>
      <c r="B1616" s="1" t="s">
        <v>12</v>
      </c>
      <c r="C1616" s="1" t="s">
        <v>1595</v>
      </c>
      <c r="D1616" s="1" t="s">
        <v>26</v>
      </c>
      <c r="E1616" s="1" t="s">
        <v>56</v>
      </c>
      <c r="F1616" s="18">
        <v>94.99</v>
      </c>
      <c r="G1616" t="s">
        <v>2700</v>
      </c>
      <c r="H1616" s="1">
        <f>IF(COUNTIF(G$2:G1616,G1616)=1,1,0)</f>
        <v>1</v>
      </c>
      <c r="I1616" s="1">
        <v>1</v>
      </c>
      <c r="J1616" s="1">
        <v>0</v>
      </c>
      <c r="K1616" s="1">
        <v>28.496999999999986</v>
      </c>
      <c r="L1616" s="12">
        <f>VLOOKUP(train[[#This Row],[Sub-Category]],Análisis_ABC_XYZ[[#Headers],[#Data]],4,FALSE)</f>
        <v>0.52062335344040378</v>
      </c>
    </row>
    <row r="1617" spans="1:12" x14ac:dyDescent="0.35">
      <c r="A1617" s="2">
        <v>42329</v>
      </c>
      <c r="B1617" s="1" t="s">
        <v>39</v>
      </c>
      <c r="C1617" s="1" t="s">
        <v>1153</v>
      </c>
      <c r="D1617" s="1" t="s">
        <v>26</v>
      </c>
      <c r="E1617" s="1" t="s">
        <v>27</v>
      </c>
      <c r="F1617" s="18">
        <v>267.95999999999998</v>
      </c>
      <c r="G1617" t="s">
        <v>3416</v>
      </c>
      <c r="H1617" s="1">
        <f>IF(COUNTIF(G$2:G1617,G1617)=1,1,0)</f>
        <v>1</v>
      </c>
      <c r="I1617" s="1">
        <v>5</v>
      </c>
      <c r="J1617" s="1">
        <v>0.2</v>
      </c>
      <c r="K1617" s="1">
        <v>16.747500000000016</v>
      </c>
      <c r="L1617" s="12">
        <f>VLOOKUP(train[[#This Row],[Sub-Category]],Análisis_ABC_XYZ[[#Headers],[#Data]],4,FALSE)</f>
        <v>0.41105220110552465</v>
      </c>
    </row>
    <row r="1618" spans="1:12" x14ac:dyDescent="0.35">
      <c r="A1618" s="2">
        <v>42329</v>
      </c>
      <c r="B1618" s="1" t="s">
        <v>6</v>
      </c>
      <c r="C1618" s="1" t="s">
        <v>621</v>
      </c>
      <c r="D1618" s="1" t="s">
        <v>14</v>
      </c>
      <c r="E1618" s="1" t="s">
        <v>20</v>
      </c>
      <c r="F1618" s="18">
        <v>193.95000000000002</v>
      </c>
      <c r="G1618" t="s">
        <v>2550</v>
      </c>
      <c r="H1618" s="1">
        <f>IF(COUNTIF(G$2:G1618,G1618)=1,1,0)</f>
        <v>0</v>
      </c>
      <c r="I1618" s="1">
        <v>3</v>
      </c>
      <c r="J1618" s="1">
        <v>0</v>
      </c>
      <c r="K1618" s="1">
        <v>9.6974999999999838</v>
      </c>
      <c r="L1618" s="12">
        <f>VLOOKUP(train[[#This Row],[Sub-Category]],Análisis_ABC_XYZ[[#Headers],[#Data]],4,FALSE)</f>
        <v>0.44610841445725197</v>
      </c>
    </row>
    <row r="1619" spans="1:12" x14ac:dyDescent="0.35">
      <c r="A1619" s="2">
        <v>42329</v>
      </c>
      <c r="B1619" s="1" t="s">
        <v>6</v>
      </c>
      <c r="C1619" s="1" t="s">
        <v>751</v>
      </c>
      <c r="D1619" s="1" t="s">
        <v>26</v>
      </c>
      <c r="E1619" s="1" t="s">
        <v>27</v>
      </c>
      <c r="F1619" s="18">
        <v>36.99</v>
      </c>
      <c r="G1619" t="s">
        <v>2550</v>
      </c>
      <c r="H1619" s="1">
        <f>IF(COUNTIF(G$2:G1619,G1619)=1,1,0)</f>
        <v>0</v>
      </c>
      <c r="I1619" s="1">
        <v>1</v>
      </c>
      <c r="J1619" s="1">
        <v>0</v>
      </c>
      <c r="K1619" s="1">
        <v>9.9873000000000012</v>
      </c>
      <c r="L1619" s="12">
        <f>VLOOKUP(train[[#This Row],[Sub-Category]],Análisis_ABC_XYZ[[#Headers],[#Data]],4,FALSE)</f>
        <v>0.41105220110552465</v>
      </c>
    </row>
    <row r="1620" spans="1:12" x14ac:dyDescent="0.35">
      <c r="A1620" s="2">
        <v>42329</v>
      </c>
      <c r="B1620" s="1" t="s">
        <v>12</v>
      </c>
      <c r="C1620" s="1" t="s">
        <v>1233</v>
      </c>
      <c r="D1620" s="1" t="s">
        <v>14</v>
      </c>
      <c r="E1620" s="1" t="s">
        <v>36</v>
      </c>
      <c r="F1620" s="18">
        <v>12.96</v>
      </c>
      <c r="G1620" t="s">
        <v>3196</v>
      </c>
      <c r="H1620" s="1">
        <f>IF(COUNTIF(G$2:G1620,G1620)=1,1,0)</f>
        <v>1</v>
      </c>
      <c r="I1620" s="1">
        <v>2</v>
      </c>
      <c r="J1620" s="1">
        <v>0</v>
      </c>
      <c r="K1620" s="1">
        <v>6.2208000000000006</v>
      </c>
      <c r="L1620" s="12">
        <f>VLOOKUP(train[[#This Row],[Sub-Category]],Análisis_ABC_XYZ[[#Headers],[#Data]],4,FALSE)</f>
        <v>0.43613829632717294</v>
      </c>
    </row>
    <row r="1621" spans="1:12" x14ac:dyDescent="0.35">
      <c r="A1621" s="2">
        <v>42329</v>
      </c>
      <c r="B1621" s="1" t="s">
        <v>12</v>
      </c>
      <c r="C1621" s="1" t="s">
        <v>1195</v>
      </c>
      <c r="D1621" s="1" t="s">
        <v>14</v>
      </c>
      <c r="E1621" s="1" t="s">
        <v>36</v>
      </c>
      <c r="F1621" s="18">
        <v>6.58</v>
      </c>
      <c r="G1621" t="s">
        <v>2700</v>
      </c>
      <c r="H1621" s="1">
        <f>IF(COUNTIF(G$2:G1621,G1621)=1,1,0)</f>
        <v>0</v>
      </c>
      <c r="I1621" s="1">
        <v>2</v>
      </c>
      <c r="J1621" s="1">
        <v>0</v>
      </c>
      <c r="K1621" s="1">
        <v>3.0267999999999997</v>
      </c>
      <c r="L1621" s="12">
        <f>VLOOKUP(train[[#This Row],[Sub-Category]],Análisis_ABC_XYZ[[#Headers],[#Data]],4,FALSE)</f>
        <v>0.43613829632717294</v>
      </c>
    </row>
    <row r="1622" spans="1:12" x14ac:dyDescent="0.35">
      <c r="A1622" s="2">
        <v>42329</v>
      </c>
      <c r="B1622" s="1" t="s">
        <v>6</v>
      </c>
      <c r="C1622" s="1" t="s">
        <v>23</v>
      </c>
      <c r="D1622" s="1" t="s">
        <v>14</v>
      </c>
      <c r="E1622" s="1" t="s">
        <v>24</v>
      </c>
      <c r="F1622" s="18">
        <v>5.46</v>
      </c>
      <c r="G1622" t="s">
        <v>2550</v>
      </c>
      <c r="H1622" s="1">
        <f>IF(COUNTIF(G$2:G1622,G1622)=1,1,0)</f>
        <v>0</v>
      </c>
      <c r="I1622" s="1">
        <v>3</v>
      </c>
      <c r="J1622" s="1">
        <v>0</v>
      </c>
      <c r="K1622" s="1">
        <v>1.4742000000000002</v>
      </c>
      <c r="L1622" s="12">
        <f>VLOOKUP(train[[#This Row],[Sub-Category]],Análisis_ABC_XYZ[[#Headers],[#Data]],4,FALSE)</f>
        <v>0.45632477063632687</v>
      </c>
    </row>
    <row r="1623" spans="1:12" x14ac:dyDescent="0.35">
      <c r="A1623" s="2">
        <v>42329</v>
      </c>
      <c r="B1623" s="1" t="s">
        <v>39</v>
      </c>
      <c r="C1623" s="1" t="s">
        <v>60</v>
      </c>
      <c r="D1623" s="1" t="s">
        <v>14</v>
      </c>
      <c r="E1623" s="1" t="s">
        <v>61</v>
      </c>
      <c r="F1623" s="18">
        <v>1.6320000000000001</v>
      </c>
      <c r="G1623" s="1" t="s">
        <v>3416</v>
      </c>
      <c r="H1623" s="1">
        <f>IF(COUNTIF(G$2:G1623,G1623)=1,1,0)</f>
        <v>0</v>
      </c>
      <c r="I1623" s="1">
        <v>1</v>
      </c>
      <c r="J1623" s="1">
        <v>0.2</v>
      </c>
      <c r="K1623" s="1">
        <v>0.55079999999999985</v>
      </c>
      <c r="L1623" s="12">
        <f>VLOOKUP(train[[#This Row],[Sub-Category]],Análisis_ABC_XYZ[[#Headers],[#Data]],4,FALSE)</f>
        <v>0.44424167803735209</v>
      </c>
    </row>
    <row r="1624" spans="1:12" x14ac:dyDescent="0.35">
      <c r="A1624" s="2">
        <v>42330</v>
      </c>
      <c r="B1624" s="1" t="s">
        <v>379</v>
      </c>
      <c r="C1624" s="1" t="s">
        <v>1447</v>
      </c>
      <c r="D1624" s="1" t="s">
        <v>14</v>
      </c>
      <c r="E1624" s="1" t="s">
        <v>31</v>
      </c>
      <c r="F1624" s="18">
        <v>675.12</v>
      </c>
      <c r="G1624" t="s">
        <v>3045</v>
      </c>
      <c r="H1624" s="1">
        <f>IF(COUNTIF(G$2:G1624,G1624)=1,1,0)</f>
        <v>1</v>
      </c>
      <c r="I1624" s="1">
        <v>3</v>
      </c>
      <c r="J1624" s="1">
        <v>0</v>
      </c>
      <c r="K1624" s="1">
        <v>290.30160000000001</v>
      </c>
      <c r="L1624" s="12">
        <f>VLOOKUP(train[[#This Row],[Sub-Category]],Análisis_ABC_XYZ[[#Headers],[#Data]],4,FALSE)</f>
        <v>0.49507917887403441</v>
      </c>
    </row>
    <row r="1625" spans="1:12" x14ac:dyDescent="0.35">
      <c r="A1625" s="2">
        <v>42330</v>
      </c>
      <c r="B1625" s="1" t="s">
        <v>379</v>
      </c>
      <c r="C1625" s="1" t="s">
        <v>733</v>
      </c>
      <c r="D1625" s="1" t="s">
        <v>14</v>
      </c>
      <c r="E1625" s="1" t="s">
        <v>29</v>
      </c>
      <c r="F1625" s="18">
        <v>319.89999999999998</v>
      </c>
      <c r="G1625" t="s">
        <v>3045</v>
      </c>
      <c r="H1625" s="1">
        <f>IF(COUNTIF(G$2:G1625,G1625)=1,1,0)</f>
        <v>0</v>
      </c>
      <c r="I1625" s="1">
        <v>5</v>
      </c>
      <c r="J1625" s="1">
        <v>0</v>
      </c>
      <c r="K1625" s="1">
        <v>156.751</v>
      </c>
      <c r="L1625" s="12">
        <f>VLOOKUP(train[[#This Row],[Sub-Category]],Análisis_ABC_XYZ[[#Headers],[#Data]],4,FALSE)</f>
        <v>0.46881743173671325</v>
      </c>
    </row>
    <row r="1626" spans="1:12" x14ac:dyDescent="0.35">
      <c r="A1626" s="2">
        <v>42330</v>
      </c>
      <c r="B1626" s="1" t="s">
        <v>12</v>
      </c>
      <c r="C1626" s="1" t="s">
        <v>1428</v>
      </c>
      <c r="D1626" s="1" t="s">
        <v>14</v>
      </c>
      <c r="E1626" s="1" t="s">
        <v>36</v>
      </c>
      <c r="F1626" s="18">
        <v>53.820000000000007</v>
      </c>
      <c r="G1626" t="s">
        <v>4554</v>
      </c>
      <c r="H1626" s="1">
        <f>IF(COUNTIF(G$2:G1626,G1626)=1,1,0)</f>
        <v>1</v>
      </c>
      <c r="I1626" s="1">
        <v>9</v>
      </c>
      <c r="J1626" s="1">
        <v>0</v>
      </c>
      <c r="K1626" s="1">
        <v>24.218999999999998</v>
      </c>
      <c r="L1626" s="12">
        <f>VLOOKUP(train[[#This Row],[Sub-Category]],Análisis_ABC_XYZ[[#Headers],[#Data]],4,FALSE)</f>
        <v>0.43613829632717294</v>
      </c>
    </row>
    <row r="1627" spans="1:12" x14ac:dyDescent="0.35">
      <c r="A1627" s="2">
        <v>42330</v>
      </c>
      <c r="B1627" s="1" t="s">
        <v>379</v>
      </c>
      <c r="C1627" s="1" t="s">
        <v>964</v>
      </c>
      <c r="D1627" s="1" t="s">
        <v>14</v>
      </c>
      <c r="E1627" s="1" t="s">
        <v>61</v>
      </c>
      <c r="F1627" s="18">
        <v>16.23</v>
      </c>
      <c r="G1627" t="s">
        <v>3045</v>
      </c>
      <c r="H1627" s="1">
        <f>IF(COUNTIF(G$2:G1627,G1627)=1,1,0)</f>
        <v>0</v>
      </c>
      <c r="I1627" s="1">
        <v>3</v>
      </c>
      <c r="J1627" s="1">
        <v>0</v>
      </c>
      <c r="K1627" s="1">
        <v>7.9527000000000001</v>
      </c>
      <c r="L1627" s="12">
        <f>VLOOKUP(train[[#This Row],[Sub-Category]],Análisis_ABC_XYZ[[#Headers],[#Data]],4,FALSE)</f>
        <v>0.44424167803735209</v>
      </c>
    </row>
    <row r="1628" spans="1:12" x14ac:dyDescent="0.35">
      <c r="A1628" s="2">
        <v>42330</v>
      </c>
      <c r="B1628" s="1" t="s">
        <v>379</v>
      </c>
      <c r="C1628" s="1" t="s">
        <v>204</v>
      </c>
      <c r="D1628" s="1" t="s">
        <v>14</v>
      </c>
      <c r="E1628" s="1" t="s">
        <v>61</v>
      </c>
      <c r="F1628" s="18">
        <v>11.36</v>
      </c>
      <c r="G1628" t="s">
        <v>3045</v>
      </c>
      <c r="H1628" s="1">
        <f>IF(COUNTIF(G$2:G1628,G1628)=1,1,0)</f>
        <v>0</v>
      </c>
      <c r="I1628" s="1">
        <v>2</v>
      </c>
      <c r="J1628" s="1">
        <v>0</v>
      </c>
      <c r="K1628" s="1">
        <v>5.3391999999999991</v>
      </c>
      <c r="L1628" s="12">
        <f>VLOOKUP(train[[#This Row],[Sub-Category]],Análisis_ABC_XYZ[[#Headers],[#Data]],4,FALSE)</f>
        <v>0.44424167803735209</v>
      </c>
    </row>
    <row r="1629" spans="1:12" x14ac:dyDescent="0.35">
      <c r="A1629" s="2">
        <v>42330</v>
      </c>
      <c r="B1629" s="1" t="s">
        <v>72</v>
      </c>
      <c r="C1629" s="1" t="s">
        <v>1298</v>
      </c>
      <c r="D1629" s="1" t="s">
        <v>14</v>
      </c>
      <c r="E1629" s="1" t="s">
        <v>29</v>
      </c>
      <c r="F1629" s="18">
        <v>9.9799999999999969</v>
      </c>
      <c r="G1629" t="s">
        <v>2950</v>
      </c>
      <c r="H1629" s="1">
        <f>IF(COUNTIF(G$2:G1629,G1629)=1,1,0)</f>
        <v>1</v>
      </c>
      <c r="I1629" s="1">
        <v>5</v>
      </c>
      <c r="J1629" s="1">
        <v>0.8</v>
      </c>
      <c r="K1629" s="1">
        <v>-16.467000000000002</v>
      </c>
      <c r="L1629" s="12">
        <f>VLOOKUP(train[[#This Row],[Sub-Category]],Análisis_ABC_XYZ[[#Headers],[#Data]],4,FALSE)</f>
        <v>0.46881743173671325</v>
      </c>
    </row>
    <row r="1630" spans="1:12" x14ac:dyDescent="0.35">
      <c r="A1630" s="2">
        <v>42330</v>
      </c>
      <c r="B1630" s="1" t="s">
        <v>379</v>
      </c>
      <c r="C1630" s="1" t="s">
        <v>1454</v>
      </c>
      <c r="D1630" s="1" t="s">
        <v>14</v>
      </c>
      <c r="E1630" s="1" t="s">
        <v>36</v>
      </c>
      <c r="F1630" s="18">
        <v>9.9600000000000009</v>
      </c>
      <c r="G1630" t="s">
        <v>2946</v>
      </c>
      <c r="H1630" s="1">
        <f>IF(COUNTIF(G$2:G1630,G1630)=1,1,0)</f>
        <v>1</v>
      </c>
      <c r="I1630" s="1">
        <v>2</v>
      </c>
      <c r="J1630" s="1">
        <v>0</v>
      </c>
      <c r="K1630" s="1">
        <v>4.8804000000000007</v>
      </c>
      <c r="L1630" s="12">
        <f>VLOOKUP(train[[#This Row],[Sub-Category]],Análisis_ABC_XYZ[[#Headers],[#Data]],4,FALSE)</f>
        <v>0.43613829632717294</v>
      </c>
    </row>
    <row r="1631" spans="1:12" x14ac:dyDescent="0.35">
      <c r="A1631" s="2">
        <v>42330</v>
      </c>
      <c r="B1631" s="1" t="s">
        <v>39</v>
      </c>
      <c r="C1631" s="1" t="s">
        <v>1069</v>
      </c>
      <c r="D1631" s="1" t="s">
        <v>14</v>
      </c>
      <c r="E1631" s="1" t="s">
        <v>29</v>
      </c>
      <c r="F1631" s="18">
        <v>6.9279999999999982</v>
      </c>
      <c r="G1631" t="s">
        <v>4764</v>
      </c>
      <c r="H1631" s="1">
        <f>IF(COUNTIF(G$2:G1631,G1631)=1,1,0)</f>
        <v>1</v>
      </c>
      <c r="I1631" s="1">
        <v>1</v>
      </c>
      <c r="J1631" s="1">
        <v>0.8</v>
      </c>
      <c r="K1631" s="1">
        <v>-11.084800000000005</v>
      </c>
      <c r="L1631" s="12">
        <f>VLOOKUP(train[[#This Row],[Sub-Category]],Análisis_ABC_XYZ[[#Headers],[#Data]],4,FALSE)</f>
        <v>0.46881743173671325</v>
      </c>
    </row>
    <row r="1632" spans="1:12" x14ac:dyDescent="0.35">
      <c r="A1632" s="2">
        <v>42331</v>
      </c>
      <c r="B1632" s="1" t="s">
        <v>12</v>
      </c>
      <c r="C1632" s="1" t="s">
        <v>127</v>
      </c>
      <c r="D1632" s="1" t="s">
        <v>8</v>
      </c>
      <c r="E1632" s="1" t="s">
        <v>11</v>
      </c>
      <c r="F1632" s="18">
        <v>603.91999999999996</v>
      </c>
      <c r="G1632" t="s">
        <v>3705</v>
      </c>
      <c r="H1632" s="1">
        <f>IF(COUNTIF(G$2:G1632,G1632)=1,1,0)</f>
        <v>1</v>
      </c>
      <c r="I1632" s="1">
        <v>5</v>
      </c>
      <c r="J1632" s="1">
        <v>0.2</v>
      </c>
      <c r="K1632" s="1">
        <v>-67.941000000000003</v>
      </c>
      <c r="L1632" s="12">
        <f>VLOOKUP(train[[#This Row],[Sub-Category]],Análisis_ABC_XYZ[[#Headers],[#Data]],4,FALSE)</f>
        <v>0.46529189879902266</v>
      </c>
    </row>
    <row r="1633" spans="1:12" x14ac:dyDescent="0.35">
      <c r="A1633" s="2">
        <v>42331</v>
      </c>
      <c r="B1633" s="1" t="s">
        <v>12</v>
      </c>
      <c r="C1633" s="1" t="s">
        <v>531</v>
      </c>
      <c r="D1633" s="1" t="s">
        <v>8</v>
      </c>
      <c r="E1633" s="1" t="s">
        <v>11</v>
      </c>
      <c r="F1633" s="18">
        <v>381.44000000000005</v>
      </c>
      <c r="G1633" t="s">
        <v>3705</v>
      </c>
      <c r="H1633" s="1">
        <f>IF(COUNTIF(G$2:G1633,G1633)=1,1,0)</f>
        <v>0</v>
      </c>
      <c r="I1633" s="1">
        <v>2</v>
      </c>
      <c r="J1633" s="1">
        <v>0.2</v>
      </c>
      <c r="K1633" s="1">
        <v>23.839999999999975</v>
      </c>
      <c r="L1633" s="12">
        <f>VLOOKUP(train[[#This Row],[Sub-Category]],Análisis_ABC_XYZ[[#Headers],[#Data]],4,FALSE)</f>
        <v>0.46529189879902266</v>
      </c>
    </row>
    <row r="1634" spans="1:12" x14ac:dyDescent="0.35">
      <c r="A1634" s="2">
        <v>42331</v>
      </c>
      <c r="B1634" s="1" t="s">
        <v>12</v>
      </c>
      <c r="C1634" s="1" t="s">
        <v>1115</v>
      </c>
      <c r="D1634" s="1" t="s">
        <v>26</v>
      </c>
      <c r="E1634" s="1" t="s">
        <v>56</v>
      </c>
      <c r="F1634" s="18">
        <v>29.99</v>
      </c>
      <c r="G1634" t="s">
        <v>3705</v>
      </c>
      <c r="H1634" s="1">
        <f>IF(COUNTIF(G$2:G1634,G1634)=1,1,0)</f>
        <v>0</v>
      </c>
      <c r="I1634" s="1">
        <v>1</v>
      </c>
      <c r="J1634" s="1">
        <v>0</v>
      </c>
      <c r="K1634" s="1">
        <v>6.2978999999999985</v>
      </c>
      <c r="L1634" s="12">
        <f>VLOOKUP(train[[#This Row],[Sub-Category]],Análisis_ABC_XYZ[[#Headers],[#Data]],4,FALSE)</f>
        <v>0.52062335344040378</v>
      </c>
    </row>
    <row r="1635" spans="1:12" x14ac:dyDescent="0.35">
      <c r="A1635" s="2">
        <v>42331</v>
      </c>
      <c r="B1635" s="1" t="s">
        <v>39</v>
      </c>
      <c r="C1635" s="1" t="s">
        <v>1496</v>
      </c>
      <c r="D1635" s="1" t="s">
        <v>26</v>
      </c>
      <c r="E1635" s="1" t="s">
        <v>56</v>
      </c>
      <c r="F1635" s="18">
        <v>5.5440000000000005</v>
      </c>
      <c r="G1635" t="s">
        <v>4569</v>
      </c>
      <c r="H1635" s="1">
        <f>IF(COUNTIF(G$2:G1635,G1635)=1,1,0)</f>
        <v>1</v>
      </c>
      <c r="I1635" s="1">
        <v>7</v>
      </c>
      <c r="J1635" s="1">
        <v>0.2</v>
      </c>
      <c r="K1635" s="1">
        <v>1.6632000000000007</v>
      </c>
      <c r="L1635" s="12">
        <f>VLOOKUP(train[[#This Row],[Sub-Category]],Análisis_ABC_XYZ[[#Headers],[#Data]],4,FALSE)</f>
        <v>0.52062335344040378</v>
      </c>
    </row>
    <row r="1636" spans="1:12" x14ac:dyDescent="0.35">
      <c r="A1636" s="2">
        <v>42331</v>
      </c>
      <c r="B1636" s="1" t="s">
        <v>39</v>
      </c>
      <c r="C1636" s="1" t="s">
        <v>980</v>
      </c>
      <c r="D1636" s="1" t="s">
        <v>8</v>
      </c>
      <c r="E1636" s="1" t="s">
        <v>11</v>
      </c>
      <c r="F1636" s="18">
        <v>155.37199999999999</v>
      </c>
      <c r="G1636" t="s">
        <v>6494</v>
      </c>
      <c r="H1636" s="1">
        <f>IF(COUNTIF(G$2:G1636,G1636)=1,1,0)</f>
        <v>1</v>
      </c>
      <c r="I1636" s="1">
        <v>2</v>
      </c>
      <c r="J1636" s="1">
        <v>0.3</v>
      </c>
      <c r="K1636" s="1">
        <v>-35.513599999999997</v>
      </c>
      <c r="L1636" s="12">
        <f>VLOOKUP(train[[#This Row],[Sub-Category]],Análisis_ABC_XYZ[[#Headers],[#Data]],4,FALSE)</f>
        <v>0.46529189879902266</v>
      </c>
    </row>
    <row r="1637" spans="1:12" x14ac:dyDescent="0.35">
      <c r="A1637" s="2">
        <v>42331</v>
      </c>
      <c r="B1637" s="1" t="s">
        <v>52</v>
      </c>
      <c r="C1637" s="1" t="s">
        <v>1317</v>
      </c>
      <c r="D1637" s="1" t="s">
        <v>14</v>
      </c>
      <c r="E1637" s="1" t="s">
        <v>61</v>
      </c>
      <c r="F1637" s="18">
        <v>62.808000000000007</v>
      </c>
      <c r="G1637" t="s">
        <v>6216</v>
      </c>
      <c r="H1637" s="1">
        <f>IF(COUNTIF(G$2:G1637,G1637)=1,1,0)</f>
        <v>1</v>
      </c>
      <c r="I1637" s="1">
        <v>3</v>
      </c>
      <c r="J1637" s="1">
        <v>0.2</v>
      </c>
      <c r="K1637" s="1">
        <v>21.197700000000001</v>
      </c>
      <c r="L1637" s="12">
        <f>VLOOKUP(train[[#This Row],[Sub-Category]],Análisis_ABC_XYZ[[#Headers],[#Data]],4,FALSE)</f>
        <v>0.44424167803735209</v>
      </c>
    </row>
    <row r="1638" spans="1:12" x14ac:dyDescent="0.35">
      <c r="A1638" s="2">
        <v>42331</v>
      </c>
      <c r="B1638" s="1" t="s">
        <v>39</v>
      </c>
      <c r="C1638" s="1" t="s">
        <v>1118</v>
      </c>
      <c r="D1638" s="1" t="s">
        <v>14</v>
      </c>
      <c r="E1638" s="1" t="s">
        <v>31</v>
      </c>
      <c r="F1638" s="18">
        <v>34.175999999999995</v>
      </c>
      <c r="G1638" t="s">
        <v>4569</v>
      </c>
      <c r="H1638" s="1">
        <f>IF(COUNTIF(G$2:G1638,G1638)=1,1,0)</f>
        <v>0</v>
      </c>
      <c r="I1638" s="1">
        <v>3</v>
      </c>
      <c r="J1638" s="1">
        <v>0.8</v>
      </c>
      <c r="K1638" s="1">
        <v>-87.148800000000023</v>
      </c>
      <c r="L1638" s="12">
        <f>VLOOKUP(train[[#This Row],[Sub-Category]],Análisis_ABC_XYZ[[#Headers],[#Data]],4,FALSE)</f>
        <v>0.49507917887403441</v>
      </c>
    </row>
    <row r="1639" spans="1:12" x14ac:dyDescent="0.35">
      <c r="A1639" s="2">
        <v>42331</v>
      </c>
      <c r="B1639" s="1" t="s">
        <v>39</v>
      </c>
      <c r="C1639" s="1" t="s">
        <v>491</v>
      </c>
      <c r="D1639" s="1" t="s">
        <v>14</v>
      </c>
      <c r="E1639" s="1" t="s">
        <v>15</v>
      </c>
      <c r="F1639" s="18">
        <v>23.680000000000003</v>
      </c>
      <c r="G1639" t="s">
        <v>3784</v>
      </c>
      <c r="H1639" s="1">
        <f>IF(COUNTIF(G$2:G1639,G1639)=1,1,0)</f>
        <v>1</v>
      </c>
      <c r="I1639" s="1">
        <v>2</v>
      </c>
      <c r="J1639" s="1">
        <v>0.2</v>
      </c>
      <c r="K1639" s="1">
        <v>8.879999999999999</v>
      </c>
      <c r="L1639" s="12">
        <f>VLOOKUP(train[[#This Row],[Sub-Category]],Análisis_ABC_XYZ[[#Headers],[#Data]],4,FALSE)</f>
        <v>0.4647369236065339</v>
      </c>
    </row>
    <row r="1640" spans="1:12" x14ac:dyDescent="0.35">
      <c r="A1640" s="2">
        <v>42331</v>
      </c>
      <c r="B1640" s="1" t="s">
        <v>104</v>
      </c>
      <c r="C1640" s="1" t="s">
        <v>1238</v>
      </c>
      <c r="D1640" s="1" t="s">
        <v>14</v>
      </c>
      <c r="E1640" s="1" t="s">
        <v>61</v>
      </c>
      <c r="F1640" s="18">
        <v>23.472000000000001</v>
      </c>
      <c r="G1640" t="s">
        <v>5737</v>
      </c>
      <c r="H1640" s="1">
        <f>IF(COUNTIF(G$2:G1640,G1640)=1,1,0)</f>
        <v>1</v>
      </c>
      <c r="I1640" s="1">
        <v>3</v>
      </c>
      <c r="J1640" s="1">
        <v>0.2</v>
      </c>
      <c r="K1640" s="1">
        <v>8.8019999999999978</v>
      </c>
      <c r="L1640" s="12">
        <f>VLOOKUP(train[[#This Row],[Sub-Category]],Análisis_ABC_XYZ[[#Headers],[#Data]],4,FALSE)</f>
        <v>0.44424167803735209</v>
      </c>
    </row>
    <row r="1641" spans="1:12" x14ac:dyDescent="0.35">
      <c r="A1641" s="2">
        <v>42331</v>
      </c>
      <c r="B1641" s="1" t="s">
        <v>12</v>
      </c>
      <c r="C1641" s="1" t="s">
        <v>1114</v>
      </c>
      <c r="D1641" s="1" t="s">
        <v>14</v>
      </c>
      <c r="E1641" s="1" t="s">
        <v>61</v>
      </c>
      <c r="F1641" s="18">
        <v>21.84</v>
      </c>
      <c r="G1641" t="s">
        <v>3705</v>
      </c>
      <c r="H1641" s="1">
        <f>IF(COUNTIF(G$2:G1641,G1641)=1,1,0)</f>
        <v>0</v>
      </c>
      <c r="I1641" s="1">
        <v>3</v>
      </c>
      <c r="J1641" s="1">
        <v>0</v>
      </c>
      <c r="K1641" s="1">
        <v>10.4832</v>
      </c>
      <c r="L1641" s="12">
        <f>VLOOKUP(train[[#This Row],[Sub-Category]],Análisis_ABC_XYZ[[#Headers],[#Data]],4,FALSE)</f>
        <v>0.44424167803735209</v>
      </c>
    </row>
    <row r="1642" spans="1:12" x14ac:dyDescent="0.35">
      <c r="A1642" s="2">
        <v>42331</v>
      </c>
      <c r="B1642" s="1" t="s">
        <v>79</v>
      </c>
      <c r="C1642" s="1" t="s">
        <v>832</v>
      </c>
      <c r="D1642" s="1" t="s">
        <v>14</v>
      </c>
      <c r="E1642" s="1" t="s">
        <v>29</v>
      </c>
      <c r="F1642" s="18">
        <v>14.669999999999998</v>
      </c>
      <c r="G1642" t="s">
        <v>3313</v>
      </c>
      <c r="H1642" s="1">
        <f>IF(COUNTIF(G$2:G1642,G1642)=1,1,0)</f>
        <v>1</v>
      </c>
      <c r="I1642" s="1">
        <v>3</v>
      </c>
      <c r="J1642" s="1">
        <v>0</v>
      </c>
      <c r="K1642" s="1">
        <v>6.7481999999999989</v>
      </c>
      <c r="L1642" s="12">
        <f>VLOOKUP(train[[#This Row],[Sub-Category]],Análisis_ABC_XYZ[[#Headers],[#Data]],4,FALSE)</f>
        <v>0.46881743173671325</v>
      </c>
    </row>
    <row r="1643" spans="1:12" x14ac:dyDescent="0.35">
      <c r="A1643" s="2">
        <v>42331</v>
      </c>
      <c r="B1643" s="1" t="s">
        <v>39</v>
      </c>
      <c r="C1643" s="1" t="s">
        <v>806</v>
      </c>
      <c r="D1643" s="1" t="s">
        <v>8</v>
      </c>
      <c r="E1643" s="1" t="s">
        <v>22</v>
      </c>
      <c r="F1643" s="18">
        <v>6.3680000000000003</v>
      </c>
      <c r="G1643" t="s">
        <v>4569</v>
      </c>
      <c r="H1643" s="1">
        <f>IF(COUNTIF(G$2:G1643,G1643)=1,1,0)</f>
        <v>0</v>
      </c>
      <c r="I1643" s="1">
        <v>2</v>
      </c>
      <c r="J1643" s="1">
        <v>0.6</v>
      </c>
      <c r="K1643" s="1">
        <v>-2.5471999999999984</v>
      </c>
      <c r="L1643" s="12">
        <f>VLOOKUP(train[[#This Row],[Sub-Category]],Análisis_ABC_XYZ[[#Headers],[#Data]],4,FALSE)</f>
        <v>0.4595170286641902</v>
      </c>
    </row>
    <row r="1644" spans="1:12" x14ac:dyDescent="0.35">
      <c r="A1644" s="2">
        <v>42332</v>
      </c>
      <c r="B1644" s="1" t="s">
        <v>157</v>
      </c>
      <c r="C1644" s="1" t="s">
        <v>1791</v>
      </c>
      <c r="D1644" s="1" t="s">
        <v>26</v>
      </c>
      <c r="E1644" s="1" t="s">
        <v>27</v>
      </c>
      <c r="F1644" s="18">
        <v>1502.376</v>
      </c>
      <c r="G1644" t="s">
        <v>5943</v>
      </c>
      <c r="H1644" s="1">
        <f>IF(COUNTIF(G$2:G1644,G1644)=1,1,0)</f>
        <v>1</v>
      </c>
      <c r="I1644" s="1">
        <v>4</v>
      </c>
      <c r="J1644" s="1">
        <v>0.4</v>
      </c>
      <c r="K1644" s="1">
        <v>-250.39600000000019</v>
      </c>
      <c r="L1644" s="12">
        <f>VLOOKUP(train[[#This Row],[Sub-Category]],Análisis_ABC_XYZ[[#Headers],[#Data]],4,FALSE)</f>
        <v>0.41105220110552465</v>
      </c>
    </row>
    <row r="1645" spans="1:12" x14ac:dyDescent="0.35">
      <c r="A1645" s="2">
        <v>42332</v>
      </c>
      <c r="B1645" s="1" t="s">
        <v>157</v>
      </c>
      <c r="C1645" s="1" t="s">
        <v>820</v>
      </c>
      <c r="D1645" s="1" t="s">
        <v>26</v>
      </c>
      <c r="E1645" s="1" t="s">
        <v>27</v>
      </c>
      <c r="F1645" s="18">
        <v>1049.97</v>
      </c>
      <c r="G1645" t="s">
        <v>6387</v>
      </c>
      <c r="H1645" s="1">
        <f>IF(COUNTIF(G$2:G1645,G1645)=1,1,0)</f>
        <v>1</v>
      </c>
      <c r="I1645" s="1">
        <v>5</v>
      </c>
      <c r="J1645" s="1">
        <v>0.4</v>
      </c>
      <c r="K1645" s="1">
        <v>-209.99399999999991</v>
      </c>
      <c r="L1645" s="12">
        <f>VLOOKUP(train[[#This Row],[Sub-Category]],Análisis_ABC_XYZ[[#Headers],[#Data]],4,FALSE)</f>
        <v>0.41105220110552465</v>
      </c>
    </row>
    <row r="1646" spans="1:12" x14ac:dyDescent="0.35">
      <c r="A1646" s="2">
        <v>42332</v>
      </c>
      <c r="B1646" s="1" t="s">
        <v>72</v>
      </c>
      <c r="C1646" s="1" t="s">
        <v>831</v>
      </c>
      <c r="D1646" s="1" t="s">
        <v>14</v>
      </c>
      <c r="E1646" s="1" t="s">
        <v>20</v>
      </c>
      <c r="F1646" s="18">
        <v>646.20000000000005</v>
      </c>
      <c r="G1646" t="s">
        <v>4701</v>
      </c>
      <c r="H1646" s="1">
        <f>IF(COUNTIF(G$2:G1646,G1646)=1,1,0)</f>
        <v>1</v>
      </c>
      <c r="I1646" s="1">
        <v>5</v>
      </c>
      <c r="J1646" s="1">
        <v>0.2</v>
      </c>
      <c r="K1646" s="1">
        <v>-8.0774999999999864</v>
      </c>
      <c r="L1646" s="12">
        <f>VLOOKUP(train[[#This Row],[Sub-Category]],Análisis_ABC_XYZ[[#Headers],[#Data]],4,FALSE)</f>
        <v>0.44610841445725197</v>
      </c>
    </row>
    <row r="1647" spans="1:12" x14ac:dyDescent="0.35">
      <c r="A1647" s="2">
        <v>42332</v>
      </c>
      <c r="B1647" s="1" t="s">
        <v>157</v>
      </c>
      <c r="C1647" s="1" t="s">
        <v>1070</v>
      </c>
      <c r="D1647" s="1" t="s">
        <v>8</v>
      </c>
      <c r="E1647" s="1" t="s">
        <v>11</v>
      </c>
      <c r="F1647" s="18">
        <v>611.05799999999999</v>
      </c>
      <c r="G1647" t="s">
        <v>6387</v>
      </c>
      <c r="H1647" s="1">
        <f>IF(COUNTIF(G$2:G1647,G1647)=1,1,0)</f>
        <v>0</v>
      </c>
      <c r="I1647" s="1">
        <v>3</v>
      </c>
      <c r="J1647" s="1">
        <v>0.3</v>
      </c>
      <c r="K1647" s="1">
        <v>-34.917600000000022</v>
      </c>
      <c r="L1647" s="12">
        <f>VLOOKUP(train[[#This Row],[Sub-Category]],Análisis_ABC_XYZ[[#Headers],[#Data]],4,FALSE)</f>
        <v>0.46529189879902266</v>
      </c>
    </row>
    <row r="1648" spans="1:12" x14ac:dyDescent="0.35">
      <c r="A1648" s="2">
        <v>42332</v>
      </c>
      <c r="B1648" s="1" t="s">
        <v>37</v>
      </c>
      <c r="C1648" s="1" t="s">
        <v>938</v>
      </c>
      <c r="D1648" s="1" t="s">
        <v>14</v>
      </c>
      <c r="E1648" s="1" t="s">
        <v>20</v>
      </c>
      <c r="F1648" s="18">
        <v>485.88</v>
      </c>
      <c r="G1648" t="s">
        <v>3876</v>
      </c>
      <c r="H1648" s="1">
        <f>IF(COUNTIF(G$2:G1648,G1648)=1,1,0)</f>
        <v>1</v>
      </c>
      <c r="I1648" s="1">
        <v>6</v>
      </c>
      <c r="J1648" s="1">
        <v>0</v>
      </c>
      <c r="K1648" s="1">
        <v>9.7176000000000329</v>
      </c>
      <c r="L1648" s="12">
        <f>VLOOKUP(train[[#This Row],[Sub-Category]],Análisis_ABC_XYZ[[#Headers],[#Data]],4,FALSE)</f>
        <v>0.44610841445725197</v>
      </c>
    </row>
    <row r="1649" spans="1:12" x14ac:dyDescent="0.35">
      <c r="A1649" s="2">
        <v>42332</v>
      </c>
      <c r="B1649" s="1" t="s">
        <v>186</v>
      </c>
      <c r="C1649" s="1" t="s">
        <v>466</v>
      </c>
      <c r="D1649" s="1" t="s">
        <v>26</v>
      </c>
      <c r="E1649" s="1" t="s">
        <v>56</v>
      </c>
      <c r="F1649" s="18">
        <v>111.79</v>
      </c>
      <c r="G1649" t="s">
        <v>5208</v>
      </c>
      <c r="H1649" s="1">
        <f>IF(COUNTIF(G$2:G1649,G1649)=1,1,0)</f>
        <v>1</v>
      </c>
      <c r="I1649" s="1">
        <v>7</v>
      </c>
      <c r="J1649" s="1">
        <v>0</v>
      </c>
      <c r="K1649" s="1">
        <v>43.598100000000002</v>
      </c>
      <c r="L1649" s="12">
        <f>VLOOKUP(train[[#This Row],[Sub-Category]],Análisis_ABC_XYZ[[#Headers],[#Data]],4,FALSE)</f>
        <v>0.52062335344040378</v>
      </c>
    </row>
    <row r="1650" spans="1:12" x14ac:dyDescent="0.35">
      <c r="A1650" s="2">
        <v>42332</v>
      </c>
      <c r="B1650" s="1" t="s">
        <v>37</v>
      </c>
      <c r="C1650" s="1" t="s">
        <v>659</v>
      </c>
      <c r="D1650" s="1" t="s">
        <v>14</v>
      </c>
      <c r="E1650" s="1" t="s">
        <v>20</v>
      </c>
      <c r="F1650" s="18">
        <v>197.58</v>
      </c>
      <c r="G1650" t="s">
        <v>3876</v>
      </c>
      <c r="H1650" s="1">
        <f>IF(COUNTIF(G$2:G1650,G1650)=1,1,0)</f>
        <v>0</v>
      </c>
      <c r="I1650" s="1">
        <v>2</v>
      </c>
      <c r="J1650" s="1">
        <v>0</v>
      </c>
      <c r="K1650" s="1">
        <v>53.346599999999995</v>
      </c>
      <c r="L1650" s="12">
        <f>VLOOKUP(train[[#This Row],[Sub-Category]],Análisis_ABC_XYZ[[#Headers],[#Data]],4,FALSE)</f>
        <v>0.44610841445725197</v>
      </c>
    </row>
    <row r="1651" spans="1:12" x14ac:dyDescent="0.35">
      <c r="A1651" s="2">
        <v>42332</v>
      </c>
      <c r="B1651" s="1" t="s">
        <v>79</v>
      </c>
      <c r="C1651" s="1" t="s">
        <v>572</v>
      </c>
      <c r="D1651" s="1" t="s">
        <v>14</v>
      </c>
      <c r="E1651" s="1" t="s">
        <v>15</v>
      </c>
      <c r="F1651" s="18">
        <v>196.62</v>
      </c>
      <c r="G1651" t="s">
        <v>3405</v>
      </c>
      <c r="H1651" s="1">
        <f>IF(COUNTIF(G$2:G1651,G1651)=1,1,0)</f>
        <v>1</v>
      </c>
      <c r="I1651" s="1">
        <v>2</v>
      </c>
      <c r="J1651" s="1">
        <v>0</v>
      </c>
      <c r="K1651" s="1">
        <v>96.343800000000002</v>
      </c>
      <c r="L1651" s="12">
        <f>VLOOKUP(train[[#This Row],[Sub-Category]],Análisis_ABC_XYZ[[#Headers],[#Data]],4,FALSE)</f>
        <v>0.4647369236065339</v>
      </c>
    </row>
    <row r="1652" spans="1:12" x14ac:dyDescent="0.35">
      <c r="A1652" s="2">
        <v>42332</v>
      </c>
      <c r="B1652" s="1" t="s">
        <v>79</v>
      </c>
      <c r="C1652" s="1" t="s">
        <v>155</v>
      </c>
      <c r="D1652" s="1" t="s">
        <v>14</v>
      </c>
      <c r="E1652" s="1" t="s">
        <v>24</v>
      </c>
      <c r="F1652" s="18">
        <v>151.91999999999999</v>
      </c>
      <c r="G1652" t="s">
        <v>3405</v>
      </c>
      <c r="H1652" s="1">
        <f>IF(COUNTIF(G$2:G1652,G1652)=1,1,0)</f>
        <v>0</v>
      </c>
      <c r="I1652" s="1">
        <v>4</v>
      </c>
      <c r="J1652" s="1">
        <v>0</v>
      </c>
      <c r="K1652" s="1">
        <v>45.575999999999979</v>
      </c>
      <c r="L1652" s="12">
        <f>VLOOKUP(train[[#This Row],[Sub-Category]],Análisis_ABC_XYZ[[#Headers],[#Data]],4,FALSE)</f>
        <v>0.45632477063632687</v>
      </c>
    </row>
    <row r="1653" spans="1:12" x14ac:dyDescent="0.35">
      <c r="A1653" s="2">
        <v>42332</v>
      </c>
      <c r="B1653" s="1" t="s">
        <v>12</v>
      </c>
      <c r="C1653" s="1" t="s">
        <v>833</v>
      </c>
      <c r="D1653" s="1" t="s">
        <v>8</v>
      </c>
      <c r="E1653" s="1" t="s">
        <v>22</v>
      </c>
      <c r="F1653" s="18">
        <v>151.72</v>
      </c>
      <c r="G1653" t="s">
        <v>5441</v>
      </c>
      <c r="H1653" s="1">
        <f>IF(COUNTIF(G$2:G1653,G1653)=1,1,0)</f>
        <v>1</v>
      </c>
      <c r="I1653" s="1">
        <v>4</v>
      </c>
      <c r="J1653" s="1">
        <v>0</v>
      </c>
      <c r="K1653" s="1">
        <v>27.309599999999989</v>
      </c>
      <c r="L1653" s="12">
        <f>VLOOKUP(train[[#This Row],[Sub-Category]],Análisis_ABC_XYZ[[#Headers],[#Data]],4,FALSE)</f>
        <v>0.4595170286641902</v>
      </c>
    </row>
    <row r="1654" spans="1:12" x14ac:dyDescent="0.35">
      <c r="A1654" s="2">
        <v>42332</v>
      </c>
      <c r="B1654" s="1" t="s">
        <v>79</v>
      </c>
      <c r="C1654" s="1" t="s">
        <v>1486</v>
      </c>
      <c r="D1654" s="1" t="s">
        <v>14</v>
      </c>
      <c r="E1654" s="1" t="s">
        <v>36</v>
      </c>
      <c r="F1654" s="18">
        <v>144.12</v>
      </c>
      <c r="G1654" t="s">
        <v>3405</v>
      </c>
      <c r="H1654" s="1">
        <f>IF(COUNTIF(G$2:G1654,G1654)=1,1,0)</f>
        <v>0</v>
      </c>
      <c r="I1654" s="1">
        <v>3</v>
      </c>
      <c r="J1654" s="1">
        <v>0</v>
      </c>
      <c r="K1654" s="1">
        <v>69.177599999999984</v>
      </c>
      <c r="L1654" s="12">
        <f>VLOOKUP(train[[#This Row],[Sub-Category]],Análisis_ABC_XYZ[[#Headers],[#Data]],4,FALSE)</f>
        <v>0.43613829632717294</v>
      </c>
    </row>
    <row r="1655" spans="1:12" x14ac:dyDescent="0.35">
      <c r="A1655" s="2">
        <v>42332</v>
      </c>
      <c r="B1655" s="1" t="s">
        <v>12</v>
      </c>
      <c r="C1655" s="1" t="s">
        <v>1389</v>
      </c>
      <c r="D1655" s="1" t="s">
        <v>8</v>
      </c>
      <c r="E1655" s="1" t="s">
        <v>11</v>
      </c>
      <c r="F1655" s="18">
        <v>120.71199999999999</v>
      </c>
      <c r="G1655" t="s">
        <v>6429</v>
      </c>
      <c r="H1655" s="1">
        <f>IF(COUNTIF(G$2:G1655,G1655)=1,1,0)</f>
        <v>1</v>
      </c>
      <c r="I1655" s="1">
        <v>1</v>
      </c>
      <c r="J1655" s="1">
        <v>0.2</v>
      </c>
      <c r="K1655" s="1">
        <v>-18.106799999999993</v>
      </c>
      <c r="L1655" s="12">
        <f>VLOOKUP(train[[#This Row],[Sub-Category]],Análisis_ABC_XYZ[[#Headers],[#Data]],4,FALSE)</f>
        <v>0.46529189879902266</v>
      </c>
    </row>
    <row r="1656" spans="1:12" x14ac:dyDescent="0.35">
      <c r="A1656" s="2">
        <v>42332</v>
      </c>
      <c r="B1656" s="1" t="s">
        <v>107</v>
      </c>
      <c r="C1656" s="1" t="s">
        <v>1451</v>
      </c>
      <c r="D1656" s="1" t="s">
        <v>8</v>
      </c>
      <c r="E1656" s="1" t="s">
        <v>22</v>
      </c>
      <c r="F1656" s="18">
        <v>111.15</v>
      </c>
      <c r="G1656" t="s">
        <v>5204</v>
      </c>
      <c r="H1656" s="1">
        <f>IF(COUNTIF(G$2:G1656,G1656)=1,1,0)</f>
        <v>1</v>
      </c>
      <c r="I1656" s="1">
        <v>5</v>
      </c>
      <c r="J1656" s="1">
        <v>0</v>
      </c>
      <c r="K1656" s="1">
        <v>48.906000000000006</v>
      </c>
      <c r="L1656" s="12">
        <f>VLOOKUP(train[[#This Row],[Sub-Category]],Análisis_ABC_XYZ[[#Headers],[#Data]],4,FALSE)</f>
        <v>0.4595170286641902</v>
      </c>
    </row>
    <row r="1657" spans="1:12" x14ac:dyDescent="0.35">
      <c r="A1657" s="2">
        <v>42332</v>
      </c>
      <c r="B1657" s="1" t="s">
        <v>157</v>
      </c>
      <c r="C1657" s="1" t="s">
        <v>247</v>
      </c>
      <c r="D1657" s="1" t="s">
        <v>8</v>
      </c>
      <c r="E1657" s="1" t="s">
        <v>22</v>
      </c>
      <c r="F1657" s="18">
        <v>35.168000000000006</v>
      </c>
      <c r="G1657" t="s">
        <v>5943</v>
      </c>
      <c r="H1657" s="1">
        <f>IF(COUNTIF(G$2:G1657,G1657)=1,1,0)</f>
        <v>0</v>
      </c>
      <c r="I1657" s="1">
        <v>7</v>
      </c>
      <c r="J1657" s="1">
        <v>0.2</v>
      </c>
      <c r="K1657" s="1">
        <v>9.6712000000000025</v>
      </c>
      <c r="L1657" s="12">
        <f>VLOOKUP(train[[#This Row],[Sub-Category]],Análisis_ABC_XYZ[[#Headers],[#Data]],4,FALSE)</f>
        <v>0.4595170286641902</v>
      </c>
    </row>
    <row r="1658" spans="1:12" x14ac:dyDescent="0.35">
      <c r="A1658" s="2">
        <v>42332</v>
      </c>
      <c r="B1658" s="1" t="s">
        <v>37</v>
      </c>
      <c r="C1658" s="1" t="s">
        <v>649</v>
      </c>
      <c r="D1658" s="1" t="s">
        <v>14</v>
      </c>
      <c r="E1658" s="1" t="s">
        <v>36</v>
      </c>
      <c r="F1658" s="18">
        <v>25.92</v>
      </c>
      <c r="G1658" t="s">
        <v>3876</v>
      </c>
      <c r="H1658" s="1">
        <f>IF(COUNTIF(G$2:G1658,G1658)=1,1,0)</f>
        <v>0</v>
      </c>
      <c r="I1658" s="1">
        <v>4</v>
      </c>
      <c r="J1658" s="1">
        <v>0</v>
      </c>
      <c r="K1658" s="1">
        <v>12.441600000000001</v>
      </c>
      <c r="L1658" s="12">
        <f>VLOOKUP(train[[#This Row],[Sub-Category]],Análisis_ABC_XYZ[[#Headers],[#Data]],4,FALSE)</f>
        <v>0.43613829632717294</v>
      </c>
    </row>
    <row r="1659" spans="1:12" x14ac:dyDescent="0.35">
      <c r="A1659" s="2">
        <v>42332</v>
      </c>
      <c r="B1659" s="1" t="s">
        <v>79</v>
      </c>
      <c r="C1659" s="1" t="s">
        <v>282</v>
      </c>
      <c r="D1659" s="1" t="s">
        <v>14</v>
      </c>
      <c r="E1659" s="1" t="s">
        <v>36</v>
      </c>
      <c r="F1659" s="18">
        <v>15.96</v>
      </c>
      <c r="G1659" t="s">
        <v>3405</v>
      </c>
      <c r="H1659" s="1">
        <f>IF(COUNTIF(G$2:G1659,G1659)=1,1,0)</f>
        <v>0</v>
      </c>
      <c r="I1659" s="1">
        <v>2</v>
      </c>
      <c r="J1659" s="1">
        <v>0</v>
      </c>
      <c r="K1659" s="1">
        <v>7.98</v>
      </c>
      <c r="L1659" s="12">
        <f>VLOOKUP(train[[#This Row],[Sub-Category]],Análisis_ABC_XYZ[[#Headers],[#Data]],4,FALSE)</f>
        <v>0.43613829632717294</v>
      </c>
    </row>
    <row r="1660" spans="1:12" x14ac:dyDescent="0.35">
      <c r="A1660" s="2">
        <v>42332</v>
      </c>
      <c r="B1660" s="1" t="s">
        <v>37</v>
      </c>
      <c r="C1660" s="1" t="s">
        <v>937</v>
      </c>
      <c r="D1660" s="1" t="s">
        <v>14</v>
      </c>
      <c r="E1660" s="1" t="s">
        <v>29</v>
      </c>
      <c r="F1660" s="18">
        <v>12.096000000000002</v>
      </c>
      <c r="G1660" t="s">
        <v>3876</v>
      </c>
      <c r="H1660" s="1">
        <f>IF(COUNTIF(G$2:G1660,G1660)=1,1,0)</f>
        <v>0</v>
      </c>
      <c r="I1660" s="1">
        <v>7</v>
      </c>
      <c r="J1660" s="1">
        <v>0.2</v>
      </c>
      <c r="K1660" s="1">
        <v>4.2335999999999991</v>
      </c>
      <c r="L1660" s="12">
        <f>VLOOKUP(train[[#This Row],[Sub-Category]],Análisis_ABC_XYZ[[#Headers],[#Data]],4,FALSE)</f>
        <v>0.46881743173671325</v>
      </c>
    </row>
    <row r="1661" spans="1:12" x14ac:dyDescent="0.35">
      <c r="A1661" s="2">
        <v>42332</v>
      </c>
      <c r="B1661" s="1" t="s">
        <v>157</v>
      </c>
      <c r="C1661" s="1" t="s">
        <v>916</v>
      </c>
      <c r="D1661" s="1" t="s">
        <v>14</v>
      </c>
      <c r="E1661" s="1" t="s">
        <v>29</v>
      </c>
      <c r="F1661" s="18">
        <v>5.7420000000000009</v>
      </c>
      <c r="G1661" t="s">
        <v>6964</v>
      </c>
      <c r="H1661" s="1">
        <f>IF(COUNTIF(G$2:G1661,G1661)=1,1,0)</f>
        <v>1</v>
      </c>
      <c r="I1661" s="1">
        <v>3</v>
      </c>
      <c r="J1661" s="1">
        <v>0.7</v>
      </c>
      <c r="K1661" s="1">
        <v>-4.5935999999999986</v>
      </c>
      <c r="L1661" s="12">
        <f>VLOOKUP(train[[#This Row],[Sub-Category]],Análisis_ABC_XYZ[[#Headers],[#Data]],4,FALSE)</f>
        <v>0.46881743173671325</v>
      </c>
    </row>
    <row r="1662" spans="1:12" x14ac:dyDescent="0.35">
      <c r="A1662" s="2">
        <v>42332</v>
      </c>
      <c r="B1662" s="1" t="s">
        <v>157</v>
      </c>
      <c r="C1662" s="1" t="s">
        <v>405</v>
      </c>
      <c r="D1662" s="1" t="s">
        <v>14</v>
      </c>
      <c r="E1662" s="1" t="s">
        <v>24</v>
      </c>
      <c r="F1662" s="18">
        <v>2.6240000000000001</v>
      </c>
      <c r="G1662" s="1" t="s">
        <v>3892</v>
      </c>
      <c r="H1662" s="1">
        <f>IF(COUNTIF(G$2:G1662,G1662)=1,1,0)</f>
        <v>1</v>
      </c>
      <c r="I1662" s="1">
        <v>1</v>
      </c>
      <c r="J1662" s="1">
        <v>0.2</v>
      </c>
      <c r="K1662" s="1">
        <v>0.42639999999999978</v>
      </c>
      <c r="L1662" s="12">
        <f>VLOOKUP(train[[#This Row],[Sub-Category]],Análisis_ABC_XYZ[[#Headers],[#Data]],4,FALSE)</f>
        <v>0.45632477063632687</v>
      </c>
    </row>
    <row r="1663" spans="1:12" x14ac:dyDescent="0.35">
      <c r="A1663" s="2">
        <v>42333</v>
      </c>
      <c r="B1663" s="1" t="s">
        <v>39</v>
      </c>
      <c r="C1663" s="1" t="s">
        <v>17</v>
      </c>
      <c r="D1663" s="1" t="s">
        <v>8</v>
      </c>
      <c r="E1663" s="1" t="s">
        <v>18</v>
      </c>
      <c r="F1663" s="18">
        <v>1218.7349999999997</v>
      </c>
      <c r="G1663" t="s">
        <v>2226</v>
      </c>
      <c r="H1663" s="1">
        <f>IF(COUNTIF(G$2:G1663,G1663)=1,1,0)</f>
        <v>1</v>
      </c>
      <c r="I1663" s="1">
        <v>5</v>
      </c>
      <c r="J1663" s="1">
        <v>0.3</v>
      </c>
      <c r="K1663" s="1">
        <v>-121.87349999999992</v>
      </c>
      <c r="L1663" s="12">
        <f>VLOOKUP(train[[#This Row],[Sub-Category]],Análisis_ABC_XYZ[[#Headers],[#Data]],4,FALSE)</f>
        <v>0.55975208308209756</v>
      </c>
    </row>
    <row r="1664" spans="1:12" x14ac:dyDescent="0.35">
      <c r="A1664" s="2">
        <v>42333</v>
      </c>
      <c r="B1664" s="1" t="s">
        <v>89</v>
      </c>
      <c r="C1664" s="1" t="s">
        <v>1433</v>
      </c>
      <c r="D1664" s="1" t="s">
        <v>14</v>
      </c>
      <c r="E1664" s="1" t="s">
        <v>20</v>
      </c>
      <c r="F1664" s="18">
        <v>1117.92</v>
      </c>
      <c r="G1664" t="s">
        <v>6406</v>
      </c>
      <c r="H1664" s="1">
        <f>IF(COUNTIF(G$2:G1664,G1664)=1,1,0)</f>
        <v>1</v>
      </c>
      <c r="I1664" s="1">
        <v>4</v>
      </c>
      <c r="J1664" s="1">
        <v>0</v>
      </c>
      <c r="K1664" s="1">
        <v>55.895999999999958</v>
      </c>
      <c r="L1664" s="12">
        <f>VLOOKUP(train[[#This Row],[Sub-Category]],Análisis_ABC_XYZ[[#Headers],[#Data]],4,FALSE)</f>
        <v>0.44610841445725197</v>
      </c>
    </row>
    <row r="1665" spans="1:12" x14ac:dyDescent="0.35">
      <c r="A1665" s="2">
        <v>42333</v>
      </c>
      <c r="B1665" s="1" t="s">
        <v>12</v>
      </c>
      <c r="C1665" s="1" t="s">
        <v>693</v>
      </c>
      <c r="D1665" s="1" t="s">
        <v>8</v>
      </c>
      <c r="E1665" s="1" t="s">
        <v>11</v>
      </c>
      <c r="F1665" s="18">
        <v>725.34400000000005</v>
      </c>
      <c r="G1665" t="s">
        <v>2760</v>
      </c>
      <c r="H1665" s="1">
        <f>IF(COUNTIF(G$2:G1665,G1665)=1,1,0)</f>
        <v>1</v>
      </c>
      <c r="I1665" s="1">
        <v>4</v>
      </c>
      <c r="J1665" s="1">
        <v>0.2</v>
      </c>
      <c r="K1665" s="1">
        <v>54.400800000000004</v>
      </c>
      <c r="L1665" s="12">
        <f>VLOOKUP(train[[#This Row],[Sub-Category]],Análisis_ABC_XYZ[[#Headers],[#Data]],4,FALSE)</f>
        <v>0.46529189879902266</v>
      </c>
    </row>
    <row r="1666" spans="1:12" x14ac:dyDescent="0.35">
      <c r="A1666" s="2">
        <v>42333</v>
      </c>
      <c r="B1666" s="1" t="s">
        <v>12</v>
      </c>
      <c r="C1666" s="1" t="s">
        <v>289</v>
      </c>
      <c r="D1666" s="1" t="s">
        <v>26</v>
      </c>
      <c r="E1666" s="1" t="s">
        <v>27</v>
      </c>
      <c r="F1666" s="18">
        <v>539.91999999999996</v>
      </c>
      <c r="G1666" t="s">
        <v>2760</v>
      </c>
      <c r="H1666" s="1">
        <f>IF(COUNTIF(G$2:G1666,G1666)=1,1,0)</f>
        <v>0</v>
      </c>
      <c r="I1666" s="1">
        <v>5</v>
      </c>
      <c r="J1666" s="1">
        <v>0.2</v>
      </c>
      <c r="K1666" s="1">
        <v>47.242999999999967</v>
      </c>
      <c r="L1666" s="12">
        <f>VLOOKUP(train[[#This Row],[Sub-Category]],Análisis_ABC_XYZ[[#Headers],[#Data]],4,FALSE)</f>
        <v>0.41105220110552465</v>
      </c>
    </row>
    <row r="1667" spans="1:12" x14ac:dyDescent="0.35">
      <c r="A1667" s="2">
        <v>42333</v>
      </c>
      <c r="B1667" s="1" t="s">
        <v>39</v>
      </c>
      <c r="C1667" s="1" t="s">
        <v>1457</v>
      </c>
      <c r="D1667" s="1" t="s">
        <v>26</v>
      </c>
      <c r="E1667" s="1" t="s">
        <v>56</v>
      </c>
      <c r="F1667" s="18">
        <v>24.672000000000001</v>
      </c>
      <c r="G1667" t="s">
        <v>2226</v>
      </c>
      <c r="H1667" s="1">
        <f>IF(COUNTIF(G$2:G1667,G1667)=1,1,0)</f>
        <v>0</v>
      </c>
      <c r="I1667" s="1">
        <v>3</v>
      </c>
      <c r="J1667" s="1">
        <v>0.2</v>
      </c>
      <c r="K1667" s="1">
        <v>0</v>
      </c>
      <c r="L1667" s="12">
        <f>VLOOKUP(train[[#This Row],[Sub-Category]],Análisis_ABC_XYZ[[#Headers],[#Data]],4,FALSE)</f>
        <v>0.52062335344040378</v>
      </c>
    </row>
    <row r="1668" spans="1:12" x14ac:dyDescent="0.35">
      <c r="A1668" s="2">
        <v>42333</v>
      </c>
      <c r="B1668" s="1" t="s">
        <v>12</v>
      </c>
      <c r="C1668" s="1" t="s">
        <v>714</v>
      </c>
      <c r="D1668" s="1" t="s">
        <v>14</v>
      </c>
      <c r="E1668" s="1" t="s">
        <v>31</v>
      </c>
      <c r="F1668" s="18">
        <v>320.88</v>
      </c>
      <c r="G1668" t="s">
        <v>3793</v>
      </c>
      <c r="H1668" s="1">
        <f>IF(COUNTIF(G$2:G1668,G1668)=1,1,0)</f>
        <v>1</v>
      </c>
      <c r="I1668" s="1">
        <v>6</v>
      </c>
      <c r="J1668" s="1">
        <v>0</v>
      </c>
      <c r="K1668" s="1">
        <v>93.055199999999957</v>
      </c>
      <c r="L1668" s="12">
        <f>VLOOKUP(train[[#This Row],[Sub-Category]],Análisis_ABC_XYZ[[#Headers],[#Data]],4,FALSE)</f>
        <v>0.49507917887403441</v>
      </c>
    </row>
    <row r="1669" spans="1:12" x14ac:dyDescent="0.35">
      <c r="A1669" s="2">
        <v>42333</v>
      </c>
      <c r="B1669" s="1" t="s">
        <v>89</v>
      </c>
      <c r="C1669" s="1" t="s">
        <v>1188</v>
      </c>
      <c r="D1669" s="1" t="s">
        <v>8</v>
      </c>
      <c r="E1669" s="1" t="s">
        <v>9</v>
      </c>
      <c r="F1669" s="18">
        <v>275.952</v>
      </c>
      <c r="G1669" t="s">
        <v>6406</v>
      </c>
      <c r="H1669" s="1">
        <f>IF(COUNTIF(G$2:G1669,G1669)=1,1,0)</f>
        <v>0</v>
      </c>
      <c r="I1669" s="1">
        <v>3</v>
      </c>
      <c r="J1669" s="1">
        <v>0.2</v>
      </c>
      <c r="K1669" s="1">
        <v>-37.943400000000025</v>
      </c>
      <c r="L1669" s="12">
        <f>VLOOKUP(train[[#This Row],[Sub-Category]],Análisis_ABC_XYZ[[#Headers],[#Data]],4,FALSE)</f>
        <v>0.5176847302647779</v>
      </c>
    </row>
    <row r="1670" spans="1:12" x14ac:dyDescent="0.35">
      <c r="A1670" s="2">
        <v>42333</v>
      </c>
      <c r="B1670" s="1" t="s">
        <v>412</v>
      </c>
      <c r="C1670" s="1" t="s">
        <v>816</v>
      </c>
      <c r="D1670" s="1" t="s">
        <v>8</v>
      </c>
      <c r="E1670" s="1" t="s">
        <v>22</v>
      </c>
      <c r="F1670" s="18">
        <v>52.96</v>
      </c>
      <c r="G1670" t="s">
        <v>4540</v>
      </c>
      <c r="H1670" s="1">
        <f>IF(COUNTIF(G$2:G1670,G1670)=1,1,0)</f>
        <v>1</v>
      </c>
      <c r="I1670" s="1">
        <v>2</v>
      </c>
      <c r="J1670" s="1">
        <v>0</v>
      </c>
      <c r="K1670" s="1">
        <v>20.1248</v>
      </c>
      <c r="L1670" s="12">
        <f>VLOOKUP(train[[#This Row],[Sub-Category]],Análisis_ABC_XYZ[[#Headers],[#Data]],4,FALSE)</f>
        <v>0.4595170286641902</v>
      </c>
    </row>
    <row r="1671" spans="1:12" x14ac:dyDescent="0.35">
      <c r="A1671" s="2">
        <v>42333</v>
      </c>
      <c r="B1671" s="1" t="s">
        <v>136</v>
      </c>
      <c r="C1671" s="1" t="s">
        <v>1655</v>
      </c>
      <c r="D1671" s="1" t="s">
        <v>14</v>
      </c>
      <c r="E1671" s="1" t="s">
        <v>24</v>
      </c>
      <c r="F1671" s="18">
        <v>51.016000000000005</v>
      </c>
      <c r="G1671" t="s">
        <v>6130</v>
      </c>
      <c r="H1671" s="1">
        <f>IF(COUNTIF(G$2:G1671,G1671)=1,1,0)</f>
        <v>1</v>
      </c>
      <c r="I1671" s="1">
        <v>7</v>
      </c>
      <c r="J1671" s="1">
        <v>0.2</v>
      </c>
      <c r="K1671" s="1">
        <v>8.2900999999999954</v>
      </c>
      <c r="L1671" s="12">
        <f>VLOOKUP(train[[#This Row],[Sub-Category]],Análisis_ABC_XYZ[[#Headers],[#Data]],4,FALSE)</f>
        <v>0.45632477063632687</v>
      </c>
    </row>
    <row r="1672" spans="1:12" x14ac:dyDescent="0.35">
      <c r="A1672" s="2">
        <v>42333</v>
      </c>
      <c r="B1672" s="1" t="s">
        <v>12</v>
      </c>
      <c r="C1672" s="1" t="s">
        <v>1137</v>
      </c>
      <c r="D1672" s="1" t="s">
        <v>14</v>
      </c>
      <c r="E1672" s="1" t="s">
        <v>36</v>
      </c>
      <c r="F1672" s="18">
        <v>26.76</v>
      </c>
      <c r="G1672" t="s">
        <v>3793</v>
      </c>
      <c r="H1672" s="1">
        <f>IF(COUNTIF(G$2:G1672,G1672)=1,1,0)</f>
        <v>0</v>
      </c>
      <c r="I1672" s="1">
        <v>4</v>
      </c>
      <c r="J1672" s="1">
        <v>0</v>
      </c>
      <c r="K1672" s="1">
        <v>12.3096</v>
      </c>
      <c r="L1672" s="12">
        <f>VLOOKUP(train[[#This Row],[Sub-Category]],Análisis_ABC_XYZ[[#Headers],[#Data]],4,FALSE)</f>
        <v>0.43613829632717294</v>
      </c>
    </row>
    <row r="1673" spans="1:12" x14ac:dyDescent="0.35">
      <c r="A1673" s="2">
        <v>42333</v>
      </c>
      <c r="B1673" s="1" t="s">
        <v>12</v>
      </c>
      <c r="C1673" s="1" t="s">
        <v>806</v>
      </c>
      <c r="D1673" s="1" t="s">
        <v>8</v>
      </c>
      <c r="E1673" s="1" t="s">
        <v>22</v>
      </c>
      <c r="F1673" s="18">
        <v>23.88</v>
      </c>
      <c r="G1673" t="s">
        <v>3793</v>
      </c>
      <c r="H1673" s="1">
        <f>IF(COUNTIF(G$2:G1673,G1673)=1,1,0)</f>
        <v>0</v>
      </c>
      <c r="I1673" s="1">
        <v>3</v>
      </c>
      <c r="J1673" s="1">
        <v>0</v>
      </c>
      <c r="K1673" s="1">
        <v>10.507200000000001</v>
      </c>
      <c r="L1673" s="12">
        <f>VLOOKUP(train[[#This Row],[Sub-Category]],Análisis_ABC_XYZ[[#Headers],[#Data]],4,FALSE)</f>
        <v>0.4595170286641902</v>
      </c>
    </row>
    <row r="1674" spans="1:12" x14ac:dyDescent="0.35">
      <c r="A1674" s="2">
        <v>42333</v>
      </c>
      <c r="B1674" s="1" t="s">
        <v>39</v>
      </c>
      <c r="C1674" s="1" t="s">
        <v>850</v>
      </c>
      <c r="D1674" s="1" t="s">
        <v>14</v>
      </c>
      <c r="E1674" s="1" t="s">
        <v>36</v>
      </c>
      <c r="F1674" s="18">
        <v>15.696000000000002</v>
      </c>
      <c r="G1674" t="s">
        <v>2226</v>
      </c>
      <c r="H1674" s="1">
        <f>IF(COUNTIF(G$2:G1674,G1674)=1,1,0)</f>
        <v>0</v>
      </c>
      <c r="I1674" s="1">
        <v>3</v>
      </c>
      <c r="J1674" s="1">
        <v>0.2</v>
      </c>
      <c r="K1674" s="1">
        <v>5.1011999999999995</v>
      </c>
      <c r="L1674" s="12">
        <f>VLOOKUP(train[[#This Row],[Sub-Category]],Análisis_ABC_XYZ[[#Headers],[#Data]],4,FALSE)</f>
        <v>0.43613829632717294</v>
      </c>
    </row>
    <row r="1675" spans="1:12" x14ac:dyDescent="0.35">
      <c r="A1675" s="2">
        <v>42333</v>
      </c>
      <c r="B1675" s="1" t="s">
        <v>12</v>
      </c>
      <c r="C1675" s="1" t="s">
        <v>1894</v>
      </c>
      <c r="D1675" s="1" t="s">
        <v>14</v>
      </c>
      <c r="E1675" s="1" t="s">
        <v>24</v>
      </c>
      <c r="F1675" s="18">
        <v>7.4399999999999995</v>
      </c>
      <c r="G1675" t="s">
        <v>2760</v>
      </c>
      <c r="H1675" s="1">
        <f>IF(COUNTIF(G$2:G1675,G1675)=1,1,0)</f>
        <v>0</v>
      </c>
      <c r="I1675" s="1">
        <v>3</v>
      </c>
      <c r="J1675" s="1">
        <v>0</v>
      </c>
      <c r="K1675" s="1">
        <v>2.6039999999999996</v>
      </c>
      <c r="L1675" s="12">
        <f>VLOOKUP(train[[#This Row],[Sub-Category]],Análisis_ABC_XYZ[[#Headers],[#Data]],4,FALSE)</f>
        <v>0.45632477063632687</v>
      </c>
    </row>
    <row r="1676" spans="1:12" x14ac:dyDescent="0.35">
      <c r="A1676" s="2">
        <v>42333</v>
      </c>
      <c r="B1676" s="1" t="s">
        <v>39</v>
      </c>
      <c r="C1676" s="1" t="s">
        <v>598</v>
      </c>
      <c r="D1676" s="1" t="s">
        <v>8</v>
      </c>
      <c r="E1676" s="1" t="s">
        <v>22</v>
      </c>
      <c r="F1676" s="18">
        <v>6.0960000000000001</v>
      </c>
      <c r="G1676" t="s">
        <v>2226</v>
      </c>
      <c r="H1676" s="1">
        <f>IF(COUNTIF(G$2:G1676,G1676)=1,1,0)</f>
        <v>0</v>
      </c>
      <c r="I1676" s="1">
        <v>3</v>
      </c>
      <c r="J1676" s="1">
        <v>0.6</v>
      </c>
      <c r="K1676" s="1">
        <v>-3.9624000000000006</v>
      </c>
      <c r="L1676" s="12">
        <f>VLOOKUP(train[[#This Row],[Sub-Category]],Análisis_ABC_XYZ[[#Headers],[#Data]],4,FALSE)</f>
        <v>0.4595170286641902</v>
      </c>
    </row>
    <row r="1677" spans="1:12" x14ac:dyDescent="0.35">
      <c r="A1677" s="2">
        <v>42333</v>
      </c>
      <c r="B1677" s="1" t="s">
        <v>39</v>
      </c>
      <c r="C1677" s="1" t="s">
        <v>1306</v>
      </c>
      <c r="D1677" s="1" t="s">
        <v>14</v>
      </c>
      <c r="E1677" s="1" t="s">
        <v>15</v>
      </c>
      <c r="F1677" s="18">
        <v>5.9039999999999999</v>
      </c>
      <c r="G1677" t="s">
        <v>2226</v>
      </c>
      <c r="H1677" s="1">
        <f>IF(COUNTIF(G$2:G1677,G1677)=1,1,0)</f>
        <v>0</v>
      </c>
      <c r="I1677" s="1">
        <v>2</v>
      </c>
      <c r="J1677" s="1">
        <v>0.2</v>
      </c>
      <c r="K1677" s="1">
        <v>1.9925999999999999</v>
      </c>
      <c r="L1677" s="12">
        <f>VLOOKUP(train[[#This Row],[Sub-Category]],Análisis_ABC_XYZ[[#Headers],[#Data]],4,FALSE)</f>
        <v>0.4647369236065339</v>
      </c>
    </row>
    <row r="1678" spans="1:12" x14ac:dyDescent="0.35">
      <c r="A1678" s="2">
        <v>42333</v>
      </c>
      <c r="B1678" s="1" t="s">
        <v>39</v>
      </c>
      <c r="C1678" s="1" t="s">
        <v>457</v>
      </c>
      <c r="D1678" s="1" t="s">
        <v>14</v>
      </c>
      <c r="E1678" s="1" t="s">
        <v>15</v>
      </c>
      <c r="F1678" s="18">
        <v>2.52</v>
      </c>
      <c r="G1678" s="1" t="s">
        <v>2226</v>
      </c>
      <c r="H1678" s="1">
        <f>IF(COUNTIF(G$2:G1678,G1678)=1,1,0)</f>
        <v>0</v>
      </c>
      <c r="I1678" s="1">
        <v>1</v>
      </c>
      <c r="J1678" s="1">
        <v>0.2</v>
      </c>
      <c r="K1678" s="1">
        <v>0.88200000000000001</v>
      </c>
      <c r="L1678" s="12">
        <f>VLOOKUP(train[[#This Row],[Sub-Category]],Análisis_ABC_XYZ[[#Headers],[#Data]],4,FALSE)</f>
        <v>0.4647369236065339</v>
      </c>
    </row>
    <row r="1679" spans="1:12" x14ac:dyDescent="0.35">
      <c r="A1679" s="2">
        <v>42334</v>
      </c>
      <c r="B1679" s="1" t="s">
        <v>136</v>
      </c>
      <c r="C1679" s="1" t="s">
        <v>815</v>
      </c>
      <c r="D1679" s="1" t="s">
        <v>14</v>
      </c>
      <c r="E1679" s="1" t="s">
        <v>20</v>
      </c>
      <c r="F1679" s="18">
        <v>669.08</v>
      </c>
      <c r="G1679" t="s">
        <v>5468</v>
      </c>
      <c r="H1679" s="1">
        <f>IF(COUNTIF(G$2:G1679,G1679)=1,1,0)</f>
        <v>1</v>
      </c>
      <c r="I1679" s="1">
        <v>5</v>
      </c>
      <c r="J1679" s="1">
        <v>0.2</v>
      </c>
      <c r="K1679" s="1">
        <v>-167.27</v>
      </c>
      <c r="L1679" s="12">
        <f>VLOOKUP(train[[#This Row],[Sub-Category]],Análisis_ABC_XYZ[[#Headers],[#Data]],4,FALSE)</f>
        <v>0.44610841445725197</v>
      </c>
    </row>
    <row r="1680" spans="1:12" x14ac:dyDescent="0.35">
      <c r="A1680" s="2">
        <v>42334</v>
      </c>
      <c r="B1680" s="1" t="s">
        <v>136</v>
      </c>
      <c r="C1680" s="1" t="s">
        <v>1142</v>
      </c>
      <c r="D1680" s="1" t="s">
        <v>26</v>
      </c>
      <c r="E1680" s="1" t="s">
        <v>27</v>
      </c>
      <c r="F1680" s="18">
        <v>438.33600000000001</v>
      </c>
      <c r="G1680" t="s">
        <v>5468</v>
      </c>
      <c r="H1680" s="1">
        <f>IF(COUNTIF(G$2:G1680,G1680)=1,1,0)</f>
        <v>0</v>
      </c>
      <c r="I1680" s="1">
        <v>4</v>
      </c>
      <c r="J1680" s="1">
        <v>0.2</v>
      </c>
      <c r="K1680" s="1">
        <v>-87.667200000000037</v>
      </c>
      <c r="L1680" s="12">
        <f>VLOOKUP(train[[#This Row],[Sub-Category]],Análisis_ABC_XYZ[[#Headers],[#Data]],4,FALSE)</f>
        <v>0.41105220110552465</v>
      </c>
    </row>
    <row r="1681" spans="1:12" x14ac:dyDescent="0.35">
      <c r="A1681" s="2">
        <v>42334</v>
      </c>
      <c r="B1681" s="1" t="s">
        <v>89</v>
      </c>
      <c r="C1681" s="1" t="s">
        <v>663</v>
      </c>
      <c r="D1681" s="1" t="s">
        <v>26</v>
      </c>
      <c r="E1681" s="1" t="s">
        <v>27</v>
      </c>
      <c r="F1681" s="18">
        <v>279.95999999999998</v>
      </c>
      <c r="G1681" t="s">
        <v>3060</v>
      </c>
      <c r="H1681" s="1">
        <f>IF(COUNTIF(G$2:G1681,G1681)=1,1,0)</f>
        <v>1</v>
      </c>
      <c r="I1681" s="1">
        <v>4</v>
      </c>
      <c r="J1681" s="1">
        <v>0</v>
      </c>
      <c r="K1681" s="1">
        <v>78.388800000000003</v>
      </c>
      <c r="L1681" s="12">
        <f>VLOOKUP(train[[#This Row],[Sub-Category]],Análisis_ABC_XYZ[[#Headers],[#Data]],4,FALSE)</f>
        <v>0.41105220110552465</v>
      </c>
    </row>
    <row r="1682" spans="1:12" x14ac:dyDescent="0.35">
      <c r="A1682" s="2">
        <v>42334</v>
      </c>
      <c r="B1682" s="1" t="s">
        <v>89</v>
      </c>
      <c r="C1682" s="1" t="s">
        <v>381</v>
      </c>
      <c r="D1682" s="1" t="s">
        <v>14</v>
      </c>
      <c r="E1682" s="1" t="s">
        <v>15</v>
      </c>
      <c r="F1682" s="18">
        <v>93.149999999999991</v>
      </c>
      <c r="G1682" t="s">
        <v>3060</v>
      </c>
      <c r="H1682" s="1">
        <f>IF(COUNTIF(G$2:G1682,G1682)=1,1,0)</f>
        <v>0</v>
      </c>
      <c r="I1682" s="1">
        <v>9</v>
      </c>
      <c r="J1682" s="1">
        <v>0</v>
      </c>
      <c r="K1682" s="1">
        <v>44.712000000000003</v>
      </c>
      <c r="L1682" s="12">
        <f>VLOOKUP(train[[#This Row],[Sub-Category]],Análisis_ABC_XYZ[[#Headers],[#Data]],4,FALSE)</f>
        <v>0.4647369236065339</v>
      </c>
    </row>
    <row r="1683" spans="1:12" x14ac:dyDescent="0.35">
      <c r="A1683" s="2">
        <v>42334</v>
      </c>
      <c r="B1683" s="1" t="s">
        <v>12</v>
      </c>
      <c r="C1683" s="1" t="s">
        <v>1594</v>
      </c>
      <c r="D1683" s="1" t="s">
        <v>14</v>
      </c>
      <c r="E1683" s="1" t="s">
        <v>36</v>
      </c>
      <c r="F1683" s="18">
        <v>81.98</v>
      </c>
      <c r="G1683" t="s">
        <v>4904</v>
      </c>
      <c r="H1683" s="1">
        <f>IF(COUNTIF(G$2:G1683,G1683)=1,1,0)</f>
        <v>1</v>
      </c>
      <c r="I1683" s="1">
        <v>2</v>
      </c>
      <c r="J1683" s="1">
        <v>0</v>
      </c>
      <c r="K1683" s="1">
        <v>40.170200000000001</v>
      </c>
      <c r="L1683" s="12">
        <f>VLOOKUP(train[[#This Row],[Sub-Category]],Análisis_ABC_XYZ[[#Headers],[#Data]],4,FALSE)</f>
        <v>0.43613829632717294</v>
      </c>
    </row>
    <row r="1684" spans="1:12" x14ac:dyDescent="0.35">
      <c r="A1684" s="2">
        <v>42334</v>
      </c>
      <c r="B1684" s="1" t="s">
        <v>12</v>
      </c>
      <c r="C1684" s="1" t="s">
        <v>1334</v>
      </c>
      <c r="D1684" s="1" t="s">
        <v>14</v>
      </c>
      <c r="E1684" s="1" t="s">
        <v>31</v>
      </c>
      <c r="F1684" s="18">
        <v>40.54</v>
      </c>
      <c r="G1684" t="s">
        <v>2458</v>
      </c>
      <c r="H1684" s="1">
        <f>IF(COUNTIF(G$2:G1684,G1684)=1,1,0)</f>
        <v>1</v>
      </c>
      <c r="I1684" s="1">
        <v>2</v>
      </c>
      <c r="J1684" s="1">
        <v>0</v>
      </c>
      <c r="K1684" s="1">
        <v>11.351200000000002</v>
      </c>
      <c r="L1684" s="12">
        <f>VLOOKUP(train[[#This Row],[Sub-Category]],Análisis_ABC_XYZ[[#Headers],[#Data]],4,FALSE)</f>
        <v>0.49507917887403441</v>
      </c>
    </row>
    <row r="1685" spans="1:12" x14ac:dyDescent="0.35">
      <c r="A1685" s="2">
        <v>42334</v>
      </c>
      <c r="B1685" s="1" t="s">
        <v>39</v>
      </c>
      <c r="C1685" s="1" t="s">
        <v>118</v>
      </c>
      <c r="D1685" s="1" t="s">
        <v>8</v>
      </c>
      <c r="E1685" s="1" t="s">
        <v>22</v>
      </c>
      <c r="F1685" s="18">
        <v>19.3</v>
      </c>
      <c r="G1685" t="s">
        <v>2162</v>
      </c>
      <c r="H1685" s="1">
        <f>IF(COUNTIF(G$2:G1685,G1685)=1,1,0)</f>
        <v>1</v>
      </c>
      <c r="I1685" s="1">
        <v>5</v>
      </c>
      <c r="J1685" s="1">
        <v>0.6</v>
      </c>
      <c r="K1685" s="1">
        <v>-14.475000000000001</v>
      </c>
      <c r="L1685" s="12">
        <f>VLOOKUP(train[[#This Row],[Sub-Category]],Análisis_ABC_XYZ[[#Headers],[#Data]],4,FALSE)</f>
        <v>0.4595170286641902</v>
      </c>
    </row>
    <row r="1686" spans="1:12" x14ac:dyDescent="0.35">
      <c r="A1686" s="2">
        <v>42334</v>
      </c>
      <c r="B1686" s="1" t="s">
        <v>89</v>
      </c>
      <c r="C1686" s="1" t="s">
        <v>947</v>
      </c>
      <c r="D1686" s="1" t="s">
        <v>14</v>
      </c>
      <c r="E1686" s="1" t="s">
        <v>29</v>
      </c>
      <c r="F1686" s="18">
        <v>17.088000000000001</v>
      </c>
      <c r="G1686" t="s">
        <v>3060</v>
      </c>
      <c r="H1686" s="1">
        <f>IF(COUNTIF(G$2:G1686,G1686)=1,1,0)</f>
        <v>0</v>
      </c>
      <c r="I1686" s="1">
        <v>4</v>
      </c>
      <c r="J1686" s="1">
        <v>0.2</v>
      </c>
      <c r="K1686" s="1">
        <v>5.767199999999999</v>
      </c>
      <c r="L1686" s="12">
        <f>VLOOKUP(train[[#This Row],[Sub-Category]],Análisis_ABC_XYZ[[#Headers],[#Data]],4,FALSE)</f>
        <v>0.46881743173671325</v>
      </c>
    </row>
    <row r="1687" spans="1:12" x14ac:dyDescent="0.35">
      <c r="A1687" s="2">
        <v>42334</v>
      </c>
      <c r="B1687" s="1" t="s">
        <v>136</v>
      </c>
      <c r="C1687" s="1" t="s">
        <v>845</v>
      </c>
      <c r="D1687" s="1" t="s">
        <v>14</v>
      </c>
      <c r="E1687" s="1" t="s">
        <v>36</v>
      </c>
      <c r="F1687" s="18">
        <v>15.552000000000003</v>
      </c>
      <c r="G1687" t="s">
        <v>5468</v>
      </c>
      <c r="H1687" s="1">
        <f>IF(COUNTIF(G$2:G1687,G1687)=1,1,0)</f>
        <v>0</v>
      </c>
      <c r="I1687" s="1">
        <v>3</v>
      </c>
      <c r="J1687" s="1">
        <v>0.2</v>
      </c>
      <c r="K1687" s="1">
        <v>5.4432</v>
      </c>
      <c r="L1687" s="12">
        <f>VLOOKUP(train[[#This Row],[Sub-Category]],Análisis_ABC_XYZ[[#Headers],[#Data]],4,FALSE)</f>
        <v>0.43613829632717294</v>
      </c>
    </row>
    <row r="1688" spans="1:12" x14ac:dyDescent="0.35">
      <c r="A1688" s="2">
        <v>42334</v>
      </c>
      <c r="B1688" s="1" t="s">
        <v>12</v>
      </c>
      <c r="C1688" s="1" t="s">
        <v>1092</v>
      </c>
      <c r="D1688" s="1" t="s">
        <v>14</v>
      </c>
      <c r="E1688" s="1" t="s">
        <v>36</v>
      </c>
      <c r="F1688" s="18">
        <v>14.940000000000001</v>
      </c>
      <c r="G1688" t="s">
        <v>2458</v>
      </c>
      <c r="H1688" s="1">
        <f>IF(COUNTIF(G$2:G1688,G1688)=1,1,0)</f>
        <v>0</v>
      </c>
      <c r="I1688" s="1">
        <v>3</v>
      </c>
      <c r="J1688" s="1">
        <v>0</v>
      </c>
      <c r="K1688" s="1">
        <v>7.0218000000000007</v>
      </c>
      <c r="L1688" s="12">
        <f>VLOOKUP(train[[#This Row],[Sub-Category]],Análisis_ABC_XYZ[[#Headers],[#Data]],4,FALSE)</f>
        <v>0.43613829632717294</v>
      </c>
    </row>
    <row r="1689" spans="1:12" x14ac:dyDescent="0.35">
      <c r="A1689" s="2">
        <v>42334</v>
      </c>
      <c r="B1689" s="1" t="s">
        <v>89</v>
      </c>
      <c r="C1689" s="1" t="s">
        <v>100</v>
      </c>
      <c r="D1689" s="1" t="s">
        <v>14</v>
      </c>
      <c r="E1689" s="1" t="s">
        <v>29</v>
      </c>
      <c r="F1689" s="18">
        <v>12.912000000000001</v>
      </c>
      <c r="G1689" t="s">
        <v>3060</v>
      </c>
      <c r="H1689" s="1">
        <f>IF(COUNTIF(G$2:G1689,G1689)=1,1,0)</f>
        <v>0</v>
      </c>
      <c r="I1689" s="1">
        <v>3</v>
      </c>
      <c r="J1689" s="1">
        <v>0.2</v>
      </c>
      <c r="K1689" s="1">
        <v>4.6806000000000001</v>
      </c>
      <c r="L1689" s="12">
        <f>VLOOKUP(train[[#This Row],[Sub-Category]],Análisis_ABC_XYZ[[#Headers],[#Data]],4,FALSE)</f>
        <v>0.46881743173671325</v>
      </c>
    </row>
    <row r="1690" spans="1:12" x14ac:dyDescent="0.35">
      <c r="A1690" s="2">
        <v>42334</v>
      </c>
      <c r="B1690" s="1" t="s">
        <v>89</v>
      </c>
      <c r="C1690" s="1" t="s">
        <v>811</v>
      </c>
      <c r="D1690" s="1" t="s">
        <v>14</v>
      </c>
      <c r="E1690" s="1" t="s">
        <v>15</v>
      </c>
      <c r="F1690" s="18">
        <v>11.52</v>
      </c>
      <c r="G1690" t="s">
        <v>3060</v>
      </c>
      <c r="H1690" s="1">
        <f>IF(COUNTIF(G$2:G1690,G1690)=1,1,0)</f>
        <v>0</v>
      </c>
      <c r="I1690" s="1">
        <v>4</v>
      </c>
      <c r="J1690" s="1">
        <v>0</v>
      </c>
      <c r="K1690" s="1">
        <v>5.6448</v>
      </c>
      <c r="L1690" s="12">
        <f>VLOOKUP(train[[#This Row],[Sub-Category]],Análisis_ABC_XYZ[[#Headers],[#Data]],4,FALSE)</f>
        <v>0.4647369236065339</v>
      </c>
    </row>
    <row r="1691" spans="1:12" x14ac:dyDescent="0.35">
      <c r="A1691" s="2">
        <v>42334</v>
      </c>
      <c r="B1691" s="1" t="s">
        <v>12</v>
      </c>
      <c r="C1691" s="1" t="s">
        <v>1387</v>
      </c>
      <c r="D1691" s="1" t="s">
        <v>14</v>
      </c>
      <c r="E1691" s="1" t="s">
        <v>29</v>
      </c>
      <c r="F1691" s="18">
        <v>7.3120000000000012</v>
      </c>
      <c r="G1691" t="s">
        <v>2458</v>
      </c>
      <c r="H1691" s="1">
        <f>IF(COUNTIF(G$2:G1691,G1691)=1,1,0)</f>
        <v>0</v>
      </c>
      <c r="I1691" s="1">
        <v>1</v>
      </c>
      <c r="J1691" s="1">
        <v>0.2</v>
      </c>
      <c r="K1691" s="1">
        <v>2.5591999999999997</v>
      </c>
      <c r="L1691" s="12">
        <f>VLOOKUP(train[[#This Row],[Sub-Category]],Análisis_ABC_XYZ[[#Headers],[#Data]],4,FALSE)</f>
        <v>0.46881743173671325</v>
      </c>
    </row>
    <row r="1692" spans="1:12" x14ac:dyDescent="0.35">
      <c r="A1692" s="2">
        <v>42334</v>
      </c>
      <c r="B1692" s="1" t="s">
        <v>12</v>
      </c>
      <c r="C1692" s="1" t="s">
        <v>817</v>
      </c>
      <c r="D1692" s="1" t="s">
        <v>14</v>
      </c>
      <c r="E1692" s="1" t="s">
        <v>29</v>
      </c>
      <c r="F1692" s="18">
        <v>4.32</v>
      </c>
      <c r="G1692" t="s">
        <v>2458</v>
      </c>
      <c r="H1692" s="1">
        <f>IF(COUNTIF(G$2:G1692,G1692)=1,1,0)</f>
        <v>0</v>
      </c>
      <c r="I1692" s="1">
        <v>3</v>
      </c>
      <c r="J1692" s="1">
        <v>0.2</v>
      </c>
      <c r="K1692" s="1">
        <v>1.512</v>
      </c>
      <c r="L1692" s="12">
        <f>VLOOKUP(train[[#This Row],[Sub-Category]],Análisis_ABC_XYZ[[#Headers],[#Data]],4,FALSE)</f>
        <v>0.46881743173671325</v>
      </c>
    </row>
    <row r="1693" spans="1:12" x14ac:dyDescent="0.35">
      <c r="A1693" s="2">
        <v>42335</v>
      </c>
      <c r="B1693" s="1" t="s">
        <v>89</v>
      </c>
      <c r="C1693" s="1" t="s">
        <v>959</v>
      </c>
      <c r="D1693" s="1" t="s">
        <v>8</v>
      </c>
      <c r="E1693" s="1" t="s">
        <v>22</v>
      </c>
      <c r="F1693" s="18">
        <v>199.89999999999998</v>
      </c>
      <c r="G1693" t="s">
        <v>3643</v>
      </c>
      <c r="H1693" s="1">
        <f>IF(COUNTIF(G$2:G1693,G1693)=1,1,0)</f>
        <v>1</v>
      </c>
      <c r="I1693" s="1">
        <v>5</v>
      </c>
      <c r="J1693" s="1">
        <v>0</v>
      </c>
      <c r="K1693" s="1">
        <v>39.97999999999999</v>
      </c>
      <c r="L1693" s="12">
        <f>VLOOKUP(train[[#This Row],[Sub-Category]],Análisis_ABC_XYZ[[#Headers],[#Data]],4,FALSE)</f>
        <v>0.4595170286641902</v>
      </c>
    </row>
    <row r="1694" spans="1:12" x14ac:dyDescent="0.35">
      <c r="A1694" s="2">
        <v>42335</v>
      </c>
      <c r="B1694" s="1" t="s">
        <v>89</v>
      </c>
      <c r="C1694" s="1" t="s">
        <v>1081</v>
      </c>
      <c r="D1694" s="1" t="s">
        <v>14</v>
      </c>
      <c r="E1694" s="1" t="s">
        <v>91</v>
      </c>
      <c r="F1694" s="18">
        <v>3.76</v>
      </c>
      <c r="G1694" t="s">
        <v>2415</v>
      </c>
      <c r="H1694" s="1">
        <f>IF(COUNTIF(G$2:G1694,G1694)=1,1,0)</f>
        <v>1</v>
      </c>
      <c r="I1694" s="1">
        <v>2</v>
      </c>
      <c r="J1694" s="1">
        <v>0</v>
      </c>
      <c r="K1694" s="1">
        <v>1.3159999999999998</v>
      </c>
      <c r="L1694" s="12">
        <f>VLOOKUP(train[[#This Row],[Sub-Category]],Análisis_ABC_XYZ[[#Headers],[#Data]],4,FALSE)</f>
        <v>0.51168203684699509</v>
      </c>
    </row>
    <row r="1695" spans="1:12" x14ac:dyDescent="0.35">
      <c r="A1695" s="2">
        <v>42336</v>
      </c>
      <c r="B1695" s="1" t="s">
        <v>39</v>
      </c>
      <c r="C1695" s="1" t="s">
        <v>1160</v>
      </c>
      <c r="D1695" s="1" t="s">
        <v>26</v>
      </c>
      <c r="E1695" s="1" t="s">
        <v>208</v>
      </c>
      <c r="F1695" s="18">
        <v>998.84999999999991</v>
      </c>
      <c r="G1695" t="s">
        <v>6368</v>
      </c>
      <c r="H1695" s="1">
        <f>IF(COUNTIF(G$2:G1695,G1695)=1,1,0)</f>
        <v>1</v>
      </c>
      <c r="I1695" s="1">
        <v>5</v>
      </c>
      <c r="J1695" s="1">
        <v>0.4</v>
      </c>
      <c r="K1695" s="1">
        <v>-199.7700000000001</v>
      </c>
      <c r="L1695" s="12">
        <f>VLOOKUP(train[[#This Row],[Sub-Category]],Análisis_ABC_XYZ[[#Headers],[#Data]],4,FALSE)</f>
        <v>0.5183572270896134</v>
      </c>
    </row>
    <row r="1696" spans="1:12" x14ac:dyDescent="0.35">
      <c r="A1696" s="2">
        <v>42336</v>
      </c>
      <c r="B1696" s="1" t="s">
        <v>12</v>
      </c>
      <c r="C1696" s="1" t="s">
        <v>1186</v>
      </c>
      <c r="D1696" s="1" t="s">
        <v>8</v>
      </c>
      <c r="E1696" s="1" t="s">
        <v>9</v>
      </c>
      <c r="F1696" s="18">
        <v>411.33199999999999</v>
      </c>
      <c r="G1696" t="s">
        <v>2438</v>
      </c>
      <c r="H1696" s="1">
        <f>IF(COUNTIF(G$2:G1696,G1696)=1,1,0)</f>
        <v>1</v>
      </c>
      <c r="I1696" s="1">
        <v>4</v>
      </c>
      <c r="J1696" s="1">
        <v>0.15</v>
      </c>
      <c r="K1696" s="1">
        <v>-4.8391999999999769</v>
      </c>
      <c r="L1696" s="12">
        <f>VLOOKUP(train[[#This Row],[Sub-Category]],Análisis_ABC_XYZ[[#Headers],[#Data]],4,FALSE)</f>
        <v>0.5176847302647779</v>
      </c>
    </row>
    <row r="1697" spans="1:12" x14ac:dyDescent="0.35">
      <c r="A1697" s="2">
        <v>42336</v>
      </c>
      <c r="B1697" s="1" t="s">
        <v>126</v>
      </c>
      <c r="C1697" s="1" t="s">
        <v>172</v>
      </c>
      <c r="D1697" s="1" t="s">
        <v>8</v>
      </c>
      <c r="E1697" s="1" t="s">
        <v>22</v>
      </c>
      <c r="F1697" s="18">
        <v>397.59999999999997</v>
      </c>
      <c r="G1697" t="s">
        <v>3219</v>
      </c>
      <c r="H1697" s="1">
        <f>IF(COUNTIF(G$2:G1697,G1697)=1,1,0)</f>
        <v>1</v>
      </c>
      <c r="I1697" s="1">
        <v>5</v>
      </c>
      <c r="J1697" s="1">
        <v>0</v>
      </c>
      <c r="K1697" s="1">
        <v>43.735999999999962</v>
      </c>
      <c r="L1697" s="12">
        <f>VLOOKUP(train[[#This Row],[Sub-Category]],Análisis_ABC_XYZ[[#Headers],[#Data]],4,FALSE)</f>
        <v>0.4595170286641902</v>
      </c>
    </row>
    <row r="1698" spans="1:12" x14ac:dyDescent="0.35">
      <c r="A1698" s="2">
        <v>42336</v>
      </c>
      <c r="B1698" s="1" t="s">
        <v>12</v>
      </c>
      <c r="C1698" s="1" t="s">
        <v>875</v>
      </c>
      <c r="D1698" s="1" t="s">
        <v>26</v>
      </c>
      <c r="E1698" s="1" t="s">
        <v>56</v>
      </c>
      <c r="F1698" s="18">
        <v>139.92999999999998</v>
      </c>
      <c r="G1698" t="s">
        <v>4367</v>
      </c>
      <c r="H1698" s="1">
        <f>IF(COUNTIF(G$2:G1698,G1698)=1,1,0)</f>
        <v>1</v>
      </c>
      <c r="I1698" s="1">
        <v>7</v>
      </c>
      <c r="J1698" s="1">
        <v>0</v>
      </c>
      <c r="K1698" s="1">
        <v>34.982499999999987</v>
      </c>
      <c r="L1698" s="12">
        <f>VLOOKUP(train[[#This Row],[Sub-Category]],Análisis_ABC_XYZ[[#Headers],[#Data]],4,FALSE)</f>
        <v>0.52062335344040378</v>
      </c>
    </row>
    <row r="1699" spans="1:12" x14ac:dyDescent="0.35">
      <c r="A1699" s="2">
        <v>42336</v>
      </c>
      <c r="B1699" s="1" t="s">
        <v>126</v>
      </c>
      <c r="C1699" s="1" t="s">
        <v>1707</v>
      </c>
      <c r="D1699" s="1" t="s">
        <v>14</v>
      </c>
      <c r="E1699" s="1" t="s">
        <v>36</v>
      </c>
      <c r="F1699" s="18">
        <v>85.96</v>
      </c>
      <c r="G1699" t="s">
        <v>3219</v>
      </c>
      <c r="H1699" s="1">
        <f>IF(COUNTIF(G$2:G1699,G1699)=1,1,0)</f>
        <v>0</v>
      </c>
      <c r="I1699" s="1">
        <v>7</v>
      </c>
      <c r="J1699" s="1">
        <v>0</v>
      </c>
      <c r="K1699" s="1">
        <v>40.401199999999996</v>
      </c>
      <c r="L1699" s="12">
        <f>VLOOKUP(train[[#This Row],[Sub-Category]],Análisis_ABC_XYZ[[#Headers],[#Data]],4,FALSE)</f>
        <v>0.43613829632717294</v>
      </c>
    </row>
    <row r="1700" spans="1:12" x14ac:dyDescent="0.35">
      <c r="A1700" s="2">
        <v>42336</v>
      </c>
      <c r="B1700" s="1" t="s">
        <v>84</v>
      </c>
      <c r="C1700" s="1" t="s">
        <v>827</v>
      </c>
      <c r="D1700" s="1" t="s">
        <v>14</v>
      </c>
      <c r="E1700" s="1" t="s">
        <v>61</v>
      </c>
      <c r="F1700" s="18">
        <v>64.02</v>
      </c>
      <c r="G1700" t="s">
        <v>4696</v>
      </c>
      <c r="H1700" s="1">
        <f>IF(COUNTIF(G$2:G1700,G1700)=1,1,0)</f>
        <v>1</v>
      </c>
      <c r="I1700" s="1">
        <v>6</v>
      </c>
      <c r="J1700" s="1">
        <v>0</v>
      </c>
      <c r="K1700" s="1">
        <v>29.449199999999998</v>
      </c>
      <c r="L1700" s="12">
        <f>VLOOKUP(train[[#This Row],[Sub-Category]],Análisis_ABC_XYZ[[#Headers],[#Data]],4,FALSE)</f>
        <v>0.44424167803735209</v>
      </c>
    </row>
    <row r="1701" spans="1:12" x14ac:dyDescent="0.35">
      <c r="A1701" s="2">
        <v>42336</v>
      </c>
      <c r="B1701" s="1" t="s">
        <v>126</v>
      </c>
      <c r="C1701" s="1" t="s">
        <v>397</v>
      </c>
      <c r="D1701" s="1" t="s">
        <v>14</v>
      </c>
      <c r="E1701" s="1" t="s">
        <v>29</v>
      </c>
      <c r="F1701" s="18">
        <v>45.660000000000004</v>
      </c>
      <c r="G1701" t="s">
        <v>3219</v>
      </c>
      <c r="H1701" s="1">
        <f>IF(COUNTIF(G$2:G1701,G1701)=1,1,0)</f>
        <v>0</v>
      </c>
      <c r="I1701" s="1">
        <v>3</v>
      </c>
      <c r="J1701" s="1">
        <v>0</v>
      </c>
      <c r="K1701" s="1">
        <v>22.3734</v>
      </c>
      <c r="L1701" s="12">
        <f>VLOOKUP(train[[#This Row],[Sub-Category]],Análisis_ABC_XYZ[[#Headers],[#Data]],4,FALSE)</f>
        <v>0.46881743173671325</v>
      </c>
    </row>
    <row r="1702" spans="1:12" x14ac:dyDescent="0.35">
      <c r="A1702" s="2">
        <v>42336</v>
      </c>
      <c r="B1702" s="1" t="s">
        <v>12</v>
      </c>
      <c r="C1702" s="1" t="s">
        <v>1004</v>
      </c>
      <c r="D1702" s="1" t="s">
        <v>14</v>
      </c>
      <c r="E1702" s="1" t="s">
        <v>31</v>
      </c>
      <c r="F1702" s="18">
        <v>43.68</v>
      </c>
      <c r="G1702" t="s">
        <v>4367</v>
      </c>
      <c r="H1702" s="1">
        <f>IF(COUNTIF(G$2:G1702,G1702)=1,1,0)</f>
        <v>0</v>
      </c>
      <c r="I1702" s="1">
        <v>3</v>
      </c>
      <c r="J1702" s="1">
        <v>0</v>
      </c>
      <c r="K1702" s="1">
        <v>11.793600000000001</v>
      </c>
      <c r="L1702" s="12">
        <f>VLOOKUP(train[[#This Row],[Sub-Category]],Análisis_ABC_XYZ[[#Headers],[#Data]],4,FALSE)</f>
        <v>0.49507917887403441</v>
      </c>
    </row>
    <row r="1703" spans="1:12" x14ac:dyDescent="0.35">
      <c r="A1703" s="2">
        <v>42336</v>
      </c>
      <c r="B1703" s="1" t="s">
        <v>12</v>
      </c>
      <c r="C1703" s="1" t="s">
        <v>310</v>
      </c>
      <c r="D1703" s="1" t="s">
        <v>14</v>
      </c>
      <c r="E1703" s="1" t="s">
        <v>15</v>
      </c>
      <c r="F1703" s="18">
        <v>41.4</v>
      </c>
      <c r="G1703" t="s">
        <v>2438</v>
      </c>
      <c r="H1703" s="1">
        <f>IF(COUNTIF(G$2:G1703,G1703)=1,1,0)</f>
        <v>0</v>
      </c>
      <c r="I1703" s="1">
        <v>4</v>
      </c>
      <c r="J1703" s="1">
        <v>0</v>
      </c>
      <c r="K1703" s="1">
        <v>19.872</v>
      </c>
      <c r="L1703" s="12">
        <f>VLOOKUP(train[[#This Row],[Sub-Category]],Análisis_ABC_XYZ[[#Headers],[#Data]],4,FALSE)</f>
        <v>0.4647369236065339</v>
      </c>
    </row>
    <row r="1704" spans="1:12" x14ac:dyDescent="0.35">
      <c r="A1704" s="2">
        <v>42336</v>
      </c>
      <c r="B1704" s="1" t="s">
        <v>89</v>
      </c>
      <c r="C1704" s="1" t="s">
        <v>895</v>
      </c>
      <c r="D1704" s="1" t="s">
        <v>14</v>
      </c>
      <c r="E1704" s="1" t="s">
        <v>29</v>
      </c>
      <c r="F1704" s="18">
        <v>17.248000000000001</v>
      </c>
      <c r="G1704" t="s">
        <v>5554</v>
      </c>
      <c r="H1704" s="1">
        <f>IF(COUNTIF(G$2:G1704,G1704)=1,1,0)</f>
        <v>1</v>
      </c>
      <c r="I1704" s="1">
        <v>2</v>
      </c>
      <c r="J1704" s="1">
        <v>0.2</v>
      </c>
      <c r="K1704" s="1">
        <v>6.0367999999999986</v>
      </c>
      <c r="L1704" s="12">
        <f>VLOOKUP(train[[#This Row],[Sub-Category]],Análisis_ABC_XYZ[[#Headers],[#Data]],4,FALSE)</f>
        <v>0.46881743173671325</v>
      </c>
    </row>
    <row r="1705" spans="1:12" x14ac:dyDescent="0.35">
      <c r="A1705" s="2">
        <v>42336</v>
      </c>
      <c r="B1705" s="1" t="s">
        <v>119</v>
      </c>
      <c r="C1705" s="1" t="s">
        <v>627</v>
      </c>
      <c r="D1705" s="1" t="s">
        <v>14</v>
      </c>
      <c r="E1705" s="1" t="s">
        <v>24</v>
      </c>
      <c r="F1705" s="18">
        <v>14.669999999999998</v>
      </c>
      <c r="G1705" t="s">
        <v>3312</v>
      </c>
      <c r="H1705" s="1">
        <f>IF(COUNTIF(G$2:G1705,G1705)=1,1,0)</f>
        <v>1</v>
      </c>
      <c r="I1705" s="1">
        <v>3</v>
      </c>
      <c r="J1705" s="1">
        <v>0</v>
      </c>
      <c r="K1705" s="1">
        <v>3.9609000000000001</v>
      </c>
      <c r="L1705" s="12">
        <f>VLOOKUP(train[[#This Row],[Sub-Category]],Análisis_ABC_XYZ[[#Headers],[#Data]],4,FALSE)</f>
        <v>0.45632477063632687</v>
      </c>
    </row>
    <row r="1706" spans="1:12" x14ac:dyDescent="0.35">
      <c r="A1706" s="2">
        <v>42336</v>
      </c>
      <c r="B1706" s="1" t="s">
        <v>126</v>
      </c>
      <c r="C1706" s="1" t="s">
        <v>405</v>
      </c>
      <c r="D1706" s="1" t="s">
        <v>14</v>
      </c>
      <c r="E1706" s="1" t="s">
        <v>24</v>
      </c>
      <c r="F1706" s="18">
        <v>13.12</v>
      </c>
      <c r="G1706" t="s">
        <v>3219</v>
      </c>
      <c r="H1706" s="1">
        <f>IF(COUNTIF(G$2:G1706,G1706)=1,1,0)</f>
        <v>0</v>
      </c>
      <c r="I1706" s="1">
        <v>4</v>
      </c>
      <c r="J1706" s="1">
        <v>0</v>
      </c>
      <c r="K1706" s="1">
        <v>4.3295999999999992</v>
      </c>
      <c r="L1706" s="12">
        <f>VLOOKUP(train[[#This Row],[Sub-Category]],Análisis_ABC_XYZ[[#Headers],[#Data]],4,FALSE)</f>
        <v>0.45632477063632687</v>
      </c>
    </row>
    <row r="1707" spans="1:12" x14ac:dyDescent="0.35">
      <c r="A1707" s="2">
        <v>42336</v>
      </c>
      <c r="B1707" s="1" t="s">
        <v>12</v>
      </c>
      <c r="C1707" s="1" t="s">
        <v>386</v>
      </c>
      <c r="D1707" s="1" t="s">
        <v>14</v>
      </c>
      <c r="E1707" s="1" t="s">
        <v>182</v>
      </c>
      <c r="F1707" s="18">
        <v>7.36</v>
      </c>
      <c r="G1707" t="s">
        <v>2438</v>
      </c>
      <c r="H1707" s="1">
        <f>IF(COUNTIF(G$2:G1707,G1707)=1,1,0)</f>
        <v>0</v>
      </c>
      <c r="I1707" s="1">
        <v>2</v>
      </c>
      <c r="J1707" s="1">
        <v>0</v>
      </c>
      <c r="K1707" s="1">
        <v>0.14719999999999978</v>
      </c>
      <c r="L1707" s="12">
        <f>VLOOKUP(train[[#This Row],[Sub-Category]],Análisis_ABC_XYZ[[#Headers],[#Data]],4,FALSE)</f>
        <v>0.53938093436526824</v>
      </c>
    </row>
    <row r="1708" spans="1:12" x14ac:dyDescent="0.35">
      <c r="A1708" s="2">
        <v>42337</v>
      </c>
      <c r="B1708" s="1" t="s">
        <v>12</v>
      </c>
      <c r="C1708" s="1" t="s">
        <v>974</v>
      </c>
      <c r="D1708" s="1" t="s">
        <v>26</v>
      </c>
      <c r="E1708" s="1" t="s">
        <v>27</v>
      </c>
      <c r="F1708" s="18">
        <v>575.91999999999996</v>
      </c>
      <c r="G1708" t="s">
        <v>2307</v>
      </c>
      <c r="H1708" s="1">
        <f>IF(COUNTIF(G$2:G1708,G1708)=1,1,0)</f>
        <v>1</v>
      </c>
      <c r="I1708" s="1">
        <v>2</v>
      </c>
      <c r="J1708" s="1">
        <v>0.2</v>
      </c>
      <c r="K1708" s="1">
        <v>71.989999999999981</v>
      </c>
      <c r="L1708" s="12">
        <f>VLOOKUP(train[[#This Row],[Sub-Category]],Análisis_ABC_XYZ[[#Headers],[#Data]],4,FALSE)</f>
        <v>0.41105220110552465</v>
      </c>
    </row>
    <row r="1709" spans="1:12" x14ac:dyDescent="0.35">
      <c r="A1709" s="2">
        <v>42337</v>
      </c>
      <c r="B1709" s="1" t="s">
        <v>12</v>
      </c>
      <c r="C1709" s="1" t="s">
        <v>896</v>
      </c>
      <c r="D1709" s="1" t="s">
        <v>14</v>
      </c>
      <c r="E1709" s="1" t="s">
        <v>91</v>
      </c>
      <c r="F1709" s="18">
        <v>30.4</v>
      </c>
      <c r="G1709" t="s">
        <v>2307</v>
      </c>
      <c r="H1709" s="1">
        <f>IF(COUNTIF(G$2:G1709,G1709)=1,1,0)</f>
        <v>0</v>
      </c>
      <c r="I1709" s="1">
        <v>5</v>
      </c>
      <c r="J1709" s="1">
        <v>0</v>
      </c>
      <c r="K1709" s="1">
        <v>15.2</v>
      </c>
      <c r="L1709" s="12">
        <f>VLOOKUP(train[[#This Row],[Sub-Category]],Análisis_ABC_XYZ[[#Headers],[#Data]],4,FALSE)</f>
        <v>0.51168203684699509</v>
      </c>
    </row>
    <row r="1710" spans="1:12" x14ac:dyDescent="0.35">
      <c r="A1710" s="2">
        <v>42337</v>
      </c>
      <c r="B1710" s="1" t="s">
        <v>89</v>
      </c>
      <c r="C1710" s="1" t="s">
        <v>86</v>
      </c>
      <c r="D1710" s="1" t="s">
        <v>14</v>
      </c>
      <c r="E1710" s="1" t="s">
        <v>15</v>
      </c>
      <c r="F1710" s="18">
        <v>25.06</v>
      </c>
      <c r="G1710" t="s">
        <v>3833</v>
      </c>
      <c r="H1710" s="1">
        <f>IF(COUNTIF(G$2:G1710,G1710)=1,1,0)</f>
        <v>1</v>
      </c>
      <c r="I1710" s="1">
        <v>2</v>
      </c>
      <c r="J1710" s="1">
        <v>0</v>
      </c>
      <c r="K1710" s="1">
        <v>11.778199999999998</v>
      </c>
      <c r="L1710" s="12">
        <f>VLOOKUP(train[[#This Row],[Sub-Category]],Análisis_ABC_XYZ[[#Headers],[#Data]],4,FALSE)</f>
        <v>0.4647369236065339</v>
      </c>
    </row>
    <row r="1711" spans="1:12" x14ac:dyDescent="0.35">
      <c r="A1711" s="2">
        <v>42337</v>
      </c>
      <c r="B1711" s="1" t="s">
        <v>72</v>
      </c>
      <c r="C1711" s="1" t="s">
        <v>614</v>
      </c>
      <c r="D1711" s="1" t="s">
        <v>14</v>
      </c>
      <c r="E1711" s="1" t="s">
        <v>91</v>
      </c>
      <c r="F1711" s="18">
        <v>12.624000000000001</v>
      </c>
      <c r="G1711" t="s">
        <v>5308</v>
      </c>
      <c r="H1711" s="1">
        <f>IF(COUNTIF(G$2:G1711,G1711)=1,1,0)</f>
        <v>1</v>
      </c>
      <c r="I1711" s="1">
        <v>2</v>
      </c>
      <c r="J1711" s="1">
        <v>0.2</v>
      </c>
      <c r="K1711" s="1">
        <v>3.944999999999999</v>
      </c>
      <c r="L1711" s="12">
        <f>VLOOKUP(train[[#This Row],[Sub-Category]],Análisis_ABC_XYZ[[#Headers],[#Data]],4,FALSE)</f>
        <v>0.51168203684699509</v>
      </c>
    </row>
    <row r="1712" spans="1:12" x14ac:dyDescent="0.35">
      <c r="A1712" s="2">
        <v>42337</v>
      </c>
      <c r="B1712" s="1" t="s">
        <v>52</v>
      </c>
      <c r="C1712" s="1" t="s">
        <v>883</v>
      </c>
      <c r="D1712" s="1" t="s">
        <v>14</v>
      </c>
      <c r="E1712" s="1" t="s">
        <v>15</v>
      </c>
      <c r="F1712" s="18">
        <v>5.04</v>
      </c>
      <c r="G1712" t="s">
        <v>2524</v>
      </c>
      <c r="H1712" s="1">
        <f>IF(COUNTIF(G$2:G1712,G1712)=1,1,0)</f>
        <v>1</v>
      </c>
      <c r="I1712" s="1">
        <v>2</v>
      </c>
      <c r="J1712" s="1">
        <v>0.2</v>
      </c>
      <c r="K1712" s="1">
        <v>1.764</v>
      </c>
      <c r="L1712" s="12">
        <f>VLOOKUP(train[[#This Row],[Sub-Category]],Análisis_ABC_XYZ[[#Headers],[#Data]],4,FALSE)</f>
        <v>0.4647369236065339</v>
      </c>
    </row>
    <row r="1713" spans="1:12" x14ac:dyDescent="0.35">
      <c r="A1713" s="2">
        <v>42338</v>
      </c>
      <c r="B1713" s="1" t="s">
        <v>104</v>
      </c>
      <c r="C1713" s="1" t="s">
        <v>1436</v>
      </c>
      <c r="D1713" s="1" t="s">
        <v>26</v>
      </c>
      <c r="E1713" s="1" t="s">
        <v>56</v>
      </c>
      <c r="F1713" s="18">
        <v>102.24000000000001</v>
      </c>
      <c r="G1713" t="s">
        <v>5104</v>
      </c>
      <c r="H1713" s="1">
        <f>IF(COUNTIF(G$2:G1713,G1713)=1,1,0)</f>
        <v>1</v>
      </c>
      <c r="I1713" s="1">
        <v>4</v>
      </c>
      <c r="J1713" s="1">
        <v>0.2</v>
      </c>
      <c r="K1713" s="1">
        <v>-16.614000000000004</v>
      </c>
      <c r="L1713" s="12">
        <f>VLOOKUP(train[[#This Row],[Sub-Category]],Análisis_ABC_XYZ[[#Headers],[#Data]],4,FALSE)</f>
        <v>0.52062335344040378</v>
      </c>
    </row>
    <row r="1714" spans="1:12" x14ac:dyDescent="0.35">
      <c r="A1714" s="2">
        <v>42338</v>
      </c>
      <c r="B1714" s="1" t="s">
        <v>89</v>
      </c>
      <c r="C1714" s="1" t="s">
        <v>1709</v>
      </c>
      <c r="D1714" s="1" t="s">
        <v>14</v>
      </c>
      <c r="E1714" s="1" t="s">
        <v>61</v>
      </c>
      <c r="F1714" s="18">
        <v>62.28</v>
      </c>
      <c r="G1714" t="s">
        <v>4669</v>
      </c>
      <c r="H1714" s="1">
        <f>IF(COUNTIF(G$2:G1714,G1714)=1,1,0)</f>
        <v>1</v>
      </c>
      <c r="I1714" s="1">
        <v>4</v>
      </c>
      <c r="J1714" s="1">
        <v>0</v>
      </c>
      <c r="K1714" s="1">
        <v>29.271599999999999</v>
      </c>
      <c r="L1714" s="12">
        <f>VLOOKUP(train[[#This Row],[Sub-Category]],Análisis_ABC_XYZ[[#Headers],[#Data]],4,FALSE)</f>
        <v>0.44424167803735209</v>
      </c>
    </row>
    <row r="1715" spans="1:12" x14ac:dyDescent="0.35">
      <c r="A1715" s="2">
        <v>42338</v>
      </c>
      <c r="B1715" s="1" t="s">
        <v>104</v>
      </c>
      <c r="C1715" s="1" t="s">
        <v>1325</v>
      </c>
      <c r="D1715" s="1" t="s">
        <v>14</v>
      </c>
      <c r="E1715" s="1" t="s">
        <v>182</v>
      </c>
      <c r="F1715" s="18">
        <v>47.992000000000004</v>
      </c>
      <c r="G1715" t="s">
        <v>5104</v>
      </c>
      <c r="H1715" s="1">
        <f>IF(COUNTIF(G$2:G1715,G1715)=1,1,0)</f>
        <v>0</v>
      </c>
      <c r="I1715" s="1">
        <v>7</v>
      </c>
      <c r="J1715" s="1">
        <v>0.2</v>
      </c>
      <c r="K1715" s="1">
        <v>3.5993999999999993</v>
      </c>
      <c r="L1715" s="12">
        <f>VLOOKUP(train[[#This Row],[Sub-Category]],Análisis_ABC_XYZ[[#Headers],[#Data]],4,FALSE)</f>
        <v>0.53938093436526824</v>
      </c>
    </row>
    <row r="1716" spans="1:12" x14ac:dyDescent="0.35">
      <c r="A1716" s="2">
        <v>42338</v>
      </c>
      <c r="B1716" s="1" t="s">
        <v>16</v>
      </c>
      <c r="C1716" s="1" t="s">
        <v>1772</v>
      </c>
      <c r="D1716" s="1" t="s">
        <v>14</v>
      </c>
      <c r="E1716" s="1" t="s">
        <v>29</v>
      </c>
      <c r="F1716" s="18">
        <v>6.6420000000000012</v>
      </c>
      <c r="G1716" t="s">
        <v>4722</v>
      </c>
      <c r="H1716" s="1">
        <f>IF(COUNTIF(G$2:G1716,G1716)=1,1,0)</f>
        <v>1</v>
      </c>
      <c r="I1716" s="1">
        <v>9</v>
      </c>
      <c r="J1716" s="1">
        <v>0.7</v>
      </c>
      <c r="K1716" s="1">
        <v>-4.427999999999999</v>
      </c>
      <c r="L1716" s="12">
        <f>VLOOKUP(train[[#This Row],[Sub-Category]],Análisis_ABC_XYZ[[#Headers],[#Data]],4,FALSE)</f>
        <v>0.46881743173671325</v>
      </c>
    </row>
    <row r="1717" spans="1:12" x14ac:dyDescent="0.35">
      <c r="A1717" s="2">
        <v>42339</v>
      </c>
      <c r="B1717" s="1" t="s">
        <v>42</v>
      </c>
      <c r="C1717" s="1" t="s">
        <v>1198</v>
      </c>
      <c r="D1717" s="1" t="s">
        <v>8</v>
      </c>
      <c r="E1717" s="1" t="s">
        <v>11</v>
      </c>
      <c r="F1717" s="18">
        <v>2807.84</v>
      </c>
      <c r="G1717" t="s">
        <v>4436</v>
      </c>
      <c r="H1717" s="1">
        <f>IF(COUNTIF(G$2:G1717,G1717)=1,1,0)</f>
        <v>1</v>
      </c>
      <c r="I1717" s="1">
        <v>8</v>
      </c>
      <c r="J1717" s="1">
        <v>0</v>
      </c>
      <c r="K1717" s="1">
        <v>673.88160000000016</v>
      </c>
      <c r="L1717" s="12">
        <f>VLOOKUP(train[[#This Row],[Sub-Category]],Análisis_ABC_XYZ[[#Headers],[#Data]],4,FALSE)</f>
        <v>0.46529189879902266</v>
      </c>
    </row>
    <row r="1718" spans="1:12" x14ac:dyDescent="0.35">
      <c r="A1718" s="2">
        <v>42339</v>
      </c>
      <c r="B1718" s="1" t="s">
        <v>157</v>
      </c>
      <c r="C1718" s="1" t="s">
        <v>439</v>
      </c>
      <c r="D1718" s="1" t="s">
        <v>8</v>
      </c>
      <c r="E1718" s="1" t="s">
        <v>11</v>
      </c>
      <c r="F1718" s="18">
        <v>909.7199999999998</v>
      </c>
      <c r="G1718" t="s">
        <v>4897</v>
      </c>
      <c r="H1718" s="1">
        <f>IF(COUNTIF(G$2:G1718,G1718)=1,1,0)</f>
        <v>1</v>
      </c>
      <c r="I1718" s="1">
        <v>6</v>
      </c>
      <c r="J1718" s="1">
        <v>0.3</v>
      </c>
      <c r="K1718" s="1">
        <v>-51.983999999999924</v>
      </c>
      <c r="L1718" s="12">
        <f>VLOOKUP(train[[#This Row],[Sub-Category]],Análisis_ABC_XYZ[[#Headers],[#Data]],4,FALSE)</f>
        <v>0.46529189879902266</v>
      </c>
    </row>
    <row r="1719" spans="1:12" x14ac:dyDescent="0.35">
      <c r="A1719" s="2">
        <v>42339</v>
      </c>
      <c r="B1719" s="1" t="s">
        <v>39</v>
      </c>
      <c r="C1719" s="1" t="s">
        <v>687</v>
      </c>
      <c r="D1719" s="1" t="s">
        <v>8</v>
      </c>
      <c r="E1719" s="1" t="s">
        <v>11</v>
      </c>
      <c r="F1719" s="18">
        <v>674.05799999999999</v>
      </c>
      <c r="G1719" t="s">
        <v>6792</v>
      </c>
      <c r="H1719" s="1">
        <f>IF(COUNTIF(G$2:G1719,G1719)=1,1,0)</f>
        <v>1</v>
      </c>
      <c r="I1719" s="1">
        <v>3</v>
      </c>
      <c r="J1719" s="1">
        <v>0.3</v>
      </c>
      <c r="K1719" s="1">
        <v>-19.258800000000008</v>
      </c>
      <c r="L1719" s="12">
        <f>VLOOKUP(train[[#This Row],[Sub-Category]],Análisis_ABC_XYZ[[#Headers],[#Data]],4,FALSE)</f>
        <v>0.46529189879902266</v>
      </c>
    </row>
    <row r="1720" spans="1:12" x14ac:dyDescent="0.35">
      <c r="A1720" s="2">
        <v>42339</v>
      </c>
      <c r="B1720" s="1" t="s">
        <v>157</v>
      </c>
      <c r="C1720" s="1" t="s">
        <v>1644</v>
      </c>
      <c r="D1720" s="1" t="s">
        <v>26</v>
      </c>
      <c r="E1720" s="1" t="s">
        <v>363</v>
      </c>
      <c r="F1720" s="18">
        <v>659.98799999999994</v>
      </c>
      <c r="G1720" t="s">
        <v>4897</v>
      </c>
      <c r="H1720" s="1">
        <f>IF(COUNTIF(G$2:G1720,G1720)=1,1,0)</f>
        <v>0</v>
      </c>
      <c r="I1720" s="1">
        <v>2</v>
      </c>
      <c r="J1720" s="1">
        <v>0.4</v>
      </c>
      <c r="K1720" s="1">
        <v>109.99799999999999</v>
      </c>
      <c r="L1720" s="12">
        <f>VLOOKUP(train[[#This Row],[Sub-Category]],Análisis_ABC_XYZ[[#Headers],[#Data]],4,FALSE)</f>
        <v>0.62810530827000832</v>
      </c>
    </row>
    <row r="1721" spans="1:12" x14ac:dyDescent="0.35">
      <c r="A1721" s="2">
        <v>42339</v>
      </c>
      <c r="B1721" s="1" t="s">
        <v>370</v>
      </c>
      <c r="C1721" s="1" t="s">
        <v>1695</v>
      </c>
      <c r="D1721" s="1" t="s">
        <v>26</v>
      </c>
      <c r="E1721" s="1" t="s">
        <v>27</v>
      </c>
      <c r="F1721" s="18">
        <v>271.89999999999998</v>
      </c>
      <c r="G1721" t="s">
        <v>2925</v>
      </c>
      <c r="H1721" s="1">
        <f>IF(COUNTIF(G$2:G1721,G1721)=1,1,0)</f>
        <v>1</v>
      </c>
      <c r="I1721" s="1">
        <v>2</v>
      </c>
      <c r="J1721" s="1">
        <v>0</v>
      </c>
      <c r="K1721" s="1">
        <v>78.850999999999971</v>
      </c>
      <c r="L1721" s="12">
        <f>VLOOKUP(train[[#This Row],[Sub-Category]],Análisis_ABC_XYZ[[#Headers],[#Data]],4,FALSE)</f>
        <v>0.41105220110552465</v>
      </c>
    </row>
    <row r="1722" spans="1:12" x14ac:dyDescent="0.35">
      <c r="A1722" s="2">
        <v>42339</v>
      </c>
      <c r="B1722" s="1" t="s">
        <v>34</v>
      </c>
      <c r="C1722" s="1" t="s">
        <v>1579</v>
      </c>
      <c r="D1722" s="1" t="s">
        <v>26</v>
      </c>
      <c r="E1722" s="1" t="s">
        <v>27</v>
      </c>
      <c r="F1722" s="18">
        <v>95.968000000000004</v>
      </c>
      <c r="G1722" t="s">
        <v>6354</v>
      </c>
      <c r="H1722" s="1">
        <f>IF(COUNTIF(G$2:G1722,G1722)=1,1,0)</f>
        <v>1</v>
      </c>
      <c r="I1722" s="1">
        <v>4</v>
      </c>
      <c r="J1722" s="1">
        <v>0.2</v>
      </c>
      <c r="K1722" s="1">
        <v>9.5968000000000053</v>
      </c>
      <c r="L1722" s="12">
        <f>VLOOKUP(train[[#This Row],[Sub-Category]],Análisis_ABC_XYZ[[#Headers],[#Data]],4,FALSE)</f>
        <v>0.41105220110552465</v>
      </c>
    </row>
    <row r="1723" spans="1:12" x14ac:dyDescent="0.35">
      <c r="A1723" s="2">
        <v>42339</v>
      </c>
      <c r="B1723" s="1" t="s">
        <v>12</v>
      </c>
      <c r="C1723" s="1" t="s">
        <v>331</v>
      </c>
      <c r="D1723" s="1" t="s">
        <v>8</v>
      </c>
      <c r="E1723" s="1" t="s">
        <v>22</v>
      </c>
      <c r="F1723" s="18">
        <v>58.199999999999996</v>
      </c>
      <c r="G1723" t="s">
        <v>2602</v>
      </c>
      <c r="H1723" s="1">
        <f>IF(COUNTIF(G$2:G1723,G1723)=1,1,0)</f>
        <v>1</v>
      </c>
      <c r="I1723" s="1">
        <v>3</v>
      </c>
      <c r="J1723" s="1">
        <v>0</v>
      </c>
      <c r="K1723" s="1">
        <v>28.517999999999994</v>
      </c>
      <c r="L1723" s="12">
        <f>VLOOKUP(train[[#This Row],[Sub-Category]],Análisis_ABC_XYZ[[#Headers],[#Data]],4,FALSE)</f>
        <v>0.4595170286641902</v>
      </c>
    </row>
    <row r="1724" spans="1:12" x14ac:dyDescent="0.35">
      <c r="A1724" s="2">
        <v>42339</v>
      </c>
      <c r="B1724" s="1" t="s">
        <v>42</v>
      </c>
      <c r="C1724" s="1" t="s">
        <v>1199</v>
      </c>
      <c r="D1724" s="1" t="s">
        <v>14</v>
      </c>
      <c r="E1724" s="1" t="s">
        <v>24</v>
      </c>
      <c r="F1724" s="18">
        <v>46.64</v>
      </c>
      <c r="G1724" t="s">
        <v>4436</v>
      </c>
      <c r="H1724" s="1">
        <f>IF(COUNTIF(G$2:G1724,G1724)=1,1,0)</f>
        <v>0</v>
      </c>
      <c r="I1724" s="1">
        <v>4</v>
      </c>
      <c r="J1724" s="1">
        <v>0</v>
      </c>
      <c r="K1724" s="1">
        <v>12.592800000000004</v>
      </c>
      <c r="L1724" s="12">
        <f>VLOOKUP(train[[#This Row],[Sub-Category]],Análisis_ABC_XYZ[[#Headers],[#Data]],4,FALSE)</f>
        <v>0.45632477063632687</v>
      </c>
    </row>
    <row r="1725" spans="1:12" x14ac:dyDescent="0.35">
      <c r="A1725" s="2">
        <v>42339</v>
      </c>
      <c r="B1725" s="1" t="s">
        <v>370</v>
      </c>
      <c r="C1725" s="1" t="s">
        <v>741</v>
      </c>
      <c r="D1725" s="1" t="s">
        <v>8</v>
      </c>
      <c r="E1725" s="1" t="s">
        <v>22</v>
      </c>
      <c r="F1725" s="18">
        <v>45.839999999999996</v>
      </c>
      <c r="G1725" t="s">
        <v>2925</v>
      </c>
      <c r="H1725" s="1">
        <f>IF(COUNTIF(G$2:G1725,G1725)=1,1,0)</f>
        <v>0</v>
      </c>
      <c r="I1725" s="1">
        <v>3</v>
      </c>
      <c r="J1725" s="1">
        <v>0</v>
      </c>
      <c r="K1725" s="1">
        <v>15.585599999999999</v>
      </c>
      <c r="L1725" s="12">
        <f>VLOOKUP(train[[#This Row],[Sub-Category]],Análisis_ABC_XYZ[[#Headers],[#Data]],4,FALSE)</f>
        <v>0.4595170286641902</v>
      </c>
    </row>
    <row r="1726" spans="1:12" x14ac:dyDescent="0.35">
      <c r="A1726" s="2">
        <v>42339</v>
      </c>
      <c r="B1726" s="1" t="s">
        <v>157</v>
      </c>
      <c r="C1726" s="1" t="s">
        <v>1261</v>
      </c>
      <c r="D1726" s="1" t="s">
        <v>14</v>
      </c>
      <c r="E1726" s="1" t="s">
        <v>36</v>
      </c>
      <c r="F1726" s="18">
        <v>36.288000000000011</v>
      </c>
      <c r="G1726" t="s">
        <v>4897</v>
      </c>
      <c r="H1726" s="1">
        <f>IF(COUNTIF(G$2:G1726,G1726)=1,1,0)</f>
        <v>0</v>
      </c>
      <c r="I1726" s="1">
        <v>7</v>
      </c>
      <c r="J1726" s="1">
        <v>0.2</v>
      </c>
      <c r="K1726" s="1">
        <v>12.700800000000001</v>
      </c>
      <c r="L1726" s="12">
        <f>VLOOKUP(train[[#This Row],[Sub-Category]],Análisis_ABC_XYZ[[#Headers],[#Data]],4,FALSE)</f>
        <v>0.43613829632717294</v>
      </c>
    </row>
    <row r="1727" spans="1:12" x14ac:dyDescent="0.35">
      <c r="A1727" s="2">
        <v>42339</v>
      </c>
      <c r="B1727" s="1" t="s">
        <v>370</v>
      </c>
      <c r="C1727" s="1" t="s">
        <v>942</v>
      </c>
      <c r="D1727" s="1" t="s">
        <v>8</v>
      </c>
      <c r="E1727" s="1" t="s">
        <v>22</v>
      </c>
      <c r="F1727" s="18">
        <v>9.82</v>
      </c>
      <c r="G1727" t="s">
        <v>2925</v>
      </c>
      <c r="H1727" s="1">
        <f>IF(COUNTIF(G$2:G1727,G1727)=1,1,0)</f>
        <v>0</v>
      </c>
      <c r="I1727" s="1">
        <v>2</v>
      </c>
      <c r="J1727" s="1">
        <v>0</v>
      </c>
      <c r="K1727" s="1">
        <v>3.2405999999999997</v>
      </c>
      <c r="L1727" s="12">
        <f>VLOOKUP(train[[#This Row],[Sub-Category]],Análisis_ABC_XYZ[[#Headers],[#Data]],4,FALSE)</f>
        <v>0.4595170286641902</v>
      </c>
    </row>
    <row r="1728" spans="1:12" x14ac:dyDescent="0.35">
      <c r="A1728" s="2">
        <v>42339</v>
      </c>
      <c r="B1728" s="1" t="s">
        <v>157</v>
      </c>
      <c r="C1728" s="1" t="s">
        <v>598</v>
      </c>
      <c r="D1728" s="1" t="s">
        <v>8</v>
      </c>
      <c r="E1728" s="1" t="s">
        <v>22</v>
      </c>
      <c r="F1728" s="18">
        <v>8.1280000000000001</v>
      </c>
      <c r="G1728" t="s">
        <v>4897</v>
      </c>
      <c r="H1728" s="1">
        <f>IF(COUNTIF(G$2:G1728,G1728)=1,1,0)</f>
        <v>0</v>
      </c>
      <c r="I1728" s="1">
        <v>2</v>
      </c>
      <c r="J1728" s="1">
        <v>0.2</v>
      </c>
      <c r="K1728" s="1">
        <v>1.4223999999999997</v>
      </c>
      <c r="L1728" s="12">
        <f>VLOOKUP(train[[#This Row],[Sub-Category]],Análisis_ABC_XYZ[[#Headers],[#Data]],4,FALSE)</f>
        <v>0.4595170286641902</v>
      </c>
    </row>
    <row r="1729" spans="1:12" x14ac:dyDescent="0.35">
      <c r="A1729" s="2">
        <v>42340</v>
      </c>
      <c r="B1729" s="1" t="s">
        <v>89</v>
      </c>
      <c r="C1729" s="1" t="s">
        <v>651</v>
      </c>
      <c r="D1729" s="1" t="s">
        <v>8</v>
      </c>
      <c r="E1729" s="1" t="s">
        <v>9</v>
      </c>
      <c r="F1729" s="18">
        <v>883.92</v>
      </c>
      <c r="G1729" t="s">
        <v>4439</v>
      </c>
      <c r="H1729" s="1">
        <f>IF(COUNTIF(G$2:G1729,G1729)=1,1,0)</f>
        <v>1</v>
      </c>
      <c r="I1729" s="1">
        <v>5</v>
      </c>
      <c r="J1729" s="1">
        <v>0.2</v>
      </c>
      <c r="K1729" s="1">
        <v>-110.49000000000007</v>
      </c>
      <c r="L1729" s="12">
        <f>VLOOKUP(train[[#This Row],[Sub-Category]],Análisis_ABC_XYZ[[#Headers],[#Data]],4,FALSE)</f>
        <v>0.5176847302647779</v>
      </c>
    </row>
    <row r="1730" spans="1:12" x14ac:dyDescent="0.35">
      <c r="A1730" s="2">
        <v>42340</v>
      </c>
      <c r="B1730" s="1" t="s">
        <v>89</v>
      </c>
      <c r="C1730" s="1" t="s">
        <v>302</v>
      </c>
      <c r="D1730" s="1" t="s">
        <v>26</v>
      </c>
      <c r="E1730" s="1" t="s">
        <v>56</v>
      </c>
      <c r="F1730" s="18">
        <v>119.96</v>
      </c>
      <c r="G1730" t="s">
        <v>4439</v>
      </c>
      <c r="H1730" s="1">
        <f>IF(COUNTIF(G$2:G1730,G1730)=1,1,0)</f>
        <v>0</v>
      </c>
      <c r="I1730" s="1">
        <v>4</v>
      </c>
      <c r="J1730" s="1">
        <v>0</v>
      </c>
      <c r="K1730" s="1">
        <v>52.78240000000001</v>
      </c>
      <c r="L1730" s="12">
        <f>VLOOKUP(train[[#This Row],[Sub-Category]],Análisis_ABC_XYZ[[#Headers],[#Data]],4,FALSE)</f>
        <v>0.52062335344040378</v>
      </c>
    </row>
    <row r="1731" spans="1:12" x14ac:dyDescent="0.35">
      <c r="A1731" s="2">
        <v>42340</v>
      </c>
      <c r="B1731" s="1" t="s">
        <v>157</v>
      </c>
      <c r="C1731" s="1" t="s">
        <v>602</v>
      </c>
      <c r="D1731" s="1" t="s">
        <v>26</v>
      </c>
      <c r="E1731" s="1" t="s">
        <v>56</v>
      </c>
      <c r="F1731" s="18">
        <v>119.80000000000001</v>
      </c>
      <c r="G1731" t="s">
        <v>3112</v>
      </c>
      <c r="H1731" s="1">
        <f>IF(COUNTIF(G$2:G1731,G1731)=1,1,0)</f>
        <v>1</v>
      </c>
      <c r="I1731" s="1">
        <v>5</v>
      </c>
      <c r="J1731" s="1">
        <v>0.2</v>
      </c>
      <c r="K1731" s="1">
        <v>29.950000000000003</v>
      </c>
      <c r="L1731" s="12">
        <f>VLOOKUP(train[[#This Row],[Sub-Category]],Análisis_ABC_XYZ[[#Headers],[#Data]],4,FALSE)</f>
        <v>0.52062335344040378</v>
      </c>
    </row>
    <row r="1732" spans="1:12" x14ac:dyDescent="0.35">
      <c r="A1732" s="2">
        <v>42340</v>
      </c>
      <c r="B1732" s="1" t="s">
        <v>379</v>
      </c>
      <c r="C1732" s="1" t="s">
        <v>1700</v>
      </c>
      <c r="D1732" s="1" t="s">
        <v>26</v>
      </c>
      <c r="E1732" s="1" t="s">
        <v>56</v>
      </c>
      <c r="F1732" s="18">
        <v>5.95</v>
      </c>
      <c r="G1732" t="s">
        <v>2620</v>
      </c>
      <c r="H1732" s="1">
        <f>IF(COUNTIF(G$2:G1732,G1732)=1,1,0)</f>
        <v>1</v>
      </c>
      <c r="I1732" s="1">
        <v>1</v>
      </c>
      <c r="J1732" s="1">
        <v>0</v>
      </c>
      <c r="K1732" s="1">
        <v>0.83300000000000018</v>
      </c>
      <c r="L1732" s="12">
        <f>VLOOKUP(train[[#This Row],[Sub-Category]],Análisis_ABC_XYZ[[#Headers],[#Data]],4,FALSE)</f>
        <v>0.52062335344040378</v>
      </c>
    </row>
    <row r="1733" spans="1:12" x14ac:dyDescent="0.35">
      <c r="A1733" s="2">
        <v>42340</v>
      </c>
      <c r="B1733" s="1" t="s">
        <v>766</v>
      </c>
      <c r="C1733" s="1" t="s">
        <v>1212</v>
      </c>
      <c r="D1733" s="1" t="s">
        <v>8</v>
      </c>
      <c r="E1733" s="1" t="s">
        <v>11</v>
      </c>
      <c r="F1733" s="18">
        <v>239.84</v>
      </c>
      <c r="G1733" t="s">
        <v>3390</v>
      </c>
      <c r="H1733" s="1">
        <f>IF(COUNTIF(G$2:G1733,G1733)=1,1,0)</f>
        <v>1</v>
      </c>
      <c r="I1733" s="1">
        <v>8</v>
      </c>
      <c r="J1733" s="1">
        <v>0</v>
      </c>
      <c r="K1733" s="1">
        <v>64.756799999999998</v>
      </c>
      <c r="L1733" s="12">
        <f>VLOOKUP(train[[#This Row],[Sub-Category]],Análisis_ABC_XYZ[[#Headers],[#Data]],4,FALSE)</f>
        <v>0.46529189879902266</v>
      </c>
    </row>
    <row r="1734" spans="1:12" x14ac:dyDescent="0.35">
      <c r="A1734" s="2">
        <v>42340</v>
      </c>
      <c r="B1734" s="1" t="s">
        <v>766</v>
      </c>
      <c r="C1734" s="1" t="s">
        <v>1509</v>
      </c>
      <c r="D1734" s="1" t="s">
        <v>14</v>
      </c>
      <c r="E1734" s="1" t="s">
        <v>36</v>
      </c>
      <c r="F1734" s="18">
        <v>146.82</v>
      </c>
      <c r="G1734" t="s">
        <v>3390</v>
      </c>
      <c r="H1734" s="1">
        <f>IF(COUNTIF(G$2:G1734,G1734)=1,1,0)</f>
        <v>0</v>
      </c>
      <c r="I1734" s="1">
        <v>3</v>
      </c>
      <c r="J1734" s="1">
        <v>0</v>
      </c>
      <c r="K1734" s="1">
        <v>73.41</v>
      </c>
      <c r="L1734" s="12">
        <f>VLOOKUP(train[[#This Row],[Sub-Category]],Análisis_ABC_XYZ[[#Headers],[#Data]],4,FALSE)</f>
        <v>0.43613829632717294</v>
      </c>
    </row>
    <row r="1735" spans="1:12" x14ac:dyDescent="0.35">
      <c r="A1735" s="2">
        <v>42340</v>
      </c>
      <c r="B1735" s="1" t="s">
        <v>766</v>
      </c>
      <c r="C1735" s="1" t="s">
        <v>590</v>
      </c>
      <c r="D1735" s="1" t="s">
        <v>8</v>
      </c>
      <c r="E1735" s="1" t="s">
        <v>22</v>
      </c>
      <c r="F1735" s="18">
        <v>60.72</v>
      </c>
      <c r="G1735" t="s">
        <v>3390</v>
      </c>
      <c r="H1735" s="1">
        <f>IF(COUNTIF(G$2:G1735,G1735)=1,1,0)</f>
        <v>0</v>
      </c>
      <c r="I1735" s="1">
        <v>3</v>
      </c>
      <c r="J1735" s="1">
        <v>0</v>
      </c>
      <c r="K1735" s="1">
        <v>23.680799999999998</v>
      </c>
      <c r="L1735" s="12">
        <f>VLOOKUP(train[[#This Row],[Sub-Category]],Análisis_ABC_XYZ[[#Headers],[#Data]],4,FALSE)</f>
        <v>0.4595170286641902</v>
      </c>
    </row>
    <row r="1736" spans="1:12" x14ac:dyDescent="0.35">
      <c r="A1736" s="2">
        <v>42340</v>
      </c>
      <c r="B1736" s="1" t="s">
        <v>39</v>
      </c>
      <c r="C1736" s="1" t="s">
        <v>343</v>
      </c>
      <c r="D1736" s="1" t="s">
        <v>8</v>
      </c>
      <c r="E1736" s="1" t="s">
        <v>22</v>
      </c>
      <c r="F1736" s="18">
        <v>58.36</v>
      </c>
      <c r="G1736" t="s">
        <v>4297</v>
      </c>
      <c r="H1736" s="1">
        <f>IF(COUNTIF(G$2:G1736,G1736)=1,1,0)</f>
        <v>1</v>
      </c>
      <c r="I1736" s="1">
        <v>5</v>
      </c>
      <c r="J1736" s="1">
        <v>0.6</v>
      </c>
      <c r="K1736" s="1">
        <v>-24.802999999999997</v>
      </c>
      <c r="L1736" s="12">
        <f>VLOOKUP(train[[#This Row],[Sub-Category]],Análisis_ABC_XYZ[[#Headers],[#Data]],4,FALSE)</f>
        <v>0.4595170286641902</v>
      </c>
    </row>
    <row r="1737" spans="1:12" x14ac:dyDescent="0.35">
      <c r="A1737" s="2">
        <v>42340</v>
      </c>
      <c r="B1737" s="1" t="s">
        <v>89</v>
      </c>
      <c r="C1737" s="1" t="s">
        <v>406</v>
      </c>
      <c r="D1737" s="1" t="s">
        <v>14</v>
      </c>
      <c r="E1737" s="1" t="s">
        <v>29</v>
      </c>
      <c r="F1737" s="18">
        <v>46.72</v>
      </c>
      <c r="G1737" t="s">
        <v>4439</v>
      </c>
      <c r="H1737" s="1">
        <f>IF(COUNTIF(G$2:G1737,G1737)=1,1,0)</f>
        <v>0</v>
      </c>
      <c r="I1737" s="1">
        <v>8</v>
      </c>
      <c r="J1737" s="1">
        <v>0.2</v>
      </c>
      <c r="K1737" s="1">
        <v>15.767999999999997</v>
      </c>
      <c r="L1737" s="12">
        <f>VLOOKUP(train[[#This Row],[Sub-Category]],Análisis_ABC_XYZ[[#Headers],[#Data]],4,FALSE)</f>
        <v>0.46881743173671325</v>
      </c>
    </row>
    <row r="1738" spans="1:12" x14ac:dyDescent="0.35">
      <c r="A1738" s="2">
        <v>42340</v>
      </c>
      <c r="B1738" s="1" t="s">
        <v>39</v>
      </c>
      <c r="C1738" s="1" t="s">
        <v>625</v>
      </c>
      <c r="D1738" s="1" t="s">
        <v>8</v>
      </c>
      <c r="E1738" s="1" t="s">
        <v>22</v>
      </c>
      <c r="F1738" s="18">
        <v>39.960000000000008</v>
      </c>
      <c r="G1738" t="s">
        <v>4297</v>
      </c>
      <c r="H1738" s="1">
        <f>IF(COUNTIF(G$2:G1738,G1738)=1,1,0)</f>
        <v>0</v>
      </c>
      <c r="I1738" s="1">
        <v>5</v>
      </c>
      <c r="J1738" s="1">
        <v>0.6</v>
      </c>
      <c r="K1738" s="1">
        <v>-23.975999999999999</v>
      </c>
      <c r="L1738" s="12">
        <f>VLOOKUP(train[[#This Row],[Sub-Category]],Análisis_ABC_XYZ[[#Headers],[#Data]],4,FALSE)</f>
        <v>0.4595170286641902</v>
      </c>
    </row>
    <row r="1739" spans="1:12" x14ac:dyDescent="0.35">
      <c r="A1739" s="2">
        <v>42340</v>
      </c>
      <c r="B1739" s="1" t="s">
        <v>39</v>
      </c>
      <c r="C1739" s="1" t="s">
        <v>183</v>
      </c>
      <c r="D1739" s="1" t="s">
        <v>14</v>
      </c>
      <c r="E1739" s="1" t="s">
        <v>24</v>
      </c>
      <c r="F1739" s="18">
        <v>16.463999999999999</v>
      </c>
      <c r="G1739" t="s">
        <v>4297</v>
      </c>
      <c r="H1739" s="1">
        <f>IF(COUNTIF(G$2:G1739,G1739)=1,1,0)</f>
        <v>0</v>
      </c>
      <c r="I1739" s="1">
        <v>7</v>
      </c>
      <c r="J1739" s="1">
        <v>0.2</v>
      </c>
      <c r="K1739" s="1">
        <v>1.4406000000000008</v>
      </c>
      <c r="L1739" s="12">
        <f>VLOOKUP(train[[#This Row],[Sub-Category]],Análisis_ABC_XYZ[[#Headers],[#Data]],4,FALSE)</f>
        <v>0.45632477063632687</v>
      </c>
    </row>
    <row r="1740" spans="1:12" x14ac:dyDescent="0.35">
      <c r="A1740" s="2">
        <v>42340</v>
      </c>
      <c r="B1740" s="1" t="s">
        <v>766</v>
      </c>
      <c r="C1740" s="1" t="s">
        <v>342</v>
      </c>
      <c r="D1740" s="1" t="s">
        <v>14</v>
      </c>
      <c r="E1740" s="1" t="s">
        <v>15</v>
      </c>
      <c r="F1740" s="18">
        <v>15.66</v>
      </c>
      <c r="G1740" t="s">
        <v>3390</v>
      </c>
      <c r="H1740" s="1">
        <f>IF(COUNTIF(G$2:G1740,G1740)=1,1,0)</f>
        <v>0</v>
      </c>
      <c r="I1740" s="1">
        <v>6</v>
      </c>
      <c r="J1740" s="1">
        <v>0</v>
      </c>
      <c r="K1740" s="1">
        <v>7.2035999999999998</v>
      </c>
      <c r="L1740" s="12">
        <f>VLOOKUP(train[[#This Row],[Sub-Category]],Análisis_ABC_XYZ[[#Headers],[#Data]],4,FALSE)</f>
        <v>0.4647369236065339</v>
      </c>
    </row>
    <row r="1741" spans="1:12" x14ac:dyDescent="0.35">
      <c r="A1741" s="2">
        <v>42340</v>
      </c>
      <c r="B1741" s="1" t="s">
        <v>379</v>
      </c>
      <c r="C1741" s="1" t="s">
        <v>793</v>
      </c>
      <c r="D1741" s="1" t="s">
        <v>14</v>
      </c>
      <c r="E1741" s="1" t="s">
        <v>36</v>
      </c>
      <c r="F1741" s="18">
        <v>15.24</v>
      </c>
      <c r="G1741" t="s">
        <v>2620</v>
      </c>
      <c r="H1741" s="1">
        <f>IF(COUNTIF(G$2:G1741,G1741)=1,1,0)</f>
        <v>0</v>
      </c>
      <c r="I1741" s="1">
        <v>3</v>
      </c>
      <c r="J1741" s="1">
        <v>0</v>
      </c>
      <c r="K1741" s="1">
        <v>7.1627999999999998</v>
      </c>
      <c r="L1741" s="12">
        <f>VLOOKUP(train[[#This Row],[Sub-Category]],Análisis_ABC_XYZ[[#Headers],[#Data]],4,FALSE)</f>
        <v>0.43613829632717294</v>
      </c>
    </row>
    <row r="1742" spans="1:12" x14ac:dyDescent="0.35">
      <c r="A1742" s="2">
        <v>42340</v>
      </c>
      <c r="B1742" s="1" t="s">
        <v>72</v>
      </c>
      <c r="C1742" s="1" t="s">
        <v>421</v>
      </c>
      <c r="D1742" s="1" t="s">
        <v>14</v>
      </c>
      <c r="E1742" s="1" t="s">
        <v>31</v>
      </c>
      <c r="F1742" s="18">
        <v>2.3939999999999997</v>
      </c>
      <c r="G1742" s="1" t="s">
        <v>3799</v>
      </c>
      <c r="H1742" s="1">
        <f>IF(COUNTIF(G$2:G1742,G1742)=1,1,0)</f>
        <v>1</v>
      </c>
      <c r="I1742" s="1">
        <v>1</v>
      </c>
      <c r="J1742" s="1">
        <v>0.8</v>
      </c>
      <c r="K1742" s="1">
        <v>-6.344100000000001</v>
      </c>
      <c r="L1742" s="12">
        <f>VLOOKUP(train[[#This Row],[Sub-Category]],Análisis_ABC_XYZ[[#Headers],[#Data]],4,FALSE)</f>
        <v>0.49507917887403441</v>
      </c>
    </row>
    <row r="1743" spans="1:12" x14ac:dyDescent="0.35">
      <c r="A1743" s="2">
        <v>42341</v>
      </c>
      <c r="B1743" s="1" t="s">
        <v>198</v>
      </c>
      <c r="C1743" s="1" t="s">
        <v>1279</v>
      </c>
      <c r="D1743" s="1" t="s">
        <v>26</v>
      </c>
      <c r="E1743" s="1" t="s">
        <v>27</v>
      </c>
      <c r="F1743" s="18">
        <v>479.96</v>
      </c>
      <c r="G1743" t="s">
        <v>6106</v>
      </c>
      <c r="H1743" s="1">
        <f>IF(COUNTIF(G$2:G1743,G1743)=1,1,0)</f>
        <v>1</v>
      </c>
      <c r="I1743" s="1">
        <v>4</v>
      </c>
      <c r="J1743" s="1">
        <v>0</v>
      </c>
      <c r="K1743" s="1">
        <v>134.3888</v>
      </c>
      <c r="L1743" s="12">
        <f>VLOOKUP(train[[#This Row],[Sub-Category]],Análisis_ABC_XYZ[[#Headers],[#Data]],4,FALSE)</f>
        <v>0.41105220110552465</v>
      </c>
    </row>
    <row r="1744" spans="1:12" x14ac:dyDescent="0.35">
      <c r="A1744" s="2">
        <v>42341</v>
      </c>
      <c r="B1744" s="1" t="s">
        <v>186</v>
      </c>
      <c r="C1744" s="1" t="s">
        <v>1261</v>
      </c>
      <c r="D1744" s="1" t="s">
        <v>14</v>
      </c>
      <c r="E1744" s="1" t="s">
        <v>36</v>
      </c>
      <c r="F1744" s="18">
        <v>25.92</v>
      </c>
      <c r="G1744" t="s">
        <v>3875</v>
      </c>
      <c r="H1744" s="1">
        <f>IF(COUNTIF(G$2:G1744,G1744)=1,1,0)</f>
        <v>1</v>
      </c>
      <c r="I1744" s="1">
        <v>4</v>
      </c>
      <c r="J1744" s="1">
        <v>0</v>
      </c>
      <c r="K1744" s="1">
        <v>12.441600000000001</v>
      </c>
      <c r="L1744" s="12">
        <f>VLOOKUP(train[[#This Row],[Sub-Category]],Análisis_ABC_XYZ[[#Headers],[#Data]],4,FALSE)</f>
        <v>0.43613829632717294</v>
      </c>
    </row>
    <row r="1745" spans="1:12" x14ac:dyDescent="0.35">
      <c r="A1745" s="2">
        <v>42342</v>
      </c>
      <c r="B1745" s="1" t="s">
        <v>89</v>
      </c>
      <c r="C1745" s="1" t="s">
        <v>1488</v>
      </c>
      <c r="D1745" s="1" t="s">
        <v>26</v>
      </c>
      <c r="E1745" s="1" t="s">
        <v>27</v>
      </c>
      <c r="F1745" s="18">
        <v>129.97999999999999</v>
      </c>
      <c r="G1745" t="s">
        <v>5332</v>
      </c>
      <c r="H1745" s="1">
        <f>IF(COUNTIF(G$2:G1745,G1745)=1,1,0)</f>
        <v>1</v>
      </c>
      <c r="I1745" s="1">
        <v>2</v>
      </c>
      <c r="J1745" s="1">
        <v>0</v>
      </c>
      <c r="K1745" s="1">
        <v>62.3904</v>
      </c>
      <c r="L1745" s="12">
        <f>VLOOKUP(train[[#This Row],[Sub-Category]],Análisis_ABC_XYZ[[#Headers],[#Data]],4,FALSE)</f>
        <v>0.41105220110552465</v>
      </c>
    </row>
    <row r="1746" spans="1:12" x14ac:dyDescent="0.35">
      <c r="A1746" s="2">
        <v>42343</v>
      </c>
      <c r="B1746" s="1" t="s">
        <v>104</v>
      </c>
      <c r="C1746" s="1" t="s">
        <v>105</v>
      </c>
      <c r="D1746" s="1" t="s">
        <v>14</v>
      </c>
      <c r="E1746" s="1" t="s">
        <v>24</v>
      </c>
      <c r="F1746" s="18">
        <v>1113.0240000000001</v>
      </c>
      <c r="G1746" t="s">
        <v>6517</v>
      </c>
      <c r="H1746" s="1">
        <f>IF(COUNTIF(G$2:G1746,G1746)=1,1,0)</f>
        <v>1</v>
      </c>
      <c r="I1746" s="1">
        <v>8</v>
      </c>
      <c r="J1746" s="1">
        <v>0.2</v>
      </c>
      <c r="K1746" s="1">
        <v>111.30239999999998</v>
      </c>
      <c r="L1746" s="12">
        <f>VLOOKUP(train[[#This Row],[Sub-Category]],Análisis_ABC_XYZ[[#Headers],[#Data]],4,FALSE)</f>
        <v>0.45632477063632687</v>
      </c>
    </row>
    <row r="1747" spans="1:12" x14ac:dyDescent="0.35">
      <c r="A1747" s="2">
        <v>42343</v>
      </c>
      <c r="B1747" s="1" t="s">
        <v>52</v>
      </c>
      <c r="C1747" s="1" t="s">
        <v>697</v>
      </c>
      <c r="D1747" s="1" t="s">
        <v>14</v>
      </c>
      <c r="E1747" s="1" t="s">
        <v>61</v>
      </c>
      <c r="F1747" s="18">
        <v>348.488</v>
      </c>
      <c r="G1747" t="s">
        <v>6527</v>
      </c>
      <c r="H1747" s="1">
        <f>IF(COUNTIF(G$2:G1747,G1747)=1,1,0)</f>
        <v>1</v>
      </c>
      <c r="I1747" s="1">
        <v>7</v>
      </c>
      <c r="J1747" s="1">
        <v>0.2</v>
      </c>
      <c r="K1747" s="1">
        <v>117.61469999999996</v>
      </c>
      <c r="L1747" s="12">
        <f>VLOOKUP(train[[#This Row],[Sub-Category]],Análisis_ABC_XYZ[[#Headers],[#Data]],4,FALSE)</f>
        <v>0.44424167803735209</v>
      </c>
    </row>
    <row r="1748" spans="1:12" x14ac:dyDescent="0.35">
      <c r="A1748" s="2">
        <v>42343</v>
      </c>
      <c r="B1748" s="1" t="s">
        <v>72</v>
      </c>
      <c r="C1748" s="1" t="s">
        <v>224</v>
      </c>
      <c r="D1748" s="1" t="s">
        <v>26</v>
      </c>
      <c r="E1748" s="1" t="s">
        <v>56</v>
      </c>
      <c r="F1748" s="18">
        <v>408.74399999999997</v>
      </c>
      <c r="G1748" t="s">
        <v>5776</v>
      </c>
      <c r="H1748" s="1">
        <f>IF(COUNTIF(G$2:G1748,G1748)=1,1,0)</f>
        <v>1</v>
      </c>
      <c r="I1748" s="1">
        <v>7</v>
      </c>
      <c r="J1748" s="1">
        <v>0.2</v>
      </c>
      <c r="K1748" s="1">
        <v>76.639499999999984</v>
      </c>
      <c r="L1748" s="12">
        <f>VLOOKUP(train[[#This Row],[Sub-Category]],Análisis_ABC_XYZ[[#Headers],[#Data]],4,FALSE)</f>
        <v>0.52062335344040378</v>
      </c>
    </row>
    <row r="1749" spans="1:12" x14ac:dyDescent="0.35">
      <c r="A1749" s="2">
        <v>42343</v>
      </c>
      <c r="B1749" s="1" t="s">
        <v>12</v>
      </c>
      <c r="C1749" s="1" t="s">
        <v>650</v>
      </c>
      <c r="D1749" s="1" t="s">
        <v>14</v>
      </c>
      <c r="E1749" s="1" t="s">
        <v>31</v>
      </c>
      <c r="F1749" s="18">
        <v>250.26</v>
      </c>
      <c r="G1749" t="s">
        <v>5779</v>
      </c>
      <c r="H1749" s="1">
        <f>IF(COUNTIF(G$2:G1749,G1749)=1,1,0)</f>
        <v>1</v>
      </c>
      <c r="I1749" s="1">
        <v>6</v>
      </c>
      <c r="J1749" s="1">
        <v>0</v>
      </c>
      <c r="K1749" s="1">
        <v>72.575399999999973</v>
      </c>
      <c r="L1749" s="12">
        <f>VLOOKUP(train[[#This Row],[Sub-Category]],Análisis_ABC_XYZ[[#Headers],[#Data]],4,FALSE)</f>
        <v>0.49507917887403441</v>
      </c>
    </row>
    <row r="1750" spans="1:12" x14ac:dyDescent="0.35">
      <c r="A1750" s="2">
        <v>42343</v>
      </c>
      <c r="B1750" s="1" t="s">
        <v>157</v>
      </c>
      <c r="C1750" s="1" t="s">
        <v>1255</v>
      </c>
      <c r="D1750" s="1" t="s">
        <v>26</v>
      </c>
      <c r="E1750" s="1" t="s">
        <v>27</v>
      </c>
      <c r="F1750" s="18">
        <v>179.93999999999997</v>
      </c>
      <c r="G1750" t="s">
        <v>4018</v>
      </c>
      <c r="H1750" s="1">
        <f>IF(COUNTIF(G$2:G1750,G1750)=1,1,0)</f>
        <v>1</v>
      </c>
      <c r="I1750" s="1">
        <v>2</v>
      </c>
      <c r="J1750" s="1">
        <v>0.4</v>
      </c>
      <c r="K1750" s="1">
        <v>-44.984999999999999</v>
      </c>
      <c r="L1750" s="12">
        <f>VLOOKUP(train[[#This Row],[Sub-Category]],Análisis_ABC_XYZ[[#Headers],[#Data]],4,FALSE)</f>
        <v>0.41105220110552465</v>
      </c>
    </row>
    <row r="1751" spans="1:12" x14ac:dyDescent="0.35">
      <c r="A1751" s="2">
        <v>42343</v>
      </c>
      <c r="B1751" s="1" t="s">
        <v>52</v>
      </c>
      <c r="C1751" s="1" t="s">
        <v>460</v>
      </c>
      <c r="D1751" s="1" t="s">
        <v>14</v>
      </c>
      <c r="E1751" s="1" t="s">
        <v>20</v>
      </c>
      <c r="F1751" s="18">
        <v>172.73599999999999</v>
      </c>
      <c r="G1751" t="s">
        <v>6527</v>
      </c>
      <c r="H1751" s="1">
        <f>IF(COUNTIF(G$2:G1751,G1751)=1,1,0)</f>
        <v>0</v>
      </c>
      <c r="I1751" s="1">
        <v>4</v>
      </c>
      <c r="J1751" s="1">
        <v>0.2</v>
      </c>
      <c r="K1751" s="1">
        <v>-30.228800000000007</v>
      </c>
      <c r="L1751" s="12">
        <f>VLOOKUP(train[[#This Row],[Sub-Category]],Análisis_ABC_XYZ[[#Headers],[#Data]],4,FALSE)</f>
        <v>0.44610841445725197</v>
      </c>
    </row>
    <row r="1752" spans="1:12" x14ac:dyDescent="0.35">
      <c r="A1752" s="2">
        <v>42343</v>
      </c>
      <c r="B1752" s="1" t="s">
        <v>104</v>
      </c>
      <c r="C1752" s="1" t="s">
        <v>106</v>
      </c>
      <c r="D1752" s="1" t="s">
        <v>26</v>
      </c>
      <c r="E1752" s="1" t="s">
        <v>27</v>
      </c>
      <c r="F1752" s="18">
        <v>167.96800000000002</v>
      </c>
      <c r="G1752" t="s">
        <v>6517</v>
      </c>
      <c r="H1752" s="1">
        <f>IF(COUNTIF(G$2:G1752,G1752)=1,1,0)</f>
        <v>0</v>
      </c>
      <c r="I1752" s="1">
        <v>4</v>
      </c>
      <c r="J1752" s="1">
        <v>0.2</v>
      </c>
      <c r="K1752" s="1">
        <v>62.988</v>
      </c>
      <c r="L1752" s="12">
        <f>VLOOKUP(train[[#This Row],[Sub-Category]],Análisis_ABC_XYZ[[#Headers],[#Data]],4,FALSE)</f>
        <v>0.41105220110552465</v>
      </c>
    </row>
    <row r="1753" spans="1:12" x14ac:dyDescent="0.35">
      <c r="A1753" s="2">
        <v>42343</v>
      </c>
      <c r="B1753" s="1" t="s">
        <v>157</v>
      </c>
      <c r="C1753" s="1" t="s">
        <v>1594</v>
      </c>
      <c r="D1753" s="1" t="s">
        <v>14</v>
      </c>
      <c r="E1753" s="1" t="s">
        <v>36</v>
      </c>
      <c r="F1753" s="18">
        <v>98.376000000000005</v>
      </c>
      <c r="G1753" t="s">
        <v>4018</v>
      </c>
      <c r="H1753" s="1">
        <f>IF(COUNTIF(G$2:G1753,G1753)=1,1,0)</f>
        <v>0</v>
      </c>
      <c r="I1753" s="1">
        <v>3</v>
      </c>
      <c r="J1753" s="1">
        <v>0.2</v>
      </c>
      <c r="K1753" s="1">
        <v>35.661300000000004</v>
      </c>
      <c r="L1753" s="12">
        <f>VLOOKUP(train[[#This Row],[Sub-Category]],Análisis_ABC_XYZ[[#Headers],[#Data]],4,FALSE)</f>
        <v>0.43613829632717294</v>
      </c>
    </row>
    <row r="1754" spans="1:12" x14ac:dyDescent="0.35">
      <c r="A1754" s="2">
        <v>42343</v>
      </c>
      <c r="B1754" s="1" t="s">
        <v>12</v>
      </c>
      <c r="C1754" s="1" t="s">
        <v>1707</v>
      </c>
      <c r="D1754" s="1" t="s">
        <v>14</v>
      </c>
      <c r="E1754" s="1" t="s">
        <v>36</v>
      </c>
      <c r="F1754" s="18">
        <v>49.12</v>
      </c>
      <c r="G1754" t="s">
        <v>1962</v>
      </c>
      <c r="H1754" s="1">
        <f>IF(COUNTIF(G$2:G1754,G1754)=1,1,0)</f>
        <v>1</v>
      </c>
      <c r="I1754" s="1">
        <v>4</v>
      </c>
      <c r="J1754" s="1">
        <v>0</v>
      </c>
      <c r="K1754" s="1">
        <v>23.086399999999998</v>
      </c>
      <c r="L1754" s="12">
        <f>VLOOKUP(train[[#This Row],[Sub-Category]],Análisis_ABC_XYZ[[#Headers],[#Data]],4,FALSE)</f>
        <v>0.43613829632717294</v>
      </c>
    </row>
    <row r="1755" spans="1:12" x14ac:dyDescent="0.35">
      <c r="A1755" s="2">
        <v>42343</v>
      </c>
      <c r="B1755" s="1" t="s">
        <v>157</v>
      </c>
      <c r="C1755" s="1" t="s">
        <v>1823</v>
      </c>
      <c r="D1755" s="1" t="s">
        <v>26</v>
      </c>
      <c r="E1755" s="1" t="s">
        <v>27</v>
      </c>
      <c r="F1755" s="18">
        <v>36.738</v>
      </c>
      <c r="G1755" t="s">
        <v>4018</v>
      </c>
      <c r="H1755" s="1">
        <f>IF(COUNTIF(G$2:G1755,G1755)=1,1,0)</f>
        <v>0</v>
      </c>
      <c r="I1755" s="1">
        <v>1</v>
      </c>
      <c r="J1755" s="1">
        <v>0.4</v>
      </c>
      <c r="K1755" s="1">
        <v>-9.1845000000000034</v>
      </c>
      <c r="L1755" s="12">
        <f>VLOOKUP(train[[#This Row],[Sub-Category]],Análisis_ABC_XYZ[[#Headers],[#Data]],4,FALSE)</f>
        <v>0.41105220110552465</v>
      </c>
    </row>
    <row r="1756" spans="1:12" x14ac:dyDescent="0.35">
      <c r="A1756" s="2">
        <v>42343</v>
      </c>
      <c r="B1756" s="1" t="s">
        <v>157</v>
      </c>
      <c r="C1756" s="1" t="s">
        <v>755</v>
      </c>
      <c r="D1756" s="1" t="s">
        <v>14</v>
      </c>
      <c r="E1756" s="1" t="s">
        <v>29</v>
      </c>
      <c r="F1756" s="18">
        <v>29.940000000000005</v>
      </c>
      <c r="G1756" t="s">
        <v>4018</v>
      </c>
      <c r="H1756" s="1">
        <f>IF(COUNTIF(G$2:G1756,G1756)=1,1,0)</f>
        <v>0</v>
      </c>
      <c r="I1756" s="1">
        <v>4</v>
      </c>
      <c r="J1756" s="1">
        <v>0.7</v>
      </c>
      <c r="K1756" s="1">
        <v>-23.952000000000005</v>
      </c>
      <c r="L1756" s="12">
        <f>VLOOKUP(train[[#This Row],[Sub-Category]],Análisis_ABC_XYZ[[#Headers],[#Data]],4,FALSE)</f>
        <v>0.46881743173671325</v>
      </c>
    </row>
    <row r="1757" spans="1:12" x14ac:dyDescent="0.35">
      <c r="A1757" s="2">
        <v>42343</v>
      </c>
      <c r="B1757" s="1" t="s">
        <v>12</v>
      </c>
      <c r="C1757" s="1" t="s">
        <v>487</v>
      </c>
      <c r="D1757" s="1" t="s">
        <v>14</v>
      </c>
      <c r="E1757" s="1" t="s">
        <v>24</v>
      </c>
      <c r="F1757" s="18">
        <v>26.46</v>
      </c>
      <c r="G1757" t="s">
        <v>1962</v>
      </c>
      <c r="H1757" s="1">
        <f>IF(COUNTIF(G$2:G1757,G1757)=1,1,0)</f>
        <v>0</v>
      </c>
      <c r="I1757" s="1">
        <v>9</v>
      </c>
      <c r="J1757" s="1">
        <v>0</v>
      </c>
      <c r="K1757" s="1">
        <v>11.907</v>
      </c>
      <c r="L1757" s="12">
        <f>VLOOKUP(train[[#This Row],[Sub-Category]],Análisis_ABC_XYZ[[#Headers],[#Data]],4,FALSE)</f>
        <v>0.45632477063632687</v>
      </c>
    </row>
    <row r="1758" spans="1:12" x14ac:dyDescent="0.35">
      <c r="A1758" s="2">
        <v>42343</v>
      </c>
      <c r="B1758" s="1" t="s">
        <v>72</v>
      </c>
      <c r="C1758" s="1" t="s">
        <v>223</v>
      </c>
      <c r="D1758" s="1" t="s">
        <v>14</v>
      </c>
      <c r="E1758" s="1" t="s">
        <v>20</v>
      </c>
      <c r="F1758" s="18">
        <v>24.816000000000003</v>
      </c>
      <c r="G1758" t="s">
        <v>5776</v>
      </c>
      <c r="H1758" s="1">
        <f>IF(COUNTIF(G$2:G1758,G1758)=1,1,0)</f>
        <v>0</v>
      </c>
      <c r="I1758" s="1">
        <v>2</v>
      </c>
      <c r="J1758" s="1">
        <v>0.2</v>
      </c>
      <c r="K1758" s="1">
        <v>1.8612000000000002</v>
      </c>
      <c r="L1758" s="12">
        <f>VLOOKUP(train[[#This Row],[Sub-Category]],Análisis_ABC_XYZ[[#Headers],[#Data]],4,FALSE)</f>
        <v>0.44610841445725197</v>
      </c>
    </row>
    <row r="1759" spans="1:12" x14ac:dyDescent="0.35">
      <c r="A1759" s="2">
        <v>42343</v>
      </c>
      <c r="B1759" s="1" t="s">
        <v>107</v>
      </c>
      <c r="C1759" s="1" t="s">
        <v>640</v>
      </c>
      <c r="D1759" s="1" t="s">
        <v>14</v>
      </c>
      <c r="E1759" s="1" t="s">
        <v>20</v>
      </c>
      <c r="F1759" s="18">
        <v>24.56</v>
      </c>
      <c r="G1759" t="s">
        <v>3815</v>
      </c>
      <c r="H1759" s="1">
        <f>IF(COUNTIF(G$2:G1759,G1759)=1,1,0)</f>
        <v>1</v>
      </c>
      <c r="I1759" s="1">
        <v>2</v>
      </c>
      <c r="J1759" s="1">
        <v>0</v>
      </c>
      <c r="K1759" s="1">
        <v>6.8767999999999994</v>
      </c>
      <c r="L1759" s="12">
        <f>VLOOKUP(train[[#This Row],[Sub-Category]],Análisis_ABC_XYZ[[#Headers],[#Data]],4,FALSE)</f>
        <v>0.44610841445725197</v>
      </c>
    </row>
    <row r="1760" spans="1:12" x14ac:dyDescent="0.35">
      <c r="A1760" s="2">
        <v>42343</v>
      </c>
      <c r="B1760" s="1" t="s">
        <v>157</v>
      </c>
      <c r="C1760" s="1" t="s">
        <v>1822</v>
      </c>
      <c r="D1760" s="1" t="s">
        <v>14</v>
      </c>
      <c r="E1760" s="1" t="s">
        <v>36</v>
      </c>
      <c r="F1760" s="18">
        <v>17.472000000000001</v>
      </c>
      <c r="G1760" t="s">
        <v>4018</v>
      </c>
      <c r="H1760" s="1">
        <f>IF(COUNTIF(G$2:G1760,G1760)=1,1,0)</f>
        <v>0</v>
      </c>
      <c r="I1760" s="1">
        <v>3</v>
      </c>
      <c r="J1760" s="1">
        <v>0.2</v>
      </c>
      <c r="K1760" s="1">
        <v>5.6783999999999981</v>
      </c>
      <c r="L1760" s="12">
        <f>VLOOKUP(train[[#This Row],[Sub-Category]],Análisis_ABC_XYZ[[#Headers],[#Data]],4,FALSE)</f>
        <v>0.43613829632717294</v>
      </c>
    </row>
    <row r="1761" spans="1:12" x14ac:dyDescent="0.35">
      <c r="A1761" s="2">
        <v>42343</v>
      </c>
      <c r="B1761" s="1" t="s">
        <v>12</v>
      </c>
      <c r="C1761" s="1" t="s">
        <v>723</v>
      </c>
      <c r="D1761" s="1" t="s">
        <v>14</v>
      </c>
      <c r="E1761" s="1" t="s">
        <v>91</v>
      </c>
      <c r="F1761" s="18">
        <v>15</v>
      </c>
      <c r="G1761" t="s">
        <v>1962</v>
      </c>
      <c r="H1761" s="1">
        <f>IF(COUNTIF(G$2:G1761,G1761)=1,1,0)</f>
        <v>0</v>
      </c>
      <c r="I1761" s="1">
        <v>3</v>
      </c>
      <c r="J1761" s="1">
        <v>0</v>
      </c>
      <c r="K1761" s="1">
        <v>7.1999999999999993</v>
      </c>
      <c r="L1761" s="12">
        <f>VLOOKUP(train[[#This Row],[Sub-Category]],Análisis_ABC_XYZ[[#Headers],[#Data]],4,FALSE)</f>
        <v>0.51168203684699509</v>
      </c>
    </row>
    <row r="1762" spans="1:12" x14ac:dyDescent="0.35">
      <c r="A1762" s="2">
        <v>42344</v>
      </c>
      <c r="B1762" s="1" t="s">
        <v>12</v>
      </c>
      <c r="C1762" s="1" t="s">
        <v>800</v>
      </c>
      <c r="D1762" s="1" t="s">
        <v>14</v>
      </c>
      <c r="E1762" s="1" t="s">
        <v>20</v>
      </c>
      <c r="F1762" s="18">
        <v>1261.33</v>
      </c>
      <c r="G1762" t="s">
        <v>6444</v>
      </c>
      <c r="H1762" s="1">
        <f>IF(COUNTIF(G$2:G1762,G1762)=1,1,0)</f>
        <v>1</v>
      </c>
      <c r="I1762" s="1">
        <v>7</v>
      </c>
      <c r="J1762" s="1">
        <v>0</v>
      </c>
      <c r="K1762" s="1">
        <v>327.94580000000002</v>
      </c>
      <c r="L1762" s="12">
        <f>VLOOKUP(train[[#This Row],[Sub-Category]],Análisis_ABC_XYZ[[#Headers],[#Data]],4,FALSE)</f>
        <v>0.44610841445725197</v>
      </c>
    </row>
    <row r="1763" spans="1:12" x14ac:dyDescent="0.35">
      <c r="A1763" s="2">
        <v>42344</v>
      </c>
      <c r="B1763" s="1" t="s">
        <v>136</v>
      </c>
      <c r="C1763" s="1" t="s">
        <v>1326</v>
      </c>
      <c r="D1763" s="1" t="s">
        <v>8</v>
      </c>
      <c r="E1763" s="1" t="s">
        <v>18</v>
      </c>
      <c r="F1763" s="18">
        <v>275.49</v>
      </c>
      <c r="G1763" t="s">
        <v>5837</v>
      </c>
      <c r="H1763" s="1">
        <f>IF(COUNTIF(G$2:G1763,G1763)=1,1,0)</f>
        <v>1</v>
      </c>
      <c r="I1763" s="1">
        <v>1</v>
      </c>
      <c r="J1763" s="1">
        <v>0.5</v>
      </c>
      <c r="K1763" s="1">
        <v>-170.80380000000002</v>
      </c>
      <c r="L1763" s="12">
        <f>VLOOKUP(train[[#This Row],[Sub-Category]],Análisis_ABC_XYZ[[#Headers],[#Data]],4,FALSE)</f>
        <v>0.55975208308209756</v>
      </c>
    </row>
    <row r="1764" spans="1:12" x14ac:dyDescent="0.35">
      <c r="A1764" s="2">
        <v>42344</v>
      </c>
      <c r="B1764" s="1" t="s">
        <v>72</v>
      </c>
      <c r="C1764" s="1" t="s">
        <v>905</v>
      </c>
      <c r="D1764" s="1" t="s">
        <v>8</v>
      </c>
      <c r="E1764" s="1" t="s">
        <v>18</v>
      </c>
      <c r="F1764" s="18">
        <v>214.95000000000002</v>
      </c>
      <c r="G1764" t="s">
        <v>2016</v>
      </c>
      <c r="H1764" s="1">
        <f>IF(COUNTIF(G$2:G1764,G1764)=1,1,0)</f>
        <v>1</v>
      </c>
      <c r="I1764" s="1">
        <v>5</v>
      </c>
      <c r="J1764" s="1">
        <v>0.5</v>
      </c>
      <c r="K1764" s="1">
        <v>-120.37200000000003</v>
      </c>
      <c r="L1764" s="12">
        <f>VLOOKUP(train[[#This Row],[Sub-Category]],Análisis_ABC_XYZ[[#Headers],[#Data]],4,FALSE)</f>
        <v>0.55975208308209756</v>
      </c>
    </row>
    <row r="1765" spans="1:12" x14ac:dyDescent="0.35">
      <c r="A1765" s="2">
        <v>42344</v>
      </c>
      <c r="B1765" s="1" t="s">
        <v>136</v>
      </c>
      <c r="C1765" s="1" t="s">
        <v>389</v>
      </c>
      <c r="D1765" s="1" t="s">
        <v>14</v>
      </c>
      <c r="E1765" s="1" t="s">
        <v>20</v>
      </c>
      <c r="F1765" s="18">
        <v>53.424000000000007</v>
      </c>
      <c r="G1765" t="s">
        <v>5837</v>
      </c>
      <c r="H1765" s="1">
        <f>IF(COUNTIF(G$2:G1765,G1765)=1,1,0)</f>
        <v>0</v>
      </c>
      <c r="I1765" s="1">
        <v>3</v>
      </c>
      <c r="J1765" s="1">
        <v>0.2</v>
      </c>
      <c r="K1765" s="1">
        <v>4.6746000000000016</v>
      </c>
      <c r="L1765" s="12">
        <f>VLOOKUP(train[[#This Row],[Sub-Category]],Análisis_ABC_XYZ[[#Headers],[#Data]],4,FALSE)</f>
        <v>0.44610841445725197</v>
      </c>
    </row>
    <row r="1766" spans="1:12" x14ac:dyDescent="0.35">
      <c r="A1766" s="2">
        <v>42344</v>
      </c>
      <c r="B1766" s="1" t="s">
        <v>111</v>
      </c>
      <c r="C1766" s="1" t="s">
        <v>1021</v>
      </c>
      <c r="D1766" s="1" t="s">
        <v>14</v>
      </c>
      <c r="E1766" s="1" t="s">
        <v>36</v>
      </c>
      <c r="F1766" s="18">
        <v>42.207999999999998</v>
      </c>
      <c r="G1766" t="s">
        <v>6037</v>
      </c>
      <c r="H1766" s="1">
        <f>IF(COUNTIF(G$2:G1766,G1766)=1,1,0)</f>
        <v>1</v>
      </c>
      <c r="I1766" s="1">
        <v>2</v>
      </c>
      <c r="J1766" s="1">
        <v>0.2</v>
      </c>
      <c r="K1766" s="1">
        <v>13.717599999999997</v>
      </c>
      <c r="L1766" s="12">
        <f>VLOOKUP(train[[#This Row],[Sub-Category]],Análisis_ABC_XYZ[[#Headers],[#Data]],4,FALSE)</f>
        <v>0.43613829632717294</v>
      </c>
    </row>
    <row r="1767" spans="1:12" x14ac:dyDescent="0.35">
      <c r="A1767" s="2">
        <v>42344</v>
      </c>
      <c r="B1767" s="1" t="s">
        <v>72</v>
      </c>
      <c r="C1767" s="1" t="s">
        <v>266</v>
      </c>
      <c r="D1767" s="1" t="s">
        <v>14</v>
      </c>
      <c r="E1767" s="1" t="s">
        <v>20</v>
      </c>
      <c r="F1767" s="18">
        <v>35.167999999999999</v>
      </c>
      <c r="G1767" t="s">
        <v>2016</v>
      </c>
      <c r="H1767" s="1">
        <f>IF(COUNTIF(G$2:G1767,G1767)=1,1,0)</f>
        <v>0</v>
      </c>
      <c r="I1767" s="1">
        <v>2</v>
      </c>
      <c r="J1767" s="1">
        <v>0.2</v>
      </c>
      <c r="K1767" s="1">
        <v>-8.3524000000000012</v>
      </c>
      <c r="L1767" s="12">
        <f>VLOOKUP(train[[#This Row],[Sub-Category]],Análisis_ABC_XYZ[[#Headers],[#Data]],4,FALSE)</f>
        <v>0.44610841445725197</v>
      </c>
    </row>
    <row r="1768" spans="1:12" x14ac:dyDescent="0.35">
      <c r="A1768" s="2">
        <v>42344</v>
      </c>
      <c r="B1768" s="1" t="s">
        <v>72</v>
      </c>
      <c r="C1768" s="1" t="s">
        <v>917</v>
      </c>
      <c r="D1768" s="1" t="s">
        <v>26</v>
      </c>
      <c r="E1768" s="1" t="s">
        <v>27</v>
      </c>
      <c r="F1768" s="18">
        <v>35.04</v>
      </c>
      <c r="G1768" t="s">
        <v>2016</v>
      </c>
      <c r="H1768" s="1">
        <f>IF(COUNTIF(G$2:G1768,G1768)=1,1,0)</f>
        <v>0</v>
      </c>
      <c r="I1768" s="1">
        <v>4</v>
      </c>
      <c r="J1768" s="1">
        <v>0.2</v>
      </c>
      <c r="K1768" s="1">
        <v>-7.0080000000000044</v>
      </c>
      <c r="L1768" s="12">
        <f>VLOOKUP(train[[#This Row],[Sub-Category]],Análisis_ABC_XYZ[[#Headers],[#Data]],4,FALSE)</f>
        <v>0.41105220110552465</v>
      </c>
    </row>
    <row r="1769" spans="1:12" x14ac:dyDescent="0.35">
      <c r="A1769" s="2">
        <v>42344</v>
      </c>
      <c r="B1769" s="1" t="s">
        <v>39</v>
      </c>
      <c r="C1769" s="1" t="s">
        <v>625</v>
      </c>
      <c r="D1769" s="1" t="s">
        <v>8</v>
      </c>
      <c r="E1769" s="1" t="s">
        <v>22</v>
      </c>
      <c r="F1769" s="18">
        <v>23.976000000000003</v>
      </c>
      <c r="G1769" t="s">
        <v>5755</v>
      </c>
      <c r="H1769" s="1">
        <f>IF(COUNTIF(G$2:G1769,G1769)=1,1,0)</f>
        <v>1</v>
      </c>
      <c r="I1769" s="1">
        <v>3</v>
      </c>
      <c r="J1769" s="1">
        <v>0.6</v>
      </c>
      <c r="K1769" s="1">
        <v>-14.385599999999997</v>
      </c>
      <c r="L1769" s="12">
        <f>VLOOKUP(train[[#This Row],[Sub-Category]],Análisis_ABC_XYZ[[#Headers],[#Data]],4,FALSE)</f>
        <v>0.4595170286641902</v>
      </c>
    </row>
    <row r="1770" spans="1:12" x14ac:dyDescent="0.35">
      <c r="A1770" s="2">
        <v>42344</v>
      </c>
      <c r="B1770" s="1" t="s">
        <v>72</v>
      </c>
      <c r="C1770" s="1" t="s">
        <v>1367</v>
      </c>
      <c r="D1770" s="1" t="s">
        <v>14</v>
      </c>
      <c r="E1770" s="1" t="s">
        <v>31</v>
      </c>
      <c r="F1770" s="18">
        <v>14.015999999999996</v>
      </c>
      <c r="G1770" t="s">
        <v>2016</v>
      </c>
      <c r="H1770" s="1">
        <f>IF(COUNTIF(G$2:G1770,G1770)=1,1,0)</f>
        <v>0</v>
      </c>
      <c r="I1770" s="1">
        <v>4</v>
      </c>
      <c r="J1770" s="1">
        <v>0.8</v>
      </c>
      <c r="K1770" s="1">
        <v>-31.536000000000001</v>
      </c>
      <c r="L1770" s="12">
        <f>VLOOKUP(train[[#This Row],[Sub-Category]],Análisis_ABC_XYZ[[#Headers],[#Data]],4,FALSE)</f>
        <v>0.49507917887403441</v>
      </c>
    </row>
    <row r="1771" spans="1:12" x14ac:dyDescent="0.35">
      <c r="A1771" s="2">
        <v>42344</v>
      </c>
      <c r="B1771" s="1" t="s">
        <v>72</v>
      </c>
      <c r="C1771" s="1" t="s">
        <v>1171</v>
      </c>
      <c r="D1771" s="1" t="s">
        <v>8</v>
      </c>
      <c r="E1771" s="1" t="s">
        <v>22</v>
      </c>
      <c r="F1771" s="18">
        <v>10.776000000000002</v>
      </c>
      <c r="G1771" t="s">
        <v>2016</v>
      </c>
      <c r="H1771" s="1">
        <f>IF(COUNTIF(G$2:G1771,G1771)=1,1,0)</f>
        <v>0</v>
      </c>
      <c r="I1771" s="1">
        <v>3</v>
      </c>
      <c r="J1771" s="1">
        <v>0.6</v>
      </c>
      <c r="K1771" s="1">
        <v>-4.8491999999999997</v>
      </c>
      <c r="L1771" s="12">
        <f>VLOOKUP(train[[#This Row],[Sub-Category]],Análisis_ABC_XYZ[[#Headers],[#Data]],4,FALSE)</f>
        <v>0.4595170286641902</v>
      </c>
    </row>
    <row r="1772" spans="1:12" x14ac:dyDescent="0.35">
      <c r="A1772" s="2">
        <v>42344</v>
      </c>
      <c r="B1772" s="1" t="s">
        <v>72</v>
      </c>
      <c r="C1772" s="1" t="s">
        <v>1090</v>
      </c>
      <c r="D1772" s="1" t="s">
        <v>14</v>
      </c>
      <c r="E1772" s="1" t="s">
        <v>29</v>
      </c>
      <c r="F1772" s="18">
        <v>4.5999999999999988</v>
      </c>
      <c r="G1772" t="s">
        <v>2016</v>
      </c>
      <c r="H1772" s="1">
        <f>IF(COUNTIF(G$2:G1772,G1772)=1,1,0)</f>
        <v>0</v>
      </c>
      <c r="I1772" s="1">
        <v>2</v>
      </c>
      <c r="J1772" s="1">
        <v>0.8</v>
      </c>
      <c r="K1772" s="1">
        <v>-8.0500000000000025</v>
      </c>
      <c r="L1772" s="12">
        <f>VLOOKUP(train[[#This Row],[Sub-Category]],Análisis_ABC_XYZ[[#Headers],[#Data]],4,FALSE)</f>
        <v>0.46881743173671325</v>
      </c>
    </row>
    <row r="1773" spans="1:12" x14ac:dyDescent="0.35">
      <c r="A1773" s="2">
        <v>42345</v>
      </c>
      <c r="B1773" s="1" t="s">
        <v>37</v>
      </c>
      <c r="C1773" s="1" t="s">
        <v>1495</v>
      </c>
      <c r="D1773" s="1" t="s">
        <v>14</v>
      </c>
      <c r="E1773" s="1" t="s">
        <v>20</v>
      </c>
      <c r="F1773" s="18">
        <v>269.35999999999996</v>
      </c>
      <c r="G1773" t="s">
        <v>5818</v>
      </c>
      <c r="H1773" s="1">
        <f>IF(COUNTIF(G$2:G1773,G1773)=1,1,0)</f>
        <v>1</v>
      </c>
      <c r="I1773" s="1">
        <v>7</v>
      </c>
      <c r="J1773" s="1">
        <v>0</v>
      </c>
      <c r="K1773" s="1">
        <v>70.033599999999993</v>
      </c>
      <c r="L1773" s="12">
        <f>VLOOKUP(train[[#This Row],[Sub-Category]],Análisis_ABC_XYZ[[#Headers],[#Data]],4,FALSE)</f>
        <v>0.44610841445725197</v>
      </c>
    </row>
    <row r="1774" spans="1:12" x14ac:dyDescent="0.35">
      <c r="A1774" s="2">
        <v>42345</v>
      </c>
      <c r="B1774" s="1" t="s">
        <v>12</v>
      </c>
      <c r="C1774" s="1" t="s">
        <v>1468</v>
      </c>
      <c r="D1774" s="1" t="s">
        <v>14</v>
      </c>
      <c r="E1774" s="1" t="s">
        <v>36</v>
      </c>
      <c r="F1774" s="18">
        <v>164.88</v>
      </c>
      <c r="G1774" t="s">
        <v>5527</v>
      </c>
      <c r="H1774" s="1">
        <f>IF(COUNTIF(G$2:G1774,G1774)=1,1,0)</f>
        <v>1</v>
      </c>
      <c r="I1774" s="1">
        <v>3</v>
      </c>
      <c r="J1774" s="1">
        <v>0</v>
      </c>
      <c r="K1774" s="1">
        <v>80.791200000000003</v>
      </c>
      <c r="L1774" s="12">
        <f>VLOOKUP(train[[#This Row],[Sub-Category]],Análisis_ABC_XYZ[[#Headers],[#Data]],4,FALSE)</f>
        <v>0.43613829632717294</v>
      </c>
    </row>
    <row r="1775" spans="1:12" x14ac:dyDescent="0.35">
      <c r="A1775" s="2">
        <v>42345</v>
      </c>
      <c r="B1775" s="1" t="s">
        <v>107</v>
      </c>
      <c r="C1775" s="1" t="s">
        <v>1021</v>
      </c>
      <c r="D1775" s="1" t="s">
        <v>14</v>
      </c>
      <c r="E1775" s="1" t="s">
        <v>36</v>
      </c>
      <c r="F1775" s="18">
        <v>105.52</v>
      </c>
      <c r="G1775" t="s">
        <v>5161</v>
      </c>
      <c r="H1775" s="1">
        <f>IF(COUNTIF(G$2:G1775,G1775)=1,1,0)</f>
        <v>1</v>
      </c>
      <c r="I1775" s="1">
        <v>4</v>
      </c>
      <c r="J1775" s="1">
        <v>0</v>
      </c>
      <c r="K1775" s="1">
        <v>48.539199999999994</v>
      </c>
      <c r="L1775" s="12">
        <f>VLOOKUP(train[[#This Row],[Sub-Category]],Análisis_ABC_XYZ[[#Headers],[#Data]],4,FALSE)</f>
        <v>0.43613829632717294</v>
      </c>
    </row>
    <row r="1776" spans="1:12" x14ac:dyDescent="0.35">
      <c r="A1776" s="2">
        <v>42345</v>
      </c>
      <c r="B1776" s="1" t="s">
        <v>12</v>
      </c>
      <c r="C1776" s="1" t="s">
        <v>713</v>
      </c>
      <c r="D1776" s="1" t="s">
        <v>14</v>
      </c>
      <c r="E1776" s="1" t="s">
        <v>24</v>
      </c>
      <c r="F1776" s="18">
        <v>8.64</v>
      </c>
      <c r="G1776" t="s">
        <v>2857</v>
      </c>
      <c r="H1776" s="1">
        <f>IF(COUNTIF(G$2:G1776,G1776)=1,1,0)</f>
        <v>1</v>
      </c>
      <c r="I1776" s="1">
        <v>3</v>
      </c>
      <c r="J1776" s="1">
        <v>0</v>
      </c>
      <c r="K1776" s="1">
        <v>2.4192</v>
      </c>
      <c r="L1776" s="12">
        <f>VLOOKUP(train[[#This Row],[Sub-Category]],Análisis_ABC_XYZ[[#Headers],[#Data]],4,FALSE)</f>
        <v>0.45632477063632687</v>
      </c>
    </row>
    <row r="1777" spans="1:12" x14ac:dyDescent="0.35">
      <c r="A1777" s="2">
        <v>42346</v>
      </c>
      <c r="B1777" s="1" t="s">
        <v>37</v>
      </c>
      <c r="C1777" s="1" t="s">
        <v>347</v>
      </c>
      <c r="D1777" s="1" t="s">
        <v>8</v>
      </c>
      <c r="E1777" s="1" t="s">
        <v>11</v>
      </c>
      <c r="F1777" s="18">
        <v>603.91999999999996</v>
      </c>
      <c r="G1777" t="s">
        <v>4411</v>
      </c>
      <c r="H1777" s="1">
        <f>IF(COUNTIF(G$2:G1777,G1777)=1,1,0)</f>
        <v>1</v>
      </c>
      <c r="I1777" s="1">
        <v>5</v>
      </c>
      <c r="J1777" s="1">
        <v>0.2</v>
      </c>
      <c r="K1777" s="1">
        <v>45.294000000000011</v>
      </c>
      <c r="L1777" s="12">
        <f>VLOOKUP(train[[#This Row],[Sub-Category]],Análisis_ABC_XYZ[[#Headers],[#Data]],4,FALSE)</f>
        <v>0.46529189879902266</v>
      </c>
    </row>
    <row r="1778" spans="1:12" x14ac:dyDescent="0.35">
      <c r="A1778" s="2">
        <v>42346</v>
      </c>
      <c r="B1778" s="1" t="s">
        <v>136</v>
      </c>
      <c r="C1778" s="1" t="s">
        <v>1492</v>
      </c>
      <c r="D1778" s="1" t="s">
        <v>26</v>
      </c>
      <c r="E1778" s="1" t="s">
        <v>56</v>
      </c>
      <c r="F1778" s="18">
        <v>103.92000000000002</v>
      </c>
      <c r="G1778" t="s">
        <v>3059</v>
      </c>
      <c r="H1778" s="1">
        <f>IF(COUNTIF(G$2:G1778,G1778)=1,1,0)</f>
        <v>1</v>
      </c>
      <c r="I1778" s="1">
        <v>10</v>
      </c>
      <c r="J1778" s="1">
        <v>0.2</v>
      </c>
      <c r="K1778" s="1">
        <v>-18.186000000000014</v>
      </c>
      <c r="L1778" s="12">
        <f>VLOOKUP(train[[#This Row],[Sub-Category]],Análisis_ABC_XYZ[[#Headers],[#Data]],4,FALSE)</f>
        <v>0.52062335344040378</v>
      </c>
    </row>
    <row r="1779" spans="1:12" x14ac:dyDescent="0.35">
      <c r="A1779" s="2">
        <v>42346</v>
      </c>
      <c r="B1779" s="1" t="s">
        <v>12</v>
      </c>
      <c r="C1779" s="1" t="s">
        <v>1159</v>
      </c>
      <c r="D1779" s="1" t="s">
        <v>8</v>
      </c>
      <c r="E1779" s="1" t="s">
        <v>22</v>
      </c>
      <c r="F1779" s="18">
        <v>79.44</v>
      </c>
      <c r="G1779" t="s">
        <v>4290</v>
      </c>
      <c r="H1779" s="1">
        <f>IF(COUNTIF(G$2:G1779,G1779)=1,1,0)</f>
        <v>1</v>
      </c>
      <c r="I1779" s="1">
        <v>3</v>
      </c>
      <c r="J1779" s="1">
        <v>0</v>
      </c>
      <c r="K1779" s="1">
        <v>28.598399999999994</v>
      </c>
      <c r="L1779" s="12">
        <f>VLOOKUP(train[[#This Row],[Sub-Category]],Análisis_ABC_XYZ[[#Headers],[#Data]],4,FALSE)</f>
        <v>0.4595170286641902</v>
      </c>
    </row>
    <row r="1780" spans="1:12" x14ac:dyDescent="0.35">
      <c r="A1780" s="2">
        <v>42346</v>
      </c>
      <c r="B1780" s="1" t="s">
        <v>39</v>
      </c>
      <c r="C1780" s="1" t="s">
        <v>165</v>
      </c>
      <c r="D1780" s="1" t="s">
        <v>14</v>
      </c>
      <c r="E1780" s="1" t="s">
        <v>20</v>
      </c>
      <c r="F1780" s="18">
        <v>60.415999999999997</v>
      </c>
      <c r="G1780" t="s">
        <v>6202</v>
      </c>
      <c r="H1780" s="1">
        <f>IF(COUNTIF(G$2:G1780,G1780)=1,1,0)</f>
        <v>1</v>
      </c>
      <c r="I1780" s="1">
        <v>2</v>
      </c>
      <c r="J1780" s="1">
        <v>0.2</v>
      </c>
      <c r="K1780" s="1">
        <v>6.0416000000000025</v>
      </c>
      <c r="L1780" s="12">
        <f>VLOOKUP(train[[#This Row],[Sub-Category]],Análisis_ABC_XYZ[[#Headers],[#Data]],4,FALSE)</f>
        <v>0.44610841445725197</v>
      </c>
    </row>
    <row r="1781" spans="1:12" x14ac:dyDescent="0.35">
      <c r="A1781" s="2">
        <v>42346</v>
      </c>
      <c r="B1781" s="1" t="s">
        <v>136</v>
      </c>
      <c r="C1781" s="1" t="s">
        <v>1585</v>
      </c>
      <c r="D1781" s="1" t="s">
        <v>26</v>
      </c>
      <c r="E1781" s="1" t="s">
        <v>27</v>
      </c>
      <c r="F1781" s="18">
        <v>52.679999999999993</v>
      </c>
      <c r="G1781" t="s">
        <v>3059</v>
      </c>
      <c r="H1781" s="1">
        <f>IF(COUNTIF(G$2:G1781,G1781)=1,1,0)</f>
        <v>0</v>
      </c>
      <c r="I1781" s="1">
        <v>3</v>
      </c>
      <c r="J1781" s="1">
        <v>0.2</v>
      </c>
      <c r="K1781" s="1">
        <v>19.754999999999999</v>
      </c>
      <c r="L1781" s="12">
        <f>VLOOKUP(train[[#This Row],[Sub-Category]],Análisis_ABC_XYZ[[#Headers],[#Data]],4,FALSE)</f>
        <v>0.41105220110552465</v>
      </c>
    </row>
    <row r="1782" spans="1:12" x14ac:dyDescent="0.35">
      <c r="A1782" s="2">
        <v>42346</v>
      </c>
      <c r="B1782" s="1" t="s">
        <v>37</v>
      </c>
      <c r="C1782" s="1" t="s">
        <v>664</v>
      </c>
      <c r="D1782" s="1" t="s">
        <v>14</v>
      </c>
      <c r="E1782" s="1" t="s">
        <v>36</v>
      </c>
      <c r="F1782" s="18">
        <v>45.68</v>
      </c>
      <c r="G1782" t="s">
        <v>4411</v>
      </c>
      <c r="H1782" s="1">
        <f>IF(COUNTIF(G$2:G1782,G1782)=1,1,0)</f>
        <v>0</v>
      </c>
      <c r="I1782" s="1">
        <v>2</v>
      </c>
      <c r="J1782" s="1">
        <v>0</v>
      </c>
      <c r="K1782" s="1">
        <v>21.012799999999999</v>
      </c>
      <c r="L1782" s="12">
        <f>VLOOKUP(train[[#This Row],[Sub-Category]],Análisis_ABC_XYZ[[#Headers],[#Data]],4,FALSE)</f>
        <v>0.43613829632717294</v>
      </c>
    </row>
    <row r="1783" spans="1:12" x14ac:dyDescent="0.35">
      <c r="A1783" s="2">
        <v>42346</v>
      </c>
      <c r="B1783" s="1" t="s">
        <v>12</v>
      </c>
      <c r="C1783" s="1" t="s">
        <v>102</v>
      </c>
      <c r="D1783" s="1" t="s">
        <v>8</v>
      </c>
      <c r="E1783" s="1" t="s">
        <v>22</v>
      </c>
      <c r="F1783" s="18">
        <v>39.880000000000003</v>
      </c>
      <c r="G1783" t="s">
        <v>4290</v>
      </c>
      <c r="H1783" s="1">
        <f>IF(COUNTIF(G$2:G1783,G1783)=1,1,0)</f>
        <v>0</v>
      </c>
      <c r="I1783" s="1">
        <v>2</v>
      </c>
      <c r="J1783" s="1">
        <v>0</v>
      </c>
      <c r="K1783" s="1">
        <v>11.166400000000003</v>
      </c>
      <c r="L1783" s="12">
        <f>VLOOKUP(train[[#This Row],[Sub-Category]],Análisis_ABC_XYZ[[#Headers],[#Data]],4,FALSE)</f>
        <v>0.4595170286641902</v>
      </c>
    </row>
    <row r="1784" spans="1:12" x14ac:dyDescent="0.35">
      <c r="A1784" s="2">
        <v>42346</v>
      </c>
      <c r="B1784" s="1" t="s">
        <v>136</v>
      </c>
      <c r="C1784" s="1" t="s">
        <v>1641</v>
      </c>
      <c r="D1784" s="1" t="s">
        <v>14</v>
      </c>
      <c r="E1784" s="1" t="s">
        <v>20</v>
      </c>
      <c r="F1784" s="18">
        <v>39.072000000000003</v>
      </c>
      <c r="G1784" t="s">
        <v>3059</v>
      </c>
      <c r="H1784" s="1">
        <f>IF(COUNTIF(G$2:G1784,G1784)=1,1,0)</f>
        <v>0</v>
      </c>
      <c r="I1784" s="1">
        <v>3</v>
      </c>
      <c r="J1784" s="1">
        <v>0.2</v>
      </c>
      <c r="K1784" s="1">
        <v>2.9304000000000023</v>
      </c>
      <c r="L1784" s="12">
        <f>VLOOKUP(train[[#This Row],[Sub-Category]],Análisis_ABC_XYZ[[#Headers],[#Data]],4,FALSE)</f>
        <v>0.44610841445725197</v>
      </c>
    </row>
    <row r="1785" spans="1:12" x14ac:dyDescent="0.35">
      <c r="A1785" s="2">
        <v>42346</v>
      </c>
      <c r="B1785" s="1" t="s">
        <v>136</v>
      </c>
      <c r="C1785" s="1" t="s">
        <v>703</v>
      </c>
      <c r="D1785" s="1" t="s">
        <v>14</v>
      </c>
      <c r="E1785" s="1" t="s">
        <v>15</v>
      </c>
      <c r="F1785" s="18">
        <v>27.888000000000002</v>
      </c>
      <c r="G1785" t="s">
        <v>3059</v>
      </c>
      <c r="H1785" s="1">
        <f>IF(COUNTIF(G$2:G1785,G1785)=1,1,0)</f>
        <v>0</v>
      </c>
      <c r="I1785" s="1">
        <v>7</v>
      </c>
      <c r="J1785" s="1">
        <v>0.2</v>
      </c>
      <c r="K1785" s="1">
        <v>9.0635999999999974</v>
      </c>
      <c r="L1785" s="12">
        <f>VLOOKUP(train[[#This Row],[Sub-Category]],Análisis_ABC_XYZ[[#Headers],[#Data]],4,FALSE)</f>
        <v>0.4647369236065339</v>
      </c>
    </row>
    <row r="1786" spans="1:12" x14ac:dyDescent="0.35">
      <c r="A1786" s="2">
        <v>42346</v>
      </c>
      <c r="B1786" s="1" t="s">
        <v>136</v>
      </c>
      <c r="C1786" s="1" t="s">
        <v>1639</v>
      </c>
      <c r="D1786" s="1" t="s">
        <v>14</v>
      </c>
      <c r="E1786" s="1" t="s">
        <v>182</v>
      </c>
      <c r="F1786" s="18">
        <v>13.88</v>
      </c>
      <c r="G1786" t="s">
        <v>3059</v>
      </c>
      <c r="H1786" s="1">
        <f>IF(COUNTIF(G$2:G1786,G1786)=1,1,0)</f>
        <v>0</v>
      </c>
      <c r="I1786" s="1">
        <v>5</v>
      </c>
      <c r="J1786" s="1">
        <v>0.2</v>
      </c>
      <c r="K1786" s="1">
        <v>-2.6025000000000014</v>
      </c>
      <c r="L1786" s="12">
        <f>VLOOKUP(train[[#This Row],[Sub-Category]],Análisis_ABC_XYZ[[#Headers],[#Data]],4,FALSE)</f>
        <v>0.53938093436526824</v>
      </c>
    </row>
    <row r="1787" spans="1:12" x14ac:dyDescent="0.35">
      <c r="A1787" s="2">
        <v>42346</v>
      </c>
      <c r="B1787" s="1" t="s">
        <v>136</v>
      </c>
      <c r="C1787" s="1" t="s">
        <v>1640</v>
      </c>
      <c r="D1787" s="1" t="s">
        <v>14</v>
      </c>
      <c r="E1787" s="1" t="s">
        <v>15</v>
      </c>
      <c r="F1787" s="18">
        <v>11.52</v>
      </c>
      <c r="G1787" t="s">
        <v>3059</v>
      </c>
      <c r="H1787" s="1">
        <f>IF(COUNTIF(G$2:G1787,G1787)=1,1,0)</f>
        <v>0</v>
      </c>
      <c r="I1787" s="1">
        <v>5</v>
      </c>
      <c r="J1787" s="1">
        <v>0.2</v>
      </c>
      <c r="K1787" s="1">
        <v>3.7439999999999989</v>
      </c>
      <c r="L1787" s="12">
        <f>VLOOKUP(train[[#This Row],[Sub-Category]],Análisis_ABC_XYZ[[#Headers],[#Data]],4,FALSE)</f>
        <v>0.4647369236065339</v>
      </c>
    </row>
    <row r="1788" spans="1:12" x14ac:dyDescent="0.35">
      <c r="A1788" s="2">
        <v>42346</v>
      </c>
      <c r="B1788" s="1" t="s">
        <v>136</v>
      </c>
      <c r="C1788" s="1" t="s">
        <v>94</v>
      </c>
      <c r="D1788" s="1" t="s">
        <v>14</v>
      </c>
      <c r="E1788" s="1" t="s">
        <v>36</v>
      </c>
      <c r="F1788" s="18">
        <v>10.368000000000002</v>
      </c>
      <c r="G1788" t="s">
        <v>3059</v>
      </c>
      <c r="H1788" s="1">
        <f>IF(COUNTIF(G$2:G1788,G1788)=1,1,0)</f>
        <v>0</v>
      </c>
      <c r="I1788" s="1">
        <v>2</v>
      </c>
      <c r="J1788" s="1">
        <v>0.2</v>
      </c>
      <c r="K1788" s="1">
        <v>3.6288</v>
      </c>
      <c r="L1788" s="12">
        <f>VLOOKUP(train[[#This Row],[Sub-Category]],Análisis_ABC_XYZ[[#Headers],[#Data]],4,FALSE)</f>
        <v>0.43613829632717294</v>
      </c>
    </row>
    <row r="1789" spans="1:12" x14ac:dyDescent="0.35">
      <c r="A1789" s="2">
        <v>42346</v>
      </c>
      <c r="B1789" s="1" t="s">
        <v>136</v>
      </c>
      <c r="C1789" s="1" t="s">
        <v>700</v>
      </c>
      <c r="D1789" s="1" t="s">
        <v>14</v>
      </c>
      <c r="E1789" s="1" t="s">
        <v>29</v>
      </c>
      <c r="F1789" s="18">
        <v>6.4560000000000004</v>
      </c>
      <c r="G1789" t="s">
        <v>3059</v>
      </c>
      <c r="H1789" s="1">
        <f>IF(COUNTIF(G$2:G1789,G1789)=1,1,0)</f>
        <v>0</v>
      </c>
      <c r="I1789" s="1">
        <v>4</v>
      </c>
      <c r="J1789" s="1">
        <v>0.7</v>
      </c>
      <c r="K1789" s="1">
        <v>-4.5191999999999979</v>
      </c>
      <c r="L1789" s="12">
        <f>VLOOKUP(train[[#This Row],[Sub-Category]],Análisis_ABC_XYZ[[#Headers],[#Data]],4,FALSE)</f>
        <v>0.46881743173671325</v>
      </c>
    </row>
    <row r="1790" spans="1:12" x14ac:dyDescent="0.35">
      <c r="A1790" s="2">
        <v>42347</v>
      </c>
      <c r="B1790" s="1" t="s">
        <v>52</v>
      </c>
      <c r="C1790" s="1" t="s">
        <v>1144</v>
      </c>
      <c r="D1790" s="1" t="s">
        <v>26</v>
      </c>
      <c r="E1790" s="1" t="s">
        <v>363</v>
      </c>
      <c r="F1790" s="18">
        <v>1079.9759999999999</v>
      </c>
      <c r="G1790" t="s">
        <v>5882</v>
      </c>
      <c r="H1790" s="1">
        <f>IF(COUNTIF(G$2:G1790,G1790)=1,1,0)</f>
        <v>1</v>
      </c>
      <c r="I1790" s="1">
        <v>4</v>
      </c>
      <c r="J1790" s="1">
        <v>0.4</v>
      </c>
      <c r="K1790" s="1">
        <v>125.99719999999991</v>
      </c>
      <c r="L1790" s="12">
        <f>VLOOKUP(train[[#This Row],[Sub-Category]],Análisis_ABC_XYZ[[#Headers],[#Data]],4,FALSE)</f>
        <v>0.62810530827000832</v>
      </c>
    </row>
    <row r="1791" spans="1:12" x14ac:dyDescent="0.35">
      <c r="A1791" s="2">
        <v>42347</v>
      </c>
      <c r="B1791" s="1" t="s">
        <v>39</v>
      </c>
      <c r="C1791" s="1" t="s">
        <v>659</v>
      </c>
      <c r="D1791" s="1" t="s">
        <v>14</v>
      </c>
      <c r="E1791" s="1" t="s">
        <v>20</v>
      </c>
      <c r="F1791" s="18">
        <v>237.09600000000003</v>
      </c>
      <c r="G1791" t="s">
        <v>5175</v>
      </c>
      <c r="H1791" s="1">
        <f>IF(COUNTIF(G$2:G1791,G1791)=1,1,0)</f>
        <v>1</v>
      </c>
      <c r="I1791" s="1">
        <v>3</v>
      </c>
      <c r="J1791" s="1">
        <v>0.2</v>
      </c>
      <c r="K1791" s="1">
        <v>20.745899999999985</v>
      </c>
      <c r="L1791" s="12">
        <f>VLOOKUP(train[[#This Row],[Sub-Category]],Análisis_ABC_XYZ[[#Headers],[#Data]],4,FALSE)</f>
        <v>0.44610841445725197</v>
      </c>
    </row>
    <row r="1792" spans="1:12" x14ac:dyDescent="0.35">
      <c r="A1792" s="2">
        <v>42347</v>
      </c>
      <c r="B1792" s="1" t="s">
        <v>104</v>
      </c>
      <c r="C1792" s="1" t="s">
        <v>1085</v>
      </c>
      <c r="D1792" s="1" t="s">
        <v>14</v>
      </c>
      <c r="E1792" s="1" t="s">
        <v>20</v>
      </c>
      <c r="F1792" s="18">
        <v>100.70400000000001</v>
      </c>
      <c r="G1792" t="s">
        <v>6373</v>
      </c>
      <c r="H1792" s="1">
        <f>IF(COUNTIF(G$2:G1792,G1792)=1,1,0)</f>
        <v>1</v>
      </c>
      <c r="I1792" s="1">
        <v>6</v>
      </c>
      <c r="J1792" s="1">
        <v>0.2</v>
      </c>
      <c r="K1792" s="1">
        <v>-1.2588000000000008</v>
      </c>
      <c r="L1792" s="12">
        <f>VLOOKUP(train[[#This Row],[Sub-Category]],Análisis_ABC_XYZ[[#Headers],[#Data]],4,FALSE)</f>
        <v>0.44610841445725197</v>
      </c>
    </row>
    <row r="1793" spans="1:12" x14ac:dyDescent="0.35">
      <c r="A1793" s="2">
        <v>42347</v>
      </c>
      <c r="B1793" s="1" t="s">
        <v>12</v>
      </c>
      <c r="C1793" s="1" t="s">
        <v>432</v>
      </c>
      <c r="D1793" s="1" t="s">
        <v>14</v>
      </c>
      <c r="E1793" s="1" t="s">
        <v>36</v>
      </c>
      <c r="F1793" s="18">
        <v>34.68</v>
      </c>
      <c r="G1793" t="s">
        <v>4161</v>
      </c>
      <c r="H1793" s="1">
        <f>IF(COUNTIF(G$2:G1793,G1793)=1,1,0)</f>
        <v>1</v>
      </c>
      <c r="I1793" s="1">
        <v>6</v>
      </c>
      <c r="J1793" s="1">
        <v>0</v>
      </c>
      <c r="K1793" s="1">
        <v>16.993200000000002</v>
      </c>
      <c r="L1793" s="12">
        <f>VLOOKUP(train[[#This Row],[Sub-Category]],Análisis_ABC_XYZ[[#Headers],[#Data]],4,FALSE)</f>
        <v>0.43613829632717294</v>
      </c>
    </row>
    <row r="1794" spans="1:12" x14ac:dyDescent="0.35">
      <c r="A1794" s="2">
        <v>42347</v>
      </c>
      <c r="B1794" s="1" t="s">
        <v>52</v>
      </c>
      <c r="C1794" s="1" t="s">
        <v>166</v>
      </c>
      <c r="D1794" s="1" t="s">
        <v>14</v>
      </c>
      <c r="E1794" s="1" t="s">
        <v>61</v>
      </c>
      <c r="F1794" s="18">
        <v>30.672000000000001</v>
      </c>
      <c r="G1794" t="s">
        <v>5882</v>
      </c>
      <c r="H1794" s="1">
        <f>IF(COUNTIF(G$2:G1794,G1794)=1,1,0)</f>
        <v>0</v>
      </c>
      <c r="I1794" s="1">
        <v>3</v>
      </c>
      <c r="J1794" s="1">
        <v>0.2</v>
      </c>
      <c r="K1794" s="1">
        <v>9.5850000000000009</v>
      </c>
      <c r="L1794" s="12">
        <f>VLOOKUP(train[[#This Row],[Sub-Category]],Análisis_ABC_XYZ[[#Headers],[#Data]],4,FALSE)</f>
        <v>0.44424167803735209</v>
      </c>
    </row>
    <row r="1795" spans="1:12" x14ac:dyDescent="0.35">
      <c r="A1795" s="2">
        <v>42347</v>
      </c>
      <c r="B1795" s="1" t="s">
        <v>72</v>
      </c>
      <c r="C1795" s="1" t="s">
        <v>607</v>
      </c>
      <c r="D1795" s="1" t="s">
        <v>14</v>
      </c>
      <c r="E1795" s="1" t="s">
        <v>31</v>
      </c>
      <c r="F1795" s="18">
        <v>20.387999999999995</v>
      </c>
      <c r="G1795" t="s">
        <v>4930</v>
      </c>
      <c r="H1795" s="1">
        <f>IF(COUNTIF(G$2:G1795,G1795)=1,1,0)</f>
        <v>1</v>
      </c>
      <c r="I1795" s="1">
        <v>2</v>
      </c>
      <c r="J1795" s="1">
        <v>0.8</v>
      </c>
      <c r="K1795" s="1">
        <v>-53.008800000000008</v>
      </c>
      <c r="L1795" s="12">
        <f>VLOOKUP(train[[#This Row],[Sub-Category]],Análisis_ABC_XYZ[[#Headers],[#Data]],4,FALSE)</f>
        <v>0.49507917887403441</v>
      </c>
    </row>
    <row r="1796" spans="1:12" x14ac:dyDescent="0.35">
      <c r="A1796" s="2">
        <v>42347</v>
      </c>
      <c r="B1796" s="1" t="s">
        <v>39</v>
      </c>
      <c r="C1796" s="1" t="s">
        <v>176</v>
      </c>
      <c r="D1796" s="1" t="s">
        <v>14</v>
      </c>
      <c r="E1796" s="1" t="s">
        <v>36</v>
      </c>
      <c r="F1796" s="18">
        <v>10.688000000000001</v>
      </c>
      <c r="G1796" t="s">
        <v>5175</v>
      </c>
      <c r="H1796" s="1">
        <f>IF(COUNTIF(G$2:G1796,G1796)=1,1,0)</f>
        <v>0</v>
      </c>
      <c r="I1796" s="1">
        <v>2</v>
      </c>
      <c r="J1796" s="1">
        <v>0.2</v>
      </c>
      <c r="K1796" s="1">
        <v>3.7407999999999997</v>
      </c>
      <c r="L1796" s="12">
        <f>VLOOKUP(train[[#This Row],[Sub-Category]],Análisis_ABC_XYZ[[#Headers],[#Data]],4,FALSE)</f>
        <v>0.43613829632717294</v>
      </c>
    </row>
    <row r="1797" spans="1:12" x14ac:dyDescent="0.35">
      <c r="A1797" s="2">
        <v>42347</v>
      </c>
      <c r="B1797" s="1" t="s">
        <v>72</v>
      </c>
      <c r="C1797" s="1" t="s">
        <v>1787</v>
      </c>
      <c r="D1797" s="1" t="s">
        <v>14</v>
      </c>
      <c r="E1797" s="1" t="s">
        <v>36</v>
      </c>
      <c r="F1797" s="18">
        <v>8.4480000000000004</v>
      </c>
      <c r="G1797" t="s">
        <v>4930</v>
      </c>
      <c r="H1797" s="1">
        <f>IF(COUNTIF(G$2:G1797,G1797)=1,1,0)</f>
        <v>0</v>
      </c>
      <c r="I1797" s="1">
        <v>2</v>
      </c>
      <c r="J1797" s="1">
        <v>0.2</v>
      </c>
      <c r="K1797" s="1">
        <v>2.9568000000000003</v>
      </c>
      <c r="L1797" s="12">
        <f>VLOOKUP(train[[#This Row],[Sub-Category]],Análisis_ABC_XYZ[[#Headers],[#Data]],4,FALSE)</f>
        <v>0.43613829632717294</v>
      </c>
    </row>
    <row r="1798" spans="1:12" x14ac:dyDescent="0.35">
      <c r="A1798" s="2">
        <v>42348</v>
      </c>
      <c r="B1798" s="1" t="s">
        <v>1549</v>
      </c>
      <c r="C1798" s="1" t="s">
        <v>968</v>
      </c>
      <c r="D1798" s="1" t="s">
        <v>8</v>
      </c>
      <c r="E1798" s="1" t="s">
        <v>11</v>
      </c>
      <c r="F1798" s="18">
        <v>338.35199999999998</v>
      </c>
      <c r="G1798" t="s">
        <v>3874</v>
      </c>
      <c r="H1798" s="1">
        <f>IF(COUNTIF(G$2:G1798,G1798)=1,1,0)</f>
        <v>1</v>
      </c>
      <c r="I1798" s="1">
        <v>3</v>
      </c>
      <c r="J1798" s="1">
        <v>0.2</v>
      </c>
      <c r="K1798" s="1">
        <v>4.2293999999999699</v>
      </c>
      <c r="L1798" s="12">
        <f>VLOOKUP(train[[#This Row],[Sub-Category]],Análisis_ABC_XYZ[[#Headers],[#Data]],4,FALSE)</f>
        <v>0.46529189879902266</v>
      </c>
    </row>
    <row r="1799" spans="1:12" x14ac:dyDescent="0.35">
      <c r="A1799" s="2">
        <v>42348</v>
      </c>
      <c r="B1799" s="1" t="s">
        <v>89</v>
      </c>
      <c r="C1799" s="1" t="s">
        <v>474</v>
      </c>
      <c r="D1799" s="1" t="s">
        <v>14</v>
      </c>
      <c r="E1799" s="1" t="s">
        <v>29</v>
      </c>
      <c r="F1799" s="18">
        <v>106.34399999999999</v>
      </c>
      <c r="G1799" t="s">
        <v>3044</v>
      </c>
      <c r="H1799" s="1">
        <f>IF(COUNTIF(G$2:G1799,G1799)=1,1,0)</f>
        <v>1</v>
      </c>
      <c r="I1799" s="1">
        <v>7</v>
      </c>
      <c r="J1799" s="1">
        <v>0.2</v>
      </c>
      <c r="K1799" s="1">
        <v>37.220399999999998</v>
      </c>
      <c r="L1799" s="12">
        <f>VLOOKUP(train[[#This Row],[Sub-Category]],Análisis_ABC_XYZ[[#Headers],[#Data]],4,FALSE)</f>
        <v>0.46881743173671325</v>
      </c>
    </row>
    <row r="1800" spans="1:12" x14ac:dyDescent="0.35">
      <c r="A1800" s="2">
        <v>42348</v>
      </c>
      <c r="B1800" s="1" t="s">
        <v>1549</v>
      </c>
      <c r="C1800" s="1" t="s">
        <v>455</v>
      </c>
      <c r="D1800" s="1" t="s">
        <v>14</v>
      </c>
      <c r="E1800" s="1" t="s">
        <v>36</v>
      </c>
      <c r="F1800" s="18">
        <v>91.36</v>
      </c>
      <c r="G1800" t="s">
        <v>3874</v>
      </c>
      <c r="H1800" s="1">
        <f>IF(COUNTIF(G$2:G1800,G1800)=1,1,0)</f>
        <v>0</v>
      </c>
      <c r="I1800" s="1">
        <v>4</v>
      </c>
      <c r="J1800" s="1">
        <v>0</v>
      </c>
      <c r="K1800" s="1">
        <v>42.025599999999997</v>
      </c>
      <c r="L1800" s="12">
        <f>VLOOKUP(train[[#This Row],[Sub-Category]],Análisis_ABC_XYZ[[#Headers],[#Data]],4,FALSE)</f>
        <v>0.43613829632717294</v>
      </c>
    </row>
    <row r="1801" spans="1:12" x14ac:dyDescent="0.35">
      <c r="A1801" s="2">
        <v>42348</v>
      </c>
      <c r="B1801" s="1" t="s">
        <v>1549</v>
      </c>
      <c r="C1801" s="1" t="s">
        <v>778</v>
      </c>
      <c r="D1801" s="1" t="s">
        <v>14</v>
      </c>
      <c r="E1801" s="1" t="s">
        <v>36</v>
      </c>
      <c r="F1801" s="18">
        <v>25.92</v>
      </c>
      <c r="G1801" t="s">
        <v>3874</v>
      </c>
      <c r="H1801" s="1">
        <f>IF(COUNTIF(G$2:G1801,G1801)=1,1,0)</f>
        <v>0</v>
      </c>
      <c r="I1801" s="1">
        <v>4</v>
      </c>
      <c r="J1801" s="1">
        <v>0</v>
      </c>
      <c r="K1801" s="1">
        <v>12.441600000000001</v>
      </c>
      <c r="L1801" s="12">
        <f>VLOOKUP(train[[#This Row],[Sub-Category]],Análisis_ABC_XYZ[[#Headers],[#Data]],4,FALSE)</f>
        <v>0.43613829632717294</v>
      </c>
    </row>
    <row r="1802" spans="1:12" x14ac:dyDescent="0.35">
      <c r="A1802" s="2">
        <v>42348</v>
      </c>
      <c r="B1802" s="1" t="s">
        <v>89</v>
      </c>
      <c r="C1802" s="1" t="s">
        <v>308</v>
      </c>
      <c r="D1802" s="1" t="s">
        <v>14</v>
      </c>
      <c r="E1802" s="1" t="s">
        <v>36</v>
      </c>
      <c r="F1802" s="18">
        <v>11.36</v>
      </c>
      <c r="G1802" t="s">
        <v>3044</v>
      </c>
      <c r="H1802" s="1">
        <f>IF(COUNTIF(G$2:G1802,G1802)=1,1,0)</f>
        <v>0</v>
      </c>
      <c r="I1802" s="1">
        <v>2</v>
      </c>
      <c r="J1802" s="1">
        <v>0</v>
      </c>
      <c r="K1802" s="1">
        <v>5.2255999999999991</v>
      </c>
      <c r="L1802" s="12">
        <f>VLOOKUP(train[[#This Row],[Sub-Category]],Análisis_ABC_XYZ[[#Headers],[#Data]],4,FALSE)</f>
        <v>0.43613829632717294</v>
      </c>
    </row>
    <row r="1803" spans="1:12" x14ac:dyDescent="0.35">
      <c r="A1803" s="2">
        <v>42350</v>
      </c>
      <c r="B1803" s="1" t="s">
        <v>12</v>
      </c>
      <c r="C1803" s="1" t="s">
        <v>271</v>
      </c>
      <c r="D1803" s="1" t="s">
        <v>8</v>
      </c>
      <c r="E1803" s="1" t="s">
        <v>18</v>
      </c>
      <c r="F1803" s="18">
        <v>3610.848</v>
      </c>
      <c r="G1803" t="s">
        <v>6805</v>
      </c>
      <c r="H1803" s="1">
        <f>IF(COUNTIF(G$2:G1803,G1803)=1,1,0)</f>
        <v>1</v>
      </c>
      <c r="I1803" s="1">
        <v>12</v>
      </c>
      <c r="J1803" s="1">
        <v>0.2</v>
      </c>
      <c r="K1803" s="1">
        <v>135.4068000000002</v>
      </c>
      <c r="L1803" s="12">
        <f>VLOOKUP(train[[#This Row],[Sub-Category]],Análisis_ABC_XYZ[[#Headers],[#Data]],4,FALSE)</f>
        <v>0.55975208308209756</v>
      </c>
    </row>
    <row r="1804" spans="1:12" x14ac:dyDescent="0.35">
      <c r="A1804" s="2">
        <v>42350</v>
      </c>
      <c r="B1804" s="1" t="s">
        <v>12</v>
      </c>
      <c r="C1804" s="1" t="s">
        <v>965</v>
      </c>
      <c r="D1804" s="1" t="s">
        <v>8</v>
      </c>
      <c r="E1804" s="1" t="s">
        <v>18</v>
      </c>
      <c r="F1804" s="18">
        <v>764.6880000000001</v>
      </c>
      <c r="G1804" t="s">
        <v>6805</v>
      </c>
      <c r="H1804" s="1">
        <f>IF(COUNTIF(G$2:G1804,G1804)=1,1,0)</f>
        <v>0</v>
      </c>
      <c r="I1804" s="1">
        <v>6</v>
      </c>
      <c r="J1804" s="1">
        <v>0.2</v>
      </c>
      <c r="K1804" s="1">
        <v>95.585999999999899</v>
      </c>
      <c r="L1804" s="12">
        <f>VLOOKUP(train[[#This Row],[Sub-Category]],Análisis_ABC_XYZ[[#Headers],[#Data]],4,FALSE)</f>
        <v>0.55975208308209756</v>
      </c>
    </row>
    <row r="1805" spans="1:12" x14ac:dyDescent="0.35">
      <c r="A1805" s="2">
        <v>42350</v>
      </c>
      <c r="B1805" s="1" t="s">
        <v>12</v>
      </c>
      <c r="C1805" s="1" t="s">
        <v>966</v>
      </c>
      <c r="D1805" s="1" t="s">
        <v>8</v>
      </c>
      <c r="E1805" s="1" t="s">
        <v>9</v>
      </c>
      <c r="F1805" s="18">
        <v>254.97449999999998</v>
      </c>
      <c r="G1805" t="s">
        <v>6805</v>
      </c>
      <c r="H1805" s="1">
        <f>IF(COUNTIF(G$2:G1805,G1805)=1,1,0)</f>
        <v>0</v>
      </c>
      <c r="I1805" s="1">
        <v>3</v>
      </c>
      <c r="J1805" s="1">
        <v>0.15</v>
      </c>
      <c r="K1805" s="1">
        <v>11.998799999999989</v>
      </c>
      <c r="L1805" s="12">
        <f>VLOOKUP(train[[#This Row],[Sub-Category]],Análisis_ABC_XYZ[[#Headers],[#Data]],4,FALSE)</f>
        <v>0.5176847302647779</v>
      </c>
    </row>
    <row r="1806" spans="1:12" x14ac:dyDescent="0.35">
      <c r="A1806" s="2">
        <v>42350</v>
      </c>
      <c r="B1806" s="1" t="s">
        <v>39</v>
      </c>
      <c r="C1806" s="1" t="s">
        <v>163</v>
      </c>
      <c r="D1806" s="1" t="s">
        <v>14</v>
      </c>
      <c r="E1806" s="1" t="s">
        <v>29</v>
      </c>
      <c r="F1806" s="18">
        <v>210.39199999999997</v>
      </c>
      <c r="G1806" t="s">
        <v>6584</v>
      </c>
      <c r="H1806" s="1">
        <f>IF(COUNTIF(G$2:G1806,G1806)=1,1,0)</f>
        <v>1</v>
      </c>
      <c r="I1806" s="1">
        <v>2</v>
      </c>
      <c r="J1806" s="1">
        <v>0.8</v>
      </c>
      <c r="K1806" s="1">
        <v>-336.62720000000013</v>
      </c>
      <c r="L1806" s="12">
        <f>VLOOKUP(train[[#This Row],[Sub-Category]],Análisis_ABC_XYZ[[#Headers],[#Data]],4,FALSE)</f>
        <v>0.46881743173671325</v>
      </c>
    </row>
    <row r="1807" spans="1:12" x14ac:dyDescent="0.35">
      <c r="A1807" s="2">
        <v>42350</v>
      </c>
      <c r="B1807" s="1" t="s">
        <v>12</v>
      </c>
      <c r="C1807" s="1" t="s">
        <v>851</v>
      </c>
      <c r="D1807" s="1" t="s">
        <v>8</v>
      </c>
      <c r="E1807" s="1" t="s">
        <v>22</v>
      </c>
      <c r="F1807" s="18">
        <v>43.31</v>
      </c>
      <c r="G1807" t="s">
        <v>4365</v>
      </c>
      <c r="H1807" s="1">
        <f>IF(COUNTIF(G$2:G1807,G1807)=1,1,0)</f>
        <v>1</v>
      </c>
      <c r="I1807" s="1">
        <v>1</v>
      </c>
      <c r="J1807" s="1">
        <v>0</v>
      </c>
      <c r="K1807" s="1">
        <v>4.330999999999996</v>
      </c>
      <c r="L1807" s="12">
        <f>VLOOKUP(train[[#This Row],[Sub-Category]],Análisis_ABC_XYZ[[#Headers],[#Data]],4,FALSE)</f>
        <v>0.4595170286641902</v>
      </c>
    </row>
    <row r="1808" spans="1:12" x14ac:dyDescent="0.35">
      <c r="A1808" s="2">
        <v>42350</v>
      </c>
      <c r="B1808" s="1" t="s">
        <v>16</v>
      </c>
      <c r="C1808" s="1" t="s">
        <v>772</v>
      </c>
      <c r="D1808" s="1" t="s">
        <v>14</v>
      </c>
      <c r="E1808" s="1" t="s">
        <v>61</v>
      </c>
      <c r="F1808" s="18">
        <v>23.472000000000001</v>
      </c>
      <c r="G1808" t="s">
        <v>5736</v>
      </c>
      <c r="H1808" s="1">
        <f>IF(COUNTIF(G$2:G1808,G1808)=1,1,0)</f>
        <v>1</v>
      </c>
      <c r="I1808" s="1">
        <v>3</v>
      </c>
      <c r="J1808" s="1">
        <v>0.2</v>
      </c>
      <c r="K1808" s="1">
        <v>7.6283999999999974</v>
      </c>
      <c r="L1808" s="12">
        <f>VLOOKUP(train[[#This Row],[Sub-Category]],Análisis_ABC_XYZ[[#Headers],[#Data]],4,FALSE)</f>
        <v>0.44424167803735209</v>
      </c>
    </row>
    <row r="1809" spans="1:12" x14ac:dyDescent="0.35">
      <c r="A1809" s="2">
        <v>42350</v>
      </c>
      <c r="B1809" s="1" t="s">
        <v>12</v>
      </c>
      <c r="C1809" s="1" t="s">
        <v>1073</v>
      </c>
      <c r="D1809" s="1" t="s">
        <v>8</v>
      </c>
      <c r="E1809" s="1" t="s">
        <v>22</v>
      </c>
      <c r="F1809" s="18">
        <v>12.54</v>
      </c>
      <c r="G1809" t="s">
        <v>2886</v>
      </c>
      <c r="H1809" s="1">
        <f>IF(COUNTIF(G$2:G1809,G1809)=1,1,0)</f>
        <v>1</v>
      </c>
      <c r="I1809" s="1">
        <v>3</v>
      </c>
      <c r="J1809" s="1">
        <v>0</v>
      </c>
      <c r="K1809" s="1">
        <v>4.5144000000000002</v>
      </c>
      <c r="L1809" s="12">
        <f>VLOOKUP(train[[#This Row],[Sub-Category]],Análisis_ABC_XYZ[[#Headers],[#Data]],4,FALSE)</f>
        <v>0.4595170286641902</v>
      </c>
    </row>
    <row r="1810" spans="1:12" x14ac:dyDescent="0.35">
      <c r="A1810" s="2">
        <v>42350</v>
      </c>
      <c r="B1810" s="1" t="s">
        <v>12</v>
      </c>
      <c r="C1810" s="1" t="s">
        <v>87</v>
      </c>
      <c r="D1810" s="1" t="s">
        <v>8</v>
      </c>
      <c r="E1810" s="1" t="s">
        <v>22</v>
      </c>
      <c r="F1810" s="18">
        <v>9.24</v>
      </c>
      <c r="G1810" t="s">
        <v>2886</v>
      </c>
      <c r="H1810" s="1">
        <f>IF(COUNTIF(G$2:G1810,G1810)=1,1,0)</f>
        <v>0</v>
      </c>
      <c r="I1810" s="1">
        <v>3</v>
      </c>
      <c r="J1810" s="1">
        <v>0</v>
      </c>
      <c r="K1810" s="1">
        <v>4.4352</v>
      </c>
      <c r="L1810" s="12">
        <f>VLOOKUP(train[[#This Row],[Sub-Category]],Análisis_ABC_XYZ[[#Headers],[#Data]],4,FALSE)</f>
        <v>0.4595170286641902</v>
      </c>
    </row>
    <row r="1811" spans="1:12" x14ac:dyDescent="0.35">
      <c r="A1811" s="2">
        <v>42350</v>
      </c>
      <c r="B1811" s="1" t="s">
        <v>12</v>
      </c>
      <c r="C1811" s="1" t="s">
        <v>445</v>
      </c>
      <c r="D1811" s="1" t="s">
        <v>14</v>
      </c>
      <c r="E1811" s="1" t="s">
        <v>20</v>
      </c>
      <c r="F1811" s="18">
        <v>8.94</v>
      </c>
      <c r="G1811" t="s">
        <v>2886</v>
      </c>
      <c r="H1811" s="1">
        <f>IF(COUNTIF(G$2:G1811,G1811)=1,1,0)</f>
        <v>0</v>
      </c>
      <c r="I1811" s="1">
        <v>3</v>
      </c>
      <c r="J1811" s="1">
        <v>0</v>
      </c>
      <c r="K1811" s="1">
        <v>0.62579999999999902</v>
      </c>
      <c r="L1811" s="12">
        <f>VLOOKUP(train[[#This Row],[Sub-Category]],Análisis_ABC_XYZ[[#Headers],[#Data]],4,FALSE)</f>
        <v>0.44610841445725197</v>
      </c>
    </row>
    <row r="1812" spans="1:12" x14ac:dyDescent="0.35">
      <c r="A1812" s="2">
        <v>42351</v>
      </c>
      <c r="B1812" s="1" t="s">
        <v>72</v>
      </c>
      <c r="C1812" s="1" t="s">
        <v>1712</v>
      </c>
      <c r="D1812" s="1" t="s">
        <v>8</v>
      </c>
      <c r="E1812" s="1" t="s">
        <v>22</v>
      </c>
      <c r="F1812" s="18">
        <v>94.427999999999997</v>
      </c>
      <c r="G1812" t="s">
        <v>6352</v>
      </c>
      <c r="H1812" s="1">
        <f>IF(COUNTIF(G$2:G1812,G1812)=1,1,0)</f>
        <v>1</v>
      </c>
      <c r="I1812" s="1">
        <v>3</v>
      </c>
      <c r="J1812" s="1">
        <v>0.6</v>
      </c>
      <c r="K1812" s="1">
        <v>-42.492599999999982</v>
      </c>
      <c r="L1812" s="12">
        <f>VLOOKUP(train[[#This Row],[Sub-Category]],Análisis_ABC_XYZ[[#Headers],[#Data]],4,FALSE)</f>
        <v>0.4595170286641902</v>
      </c>
    </row>
    <row r="1813" spans="1:12" x14ac:dyDescent="0.35">
      <c r="A1813" s="2">
        <v>42351</v>
      </c>
      <c r="B1813" s="1" t="s">
        <v>12</v>
      </c>
      <c r="C1813" s="1" t="s">
        <v>1178</v>
      </c>
      <c r="D1813" s="1" t="s">
        <v>14</v>
      </c>
      <c r="E1813" s="1" t="s">
        <v>36</v>
      </c>
      <c r="F1813" s="18">
        <v>90.24</v>
      </c>
      <c r="G1813" t="s">
        <v>5000</v>
      </c>
      <c r="H1813" s="1">
        <f>IF(COUNTIF(G$2:G1813,G1813)=1,1,0)</f>
        <v>1</v>
      </c>
      <c r="I1813" s="1">
        <v>6</v>
      </c>
      <c r="J1813" s="1">
        <v>0</v>
      </c>
      <c r="K1813" s="1">
        <v>41.51039999999999</v>
      </c>
      <c r="L1813" s="12">
        <f>VLOOKUP(train[[#This Row],[Sub-Category]],Análisis_ABC_XYZ[[#Headers],[#Data]],4,FALSE)</f>
        <v>0.43613829632717294</v>
      </c>
    </row>
    <row r="1814" spans="1:12" x14ac:dyDescent="0.35">
      <c r="A1814" s="2">
        <v>42351</v>
      </c>
      <c r="B1814" s="1" t="s">
        <v>104</v>
      </c>
      <c r="C1814" s="1" t="s">
        <v>1210</v>
      </c>
      <c r="D1814" s="1" t="s">
        <v>8</v>
      </c>
      <c r="E1814" s="1" t="s">
        <v>22</v>
      </c>
      <c r="F1814" s="18">
        <v>87.960000000000008</v>
      </c>
      <c r="G1814" t="s">
        <v>4524</v>
      </c>
      <c r="H1814" s="1">
        <f>IF(COUNTIF(G$2:G1814,G1814)=1,1,0)</f>
        <v>1</v>
      </c>
      <c r="I1814" s="1">
        <v>3</v>
      </c>
      <c r="J1814" s="1">
        <v>0.2</v>
      </c>
      <c r="K1814" s="1">
        <v>7.6965000000000039</v>
      </c>
      <c r="L1814" s="12">
        <f>VLOOKUP(train[[#This Row],[Sub-Category]],Análisis_ABC_XYZ[[#Headers],[#Data]],4,FALSE)</f>
        <v>0.4595170286641902</v>
      </c>
    </row>
    <row r="1815" spans="1:12" x14ac:dyDescent="0.35">
      <c r="A1815" s="2">
        <v>42351</v>
      </c>
      <c r="B1815" s="1" t="s">
        <v>6</v>
      </c>
      <c r="C1815" s="1" t="s">
        <v>992</v>
      </c>
      <c r="D1815" s="1" t="s">
        <v>14</v>
      </c>
      <c r="E1815" s="1" t="s">
        <v>29</v>
      </c>
      <c r="F1815" s="18">
        <v>12.39</v>
      </c>
      <c r="G1815" t="s">
        <v>3130</v>
      </c>
      <c r="H1815" s="1">
        <f>IF(COUNTIF(G$2:G1815,G1815)=1,1,0)</f>
        <v>1</v>
      </c>
      <c r="I1815" s="1">
        <v>3</v>
      </c>
      <c r="J1815" s="1">
        <v>0</v>
      </c>
      <c r="K1815" s="1">
        <v>5.8232999999999997</v>
      </c>
      <c r="L1815" s="12">
        <f>VLOOKUP(train[[#This Row],[Sub-Category]],Análisis_ABC_XYZ[[#Headers],[#Data]],4,FALSE)</f>
        <v>0.46881743173671325</v>
      </c>
    </row>
    <row r="1816" spans="1:12" x14ac:dyDescent="0.35">
      <c r="A1816" s="2">
        <v>42351</v>
      </c>
      <c r="B1816" s="1" t="s">
        <v>104</v>
      </c>
      <c r="C1816" s="1" t="s">
        <v>594</v>
      </c>
      <c r="D1816" s="1" t="s">
        <v>14</v>
      </c>
      <c r="E1816" s="1" t="s">
        <v>29</v>
      </c>
      <c r="F1816" s="18">
        <v>5.2140000000000004</v>
      </c>
      <c r="G1816" t="s">
        <v>4524</v>
      </c>
      <c r="H1816" s="1">
        <f>IF(COUNTIF(G$2:G1816,G1816)=1,1,0)</f>
        <v>0</v>
      </c>
      <c r="I1816" s="1">
        <v>2</v>
      </c>
      <c r="J1816" s="1">
        <v>0.7</v>
      </c>
      <c r="K1816" s="1">
        <v>-4.1711999999999989</v>
      </c>
      <c r="L1816" s="12">
        <f>VLOOKUP(train[[#This Row],[Sub-Category]],Análisis_ABC_XYZ[[#Headers],[#Data]],4,FALSE)</f>
        <v>0.46881743173671325</v>
      </c>
    </row>
    <row r="1817" spans="1:12" x14ac:dyDescent="0.35">
      <c r="A1817" s="2">
        <v>42351</v>
      </c>
      <c r="B1817" s="1" t="s">
        <v>39</v>
      </c>
      <c r="C1817" s="1" t="s">
        <v>567</v>
      </c>
      <c r="D1817" s="1" t="s">
        <v>14</v>
      </c>
      <c r="E1817" s="1" t="s">
        <v>182</v>
      </c>
      <c r="F1817" s="18">
        <v>2.92</v>
      </c>
      <c r="G1817" s="1" t="s">
        <v>2282</v>
      </c>
      <c r="H1817" s="1">
        <f>IF(COUNTIF(G$2:G1817,G1817)=1,1,0)</f>
        <v>1</v>
      </c>
      <c r="I1817" s="1">
        <v>1</v>
      </c>
      <c r="J1817" s="1">
        <v>0.2</v>
      </c>
      <c r="K1817" s="1">
        <v>0.36499999999999977</v>
      </c>
      <c r="L1817" s="12">
        <f>VLOOKUP(train[[#This Row],[Sub-Category]],Análisis_ABC_XYZ[[#Headers],[#Data]],4,FALSE)</f>
        <v>0.53938093436526824</v>
      </c>
    </row>
    <row r="1818" spans="1:12" x14ac:dyDescent="0.35">
      <c r="A1818" s="2">
        <v>42352</v>
      </c>
      <c r="B1818" s="1" t="s">
        <v>89</v>
      </c>
      <c r="C1818" s="1" t="s">
        <v>1701</v>
      </c>
      <c r="D1818" s="1" t="s">
        <v>26</v>
      </c>
      <c r="E1818" s="1" t="s">
        <v>208</v>
      </c>
      <c r="F1818" s="18">
        <v>6999.96</v>
      </c>
      <c r="G1818" t="s">
        <v>6794</v>
      </c>
      <c r="H1818" s="1">
        <f>IF(COUNTIF(G$2:G1818,G1818)=1,1,0)</f>
        <v>1</v>
      </c>
      <c r="I1818" s="1">
        <v>4</v>
      </c>
      <c r="J1818" s="1">
        <v>0</v>
      </c>
      <c r="K1818" s="1">
        <v>2239.9871999999996</v>
      </c>
      <c r="L1818" s="12">
        <f>VLOOKUP(train[[#This Row],[Sub-Category]],Análisis_ABC_XYZ[[#Headers],[#Data]],4,FALSE)</f>
        <v>0.5183572270896134</v>
      </c>
    </row>
    <row r="1819" spans="1:12" x14ac:dyDescent="0.35">
      <c r="A1819" s="2">
        <v>42352</v>
      </c>
      <c r="B1819" s="1" t="s">
        <v>157</v>
      </c>
      <c r="C1819" s="1" t="s">
        <v>830</v>
      </c>
      <c r="D1819" s="1" t="s">
        <v>26</v>
      </c>
      <c r="E1819" s="1" t="s">
        <v>56</v>
      </c>
      <c r="F1819" s="18">
        <v>263.95999999999998</v>
      </c>
      <c r="G1819" t="s">
        <v>3891</v>
      </c>
      <c r="H1819" s="1">
        <f>IF(COUNTIF(G$2:G1819,G1819)=1,1,0)</f>
        <v>1</v>
      </c>
      <c r="I1819" s="1">
        <v>1</v>
      </c>
      <c r="J1819" s="1">
        <v>0.2</v>
      </c>
      <c r="K1819" s="1">
        <v>42.893499999999975</v>
      </c>
      <c r="L1819" s="12">
        <f>VLOOKUP(train[[#This Row],[Sub-Category]],Análisis_ABC_XYZ[[#Headers],[#Data]],4,FALSE)</f>
        <v>0.52062335344040378</v>
      </c>
    </row>
    <row r="1820" spans="1:12" x14ac:dyDescent="0.35">
      <c r="A1820" s="2">
        <v>42352</v>
      </c>
      <c r="B1820" s="1" t="s">
        <v>72</v>
      </c>
      <c r="C1820" s="1" t="s">
        <v>1275</v>
      </c>
      <c r="D1820" s="1" t="s">
        <v>26</v>
      </c>
      <c r="E1820" s="1" t="s">
        <v>56</v>
      </c>
      <c r="F1820" s="18">
        <v>35.016000000000005</v>
      </c>
      <c r="G1820" t="s">
        <v>3978</v>
      </c>
      <c r="H1820" s="1">
        <f>IF(COUNTIF(G$2:G1820,G1820)=1,1,0)</f>
        <v>1</v>
      </c>
      <c r="I1820" s="1">
        <v>3</v>
      </c>
      <c r="J1820" s="1">
        <v>0.2</v>
      </c>
      <c r="K1820" s="1">
        <v>-2.188500000000003</v>
      </c>
      <c r="L1820" s="12">
        <f>VLOOKUP(train[[#This Row],[Sub-Category]],Análisis_ABC_XYZ[[#Headers],[#Data]],4,FALSE)</f>
        <v>0.52062335344040378</v>
      </c>
    </row>
    <row r="1821" spans="1:12" x14ac:dyDescent="0.35">
      <c r="A1821" s="2">
        <v>42352</v>
      </c>
      <c r="B1821" s="1" t="s">
        <v>16</v>
      </c>
      <c r="C1821" s="1" t="s">
        <v>1411</v>
      </c>
      <c r="D1821" s="1" t="s">
        <v>8</v>
      </c>
      <c r="E1821" s="1" t="s">
        <v>11</v>
      </c>
      <c r="F1821" s="18">
        <v>186.304</v>
      </c>
      <c r="G1821" t="s">
        <v>6545</v>
      </c>
      <c r="H1821" s="1">
        <f>IF(COUNTIF(G$2:G1821,G1821)=1,1,0)</f>
        <v>1</v>
      </c>
      <c r="I1821" s="1">
        <v>4</v>
      </c>
      <c r="J1821" s="1">
        <v>0.2</v>
      </c>
      <c r="K1821" s="1">
        <v>13.972799999999999</v>
      </c>
      <c r="L1821" s="12">
        <f>VLOOKUP(train[[#This Row],[Sub-Category]],Análisis_ABC_XYZ[[#Headers],[#Data]],4,FALSE)</f>
        <v>0.46529189879902266</v>
      </c>
    </row>
    <row r="1822" spans="1:12" x14ac:dyDescent="0.35">
      <c r="A1822" s="2">
        <v>42352</v>
      </c>
      <c r="B1822" s="1" t="s">
        <v>157</v>
      </c>
      <c r="C1822" s="1" t="s">
        <v>1408</v>
      </c>
      <c r="D1822" s="1" t="s">
        <v>8</v>
      </c>
      <c r="E1822" s="1" t="s">
        <v>18</v>
      </c>
      <c r="F1822" s="18">
        <v>136.53</v>
      </c>
      <c r="G1822" t="s">
        <v>3891</v>
      </c>
      <c r="H1822" s="1">
        <f>IF(COUNTIF(G$2:G1822,G1822)=1,1,0)</f>
        <v>0</v>
      </c>
      <c r="I1822" s="1">
        <v>1</v>
      </c>
      <c r="J1822" s="1">
        <v>0.4</v>
      </c>
      <c r="K1822" s="1">
        <v>-52.336500000000029</v>
      </c>
      <c r="L1822" s="12">
        <f>VLOOKUP(train[[#This Row],[Sub-Category]],Análisis_ABC_XYZ[[#Headers],[#Data]],4,FALSE)</f>
        <v>0.55975208308209756</v>
      </c>
    </row>
    <row r="1823" spans="1:12" x14ac:dyDescent="0.35">
      <c r="A1823" s="2">
        <v>42352</v>
      </c>
      <c r="B1823" s="1" t="s">
        <v>72</v>
      </c>
      <c r="C1823" s="1" t="s">
        <v>1154</v>
      </c>
      <c r="D1823" s="1" t="s">
        <v>14</v>
      </c>
      <c r="E1823" s="1" t="s">
        <v>29</v>
      </c>
      <c r="F1823" s="18">
        <v>9.2639999999999976</v>
      </c>
      <c r="G1823" t="s">
        <v>5031</v>
      </c>
      <c r="H1823" s="1">
        <f>IF(COUNTIF(G$2:G1823,G1823)=1,1,0)</f>
        <v>1</v>
      </c>
      <c r="I1823" s="1">
        <v>3</v>
      </c>
      <c r="J1823" s="1">
        <v>0.8</v>
      </c>
      <c r="K1823" s="1">
        <v>-13.895999999999997</v>
      </c>
      <c r="L1823" s="12">
        <f>VLOOKUP(train[[#This Row],[Sub-Category]],Análisis_ABC_XYZ[[#Headers],[#Data]],4,FALSE)</f>
        <v>0.46881743173671325</v>
      </c>
    </row>
    <row r="1824" spans="1:12" x14ac:dyDescent="0.35">
      <c r="A1824" s="2">
        <v>42352</v>
      </c>
      <c r="B1824" s="1" t="s">
        <v>72</v>
      </c>
      <c r="C1824" s="1" t="s">
        <v>1274</v>
      </c>
      <c r="D1824" s="1" t="s">
        <v>14</v>
      </c>
      <c r="E1824" s="1" t="s">
        <v>29</v>
      </c>
      <c r="F1824" s="18">
        <v>5.1039999999999992</v>
      </c>
      <c r="G1824" t="s">
        <v>3978</v>
      </c>
      <c r="H1824" s="1">
        <f>IF(COUNTIF(G$2:G1824,G1824)=1,1,0)</f>
        <v>0</v>
      </c>
      <c r="I1824" s="1">
        <v>4</v>
      </c>
      <c r="J1824" s="1">
        <v>0.8</v>
      </c>
      <c r="K1824" s="1">
        <v>-8.6768000000000018</v>
      </c>
      <c r="L1824" s="12">
        <f>VLOOKUP(train[[#This Row],[Sub-Category]],Análisis_ABC_XYZ[[#Headers],[#Data]],4,FALSE)</f>
        <v>0.46881743173671325</v>
      </c>
    </row>
    <row r="1825" spans="1:12" x14ac:dyDescent="0.35">
      <c r="A1825" s="2">
        <v>42352</v>
      </c>
      <c r="B1825" s="1" t="s">
        <v>72</v>
      </c>
      <c r="C1825" s="1" t="s">
        <v>871</v>
      </c>
      <c r="D1825" s="1" t="s">
        <v>14</v>
      </c>
      <c r="E1825" s="1" t="s">
        <v>91</v>
      </c>
      <c r="F1825" s="18">
        <v>2.8960000000000004</v>
      </c>
      <c r="G1825" s="1" t="s">
        <v>3978</v>
      </c>
      <c r="H1825" s="1">
        <f>IF(COUNTIF(G$2:G1825,G1825)=1,1,0)</f>
        <v>0</v>
      </c>
      <c r="I1825" s="1">
        <v>2</v>
      </c>
      <c r="J1825" s="1">
        <v>0.2</v>
      </c>
      <c r="K1825" s="1">
        <v>0.4705999999999998</v>
      </c>
      <c r="L1825" s="12">
        <f>VLOOKUP(train[[#This Row],[Sub-Category]],Análisis_ABC_XYZ[[#Headers],[#Data]],4,FALSE)</f>
        <v>0.51168203684699509</v>
      </c>
    </row>
    <row r="1826" spans="1:12" x14ac:dyDescent="0.35">
      <c r="A1826" s="2">
        <v>42352</v>
      </c>
      <c r="B1826" s="1" t="s">
        <v>157</v>
      </c>
      <c r="C1826" s="1" t="s">
        <v>1017</v>
      </c>
      <c r="D1826" s="1" t="s">
        <v>14</v>
      </c>
      <c r="E1826" s="1" t="s">
        <v>24</v>
      </c>
      <c r="F1826" s="18">
        <v>2.6240000000000001</v>
      </c>
      <c r="G1826" s="1" t="s">
        <v>3891</v>
      </c>
      <c r="H1826" s="1">
        <f>IF(COUNTIF(G$2:G1826,G1826)=1,1,0)</f>
        <v>0</v>
      </c>
      <c r="I1826" s="1">
        <v>1</v>
      </c>
      <c r="J1826" s="1">
        <v>0.2</v>
      </c>
      <c r="K1826" s="1">
        <v>0.29519999999999957</v>
      </c>
      <c r="L1826" s="12">
        <f>VLOOKUP(train[[#This Row],[Sub-Category]],Análisis_ABC_XYZ[[#Headers],[#Data]],4,FALSE)</f>
        <v>0.45632477063632687</v>
      </c>
    </row>
    <row r="1827" spans="1:12" x14ac:dyDescent="0.35">
      <c r="A1827" s="2">
        <v>42353</v>
      </c>
      <c r="B1827" s="1" t="s">
        <v>39</v>
      </c>
      <c r="C1827" s="1" t="s">
        <v>699</v>
      </c>
      <c r="D1827" s="1" t="s">
        <v>8</v>
      </c>
      <c r="E1827" s="1" t="s">
        <v>11</v>
      </c>
      <c r="F1827" s="18">
        <v>763.28</v>
      </c>
      <c r="G1827" t="s">
        <v>4315</v>
      </c>
      <c r="H1827" s="1">
        <f>IF(COUNTIF(G$2:G1827,G1827)=1,1,0)</f>
        <v>1</v>
      </c>
      <c r="I1827" s="1">
        <v>5</v>
      </c>
      <c r="J1827" s="1">
        <v>0.3</v>
      </c>
      <c r="K1827" s="1">
        <v>-21.807999999999993</v>
      </c>
      <c r="L1827" s="12">
        <f>VLOOKUP(train[[#This Row],[Sub-Category]],Análisis_ABC_XYZ[[#Headers],[#Data]],4,FALSE)</f>
        <v>0.46529189879902266</v>
      </c>
    </row>
    <row r="1828" spans="1:12" x14ac:dyDescent="0.35">
      <c r="A1828" s="2">
        <v>42353</v>
      </c>
      <c r="B1828" s="1" t="s">
        <v>52</v>
      </c>
      <c r="C1828" s="1" t="s">
        <v>1277</v>
      </c>
      <c r="D1828" s="1" t="s">
        <v>8</v>
      </c>
      <c r="E1828" s="1" t="s">
        <v>11</v>
      </c>
      <c r="F1828" s="18">
        <v>445.80200000000002</v>
      </c>
      <c r="G1828" t="s">
        <v>6743</v>
      </c>
      <c r="H1828" s="1">
        <f>IF(COUNTIF(G$2:G1828,G1828)=1,1,0)</f>
        <v>1</v>
      </c>
      <c r="I1828" s="1">
        <v>7</v>
      </c>
      <c r="J1828" s="1">
        <v>0.3</v>
      </c>
      <c r="K1828" s="1">
        <v>-108.26620000000001</v>
      </c>
      <c r="L1828" s="12">
        <f>VLOOKUP(train[[#This Row],[Sub-Category]],Análisis_ABC_XYZ[[#Headers],[#Data]],4,FALSE)</f>
        <v>0.46529189879902266</v>
      </c>
    </row>
    <row r="1829" spans="1:12" x14ac:dyDescent="0.35">
      <c r="A1829" s="2">
        <v>42353</v>
      </c>
      <c r="B1829" s="1" t="s">
        <v>39</v>
      </c>
      <c r="C1829" s="1" t="s">
        <v>1116</v>
      </c>
      <c r="D1829" s="1" t="s">
        <v>26</v>
      </c>
      <c r="E1829" s="1" t="s">
        <v>27</v>
      </c>
      <c r="F1829" s="18">
        <v>40.68</v>
      </c>
      <c r="G1829" t="s">
        <v>4315</v>
      </c>
      <c r="H1829" s="1">
        <f>IF(COUNTIF(G$2:G1829,G1829)=1,1,0)</f>
        <v>0</v>
      </c>
      <c r="I1829" s="1">
        <v>3</v>
      </c>
      <c r="J1829" s="1">
        <v>0.2</v>
      </c>
      <c r="K1829" s="1">
        <v>-9.153000000000004</v>
      </c>
      <c r="L1829" s="12">
        <f>VLOOKUP(train[[#This Row],[Sub-Category]],Análisis_ABC_XYZ[[#Headers],[#Data]],4,FALSE)</f>
        <v>0.41105220110552465</v>
      </c>
    </row>
    <row r="1830" spans="1:12" x14ac:dyDescent="0.35">
      <c r="A1830" s="2">
        <v>42353</v>
      </c>
      <c r="B1830" s="1" t="s">
        <v>72</v>
      </c>
      <c r="C1830" s="1" t="s">
        <v>1516</v>
      </c>
      <c r="D1830" s="1" t="s">
        <v>8</v>
      </c>
      <c r="E1830" s="1" t="s">
        <v>22</v>
      </c>
      <c r="F1830" s="18">
        <v>8.5440000000000005</v>
      </c>
      <c r="G1830" t="s">
        <v>4937</v>
      </c>
      <c r="H1830" s="1">
        <f>IF(COUNTIF(G$2:G1830,G1830)=1,1,0)</f>
        <v>1</v>
      </c>
      <c r="I1830" s="1">
        <v>2</v>
      </c>
      <c r="J1830" s="1">
        <v>0.6</v>
      </c>
      <c r="K1830" s="1">
        <v>-7.4759999999999991</v>
      </c>
      <c r="L1830" s="12">
        <f>VLOOKUP(train[[#This Row],[Sub-Category]],Análisis_ABC_XYZ[[#Headers],[#Data]],4,FALSE)</f>
        <v>0.4595170286641902</v>
      </c>
    </row>
    <row r="1831" spans="1:12" x14ac:dyDescent="0.35">
      <c r="A1831" s="2">
        <v>42353</v>
      </c>
      <c r="B1831" s="1" t="s">
        <v>12</v>
      </c>
      <c r="C1831" s="1" t="s">
        <v>1463</v>
      </c>
      <c r="D1831" s="1" t="s">
        <v>8</v>
      </c>
      <c r="E1831" s="1" t="s">
        <v>22</v>
      </c>
      <c r="F1831" s="18">
        <v>6.16</v>
      </c>
      <c r="G1831" t="s">
        <v>2648</v>
      </c>
      <c r="H1831" s="1">
        <f>IF(COUNTIF(G$2:G1831,G1831)=1,1,0)</f>
        <v>1</v>
      </c>
      <c r="I1831" s="1">
        <v>2</v>
      </c>
      <c r="J1831" s="1">
        <v>0</v>
      </c>
      <c r="K1831" s="1">
        <v>1.9711999999999996</v>
      </c>
      <c r="L1831" s="12">
        <f>VLOOKUP(train[[#This Row],[Sub-Category]],Análisis_ABC_XYZ[[#Headers],[#Data]],4,FALSE)</f>
        <v>0.4595170286641902</v>
      </c>
    </row>
    <row r="1832" spans="1:12" x14ac:dyDescent="0.35">
      <c r="A1832" s="2">
        <v>42354</v>
      </c>
      <c r="B1832" s="1" t="s">
        <v>12</v>
      </c>
      <c r="C1832" s="1" t="s">
        <v>1198</v>
      </c>
      <c r="D1832" s="1" t="s">
        <v>8</v>
      </c>
      <c r="E1832" s="1" t="s">
        <v>11</v>
      </c>
      <c r="F1832" s="18">
        <v>1403.9200000000003</v>
      </c>
      <c r="G1832" t="s">
        <v>6469</v>
      </c>
      <c r="H1832" s="1">
        <f>IF(COUNTIF(G$2:G1832,G1832)=1,1,0)</f>
        <v>1</v>
      </c>
      <c r="I1832" s="1">
        <v>5</v>
      </c>
      <c r="J1832" s="1">
        <v>0.2</v>
      </c>
      <c r="K1832" s="1">
        <v>70.196000000000026</v>
      </c>
      <c r="L1832" s="12">
        <f>VLOOKUP(train[[#This Row],[Sub-Category]],Análisis_ABC_XYZ[[#Headers],[#Data]],4,FALSE)</f>
        <v>0.46529189879902266</v>
      </c>
    </row>
    <row r="1833" spans="1:12" x14ac:dyDescent="0.35">
      <c r="A1833" s="2">
        <v>42354</v>
      </c>
      <c r="B1833" s="1" t="s">
        <v>16</v>
      </c>
      <c r="C1833" s="1" t="s">
        <v>1221</v>
      </c>
      <c r="D1833" s="1" t="s">
        <v>8</v>
      </c>
      <c r="E1833" s="1" t="s">
        <v>11</v>
      </c>
      <c r="F1833" s="18">
        <v>1013.8320000000001</v>
      </c>
      <c r="G1833" t="s">
        <v>3625</v>
      </c>
      <c r="H1833" s="1">
        <f>IF(COUNTIF(G$2:G1833,G1833)=1,1,0)</f>
        <v>1</v>
      </c>
      <c r="I1833" s="1">
        <v>9</v>
      </c>
      <c r="J1833" s="1">
        <v>0.2</v>
      </c>
      <c r="K1833" s="1">
        <v>101.38319999999999</v>
      </c>
      <c r="L1833" s="12">
        <f>VLOOKUP(train[[#This Row],[Sub-Category]],Análisis_ABC_XYZ[[#Headers],[#Data]],4,FALSE)</f>
        <v>0.46529189879902266</v>
      </c>
    </row>
    <row r="1834" spans="1:12" x14ac:dyDescent="0.35">
      <c r="A1834" s="2">
        <v>42354</v>
      </c>
      <c r="B1834" s="1" t="s">
        <v>12</v>
      </c>
      <c r="C1834" s="1" t="s">
        <v>66</v>
      </c>
      <c r="D1834" s="1" t="s">
        <v>26</v>
      </c>
      <c r="E1834" s="1" t="s">
        <v>27</v>
      </c>
      <c r="F1834" s="18">
        <v>627.16800000000012</v>
      </c>
      <c r="G1834" t="s">
        <v>2422</v>
      </c>
      <c r="H1834" s="1">
        <f>IF(COUNTIF(G$2:G1834,G1834)=1,1,0)</f>
        <v>1</v>
      </c>
      <c r="I1834" s="1">
        <v>4</v>
      </c>
      <c r="J1834" s="1">
        <v>0.2</v>
      </c>
      <c r="K1834" s="1">
        <v>70.55639999999994</v>
      </c>
      <c r="L1834" s="12">
        <f>VLOOKUP(train[[#This Row],[Sub-Category]],Análisis_ABC_XYZ[[#Headers],[#Data]],4,FALSE)</f>
        <v>0.41105220110552465</v>
      </c>
    </row>
    <row r="1835" spans="1:12" x14ac:dyDescent="0.35">
      <c r="A1835" s="2">
        <v>42354</v>
      </c>
      <c r="B1835" s="1" t="s">
        <v>12</v>
      </c>
      <c r="C1835" s="1" t="s">
        <v>616</v>
      </c>
      <c r="D1835" s="1" t="s">
        <v>26</v>
      </c>
      <c r="E1835" s="1" t="s">
        <v>56</v>
      </c>
      <c r="F1835" s="18">
        <v>395</v>
      </c>
      <c r="G1835" t="s">
        <v>2422</v>
      </c>
      <c r="H1835" s="1">
        <f>IF(COUNTIF(G$2:G1835,G1835)=1,1,0)</f>
        <v>0</v>
      </c>
      <c r="I1835" s="1">
        <v>5</v>
      </c>
      <c r="J1835" s="1">
        <v>0</v>
      </c>
      <c r="K1835" s="1">
        <v>39.499999999999957</v>
      </c>
      <c r="L1835" s="12">
        <f>VLOOKUP(train[[#This Row],[Sub-Category]],Análisis_ABC_XYZ[[#Headers],[#Data]],4,FALSE)</f>
        <v>0.52062335344040378</v>
      </c>
    </row>
    <row r="1836" spans="1:12" x14ac:dyDescent="0.35">
      <c r="A1836" s="2">
        <v>42354</v>
      </c>
      <c r="B1836" s="1" t="s">
        <v>39</v>
      </c>
      <c r="C1836" s="1" t="s">
        <v>1407</v>
      </c>
      <c r="D1836" s="1" t="s">
        <v>26</v>
      </c>
      <c r="E1836" s="1" t="s">
        <v>56</v>
      </c>
      <c r="F1836" s="18">
        <v>319.96800000000002</v>
      </c>
      <c r="G1836" t="s">
        <v>6901</v>
      </c>
      <c r="H1836" s="1">
        <f>IF(COUNTIF(G$2:G1836,G1836)=1,1,0)</f>
        <v>1</v>
      </c>
      <c r="I1836" s="1">
        <v>4</v>
      </c>
      <c r="J1836" s="1">
        <v>0.2</v>
      </c>
      <c r="K1836" s="1">
        <v>95.990400000000008</v>
      </c>
      <c r="L1836" s="12">
        <f>VLOOKUP(train[[#This Row],[Sub-Category]],Análisis_ABC_XYZ[[#Headers],[#Data]],4,FALSE)</f>
        <v>0.52062335344040378</v>
      </c>
    </row>
    <row r="1837" spans="1:12" x14ac:dyDescent="0.35">
      <c r="A1837" s="2">
        <v>42354</v>
      </c>
      <c r="B1837" s="1" t="s">
        <v>107</v>
      </c>
      <c r="C1837" s="1" t="s">
        <v>1026</v>
      </c>
      <c r="D1837" s="1" t="s">
        <v>26</v>
      </c>
      <c r="E1837" s="1" t="s">
        <v>56</v>
      </c>
      <c r="F1837" s="18">
        <v>99.98</v>
      </c>
      <c r="G1837" t="s">
        <v>4003</v>
      </c>
      <c r="H1837" s="1">
        <f>IF(COUNTIF(G$2:G1837,G1837)=1,1,0)</f>
        <v>1</v>
      </c>
      <c r="I1837" s="1">
        <v>2</v>
      </c>
      <c r="J1837" s="1">
        <v>0</v>
      </c>
      <c r="K1837" s="1">
        <v>7.9983999999999895</v>
      </c>
      <c r="L1837" s="12">
        <f>VLOOKUP(train[[#This Row],[Sub-Category]],Análisis_ABC_XYZ[[#Headers],[#Data]],4,FALSE)</f>
        <v>0.52062335344040378</v>
      </c>
    </row>
    <row r="1838" spans="1:12" x14ac:dyDescent="0.35">
      <c r="A1838" s="2">
        <v>42354</v>
      </c>
      <c r="B1838" s="1" t="s">
        <v>12</v>
      </c>
      <c r="C1838" s="1" t="s">
        <v>347</v>
      </c>
      <c r="D1838" s="1" t="s">
        <v>8</v>
      </c>
      <c r="E1838" s="1" t="s">
        <v>11</v>
      </c>
      <c r="F1838" s="18">
        <v>241.56799999999998</v>
      </c>
      <c r="G1838" t="s">
        <v>2422</v>
      </c>
      <c r="H1838" s="1">
        <f>IF(COUNTIF(G$2:G1838,G1838)=1,1,0)</f>
        <v>0</v>
      </c>
      <c r="I1838" s="1">
        <v>2</v>
      </c>
      <c r="J1838" s="1">
        <v>0.2</v>
      </c>
      <c r="K1838" s="1">
        <v>18.11760000000001</v>
      </c>
      <c r="L1838" s="12">
        <f>VLOOKUP(train[[#This Row],[Sub-Category]],Análisis_ABC_XYZ[[#Headers],[#Data]],4,FALSE)</f>
        <v>0.46529189879902266</v>
      </c>
    </row>
    <row r="1839" spans="1:12" x14ac:dyDescent="0.35">
      <c r="A1839" s="2">
        <v>42354</v>
      </c>
      <c r="B1839" s="1" t="s">
        <v>79</v>
      </c>
      <c r="C1839" s="1" t="s">
        <v>1206</v>
      </c>
      <c r="D1839" s="1" t="s">
        <v>14</v>
      </c>
      <c r="E1839" s="1" t="s">
        <v>36</v>
      </c>
      <c r="F1839" s="18">
        <v>114.2</v>
      </c>
      <c r="G1839" t="s">
        <v>3047</v>
      </c>
      <c r="H1839" s="1">
        <f>IF(COUNTIF(G$2:G1839,G1839)=1,1,0)</f>
        <v>1</v>
      </c>
      <c r="I1839" s="1">
        <v>5</v>
      </c>
      <c r="J1839" s="1">
        <v>0</v>
      </c>
      <c r="K1839" s="1">
        <v>52.531999999999996</v>
      </c>
      <c r="L1839" s="12">
        <f>VLOOKUP(train[[#This Row],[Sub-Category]],Análisis_ABC_XYZ[[#Headers],[#Data]],4,FALSE)</f>
        <v>0.43613829632717294</v>
      </c>
    </row>
    <row r="1840" spans="1:12" x14ac:dyDescent="0.35">
      <c r="A1840" s="2">
        <v>42354</v>
      </c>
      <c r="B1840" s="1" t="s">
        <v>39</v>
      </c>
      <c r="C1840" s="1" t="s">
        <v>1525</v>
      </c>
      <c r="D1840" s="1" t="s">
        <v>8</v>
      </c>
      <c r="E1840" s="1" t="s">
        <v>22</v>
      </c>
      <c r="F1840" s="18">
        <v>56.567999999999998</v>
      </c>
      <c r="G1840" t="s">
        <v>5964</v>
      </c>
      <c r="H1840" s="1">
        <f>IF(COUNTIF(G$2:G1840,G1840)=1,1,0)</f>
        <v>1</v>
      </c>
      <c r="I1840" s="1">
        <v>2</v>
      </c>
      <c r="J1840" s="1">
        <v>0.6</v>
      </c>
      <c r="K1840" s="1">
        <v>-74.952600000000004</v>
      </c>
      <c r="L1840" s="12">
        <f>VLOOKUP(train[[#This Row],[Sub-Category]],Análisis_ABC_XYZ[[#Headers],[#Data]],4,FALSE)</f>
        <v>0.4595170286641902</v>
      </c>
    </row>
    <row r="1841" spans="1:12" x14ac:dyDescent="0.35">
      <c r="A1841" s="2">
        <v>42354</v>
      </c>
      <c r="B1841" s="1" t="s">
        <v>12</v>
      </c>
      <c r="C1841" s="1" t="s">
        <v>706</v>
      </c>
      <c r="D1841" s="1" t="s">
        <v>8</v>
      </c>
      <c r="E1841" s="1" t="s">
        <v>22</v>
      </c>
      <c r="F1841" s="18">
        <v>44.46</v>
      </c>
      <c r="G1841" t="s">
        <v>2422</v>
      </c>
      <c r="H1841" s="1">
        <f>IF(COUNTIF(G$2:G1841,G1841)=1,1,0)</f>
        <v>0</v>
      </c>
      <c r="I1841" s="1">
        <v>2</v>
      </c>
      <c r="J1841" s="1">
        <v>0</v>
      </c>
      <c r="K1841" s="1">
        <v>14.671799999999998</v>
      </c>
      <c r="L1841" s="12">
        <f>VLOOKUP(train[[#This Row],[Sub-Category]],Análisis_ABC_XYZ[[#Headers],[#Data]],4,FALSE)</f>
        <v>0.4595170286641902</v>
      </c>
    </row>
    <row r="1842" spans="1:12" x14ac:dyDescent="0.35">
      <c r="A1842" s="2">
        <v>42354</v>
      </c>
      <c r="B1842" s="1" t="s">
        <v>39</v>
      </c>
      <c r="C1842" s="1" t="s">
        <v>882</v>
      </c>
      <c r="D1842" s="1" t="s">
        <v>14</v>
      </c>
      <c r="E1842" s="1" t="s">
        <v>36</v>
      </c>
      <c r="F1842" s="18">
        <v>36.288000000000011</v>
      </c>
      <c r="G1842" t="s">
        <v>5964</v>
      </c>
      <c r="H1842" s="1">
        <f>IF(COUNTIF(G$2:G1842,G1842)=1,1,0)</f>
        <v>0</v>
      </c>
      <c r="I1842" s="1">
        <v>7</v>
      </c>
      <c r="J1842" s="1">
        <v>0.2</v>
      </c>
      <c r="K1842" s="1">
        <v>12.700800000000001</v>
      </c>
      <c r="L1842" s="12">
        <f>VLOOKUP(train[[#This Row],[Sub-Category]],Análisis_ABC_XYZ[[#Headers],[#Data]],4,FALSE)</f>
        <v>0.43613829632717294</v>
      </c>
    </row>
    <row r="1843" spans="1:12" x14ac:dyDescent="0.35">
      <c r="A1843" s="2">
        <v>42354</v>
      </c>
      <c r="B1843" s="1" t="s">
        <v>107</v>
      </c>
      <c r="C1843" s="1" t="s">
        <v>942</v>
      </c>
      <c r="D1843" s="1" t="s">
        <v>8</v>
      </c>
      <c r="E1843" s="1" t="s">
        <v>22</v>
      </c>
      <c r="F1843" s="18">
        <v>29.46</v>
      </c>
      <c r="G1843" t="s">
        <v>4003</v>
      </c>
      <c r="H1843" s="1">
        <f>IF(COUNTIF(G$2:G1843,G1843)=1,1,0)</f>
        <v>0</v>
      </c>
      <c r="I1843" s="1">
        <v>6</v>
      </c>
      <c r="J1843" s="1">
        <v>0</v>
      </c>
      <c r="K1843" s="1">
        <v>9.7217999999999982</v>
      </c>
      <c r="L1843" s="12">
        <f>VLOOKUP(train[[#This Row],[Sub-Category]],Análisis_ABC_XYZ[[#Headers],[#Data]],4,FALSE)</f>
        <v>0.4595170286641902</v>
      </c>
    </row>
    <row r="1844" spans="1:12" x14ac:dyDescent="0.35">
      <c r="A1844" s="2">
        <v>42354</v>
      </c>
      <c r="B1844" s="1" t="s">
        <v>39</v>
      </c>
      <c r="C1844" s="1" t="s">
        <v>87</v>
      </c>
      <c r="D1844" s="1" t="s">
        <v>8</v>
      </c>
      <c r="E1844" s="1" t="s">
        <v>22</v>
      </c>
      <c r="F1844" s="18">
        <v>8.6240000000000023</v>
      </c>
      <c r="G1844" t="s">
        <v>6901</v>
      </c>
      <c r="H1844" s="1">
        <f>IF(COUNTIF(G$2:G1844,G1844)=1,1,0)</f>
        <v>0</v>
      </c>
      <c r="I1844" s="1">
        <v>7</v>
      </c>
      <c r="J1844" s="1">
        <v>0.6</v>
      </c>
      <c r="K1844" s="1">
        <v>-2.5872000000000011</v>
      </c>
      <c r="L1844" s="12">
        <f>VLOOKUP(train[[#This Row],[Sub-Category]],Análisis_ABC_XYZ[[#Headers],[#Data]],4,FALSE)</f>
        <v>0.4595170286641902</v>
      </c>
    </row>
    <row r="1845" spans="1:12" x14ac:dyDescent="0.35">
      <c r="A1845" s="2">
        <v>42354</v>
      </c>
      <c r="B1845" s="1" t="s">
        <v>16</v>
      </c>
      <c r="C1845" s="1" t="s">
        <v>367</v>
      </c>
      <c r="D1845" s="1" t="s">
        <v>14</v>
      </c>
      <c r="E1845" s="1" t="s">
        <v>91</v>
      </c>
      <c r="F1845" s="18">
        <v>1.984</v>
      </c>
      <c r="G1845" s="1" t="s">
        <v>3625</v>
      </c>
      <c r="H1845" s="1">
        <f>IF(COUNTIF(G$2:G1845,G1845)=1,1,0)</f>
        <v>0</v>
      </c>
      <c r="I1845" s="1">
        <v>2</v>
      </c>
      <c r="J1845" s="1">
        <v>0.2</v>
      </c>
      <c r="K1845" s="1">
        <v>0.66959999999999997</v>
      </c>
      <c r="L1845" s="12">
        <f>VLOOKUP(train[[#This Row],[Sub-Category]],Análisis_ABC_XYZ[[#Headers],[#Data]],4,FALSE)</f>
        <v>0.51168203684699509</v>
      </c>
    </row>
    <row r="1846" spans="1:12" x14ac:dyDescent="0.35">
      <c r="A1846" s="2">
        <v>42354</v>
      </c>
      <c r="B1846" s="1" t="s">
        <v>16</v>
      </c>
      <c r="C1846" s="1" t="s">
        <v>1132</v>
      </c>
      <c r="D1846" s="1" t="s">
        <v>14</v>
      </c>
      <c r="E1846" s="1" t="s">
        <v>29</v>
      </c>
      <c r="F1846" s="18">
        <v>1.1670000000000003</v>
      </c>
      <c r="G1846" s="1" t="s">
        <v>3077</v>
      </c>
      <c r="H1846" s="1">
        <f>IF(COUNTIF(G$2:G1846,G1846)=1,1,0)</f>
        <v>1</v>
      </c>
      <c r="I1846" s="1">
        <v>1</v>
      </c>
      <c r="J1846" s="1">
        <v>0.7</v>
      </c>
      <c r="K1846" s="1">
        <v>-0.85579999999999989</v>
      </c>
      <c r="L1846" s="12">
        <f>VLOOKUP(train[[#This Row],[Sub-Category]],Análisis_ABC_XYZ[[#Headers],[#Data]],4,FALSE)</f>
        <v>0.46881743173671325</v>
      </c>
    </row>
    <row r="1847" spans="1:12" x14ac:dyDescent="0.35">
      <c r="A1847" s="2">
        <v>42355</v>
      </c>
      <c r="B1847" s="1" t="s">
        <v>379</v>
      </c>
      <c r="C1847" s="1" t="s">
        <v>885</v>
      </c>
      <c r="D1847" s="1" t="s">
        <v>14</v>
      </c>
      <c r="E1847" s="1" t="s">
        <v>24</v>
      </c>
      <c r="F1847" s="18">
        <v>40.049999999999997</v>
      </c>
      <c r="G1847" t="s">
        <v>4301</v>
      </c>
      <c r="H1847" s="1">
        <f>IF(COUNTIF(G$2:G1847,G1847)=1,1,0)</f>
        <v>1</v>
      </c>
      <c r="I1847" s="1">
        <v>3</v>
      </c>
      <c r="J1847" s="1">
        <v>0</v>
      </c>
      <c r="K1847" s="1">
        <v>11.213999999999999</v>
      </c>
      <c r="L1847" s="12">
        <f>VLOOKUP(train[[#This Row],[Sub-Category]],Análisis_ABC_XYZ[[#Headers],[#Data]],4,FALSE)</f>
        <v>0.45632477063632687</v>
      </c>
    </row>
    <row r="1848" spans="1:12" x14ac:dyDescent="0.35">
      <c r="A1848" s="2">
        <v>42355</v>
      </c>
      <c r="B1848" s="1" t="s">
        <v>157</v>
      </c>
      <c r="C1848" s="1" t="s">
        <v>1271</v>
      </c>
      <c r="D1848" s="1" t="s">
        <v>14</v>
      </c>
      <c r="E1848" s="1" t="s">
        <v>29</v>
      </c>
      <c r="F1848" s="18">
        <v>5.4840000000000009</v>
      </c>
      <c r="G1848" t="s">
        <v>4564</v>
      </c>
      <c r="H1848" s="1">
        <f>IF(COUNTIF(G$2:G1848,G1848)=1,1,0)</f>
        <v>1</v>
      </c>
      <c r="I1848" s="1">
        <v>4</v>
      </c>
      <c r="J1848" s="1">
        <v>0.7</v>
      </c>
      <c r="K1848" s="1">
        <v>-4.0215999999999994</v>
      </c>
      <c r="L1848" s="12">
        <f>VLOOKUP(train[[#This Row],[Sub-Category]],Análisis_ABC_XYZ[[#Headers],[#Data]],4,FALSE)</f>
        <v>0.46881743173671325</v>
      </c>
    </row>
    <row r="1849" spans="1:12" x14ac:dyDescent="0.35">
      <c r="A1849" s="2">
        <v>42357</v>
      </c>
      <c r="B1849" s="1" t="s">
        <v>119</v>
      </c>
      <c r="C1849" s="1" t="s">
        <v>112</v>
      </c>
      <c r="D1849" s="1" t="s">
        <v>8</v>
      </c>
      <c r="E1849" s="1" t="s">
        <v>11</v>
      </c>
      <c r="F1849" s="18">
        <v>1819.8600000000001</v>
      </c>
      <c r="G1849" t="s">
        <v>2747</v>
      </c>
      <c r="H1849" s="1">
        <f>IF(COUNTIF(G$2:G1849,G1849)=1,1,0)</f>
        <v>1</v>
      </c>
      <c r="I1849" s="1">
        <v>14</v>
      </c>
      <c r="J1849" s="1">
        <v>0</v>
      </c>
      <c r="K1849" s="1">
        <v>163.78740000000002</v>
      </c>
      <c r="L1849" s="12">
        <f>VLOOKUP(train[[#This Row],[Sub-Category]],Análisis_ABC_XYZ[[#Headers],[#Data]],4,FALSE)</f>
        <v>0.46529189879902266</v>
      </c>
    </row>
    <row r="1850" spans="1:12" x14ac:dyDescent="0.35">
      <c r="A1850" s="2">
        <v>42357</v>
      </c>
      <c r="B1850" s="1" t="s">
        <v>12</v>
      </c>
      <c r="C1850" s="1" t="s">
        <v>1355</v>
      </c>
      <c r="D1850" s="1" t="s">
        <v>26</v>
      </c>
      <c r="E1850" s="1" t="s">
        <v>27</v>
      </c>
      <c r="F1850" s="18">
        <v>583.79999999999995</v>
      </c>
      <c r="G1850" t="s">
        <v>3308</v>
      </c>
      <c r="H1850" s="1">
        <f>IF(COUNTIF(G$2:G1850,G1850)=1,1,0)</f>
        <v>1</v>
      </c>
      <c r="I1850" s="1">
        <v>5</v>
      </c>
      <c r="J1850" s="1">
        <v>0.2</v>
      </c>
      <c r="K1850" s="1">
        <v>72.974999999999909</v>
      </c>
      <c r="L1850" s="12">
        <f>VLOOKUP(train[[#This Row],[Sub-Category]],Análisis_ABC_XYZ[[#Headers],[#Data]],4,FALSE)</f>
        <v>0.41105220110552465</v>
      </c>
    </row>
    <row r="1851" spans="1:12" x14ac:dyDescent="0.35">
      <c r="A1851" s="2">
        <v>42357</v>
      </c>
      <c r="B1851" s="1" t="s">
        <v>72</v>
      </c>
      <c r="C1851" s="1" t="s">
        <v>1932</v>
      </c>
      <c r="D1851" s="1" t="s">
        <v>26</v>
      </c>
      <c r="E1851" s="1" t="s">
        <v>27</v>
      </c>
      <c r="F1851" s="18">
        <v>323.97600000000006</v>
      </c>
      <c r="G1851" t="s">
        <v>5467</v>
      </c>
      <c r="H1851" s="1">
        <f>IF(COUNTIF(G$2:G1851,G1851)=1,1,0)</f>
        <v>1</v>
      </c>
      <c r="I1851" s="1">
        <v>3</v>
      </c>
      <c r="J1851" s="1">
        <v>0.2</v>
      </c>
      <c r="K1851" s="1">
        <v>36.44729999999997</v>
      </c>
      <c r="L1851" s="12">
        <f>VLOOKUP(train[[#This Row],[Sub-Category]],Análisis_ABC_XYZ[[#Headers],[#Data]],4,FALSE)</f>
        <v>0.41105220110552465</v>
      </c>
    </row>
    <row r="1852" spans="1:12" x14ac:dyDescent="0.35">
      <c r="A1852" s="2">
        <v>42357</v>
      </c>
      <c r="B1852" s="1" t="s">
        <v>16</v>
      </c>
      <c r="C1852" s="1" t="s">
        <v>448</v>
      </c>
      <c r="D1852" s="1" t="s">
        <v>26</v>
      </c>
      <c r="E1852" s="1" t="s">
        <v>56</v>
      </c>
      <c r="F1852" s="18">
        <v>247.8</v>
      </c>
      <c r="G1852" t="s">
        <v>3818</v>
      </c>
      <c r="H1852" s="1">
        <f>IF(COUNTIF(G$2:G1852,G1852)=1,1,0)</f>
        <v>1</v>
      </c>
      <c r="I1852" s="1">
        <v>5</v>
      </c>
      <c r="J1852" s="1">
        <v>0.2</v>
      </c>
      <c r="K1852" s="1">
        <v>-18.584999999999994</v>
      </c>
      <c r="L1852" s="12">
        <f>VLOOKUP(train[[#This Row],[Sub-Category]],Análisis_ABC_XYZ[[#Headers],[#Data]],4,FALSE)</f>
        <v>0.52062335344040378</v>
      </c>
    </row>
    <row r="1853" spans="1:12" x14ac:dyDescent="0.35">
      <c r="A1853" s="2">
        <v>42357</v>
      </c>
      <c r="B1853" s="1" t="s">
        <v>12</v>
      </c>
      <c r="C1853" s="1" t="s">
        <v>729</v>
      </c>
      <c r="D1853" s="1" t="s">
        <v>26</v>
      </c>
      <c r="E1853" s="1" t="s">
        <v>27</v>
      </c>
      <c r="F1853" s="18">
        <v>211.16800000000001</v>
      </c>
      <c r="G1853" t="s">
        <v>3308</v>
      </c>
      <c r="H1853" s="1">
        <f>IF(COUNTIF(G$2:G1853,G1853)=1,1,0)</f>
        <v>0</v>
      </c>
      <c r="I1853" s="1">
        <v>4</v>
      </c>
      <c r="J1853" s="1">
        <v>0.2</v>
      </c>
      <c r="K1853" s="1">
        <v>15.837600000000009</v>
      </c>
      <c r="L1853" s="12">
        <f>VLOOKUP(train[[#This Row],[Sub-Category]],Análisis_ABC_XYZ[[#Headers],[#Data]],4,FALSE)</f>
        <v>0.41105220110552465</v>
      </c>
    </row>
    <row r="1854" spans="1:12" x14ac:dyDescent="0.35">
      <c r="A1854" s="2">
        <v>42357</v>
      </c>
      <c r="B1854" s="1" t="s">
        <v>119</v>
      </c>
      <c r="C1854" s="1" t="s">
        <v>1053</v>
      </c>
      <c r="D1854" s="1" t="s">
        <v>14</v>
      </c>
      <c r="E1854" s="1" t="s">
        <v>29</v>
      </c>
      <c r="F1854" s="18">
        <v>152.76</v>
      </c>
      <c r="G1854" t="s">
        <v>2747</v>
      </c>
      <c r="H1854" s="1">
        <f>IF(COUNTIF(G$2:G1854,G1854)=1,1,0)</f>
        <v>0</v>
      </c>
      <c r="I1854" s="1">
        <v>6</v>
      </c>
      <c r="J1854" s="1">
        <v>0</v>
      </c>
      <c r="K1854" s="1">
        <v>74.852400000000003</v>
      </c>
      <c r="L1854" s="12">
        <f>VLOOKUP(train[[#This Row],[Sub-Category]],Análisis_ABC_XYZ[[#Headers],[#Data]],4,FALSE)</f>
        <v>0.46881743173671325</v>
      </c>
    </row>
    <row r="1855" spans="1:12" x14ac:dyDescent="0.35">
      <c r="A1855" s="2">
        <v>42357</v>
      </c>
      <c r="B1855" s="1" t="s">
        <v>72</v>
      </c>
      <c r="C1855" s="1" t="s">
        <v>1100</v>
      </c>
      <c r="D1855" s="1" t="s">
        <v>14</v>
      </c>
      <c r="E1855" s="1" t="s">
        <v>20</v>
      </c>
      <c r="F1855" s="18">
        <v>32.591999999999999</v>
      </c>
      <c r="G1855" t="s">
        <v>5467</v>
      </c>
      <c r="H1855" s="1">
        <f>IF(COUNTIF(G$2:G1855,G1855)=1,1,0)</f>
        <v>0</v>
      </c>
      <c r="I1855" s="1">
        <v>3</v>
      </c>
      <c r="J1855" s="1">
        <v>0.2</v>
      </c>
      <c r="K1855" s="1">
        <v>-7.7406000000000006</v>
      </c>
      <c r="L1855" s="12">
        <f>VLOOKUP(train[[#This Row],[Sub-Category]],Análisis_ABC_XYZ[[#Headers],[#Data]],4,FALSE)</f>
        <v>0.44610841445725197</v>
      </c>
    </row>
    <row r="1856" spans="1:12" x14ac:dyDescent="0.35">
      <c r="A1856" s="2">
        <v>42357</v>
      </c>
      <c r="B1856" s="1" t="s">
        <v>12</v>
      </c>
      <c r="C1856" s="1" t="s">
        <v>549</v>
      </c>
      <c r="D1856" s="1" t="s">
        <v>14</v>
      </c>
      <c r="E1856" s="1" t="s">
        <v>91</v>
      </c>
      <c r="F1856" s="18">
        <v>22.549999999999997</v>
      </c>
      <c r="G1856" t="s">
        <v>3308</v>
      </c>
      <c r="H1856" s="1">
        <f>IF(COUNTIF(G$2:G1856,G1856)=1,1,0)</f>
        <v>0</v>
      </c>
      <c r="I1856" s="1">
        <v>5</v>
      </c>
      <c r="J1856" s="1">
        <v>0</v>
      </c>
      <c r="K1856" s="1">
        <v>8.7945000000000011</v>
      </c>
      <c r="L1856" s="12">
        <f>VLOOKUP(train[[#This Row],[Sub-Category]],Análisis_ABC_XYZ[[#Headers],[#Data]],4,FALSE)</f>
        <v>0.51168203684699509</v>
      </c>
    </row>
    <row r="1857" spans="1:12" x14ac:dyDescent="0.35">
      <c r="A1857" s="2">
        <v>42357</v>
      </c>
      <c r="B1857" s="1" t="s">
        <v>72</v>
      </c>
      <c r="C1857" s="1" t="s">
        <v>1872</v>
      </c>
      <c r="D1857" s="1" t="s">
        <v>14</v>
      </c>
      <c r="E1857" s="1" t="s">
        <v>36</v>
      </c>
      <c r="F1857" s="18">
        <v>15.552000000000003</v>
      </c>
      <c r="G1857" t="s">
        <v>5467</v>
      </c>
      <c r="H1857" s="1">
        <f>IF(COUNTIF(G$2:G1857,G1857)=1,1,0)</f>
        <v>0</v>
      </c>
      <c r="I1857" s="1">
        <v>3</v>
      </c>
      <c r="J1857" s="1">
        <v>0.2</v>
      </c>
      <c r="K1857" s="1">
        <v>5.4432</v>
      </c>
      <c r="L1857" s="12">
        <f>VLOOKUP(train[[#This Row],[Sub-Category]],Análisis_ABC_XYZ[[#Headers],[#Data]],4,FALSE)</f>
        <v>0.43613829632717294</v>
      </c>
    </row>
    <row r="1858" spans="1:12" x14ac:dyDescent="0.35">
      <c r="A1858" s="2">
        <v>42357</v>
      </c>
      <c r="B1858" s="1" t="s">
        <v>12</v>
      </c>
      <c r="C1858" s="1" t="s">
        <v>637</v>
      </c>
      <c r="D1858" s="1" t="s">
        <v>14</v>
      </c>
      <c r="E1858" s="1" t="s">
        <v>15</v>
      </c>
      <c r="F1858" s="18">
        <v>14.62</v>
      </c>
      <c r="G1858" t="s">
        <v>3308</v>
      </c>
      <c r="H1858" s="1">
        <f>IF(COUNTIF(G$2:G1858,G1858)=1,1,0)</f>
        <v>0</v>
      </c>
      <c r="I1858" s="1">
        <v>2</v>
      </c>
      <c r="J1858" s="1">
        <v>0</v>
      </c>
      <c r="K1858" s="1">
        <v>6.8713999999999995</v>
      </c>
      <c r="L1858" s="12">
        <f>VLOOKUP(train[[#This Row],[Sub-Category]],Análisis_ABC_XYZ[[#Headers],[#Data]],4,FALSE)</f>
        <v>0.4647369236065339</v>
      </c>
    </row>
    <row r="1859" spans="1:12" x14ac:dyDescent="0.35">
      <c r="A1859" s="2">
        <v>42357</v>
      </c>
      <c r="B1859" s="1" t="s">
        <v>119</v>
      </c>
      <c r="C1859" s="1" t="s">
        <v>579</v>
      </c>
      <c r="D1859" s="1" t="s">
        <v>14</v>
      </c>
      <c r="E1859" s="1" t="s">
        <v>182</v>
      </c>
      <c r="F1859" s="18">
        <v>7.27</v>
      </c>
      <c r="G1859" t="s">
        <v>2747</v>
      </c>
      <c r="H1859" s="1">
        <f>IF(COUNTIF(G$2:G1859,G1859)=1,1,0)</f>
        <v>0</v>
      </c>
      <c r="I1859" s="1">
        <v>1</v>
      </c>
      <c r="J1859" s="1">
        <v>0</v>
      </c>
      <c r="K1859" s="1">
        <v>1.9629000000000003</v>
      </c>
      <c r="L1859" s="12">
        <f>VLOOKUP(train[[#This Row],[Sub-Category]],Análisis_ABC_XYZ[[#Headers],[#Data]],4,FALSE)</f>
        <v>0.53938093436526824</v>
      </c>
    </row>
    <row r="1860" spans="1:12" x14ac:dyDescent="0.35">
      <c r="A1860" s="2">
        <v>42357</v>
      </c>
      <c r="B1860" s="1" t="s">
        <v>16</v>
      </c>
      <c r="C1860" s="1" t="s">
        <v>447</v>
      </c>
      <c r="D1860" s="1" t="s">
        <v>14</v>
      </c>
      <c r="E1860" s="1" t="s">
        <v>29</v>
      </c>
      <c r="F1860" s="18">
        <v>4.8120000000000003</v>
      </c>
      <c r="G1860" t="s">
        <v>3818</v>
      </c>
      <c r="H1860" s="1">
        <f>IF(COUNTIF(G$2:G1860,G1860)=1,1,0)</f>
        <v>0</v>
      </c>
      <c r="I1860" s="1">
        <v>2</v>
      </c>
      <c r="J1860" s="1">
        <v>0.7</v>
      </c>
      <c r="K1860" s="1">
        <v>-3.6891999999999996</v>
      </c>
      <c r="L1860" s="12">
        <f>VLOOKUP(train[[#This Row],[Sub-Category]],Análisis_ABC_XYZ[[#Headers],[#Data]],4,FALSE)</f>
        <v>0.46881743173671325</v>
      </c>
    </row>
    <row r="1861" spans="1:12" x14ac:dyDescent="0.35">
      <c r="A1861" s="2">
        <v>42358</v>
      </c>
      <c r="B1861" s="1" t="s">
        <v>107</v>
      </c>
      <c r="C1861" s="1" t="s">
        <v>922</v>
      </c>
      <c r="D1861" s="1" t="s">
        <v>8</v>
      </c>
      <c r="E1861" s="1" t="s">
        <v>18</v>
      </c>
      <c r="F1861" s="18">
        <v>2244.48</v>
      </c>
      <c r="G1861" t="s">
        <v>4407</v>
      </c>
      <c r="H1861" s="1">
        <f>IF(COUNTIF(G$2:G1861,G1861)=1,1,0)</f>
        <v>1</v>
      </c>
      <c r="I1861" s="1">
        <v>7</v>
      </c>
      <c r="J1861" s="1">
        <v>0</v>
      </c>
      <c r="K1861" s="1">
        <v>493.78559999999993</v>
      </c>
      <c r="L1861" s="12">
        <f>VLOOKUP(train[[#This Row],[Sub-Category]],Análisis_ABC_XYZ[[#Headers],[#Data]],4,FALSE)</f>
        <v>0.55975208308209756</v>
      </c>
    </row>
    <row r="1862" spans="1:12" x14ac:dyDescent="0.35">
      <c r="A1862" s="2">
        <v>42358</v>
      </c>
      <c r="B1862" s="1" t="s">
        <v>84</v>
      </c>
      <c r="C1862" s="1" t="s">
        <v>1570</v>
      </c>
      <c r="D1862" s="1" t="s">
        <v>14</v>
      </c>
      <c r="E1862" s="1" t="s">
        <v>29</v>
      </c>
      <c r="F1862" s="18">
        <v>1103.97</v>
      </c>
      <c r="G1862" t="s">
        <v>2407</v>
      </c>
      <c r="H1862" s="1">
        <f>IF(COUNTIF(G$2:G1862,G1862)=1,1,0)</f>
        <v>1</v>
      </c>
      <c r="I1862" s="1">
        <v>3</v>
      </c>
      <c r="J1862" s="1">
        <v>0</v>
      </c>
      <c r="K1862" s="1">
        <v>496.78649999999993</v>
      </c>
      <c r="L1862" s="12">
        <f>VLOOKUP(train[[#This Row],[Sub-Category]],Análisis_ABC_XYZ[[#Headers],[#Data]],4,FALSE)</f>
        <v>0.46881743173671325</v>
      </c>
    </row>
    <row r="1863" spans="1:12" x14ac:dyDescent="0.35">
      <c r="A1863" s="2">
        <v>42358</v>
      </c>
      <c r="B1863" s="1" t="s">
        <v>111</v>
      </c>
      <c r="C1863" s="1" t="s">
        <v>210</v>
      </c>
      <c r="D1863" s="1" t="s">
        <v>8</v>
      </c>
      <c r="E1863" s="1" t="s">
        <v>11</v>
      </c>
      <c r="F1863" s="18">
        <v>662.88</v>
      </c>
      <c r="G1863" t="s">
        <v>3873</v>
      </c>
      <c r="H1863" s="1">
        <f>IF(COUNTIF(G$2:G1863,G1863)=1,1,0)</f>
        <v>1</v>
      </c>
      <c r="I1863" s="1">
        <v>3</v>
      </c>
      <c r="J1863" s="1">
        <v>0.2</v>
      </c>
      <c r="K1863" s="1">
        <v>74.573999999999955</v>
      </c>
      <c r="L1863" s="12">
        <f>VLOOKUP(train[[#This Row],[Sub-Category]],Análisis_ABC_XYZ[[#Headers],[#Data]],4,FALSE)</f>
        <v>0.46529189879902266</v>
      </c>
    </row>
    <row r="1864" spans="1:12" x14ac:dyDescent="0.35">
      <c r="A1864" s="2">
        <v>42358</v>
      </c>
      <c r="B1864" s="1" t="s">
        <v>12</v>
      </c>
      <c r="C1864" s="1" t="s">
        <v>633</v>
      </c>
      <c r="D1864" s="1" t="s">
        <v>14</v>
      </c>
      <c r="E1864" s="1" t="s">
        <v>29</v>
      </c>
      <c r="F1864" s="18">
        <v>487.98400000000004</v>
      </c>
      <c r="G1864" t="s">
        <v>2436</v>
      </c>
      <c r="H1864" s="1">
        <f>IF(COUNTIF(G$2:G1864,G1864)=1,1,0)</f>
        <v>1</v>
      </c>
      <c r="I1864" s="1">
        <v>2</v>
      </c>
      <c r="J1864" s="1">
        <v>0.2</v>
      </c>
      <c r="K1864" s="1">
        <v>152.49499999999998</v>
      </c>
      <c r="L1864" s="12">
        <f>VLOOKUP(train[[#This Row],[Sub-Category]],Análisis_ABC_XYZ[[#Headers],[#Data]],4,FALSE)</f>
        <v>0.46881743173671325</v>
      </c>
    </row>
    <row r="1865" spans="1:12" x14ac:dyDescent="0.35">
      <c r="A1865" s="2">
        <v>42358</v>
      </c>
      <c r="B1865" s="1" t="s">
        <v>107</v>
      </c>
      <c r="C1865" s="1" t="s">
        <v>401</v>
      </c>
      <c r="D1865" s="1" t="s">
        <v>8</v>
      </c>
      <c r="E1865" s="1" t="s">
        <v>18</v>
      </c>
      <c r="F1865" s="18">
        <v>455.1</v>
      </c>
      <c r="G1865" t="s">
        <v>4407</v>
      </c>
      <c r="H1865" s="1">
        <f>IF(COUNTIF(G$2:G1865,G1865)=1,1,0)</f>
        <v>0</v>
      </c>
      <c r="I1865" s="1">
        <v>2</v>
      </c>
      <c r="J1865" s="1">
        <v>0</v>
      </c>
      <c r="K1865" s="1">
        <v>100.12200000000001</v>
      </c>
      <c r="L1865" s="12">
        <f>VLOOKUP(train[[#This Row],[Sub-Category]],Análisis_ABC_XYZ[[#Headers],[#Data]],4,FALSE)</f>
        <v>0.55975208308209756</v>
      </c>
    </row>
    <row r="1866" spans="1:12" x14ac:dyDescent="0.35">
      <c r="A1866" s="2">
        <v>42358</v>
      </c>
      <c r="B1866" s="1" t="s">
        <v>145</v>
      </c>
      <c r="C1866" s="1" t="s">
        <v>1665</v>
      </c>
      <c r="D1866" s="1" t="s">
        <v>26</v>
      </c>
      <c r="E1866" s="1" t="s">
        <v>56</v>
      </c>
      <c r="F1866" s="18">
        <v>447.94399999999996</v>
      </c>
      <c r="G1866" t="s">
        <v>6744</v>
      </c>
      <c r="H1866" s="1">
        <f>IF(COUNTIF(G$2:G1866,G1866)=1,1,0)</f>
        <v>1</v>
      </c>
      <c r="I1866" s="1">
        <v>7</v>
      </c>
      <c r="J1866" s="1">
        <v>0.2</v>
      </c>
      <c r="K1866" s="1">
        <v>89.588799999999992</v>
      </c>
      <c r="L1866" s="12">
        <f>VLOOKUP(train[[#This Row],[Sub-Category]],Análisis_ABC_XYZ[[#Headers],[#Data]],4,FALSE)</f>
        <v>0.52062335344040378</v>
      </c>
    </row>
    <row r="1867" spans="1:12" x14ac:dyDescent="0.35">
      <c r="A1867" s="2">
        <v>42358</v>
      </c>
      <c r="B1867" s="1" t="s">
        <v>104</v>
      </c>
      <c r="C1867" s="1" t="s">
        <v>302</v>
      </c>
      <c r="D1867" s="1" t="s">
        <v>26</v>
      </c>
      <c r="E1867" s="1" t="s">
        <v>56</v>
      </c>
      <c r="F1867" s="18">
        <v>71.975999999999999</v>
      </c>
      <c r="G1867" t="s">
        <v>4929</v>
      </c>
      <c r="H1867" s="1">
        <f>IF(COUNTIF(G$2:G1867,G1867)=1,1,0)</f>
        <v>1</v>
      </c>
      <c r="I1867" s="1">
        <v>3</v>
      </c>
      <c r="J1867" s="1">
        <v>0.2</v>
      </c>
      <c r="K1867" s="1">
        <v>21.592800000000011</v>
      </c>
      <c r="L1867" s="12">
        <f>VLOOKUP(train[[#This Row],[Sub-Category]],Análisis_ABC_XYZ[[#Headers],[#Data]],4,FALSE)</f>
        <v>0.52062335344040378</v>
      </c>
    </row>
    <row r="1868" spans="1:12" x14ac:dyDescent="0.35">
      <c r="A1868" s="2">
        <v>42358</v>
      </c>
      <c r="B1868" s="1" t="s">
        <v>39</v>
      </c>
      <c r="C1868" s="1" t="s">
        <v>1027</v>
      </c>
      <c r="D1868" s="1" t="s">
        <v>26</v>
      </c>
      <c r="E1868" s="1" t="s">
        <v>56</v>
      </c>
      <c r="F1868" s="18">
        <v>65.44</v>
      </c>
      <c r="G1868" t="s">
        <v>4707</v>
      </c>
      <c r="H1868" s="1">
        <f>IF(COUNTIF(G$2:G1868,G1868)=1,1,0)</f>
        <v>1</v>
      </c>
      <c r="I1868" s="1">
        <v>5</v>
      </c>
      <c r="J1868" s="1">
        <v>0.2</v>
      </c>
      <c r="K1868" s="1">
        <v>-8.1800000000000033</v>
      </c>
      <c r="L1868" s="12">
        <f>VLOOKUP(train[[#This Row],[Sub-Category]],Análisis_ABC_XYZ[[#Headers],[#Data]],4,FALSE)</f>
        <v>0.52062335344040378</v>
      </c>
    </row>
    <row r="1869" spans="1:12" x14ac:dyDescent="0.35">
      <c r="A1869" s="2">
        <v>42358</v>
      </c>
      <c r="B1869" s="1" t="s">
        <v>104</v>
      </c>
      <c r="C1869" s="1" t="s">
        <v>267</v>
      </c>
      <c r="D1869" s="1" t="s">
        <v>8</v>
      </c>
      <c r="E1869" s="1" t="s">
        <v>11</v>
      </c>
      <c r="F1869" s="18">
        <v>242.35200000000003</v>
      </c>
      <c r="G1869" t="s">
        <v>4929</v>
      </c>
      <c r="H1869" s="1">
        <f>IF(COUNTIF(G$2:G1869,G1869)=1,1,0)</f>
        <v>0</v>
      </c>
      <c r="I1869" s="1">
        <v>3</v>
      </c>
      <c r="J1869" s="1">
        <v>0.2</v>
      </c>
      <c r="K1869" s="1">
        <v>-42.411600000000035</v>
      </c>
      <c r="L1869" s="12">
        <f>VLOOKUP(train[[#This Row],[Sub-Category]],Análisis_ABC_XYZ[[#Headers],[#Data]],4,FALSE)</f>
        <v>0.46529189879902266</v>
      </c>
    </row>
    <row r="1870" spans="1:12" x14ac:dyDescent="0.35">
      <c r="A1870" s="2">
        <v>42358</v>
      </c>
      <c r="B1870" s="1" t="s">
        <v>104</v>
      </c>
      <c r="C1870" s="1" t="s">
        <v>510</v>
      </c>
      <c r="D1870" s="1" t="s">
        <v>14</v>
      </c>
      <c r="E1870" s="1" t="s">
        <v>36</v>
      </c>
      <c r="F1870" s="18">
        <v>221.92000000000002</v>
      </c>
      <c r="G1870" t="s">
        <v>4929</v>
      </c>
      <c r="H1870" s="1">
        <f>IF(COUNTIF(G$2:G1870,G1870)=1,1,0)</f>
        <v>0</v>
      </c>
      <c r="I1870" s="1">
        <v>5</v>
      </c>
      <c r="J1870" s="1">
        <v>0.2</v>
      </c>
      <c r="K1870" s="1">
        <v>77.671999999999983</v>
      </c>
      <c r="L1870" s="12">
        <f>VLOOKUP(train[[#This Row],[Sub-Category]],Análisis_ABC_XYZ[[#Headers],[#Data]],4,FALSE)</f>
        <v>0.43613829632717294</v>
      </c>
    </row>
    <row r="1871" spans="1:12" x14ac:dyDescent="0.35">
      <c r="A1871" s="2">
        <v>42358</v>
      </c>
      <c r="B1871" s="1" t="s">
        <v>89</v>
      </c>
      <c r="C1871" s="1" t="s">
        <v>1530</v>
      </c>
      <c r="D1871" s="1" t="s">
        <v>8</v>
      </c>
      <c r="E1871" s="1" t="s">
        <v>11</v>
      </c>
      <c r="F1871" s="18">
        <v>192.18600000000004</v>
      </c>
      <c r="G1871" t="s">
        <v>6556</v>
      </c>
      <c r="H1871" s="1">
        <f>IF(COUNTIF(G$2:G1871,G1871)=1,1,0)</f>
        <v>1</v>
      </c>
      <c r="I1871" s="1">
        <v>3</v>
      </c>
      <c r="J1871" s="1">
        <v>0.1</v>
      </c>
      <c r="K1871" s="1">
        <v>36.3018</v>
      </c>
      <c r="L1871" s="12">
        <f>VLOOKUP(train[[#This Row],[Sub-Category]],Análisis_ABC_XYZ[[#Headers],[#Data]],4,FALSE)</f>
        <v>0.46529189879902266</v>
      </c>
    </row>
    <row r="1872" spans="1:12" x14ac:dyDescent="0.35">
      <c r="A1872" s="2">
        <v>42358</v>
      </c>
      <c r="B1872" s="1" t="s">
        <v>157</v>
      </c>
      <c r="C1872" s="1" t="s">
        <v>172</v>
      </c>
      <c r="D1872" s="1" t="s">
        <v>8</v>
      </c>
      <c r="E1872" s="1" t="s">
        <v>22</v>
      </c>
      <c r="F1872" s="18">
        <v>190.84800000000001</v>
      </c>
      <c r="G1872" t="s">
        <v>6551</v>
      </c>
      <c r="H1872" s="1">
        <f>IF(COUNTIF(G$2:G1872,G1872)=1,1,0)</f>
        <v>1</v>
      </c>
      <c r="I1872" s="1">
        <v>3</v>
      </c>
      <c r="J1872" s="1">
        <v>0.2</v>
      </c>
      <c r="K1872" s="1">
        <v>-21.470400000000026</v>
      </c>
      <c r="L1872" s="12">
        <f>VLOOKUP(train[[#This Row],[Sub-Category]],Análisis_ABC_XYZ[[#Headers],[#Data]],4,FALSE)</f>
        <v>0.4595170286641902</v>
      </c>
    </row>
    <row r="1873" spans="1:12" x14ac:dyDescent="0.35">
      <c r="A1873" s="2">
        <v>42358</v>
      </c>
      <c r="B1873" s="1" t="s">
        <v>12</v>
      </c>
      <c r="C1873" s="1" t="s">
        <v>1633</v>
      </c>
      <c r="D1873" s="1" t="s">
        <v>14</v>
      </c>
      <c r="E1873" s="1" t="s">
        <v>29</v>
      </c>
      <c r="F1873" s="18">
        <v>155.12</v>
      </c>
      <c r="G1873" t="s">
        <v>2436</v>
      </c>
      <c r="H1873" s="1">
        <f>IF(COUNTIF(G$2:G1873,G1873)=1,1,0)</f>
        <v>0</v>
      </c>
      <c r="I1873" s="1">
        <v>5</v>
      </c>
      <c r="J1873" s="1">
        <v>0.2</v>
      </c>
      <c r="K1873" s="1">
        <v>50.413999999999987</v>
      </c>
      <c r="L1873" s="12">
        <f>VLOOKUP(train[[#This Row],[Sub-Category]],Análisis_ABC_XYZ[[#Headers],[#Data]],4,FALSE)</f>
        <v>0.46881743173671325</v>
      </c>
    </row>
    <row r="1874" spans="1:12" x14ac:dyDescent="0.35">
      <c r="A1874" s="2">
        <v>42358</v>
      </c>
      <c r="B1874" s="1" t="s">
        <v>107</v>
      </c>
      <c r="C1874" s="1" t="s">
        <v>921</v>
      </c>
      <c r="D1874" s="1" t="s">
        <v>14</v>
      </c>
      <c r="E1874" s="1" t="s">
        <v>20</v>
      </c>
      <c r="F1874" s="18">
        <v>122.48</v>
      </c>
      <c r="G1874" t="s">
        <v>4407</v>
      </c>
      <c r="H1874" s="1">
        <f>IF(COUNTIF(G$2:G1874,G1874)=1,1,0)</f>
        <v>0</v>
      </c>
      <c r="I1874" s="1">
        <v>2</v>
      </c>
      <c r="J1874" s="1">
        <v>0</v>
      </c>
      <c r="K1874" s="1">
        <v>0</v>
      </c>
      <c r="L1874" s="12">
        <f>VLOOKUP(train[[#This Row],[Sub-Category]],Análisis_ABC_XYZ[[#Headers],[#Data]],4,FALSE)</f>
        <v>0.44610841445725197</v>
      </c>
    </row>
    <row r="1875" spans="1:12" x14ac:dyDescent="0.35">
      <c r="A1875" s="2">
        <v>42358</v>
      </c>
      <c r="B1875" s="1" t="s">
        <v>107</v>
      </c>
      <c r="C1875" s="1" t="s">
        <v>409</v>
      </c>
      <c r="D1875" s="1" t="s">
        <v>14</v>
      </c>
      <c r="E1875" s="1" t="s">
        <v>29</v>
      </c>
      <c r="F1875" s="18">
        <v>62.31</v>
      </c>
      <c r="G1875" t="s">
        <v>4407</v>
      </c>
      <c r="H1875" s="1">
        <f>IF(COUNTIF(G$2:G1875,G1875)=1,1,0)</f>
        <v>0</v>
      </c>
      <c r="I1875" s="1">
        <v>3</v>
      </c>
      <c r="J1875" s="1">
        <v>0</v>
      </c>
      <c r="K1875" s="1">
        <v>29.285699999999999</v>
      </c>
      <c r="L1875" s="12">
        <f>VLOOKUP(train[[#This Row],[Sub-Category]],Análisis_ABC_XYZ[[#Headers],[#Data]],4,FALSE)</f>
        <v>0.46881743173671325</v>
      </c>
    </row>
    <row r="1876" spans="1:12" x14ac:dyDescent="0.35">
      <c r="A1876" s="2">
        <v>42358</v>
      </c>
      <c r="B1876" s="1" t="s">
        <v>104</v>
      </c>
      <c r="C1876" s="1" t="s">
        <v>1487</v>
      </c>
      <c r="D1876" s="1" t="s">
        <v>8</v>
      </c>
      <c r="E1876" s="1" t="s">
        <v>22</v>
      </c>
      <c r="F1876" s="18">
        <v>51.967999999999996</v>
      </c>
      <c r="G1876" t="s">
        <v>4929</v>
      </c>
      <c r="H1876" s="1">
        <f>IF(COUNTIF(G$2:G1876,G1876)=1,1,0)</f>
        <v>0</v>
      </c>
      <c r="I1876" s="1">
        <v>2</v>
      </c>
      <c r="J1876" s="1">
        <v>0.2</v>
      </c>
      <c r="K1876" s="1">
        <v>10.393599999999998</v>
      </c>
      <c r="L1876" s="12">
        <f>VLOOKUP(train[[#This Row],[Sub-Category]],Análisis_ABC_XYZ[[#Headers],[#Data]],4,FALSE)</f>
        <v>0.4595170286641902</v>
      </c>
    </row>
    <row r="1877" spans="1:12" x14ac:dyDescent="0.35">
      <c r="A1877" s="2">
        <v>42358</v>
      </c>
      <c r="B1877" s="1" t="s">
        <v>12</v>
      </c>
      <c r="C1877" s="1" t="s">
        <v>1631</v>
      </c>
      <c r="D1877" s="1" t="s">
        <v>14</v>
      </c>
      <c r="E1877" s="1" t="s">
        <v>24</v>
      </c>
      <c r="F1877" s="18">
        <v>47.3</v>
      </c>
      <c r="G1877" t="s">
        <v>2436</v>
      </c>
      <c r="H1877" s="1">
        <f>IF(COUNTIF(G$2:G1877,G1877)=1,1,0)</f>
        <v>0</v>
      </c>
      <c r="I1877" s="1">
        <v>2</v>
      </c>
      <c r="J1877" s="1">
        <v>0</v>
      </c>
      <c r="K1877" s="1">
        <v>12.298000000000002</v>
      </c>
      <c r="L1877" s="12">
        <f>VLOOKUP(train[[#This Row],[Sub-Category]],Análisis_ABC_XYZ[[#Headers],[#Data]],4,FALSE)</f>
        <v>0.45632477063632687</v>
      </c>
    </row>
    <row r="1878" spans="1:12" x14ac:dyDescent="0.35">
      <c r="A1878" s="2">
        <v>42358</v>
      </c>
      <c r="B1878" s="1" t="s">
        <v>111</v>
      </c>
      <c r="C1878" s="1" t="s">
        <v>1104</v>
      </c>
      <c r="D1878" s="1" t="s">
        <v>14</v>
      </c>
      <c r="E1878" s="1" t="s">
        <v>31</v>
      </c>
      <c r="F1878" s="18">
        <v>43.512</v>
      </c>
      <c r="G1878" t="s">
        <v>3873</v>
      </c>
      <c r="H1878" s="1">
        <f>IF(COUNTIF(G$2:G1878,G1878)=1,1,0)</f>
        <v>0</v>
      </c>
      <c r="I1878" s="1">
        <v>7</v>
      </c>
      <c r="J1878" s="1">
        <v>0.2</v>
      </c>
      <c r="K1878" s="1">
        <v>3.8073000000000015</v>
      </c>
      <c r="L1878" s="12">
        <f>VLOOKUP(train[[#This Row],[Sub-Category]],Análisis_ABC_XYZ[[#Headers],[#Data]],4,FALSE)</f>
        <v>0.49507917887403441</v>
      </c>
    </row>
    <row r="1879" spans="1:12" x14ac:dyDescent="0.35">
      <c r="A1879" s="2">
        <v>42358</v>
      </c>
      <c r="B1879" s="1" t="s">
        <v>37</v>
      </c>
      <c r="C1879" s="1" t="s">
        <v>310</v>
      </c>
      <c r="D1879" s="1" t="s">
        <v>14</v>
      </c>
      <c r="E1879" s="1" t="s">
        <v>15</v>
      </c>
      <c r="F1879" s="18">
        <v>31.049999999999997</v>
      </c>
      <c r="G1879" t="s">
        <v>4064</v>
      </c>
      <c r="H1879" s="1">
        <f>IF(COUNTIF(G$2:G1879,G1879)=1,1,0)</f>
        <v>1</v>
      </c>
      <c r="I1879" s="1">
        <v>3</v>
      </c>
      <c r="J1879" s="1">
        <v>0</v>
      </c>
      <c r="K1879" s="1">
        <v>14.904</v>
      </c>
      <c r="L1879" s="12">
        <f>VLOOKUP(train[[#This Row],[Sub-Category]],Análisis_ABC_XYZ[[#Headers],[#Data]],4,FALSE)</f>
        <v>0.4647369236065339</v>
      </c>
    </row>
    <row r="1880" spans="1:12" x14ac:dyDescent="0.35">
      <c r="A1880" s="2">
        <v>42358</v>
      </c>
      <c r="B1880" s="1" t="s">
        <v>111</v>
      </c>
      <c r="C1880" s="1" t="s">
        <v>1143</v>
      </c>
      <c r="D1880" s="1" t="s">
        <v>14</v>
      </c>
      <c r="E1880" s="1" t="s">
        <v>36</v>
      </c>
      <c r="F1880" s="18">
        <v>25.920000000000005</v>
      </c>
      <c r="G1880" t="s">
        <v>3873</v>
      </c>
      <c r="H1880" s="1">
        <f>IF(COUNTIF(G$2:G1880,G1880)=1,1,0)</f>
        <v>0</v>
      </c>
      <c r="I1880" s="1">
        <v>5</v>
      </c>
      <c r="J1880" s="1">
        <v>0.2</v>
      </c>
      <c r="K1880" s="1">
        <v>9.0719999999999992</v>
      </c>
      <c r="L1880" s="12">
        <f>VLOOKUP(train[[#This Row],[Sub-Category]],Análisis_ABC_XYZ[[#Headers],[#Data]],4,FALSE)</f>
        <v>0.43613829632717294</v>
      </c>
    </row>
    <row r="1881" spans="1:12" x14ac:dyDescent="0.35">
      <c r="A1881" s="2">
        <v>42358</v>
      </c>
      <c r="B1881" s="1" t="s">
        <v>39</v>
      </c>
      <c r="C1881" s="1" t="s">
        <v>599</v>
      </c>
      <c r="D1881" s="1" t="s">
        <v>14</v>
      </c>
      <c r="E1881" s="1" t="s">
        <v>31</v>
      </c>
      <c r="F1881" s="18">
        <v>19.431999999999995</v>
      </c>
      <c r="G1881" t="s">
        <v>4707</v>
      </c>
      <c r="H1881" s="1">
        <f>IF(COUNTIF(G$2:G1881,G1881)=1,1,0)</f>
        <v>0</v>
      </c>
      <c r="I1881" s="1">
        <v>2</v>
      </c>
      <c r="J1881" s="1">
        <v>0.8</v>
      </c>
      <c r="K1881" s="1">
        <v>-49.551600000000022</v>
      </c>
      <c r="L1881" s="12">
        <f>VLOOKUP(train[[#This Row],[Sub-Category]],Análisis_ABC_XYZ[[#Headers],[#Data]],4,FALSE)</f>
        <v>0.49507917887403441</v>
      </c>
    </row>
    <row r="1882" spans="1:12" x14ac:dyDescent="0.35">
      <c r="A1882" s="2">
        <v>42358</v>
      </c>
      <c r="B1882" s="1" t="s">
        <v>104</v>
      </c>
      <c r="C1882" s="1" t="s">
        <v>1507</v>
      </c>
      <c r="D1882" s="1" t="s">
        <v>14</v>
      </c>
      <c r="E1882" s="1" t="s">
        <v>36</v>
      </c>
      <c r="F1882" s="18">
        <v>8.4480000000000004</v>
      </c>
      <c r="G1882" t="s">
        <v>4929</v>
      </c>
      <c r="H1882" s="1">
        <f>IF(COUNTIF(G$2:G1882,G1882)=1,1,0)</f>
        <v>0</v>
      </c>
      <c r="I1882" s="1">
        <v>2</v>
      </c>
      <c r="J1882" s="1">
        <v>0.2</v>
      </c>
      <c r="K1882" s="1">
        <v>2.6399999999999997</v>
      </c>
      <c r="L1882" s="12">
        <f>VLOOKUP(train[[#This Row],[Sub-Category]],Análisis_ABC_XYZ[[#Headers],[#Data]],4,FALSE)</f>
        <v>0.43613829632717294</v>
      </c>
    </row>
    <row r="1883" spans="1:12" x14ac:dyDescent="0.35">
      <c r="A1883" s="2">
        <v>42358</v>
      </c>
      <c r="B1883" s="1" t="s">
        <v>12</v>
      </c>
      <c r="C1883" s="1" t="s">
        <v>1632</v>
      </c>
      <c r="D1883" s="1" t="s">
        <v>14</v>
      </c>
      <c r="E1883" s="1" t="s">
        <v>24</v>
      </c>
      <c r="F1883" s="18">
        <v>4.13</v>
      </c>
      <c r="G1883" t="s">
        <v>2436</v>
      </c>
      <c r="H1883" s="1">
        <f>IF(COUNTIF(G$2:G1883,G1883)=1,1,0)</f>
        <v>0</v>
      </c>
      <c r="I1883" s="1">
        <v>1</v>
      </c>
      <c r="J1883" s="1">
        <v>0</v>
      </c>
      <c r="K1883" s="1">
        <v>1.1564000000000001</v>
      </c>
      <c r="L1883" s="12">
        <f>VLOOKUP(train[[#This Row],[Sub-Category]],Análisis_ABC_XYZ[[#Headers],[#Data]],4,FALSE)</f>
        <v>0.45632477063632687</v>
      </c>
    </row>
    <row r="1884" spans="1:12" x14ac:dyDescent="0.35">
      <c r="A1884" s="2">
        <v>42358</v>
      </c>
      <c r="B1884" s="1" t="s">
        <v>84</v>
      </c>
      <c r="C1884" s="1" t="s">
        <v>1719</v>
      </c>
      <c r="D1884" s="1" t="s">
        <v>14</v>
      </c>
      <c r="E1884" s="1" t="s">
        <v>15</v>
      </c>
      <c r="F1884" s="18">
        <v>3.69</v>
      </c>
      <c r="G1884" t="s">
        <v>2407</v>
      </c>
      <c r="H1884" s="1">
        <f>IF(COUNTIF(G$2:G1884,G1884)=1,1,0)</f>
        <v>0</v>
      </c>
      <c r="I1884" s="1">
        <v>1</v>
      </c>
      <c r="J1884" s="1">
        <v>0</v>
      </c>
      <c r="K1884" s="1">
        <v>1.7343</v>
      </c>
      <c r="L1884" s="12">
        <f>VLOOKUP(train[[#This Row],[Sub-Category]],Análisis_ABC_XYZ[[#Headers],[#Data]],4,FALSE)</f>
        <v>0.4647369236065339</v>
      </c>
    </row>
    <row r="1885" spans="1:12" x14ac:dyDescent="0.35">
      <c r="A1885" s="2">
        <v>42359</v>
      </c>
      <c r="B1885" s="1" t="s">
        <v>12</v>
      </c>
      <c r="C1885" s="1" t="s">
        <v>210</v>
      </c>
      <c r="D1885" s="1" t="s">
        <v>8</v>
      </c>
      <c r="E1885" s="1" t="s">
        <v>11</v>
      </c>
      <c r="F1885" s="18">
        <v>1325.76</v>
      </c>
      <c r="G1885" t="s">
        <v>6184</v>
      </c>
      <c r="H1885" s="1">
        <f>IF(COUNTIF(G$2:G1885,G1885)=1,1,0)</f>
        <v>1</v>
      </c>
      <c r="I1885" s="1">
        <v>6</v>
      </c>
      <c r="J1885" s="1">
        <v>0.2</v>
      </c>
      <c r="K1885" s="1">
        <v>149.14799999999991</v>
      </c>
      <c r="L1885" s="12">
        <f>VLOOKUP(train[[#This Row],[Sub-Category]],Análisis_ABC_XYZ[[#Headers],[#Data]],4,FALSE)</f>
        <v>0.46529189879902266</v>
      </c>
    </row>
    <row r="1886" spans="1:12" x14ac:dyDescent="0.35">
      <c r="A1886" s="2">
        <v>42359</v>
      </c>
      <c r="B1886" s="1" t="s">
        <v>12</v>
      </c>
      <c r="C1886" s="1" t="s">
        <v>531</v>
      </c>
      <c r="D1886" s="1" t="s">
        <v>8</v>
      </c>
      <c r="E1886" s="1" t="s">
        <v>11</v>
      </c>
      <c r="F1886" s="18">
        <v>572.16000000000008</v>
      </c>
      <c r="G1886" t="s">
        <v>6184</v>
      </c>
      <c r="H1886" s="1">
        <f>IF(COUNTIF(G$2:G1886,G1886)=1,1,0)</f>
        <v>0</v>
      </c>
      <c r="I1886" s="1">
        <v>3</v>
      </c>
      <c r="J1886" s="1">
        <v>0.2</v>
      </c>
      <c r="K1886" s="1">
        <v>35.759999999999962</v>
      </c>
      <c r="L1886" s="12">
        <f>VLOOKUP(train[[#This Row],[Sub-Category]],Análisis_ABC_XYZ[[#Headers],[#Data]],4,FALSE)</f>
        <v>0.46529189879902266</v>
      </c>
    </row>
    <row r="1887" spans="1:12" x14ac:dyDescent="0.35">
      <c r="A1887" s="2">
        <v>42359</v>
      </c>
      <c r="B1887" s="1" t="s">
        <v>111</v>
      </c>
      <c r="C1887" s="1" t="s">
        <v>1066</v>
      </c>
      <c r="D1887" s="1" t="s">
        <v>14</v>
      </c>
      <c r="E1887" s="1" t="s">
        <v>29</v>
      </c>
      <c r="F1887" s="18">
        <v>18.240000000000002</v>
      </c>
      <c r="G1887" t="s">
        <v>3543</v>
      </c>
      <c r="H1887" s="1">
        <f>IF(COUNTIF(G$2:G1887,G1887)=1,1,0)</f>
        <v>1</v>
      </c>
      <c r="I1887" s="1">
        <v>2</v>
      </c>
      <c r="J1887" s="1">
        <v>0.7</v>
      </c>
      <c r="K1887" s="1">
        <v>-14.591999999999999</v>
      </c>
      <c r="L1887" s="12">
        <f>VLOOKUP(train[[#This Row],[Sub-Category]],Análisis_ABC_XYZ[[#Headers],[#Data]],4,FALSE)</f>
        <v>0.46881743173671325</v>
      </c>
    </row>
    <row r="1888" spans="1:12" x14ac:dyDescent="0.35">
      <c r="A1888" s="2">
        <v>42359</v>
      </c>
      <c r="B1888" s="1" t="s">
        <v>81</v>
      </c>
      <c r="C1888" s="1" t="s">
        <v>1640</v>
      </c>
      <c r="D1888" s="1" t="s">
        <v>14</v>
      </c>
      <c r="E1888" s="1" t="s">
        <v>15</v>
      </c>
      <c r="F1888" s="18">
        <v>17.28</v>
      </c>
      <c r="G1888" t="s">
        <v>3474</v>
      </c>
      <c r="H1888" s="1">
        <f>IF(COUNTIF(G$2:G1888,G1888)=1,1,0)</f>
        <v>1</v>
      </c>
      <c r="I1888" s="1">
        <v>6</v>
      </c>
      <c r="J1888" s="1">
        <v>0</v>
      </c>
      <c r="K1888" s="1">
        <v>7.9487999999999985</v>
      </c>
      <c r="L1888" s="12">
        <f>VLOOKUP(train[[#This Row],[Sub-Category]],Análisis_ABC_XYZ[[#Headers],[#Data]],4,FALSE)</f>
        <v>0.4647369236065339</v>
      </c>
    </row>
    <row r="1889" spans="1:12" x14ac:dyDescent="0.35">
      <c r="A1889" s="2">
        <v>42360</v>
      </c>
      <c r="B1889" s="1" t="s">
        <v>89</v>
      </c>
      <c r="C1889" s="1" t="s">
        <v>762</v>
      </c>
      <c r="D1889" s="1" t="s">
        <v>14</v>
      </c>
      <c r="E1889" s="1" t="s">
        <v>29</v>
      </c>
      <c r="F1889" s="18">
        <v>296.71200000000005</v>
      </c>
      <c r="G1889" t="s">
        <v>6658</v>
      </c>
      <c r="H1889" s="1">
        <f>IF(COUNTIF(G$2:G1889,G1889)=1,1,0)</f>
        <v>1</v>
      </c>
      <c r="I1889" s="1">
        <v>13</v>
      </c>
      <c r="J1889" s="1">
        <v>0.2</v>
      </c>
      <c r="K1889" s="1">
        <v>100.14029999999998</v>
      </c>
      <c r="L1889" s="12">
        <f>VLOOKUP(train[[#This Row],[Sub-Category]],Análisis_ABC_XYZ[[#Headers],[#Data]],4,FALSE)</f>
        <v>0.46881743173671325</v>
      </c>
    </row>
    <row r="1890" spans="1:12" x14ac:dyDescent="0.35">
      <c r="A1890" s="2">
        <v>42360</v>
      </c>
      <c r="B1890" s="1" t="s">
        <v>89</v>
      </c>
      <c r="C1890" s="1" t="s">
        <v>1863</v>
      </c>
      <c r="D1890" s="1" t="s">
        <v>14</v>
      </c>
      <c r="E1890" s="1" t="s">
        <v>20</v>
      </c>
      <c r="F1890" s="18">
        <v>216.4</v>
      </c>
      <c r="G1890" t="s">
        <v>3702</v>
      </c>
      <c r="H1890" s="1">
        <f>IF(COUNTIF(G$2:G1890,G1890)=1,1,0)</f>
        <v>1</v>
      </c>
      <c r="I1890" s="1">
        <v>4</v>
      </c>
      <c r="J1890" s="1">
        <v>0</v>
      </c>
      <c r="K1890" s="1">
        <v>56.26400000000001</v>
      </c>
      <c r="L1890" s="12">
        <f>VLOOKUP(train[[#This Row],[Sub-Category]],Análisis_ABC_XYZ[[#Headers],[#Data]],4,FALSE)</f>
        <v>0.44610841445725197</v>
      </c>
    </row>
    <row r="1891" spans="1:12" x14ac:dyDescent="0.35">
      <c r="A1891" s="2">
        <v>42360</v>
      </c>
      <c r="B1891" s="1" t="s">
        <v>72</v>
      </c>
      <c r="C1891" s="1" t="s">
        <v>610</v>
      </c>
      <c r="D1891" s="1" t="s">
        <v>14</v>
      </c>
      <c r="E1891" s="1" t="s">
        <v>20</v>
      </c>
      <c r="F1891" s="18">
        <v>132.16</v>
      </c>
      <c r="G1891" t="s">
        <v>5341</v>
      </c>
      <c r="H1891" s="1">
        <f>IF(COUNTIF(G$2:G1891,G1891)=1,1,0)</f>
        <v>1</v>
      </c>
      <c r="I1891" s="1">
        <v>1</v>
      </c>
      <c r="J1891" s="1">
        <v>0.2</v>
      </c>
      <c r="K1891" s="1">
        <v>9.911999999999999</v>
      </c>
      <c r="L1891" s="12">
        <f>VLOOKUP(train[[#This Row],[Sub-Category]],Análisis_ABC_XYZ[[#Headers],[#Data]],4,FALSE)</f>
        <v>0.44610841445725197</v>
      </c>
    </row>
    <row r="1892" spans="1:12" x14ac:dyDescent="0.35">
      <c r="A1892" s="2">
        <v>42360</v>
      </c>
      <c r="B1892" s="1" t="s">
        <v>72</v>
      </c>
      <c r="C1892" s="1" t="s">
        <v>1035</v>
      </c>
      <c r="D1892" s="1" t="s">
        <v>14</v>
      </c>
      <c r="E1892" s="1" t="s">
        <v>36</v>
      </c>
      <c r="F1892" s="18">
        <v>124.032</v>
      </c>
      <c r="G1892" t="s">
        <v>5341</v>
      </c>
      <c r="H1892" s="1">
        <f>IF(COUNTIF(G$2:G1892,G1892)=1,1,0)</f>
        <v>0</v>
      </c>
      <c r="I1892" s="1">
        <v>4</v>
      </c>
      <c r="J1892" s="1">
        <v>0.2</v>
      </c>
      <c r="K1892" s="1">
        <v>44.961600000000004</v>
      </c>
      <c r="L1892" s="12">
        <f>VLOOKUP(train[[#This Row],[Sub-Category]],Análisis_ABC_XYZ[[#Headers],[#Data]],4,FALSE)</f>
        <v>0.43613829632717294</v>
      </c>
    </row>
    <row r="1893" spans="1:12" x14ac:dyDescent="0.35">
      <c r="A1893" s="2">
        <v>42360</v>
      </c>
      <c r="B1893" s="1" t="s">
        <v>72</v>
      </c>
      <c r="C1893" s="1" t="s">
        <v>592</v>
      </c>
      <c r="D1893" s="1" t="s">
        <v>14</v>
      </c>
      <c r="E1893" s="1" t="s">
        <v>29</v>
      </c>
      <c r="F1893" s="18">
        <v>17.903999999999996</v>
      </c>
      <c r="G1893" t="s">
        <v>5341</v>
      </c>
      <c r="H1893" s="1">
        <f>IF(COUNTIF(G$2:G1893,G1893)=1,1,0)</f>
        <v>0</v>
      </c>
      <c r="I1893" s="1">
        <v>6</v>
      </c>
      <c r="J1893" s="1">
        <v>0.8</v>
      </c>
      <c r="K1893" s="1">
        <v>-31.332000000000008</v>
      </c>
      <c r="L1893" s="12">
        <f>VLOOKUP(train[[#This Row],[Sub-Category]],Análisis_ABC_XYZ[[#Headers],[#Data]],4,FALSE)</f>
        <v>0.46881743173671325</v>
      </c>
    </row>
    <row r="1894" spans="1:12" x14ac:dyDescent="0.35">
      <c r="A1894" s="2">
        <v>42360</v>
      </c>
      <c r="B1894" s="1" t="s">
        <v>12</v>
      </c>
      <c r="C1894" s="1" t="s">
        <v>565</v>
      </c>
      <c r="D1894" s="1" t="s">
        <v>14</v>
      </c>
      <c r="E1894" s="1" t="s">
        <v>24</v>
      </c>
      <c r="F1894" s="18">
        <v>11.76</v>
      </c>
      <c r="G1894" t="s">
        <v>3090</v>
      </c>
      <c r="H1894" s="1">
        <f>IF(COUNTIF(G$2:G1894,G1894)=1,1,0)</f>
        <v>1</v>
      </c>
      <c r="I1894" s="1">
        <v>4</v>
      </c>
      <c r="J1894" s="1">
        <v>0</v>
      </c>
      <c r="K1894" s="1">
        <v>3.1752000000000002</v>
      </c>
      <c r="L1894" s="12">
        <f>VLOOKUP(train[[#This Row],[Sub-Category]],Análisis_ABC_XYZ[[#Headers],[#Data]],4,FALSE)</f>
        <v>0.45632477063632687</v>
      </c>
    </row>
    <row r="1895" spans="1:12" x14ac:dyDescent="0.35">
      <c r="A1895" s="2">
        <v>42361</v>
      </c>
      <c r="B1895" s="1" t="s">
        <v>16</v>
      </c>
      <c r="C1895" s="1" t="s">
        <v>1312</v>
      </c>
      <c r="D1895" s="1" t="s">
        <v>14</v>
      </c>
      <c r="E1895" s="1" t="s">
        <v>20</v>
      </c>
      <c r="F1895" s="18">
        <v>424.27200000000005</v>
      </c>
      <c r="G1895" t="s">
        <v>3240</v>
      </c>
      <c r="H1895" s="1">
        <f>IF(COUNTIF(G$2:G1895,G1895)=1,1,0)</f>
        <v>1</v>
      </c>
      <c r="I1895" s="1">
        <v>2</v>
      </c>
      <c r="J1895" s="1">
        <v>0.2</v>
      </c>
      <c r="K1895" s="1">
        <v>-10.60680000000005</v>
      </c>
      <c r="L1895" s="12">
        <f>VLOOKUP(train[[#This Row],[Sub-Category]],Análisis_ABC_XYZ[[#Headers],[#Data]],4,FALSE)</f>
        <v>0.44610841445725197</v>
      </c>
    </row>
    <row r="1896" spans="1:12" x14ac:dyDescent="0.35">
      <c r="A1896" s="2">
        <v>42361</v>
      </c>
      <c r="B1896" s="1" t="s">
        <v>84</v>
      </c>
      <c r="C1896" s="1" t="s">
        <v>615</v>
      </c>
      <c r="D1896" s="1" t="s">
        <v>14</v>
      </c>
      <c r="E1896" s="1" t="s">
        <v>31</v>
      </c>
      <c r="F1896" s="18">
        <v>207.24</v>
      </c>
      <c r="G1896" t="s">
        <v>5676</v>
      </c>
      <c r="H1896" s="1">
        <f>IF(COUNTIF(G$2:G1896,G1896)=1,1,0)</f>
        <v>1</v>
      </c>
      <c r="I1896" s="1">
        <v>11</v>
      </c>
      <c r="J1896" s="1">
        <v>0</v>
      </c>
      <c r="K1896" s="1">
        <v>58.027200000000001</v>
      </c>
      <c r="L1896" s="12">
        <f>VLOOKUP(train[[#This Row],[Sub-Category]],Análisis_ABC_XYZ[[#Headers],[#Data]],4,FALSE)</f>
        <v>0.49507917887403441</v>
      </c>
    </row>
    <row r="1897" spans="1:12" x14ac:dyDescent="0.35">
      <c r="A1897" s="2">
        <v>42361</v>
      </c>
      <c r="B1897" s="1" t="s">
        <v>16</v>
      </c>
      <c r="C1897" s="1" t="s">
        <v>1085</v>
      </c>
      <c r="D1897" s="1" t="s">
        <v>14</v>
      </c>
      <c r="E1897" s="1" t="s">
        <v>20</v>
      </c>
      <c r="F1897" s="18">
        <v>83.920000000000016</v>
      </c>
      <c r="G1897" t="s">
        <v>3240</v>
      </c>
      <c r="H1897" s="1">
        <f>IF(COUNTIF(G$2:G1897,G1897)=1,1,0)</f>
        <v>0</v>
      </c>
      <c r="I1897" s="1">
        <v>5</v>
      </c>
      <c r="J1897" s="1">
        <v>0.2</v>
      </c>
      <c r="K1897" s="1">
        <v>-1.049000000000003</v>
      </c>
      <c r="L1897" s="12">
        <f>VLOOKUP(train[[#This Row],[Sub-Category]],Análisis_ABC_XYZ[[#Headers],[#Data]],4,FALSE)</f>
        <v>0.44610841445725197</v>
      </c>
    </row>
    <row r="1898" spans="1:12" x14ac:dyDescent="0.35">
      <c r="A1898" s="2">
        <v>42361</v>
      </c>
      <c r="B1898" s="1" t="s">
        <v>16</v>
      </c>
      <c r="C1898" s="1" t="s">
        <v>220</v>
      </c>
      <c r="D1898" s="1" t="s">
        <v>8</v>
      </c>
      <c r="E1898" s="1" t="s">
        <v>11</v>
      </c>
      <c r="F1898" s="18">
        <v>64.784000000000006</v>
      </c>
      <c r="G1898" t="s">
        <v>3240</v>
      </c>
      <c r="H1898" s="1">
        <f>IF(COUNTIF(G$2:G1898,G1898)=1,1,0)</f>
        <v>0</v>
      </c>
      <c r="I1898" s="1">
        <v>1</v>
      </c>
      <c r="J1898" s="1">
        <v>0.2</v>
      </c>
      <c r="K1898" s="1">
        <v>6.4784000000000042</v>
      </c>
      <c r="L1898" s="12">
        <f>VLOOKUP(train[[#This Row],[Sub-Category]],Análisis_ABC_XYZ[[#Headers],[#Data]],4,FALSE)</f>
        <v>0.46529189879902266</v>
      </c>
    </row>
    <row r="1899" spans="1:12" x14ac:dyDescent="0.35">
      <c r="A1899" s="2">
        <v>42361</v>
      </c>
      <c r="B1899" s="1" t="s">
        <v>89</v>
      </c>
      <c r="C1899" s="1" t="s">
        <v>615</v>
      </c>
      <c r="D1899" s="1" t="s">
        <v>14</v>
      </c>
      <c r="E1899" s="1" t="s">
        <v>31</v>
      </c>
      <c r="F1899" s="18">
        <v>56.519999999999996</v>
      </c>
      <c r="G1899" t="s">
        <v>4589</v>
      </c>
      <c r="H1899" s="1">
        <f>IF(COUNTIF(G$2:G1899,G1899)=1,1,0)</f>
        <v>1</v>
      </c>
      <c r="I1899" s="1">
        <v>3</v>
      </c>
      <c r="J1899" s="1">
        <v>0</v>
      </c>
      <c r="K1899" s="1">
        <v>15.8256</v>
      </c>
      <c r="L1899" s="12">
        <f>VLOOKUP(train[[#This Row],[Sub-Category]],Análisis_ABC_XYZ[[#Headers],[#Data]],4,FALSE)</f>
        <v>0.49507917887403441</v>
      </c>
    </row>
    <row r="1900" spans="1:12" x14ac:dyDescent="0.35">
      <c r="A1900" s="2">
        <v>42361</v>
      </c>
      <c r="B1900" s="1" t="s">
        <v>89</v>
      </c>
      <c r="C1900" s="1" t="s">
        <v>1039</v>
      </c>
      <c r="D1900" s="1" t="s">
        <v>8</v>
      </c>
      <c r="E1900" s="1" t="s">
        <v>18</v>
      </c>
      <c r="F1900" s="18">
        <v>53.315999999999995</v>
      </c>
      <c r="G1900" t="s">
        <v>4589</v>
      </c>
      <c r="H1900" s="1">
        <f>IF(COUNTIF(G$2:G1900,G1900)=1,1,0)</f>
        <v>0</v>
      </c>
      <c r="I1900" s="1">
        <v>2</v>
      </c>
      <c r="J1900" s="1">
        <v>0.4</v>
      </c>
      <c r="K1900" s="1">
        <v>-19.549200000000006</v>
      </c>
      <c r="L1900" s="12">
        <f>VLOOKUP(train[[#This Row],[Sub-Category]],Análisis_ABC_XYZ[[#Headers],[#Data]],4,FALSE)</f>
        <v>0.55975208308209756</v>
      </c>
    </row>
    <row r="1901" spans="1:12" x14ac:dyDescent="0.35">
      <c r="A1901" s="2">
        <v>42361</v>
      </c>
      <c r="B1901" s="1" t="s">
        <v>16</v>
      </c>
      <c r="C1901" s="1" t="s">
        <v>1305</v>
      </c>
      <c r="D1901" s="1" t="s">
        <v>14</v>
      </c>
      <c r="E1901" s="1" t="s">
        <v>36</v>
      </c>
      <c r="F1901" s="18">
        <v>45.527999999999999</v>
      </c>
      <c r="G1901" t="s">
        <v>3240</v>
      </c>
      <c r="H1901" s="1">
        <f>IF(COUNTIF(G$2:G1901,G1901)=1,1,0)</f>
        <v>0</v>
      </c>
      <c r="I1901" s="1">
        <v>3</v>
      </c>
      <c r="J1901" s="1">
        <v>0.2</v>
      </c>
      <c r="K1901" s="1">
        <v>15.934799999999997</v>
      </c>
      <c r="L1901" s="12">
        <f>VLOOKUP(train[[#This Row],[Sub-Category]],Análisis_ABC_XYZ[[#Headers],[#Data]],4,FALSE)</f>
        <v>0.43613829632717294</v>
      </c>
    </row>
    <row r="1902" spans="1:12" x14ac:dyDescent="0.35">
      <c r="A1902" s="2">
        <v>42361</v>
      </c>
      <c r="B1902" s="1" t="s">
        <v>39</v>
      </c>
      <c r="C1902" s="1" t="s">
        <v>1467</v>
      </c>
      <c r="D1902" s="1" t="s">
        <v>14</v>
      </c>
      <c r="E1902" s="1" t="s">
        <v>36</v>
      </c>
      <c r="F1902" s="18">
        <v>5.1840000000000011</v>
      </c>
      <c r="G1902" t="s">
        <v>4520</v>
      </c>
      <c r="H1902" s="1">
        <f>IF(COUNTIF(G$2:G1902,G1902)=1,1,0)</f>
        <v>1</v>
      </c>
      <c r="I1902" s="1">
        <v>1</v>
      </c>
      <c r="J1902" s="1">
        <v>0.2</v>
      </c>
      <c r="K1902" s="1">
        <v>1.8144</v>
      </c>
      <c r="L1902" s="12">
        <f>VLOOKUP(train[[#This Row],[Sub-Category]],Análisis_ABC_XYZ[[#Headers],[#Data]],4,FALSE)</f>
        <v>0.43613829632717294</v>
      </c>
    </row>
    <row r="1903" spans="1:12" x14ac:dyDescent="0.35">
      <c r="A1903" s="2">
        <v>42361</v>
      </c>
      <c r="B1903" s="1" t="s">
        <v>16</v>
      </c>
      <c r="C1903" s="1" t="s">
        <v>98</v>
      </c>
      <c r="D1903" s="1" t="s">
        <v>14</v>
      </c>
      <c r="E1903" s="1" t="s">
        <v>24</v>
      </c>
      <c r="F1903" s="18">
        <v>1.3440000000000001</v>
      </c>
      <c r="G1903" s="1" t="s">
        <v>3240</v>
      </c>
      <c r="H1903" s="1">
        <f>IF(COUNTIF(G$2:G1903,G1903)=1,1,0)</f>
        <v>0</v>
      </c>
      <c r="I1903" s="1">
        <v>1</v>
      </c>
      <c r="J1903" s="1">
        <v>0.2</v>
      </c>
      <c r="K1903" s="1">
        <v>0.504</v>
      </c>
      <c r="L1903" s="12">
        <f>VLOOKUP(train[[#This Row],[Sub-Category]],Análisis_ABC_XYZ[[#Headers],[#Data]],4,FALSE)</f>
        <v>0.45632477063632687</v>
      </c>
    </row>
    <row r="1904" spans="1:12" x14ac:dyDescent="0.35">
      <c r="A1904" s="2">
        <v>42362</v>
      </c>
      <c r="B1904" s="1" t="s">
        <v>12</v>
      </c>
      <c r="C1904" s="1" t="s">
        <v>702</v>
      </c>
      <c r="D1904" s="1" t="s">
        <v>26</v>
      </c>
      <c r="E1904" s="1" t="s">
        <v>27</v>
      </c>
      <c r="F1904" s="18">
        <v>818.37600000000009</v>
      </c>
      <c r="G1904" t="s">
        <v>3661</v>
      </c>
      <c r="H1904" s="1">
        <f>IF(COUNTIF(G$2:G1904,G1904)=1,1,0)</f>
        <v>1</v>
      </c>
      <c r="I1904" s="1">
        <v>3</v>
      </c>
      <c r="J1904" s="1">
        <v>0.2</v>
      </c>
      <c r="K1904" s="1">
        <v>51.148499999999984</v>
      </c>
      <c r="L1904" s="12">
        <f>VLOOKUP(train[[#This Row],[Sub-Category]],Análisis_ABC_XYZ[[#Headers],[#Data]],4,FALSE)</f>
        <v>0.41105220110552465</v>
      </c>
    </row>
    <row r="1905" spans="1:12" x14ac:dyDescent="0.35">
      <c r="A1905" s="2">
        <v>42362</v>
      </c>
      <c r="B1905" s="1" t="s">
        <v>12</v>
      </c>
      <c r="C1905" s="1" t="s">
        <v>1174</v>
      </c>
      <c r="D1905" s="1" t="s">
        <v>14</v>
      </c>
      <c r="E1905" s="1" t="s">
        <v>31</v>
      </c>
      <c r="F1905" s="18">
        <v>361.96</v>
      </c>
      <c r="G1905" t="s">
        <v>3661</v>
      </c>
      <c r="H1905" s="1">
        <f>IF(COUNTIF(G$2:G1905,G1905)=1,1,0)</f>
        <v>0</v>
      </c>
      <c r="I1905" s="1">
        <v>2</v>
      </c>
      <c r="J1905" s="1">
        <v>0</v>
      </c>
      <c r="K1905" s="1">
        <v>101.34879999999998</v>
      </c>
      <c r="L1905" s="12">
        <f>VLOOKUP(train[[#This Row],[Sub-Category]],Análisis_ABC_XYZ[[#Headers],[#Data]],4,FALSE)</f>
        <v>0.49507917887403441</v>
      </c>
    </row>
    <row r="1906" spans="1:12" x14ac:dyDescent="0.35">
      <c r="A1906" s="2">
        <v>42362</v>
      </c>
      <c r="B1906" s="1" t="s">
        <v>12</v>
      </c>
      <c r="C1906" s="1" t="s">
        <v>400</v>
      </c>
      <c r="D1906" s="1" t="s">
        <v>26</v>
      </c>
      <c r="E1906" s="1" t="s">
        <v>56</v>
      </c>
      <c r="F1906" s="18">
        <v>62.849999999999994</v>
      </c>
      <c r="G1906" t="s">
        <v>3661</v>
      </c>
      <c r="H1906" s="1">
        <f>IF(COUNTIF(G$2:G1906,G1906)=1,1,0)</f>
        <v>0</v>
      </c>
      <c r="I1906" s="1">
        <v>3</v>
      </c>
      <c r="J1906" s="1">
        <v>0</v>
      </c>
      <c r="K1906" s="1">
        <v>13.198499999999999</v>
      </c>
      <c r="L1906" s="12">
        <f>VLOOKUP(train[[#This Row],[Sub-Category]],Análisis_ABC_XYZ[[#Headers],[#Data]],4,FALSE)</f>
        <v>0.52062335344040378</v>
      </c>
    </row>
    <row r="1907" spans="1:12" x14ac:dyDescent="0.35">
      <c r="A1907" s="2">
        <v>42362</v>
      </c>
      <c r="B1907" s="1" t="s">
        <v>12</v>
      </c>
      <c r="C1907" s="1" t="s">
        <v>103</v>
      </c>
      <c r="D1907" s="1" t="s">
        <v>8</v>
      </c>
      <c r="E1907" s="1" t="s">
        <v>11</v>
      </c>
      <c r="F1907" s="18">
        <v>292.27200000000005</v>
      </c>
      <c r="G1907" t="s">
        <v>5401</v>
      </c>
      <c r="H1907" s="1">
        <f>IF(COUNTIF(G$2:G1907,G1907)=1,1,0)</f>
        <v>1</v>
      </c>
      <c r="I1907" s="1">
        <v>6</v>
      </c>
      <c r="J1907" s="1">
        <v>0.2</v>
      </c>
      <c r="K1907" s="1">
        <v>18.266999999999967</v>
      </c>
      <c r="L1907" s="12">
        <f>VLOOKUP(train[[#This Row],[Sub-Category]],Análisis_ABC_XYZ[[#Headers],[#Data]],4,FALSE)</f>
        <v>0.46529189879902266</v>
      </c>
    </row>
    <row r="1908" spans="1:12" x14ac:dyDescent="0.35">
      <c r="A1908" s="2">
        <v>42362</v>
      </c>
      <c r="B1908" s="1" t="s">
        <v>12</v>
      </c>
      <c r="C1908" s="1" t="s">
        <v>1743</v>
      </c>
      <c r="D1908" s="1" t="s">
        <v>26</v>
      </c>
      <c r="E1908" s="1" t="s">
        <v>27</v>
      </c>
      <c r="F1908" s="18">
        <v>173.65600000000003</v>
      </c>
      <c r="G1908" t="s">
        <v>3661</v>
      </c>
      <c r="H1908" s="1">
        <f>IF(COUNTIF(G$2:G1908,G1908)=1,1,0)</f>
        <v>0</v>
      </c>
      <c r="I1908" s="1">
        <v>7</v>
      </c>
      <c r="J1908" s="1">
        <v>0.2</v>
      </c>
      <c r="K1908" s="1">
        <v>17.365599999999993</v>
      </c>
      <c r="L1908" s="12">
        <f>VLOOKUP(train[[#This Row],[Sub-Category]],Análisis_ABC_XYZ[[#Headers],[#Data]],4,FALSE)</f>
        <v>0.41105220110552465</v>
      </c>
    </row>
    <row r="1909" spans="1:12" x14ac:dyDescent="0.35">
      <c r="A1909" s="2">
        <v>42362</v>
      </c>
      <c r="B1909" s="1" t="s">
        <v>12</v>
      </c>
      <c r="C1909" s="1" t="s">
        <v>446</v>
      </c>
      <c r="D1909" s="1" t="s">
        <v>14</v>
      </c>
      <c r="E1909" s="1" t="s">
        <v>20</v>
      </c>
      <c r="F1909" s="18">
        <v>142.86000000000001</v>
      </c>
      <c r="G1909" t="s">
        <v>5401</v>
      </c>
      <c r="H1909" s="1">
        <f>IF(COUNTIF(G$2:G1909,G1909)=1,1,0)</f>
        <v>0</v>
      </c>
      <c r="I1909" s="1">
        <v>1</v>
      </c>
      <c r="J1909" s="1">
        <v>0</v>
      </c>
      <c r="K1909" s="1">
        <v>41.429399999999987</v>
      </c>
      <c r="L1909" s="12">
        <f>VLOOKUP(train[[#This Row],[Sub-Category]],Análisis_ABC_XYZ[[#Headers],[#Data]],4,FALSE)</f>
        <v>0.44610841445725197</v>
      </c>
    </row>
    <row r="1910" spans="1:12" x14ac:dyDescent="0.35">
      <c r="A1910" s="2">
        <v>42362</v>
      </c>
      <c r="B1910" s="1" t="s">
        <v>157</v>
      </c>
      <c r="C1910" s="1" t="s">
        <v>624</v>
      </c>
      <c r="D1910" s="1" t="s">
        <v>8</v>
      </c>
      <c r="E1910" s="1" t="s">
        <v>22</v>
      </c>
      <c r="F1910" s="18">
        <v>30.36</v>
      </c>
      <c r="G1910" t="s">
        <v>4037</v>
      </c>
      <c r="H1910" s="1">
        <f>IF(COUNTIF(G$2:G1910,G1910)=1,1,0)</f>
        <v>1</v>
      </c>
      <c r="I1910" s="1">
        <v>5</v>
      </c>
      <c r="J1910" s="1">
        <v>0.2</v>
      </c>
      <c r="K1910" s="1">
        <v>8.7285000000000004</v>
      </c>
      <c r="L1910" s="12">
        <f>VLOOKUP(train[[#This Row],[Sub-Category]],Análisis_ABC_XYZ[[#Headers],[#Data]],4,FALSE)</f>
        <v>0.4595170286641902</v>
      </c>
    </row>
    <row r="1911" spans="1:12" x14ac:dyDescent="0.35">
      <c r="A1911" s="2">
        <v>42362</v>
      </c>
      <c r="B1911" s="1" t="s">
        <v>12</v>
      </c>
      <c r="C1911" s="1" t="s">
        <v>995</v>
      </c>
      <c r="D1911" s="1" t="s">
        <v>8</v>
      </c>
      <c r="E1911" s="1" t="s">
        <v>22</v>
      </c>
      <c r="F1911" s="18">
        <v>23.99</v>
      </c>
      <c r="G1911" t="s">
        <v>3661</v>
      </c>
      <c r="H1911" s="1">
        <f>IF(COUNTIF(G$2:G1911,G1911)=1,1,0)</f>
        <v>0</v>
      </c>
      <c r="I1911" s="1">
        <v>1</v>
      </c>
      <c r="J1911" s="1">
        <v>0</v>
      </c>
      <c r="K1911" s="1">
        <v>5.5176999999999978</v>
      </c>
      <c r="L1911" s="12">
        <f>VLOOKUP(train[[#This Row],[Sub-Category]],Análisis_ABC_XYZ[[#Headers],[#Data]],4,FALSE)</f>
        <v>0.4595170286641902</v>
      </c>
    </row>
    <row r="1912" spans="1:12" x14ac:dyDescent="0.35">
      <c r="A1912" s="2">
        <v>42362</v>
      </c>
      <c r="B1912" s="1" t="s">
        <v>12</v>
      </c>
      <c r="C1912" s="1" t="s">
        <v>1584</v>
      </c>
      <c r="D1912" s="1" t="s">
        <v>14</v>
      </c>
      <c r="E1912" s="1" t="s">
        <v>20</v>
      </c>
      <c r="F1912" s="18">
        <v>20.34</v>
      </c>
      <c r="G1912" t="s">
        <v>3661</v>
      </c>
      <c r="H1912" s="1">
        <f>IF(COUNTIF(G$2:G1912,G1912)=1,1,0)</f>
        <v>0</v>
      </c>
      <c r="I1912" s="1">
        <v>1</v>
      </c>
      <c r="J1912" s="1">
        <v>0</v>
      </c>
      <c r="K1912" s="1">
        <v>0.20339999999999847</v>
      </c>
      <c r="L1912" s="12">
        <f>VLOOKUP(train[[#This Row],[Sub-Category]],Análisis_ABC_XYZ[[#Headers],[#Data]],4,FALSE)</f>
        <v>0.44610841445725197</v>
      </c>
    </row>
    <row r="1913" spans="1:12" x14ac:dyDescent="0.35">
      <c r="A1913" s="2">
        <v>42362</v>
      </c>
      <c r="B1913" s="1" t="s">
        <v>12</v>
      </c>
      <c r="C1913" s="1" t="s">
        <v>1877</v>
      </c>
      <c r="D1913" s="1" t="s">
        <v>14</v>
      </c>
      <c r="E1913" s="1" t="s">
        <v>31</v>
      </c>
      <c r="F1913" s="18">
        <v>13.97</v>
      </c>
      <c r="G1913" t="s">
        <v>3269</v>
      </c>
      <c r="H1913" s="1">
        <f>IF(COUNTIF(G$2:G1913,G1913)=1,1,0)</f>
        <v>1</v>
      </c>
      <c r="I1913" s="1">
        <v>1</v>
      </c>
      <c r="J1913" s="1">
        <v>0</v>
      </c>
      <c r="K1913" s="1">
        <v>3.632200000000001</v>
      </c>
      <c r="L1913" s="12">
        <f>VLOOKUP(train[[#This Row],[Sub-Category]],Análisis_ABC_XYZ[[#Headers],[#Data]],4,FALSE)</f>
        <v>0.49507917887403441</v>
      </c>
    </row>
    <row r="1914" spans="1:12" x14ac:dyDescent="0.35">
      <c r="A1914" s="2">
        <v>42362</v>
      </c>
      <c r="B1914" s="1" t="s">
        <v>16</v>
      </c>
      <c r="C1914" s="1" t="s">
        <v>419</v>
      </c>
      <c r="D1914" s="1" t="s">
        <v>14</v>
      </c>
      <c r="E1914" s="1" t="s">
        <v>36</v>
      </c>
      <c r="F1914" s="18">
        <v>9.5680000000000014</v>
      </c>
      <c r="G1914" t="s">
        <v>5048</v>
      </c>
      <c r="H1914" s="1">
        <f>IF(COUNTIF(G$2:G1914,G1914)=1,1,0)</f>
        <v>1</v>
      </c>
      <c r="I1914" s="1">
        <v>2</v>
      </c>
      <c r="J1914" s="1">
        <v>0.2</v>
      </c>
      <c r="K1914" s="1">
        <v>3.4683999999999999</v>
      </c>
      <c r="L1914" s="12">
        <f>VLOOKUP(train[[#This Row],[Sub-Category]],Análisis_ABC_XYZ[[#Headers],[#Data]],4,FALSE)</f>
        <v>0.43613829632717294</v>
      </c>
    </row>
    <row r="1915" spans="1:12" x14ac:dyDescent="0.35">
      <c r="A1915" s="2">
        <v>42364</v>
      </c>
      <c r="B1915" s="1" t="s">
        <v>39</v>
      </c>
      <c r="C1915" s="1" t="s">
        <v>168</v>
      </c>
      <c r="D1915" s="1" t="s">
        <v>8</v>
      </c>
      <c r="E1915" s="1" t="s">
        <v>11</v>
      </c>
      <c r="F1915" s="18">
        <v>600.55799999999999</v>
      </c>
      <c r="G1915" t="s">
        <v>6780</v>
      </c>
      <c r="H1915" s="1">
        <f>IF(COUNTIF(G$2:G1915,G1915)=1,1,0)</f>
        <v>1</v>
      </c>
      <c r="I1915" s="1">
        <v>3</v>
      </c>
      <c r="J1915" s="1">
        <v>0.3</v>
      </c>
      <c r="K1915" s="1">
        <v>-8.5794000000000779</v>
      </c>
      <c r="L1915" s="12">
        <f>VLOOKUP(train[[#This Row],[Sub-Category]],Análisis_ABC_XYZ[[#Headers],[#Data]],4,FALSE)</f>
        <v>0.46529189879902266</v>
      </c>
    </row>
    <row r="1916" spans="1:12" x14ac:dyDescent="0.35">
      <c r="A1916" s="2">
        <v>42364</v>
      </c>
      <c r="B1916" s="1" t="s">
        <v>145</v>
      </c>
      <c r="C1916" s="1" t="s">
        <v>323</v>
      </c>
      <c r="D1916" s="1" t="s">
        <v>8</v>
      </c>
      <c r="E1916" s="1" t="s">
        <v>22</v>
      </c>
      <c r="F1916" s="18">
        <v>300.416</v>
      </c>
      <c r="G1916" t="s">
        <v>2786</v>
      </c>
      <c r="H1916" s="1">
        <f>IF(COUNTIF(G$2:G1916,G1916)=1,1,0)</f>
        <v>1</v>
      </c>
      <c r="I1916" s="1">
        <v>8</v>
      </c>
      <c r="J1916" s="1">
        <v>0.2</v>
      </c>
      <c r="K1916" s="1">
        <v>78.859200000000001</v>
      </c>
      <c r="L1916" s="12">
        <f>VLOOKUP(train[[#This Row],[Sub-Category]],Análisis_ABC_XYZ[[#Headers],[#Data]],4,FALSE)</f>
        <v>0.4595170286641902</v>
      </c>
    </row>
    <row r="1917" spans="1:12" x14ac:dyDescent="0.35">
      <c r="A1917" s="2">
        <v>42364</v>
      </c>
      <c r="B1917" s="1" t="s">
        <v>145</v>
      </c>
      <c r="C1917" s="1" t="s">
        <v>324</v>
      </c>
      <c r="D1917" s="1" t="s">
        <v>8</v>
      </c>
      <c r="E1917" s="1" t="s">
        <v>11</v>
      </c>
      <c r="F1917" s="18">
        <v>230.35200000000003</v>
      </c>
      <c r="G1917" t="s">
        <v>2786</v>
      </c>
      <c r="H1917" s="1">
        <f>IF(COUNTIF(G$2:G1917,G1917)=1,1,0)</f>
        <v>0</v>
      </c>
      <c r="I1917" s="1">
        <v>3</v>
      </c>
      <c r="J1917" s="1">
        <v>0.2</v>
      </c>
      <c r="K1917" s="1">
        <v>20.155800000000013</v>
      </c>
      <c r="L1917" s="12">
        <f>VLOOKUP(train[[#This Row],[Sub-Category]],Análisis_ABC_XYZ[[#Headers],[#Data]],4,FALSE)</f>
        <v>0.46529189879902266</v>
      </c>
    </row>
    <row r="1918" spans="1:12" x14ac:dyDescent="0.35">
      <c r="A1918" s="2">
        <v>42364</v>
      </c>
      <c r="B1918" s="1" t="s">
        <v>52</v>
      </c>
      <c r="C1918" s="1" t="s">
        <v>1110</v>
      </c>
      <c r="D1918" s="1" t="s">
        <v>14</v>
      </c>
      <c r="E1918" s="1" t="s">
        <v>20</v>
      </c>
      <c r="F1918" s="18">
        <v>227.13600000000002</v>
      </c>
      <c r="G1918" t="s">
        <v>5587</v>
      </c>
      <c r="H1918" s="1">
        <f>IF(COUNTIF(G$2:G1918,G1918)=1,1,0)</f>
        <v>1</v>
      </c>
      <c r="I1918" s="1">
        <v>4</v>
      </c>
      <c r="J1918" s="1">
        <v>0.2</v>
      </c>
      <c r="K1918" s="1">
        <v>-42.588000000000036</v>
      </c>
      <c r="L1918" s="12">
        <f>VLOOKUP(train[[#This Row],[Sub-Category]],Análisis_ABC_XYZ[[#Headers],[#Data]],4,FALSE)</f>
        <v>0.44610841445725197</v>
      </c>
    </row>
    <row r="1919" spans="1:12" x14ac:dyDescent="0.35">
      <c r="A1919" s="2">
        <v>42364</v>
      </c>
      <c r="B1919" s="1" t="s">
        <v>145</v>
      </c>
      <c r="C1919" s="1" t="s">
        <v>325</v>
      </c>
      <c r="D1919" s="1" t="s">
        <v>8</v>
      </c>
      <c r="E1919" s="1" t="s">
        <v>22</v>
      </c>
      <c r="F1919" s="18">
        <v>218.35200000000003</v>
      </c>
      <c r="G1919" t="s">
        <v>2786</v>
      </c>
      <c r="H1919" s="1">
        <f>IF(COUNTIF(G$2:G1919,G1919)=1,1,0)</f>
        <v>0</v>
      </c>
      <c r="I1919" s="1">
        <v>3</v>
      </c>
      <c r="J1919" s="1">
        <v>0.2</v>
      </c>
      <c r="K1919" s="1">
        <v>-24.564599999999999</v>
      </c>
      <c r="L1919" s="12">
        <f>VLOOKUP(train[[#This Row],[Sub-Category]],Análisis_ABC_XYZ[[#Headers],[#Data]],4,FALSE)</f>
        <v>0.4595170286641902</v>
      </c>
    </row>
    <row r="1920" spans="1:12" x14ac:dyDescent="0.35">
      <c r="A1920" s="2">
        <v>42364</v>
      </c>
      <c r="B1920" s="1" t="s">
        <v>89</v>
      </c>
      <c r="C1920" s="1" t="s">
        <v>978</v>
      </c>
      <c r="D1920" s="1" t="s">
        <v>14</v>
      </c>
      <c r="E1920" s="1" t="s">
        <v>20</v>
      </c>
      <c r="F1920" s="18">
        <v>191.88</v>
      </c>
      <c r="G1920" t="s">
        <v>5622</v>
      </c>
      <c r="H1920" s="1">
        <f>IF(COUNTIF(G$2:G1920,G1920)=1,1,0)</f>
        <v>1</v>
      </c>
      <c r="I1920" s="1">
        <v>6</v>
      </c>
      <c r="J1920" s="1">
        <v>0</v>
      </c>
      <c r="K1920" s="1">
        <v>19.188000000000002</v>
      </c>
      <c r="L1920" s="12">
        <f>VLOOKUP(train[[#This Row],[Sub-Category]],Análisis_ABC_XYZ[[#Headers],[#Data]],4,FALSE)</f>
        <v>0.44610841445725197</v>
      </c>
    </row>
    <row r="1921" spans="1:12" x14ac:dyDescent="0.35">
      <c r="A1921" s="2">
        <v>42364</v>
      </c>
      <c r="B1921" s="1" t="s">
        <v>52</v>
      </c>
      <c r="C1921" s="1" t="s">
        <v>607</v>
      </c>
      <c r="D1921" s="1" t="s">
        <v>14</v>
      </c>
      <c r="E1921" s="1" t="s">
        <v>31</v>
      </c>
      <c r="F1921" s="18">
        <v>81.552000000000007</v>
      </c>
      <c r="G1921" t="s">
        <v>5587</v>
      </c>
      <c r="H1921" s="1">
        <f>IF(COUNTIF(G$2:G1921,G1921)=1,1,0)</f>
        <v>0</v>
      </c>
      <c r="I1921" s="1">
        <v>2</v>
      </c>
      <c r="J1921" s="1">
        <v>0.2</v>
      </c>
      <c r="K1921" s="1">
        <v>8.1551999999999971</v>
      </c>
      <c r="L1921" s="12">
        <f>VLOOKUP(train[[#This Row],[Sub-Category]],Análisis_ABC_XYZ[[#Headers],[#Data]],4,FALSE)</f>
        <v>0.49507917887403441</v>
      </c>
    </row>
    <row r="1922" spans="1:12" x14ac:dyDescent="0.35">
      <c r="A1922" s="2">
        <v>42364</v>
      </c>
      <c r="B1922" s="1" t="s">
        <v>145</v>
      </c>
      <c r="C1922" s="1" t="s">
        <v>326</v>
      </c>
      <c r="D1922" s="1" t="s">
        <v>14</v>
      </c>
      <c r="E1922" s="1" t="s">
        <v>29</v>
      </c>
      <c r="F1922" s="18">
        <v>78.600000000000009</v>
      </c>
      <c r="G1922" t="s">
        <v>2786</v>
      </c>
      <c r="H1922" s="1">
        <f>IF(COUNTIF(G$2:G1922,G1922)=1,1,0)</f>
        <v>0</v>
      </c>
      <c r="I1922" s="1">
        <v>5</v>
      </c>
      <c r="J1922" s="1">
        <v>0.7</v>
      </c>
      <c r="K1922" s="1">
        <v>-62.88000000000001</v>
      </c>
      <c r="L1922" s="12">
        <f>VLOOKUP(train[[#This Row],[Sub-Category]],Análisis_ABC_XYZ[[#Headers],[#Data]],4,FALSE)</f>
        <v>0.46881743173671325</v>
      </c>
    </row>
    <row r="1923" spans="1:12" x14ac:dyDescent="0.35">
      <c r="A1923" s="2">
        <v>42364</v>
      </c>
      <c r="B1923" s="1" t="s">
        <v>52</v>
      </c>
      <c r="C1923" s="1" t="s">
        <v>1729</v>
      </c>
      <c r="D1923" s="1" t="s">
        <v>14</v>
      </c>
      <c r="E1923" s="1" t="s">
        <v>31</v>
      </c>
      <c r="F1923" s="18">
        <v>34.655999999999999</v>
      </c>
      <c r="G1923" t="s">
        <v>5587</v>
      </c>
      <c r="H1923" s="1">
        <f>IF(COUNTIF(G$2:G1923,G1923)=1,1,0)</f>
        <v>0</v>
      </c>
      <c r="I1923" s="1">
        <v>2</v>
      </c>
      <c r="J1923" s="1">
        <v>0.2</v>
      </c>
      <c r="K1923" s="1">
        <v>5.6315999999999971</v>
      </c>
      <c r="L1923" s="12">
        <f>VLOOKUP(train[[#This Row],[Sub-Category]],Análisis_ABC_XYZ[[#Headers],[#Data]],4,FALSE)</f>
        <v>0.49507917887403441</v>
      </c>
    </row>
    <row r="1924" spans="1:12" x14ac:dyDescent="0.35">
      <c r="A1924" s="2">
        <v>42364</v>
      </c>
      <c r="B1924" s="1" t="s">
        <v>145</v>
      </c>
      <c r="C1924" s="1" t="s">
        <v>327</v>
      </c>
      <c r="D1924" s="1" t="s">
        <v>14</v>
      </c>
      <c r="E1924" s="1" t="s">
        <v>91</v>
      </c>
      <c r="F1924" s="18">
        <v>27.552000000000003</v>
      </c>
      <c r="G1924" t="s">
        <v>2786</v>
      </c>
      <c r="H1924" s="1">
        <f>IF(COUNTIF(G$2:G1924,G1924)=1,1,0)</f>
        <v>0</v>
      </c>
      <c r="I1924" s="1">
        <v>3</v>
      </c>
      <c r="J1924" s="1">
        <v>0.2</v>
      </c>
      <c r="K1924" s="1">
        <v>9.2987999999999964</v>
      </c>
      <c r="L1924" s="12">
        <f>VLOOKUP(train[[#This Row],[Sub-Category]],Análisis_ABC_XYZ[[#Headers],[#Data]],4,FALSE)</f>
        <v>0.51168203684699509</v>
      </c>
    </row>
    <row r="1925" spans="1:12" x14ac:dyDescent="0.35">
      <c r="A1925" s="2">
        <v>42364</v>
      </c>
      <c r="B1925" s="1" t="s">
        <v>52</v>
      </c>
      <c r="C1925" s="1" t="s">
        <v>285</v>
      </c>
      <c r="D1925" s="1" t="s">
        <v>14</v>
      </c>
      <c r="E1925" s="1" t="s">
        <v>36</v>
      </c>
      <c r="F1925" s="18">
        <v>18.264000000000003</v>
      </c>
      <c r="G1925" t="s">
        <v>5587</v>
      </c>
      <c r="H1925" s="1">
        <f>IF(COUNTIF(G$2:G1925,G1925)=1,1,0)</f>
        <v>0</v>
      </c>
      <c r="I1925" s="1">
        <v>3</v>
      </c>
      <c r="J1925" s="1">
        <v>0.2</v>
      </c>
      <c r="K1925" s="1">
        <v>6.1640999999999995</v>
      </c>
      <c r="L1925" s="12">
        <f>VLOOKUP(train[[#This Row],[Sub-Category]],Análisis_ABC_XYZ[[#Headers],[#Data]],4,FALSE)</f>
        <v>0.43613829632717294</v>
      </c>
    </row>
    <row r="1926" spans="1:12" x14ac:dyDescent="0.35">
      <c r="A1926" s="2">
        <v>42364</v>
      </c>
      <c r="B1926" s="1" t="s">
        <v>12</v>
      </c>
      <c r="C1926" s="1" t="s">
        <v>221</v>
      </c>
      <c r="D1926" s="1" t="s">
        <v>14</v>
      </c>
      <c r="E1926" s="1" t="s">
        <v>182</v>
      </c>
      <c r="F1926" s="18">
        <v>11.91</v>
      </c>
      <c r="G1926" t="s">
        <v>2377</v>
      </c>
      <c r="H1926" s="1">
        <f>IF(COUNTIF(G$2:G1926,G1926)=1,1,0)</f>
        <v>1</v>
      </c>
      <c r="I1926" s="1">
        <v>3</v>
      </c>
      <c r="J1926" s="1">
        <v>0</v>
      </c>
      <c r="K1926" s="1">
        <v>0.11909999999999954</v>
      </c>
      <c r="L1926" s="12">
        <f>VLOOKUP(train[[#This Row],[Sub-Category]],Análisis_ABC_XYZ[[#Headers],[#Data]],4,FALSE)</f>
        <v>0.53938093436526824</v>
      </c>
    </row>
    <row r="1927" spans="1:12" x14ac:dyDescent="0.35">
      <c r="A1927" s="2">
        <v>42364</v>
      </c>
      <c r="B1927" s="1" t="s">
        <v>72</v>
      </c>
      <c r="C1927" s="1" t="s">
        <v>594</v>
      </c>
      <c r="D1927" s="1" t="s">
        <v>14</v>
      </c>
      <c r="E1927" s="1" t="s">
        <v>29</v>
      </c>
      <c r="F1927" s="18">
        <v>8.6899999999999977</v>
      </c>
      <c r="G1927" t="s">
        <v>2862</v>
      </c>
      <c r="H1927" s="1">
        <f>IF(COUNTIF(G$2:G1927,G1927)=1,1,0)</f>
        <v>1</v>
      </c>
      <c r="I1927" s="1">
        <v>5</v>
      </c>
      <c r="J1927" s="1">
        <v>0.8</v>
      </c>
      <c r="K1927" s="1">
        <v>-14.773</v>
      </c>
      <c r="L1927" s="12">
        <f>VLOOKUP(train[[#This Row],[Sub-Category]],Análisis_ABC_XYZ[[#Headers],[#Data]],4,FALSE)</f>
        <v>0.46881743173671325</v>
      </c>
    </row>
    <row r="1928" spans="1:12" x14ac:dyDescent="0.35">
      <c r="A1928" s="2">
        <v>42364</v>
      </c>
      <c r="B1928" s="1" t="s">
        <v>52</v>
      </c>
      <c r="C1928" s="1" t="s">
        <v>1284</v>
      </c>
      <c r="D1928" s="1" t="s">
        <v>14</v>
      </c>
      <c r="E1928" s="1" t="s">
        <v>24</v>
      </c>
      <c r="F1928" s="18">
        <v>8.016</v>
      </c>
      <c r="G1928" t="s">
        <v>4889</v>
      </c>
      <c r="H1928" s="1">
        <f>IF(COUNTIF(G$2:G1928,G1928)=1,1,0)</f>
        <v>1</v>
      </c>
      <c r="I1928" s="1">
        <v>3</v>
      </c>
      <c r="J1928" s="1">
        <v>0.2</v>
      </c>
      <c r="K1928" s="1">
        <v>1.102199999999999</v>
      </c>
      <c r="L1928" s="12">
        <f>VLOOKUP(train[[#This Row],[Sub-Category]],Análisis_ABC_XYZ[[#Headers],[#Data]],4,FALSE)</f>
        <v>0.45632477063632687</v>
      </c>
    </row>
    <row r="1929" spans="1:12" x14ac:dyDescent="0.35">
      <c r="A1929" s="2">
        <v>42364</v>
      </c>
      <c r="B1929" s="1" t="s">
        <v>12</v>
      </c>
      <c r="C1929" s="1" t="s">
        <v>919</v>
      </c>
      <c r="D1929" s="1" t="s">
        <v>8</v>
      </c>
      <c r="E1929" s="1" t="s">
        <v>22</v>
      </c>
      <c r="F1929" s="18">
        <v>3.48</v>
      </c>
      <c r="G1929" t="s">
        <v>2377</v>
      </c>
      <c r="H1929" s="1">
        <f>IF(COUNTIF(G$2:G1929,G1929)=1,1,0)</f>
        <v>0</v>
      </c>
      <c r="I1929" s="1">
        <v>2</v>
      </c>
      <c r="J1929" s="1">
        <v>0</v>
      </c>
      <c r="K1929" s="1">
        <v>1.1135999999999999</v>
      </c>
      <c r="L1929" s="12">
        <f>VLOOKUP(train[[#This Row],[Sub-Category]],Análisis_ABC_XYZ[[#Headers],[#Data]],4,FALSE)</f>
        <v>0.4595170286641902</v>
      </c>
    </row>
    <row r="1930" spans="1:12" x14ac:dyDescent="0.35">
      <c r="A1930" s="2">
        <v>42365</v>
      </c>
      <c r="B1930" s="1" t="s">
        <v>104</v>
      </c>
      <c r="C1930" s="1" t="s">
        <v>163</v>
      </c>
      <c r="D1930" s="1" t="s">
        <v>14</v>
      </c>
      <c r="E1930" s="1" t="s">
        <v>29</v>
      </c>
      <c r="F1930" s="18">
        <v>946.76400000000024</v>
      </c>
      <c r="G1930" t="s">
        <v>6825</v>
      </c>
      <c r="H1930" s="1">
        <f>IF(COUNTIF(G$2:G1930,G1930)=1,1,0)</f>
        <v>1</v>
      </c>
      <c r="I1930" s="1">
        <v>6</v>
      </c>
      <c r="J1930" s="1">
        <v>0.7</v>
      </c>
      <c r="K1930" s="1">
        <v>-694.29359999999997</v>
      </c>
      <c r="L1930" s="12">
        <f>VLOOKUP(train[[#This Row],[Sub-Category]],Análisis_ABC_XYZ[[#Headers],[#Data]],4,FALSE)</f>
        <v>0.46881743173671325</v>
      </c>
    </row>
    <row r="1931" spans="1:12" x14ac:dyDescent="0.35">
      <c r="A1931" s="2">
        <v>42365</v>
      </c>
      <c r="B1931" s="1" t="s">
        <v>89</v>
      </c>
      <c r="C1931" s="1" t="s">
        <v>268</v>
      </c>
      <c r="D1931" s="1" t="s">
        <v>8</v>
      </c>
      <c r="E1931" s="1" t="s">
        <v>11</v>
      </c>
      <c r="F1931" s="18">
        <v>767.21400000000006</v>
      </c>
      <c r="G1931" t="s">
        <v>6807</v>
      </c>
      <c r="H1931" s="1">
        <f>IF(COUNTIF(G$2:G1931,G1931)=1,1,0)</f>
        <v>1</v>
      </c>
      <c r="I1931" s="1">
        <v>14</v>
      </c>
      <c r="J1931" s="1">
        <v>0.1</v>
      </c>
      <c r="K1931" s="1">
        <v>161.96739999999997</v>
      </c>
      <c r="L1931" s="12">
        <f>VLOOKUP(train[[#This Row],[Sub-Category]],Análisis_ABC_XYZ[[#Headers],[#Data]],4,FALSE)</f>
        <v>0.46529189879902266</v>
      </c>
    </row>
    <row r="1932" spans="1:12" x14ac:dyDescent="0.35">
      <c r="A1932" s="2">
        <v>42365</v>
      </c>
      <c r="B1932" s="1" t="s">
        <v>119</v>
      </c>
      <c r="C1932" s="1" t="s">
        <v>835</v>
      </c>
      <c r="D1932" s="1" t="s">
        <v>26</v>
      </c>
      <c r="E1932" s="1" t="s">
        <v>56</v>
      </c>
      <c r="F1932" s="18">
        <v>498</v>
      </c>
      <c r="G1932" t="s">
        <v>2514</v>
      </c>
      <c r="H1932" s="1">
        <f>IF(COUNTIF(G$2:G1932,G1932)=1,1,0)</f>
        <v>1</v>
      </c>
      <c r="I1932" s="1">
        <v>5</v>
      </c>
      <c r="J1932" s="1">
        <v>0</v>
      </c>
      <c r="K1932" s="1">
        <v>184.26</v>
      </c>
      <c r="L1932" s="12">
        <f>VLOOKUP(train[[#This Row],[Sub-Category]],Análisis_ABC_XYZ[[#Headers],[#Data]],4,FALSE)</f>
        <v>0.52062335344040378</v>
      </c>
    </row>
    <row r="1933" spans="1:12" x14ac:dyDescent="0.35">
      <c r="A1933" s="2">
        <v>42365</v>
      </c>
      <c r="B1933" s="1" t="s">
        <v>12</v>
      </c>
      <c r="C1933" s="1" t="s">
        <v>431</v>
      </c>
      <c r="D1933" s="1" t="s">
        <v>8</v>
      </c>
      <c r="E1933" s="1" t="s">
        <v>11</v>
      </c>
      <c r="F1933" s="18">
        <v>230.28000000000003</v>
      </c>
      <c r="G1933" t="s">
        <v>3157</v>
      </c>
      <c r="H1933" s="1">
        <f>IF(COUNTIF(G$2:G1933,G1933)=1,1,0)</f>
        <v>1</v>
      </c>
      <c r="I1933" s="1">
        <v>3</v>
      </c>
      <c r="J1933" s="1">
        <v>0.2</v>
      </c>
      <c r="K1933" s="1">
        <v>23.027999999999992</v>
      </c>
      <c r="L1933" s="12">
        <f>VLOOKUP(train[[#This Row],[Sub-Category]],Análisis_ABC_XYZ[[#Headers],[#Data]],4,FALSE)</f>
        <v>0.46529189879902266</v>
      </c>
    </row>
    <row r="1934" spans="1:12" x14ac:dyDescent="0.35">
      <c r="A1934" s="2">
        <v>42365</v>
      </c>
      <c r="B1934" s="1" t="s">
        <v>157</v>
      </c>
      <c r="C1934" s="1" t="s">
        <v>1669</v>
      </c>
      <c r="D1934" s="1" t="s">
        <v>8</v>
      </c>
      <c r="E1934" s="1" t="s">
        <v>22</v>
      </c>
      <c r="F1934" s="18">
        <v>182.35200000000003</v>
      </c>
      <c r="G1934" t="s">
        <v>5262</v>
      </c>
      <c r="H1934" s="1">
        <f>IF(COUNTIF(G$2:G1934,G1934)=1,1,0)</f>
        <v>1</v>
      </c>
      <c r="I1934" s="1">
        <v>3</v>
      </c>
      <c r="J1934" s="1">
        <v>0.2</v>
      </c>
      <c r="K1934" s="1">
        <v>-18.23520000000002</v>
      </c>
      <c r="L1934" s="12">
        <f>VLOOKUP(train[[#This Row],[Sub-Category]],Análisis_ABC_XYZ[[#Headers],[#Data]],4,FALSE)</f>
        <v>0.4595170286641902</v>
      </c>
    </row>
    <row r="1935" spans="1:12" x14ac:dyDescent="0.35">
      <c r="A1935" s="2">
        <v>42365</v>
      </c>
      <c r="B1935" s="1" t="s">
        <v>157</v>
      </c>
      <c r="C1935" s="1" t="s">
        <v>291</v>
      </c>
      <c r="D1935" s="1" t="s">
        <v>14</v>
      </c>
      <c r="E1935" s="1" t="s">
        <v>20</v>
      </c>
      <c r="F1935" s="18">
        <v>118.16</v>
      </c>
      <c r="G1935" t="s">
        <v>5262</v>
      </c>
      <c r="H1935" s="1">
        <f>IF(COUNTIF(G$2:G1935,G1935)=1,1,0)</f>
        <v>0</v>
      </c>
      <c r="I1935" s="1">
        <v>2</v>
      </c>
      <c r="J1935" s="1">
        <v>0.2</v>
      </c>
      <c r="K1935" s="1">
        <v>-25.108999999999988</v>
      </c>
      <c r="L1935" s="12">
        <f>VLOOKUP(train[[#This Row],[Sub-Category]],Análisis_ABC_XYZ[[#Headers],[#Data]],4,FALSE)</f>
        <v>0.44610841445725197</v>
      </c>
    </row>
    <row r="1936" spans="1:12" x14ac:dyDescent="0.35">
      <c r="A1936" s="2">
        <v>42365</v>
      </c>
      <c r="B1936" s="1" t="s">
        <v>12</v>
      </c>
      <c r="C1936" s="1" t="s">
        <v>520</v>
      </c>
      <c r="D1936" s="1" t="s">
        <v>14</v>
      </c>
      <c r="E1936" s="1" t="s">
        <v>20</v>
      </c>
      <c r="F1936" s="18">
        <v>51.449999999999996</v>
      </c>
      <c r="G1936" t="s">
        <v>2785</v>
      </c>
      <c r="H1936" s="1">
        <f>IF(COUNTIF(G$2:G1936,G1936)=1,1,0)</f>
        <v>1</v>
      </c>
      <c r="I1936" s="1">
        <v>3</v>
      </c>
      <c r="J1936" s="1">
        <v>0</v>
      </c>
      <c r="K1936" s="1">
        <v>13.891499999999999</v>
      </c>
      <c r="L1936" s="12">
        <f>VLOOKUP(train[[#This Row],[Sub-Category]],Análisis_ABC_XYZ[[#Headers],[#Data]],4,FALSE)</f>
        <v>0.44610841445725197</v>
      </c>
    </row>
    <row r="1937" spans="1:12" x14ac:dyDescent="0.35">
      <c r="A1937" s="2">
        <v>42365</v>
      </c>
      <c r="B1937" s="1" t="s">
        <v>12</v>
      </c>
      <c r="C1937" s="1" t="s">
        <v>1154</v>
      </c>
      <c r="D1937" s="1" t="s">
        <v>14</v>
      </c>
      <c r="E1937" s="1" t="s">
        <v>29</v>
      </c>
      <c r="F1937" s="18">
        <v>37.055999999999997</v>
      </c>
      <c r="G1937" t="s">
        <v>2785</v>
      </c>
      <c r="H1937" s="1">
        <f>IF(COUNTIF(G$2:G1937,G1937)=1,1,0)</f>
        <v>0</v>
      </c>
      <c r="I1937" s="1">
        <v>3</v>
      </c>
      <c r="J1937" s="1">
        <v>0.2</v>
      </c>
      <c r="K1937" s="1">
        <v>13.896000000000001</v>
      </c>
      <c r="L1937" s="12">
        <f>VLOOKUP(train[[#This Row],[Sub-Category]],Análisis_ABC_XYZ[[#Headers],[#Data]],4,FALSE)</f>
        <v>0.46881743173671325</v>
      </c>
    </row>
    <row r="1938" spans="1:12" x14ac:dyDescent="0.35">
      <c r="A1938" s="2">
        <v>42365</v>
      </c>
      <c r="B1938" s="1" t="s">
        <v>72</v>
      </c>
      <c r="C1938" s="1" t="s">
        <v>1068</v>
      </c>
      <c r="D1938" s="1" t="s">
        <v>8</v>
      </c>
      <c r="E1938" s="1" t="s">
        <v>22</v>
      </c>
      <c r="F1938" s="18">
        <v>32.952000000000005</v>
      </c>
      <c r="G1938" t="s">
        <v>5868</v>
      </c>
      <c r="H1938" s="1">
        <f>IF(COUNTIF(G$2:G1938,G1938)=1,1,0)</f>
        <v>1</v>
      </c>
      <c r="I1938" s="1">
        <v>6</v>
      </c>
      <c r="J1938" s="1">
        <v>0.6</v>
      </c>
      <c r="K1938" s="1">
        <v>-19.771199999999997</v>
      </c>
      <c r="L1938" s="12">
        <f>VLOOKUP(train[[#This Row],[Sub-Category]],Análisis_ABC_XYZ[[#Headers],[#Data]],4,FALSE)</f>
        <v>0.4595170286641902</v>
      </c>
    </row>
    <row r="1939" spans="1:12" x14ac:dyDescent="0.35">
      <c r="A1939" s="2">
        <v>42365</v>
      </c>
      <c r="B1939" s="1" t="s">
        <v>72</v>
      </c>
      <c r="C1939" s="1" t="s">
        <v>1258</v>
      </c>
      <c r="D1939" s="1" t="s">
        <v>14</v>
      </c>
      <c r="E1939" s="1" t="s">
        <v>20</v>
      </c>
      <c r="F1939" s="18">
        <v>30.016000000000005</v>
      </c>
      <c r="G1939" t="s">
        <v>5868</v>
      </c>
      <c r="H1939" s="1">
        <f>IF(COUNTIF(G$2:G1939,G1939)=1,1,0)</f>
        <v>0</v>
      </c>
      <c r="I1939" s="1">
        <v>4</v>
      </c>
      <c r="J1939" s="1">
        <v>0.2</v>
      </c>
      <c r="K1939" s="1">
        <v>3.0015999999999998</v>
      </c>
      <c r="L1939" s="12">
        <f>VLOOKUP(train[[#This Row],[Sub-Category]],Análisis_ABC_XYZ[[#Headers],[#Data]],4,FALSE)</f>
        <v>0.44610841445725197</v>
      </c>
    </row>
    <row r="1940" spans="1:12" x14ac:dyDescent="0.35">
      <c r="A1940" s="2">
        <v>42365</v>
      </c>
      <c r="B1940" s="1" t="s">
        <v>119</v>
      </c>
      <c r="C1940" s="1" t="s">
        <v>1887</v>
      </c>
      <c r="D1940" s="1" t="s">
        <v>14</v>
      </c>
      <c r="E1940" s="1" t="s">
        <v>36</v>
      </c>
      <c r="F1940" s="18">
        <v>23.92</v>
      </c>
      <c r="G1940" t="s">
        <v>2514</v>
      </c>
      <c r="H1940" s="1">
        <f>IF(COUNTIF(G$2:G1940,G1940)=1,1,0)</f>
        <v>0</v>
      </c>
      <c r="I1940" s="1">
        <v>4</v>
      </c>
      <c r="J1940" s="1">
        <v>0</v>
      </c>
      <c r="K1940" s="1">
        <v>11.720800000000001</v>
      </c>
      <c r="L1940" s="12">
        <f>VLOOKUP(train[[#This Row],[Sub-Category]],Análisis_ABC_XYZ[[#Headers],[#Data]],4,FALSE)</f>
        <v>0.43613829632717294</v>
      </c>
    </row>
    <row r="1941" spans="1:12" x14ac:dyDescent="0.35">
      <c r="A1941" s="2">
        <v>42365</v>
      </c>
      <c r="B1941" s="1" t="s">
        <v>12</v>
      </c>
      <c r="C1941" s="1" t="s">
        <v>694</v>
      </c>
      <c r="D1941" s="1" t="s">
        <v>14</v>
      </c>
      <c r="E1941" s="1" t="s">
        <v>36</v>
      </c>
      <c r="F1941" s="18">
        <v>12.84</v>
      </c>
      <c r="G1941" t="s">
        <v>3157</v>
      </c>
      <c r="H1941" s="1">
        <f>IF(COUNTIF(G$2:G1941,G1941)=1,1,0)</f>
        <v>0</v>
      </c>
      <c r="I1941" s="1">
        <v>3</v>
      </c>
      <c r="J1941" s="1">
        <v>0</v>
      </c>
      <c r="K1941" s="1">
        <v>5.7779999999999987</v>
      </c>
      <c r="L1941" s="12">
        <f>VLOOKUP(train[[#This Row],[Sub-Category]],Análisis_ABC_XYZ[[#Headers],[#Data]],4,FALSE)</f>
        <v>0.43613829632717294</v>
      </c>
    </row>
    <row r="1942" spans="1:12" x14ac:dyDescent="0.35">
      <c r="A1942" s="2">
        <v>42365</v>
      </c>
      <c r="B1942" s="1" t="s">
        <v>12</v>
      </c>
      <c r="C1942" s="1" t="s">
        <v>932</v>
      </c>
      <c r="D1942" s="1" t="s">
        <v>14</v>
      </c>
      <c r="E1942" s="1" t="s">
        <v>15</v>
      </c>
      <c r="F1942" s="18">
        <v>11.56</v>
      </c>
      <c r="G1942" t="s">
        <v>3069</v>
      </c>
      <c r="H1942" s="1">
        <f>IF(COUNTIF(G$2:G1942,G1942)=1,1,0)</f>
        <v>1</v>
      </c>
      <c r="I1942" s="1">
        <v>4</v>
      </c>
      <c r="J1942" s="1">
        <v>0</v>
      </c>
      <c r="K1942" s="1">
        <v>5.4332000000000003</v>
      </c>
      <c r="L1942" s="12">
        <f>VLOOKUP(train[[#This Row],[Sub-Category]],Análisis_ABC_XYZ[[#Headers],[#Data]],4,FALSE)</f>
        <v>0.4647369236065339</v>
      </c>
    </row>
    <row r="1943" spans="1:12" x14ac:dyDescent="0.35">
      <c r="A1943" s="2">
        <v>42365</v>
      </c>
      <c r="B1943" s="1" t="s">
        <v>12</v>
      </c>
      <c r="C1943" s="1" t="s">
        <v>1716</v>
      </c>
      <c r="D1943" s="1" t="s">
        <v>14</v>
      </c>
      <c r="E1943" s="1" t="s">
        <v>31</v>
      </c>
      <c r="F1943" s="18">
        <v>10.98</v>
      </c>
      <c r="G1943" t="s">
        <v>2785</v>
      </c>
      <c r="H1943" s="1">
        <f>IF(COUNTIF(G$2:G1943,G1943)=1,1,0)</f>
        <v>0</v>
      </c>
      <c r="I1943" s="1">
        <v>1</v>
      </c>
      <c r="J1943" s="1">
        <v>0</v>
      </c>
      <c r="K1943" s="1">
        <v>2.9646000000000008</v>
      </c>
      <c r="L1943" s="12">
        <f>VLOOKUP(train[[#This Row],[Sub-Category]],Análisis_ABC_XYZ[[#Headers],[#Data]],4,FALSE)</f>
        <v>0.49507917887403441</v>
      </c>
    </row>
    <row r="1944" spans="1:12" x14ac:dyDescent="0.35">
      <c r="A1944" s="2">
        <v>42365</v>
      </c>
      <c r="B1944" s="1" t="s">
        <v>12</v>
      </c>
      <c r="C1944" s="1" t="s">
        <v>1784</v>
      </c>
      <c r="D1944" s="1" t="s">
        <v>14</v>
      </c>
      <c r="E1944" s="1" t="s">
        <v>91</v>
      </c>
      <c r="F1944" s="18">
        <v>7.86</v>
      </c>
      <c r="G1944" t="s">
        <v>2785</v>
      </c>
      <c r="H1944" s="1">
        <f>IF(COUNTIF(G$2:G1944,G1944)=1,1,0)</f>
        <v>0</v>
      </c>
      <c r="I1944" s="1">
        <v>3</v>
      </c>
      <c r="J1944" s="1">
        <v>0</v>
      </c>
      <c r="K1944" s="1">
        <v>3.6156000000000001</v>
      </c>
      <c r="L1944" s="12">
        <f>VLOOKUP(train[[#This Row],[Sub-Category]],Análisis_ABC_XYZ[[#Headers],[#Data]],4,FALSE)</f>
        <v>0.51168203684699509</v>
      </c>
    </row>
    <row r="1945" spans="1:12" x14ac:dyDescent="0.35">
      <c r="A1945" s="2">
        <v>42365</v>
      </c>
      <c r="B1945" s="1" t="s">
        <v>39</v>
      </c>
      <c r="C1945" s="1" t="s">
        <v>507</v>
      </c>
      <c r="D1945" s="1" t="s">
        <v>14</v>
      </c>
      <c r="E1945" s="1" t="s">
        <v>29</v>
      </c>
      <c r="F1945" s="18">
        <v>4.9839999999999991</v>
      </c>
      <c r="G1945" t="s">
        <v>4495</v>
      </c>
      <c r="H1945" s="1">
        <f>IF(COUNTIF(G$2:G1945,G1945)=1,1,0)</f>
        <v>1</v>
      </c>
      <c r="I1945" s="1">
        <v>1</v>
      </c>
      <c r="J1945" s="1">
        <v>0.8</v>
      </c>
      <c r="K1945" s="1">
        <v>-8.472800000000003</v>
      </c>
      <c r="L1945" s="12">
        <f>VLOOKUP(train[[#This Row],[Sub-Category]],Análisis_ABC_XYZ[[#Headers],[#Data]],4,FALSE)</f>
        <v>0.46881743173671325</v>
      </c>
    </row>
    <row r="1946" spans="1:12" x14ac:dyDescent="0.35">
      <c r="A1946" s="2">
        <v>42366</v>
      </c>
      <c r="B1946" s="1" t="s">
        <v>370</v>
      </c>
      <c r="C1946" s="1" t="s">
        <v>1435</v>
      </c>
      <c r="D1946" s="1" t="s">
        <v>14</v>
      </c>
      <c r="E1946" s="1" t="s">
        <v>31</v>
      </c>
      <c r="F1946" s="18">
        <v>1737.1799999999998</v>
      </c>
      <c r="G1946" t="s">
        <v>5393</v>
      </c>
      <c r="H1946" s="1">
        <f>IF(COUNTIF(G$2:G1946,G1946)=1,1,0)</f>
        <v>1</v>
      </c>
      <c r="I1946" s="1">
        <v>6</v>
      </c>
      <c r="J1946" s="1">
        <v>0</v>
      </c>
      <c r="K1946" s="1">
        <v>503.78219999999976</v>
      </c>
      <c r="L1946" s="12">
        <f>VLOOKUP(train[[#This Row],[Sub-Category]],Análisis_ABC_XYZ[[#Headers],[#Data]],4,FALSE)</f>
        <v>0.49507917887403441</v>
      </c>
    </row>
    <row r="1947" spans="1:12" x14ac:dyDescent="0.35">
      <c r="A1947" s="2">
        <v>42366</v>
      </c>
      <c r="B1947" s="1" t="s">
        <v>12</v>
      </c>
      <c r="C1947" s="1" t="s">
        <v>1510</v>
      </c>
      <c r="D1947" s="1" t="s">
        <v>14</v>
      </c>
      <c r="E1947" s="1" t="s">
        <v>20</v>
      </c>
      <c r="F1947" s="18">
        <v>998.82</v>
      </c>
      <c r="G1947" t="s">
        <v>6884</v>
      </c>
      <c r="H1947" s="1">
        <f>IF(COUNTIF(G$2:G1947,G1947)=1,1,0)</f>
        <v>1</v>
      </c>
      <c r="I1947" s="1">
        <v>9</v>
      </c>
      <c r="J1947" s="1">
        <v>0</v>
      </c>
      <c r="K1947" s="1">
        <v>29.964600000000061</v>
      </c>
      <c r="L1947" s="12">
        <f>VLOOKUP(train[[#This Row],[Sub-Category]],Análisis_ABC_XYZ[[#Headers],[#Data]],4,FALSE)</f>
        <v>0.44610841445725197</v>
      </c>
    </row>
    <row r="1948" spans="1:12" x14ac:dyDescent="0.35">
      <c r="A1948" s="2">
        <v>42366</v>
      </c>
      <c r="B1948" s="1" t="s">
        <v>370</v>
      </c>
      <c r="C1948" s="1" t="s">
        <v>488</v>
      </c>
      <c r="D1948" s="1" t="s">
        <v>14</v>
      </c>
      <c r="E1948" s="1" t="s">
        <v>20</v>
      </c>
      <c r="F1948" s="18">
        <v>704.25</v>
      </c>
      <c r="G1948" t="s">
        <v>5393</v>
      </c>
      <c r="H1948" s="1">
        <f>IF(COUNTIF(G$2:G1948,G1948)=1,1,0)</f>
        <v>0</v>
      </c>
      <c r="I1948" s="1">
        <v>5</v>
      </c>
      <c r="J1948" s="1">
        <v>0</v>
      </c>
      <c r="K1948" s="1">
        <v>84.51</v>
      </c>
      <c r="L1948" s="12">
        <f>VLOOKUP(train[[#This Row],[Sub-Category]],Análisis_ABC_XYZ[[#Headers],[#Data]],4,FALSE)</f>
        <v>0.44610841445725197</v>
      </c>
    </row>
    <row r="1949" spans="1:12" x14ac:dyDescent="0.35">
      <c r="A1949" s="2">
        <v>42366</v>
      </c>
      <c r="B1949" s="1" t="s">
        <v>370</v>
      </c>
      <c r="C1949" s="1" t="s">
        <v>1806</v>
      </c>
      <c r="D1949" s="1" t="s">
        <v>14</v>
      </c>
      <c r="E1949" s="1" t="s">
        <v>36</v>
      </c>
      <c r="F1949" s="18">
        <v>141.76</v>
      </c>
      <c r="G1949" t="s">
        <v>5393</v>
      </c>
      <c r="H1949" s="1">
        <f>IF(COUNTIF(G$2:G1949,G1949)=1,1,0)</f>
        <v>0</v>
      </c>
      <c r="I1949" s="1">
        <v>4</v>
      </c>
      <c r="J1949" s="1">
        <v>0</v>
      </c>
      <c r="K1949" s="1">
        <v>66.627199999999988</v>
      </c>
      <c r="L1949" s="12">
        <f>VLOOKUP(train[[#This Row],[Sub-Category]],Análisis_ABC_XYZ[[#Headers],[#Data]],4,FALSE)</f>
        <v>0.43613829632717294</v>
      </c>
    </row>
    <row r="1950" spans="1:12" x14ac:dyDescent="0.35">
      <c r="A1950" s="2">
        <v>42366</v>
      </c>
      <c r="B1950" s="1" t="s">
        <v>52</v>
      </c>
      <c r="C1950" s="1" t="s">
        <v>346</v>
      </c>
      <c r="D1950" s="1" t="s">
        <v>14</v>
      </c>
      <c r="E1950" s="1" t="s">
        <v>24</v>
      </c>
      <c r="F1950" s="18">
        <v>99.13600000000001</v>
      </c>
      <c r="G1950" t="s">
        <v>6366</v>
      </c>
      <c r="H1950" s="1">
        <f>IF(COUNTIF(G$2:G1950,G1950)=1,1,0)</f>
        <v>1</v>
      </c>
      <c r="I1950" s="1">
        <v>4</v>
      </c>
      <c r="J1950" s="1">
        <v>0.2</v>
      </c>
      <c r="K1950" s="1">
        <v>8.674399999999995</v>
      </c>
      <c r="L1950" s="12">
        <f>VLOOKUP(train[[#This Row],[Sub-Category]],Análisis_ABC_XYZ[[#Headers],[#Data]],4,FALSE)</f>
        <v>0.45632477063632687</v>
      </c>
    </row>
    <row r="1951" spans="1:12" x14ac:dyDescent="0.35">
      <c r="A1951" s="2">
        <v>42366</v>
      </c>
      <c r="B1951" s="1" t="s">
        <v>12</v>
      </c>
      <c r="C1951" s="1" t="s">
        <v>746</v>
      </c>
      <c r="D1951" s="1" t="s">
        <v>14</v>
      </c>
      <c r="E1951" s="1" t="s">
        <v>182</v>
      </c>
      <c r="F1951" s="18">
        <v>51.150000000000006</v>
      </c>
      <c r="G1951" t="s">
        <v>6884</v>
      </c>
      <c r="H1951" s="1">
        <f>IF(COUNTIF(G$2:G1951,G1951)=1,1,0)</f>
        <v>0</v>
      </c>
      <c r="I1951" s="1">
        <v>5</v>
      </c>
      <c r="J1951" s="1">
        <v>0</v>
      </c>
      <c r="K1951" s="1">
        <v>13.299000000000003</v>
      </c>
      <c r="L1951" s="12">
        <f>VLOOKUP(train[[#This Row],[Sub-Category]],Análisis_ABC_XYZ[[#Headers],[#Data]],4,FALSE)</f>
        <v>0.53938093436526824</v>
      </c>
    </row>
    <row r="1952" spans="1:12" x14ac:dyDescent="0.35">
      <c r="A1952" s="2">
        <v>42367</v>
      </c>
      <c r="B1952" s="1" t="s">
        <v>12</v>
      </c>
      <c r="C1952" s="1" t="s">
        <v>1025</v>
      </c>
      <c r="D1952" s="1" t="s">
        <v>26</v>
      </c>
      <c r="E1952" s="1" t="s">
        <v>208</v>
      </c>
      <c r="F1952" s="18">
        <v>767.95200000000011</v>
      </c>
      <c r="G1952" t="s">
        <v>2223</v>
      </c>
      <c r="H1952" s="1">
        <f>IF(COUNTIF(G$2:G1952,G1952)=1,1,0)</f>
        <v>1</v>
      </c>
      <c r="I1952" s="1">
        <v>6</v>
      </c>
      <c r="J1952" s="1">
        <v>0.2</v>
      </c>
      <c r="K1952" s="1">
        <v>287.98199999999997</v>
      </c>
      <c r="L1952" s="12">
        <f>VLOOKUP(train[[#This Row],[Sub-Category]],Análisis_ABC_XYZ[[#Headers],[#Data]],4,FALSE)</f>
        <v>0.5183572270896134</v>
      </c>
    </row>
    <row r="1953" spans="1:12" x14ac:dyDescent="0.35">
      <c r="A1953" s="2">
        <v>42367</v>
      </c>
      <c r="B1953" s="1" t="s">
        <v>12</v>
      </c>
      <c r="C1953" s="1" t="s">
        <v>1346</v>
      </c>
      <c r="D1953" s="1" t="s">
        <v>26</v>
      </c>
      <c r="E1953" s="1" t="s">
        <v>27</v>
      </c>
      <c r="F1953" s="18">
        <v>319.96800000000002</v>
      </c>
      <c r="G1953" t="s">
        <v>2882</v>
      </c>
      <c r="H1953" s="1">
        <f>IF(COUNTIF(G$2:G1953,G1953)=1,1,0)</f>
        <v>1</v>
      </c>
      <c r="I1953" s="1">
        <v>4</v>
      </c>
      <c r="J1953" s="1">
        <v>0.2</v>
      </c>
      <c r="K1953" s="1">
        <v>35.996399999999952</v>
      </c>
      <c r="L1953" s="12">
        <f>VLOOKUP(train[[#This Row],[Sub-Category]],Análisis_ABC_XYZ[[#Headers],[#Data]],4,FALSE)</f>
        <v>0.41105220110552465</v>
      </c>
    </row>
    <row r="1954" spans="1:12" x14ac:dyDescent="0.35">
      <c r="A1954" s="2">
        <v>42367</v>
      </c>
      <c r="B1954" s="1" t="s">
        <v>76</v>
      </c>
      <c r="C1954" s="1" t="s">
        <v>602</v>
      </c>
      <c r="D1954" s="1" t="s">
        <v>26</v>
      </c>
      <c r="E1954" s="1" t="s">
        <v>56</v>
      </c>
      <c r="F1954" s="18">
        <v>119.8</v>
      </c>
      <c r="G1954" t="s">
        <v>3111</v>
      </c>
      <c r="H1954" s="1">
        <f>IF(COUNTIF(G$2:G1954,G1954)=1,1,0)</f>
        <v>1</v>
      </c>
      <c r="I1954" s="1">
        <v>4</v>
      </c>
      <c r="J1954" s="1">
        <v>0</v>
      </c>
      <c r="K1954" s="1">
        <v>47.92</v>
      </c>
      <c r="L1954" s="12">
        <f>VLOOKUP(train[[#This Row],[Sub-Category]],Análisis_ABC_XYZ[[#Headers],[#Data]],4,FALSE)</f>
        <v>0.52062335344040378</v>
      </c>
    </row>
    <row r="1955" spans="1:12" x14ac:dyDescent="0.35">
      <c r="A1955" s="2">
        <v>42367</v>
      </c>
      <c r="B1955" s="1" t="s">
        <v>12</v>
      </c>
      <c r="C1955" s="1" t="s">
        <v>1000</v>
      </c>
      <c r="D1955" s="1" t="s">
        <v>14</v>
      </c>
      <c r="E1955" s="1" t="s">
        <v>15</v>
      </c>
      <c r="F1955" s="18">
        <v>274.77</v>
      </c>
      <c r="G1955" t="s">
        <v>2223</v>
      </c>
      <c r="H1955" s="1">
        <f>IF(COUNTIF(G$2:G1955,G1955)=1,1,0)</f>
        <v>0</v>
      </c>
      <c r="I1955" s="1">
        <v>9</v>
      </c>
      <c r="J1955" s="1">
        <v>0</v>
      </c>
      <c r="K1955" s="1">
        <v>126.39420000000001</v>
      </c>
      <c r="L1955" s="12">
        <f>VLOOKUP(train[[#This Row],[Sub-Category]],Análisis_ABC_XYZ[[#Headers],[#Data]],4,FALSE)</f>
        <v>0.4647369236065339</v>
      </c>
    </row>
    <row r="1956" spans="1:12" x14ac:dyDescent="0.35">
      <c r="A1956" s="2">
        <v>42367</v>
      </c>
      <c r="B1956" s="1" t="s">
        <v>12</v>
      </c>
      <c r="C1956" s="1" t="s">
        <v>580</v>
      </c>
      <c r="D1956" s="1" t="s">
        <v>26</v>
      </c>
      <c r="E1956" s="1" t="s">
        <v>27</v>
      </c>
      <c r="F1956" s="18">
        <v>191.976</v>
      </c>
      <c r="G1956" t="s">
        <v>2223</v>
      </c>
      <c r="H1956" s="1">
        <f>IF(COUNTIF(G$2:G1956,G1956)=1,1,0)</f>
        <v>0</v>
      </c>
      <c r="I1956" s="1">
        <v>3</v>
      </c>
      <c r="J1956" s="1">
        <v>0.2</v>
      </c>
      <c r="K1956" s="1">
        <v>19.197599999999994</v>
      </c>
      <c r="L1956" s="12">
        <f>VLOOKUP(train[[#This Row],[Sub-Category]],Análisis_ABC_XYZ[[#Headers],[#Data]],4,FALSE)</f>
        <v>0.41105220110552465</v>
      </c>
    </row>
    <row r="1957" spans="1:12" x14ac:dyDescent="0.35">
      <c r="A1957" s="2">
        <v>42367</v>
      </c>
      <c r="B1957" s="1" t="s">
        <v>12</v>
      </c>
      <c r="C1957" s="1" t="s">
        <v>491</v>
      </c>
      <c r="D1957" s="1" t="s">
        <v>14</v>
      </c>
      <c r="E1957" s="1" t="s">
        <v>15</v>
      </c>
      <c r="F1957" s="18">
        <v>88.800000000000011</v>
      </c>
      <c r="G1957" t="s">
        <v>2882</v>
      </c>
      <c r="H1957" s="1">
        <f>IF(COUNTIF(G$2:G1957,G1957)=1,1,0)</f>
        <v>0</v>
      </c>
      <c r="I1957" s="1">
        <v>6</v>
      </c>
      <c r="J1957" s="1">
        <v>0</v>
      </c>
      <c r="K1957" s="1">
        <v>44.400000000000006</v>
      </c>
      <c r="L1957" s="12">
        <f>VLOOKUP(train[[#This Row],[Sub-Category]],Análisis_ABC_XYZ[[#Headers],[#Data]],4,FALSE)</f>
        <v>0.4647369236065339</v>
      </c>
    </row>
    <row r="1958" spans="1:12" x14ac:dyDescent="0.35">
      <c r="A1958" s="2">
        <v>42367</v>
      </c>
      <c r="B1958" s="1" t="s">
        <v>12</v>
      </c>
      <c r="C1958" s="1" t="s">
        <v>1602</v>
      </c>
      <c r="D1958" s="1" t="s">
        <v>8</v>
      </c>
      <c r="E1958" s="1" t="s">
        <v>22</v>
      </c>
      <c r="F1958" s="18">
        <v>70.56</v>
      </c>
      <c r="G1958" t="s">
        <v>2223</v>
      </c>
      <c r="H1958" s="1">
        <f>IF(COUNTIF(G$2:G1958,G1958)=1,1,0)</f>
        <v>0</v>
      </c>
      <c r="I1958" s="1">
        <v>6</v>
      </c>
      <c r="J1958" s="1">
        <v>0</v>
      </c>
      <c r="K1958" s="1">
        <v>23.990399999999994</v>
      </c>
      <c r="L1958" s="12">
        <f>VLOOKUP(train[[#This Row],[Sub-Category]],Análisis_ABC_XYZ[[#Headers],[#Data]],4,FALSE)</f>
        <v>0.4595170286641902</v>
      </c>
    </row>
    <row r="1959" spans="1:12" x14ac:dyDescent="0.35">
      <c r="A1959" s="2">
        <v>42367</v>
      </c>
      <c r="B1959" s="1" t="s">
        <v>157</v>
      </c>
      <c r="C1959" s="1" t="s">
        <v>1272</v>
      </c>
      <c r="D1959" s="1" t="s">
        <v>14</v>
      </c>
      <c r="E1959" s="1" t="s">
        <v>31</v>
      </c>
      <c r="F1959" s="18">
        <v>48.36</v>
      </c>
      <c r="G1959" t="s">
        <v>4468</v>
      </c>
      <c r="H1959" s="1">
        <f>IF(COUNTIF(G$2:G1959,G1959)=1,1,0)</f>
        <v>1</v>
      </c>
      <c r="I1959" s="1">
        <v>5</v>
      </c>
      <c r="J1959" s="1">
        <v>0.2</v>
      </c>
      <c r="K1959" s="1">
        <v>6.0449999999999946</v>
      </c>
      <c r="L1959" s="12">
        <f>VLOOKUP(train[[#This Row],[Sub-Category]],Análisis_ABC_XYZ[[#Headers],[#Data]],4,FALSE)</f>
        <v>0.49507917887403441</v>
      </c>
    </row>
    <row r="1960" spans="1:12" x14ac:dyDescent="0.35">
      <c r="A1960" s="2">
        <v>42367</v>
      </c>
      <c r="B1960" s="1" t="s">
        <v>72</v>
      </c>
      <c r="C1960" s="1" t="s">
        <v>1597</v>
      </c>
      <c r="D1960" s="1" t="s">
        <v>8</v>
      </c>
      <c r="E1960" s="1" t="s">
        <v>22</v>
      </c>
      <c r="F1960" s="18">
        <v>38.975999999999999</v>
      </c>
      <c r="G1960" t="s">
        <v>6000</v>
      </c>
      <c r="H1960" s="1">
        <f>IF(COUNTIF(G$2:G1960,G1960)=1,1,0)</f>
        <v>1</v>
      </c>
      <c r="I1960" s="1">
        <v>3</v>
      </c>
      <c r="J1960" s="1">
        <v>0.6</v>
      </c>
      <c r="K1960" s="1">
        <v>-50.66879999999999</v>
      </c>
      <c r="L1960" s="12">
        <f>VLOOKUP(train[[#This Row],[Sub-Category]],Análisis_ABC_XYZ[[#Headers],[#Data]],4,FALSE)</f>
        <v>0.4595170286641902</v>
      </c>
    </row>
    <row r="1961" spans="1:12" x14ac:dyDescent="0.35">
      <c r="A1961" s="2">
        <v>42367</v>
      </c>
      <c r="B1961" s="1" t="s">
        <v>203</v>
      </c>
      <c r="C1961" s="1" t="s">
        <v>1361</v>
      </c>
      <c r="D1961" s="1" t="s">
        <v>14</v>
      </c>
      <c r="E1961" s="1" t="s">
        <v>20</v>
      </c>
      <c r="F1961" s="18">
        <v>33.29</v>
      </c>
      <c r="G1961" t="s">
        <v>4130</v>
      </c>
      <c r="H1961" s="1">
        <f>IF(COUNTIF(G$2:G1961,G1961)=1,1,0)</f>
        <v>1</v>
      </c>
      <c r="I1961" s="1">
        <v>1</v>
      </c>
      <c r="J1961" s="1">
        <v>0</v>
      </c>
      <c r="K1961" s="1">
        <v>7.9895999999999994</v>
      </c>
      <c r="L1961" s="12">
        <f>VLOOKUP(train[[#This Row],[Sub-Category]],Análisis_ABC_XYZ[[#Headers],[#Data]],4,FALSE)</f>
        <v>0.44610841445725197</v>
      </c>
    </row>
    <row r="1962" spans="1:12" x14ac:dyDescent="0.35">
      <c r="A1962" s="2">
        <v>42367</v>
      </c>
      <c r="B1962" s="1" t="s">
        <v>12</v>
      </c>
      <c r="C1962" s="1" t="s">
        <v>1538</v>
      </c>
      <c r="D1962" s="1" t="s">
        <v>8</v>
      </c>
      <c r="E1962" s="1" t="s">
        <v>22</v>
      </c>
      <c r="F1962" s="18">
        <v>24.900000000000002</v>
      </c>
      <c r="G1962" t="s">
        <v>2223</v>
      </c>
      <c r="H1962" s="1">
        <f>IF(COUNTIF(G$2:G1962,G1962)=1,1,0)</f>
        <v>0</v>
      </c>
      <c r="I1962" s="1">
        <v>5</v>
      </c>
      <c r="J1962" s="1">
        <v>0</v>
      </c>
      <c r="K1962" s="1">
        <v>8.2169999999999987</v>
      </c>
      <c r="L1962" s="12">
        <f>VLOOKUP(train[[#This Row],[Sub-Category]],Análisis_ABC_XYZ[[#Headers],[#Data]],4,FALSE)</f>
        <v>0.4595170286641902</v>
      </c>
    </row>
    <row r="1963" spans="1:12" x14ac:dyDescent="0.35">
      <c r="A1963" s="2">
        <v>42367</v>
      </c>
      <c r="B1963" s="1" t="s">
        <v>76</v>
      </c>
      <c r="C1963" s="1" t="s">
        <v>640</v>
      </c>
      <c r="D1963" s="1" t="s">
        <v>14</v>
      </c>
      <c r="E1963" s="1" t="s">
        <v>20</v>
      </c>
      <c r="F1963" s="18">
        <v>24.56</v>
      </c>
      <c r="G1963" t="s">
        <v>3111</v>
      </c>
      <c r="H1963" s="1">
        <f>IF(COUNTIF(G$2:G1963,G1963)=1,1,0)</f>
        <v>0</v>
      </c>
      <c r="I1963" s="1">
        <v>2</v>
      </c>
      <c r="J1963" s="1">
        <v>0</v>
      </c>
      <c r="K1963" s="1">
        <v>6.8767999999999994</v>
      </c>
      <c r="L1963" s="12">
        <f>VLOOKUP(train[[#This Row],[Sub-Category]],Análisis_ABC_XYZ[[#Headers],[#Data]],4,FALSE)</f>
        <v>0.44610841445725197</v>
      </c>
    </row>
    <row r="1964" spans="1:12" x14ac:dyDescent="0.35">
      <c r="A1964" s="2">
        <v>42367</v>
      </c>
      <c r="B1964" s="1" t="s">
        <v>203</v>
      </c>
      <c r="C1964" s="1" t="s">
        <v>1204</v>
      </c>
      <c r="D1964" s="1" t="s">
        <v>26</v>
      </c>
      <c r="E1964" s="1" t="s">
        <v>27</v>
      </c>
      <c r="F1964" s="18">
        <v>23.976000000000003</v>
      </c>
      <c r="G1964" t="s">
        <v>4130</v>
      </c>
      <c r="H1964" s="1">
        <f>IF(COUNTIF(G$2:G1964,G1964)=1,1,0)</f>
        <v>0</v>
      </c>
      <c r="I1964" s="1">
        <v>3</v>
      </c>
      <c r="J1964" s="1">
        <v>0.2</v>
      </c>
      <c r="K1964" s="1">
        <v>-5.694300000000001</v>
      </c>
      <c r="L1964" s="12">
        <f>VLOOKUP(train[[#This Row],[Sub-Category]],Análisis_ABC_XYZ[[#Headers],[#Data]],4,FALSE)</f>
        <v>0.41105220110552465</v>
      </c>
    </row>
    <row r="1965" spans="1:12" x14ac:dyDescent="0.35">
      <c r="A1965" s="2">
        <v>42367</v>
      </c>
      <c r="B1965" s="1" t="s">
        <v>12</v>
      </c>
      <c r="C1965" s="1" t="s">
        <v>1225</v>
      </c>
      <c r="D1965" s="1" t="s">
        <v>14</v>
      </c>
      <c r="E1965" s="1" t="s">
        <v>36</v>
      </c>
      <c r="F1965" s="18">
        <v>21.12</v>
      </c>
      <c r="G1965" t="s">
        <v>2223</v>
      </c>
      <c r="H1965" s="1">
        <f>IF(COUNTIF(G$2:G1965,G1965)=1,1,0)</f>
        <v>0</v>
      </c>
      <c r="I1965" s="1">
        <v>4</v>
      </c>
      <c r="J1965" s="1">
        <v>0</v>
      </c>
      <c r="K1965" s="1">
        <v>9.5039999999999996</v>
      </c>
      <c r="L1965" s="12">
        <f>VLOOKUP(train[[#This Row],[Sub-Category]],Análisis_ABC_XYZ[[#Headers],[#Data]],4,FALSE)</f>
        <v>0.43613829632717294</v>
      </c>
    </row>
    <row r="1966" spans="1:12" x14ac:dyDescent="0.35">
      <c r="A1966" s="2">
        <v>42367</v>
      </c>
      <c r="B1966" s="1" t="s">
        <v>12</v>
      </c>
      <c r="C1966" s="1" t="s">
        <v>634</v>
      </c>
      <c r="D1966" s="1" t="s">
        <v>14</v>
      </c>
      <c r="E1966" s="1" t="s">
        <v>29</v>
      </c>
      <c r="F1966" s="18">
        <v>14.352000000000002</v>
      </c>
      <c r="G1966" t="s">
        <v>2223</v>
      </c>
      <c r="H1966" s="1">
        <f>IF(COUNTIF(G$2:G1966,G1966)=1,1,0)</f>
        <v>0</v>
      </c>
      <c r="I1966" s="1">
        <v>3</v>
      </c>
      <c r="J1966" s="1">
        <v>0.2</v>
      </c>
      <c r="K1966" s="1">
        <v>4.6643999999999988</v>
      </c>
      <c r="L1966" s="12">
        <f>VLOOKUP(train[[#This Row],[Sub-Category]],Análisis_ABC_XYZ[[#Headers],[#Data]],4,FALSE)</f>
        <v>0.46881743173671325</v>
      </c>
    </row>
    <row r="1967" spans="1:12" x14ac:dyDescent="0.35">
      <c r="A1967" s="2">
        <v>42367</v>
      </c>
      <c r="B1967" s="1" t="s">
        <v>72</v>
      </c>
      <c r="C1967" s="1" t="s">
        <v>1750</v>
      </c>
      <c r="D1967" s="1" t="s">
        <v>8</v>
      </c>
      <c r="E1967" s="1" t="s">
        <v>22</v>
      </c>
      <c r="F1967" s="18">
        <v>8.7360000000000007</v>
      </c>
      <c r="G1967" t="s">
        <v>4963</v>
      </c>
      <c r="H1967" s="1">
        <f>IF(COUNTIF(G$2:G1967,G1967)=1,1,0)</f>
        <v>1</v>
      </c>
      <c r="I1967" s="1">
        <v>3</v>
      </c>
      <c r="J1967" s="1">
        <v>0.6</v>
      </c>
      <c r="K1967" s="1">
        <v>-4.804800000000002</v>
      </c>
      <c r="L1967" s="12">
        <f>VLOOKUP(train[[#This Row],[Sub-Category]],Análisis_ABC_XYZ[[#Headers],[#Data]],4,FALSE)</f>
        <v>0.4595170286641902</v>
      </c>
    </row>
    <row r="1968" spans="1:12" x14ac:dyDescent="0.35">
      <c r="A1968" s="2">
        <v>42368</v>
      </c>
      <c r="B1968" s="1" t="s">
        <v>104</v>
      </c>
      <c r="C1968" s="1" t="s">
        <v>1570</v>
      </c>
      <c r="D1968" s="1" t="s">
        <v>14</v>
      </c>
      <c r="E1968" s="1" t="s">
        <v>29</v>
      </c>
      <c r="F1968" s="18">
        <v>551.98500000000013</v>
      </c>
      <c r="G1968" t="s">
        <v>6769</v>
      </c>
      <c r="H1968" s="1">
        <f>IF(COUNTIF(G$2:G1968,G1968)=1,1,0)</f>
        <v>1</v>
      </c>
      <c r="I1968" s="1">
        <v>5</v>
      </c>
      <c r="J1968" s="1">
        <v>0.7</v>
      </c>
      <c r="K1968" s="1">
        <v>-459.98750000000018</v>
      </c>
      <c r="L1968" s="12">
        <f>VLOOKUP(train[[#This Row],[Sub-Category]],Análisis_ABC_XYZ[[#Headers],[#Data]],4,FALSE)</f>
        <v>0.46881743173671325</v>
      </c>
    </row>
    <row r="1969" spans="1:12" x14ac:dyDescent="0.35">
      <c r="A1969" s="2">
        <v>42368</v>
      </c>
      <c r="B1969" s="1" t="s">
        <v>52</v>
      </c>
      <c r="C1969" s="1" t="s">
        <v>366</v>
      </c>
      <c r="D1969" s="1" t="s">
        <v>8</v>
      </c>
      <c r="E1969" s="1" t="s">
        <v>18</v>
      </c>
      <c r="F1969" s="18">
        <v>523.76400000000001</v>
      </c>
      <c r="G1969" t="s">
        <v>6621</v>
      </c>
      <c r="H1969" s="1">
        <f>IF(COUNTIF(G$2:G1969,G1969)=1,1,0)</f>
        <v>1</v>
      </c>
      <c r="I1969" s="1">
        <v>3</v>
      </c>
      <c r="J1969" s="1">
        <v>0.4</v>
      </c>
      <c r="K1969" s="1">
        <v>-192.04680000000008</v>
      </c>
      <c r="L1969" s="12">
        <f>VLOOKUP(train[[#This Row],[Sub-Category]],Análisis_ABC_XYZ[[#Headers],[#Data]],4,FALSE)</f>
        <v>0.55975208308209756</v>
      </c>
    </row>
    <row r="1970" spans="1:12" x14ac:dyDescent="0.35">
      <c r="A1970" s="2">
        <v>42368</v>
      </c>
      <c r="B1970" s="1" t="s">
        <v>39</v>
      </c>
      <c r="C1970" s="1" t="s">
        <v>886</v>
      </c>
      <c r="D1970" s="1" t="s">
        <v>26</v>
      </c>
      <c r="E1970" s="1" t="s">
        <v>27</v>
      </c>
      <c r="F1970" s="18">
        <v>328.77600000000007</v>
      </c>
      <c r="G1970" t="s">
        <v>3744</v>
      </c>
      <c r="H1970" s="1">
        <f>IF(COUNTIF(G$2:G1970,G1970)=1,1,0)</f>
        <v>1</v>
      </c>
      <c r="I1970" s="1">
        <v>3</v>
      </c>
      <c r="J1970" s="1">
        <v>0.2</v>
      </c>
      <c r="K1970" s="1">
        <v>28.767899999999997</v>
      </c>
      <c r="L1970" s="12">
        <f>VLOOKUP(train[[#This Row],[Sub-Category]],Análisis_ABC_XYZ[[#Headers],[#Data]],4,FALSE)</f>
        <v>0.41105220110552465</v>
      </c>
    </row>
    <row r="1971" spans="1:12" x14ac:dyDescent="0.35">
      <c r="A1971" s="2">
        <v>42368</v>
      </c>
      <c r="B1971" s="1" t="s">
        <v>39</v>
      </c>
      <c r="C1971" s="1" t="s">
        <v>302</v>
      </c>
      <c r="D1971" s="1" t="s">
        <v>26</v>
      </c>
      <c r="E1971" s="1" t="s">
        <v>56</v>
      </c>
      <c r="F1971" s="18">
        <v>47.984000000000002</v>
      </c>
      <c r="G1971" t="s">
        <v>3744</v>
      </c>
      <c r="H1971" s="1">
        <f>IF(COUNTIF(G$2:G1971,G1971)=1,1,0)</f>
        <v>0</v>
      </c>
      <c r="I1971" s="1">
        <v>2</v>
      </c>
      <c r="J1971" s="1">
        <v>0.2</v>
      </c>
      <c r="K1971" s="1">
        <v>14.395200000000004</v>
      </c>
      <c r="L1971" s="12">
        <f>VLOOKUP(train[[#This Row],[Sub-Category]],Análisis_ABC_XYZ[[#Headers],[#Data]],4,FALSE)</f>
        <v>0.52062335344040378</v>
      </c>
    </row>
    <row r="1972" spans="1:12" x14ac:dyDescent="0.35">
      <c r="A1972" s="2">
        <v>42368</v>
      </c>
      <c r="B1972" s="1" t="s">
        <v>52</v>
      </c>
      <c r="C1972" s="1" t="s">
        <v>1635</v>
      </c>
      <c r="D1972" s="1" t="s">
        <v>26</v>
      </c>
      <c r="E1972" s="1" t="s">
        <v>56</v>
      </c>
      <c r="F1972" s="18">
        <v>27.968000000000004</v>
      </c>
      <c r="G1972" t="s">
        <v>5844</v>
      </c>
      <c r="H1972" s="1">
        <f>IF(COUNTIF(G$2:G1972,G1972)=1,1,0)</f>
        <v>1</v>
      </c>
      <c r="I1972" s="1">
        <v>2</v>
      </c>
      <c r="J1972" s="1">
        <v>0.2</v>
      </c>
      <c r="K1972" s="1">
        <v>6.9920000000000009</v>
      </c>
      <c r="L1972" s="12">
        <f>VLOOKUP(train[[#This Row],[Sub-Category]],Análisis_ABC_XYZ[[#Headers],[#Data]],4,FALSE)</f>
        <v>0.52062335344040378</v>
      </c>
    </row>
    <row r="1973" spans="1:12" x14ac:dyDescent="0.35">
      <c r="A1973" s="2">
        <v>42368</v>
      </c>
      <c r="B1973" s="1" t="s">
        <v>52</v>
      </c>
      <c r="C1973" s="1" t="s">
        <v>663</v>
      </c>
      <c r="D1973" s="1" t="s">
        <v>26</v>
      </c>
      <c r="E1973" s="1" t="s">
        <v>27</v>
      </c>
      <c r="F1973" s="18">
        <v>251.96399999999994</v>
      </c>
      <c r="G1973" t="s">
        <v>6621</v>
      </c>
      <c r="H1973" s="1">
        <f>IF(COUNTIF(G$2:G1973,G1973)=1,1,0)</f>
        <v>0</v>
      </c>
      <c r="I1973" s="1">
        <v>6</v>
      </c>
      <c r="J1973" s="1">
        <v>0.4</v>
      </c>
      <c r="K1973" s="1">
        <v>-50.392799999999994</v>
      </c>
      <c r="L1973" s="12">
        <f>VLOOKUP(train[[#This Row],[Sub-Category]],Análisis_ABC_XYZ[[#Headers],[#Data]],4,FALSE)</f>
        <v>0.41105220110552465</v>
      </c>
    </row>
    <row r="1974" spans="1:12" x14ac:dyDescent="0.35">
      <c r="A1974" s="2">
        <v>42368</v>
      </c>
      <c r="B1974" s="1" t="s">
        <v>39</v>
      </c>
      <c r="C1974" s="1" t="s">
        <v>1304</v>
      </c>
      <c r="D1974" s="1" t="s">
        <v>26</v>
      </c>
      <c r="E1974" s="1" t="s">
        <v>27</v>
      </c>
      <c r="F1974" s="18">
        <v>217.58400000000003</v>
      </c>
      <c r="G1974" t="s">
        <v>3744</v>
      </c>
      <c r="H1974" s="1">
        <f>IF(COUNTIF(G$2:G1974,G1974)=1,1,0)</f>
        <v>0</v>
      </c>
      <c r="I1974" s="1">
        <v>2</v>
      </c>
      <c r="J1974" s="1">
        <v>0.2</v>
      </c>
      <c r="K1974" s="1">
        <v>19.03860000000001</v>
      </c>
      <c r="L1974" s="12">
        <f>VLOOKUP(train[[#This Row],[Sub-Category]],Análisis_ABC_XYZ[[#Headers],[#Data]],4,FALSE)</f>
        <v>0.41105220110552465</v>
      </c>
    </row>
    <row r="1975" spans="1:12" x14ac:dyDescent="0.35">
      <c r="A1975" s="2">
        <v>42368</v>
      </c>
      <c r="B1975" s="1" t="s">
        <v>89</v>
      </c>
      <c r="C1975" s="1" t="s">
        <v>1911</v>
      </c>
      <c r="D1975" s="1" t="s">
        <v>14</v>
      </c>
      <c r="E1975" s="1" t="s">
        <v>31</v>
      </c>
      <c r="F1975" s="18">
        <v>122.94</v>
      </c>
      <c r="G1975" t="s">
        <v>5291</v>
      </c>
      <c r="H1975" s="1">
        <f>IF(COUNTIF(G$2:G1975,G1975)=1,1,0)</f>
        <v>1</v>
      </c>
      <c r="I1975" s="1">
        <v>3</v>
      </c>
      <c r="J1975" s="1">
        <v>0</v>
      </c>
      <c r="K1975" s="1">
        <v>30.734999999999992</v>
      </c>
      <c r="L1975" s="12">
        <f>VLOOKUP(train[[#This Row],[Sub-Category]],Análisis_ABC_XYZ[[#Headers],[#Data]],4,FALSE)</f>
        <v>0.49507917887403441</v>
      </c>
    </row>
    <row r="1976" spans="1:12" x14ac:dyDescent="0.35">
      <c r="A1976" s="2">
        <v>42368</v>
      </c>
      <c r="B1976" s="1" t="s">
        <v>111</v>
      </c>
      <c r="C1976" s="1" t="s">
        <v>1234</v>
      </c>
      <c r="D1976" s="1" t="s">
        <v>14</v>
      </c>
      <c r="E1976" s="1" t="s">
        <v>20</v>
      </c>
      <c r="F1976" s="18">
        <v>39.128</v>
      </c>
      <c r="G1976" t="s">
        <v>6003</v>
      </c>
      <c r="H1976" s="1">
        <f>IF(COUNTIF(G$2:G1976,G1976)=1,1,0)</f>
        <v>1</v>
      </c>
      <c r="I1976" s="1">
        <v>1</v>
      </c>
      <c r="J1976" s="1">
        <v>0.2</v>
      </c>
      <c r="K1976" s="1">
        <v>-8.803799999999999</v>
      </c>
      <c r="L1976" s="12">
        <f>VLOOKUP(train[[#This Row],[Sub-Category]],Análisis_ABC_XYZ[[#Headers],[#Data]],4,FALSE)</f>
        <v>0.44610841445725197</v>
      </c>
    </row>
    <row r="1977" spans="1:12" x14ac:dyDescent="0.35">
      <c r="A1977" s="2">
        <v>42368</v>
      </c>
      <c r="B1977" s="1" t="s">
        <v>89</v>
      </c>
      <c r="C1977" s="1" t="s">
        <v>925</v>
      </c>
      <c r="D1977" s="1" t="s">
        <v>14</v>
      </c>
      <c r="E1977" s="1" t="s">
        <v>29</v>
      </c>
      <c r="F1977" s="18">
        <v>35.448</v>
      </c>
      <c r="G1977" t="s">
        <v>5291</v>
      </c>
      <c r="H1977" s="1">
        <f>IF(COUNTIF(G$2:G1977,G1977)=1,1,0)</f>
        <v>0</v>
      </c>
      <c r="I1977" s="1">
        <v>7</v>
      </c>
      <c r="J1977" s="1">
        <v>0.2</v>
      </c>
      <c r="K1977" s="1">
        <v>12.8499</v>
      </c>
      <c r="L1977" s="12">
        <f>VLOOKUP(train[[#This Row],[Sub-Category]],Análisis_ABC_XYZ[[#Headers],[#Data]],4,FALSE)</f>
        <v>0.46881743173671325</v>
      </c>
    </row>
    <row r="1978" spans="1:12" x14ac:dyDescent="0.35">
      <c r="A1978" s="2">
        <v>42368</v>
      </c>
      <c r="B1978" s="1" t="s">
        <v>39</v>
      </c>
      <c r="C1978" s="1" t="s">
        <v>964</v>
      </c>
      <c r="D1978" s="1" t="s">
        <v>14</v>
      </c>
      <c r="E1978" s="1" t="s">
        <v>61</v>
      </c>
      <c r="F1978" s="18">
        <v>12.984000000000002</v>
      </c>
      <c r="G1978" t="s">
        <v>3744</v>
      </c>
      <c r="H1978" s="1">
        <f>IF(COUNTIF(G$2:G1978,G1978)=1,1,0)</f>
        <v>0</v>
      </c>
      <c r="I1978" s="1">
        <v>3</v>
      </c>
      <c r="J1978" s="1">
        <v>0.2</v>
      </c>
      <c r="K1978" s="1">
        <v>4.7066999999999997</v>
      </c>
      <c r="L1978" s="12">
        <f>VLOOKUP(train[[#This Row],[Sub-Category]],Análisis_ABC_XYZ[[#Headers],[#Data]],4,FALSE)</f>
        <v>0.44424167803735209</v>
      </c>
    </row>
    <row r="1979" spans="1:12" x14ac:dyDescent="0.35">
      <c r="A1979" s="2">
        <v>42368</v>
      </c>
      <c r="B1979" s="1" t="s">
        <v>79</v>
      </c>
      <c r="C1979" s="1" t="s">
        <v>335</v>
      </c>
      <c r="D1979" s="1" t="s">
        <v>14</v>
      </c>
      <c r="E1979" s="1" t="s">
        <v>24</v>
      </c>
      <c r="F1979" s="18">
        <v>9.84</v>
      </c>
      <c r="G1979" t="s">
        <v>2931</v>
      </c>
      <c r="H1979" s="1">
        <f>IF(COUNTIF(G$2:G1979,G1979)=1,1,0)</f>
        <v>1</v>
      </c>
      <c r="I1979" s="1">
        <v>3</v>
      </c>
      <c r="J1979" s="1">
        <v>0</v>
      </c>
      <c r="K1979" s="1">
        <v>2.8535999999999988</v>
      </c>
      <c r="L1979" s="12">
        <f>VLOOKUP(train[[#This Row],[Sub-Category]],Análisis_ABC_XYZ[[#Headers],[#Data]],4,FALSE)</f>
        <v>0.45632477063632687</v>
      </c>
    </row>
    <row r="1980" spans="1:12" x14ac:dyDescent="0.35">
      <c r="A1980" s="2">
        <v>42368</v>
      </c>
      <c r="B1980" s="1" t="s">
        <v>39</v>
      </c>
      <c r="C1980" s="1" t="s">
        <v>373</v>
      </c>
      <c r="D1980" s="1" t="s">
        <v>14</v>
      </c>
      <c r="E1980" s="1" t="s">
        <v>29</v>
      </c>
      <c r="F1980" s="18">
        <v>2.2859999999999996</v>
      </c>
      <c r="G1980" s="1" t="s">
        <v>3744</v>
      </c>
      <c r="H1980" s="1">
        <f>IF(COUNTIF(G$2:G1980,G1980)=1,1,0)</f>
        <v>0</v>
      </c>
      <c r="I1980" s="1">
        <v>3</v>
      </c>
      <c r="J1980" s="1">
        <v>0.8</v>
      </c>
      <c r="K1980" s="1">
        <v>-3.6576000000000004</v>
      </c>
      <c r="L1980" s="12">
        <f>VLOOKUP(train[[#This Row],[Sub-Category]],Análisis_ABC_XYZ[[#Headers],[#Data]],4,FALSE)</f>
        <v>0.46881743173671325</v>
      </c>
    </row>
    <row r="1981" spans="1:12" x14ac:dyDescent="0.35">
      <c r="A1981" s="2">
        <v>42369</v>
      </c>
      <c r="B1981" s="1" t="s">
        <v>89</v>
      </c>
      <c r="C1981" s="1" t="s">
        <v>233</v>
      </c>
      <c r="D1981" s="1" t="s">
        <v>8</v>
      </c>
      <c r="E1981" s="1" t="s">
        <v>9</v>
      </c>
      <c r="F1981" s="18">
        <v>1573.4880000000001</v>
      </c>
      <c r="G1981" t="s">
        <v>6847</v>
      </c>
      <c r="H1981" s="1">
        <f>IF(COUNTIF(G$2:G1981,G1981)=1,1,0)</f>
        <v>1</v>
      </c>
      <c r="I1981" s="1">
        <v>7</v>
      </c>
      <c r="J1981" s="1">
        <v>0.2</v>
      </c>
      <c r="K1981" s="1">
        <v>196.68599999999986</v>
      </c>
      <c r="L1981" s="12">
        <f>VLOOKUP(train[[#This Row],[Sub-Category]],Análisis_ABC_XYZ[[#Headers],[#Data]],4,FALSE)</f>
        <v>0.5176847302647779</v>
      </c>
    </row>
    <row r="1982" spans="1:12" x14ac:dyDescent="0.35">
      <c r="A1982" s="2">
        <v>42369</v>
      </c>
      <c r="B1982" s="1" t="s">
        <v>412</v>
      </c>
      <c r="C1982" s="1" t="s">
        <v>70</v>
      </c>
      <c r="D1982" s="1" t="s">
        <v>8</v>
      </c>
      <c r="E1982" s="1" t="s">
        <v>11</v>
      </c>
      <c r="F1982" s="18">
        <v>605.88</v>
      </c>
      <c r="G1982" t="s">
        <v>3343</v>
      </c>
      <c r="H1982" s="1">
        <f>IF(COUNTIF(G$2:G1982,G1982)=1,1,0)</f>
        <v>1</v>
      </c>
      <c r="I1982" s="1">
        <v>6</v>
      </c>
      <c r="J1982" s="1">
        <v>0</v>
      </c>
      <c r="K1982" s="1">
        <v>151.47000000000003</v>
      </c>
      <c r="L1982" s="12">
        <f>VLOOKUP(train[[#This Row],[Sub-Category]],Análisis_ABC_XYZ[[#Headers],[#Data]],4,FALSE)</f>
        <v>0.46529189879902266</v>
      </c>
    </row>
    <row r="1983" spans="1:12" x14ac:dyDescent="0.35">
      <c r="A1983" s="2">
        <v>42369</v>
      </c>
      <c r="B1983" s="1" t="s">
        <v>410</v>
      </c>
      <c r="C1983" s="1" t="s">
        <v>1567</v>
      </c>
      <c r="D1983" s="1" t="s">
        <v>26</v>
      </c>
      <c r="E1983" s="1" t="s">
        <v>27</v>
      </c>
      <c r="F1983" s="18">
        <v>475.94400000000002</v>
      </c>
      <c r="G1983" t="s">
        <v>6751</v>
      </c>
      <c r="H1983" s="1">
        <f>IF(COUNTIF(G$2:G1983,G1983)=1,1,0)</f>
        <v>1</v>
      </c>
      <c r="I1983" s="1">
        <v>7</v>
      </c>
      <c r="J1983" s="1">
        <v>0.2</v>
      </c>
      <c r="K1983" s="1">
        <v>59.492999999999952</v>
      </c>
      <c r="L1983" s="12">
        <f>VLOOKUP(train[[#This Row],[Sub-Category]],Análisis_ABC_XYZ[[#Headers],[#Data]],4,FALSE)</f>
        <v>0.41105220110552465</v>
      </c>
    </row>
    <row r="1984" spans="1:12" x14ac:dyDescent="0.35">
      <c r="A1984" s="2">
        <v>42369</v>
      </c>
      <c r="B1984" s="1" t="s">
        <v>412</v>
      </c>
      <c r="C1984" s="1" t="s">
        <v>1124</v>
      </c>
      <c r="D1984" s="1" t="s">
        <v>8</v>
      </c>
      <c r="E1984" s="1" t="s">
        <v>9</v>
      </c>
      <c r="F1984" s="18">
        <v>341.96</v>
      </c>
      <c r="G1984" t="s">
        <v>3343</v>
      </c>
      <c r="H1984" s="1">
        <f>IF(COUNTIF(G$2:G1984,G1984)=1,1,0)</f>
        <v>0</v>
      </c>
      <c r="I1984" s="1">
        <v>2</v>
      </c>
      <c r="J1984" s="1">
        <v>0</v>
      </c>
      <c r="K1984" s="1">
        <v>78.650800000000004</v>
      </c>
      <c r="L1984" s="12">
        <f>VLOOKUP(train[[#This Row],[Sub-Category]],Análisis_ABC_XYZ[[#Headers],[#Data]],4,FALSE)</f>
        <v>0.5176847302647779</v>
      </c>
    </row>
    <row r="1985" spans="1:12" x14ac:dyDescent="0.35">
      <c r="A1985" s="2">
        <v>42369</v>
      </c>
      <c r="B1985" s="1" t="s">
        <v>412</v>
      </c>
      <c r="C1985" s="1" t="s">
        <v>760</v>
      </c>
      <c r="D1985" s="1" t="s">
        <v>26</v>
      </c>
      <c r="E1985" s="1" t="s">
        <v>56</v>
      </c>
      <c r="F1985" s="18">
        <v>1687.8</v>
      </c>
      <c r="G1985" t="s">
        <v>3343</v>
      </c>
      <c r="H1985" s="1">
        <f>IF(COUNTIF(G$2:G1985,G1985)=1,1,0)</f>
        <v>0</v>
      </c>
      <c r="I1985" s="1">
        <v>4</v>
      </c>
      <c r="J1985" s="1">
        <v>0</v>
      </c>
      <c r="K1985" s="1">
        <v>742.63200000000006</v>
      </c>
      <c r="L1985" s="12">
        <f>VLOOKUP(train[[#This Row],[Sub-Category]],Análisis_ABC_XYZ[[#Headers],[#Data]],4,FALSE)</f>
        <v>0.52062335344040378</v>
      </c>
    </row>
    <row r="1986" spans="1:12" x14ac:dyDescent="0.35">
      <c r="A1986" s="2">
        <v>42369</v>
      </c>
      <c r="B1986" s="1" t="s">
        <v>370</v>
      </c>
      <c r="C1986" s="1" t="s">
        <v>1373</v>
      </c>
      <c r="D1986" s="1" t="s">
        <v>26</v>
      </c>
      <c r="E1986" s="1" t="s">
        <v>56</v>
      </c>
      <c r="F1986" s="18">
        <v>113.97</v>
      </c>
      <c r="G1986" t="s">
        <v>2664</v>
      </c>
      <c r="H1986" s="1">
        <f>IF(COUNTIF(G$2:G1986,G1986)=1,1,0)</f>
        <v>1</v>
      </c>
      <c r="I1986" s="1">
        <v>3</v>
      </c>
      <c r="J1986" s="1">
        <v>0</v>
      </c>
      <c r="K1986" s="1">
        <v>27.352799999999998</v>
      </c>
      <c r="L1986" s="12">
        <f>VLOOKUP(train[[#This Row],[Sub-Category]],Análisis_ABC_XYZ[[#Headers],[#Data]],4,FALSE)</f>
        <v>0.52062335344040378</v>
      </c>
    </row>
    <row r="1987" spans="1:12" x14ac:dyDescent="0.35">
      <c r="A1987" s="2">
        <v>42369</v>
      </c>
      <c r="B1987" s="1" t="s">
        <v>186</v>
      </c>
      <c r="C1987" s="1" t="s">
        <v>290</v>
      </c>
      <c r="D1987" s="1" t="s">
        <v>26</v>
      </c>
      <c r="E1987" s="1" t="s">
        <v>56</v>
      </c>
      <c r="F1987" s="18">
        <v>47.53</v>
      </c>
      <c r="G1987" t="s">
        <v>4011</v>
      </c>
      <c r="H1987" s="1">
        <f>IF(COUNTIF(G$2:G1987,G1987)=1,1,0)</f>
        <v>1</v>
      </c>
      <c r="I1987" s="1">
        <v>7</v>
      </c>
      <c r="J1987" s="1">
        <v>0</v>
      </c>
      <c r="K1987" s="1">
        <v>16.160200000000003</v>
      </c>
      <c r="L1987" s="12">
        <f>VLOOKUP(train[[#This Row],[Sub-Category]],Análisis_ABC_XYZ[[#Headers],[#Data]],4,FALSE)</f>
        <v>0.52062335344040378</v>
      </c>
    </row>
    <row r="1988" spans="1:12" x14ac:dyDescent="0.35">
      <c r="A1988" s="2">
        <v>42369</v>
      </c>
      <c r="B1988" s="1" t="s">
        <v>89</v>
      </c>
      <c r="C1988" s="1" t="s">
        <v>631</v>
      </c>
      <c r="D1988" s="1" t="s">
        <v>26</v>
      </c>
      <c r="E1988" s="1" t="s">
        <v>56</v>
      </c>
      <c r="F1988" s="18">
        <v>34.769999999999996</v>
      </c>
      <c r="G1988" t="s">
        <v>2159</v>
      </c>
      <c r="H1988" s="1">
        <f>IF(COUNTIF(G$2:G1988,G1988)=1,1,0)</f>
        <v>1</v>
      </c>
      <c r="I1988" s="1">
        <v>3</v>
      </c>
      <c r="J1988" s="1">
        <v>0</v>
      </c>
      <c r="K1988" s="1">
        <v>11.474099999999996</v>
      </c>
      <c r="L1988" s="12">
        <f>VLOOKUP(train[[#This Row],[Sub-Category]],Análisis_ABC_XYZ[[#Headers],[#Data]],4,FALSE)</f>
        <v>0.52062335344040378</v>
      </c>
    </row>
    <row r="1989" spans="1:12" x14ac:dyDescent="0.35">
      <c r="A1989" s="2">
        <v>42369</v>
      </c>
      <c r="B1989" s="1" t="s">
        <v>412</v>
      </c>
      <c r="C1989" s="1" t="s">
        <v>1762</v>
      </c>
      <c r="D1989" s="1" t="s">
        <v>14</v>
      </c>
      <c r="E1989" s="1" t="s">
        <v>36</v>
      </c>
      <c r="F1989" s="18">
        <v>195.64</v>
      </c>
      <c r="G1989" t="s">
        <v>3343</v>
      </c>
      <c r="H1989" s="1">
        <f>IF(COUNTIF(G$2:G1989,G1989)=1,1,0)</f>
        <v>0</v>
      </c>
      <c r="I1989" s="1">
        <v>4</v>
      </c>
      <c r="J1989" s="1">
        <v>0</v>
      </c>
      <c r="K1989" s="1">
        <v>91.950799999999987</v>
      </c>
      <c r="L1989" s="12">
        <f>VLOOKUP(train[[#This Row],[Sub-Category]],Análisis_ABC_XYZ[[#Headers],[#Data]],4,FALSE)</f>
        <v>0.43613829632717294</v>
      </c>
    </row>
    <row r="1990" spans="1:12" x14ac:dyDescent="0.35">
      <c r="A1990" s="2">
        <v>42369</v>
      </c>
      <c r="B1990" s="1" t="s">
        <v>370</v>
      </c>
      <c r="C1990" s="1" t="s">
        <v>1379</v>
      </c>
      <c r="D1990" s="1" t="s">
        <v>8</v>
      </c>
      <c r="E1990" s="1" t="s">
        <v>22</v>
      </c>
      <c r="F1990" s="18">
        <v>63.2</v>
      </c>
      <c r="G1990" t="s">
        <v>2664</v>
      </c>
      <c r="H1990" s="1">
        <f>IF(COUNTIF(G$2:G1990,G1990)=1,1,0)</f>
        <v>0</v>
      </c>
      <c r="I1990" s="1">
        <v>5</v>
      </c>
      <c r="J1990" s="1">
        <v>0</v>
      </c>
      <c r="K1990" s="1">
        <v>23.384</v>
      </c>
      <c r="L1990" s="12">
        <f>VLOOKUP(train[[#This Row],[Sub-Category]],Análisis_ABC_XYZ[[#Headers],[#Data]],4,FALSE)</f>
        <v>0.4595170286641902</v>
      </c>
    </row>
    <row r="1991" spans="1:12" x14ac:dyDescent="0.35">
      <c r="A1991" s="2">
        <v>42369</v>
      </c>
      <c r="B1991" s="1" t="s">
        <v>39</v>
      </c>
      <c r="C1991" s="1" t="s">
        <v>1575</v>
      </c>
      <c r="D1991" s="1" t="s">
        <v>14</v>
      </c>
      <c r="E1991" s="1" t="s">
        <v>61</v>
      </c>
      <c r="F1991" s="18">
        <v>49.568000000000005</v>
      </c>
      <c r="G1991" t="s">
        <v>6119</v>
      </c>
      <c r="H1991" s="1">
        <f>IF(COUNTIF(G$2:G1991,G1991)=1,1,0)</f>
        <v>1</v>
      </c>
      <c r="I1991" s="1">
        <v>2</v>
      </c>
      <c r="J1991" s="1">
        <v>0.2</v>
      </c>
      <c r="K1991" s="1">
        <v>17.968399999999995</v>
      </c>
      <c r="L1991" s="12">
        <f>VLOOKUP(train[[#This Row],[Sub-Category]],Análisis_ABC_XYZ[[#Headers],[#Data]],4,FALSE)</f>
        <v>0.44424167803735209</v>
      </c>
    </row>
    <row r="1992" spans="1:12" x14ac:dyDescent="0.35">
      <c r="A1992" s="2">
        <v>42369</v>
      </c>
      <c r="B1992" s="1" t="s">
        <v>186</v>
      </c>
      <c r="C1992" s="1" t="s">
        <v>819</v>
      </c>
      <c r="D1992" s="1" t="s">
        <v>14</v>
      </c>
      <c r="E1992" s="1" t="s">
        <v>24</v>
      </c>
      <c r="F1992" s="18">
        <v>29.68</v>
      </c>
      <c r="G1992" t="s">
        <v>4011</v>
      </c>
      <c r="H1992" s="1">
        <f>IF(COUNTIF(G$2:G1992,G1992)=1,1,0)</f>
        <v>0</v>
      </c>
      <c r="I1992" s="1">
        <v>7</v>
      </c>
      <c r="J1992" s="1">
        <v>0</v>
      </c>
      <c r="K1992" s="1">
        <v>11.575199999999999</v>
      </c>
      <c r="L1992" s="12">
        <f>VLOOKUP(train[[#This Row],[Sub-Category]],Análisis_ABC_XYZ[[#Headers],[#Data]],4,FALSE)</f>
        <v>0.45632477063632687</v>
      </c>
    </row>
    <row r="1993" spans="1:12" x14ac:dyDescent="0.35">
      <c r="A1993" s="2">
        <v>42369</v>
      </c>
      <c r="B1993" s="1" t="s">
        <v>89</v>
      </c>
      <c r="C1993" s="1" t="s">
        <v>218</v>
      </c>
      <c r="D1993" s="1" t="s">
        <v>14</v>
      </c>
      <c r="E1993" s="1" t="s">
        <v>15</v>
      </c>
      <c r="F1993" s="18">
        <v>18.899999999999999</v>
      </c>
      <c r="G1993" t="s">
        <v>2159</v>
      </c>
      <c r="H1993" s="1">
        <f>IF(COUNTIF(G$2:G1993,G1993)=1,1,0)</f>
        <v>0</v>
      </c>
      <c r="I1993" s="1">
        <v>3</v>
      </c>
      <c r="J1993" s="1">
        <v>0</v>
      </c>
      <c r="K1993" s="1">
        <v>8.6939999999999991</v>
      </c>
      <c r="L1993" s="12">
        <f>VLOOKUP(train[[#This Row],[Sub-Category]],Análisis_ABC_XYZ[[#Headers],[#Data]],4,FALSE)</f>
        <v>0.4647369236065339</v>
      </c>
    </row>
    <row r="1994" spans="1:12" x14ac:dyDescent="0.35">
      <c r="A1994" s="2">
        <v>42369</v>
      </c>
      <c r="B1994" s="1" t="s">
        <v>412</v>
      </c>
      <c r="C1994" s="1" t="s">
        <v>1092</v>
      </c>
      <c r="D1994" s="1" t="s">
        <v>14</v>
      </c>
      <c r="E1994" s="1" t="s">
        <v>36</v>
      </c>
      <c r="F1994" s="18">
        <v>14.940000000000001</v>
      </c>
      <c r="G1994" t="s">
        <v>3343</v>
      </c>
      <c r="H1994" s="1">
        <f>IF(COUNTIF(G$2:G1994,G1994)=1,1,0)</f>
        <v>0</v>
      </c>
      <c r="I1994" s="1">
        <v>3</v>
      </c>
      <c r="J1994" s="1">
        <v>0</v>
      </c>
      <c r="K1994" s="1">
        <v>7.0218000000000007</v>
      </c>
      <c r="L1994" s="12">
        <f>VLOOKUP(train[[#This Row],[Sub-Category]],Análisis_ABC_XYZ[[#Headers],[#Data]],4,FALSE)</f>
        <v>0.43613829632717294</v>
      </c>
    </row>
    <row r="1995" spans="1:12" x14ac:dyDescent="0.35">
      <c r="A1995" s="2">
        <v>42371</v>
      </c>
      <c r="B1995" s="1" t="s">
        <v>157</v>
      </c>
      <c r="C1995" s="1" t="s">
        <v>256</v>
      </c>
      <c r="D1995" s="1" t="s">
        <v>26</v>
      </c>
      <c r="E1995" s="1" t="s">
        <v>208</v>
      </c>
      <c r="F1995" s="18">
        <v>1188.0000000000002</v>
      </c>
      <c r="G1995" t="s">
        <v>3101</v>
      </c>
      <c r="H1995" s="1">
        <f>IF(COUNTIF(G$2:G1995,G1995)=1,1,0)</f>
        <v>1</v>
      </c>
      <c r="I1995" s="1">
        <v>9</v>
      </c>
      <c r="J1995" s="1">
        <v>0.7</v>
      </c>
      <c r="K1995" s="1">
        <v>-950.40000000000009</v>
      </c>
      <c r="L1995" s="12">
        <f>VLOOKUP(train[[#This Row],[Sub-Category]],Análisis_ABC_XYZ[[#Headers],[#Data]],4,FALSE)</f>
        <v>0.5183572270896134</v>
      </c>
    </row>
    <row r="1996" spans="1:12" x14ac:dyDescent="0.35">
      <c r="A1996" s="2">
        <v>42371</v>
      </c>
      <c r="B1996" s="1" t="s">
        <v>157</v>
      </c>
      <c r="C1996" s="1" t="s">
        <v>255</v>
      </c>
      <c r="D1996" s="1" t="s">
        <v>8</v>
      </c>
      <c r="E1996" s="1" t="s">
        <v>9</v>
      </c>
      <c r="F1996" s="18">
        <v>452.45</v>
      </c>
      <c r="G1996" t="s">
        <v>3101</v>
      </c>
      <c r="H1996" s="1">
        <f>IF(COUNTIF(G$2:G1996,G1996)=1,1,0)</f>
        <v>0</v>
      </c>
      <c r="I1996" s="1">
        <v>5</v>
      </c>
      <c r="J1996" s="1">
        <v>0.5</v>
      </c>
      <c r="K1996" s="1">
        <v>-244.32300000000006</v>
      </c>
      <c r="L1996" s="12">
        <f>VLOOKUP(train[[#This Row],[Sub-Category]],Análisis_ABC_XYZ[[#Headers],[#Data]],4,FALSE)</f>
        <v>0.5176847302647779</v>
      </c>
    </row>
    <row r="1997" spans="1:12" x14ac:dyDescent="0.35">
      <c r="A1997" s="2">
        <v>42371</v>
      </c>
      <c r="B1997" s="1" t="s">
        <v>157</v>
      </c>
      <c r="C1997" s="1" t="s">
        <v>257</v>
      </c>
      <c r="D1997" s="1" t="s">
        <v>26</v>
      </c>
      <c r="E1997" s="1" t="s">
        <v>56</v>
      </c>
      <c r="F1997" s="18">
        <v>89.584000000000003</v>
      </c>
      <c r="G1997" t="s">
        <v>3101</v>
      </c>
      <c r="H1997" s="1">
        <f>IF(COUNTIF(G$2:G1997,G1997)=1,1,0)</f>
        <v>0</v>
      </c>
      <c r="I1997" s="1">
        <v>2</v>
      </c>
      <c r="J1997" s="1">
        <v>0.2</v>
      </c>
      <c r="K1997" s="1">
        <v>4.4792000000000058</v>
      </c>
      <c r="L1997" s="12">
        <f>VLOOKUP(train[[#This Row],[Sub-Category]],Análisis_ABC_XYZ[[#Headers],[#Data]],4,FALSE)</f>
        <v>0.52062335344040378</v>
      </c>
    </row>
    <row r="1998" spans="1:12" x14ac:dyDescent="0.35">
      <c r="A1998" s="2">
        <v>42371</v>
      </c>
      <c r="B1998" s="1" t="s">
        <v>81</v>
      </c>
      <c r="C1998" s="1" t="s">
        <v>1425</v>
      </c>
      <c r="D1998" s="1" t="s">
        <v>14</v>
      </c>
      <c r="E1998" s="1" t="s">
        <v>20</v>
      </c>
      <c r="F1998" s="18">
        <v>85.52</v>
      </c>
      <c r="G1998" t="s">
        <v>2930</v>
      </c>
      <c r="H1998" s="1">
        <f>IF(COUNTIF(G$2:G1998,G1998)=1,1,0)</f>
        <v>1</v>
      </c>
      <c r="I1998" s="1">
        <v>2</v>
      </c>
      <c r="J1998" s="1">
        <v>0</v>
      </c>
      <c r="K1998" s="1">
        <v>22.235199999999999</v>
      </c>
      <c r="L1998" s="12">
        <f>VLOOKUP(train[[#This Row],[Sub-Category]],Análisis_ABC_XYZ[[#Headers],[#Data]],4,FALSE)</f>
        <v>0.44610841445725197</v>
      </c>
    </row>
    <row r="1999" spans="1:12" x14ac:dyDescent="0.35">
      <c r="A1999" s="2">
        <v>42371</v>
      </c>
      <c r="B1999" s="1" t="s">
        <v>157</v>
      </c>
      <c r="C1999" s="1" t="s">
        <v>150</v>
      </c>
      <c r="D1999" s="1" t="s">
        <v>26</v>
      </c>
      <c r="E1999" s="1" t="s">
        <v>27</v>
      </c>
      <c r="F1999" s="18">
        <v>62.981999999999999</v>
      </c>
      <c r="G1999" t="s">
        <v>3101</v>
      </c>
      <c r="H1999" s="1">
        <f>IF(COUNTIF(G$2:G1999,G1999)=1,1,0)</f>
        <v>0</v>
      </c>
      <c r="I1999" s="1">
        <v>3</v>
      </c>
      <c r="J1999" s="1">
        <v>0.4</v>
      </c>
      <c r="K1999" s="1">
        <v>-14.695800000000006</v>
      </c>
      <c r="L1999" s="12">
        <f>VLOOKUP(train[[#This Row],[Sub-Category]],Análisis_ABC_XYZ[[#Headers],[#Data]],4,FALSE)</f>
        <v>0.41105220110552465</v>
      </c>
    </row>
    <row r="2000" spans="1:12" x14ac:dyDescent="0.35">
      <c r="A2000" s="2">
        <v>42371</v>
      </c>
      <c r="B2000" s="1" t="s">
        <v>157</v>
      </c>
      <c r="C2000" s="1" t="s">
        <v>254</v>
      </c>
      <c r="D2000" s="1" t="s">
        <v>14</v>
      </c>
      <c r="E2000" s="1" t="s">
        <v>15</v>
      </c>
      <c r="F2000" s="18">
        <v>23.680000000000003</v>
      </c>
      <c r="G2000" t="s">
        <v>3101</v>
      </c>
      <c r="H2000" s="1">
        <f>IF(COUNTIF(G$2:G2000,G2000)=1,1,0)</f>
        <v>0</v>
      </c>
      <c r="I2000" s="1">
        <v>2</v>
      </c>
      <c r="J2000" s="1">
        <v>0.2</v>
      </c>
      <c r="K2000" s="1">
        <v>8.879999999999999</v>
      </c>
      <c r="L2000" s="12">
        <f>VLOOKUP(train[[#This Row],[Sub-Category]],Análisis_ABC_XYZ[[#Headers],[#Data]],4,FALSE)</f>
        <v>0.4647369236065339</v>
      </c>
    </row>
    <row r="2001" spans="1:12" x14ac:dyDescent="0.35">
      <c r="A2001" s="2">
        <v>42371</v>
      </c>
      <c r="B2001" s="1" t="s">
        <v>81</v>
      </c>
      <c r="C2001" s="1" t="s">
        <v>1352</v>
      </c>
      <c r="D2001" s="1" t="s">
        <v>14</v>
      </c>
      <c r="E2001" s="1" t="s">
        <v>36</v>
      </c>
      <c r="F2001" s="18">
        <v>20.04</v>
      </c>
      <c r="G2001" t="s">
        <v>2930</v>
      </c>
      <c r="H2001" s="1">
        <f>IF(COUNTIF(G$2:G2001,G2001)=1,1,0)</f>
        <v>0</v>
      </c>
      <c r="I2001" s="1">
        <v>3</v>
      </c>
      <c r="J2001" s="1">
        <v>0</v>
      </c>
      <c r="K2001" s="1">
        <v>9.6191999999999993</v>
      </c>
      <c r="L2001" s="12">
        <f>VLOOKUP(train[[#This Row],[Sub-Category]],Análisis_ABC_XYZ[[#Headers],[#Data]],4,FALSE)</f>
        <v>0.43613829632717294</v>
      </c>
    </row>
    <row r="2002" spans="1:12" x14ac:dyDescent="0.35">
      <c r="A2002" s="2">
        <v>42371</v>
      </c>
      <c r="B2002" s="1" t="s">
        <v>81</v>
      </c>
      <c r="C2002" s="1" t="s">
        <v>1426</v>
      </c>
      <c r="D2002" s="1" t="s">
        <v>14</v>
      </c>
      <c r="E2002" s="1" t="s">
        <v>24</v>
      </c>
      <c r="F2002" s="18">
        <v>9.84</v>
      </c>
      <c r="G2002" t="s">
        <v>2930</v>
      </c>
      <c r="H2002" s="1">
        <f>IF(COUNTIF(G$2:G2002,G2002)=1,1,0)</f>
        <v>0</v>
      </c>
      <c r="I2002" s="1">
        <v>3</v>
      </c>
      <c r="J2002" s="1">
        <v>0</v>
      </c>
      <c r="K2002" s="1">
        <v>2.6568000000000005</v>
      </c>
      <c r="L2002" s="12">
        <f>VLOOKUP(train[[#This Row],[Sub-Category]],Análisis_ABC_XYZ[[#Headers],[#Data]],4,FALSE)</f>
        <v>0.45632477063632687</v>
      </c>
    </row>
    <row r="2003" spans="1:12" x14ac:dyDescent="0.35">
      <c r="A2003" s="2">
        <v>42372</v>
      </c>
      <c r="B2003" s="1" t="s">
        <v>39</v>
      </c>
      <c r="C2003" s="1" t="s">
        <v>651</v>
      </c>
      <c r="D2003" s="1" t="s">
        <v>8</v>
      </c>
      <c r="E2003" s="1" t="s">
        <v>9</v>
      </c>
      <c r="F2003" s="18">
        <v>1352.3975999999998</v>
      </c>
      <c r="G2003" t="s">
        <v>4288</v>
      </c>
      <c r="H2003" s="1">
        <f>IF(COUNTIF(G$2:G2003,G2003)=1,1,0)</f>
        <v>1</v>
      </c>
      <c r="I2003" s="1">
        <v>9</v>
      </c>
      <c r="J2003" s="1">
        <v>0.32</v>
      </c>
      <c r="K2003" s="1">
        <v>-437.5404000000002</v>
      </c>
      <c r="L2003" s="12">
        <f>VLOOKUP(train[[#This Row],[Sub-Category]],Análisis_ABC_XYZ[[#Headers],[#Data]],4,FALSE)</f>
        <v>0.5176847302647779</v>
      </c>
    </row>
    <row r="2004" spans="1:12" x14ac:dyDescent="0.35">
      <c r="A2004" s="2">
        <v>42372</v>
      </c>
      <c r="B2004" s="1" t="s">
        <v>39</v>
      </c>
      <c r="C2004" s="1" t="s">
        <v>835</v>
      </c>
      <c r="D2004" s="1" t="s">
        <v>26</v>
      </c>
      <c r="E2004" s="1" t="s">
        <v>56</v>
      </c>
      <c r="F2004" s="18">
        <v>398.40000000000003</v>
      </c>
      <c r="G2004" t="s">
        <v>4288</v>
      </c>
      <c r="H2004" s="1">
        <f>IF(COUNTIF(G$2:G2004,G2004)=1,1,0)</f>
        <v>0</v>
      </c>
      <c r="I2004" s="1">
        <v>5</v>
      </c>
      <c r="J2004" s="1">
        <v>0.2</v>
      </c>
      <c r="K2004" s="1">
        <v>84.659999999999982</v>
      </c>
      <c r="L2004" s="12">
        <f>VLOOKUP(train[[#This Row],[Sub-Category]],Análisis_ABC_XYZ[[#Headers],[#Data]],4,FALSE)</f>
        <v>0.52062335344040378</v>
      </c>
    </row>
    <row r="2005" spans="1:12" x14ac:dyDescent="0.35">
      <c r="A2005" s="2">
        <v>42372</v>
      </c>
      <c r="B2005" s="1" t="s">
        <v>39</v>
      </c>
      <c r="C2005" s="1" t="s">
        <v>345</v>
      </c>
      <c r="D2005" s="1" t="s">
        <v>14</v>
      </c>
      <c r="E2005" s="1" t="s">
        <v>36</v>
      </c>
      <c r="F2005" s="18">
        <v>10.368000000000002</v>
      </c>
      <c r="G2005" t="s">
        <v>5135</v>
      </c>
      <c r="H2005" s="1">
        <f>IF(COUNTIF(G$2:G2005,G2005)=1,1,0)</f>
        <v>1</v>
      </c>
      <c r="I2005" s="1">
        <v>2</v>
      </c>
      <c r="J2005" s="1">
        <v>0.2</v>
      </c>
      <c r="K2005" s="1">
        <v>3.6288</v>
      </c>
      <c r="L2005" s="12">
        <f>VLOOKUP(train[[#This Row],[Sub-Category]],Análisis_ABC_XYZ[[#Headers],[#Data]],4,FALSE)</f>
        <v>0.43613829632717294</v>
      </c>
    </row>
    <row r="2006" spans="1:12" x14ac:dyDescent="0.35">
      <c r="A2006" s="2">
        <v>42372</v>
      </c>
      <c r="B2006" s="1" t="s">
        <v>39</v>
      </c>
      <c r="C2006" s="1" t="s">
        <v>517</v>
      </c>
      <c r="D2006" s="1" t="s">
        <v>14</v>
      </c>
      <c r="E2006" s="1" t="s">
        <v>24</v>
      </c>
      <c r="F2006" s="18">
        <v>7.0559999999999992</v>
      </c>
      <c r="G2006" t="s">
        <v>4288</v>
      </c>
      <c r="H2006" s="1">
        <f>IF(COUNTIF(G$2:G2006,G2006)=1,1,0)</f>
        <v>0</v>
      </c>
      <c r="I2006" s="1">
        <v>3</v>
      </c>
      <c r="J2006" s="1">
        <v>0.2</v>
      </c>
      <c r="K2006" s="1">
        <v>0.79379999999999962</v>
      </c>
      <c r="L2006" s="12">
        <f>VLOOKUP(train[[#This Row],[Sub-Category]],Análisis_ABC_XYZ[[#Headers],[#Data]],4,FALSE)</f>
        <v>0.45632477063632687</v>
      </c>
    </row>
    <row r="2007" spans="1:12" x14ac:dyDescent="0.35">
      <c r="A2007" s="2">
        <v>42373</v>
      </c>
      <c r="B2007" s="1" t="s">
        <v>107</v>
      </c>
      <c r="C2007" s="1" t="s">
        <v>1068</v>
      </c>
      <c r="D2007" s="1" t="s">
        <v>8</v>
      </c>
      <c r="E2007" s="1" t="s">
        <v>22</v>
      </c>
      <c r="F2007" s="18">
        <v>192.22</v>
      </c>
      <c r="G2007" t="s">
        <v>5626</v>
      </c>
      <c r="H2007" s="1">
        <f>IF(COUNTIF(G$2:G2007,G2007)=1,1,0)</f>
        <v>1</v>
      </c>
      <c r="I2007" s="1">
        <v>14</v>
      </c>
      <c r="J2007" s="1">
        <v>0</v>
      </c>
      <c r="K2007" s="1">
        <v>69.199200000000005</v>
      </c>
      <c r="L2007" s="12">
        <f>VLOOKUP(train[[#This Row],[Sub-Category]],Análisis_ABC_XYZ[[#Headers],[#Data]],4,FALSE)</f>
        <v>0.4595170286641902</v>
      </c>
    </row>
    <row r="2008" spans="1:12" x14ac:dyDescent="0.35">
      <c r="A2008" s="2">
        <v>42373</v>
      </c>
      <c r="B2008" s="1" t="s">
        <v>76</v>
      </c>
      <c r="C2008" s="1" t="s">
        <v>282</v>
      </c>
      <c r="D2008" s="1" t="s">
        <v>14</v>
      </c>
      <c r="E2008" s="1" t="s">
        <v>36</v>
      </c>
      <c r="F2008" s="18">
        <v>39.900000000000006</v>
      </c>
      <c r="G2008" t="s">
        <v>2430</v>
      </c>
      <c r="H2008" s="1">
        <f>IF(COUNTIF(G$2:G2008,G2008)=1,1,0)</f>
        <v>1</v>
      </c>
      <c r="I2008" s="1">
        <v>5</v>
      </c>
      <c r="J2008" s="1">
        <v>0</v>
      </c>
      <c r="K2008" s="1">
        <v>19.950000000000003</v>
      </c>
      <c r="L2008" s="12">
        <f>VLOOKUP(train[[#This Row],[Sub-Category]],Análisis_ABC_XYZ[[#Headers],[#Data]],4,FALSE)</f>
        <v>0.43613829632717294</v>
      </c>
    </row>
    <row r="2009" spans="1:12" x14ac:dyDescent="0.35">
      <c r="A2009" s="2">
        <v>42373</v>
      </c>
      <c r="B2009" s="1" t="s">
        <v>76</v>
      </c>
      <c r="C2009" s="1" t="s">
        <v>895</v>
      </c>
      <c r="D2009" s="1" t="s">
        <v>14</v>
      </c>
      <c r="E2009" s="1" t="s">
        <v>29</v>
      </c>
      <c r="F2009" s="18">
        <v>32.339999999999996</v>
      </c>
      <c r="G2009" t="s">
        <v>2430</v>
      </c>
      <c r="H2009" s="1">
        <f>IF(COUNTIF(G$2:G2009,G2009)=1,1,0)</f>
        <v>0</v>
      </c>
      <c r="I2009" s="1">
        <v>3</v>
      </c>
      <c r="J2009" s="1">
        <v>0</v>
      </c>
      <c r="K2009" s="1">
        <v>15.523199999999999</v>
      </c>
      <c r="L2009" s="12">
        <f>VLOOKUP(train[[#This Row],[Sub-Category]],Análisis_ABC_XYZ[[#Headers],[#Data]],4,FALSE)</f>
        <v>0.46881743173671325</v>
      </c>
    </row>
    <row r="2010" spans="1:12" x14ac:dyDescent="0.35">
      <c r="A2010" s="2">
        <v>42374</v>
      </c>
      <c r="B2010" s="1" t="s">
        <v>12</v>
      </c>
      <c r="C2010" s="1" t="s">
        <v>1004</v>
      </c>
      <c r="D2010" s="1" t="s">
        <v>14</v>
      </c>
      <c r="E2010" s="1" t="s">
        <v>31</v>
      </c>
      <c r="F2010" s="18">
        <v>87.36</v>
      </c>
      <c r="G2010" t="s">
        <v>4583</v>
      </c>
      <c r="H2010" s="1">
        <f>IF(COUNTIF(G$2:G2010,G2010)=1,1,0)</f>
        <v>1</v>
      </c>
      <c r="I2010" s="1">
        <v>6</v>
      </c>
      <c r="J2010" s="1">
        <v>0</v>
      </c>
      <c r="K2010" s="1">
        <v>23.587200000000003</v>
      </c>
      <c r="L2010" s="12">
        <f>VLOOKUP(train[[#This Row],[Sub-Category]],Análisis_ABC_XYZ[[#Headers],[#Data]],4,FALSE)</f>
        <v>0.49507917887403441</v>
      </c>
    </row>
    <row r="2011" spans="1:12" x14ac:dyDescent="0.35">
      <c r="A2011" s="2">
        <v>42374</v>
      </c>
      <c r="B2011" s="1" t="s">
        <v>37</v>
      </c>
      <c r="C2011" s="1" t="s">
        <v>451</v>
      </c>
      <c r="D2011" s="1" t="s">
        <v>8</v>
      </c>
      <c r="E2011" s="1" t="s">
        <v>11</v>
      </c>
      <c r="F2011" s="18">
        <v>61.584000000000003</v>
      </c>
      <c r="G2011" t="s">
        <v>6208</v>
      </c>
      <c r="H2011" s="1">
        <f>IF(COUNTIF(G$2:G2011,G2011)=1,1,0)</f>
        <v>1</v>
      </c>
      <c r="I2011" s="1">
        <v>1</v>
      </c>
      <c r="J2011" s="1">
        <v>0.2</v>
      </c>
      <c r="K2011" s="1">
        <v>-6.9282000000000039</v>
      </c>
      <c r="L2011" s="12">
        <f>VLOOKUP(train[[#This Row],[Sub-Category]],Análisis_ABC_XYZ[[#Headers],[#Data]],4,FALSE)</f>
        <v>0.46529189879902266</v>
      </c>
    </row>
    <row r="2012" spans="1:12" x14ac:dyDescent="0.35">
      <c r="A2012" s="2">
        <v>42374</v>
      </c>
      <c r="B2012" s="1" t="s">
        <v>89</v>
      </c>
      <c r="C2012" s="1" t="s">
        <v>1572</v>
      </c>
      <c r="D2012" s="1" t="s">
        <v>14</v>
      </c>
      <c r="E2012" s="1" t="s">
        <v>24</v>
      </c>
      <c r="F2012" s="18">
        <v>59.519999999999996</v>
      </c>
      <c r="G2012" t="s">
        <v>3495</v>
      </c>
      <c r="H2012" s="1">
        <f>IF(COUNTIF(G$2:G2012,G2012)=1,1,0)</f>
        <v>1</v>
      </c>
      <c r="I2012" s="1">
        <v>3</v>
      </c>
      <c r="J2012" s="1">
        <v>0</v>
      </c>
      <c r="K2012" s="1">
        <v>15.475200000000001</v>
      </c>
      <c r="L2012" s="12">
        <f>VLOOKUP(train[[#This Row],[Sub-Category]],Análisis_ABC_XYZ[[#Headers],[#Data]],4,FALSE)</f>
        <v>0.45632477063632687</v>
      </c>
    </row>
    <row r="2013" spans="1:12" x14ac:dyDescent="0.35">
      <c r="A2013" s="2">
        <v>42374</v>
      </c>
      <c r="B2013" s="1" t="s">
        <v>12</v>
      </c>
      <c r="C2013" s="1" t="s">
        <v>737</v>
      </c>
      <c r="D2013" s="1" t="s">
        <v>14</v>
      </c>
      <c r="E2013" s="1" t="s">
        <v>29</v>
      </c>
      <c r="F2013" s="18">
        <v>56.16</v>
      </c>
      <c r="G2013" t="s">
        <v>4583</v>
      </c>
      <c r="H2013" s="1">
        <f>IF(COUNTIF(G$2:G2013,G2013)=1,1,0)</f>
        <v>0</v>
      </c>
      <c r="I2013" s="1">
        <v>6</v>
      </c>
      <c r="J2013" s="1">
        <v>0.2</v>
      </c>
      <c r="K2013" s="1">
        <v>17.549999999999994</v>
      </c>
      <c r="L2013" s="12">
        <f>VLOOKUP(train[[#This Row],[Sub-Category]],Análisis_ABC_XYZ[[#Headers],[#Data]],4,FALSE)</f>
        <v>0.46881743173671325</v>
      </c>
    </row>
    <row r="2014" spans="1:12" x14ac:dyDescent="0.35">
      <c r="A2014" s="2">
        <v>42374</v>
      </c>
      <c r="B2014" s="1" t="s">
        <v>89</v>
      </c>
      <c r="C2014" s="1" t="s">
        <v>821</v>
      </c>
      <c r="D2014" s="1" t="s">
        <v>14</v>
      </c>
      <c r="E2014" s="1" t="s">
        <v>61</v>
      </c>
      <c r="F2014" s="18">
        <v>17.48</v>
      </c>
      <c r="G2014" t="s">
        <v>3495</v>
      </c>
      <c r="H2014" s="1">
        <f>IF(COUNTIF(G$2:G2014,G2014)=1,1,0)</f>
        <v>0</v>
      </c>
      <c r="I2014" s="1">
        <v>2</v>
      </c>
      <c r="J2014" s="1">
        <v>0</v>
      </c>
      <c r="K2014" s="1">
        <v>8.2156000000000002</v>
      </c>
      <c r="L2014" s="12">
        <f>VLOOKUP(train[[#This Row],[Sub-Category]],Análisis_ABC_XYZ[[#Headers],[#Data]],4,FALSE)</f>
        <v>0.44424167803735209</v>
      </c>
    </row>
    <row r="2015" spans="1:12" x14ac:dyDescent="0.35">
      <c r="A2015" s="2">
        <v>42374</v>
      </c>
      <c r="B2015" s="1" t="s">
        <v>89</v>
      </c>
      <c r="C2015" s="1" t="s">
        <v>1331</v>
      </c>
      <c r="D2015" s="1" t="s">
        <v>14</v>
      </c>
      <c r="E2015" s="1" t="s">
        <v>29</v>
      </c>
      <c r="F2015" s="18">
        <v>13.168000000000001</v>
      </c>
      <c r="G2015" t="s">
        <v>3495</v>
      </c>
      <c r="H2015" s="1">
        <f>IF(COUNTIF(G$2:G2015,G2015)=1,1,0)</f>
        <v>0</v>
      </c>
      <c r="I2015" s="1">
        <v>2</v>
      </c>
      <c r="J2015" s="1">
        <v>0.2</v>
      </c>
      <c r="K2015" s="1">
        <v>4.6088000000000005</v>
      </c>
      <c r="L2015" s="12">
        <f>VLOOKUP(train[[#This Row],[Sub-Category]],Análisis_ABC_XYZ[[#Headers],[#Data]],4,FALSE)</f>
        <v>0.46881743173671325</v>
      </c>
    </row>
    <row r="2016" spans="1:12" x14ac:dyDescent="0.35">
      <c r="A2016" s="2">
        <v>42375</v>
      </c>
      <c r="B2016" s="1" t="s">
        <v>145</v>
      </c>
      <c r="C2016" s="1" t="s">
        <v>1023</v>
      </c>
      <c r="D2016" s="1" t="s">
        <v>14</v>
      </c>
      <c r="E2016" s="1" t="s">
        <v>36</v>
      </c>
      <c r="F2016" s="18">
        <v>29.600000000000005</v>
      </c>
      <c r="G2016" t="s">
        <v>2288</v>
      </c>
      <c r="H2016" s="1">
        <f>IF(COUNTIF(G$2:G2016,G2016)=1,1,0)</f>
        <v>1</v>
      </c>
      <c r="I2016" s="1">
        <v>5</v>
      </c>
      <c r="J2016" s="1">
        <v>0.2</v>
      </c>
      <c r="K2016" s="1">
        <v>9.2499999999999964</v>
      </c>
      <c r="L2016" s="12">
        <f>VLOOKUP(train[[#This Row],[Sub-Category]],Análisis_ABC_XYZ[[#Headers],[#Data]],4,FALSE)</f>
        <v>0.43613829632717294</v>
      </c>
    </row>
    <row r="2017" spans="1:12" x14ac:dyDescent="0.35">
      <c r="A2017" s="2">
        <v>42375</v>
      </c>
      <c r="B2017" s="1" t="s">
        <v>145</v>
      </c>
      <c r="C2017" s="1" t="s">
        <v>571</v>
      </c>
      <c r="D2017" s="1" t="s">
        <v>14</v>
      </c>
      <c r="E2017" s="1" t="s">
        <v>29</v>
      </c>
      <c r="F2017" s="18">
        <v>1.9380000000000002</v>
      </c>
      <c r="G2017" s="1" t="s">
        <v>2288</v>
      </c>
      <c r="H2017" s="1">
        <f>IF(COUNTIF(G$2:G2017,G2017)=1,1,0)</f>
        <v>0</v>
      </c>
      <c r="I2017" s="1">
        <v>2</v>
      </c>
      <c r="J2017" s="1">
        <v>0.7</v>
      </c>
      <c r="K2017" s="1">
        <v>-1.3565999999999994</v>
      </c>
      <c r="L2017" s="12">
        <f>VLOOKUP(train[[#This Row],[Sub-Category]],Análisis_ABC_XYZ[[#Headers],[#Data]],4,FALSE)</f>
        <v>0.46881743173671325</v>
      </c>
    </row>
    <row r="2018" spans="1:12" x14ac:dyDescent="0.35">
      <c r="A2018" s="2">
        <v>42378</v>
      </c>
      <c r="B2018" s="1" t="s">
        <v>6</v>
      </c>
      <c r="C2018" s="1" t="s">
        <v>1380</v>
      </c>
      <c r="D2018" s="1" t="s">
        <v>14</v>
      </c>
      <c r="E2018" s="1" t="s">
        <v>31</v>
      </c>
      <c r="F2018" s="18">
        <v>163.44</v>
      </c>
      <c r="G2018" t="s">
        <v>4354</v>
      </c>
      <c r="H2018" s="1">
        <f>IF(COUNTIF(G$2:G2018,G2018)=1,1,0)</f>
        <v>1</v>
      </c>
      <c r="I2018" s="1">
        <v>3</v>
      </c>
      <c r="J2018" s="1">
        <v>0</v>
      </c>
      <c r="K2018" s="1">
        <v>45.763200000000012</v>
      </c>
      <c r="L2018" s="12">
        <f>VLOOKUP(train[[#This Row],[Sub-Category]],Análisis_ABC_XYZ[[#Headers],[#Data]],4,FALSE)</f>
        <v>0.49507917887403441</v>
      </c>
    </row>
    <row r="2019" spans="1:12" x14ac:dyDescent="0.35">
      <c r="A2019" s="2">
        <v>42378</v>
      </c>
      <c r="B2019" s="1" t="s">
        <v>6</v>
      </c>
      <c r="C2019" s="1" t="s">
        <v>314</v>
      </c>
      <c r="D2019" s="1" t="s">
        <v>14</v>
      </c>
      <c r="E2019" s="1" t="s">
        <v>36</v>
      </c>
      <c r="F2019" s="18">
        <v>106.32</v>
      </c>
      <c r="G2019" t="s">
        <v>4354</v>
      </c>
      <c r="H2019" s="1">
        <f>IF(COUNTIF(G$2:G2019,G2019)=1,1,0)</f>
        <v>0</v>
      </c>
      <c r="I2019" s="1">
        <v>3</v>
      </c>
      <c r="J2019" s="1">
        <v>0</v>
      </c>
      <c r="K2019" s="1">
        <v>49.970399999999991</v>
      </c>
      <c r="L2019" s="12">
        <f>VLOOKUP(train[[#This Row],[Sub-Category]],Análisis_ABC_XYZ[[#Headers],[#Data]],4,FALSE)</f>
        <v>0.43613829632717294</v>
      </c>
    </row>
    <row r="2020" spans="1:12" x14ac:dyDescent="0.35">
      <c r="A2020" s="2">
        <v>42378</v>
      </c>
      <c r="B2020" s="1" t="s">
        <v>6</v>
      </c>
      <c r="C2020" s="1" t="s">
        <v>1612</v>
      </c>
      <c r="D2020" s="1" t="s">
        <v>14</v>
      </c>
      <c r="E2020" s="1" t="s">
        <v>36</v>
      </c>
      <c r="F2020" s="18">
        <v>51.550000000000004</v>
      </c>
      <c r="G2020" t="s">
        <v>4354</v>
      </c>
      <c r="H2020" s="1">
        <f>IF(COUNTIF(G$2:G2020,G2020)=1,1,0)</f>
        <v>0</v>
      </c>
      <c r="I2020" s="1">
        <v>5</v>
      </c>
      <c r="J2020" s="1">
        <v>0</v>
      </c>
      <c r="K2020" s="1">
        <v>24.2285</v>
      </c>
      <c r="L2020" s="12">
        <f>VLOOKUP(train[[#This Row],[Sub-Category]],Análisis_ABC_XYZ[[#Headers],[#Data]],4,FALSE)</f>
        <v>0.43613829632717294</v>
      </c>
    </row>
    <row r="2021" spans="1:12" x14ac:dyDescent="0.35">
      <c r="A2021" s="2">
        <v>42378</v>
      </c>
      <c r="B2021" s="1" t="s">
        <v>6</v>
      </c>
      <c r="C2021" s="1" t="s">
        <v>1465</v>
      </c>
      <c r="D2021" s="1" t="s">
        <v>14</v>
      </c>
      <c r="E2021" s="1" t="s">
        <v>24</v>
      </c>
      <c r="F2021" s="18">
        <v>42.76</v>
      </c>
      <c r="G2021" t="s">
        <v>4354</v>
      </c>
      <c r="H2021" s="1">
        <f>IF(COUNTIF(G$2:G2021,G2021)=1,1,0)</f>
        <v>0</v>
      </c>
      <c r="I2021" s="1">
        <v>2</v>
      </c>
      <c r="J2021" s="1">
        <v>0</v>
      </c>
      <c r="K2021" s="1">
        <v>11.117599999999999</v>
      </c>
      <c r="L2021" s="12">
        <f>VLOOKUP(train[[#This Row],[Sub-Category]],Análisis_ABC_XYZ[[#Headers],[#Data]],4,FALSE)</f>
        <v>0.45632477063632687</v>
      </c>
    </row>
    <row r="2022" spans="1:12" x14ac:dyDescent="0.35">
      <c r="A2022" s="2">
        <v>42379</v>
      </c>
      <c r="B2022" s="1" t="s">
        <v>89</v>
      </c>
      <c r="C2022" s="1" t="s">
        <v>473</v>
      </c>
      <c r="D2022" s="1" t="s">
        <v>8</v>
      </c>
      <c r="E2022" s="1" t="s">
        <v>18</v>
      </c>
      <c r="F2022" s="18">
        <v>1018.1039999999999</v>
      </c>
      <c r="G2022" t="s">
        <v>6831</v>
      </c>
      <c r="H2022" s="1">
        <f>IF(COUNTIF(G$2:G2022,G2022)=1,1,0)</f>
        <v>1</v>
      </c>
      <c r="I2022" s="1">
        <v>4</v>
      </c>
      <c r="J2022" s="1">
        <v>0.4</v>
      </c>
      <c r="K2022" s="1">
        <v>-373.3048</v>
      </c>
      <c r="L2022" s="12">
        <f>VLOOKUP(train[[#This Row],[Sub-Category]],Análisis_ABC_XYZ[[#Headers],[#Data]],4,FALSE)</f>
        <v>0.55975208308209756</v>
      </c>
    </row>
    <row r="2023" spans="1:12" x14ac:dyDescent="0.35">
      <c r="A2023" s="2">
        <v>42381</v>
      </c>
      <c r="B2023" s="1" t="s">
        <v>81</v>
      </c>
      <c r="C2023" s="1" t="s">
        <v>1520</v>
      </c>
      <c r="D2023" s="1" t="s">
        <v>14</v>
      </c>
      <c r="E2023" s="1" t="s">
        <v>20</v>
      </c>
      <c r="F2023" s="18">
        <v>465.18</v>
      </c>
      <c r="G2023" t="s">
        <v>6075</v>
      </c>
      <c r="H2023" s="1">
        <f>IF(COUNTIF(G$2:G2023,G2023)=1,1,0)</f>
        <v>1</v>
      </c>
      <c r="I2023" s="1">
        <v>3</v>
      </c>
      <c r="J2023" s="1">
        <v>0</v>
      </c>
      <c r="K2023" s="1">
        <v>120.94680000000001</v>
      </c>
      <c r="L2023" s="12">
        <f>VLOOKUP(train[[#This Row],[Sub-Category]],Análisis_ABC_XYZ[[#Headers],[#Data]],4,FALSE)</f>
        <v>0.44610841445725197</v>
      </c>
    </row>
    <row r="2024" spans="1:12" x14ac:dyDescent="0.35">
      <c r="A2024" s="2">
        <v>42381</v>
      </c>
      <c r="B2024" s="1" t="s">
        <v>157</v>
      </c>
      <c r="C2024" s="1" t="s">
        <v>1767</v>
      </c>
      <c r="D2024" s="1" t="s">
        <v>26</v>
      </c>
      <c r="E2024" s="1" t="s">
        <v>56</v>
      </c>
      <c r="F2024" s="18">
        <v>10.384</v>
      </c>
      <c r="G2024" t="s">
        <v>5134</v>
      </c>
      <c r="H2024" s="1">
        <f>IF(COUNTIF(G$2:G2024,G2024)=1,1,0)</f>
        <v>1</v>
      </c>
      <c r="I2024" s="1">
        <v>2</v>
      </c>
      <c r="J2024" s="1">
        <v>0.2</v>
      </c>
      <c r="K2024" s="1">
        <v>2.2065999999999999</v>
      </c>
      <c r="L2024" s="12">
        <f>VLOOKUP(train[[#This Row],[Sub-Category]],Análisis_ABC_XYZ[[#Headers],[#Data]],4,FALSE)</f>
        <v>0.52062335344040378</v>
      </c>
    </row>
    <row r="2025" spans="1:12" x14ac:dyDescent="0.35">
      <c r="A2025" s="2">
        <v>42381</v>
      </c>
      <c r="B2025" s="1" t="s">
        <v>157</v>
      </c>
      <c r="C2025" s="1" t="s">
        <v>66</v>
      </c>
      <c r="D2025" s="1" t="s">
        <v>26</v>
      </c>
      <c r="E2025" s="1" t="s">
        <v>27</v>
      </c>
      <c r="F2025" s="18">
        <v>235.18799999999999</v>
      </c>
      <c r="G2025" t="s">
        <v>5134</v>
      </c>
      <c r="H2025" s="1">
        <f>IF(COUNTIF(G$2:G2025,G2025)=1,1,0)</f>
        <v>0</v>
      </c>
      <c r="I2025" s="1">
        <v>2</v>
      </c>
      <c r="J2025" s="1">
        <v>0.4</v>
      </c>
      <c r="K2025" s="1">
        <v>-43.117800000000045</v>
      </c>
      <c r="L2025" s="12">
        <f>VLOOKUP(train[[#This Row],[Sub-Category]],Análisis_ABC_XYZ[[#Headers],[#Data]],4,FALSE)</f>
        <v>0.41105220110552465</v>
      </c>
    </row>
    <row r="2026" spans="1:12" x14ac:dyDescent="0.35">
      <c r="A2026" s="2">
        <v>42381</v>
      </c>
      <c r="B2026" s="1" t="s">
        <v>157</v>
      </c>
      <c r="C2026" s="1" t="s">
        <v>540</v>
      </c>
      <c r="D2026" s="1" t="s">
        <v>26</v>
      </c>
      <c r="E2026" s="1" t="s">
        <v>27</v>
      </c>
      <c r="F2026" s="18">
        <v>107.11799999999999</v>
      </c>
      <c r="G2026" t="s">
        <v>5134</v>
      </c>
      <c r="H2026" s="1">
        <f>IF(COUNTIF(G$2:G2026,G2026)=1,1,0)</f>
        <v>0</v>
      </c>
      <c r="I2026" s="1">
        <v>3</v>
      </c>
      <c r="J2026" s="1">
        <v>0.4</v>
      </c>
      <c r="K2026" s="1">
        <v>-21.423599999999993</v>
      </c>
      <c r="L2026" s="12">
        <f>VLOOKUP(train[[#This Row],[Sub-Category]],Análisis_ABC_XYZ[[#Headers],[#Data]],4,FALSE)</f>
        <v>0.41105220110552465</v>
      </c>
    </row>
    <row r="2027" spans="1:12" x14ac:dyDescent="0.35">
      <c r="A2027" s="2">
        <v>42381</v>
      </c>
      <c r="B2027" s="1" t="s">
        <v>157</v>
      </c>
      <c r="C2027" s="1" t="s">
        <v>1424</v>
      </c>
      <c r="D2027" s="1" t="s">
        <v>26</v>
      </c>
      <c r="E2027" s="1" t="s">
        <v>27</v>
      </c>
      <c r="F2027" s="18">
        <v>26.376000000000001</v>
      </c>
      <c r="G2027" t="s">
        <v>5134</v>
      </c>
      <c r="H2027" s="1">
        <f>IF(COUNTIF(G$2:G2027,G2027)=1,1,0)</f>
        <v>0</v>
      </c>
      <c r="I2027" s="1">
        <v>4</v>
      </c>
      <c r="J2027" s="1">
        <v>0.4</v>
      </c>
      <c r="K2027" s="1">
        <v>2.6375999999999991</v>
      </c>
      <c r="L2027" s="12">
        <f>VLOOKUP(train[[#This Row],[Sub-Category]],Análisis_ABC_XYZ[[#Headers],[#Data]],4,FALSE)</f>
        <v>0.41105220110552465</v>
      </c>
    </row>
    <row r="2028" spans="1:12" x14ac:dyDescent="0.35">
      <c r="A2028" s="2">
        <v>42381</v>
      </c>
      <c r="B2028" s="1" t="s">
        <v>157</v>
      </c>
      <c r="C2028" s="1" t="s">
        <v>371</v>
      </c>
      <c r="D2028" s="1" t="s">
        <v>14</v>
      </c>
      <c r="E2028" s="1" t="s">
        <v>24</v>
      </c>
      <c r="F2028" s="18">
        <v>10.368000000000002</v>
      </c>
      <c r="G2028" t="s">
        <v>5134</v>
      </c>
      <c r="H2028" s="1">
        <f>IF(COUNTIF(G$2:G2028,G2028)=1,1,0)</f>
        <v>0</v>
      </c>
      <c r="I2028" s="1">
        <v>2</v>
      </c>
      <c r="J2028" s="1">
        <v>0.2</v>
      </c>
      <c r="K2028" s="1">
        <v>1.5551999999999992</v>
      </c>
      <c r="L2028" s="12">
        <f>VLOOKUP(train[[#This Row],[Sub-Category]],Análisis_ABC_XYZ[[#Headers],[#Data]],4,FALSE)</f>
        <v>0.45632477063632687</v>
      </c>
    </row>
    <row r="2029" spans="1:12" x14ac:dyDescent="0.35">
      <c r="A2029" s="2">
        <v>42382</v>
      </c>
      <c r="B2029" s="1" t="s">
        <v>12</v>
      </c>
      <c r="C2029" s="1" t="s">
        <v>1777</v>
      </c>
      <c r="D2029" s="1" t="s">
        <v>8</v>
      </c>
      <c r="E2029" s="1" t="s">
        <v>22</v>
      </c>
      <c r="F2029" s="18">
        <v>464.84999999999997</v>
      </c>
      <c r="G2029" t="s">
        <v>2776</v>
      </c>
      <c r="H2029" s="1">
        <f>IF(COUNTIF(G$2:G2029,G2029)=1,1,0)</f>
        <v>1</v>
      </c>
      <c r="I2029" s="1">
        <v>9</v>
      </c>
      <c r="J2029" s="1">
        <v>0</v>
      </c>
      <c r="K2029" s="1">
        <v>92.969999999999985</v>
      </c>
      <c r="L2029" s="12">
        <f>VLOOKUP(train[[#This Row],[Sub-Category]],Análisis_ABC_XYZ[[#Headers],[#Data]],4,FALSE)</f>
        <v>0.4595170286641902</v>
      </c>
    </row>
    <row r="2030" spans="1:12" x14ac:dyDescent="0.35">
      <c r="A2030" s="2">
        <v>42382</v>
      </c>
      <c r="B2030" s="1" t="s">
        <v>12</v>
      </c>
      <c r="C2030" s="1" t="s">
        <v>331</v>
      </c>
      <c r="D2030" s="1" t="s">
        <v>8</v>
      </c>
      <c r="E2030" s="1" t="s">
        <v>22</v>
      </c>
      <c r="F2030" s="18">
        <v>77.599999999999994</v>
      </c>
      <c r="G2030" t="s">
        <v>2776</v>
      </c>
      <c r="H2030" s="1">
        <f>IF(COUNTIF(G$2:G2030,G2030)=1,1,0)</f>
        <v>0</v>
      </c>
      <c r="I2030" s="1">
        <v>4</v>
      </c>
      <c r="J2030" s="1">
        <v>0</v>
      </c>
      <c r="K2030" s="1">
        <v>38.023999999999994</v>
      </c>
      <c r="L2030" s="12">
        <f>VLOOKUP(train[[#This Row],[Sub-Category]],Análisis_ABC_XYZ[[#Headers],[#Data]],4,FALSE)</f>
        <v>0.4595170286641902</v>
      </c>
    </row>
    <row r="2031" spans="1:12" x14ac:dyDescent="0.35">
      <c r="A2031" s="2">
        <v>42382</v>
      </c>
      <c r="B2031" s="1" t="s">
        <v>12</v>
      </c>
      <c r="C2031" s="1" t="s">
        <v>771</v>
      </c>
      <c r="D2031" s="1" t="s">
        <v>14</v>
      </c>
      <c r="E2031" s="1" t="s">
        <v>29</v>
      </c>
      <c r="F2031" s="18">
        <v>70.00800000000001</v>
      </c>
      <c r="G2031" t="s">
        <v>2776</v>
      </c>
      <c r="H2031" s="1">
        <f>IF(COUNTIF(G$2:G2031,G2031)=1,1,0)</f>
        <v>0</v>
      </c>
      <c r="I2031" s="1">
        <v>3</v>
      </c>
      <c r="J2031" s="1">
        <v>0.2</v>
      </c>
      <c r="K2031" s="1">
        <v>24.502800000000001</v>
      </c>
      <c r="L2031" s="12">
        <f>VLOOKUP(train[[#This Row],[Sub-Category]],Análisis_ABC_XYZ[[#Headers],[#Data]],4,FALSE)</f>
        <v>0.46881743173671325</v>
      </c>
    </row>
    <row r="2032" spans="1:12" x14ac:dyDescent="0.35">
      <c r="A2032" s="2">
        <v>42382</v>
      </c>
      <c r="B2032" s="1" t="s">
        <v>379</v>
      </c>
      <c r="C2032" s="1" t="s">
        <v>671</v>
      </c>
      <c r="D2032" s="1" t="s">
        <v>14</v>
      </c>
      <c r="E2032" s="1" t="s">
        <v>15</v>
      </c>
      <c r="F2032" s="18">
        <v>9.82</v>
      </c>
      <c r="G2032" t="s">
        <v>2924</v>
      </c>
      <c r="H2032" s="1">
        <f>IF(COUNTIF(G$2:G2032,G2032)=1,1,0)</f>
        <v>1</v>
      </c>
      <c r="I2032" s="1">
        <v>2</v>
      </c>
      <c r="J2032" s="1">
        <v>0</v>
      </c>
      <c r="K2032" s="1">
        <v>4.8117999999999999</v>
      </c>
      <c r="L2032" s="12">
        <f>VLOOKUP(train[[#This Row],[Sub-Category]],Análisis_ABC_XYZ[[#Headers],[#Data]],4,FALSE)</f>
        <v>0.4647369236065339</v>
      </c>
    </row>
    <row r="2033" spans="1:12" x14ac:dyDescent="0.35">
      <c r="A2033" s="2">
        <v>42386</v>
      </c>
      <c r="B2033" s="1" t="s">
        <v>72</v>
      </c>
      <c r="C2033" s="1" t="s">
        <v>325</v>
      </c>
      <c r="D2033" s="1" t="s">
        <v>8</v>
      </c>
      <c r="E2033" s="1" t="s">
        <v>22</v>
      </c>
      <c r="F2033" s="18">
        <v>254.74400000000003</v>
      </c>
      <c r="G2033" t="s">
        <v>6626</v>
      </c>
      <c r="H2033" s="1">
        <f>IF(COUNTIF(G$2:G2033,G2033)=1,1,0)</f>
        <v>1</v>
      </c>
      <c r="I2033" s="1">
        <v>7</v>
      </c>
      <c r="J2033" s="1">
        <v>0.6</v>
      </c>
      <c r="K2033" s="1">
        <v>-312.06139999999994</v>
      </c>
      <c r="L2033" s="12">
        <f>VLOOKUP(train[[#This Row],[Sub-Category]],Análisis_ABC_XYZ[[#Headers],[#Data]],4,FALSE)</f>
        <v>0.4595170286641902</v>
      </c>
    </row>
    <row r="2034" spans="1:12" x14ac:dyDescent="0.35">
      <c r="A2034" s="2">
        <v>42386</v>
      </c>
      <c r="B2034" s="1" t="s">
        <v>111</v>
      </c>
      <c r="C2034" s="1" t="s">
        <v>1273</v>
      </c>
      <c r="D2034" s="1" t="s">
        <v>14</v>
      </c>
      <c r="E2034" s="1" t="s">
        <v>182</v>
      </c>
      <c r="F2034" s="18">
        <v>88.960000000000008</v>
      </c>
      <c r="G2034" t="s">
        <v>4984</v>
      </c>
      <c r="H2034" s="1">
        <f>IF(COUNTIF(G$2:G2034,G2034)=1,1,0)</f>
        <v>1</v>
      </c>
      <c r="I2034" s="1">
        <v>8</v>
      </c>
      <c r="J2034" s="1">
        <v>0.2</v>
      </c>
      <c r="K2034" s="1">
        <v>10.007999999999988</v>
      </c>
      <c r="L2034" s="12">
        <f>VLOOKUP(train[[#This Row],[Sub-Category]],Análisis_ABC_XYZ[[#Headers],[#Data]],4,FALSE)</f>
        <v>0.53938093436526824</v>
      </c>
    </row>
    <row r="2035" spans="1:12" x14ac:dyDescent="0.35">
      <c r="A2035" s="2">
        <v>42386</v>
      </c>
      <c r="B2035" s="1" t="s">
        <v>370</v>
      </c>
      <c r="C2035" s="1" t="s">
        <v>1483</v>
      </c>
      <c r="D2035" s="1" t="s">
        <v>14</v>
      </c>
      <c r="E2035" s="1" t="s">
        <v>24</v>
      </c>
      <c r="F2035" s="18">
        <v>6.68</v>
      </c>
      <c r="G2035" t="s">
        <v>2708</v>
      </c>
      <c r="H2035" s="1">
        <f>IF(COUNTIF(G$2:G2035,G2035)=1,1,0)</f>
        <v>1</v>
      </c>
      <c r="I2035" s="1">
        <v>2</v>
      </c>
      <c r="J2035" s="1">
        <v>0</v>
      </c>
      <c r="K2035" s="1">
        <v>2.0039999999999996</v>
      </c>
      <c r="L2035" s="12">
        <f>VLOOKUP(train[[#This Row],[Sub-Category]],Análisis_ABC_XYZ[[#Headers],[#Data]],4,FALSE)</f>
        <v>0.45632477063632687</v>
      </c>
    </row>
    <row r="2036" spans="1:12" x14ac:dyDescent="0.35">
      <c r="A2036" s="2">
        <v>42388</v>
      </c>
      <c r="B2036" s="1" t="s">
        <v>39</v>
      </c>
      <c r="C2036" s="1" t="s">
        <v>1530</v>
      </c>
      <c r="D2036" s="1" t="s">
        <v>8</v>
      </c>
      <c r="E2036" s="1" t="s">
        <v>11</v>
      </c>
      <c r="F2036" s="18">
        <v>199.304</v>
      </c>
      <c r="G2036" t="s">
        <v>6376</v>
      </c>
      <c r="H2036" s="1">
        <f>IF(COUNTIF(G$2:G2036,G2036)=1,1,0)</f>
        <v>1</v>
      </c>
      <c r="I2036" s="1">
        <v>4</v>
      </c>
      <c r="J2036" s="1">
        <v>0.3</v>
      </c>
      <c r="K2036" s="1">
        <v>-8.5416000000000025</v>
      </c>
      <c r="L2036" s="12">
        <f>VLOOKUP(train[[#This Row],[Sub-Category]],Análisis_ABC_XYZ[[#Headers],[#Data]],4,FALSE)</f>
        <v>0.46529189879902266</v>
      </c>
    </row>
    <row r="2037" spans="1:12" x14ac:dyDescent="0.35">
      <c r="A2037" s="2">
        <v>42388</v>
      </c>
      <c r="B2037" s="1" t="s">
        <v>39</v>
      </c>
      <c r="C2037" s="1" t="s">
        <v>1281</v>
      </c>
      <c r="D2037" s="1" t="s">
        <v>8</v>
      </c>
      <c r="E2037" s="1" t="s">
        <v>18</v>
      </c>
      <c r="F2037" s="18">
        <v>102.438</v>
      </c>
      <c r="G2037" t="s">
        <v>6376</v>
      </c>
      <c r="H2037" s="1">
        <f>IF(COUNTIF(G$2:G2037,G2037)=1,1,0)</f>
        <v>0</v>
      </c>
      <c r="I2037" s="1">
        <v>1</v>
      </c>
      <c r="J2037" s="1">
        <v>0.3</v>
      </c>
      <c r="K2037" s="1">
        <v>-13.170600000000007</v>
      </c>
      <c r="L2037" s="12">
        <f>VLOOKUP(train[[#This Row],[Sub-Category]],Análisis_ABC_XYZ[[#Headers],[#Data]],4,FALSE)</f>
        <v>0.55975208308209756</v>
      </c>
    </row>
    <row r="2038" spans="1:12" x14ac:dyDescent="0.35">
      <c r="A2038" s="2">
        <v>42392</v>
      </c>
      <c r="B2038" s="1" t="s">
        <v>518</v>
      </c>
      <c r="C2038" s="1" t="s">
        <v>425</v>
      </c>
      <c r="D2038" s="1" t="s">
        <v>14</v>
      </c>
      <c r="E2038" s="1" t="s">
        <v>36</v>
      </c>
      <c r="F2038" s="18">
        <v>29.04</v>
      </c>
      <c r="G2038" t="s">
        <v>3307</v>
      </c>
      <c r="H2038" s="1">
        <f>IF(COUNTIF(G$2:G2038,G2038)=1,1,0)</f>
        <v>1</v>
      </c>
      <c r="I2038" s="1">
        <v>3</v>
      </c>
      <c r="J2038" s="1">
        <v>0</v>
      </c>
      <c r="K2038" s="1">
        <v>13.9392</v>
      </c>
      <c r="L2038" s="12">
        <f>VLOOKUP(train[[#This Row],[Sub-Category]],Análisis_ABC_XYZ[[#Headers],[#Data]],4,FALSE)</f>
        <v>0.43613829632717294</v>
      </c>
    </row>
    <row r="2039" spans="1:12" x14ac:dyDescent="0.35">
      <c r="A2039" s="2">
        <v>42392</v>
      </c>
      <c r="B2039" s="1" t="s">
        <v>518</v>
      </c>
      <c r="C2039" s="1" t="s">
        <v>1167</v>
      </c>
      <c r="D2039" s="1" t="s">
        <v>14</v>
      </c>
      <c r="E2039" s="1" t="s">
        <v>15</v>
      </c>
      <c r="F2039" s="18">
        <v>14.62</v>
      </c>
      <c r="G2039" t="s">
        <v>3307</v>
      </c>
      <c r="H2039" s="1">
        <f>IF(COUNTIF(G$2:G2039,G2039)=1,1,0)</f>
        <v>0</v>
      </c>
      <c r="I2039" s="1">
        <v>2</v>
      </c>
      <c r="J2039" s="1">
        <v>0</v>
      </c>
      <c r="K2039" s="1">
        <v>6.8713999999999995</v>
      </c>
      <c r="L2039" s="12">
        <f>VLOOKUP(train[[#This Row],[Sub-Category]],Análisis_ABC_XYZ[[#Headers],[#Data]],4,FALSE)</f>
        <v>0.4647369236065339</v>
      </c>
    </row>
    <row r="2040" spans="1:12" x14ac:dyDescent="0.35">
      <c r="A2040" s="2">
        <v>42393</v>
      </c>
      <c r="B2040" s="1" t="s">
        <v>16</v>
      </c>
      <c r="C2040" s="1" t="s">
        <v>405</v>
      </c>
      <c r="D2040" s="1" t="s">
        <v>14</v>
      </c>
      <c r="E2040" s="1" t="s">
        <v>24</v>
      </c>
      <c r="F2040" s="18">
        <v>13.120000000000001</v>
      </c>
      <c r="G2040" t="s">
        <v>3218</v>
      </c>
      <c r="H2040" s="1">
        <f>IF(COUNTIF(G$2:G2040,G2040)=1,1,0)</f>
        <v>1</v>
      </c>
      <c r="I2040" s="1">
        <v>5</v>
      </c>
      <c r="J2040" s="1">
        <v>0.2</v>
      </c>
      <c r="K2040" s="1">
        <v>2.1319999999999988</v>
      </c>
      <c r="L2040" s="12">
        <f>VLOOKUP(train[[#This Row],[Sub-Category]],Análisis_ABC_XYZ[[#Headers],[#Data]],4,FALSE)</f>
        <v>0.45632477063632687</v>
      </c>
    </row>
    <row r="2041" spans="1:12" x14ac:dyDescent="0.35">
      <c r="A2041" s="2">
        <v>42395</v>
      </c>
      <c r="B2041" s="1" t="s">
        <v>12</v>
      </c>
      <c r="C2041" s="1" t="s">
        <v>1342</v>
      </c>
      <c r="D2041" s="1" t="s">
        <v>14</v>
      </c>
      <c r="E2041" s="1" t="s">
        <v>36</v>
      </c>
      <c r="F2041" s="18">
        <v>182.72</v>
      </c>
      <c r="G2041" t="s">
        <v>5589</v>
      </c>
      <c r="H2041" s="1">
        <f>IF(COUNTIF(G$2:G2041,G2041)=1,1,0)</f>
        <v>1</v>
      </c>
      <c r="I2041" s="1">
        <v>8</v>
      </c>
      <c r="J2041" s="1">
        <v>0</v>
      </c>
      <c r="K2041" s="1">
        <v>84.051199999999994</v>
      </c>
      <c r="L2041" s="12">
        <f>VLOOKUP(train[[#This Row],[Sub-Category]],Análisis_ABC_XYZ[[#Headers],[#Data]],4,FALSE)</f>
        <v>0.43613829632717294</v>
      </c>
    </row>
    <row r="2042" spans="1:12" x14ac:dyDescent="0.35">
      <c r="A2042" s="2">
        <v>42396</v>
      </c>
      <c r="B2042" s="1" t="s">
        <v>12</v>
      </c>
      <c r="C2042" s="1" t="s">
        <v>547</v>
      </c>
      <c r="D2042" s="1" t="s">
        <v>8</v>
      </c>
      <c r="E2042" s="1" t="s">
        <v>11</v>
      </c>
      <c r="F2042" s="18">
        <v>2803.92</v>
      </c>
      <c r="G2042" t="s">
        <v>6649</v>
      </c>
      <c r="H2042" s="1">
        <f>IF(COUNTIF(G$2:G2042,G2042)=1,1,0)</f>
        <v>1</v>
      </c>
      <c r="I2042" s="1">
        <v>5</v>
      </c>
      <c r="J2042" s="1">
        <v>0.2</v>
      </c>
      <c r="K2042" s="1">
        <v>0</v>
      </c>
      <c r="L2042" s="12">
        <f>VLOOKUP(train[[#This Row],[Sub-Category]],Análisis_ABC_XYZ[[#Headers],[#Data]],4,FALSE)</f>
        <v>0.46529189879902266</v>
      </c>
    </row>
    <row r="2043" spans="1:12" x14ac:dyDescent="0.35">
      <c r="A2043" s="2">
        <v>42396</v>
      </c>
      <c r="B2043" s="1" t="s">
        <v>157</v>
      </c>
      <c r="C2043" s="1" t="s">
        <v>1217</v>
      </c>
      <c r="D2043" s="1" t="s">
        <v>26</v>
      </c>
      <c r="E2043" s="1" t="s">
        <v>27</v>
      </c>
      <c r="F2043" s="18">
        <v>431.976</v>
      </c>
      <c r="G2043" t="s">
        <v>5455</v>
      </c>
      <c r="H2043" s="1">
        <f>IF(COUNTIF(G$2:G2043,G2043)=1,1,0)</f>
        <v>1</v>
      </c>
      <c r="I2043" s="1">
        <v>4</v>
      </c>
      <c r="J2043" s="1">
        <v>0.4</v>
      </c>
      <c r="K2043" s="1">
        <v>-100.7944</v>
      </c>
      <c r="L2043" s="12">
        <f>VLOOKUP(train[[#This Row],[Sub-Category]],Análisis_ABC_XYZ[[#Headers],[#Data]],4,FALSE)</f>
        <v>0.41105220110552465</v>
      </c>
    </row>
    <row r="2044" spans="1:12" x14ac:dyDescent="0.35">
      <c r="A2044" s="2">
        <v>42396</v>
      </c>
      <c r="B2044" s="1" t="s">
        <v>157</v>
      </c>
      <c r="C2044" s="1" t="s">
        <v>112</v>
      </c>
      <c r="D2044" s="1" t="s">
        <v>8</v>
      </c>
      <c r="E2044" s="1" t="s">
        <v>11</v>
      </c>
      <c r="F2044" s="18">
        <v>181.98599999999999</v>
      </c>
      <c r="G2044" t="s">
        <v>5455</v>
      </c>
      <c r="H2044" s="1">
        <f>IF(COUNTIF(G$2:G2044,G2044)=1,1,0)</f>
        <v>0</v>
      </c>
      <c r="I2044" s="1">
        <v>2</v>
      </c>
      <c r="J2044" s="1">
        <v>0.3</v>
      </c>
      <c r="K2044" s="1">
        <v>-54.595799999999997</v>
      </c>
      <c r="L2044" s="12">
        <f>VLOOKUP(train[[#This Row],[Sub-Category]],Análisis_ABC_XYZ[[#Headers],[#Data]],4,FALSE)</f>
        <v>0.46529189879902266</v>
      </c>
    </row>
    <row r="2045" spans="1:12" x14ac:dyDescent="0.35">
      <c r="A2045" s="2">
        <v>42396</v>
      </c>
      <c r="B2045" s="1" t="s">
        <v>157</v>
      </c>
      <c r="C2045" s="1" t="s">
        <v>1438</v>
      </c>
      <c r="D2045" s="1" t="s">
        <v>26</v>
      </c>
      <c r="E2045" s="1" t="s">
        <v>27</v>
      </c>
      <c r="F2045" s="18">
        <v>155.36999999999998</v>
      </c>
      <c r="G2045" t="s">
        <v>5455</v>
      </c>
      <c r="H2045" s="1">
        <f>IF(COUNTIF(G$2:G2045,G2045)=1,1,0)</f>
        <v>0</v>
      </c>
      <c r="I2045" s="1">
        <v>1</v>
      </c>
      <c r="J2045" s="1">
        <v>0.4</v>
      </c>
      <c r="K2045" s="1">
        <v>-36.253</v>
      </c>
      <c r="L2045" s="12">
        <f>VLOOKUP(train[[#This Row],[Sub-Category]],Análisis_ABC_XYZ[[#Headers],[#Data]],4,FALSE)</f>
        <v>0.41105220110552465</v>
      </c>
    </row>
    <row r="2046" spans="1:12" x14ac:dyDescent="0.35">
      <c r="A2046" s="2">
        <v>42397</v>
      </c>
      <c r="B2046" s="1" t="s">
        <v>34</v>
      </c>
      <c r="C2046" s="1" t="s">
        <v>658</v>
      </c>
      <c r="D2046" s="1" t="s">
        <v>8</v>
      </c>
      <c r="E2046" s="1" t="s">
        <v>18</v>
      </c>
      <c r="F2046" s="18">
        <v>4297.6440000000002</v>
      </c>
      <c r="G2046" t="s">
        <v>6868</v>
      </c>
      <c r="H2046" s="1">
        <f>IF(COUNTIF(G$2:G2046,G2046)=1,1,0)</f>
        <v>1</v>
      </c>
      <c r="I2046" s="1">
        <v>13</v>
      </c>
      <c r="J2046" s="1">
        <v>0.4</v>
      </c>
      <c r="K2046" s="1">
        <v>-1862.3124000000003</v>
      </c>
      <c r="L2046" s="12">
        <f>VLOOKUP(train[[#This Row],[Sub-Category]],Análisis_ABC_XYZ[[#Headers],[#Data]],4,FALSE)</f>
        <v>0.55975208308209756</v>
      </c>
    </row>
    <row r="2047" spans="1:12" x14ac:dyDescent="0.35">
      <c r="A2047" s="2">
        <v>42399</v>
      </c>
      <c r="B2047" s="1" t="s">
        <v>12</v>
      </c>
      <c r="C2047" s="1" t="s">
        <v>1218</v>
      </c>
      <c r="D2047" s="1" t="s">
        <v>26</v>
      </c>
      <c r="E2047" s="1" t="s">
        <v>208</v>
      </c>
      <c r="F2047" s="18">
        <v>1919.9760000000001</v>
      </c>
      <c r="G2047" t="s">
        <v>5725</v>
      </c>
      <c r="H2047" s="1">
        <f>IF(COUNTIF(G$2:G2047,G2047)=1,1,0)</f>
        <v>1</v>
      </c>
      <c r="I2047" s="1">
        <v>3</v>
      </c>
      <c r="J2047" s="1">
        <v>0.2</v>
      </c>
      <c r="K2047" s="1">
        <v>215.99729999999977</v>
      </c>
      <c r="L2047" s="12">
        <f>VLOOKUP(train[[#This Row],[Sub-Category]],Análisis_ABC_XYZ[[#Headers],[#Data]],4,FALSE)</f>
        <v>0.5183572270896134</v>
      </c>
    </row>
    <row r="2048" spans="1:12" x14ac:dyDescent="0.35">
      <c r="A2048" s="2">
        <v>42399</v>
      </c>
      <c r="B2048" s="1" t="s">
        <v>12</v>
      </c>
      <c r="C2048" s="1" t="s">
        <v>1487</v>
      </c>
      <c r="D2048" s="1" t="s">
        <v>8</v>
      </c>
      <c r="E2048" s="1" t="s">
        <v>22</v>
      </c>
      <c r="F2048" s="18">
        <v>227.35999999999999</v>
      </c>
      <c r="G2048" t="s">
        <v>5725</v>
      </c>
      <c r="H2048" s="1">
        <f>IF(COUNTIF(G$2:G2048,G2048)=1,1,0)</f>
        <v>0</v>
      </c>
      <c r="I2048" s="1">
        <v>7</v>
      </c>
      <c r="J2048" s="1">
        <v>0</v>
      </c>
      <c r="K2048" s="1">
        <v>81.849599999999981</v>
      </c>
      <c r="L2048" s="12">
        <f>VLOOKUP(train[[#This Row],[Sub-Category]],Análisis_ABC_XYZ[[#Headers],[#Data]],4,FALSE)</f>
        <v>0.4595170286641902</v>
      </c>
    </row>
    <row r="2049" spans="1:12" x14ac:dyDescent="0.35">
      <c r="A2049" s="2">
        <v>42399</v>
      </c>
      <c r="B2049" s="1" t="s">
        <v>39</v>
      </c>
      <c r="C2049" s="1" t="s">
        <v>1169</v>
      </c>
      <c r="D2049" s="1" t="s">
        <v>14</v>
      </c>
      <c r="E2049" s="1" t="s">
        <v>36</v>
      </c>
      <c r="F2049" s="18">
        <v>14.303999999999998</v>
      </c>
      <c r="G2049" t="s">
        <v>5404</v>
      </c>
      <c r="H2049" s="1">
        <f>IF(COUNTIF(G$2:G2049,G2049)=1,1,0)</f>
        <v>1</v>
      </c>
      <c r="I2049" s="1">
        <v>6</v>
      </c>
      <c r="J2049" s="1">
        <v>0.2</v>
      </c>
      <c r="K2049" s="1">
        <v>5.0064000000000002</v>
      </c>
      <c r="L2049" s="12">
        <f>VLOOKUP(train[[#This Row],[Sub-Category]],Análisis_ABC_XYZ[[#Headers],[#Data]],4,FALSE)</f>
        <v>0.43613829632717294</v>
      </c>
    </row>
    <row r="2050" spans="1:12" x14ac:dyDescent="0.35">
      <c r="A2050" s="2">
        <v>42400</v>
      </c>
      <c r="B2050" s="1" t="s">
        <v>76</v>
      </c>
      <c r="C2050" s="1" t="s">
        <v>134</v>
      </c>
      <c r="D2050" s="1" t="s">
        <v>8</v>
      </c>
      <c r="E2050" s="1" t="s">
        <v>22</v>
      </c>
      <c r="F2050" s="18">
        <v>53.34</v>
      </c>
      <c r="G2050" t="s">
        <v>3195</v>
      </c>
      <c r="H2050" s="1">
        <f>IF(COUNTIF(G$2:G2050,G2050)=1,1,0)</f>
        <v>1</v>
      </c>
      <c r="I2050" s="1">
        <v>3</v>
      </c>
      <c r="J2050" s="1">
        <v>0</v>
      </c>
      <c r="K2050" s="1">
        <v>16.535399999999996</v>
      </c>
      <c r="L2050" s="12">
        <f>VLOOKUP(train[[#This Row],[Sub-Category]],Análisis_ABC_XYZ[[#Headers],[#Data]],4,FALSE)</f>
        <v>0.4595170286641902</v>
      </c>
    </row>
    <row r="2051" spans="1:12" x14ac:dyDescent="0.35">
      <c r="A2051" s="2">
        <v>42400</v>
      </c>
      <c r="B2051" s="1" t="s">
        <v>76</v>
      </c>
      <c r="C2051" s="1" t="s">
        <v>135</v>
      </c>
      <c r="D2051" s="1" t="s">
        <v>14</v>
      </c>
      <c r="E2051" s="1" t="s">
        <v>29</v>
      </c>
      <c r="F2051" s="18">
        <v>32.96</v>
      </c>
      <c r="G2051" t="s">
        <v>3195</v>
      </c>
      <c r="H2051" s="1">
        <f>IF(COUNTIF(G$2:G2051,G2051)=1,1,0)</f>
        <v>0</v>
      </c>
      <c r="I2051" s="1">
        <v>2</v>
      </c>
      <c r="J2051" s="1">
        <v>0</v>
      </c>
      <c r="K2051" s="1">
        <v>16.150400000000001</v>
      </c>
      <c r="L2051" s="12">
        <f>VLOOKUP(train[[#This Row],[Sub-Category]],Análisis_ABC_XYZ[[#Headers],[#Data]],4,FALSE)</f>
        <v>0.46881743173671325</v>
      </c>
    </row>
    <row r="2052" spans="1:12" x14ac:dyDescent="0.35">
      <c r="A2052" s="2">
        <v>42400</v>
      </c>
      <c r="B2052" s="1" t="s">
        <v>76</v>
      </c>
      <c r="C2052" s="1" t="s">
        <v>133</v>
      </c>
      <c r="D2052" s="1" t="s">
        <v>14</v>
      </c>
      <c r="E2052" s="1" t="s">
        <v>36</v>
      </c>
      <c r="F2052" s="18">
        <v>12.96</v>
      </c>
      <c r="G2052" t="s">
        <v>3195</v>
      </c>
      <c r="H2052" s="1">
        <f>IF(COUNTIF(G$2:G2052,G2052)=1,1,0)</f>
        <v>0</v>
      </c>
      <c r="I2052" s="1">
        <v>2</v>
      </c>
      <c r="J2052" s="1">
        <v>0</v>
      </c>
      <c r="K2052" s="1">
        <v>6.2208000000000006</v>
      </c>
      <c r="L2052" s="12">
        <f>VLOOKUP(train[[#This Row],[Sub-Category]],Análisis_ABC_XYZ[[#Headers],[#Data]],4,FALSE)</f>
        <v>0.43613829632717294</v>
      </c>
    </row>
    <row r="2053" spans="1:12" x14ac:dyDescent="0.35">
      <c r="A2053" s="2">
        <v>42403</v>
      </c>
      <c r="B2053" s="1" t="s">
        <v>49</v>
      </c>
      <c r="C2053" s="1" t="s">
        <v>712</v>
      </c>
      <c r="D2053" s="1" t="s">
        <v>26</v>
      </c>
      <c r="E2053" s="1" t="s">
        <v>56</v>
      </c>
      <c r="F2053" s="18">
        <v>149.97</v>
      </c>
      <c r="G2053" t="s">
        <v>2265</v>
      </c>
      <c r="H2053" s="1">
        <f>IF(COUNTIF(G$2:G2053,G2053)=1,1,0)</f>
        <v>1</v>
      </c>
      <c r="I2053" s="1">
        <v>3</v>
      </c>
      <c r="J2053" s="1">
        <v>0</v>
      </c>
      <c r="K2053" s="1">
        <v>50.989800000000002</v>
      </c>
      <c r="L2053" s="12">
        <f>VLOOKUP(train[[#This Row],[Sub-Category]],Análisis_ABC_XYZ[[#Headers],[#Data]],4,FALSE)</f>
        <v>0.52062335344040378</v>
      </c>
    </row>
    <row r="2054" spans="1:12" x14ac:dyDescent="0.35">
      <c r="A2054" s="2">
        <v>42403</v>
      </c>
      <c r="B2054" s="1" t="s">
        <v>12</v>
      </c>
      <c r="C2054" s="1" t="s">
        <v>1250</v>
      </c>
      <c r="D2054" s="1" t="s">
        <v>8</v>
      </c>
      <c r="E2054" s="1" t="s">
        <v>22</v>
      </c>
      <c r="F2054" s="18">
        <v>136.91999999999999</v>
      </c>
      <c r="G2054" t="s">
        <v>5365</v>
      </c>
      <c r="H2054" s="1">
        <f>IF(COUNTIF(G$2:G2054,G2054)=1,1,0)</f>
        <v>1</v>
      </c>
      <c r="I2054" s="1">
        <v>4</v>
      </c>
      <c r="J2054" s="1">
        <v>0</v>
      </c>
      <c r="K2054" s="1">
        <v>41.075999999999993</v>
      </c>
      <c r="L2054" s="12">
        <f>VLOOKUP(train[[#This Row],[Sub-Category]],Análisis_ABC_XYZ[[#Headers],[#Data]],4,FALSE)</f>
        <v>0.4595170286641902</v>
      </c>
    </row>
    <row r="2055" spans="1:12" x14ac:dyDescent="0.35">
      <c r="A2055" s="2">
        <v>42403</v>
      </c>
      <c r="B2055" s="1" t="s">
        <v>89</v>
      </c>
      <c r="C2055" s="1" t="s">
        <v>70</v>
      </c>
      <c r="D2055" s="1" t="s">
        <v>8</v>
      </c>
      <c r="E2055" s="1" t="s">
        <v>11</v>
      </c>
      <c r="F2055" s="18">
        <v>90.882000000000005</v>
      </c>
      <c r="G2055" t="s">
        <v>6341</v>
      </c>
      <c r="H2055" s="1">
        <f>IF(COUNTIF(G$2:G2055,G2055)=1,1,0)</f>
        <v>1</v>
      </c>
      <c r="I2055" s="1">
        <v>1</v>
      </c>
      <c r="J2055" s="1">
        <v>0.1</v>
      </c>
      <c r="K2055" s="1">
        <v>15.147000000000004</v>
      </c>
      <c r="L2055" s="12">
        <f>VLOOKUP(train[[#This Row],[Sub-Category]],Análisis_ABC_XYZ[[#Headers],[#Data]],4,FALSE)</f>
        <v>0.46529189879902266</v>
      </c>
    </row>
    <row r="2056" spans="1:12" x14ac:dyDescent="0.35">
      <c r="A2056" s="2">
        <v>42403</v>
      </c>
      <c r="B2056" s="1" t="s">
        <v>379</v>
      </c>
      <c r="C2056" s="1" t="s">
        <v>1522</v>
      </c>
      <c r="D2056" s="1" t="s">
        <v>14</v>
      </c>
      <c r="E2056" s="1" t="s">
        <v>61</v>
      </c>
      <c r="F2056" s="18">
        <v>74.52</v>
      </c>
      <c r="G2056" t="s">
        <v>4821</v>
      </c>
      <c r="H2056" s="1">
        <f>IF(COUNTIF(G$2:G2056,G2056)=1,1,0)</f>
        <v>1</v>
      </c>
      <c r="I2056" s="1">
        <v>9</v>
      </c>
      <c r="J2056" s="1">
        <v>0</v>
      </c>
      <c r="K2056" s="1">
        <v>35.024399999999993</v>
      </c>
      <c r="L2056" s="12">
        <f>VLOOKUP(train[[#This Row],[Sub-Category]],Análisis_ABC_XYZ[[#Headers],[#Data]],4,FALSE)</f>
        <v>0.44424167803735209</v>
      </c>
    </row>
    <row r="2057" spans="1:12" x14ac:dyDescent="0.35">
      <c r="A2057" s="2">
        <v>42403</v>
      </c>
      <c r="B2057" s="1" t="s">
        <v>49</v>
      </c>
      <c r="C2057" s="1" t="s">
        <v>440</v>
      </c>
      <c r="D2057" s="1" t="s">
        <v>8</v>
      </c>
      <c r="E2057" s="1" t="s">
        <v>22</v>
      </c>
      <c r="F2057" s="18">
        <v>28.4</v>
      </c>
      <c r="G2057" t="s">
        <v>2265</v>
      </c>
      <c r="H2057" s="1">
        <f>IF(COUNTIF(G$2:G2057,G2057)=1,1,0)</f>
        <v>0</v>
      </c>
      <c r="I2057" s="1">
        <v>2</v>
      </c>
      <c r="J2057" s="1">
        <v>0</v>
      </c>
      <c r="K2057" s="1">
        <v>11.076000000000001</v>
      </c>
      <c r="L2057" s="12">
        <f>VLOOKUP(train[[#This Row],[Sub-Category]],Análisis_ABC_XYZ[[#Headers],[#Data]],4,FALSE)</f>
        <v>0.4595170286641902</v>
      </c>
    </row>
    <row r="2058" spans="1:12" x14ac:dyDescent="0.35">
      <c r="A2058" s="2">
        <v>42403</v>
      </c>
      <c r="B2058" s="1" t="s">
        <v>44</v>
      </c>
      <c r="C2058" s="1" t="s">
        <v>948</v>
      </c>
      <c r="D2058" s="1" t="s">
        <v>14</v>
      </c>
      <c r="E2058" s="1" t="s">
        <v>29</v>
      </c>
      <c r="F2058" s="18">
        <v>12.144</v>
      </c>
      <c r="G2058" t="s">
        <v>5279</v>
      </c>
      <c r="H2058" s="1">
        <f>IF(COUNTIF(G$2:G2058,G2058)=1,1,0)</f>
        <v>1</v>
      </c>
      <c r="I2058" s="1">
        <v>3</v>
      </c>
      <c r="J2058" s="1">
        <v>0.2</v>
      </c>
      <c r="K2058" s="1">
        <v>4.0985999999999994</v>
      </c>
      <c r="L2058" s="12">
        <f>VLOOKUP(train[[#This Row],[Sub-Category]],Análisis_ABC_XYZ[[#Headers],[#Data]],4,FALSE)</f>
        <v>0.46881743173671325</v>
      </c>
    </row>
    <row r="2059" spans="1:12" x14ac:dyDescent="0.35">
      <c r="A2059" s="2">
        <v>42406</v>
      </c>
      <c r="B2059" s="1" t="s">
        <v>81</v>
      </c>
      <c r="C2059" s="1" t="s">
        <v>968</v>
      </c>
      <c r="D2059" s="1" t="s">
        <v>8</v>
      </c>
      <c r="E2059" s="1" t="s">
        <v>11</v>
      </c>
      <c r="F2059" s="18">
        <v>1268.82</v>
      </c>
      <c r="G2059" t="s">
        <v>2583</v>
      </c>
      <c r="H2059" s="1">
        <f>IF(COUNTIF(G$2:G2059,G2059)=1,1,0)</f>
        <v>1</v>
      </c>
      <c r="I2059" s="1">
        <v>9</v>
      </c>
      <c r="J2059" s="1">
        <v>0</v>
      </c>
      <c r="K2059" s="1">
        <v>266.45219999999989</v>
      </c>
      <c r="L2059" s="12">
        <f>VLOOKUP(train[[#This Row],[Sub-Category]],Análisis_ABC_XYZ[[#Headers],[#Data]],4,FALSE)</f>
        <v>0.46529189879902266</v>
      </c>
    </row>
    <row r="2060" spans="1:12" x14ac:dyDescent="0.35">
      <c r="A2060" s="2">
        <v>42406</v>
      </c>
      <c r="B2060" s="1" t="s">
        <v>39</v>
      </c>
      <c r="C2060" s="1" t="s">
        <v>1433</v>
      </c>
      <c r="D2060" s="1" t="s">
        <v>14</v>
      </c>
      <c r="E2060" s="1" t="s">
        <v>20</v>
      </c>
      <c r="F2060" s="18">
        <v>670.75200000000007</v>
      </c>
      <c r="G2060" t="s">
        <v>3997</v>
      </c>
      <c r="H2060" s="1">
        <f>IF(COUNTIF(G$2:G2060,G2060)=1,1,0)</f>
        <v>1</v>
      </c>
      <c r="I2060" s="1">
        <v>3</v>
      </c>
      <c r="J2060" s="1">
        <v>0.2</v>
      </c>
      <c r="K2060" s="1">
        <v>-125.76600000000005</v>
      </c>
      <c r="L2060" s="12">
        <f>VLOOKUP(train[[#This Row],[Sub-Category]],Análisis_ABC_XYZ[[#Headers],[#Data]],4,FALSE)</f>
        <v>0.44610841445725197</v>
      </c>
    </row>
    <row r="2061" spans="1:12" x14ac:dyDescent="0.35">
      <c r="A2061" s="2">
        <v>42406</v>
      </c>
      <c r="B2061" s="1" t="s">
        <v>81</v>
      </c>
      <c r="C2061" s="1" t="s">
        <v>1603</v>
      </c>
      <c r="D2061" s="1" t="s">
        <v>8</v>
      </c>
      <c r="E2061" s="1" t="s">
        <v>9</v>
      </c>
      <c r="F2061" s="18">
        <v>283.92</v>
      </c>
      <c r="G2061" t="s">
        <v>2583</v>
      </c>
      <c r="H2061" s="1">
        <f>IF(COUNTIF(G$2:G2061,G2061)=1,1,0)</f>
        <v>0</v>
      </c>
      <c r="I2061" s="1">
        <v>4</v>
      </c>
      <c r="J2061" s="1">
        <v>0</v>
      </c>
      <c r="K2061" s="1">
        <v>82.336799999999982</v>
      </c>
      <c r="L2061" s="12">
        <f>VLOOKUP(train[[#This Row],[Sub-Category]],Análisis_ABC_XYZ[[#Headers],[#Data]],4,FALSE)</f>
        <v>0.5176847302647779</v>
      </c>
    </row>
    <row r="2062" spans="1:12" x14ac:dyDescent="0.35">
      <c r="A2062" s="2">
        <v>42406</v>
      </c>
      <c r="B2062" s="1" t="s">
        <v>39</v>
      </c>
      <c r="C2062" s="1" t="s">
        <v>149</v>
      </c>
      <c r="D2062" s="1" t="s">
        <v>26</v>
      </c>
      <c r="E2062" s="1" t="s">
        <v>56</v>
      </c>
      <c r="F2062" s="18">
        <v>18.528000000000002</v>
      </c>
      <c r="G2062" t="s">
        <v>3997</v>
      </c>
      <c r="H2062" s="1">
        <f>IF(COUNTIF(G$2:G2062,G2062)=1,1,0)</f>
        <v>0</v>
      </c>
      <c r="I2062" s="1">
        <v>2</v>
      </c>
      <c r="J2062" s="1">
        <v>0.2</v>
      </c>
      <c r="K2062" s="1">
        <v>4.4004000000000003</v>
      </c>
      <c r="L2062" s="12">
        <f>VLOOKUP(train[[#This Row],[Sub-Category]],Análisis_ABC_XYZ[[#Headers],[#Data]],4,FALSE)</f>
        <v>0.52062335344040378</v>
      </c>
    </row>
    <row r="2063" spans="1:12" x14ac:dyDescent="0.35">
      <c r="A2063" s="2">
        <v>42406</v>
      </c>
      <c r="B2063" s="1" t="s">
        <v>107</v>
      </c>
      <c r="C2063" s="1" t="s">
        <v>1234</v>
      </c>
      <c r="D2063" s="1" t="s">
        <v>14</v>
      </c>
      <c r="E2063" s="1" t="s">
        <v>20</v>
      </c>
      <c r="F2063" s="18">
        <v>146.72999999999999</v>
      </c>
      <c r="G2063" t="s">
        <v>2304</v>
      </c>
      <c r="H2063" s="1">
        <f>IF(COUNTIF(G$2:G2063,G2063)=1,1,0)</f>
        <v>1</v>
      </c>
      <c r="I2063" s="1">
        <v>3</v>
      </c>
      <c r="J2063" s="1">
        <v>0</v>
      </c>
      <c r="K2063" s="1">
        <v>2.9346000000000032</v>
      </c>
      <c r="L2063" s="12">
        <f>VLOOKUP(train[[#This Row],[Sub-Category]],Análisis_ABC_XYZ[[#Headers],[#Data]],4,FALSE)</f>
        <v>0.44610841445725197</v>
      </c>
    </row>
    <row r="2064" spans="1:12" x14ac:dyDescent="0.35">
      <c r="A2064" s="2">
        <v>42406</v>
      </c>
      <c r="B2064" s="1" t="s">
        <v>107</v>
      </c>
      <c r="C2064" s="1" t="s">
        <v>201</v>
      </c>
      <c r="D2064" s="1" t="s">
        <v>14</v>
      </c>
      <c r="E2064" s="1" t="s">
        <v>36</v>
      </c>
      <c r="F2064" s="18">
        <v>29.900000000000002</v>
      </c>
      <c r="G2064" t="s">
        <v>2304</v>
      </c>
      <c r="H2064" s="1">
        <f>IF(COUNTIF(G$2:G2064,G2064)=1,1,0)</f>
        <v>0</v>
      </c>
      <c r="I2064" s="1">
        <v>5</v>
      </c>
      <c r="J2064" s="1">
        <v>0</v>
      </c>
      <c r="K2064" s="1">
        <v>13.454999999999998</v>
      </c>
      <c r="L2064" s="12">
        <f>VLOOKUP(train[[#This Row],[Sub-Category]],Análisis_ABC_XYZ[[#Headers],[#Data]],4,FALSE)</f>
        <v>0.43613829632717294</v>
      </c>
    </row>
    <row r="2065" spans="1:12" x14ac:dyDescent="0.35">
      <c r="A2065" s="2">
        <v>42406</v>
      </c>
      <c r="B2065" s="1" t="s">
        <v>81</v>
      </c>
      <c r="C2065" s="1" t="s">
        <v>955</v>
      </c>
      <c r="D2065" s="1" t="s">
        <v>14</v>
      </c>
      <c r="E2065" s="1" t="s">
        <v>24</v>
      </c>
      <c r="F2065" s="18">
        <v>5.68</v>
      </c>
      <c r="G2065" t="s">
        <v>2583</v>
      </c>
      <c r="H2065" s="1">
        <f>IF(COUNTIF(G$2:G2065,G2065)=1,1,0)</f>
        <v>0</v>
      </c>
      <c r="I2065" s="1">
        <v>2</v>
      </c>
      <c r="J2065" s="1">
        <v>0</v>
      </c>
      <c r="K2065" s="1">
        <v>1.7607999999999997</v>
      </c>
      <c r="L2065" s="12">
        <f>VLOOKUP(train[[#This Row],[Sub-Category]],Análisis_ABC_XYZ[[#Headers],[#Data]],4,FALSE)</f>
        <v>0.45632477063632687</v>
      </c>
    </row>
    <row r="2066" spans="1:12" x14ac:dyDescent="0.35">
      <c r="A2066" s="2">
        <v>42406</v>
      </c>
      <c r="B2066" s="1" t="s">
        <v>37</v>
      </c>
      <c r="C2066" s="1" t="s">
        <v>1106</v>
      </c>
      <c r="D2066" s="1" t="s">
        <v>14</v>
      </c>
      <c r="E2066" s="1" t="s">
        <v>24</v>
      </c>
      <c r="F2066" s="18">
        <v>5.28</v>
      </c>
      <c r="G2066" t="s">
        <v>2542</v>
      </c>
      <c r="H2066" s="1">
        <f>IF(COUNTIF(G$2:G2066,G2066)=1,1,0)</f>
        <v>1</v>
      </c>
      <c r="I2066" s="1">
        <v>3</v>
      </c>
      <c r="J2066" s="1">
        <v>0</v>
      </c>
      <c r="K2066" s="1">
        <v>1.5311999999999999</v>
      </c>
      <c r="L2066" s="12">
        <f>VLOOKUP(train[[#This Row],[Sub-Category]],Análisis_ABC_XYZ[[#Headers],[#Data]],4,FALSE)</f>
        <v>0.45632477063632687</v>
      </c>
    </row>
    <row r="2067" spans="1:12" x14ac:dyDescent="0.35">
      <c r="A2067" s="2">
        <v>42406</v>
      </c>
      <c r="B2067" s="1" t="s">
        <v>39</v>
      </c>
      <c r="C2067" s="1" t="s">
        <v>832</v>
      </c>
      <c r="D2067" s="1" t="s">
        <v>14</v>
      </c>
      <c r="E2067" s="1" t="s">
        <v>29</v>
      </c>
      <c r="F2067" s="18">
        <v>2.9339999999999993</v>
      </c>
      <c r="G2067" s="1" t="s">
        <v>3997</v>
      </c>
      <c r="H2067" s="1">
        <f>IF(COUNTIF(G$2:G2067,G2067)=1,1,0)</f>
        <v>0</v>
      </c>
      <c r="I2067" s="1">
        <v>3</v>
      </c>
      <c r="J2067" s="1">
        <v>0.8</v>
      </c>
      <c r="K2067" s="1">
        <v>-4.9878000000000018</v>
      </c>
      <c r="L2067" s="12">
        <f>VLOOKUP(train[[#This Row],[Sub-Category]],Análisis_ABC_XYZ[[#Headers],[#Data]],4,FALSE)</f>
        <v>0.46881743173671325</v>
      </c>
    </row>
    <row r="2068" spans="1:12" x14ac:dyDescent="0.35">
      <c r="A2068" s="2">
        <v>42407</v>
      </c>
      <c r="B2068" s="1" t="s">
        <v>107</v>
      </c>
      <c r="C2068" s="1" t="s">
        <v>697</v>
      </c>
      <c r="D2068" s="1" t="s">
        <v>14</v>
      </c>
      <c r="E2068" s="1" t="s">
        <v>61</v>
      </c>
      <c r="F2068" s="18">
        <v>311.14999999999998</v>
      </c>
      <c r="G2068" t="s">
        <v>3194</v>
      </c>
      <c r="H2068" s="1">
        <f>IF(COUNTIF(G$2:G2068,G2068)=1,1,0)</f>
        <v>1</v>
      </c>
      <c r="I2068" s="1">
        <v>5</v>
      </c>
      <c r="J2068" s="1">
        <v>0</v>
      </c>
      <c r="K2068" s="1">
        <v>146.24049999999997</v>
      </c>
      <c r="L2068" s="12">
        <f>VLOOKUP(train[[#This Row],[Sub-Category]],Análisis_ABC_XYZ[[#Headers],[#Data]],4,FALSE)</f>
        <v>0.44424167803735209</v>
      </c>
    </row>
    <row r="2069" spans="1:12" x14ac:dyDescent="0.35">
      <c r="A2069" s="2">
        <v>42407</v>
      </c>
      <c r="B2069" s="1" t="s">
        <v>107</v>
      </c>
      <c r="C2069" s="1" t="s">
        <v>275</v>
      </c>
      <c r="D2069" s="1" t="s">
        <v>14</v>
      </c>
      <c r="E2069" s="1" t="s">
        <v>36</v>
      </c>
      <c r="F2069" s="18">
        <v>12.96</v>
      </c>
      <c r="G2069" t="s">
        <v>3194</v>
      </c>
      <c r="H2069" s="1">
        <f>IF(COUNTIF(G$2:G2069,G2069)=1,1,0)</f>
        <v>0</v>
      </c>
      <c r="I2069" s="1">
        <v>2</v>
      </c>
      <c r="J2069" s="1">
        <v>0</v>
      </c>
      <c r="K2069" s="1">
        <v>6.3504000000000005</v>
      </c>
      <c r="L2069" s="12">
        <f>VLOOKUP(train[[#This Row],[Sub-Category]],Análisis_ABC_XYZ[[#Headers],[#Data]],4,FALSE)</f>
        <v>0.43613829632717294</v>
      </c>
    </row>
    <row r="2070" spans="1:12" x14ac:dyDescent="0.35">
      <c r="A2070" s="2">
        <v>42408</v>
      </c>
      <c r="B2070" s="1" t="s">
        <v>157</v>
      </c>
      <c r="C2070" s="1" t="s">
        <v>213</v>
      </c>
      <c r="D2070" s="1" t="s">
        <v>26</v>
      </c>
      <c r="E2070" s="1" t="s">
        <v>27</v>
      </c>
      <c r="F2070" s="18">
        <v>107.982</v>
      </c>
      <c r="G2070" t="s">
        <v>6394</v>
      </c>
      <c r="H2070" s="1">
        <f>IF(COUNTIF(G$2:G2070,G2070)=1,1,0)</f>
        <v>1</v>
      </c>
      <c r="I2070" s="1">
        <v>3</v>
      </c>
      <c r="J2070" s="1">
        <v>0.4</v>
      </c>
      <c r="K2070" s="1">
        <v>-26.995499999999993</v>
      </c>
      <c r="L2070" s="12">
        <f>VLOOKUP(train[[#This Row],[Sub-Category]],Análisis_ABC_XYZ[[#Headers],[#Data]],4,FALSE)</f>
        <v>0.41105220110552465</v>
      </c>
    </row>
    <row r="2071" spans="1:12" x14ac:dyDescent="0.35">
      <c r="A2071" s="2">
        <v>42408</v>
      </c>
      <c r="B2071" s="1" t="s">
        <v>1200</v>
      </c>
      <c r="C2071" s="1" t="s">
        <v>1517</v>
      </c>
      <c r="D2071" s="1" t="s">
        <v>14</v>
      </c>
      <c r="E2071" s="1" t="s">
        <v>36</v>
      </c>
      <c r="F2071" s="18">
        <v>9.5399999999999991</v>
      </c>
      <c r="G2071" t="s">
        <v>2595</v>
      </c>
      <c r="H2071" s="1">
        <f>IF(COUNTIF(G$2:G2071,G2071)=1,1,0)</f>
        <v>1</v>
      </c>
      <c r="I2071" s="1">
        <v>2</v>
      </c>
      <c r="J2071" s="1">
        <v>0</v>
      </c>
      <c r="K2071" s="1">
        <v>4.2929999999999993</v>
      </c>
      <c r="L2071" s="12">
        <f>VLOOKUP(train[[#This Row],[Sub-Category]],Análisis_ABC_XYZ[[#Headers],[#Data]],4,FALSE)</f>
        <v>0.43613829632717294</v>
      </c>
    </row>
    <row r="2072" spans="1:12" x14ac:dyDescent="0.35">
      <c r="A2072" s="2">
        <v>42408</v>
      </c>
      <c r="B2072" s="1" t="s">
        <v>1200</v>
      </c>
      <c r="C2072" s="1" t="s">
        <v>251</v>
      </c>
      <c r="D2072" s="1" t="s">
        <v>14</v>
      </c>
      <c r="E2072" s="1" t="s">
        <v>91</v>
      </c>
      <c r="F2072" s="18">
        <v>5.81</v>
      </c>
      <c r="G2072" t="s">
        <v>2595</v>
      </c>
      <c r="H2072" s="1">
        <f>IF(COUNTIF(G$2:G2072,G2072)=1,1,0)</f>
        <v>0</v>
      </c>
      <c r="I2072" s="1">
        <v>1</v>
      </c>
      <c r="J2072" s="1">
        <v>0</v>
      </c>
      <c r="K2072" s="1">
        <v>1.8010999999999999</v>
      </c>
      <c r="L2072" s="12">
        <f>VLOOKUP(train[[#This Row],[Sub-Category]],Análisis_ABC_XYZ[[#Headers],[#Data]],4,FALSE)</f>
        <v>0.51168203684699509</v>
      </c>
    </row>
    <row r="2073" spans="1:12" x14ac:dyDescent="0.35">
      <c r="A2073" s="2">
        <v>42408</v>
      </c>
      <c r="B2073" s="1" t="s">
        <v>1200</v>
      </c>
      <c r="C2073" s="1" t="s">
        <v>178</v>
      </c>
      <c r="D2073" s="1" t="s">
        <v>14</v>
      </c>
      <c r="E2073" s="1" t="s">
        <v>24</v>
      </c>
      <c r="F2073" s="18">
        <v>5.76</v>
      </c>
      <c r="G2073" t="s">
        <v>2595</v>
      </c>
      <c r="H2073" s="1">
        <f>IF(COUNTIF(G$2:G2073,G2073)=1,1,0)</f>
        <v>0</v>
      </c>
      <c r="I2073" s="1">
        <v>2</v>
      </c>
      <c r="J2073" s="1">
        <v>0</v>
      </c>
      <c r="K2073" s="1">
        <v>1.7279999999999998</v>
      </c>
      <c r="L2073" s="12">
        <f>VLOOKUP(train[[#This Row],[Sub-Category]],Análisis_ABC_XYZ[[#Headers],[#Data]],4,FALSE)</f>
        <v>0.45632477063632687</v>
      </c>
    </row>
    <row r="2074" spans="1:12" x14ac:dyDescent="0.35">
      <c r="A2074" s="2">
        <v>42409</v>
      </c>
      <c r="B2074" s="1" t="s">
        <v>72</v>
      </c>
      <c r="C2074" s="1" t="s">
        <v>351</v>
      </c>
      <c r="D2074" s="1" t="s">
        <v>26</v>
      </c>
      <c r="E2074" s="1" t="s">
        <v>56</v>
      </c>
      <c r="F2074" s="18">
        <v>479.952</v>
      </c>
      <c r="G2074" t="s">
        <v>6754</v>
      </c>
      <c r="H2074" s="1">
        <f>IF(COUNTIF(G$2:G2074,G2074)=1,1,0)</f>
        <v>1</v>
      </c>
      <c r="I2074" s="1">
        <v>6</v>
      </c>
      <c r="J2074" s="1">
        <v>0.2</v>
      </c>
      <c r="K2074" s="1">
        <v>89.990999999999985</v>
      </c>
      <c r="L2074" s="12">
        <f>VLOOKUP(train[[#This Row],[Sub-Category]],Análisis_ABC_XYZ[[#Headers],[#Data]],4,FALSE)</f>
        <v>0.52062335344040378</v>
      </c>
    </row>
    <row r="2075" spans="1:12" x14ac:dyDescent="0.35">
      <c r="A2075" s="2">
        <v>42409</v>
      </c>
      <c r="B2075" s="1" t="s">
        <v>39</v>
      </c>
      <c r="C2075" s="1" t="s">
        <v>253</v>
      </c>
      <c r="D2075" s="1" t="s">
        <v>26</v>
      </c>
      <c r="E2075" s="1" t="s">
        <v>56</v>
      </c>
      <c r="F2075" s="18">
        <v>20.8</v>
      </c>
      <c r="G2075" t="s">
        <v>2184</v>
      </c>
      <c r="H2075" s="1">
        <f>IF(COUNTIF(G$2:G2075,G2075)=1,1,0)</f>
        <v>1</v>
      </c>
      <c r="I2075" s="1">
        <v>2</v>
      </c>
      <c r="J2075" s="1">
        <v>0.2</v>
      </c>
      <c r="K2075" s="1">
        <v>6.4999999999999991</v>
      </c>
      <c r="L2075" s="12">
        <f>VLOOKUP(train[[#This Row],[Sub-Category]],Análisis_ABC_XYZ[[#Headers],[#Data]],4,FALSE)</f>
        <v>0.52062335344040378</v>
      </c>
    </row>
    <row r="2076" spans="1:12" x14ac:dyDescent="0.35">
      <c r="A2076" s="2">
        <v>42409</v>
      </c>
      <c r="B2076" s="1" t="s">
        <v>12</v>
      </c>
      <c r="C2076" s="1" t="s">
        <v>53</v>
      </c>
      <c r="D2076" s="1" t="s">
        <v>8</v>
      </c>
      <c r="E2076" s="1" t="s">
        <v>11</v>
      </c>
      <c r="F2076" s="18">
        <v>203.92</v>
      </c>
      <c r="G2076" t="s">
        <v>5665</v>
      </c>
      <c r="H2076" s="1">
        <f>IF(COUNTIF(G$2:G2076,G2076)=1,1,0)</f>
        <v>1</v>
      </c>
      <c r="I2076" s="1">
        <v>5</v>
      </c>
      <c r="J2076" s="1">
        <v>0.2</v>
      </c>
      <c r="K2076" s="1">
        <v>22.940999999999995</v>
      </c>
      <c r="L2076" s="12">
        <f>VLOOKUP(train[[#This Row],[Sub-Category]],Análisis_ABC_XYZ[[#Headers],[#Data]],4,FALSE)</f>
        <v>0.46529189879902266</v>
      </c>
    </row>
    <row r="2077" spans="1:12" x14ac:dyDescent="0.35">
      <c r="A2077" s="2">
        <v>42409</v>
      </c>
      <c r="B2077" s="1" t="s">
        <v>39</v>
      </c>
      <c r="C2077" s="1" t="s">
        <v>1222</v>
      </c>
      <c r="D2077" s="1" t="s">
        <v>8</v>
      </c>
      <c r="E2077" s="1" t="s">
        <v>22</v>
      </c>
      <c r="F2077" s="18">
        <v>40.783999999999999</v>
      </c>
      <c r="G2077" t="s">
        <v>6020</v>
      </c>
      <c r="H2077" s="1">
        <f>IF(COUNTIF(G$2:G2077,G2077)=1,1,0)</f>
        <v>1</v>
      </c>
      <c r="I2077" s="1">
        <v>2</v>
      </c>
      <c r="J2077" s="1">
        <v>0.6</v>
      </c>
      <c r="K2077" s="1">
        <v>-30.588000000000001</v>
      </c>
      <c r="L2077" s="12">
        <f>VLOOKUP(train[[#This Row],[Sub-Category]],Análisis_ABC_XYZ[[#Headers],[#Data]],4,FALSE)</f>
        <v>0.4595170286641902</v>
      </c>
    </row>
    <row r="2078" spans="1:12" x14ac:dyDescent="0.35">
      <c r="A2078" s="2">
        <v>42409</v>
      </c>
      <c r="B2078" s="1" t="s">
        <v>39</v>
      </c>
      <c r="C2078" s="1" t="s">
        <v>356</v>
      </c>
      <c r="D2078" s="1" t="s">
        <v>14</v>
      </c>
      <c r="E2078" s="1" t="s">
        <v>15</v>
      </c>
      <c r="F2078" s="18">
        <v>40.096000000000004</v>
      </c>
      <c r="G2078" t="s">
        <v>6020</v>
      </c>
      <c r="H2078" s="1">
        <f>IF(COUNTIF(G$2:G2078,G2078)=1,1,0)</f>
        <v>0</v>
      </c>
      <c r="I2078" s="1">
        <v>4</v>
      </c>
      <c r="J2078" s="1">
        <v>0.2</v>
      </c>
      <c r="K2078" s="1">
        <v>13.532399999999996</v>
      </c>
      <c r="L2078" s="12">
        <f>VLOOKUP(train[[#This Row],[Sub-Category]],Análisis_ABC_XYZ[[#Headers],[#Data]],4,FALSE)</f>
        <v>0.4647369236065339</v>
      </c>
    </row>
    <row r="2079" spans="1:12" x14ac:dyDescent="0.35">
      <c r="A2079" s="2">
        <v>42410</v>
      </c>
      <c r="B2079" s="1" t="s">
        <v>52</v>
      </c>
      <c r="C2079" s="1" t="s">
        <v>1288</v>
      </c>
      <c r="D2079" s="1" t="s">
        <v>14</v>
      </c>
      <c r="E2079" s="1" t="s">
        <v>20</v>
      </c>
      <c r="F2079" s="18">
        <v>77.240000000000009</v>
      </c>
      <c r="G2079" t="s">
        <v>4847</v>
      </c>
      <c r="H2079" s="1">
        <f>IF(COUNTIF(G$2:G2079,G2079)=1,1,0)</f>
        <v>1</v>
      </c>
      <c r="I2079" s="1">
        <v>5</v>
      </c>
      <c r="J2079" s="1">
        <v>0.2</v>
      </c>
      <c r="K2079" s="1">
        <v>7.7240000000000002</v>
      </c>
      <c r="L2079" s="12">
        <f>VLOOKUP(train[[#This Row],[Sub-Category]],Análisis_ABC_XYZ[[#Headers],[#Data]],4,FALSE)</f>
        <v>0.44610841445725197</v>
      </c>
    </row>
    <row r="2080" spans="1:12" x14ac:dyDescent="0.35">
      <c r="A2080" s="2">
        <v>42414</v>
      </c>
      <c r="B2080" s="1" t="s">
        <v>89</v>
      </c>
      <c r="C2080" s="1" t="s">
        <v>1791</v>
      </c>
      <c r="D2080" s="1" t="s">
        <v>26</v>
      </c>
      <c r="E2080" s="1" t="s">
        <v>27</v>
      </c>
      <c r="F2080" s="18">
        <v>625.99</v>
      </c>
      <c r="G2080" t="s">
        <v>5811</v>
      </c>
      <c r="H2080" s="1">
        <f>IF(COUNTIF(G$2:G2080,G2080)=1,1,0)</f>
        <v>1</v>
      </c>
      <c r="I2080" s="1">
        <v>1</v>
      </c>
      <c r="J2080" s="1">
        <v>0</v>
      </c>
      <c r="K2080" s="1">
        <v>187.79699999999997</v>
      </c>
      <c r="L2080" s="12">
        <f>VLOOKUP(train[[#This Row],[Sub-Category]],Análisis_ABC_XYZ[[#Headers],[#Data]],4,FALSE)</f>
        <v>0.41105220110552465</v>
      </c>
    </row>
    <row r="2081" spans="1:12" x14ac:dyDescent="0.35">
      <c r="A2081" s="2">
        <v>42414</v>
      </c>
      <c r="B2081" s="1" t="s">
        <v>157</v>
      </c>
      <c r="C2081" s="1" t="s">
        <v>1471</v>
      </c>
      <c r="D2081" s="1" t="s">
        <v>26</v>
      </c>
      <c r="E2081" s="1" t="s">
        <v>27</v>
      </c>
      <c r="F2081" s="18">
        <v>323.98199999999997</v>
      </c>
      <c r="G2081" t="s">
        <v>3743</v>
      </c>
      <c r="H2081" s="1">
        <f>IF(COUNTIF(G$2:G2081,G2081)=1,1,0)</f>
        <v>1</v>
      </c>
      <c r="I2081" s="1">
        <v>3</v>
      </c>
      <c r="J2081" s="1">
        <v>0.4</v>
      </c>
      <c r="K2081" s="1">
        <v>-80.995500000000021</v>
      </c>
      <c r="L2081" s="12">
        <f>VLOOKUP(train[[#This Row],[Sub-Category]],Análisis_ABC_XYZ[[#Headers],[#Data]],4,FALSE)</f>
        <v>0.41105220110552465</v>
      </c>
    </row>
    <row r="2082" spans="1:12" x14ac:dyDescent="0.35">
      <c r="A2082" s="2">
        <v>42414</v>
      </c>
      <c r="B2082" s="1" t="s">
        <v>157</v>
      </c>
      <c r="C2082" s="1" t="s">
        <v>1115</v>
      </c>
      <c r="D2082" s="1" t="s">
        <v>26</v>
      </c>
      <c r="E2082" s="1" t="s">
        <v>56</v>
      </c>
      <c r="F2082" s="18">
        <v>71.975999999999999</v>
      </c>
      <c r="G2082" t="s">
        <v>3743</v>
      </c>
      <c r="H2082" s="1">
        <f>IF(COUNTIF(G$2:G2082,G2082)=1,1,0)</f>
        <v>0</v>
      </c>
      <c r="I2082" s="1">
        <v>3</v>
      </c>
      <c r="J2082" s="1">
        <v>0.2</v>
      </c>
      <c r="K2082" s="1">
        <v>0.89969999999999573</v>
      </c>
      <c r="L2082" s="12">
        <f>VLOOKUP(train[[#This Row],[Sub-Category]],Análisis_ABC_XYZ[[#Headers],[#Data]],4,FALSE)</f>
        <v>0.52062335344040378</v>
      </c>
    </row>
    <row r="2083" spans="1:12" x14ac:dyDescent="0.35">
      <c r="A2083" s="2">
        <v>42414</v>
      </c>
      <c r="B2083" s="1" t="s">
        <v>89</v>
      </c>
      <c r="C2083" s="1" t="s">
        <v>1886</v>
      </c>
      <c r="D2083" s="1" t="s">
        <v>14</v>
      </c>
      <c r="E2083" s="1" t="s">
        <v>29</v>
      </c>
      <c r="F2083" s="18">
        <v>26.423999999999999</v>
      </c>
      <c r="G2083" t="s">
        <v>5811</v>
      </c>
      <c r="H2083" s="1">
        <f>IF(COUNTIF(G$2:G2083,G2083)=1,1,0)</f>
        <v>0</v>
      </c>
      <c r="I2083" s="1">
        <v>9</v>
      </c>
      <c r="J2083" s="1">
        <v>0.2</v>
      </c>
      <c r="K2083" s="1">
        <v>9.5786999999999995</v>
      </c>
      <c r="L2083" s="12">
        <f>VLOOKUP(train[[#This Row],[Sub-Category]],Análisis_ABC_XYZ[[#Headers],[#Data]],4,FALSE)</f>
        <v>0.46881743173671325</v>
      </c>
    </row>
    <row r="2084" spans="1:12" x14ac:dyDescent="0.35">
      <c r="A2084" s="2">
        <v>42414</v>
      </c>
      <c r="B2084" s="1" t="s">
        <v>157</v>
      </c>
      <c r="C2084" s="1" t="s">
        <v>507</v>
      </c>
      <c r="D2084" s="1" t="s">
        <v>14</v>
      </c>
      <c r="E2084" s="1" t="s">
        <v>29</v>
      </c>
      <c r="F2084" s="18">
        <v>14.952000000000004</v>
      </c>
      <c r="G2084" t="s">
        <v>3743</v>
      </c>
      <c r="H2084" s="1">
        <f>IF(COUNTIF(G$2:G2084,G2084)=1,1,0)</f>
        <v>0</v>
      </c>
      <c r="I2084" s="1">
        <v>2</v>
      </c>
      <c r="J2084" s="1">
        <v>0.7</v>
      </c>
      <c r="K2084" s="1">
        <v>-11.961599999999997</v>
      </c>
      <c r="L2084" s="12">
        <f>VLOOKUP(train[[#This Row],[Sub-Category]],Análisis_ABC_XYZ[[#Headers],[#Data]],4,FALSE)</f>
        <v>0.46881743173671325</v>
      </c>
    </row>
    <row r="2085" spans="1:12" x14ac:dyDescent="0.35">
      <c r="A2085" s="2">
        <v>42414</v>
      </c>
      <c r="B2085" s="1" t="s">
        <v>157</v>
      </c>
      <c r="C2085" s="1" t="s">
        <v>946</v>
      </c>
      <c r="D2085" s="1" t="s">
        <v>14</v>
      </c>
      <c r="E2085" s="1" t="s">
        <v>24</v>
      </c>
      <c r="F2085" s="18">
        <v>14.352000000000002</v>
      </c>
      <c r="G2085" t="s">
        <v>3743</v>
      </c>
      <c r="H2085" s="1">
        <f>IF(COUNTIF(G$2:G2085,G2085)=1,1,0)</f>
        <v>0</v>
      </c>
      <c r="I2085" s="1">
        <v>3</v>
      </c>
      <c r="J2085" s="1">
        <v>0.2</v>
      </c>
      <c r="K2085" s="1">
        <v>0.8969999999999998</v>
      </c>
      <c r="L2085" s="12">
        <f>VLOOKUP(train[[#This Row],[Sub-Category]],Análisis_ABC_XYZ[[#Headers],[#Data]],4,FALSE)</f>
        <v>0.45632477063632687</v>
      </c>
    </row>
    <row r="2086" spans="1:12" x14ac:dyDescent="0.35">
      <c r="A2086" s="2">
        <v>42414</v>
      </c>
      <c r="B2086" s="1" t="s">
        <v>157</v>
      </c>
      <c r="C2086" s="1" t="s">
        <v>373</v>
      </c>
      <c r="D2086" s="1" t="s">
        <v>14</v>
      </c>
      <c r="E2086" s="1" t="s">
        <v>29</v>
      </c>
      <c r="F2086" s="18">
        <v>2.2860000000000005</v>
      </c>
      <c r="G2086" s="1" t="s">
        <v>3743</v>
      </c>
      <c r="H2086" s="1">
        <f>IF(COUNTIF(G$2:G2086,G2086)=1,1,0)</f>
        <v>0</v>
      </c>
      <c r="I2086" s="1">
        <v>2</v>
      </c>
      <c r="J2086" s="1">
        <v>0.7</v>
      </c>
      <c r="K2086" s="1">
        <v>-1.6763999999999997</v>
      </c>
      <c r="L2086" s="12">
        <f>VLOOKUP(train[[#This Row],[Sub-Category]],Análisis_ABC_XYZ[[#Headers],[#Data]],4,FALSE)</f>
        <v>0.46881743173671325</v>
      </c>
    </row>
    <row r="2087" spans="1:12" x14ac:dyDescent="0.35">
      <c r="A2087" s="2">
        <v>42415</v>
      </c>
      <c r="B2087" s="1" t="s">
        <v>42</v>
      </c>
      <c r="C2087" s="1" t="s">
        <v>820</v>
      </c>
      <c r="D2087" s="1" t="s">
        <v>26</v>
      </c>
      <c r="E2087" s="1" t="s">
        <v>27</v>
      </c>
      <c r="F2087" s="18">
        <v>699.98</v>
      </c>
      <c r="G2087" t="s">
        <v>5357</v>
      </c>
      <c r="H2087" s="1">
        <f>IF(COUNTIF(G$2:G2087,G2087)=1,1,0)</f>
        <v>1</v>
      </c>
      <c r="I2087" s="1">
        <v>2</v>
      </c>
      <c r="J2087" s="1">
        <v>0</v>
      </c>
      <c r="K2087" s="1">
        <v>195.99440000000004</v>
      </c>
      <c r="L2087" s="12">
        <f>VLOOKUP(train[[#This Row],[Sub-Category]],Análisis_ABC_XYZ[[#Headers],[#Data]],4,FALSE)</f>
        <v>0.41105220110552465</v>
      </c>
    </row>
    <row r="2088" spans="1:12" x14ac:dyDescent="0.35">
      <c r="A2088" s="2">
        <v>42415</v>
      </c>
      <c r="B2088" s="1" t="s">
        <v>12</v>
      </c>
      <c r="C2088" s="1" t="s">
        <v>1353</v>
      </c>
      <c r="D2088" s="1" t="s">
        <v>14</v>
      </c>
      <c r="E2088" s="1" t="s">
        <v>31</v>
      </c>
      <c r="F2088" s="18">
        <v>541.43999999999994</v>
      </c>
      <c r="G2088" t="s">
        <v>3058</v>
      </c>
      <c r="H2088" s="1">
        <f>IF(COUNTIF(G$2:G2088,G2088)=1,1,0)</f>
        <v>1</v>
      </c>
      <c r="I2088" s="1">
        <v>6</v>
      </c>
      <c r="J2088" s="1">
        <v>0</v>
      </c>
      <c r="K2088" s="1">
        <v>157.01759999999993</v>
      </c>
      <c r="L2088" s="12">
        <f>VLOOKUP(train[[#This Row],[Sub-Category]],Análisis_ABC_XYZ[[#Headers],[#Data]],4,FALSE)</f>
        <v>0.49507917887403441</v>
      </c>
    </row>
    <row r="2089" spans="1:12" x14ac:dyDescent="0.35">
      <c r="A2089" s="2">
        <v>42415</v>
      </c>
      <c r="B2089" s="1" t="s">
        <v>42</v>
      </c>
      <c r="C2089" s="1" t="s">
        <v>1197</v>
      </c>
      <c r="D2089" s="1" t="s">
        <v>26</v>
      </c>
      <c r="E2089" s="1" t="s">
        <v>56</v>
      </c>
      <c r="F2089" s="18">
        <v>139.94999999999999</v>
      </c>
      <c r="G2089" t="s">
        <v>5357</v>
      </c>
      <c r="H2089" s="1">
        <f>IF(COUNTIF(G$2:G2089,G2089)=1,1,0)</f>
        <v>0</v>
      </c>
      <c r="I2089" s="1">
        <v>5</v>
      </c>
      <c r="J2089" s="1">
        <v>0</v>
      </c>
      <c r="K2089" s="1">
        <v>26.590499999999988</v>
      </c>
      <c r="L2089" s="12">
        <f>VLOOKUP(train[[#This Row],[Sub-Category]],Análisis_ABC_XYZ[[#Headers],[#Data]],4,FALSE)</f>
        <v>0.52062335344040378</v>
      </c>
    </row>
    <row r="2090" spans="1:12" x14ac:dyDescent="0.35">
      <c r="A2090" s="2">
        <v>42415</v>
      </c>
      <c r="B2090" s="1" t="s">
        <v>42</v>
      </c>
      <c r="C2090" s="1" t="s">
        <v>884</v>
      </c>
      <c r="D2090" s="1" t="s">
        <v>26</v>
      </c>
      <c r="E2090" s="1" t="s">
        <v>27</v>
      </c>
      <c r="F2090" s="18">
        <v>134.97</v>
      </c>
      <c r="G2090" t="s">
        <v>5357</v>
      </c>
      <c r="H2090" s="1">
        <f>IF(COUNTIF(G$2:G2090,G2090)=1,1,0)</f>
        <v>0</v>
      </c>
      <c r="I2090" s="1">
        <v>3</v>
      </c>
      <c r="J2090" s="1">
        <v>0</v>
      </c>
      <c r="K2090" s="1">
        <v>64.785599999999988</v>
      </c>
      <c r="L2090" s="12">
        <f>VLOOKUP(train[[#This Row],[Sub-Category]],Análisis_ABC_XYZ[[#Headers],[#Data]],4,FALSE)</f>
        <v>0.41105220110552465</v>
      </c>
    </row>
    <row r="2091" spans="1:12" x14ac:dyDescent="0.35">
      <c r="A2091" s="2">
        <v>42415</v>
      </c>
      <c r="B2091" s="1" t="s">
        <v>12</v>
      </c>
      <c r="C2091" s="1" t="s">
        <v>1191</v>
      </c>
      <c r="D2091" s="1" t="s">
        <v>14</v>
      </c>
      <c r="E2091" s="1" t="s">
        <v>29</v>
      </c>
      <c r="F2091" s="18">
        <v>41.72</v>
      </c>
      <c r="G2091" t="s">
        <v>3058</v>
      </c>
      <c r="H2091" s="1">
        <f>IF(COUNTIF(G$2:G2091,G2091)=1,1,0)</f>
        <v>0</v>
      </c>
      <c r="I2091" s="1">
        <v>5</v>
      </c>
      <c r="J2091" s="1">
        <v>0.2</v>
      </c>
      <c r="K2091" s="1">
        <v>13.037499999999998</v>
      </c>
      <c r="L2091" s="12">
        <f>VLOOKUP(train[[#This Row],[Sub-Category]],Análisis_ABC_XYZ[[#Headers],[#Data]],4,FALSE)</f>
        <v>0.46881743173671325</v>
      </c>
    </row>
    <row r="2092" spans="1:12" x14ac:dyDescent="0.35">
      <c r="A2092" s="2">
        <v>42415</v>
      </c>
      <c r="B2092" s="1" t="s">
        <v>12</v>
      </c>
      <c r="C2092" s="1" t="s">
        <v>1299</v>
      </c>
      <c r="D2092" s="1" t="s">
        <v>14</v>
      </c>
      <c r="E2092" s="1" t="s">
        <v>36</v>
      </c>
      <c r="F2092" s="18">
        <v>19.440000000000001</v>
      </c>
      <c r="G2092" t="s">
        <v>3058</v>
      </c>
      <c r="H2092" s="1">
        <f>IF(COUNTIF(G$2:G2092,G2092)=1,1,0)</f>
        <v>0</v>
      </c>
      <c r="I2092" s="1">
        <v>3</v>
      </c>
      <c r="J2092" s="1">
        <v>0</v>
      </c>
      <c r="K2092" s="1">
        <v>9.3312000000000008</v>
      </c>
      <c r="L2092" s="12">
        <f>VLOOKUP(train[[#This Row],[Sub-Category]],Análisis_ABC_XYZ[[#Headers],[#Data]],4,FALSE)</f>
        <v>0.43613829632717294</v>
      </c>
    </row>
    <row r="2093" spans="1:12" x14ac:dyDescent="0.35">
      <c r="A2093" s="2">
        <v>42415</v>
      </c>
      <c r="B2093" s="1" t="s">
        <v>12</v>
      </c>
      <c r="C2093" s="1" t="s">
        <v>1352</v>
      </c>
      <c r="D2093" s="1" t="s">
        <v>14</v>
      </c>
      <c r="E2093" s="1" t="s">
        <v>36</v>
      </c>
      <c r="F2093" s="18">
        <v>13.36</v>
      </c>
      <c r="G2093" t="s">
        <v>3058</v>
      </c>
      <c r="H2093" s="1">
        <f>IF(COUNTIF(G$2:G2093,G2093)=1,1,0)</f>
        <v>0</v>
      </c>
      <c r="I2093" s="1">
        <v>2</v>
      </c>
      <c r="J2093" s="1">
        <v>0</v>
      </c>
      <c r="K2093" s="1">
        <v>6.4127999999999998</v>
      </c>
      <c r="L2093" s="12">
        <f>VLOOKUP(train[[#This Row],[Sub-Category]],Análisis_ABC_XYZ[[#Headers],[#Data]],4,FALSE)</f>
        <v>0.43613829632717294</v>
      </c>
    </row>
    <row r="2094" spans="1:12" x14ac:dyDescent="0.35">
      <c r="A2094" s="2">
        <v>42415</v>
      </c>
      <c r="B2094" s="1" t="s">
        <v>12</v>
      </c>
      <c r="C2094" s="1" t="s">
        <v>678</v>
      </c>
      <c r="D2094" s="1" t="s">
        <v>14</v>
      </c>
      <c r="E2094" s="1" t="s">
        <v>29</v>
      </c>
      <c r="F2094" s="18">
        <v>11.52</v>
      </c>
      <c r="G2094" t="s">
        <v>3058</v>
      </c>
      <c r="H2094" s="1">
        <f>IF(COUNTIF(G$2:G2094,G2094)=1,1,0)</f>
        <v>0</v>
      </c>
      <c r="I2094" s="1">
        <v>5</v>
      </c>
      <c r="J2094" s="1">
        <v>0.2</v>
      </c>
      <c r="K2094" s="1">
        <v>4.1760000000000002</v>
      </c>
      <c r="L2094" s="12">
        <f>VLOOKUP(train[[#This Row],[Sub-Category]],Análisis_ABC_XYZ[[#Headers],[#Data]],4,FALSE)</f>
        <v>0.46881743173671325</v>
      </c>
    </row>
    <row r="2095" spans="1:12" x14ac:dyDescent="0.35">
      <c r="A2095" s="2">
        <v>42416</v>
      </c>
      <c r="B2095" s="1" t="s">
        <v>12</v>
      </c>
      <c r="C2095" s="1" t="s">
        <v>86</v>
      </c>
      <c r="D2095" s="1" t="s">
        <v>14</v>
      </c>
      <c r="E2095" s="1" t="s">
        <v>15</v>
      </c>
      <c r="F2095" s="18">
        <v>87.71</v>
      </c>
      <c r="G2095" t="s">
        <v>4222</v>
      </c>
      <c r="H2095" s="1">
        <f>IF(COUNTIF(G$2:G2095,G2095)=1,1,0)</f>
        <v>1</v>
      </c>
      <c r="I2095" s="1">
        <v>7</v>
      </c>
      <c r="J2095" s="1">
        <v>0</v>
      </c>
      <c r="K2095" s="1">
        <v>41.223699999999994</v>
      </c>
      <c r="L2095" s="12">
        <f>VLOOKUP(train[[#This Row],[Sub-Category]],Análisis_ABC_XYZ[[#Headers],[#Data]],4,FALSE)</f>
        <v>0.4647369236065339</v>
      </c>
    </row>
    <row r="2096" spans="1:12" x14ac:dyDescent="0.35">
      <c r="A2096" s="2">
        <v>42416</v>
      </c>
      <c r="B2096" s="1" t="s">
        <v>12</v>
      </c>
      <c r="C2096" s="1" t="s">
        <v>372</v>
      </c>
      <c r="D2096" s="1" t="s">
        <v>14</v>
      </c>
      <c r="E2096" s="1" t="s">
        <v>36</v>
      </c>
      <c r="F2096" s="18">
        <v>36.839999999999996</v>
      </c>
      <c r="G2096" t="s">
        <v>4222</v>
      </c>
      <c r="H2096" s="1">
        <f>IF(COUNTIF(G$2:G2096,G2096)=1,1,0)</f>
        <v>0</v>
      </c>
      <c r="I2096" s="1">
        <v>3</v>
      </c>
      <c r="J2096" s="1">
        <v>0</v>
      </c>
      <c r="K2096" s="1">
        <v>17.314799999999998</v>
      </c>
      <c r="L2096" s="12">
        <f>VLOOKUP(train[[#This Row],[Sub-Category]],Análisis_ABC_XYZ[[#Headers],[#Data]],4,FALSE)</f>
        <v>0.43613829632717294</v>
      </c>
    </row>
    <row r="2097" spans="1:12" x14ac:dyDescent="0.35">
      <c r="A2097" s="2">
        <v>42416</v>
      </c>
      <c r="B2097" s="1" t="s">
        <v>757</v>
      </c>
      <c r="C2097" s="1" t="s">
        <v>201</v>
      </c>
      <c r="D2097" s="1" t="s">
        <v>14</v>
      </c>
      <c r="E2097" s="1" t="s">
        <v>36</v>
      </c>
      <c r="F2097" s="18">
        <v>35.880000000000003</v>
      </c>
      <c r="G2097" t="s">
        <v>4200</v>
      </c>
      <c r="H2097" s="1">
        <f>IF(COUNTIF(G$2:G2097,G2097)=1,1,0)</f>
        <v>1</v>
      </c>
      <c r="I2097" s="1">
        <v>6</v>
      </c>
      <c r="J2097" s="1">
        <v>0</v>
      </c>
      <c r="K2097" s="1">
        <v>16.146000000000001</v>
      </c>
      <c r="L2097" s="12">
        <f>VLOOKUP(train[[#This Row],[Sub-Category]],Análisis_ABC_XYZ[[#Headers],[#Data]],4,FALSE)</f>
        <v>0.43613829632717294</v>
      </c>
    </row>
    <row r="2098" spans="1:12" x14ac:dyDescent="0.35">
      <c r="A2098" s="2">
        <v>42418</v>
      </c>
      <c r="B2098" s="1" t="s">
        <v>12</v>
      </c>
      <c r="C2098" s="1" t="s">
        <v>644</v>
      </c>
      <c r="D2098" s="1" t="s">
        <v>14</v>
      </c>
      <c r="E2098" s="1" t="s">
        <v>15</v>
      </c>
      <c r="F2098" s="18">
        <v>61.06</v>
      </c>
      <c r="G2098" t="s">
        <v>4650</v>
      </c>
      <c r="H2098" s="1">
        <f>IF(COUNTIF(G$2:G2098,G2098)=1,1,0)</f>
        <v>1</v>
      </c>
      <c r="I2098" s="1">
        <v>2</v>
      </c>
      <c r="J2098" s="1">
        <v>0</v>
      </c>
      <c r="K2098" s="1">
        <v>28.087600000000002</v>
      </c>
      <c r="L2098" s="12">
        <f>VLOOKUP(train[[#This Row],[Sub-Category]],Análisis_ABC_XYZ[[#Headers],[#Data]],4,FALSE)</f>
        <v>0.4647369236065339</v>
      </c>
    </row>
    <row r="2099" spans="1:12" x14ac:dyDescent="0.35">
      <c r="A2099" s="2">
        <v>42418</v>
      </c>
      <c r="B2099" s="1" t="s">
        <v>12</v>
      </c>
      <c r="C2099" s="1" t="s">
        <v>1039</v>
      </c>
      <c r="D2099" s="1" t="s">
        <v>8</v>
      </c>
      <c r="E2099" s="1" t="s">
        <v>18</v>
      </c>
      <c r="F2099" s="18">
        <v>35.544000000000004</v>
      </c>
      <c r="G2099" t="s">
        <v>4650</v>
      </c>
      <c r="H2099" s="1">
        <f>IF(COUNTIF(G$2:G2099,G2099)=1,1,0)</f>
        <v>0</v>
      </c>
      <c r="I2099" s="1">
        <v>1</v>
      </c>
      <c r="J2099" s="1">
        <v>0.2</v>
      </c>
      <c r="K2099" s="1">
        <v>-0.88860000000000205</v>
      </c>
      <c r="L2099" s="12">
        <f>VLOOKUP(train[[#This Row],[Sub-Category]],Análisis_ABC_XYZ[[#Headers],[#Data]],4,FALSE)</f>
        <v>0.55975208308209756</v>
      </c>
    </row>
    <row r="2100" spans="1:12" x14ac:dyDescent="0.35">
      <c r="A2100" s="2">
        <v>42418</v>
      </c>
      <c r="B2100" s="1" t="s">
        <v>12</v>
      </c>
      <c r="C2100" s="1" t="s">
        <v>705</v>
      </c>
      <c r="D2100" s="1" t="s">
        <v>14</v>
      </c>
      <c r="E2100" s="1" t="s">
        <v>15</v>
      </c>
      <c r="F2100" s="18">
        <v>9.24</v>
      </c>
      <c r="G2100" t="s">
        <v>2900</v>
      </c>
      <c r="H2100" s="1">
        <f>IF(COUNTIF(G$2:G2100,G2100)=1,1,0)</f>
        <v>1</v>
      </c>
      <c r="I2100" s="1">
        <v>3</v>
      </c>
      <c r="J2100" s="1">
        <v>0</v>
      </c>
      <c r="K2100" s="1">
        <v>4.4352</v>
      </c>
      <c r="L2100" s="12">
        <f>VLOOKUP(train[[#This Row],[Sub-Category]],Análisis_ABC_XYZ[[#Headers],[#Data]],4,FALSE)</f>
        <v>0.4647369236065339</v>
      </c>
    </row>
    <row r="2101" spans="1:12" x14ac:dyDescent="0.35">
      <c r="A2101" s="2">
        <v>42420</v>
      </c>
      <c r="B2101" s="1" t="s">
        <v>239</v>
      </c>
      <c r="C2101" s="1" t="s">
        <v>961</v>
      </c>
      <c r="D2101" s="1" t="s">
        <v>14</v>
      </c>
      <c r="E2101" s="1" t="s">
        <v>24</v>
      </c>
      <c r="F2101" s="18">
        <v>286.78999999999996</v>
      </c>
      <c r="G2101" t="s">
        <v>5853</v>
      </c>
      <c r="H2101" s="1">
        <f>IF(COUNTIF(G$2:G2101,G2101)=1,1,0)</f>
        <v>1</v>
      </c>
      <c r="I2101" s="1">
        <v>7</v>
      </c>
      <c r="J2101" s="1">
        <v>0</v>
      </c>
      <c r="K2101" s="1">
        <v>74.565400000000011</v>
      </c>
      <c r="L2101" s="12">
        <f>VLOOKUP(train[[#This Row],[Sub-Category]],Análisis_ABC_XYZ[[#Headers],[#Data]],4,FALSE)</f>
        <v>0.45632477063632687</v>
      </c>
    </row>
    <row r="2102" spans="1:12" x14ac:dyDescent="0.35">
      <c r="A2102" s="2">
        <v>42420</v>
      </c>
      <c r="B2102" s="1" t="s">
        <v>501</v>
      </c>
      <c r="C2102" s="1" t="s">
        <v>767</v>
      </c>
      <c r="D2102" s="1" t="s">
        <v>26</v>
      </c>
      <c r="E2102" s="1" t="s">
        <v>56</v>
      </c>
      <c r="F2102" s="18">
        <v>29.99</v>
      </c>
      <c r="G2102" t="s">
        <v>4027</v>
      </c>
      <c r="H2102" s="1">
        <f>IF(COUNTIF(G$2:G2102,G2102)=1,1,0)</f>
        <v>1</v>
      </c>
      <c r="I2102" s="1">
        <v>1</v>
      </c>
      <c r="J2102" s="1">
        <v>0</v>
      </c>
      <c r="K2102" s="1">
        <v>2.9989999999999988</v>
      </c>
      <c r="L2102" s="12">
        <f>VLOOKUP(train[[#This Row],[Sub-Category]],Análisis_ABC_XYZ[[#Headers],[#Data]],4,FALSE)</f>
        <v>0.52062335344040378</v>
      </c>
    </row>
    <row r="2103" spans="1:12" x14ac:dyDescent="0.35">
      <c r="A2103" s="2">
        <v>42421</v>
      </c>
      <c r="B2103" s="1" t="s">
        <v>766</v>
      </c>
      <c r="C2103" s="1" t="s">
        <v>513</v>
      </c>
      <c r="D2103" s="1" t="s">
        <v>14</v>
      </c>
      <c r="E2103" s="1" t="s">
        <v>29</v>
      </c>
      <c r="F2103" s="18">
        <v>2541.98</v>
      </c>
      <c r="G2103" t="s">
        <v>6623</v>
      </c>
      <c r="H2103" s="1">
        <f>IF(COUNTIF(G$2:G2103,G2103)=1,1,0)</f>
        <v>1</v>
      </c>
      <c r="I2103" s="1">
        <v>2</v>
      </c>
      <c r="J2103" s="1">
        <v>0</v>
      </c>
      <c r="K2103" s="1">
        <v>1270.99</v>
      </c>
      <c r="L2103" s="12">
        <f>VLOOKUP(train[[#This Row],[Sub-Category]],Análisis_ABC_XYZ[[#Headers],[#Data]],4,FALSE)</f>
        <v>0.46881743173671325</v>
      </c>
    </row>
    <row r="2104" spans="1:12" x14ac:dyDescent="0.35">
      <c r="A2104" s="2">
        <v>42421</v>
      </c>
      <c r="B2104" s="1" t="s">
        <v>203</v>
      </c>
      <c r="C2104" s="1" t="s">
        <v>65</v>
      </c>
      <c r="D2104" s="1" t="s">
        <v>14</v>
      </c>
      <c r="E2104" s="1" t="s">
        <v>36</v>
      </c>
      <c r="F2104" s="18">
        <v>49.12</v>
      </c>
      <c r="G2104" t="s">
        <v>4485</v>
      </c>
      <c r="H2104" s="1">
        <f>IF(COUNTIF(G$2:G2104,G2104)=1,1,0)</f>
        <v>1</v>
      </c>
      <c r="I2104" s="1">
        <v>4</v>
      </c>
      <c r="J2104" s="1">
        <v>0</v>
      </c>
      <c r="K2104" s="1">
        <v>23.086399999999998</v>
      </c>
      <c r="L2104" s="12">
        <f>VLOOKUP(train[[#This Row],[Sub-Category]],Análisis_ABC_XYZ[[#Headers],[#Data]],4,FALSE)</f>
        <v>0.43613829632717294</v>
      </c>
    </row>
    <row r="2105" spans="1:12" x14ac:dyDescent="0.35">
      <c r="A2105" s="2">
        <v>42422</v>
      </c>
      <c r="B2105" s="1" t="s">
        <v>79</v>
      </c>
      <c r="C2105" s="1" t="s">
        <v>1572</v>
      </c>
      <c r="D2105" s="1" t="s">
        <v>14</v>
      </c>
      <c r="E2105" s="1" t="s">
        <v>24</v>
      </c>
      <c r="F2105" s="18">
        <v>79.36</v>
      </c>
      <c r="G2105" t="s">
        <v>4871</v>
      </c>
      <c r="H2105" s="1">
        <f>IF(COUNTIF(G$2:G2105,G2105)=1,1,0)</f>
        <v>1</v>
      </c>
      <c r="I2105" s="1">
        <v>4</v>
      </c>
      <c r="J2105" s="1">
        <v>0</v>
      </c>
      <c r="K2105" s="1">
        <v>20.633600000000001</v>
      </c>
      <c r="L2105" s="12">
        <f>VLOOKUP(train[[#This Row],[Sub-Category]],Análisis_ABC_XYZ[[#Headers],[#Data]],4,FALSE)</f>
        <v>0.45632477063632687</v>
      </c>
    </row>
    <row r="2106" spans="1:12" x14ac:dyDescent="0.35">
      <c r="A2106" s="2">
        <v>42423</v>
      </c>
      <c r="B2106" s="1" t="s">
        <v>89</v>
      </c>
      <c r="C2106" s="1" t="s">
        <v>630</v>
      </c>
      <c r="D2106" s="1" t="s">
        <v>14</v>
      </c>
      <c r="E2106" s="1" t="s">
        <v>31</v>
      </c>
      <c r="F2106" s="18">
        <v>26.880000000000003</v>
      </c>
      <c r="G2106" t="s">
        <v>3912</v>
      </c>
      <c r="H2106" s="1">
        <f>IF(COUNTIF(G$2:G2106,G2106)=1,1,0)</f>
        <v>1</v>
      </c>
      <c r="I2106" s="1">
        <v>6</v>
      </c>
      <c r="J2106" s="1">
        <v>0</v>
      </c>
      <c r="K2106" s="1">
        <v>6.7200000000000006</v>
      </c>
      <c r="L2106" s="12">
        <f>VLOOKUP(train[[#This Row],[Sub-Category]],Análisis_ABC_XYZ[[#Headers],[#Data]],4,FALSE)</f>
        <v>0.49507917887403441</v>
      </c>
    </row>
    <row r="2107" spans="1:12" x14ac:dyDescent="0.35">
      <c r="A2107" s="2">
        <v>42423</v>
      </c>
      <c r="B2107" s="1" t="s">
        <v>89</v>
      </c>
      <c r="C2107" s="1" t="s">
        <v>1351</v>
      </c>
      <c r="D2107" s="1" t="s">
        <v>14</v>
      </c>
      <c r="E2107" s="1" t="s">
        <v>29</v>
      </c>
      <c r="F2107" s="18">
        <v>10.896000000000001</v>
      </c>
      <c r="G2107" t="s">
        <v>3912</v>
      </c>
      <c r="H2107" s="1">
        <f>IF(COUNTIF(G$2:G2107,G2107)=1,1,0)</f>
        <v>0</v>
      </c>
      <c r="I2107" s="1">
        <v>2</v>
      </c>
      <c r="J2107" s="1">
        <v>0.2</v>
      </c>
      <c r="K2107" s="1">
        <v>3.8135999999999992</v>
      </c>
      <c r="L2107" s="12">
        <f>VLOOKUP(train[[#This Row],[Sub-Category]],Análisis_ABC_XYZ[[#Headers],[#Data]],4,FALSE)</f>
        <v>0.46881743173671325</v>
      </c>
    </row>
    <row r="2108" spans="1:12" x14ac:dyDescent="0.35">
      <c r="A2108" s="2">
        <v>42425</v>
      </c>
      <c r="B2108" s="1" t="s">
        <v>370</v>
      </c>
      <c r="C2108" s="1" t="s">
        <v>174</v>
      </c>
      <c r="D2108" s="1" t="s">
        <v>14</v>
      </c>
      <c r="E2108" s="1" t="s">
        <v>36</v>
      </c>
      <c r="F2108" s="18">
        <v>22.72</v>
      </c>
      <c r="G2108" t="s">
        <v>2317</v>
      </c>
      <c r="H2108" s="1">
        <f>IF(COUNTIF(G$2:G2108,G2108)=1,1,0)</f>
        <v>1</v>
      </c>
      <c r="I2108" s="1">
        <v>4</v>
      </c>
      <c r="J2108" s="1">
        <v>0</v>
      </c>
      <c r="K2108" s="1">
        <v>10.223999999999998</v>
      </c>
      <c r="L2108" s="12">
        <f>VLOOKUP(train[[#This Row],[Sub-Category]],Análisis_ABC_XYZ[[#Headers],[#Data]],4,FALSE)</f>
        <v>0.43613829632717294</v>
      </c>
    </row>
    <row r="2109" spans="1:12" x14ac:dyDescent="0.35">
      <c r="A2109" s="2">
        <v>42425</v>
      </c>
      <c r="B2109" s="1" t="s">
        <v>370</v>
      </c>
      <c r="C2109" s="1" t="s">
        <v>1109</v>
      </c>
      <c r="D2109" s="1" t="s">
        <v>14</v>
      </c>
      <c r="E2109" s="1" t="s">
        <v>15</v>
      </c>
      <c r="F2109" s="18">
        <v>3.15</v>
      </c>
      <c r="G2109" t="s">
        <v>2317</v>
      </c>
      <c r="H2109" s="1">
        <f>IF(COUNTIF(G$2:G2109,G2109)=1,1,0)</f>
        <v>0</v>
      </c>
      <c r="I2109" s="1">
        <v>1</v>
      </c>
      <c r="J2109" s="1">
        <v>0</v>
      </c>
      <c r="K2109" s="1">
        <v>1.512</v>
      </c>
      <c r="L2109" s="12">
        <f>VLOOKUP(train[[#This Row],[Sub-Category]],Análisis_ABC_XYZ[[#Headers],[#Data]],4,FALSE)</f>
        <v>0.4647369236065339</v>
      </c>
    </row>
    <row r="2110" spans="1:12" x14ac:dyDescent="0.35">
      <c r="A2110" s="2">
        <v>42427</v>
      </c>
      <c r="B2110" s="1" t="s">
        <v>412</v>
      </c>
      <c r="C2110" s="1" t="s">
        <v>1601</v>
      </c>
      <c r="D2110" s="1" t="s">
        <v>8</v>
      </c>
      <c r="E2110" s="1" t="s">
        <v>18</v>
      </c>
      <c r="F2110" s="18">
        <v>493.9199999999999</v>
      </c>
      <c r="G2110" t="s">
        <v>5164</v>
      </c>
      <c r="H2110" s="1">
        <f>IF(COUNTIF(G$2:G2110,G2110)=1,1,0)</f>
        <v>1</v>
      </c>
      <c r="I2110" s="1">
        <v>7</v>
      </c>
      <c r="J2110" s="1">
        <v>0.3</v>
      </c>
      <c r="K2110" s="1">
        <v>-28.22399999999999</v>
      </c>
      <c r="L2110" s="12">
        <f>VLOOKUP(train[[#This Row],[Sub-Category]],Análisis_ABC_XYZ[[#Headers],[#Data]],4,FALSE)</f>
        <v>0.55975208308209756</v>
      </c>
    </row>
    <row r="2111" spans="1:12" x14ac:dyDescent="0.35">
      <c r="A2111" s="2">
        <v>42427</v>
      </c>
      <c r="B2111" s="1" t="s">
        <v>37</v>
      </c>
      <c r="C2111" s="1" t="s">
        <v>392</v>
      </c>
      <c r="D2111" s="1" t="s">
        <v>26</v>
      </c>
      <c r="E2111" s="1" t="s">
        <v>56</v>
      </c>
      <c r="F2111" s="18">
        <v>538.92000000000007</v>
      </c>
      <c r="G2111" t="s">
        <v>6155</v>
      </c>
      <c r="H2111" s="1">
        <f>IF(COUNTIF(G$2:G2111,G2111)=1,1,0)</f>
        <v>1</v>
      </c>
      <c r="I2111" s="1">
        <v>9</v>
      </c>
      <c r="J2111" s="1">
        <v>0</v>
      </c>
      <c r="K2111" s="1">
        <v>80.837999999999994</v>
      </c>
      <c r="L2111" s="12">
        <f>VLOOKUP(train[[#This Row],[Sub-Category]],Análisis_ABC_XYZ[[#Headers],[#Data]],4,FALSE)</f>
        <v>0.52062335344040378</v>
      </c>
    </row>
    <row r="2112" spans="1:12" x14ac:dyDescent="0.35">
      <c r="A2112" s="2">
        <v>42427</v>
      </c>
      <c r="B2112" s="1" t="s">
        <v>412</v>
      </c>
      <c r="C2112" s="1" t="s">
        <v>573</v>
      </c>
      <c r="D2112" s="1" t="s">
        <v>26</v>
      </c>
      <c r="E2112" s="1" t="s">
        <v>27</v>
      </c>
      <c r="F2112" s="18">
        <v>105.98</v>
      </c>
      <c r="G2112" t="s">
        <v>5164</v>
      </c>
      <c r="H2112" s="1">
        <f>IF(COUNTIF(G$2:G2112,G2112)=1,1,0)</f>
        <v>0</v>
      </c>
      <c r="I2112" s="1">
        <v>2</v>
      </c>
      <c r="J2112" s="1">
        <v>0</v>
      </c>
      <c r="K2112" s="1">
        <v>1.0597999999999956</v>
      </c>
      <c r="L2112" s="12">
        <f>VLOOKUP(train[[#This Row],[Sub-Category]],Análisis_ABC_XYZ[[#Headers],[#Data]],4,FALSE)</f>
        <v>0.41105220110552465</v>
      </c>
    </row>
    <row r="2113" spans="1:12" x14ac:dyDescent="0.35">
      <c r="A2113" s="2">
        <v>42427</v>
      </c>
      <c r="B2113" s="1" t="s">
        <v>52</v>
      </c>
      <c r="C2113" s="1" t="s">
        <v>1284</v>
      </c>
      <c r="D2113" s="1" t="s">
        <v>14</v>
      </c>
      <c r="E2113" s="1" t="s">
        <v>24</v>
      </c>
      <c r="F2113" s="18">
        <v>16.032</v>
      </c>
      <c r="G2113" t="s">
        <v>4377</v>
      </c>
      <c r="H2113" s="1">
        <f>IF(COUNTIF(G$2:G2113,G2113)=1,1,0)</f>
        <v>1</v>
      </c>
      <c r="I2113" s="1">
        <v>6</v>
      </c>
      <c r="J2113" s="1">
        <v>0.2</v>
      </c>
      <c r="K2113" s="1">
        <v>2.2043999999999979</v>
      </c>
      <c r="L2113" s="12">
        <f>VLOOKUP(train[[#This Row],[Sub-Category]],Análisis_ABC_XYZ[[#Headers],[#Data]],4,FALSE)</f>
        <v>0.45632477063632687</v>
      </c>
    </row>
    <row r="2114" spans="1:12" x14ac:dyDescent="0.35">
      <c r="A2114" s="2">
        <v>42427</v>
      </c>
      <c r="B2114" s="1" t="s">
        <v>52</v>
      </c>
      <c r="C2114" s="1" t="s">
        <v>241</v>
      </c>
      <c r="D2114" s="1" t="s">
        <v>14</v>
      </c>
      <c r="E2114" s="1" t="s">
        <v>29</v>
      </c>
      <c r="F2114" s="18">
        <v>4.4190000000000005</v>
      </c>
      <c r="G2114" t="s">
        <v>4377</v>
      </c>
      <c r="H2114" s="1">
        <f>IF(COUNTIF(G$2:G2114,G2114)=1,1,0)</f>
        <v>0</v>
      </c>
      <c r="I2114" s="1">
        <v>3</v>
      </c>
      <c r="J2114" s="1">
        <v>0.7</v>
      </c>
      <c r="K2114" s="1">
        <v>-3.3879000000000001</v>
      </c>
      <c r="L2114" s="12">
        <f>VLOOKUP(train[[#This Row],[Sub-Category]],Análisis_ABC_XYZ[[#Headers],[#Data]],4,FALSE)</f>
        <v>0.46881743173671325</v>
      </c>
    </row>
    <row r="2115" spans="1:12" x14ac:dyDescent="0.35">
      <c r="A2115" s="2">
        <v>42428</v>
      </c>
      <c r="B2115" s="1" t="s">
        <v>111</v>
      </c>
      <c r="C2115" s="1" t="s">
        <v>268</v>
      </c>
      <c r="D2115" s="1" t="s">
        <v>8</v>
      </c>
      <c r="E2115" s="1" t="s">
        <v>11</v>
      </c>
      <c r="F2115" s="18">
        <v>389.69600000000003</v>
      </c>
      <c r="G2115" t="s">
        <v>6510</v>
      </c>
      <c r="H2115" s="1">
        <f>IF(COUNTIF(G$2:G2115,G2115)=1,1,0)</f>
        <v>1</v>
      </c>
      <c r="I2115" s="1">
        <v>8</v>
      </c>
      <c r="J2115" s="1">
        <v>0.2</v>
      </c>
      <c r="K2115" s="1">
        <v>43.840799999999973</v>
      </c>
      <c r="L2115" s="12">
        <f>VLOOKUP(train[[#This Row],[Sub-Category]],Análisis_ABC_XYZ[[#Headers],[#Data]],4,FALSE)</f>
        <v>0.46529189879902266</v>
      </c>
    </row>
    <row r="2116" spans="1:12" x14ac:dyDescent="0.35">
      <c r="A2116" s="2">
        <v>42428</v>
      </c>
      <c r="B2116" s="1" t="s">
        <v>111</v>
      </c>
      <c r="C2116" s="1" t="s">
        <v>267</v>
      </c>
      <c r="D2116" s="1" t="s">
        <v>8</v>
      </c>
      <c r="E2116" s="1" t="s">
        <v>11</v>
      </c>
      <c r="F2116" s="18">
        <v>161.56800000000001</v>
      </c>
      <c r="G2116" t="s">
        <v>6510</v>
      </c>
      <c r="H2116" s="1">
        <f>IF(COUNTIF(G$2:G2116,G2116)=1,1,0)</f>
        <v>0</v>
      </c>
      <c r="I2116" s="1">
        <v>2</v>
      </c>
      <c r="J2116" s="1">
        <v>0.2</v>
      </c>
      <c r="K2116" s="1">
        <v>-28.274400000000021</v>
      </c>
      <c r="L2116" s="12">
        <f>VLOOKUP(train[[#This Row],[Sub-Category]],Análisis_ABC_XYZ[[#Headers],[#Data]],4,FALSE)</f>
        <v>0.46529189879902266</v>
      </c>
    </row>
    <row r="2117" spans="1:12" x14ac:dyDescent="0.35">
      <c r="A2117" s="2">
        <v>42430</v>
      </c>
      <c r="B2117" s="1" t="s">
        <v>39</v>
      </c>
      <c r="C2117" s="1" t="s">
        <v>856</v>
      </c>
      <c r="D2117" s="1" t="s">
        <v>8</v>
      </c>
      <c r="E2117" s="1" t="s">
        <v>9</v>
      </c>
      <c r="F2117" s="18">
        <v>1227.9983999999999</v>
      </c>
      <c r="G2117" t="s">
        <v>6171</v>
      </c>
      <c r="H2117" s="1">
        <f>IF(COUNTIF(G$2:G2117,G2117)=1,1,0)</f>
        <v>1</v>
      </c>
      <c r="I2117" s="1">
        <v>6</v>
      </c>
      <c r="J2117" s="1">
        <v>0.32</v>
      </c>
      <c r="K2117" s="1">
        <v>-36.117600000000152</v>
      </c>
      <c r="L2117" s="12">
        <f>VLOOKUP(train[[#This Row],[Sub-Category]],Análisis_ABC_XYZ[[#Headers],[#Data]],4,FALSE)</f>
        <v>0.5176847302647779</v>
      </c>
    </row>
    <row r="2118" spans="1:12" x14ac:dyDescent="0.35">
      <c r="A2118" s="2">
        <v>42430</v>
      </c>
      <c r="B2118" s="1" t="s">
        <v>12</v>
      </c>
      <c r="C2118" s="1" t="s">
        <v>451</v>
      </c>
      <c r="D2118" s="1" t="s">
        <v>8</v>
      </c>
      <c r="E2118" s="1" t="s">
        <v>11</v>
      </c>
      <c r="F2118" s="18">
        <v>184.75200000000001</v>
      </c>
      <c r="G2118" t="s">
        <v>5495</v>
      </c>
      <c r="H2118" s="1">
        <f>IF(COUNTIF(G$2:G2118,G2118)=1,1,0)</f>
        <v>1</v>
      </c>
      <c r="I2118" s="1">
        <v>3</v>
      </c>
      <c r="J2118" s="1">
        <v>0.2</v>
      </c>
      <c r="K2118" s="1">
        <v>-20.784600000000012</v>
      </c>
      <c r="L2118" s="12">
        <f>VLOOKUP(train[[#This Row],[Sub-Category]],Análisis_ABC_XYZ[[#Headers],[#Data]],4,FALSE)</f>
        <v>0.46529189879902266</v>
      </c>
    </row>
    <row r="2119" spans="1:12" x14ac:dyDescent="0.35">
      <c r="A2119" s="2">
        <v>42430</v>
      </c>
      <c r="B2119" s="1" t="s">
        <v>39</v>
      </c>
      <c r="C2119" s="1" t="s">
        <v>1692</v>
      </c>
      <c r="D2119" s="1" t="s">
        <v>26</v>
      </c>
      <c r="E2119" s="1" t="s">
        <v>27</v>
      </c>
      <c r="F2119" s="18">
        <v>95.84</v>
      </c>
      <c r="G2119" t="s">
        <v>5052</v>
      </c>
      <c r="H2119" s="1">
        <f>IF(COUNTIF(G$2:G2119,G2119)=1,1,0)</f>
        <v>1</v>
      </c>
      <c r="I2119" s="1">
        <v>4</v>
      </c>
      <c r="J2119" s="1">
        <v>0.2</v>
      </c>
      <c r="K2119" s="1">
        <v>34.741999999999997</v>
      </c>
      <c r="L2119" s="12">
        <f>VLOOKUP(train[[#This Row],[Sub-Category]],Análisis_ABC_XYZ[[#Headers],[#Data]],4,FALSE)</f>
        <v>0.41105220110552465</v>
      </c>
    </row>
    <row r="2120" spans="1:12" x14ac:dyDescent="0.35">
      <c r="A2120" s="2">
        <v>42430</v>
      </c>
      <c r="B2120" s="1" t="s">
        <v>379</v>
      </c>
      <c r="C2120" s="1" t="s">
        <v>975</v>
      </c>
      <c r="D2120" s="1" t="s">
        <v>14</v>
      </c>
      <c r="E2120" s="1" t="s">
        <v>29</v>
      </c>
      <c r="F2120" s="18">
        <v>58.72</v>
      </c>
      <c r="G2120" t="s">
        <v>4612</v>
      </c>
      <c r="H2120" s="1">
        <f>IF(COUNTIF(G$2:G2120,G2120)=1,1,0)</f>
        <v>1</v>
      </c>
      <c r="I2120" s="1">
        <v>4</v>
      </c>
      <c r="J2120" s="1">
        <v>0</v>
      </c>
      <c r="K2120" s="1">
        <v>27.011199999999999</v>
      </c>
      <c r="L2120" s="12">
        <f>VLOOKUP(train[[#This Row],[Sub-Category]],Análisis_ABC_XYZ[[#Headers],[#Data]],4,FALSE)</f>
        <v>0.46881743173671325</v>
      </c>
    </row>
    <row r="2121" spans="1:12" x14ac:dyDescent="0.35">
      <c r="A2121" s="2">
        <v>42430</v>
      </c>
      <c r="B2121" s="1" t="s">
        <v>39</v>
      </c>
      <c r="C2121" s="1" t="s">
        <v>1329</v>
      </c>
      <c r="D2121" s="1" t="s">
        <v>14</v>
      </c>
      <c r="E2121" s="1" t="s">
        <v>24</v>
      </c>
      <c r="F2121" s="18">
        <v>55.328000000000003</v>
      </c>
      <c r="G2121" t="s">
        <v>6171</v>
      </c>
      <c r="H2121" s="1">
        <f>IF(COUNTIF(G$2:G2121,G2121)=1,1,0)</f>
        <v>0</v>
      </c>
      <c r="I2121" s="1">
        <v>2</v>
      </c>
      <c r="J2121" s="1">
        <v>0.2</v>
      </c>
      <c r="K2121" s="1">
        <v>6.2243999999999957</v>
      </c>
      <c r="L2121" s="12">
        <f>VLOOKUP(train[[#This Row],[Sub-Category]],Análisis_ABC_XYZ[[#Headers],[#Data]],4,FALSE)</f>
        <v>0.45632477063632687</v>
      </c>
    </row>
    <row r="2122" spans="1:12" x14ac:dyDescent="0.35">
      <c r="A2122" s="2">
        <v>42430</v>
      </c>
      <c r="B2122" s="1" t="s">
        <v>12</v>
      </c>
      <c r="C2122" s="1" t="s">
        <v>495</v>
      </c>
      <c r="D2122" s="1" t="s">
        <v>26</v>
      </c>
      <c r="E2122" s="1" t="s">
        <v>27</v>
      </c>
      <c r="F2122" s="18">
        <v>15.984000000000002</v>
      </c>
      <c r="G2122" t="s">
        <v>5495</v>
      </c>
      <c r="H2122" s="1">
        <f>IF(COUNTIF(G$2:G2122,G2122)=1,1,0)</f>
        <v>0</v>
      </c>
      <c r="I2122" s="1">
        <v>2</v>
      </c>
      <c r="J2122" s="1">
        <v>0.2</v>
      </c>
      <c r="K2122" s="1">
        <v>1.1988000000000003</v>
      </c>
      <c r="L2122" s="12">
        <f>VLOOKUP(train[[#This Row],[Sub-Category]],Análisis_ABC_XYZ[[#Headers],[#Data]],4,FALSE)</f>
        <v>0.41105220110552465</v>
      </c>
    </row>
    <row r="2123" spans="1:12" x14ac:dyDescent="0.35">
      <c r="A2123" s="2">
        <v>42430</v>
      </c>
      <c r="B2123" s="1" t="s">
        <v>52</v>
      </c>
      <c r="C2123" s="1" t="s">
        <v>1175</v>
      </c>
      <c r="D2123" s="1" t="s">
        <v>14</v>
      </c>
      <c r="E2123" s="1" t="s">
        <v>31</v>
      </c>
      <c r="F2123" s="18">
        <v>3.5520000000000005</v>
      </c>
      <c r="G2123" t="s">
        <v>4187</v>
      </c>
      <c r="H2123" s="1">
        <f>IF(COUNTIF(G$2:G2123,G2123)=1,1,0)</f>
        <v>1</v>
      </c>
      <c r="I2123" s="1">
        <v>2</v>
      </c>
      <c r="J2123" s="1">
        <v>0.2</v>
      </c>
      <c r="K2123" s="1">
        <v>0.44399999999999973</v>
      </c>
      <c r="L2123" s="12">
        <f>VLOOKUP(train[[#This Row],[Sub-Category]],Análisis_ABC_XYZ[[#Headers],[#Data]],4,FALSE)</f>
        <v>0.49507917887403441</v>
      </c>
    </row>
    <row r="2124" spans="1:12" x14ac:dyDescent="0.35">
      <c r="A2124" s="2">
        <v>42431</v>
      </c>
      <c r="B2124" s="1" t="s">
        <v>37</v>
      </c>
      <c r="C2124" s="1" t="s">
        <v>162</v>
      </c>
      <c r="D2124" s="1" t="s">
        <v>8</v>
      </c>
      <c r="E2124" s="1" t="s">
        <v>18</v>
      </c>
      <c r="F2124" s="18">
        <v>787.53</v>
      </c>
      <c r="G2124" t="s">
        <v>6291</v>
      </c>
      <c r="H2124" s="1">
        <f>IF(COUNTIF(G$2:G2124,G2124)=1,1,0)</f>
        <v>1</v>
      </c>
      <c r="I2124" s="1">
        <v>3</v>
      </c>
      <c r="J2124" s="1">
        <v>0</v>
      </c>
      <c r="K2124" s="1">
        <v>165.38129999999995</v>
      </c>
      <c r="L2124" s="12">
        <f>VLOOKUP(train[[#This Row],[Sub-Category]],Análisis_ABC_XYZ[[#Headers],[#Data]],4,FALSE)</f>
        <v>0.55975208308209756</v>
      </c>
    </row>
    <row r="2125" spans="1:12" x14ac:dyDescent="0.35">
      <c r="A2125" s="2">
        <v>42431</v>
      </c>
      <c r="B2125" s="1" t="s">
        <v>84</v>
      </c>
      <c r="C2125" s="1" t="s">
        <v>682</v>
      </c>
      <c r="D2125" s="1" t="s">
        <v>14</v>
      </c>
      <c r="E2125" s="1" t="s">
        <v>61</v>
      </c>
      <c r="F2125" s="18">
        <v>101.88</v>
      </c>
      <c r="G2125" t="s">
        <v>2967</v>
      </c>
      <c r="H2125" s="1">
        <f>IF(COUNTIF(G$2:G2125,G2125)=1,1,0)</f>
        <v>1</v>
      </c>
      <c r="I2125" s="1">
        <v>6</v>
      </c>
      <c r="J2125" s="1">
        <v>0</v>
      </c>
      <c r="K2125" s="1">
        <v>50.94</v>
      </c>
      <c r="L2125" s="12">
        <f>VLOOKUP(train[[#This Row],[Sub-Category]],Análisis_ABC_XYZ[[#Headers],[#Data]],4,FALSE)</f>
        <v>0.44424167803735209</v>
      </c>
    </row>
    <row r="2126" spans="1:12" x14ac:dyDescent="0.35">
      <c r="A2126" s="2">
        <v>42431</v>
      </c>
      <c r="B2126" s="1" t="s">
        <v>84</v>
      </c>
      <c r="C2126" s="1" t="s">
        <v>462</v>
      </c>
      <c r="D2126" s="1" t="s">
        <v>14</v>
      </c>
      <c r="E2126" s="1" t="s">
        <v>24</v>
      </c>
      <c r="F2126" s="18">
        <v>10.16</v>
      </c>
      <c r="G2126" t="s">
        <v>2967</v>
      </c>
      <c r="H2126" s="1">
        <f>IF(COUNTIF(G$2:G2126,G2126)=1,1,0)</f>
        <v>0</v>
      </c>
      <c r="I2126" s="1">
        <v>1</v>
      </c>
      <c r="J2126" s="1">
        <v>0</v>
      </c>
      <c r="K2126" s="1">
        <v>2.6416000000000004</v>
      </c>
      <c r="L2126" s="12">
        <f>VLOOKUP(train[[#This Row],[Sub-Category]],Análisis_ABC_XYZ[[#Headers],[#Data]],4,FALSE)</f>
        <v>0.45632477063632687</v>
      </c>
    </row>
    <row r="2127" spans="1:12" x14ac:dyDescent="0.35">
      <c r="A2127" s="2">
        <v>42434</v>
      </c>
      <c r="B2127" s="1" t="s">
        <v>89</v>
      </c>
      <c r="C2127" s="1" t="s">
        <v>488</v>
      </c>
      <c r="D2127" s="1" t="s">
        <v>14</v>
      </c>
      <c r="E2127" s="1" t="s">
        <v>20</v>
      </c>
      <c r="F2127" s="18">
        <v>563.4</v>
      </c>
      <c r="G2127" t="s">
        <v>3996</v>
      </c>
      <c r="H2127" s="1">
        <f>IF(COUNTIF(G$2:G2127,G2127)=1,1,0)</f>
        <v>1</v>
      </c>
      <c r="I2127" s="1">
        <v>4</v>
      </c>
      <c r="J2127" s="1">
        <v>0</v>
      </c>
      <c r="K2127" s="1">
        <v>67.608000000000004</v>
      </c>
      <c r="L2127" s="12">
        <f>VLOOKUP(train[[#This Row],[Sub-Category]],Análisis_ABC_XYZ[[#Headers],[#Data]],4,FALSE)</f>
        <v>0.44610841445725197</v>
      </c>
    </row>
    <row r="2128" spans="1:12" x14ac:dyDescent="0.35">
      <c r="A2128" s="2">
        <v>42434</v>
      </c>
      <c r="B2128" s="1" t="s">
        <v>52</v>
      </c>
      <c r="C2128" s="1" t="s">
        <v>1793</v>
      </c>
      <c r="D2128" s="1" t="s">
        <v>26</v>
      </c>
      <c r="E2128" s="1" t="s">
        <v>27</v>
      </c>
      <c r="F2128" s="18">
        <v>466.15799999999996</v>
      </c>
      <c r="G2128" t="s">
        <v>3849</v>
      </c>
      <c r="H2128" s="1">
        <f>IF(COUNTIF(G$2:G2128,G2128)=1,1,0)</f>
        <v>1</v>
      </c>
      <c r="I2128" s="1">
        <v>7</v>
      </c>
      <c r="J2128" s="1">
        <v>0.4</v>
      </c>
      <c r="K2128" s="1">
        <v>-93.231599999999958</v>
      </c>
      <c r="L2128" s="12">
        <f>VLOOKUP(train[[#This Row],[Sub-Category]],Análisis_ABC_XYZ[[#Headers],[#Data]],4,FALSE)</f>
        <v>0.41105220110552465</v>
      </c>
    </row>
    <row r="2129" spans="1:12" x14ac:dyDescent="0.35">
      <c r="A2129" s="2">
        <v>42434</v>
      </c>
      <c r="B2129" s="1" t="s">
        <v>89</v>
      </c>
      <c r="C2129" s="1" t="s">
        <v>103</v>
      </c>
      <c r="D2129" s="1" t="s">
        <v>8</v>
      </c>
      <c r="E2129" s="1" t="s">
        <v>11</v>
      </c>
      <c r="F2129" s="18">
        <v>383.60700000000003</v>
      </c>
      <c r="G2129" t="s">
        <v>3996</v>
      </c>
      <c r="H2129" s="1">
        <f>IF(COUNTIF(G$2:G2129,G2129)=1,1,0)</f>
        <v>0</v>
      </c>
      <c r="I2129" s="1">
        <v>7</v>
      </c>
      <c r="J2129" s="1">
        <v>0.1</v>
      </c>
      <c r="K2129" s="1">
        <v>63.934499999999971</v>
      </c>
      <c r="L2129" s="12">
        <f>VLOOKUP(train[[#This Row],[Sub-Category]],Análisis_ABC_XYZ[[#Headers],[#Data]],4,FALSE)</f>
        <v>0.46529189879902266</v>
      </c>
    </row>
    <row r="2130" spans="1:12" x14ac:dyDescent="0.35">
      <c r="A2130" s="2">
        <v>42434</v>
      </c>
      <c r="B2130" s="1" t="s">
        <v>52</v>
      </c>
      <c r="C2130" s="1" t="s">
        <v>617</v>
      </c>
      <c r="D2130" s="1" t="s">
        <v>26</v>
      </c>
      <c r="E2130" s="1" t="s">
        <v>56</v>
      </c>
      <c r="F2130" s="18">
        <v>10.312000000000001</v>
      </c>
      <c r="G2130" t="s">
        <v>3849</v>
      </c>
      <c r="H2130" s="1">
        <f>IF(COUNTIF(G$2:G2130,G2130)=1,1,0)</f>
        <v>0</v>
      </c>
      <c r="I2130" s="1">
        <v>1</v>
      </c>
      <c r="J2130" s="1">
        <v>0.2</v>
      </c>
      <c r="K2130" s="1">
        <v>-1.2890000000000006</v>
      </c>
      <c r="L2130" s="12">
        <f>VLOOKUP(train[[#This Row],[Sub-Category]],Análisis_ABC_XYZ[[#Headers],[#Data]],4,FALSE)</f>
        <v>0.52062335344040378</v>
      </c>
    </row>
    <row r="2131" spans="1:12" x14ac:dyDescent="0.35">
      <c r="A2131" s="2">
        <v>42434</v>
      </c>
      <c r="B2131" s="1" t="s">
        <v>72</v>
      </c>
      <c r="C2131" s="1" t="s">
        <v>1174</v>
      </c>
      <c r="D2131" s="1" t="s">
        <v>14</v>
      </c>
      <c r="E2131" s="1" t="s">
        <v>31</v>
      </c>
      <c r="F2131" s="18">
        <v>180.97999999999996</v>
      </c>
      <c r="G2131" t="s">
        <v>4449</v>
      </c>
      <c r="H2131" s="1">
        <f>IF(COUNTIF(G$2:G2131,G2131)=1,1,0)</f>
        <v>1</v>
      </c>
      <c r="I2131" s="1">
        <v>5</v>
      </c>
      <c r="J2131" s="1">
        <v>0.8</v>
      </c>
      <c r="K2131" s="1">
        <v>-470.548</v>
      </c>
      <c r="L2131" s="12">
        <f>VLOOKUP(train[[#This Row],[Sub-Category]],Análisis_ABC_XYZ[[#Headers],[#Data]],4,FALSE)</f>
        <v>0.49507917887403441</v>
      </c>
    </row>
    <row r="2132" spans="1:12" x14ac:dyDescent="0.35">
      <c r="A2132" s="2">
        <v>42434</v>
      </c>
      <c r="B2132" s="1" t="s">
        <v>52</v>
      </c>
      <c r="C2132" s="1" t="s">
        <v>538</v>
      </c>
      <c r="D2132" s="1" t="s">
        <v>8</v>
      </c>
      <c r="E2132" s="1" t="s">
        <v>11</v>
      </c>
      <c r="F2132" s="18">
        <v>99.372</v>
      </c>
      <c r="G2132" t="s">
        <v>5925</v>
      </c>
      <c r="H2132" s="1">
        <f>IF(COUNTIF(G$2:G2132,G2132)=1,1,0)</f>
        <v>1</v>
      </c>
      <c r="I2132" s="1">
        <v>2</v>
      </c>
      <c r="J2132" s="1">
        <v>0.3</v>
      </c>
      <c r="K2132" s="1">
        <v>-7.0979999999999919</v>
      </c>
      <c r="L2132" s="12">
        <f>VLOOKUP(train[[#This Row],[Sub-Category]],Análisis_ABC_XYZ[[#Headers],[#Data]],4,FALSE)</f>
        <v>0.46529189879902266</v>
      </c>
    </row>
    <row r="2133" spans="1:12" x14ac:dyDescent="0.35">
      <c r="A2133" s="2">
        <v>42434</v>
      </c>
      <c r="B2133" s="1" t="s">
        <v>84</v>
      </c>
      <c r="C2133" s="1" t="s">
        <v>1365</v>
      </c>
      <c r="D2133" s="1" t="s">
        <v>14</v>
      </c>
      <c r="E2133" s="1" t="s">
        <v>31</v>
      </c>
      <c r="F2133" s="18">
        <v>60.69</v>
      </c>
      <c r="G2133" t="s">
        <v>3798</v>
      </c>
      <c r="H2133" s="1">
        <f>IF(COUNTIF(G$2:G2133,G2133)=1,1,0)</f>
        <v>1</v>
      </c>
      <c r="I2133" s="1">
        <v>7</v>
      </c>
      <c r="J2133" s="1">
        <v>0</v>
      </c>
      <c r="K2133" s="1">
        <v>16.386300000000002</v>
      </c>
      <c r="L2133" s="12">
        <f>VLOOKUP(train[[#This Row],[Sub-Category]],Análisis_ABC_XYZ[[#Headers],[#Data]],4,FALSE)</f>
        <v>0.49507917887403441</v>
      </c>
    </row>
    <row r="2134" spans="1:12" x14ac:dyDescent="0.35">
      <c r="A2134" s="2">
        <v>42434</v>
      </c>
      <c r="B2134" s="1" t="s">
        <v>72</v>
      </c>
      <c r="C2134" s="1" t="s">
        <v>165</v>
      </c>
      <c r="D2134" s="1" t="s">
        <v>14</v>
      </c>
      <c r="E2134" s="1" t="s">
        <v>20</v>
      </c>
      <c r="F2134" s="18">
        <v>60.415999999999997</v>
      </c>
      <c r="G2134" t="s">
        <v>4449</v>
      </c>
      <c r="H2134" s="1">
        <f>IF(COUNTIF(G$2:G2134,G2134)=1,1,0)</f>
        <v>0</v>
      </c>
      <c r="I2134" s="1">
        <v>2</v>
      </c>
      <c r="J2134" s="1">
        <v>0.2</v>
      </c>
      <c r="K2134" s="1">
        <v>6.0416000000000025</v>
      </c>
      <c r="L2134" s="12">
        <f>VLOOKUP(train[[#This Row],[Sub-Category]],Análisis_ABC_XYZ[[#Headers],[#Data]],4,FALSE)</f>
        <v>0.44610841445725197</v>
      </c>
    </row>
    <row r="2135" spans="1:12" x14ac:dyDescent="0.35">
      <c r="A2135" s="2">
        <v>42434</v>
      </c>
      <c r="B2135" s="1" t="s">
        <v>52</v>
      </c>
      <c r="C2135" s="1" t="s">
        <v>1550</v>
      </c>
      <c r="D2135" s="1" t="s">
        <v>8</v>
      </c>
      <c r="E2135" s="1" t="s">
        <v>22</v>
      </c>
      <c r="F2135" s="18">
        <v>33.568000000000005</v>
      </c>
      <c r="G2135" t="s">
        <v>5925</v>
      </c>
      <c r="H2135" s="1">
        <f>IF(COUNTIF(G$2:G2135,G2135)=1,1,0)</f>
        <v>0</v>
      </c>
      <c r="I2135" s="1">
        <v>2</v>
      </c>
      <c r="J2135" s="1">
        <v>0.2</v>
      </c>
      <c r="K2135" s="1">
        <v>-5.4548000000000041</v>
      </c>
      <c r="L2135" s="12">
        <f>VLOOKUP(train[[#This Row],[Sub-Category]],Análisis_ABC_XYZ[[#Headers],[#Data]],4,FALSE)</f>
        <v>0.4595170286641902</v>
      </c>
    </row>
    <row r="2136" spans="1:12" x14ac:dyDescent="0.35">
      <c r="A2136" s="2">
        <v>42434</v>
      </c>
      <c r="B2136" s="1" t="s">
        <v>39</v>
      </c>
      <c r="C2136" s="1" t="s">
        <v>486</v>
      </c>
      <c r="D2136" s="1" t="s">
        <v>26</v>
      </c>
      <c r="E2136" s="1" t="s">
        <v>27</v>
      </c>
      <c r="F2136" s="18">
        <v>31.92</v>
      </c>
      <c r="G2136" t="s">
        <v>4092</v>
      </c>
      <c r="H2136" s="1">
        <f>IF(COUNTIF(G$2:G2136,G2136)=1,1,0)</f>
        <v>1</v>
      </c>
      <c r="I2136" s="1">
        <v>2</v>
      </c>
      <c r="J2136" s="1">
        <v>0.2</v>
      </c>
      <c r="K2136" s="1">
        <v>2.3939999999999984</v>
      </c>
      <c r="L2136" s="12">
        <f>VLOOKUP(train[[#This Row],[Sub-Category]],Análisis_ABC_XYZ[[#Headers],[#Data]],4,FALSE)</f>
        <v>0.41105220110552465</v>
      </c>
    </row>
    <row r="2137" spans="1:12" x14ac:dyDescent="0.35">
      <c r="A2137" s="2">
        <v>42434</v>
      </c>
      <c r="B2137" s="1" t="s">
        <v>89</v>
      </c>
      <c r="C2137" s="1" t="s">
        <v>1238</v>
      </c>
      <c r="D2137" s="1" t="s">
        <v>14</v>
      </c>
      <c r="E2137" s="1" t="s">
        <v>61</v>
      </c>
      <c r="F2137" s="18">
        <v>29.339999999999996</v>
      </c>
      <c r="G2137" t="s">
        <v>3996</v>
      </c>
      <c r="H2137" s="1">
        <f>IF(COUNTIF(G$2:G2137,G2137)=1,1,0)</f>
        <v>0</v>
      </c>
      <c r="I2137" s="1">
        <v>3</v>
      </c>
      <c r="J2137" s="1">
        <v>0</v>
      </c>
      <c r="K2137" s="1">
        <v>14.669999999999998</v>
      </c>
      <c r="L2137" s="12">
        <f>VLOOKUP(train[[#This Row],[Sub-Category]],Análisis_ABC_XYZ[[#Headers],[#Data]],4,FALSE)</f>
        <v>0.44424167803735209</v>
      </c>
    </row>
    <row r="2138" spans="1:12" x14ac:dyDescent="0.35">
      <c r="A2138" s="2">
        <v>42434</v>
      </c>
      <c r="B2138" s="1" t="s">
        <v>84</v>
      </c>
      <c r="C2138" s="1" t="s">
        <v>234</v>
      </c>
      <c r="D2138" s="1" t="s">
        <v>26</v>
      </c>
      <c r="E2138" s="1" t="s">
        <v>27</v>
      </c>
      <c r="F2138" s="18">
        <v>23.92</v>
      </c>
      <c r="G2138" t="s">
        <v>3798</v>
      </c>
      <c r="H2138" s="1">
        <f>IF(COUNTIF(G$2:G2138,G2138)=1,1,0)</f>
        <v>0</v>
      </c>
      <c r="I2138" s="1">
        <v>2</v>
      </c>
      <c r="J2138" s="1">
        <v>0</v>
      </c>
      <c r="K2138" s="1">
        <v>6.6976000000000013</v>
      </c>
      <c r="L2138" s="12">
        <f>VLOOKUP(train[[#This Row],[Sub-Category]],Análisis_ABC_XYZ[[#Headers],[#Data]],4,FALSE)</f>
        <v>0.41105220110552465</v>
      </c>
    </row>
    <row r="2139" spans="1:12" x14ac:dyDescent="0.35">
      <c r="A2139" s="2">
        <v>42434</v>
      </c>
      <c r="B2139" s="1" t="s">
        <v>72</v>
      </c>
      <c r="C2139" s="1" t="s">
        <v>979</v>
      </c>
      <c r="D2139" s="1" t="s">
        <v>14</v>
      </c>
      <c r="E2139" s="1" t="s">
        <v>29</v>
      </c>
      <c r="F2139" s="18">
        <v>11.211999999999998</v>
      </c>
      <c r="G2139" t="s">
        <v>4449</v>
      </c>
      <c r="H2139" s="1">
        <f>IF(COUNTIF(G$2:G2139,G2139)=1,1,0)</f>
        <v>0</v>
      </c>
      <c r="I2139" s="1">
        <v>2</v>
      </c>
      <c r="J2139" s="1">
        <v>0.8</v>
      </c>
      <c r="K2139" s="1">
        <v>-16.818000000000005</v>
      </c>
      <c r="L2139" s="12">
        <f>VLOOKUP(train[[#This Row],[Sub-Category]],Análisis_ABC_XYZ[[#Headers],[#Data]],4,FALSE)</f>
        <v>0.46881743173671325</v>
      </c>
    </row>
    <row r="2140" spans="1:12" x14ac:dyDescent="0.35">
      <c r="A2140" s="2">
        <v>42434</v>
      </c>
      <c r="B2140" s="1" t="s">
        <v>72</v>
      </c>
      <c r="C2140" s="1" t="s">
        <v>1151</v>
      </c>
      <c r="D2140" s="1" t="s">
        <v>14</v>
      </c>
      <c r="E2140" s="1" t="s">
        <v>91</v>
      </c>
      <c r="F2140" s="18">
        <v>7.1039999999999992</v>
      </c>
      <c r="G2140" t="s">
        <v>4794</v>
      </c>
      <c r="H2140" s="1">
        <f>IF(COUNTIF(G$2:G2140,G2140)=1,1,0)</f>
        <v>1</v>
      </c>
      <c r="I2140" s="1">
        <v>6</v>
      </c>
      <c r="J2140" s="1">
        <v>0.2</v>
      </c>
      <c r="K2140" s="1">
        <v>2.4863999999999997</v>
      </c>
      <c r="L2140" s="12">
        <f>VLOOKUP(train[[#This Row],[Sub-Category]],Análisis_ABC_XYZ[[#Headers],[#Data]],4,FALSE)</f>
        <v>0.51168203684699509</v>
      </c>
    </row>
    <row r="2141" spans="1:12" x14ac:dyDescent="0.35">
      <c r="A2141" s="2">
        <v>42434</v>
      </c>
      <c r="B2141" s="1" t="s">
        <v>72</v>
      </c>
      <c r="C2141" s="1" t="s">
        <v>384</v>
      </c>
      <c r="D2141" s="1" t="s">
        <v>8</v>
      </c>
      <c r="E2141" s="1" t="s">
        <v>22</v>
      </c>
      <c r="F2141" s="18">
        <v>4.7119999999999997</v>
      </c>
      <c r="G2141" t="s">
        <v>4449</v>
      </c>
      <c r="H2141" s="1">
        <f>IF(COUNTIF(G$2:G2141,G2141)=1,1,0)</f>
        <v>0</v>
      </c>
      <c r="I2141" s="1">
        <v>2</v>
      </c>
      <c r="J2141" s="1">
        <v>0.6</v>
      </c>
      <c r="K2141" s="1">
        <v>-1.8847999999999994</v>
      </c>
      <c r="L2141" s="12">
        <f>VLOOKUP(train[[#This Row],[Sub-Category]],Análisis_ABC_XYZ[[#Headers],[#Data]],4,FALSE)</f>
        <v>0.4595170286641902</v>
      </c>
    </row>
    <row r="2142" spans="1:12" x14ac:dyDescent="0.35">
      <c r="A2142" s="2">
        <v>42434</v>
      </c>
      <c r="B2142" s="1" t="s">
        <v>52</v>
      </c>
      <c r="C2142" s="1" t="s">
        <v>865</v>
      </c>
      <c r="D2142" s="1" t="s">
        <v>14</v>
      </c>
      <c r="E2142" s="1" t="s">
        <v>29</v>
      </c>
      <c r="F2142" s="18">
        <v>2.556</v>
      </c>
      <c r="G2142" s="1" t="s">
        <v>3849</v>
      </c>
      <c r="H2142" s="1">
        <f>IF(COUNTIF(G$2:G2142,G2142)=1,1,0)</f>
        <v>0</v>
      </c>
      <c r="I2142" s="1">
        <v>3</v>
      </c>
      <c r="J2142" s="1">
        <v>0.7</v>
      </c>
      <c r="K2142" s="1">
        <v>-1.7892000000000001</v>
      </c>
      <c r="L2142" s="12">
        <f>VLOOKUP(train[[#This Row],[Sub-Category]],Análisis_ABC_XYZ[[#Headers],[#Data]],4,FALSE)</f>
        <v>0.46881743173671325</v>
      </c>
    </row>
    <row r="2143" spans="1:12" x14ac:dyDescent="0.35">
      <c r="A2143" s="2">
        <v>42435</v>
      </c>
      <c r="B2143" s="1" t="s">
        <v>12</v>
      </c>
      <c r="C2143" s="1" t="s">
        <v>1363</v>
      </c>
      <c r="D2143" s="1" t="s">
        <v>26</v>
      </c>
      <c r="E2143" s="1" t="s">
        <v>363</v>
      </c>
      <c r="F2143" s="18">
        <v>1119.9840000000002</v>
      </c>
      <c r="G2143" t="s">
        <v>6048</v>
      </c>
      <c r="H2143" s="1">
        <f>IF(COUNTIF(G$2:G2143,G2143)=1,1,0)</f>
        <v>1</v>
      </c>
      <c r="I2143" s="1">
        <v>2</v>
      </c>
      <c r="J2143" s="1">
        <v>0.2</v>
      </c>
      <c r="K2143" s="1">
        <v>377.99459999999993</v>
      </c>
      <c r="L2143" s="12">
        <f>VLOOKUP(train[[#This Row],[Sub-Category]],Análisis_ABC_XYZ[[#Headers],[#Data]],4,FALSE)</f>
        <v>0.62810530827000832</v>
      </c>
    </row>
    <row r="2144" spans="1:12" x14ac:dyDescent="0.35">
      <c r="A2144" s="2">
        <v>42435</v>
      </c>
      <c r="B2144" s="1" t="s">
        <v>12</v>
      </c>
      <c r="C2144" s="1" t="s">
        <v>1362</v>
      </c>
      <c r="D2144" s="1" t="s">
        <v>8</v>
      </c>
      <c r="E2144" s="1" t="s">
        <v>22</v>
      </c>
      <c r="F2144" s="18">
        <v>435.26</v>
      </c>
      <c r="G2144" t="s">
        <v>6048</v>
      </c>
      <c r="H2144" s="1">
        <f>IF(COUNTIF(G$2:G2144,G2144)=1,1,0)</f>
        <v>0</v>
      </c>
      <c r="I2144" s="1">
        <v>7</v>
      </c>
      <c r="J2144" s="1">
        <v>0</v>
      </c>
      <c r="K2144" s="1">
        <v>95.757200000000012</v>
      </c>
      <c r="L2144" s="12">
        <f>VLOOKUP(train[[#This Row],[Sub-Category]],Análisis_ABC_XYZ[[#Headers],[#Data]],4,FALSE)</f>
        <v>0.4595170286641902</v>
      </c>
    </row>
    <row r="2145" spans="1:12" x14ac:dyDescent="0.35">
      <c r="A2145" s="2">
        <v>42436</v>
      </c>
      <c r="B2145" s="1" t="s">
        <v>81</v>
      </c>
      <c r="C2145" s="1" t="s">
        <v>1674</v>
      </c>
      <c r="D2145" s="1" t="s">
        <v>26</v>
      </c>
      <c r="E2145" s="1" t="s">
        <v>27</v>
      </c>
      <c r="F2145" s="18">
        <v>587.97</v>
      </c>
      <c r="G2145" t="s">
        <v>4040</v>
      </c>
      <c r="H2145" s="1">
        <f>IF(COUNTIF(G$2:G2145,G2145)=1,1,0)</f>
        <v>1</v>
      </c>
      <c r="I2145" s="1">
        <v>3</v>
      </c>
      <c r="J2145" s="1">
        <v>0</v>
      </c>
      <c r="K2145" s="1">
        <v>170.51129999999998</v>
      </c>
      <c r="L2145" s="12">
        <f>VLOOKUP(train[[#This Row],[Sub-Category]],Análisis_ABC_XYZ[[#Headers],[#Data]],4,FALSE)</f>
        <v>0.41105220110552465</v>
      </c>
    </row>
    <row r="2146" spans="1:12" x14ac:dyDescent="0.35">
      <c r="A2146" s="2">
        <v>42436</v>
      </c>
      <c r="B2146" s="1" t="s">
        <v>81</v>
      </c>
      <c r="C2146" s="1" t="s">
        <v>296</v>
      </c>
      <c r="D2146" s="1" t="s">
        <v>26</v>
      </c>
      <c r="E2146" s="1" t="s">
        <v>56</v>
      </c>
      <c r="F2146" s="18">
        <v>119.85000000000001</v>
      </c>
      <c r="G2146" t="s">
        <v>4040</v>
      </c>
      <c r="H2146" s="1">
        <f>IF(COUNTIF(G$2:G2146,G2146)=1,1,0)</f>
        <v>0</v>
      </c>
      <c r="I2146" s="1">
        <v>3</v>
      </c>
      <c r="J2146" s="1">
        <v>0</v>
      </c>
      <c r="K2146" s="1">
        <v>52.734000000000009</v>
      </c>
      <c r="L2146" s="12">
        <f>VLOOKUP(train[[#This Row],[Sub-Category]],Análisis_ABC_XYZ[[#Headers],[#Data]],4,FALSE)</f>
        <v>0.52062335344040378</v>
      </c>
    </row>
    <row r="2147" spans="1:12" x14ac:dyDescent="0.35">
      <c r="A2147" s="2">
        <v>42436</v>
      </c>
      <c r="B2147" s="1" t="s">
        <v>81</v>
      </c>
      <c r="C2147" s="1" t="s">
        <v>1069</v>
      </c>
      <c r="D2147" s="1" t="s">
        <v>14</v>
      </c>
      <c r="E2147" s="1" t="s">
        <v>29</v>
      </c>
      <c r="F2147" s="18">
        <v>69.28</v>
      </c>
      <c r="G2147" t="s">
        <v>4040</v>
      </c>
      <c r="H2147" s="1">
        <f>IF(COUNTIF(G$2:G2147,G2147)=1,1,0)</f>
        <v>0</v>
      </c>
      <c r="I2147" s="1">
        <v>2</v>
      </c>
      <c r="J2147" s="1">
        <v>0</v>
      </c>
      <c r="K2147" s="1">
        <v>33.254399999999997</v>
      </c>
      <c r="L2147" s="12">
        <f>VLOOKUP(train[[#This Row],[Sub-Category]],Análisis_ABC_XYZ[[#Headers],[#Data]],4,FALSE)</f>
        <v>0.46881743173671325</v>
      </c>
    </row>
    <row r="2148" spans="1:12" x14ac:dyDescent="0.35">
      <c r="A2148" s="2">
        <v>42436</v>
      </c>
      <c r="B2148" s="1" t="s">
        <v>81</v>
      </c>
      <c r="C2148" s="1" t="s">
        <v>397</v>
      </c>
      <c r="D2148" s="1" t="s">
        <v>14</v>
      </c>
      <c r="E2148" s="1" t="s">
        <v>29</v>
      </c>
      <c r="F2148" s="18">
        <v>30.44</v>
      </c>
      <c r="G2148" t="s">
        <v>4040</v>
      </c>
      <c r="H2148" s="1">
        <f>IF(COUNTIF(G$2:G2148,G2148)=1,1,0)</f>
        <v>0</v>
      </c>
      <c r="I2148" s="1">
        <v>2</v>
      </c>
      <c r="J2148" s="1">
        <v>0</v>
      </c>
      <c r="K2148" s="1">
        <v>14.9156</v>
      </c>
      <c r="L2148" s="12">
        <f>VLOOKUP(train[[#This Row],[Sub-Category]],Análisis_ABC_XYZ[[#Headers],[#Data]],4,FALSE)</f>
        <v>0.46881743173671325</v>
      </c>
    </row>
    <row r="2149" spans="1:12" x14ac:dyDescent="0.35">
      <c r="A2149" s="2">
        <v>42437</v>
      </c>
      <c r="B2149" s="1" t="s">
        <v>42</v>
      </c>
      <c r="C2149" s="1" t="s">
        <v>1333</v>
      </c>
      <c r="D2149" s="1" t="s">
        <v>8</v>
      </c>
      <c r="E2149" s="1" t="s">
        <v>11</v>
      </c>
      <c r="F2149" s="18">
        <v>860.93</v>
      </c>
      <c r="G2149" t="s">
        <v>3349</v>
      </c>
      <c r="H2149" s="1">
        <f>IF(COUNTIF(G$2:G2149,G2149)=1,1,0)</f>
        <v>1</v>
      </c>
      <c r="I2149" s="1">
        <v>7</v>
      </c>
      <c r="J2149" s="1">
        <v>0</v>
      </c>
      <c r="K2149" s="1">
        <v>189.40460000000002</v>
      </c>
      <c r="L2149" s="12">
        <f>VLOOKUP(train[[#This Row],[Sub-Category]],Análisis_ABC_XYZ[[#Headers],[#Data]],4,FALSE)</f>
        <v>0.46529189879902266</v>
      </c>
    </row>
    <row r="2150" spans="1:12" x14ac:dyDescent="0.35">
      <c r="A2150" s="2">
        <v>42437</v>
      </c>
      <c r="B2150" s="1" t="s">
        <v>42</v>
      </c>
      <c r="C2150" s="1" t="s">
        <v>407</v>
      </c>
      <c r="D2150" s="1" t="s">
        <v>26</v>
      </c>
      <c r="E2150" s="1" t="s">
        <v>27</v>
      </c>
      <c r="F2150" s="18">
        <v>769.95</v>
      </c>
      <c r="G2150" t="s">
        <v>3349</v>
      </c>
      <c r="H2150" s="1">
        <f>IF(COUNTIF(G$2:G2150,G2150)=1,1,0)</f>
        <v>0</v>
      </c>
      <c r="I2150" s="1">
        <v>5</v>
      </c>
      <c r="J2150" s="1">
        <v>0</v>
      </c>
      <c r="K2150" s="1">
        <v>223.28549999999993</v>
      </c>
      <c r="L2150" s="12">
        <f>VLOOKUP(train[[#This Row],[Sub-Category]],Análisis_ABC_XYZ[[#Headers],[#Data]],4,FALSE)</f>
        <v>0.41105220110552465</v>
      </c>
    </row>
    <row r="2151" spans="1:12" x14ac:dyDescent="0.35">
      <c r="A2151" s="2">
        <v>42437</v>
      </c>
      <c r="B2151" s="1" t="s">
        <v>42</v>
      </c>
      <c r="C2151" s="1" t="s">
        <v>1600</v>
      </c>
      <c r="D2151" s="1" t="s">
        <v>8</v>
      </c>
      <c r="E2151" s="1" t="s">
        <v>9</v>
      </c>
      <c r="F2151" s="18">
        <v>512.93999999999994</v>
      </c>
      <c r="G2151" t="s">
        <v>3349</v>
      </c>
      <c r="H2151" s="1">
        <f>IF(COUNTIF(G$2:G2151,G2151)=1,1,0)</f>
        <v>0</v>
      </c>
      <c r="I2151" s="1">
        <v>3</v>
      </c>
      <c r="J2151" s="1">
        <v>0</v>
      </c>
      <c r="K2151" s="1">
        <v>97.45859999999999</v>
      </c>
      <c r="L2151" s="12">
        <f>VLOOKUP(train[[#This Row],[Sub-Category]],Análisis_ABC_XYZ[[#Headers],[#Data]],4,FALSE)</f>
        <v>0.5176847302647779</v>
      </c>
    </row>
    <row r="2152" spans="1:12" x14ac:dyDescent="0.35">
      <c r="A2152" s="2">
        <v>42437</v>
      </c>
      <c r="B2152" s="1" t="s">
        <v>42</v>
      </c>
      <c r="C2152" s="1" t="s">
        <v>1362</v>
      </c>
      <c r="D2152" s="1" t="s">
        <v>8</v>
      </c>
      <c r="E2152" s="1" t="s">
        <v>22</v>
      </c>
      <c r="F2152" s="18">
        <v>373.08</v>
      </c>
      <c r="G2152" t="s">
        <v>3349</v>
      </c>
      <c r="H2152" s="1">
        <f>IF(COUNTIF(G$2:G2152,G2152)=1,1,0)</f>
        <v>0</v>
      </c>
      <c r="I2152" s="1">
        <v>6</v>
      </c>
      <c r="J2152" s="1">
        <v>0</v>
      </c>
      <c r="K2152" s="1">
        <v>82.077600000000004</v>
      </c>
      <c r="L2152" s="12">
        <f>VLOOKUP(train[[#This Row],[Sub-Category]],Análisis_ABC_XYZ[[#Headers],[#Data]],4,FALSE)</f>
        <v>0.4595170286641902</v>
      </c>
    </row>
    <row r="2153" spans="1:12" x14ac:dyDescent="0.35">
      <c r="A2153" s="2">
        <v>42437</v>
      </c>
      <c r="B2153" s="1" t="s">
        <v>89</v>
      </c>
      <c r="C2153" s="1" t="s">
        <v>1536</v>
      </c>
      <c r="D2153" s="1" t="s">
        <v>14</v>
      </c>
      <c r="E2153" s="1" t="s">
        <v>36</v>
      </c>
      <c r="F2153" s="18">
        <v>19.440000000000001</v>
      </c>
      <c r="G2153" t="s">
        <v>3602</v>
      </c>
      <c r="H2153" s="1">
        <f>IF(COUNTIF(G$2:G2153,G2153)=1,1,0)</f>
        <v>1</v>
      </c>
      <c r="I2153" s="1">
        <v>3</v>
      </c>
      <c r="J2153" s="1">
        <v>0</v>
      </c>
      <c r="K2153" s="1">
        <v>9.3312000000000008</v>
      </c>
      <c r="L2153" s="12">
        <f>VLOOKUP(train[[#This Row],[Sub-Category]],Análisis_ABC_XYZ[[#Headers],[#Data]],4,FALSE)</f>
        <v>0.43613829632717294</v>
      </c>
    </row>
    <row r="2154" spans="1:12" x14ac:dyDescent="0.35">
      <c r="A2154" s="2">
        <v>42437</v>
      </c>
      <c r="B2154" s="1" t="s">
        <v>42</v>
      </c>
      <c r="C2154" s="1" t="s">
        <v>1686</v>
      </c>
      <c r="D2154" s="1" t="s">
        <v>14</v>
      </c>
      <c r="E2154" s="1" t="s">
        <v>24</v>
      </c>
      <c r="F2154" s="18">
        <v>14.98</v>
      </c>
      <c r="G2154" t="s">
        <v>3349</v>
      </c>
      <c r="H2154" s="1">
        <f>IF(COUNTIF(G$2:G2154,G2154)=1,1,0)</f>
        <v>0</v>
      </c>
      <c r="I2154" s="1">
        <v>1</v>
      </c>
      <c r="J2154" s="1">
        <v>0</v>
      </c>
      <c r="K2154" s="1">
        <v>4.4939999999999998</v>
      </c>
      <c r="L2154" s="12">
        <f>VLOOKUP(train[[#This Row],[Sub-Category]],Análisis_ABC_XYZ[[#Headers],[#Data]],4,FALSE)</f>
        <v>0.45632477063632687</v>
      </c>
    </row>
    <row r="2155" spans="1:12" x14ac:dyDescent="0.35">
      <c r="A2155" s="2">
        <v>42437</v>
      </c>
      <c r="B2155" s="1" t="s">
        <v>72</v>
      </c>
      <c r="C2155" s="1" t="s">
        <v>332</v>
      </c>
      <c r="D2155" s="1" t="s">
        <v>14</v>
      </c>
      <c r="E2155" s="1" t="s">
        <v>29</v>
      </c>
      <c r="F2155" s="18">
        <v>8.5679999999999978</v>
      </c>
      <c r="G2155" t="s">
        <v>4942</v>
      </c>
      <c r="H2155" s="1">
        <f>IF(COUNTIF(G$2:G2155,G2155)=1,1,0)</f>
        <v>1</v>
      </c>
      <c r="I2155" s="1">
        <v>3</v>
      </c>
      <c r="J2155" s="1">
        <v>0.8</v>
      </c>
      <c r="K2155" s="1">
        <v>-14.5656</v>
      </c>
      <c r="L2155" s="12">
        <f>VLOOKUP(train[[#This Row],[Sub-Category]],Análisis_ABC_XYZ[[#Headers],[#Data]],4,FALSE)</f>
        <v>0.46881743173671325</v>
      </c>
    </row>
    <row r="2156" spans="1:12" x14ac:dyDescent="0.35">
      <c r="A2156" s="2">
        <v>42437</v>
      </c>
      <c r="B2156" s="1" t="s">
        <v>145</v>
      </c>
      <c r="C2156" s="1" t="s">
        <v>377</v>
      </c>
      <c r="D2156" s="1" t="s">
        <v>14</v>
      </c>
      <c r="E2156" s="1" t="s">
        <v>24</v>
      </c>
      <c r="F2156" s="18">
        <v>3.4079999999999999</v>
      </c>
      <c r="G2156" t="s">
        <v>4146</v>
      </c>
      <c r="H2156" s="1">
        <f>IF(COUNTIF(G$2:G2156,G2156)=1,1,0)</f>
        <v>1</v>
      </c>
      <c r="I2156" s="1">
        <v>1</v>
      </c>
      <c r="J2156" s="1">
        <v>0.2</v>
      </c>
      <c r="K2156" s="1">
        <v>0.89459999999999995</v>
      </c>
      <c r="L2156" s="12">
        <f>VLOOKUP(train[[#This Row],[Sub-Category]],Análisis_ABC_XYZ[[#Headers],[#Data]],4,FALSE)</f>
        <v>0.45632477063632687</v>
      </c>
    </row>
    <row r="2157" spans="1:12" x14ac:dyDescent="0.35">
      <c r="A2157" s="2">
        <v>42438</v>
      </c>
      <c r="B2157" s="1" t="s">
        <v>39</v>
      </c>
      <c r="C2157" s="1" t="s">
        <v>1255</v>
      </c>
      <c r="D2157" s="1" t="s">
        <v>26</v>
      </c>
      <c r="E2157" s="1" t="s">
        <v>27</v>
      </c>
      <c r="F2157" s="18">
        <v>359.88</v>
      </c>
      <c r="G2157" t="s">
        <v>5224</v>
      </c>
      <c r="H2157" s="1">
        <f>IF(COUNTIF(G$2:G2157,G2157)=1,1,0)</f>
        <v>1</v>
      </c>
      <c r="I2157" s="1">
        <v>3</v>
      </c>
      <c r="J2157" s="1">
        <v>0.2</v>
      </c>
      <c r="K2157" s="1">
        <v>22.492499999999993</v>
      </c>
      <c r="L2157" s="12">
        <f>VLOOKUP(train[[#This Row],[Sub-Category]],Análisis_ABC_XYZ[[#Headers],[#Data]],4,FALSE)</f>
        <v>0.41105220110552465</v>
      </c>
    </row>
    <row r="2158" spans="1:12" x14ac:dyDescent="0.35">
      <c r="A2158" s="2">
        <v>42438</v>
      </c>
      <c r="B2158" s="1" t="s">
        <v>39</v>
      </c>
      <c r="C2158" s="1" t="s">
        <v>787</v>
      </c>
      <c r="D2158" s="1" t="s">
        <v>26</v>
      </c>
      <c r="E2158" s="1" t="s">
        <v>56</v>
      </c>
      <c r="F2158" s="18">
        <v>113.52000000000001</v>
      </c>
      <c r="G2158" t="s">
        <v>5224</v>
      </c>
      <c r="H2158" s="1">
        <f>IF(COUNTIF(G$2:G2158,G2158)=1,1,0)</f>
        <v>0</v>
      </c>
      <c r="I2158" s="1">
        <v>5</v>
      </c>
      <c r="J2158" s="1">
        <v>0.2</v>
      </c>
      <c r="K2158" s="1">
        <v>29.798999999999999</v>
      </c>
      <c r="L2158" s="12">
        <f>VLOOKUP(train[[#This Row],[Sub-Category]],Análisis_ABC_XYZ[[#Headers],[#Data]],4,FALSE)</f>
        <v>0.52062335344040378</v>
      </c>
    </row>
    <row r="2159" spans="1:12" x14ac:dyDescent="0.35">
      <c r="A2159" s="2">
        <v>42438</v>
      </c>
      <c r="B2159" s="1" t="s">
        <v>34</v>
      </c>
      <c r="C2159" s="1" t="s">
        <v>849</v>
      </c>
      <c r="D2159" s="1" t="s">
        <v>14</v>
      </c>
      <c r="E2159" s="1" t="s">
        <v>15</v>
      </c>
      <c r="F2159" s="18">
        <v>4.6079999999999997</v>
      </c>
      <c r="G2159" t="s">
        <v>4422</v>
      </c>
      <c r="H2159" s="1">
        <f>IF(COUNTIF(G$2:G2159,G2159)=1,1,0)</f>
        <v>1</v>
      </c>
      <c r="I2159" s="1">
        <v>2</v>
      </c>
      <c r="J2159" s="1">
        <v>0.2</v>
      </c>
      <c r="K2159" s="1">
        <v>1.6704000000000001</v>
      </c>
      <c r="L2159" s="12">
        <f>VLOOKUP(train[[#This Row],[Sub-Category]],Análisis_ABC_XYZ[[#Headers],[#Data]],4,FALSE)</f>
        <v>0.4647369236065339</v>
      </c>
    </row>
    <row r="2160" spans="1:12" x14ac:dyDescent="0.35">
      <c r="A2160" s="2">
        <v>42439</v>
      </c>
      <c r="B2160" s="1" t="s">
        <v>766</v>
      </c>
      <c r="C2160" s="1" t="s">
        <v>387</v>
      </c>
      <c r="D2160" s="1" t="s">
        <v>14</v>
      </c>
      <c r="E2160" s="1" t="s">
        <v>20</v>
      </c>
      <c r="F2160" s="18">
        <v>89.820000000000007</v>
      </c>
      <c r="G2160" t="s">
        <v>4992</v>
      </c>
      <c r="H2160" s="1">
        <f>IF(COUNTIF(G$2:G2160,G2160)=1,1,0)</f>
        <v>1</v>
      </c>
      <c r="I2160" s="1">
        <v>6</v>
      </c>
      <c r="J2160" s="1">
        <v>0</v>
      </c>
      <c r="K2160" s="1">
        <v>25.149600000000007</v>
      </c>
      <c r="L2160" s="12">
        <f>VLOOKUP(train[[#This Row],[Sub-Category]],Análisis_ABC_XYZ[[#Headers],[#Data]],4,FALSE)</f>
        <v>0.44610841445725197</v>
      </c>
    </row>
    <row r="2161" spans="1:12" x14ac:dyDescent="0.35">
      <c r="A2161" s="2">
        <v>42439</v>
      </c>
      <c r="B2161" s="1" t="s">
        <v>39</v>
      </c>
      <c r="C2161" s="1" t="s">
        <v>823</v>
      </c>
      <c r="D2161" s="1" t="s">
        <v>14</v>
      </c>
      <c r="E2161" s="1" t="s">
        <v>29</v>
      </c>
      <c r="F2161" s="18">
        <v>1.1119999999999997</v>
      </c>
      <c r="G2161" s="1" t="s">
        <v>3029</v>
      </c>
      <c r="H2161" s="1">
        <f>IF(COUNTIF(G$2:G2161,G2161)=1,1,0)</f>
        <v>1</v>
      </c>
      <c r="I2161" s="1">
        <v>2</v>
      </c>
      <c r="J2161" s="1">
        <v>0.8</v>
      </c>
      <c r="K2161" s="1">
        <v>-1.8904000000000001</v>
      </c>
      <c r="L2161" s="12">
        <f>VLOOKUP(train[[#This Row],[Sub-Category]],Análisis_ABC_XYZ[[#Headers],[#Data]],4,FALSE)</f>
        <v>0.46881743173671325</v>
      </c>
    </row>
    <row r="2162" spans="1:12" x14ac:dyDescent="0.35">
      <c r="A2162" s="2">
        <v>42441</v>
      </c>
      <c r="B2162" s="1" t="s">
        <v>16</v>
      </c>
      <c r="C2162" s="1" t="s">
        <v>118</v>
      </c>
      <c r="D2162" s="1" t="s">
        <v>8</v>
      </c>
      <c r="E2162" s="1" t="s">
        <v>22</v>
      </c>
      <c r="F2162" s="18">
        <v>30.880000000000003</v>
      </c>
      <c r="G2162" t="s">
        <v>4055</v>
      </c>
      <c r="H2162" s="1">
        <f>IF(COUNTIF(G$2:G2162,G2162)=1,1,0)</f>
        <v>1</v>
      </c>
      <c r="I2162" s="1">
        <v>4</v>
      </c>
      <c r="J2162" s="1">
        <v>0.2</v>
      </c>
      <c r="K2162" s="1">
        <v>3.8599999999999977</v>
      </c>
      <c r="L2162" s="12">
        <f>VLOOKUP(train[[#This Row],[Sub-Category]],Análisis_ABC_XYZ[[#Headers],[#Data]],4,FALSE)</f>
        <v>0.4595170286641902</v>
      </c>
    </row>
    <row r="2163" spans="1:12" x14ac:dyDescent="0.35">
      <c r="A2163" s="2">
        <v>42441</v>
      </c>
      <c r="B2163" s="1" t="s">
        <v>16</v>
      </c>
      <c r="C2163" s="1" t="s">
        <v>184</v>
      </c>
      <c r="D2163" s="1" t="s">
        <v>14</v>
      </c>
      <c r="E2163" s="1" t="s">
        <v>61</v>
      </c>
      <c r="F2163" s="18">
        <v>8.6880000000000006</v>
      </c>
      <c r="G2163" t="s">
        <v>4055</v>
      </c>
      <c r="H2163" s="1">
        <f>IF(COUNTIF(G$2:G2163,G2163)=1,1,0)</f>
        <v>0</v>
      </c>
      <c r="I2163" s="1">
        <v>3</v>
      </c>
      <c r="J2163" s="1">
        <v>0.2</v>
      </c>
      <c r="K2163" s="1">
        <v>2.9322000000000004</v>
      </c>
      <c r="L2163" s="12">
        <f>VLOOKUP(train[[#This Row],[Sub-Category]],Análisis_ABC_XYZ[[#Headers],[#Data]],4,FALSE)</f>
        <v>0.44424167803735209</v>
      </c>
    </row>
    <row r="2164" spans="1:12" x14ac:dyDescent="0.35">
      <c r="A2164" s="2">
        <v>42441</v>
      </c>
      <c r="B2164" s="1" t="s">
        <v>16</v>
      </c>
      <c r="C2164" s="1" t="s">
        <v>1637</v>
      </c>
      <c r="D2164" s="1" t="s">
        <v>8</v>
      </c>
      <c r="E2164" s="1" t="s">
        <v>22</v>
      </c>
      <c r="F2164" s="18">
        <v>6.4080000000000004</v>
      </c>
      <c r="G2164" t="s">
        <v>4055</v>
      </c>
      <c r="H2164" s="1">
        <f>IF(COUNTIF(G$2:G2164,G2164)=1,1,0)</f>
        <v>0</v>
      </c>
      <c r="I2164" s="1">
        <v>3</v>
      </c>
      <c r="J2164" s="1">
        <v>0.2</v>
      </c>
      <c r="K2164" s="1">
        <v>1.4418</v>
      </c>
      <c r="L2164" s="12">
        <f>VLOOKUP(train[[#This Row],[Sub-Category]],Análisis_ABC_XYZ[[#Headers],[#Data]],4,FALSE)</f>
        <v>0.4595170286641902</v>
      </c>
    </row>
    <row r="2165" spans="1:12" x14ac:dyDescent="0.35">
      <c r="A2165" s="2">
        <v>42441</v>
      </c>
      <c r="B2165" s="1" t="s">
        <v>34</v>
      </c>
      <c r="C2165" s="1" t="s">
        <v>1109</v>
      </c>
      <c r="D2165" s="1" t="s">
        <v>14</v>
      </c>
      <c r="E2165" s="1" t="s">
        <v>15</v>
      </c>
      <c r="F2165" s="18">
        <v>5.04</v>
      </c>
      <c r="G2165" t="s">
        <v>2523</v>
      </c>
      <c r="H2165" s="1">
        <f>IF(COUNTIF(G$2:G2165,G2165)=1,1,0)</f>
        <v>1</v>
      </c>
      <c r="I2165" s="1">
        <v>2</v>
      </c>
      <c r="J2165" s="1">
        <v>0.2</v>
      </c>
      <c r="K2165" s="1">
        <v>1.764</v>
      </c>
      <c r="L2165" s="12">
        <f>VLOOKUP(train[[#This Row],[Sub-Category]],Análisis_ABC_XYZ[[#Headers],[#Data]],4,FALSE)</f>
        <v>0.4647369236065339</v>
      </c>
    </row>
    <row r="2166" spans="1:12" x14ac:dyDescent="0.35">
      <c r="A2166" s="2">
        <v>42442</v>
      </c>
      <c r="B2166" s="1" t="s">
        <v>12</v>
      </c>
      <c r="C2166" s="1" t="s">
        <v>168</v>
      </c>
      <c r="D2166" s="1" t="s">
        <v>8</v>
      </c>
      <c r="E2166" s="1" t="s">
        <v>11</v>
      </c>
      <c r="F2166" s="18">
        <v>915.13600000000008</v>
      </c>
      <c r="G2166" t="s">
        <v>5912</v>
      </c>
      <c r="H2166" s="1">
        <f>IF(COUNTIF(G$2:G2166,G2166)=1,1,0)</f>
        <v>1</v>
      </c>
      <c r="I2166" s="1">
        <v>4</v>
      </c>
      <c r="J2166" s="1">
        <v>0.2</v>
      </c>
      <c r="K2166" s="1">
        <v>102.95279999999988</v>
      </c>
      <c r="L2166" s="12">
        <f>VLOOKUP(train[[#This Row],[Sub-Category]],Análisis_ABC_XYZ[[#Headers],[#Data]],4,FALSE)</f>
        <v>0.46529189879902266</v>
      </c>
    </row>
    <row r="2167" spans="1:12" x14ac:dyDescent="0.35">
      <c r="A2167" s="2">
        <v>42442</v>
      </c>
      <c r="B2167" s="1" t="s">
        <v>12</v>
      </c>
      <c r="C2167" s="1" t="s">
        <v>578</v>
      </c>
      <c r="D2167" s="1" t="s">
        <v>8</v>
      </c>
      <c r="E2167" s="1" t="s">
        <v>22</v>
      </c>
      <c r="F2167" s="18">
        <v>327.76</v>
      </c>
      <c r="G2167" t="s">
        <v>5912</v>
      </c>
      <c r="H2167" s="1">
        <f>IF(COUNTIF(G$2:G2167,G2167)=1,1,0)</f>
        <v>0</v>
      </c>
      <c r="I2167" s="1">
        <v>8</v>
      </c>
      <c r="J2167" s="1">
        <v>0</v>
      </c>
      <c r="K2167" s="1">
        <v>91.772800000000018</v>
      </c>
      <c r="L2167" s="12">
        <f>VLOOKUP(train[[#This Row],[Sub-Category]],Análisis_ABC_XYZ[[#Headers],[#Data]],4,FALSE)</f>
        <v>0.4595170286641902</v>
      </c>
    </row>
    <row r="2168" spans="1:12" x14ac:dyDescent="0.35">
      <c r="A2168" s="2">
        <v>42442</v>
      </c>
      <c r="B2168" s="1" t="s">
        <v>37</v>
      </c>
      <c r="C2168" s="1" t="s">
        <v>695</v>
      </c>
      <c r="D2168" s="1" t="s">
        <v>8</v>
      </c>
      <c r="E2168" s="1" t="s">
        <v>9</v>
      </c>
      <c r="F2168" s="18">
        <v>141.96</v>
      </c>
      <c r="G2168" t="s">
        <v>5397</v>
      </c>
      <c r="H2168" s="1">
        <f>IF(COUNTIF(G$2:G2168,G2168)=1,1,0)</f>
        <v>1</v>
      </c>
      <c r="I2168" s="1">
        <v>2</v>
      </c>
      <c r="J2168" s="1">
        <v>0</v>
      </c>
      <c r="K2168" s="1">
        <v>39.748800000000003</v>
      </c>
      <c r="L2168" s="12">
        <f>VLOOKUP(train[[#This Row],[Sub-Category]],Análisis_ABC_XYZ[[#Headers],[#Data]],4,FALSE)</f>
        <v>0.5176847302647779</v>
      </c>
    </row>
    <row r="2169" spans="1:12" x14ac:dyDescent="0.35">
      <c r="A2169" s="2">
        <v>42443</v>
      </c>
      <c r="B2169" s="1" t="s">
        <v>757</v>
      </c>
      <c r="C2169" s="1" t="s">
        <v>1256</v>
      </c>
      <c r="D2169" s="1" t="s">
        <v>14</v>
      </c>
      <c r="E2169" s="1" t="s">
        <v>29</v>
      </c>
      <c r="F2169" s="18">
        <v>671.93999999999994</v>
      </c>
      <c r="G2169" t="s">
        <v>3426</v>
      </c>
      <c r="H2169" s="1">
        <f>IF(COUNTIF(G$2:G2169,G2169)=1,1,0)</f>
        <v>1</v>
      </c>
      <c r="I2169" s="1">
        <v>3</v>
      </c>
      <c r="J2169" s="1">
        <v>0</v>
      </c>
      <c r="K2169" s="1">
        <v>315.81179999999995</v>
      </c>
      <c r="L2169" s="12">
        <f>VLOOKUP(train[[#This Row],[Sub-Category]],Análisis_ABC_XYZ[[#Headers],[#Data]],4,FALSE)</f>
        <v>0.46881743173671325</v>
      </c>
    </row>
    <row r="2170" spans="1:12" x14ac:dyDescent="0.35">
      <c r="A2170" s="2">
        <v>42443</v>
      </c>
      <c r="B2170" s="1" t="s">
        <v>12</v>
      </c>
      <c r="C2170" s="1" t="s">
        <v>328</v>
      </c>
      <c r="D2170" s="1" t="s">
        <v>14</v>
      </c>
      <c r="E2170" s="1" t="s">
        <v>36</v>
      </c>
      <c r="F2170" s="18">
        <v>19.440000000000001</v>
      </c>
      <c r="G2170" t="s">
        <v>3601</v>
      </c>
      <c r="H2170" s="1">
        <f>IF(COUNTIF(G$2:G2170,G2170)=1,1,0)</f>
        <v>1</v>
      </c>
      <c r="I2170" s="1">
        <v>3</v>
      </c>
      <c r="J2170" s="1">
        <v>0</v>
      </c>
      <c r="K2170" s="1">
        <v>9.3312000000000008</v>
      </c>
      <c r="L2170" s="12">
        <f>VLOOKUP(train[[#This Row],[Sub-Category]],Análisis_ABC_XYZ[[#Headers],[#Data]],4,FALSE)</f>
        <v>0.43613829632717294</v>
      </c>
    </row>
    <row r="2171" spans="1:12" x14ac:dyDescent="0.35">
      <c r="A2171" s="2">
        <v>42443</v>
      </c>
      <c r="B2171" s="1" t="s">
        <v>757</v>
      </c>
      <c r="C2171" s="1" t="s">
        <v>681</v>
      </c>
      <c r="D2171" s="1" t="s">
        <v>14</v>
      </c>
      <c r="E2171" s="1" t="s">
        <v>15</v>
      </c>
      <c r="F2171" s="18">
        <v>16.52</v>
      </c>
      <c r="G2171" t="s">
        <v>3426</v>
      </c>
      <c r="H2171" s="1">
        <f>IF(COUNTIF(G$2:G2171,G2171)=1,1,0)</f>
        <v>0</v>
      </c>
      <c r="I2171" s="1">
        <v>4</v>
      </c>
      <c r="J2171" s="1">
        <v>0</v>
      </c>
      <c r="K2171" s="1">
        <v>7.5991999999999997</v>
      </c>
      <c r="L2171" s="12">
        <f>VLOOKUP(train[[#This Row],[Sub-Category]],Análisis_ABC_XYZ[[#Headers],[#Data]],4,FALSE)</f>
        <v>0.4647369236065339</v>
      </c>
    </row>
    <row r="2172" spans="1:12" x14ac:dyDescent="0.35">
      <c r="A2172" s="2">
        <v>42444</v>
      </c>
      <c r="B2172" s="1" t="s">
        <v>44</v>
      </c>
      <c r="C2172" s="1" t="s">
        <v>1782</v>
      </c>
      <c r="D2172" s="1" t="s">
        <v>26</v>
      </c>
      <c r="E2172" s="1" t="s">
        <v>27</v>
      </c>
      <c r="F2172" s="18">
        <v>16.776000000000003</v>
      </c>
      <c r="G2172" t="s">
        <v>5543</v>
      </c>
      <c r="H2172" s="1">
        <f>IF(COUNTIF(G$2:G2172,G2172)=1,1,0)</f>
        <v>1</v>
      </c>
      <c r="I2172" s="1">
        <v>3</v>
      </c>
      <c r="J2172" s="1">
        <v>0.2</v>
      </c>
      <c r="K2172" s="1">
        <v>1.6776</v>
      </c>
      <c r="L2172" s="12">
        <f>VLOOKUP(train[[#This Row],[Sub-Category]],Análisis_ABC_XYZ[[#Headers],[#Data]],4,FALSE)</f>
        <v>0.41105220110552465</v>
      </c>
    </row>
    <row r="2173" spans="1:12" x14ac:dyDescent="0.35">
      <c r="A2173" s="2">
        <v>42445</v>
      </c>
      <c r="B2173" s="1" t="s">
        <v>379</v>
      </c>
      <c r="C2173" s="1" t="s">
        <v>513</v>
      </c>
      <c r="D2173" s="1" t="s">
        <v>14</v>
      </c>
      <c r="E2173" s="1" t="s">
        <v>29</v>
      </c>
      <c r="F2173" s="18">
        <v>6354.95</v>
      </c>
      <c r="G2173" t="s">
        <v>2251</v>
      </c>
      <c r="H2173" s="1">
        <f>IF(COUNTIF(G$2:G2173,G2173)=1,1,0)</f>
        <v>1</v>
      </c>
      <c r="I2173" s="1">
        <v>5</v>
      </c>
      <c r="J2173" s="1">
        <v>0</v>
      </c>
      <c r="K2173" s="1">
        <v>3177.4749999999999</v>
      </c>
      <c r="L2173" s="12">
        <f>VLOOKUP(train[[#This Row],[Sub-Category]],Análisis_ABC_XYZ[[#Headers],[#Data]],4,FALSE)</f>
        <v>0.46881743173671325</v>
      </c>
    </row>
    <row r="2174" spans="1:12" x14ac:dyDescent="0.35">
      <c r="A2174" s="2">
        <v>42445</v>
      </c>
      <c r="B2174" s="1" t="s">
        <v>119</v>
      </c>
      <c r="C2174" s="1" t="s">
        <v>572</v>
      </c>
      <c r="D2174" s="1" t="s">
        <v>14</v>
      </c>
      <c r="E2174" s="1" t="s">
        <v>15</v>
      </c>
      <c r="F2174" s="18">
        <v>491.55</v>
      </c>
      <c r="G2174" t="s">
        <v>2759</v>
      </c>
      <c r="H2174" s="1">
        <f>IF(COUNTIF(G$2:G2174,G2174)=1,1,0)</f>
        <v>1</v>
      </c>
      <c r="I2174" s="1">
        <v>5</v>
      </c>
      <c r="J2174" s="1">
        <v>0</v>
      </c>
      <c r="K2174" s="1">
        <v>240.8595</v>
      </c>
      <c r="L2174" s="12">
        <f>VLOOKUP(train[[#This Row],[Sub-Category]],Análisis_ABC_XYZ[[#Headers],[#Data]],4,FALSE)</f>
        <v>0.4647369236065339</v>
      </c>
    </row>
    <row r="2175" spans="1:12" x14ac:dyDescent="0.35">
      <c r="A2175" s="2">
        <v>42445</v>
      </c>
      <c r="B2175" s="1" t="s">
        <v>37</v>
      </c>
      <c r="C2175" s="1" t="s">
        <v>1044</v>
      </c>
      <c r="D2175" s="1" t="s">
        <v>8</v>
      </c>
      <c r="E2175" s="1" t="s">
        <v>18</v>
      </c>
      <c r="F2175" s="18">
        <v>171.96</v>
      </c>
      <c r="G2175" t="s">
        <v>5552</v>
      </c>
      <c r="H2175" s="1">
        <f>IF(COUNTIF(G$2:G2175,G2175)=1,1,0)</f>
        <v>1</v>
      </c>
      <c r="I2175" s="1">
        <v>2</v>
      </c>
      <c r="J2175" s="1">
        <v>0</v>
      </c>
      <c r="K2175" s="1">
        <v>44.709600000000009</v>
      </c>
      <c r="L2175" s="12">
        <f>VLOOKUP(train[[#This Row],[Sub-Category]],Análisis_ABC_XYZ[[#Headers],[#Data]],4,FALSE)</f>
        <v>0.55975208308209756</v>
      </c>
    </row>
    <row r="2176" spans="1:12" x14ac:dyDescent="0.35">
      <c r="A2176" s="2">
        <v>42445</v>
      </c>
      <c r="B2176" s="1" t="s">
        <v>89</v>
      </c>
      <c r="C2176" s="1" t="s">
        <v>1370</v>
      </c>
      <c r="D2176" s="1" t="s">
        <v>26</v>
      </c>
      <c r="E2176" s="1" t="s">
        <v>27</v>
      </c>
      <c r="F2176" s="18">
        <v>85.9</v>
      </c>
      <c r="G2176" t="s">
        <v>2848</v>
      </c>
      <c r="H2176" s="1">
        <f>IF(COUNTIF(G$2:G2176,G2176)=1,1,0)</f>
        <v>1</v>
      </c>
      <c r="I2176" s="1">
        <v>2</v>
      </c>
      <c r="J2176" s="1">
        <v>0</v>
      </c>
      <c r="K2176" s="1">
        <v>2.5769999999999982</v>
      </c>
      <c r="L2176" s="12">
        <f>VLOOKUP(train[[#This Row],[Sub-Category]],Análisis_ABC_XYZ[[#Headers],[#Data]],4,FALSE)</f>
        <v>0.41105220110552465</v>
      </c>
    </row>
    <row r="2177" spans="1:12" x14ac:dyDescent="0.35">
      <c r="A2177" s="2">
        <v>42445</v>
      </c>
      <c r="B2177" s="1" t="s">
        <v>379</v>
      </c>
      <c r="C2177" s="1" t="s">
        <v>286</v>
      </c>
      <c r="D2177" s="1" t="s">
        <v>14</v>
      </c>
      <c r="E2177" s="1" t="s">
        <v>20</v>
      </c>
      <c r="F2177" s="18">
        <v>46.74</v>
      </c>
      <c r="G2177" t="s">
        <v>2251</v>
      </c>
      <c r="H2177" s="1">
        <f>IF(COUNTIF(G$2:G2177,G2177)=1,1,0)</f>
        <v>0</v>
      </c>
      <c r="I2177" s="1">
        <v>3</v>
      </c>
      <c r="J2177" s="1">
        <v>0</v>
      </c>
      <c r="K2177" s="1">
        <v>11.684999999999999</v>
      </c>
      <c r="L2177" s="12">
        <f>VLOOKUP(train[[#This Row],[Sub-Category]],Análisis_ABC_XYZ[[#Headers],[#Data]],4,FALSE)</f>
        <v>0.44610841445725197</v>
      </c>
    </row>
    <row r="2178" spans="1:12" x14ac:dyDescent="0.35">
      <c r="A2178" s="2">
        <v>42445</v>
      </c>
      <c r="B2178" s="1" t="s">
        <v>12</v>
      </c>
      <c r="C2178" s="1" t="s">
        <v>1690</v>
      </c>
      <c r="D2178" s="1" t="s">
        <v>8</v>
      </c>
      <c r="E2178" s="1" t="s">
        <v>22</v>
      </c>
      <c r="F2178" s="18">
        <v>43.13</v>
      </c>
      <c r="G2178" t="s">
        <v>4360</v>
      </c>
      <c r="H2178" s="1">
        <f>IF(COUNTIF(G$2:G2178,G2178)=1,1,0)</f>
        <v>1</v>
      </c>
      <c r="I2178" s="1">
        <v>1</v>
      </c>
      <c r="J2178" s="1">
        <v>0</v>
      </c>
      <c r="K2178" s="1">
        <v>18.114600000000003</v>
      </c>
      <c r="L2178" s="12">
        <f>VLOOKUP(train[[#This Row],[Sub-Category]],Análisis_ABC_XYZ[[#Headers],[#Data]],4,FALSE)</f>
        <v>0.4595170286641902</v>
      </c>
    </row>
    <row r="2179" spans="1:12" x14ac:dyDescent="0.35">
      <c r="A2179" s="2">
        <v>42445</v>
      </c>
      <c r="B2179" s="1" t="s">
        <v>89</v>
      </c>
      <c r="C2179" s="1" t="s">
        <v>1736</v>
      </c>
      <c r="D2179" s="1" t="s">
        <v>14</v>
      </c>
      <c r="E2179" s="1" t="s">
        <v>24</v>
      </c>
      <c r="F2179" s="18">
        <v>17.52</v>
      </c>
      <c r="G2179" t="s">
        <v>3502</v>
      </c>
      <c r="H2179" s="1">
        <f>IF(COUNTIF(G$2:G2179,G2179)=1,1,0)</f>
        <v>1</v>
      </c>
      <c r="I2179" s="1">
        <v>3</v>
      </c>
      <c r="J2179" s="1">
        <v>0</v>
      </c>
      <c r="K2179" s="1">
        <v>6.3071999999999999</v>
      </c>
      <c r="L2179" s="12">
        <f>VLOOKUP(train[[#This Row],[Sub-Category]],Análisis_ABC_XYZ[[#Headers],[#Data]],4,FALSE)</f>
        <v>0.45632477063632687</v>
      </c>
    </row>
    <row r="2180" spans="1:12" x14ac:dyDescent="0.35">
      <c r="A2180" s="2">
        <v>42445</v>
      </c>
      <c r="B2180" s="1" t="s">
        <v>379</v>
      </c>
      <c r="C2180" s="1" t="s">
        <v>512</v>
      </c>
      <c r="D2180" s="1" t="s">
        <v>14</v>
      </c>
      <c r="E2180" s="1" t="s">
        <v>24</v>
      </c>
      <c r="F2180" s="18">
        <v>8.34</v>
      </c>
      <c r="G2180" t="s">
        <v>2251</v>
      </c>
      <c r="H2180" s="1">
        <f>IF(COUNTIF(G$2:G2180,G2180)=1,1,0)</f>
        <v>0</v>
      </c>
      <c r="I2180" s="1">
        <v>3</v>
      </c>
      <c r="J2180" s="1">
        <v>0</v>
      </c>
      <c r="K2180" s="1">
        <v>2.1683999999999997</v>
      </c>
      <c r="L2180" s="12">
        <f>VLOOKUP(train[[#This Row],[Sub-Category]],Análisis_ABC_XYZ[[#Headers],[#Data]],4,FALSE)</f>
        <v>0.45632477063632687</v>
      </c>
    </row>
    <row r="2181" spans="1:12" x14ac:dyDescent="0.35">
      <c r="A2181" s="2">
        <v>42445</v>
      </c>
      <c r="B2181" s="1" t="s">
        <v>119</v>
      </c>
      <c r="C2181" s="1" t="s">
        <v>498</v>
      </c>
      <c r="D2181" s="1" t="s">
        <v>14</v>
      </c>
      <c r="E2181" s="1" t="s">
        <v>61</v>
      </c>
      <c r="F2181" s="18">
        <v>7.38</v>
      </c>
      <c r="G2181" t="s">
        <v>2759</v>
      </c>
      <c r="H2181" s="1">
        <f>IF(COUNTIF(G$2:G2181,G2181)=1,1,0)</f>
        <v>0</v>
      </c>
      <c r="I2181" s="1">
        <v>2</v>
      </c>
      <c r="J2181" s="1">
        <v>0</v>
      </c>
      <c r="K2181" s="1">
        <v>3.3947999999999996</v>
      </c>
      <c r="L2181" s="12">
        <f>VLOOKUP(train[[#This Row],[Sub-Category]],Análisis_ABC_XYZ[[#Headers],[#Data]],4,FALSE)</f>
        <v>0.44424167803735209</v>
      </c>
    </row>
    <row r="2182" spans="1:12" x14ac:dyDescent="0.35">
      <c r="A2182" s="2">
        <v>42445</v>
      </c>
      <c r="B2182" s="1" t="s">
        <v>379</v>
      </c>
      <c r="C2182" s="1" t="s">
        <v>511</v>
      </c>
      <c r="D2182" s="1" t="s">
        <v>14</v>
      </c>
      <c r="E2182" s="1" t="s">
        <v>24</v>
      </c>
      <c r="F2182" s="18">
        <v>2.74</v>
      </c>
      <c r="G2182" s="1" t="s">
        <v>2251</v>
      </c>
      <c r="H2182" s="1">
        <f>IF(COUNTIF(G$2:G2182,G2182)=1,1,0)</f>
        <v>0</v>
      </c>
      <c r="I2182" s="1">
        <v>1</v>
      </c>
      <c r="J2182" s="1">
        <v>0</v>
      </c>
      <c r="K2182" s="1">
        <v>0.73980000000000024</v>
      </c>
      <c r="L2182" s="12">
        <f>VLOOKUP(train[[#This Row],[Sub-Category]],Análisis_ABC_XYZ[[#Headers],[#Data]],4,FALSE)</f>
        <v>0.45632477063632687</v>
      </c>
    </row>
    <row r="2183" spans="1:12" x14ac:dyDescent="0.35">
      <c r="A2183" s="2">
        <v>42446</v>
      </c>
      <c r="B2183" s="1" t="s">
        <v>89</v>
      </c>
      <c r="C2183" s="1" t="s">
        <v>1445</v>
      </c>
      <c r="D2183" s="1" t="s">
        <v>26</v>
      </c>
      <c r="E2183" s="1" t="s">
        <v>56</v>
      </c>
      <c r="F2183" s="18">
        <v>15.02</v>
      </c>
      <c r="G2183" t="s">
        <v>3352</v>
      </c>
      <c r="H2183" s="1">
        <f>IF(COUNTIF(G$2:G2183,G2183)=1,1,0)</f>
        <v>1</v>
      </c>
      <c r="I2183" s="1">
        <v>1</v>
      </c>
      <c r="J2183" s="1">
        <v>0</v>
      </c>
      <c r="K2183" s="1">
        <v>2.7035999999999998</v>
      </c>
      <c r="L2183" s="12">
        <f>VLOOKUP(train[[#This Row],[Sub-Category]],Análisis_ABC_XYZ[[#Headers],[#Data]],4,FALSE)</f>
        <v>0.52062335344040378</v>
      </c>
    </row>
    <row r="2184" spans="1:12" x14ac:dyDescent="0.35">
      <c r="A2184" s="2">
        <v>42446</v>
      </c>
      <c r="B2184" s="1" t="s">
        <v>89</v>
      </c>
      <c r="C2184" s="1" t="s">
        <v>1103</v>
      </c>
      <c r="D2184" s="1" t="s">
        <v>14</v>
      </c>
      <c r="E2184" s="1" t="s">
        <v>20</v>
      </c>
      <c r="F2184" s="18">
        <v>33.82</v>
      </c>
      <c r="G2184" t="s">
        <v>3352</v>
      </c>
      <c r="H2184" s="1">
        <f>IF(COUNTIF(G$2:G2184,G2184)=1,1,0)</f>
        <v>0</v>
      </c>
      <c r="I2184" s="1">
        <v>2</v>
      </c>
      <c r="J2184" s="1">
        <v>0</v>
      </c>
      <c r="K2184" s="1">
        <v>9.1313999999999993</v>
      </c>
      <c r="L2184" s="12">
        <f>VLOOKUP(train[[#This Row],[Sub-Category]],Análisis_ABC_XYZ[[#Headers],[#Data]],4,FALSE)</f>
        <v>0.44610841445725197</v>
      </c>
    </row>
    <row r="2185" spans="1:12" x14ac:dyDescent="0.35">
      <c r="A2185" s="2">
        <v>42448</v>
      </c>
      <c r="B2185" s="1" t="s">
        <v>37</v>
      </c>
      <c r="C2185" s="1" t="s">
        <v>1144</v>
      </c>
      <c r="D2185" s="1" t="s">
        <v>26</v>
      </c>
      <c r="E2185" s="1" t="s">
        <v>363</v>
      </c>
      <c r="F2185" s="18">
        <v>3149.9300000000003</v>
      </c>
      <c r="G2185" t="s">
        <v>3684</v>
      </c>
      <c r="H2185" s="1">
        <f>IF(COUNTIF(G$2:G2185,G2185)=1,1,0)</f>
        <v>1</v>
      </c>
      <c r="I2185" s="1">
        <v>7</v>
      </c>
      <c r="J2185" s="1">
        <v>0</v>
      </c>
      <c r="K2185" s="1">
        <v>1480.4670999999998</v>
      </c>
      <c r="L2185" s="12">
        <f>VLOOKUP(train[[#This Row],[Sub-Category]],Análisis_ABC_XYZ[[#Headers],[#Data]],4,FALSE)</f>
        <v>0.62810530827000832</v>
      </c>
    </row>
    <row r="2186" spans="1:12" x14ac:dyDescent="0.35">
      <c r="A2186" s="2">
        <v>42448</v>
      </c>
      <c r="B2186" s="1" t="s">
        <v>37</v>
      </c>
      <c r="C2186" s="1" t="s">
        <v>465</v>
      </c>
      <c r="D2186" s="1" t="s">
        <v>14</v>
      </c>
      <c r="E2186" s="1" t="s">
        <v>20</v>
      </c>
      <c r="F2186" s="18">
        <v>1247.6399999999999</v>
      </c>
      <c r="G2186" t="s">
        <v>3684</v>
      </c>
      <c r="H2186" s="1">
        <f>IF(COUNTIF(G$2:G2186,G2186)=1,1,0)</f>
        <v>0</v>
      </c>
      <c r="I2186" s="1">
        <v>3</v>
      </c>
      <c r="J2186" s="1">
        <v>0</v>
      </c>
      <c r="K2186" s="1">
        <v>349.33919999999995</v>
      </c>
      <c r="L2186" s="12">
        <f>VLOOKUP(train[[#This Row],[Sub-Category]],Análisis_ABC_XYZ[[#Headers],[#Data]],4,FALSE)</f>
        <v>0.44610841445725197</v>
      </c>
    </row>
    <row r="2187" spans="1:12" x14ac:dyDescent="0.35">
      <c r="A2187" s="2">
        <v>42448</v>
      </c>
      <c r="B2187" s="1" t="s">
        <v>37</v>
      </c>
      <c r="C2187" s="1" t="s">
        <v>934</v>
      </c>
      <c r="D2187" s="1" t="s">
        <v>26</v>
      </c>
      <c r="E2187" s="1" t="s">
        <v>27</v>
      </c>
      <c r="F2187" s="18">
        <v>453.57600000000002</v>
      </c>
      <c r="G2187" t="s">
        <v>6745</v>
      </c>
      <c r="H2187" s="1">
        <f>IF(COUNTIF(G$2:G2187,G2187)=1,1,0)</f>
        <v>1</v>
      </c>
      <c r="I2187" s="1">
        <v>3</v>
      </c>
      <c r="J2187" s="1">
        <v>0.2</v>
      </c>
      <c r="K2187" s="1">
        <v>39.687899999999985</v>
      </c>
      <c r="L2187" s="12">
        <f>VLOOKUP(train[[#This Row],[Sub-Category]],Análisis_ABC_XYZ[[#Headers],[#Data]],4,FALSE)</f>
        <v>0.41105220110552465</v>
      </c>
    </row>
    <row r="2188" spans="1:12" x14ac:dyDescent="0.35">
      <c r="A2188" s="2">
        <v>42448</v>
      </c>
      <c r="B2188" s="1" t="s">
        <v>39</v>
      </c>
      <c r="C2188" s="1" t="s">
        <v>1673</v>
      </c>
      <c r="D2188" s="1" t="s">
        <v>8</v>
      </c>
      <c r="E2188" s="1" t="s">
        <v>9</v>
      </c>
      <c r="F2188" s="18">
        <v>383.46559999999994</v>
      </c>
      <c r="G2188" t="s">
        <v>6898</v>
      </c>
      <c r="H2188" s="1">
        <f>IF(COUNTIF(G$2:G2188,G2188)=1,1,0)</f>
        <v>1</v>
      </c>
      <c r="I2188" s="1">
        <v>4</v>
      </c>
      <c r="J2188" s="1">
        <v>0.32</v>
      </c>
      <c r="K2188" s="1">
        <v>-67.670400000000001</v>
      </c>
      <c r="L2188" s="12">
        <f>VLOOKUP(train[[#This Row],[Sub-Category]],Análisis_ABC_XYZ[[#Headers],[#Data]],4,FALSE)</f>
        <v>0.5176847302647779</v>
      </c>
    </row>
    <row r="2189" spans="1:12" x14ac:dyDescent="0.35">
      <c r="A2189" s="2">
        <v>42448</v>
      </c>
      <c r="B2189" s="1" t="s">
        <v>37</v>
      </c>
      <c r="C2189" s="1" t="s">
        <v>1145</v>
      </c>
      <c r="D2189" s="1" t="s">
        <v>14</v>
      </c>
      <c r="E2189" s="1" t="s">
        <v>36</v>
      </c>
      <c r="F2189" s="18">
        <v>209.7</v>
      </c>
      <c r="G2189" t="s">
        <v>3684</v>
      </c>
      <c r="H2189" s="1">
        <f>IF(COUNTIF(G$2:G2189,G2189)=1,1,0)</f>
        <v>0</v>
      </c>
      <c r="I2189" s="1">
        <v>2</v>
      </c>
      <c r="J2189" s="1">
        <v>0</v>
      </c>
      <c r="K2189" s="1">
        <v>100.65599999999999</v>
      </c>
      <c r="L2189" s="12">
        <f>VLOOKUP(train[[#This Row],[Sub-Category]],Análisis_ABC_XYZ[[#Headers],[#Data]],4,FALSE)</f>
        <v>0.43613829632717294</v>
      </c>
    </row>
    <row r="2190" spans="1:12" x14ac:dyDescent="0.35">
      <c r="A2190" s="2">
        <v>42448</v>
      </c>
      <c r="B2190" s="1" t="s">
        <v>39</v>
      </c>
      <c r="C2190" s="1" t="s">
        <v>1194</v>
      </c>
      <c r="D2190" s="1" t="s">
        <v>14</v>
      </c>
      <c r="E2190" s="1" t="s">
        <v>36</v>
      </c>
      <c r="F2190" s="18">
        <v>65.584000000000003</v>
      </c>
      <c r="G2190" t="s">
        <v>6898</v>
      </c>
      <c r="H2190" s="1">
        <f>IF(COUNTIF(G$2:G2190,G2190)=1,1,0)</f>
        <v>0</v>
      </c>
      <c r="I2190" s="1">
        <v>2</v>
      </c>
      <c r="J2190" s="1">
        <v>0.2</v>
      </c>
      <c r="K2190" s="1">
        <v>23.7742</v>
      </c>
      <c r="L2190" s="12">
        <f>VLOOKUP(train[[#This Row],[Sub-Category]],Análisis_ABC_XYZ[[#Headers],[#Data]],4,FALSE)</f>
        <v>0.43613829632717294</v>
      </c>
    </row>
    <row r="2191" spans="1:12" x14ac:dyDescent="0.35">
      <c r="A2191" s="2">
        <v>42448</v>
      </c>
      <c r="B2191" s="1" t="s">
        <v>12</v>
      </c>
      <c r="C2191" s="1" t="s">
        <v>242</v>
      </c>
      <c r="D2191" s="1" t="s">
        <v>14</v>
      </c>
      <c r="E2191" s="1" t="s">
        <v>36</v>
      </c>
      <c r="F2191" s="18">
        <v>40.14</v>
      </c>
      <c r="G2191" t="s">
        <v>3306</v>
      </c>
      <c r="H2191" s="1">
        <f>IF(COUNTIF(G$2:G2191,G2191)=1,1,0)</f>
        <v>1</v>
      </c>
      <c r="I2191" s="1">
        <v>6</v>
      </c>
      <c r="J2191" s="1">
        <v>0</v>
      </c>
      <c r="K2191" s="1">
        <v>19.668600000000001</v>
      </c>
      <c r="L2191" s="12">
        <f>VLOOKUP(train[[#This Row],[Sub-Category]],Análisis_ABC_XYZ[[#Headers],[#Data]],4,FALSE)</f>
        <v>0.43613829632717294</v>
      </c>
    </row>
    <row r="2192" spans="1:12" x14ac:dyDescent="0.35">
      <c r="A2192" s="2">
        <v>42448</v>
      </c>
      <c r="B2192" s="1" t="s">
        <v>12</v>
      </c>
      <c r="C2192" s="1" t="s">
        <v>1126</v>
      </c>
      <c r="D2192" s="1" t="s">
        <v>14</v>
      </c>
      <c r="E2192" s="1" t="s">
        <v>182</v>
      </c>
      <c r="F2192" s="18">
        <v>33.36</v>
      </c>
      <c r="G2192" t="s">
        <v>3306</v>
      </c>
      <c r="H2192" s="1">
        <f>IF(COUNTIF(G$2:G2192,G2192)=1,1,0)</f>
        <v>0</v>
      </c>
      <c r="I2192" s="1">
        <v>4</v>
      </c>
      <c r="J2192" s="1">
        <v>0</v>
      </c>
      <c r="K2192" s="1">
        <v>8.6736000000000004</v>
      </c>
      <c r="L2192" s="12">
        <f>VLOOKUP(train[[#This Row],[Sub-Category]],Análisis_ABC_XYZ[[#Headers],[#Data]],4,FALSE)</f>
        <v>0.53938093436526824</v>
      </c>
    </row>
    <row r="2193" spans="1:12" x14ac:dyDescent="0.35">
      <c r="A2193" s="2">
        <v>42448</v>
      </c>
      <c r="B2193" s="1" t="s">
        <v>12</v>
      </c>
      <c r="C2193" s="1" t="s">
        <v>1112</v>
      </c>
      <c r="D2193" s="1" t="s">
        <v>14</v>
      </c>
      <c r="E2193" s="1" t="s">
        <v>29</v>
      </c>
      <c r="F2193" s="18">
        <v>17.568000000000001</v>
      </c>
      <c r="G2193" t="s">
        <v>3306</v>
      </c>
      <c r="H2193" s="1">
        <f>IF(COUNTIF(G$2:G2193,G2193)=1,1,0)</f>
        <v>0</v>
      </c>
      <c r="I2193" s="1">
        <v>2</v>
      </c>
      <c r="J2193" s="1">
        <v>0.2</v>
      </c>
      <c r="K2193" s="1">
        <v>6.3684000000000003</v>
      </c>
      <c r="L2193" s="12">
        <f>VLOOKUP(train[[#This Row],[Sub-Category]],Análisis_ABC_XYZ[[#Headers],[#Data]],4,FALSE)</f>
        <v>0.46881743173671325</v>
      </c>
    </row>
    <row r="2194" spans="1:12" x14ac:dyDescent="0.35">
      <c r="A2194" s="2">
        <v>42448</v>
      </c>
      <c r="B2194" s="1" t="s">
        <v>12</v>
      </c>
      <c r="C2194" s="1" t="s">
        <v>13</v>
      </c>
      <c r="D2194" s="1" t="s">
        <v>14</v>
      </c>
      <c r="E2194" s="1" t="s">
        <v>15</v>
      </c>
      <c r="F2194" s="18">
        <v>14.62</v>
      </c>
      <c r="G2194" t="s">
        <v>3306</v>
      </c>
      <c r="H2194" s="1">
        <f>IF(COUNTIF(G$2:G2194,G2194)=1,1,0)</f>
        <v>0</v>
      </c>
      <c r="I2194" s="1">
        <v>2</v>
      </c>
      <c r="J2194" s="1">
        <v>0</v>
      </c>
      <c r="K2194" s="1">
        <v>6.8713999999999995</v>
      </c>
      <c r="L2194" s="12">
        <f>VLOOKUP(train[[#This Row],[Sub-Category]],Análisis_ABC_XYZ[[#Headers],[#Data]],4,FALSE)</f>
        <v>0.4647369236065339</v>
      </c>
    </row>
    <row r="2195" spans="1:12" x14ac:dyDescent="0.35">
      <c r="A2195" s="2">
        <v>42448</v>
      </c>
      <c r="B2195" s="1" t="s">
        <v>16</v>
      </c>
      <c r="C2195" s="1" t="s">
        <v>734</v>
      </c>
      <c r="D2195" s="1" t="s">
        <v>14</v>
      </c>
      <c r="E2195" s="1" t="s">
        <v>36</v>
      </c>
      <c r="F2195" s="18">
        <v>14.496000000000002</v>
      </c>
      <c r="G2195" t="s">
        <v>5416</v>
      </c>
      <c r="H2195" s="1">
        <f>IF(COUNTIF(G$2:G2195,G2195)=1,1,0)</f>
        <v>1</v>
      </c>
      <c r="I2195" s="1">
        <v>3</v>
      </c>
      <c r="J2195" s="1">
        <v>0.2</v>
      </c>
      <c r="K2195" s="1">
        <v>4.8924000000000003</v>
      </c>
      <c r="L2195" s="12">
        <f>VLOOKUP(train[[#This Row],[Sub-Category]],Análisis_ABC_XYZ[[#Headers],[#Data]],4,FALSE)</f>
        <v>0.43613829632717294</v>
      </c>
    </row>
    <row r="2196" spans="1:12" x14ac:dyDescent="0.35">
      <c r="A2196" s="2">
        <v>42448</v>
      </c>
      <c r="B2196" s="1" t="s">
        <v>12</v>
      </c>
      <c r="C2196" s="1" t="s">
        <v>419</v>
      </c>
      <c r="D2196" s="1" t="s">
        <v>14</v>
      </c>
      <c r="E2196" s="1" t="s">
        <v>36</v>
      </c>
      <c r="F2196" s="18">
        <v>11.96</v>
      </c>
      <c r="G2196" t="s">
        <v>3107</v>
      </c>
      <c r="H2196" s="1">
        <f>IF(COUNTIF(G$2:G2196,G2196)=1,1,0)</f>
        <v>1</v>
      </c>
      <c r="I2196" s="1">
        <v>2</v>
      </c>
      <c r="J2196" s="1">
        <v>0</v>
      </c>
      <c r="K2196" s="1">
        <v>5.8604000000000003</v>
      </c>
      <c r="L2196" s="12">
        <f>VLOOKUP(train[[#This Row],[Sub-Category]],Análisis_ABC_XYZ[[#Headers],[#Data]],4,FALSE)</f>
        <v>0.43613829632717294</v>
      </c>
    </row>
    <row r="2197" spans="1:12" x14ac:dyDescent="0.35">
      <c r="A2197" s="2">
        <v>42448</v>
      </c>
      <c r="B2197" s="1" t="s">
        <v>12</v>
      </c>
      <c r="C2197" s="1" t="s">
        <v>912</v>
      </c>
      <c r="D2197" s="1" t="s">
        <v>14</v>
      </c>
      <c r="E2197" s="1" t="s">
        <v>91</v>
      </c>
      <c r="F2197" s="18">
        <v>10.9</v>
      </c>
      <c r="G2197" t="s">
        <v>2079</v>
      </c>
      <c r="H2197" s="1">
        <f>IF(COUNTIF(G$2:G2197,G2197)=1,1,0)</f>
        <v>1</v>
      </c>
      <c r="I2197" s="1">
        <v>5</v>
      </c>
      <c r="J2197" s="1">
        <v>0</v>
      </c>
      <c r="K2197" s="1">
        <v>3.5970000000000004</v>
      </c>
      <c r="L2197" s="12">
        <f>VLOOKUP(train[[#This Row],[Sub-Category]],Análisis_ABC_XYZ[[#Headers],[#Data]],4,FALSE)</f>
        <v>0.51168203684699509</v>
      </c>
    </row>
    <row r="2198" spans="1:12" x14ac:dyDescent="0.35">
      <c r="A2198" s="2">
        <v>42449</v>
      </c>
      <c r="B2198" s="1" t="s">
        <v>89</v>
      </c>
      <c r="C2198" s="1" t="s">
        <v>38</v>
      </c>
      <c r="D2198" s="1" t="s">
        <v>14</v>
      </c>
      <c r="E2198" s="1" t="s">
        <v>29</v>
      </c>
      <c r="F2198" s="18">
        <v>1087.9360000000001</v>
      </c>
      <c r="G2198" t="s">
        <v>6882</v>
      </c>
      <c r="H2198" s="1">
        <f>IF(COUNTIF(G$2:G2198,G2198)=1,1,0)</f>
        <v>1</v>
      </c>
      <c r="I2198" s="1">
        <v>8</v>
      </c>
      <c r="J2198" s="1">
        <v>0.2</v>
      </c>
      <c r="K2198" s="1">
        <v>353.5791999999999</v>
      </c>
      <c r="L2198" s="12">
        <f>VLOOKUP(train[[#This Row],[Sub-Category]],Análisis_ABC_XYZ[[#Headers],[#Data]],4,FALSE)</f>
        <v>0.46881743173671325</v>
      </c>
    </row>
    <row r="2199" spans="1:12" x14ac:dyDescent="0.35">
      <c r="A2199" s="2">
        <v>42449</v>
      </c>
      <c r="B2199" s="1" t="s">
        <v>89</v>
      </c>
      <c r="C2199" s="1" t="s">
        <v>1033</v>
      </c>
      <c r="D2199" s="1" t="s">
        <v>26</v>
      </c>
      <c r="E2199" s="1" t="s">
        <v>27</v>
      </c>
      <c r="F2199" s="18">
        <v>199.98</v>
      </c>
      <c r="G2199" t="s">
        <v>6882</v>
      </c>
      <c r="H2199" s="1">
        <f>IF(COUNTIF(G$2:G2199,G2199)=1,1,0)</f>
        <v>0</v>
      </c>
      <c r="I2199" s="1">
        <v>2</v>
      </c>
      <c r="J2199" s="1">
        <v>0</v>
      </c>
      <c r="K2199" s="1">
        <v>53.994599999999991</v>
      </c>
      <c r="L2199" s="12">
        <f>VLOOKUP(train[[#This Row],[Sub-Category]],Análisis_ABC_XYZ[[#Headers],[#Data]],4,FALSE)</f>
        <v>0.41105220110552465</v>
      </c>
    </row>
    <row r="2200" spans="1:12" x14ac:dyDescent="0.35">
      <c r="A2200" s="2">
        <v>42449</v>
      </c>
      <c r="B2200" s="1" t="s">
        <v>89</v>
      </c>
      <c r="C2200" s="1" t="s">
        <v>1290</v>
      </c>
      <c r="D2200" s="1" t="s">
        <v>14</v>
      </c>
      <c r="E2200" s="1" t="s">
        <v>20</v>
      </c>
      <c r="F2200" s="18">
        <v>83.92</v>
      </c>
      <c r="G2200" t="s">
        <v>6882</v>
      </c>
      <c r="H2200" s="1">
        <f>IF(COUNTIF(G$2:G2200,G2200)=1,1,0)</f>
        <v>0</v>
      </c>
      <c r="I2200" s="1">
        <v>4</v>
      </c>
      <c r="J2200" s="1">
        <v>0</v>
      </c>
      <c r="K2200" s="1">
        <v>20.140799999999999</v>
      </c>
      <c r="L2200" s="12">
        <f>VLOOKUP(train[[#This Row],[Sub-Category]],Análisis_ABC_XYZ[[#Headers],[#Data]],4,FALSE)</f>
        <v>0.44610841445725197</v>
      </c>
    </row>
    <row r="2201" spans="1:12" x14ac:dyDescent="0.35">
      <c r="A2201" s="2">
        <v>42449</v>
      </c>
      <c r="B2201" s="1" t="s">
        <v>42</v>
      </c>
      <c r="C2201" s="1" t="s">
        <v>235</v>
      </c>
      <c r="D2201" s="1" t="s">
        <v>14</v>
      </c>
      <c r="E2201" s="1" t="s">
        <v>36</v>
      </c>
      <c r="F2201" s="18">
        <v>51.84</v>
      </c>
      <c r="G2201" t="s">
        <v>4519</v>
      </c>
      <c r="H2201" s="1">
        <f>IF(COUNTIF(G$2:G2201,G2201)=1,1,0)</f>
        <v>1</v>
      </c>
      <c r="I2201" s="1">
        <v>8</v>
      </c>
      <c r="J2201" s="1">
        <v>0</v>
      </c>
      <c r="K2201" s="1">
        <v>24.883200000000002</v>
      </c>
      <c r="L2201" s="12">
        <f>VLOOKUP(train[[#This Row],[Sub-Category]],Análisis_ABC_XYZ[[#Headers],[#Data]],4,FALSE)</f>
        <v>0.43613829632717294</v>
      </c>
    </row>
    <row r="2202" spans="1:12" x14ac:dyDescent="0.35">
      <c r="A2202" s="2">
        <v>42449</v>
      </c>
      <c r="B2202" s="1" t="s">
        <v>89</v>
      </c>
      <c r="C2202" s="1" t="s">
        <v>409</v>
      </c>
      <c r="D2202" s="1" t="s">
        <v>14</v>
      </c>
      <c r="E2202" s="1" t="s">
        <v>29</v>
      </c>
      <c r="F2202" s="18">
        <v>49.847999999999999</v>
      </c>
      <c r="G2202" t="s">
        <v>6882</v>
      </c>
      <c r="H2202" s="1">
        <f>IF(COUNTIF(G$2:G2202,G2202)=1,1,0)</f>
        <v>0</v>
      </c>
      <c r="I2202" s="1">
        <v>3</v>
      </c>
      <c r="J2202" s="1">
        <v>0.2</v>
      </c>
      <c r="K2202" s="1">
        <v>16.823699999999999</v>
      </c>
      <c r="L2202" s="12">
        <f>VLOOKUP(train[[#This Row],[Sub-Category]],Análisis_ABC_XYZ[[#Headers],[#Data]],4,FALSE)</f>
        <v>0.46881743173671325</v>
      </c>
    </row>
    <row r="2203" spans="1:12" x14ac:dyDescent="0.35">
      <c r="A2203" s="2">
        <v>42449</v>
      </c>
      <c r="B2203" s="1" t="s">
        <v>136</v>
      </c>
      <c r="C2203" s="1" t="s">
        <v>828</v>
      </c>
      <c r="D2203" s="1" t="s">
        <v>14</v>
      </c>
      <c r="E2203" s="1" t="s">
        <v>20</v>
      </c>
      <c r="F2203" s="18">
        <v>29.304000000000002</v>
      </c>
      <c r="G2203" t="s">
        <v>5858</v>
      </c>
      <c r="H2203" s="1">
        <f>IF(COUNTIF(G$2:G2203,G2203)=1,1,0)</f>
        <v>1</v>
      </c>
      <c r="I2203" s="1">
        <v>3</v>
      </c>
      <c r="J2203" s="1">
        <v>0.2</v>
      </c>
      <c r="K2203" s="1">
        <v>2.5641000000000034</v>
      </c>
      <c r="L2203" s="12">
        <f>VLOOKUP(train[[#This Row],[Sub-Category]],Análisis_ABC_XYZ[[#Headers],[#Data]],4,FALSE)</f>
        <v>0.44610841445725197</v>
      </c>
    </row>
    <row r="2204" spans="1:12" x14ac:dyDescent="0.35">
      <c r="A2204" s="2">
        <v>42449</v>
      </c>
      <c r="B2204" s="1" t="s">
        <v>89</v>
      </c>
      <c r="C2204" s="1" t="s">
        <v>300</v>
      </c>
      <c r="D2204" s="1" t="s">
        <v>14</v>
      </c>
      <c r="E2204" s="1" t="s">
        <v>61</v>
      </c>
      <c r="F2204" s="18">
        <v>23.99</v>
      </c>
      <c r="G2204" t="s">
        <v>6882</v>
      </c>
      <c r="H2204" s="1">
        <f>IF(COUNTIF(G$2:G2204,G2204)=1,1,0)</f>
        <v>0</v>
      </c>
      <c r="I2204" s="1">
        <v>1</v>
      </c>
      <c r="J2204" s="1">
        <v>0</v>
      </c>
      <c r="K2204" s="1">
        <v>11.994999999999999</v>
      </c>
      <c r="L2204" s="12">
        <f>VLOOKUP(train[[#This Row],[Sub-Category]],Análisis_ABC_XYZ[[#Headers],[#Data]],4,FALSE)</f>
        <v>0.44424167803735209</v>
      </c>
    </row>
    <row r="2205" spans="1:12" x14ac:dyDescent="0.35">
      <c r="A2205" s="2">
        <v>42449</v>
      </c>
      <c r="B2205" s="1" t="s">
        <v>39</v>
      </c>
      <c r="C2205" s="1" t="s">
        <v>1784</v>
      </c>
      <c r="D2205" s="1" t="s">
        <v>14</v>
      </c>
      <c r="E2205" s="1" t="s">
        <v>91</v>
      </c>
      <c r="F2205" s="18">
        <v>18.864000000000001</v>
      </c>
      <c r="G2205" t="s">
        <v>3837</v>
      </c>
      <c r="H2205" s="1">
        <f>IF(COUNTIF(G$2:G2205,G2205)=1,1,0)</f>
        <v>1</v>
      </c>
      <c r="I2205" s="1">
        <v>9</v>
      </c>
      <c r="J2205" s="1">
        <v>0.2</v>
      </c>
      <c r="K2205" s="1">
        <v>6.1307999999999998</v>
      </c>
      <c r="L2205" s="12">
        <f>VLOOKUP(train[[#This Row],[Sub-Category]],Análisis_ABC_XYZ[[#Headers],[#Data]],4,FALSE)</f>
        <v>0.51168203684699509</v>
      </c>
    </row>
    <row r="2206" spans="1:12" x14ac:dyDescent="0.35">
      <c r="A2206" s="2">
        <v>42449</v>
      </c>
      <c r="B2206" s="1" t="s">
        <v>39</v>
      </c>
      <c r="C2206" s="1" t="s">
        <v>1446</v>
      </c>
      <c r="D2206" s="1" t="s">
        <v>14</v>
      </c>
      <c r="E2206" s="1" t="s">
        <v>29</v>
      </c>
      <c r="F2206" s="18">
        <v>2.5119999999999996</v>
      </c>
      <c r="G2206" s="1" t="s">
        <v>3837</v>
      </c>
      <c r="H2206" s="1">
        <f>IF(COUNTIF(G$2:G2206,G2206)=1,1,0)</f>
        <v>0</v>
      </c>
      <c r="I2206" s="1">
        <v>2</v>
      </c>
      <c r="J2206" s="1">
        <v>0.8</v>
      </c>
      <c r="K2206" s="1">
        <v>-4.3960000000000026</v>
      </c>
      <c r="L2206" s="12">
        <f>VLOOKUP(train[[#This Row],[Sub-Category]],Análisis_ABC_XYZ[[#Headers],[#Data]],4,FALSE)</f>
        <v>0.46881743173671325</v>
      </c>
    </row>
    <row r="2207" spans="1:12" x14ac:dyDescent="0.35">
      <c r="A2207" s="2">
        <v>42450</v>
      </c>
      <c r="B2207" s="1" t="s">
        <v>34</v>
      </c>
      <c r="C2207" s="1" t="s">
        <v>283</v>
      </c>
      <c r="D2207" s="1" t="s">
        <v>14</v>
      </c>
      <c r="E2207" s="1" t="s">
        <v>31</v>
      </c>
      <c r="F2207" s="18">
        <v>962.07999999999993</v>
      </c>
      <c r="G2207" t="s">
        <v>5323</v>
      </c>
      <c r="H2207" s="1">
        <f>IF(COUNTIF(G$2:G2207,G2207)=1,1,0)</f>
        <v>1</v>
      </c>
      <c r="I2207" s="1">
        <v>4</v>
      </c>
      <c r="J2207" s="1">
        <v>0.2</v>
      </c>
      <c r="K2207" s="1">
        <v>156.33799999999997</v>
      </c>
      <c r="L2207" s="12">
        <f>VLOOKUP(train[[#This Row],[Sub-Category]],Análisis_ABC_XYZ[[#Headers],[#Data]],4,FALSE)</f>
        <v>0.49507917887403441</v>
      </c>
    </row>
    <row r="2208" spans="1:12" x14ac:dyDescent="0.35">
      <c r="A2208" s="2">
        <v>42450</v>
      </c>
      <c r="B2208" s="1" t="s">
        <v>34</v>
      </c>
      <c r="C2208" s="1" t="s">
        <v>195</v>
      </c>
      <c r="D2208" s="1" t="s">
        <v>14</v>
      </c>
      <c r="E2208" s="1" t="s">
        <v>36</v>
      </c>
      <c r="F2208" s="18">
        <v>295.45600000000002</v>
      </c>
      <c r="G2208" t="s">
        <v>5323</v>
      </c>
      <c r="H2208" s="1">
        <f>IF(COUNTIF(G$2:G2208,G2208)=1,1,0)</f>
        <v>0</v>
      </c>
      <c r="I2208" s="1">
        <v>14</v>
      </c>
      <c r="J2208" s="1">
        <v>0.2</v>
      </c>
      <c r="K2208" s="1">
        <v>96.023199999999974</v>
      </c>
      <c r="L2208" s="12">
        <f>VLOOKUP(train[[#This Row],[Sub-Category]],Análisis_ABC_XYZ[[#Headers],[#Data]],4,FALSE)</f>
        <v>0.43613829632717294</v>
      </c>
    </row>
    <row r="2209" spans="1:12" x14ac:dyDescent="0.35">
      <c r="A2209" s="2">
        <v>42450</v>
      </c>
      <c r="B2209" s="1" t="s">
        <v>34</v>
      </c>
      <c r="C2209" s="1" t="s">
        <v>1466</v>
      </c>
      <c r="D2209" s="1" t="s">
        <v>14</v>
      </c>
      <c r="E2209" s="1" t="s">
        <v>29</v>
      </c>
      <c r="F2209" s="18">
        <v>12.843000000000002</v>
      </c>
      <c r="G2209" t="s">
        <v>5323</v>
      </c>
      <c r="H2209" s="1">
        <f>IF(COUNTIF(G$2:G2209,G2209)=1,1,0)</f>
        <v>0</v>
      </c>
      <c r="I2209" s="1">
        <v>3</v>
      </c>
      <c r="J2209" s="1">
        <v>0.7</v>
      </c>
      <c r="K2209" s="1">
        <v>-9.8462999999999994</v>
      </c>
      <c r="L2209" s="12">
        <f>VLOOKUP(train[[#This Row],[Sub-Category]],Análisis_ABC_XYZ[[#Headers],[#Data]],4,FALSE)</f>
        <v>0.46881743173671325</v>
      </c>
    </row>
    <row r="2210" spans="1:12" x14ac:dyDescent="0.35">
      <c r="A2210" s="2">
        <v>42451</v>
      </c>
      <c r="B2210" s="1" t="s">
        <v>12</v>
      </c>
      <c r="C2210" s="1" t="s">
        <v>711</v>
      </c>
      <c r="D2210" s="1" t="s">
        <v>26</v>
      </c>
      <c r="E2210" s="1" t="s">
        <v>27</v>
      </c>
      <c r="F2210" s="18">
        <v>1487.9760000000001</v>
      </c>
      <c r="G2210" t="s">
        <v>5020</v>
      </c>
      <c r="H2210" s="1">
        <f>IF(COUNTIF(G$2:G2210,G2210)=1,1,0)</f>
        <v>1</v>
      </c>
      <c r="I2210" s="1">
        <v>3</v>
      </c>
      <c r="J2210" s="1">
        <v>0.2</v>
      </c>
      <c r="K2210" s="1">
        <v>185.99699999999984</v>
      </c>
      <c r="L2210" s="12">
        <f>VLOOKUP(train[[#This Row],[Sub-Category]],Análisis_ABC_XYZ[[#Headers],[#Data]],4,FALSE)</f>
        <v>0.41105220110552465</v>
      </c>
    </row>
    <row r="2211" spans="1:12" x14ac:dyDescent="0.35">
      <c r="A2211" s="2">
        <v>42451</v>
      </c>
      <c r="B2211" s="1" t="s">
        <v>16</v>
      </c>
      <c r="C2211" s="1" t="s">
        <v>490</v>
      </c>
      <c r="D2211" s="1" t="s">
        <v>26</v>
      </c>
      <c r="E2211" s="1" t="s">
        <v>56</v>
      </c>
      <c r="F2211" s="18">
        <v>447.94399999999996</v>
      </c>
      <c r="G2211" t="s">
        <v>6488</v>
      </c>
      <c r="H2211" s="1">
        <f>IF(COUNTIF(G$2:G2211,G2211)=1,1,0)</f>
        <v>1</v>
      </c>
      <c r="I2211" s="1">
        <v>7</v>
      </c>
      <c r="J2211" s="1">
        <v>0.2</v>
      </c>
      <c r="K2211" s="1">
        <v>89.588799999999992</v>
      </c>
      <c r="L2211" s="12">
        <f>VLOOKUP(train[[#This Row],[Sub-Category]],Análisis_ABC_XYZ[[#Headers],[#Data]],4,FALSE)</f>
        <v>0.52062335344040378</v>
      </c>
    </row>
    <row r="2212" spans="1:12" x14ac:dyDescent="0.35">
      <c r="A2212" s="2">
        <v>42451</v>
      </c>
      <c r="B2212" s="1" t="s">
        <v>39</v>
      </c>
      <c r="C2212" s="1" t="s">
        <v>77</v>
      </c>
      <c r="D2212" s="1" t="s">
        <v>26</v>
      </c>
      <c r="E2212" s="1" t="s">
        <v>56</v>
      </c>
      <c r="F2212" s="18">
        <v>18.391999999999999</v>
      </c>
      <c r="G2212" t="s">
        <v>5391</v>
      </c>
      <c r="H2212" s="1">
        <f>IF(COUNTIF(G$2:G2212,G2212)=1,1,0)</f>
        <v>1</v>
      </c>
      <c r="I2212" s="1">
        <v>1</v>
      </c>
      <c r="J2212" s="1">
        <v>0.2</v>
      </c>
      <c r="K2212" s="1">
        <v>5.2877000000000001</v>
      </c>
      <c r="L2212" s="12">
        <f>VLOOKUP(train[[#This Row],[Sub-Category]],Análisis_ABC_XYZ[[#Headers],[#Data]],4,FALSE)</f>
        <v>0.52062335344040378</v>
      </c>
    </row>
    <row r="2213" spans="1:12" x14ac:dyDescent="0.35">
      <c r="A2213" s="2">
        <v>42451</v>
      </c>
      <c r="B2213" s="1" t="s">
        <v>16</v>
      </c>
      <c r="C2213" s="1" t="s">
        <v>1824</v>
      </c>
      <c r="D2213" s="1" t="s">
        <v>14</v>
      </c>
      <c r="E2213" s="1" t="s">
        <v>20</v>
      </c>
      <c r="F2213" s="18">
        <v>150.40799999999999</v>
      </c>
      <c r="G2213" t="s">
        <v>6488</v>
      </c>
      <c r="H2213" s="1">
        <f>IF(COUNTIF(G$2:G2213,G2213)=1,1,0)</f>
        <v>0</v>
      </c>
      <c r="I2213" s="1">
        <v>9</v>
      </c>
      <c r="J2213" s="1">
        <v>0.2</v>
      </c>
      <c r="K2213" s="1">
        <v>-33.841799999999999</v>
      </c>
      <c r="L2213" s="12">
        <f>VLOOKUP(train[[#This Row],[Sub-Category]],Análisis_ABC_XYZ[[#Headers],[#Data]],4,FALSE)</f>
        <v>0.44610841445725197</v>
      </c>
    </row>
    <row r="2214" spans="1:12" x14ac:dyDescent="0.35">
      <c r="A2214" s="2">
        <v>42451</v>
      </c>
      <c r="B2214" s="1" t="s">
        <v>39</v>
      </c>
      <c r="C2214" s="1" t="s">
        <v>523</v>
      </c>
      <c r="D2214" s="1" t="s">
        <v>14</v>
      </c>
      <c r="E2214" s="1" t="s">
        <v>20</v>
      </c>
      <c r="F2214" s="18">
        <v>129.56800000000001</v>
      </c>
      <c r="G2214" t="s">
        <v>5391</v>
      </c>
      <c r="H2214" s="1">
        <f>IF(COUNTIF(G$2:G2214,G2214)=1,1,0)</f>
        <v>0</v>
      </c>
      <c r="I2214" s="1">
        <v>2</v>
      </c>
      <c r="J2214" s="1">
        <v>0.2</v>
      </c>
      <c r="K2214" s="1">
        <v>-25.91360000000001</v>
      </c>
      <c r="L2214" s="12">
        <f>VLOOKUP(train[[#This Row],[Sub-Category]],Análisis_ABC_XYZ[[#Headers],[#Data]],4,FALSE)</f>
        <v>0.44610841445725197</v>
      </c>
    </row>
    <row r="2215" spans="1:12" x14ac:dyDescent="0.35">
      <c r="A2215" s="2">
        <v>42451</v>
      </c>
      <c r="B2215" s="1" t="s">
        <v>12</v>
      </c>
      <c r="C2215" s="1" t="s">
        <v>880</v>
      </c>
      <c r="D2215" s="1" t="s">
        <v>14</v>
      </c>
      <c r="E2215" s="1" t="s">
        <v>36</v>
      </c>
      <c r="F2215" s="18">
        <v>105.52</v>
      </c>
      <c r="G2215" t="s">
        <v>5020</v>
      </c>
      <c r="H2215" s="1">
        <f>IF(COUNTIF(G$2:G2215,G2215)=1,1,0)</f>
        <v>0</v>
      </c>
      <c r="I2215" s="1">
        <v>4</v>
      </c>
      <c r="J2215" s="1">
        <v>0</v>
      </c>
      <c r="K2215" s="1">
        <v>48.539199999999994</v>
      </c>
      <c r="L2215" s="12">
        <f>VLOOKUP(train[[#This Row],[Sub-Category]],Análisis_ABC_XYZ[[#Headers],[#Data]],4,FALSE)</f>
        <v>0.43613829632717294</v>
      </c>
    </row>
    <row r="2216" spans="1:12" x14ac:dyDescent="0.35">
      <c r="A2216" s="2">
        <v>42451</v>
      </c>
      <c r="B2216" s="1" t="s">
        <v>12</v>
      </c>
      <c r="C2216" s="1" t="s">
        <v>1835</v>
      </c>
      <c r="D2216" s="1" t="s">
        <v>8</v>
      </c>
      <c r="E2216" s="1" t="s">
        <v>22</v>
      </c>
      <c r="F2216" s="18">
        <v>91.96</v>
      </c>
      <c r="G2216" t="s">
        <v>5020</v>
      </c>
      <c r="H2216" s="1">
        <f>IF(COUNTIF(G$2:G2216,G2216)=1,1,0)</f>
        <v>0</v>
      </c>
      <c r="I2216" s="1">
        <v>2</v>
      </c>
      <c r="J2216" s="1">
        <v>0</v>
      </c>
      <c r="K2216" s="1">
        <v>15.633199999999988</v>
      </c>
      <c r="L2216" s="12">
        <f>VLOOKUP(train[[#This Row],[Sub-Category]],Análisis_ABC_XYZ[[#Headers],[#Data]],4,FALSE)</f>
        <v>0.4595170286641902</v>
      </c>
    </row>
    <row r="2217" spans="1:12" x14ac:dyDescent="0.35">
      <c r="A2217" s="2">
        <v>42451</v>
      </c>
      <c r="B2217" s="1" t="s">
        <v>119</v>
      </c>
      <c r="C2217" s="1" t="s">
        <v>1734</v>
      </c>
      <c r="D2217" s="1" t="s">
        <v>14</v>
      </c>
      <c r="E2217" s="1" t="s">
        <v>24</v>
      </c>
      <c r="F2217" s="18">
        <v>19.559999999999999</v>
      </c>
      <c r="G2217" t="s">
        <v>3615</v>
      </c>
      <c r="H2217" s="1">
        <f>IF(COUNTIF(G$2:G2217,G2217)=1,1,0)</f>
        <v>1</v>
      </c>
      <c r="I2217" s="1">
        <v>4</v>
      </c>
      <c r="J2217" s="1">
        <v>0</v>
      </c>
      <c r="K2217" s="1">
        <v>5.4768000000000008</v>
      </c>
      <c r="L2217" s="12">
        <f>VLOOKUP(train[[#This Row],[Sub-Category]],Análisis_ABC_XYZ[[#Headers],[#Data]],4,FALSE)</f>
        <v>0.45632477063632687</v>
      </c>
    </row>
    <row r="2218" spans="1:12" x14ac:dyDescent="0.35">
      <c r="A2218" s="2">
        <v>42451</v>
      </c>
      <c r="B2218" s="1" t="s">
        <v>12</v>
      </c>
      <c r="C2218" s="1" t="s">
        <v>495</v>
      </c>
      <c r="D2218" s="1" t="s">
        <v>26</v>
      </c>
      <c r="E2218" s="1" t="s">
        <v>27</v>
      </c>
      <c r="F2218" s="18">
        <v>15.984000000000002</v>
      </c>
      <c r="G2218" t="s">
        <v>5494</v>
      </c>
      <c r="H2218" s="1">
        <f>IF(COUNTIF(G$2:G2218,G2218)=1,1,0)</f>
        <v>1</v>
      </c>
      <c r="I2218" s="1">
        <v>2</v>
      </c>
      <c r="J2218" s="1">
        <v>0.2</v>
      </c>
      <c r="K2218" s="1">
        <v>1.1988000000000003</v>
      </c>
      <c r="L2218" s="12">
        <f>VLOOKUP(train[[#This Row],[Sub-Category]],Análisis_ABC_XYZ[[#Headers],[#Data]],4,FALSE)</f>
        <v>0.41105220110552465</v>
      </c>
    </row>
    <row r="2219" spans="1:12" x14ac:dyDescent="0.35">
      <c r="A2219" s="2">
        <v>42451</v>
      </c>
      <c r="B2219" s="1" t="s">
        <v>39</v>
      </c>
      <c r="C2219" s="1" t="s">
        <v>524</v>
      </c>
      <c r="D2219" s="1" t="s">
        <v>14</v>
      </c>
      <c r="E2219" s="1" t="s">
        <v>29</v>
      </c>
      <c r="F2219" s="18">
        <v>14.111999999999997</v>
      </c>
      <c r="G2219" t="s">
        <v>5391</v>
      </c>
      <c r="H2219" s="1">
        <f>IF(COUNTIF(G$2:G2219,G2219)=1,1,0)</f>
        <v>0</v>
      </c>
      <c r="I2219" s="1">
        <v>9</v>
      </c>
      <c r="J2219" s="1">
        <v>0.8</v>
      </c>
      <c r="K2219" s="1">
        <v>-21.167999999999999</v>
      </c>
      <c r="L2219" s="12">
        <f>VLOOKUP(train[[#This Row],[Sub-Category]],Análisis_ABC_XYZ[[#Headers],[#Data]],4,FALSE)</f>
        <v>0.46881743173671325</v>
      </c>
    </row>
    <row r="2220" spans="1:12" x14ac:dyDescent="0.35">
      <c r="A2220" s="2">
        <v>42452</v>
      </c>
      <c r="B2220" s="1" t="s">
        <v>12</v>
      </c>
      <c r="C2220" s="1" t="s">
        <v>1172</v>
      </c>
      <c r="D2220" s="1" t="s">
        <v>26</v>
      </c>
      <c r="E2220" s="1" t="s">
        <v>56</v>
      </c>
      <c r="F2220" s="18">
        <v>239.96999999999997</v>
      </c>
      <c r="G2220" t="s">
        <v>5628</v>
      </c>
      <c r="H2220" s="1">
        <f>IF(COUNTIF(G$2:G2220,G2220)=1,1,0)</f>
        <v>1</v>
      </c>
      <c r="I2220" s="1">
        <v>3</v>
      </c>
      <c r="J2220" s="1">
        <v>0</v>
      </c>
      <c r="K2220" s="1">
        <v>86.389199999999988</v>
      </c>
      <c r="L2220" s="12">
        <f>VLOOKUP(train[[#This Row],[Sub-Category]],Análisis_ABC_XYZ[[#Headers],[#Data]],4,FALSE)</f>
        <v>0.52062335344040378</v>
      </c>
    </row>
    <row r="2221" spans="1:12" x14ac:dyDescent="0.35">
      <c r="A2221" s="2">
        <v>42452</v>
      </c>
      <c r="B2221" s="1" t="s">
        <v>12</v>
      </c>
      <c r="C2221" s="1" t="s">
        <v>214</v>
      </c>
      <c r="D2221" s="1" t="s">
        <v>14</v>
      </c>
      <c r="E2221" s="1" t="s">
        <v>36</v>
      </c>
      <c r="F2221" s="18">
        <v>192.72</v>
      </c>
      <c r="G2221" t="s">
        <v>5628</v>
      </c>
      <c r="H2221" s="1">
        <f>IF(COUNTIF(G$2:G2221,G2221)=1,1,0)</f>
        <v>0</v>
      </c>
      <c r="I2221" s="1">
        <v>11</v>
      </c>
      <c r="J2221" s="1">
        <v>0</v>
      </c>
      <c r="K2221" s="1">
        <v>92.505599999999987</v>
      </c>
      <c r="L2221" s="12">
        <f>VLOOKUP(train[[#This Row],[Sub-Category]],Análisis_ABC_XYZ[[#Headers],[#Data]],4,FALSE)</f>
        <v>0.43613829632717294</v>
      </c>
    </row>
    <row r="2222" spans="1:12" x14ac:dyDescent="0.35">
      <c r="A2222" s="2">
        <v>42452</v>
      </c>
      <c r="B2222" s="1" t="s">
        <v>39</v>
      </c>
      <c r="C2222" s="1" t="s">
        <v>451</v>
      </c>
      <c r="D2222" s="1" t="s">
        <v>8</v>
      </c>
      <c r="E2222" s="1" t="s">
        <v>11</v>
      </c>
      <c r="F2222" s="18">
        <v>107.77200000000001</v>
      </c>
      <c r="G2222" t="s">
        <v>6392</v>
      </c>
      <c r="H2222" s="1">
        <f>IF(COUNTIF(G$2:G2222,G2222)=1,1,0)</f>
        <v>1</v>
      </c>
      <c r="I2222" s="1">
        <v>2</v>
      </c>
      <c r="J2222" s="1">
        <v>0.3</v>
      </c>
      <c r="K2222" s="1">
        <v>-29.252400000000009</v>
      </c>
      <c r="L2222" s="12">
        <f>VLOOKUP(train[[#This Row],[Sub-Category]],Análisis_ABC_XYZ[[#Headers],[#Data]],4,FALSE)</f>
        <v>0.46529189879902266</v>
      </c>
    </row>
    <row r="2223" spans="1:12" x14ac:dyDescent="0.35">
      <c r="A2223" s="2">
        <v>42452</v>
      </c>
      <c r="B2223" s="1" t="s">
        <v>12</v>
      </c>
      <c r="C2223" s="1" t="s">
        <v>1376</v>
      </c>
      <c r="D2223" s="1" t="s">
        <v>14</v>
      </c>
      <c r="E2223" s="1" t="s">
        <v>36</v>
      </c>
      <c r="F2223" s="18">
        <v>33.36</v>
      </c>
      <c r="G2223" t="s">
        <v>4131</v>
      </c>
      <c r="H2223" s="1">
        <f>IF(COUNTIF(G$2:G2223,G2223)=1,1,0)</f>
        <v>1</v>
      </c>
      <c r="I2223" s="1">
        <v>4</v>
      </c>
      <c r="J2223" s="1">
        <v>0</v>
      </c>
      <c r="K2223" s="1">
        <v>16.68</v>
      </c>
      <c r="L2223" s="12">
        <f>VLOOKUP(train[[#This Row],[Sub-Category]],Análisis_ABC_XYZ[[#Headers],[#Data]],4,FALSE)</f>
        <v>0.43613829632717294</v>
      </c>
    </row>
    <row r="2224" spans="1:12" x14ac:dyDescent="0.35">
      <c r="A2224" s="2">
        <v>42452</v>
      </c>
      <c r="B2224" s="1" t="s">
        <v>126</v>
      </c>
      <c r="C2224" s="1" t="s">
        <v>614</v>
      </c>
      <c r="D2224" s="1" t="s">
        <v>14</v>
      </c>
      <c r="E2224" s="1" t="s">
        <v>91</v>
      </c>
      <c r="F2224" s="18">
        <v>31.56</v>
      </c>
      <c r="G2224" t="s">
        <v>3952</v>
      </c>
      <c r="H2224" s="1">
        <f>IF(COUNTIF(G$2:G2224,G2224)=1,1,0)</f>
        <v>1</v>
      </c>
      <c r="I2224" s="1">
        <v>4</v>
      </c>
      <c r="J2224" s="1">
        <v>0</v>
      </c>
      <c r="K2224" s="1">
        <v>14.201999999999998</v>
      </c>
      <c r="L2224" s="12">
        <f>VLOOKUP(train[[#This Row],[Sub-Category]],Análisis_ABC_XYZ[[#Headers],[#Data]],4,FALSE)</f>
        <v>0.51168203684699509</v>
      </c>
    </row>
    <row r="2225" spans="1:12" x14ac:dyDescent="0.35">
      <c r="A2225" s="2">
        <v>42452</v>
      </c>
      <c r="B2225" s="1" t="s">
        <v>126</v>
      </c>
      <c r="C2225" s="1" t="s">
        <v>765</v>
      </c>
      <c r="D2225" s="1" t="s">
        <v>14</v>
      </c>
      <c r="E2225" s="1" t="s">
        <v>20</v>
      </c>
      <c r="F2225" s="18">
        <v>27.92</v>
      </c>
      <c r="G2225" t="s">
        <v>3952</v>
      </c>
      <c r="H2225" s="1">
        <f>IF(COUNTIF(G$2:G2225,G2225)=1,1,0)</f>
        <v>0</v>
      </c>
      <c r="I2225" s="1">
        <v>4</v>
      </c>
      <c r="J2225" s="1">
        <v>0</v>
      </c>
      <c r="K2225" s="1">
        <v>0.5583999999999989</v>
      </c>
      <c r="L2225" s="12">
        <f>VLOOKUP(train[[#This Row],[Sub-Category]],Análisis_ABC_XYZ[[#Headers],[#Data]],4,FALSE)</f>
        <v>0.44610841445725197</v>
      </c>
    </row>
    <row r="2226" spans="1:12" x14ac:dyDescent="0.35">
      <c r="A2226" s="2">
        <v>42453</v>
      </c>
      <c r="B2226" s="1" t="s">
        <v>72</v>
      </c>
      <c r="C2226" s="1" t="s">
        <v>1124</v>
      </c>
      <c r="D2226" s="1" t="s">
        <v>8</v>
      </c>
      <c r="E2226" s="1" t="s">
        <v>9</v>
      </c>
      <c r="F2226" s="18">
        <v>359.05799999999994</v>
      </c>
      <c r="G2226" t="s">
        <v>6702</v>
      </c>
      <c r="H2226" s="1">
        <f>IF(COUNTIF(G$2:G2226,G2226)=1,1,0)</f>
        <v>1</v>
      </c>
      <c r="I2226" s="1">
        <v>3</v>
      </c>
      <c r="J2226" s="1">
        <v>0.3</v>
      </c>
      <c r="K2226" s="1">
        <v>-35.905799999999999</v>
      </c>
      <c r="L2226" s="12">
        <f>VLOOKUP(train[[#This Row],[Sub-Category]],Análisis_ABC_XYZ[[#Headers],[#Data]],4,FALSE)</f>
        <v>0.5176847302647779</v>
      </c>
    </row>
    <row r="2227" spans="1:12" x14ac:dyDescent="0.35">
      <c r="A2227" s="2">
        <v>42453</v>
      </c>
      <c r="B2227" s="1" t="s">
        <v>37</v>
      </c>
      <c r="C2227" s="1" t="s">
        <v>1512</v>
      </c>
      <c r="D2227" s="1" t="s">
        <v>8</v>
      </c>
      <c r="E2227" s="1" t="s">
        <v>22</v>
      </c>
      <c r="F2227" s="18">
        <v>46.900000000000006</v>
      </c>
      <c r="G2227" t="s">
        <v>2493</v>
      </c>
      <c r="H2227" s="1">
        <f>IF(COUNTIF(G$2:G2227,G2227)=1,1,0)</f>
        <v>1</v>
      </c>
      <c r="I2227" s="1">
        <v>5</v>
      </c>
      <c r="J2227" s="1">
        <v>0</v>
      </c>
      <c r="K2227" s="1">
        <v>13.132000000000001</v>
      </c>
      <c r="L2227" s="12">
        <f>VLOOKUP(train[[#This Row],[Sub-Category]],Análisis_ABC_XYZ[[#Headers],[#Data]],4,FALSE)</f>
        <v>0.4595170286641902</v>
      </c>
    </row>
    <row r="2228" spans="1:12" x14ac:dyDescent="0.35">
      <c r="A2228" s="2">
        <v>42453</v>
      </c>
      <c r="B2228" s="1" t="s">
        <v>16</v>
      </c>
      <c r="C2228" s="1" t="s">
        <v>1368</v>
      </c>
      <c r="D2228" s="1" t="s">
        <v>14</v>
      </c>
      <c r="E2228" s="1" t="s">
        <v>31</v>
      </c>
      <c r="F2228" s="18">
        <v>6.9920000000000009</v>
      </c>
      <c r="G2228" t="s">
        <v>4770</v>
      </c>
      <c r="H2228" s="1">
        <f>IF(COUNTIF(G$2:G2228,G2228)=1,1,0)</f>
        <v>1</v>
      </c>
      <c r="I2228" s="1">
        <v>2</v>
      </c>
      <c r="J2228" s="1">
        <v>0.2</v>
      </c>
      <c r="K2228" s="1">
        <v>0.52439999999999998</v>
      </c>
      <c r="L2228" s="12">
        <f>VLOOKUP(train[[#This Row],[Sub-Category]],Análisis_ABC_XYZ[[#Headers],[#Data]],4,FALSE)</f>
        <v>0.49507917887403441</v>
      </c>
    </row>
    <row r="2229" spans="1:12" x14ac:dyDescent="0.35">
      <c r="A2229" s="2">
        <v>42455</v>
      </c>
      <c r="B2229" s="1" t="s">
        <v>37</v>
      </c>
      <c r="C2229" s="1" t="s">
        <v>473</v>
      </c>
      <c r="D2229" s="1" t="s">
        <v>8</v>
      </c>
      <c r="E2229" s="1" t="s">
        <v>18</v>
      </c>
      <c r="F2229" s="18">
        <v>3393.68</v>
      </c>
      <c r="G2229" t="s">
        <v>6879</v>
      </c>
      <c r="H2229" s="1">
        <f>IF(COUNTIF(G$2:G2229,G2229)=1,1,0)</f>
        <v>1</v>
      </c>
      <c r="I2229" s="1">
        <v>8</v>
      </c>
      <c r="J2229" s="1">
        <v>0</v>
      </c>
      <c r="K2229" s="1">
        <v>610.86239999999998</v>
      </c>
      <c r="L2229" s="12">
        <f>VLOOKUP(train[[#This Row],[Sub-Category]],Análisis_ABC_XYZ[[#Headers],[#Data]],4,FALSE)</f>
        <v>0.55975208308209756</v>
      </c>
    </row>
    <row r="2230" spans="1:12" x14ac:dyDescent="0.35">
      <c r="A2230" s="2">
        <v>42455</v>
      </c>
      <c r="B2230" s="1" t="s">
        <v>89</v>
      </c>
      <c r="C2230" s="1" t="s">
        <v>1520</v>
      </c>
      <c r="D2230" s="1" t="s">
        <v>14</v>
      </c>
      <c r="E2230" s="1" t="s">
        <v>20</v>
      </c>
      <c r="F2230" s="18">
        <v>1085.42</v>
      </c>
      <c r="G2230" t="s">
        <v>6883</v>
      </c>
      <c r="H2230" s="1">
        <f>IF(COUNTIF(G$2:G2230,G2230)=1,1,0)</f>
        <v>1</v>
      </c>
      <c r="I2230" s="1">
        <v>7</v>
      </c>
      <c r="J2230" s="1">
        <v>0</v>
      </c>
      <c r="K2230" s="1">
        <v>282.20920000000001</v>
      </c>
      <c r="L2230" s="12">
        <f>VLOOKUP(train[[#This Row],[Sub-Category]],Análisis_ABC_XYZ[[#Headers],[#Data]],4,FALSE)</f>
        <v>0.44610841445725197</v>
      </c>
    </row>
    <row r="2231" spans="1:12" x14ac:dyDescent="0.35">
      <c r="A2231" s="2">
        <v>42455</v>
      </c>
      <c r="B2231" s="1" t="s">
        <v>52</v>
      </c>
      <c r="C2231" s="1" t="s">
        <v>99</v>
      </c>
      <c r="D2231" s="1" t="s">
        <v>26</v>
      </c>
      <c r="E2231" s="1" t="s">
        <v>56</v>
      </c>
      <c r="F2231" s="18">
        <v>16.776000000000003</v>
      </c>
      <c r="G2231" t="s">
        <v>5542</v>
      </c>
      <c r="H2231" s="1">
        <f>IF(COUNTIF(G$2:G2231,G2231)=1,1,0)</f>
        <v>1</v>
      </c>
      <c r="I2231" s="1">
        <v>3</v>
      </c>
      <c r="J2231" s="1">
        <v>0.2</v>
      </c>
      <c r="K2231" s="1">
        <v>5.0327999999999999</v>
      </c>
      <c r="L2231" s="12">
        <f>VLOOKUP(train[[#This Row],[Sub-Category]],Análisis_ABC_XYZ[[#Headers],[#Data]],4,FALSE)</f>
        <v>0.52062335344040378</v>
      </c>
    </row>
    <row r="2232" spans="1:12" x14ac:dyDescent="0.35">
      <c r="A2232" s="2">
        <v>42455</v>
      </c>
      <c r="B2232" s="1" t="s">
        <v>16</v>
      </c>
      <c r="C2232" s="1" t="s">
        <v>1097</v>
      </c>
      <c r="D2232" s="1" t="s">
        <v>14</v>
      </c>
      <c r="E2232" s="1" t="s">
        <v>36</v>
      </c>
      <c r="F2232" s="18">
        <v>74.352000000000004</v>
      </c>
      <c r="G2232" t="s">
        <v>6280</v>
      </c>
      <c r="H2232" s="1">
        <f>IF(COUNTIF(G$2:G2232,G2232)=1,1,0)</f>
        <v>1</v>
      </c>
      <c r="I2232" s="1">
        <v>3</v>
      </c>
      <c r="J2232" s="1">
        <v>0.2</v>
      </c>
      <c r="K2232" s="1">
        <v>23.234999999999992</v>
      </c>
      <c r="L2232" s="12">
        <f>VLOOKUP(train[[#This Row],[Sub-Category]],Análisis_ABC_XYZ[[#Headers],[#Data]],4,FALSE)</f>
        <v>0.43613829632717294</v>
      </c>
    </row>
    <row r="2233" spans="1:12" x14ac:dyDescent="0.35">
      <c r="A2233" s="2">
        <v>42455</v>
      </c>
      <c r="B2233" s="1" t="s">
        <v>52</v>
      </c>
      <c r="C2233" s="1" t="s">
        <v>194</v>
      </c>
      <c r="D2233" s="1" t="s">
        <v>14</v>
      </c>
      <c r="E2233" s="1" t="s">
        <v>36</v>
      </c>
      <c r="F2233" s="18">
        <v>40.032000000000004</v>
      </c>
      <c r="G2233" t="s">
        <v>5542</v>
      </c>
      <c r="H2233" s="1">
        <f>IF(COUNTIF(G$2:G2233,G2233)=1,1,0)</f>
        <v>0</v>
      </c>
      <c r="I2233" s="1">
        <v>6</v>
      </c>
      <c r="J2233" s="1">
        <v>0.2</v>
      </c>
      <c r="K2233" s="1">
        <v>12.509999999999993</v>
      </c>
      <c r="L2233" s="12">
        <f>VLOOKUP(train[[#This Row],[Sub-Category]],Análisis_ABC_XYZ[[#Headers],[#Data]],4,FALSE)</f>
        <v>0.43613829632717294</v>
      </c>
    </row>
    <row r="2234" spans="1:12" x14ac:dyDescent="0.35">
      <c r="A2234" s="2">
        <v>42455</v>
      </c>
      <c r="B2234" s="1" t="s">
        <v>89</v>
      </c>
      <c r="C2234" s="1" t="s">
        <v>1590</v>
      </c>
      <c r="D2234" s="1" t="s">
        <v>14</v>
      </c>
      <c r="E2234" s="1" t="s">
        <v>31</v>
      </c>
      <c r="F2234" s="18">
        <v>13.11</v>
      </c>
      <c r="G2234" t="s">
        <v>6883</v>
      </c>
      <c r="H2234" s="1">
        <f>IF(COUNTIF(G$2:G2234,G2234)=1,1,0)</f>
        <v>0</v>
      </c>
      <c r="I2234" s="1">
        <v>3</v>
      </c>
      <c r="J2234" s="1">
        <v>0</v>
      </c>
      <c r="K2234" s="1">
        <v>3.4086000000000003</v>
      </c>
      <c r="L2234" s="12">
        <f>VLOOKUP(train[[#This Row],[Sub-Category]],Análisis_ABC_XYZ[[#Headers],[#Data]],4,FALSE)</f>
        <v>0.49507917887403441</v>
      </c>
    </row>
    <row r="2235" spans="1:12" x14ac:dyDescent="0.35">
      <c r="A2235" s="2">
        <v>42456</v>
      </c>
      <c r="B2235" s="1" t="s">
        <v>37</v>
      </c>
      <c r="C2235" s="1" t="s">
        <v>1837</v>
      </c>
      <c r="D2235" s="1" t="s">
        <v>14</v>
      </c>
      <c r="E2235" s="1" t="s">
        <v>20</v>
      </c>
      <c r="F2235" s="18">
        <v>83.699999999999989</v>
      </c>
      <c r="G2235" t="s">
        <v>2833</v>
      </c>
      <c r="H2235" s="1">
        <f>IF(COUNTIF(G$2:G2235,G2235)=1,1,0)</f>
        <v>1</v>
      </c>
      <c r="I2235" s="1">
        <v>5</v>
      </c>
      <c r="J2235" s="1">
        <v>0</v>
      </c>
      <c r="K2235" s="1">
        <v>3.3479999999999954</v>
      </c>
      <c r="L2235" s="12">
        <f>VLOOKUP(train[[#This Row],[Sub-Category]],Análisis_ABC_XYZ[[#Headers],[#Data]],4,FALSE)</f>
        <v>0.44610841445725197</v>
      </c>
    </row>
    <row r="2236" spans="1:12" x14ac:dyDescent="0.35">
      <c r="A2236" s="2">
        <v>42457</v>
      </c>
      <c r="B2236" s="1" t="s">
        <v>12</v>
      </c>
      <c r="C2236" s="1" t="s">
        <v>641</v>
      </c>
      <c r="D2236" s="1" t="s">
        <v>26</v>
      </c>
      <c r="E2236" s="1" t="s">
        <v>56</v>
      </c>
      <c r="F2236" s="18">
        <v>166.24</v>
      </c>
      <c r="G2236" t="s">
        <v>2357</v>
      </c>
      <c r="H2236" s="1">
        <f>IF(COUNTIF(G$2:G2236,G2236)=1,1,0)</f>
        <v>1</v>
      </c>
      <c r="I2236" s="1">
        <v>1</v>
      </c>
      <c r="J2236" s="1">
        <v>0</v>
      </c>
      <c r="K2236" s="1">
        <v>24.936000000000007</v>
      </c>
      <c r="L2236" s="12">
        <f>VLOOKUP(train[[#This Row],[Sub-Category]],Análisis_ABC_XYZ[[#Headers],[#Data]],4,FALSE)</f>
        <v>0.52062335344040378</v>
      </c>
    </row>
    <row r="2237" spans="1:12" x14ac:dyDescent="0.35">
      <c r="A2237" s="2">
        <v>42457</v>
      </c>
      <c r="B2237" s="1" t="s">
        <v>12</v>
      </c>
      <c r="C2237" s="1" t="s">
        <v>642</v>
      </c>
      <c r="D2237" s="1" t="s">
        <v>14</v>
      </c>
      <c r="E2237" s="1" t="s">
        <v>36</v>
      </c>
      <c r="F2237" s="18">
        <v>33.4</v>
      </c>
      <c r="G2237" t="s">
        <v>2357</v>
      </c>
      <c r="H2237" s="1">
        <f>IF(COUNTIF(G$2:G2237,G2237)=1,1,0)</f>
        <v>0</v>
      </c>
      <c r="I2237" s="1">
        <v>5</v>
      </c>
      <c r="J2237" s="1">
        <v>0</v>
      </c>
      <c r="K2237" s="1">
        <v>16.032</v>
      </c>
      <c r="L2237" s="12">
        <f>VLOOKUP(train[[#This Row],[Sub-Category]],Análisis_ABC_XYZ[[#Headers],[#Data]],4,FALSE)</f>
        <v>0.43613829632717294</v>
      </c>
    </row>
    <row r="2238" spans="1:12" x14ac:dyDescent="0.35">
      <c r="A2238" s="2">
        <v>42457</v>
      </c>
      <c r="B2238" s="1" t="s">
        <v>89</v>
      </c>
      <c r="C2238" s="1" t="s">
        <v>725</v>
      </c>
      <c r="D2238" s="1" t="s">
        <v>14</v>
      </c>
      <c r="E2238" s="1" t="s">
        <v>61</v>
      </c>
      <c r="F2238" s="18">
        <v>22.919999999999998</v>
      </c>
      <c r="G2238" t="s">
        <v>3746</v>
      </c>
      <c r="H2238" s="1">
        <f>IF(COUNTIF(G$2:G2238,G2238)=1,1,0)</f>
        <v>1</v>
      </c>
      <c r="I2238" s="1">
        <v>3</v>
      </c>
      <c r="J2238" s="1">
        <v>0</v>
      </c>
      <c r="K2238" s="1">
        <v>11.230799999999999</v>
      </c>
      <c r="L2238" s="12">
        <f>VLOOKUP(train[[#This Row],[Sub-Category]],Análisis_ABC_XYZ[[#Headers],[#Data]],4,FALSE)</f>
        <v>0.44424167803735209</v>
      </c>
    </row>
    <row r="2239" spans="1:12" x14ac:dyDescent="0.35">
      <c r="A2239" s="2">
        <v>42457</v>
      </c>
      <c r="B2239" s="1" t="s">
        <v>52</v>
      </c>
      <c r="C2239" s="1" t="s">
        <v>133</v>
      </c>
      <c r="D2239" s="1" t="s">
        <v>14</v>
      </c>
      <c r="E2239" s="1" t="s">
        <v>36</v>
      </c>
      <c r="F2239" s="18">
        <v>15.552000000000003</v>
      </c>
      <c r="G2239" t="s">
        <v>4527</v>
      </c>
      <c r="H2239" s="1">
        <f>IF(COUNTIF(G$2:G2239,G2239)=1,1,0)</f>
        <v>1</v>
      </c>
      <c r="I2239" s="1">
        <v>3</v>
      </c>
      <c r="J2239" s="1">
        <v>0.2</v>
      </c>
      <c r="K2239" s="1">
        <v>5.4432</v>
      </c>
      <c r="L2239" s="12">
        <f>VLOOKUP(train[[#This Row],[Sub-Category]],Análisis_ABC_XYZ[[#Headers],[#Data]],4,FALSE)</f>
        <v>0.43613829632717294</v>
      </c>
    </row>
    <row r="2240" spans="1:12" x14ac:dyDescent="0.35">
      <c r="A2240" s="2">
        <v>42457</v>
      </c>
      <c r="B2240" s="1" t="s">
        <v>52</v>
      </c>
      <c r="C2240" s="1" t="s">
        <v>1289</v>
      </c>
      <c r="D2240" s="1" t="s">
        <v>14</v>
      </c>
      <c r="E2240" s="1" t="s">
        <v>36</v>
      </c>
      <c r="F2240" s="18">
        <v>5.2320000000000002</v>
      </c>
      <c r="G2240" t="s">
        <v>4527</v>
      </c>
      <c r="H2240" s="1">
        <f>IF(COUNTIF(G$2:G2240,G2240)=1,1,0)</f>
        <v>0</v>
      </c>
      <c r="I2240" s="1">
        <v>1</v>
      </c>
      <c r="J2240" s="1">
        <v>0.2</v>
      </c>
      <c r="K2240" s="1">
        <v>1.7003999999999999</v>
      </c>
      <c r="L2240" s="12">
        <f>VLOOKUP(train[[#This Row],[Sub-Category]],Análisis_ABC_XYZ[[#Headers],[#Data]],4,FALSE)</f>
        <v>0.43613829632717294</v>
      </c>
    </row>
    <row r="2241" spans="1:12" x14ac:dyDescent="0.35">
      <c r="A2241" s="2">
        <v>42458</v>
      </c>
      <c r="B2241" s="1" t="s">
        <v>16</v>
      </c>
      <c r="C2241" s="1" t="s">
        <v>340</v>
      </c>
      <c r="D2241" s="1" t="s">
        <v>8</v>
      </c>
      <c r="E2241" s="1" t="s">
        <v>11</v>
      </c>
      <c r="F2241" s="18">
        <v>1166.92</v>
      </c>
      <c r="G2241" t="s">
        <v>6419</v>
      </c>
      <c r="H2241" s="1">
        <f>IF(COUNTIF(G$2:G2241,G2241)=1,1,0)</f>
        <v>1</v>
      </c>
      <c r="I2241" s="1">
        <v>5</v>
      </c>
      <c r="J2241" s="1">
        <v>0.2</v>
      </c>
      <c r="K2241" s="1">
        <v>131.27849999999995</v>
      </c>
      <c r="L2241" s="12">
        <f>VLOOKUP(train[[#This Row],[Sub-Category]],Análisis_ABC_XYZ[[#Headers],[#Data]],4,FALSE)</f>
        <v>0.46529189879902266</v>
      </c>
    </row>
    <row r="2242" spans="1:12" x14ac:dyDescent="0.35">
      <c r="A2242" s="2">
        <v>42458</v>
      </c>
      <c r="B2242" s="1" t="s">
        <v>12</v>
      </c>
      <c r="C2242" s="1" t="s">
        <v>1003</v>
      </c>
      <c r="D2242" s="1" t="s">
        <v>26</v>
      </c>
      <c r="E2242" s="1" t="s">
        <v>56</v>
      </c>
      <c r="F2242" s="18">
        <v>53.25</v>
      </c>
      <c r="G2242" t="s">
        <v>2932</v>
      </c>
      <c r="H2242" s="1">
        <f>IF(COUNTIF(G$2:G2242,G2242)=1,1,0)</f>
        <v>1</v>
      </c>
      <c r="I2242" s="1">
        <v>3</v>
      </c>
      <c r="J2242" s="1">
        <v>0</v>
      </c>
      <c r="K2242" s="1">
        <v>20.767499999999998</v>
      </c>
      <c r="L2242" s="12">
        <f>VLOOKUP(train[[#This Row],[Sub-Category]],Análisis_ABC_XYZ[[#Headers],[#Data]],4,FALSE)</f>
        <v>0.52062335344040378</v>
      </c>
    </row>
    <row r="2243" spans="1:12" x14ac:dyDescent="0.35">
      <c r="A2243" s="2">
        <v>42458</v>
      </c>
      <c r="B2243" s="1" t="s">
        <v>12</v>
      </c>
      <c r="C2243" s="1" t="s">
        <v>177</v>
      </c>
      <c r="D2243" s="1" t="s">
        <v>14</v>
      </c>
      <c r="E2243" s="1" t="s">
        <v>36</v>
      </c>
      <c r="F2243" s="18">
        <v>212.64</v>
      </c>
      <c r="G2243" t="s">
        <v>2932</v>
      </c>
      <c r="H2243" s="1">
        <f>IF(COUNTIF(G$2:G2243,G2243)=1,1,0)</f>
        <v>0</v>
      </c>
      <c r="I2243" s="1">
        <v>6</v>
      </c>
      <c r="J2243" s="1">
        <v>0</v>
      </c>
      <c r="K2243" s="1">
        <v>99.940799999999982</v>
      </c>
      <c r="L2243" s="12">
        <f>VLOOKUP(train[[#This Row],[Sub-Category]],Análisis_ABC_XYZ[[#Headers],[#Data]],4,FALSE)</f>
        <v>0.43613829632717294</v>
      </c>
    </row>
    <row r="2244" spans="1:12" x14ac:dyDescent="0.35">
      <c r="A2244" s="2">
        <v>42458</v>
      </c>
      <c r="B2244" s="1" t="s">
        <v>37</v>
      </c>
      <c r="C2244" s="1" t="s">
        <v>1621</v>
      </c>
      <c r="D2244" s="1" t="s">
        <v>14</v>
      </c>
      <c r="E2244" s="1" t="s">
        <v>31</v>
      </c>
      <c r="F2244" s="18">
        <v>73.28</v>
      </c>
      <c r="G2244" t="s">
        <v>4816</v>
      </c>
      <c r="H2244" s="1">
        <f>IF(COUNTIF(G$2:G2244,G2244)=1,1,0)</f>
        <v>1</v>
      </c>
      <c r="I2244" s="1">
        <v>4</v>
      </c>
      <c r="J2244" s="1">
        <v>0</v>
      </c>
      <c r="K2244" s="1">
        <v>21.251199999999997</v>
      </c>
      <c r="L2244" s="12">
        <f>VLOOKUP(train[[#This Row],[Sub-Category]],Análisis_ABC_XYZ[[#Headers],[#Data]],4,FALSE)</f>
        <v>0.49507917887403441</v>
      </c>
    </row>
    <row r="2245" spans="1:12" x14ac:dyDescent="0.35">
      <c r="A2245" s="2">
        <v>42458</v>
      </c>
      <c r="B2245" s="1" t="s">
        <v>12</v>
      </c>
      <c r="C2245" s="1" t="s">
        <v>1566</v>
      </c>
      <c r="D2245" s="1" t="s">
        <v>8</v>
      </c>
      <c r="E2245" s="1" t="s">
        <v>22</v>
      </c>
      <c r="F2245" s="18">
        <v>19.919999999999998</v>
      </c>
      <c r="G2245" t="s">
        <v>2932</v>
      </c>
      <c r="H2245" s="1">
        <f>IF(COUNTIF(G$2:G2245,G2245)=1,1,0)</f>
        <v>0</v>
      </c>
      <c r="I2245" s="1">
        <v>3</v>
      </c>
      <c r="J2245" s="1">
        <v>0</v>
      </c>
      <c r="K2245" s="1">
        <v>9.5615999999999985</v>
      </c>
      <c r="L2245" s="12">
        <f>VLOOKUP(train[[#This Row],[Sub-Category]],Análisis_ABC_XYZ[[#Headers],[#Data]],4,FALSE)</f>
        <v>0.4595170286641902</v>
      </c>
    </row>
    <row r="2246" spans="1:12" x14ac:dyDescent="0.35">
      <c r="A2246" s="2">
        <v>42458</v>
      </c>
      <c r="B2246" s="1" t="s">
        <v>89</v>
      </c>
      <c r="C2246" s="1" t="s">
        <v>305</v>
      </c>
      <c r="D2246" s="1" t="s">
        <v>14</v>
      </c>
      <c r="E2246" s="1" t="s">
        <v>36</v>
      </c>
      <c r="F2246" s="18">
        <v>17.64</v>
      </c>
      <c r="G2246" t="s">
        <v>3504</v>
      </c>
      <c r="H2246" s="1">
        <f>IF(COUNTIF(G$2:G2246,G2246)=1,1,0)</f>
        <v>1</v>
      </c>
      <c r="I2246" s="1">
        <v>4</v>
      </c>
      <c r="J2246" s="1">
        <v>0</v>
      </c>
      <c r="K2246" s="1">
        <v>8.1143999999999998</v>
      </c>
      <c r="L2246" s="12">
        <f>VLOOKUP(train[[#This Row],[Sub-Category]],Análisis_ABC_XYZ[[#Headers],[#Data]],4,FALSE)</f>
        <v>0.43613829632717294</v>
      </c>
    </row>
    <row r="2247" spans="1:12" x14ac:dyDescent="0.35">
      <c r="A2247" s="2">
        <v>42458</v>
      </c>
      <c r="B2247" s="1" t="s">
        <v>12</v>
      </c>
      <c r="C2247" s="1" t="s">
        <v>1195</v>
      </c>
      <c r="D2247" s="1" t="s">
        <v>14</v>
      </c>
      <c r="E2247" s="1" t="s">
        <v>36</v>
      </c>
      <c r="F2247" s="18">
        <v>9.870000000000001</v>
      </c>
      <c r="G2247" t="s">
        <v>2932</v>
      </c>
      <c r="H2247" s="1">
        <f>IF(COUNTIF(G$2:G2247,G2247)=1,1,0)</f>
        <v>0</v>
      </c>
      <c r="I2247" s="1">
        <v>3</v>
      </c>
      <c r="J2247" s="1">
        <v>0</v>
      </c>
      <c r="K2247" s="1">
        <v>4.5401999999999996</v>
      </c>
      <c r="L2247" s="12">
        <f>VLOOKUP(train[[#This Row],[Sub-Category]],Análisis_ABC_XYZ[[#Headers],[#Data]],4,FALSE)</f>
        <v>0.43613829632717294</v>
      </c>
    </row>
    <row r="2248" spans="1:12" x14ac:dyDescent="0.35">
      <c r="A2248" s="2">
        <v>42458</v>
      </c>
      <c r="B2248" s="1" t="s">
        <v>107</v>
      </c>
      <c r="C2248" s="1" t="s">
        <v>383</v>
      </c>
      <c r="D2248" s="1" t="s">
        <v>14</v>
      </c>
      <c r="E2248" s="1" t="s">
        <v>24</v>
      </c>
      <c r="F2248" s="18">
        <v>5.56</v>
      </c>
      <c r="G2248" t="s">
        <v>2569</v>
      </c>
      <c r="H2248" s="1">
        <f>IF(COUNTIF(G$2:G2248,G2248)=1,1,0)</f>
        <v>1</v>
      </c>
      <c r="I2248" s="1">
        <v>2</v>
      </c>
      <c r="J2248" s="1">
        <v>0</v>
      </c>
      <c r="K2248" s="1">
        <v>1.4455999999999998</v>
      </c>
      <c r="L2248" s="12">
        <f>VLOOKUP(train[[#This Row],[Sub-Category]],Análisis_ABC_XYZ[[#Headers],[#Data]],4,FALSE)</f>
        <v>0.45632477063632687</v>
      </c>
    </row>
    <row r="2249" spans="1:12" x14ac:dyDescent="0.35">
      <c r="A2249" s="2">
        <v>42459</v>
      </c>
      <c r="B2249" s="1" t="s">
        <v>72</v>
      </c>
      <c r="C2249" s="1" t="s">
        <v>1657</v>
      </c>
      <c r="D2249" s="1" t="s">
        <v>8</v>
      </c>
      <c r="E2249" s="1" t="s">
        <v>11</v>
      </c>
      <c r="F2249" s="18">
        <v>366.74399999999997</v>
      </c>
      <c r="G2249" t="s">
        <v>6708</v>
      </c>
      <c r="H2249" s="1">
        <f>IF(COUNTIF(G$2:G2249,G2249)=1,1,0)</f>
        <v>1</v>
      </c>
      <c r="I2249" s="1">
        <v>4</v>
      </c>
      <c r="J2249" s="1">
        <v>0.3</v>
      </c>
      <c r="K2249" s="1">
        <v>-110.02320000000003</v>
      </c>
      <c r="L2249" s="12">
        <f>VLOOKUP(train[[#This Row],[Sub-Category]],Análisis_ABC_XYZ[[#Headers],[#Data]],4,FALSE)</f>
        <v>0.46529189879902266</v>
      </c>
    </row>
    <row r="2250" spans="1:12" x14ac:dyDescent="0.35">
      <c r="A2250" s="2">
        <v>42459</v>
      </c>
      <c r="B2250" s="1" t="s">
        <v>72</v>
      </c>
      <c r="C2250" s="1" t="s">
        <v>1480</v>
      </c>
      <c r="D2250" s="1" t="s">
        <v>26</v>
      </c>
      <c r="E2250" s="1" t="s">
        <v>27</v>
      </c>
      <c r="F2250" s="18">
        <v>180.96</v>
      </c>
      <c r="G2250" t="s">
        <v>3774</v>
      </c>
      <c r="H2250" s="1">
        <f>IF(COUNTIF(G$2:G2250,G2250)=1,1,0)</f>
        <v>1</v>
      </c>
      <c r="I2250" s="1">
        <v>5</v>
      </c>
      <c r="J2250" s="1">
        <v>0.2</v>
      </c>
      <c r="K2250" s="1">
        <v>13.571999999999996</v>
      </c>
      <c r="L2250" s="12">
        <f>VLOOKUP(train[[#This Row],[Sub-Category]],Análisis_ABC_XYZ[[#Headers],[#Data]],4,FALSE)</f>
        <v>0.41105220110552465</v>
      </c>
    </row>
    <row r="2251" spans="1:12" x14ac:dyDescent="0.35">
      <c r="A2251" s="2">
        <v>42459</v>
      </c>
      <c r="B2251" s="1" t="s">
        <v>72</v>
      </c>
      <c r="C2251" s="1" t="s">
        <v>1084</v>
      </c>
      <c r="D2251" s="1" t="s">
        <v>14</v>
      </c>
      <c r="E2251" s="1" t="s">
        <v>36</v>
      </c>
      <c r="F2251" s="18">
        <v>23.52</v>
      </c>
      <c r="G2251" t="s">
        <v>3774</v>
      </c>
      <c r="H2251" s="1">
        <f>IF(COUNTIF(G$2:G2251,G2251)=1,1,0)</f>
        <v>0</v>
      </c>
      <c r="I2251" s="1">
        <v>5</v>
      </c>
      <c r="J2251" s="1">
        <v>0.2</v>
      </c>
      <c r="K2251" s="1">
        <v>8.5259999999999998</v>
      </c>
      <c r="L2251" s="12">
        <f>VLOOKUP(train[[#This Row],[Sub-Category]],Análisis_ABC_XYZ[[#Headers],[#Data]],4,FALSE)</f>
        <v>0.43613829632717294</v>
      </c>
    </row>
    <row r="2252" spans="1:12" x14ac:dyDescent="0.35">
      <c r="A2252" s="2">
        <v>42460</v>
      </c>
      <c r="B2252" s="1" t="s">
        <v>39</v>
      </c>
      <c r="C2252" s="1" t="s">
        <v>510</v>
      </c>
      <c r="D2252" s="1" t="s">
        <v>14</v>
      </c>
      <c r="E2252" s="1" t="s">
        <v>36</v>
      </c>
      <c r="F2252" s="18">
        <v>98.376000000000005</v>
      </c>
      <c r="G2252" t="s">
        <v>3727</v>
      </c>
      <c r="H2252" s="1">
        <f>IF(COUNTIF(G$2:G2252,G2252)=1,1,0)</f>
        <v>1</v>
      </c>
      <c r="I2252" s="1">
        <v>3</v>
      </c>
      <c r="J2252" s="1">
        <v>0.2</v>
      </c>
      <c r="K2252" s="1">
        <v>35.661300000000004</v>
      </c>
      <c r="L2252" s="12">
        <f>VLOOKUP(train[[#This Row],[Sub-Category]],Análisis_ABC_XYZ[[#Headers],[#Data]],4,FALSE)</f>
        <v>0.43613829632717294</v>
      </c>
    </row>
    <row r="2253" spans="1:12" x14ac:dyDescent="0.35">
      <c r="A2253" s="2">
        <v>42460</v>
      </c>
      <c r="B2253" s="1" t="s">
        <v>16</v>
      </c>
      <c r="C2253" s="1" t="s">
        <v>278</v>
      </c>
      <c r="D2253" s="1" t="s">
        <v>26</v>
      </c>
      <c r="E2253" s="1" t="s">
        <v>27</v>
      </c>
      <c r="F2253" s="18">
        <v>79.959999999999994</v>
      </c>
      <c r="G2253" t="s">
        <v>4885</v>
      </c>
      <c r="H2253" s="1">
        <f>IF(COUNTIF(G$2:G2253,G2253)=1,1,0)</f>
        <v>1</v>
      </c>
      <c r="I2253" s="1">
        <v>5</v>
      </c>
      <c r="J2253" s="1">
        <v>0.2</v>
      </c>
      <c r="K2253" s="1">
        <v>27.985999999999994</v>
      </c>
      <c r="L2253" s="12">
        <f>VLOOKUP(train[[#This Row],[Sub-Category]],Análisis_ABC_XYZ[[#Headers],[#Data]],4,FALSE)</f>
        <v>0.41105220110552465</v>
      </c>
    </row>
    <row r="2254" spans="1:12" x14ac:dyDescent="0.35">
      <c r="A2254" s="2">
        <v>42460</v>
      </c>
      <c r="B2254" s="1" t="s">
        <v>39</v>
      </c>
      <c r="C2254" s="1" t="s">
        <v>1680</v>
      </c>
      <c r="D2254" s="1" t="s">
        <v>8</v>
      </c>
      <c r="E2254" s="1" t="s">
        <v>22</v>
      </c>
      <c r="F2254" s="18">
        <v>22.38</v>
      </c>
      <c r="G2254" t="s">
        <v>3727</v>
      </c>
      <c r="H2254" s="1">
        <f>IF(COUNTIF(G$2:G2254,G2254)=1,1,0)</f>
        <v>0</v>
      </c>
      <c r="I2254" s="1">
        <v>3</v>
      </c>
      <c r="J2254" s="1">
        <v>0.6</v>
      </c>
      <c r="K2254" s="1">
        <v>-7.8330000000000055</v>
      </c>
      <c r="L2254" s="12">
        <f>VLOOKUP(train[[#This Row],[Sub-Category]],Análisis_ABC_XYZ[[#Headers],[#Data]],4,FALSE)</f>
        <v>0.4595170286641902</v>
      </c>
    </row>
    <row r="2255" spans="1:12" x14ac:dyDescent="0.35">
      <c r="A2255" s="2">
        <v>42462</v>
      </c>
      <c r="B2255" s="1" t="s">
        <v>39</v>
      </c>
      <c r="C2255" s="1" t="s">
        <v>1111</v>
      </c>
      <c r="D2255" s="1" t="s">
        <v>26</v>
      </c>
      <c r="E2255" s="1" t="s">
        <v>56</v>
      </c>
      <c r="F2255" s="18">
        <v>50.120000000000005</v>
      </c>
      <c r="G2255" t="s">
        <v>4501</v>
      </c>
      <c r="H2255" s="1">
        <f>IF(COUNTIF(G$2:G2255,G2255)=1,1,0)</f>
        <v>1</v>
      </c>
      <c r="I2255" s="1">
        <v>7</v>
      </c>
      <c r="J2255" s="1">
        <v>0.2</v>
      </c>
      <c r="K2255" s="1">
        <v>-0.62650000000000716</v>
      </c>
      <c r="L2255" s="12">
        <f>VLOOKUP(train[[#This Row],[Sub-Category]],Análisis_ABC_XYZ[[#Headers],[#Data]],4,FALSE)</f>
        <v>0.52062335344040378</v>
      </c>
    </row>
    <row r="2256" spans="1:12" x14ac:dyDescent="0.35">
      <c r="A2256" s="2">
        <v>42462</v>
      </c>
      <c r="B2256" s="1" t="s">
        <v>39</v>
      </c>
      <c r="C2256" s="1" t="s">
        <v>1303</v>
      </c>
      <c r="D2256" s="1" t="s">
        <v>26</v>
      </c>
      <c r="E2256" s="1" t="s">
        <v>56</v>
      </c>
      <c r="F2256" s="18">
        <v>47.975999999999999</v>
      </c>
      <c r="G2256" t="s">
        <v>4501</v>
      </c>
      <c r="H2256" s="1">
        <f>IF(COUNTIF(G$2:G2256,G2256)=1,1,0)</f>
        <v>0</v>
      </c>
      <c r="I2256" s="1">
        <v>3</v>
      </c>
      <c r="J2256" s="1">
        <v>0.2</v>
      </c>
      <c r="K2256" s="1">
        <v>1.7990999999999993</v>
      </c>
      <c r="L2256" s="12">
        <f>VLOOKUP(train[[#This Row],[Sub-Category]],Análisis_ABC_XYZ[[#Headers],[#Data]],4,FALSE)</f>
        <v>0.52062335344040378</v>
      </c>
    </row>
    <row r="2257" spans="1:12" x14ac:dyDescent="0.35">
      <c r="A2257" s="2">
        <v>42462</v>
      </c>
      <c r="B2257" s="1" t="s">
        <v>104</v>
      </c>
      <c r="C2257" s="1" t="s">
        <v>1585</v>
      </c>
      <c r="D2257" s="1" t="s">
        <v>26</v>
      </c>
      <c r="E2257" s="1" t="s">
        <v>27</v>
      </c>
      <c r="F2257" s="18">
        <v>87.8</v>
      </c>
      <c r="G2257" t="s">
        <v>2874</v>
      </c>
      <c r="H2257" s="1">
        <f>IF(COUNTIF(G$2:G2257,G2257)=1,1,0)</f>
        <v>1</v>
      </c>
      <c r="I2257" s="1">
        <v>5</v>
      </c>
      <c r="J2257" s="1">
        <v>0.2</v>
      </c>
      <c r="K2257" s="1">
        <v>32.924999999999997</v>
      </c>
      <c r="L2257" s="12">
        <f>VLOOKUP(train[[#This Row],[Sub-Category]],Análisis_ABC_XYZ[[#Headers],[#Data]],4,FALSE)</f>
        <v>0.41105220110552465</v>
      </c>
    </row>
    <row r="2258" spans="1:12" x14ac:dyDescent="0.35">
      <c r="A2258" s="2">
        <v>42462</v>
      </c>
      <c r="B2258" s="1" t="s">
        <v>12</v>
      </c>
      <c r="C2258" s="1" t="s">
        <v>1834</v>
      </c>
      <c r="D2258" s="1" t="s">
        <v>26</v>
      </c>
      <c r="E2258" s="1" t="s">
        <v>208</v>
      </c>
      <c r="F2258" s="18">
        <v>71.975999999999999</v>
      </c>
      <c r="G2258" t="s">
        <v>6265</v>
      </c>
      <c r="H2258" s="1">
        <f>IF(COUNTIF(G$2:G2258,G2258)=1,1,0)</f>
        <v>1</v>
      </c>
      <c r="I2258" s="1">
        <v>3</v>
      </c>
      <c r="J2258" s="1">
        <v>0.2</v>
      </c>
      <c r="K2258" s="1">
        <v>24.291899999999998</v>
      </c>
      <c r="L2258" s="12">
        <f>VLOOKUP(train[[#This Row],[Sub-Category]],Análisis_ABC_XYZ[[#Headers],[#Data]],4,FALSE)</f>
        <v>0.5183572270896134</v>
      </c>
    </row>
    <row r="2259" spans="1:12" x14ac:dyDescent="0.35">
      <c r="A2259" s="2">
        <v>42462</v>
      </c>
      <c r="B2259" s="1" t="s">
        <v>39</v>
      </c>
      <c r="C2259" s="1" t="s">
        <v>1500</v>
      </c>
      <c r="D2259" s="1" t="s">
        <v>14</v>
      </c>
      <c r="E2259" s="1" t="s">
        <v>31</v>
      </c>
      <c r="F2259" s="18">
        <v>32.191999999999993</v>
      </c>
      <c r="G2259" t="s">
        <v>4501</v>
      </c>
      <c r="H2259" s="1">
        <f>IF(COUNTIF(G$2:G2259,G2259)=1,1,0)</f>
        <v>0</v>
      </c>
      <c r="I2259" s="1">
        <v>2</v>
      </c>
      <c r="J2259" s="1">
        <v>0.8</v>
      </c>
      <c r="K2259" s="1">
        <v>-80.48</v>
      </c>
      <c r="L2259" s="12">
        <f>VLOOKUP(train[[#This Row],[Sub-Category]],Análisis_ABC_XYZ[[#Headers],[#Data]],4,FALSE)</f>
        <v>0.49507917887403441</v>
      </c>
    </row>
    <row r="2260" spans="1:12" x14ac:dyDescent="0.35">
      <c r="A2260" s="2">
        <v>42462</v>
      </c>
      <c r="B2260" s="1" t="s">
        <v>39</v>
      </c>
      <c r="C2260" s="1" t="s">
        <v>852</v>
      </c>
      <c r="D2260" s="1" t="s">
        <v>14</v>
      </c>
      <c r="E2260" s="1" t="s">
        <v>29</v>
      </c>
      <c r="F2260" s="18">
        <v>9.155999999999997</v>
      </c>
      <c r="G2260" t="s">
        <v>5013</v>
      </c>
      <c r="H2260" s="1">
        <f>IF(COUNTIF(G$2:G2260,G2260)=1,1,0)</f>
        <v>1</v>
      </c>
      <c r="I2260" s="1">
        <v>3</v>
      </c>
      <c r="J2260" s="1">
        <v>0.8</v>
      </c>
      <c r="K2260" s="1">
        <v>-13.734000000000002</v>
      </c>
      <c r="L2260" s="12">
        <f>VLOOKUP(train[[#This Row],[Sub-Category]],Análisis_ABC_XYZ[[#Headers],[#Data]],4,FALSE)</f>
        <v>0.46881743173671325</v>
      </c>
    </row>
    <row r="2261" spans="1:12" x14ac:dyDescent="0.35">
      <c r="A2261" s="2">
        <v>42464</v>
      </c>
      <c r="B2261" s="1" t="s">
        <v>79</v>
      </c>
      <c r="C2261" s="1" t="s">
        <v>914</v>
      </c>
      <c r="D2261" s="1" t="s">
        <v>14</v>
      </c>
      <c r="E2261" s="1" t="s">
        <v>31</v>
      </c>
      <c r="F2261" s="18">
        <v>644.07600000000002</v>
      </c>
      <c r="G2261" t="s">
        <v>2605</v>
      </c>
      <c r="H2261" s="1">
        <f>IF(COUNTIF(G$2:G2261,G2261)=1,1,0)</f>
        <v>1</v>
      </c>
      <c r="I2261" s="1">
        <v>2</v>
      </c>
      <c r="J2261" s="1">
        <v>0.1</v>
      </c>
      <c r="K2261" s="1">
        <v>107.34599999999996</v>
      </c>
      <c r="L2261" s="12">
        <f>VLOOKUP(train[[#This Row],[Sub-Category]],Análisis_ABC_XYZ[[#Headers],[#Data]],4,FALSE)</f>
        <v>0.49507917887403441</v>
      </c>
    </row>
    <row r="2262" spans="1:12" x14ac:dyDescent="0.35">
      <c r="A2262" s="2">
        <v>42464</v>
      </c>
      <c r="B2262" s="1" t="s">
        <v>79</v>
      </c>
      <c r="C2262" s="1" t="s">
        <v>918</v>
      </c>
      <c r="D2262" s="1" t="s">
        <v>26</v>
      </c>
      <c r="E2262" s="1" t="s">
        <v>363</v>
      </c>
      <c r="F2262" s="18">
        <v>599.98</v>
      </c>
      <c r="G2262" t="s">
        <v>2605</v>
      </c>
      <c r="H2262" s="1">
        <f>IF(COUNTIF(G$2:G2262,G2262)=1,1,0)</f>
        <v>0</v>
      </c>
      <c r="I2262" s="1">
        <v>2</v>
      </c>
      <c r="J2262" s="1">
        <v>0</v>
      </c>
      <c r="K2262" s="1">
        <v>209.99299999999999</v>
      </c>
      <c r="L2262" s="12">
        <f>VLOOKUP(train[[#This Row],[Sub-Category]],Análisis_ABC_XYZ[[#Headers],[#Data]],4,FALSE)</f>
        <v>0.62810530827000832</v>
      </c>
    </row>
    <row r="2263" spans="1:12" x14ac:dyDescent="0.35">
      <c r="A2263" s="2">
        <v>42464</v>
      </c>
      <c r="B2263" s="1" t="s">
        <v>89</v>
      </c>
      <c r="C2263" s="1" t="s">
        <v>864</v>
      </c>
      <c r="D2263" s="1" t="s">
        <v>8</v>
      </c>
      <c r="E2263" s="1" t="s">
        <v>22</v>
      </c>
      <c r="F2263" s="18">
        <v>108.4</v>
      </c>
      <c r="G2263" t="s">
        <v>3010</v>
      </c>
      <c r="H2263" s="1">
        <f>IF(COUNTIF(G$2:G2263,G2263)=1,1,0)</f>
        <v>1</v>
      </c>
      <c r="I2263" s="1">
        <v>2</v>
      </c>
      <c r="J2263" s="1">
        <v>0</v>
      </c>
      <c r="K2263" s="1">
        <v>22.763999999999996</v>
      </c>
      <c r="L2263" s="12">
        <f>VLOOKUP(train[[#This Row],[Sub-Category]],Análisis_ABC_XYZ[[#Headers],[#Data]],4,FALSE)</f>
        <v>0.4595170286641902</v>
      </c>
    </row>
    <row r="2264" spans="1:12" x14ac:dyDescent="0.35">
      <c r="A2264" s="2">
        <v>42464</v>
      </c>
      <c r="B2264" s="1" t="s">
        <v>89</v>
      </c>
      <c r="C2264" s="1" t="s">
        <v>191</v>
      </c>
      <c r="D2264" s="1" t="s">
        <v>14</v>
      </c>
      <c r="E2264" s="1" t="s">
        <v>29</v>
      </c>
      <c r="F2264" s="18">
        <v>82.344000000000008</v>
      </c>
      <c r="G2264" t="s">
        <v>3010</v>
      </c>
      <c r="H2264" s="1">
        <f>IF(COUNTIF(G$2:G2264,G2264)=1,1,0)</f>
        <v>0</v>
      </c>
      <c r="I2264" s="1">
        <v>3</v>
      </c>
      <c r="J2264" s="1">
        <v>0.2</v>
      </c>
      <c r="K2264" s="1">
        <v>27.791100000000004</v>
      </c>
      <c r="L2264" s="12">
        <f>VLOOKUP(train[[#This Row],[Sub-Category]],Análisis_ABC_XYZ[[#Headers],[#Data]],4,FALSE)</f>
        <v>0.46881743173671325</v>
      </c>
    </row>
    <row r="2265" spans="1:12" x14ac:dyDescent="0.35">
      <c r="A2265" s="2">
        <v>42464</v>
      </c>
      <c r="B2265" s="1" t="s">
        <v>79</v>
      </c>
      <c r="C2265" s="1" t="s">
        <v>916</v>
      </c>
      <c r="D2265" s="1" t="s">
        <v>14</v>
      </c>
      <c r="E2265" s="1" t="s">
        <v>29</v>
      </c>
      <c r="F2265" s="18">
        <v>12.76</v>
      </c>
      <c r="G2265" t="s">
        <v>2605</v>
      </c>
      <c r="H2265" s="1">
        <f>IF(COUNTIF(G$2:G2265,G2265)=1,1,0)</f>
        <v>0</v>
      </c>
      <c r="I2265" s="1">
        <v>2</v>
      </c>
      <c r="J2265" s="1">
        <v>0</v>
      </c>
      <c r="K2265" s="1">
        <v>5.8695999999999993</v>
      </c>
      <c r="L2265" s="12">
        <f>VLOOKUP(train[[#This Row],[Sub-Category]],Análisis_ABC_XYZ[[#Headers],[#Data]],4,FALSE)</f>
        <v>0.46881743173671325</v>
      </c>
    </row>
    <row r="2266" spans="1:12" x14ac:dyDescent="0.35">
      <c r="A2266" s="2">
        <v>42464</v>
      </c>
      <c r="B2266" s="1" t="s">
        <v>89</v>
      </c>
      <c r="C2266" s="1" t="s">
        <v>863</v>
      </c>
      <c r="D2266" s="1" t="s">
        <v>14</v>
      </c>
      <c r="E2266" s="1" t="s">
        <v>24</v>
      </c>
      <c r="F2266" s="18">
        <v>11.16</v>
      </c>
      <c r="G2266" t="s">
        <v>3010</v>
      </c>
      <c r="H2266" s="1">
        <f>IF(COUNTIF(G$2:G2266,G2266)=1,1,0)</f>
        <v>0</v>
      </c>
      <c r="I2266" s="1">
        <v>2</v>
      </c>
      <c r="J2266" s="1">
        <v>0</v>
      </c>
      <c r="K2266" s="1">
        <v>4.3524000000000003</v>
      </c>
      <c r="L2266" s="12">
        <f>VLOOKUP(train[[#This Row],[Sub-Category]],Análisis_ABC_XYZ[[#Headers],[#Data]],4,FALSE)</f>
        <v>0.45632477063632687</v>
      </c>
    </row>
    <row r="2267" spans="1:12" x14ac:dyDescent="0.35">
      <c r="A2267" s="2">
        <v>42464</v>
      </c>
      <c r="B2267" s="1" t="s">
        <v>79</v>
      </c>
      <c r="C2267" s="1" t="s">
        <v>917</v>
      </c>
      <c r="D2267" s="1" t="s">
        <v>26</v>
      </c>
      <c r="E2267" s="1" t="s">
        <v>27</v>
      </c>
      <c r="F2267" s="18">
        <v>10.95</v>
      </c>
      <c r="G2267" t="s">
        <v>2605</v>
      </c>
      <c r="H2267" s="1">
        <f>IF(COUNTIF(G$2:G2267,G2267)=1,1,0)</f>
        <v>0</v>
      </c>
      <c r="I2267" s="1">
        <v>1</v>
      </c>
      <c r="J2267" s="1">
        <v>0</v>
      </c>
      <c r="K2267" s="1">
        <v>0.43799999999999883</v>
      </c>
      <c r="L2267" s="12">
        <f>VLOOKUP(train[[#This Row],[Sub-Category]],Análisis_ABC_XYZ[[#Headers],[#Data]],4,FALSE)</f>
        <v>0.41105220110552465</v>
      </c>
    </row>
    <row r="2268" spans="1:12" x14ac:dyDescent="0.35">
      <c r="A2268" s="2">
        <v>42464</v>
      </c>
      <c r="B2268" s="1" t="s">
        <v>89</v>
      </c>
      <c r="C2268" s="1" t="s">
        <v>865</v>
      </c>
      <c r="D2268" s="1" t="s">
        <v>14</v>
      </c>
      <c r="E2268" s="1" t="s">
        <v>29</v>
      </c>
      <c r="F2268" s="18">
        <v>9.0879999999999992</v>
      </c>
      <c r="G2268" t="s">
        <v>3010</v>
      </c>
      <c r="H2268" s="1">
        <f>IF(COUNTIF(G$2:G2268,G2268)=1,1,0)</f>
        <v>0</v>
      </c>
      <c r="I2268" s="1">
        <v>4</v>
      </c>
      <c r="J2268" s="1">
        <v>0.2</v>
      </c>
      <c r="K2268" s="1">
        <v>3.2944</v>
      </c>
      <c r="L2268" s="12">
        <f>VLOOKUP(train[[#This Row],[Sub-Category]],Análisis_ABC_XYZ[[#Headers],[#Data]],4,FALSE)</f>
        <v>0.46881743173671325</v>
      </c>
    </row>
    <row r="2269" spans="1:12" x14ac:dyDescent="0.35">
      <c r="A2269" s="2">
        <v>42464</v>
      </c>
      <c r="B2269" s="1" t="s">
        <v>79</v>
      </c>
      <c r="C2269" s="1" t="s">
        <v>915</v>
      </c>
      <c r="D2269" s="1" t="s">
        <v>14</v>
      </c>
      <c r="E2269" s="1" t="s">
        <v>91</v>
      </c>
      <c r="F2269" s="18">
        <v>5.84</v>
      </c>
      <c r="G2269" t="s">
        <v>2605</v>
      </c>
      <c r="H2269" s="1">
        <f>IF(COUNTIF(G$2:G2269,G2269)=1,1,0)</f>
        <v>0</v>
      </c>
      <c r="I2269" s="1">
        <v>2</v>
      </c>
      <c r="J2269" s="1">
        <v>0</v>
      </c>
      <c r="K2269" s="1">
        <v>2.6279999999999997</v>
      </c>
      <c r="L2269" s="12">
        <f>VLOOKUP(train[[#This Row],[Sub-Category]],Análisis_ABC_XYZ[[#Headers],[#Data]],4,FALSE)</f>
        <v>0.51168203684699509</v>
      </c>
    </row>
    <row r="2270" spans="1:12" x14ac:dyDescent="0.35">
      <c r="A2270" s="2">
        <v>42465</v>
      </c>
      <c r="B2270" s="1" t="s">
        <v>12</v>
      </c>
      <c r="C2270" s="1" t="s">
        <v>940</v>
      </c>
      <c r="D2270" s="1" t="s">
        <v>8</v>
      </c>
      <c r="E2270" s="1" t="s">
        <v>11</v>
      </c>
      <c r="F2270" s="18">
        <v>892.22400000000005</v>
      </c>
      <c r="G2270" t="s">
        <v>6821</v>
      </c>
      <c r="H2270" s="1">
        <f>IF(COUNTIF(G$2:G2270,G2270)=1,1,0)</f>
        <v>1</v>
      </c>
      <c r="I2270" s="1">
        <v>3</v>
      </c>
      <c r="J2270" s="1">
        <v>0.2</v>
      </c>
      <c r="K2270" s="1">
        <v>89.222400000000022</v>
      </c>
      <c r="L2270" s="12">
        <f>VLOOKUP(train[[#This Row],[Sub-Category]],Análisis_ABC_XYZ[[#Headers],[#Data]],4,FALSE)</f>
        <v>0.46529189879902266</v>
      </c>
    </row>
    <row r="2271" spans="1:12" x14ac:dyDescent="0.35">
      <c r="A2271" s="2">
        <v>42465</v>
      </c>
      <c r="B2271" s="1" t="s">
        <v>52</v>
      </c>
      <c r="C2271" s="1" t="s">
        <v>784</v>
      </c>
      <c r="D2271" s="1" t="s">
        <v>14</v>
      </c>
      <c r="E2271" s="1" t="s">
        <v>20</v>
      </c>
      <c r="F2271" s="18">
        <v>563.80799999999999</v>
      </c>
      <c r="G2271" t="s">
        <v>3331</v>
      </c>
      <c r="H2271" s="1">
        <f>IF(COUNTIF(G$2:G2271,G2271)=1,1,0)</f>
        <v>1</v>
      </c>
      <c r="I2271" s="1">
        <v>4</v>
      </c>
      <c r="J2271" s="1">
        <v>0.2</v>
      </c>
      <c r="K2271" s="1">
        <v>21.142799999999966</v>
      </c>
      <c r="L2271" s="12">
        <f>VLOOKUP(train[[#This Row],[Sub-Category]],Análisis_ABC_XYZ[[#Headers],[#Data]],4,FALSE)</f>
        <v>0.44610841445725197</v>
      </c>
    </row>
    <row r="2272" spans="1:12" x14ac:dyDescent="0.35">
      <c r="A2272" s="2">
        <v>42465</v>
      </c>
      <c r="B2272" s="1" t="s">
        <v>52</v>
      </c>
      <c r="C2272" s="1" t="s">
        <v>1375</v>
      </c>
      <c r="D2272" s="1" t="s">
        <v>8</v>
      </c>
      <c r="E2272" s="1" t="s">
        <v>22</v>
      </c>
      <c r="F2272" s="18">
        <v>547.13599999999997</v>
      </c>
      <c r="G2272" t="s">
        <v>3331</v>
      </c>
      <c r="H2272" s="1">
        <f>IF(COUNTIF(G$2:G2272,G2272)=1,1,0)</f>
        <v>0</v>
      </c>
      <c r="I2272" s="1">
        <v>4</v>
      </c>
      <c r="J2272" s="1">
        <v>0.2</v>
      </c>
      <c r="K2272" s="1">
        <v>-68.392000000000053</v>
      </c>
      <c r="L2272" s="12">
        <f>VLOOKUP(train[[#This Row],[Sub-Category]],Análisis_ABC_XYZ[[#Headers],[#Data]],4,FALSE)</f>
        <v>0.4595170286641902</v>
      </c>
    </row>
    <row r="2273" spans="1:12" x14ac:dyDescent="0.35">
      <c r="A2273" s="2">
        <v>42465</v>
      </c>
      <c r="B2273" s="1" t="s">
        <v>52</v>
      </c>
      <c r="C2273" s="1" t="s">
        <v>1673</v>
      </c>
      <c r="D2273" s="1" t="s">
        <v>8</v>
      </c>
      <c r="E2273" s="1" t="s">
        <v>9</v>
      </c>
      <c r="F2273" s="18">
        <v>352.45</v>
      </c>
      <c r="G2273" t="s">
        <v>3331</v>
      </c>
      <c r="H2273" s="1">
        <f>IF(COUNTIF(G$2:G2273,G2273)=1,1,0)</f>
        <v>0</v>
      </c>
      <c r="I2273" s="1">
        <v>5</v>
      </c>
      <c r="J2273" s="1">
        <v>0.5</v>
      </c>
      <c r="K2273" s="1">
        <v>-211.47</v>
      </c>
      <c r="L2273" s="12">
        <f>VLOOKUP(train[[#This Row],[Sub-Category]],Análisis_ABC_XYZ[[#Headers],[#Data]],4,FALSE)</f>
        <v>0.5176847302647779</v>
      </c>
    </row>
    <row r="2274" spans="1:12" x14ac:dyDescent="0.35">
      <c r="A2274" s="2">
        <v>42465</v>
      </c>
      <c r="B2274" s="1" t="s">
        <v>37</v>
      </c>
      <c r="C2274" s="1" t="s">
        <v>142</v>
      </c>
      <c r="D2274" s="1" t="s">
        <v>26</v>
      </c>
      <c r="E2274" s="1" t="s">
        <v>56</v>
      </c>
      <c r="F2274" s="18">
        <v>239.94</v>
      </c>
      <c r="G2274" t="s">
        <v>3788</v>
      </c>
      <c r="H2274" s="1">
        <f>IF(COUNTIF(G$2:G2274,G2274)=1,1,0)</f>
        <v>1</v>
      </c>
      <c r="I2274" s="1">
        <v>6</v>
      </c>
      <c r="J2274" s="1">
        <v>0</v>
      </c>
      <c r="K2274" s="1">
        <v>26.393399999999986</v>
      </c>
      <c r="L2274" s="12">
        <f>VLOOKUP(train[[#This Row],[Sub-Category]],Análisis_ABC_XYZ[[#Headers],[#Data]],4,FALSE)</f>
        <v>0.52062335344040378</v>
      </c>
    </row>
    <row r="2275" spans="1:12" x14ac:dyDescent="0.35">
      <c r="A2275" s="2">
        <v>42465</v>
      </c>
      <c r="B2275" s="1" t="s">
        <v>111</v>
      </c>
      <c r="C2275" s="1" t="s">
        <v>163</v>
      </c>
      <c r="D2275" s="1" t="s">
        <v>14</v>
      </c>
      <c r="E2275" s="1" t="s">
        <v>29</v>
      </c>
      <c r="F2275" s="18">
        <v>157.79400000000004</v>
      </c>
      <c r="G2275" t="s">
        <v>6500</v>
      </c>
      <c r="H2275" s="1">
        <f>IF(COUNTIF(G$2:G2275,G2275)=1,1,0)</f>
        <v>1</v>
      </c>
      <c r="I2275" s="1">
        <v>1</v>
      </c>
      <c r="J2275" s="1">
        <v>0.7</v>
      </c>
      <c r="K2275" s="1">
        <v>-115.71559999999999</v>
      </c>
      <c r="L2275" s="12">
        <f>VLOOKUP(train[[#This Row],[Sub-Category]],Análisis_ABC_XYZ[[#Headers],[#Data]],4,FALSE)</f>
        <v>0.46881743173671325</v>
      </c>
    </row>
    <row r="2276" spans="1:12" x14ac:dyDescent="0.35">
      <c r="A2276" s="2">
        <v>42465</v>
      </c>
      <c r="B2276" s="1" t="s">
        <v>52</v>
      </c>
      <c r="C2276" s="1" t="s">
        <v>1367</v>
      </c>
      <c r="D2276" s="1" t="s">
        <v>14</v>
      </c>
      <c r="E2276" s="1" t="s">
        <v>31</v>
      </c>
      <c r="F2276" s="18">
        <v>98.111999999999995</v>
      </c>
      <c r="G2276" t="s">
        <v>3331</v>
      </c>
      <c r="H2276" s="1">
        <f>IF(COUNTIF(G$2:G2276,G2276)=1,1,0)</f>
        <v>0</v>
      </c>
      <c r="I2276" s="1">
        <v>7</v>
      </c>
      <c r="J2276" s="1">
        <v>0.2</v>
      </c>
      <c r="K2276" s="1">
        <v>18.396000000000001</v>
      </c>
      <c r="L2276" s="12">
        <f>VLOOKUP(train[[#This Row],[Sub-Category]],Análisis_ABC_XYZ[[#Headers],[#Data]],4,FALSE)</f>
        <v>0.49507917887403441</v>
      </c>
    </row>
    <row r="2277" spans="1:12" x14ac:dyDescent="0.35">
      <c r="A2277" s="2">
        <v>42465</v>
      </c>
      <c r="B2277" s="1" t="s">
        <v>52</v>
      </c>
      <c r="C2277" s="1" t="s">
        <v>150</v>
      </c>
      <c r="D2277" s="1" t="s">
        <v>26</v>
      </c>
      <c r="E2277" s="1" t="s">
        <v>27</v>
      </c>
      <c r="F2277" s="18">
        <v>41.988</v>
      </c>
      <c r="G2277" t="s">
        <v>3331</v>
      </c>
      <c r="H2277" s="1">
        <f>IF(COUNTIF(G$2:G2277,G2277)=1,1,0)</f>
        <v>0</v>
      </c>
      <c r="I2277" s="1">
        <v>2</v>
      </c>
      <c r="J2277" s="1">
        <v>0.4</v>
      </c>
      <c r="K2277" s="1">
        <v>-9.7972000000000037</v>
      </c>
      <c r="L2277" s="12">
        <f>VLOOKUP(train[[#This Row],[Sub-Category]],Análisis_ABC_XYZ[[#Headers],[#Data]],4,FALSE)</f>
        <v>0.41105220110552465</v>
      </c>
    </row>
    <row r="2278" spans="1:12" x14ac:dyDescent="0.35">
      <c r="A2278" s="2">
        <v>42465</v>
      </c>
      <c r="B2278" s="1" t="s">
        <v>52</v>
      </c>
      <c r="C2278" s="1" t="s">
        <v>703</v>
      </c>
      <c r="D2278" s="1" t="s">
        <v>14</v>
      </c>
      <c r="E2278" s="1" t="s">
        <v>15</v>
      </c>
      <c r="F2278" s="18">
        <v>23.904000000000003</v>
      </c>
      <c r="G2278" t="s">
        <v>5744</v>
      </c>
      <c r="H2278" s="1">
        <f>IF(COUNTIF(G$2:G2278,G2278)=1,1,0)</f>
        <v>1</v>
      </c>
      <c r="I2278" s="1">
        <v>6</v>
      </c>
      <c r="J2278" s="1">
        <v>0.2</v>
      </c>
      <c r="K2278" s="1">
        <v>7.7687999999999988</v>
      </c>
      <c r="L2278" s="12">
        <f>VLOOKUP(train[[#This Row],[Sub-Category]],Análisis_ABC_XYZ[[#Headers],[#Data]],4,FALSE)</f>
        <v>0.4647369236065339</v>
      </c>
    </row>
    <row r="2279" spans="1:12" x14ac:dyDescent="0.35">
      <c r="A2279" s="2">
        <v>42465</v>
      </c>
      <c r="B2279" s="1" t="s">
        <v>37</v>
      </c>
      <c r="C2279" s="1" t="s">
        <v>1774</v>
      </c>
      <c r="D2279" s="1" t="s">
        <v>14</v>
      </c>
      <c r="E2279" s="1" t="s">
        <v>24</v>
      </c>
      <c r="F2279" s="18">
        <v>23.84</v>
      </c>
      <c r="G2279" t="s">
        <v>3788</v>
      </c>
      <c r="H2279" s="1">
        <f>IF(COUNTIF(G$2:G2279,G2279)=1,1,0)</f>
        <v>0</v>
      </c>
      <c r="I2279" s="1">
        <v>8</v>
      </c>
      <c r="J2279" s="1">
        <v>0</v>
      </c>
      <c r="K2279" s="1">
        <v>6.4368000000000016</v>
      </c>
      <c r="L2279" s="12">
        <f>VLOOKUP(train[[#This Row],[Sub-Category]],Análisis_ABC_XYZ[[#Headers],[#Data]],4,FALSE)</f>
        <v>0.45632477063632687</v>
      </c>
    </row>
    <row r="2280" spans="1:12" x14ac:dyDescent="0.35">
      <c r="A2280" s="2">
        <v>42465</v>
      </c>
      <c r="B2280" s="1" t="s">
        <v>52</v>
      </c>
      <c r="C2280" s="1" t="s">
        <v>564</v>
      </c>
      <c r="D2280" s="1" t="s">
        <v>26</v>
      </c>
      <c r="E2280" s="1" t="s">
        <v>27</v>
      </c>
      <c r="F2280" s="18">
        <v>14.850000000000001</v>
      </c>
      <c r="G2280" t="s">
        <v>3331</v>
      </c>
      <c r="H2280" s="1">
        <f>IF(COUNTIF(G$2:G2280,G2280)=1,1,0)</f>
        <v>0</v>
      </c>
      <c r="I2280" s="1">
        <v>5</v>
      </c>
      <c r="J2280" s="1">
        <v>0.4</v>
      </c>
      <c r="K2280" s="1">
        <v>-3.2175000000000002</v>
      </c>
      <c r="L2280" s="12">
        <f>VLOOKUP(train[[#This Row],[Sub-Category]],Análisis_ABC_XYZ[[#Headers],[#Data]],4,FALSE)</f>
        <v>0.41105220110552465</v>
      </c>
    </row>
    <row r="2281" spans="1:12" x14ac:dyDescent="0.35">
      <c r="A2281" s="2">
        <v>42465</v>
      </c>
      <c r="B2281" s="1" t="s">
        <v>52</v>
      </c>
      <c r="C2281" s="1" t="s">
        <v>911</v>
      </c>
      <c r="D2281" s="1" t="s">
        <v>14</v>
      </c>
      <c r="E2281" s="1" t="s">
        <v>29</v>
      </c>
      <c r="F2281" s="18">
        <v>10.428000000000001</v>
      </c>
      <c r="G2281" t="s">
        <v>3331</v>
      </c>
      <c r="H2281" s="1">
        <f>IF(COUNTIF(G$2:G2281,G2281)=1,1,0)</f>
        <v>0</v>
      </c>
      <c r="I2281" s="1">
        <v>4</v>
      </c>
      <c r="J2281" s="1">
        <v>0.7</v>
      </c>
      <c r="K2281" s="1">
        <v>-6.9519999999999982</v>
      </c>
      <c r="L2281" s="12">
        <f>VLOOKUP(train[[#This Row],[Sub-Category]],Análisis_ABC_XYZ[[#Headers],[#Data]],4,FALSE)</f>
        <v>0.46881743173671325</v>
      </c>
    </row>
    <row r="2282" spans="1:12" x14ac:dyDescent="0.35">
      <c r="A2282" s="2">
        <v>42465</v>
      </c>
      <c r="B2282" s="1" t="s">
        <v>52</v>
      </c>
      <c r="C2282" s="1" t="s">
        <v>1251</v>
      </c>
      <c r="D2282" s="1" t="s">
        <v>8</v>
      </c>
      <c r="E2282" s="1" t="s">
        <v>22</v>
      </c>
      <c r="F2282" s="18">
        <v>7.5840000000000005</v>
      </c>
      <c r="G2282" t="s">
        <v>3331</v>
      </c>
      <c r="H2282" s="1">
        <f>IF(COUNTIF(G$2:G2282,G2282)=1,1,0)</f>
        <v>0</v>
      </c>
      <c r="I2282" s="1">
        <v>1</v>
      </c>
      <c r="J2282" s="1">
        <v>0.2</v>
      </c>
      <c r="K2282" s="1">
        <v>2.37</v>
      </c>
      <c r="L2282" s="12">
        <f>VLOOKUP(train[[#This Row],[Sub-Category]],Análisis_ABC_XYZ[[#Headers],[#Data]],4,FALSE)</f>
        <v>0.4595170286641902</v>
      </c>
    </row>
    <row r="2283" spans="1:12" x14ac:dyDescent="0.35">
      <c r="A2283" s="2">
        <v>42466</v>
      </c>
      <c r="B2283" s="1" t="s">
        <v>39</v>
      </c>
      <c r="C2283" s="1" t="s">
        <v>1436</v>
      </c>
      <c r="D2283" s="1" t="s">
        <v>26</v>
      </c>
      <c r="E2283" s="1" t="s">
        <v>56</v>
      </c>
      <c r="F2283" s="18">
        <v>25.488</v>
      </c>
      <c r="G2283" t="s">
        <v>2036</v>
      </c>
      <c r="H2283" s="1">
        <f>IF(COUNTIF(G$2:G2283,G2283)=1,1,0)</f>
        <v>1</v>
      </c>
      <c r="I2283" s="1">
        <v>2</v>
      </c>
      <c r="J2283" s="1">
        <v>0.2</v>
      </c>
      <c r="K2283" s="1">
        <v>4.4603999999999999</v>
      </c>
      <c r="L2283" s="12">
        <f>VLOOKUP(train[[#This Row],[Sub-Category]],Análisis_ABC_XYZ[[#Headers],[#Data]],4,FALSE)</f>
        <v>0.52062335344040378</v>
      </c>
    </row>
    <row r="2284" spans="1:12" x14ac:dyDescent="0.35">
      <c r="A2284" s="2">
        <v>42466</v>
      </c>
      <c r="B2284" s="1" t="s">
        <v>34</v>
      </c>
      <c r="C2284" s="1" t="s">
        <v>745</v>
      </c>
      <c r="D2284" s="1" t="s">
        <v>14</v>
      </c>
      <c r="E2284" s="1" t="s">
        <v>36</v>
      </c>
      <c r="F2284" s="18">
        <v>47.952000000000005</v>
      </c>
      <c r="G2284" t="s">
        <v>6094</v>
      </c>
      <c r="H2284" s="1">
        <f>IF(COUNTIF(G$2:G2284,G2284)=1,1,0)</f>
        <v>1</v>
      </c>
      <c r="I2284" s="1">
        <v>3</v>
      </c>
      <c r="J2284" s="1">
        <v>0.2</v>
      </c>
      <c r="K2284" s="1">
        <v>16.183799999999998</v>
      </c>
      <c r="L2284" s="12">
        <f>VLOOKUP(train[[#This Row],[Sub-Category]],Análisis_ABC_XYZ[[#Headers],[#Data]],4,FALSE)</f>
        <v>0.43613829632717294</v>
      </c>
    </row>
    <row r="2285" spans="1:12" x14ac:dyDescent="0.35">
      <c r="A2285" s="2">
        <v>42466</v>
      </c>
      <c r="B2285" s="1" t="s">
        <v>39</v>
      </c>
      <c r="C2285" s="1" t="s">
        <v>576</v>
      </c>
      <c r="D2285" s="1" t="s">
        <v>14</v>
      </c>
      <c r="E2285" s="1" t="s">
        <v>24</v>
      </c>
      <c r="F2285" s="18">
        <v>42.047999999999995</v>
      </c>
      <c r="G2285" t="s">
        <v>2036</v>
      </c>
      <c r="H2285" s="1">
        <f>IF(COUNTIF(G$2:G2285,G2285)=1,1,0)</f>
        <v>0</v>
      </c>
      <c r="I2285" s="1">
        <v>9</v>
      </c>
      <c r="J2285" s="1">
        <v>0.2</v>
      </c>
      <c r="K2285" s="1">
        <v>5.2559999999999985</v>
      </c>
      <c r="L2285" s="12">
        <f>VLOOKUP(train[[#This Row],[Sub-Category]],Análisis_ABC_XYZ[[#Headers],[#Data]],4,FALSE)</f>
        <v>0.45632477063632687</v>
      </c>
    </row>
    <row r="2286" spans="1:12" x14ac:dyDescent="0.35">
      <c r="A2286" s="2">
        <v>42466</v>
      </c>
      <c r="B2286" s="1" t="s">
        <v>39</v>
      </c>
      <c r="C2286" s="1" t="s">
        <v>1300</v>
      </c>
      <c r="D2286" s="1" t="s">
        <v>14</v>
      </c>
      <c r="E2286" s="1" t="s">
        <v>29</v>
      </c>
      <c r="F2286" s="18">
        <v>9.6479999999999961</v>
      </c>
      <c r="G2286" t="s">
        <v>2036</v>
      </c>
      <c r="H2286" s="1">
        <f>IF(COUNTIF(G$2:G2286,G2286)=1,1,0)</f>
        <v>0</v>
      </c>
      <c r="I2286" s="1">
        <v>6</v>
      </c>
      <c r="J2286" s="1">
        <v>0.8</v>
      </c>
      <c r="K2286" s="1">
        <v>-16.884</v>
      </c>
      <c r="L2286" s="12">
        <f>VLOOKUP(train[[#This Row],[Sub-Category]],Análisis_ABC_XYZ[[#Headers],[#Data]],4,FALSE)</f>
        <v>0.46881743173671325</v>
      </c>
    </row>
    <row r="2287" spans="1:12" x14ac:dyDescent="0.35">
      <c r="A2287" s="2">
        <v>42466</v>
      </c>
      <c r="B2287" s="1" t="s">
        <v>39</v>
      </c>
      <c r="C2287" s="1" t="s">
        <v>1117</v>
      </c>
      <c r="D2287" s="1" t="s">
        <v>14</v>
      </c>
      <c r="E2287" s="1" t="s">
        <v>36</v>
      </c>
      <c r="F2287" s="18">
        <v>7.9680000000000009</v>
      </c>
      <c r="G2287" t="s">
        <v>2036</v>
      </c>
      <c r="H2287" s="1">
        <f>IF(COUNTIF(G$2:G2287,G2287)=1,1,0)</f>
        <v>0</v>
      </c>
      <c r="I2287" s="1">
        <v>2</v>
      </c>
      <c r="J2287" s="1">
        <v>0.2</v>
      </c>
      <c r="K2287" s="1">
        <v>2.8884000000000007</v>
      </c>
      <c r="L2287" s="12">
        <f>VLOOKUP(train[[#This Row],[Sub-Category]],Análisis_ABC_XYZ[[#Headers],[#Data]],4,FALSE)</f>
        <v>0.43613829632717294</v>
      </c>
    </row>
    <row r="2288" spans="1:12" x14ac:dyDescent="0.35">
      <c r="A2288" s="2">
        <v>42466</v>
      </c>
      <c r="B2288" s="1" t="s">
        <v>39</v>
      </c>
      <c r="C2288" s="1" t="s">
        <v>1090</v>
      </c>
      <c r="D2288" s="1" t="s">
        <v>14</v>
      </c>
      <c r="E2288" s="1" t="s">
        <v>29</v>
      </c>
      <c r="F2288" s="18">
        <v>6.8999999999999986</v>
      </c>
      <c r="G2288" t="s">
        <v>2036</v>
      </c>
      <c r="H2288" s="1">
        <f>IF(COUNTIF(G$2:G2288,G2288)=1,1,0)</f>
        <v>0</v>
      </c>
      <c r="I2288" s="1">
        <v>3</v>
      </c>
      <c r="J2288" s="1">
        <v>0.8</v>
      </c>
      <c r="K2288" s="1">
        <v>-12.075000000000003</v>
      </c>
      <c r="L2288" s="12">
        <f>VLOOKUP(train[[#This Row],[Sub-Category]],Análisis_ABC_XYZ[[#Headers],[#Data]],4,FALSE)</f>
        <v>0.46881743173671325</v>
      </c>
    </row>
    <row r="2289" spans="1:12" x14ac:dyDescent="0.35">
      <c r="A2289" s="2">
        <v>42467</v>
      </c>
      <c r="B2289" s="1" t="s">
        <v>39</v>
      </c>
      <c r="C2289" s="1" t="s">
        <v>1435</v>
      </c>
      <c r="D2289" s="1" t="s">
        <v>14</v>
      </c>
      <c r="E2289" s="1" t="s">
        <v>31</v>
      </c>
      <c r="F2289" s="18">
        <v>463.24799999999988</v>
      </c>
      <c r="G2289" t="s">
        <v>6716</v>
      </c>
      <c r="H2289" s="1">
        <f>IF(COUNTIF(G$2:G2289,G2289)=1,1,0)</f>
        <v>1</v>
      </c>
      <c r="I2289" s="1">
        <v>8</v>
      </c>
      <c r="J2289" s="1">
        <v>0.8</v>
      </c>
      <c r="K2289" s="1">
        <v>-1181.2824000000003</v>
      </c>
      <c r="L2289" s="12">
        <f>VLOOKUP(train[[#This Row],[Sub-Category]],Análisis_ABC_XYZ[[#Headers],[#Data]],4,FALSE)</f>
        <v>0.49507917887403441</v>
      </c>
    </row>
    <row r="2290" spans="1:12" x14ac:dyDescent="0.35">
      <c r="A2290" s="2">
        <v>42467</v>
      </c>
      <c r="B2290" s="1" t="s">
        <v>39</v>
      </c>
      <c r="C2290" s="1" t="s">
        <v>721</v>
      </c>
      <c r="D2290" s="1" t="s">
        <v>26</v>
      </c>
      <c r="E2290" s="1" t="s">
        <v>56</v>
      </c>
      <c r="F2290" s="18">
        <v>383.952</v>
      </c>
      <c r="G2290" t="s">
        <v>6716</v>
      </c>
      <c r="H2290" s="1">
        <f>IF(COUNTIF(G$2:G2290,G2290)=1,1,0)</f>
        <v>0</v>
      </c>
      <c r="I2290" s="1">
        <v>6</v>
      </c>
      <c r="J2290" s="1">
        <v>0.2</v>
      </c>
      <c r="K2290" s="1">
        <v>47.993999999999971</v>
      </c>
      <c r="L2290" s="12">
        <f>VLOOKUP(train[[#This Row],[Sub-Category]],Análisis_ABC_XYZ[[#Headers],[#Data]],4,FALSE)</f>
        <v>0.52062335344040378</v>
      </c>
    </row>
    <row r="2291" spans="1:12" x14ac:dyDescent="0.35">
      <c r="A2291" s="2">
        <v>42467</v>
      </c>
      <c r="B2291" s="1" t="s">
        <v>89</v>
      </c>
      <c r="C2291" s="1" t="s">
        <v>1076</v>
      </c>
      <c r="D2291" s="1" t="s">
        <v>14</v>
      </c>
      <c r="E2291" s="1" t="s">
        <v>36</v>
      </c>
      <c r="F2291" s="18">
        <v>25.92</v>
      </c>
      <c r="G2291" t="s">
        <v>3733</v>
      </c>
      <c r="H2291" s="1">
        <f>IF(COUNTIF(G$2:G2291,G2291)=1,1,0)</f>
        <v>1</v>
      </c>
      <c r="I2291" s="1">
        <v>4</v>
      </c>
      <c r="J2291" s="1">
        <v>0</v>
      </c>
      <c r="K2291" s="1">
        <v>12.441600000000001</v>
      </c>
      <c r="L2291" s="12">
        <f>VLOOKUP(train[[#This Row],[Sub-Category]],Análisis_ABC_XYZ[[#Headers],[#Data]],4,FALSE)</f>
        <v>0.43613829632717294</v>
      </c>
    </row>
    <row r="2292" spans="1:12" x14ac:dyDescent="0.35">
      <c r="A2292" s="2">
        <v>42467</v>
      </c>
      <c r="B2292" s="1" t="s">
        <v>89</v>
      </c>
      <c r="C2292" s="1" t="s">
        <v>1078</v>
      </c>
      <c r="D2292" s="1" t="s">
        <v>14</v>
      </c>
      <c r="E2292" s="1" t="s">
        <v>20</v>
      </c>
      <c r="F2292" s="18">
        <v>22.58</v>
      </c>
      <c r="G2292" t="s">
        <v>3733</v>
      </c>
      <c r="H2292" s="1">
        <f>IF(COUNTIF(G$2:G2292,G2292)=1,1,0)</f>
        <v>0</v>
      </c>
      <c r="I2292" s="1">
        <v>2</v>
      </c>
      <c r="J2292" s="1">
        <v>0</v>
      </c>
      <c r="K2292" s="1">
        <v>5.8707999999999991</v>
      </c>
      <c r="L2292" s="12">
        <f>VLOOKUP(train[[#This Row],[Sub-Category]],Análisis_ABC_XYZ[[#Headers],[#Data]],4,FALSE)</f>
        <v>0.44610841445725197</v>
      </c>
    </row>
    <row r="2293" spans="1:12" x14ac:dyDescent="0.35">
      <c r="A2293" s="2">
        <v>42467</v>
      </c>
      <c r="B2293" s="1" t="s">
        <v>52</v>
      </c>
      <c r="C2293" s="1" t="s">
        <v>627</v>
      </c>
      <c r="D2293" s="1" t="s">
        <v>14</v>
      </c>
      <c r="E2293" s="1" t="s">
        <v>24</v>
      </c>
      <c r="F2293" s="18">
        <v>11.736000000000001</v>
      </c>
      <c r="G2293" t="s">
        <v>5254</v>
      </c>
      <c r="H2293" s="1">
        <f>IF(COUNTIF(G$2:G2293,G2293)=1,1,0)</f>
        <v>1</v>
      </c>
      <c r="I2293" s="1">
        <v>3</v>
      </c>
      <c r="J2293" s="1">
        <v>0.2</v>
      </c>
      <c r="K2293" s="1">
        <v>1.0268999999999999</v>
      </c>
      <c r="L2293" s="12">
        <f>VLOOKUP(train[[#This Row],[Sub-Category]],Análisis_ABC_XYZ[[#Headers],[#Data]],4,FALSE)</f>
        <v>0.45632477063632687</v>
      </c>
    </row>
    <row r="2294" spans="1:12" x14ac:dyDescent="0.35">
      <c r="A2294" s="2">
        <v>42469</v>
      </c>
      <c r="B2294" s="1" t="s">
        <v>229</v>
      </c>
      <c r="C2294" s="1" t="s">
        <v>596</v>
      </c>
      <c r="D2294" s="1" t="s">
        <v>14</v>
      </c>
      <c r="E2294" s="1" t="s">
        <v>31</v>
      </c>
      <c r="F2294" s="18">
        <v>370.14</v>
      </c>
      <c r="G2294" t="s">
        <v>5974</v>
      </c>
      <c r="H2294" s="1">
        <f>IF(COUNTIF(G$2:G2294,G2294)=1,1,0)</f>
        <v>1</v>
      </c>
      <c r="I2294" s="1">
        <v>3</v>
      </c>
      <c r="J2294" s="1">
        <v>0</v>
      </c>
      <c r="K2294" s="1">
        <v>144.3546</v>
      </c>
      <c r="L2294" s="12">
        <f>VLOOKUP(train[[#This Row],[Sub-Category]],Análisis_ABC_XYZ[[#Headers],[#Data]],4,FALSE)</f>
        <v>0.49507917887403441</v>
      </c>
    </row>
    <row r="2295" spans="1:12" x14ac:dyDescent="0.35">
      <c r="A2295" s="2">
        <v>42469</v>
      </c>
      <c r="B2295" s="1" t="s">
        <v>12</v>
      </c>
      <c r="C2295" s="1" t="s">
        <v>648</v>
      </c>
      <c r="D2295" s="1" t="s">
        <v>8</v>
      </c>
      <c r="E2295" s="1" t="s">
        <v>18</v>
      </c>
      <c r="F2295" s="18">
        <v>369.91200000000003</v>
      </c>
      <c r="G2295" t="s">
        <v>6710</v>
      </c>
      <c r="H2295" s="1">
        <f>IF(COUNTIF(G$2:G2295,G2295)=1,1,0)</f>
        <v>1</v>
      </c>
      <c r="I2295" s="1">
        <v>3</v>
      </c>
      <c r="J2295" s="1">
        <v>0.2</v>
      </c>
      <c r="K2295" s="1">
        <v>-13.871700000000047</v>
      </c>
      <c r="L2295" s="12">
        <f>VLOOKUP(train[[#This Row],[Sub-Category]],Análisis_ABC_XYZ[[#Headers],[#Data]],4,FALSE)</f>
        <v>0.55975208308209756</v>
      </c>
    </row>
    <row r="2296" spans="1:12" x14ac:dyDescent="0.35">
      <c r="A2296" s="2">
        <v>42469</v>
      </c>
      <c r="B2296" s="1" t="s">
        <v>89</v>
      </c>
      <c r="C2296" s="1" t="s">
        <v>1266</v>
      </c>
      <c r="D2296" s="1" t="s">
        <v>14</v>
      </c>
      <c r="E2296" s="1" t="s">
        <v>20</v>
      </c>
      <c r="F2296" s="18">
        <v>17.940000000000001</v>
      </c>
      <c r="G2296" t="s">
        <v>3525</v>
      </c>
      <c r="H2296" s="1">
        <f>IF(COUNTIF(G$2:G2296,G2296)=1,1,0)</f>
        <v>1</v>
      </c>
      <c r="I2296" s="1">
        <v>3</v>
      </c>
      <c r="J2296" s="1">
        <v>0</v>
      </c>
      <c r="K2296" s="1">
        <v>3.0497999999999985</v>
      </c>
      <c r="L2296" s="12">
        <f>VLOOKUP(train[[#This Row],[Sub-Category]],Análisis_ABC_XYZ[[#Headers],[#Data]],4,FALSE)</f>
        <v>0.44610841445725197</v>
      </c>
    </row>
    <row r="2297" spans="1:12" x14ac:dyDescent="0.35">
      <c r="A2297" s="2">
        <v>42470</v>
      </c>
      <c r="B2297" s="1" t="s">
        <v>89</v>
      </c>
      <c r="C2297" s="1" t="s">
        <v>908</v>
      </c>
      <c r="D2297" s="1" t="s">
        <v>14</v>
      </c>
      <c r="E2297" s="1" t="s">
        <v>20</v>
      </c>
      <c r="F2297" s="18">
        <v>142.04</v>
      </c>
      <c r="G2297" t="s">
        <v>3311</v>
      </c>
      <c r="H2297" s="1">
        <f>IF(COUNTIF(G$2:G2297,G2297)=1,1,0)</f>
        <v>1</v>
      </c>
      <c r="I2297" s="1">
        <v>4</v>
      </c>
      <c r="J2297" s="1">
        <v>0</v>
      </c>
      <c r="K2297" s="1">
        <v>38.350800000000007</v>
      </c>
      <c r="L2297" s="12">
        <f>VLOOKUP(train[[#This Row],[Sub-Category]],Análisis_ABC_XYZ[[#Headers],[#Data]],4,FALSE)</f>
        <v>0.44610841445725197</v>
      </c>
    </row>
    <row r="2298" spans="1:12" x14ac:dyDescent="0.35">
      <c r="A2298" s="2">
        <v>42470</v>
      </c>
      <c r="B2298" s="1" t="s">
        <v>89</v>
      </c>
      <c r="C2298" s="1" t="s">
        <v>338</v>
      </c>
      <c r="D2298" s="1" t="s">
        <v>14</v>
      </c>
      <c r="E2298" s="1" t="s">
        <v>24</v>
      </c>
      <c r="F2298" s="18">
        <v>14.669999999999998</v>
      </c>
      <c r="G2298" t="s">
        <v>3311</v>
      </c>
      <c r="H2298" s="1">
        <f>IF(COUNTIF(G$2:G2298,G2298)=1,1,0)</f>
        <v>0</v>
      </c>
      <c r="I2298" s="1">
        <v>3</v>
      </c>
      <c r="J2298" s="1">
        <v>0</v>
      </c>
      <c r="K2298" s="1">
        <v>6.0147000000000004</v>
      </c>
      <c r="L2298" s="12">
        <f>VLOOKUP(train[[#This Row],[Sub-Category]],Análisis_ABC_XYZ[[#Headers],[#Data]],4,FALSE)</f>
        <v>0.45632477063632687</v>
      </c>
    </row>
    <row r="2299" spans="1:12" x14ac:dyDescent="0.35">
      <c r="A2299" s="2">
        <v>42470</v>
      </c>
      <c r="B2299" s="1" t="s">
        <v>12</v>
      </c>
      <c r="C2299" s="1" t="s">
        <v>447</v>
      </c>
      <c r="D2299" s="1" t="s">
        <v>14</v>
      </c>
      <c r="E2299" s="1" t="s">
        <v>29</v>
      </c>
      <c r="F2299" s="18">
        <v>12.832000000000001</v>
      </c>
      <c r="G2299" t="s">
        <v>5321</v>
      </c>
      <c r="H2299" s="1">
        <f>IF(COUNTIF(G$2:G2299,G2299)=1,1,0)</f>
        <v>1</v>
      </c>
      <c r="I2299" s="1">
        <v>2</v>
      </c>
      <c r="J2299" s="1">
        <v>0.2</v>
      </c>
      <c r="K2299" s="1">
        <v>4.3307999999999982</v>
      </c>
      <c r="L2299" s="12">
        <f>VLOOKUP(train[[#This Row],[Sub-Category]],Análisis_ABC_XYZ[[#Headers],[#Data]],4,FALSE)</f>
        <v>0.46881743173671325</v>
      </c>
    </row>
    <row r="2300" spans="1:12" x14ac:dyDescent="0.35">
      <c r="A2300" s="2">
        <v>42471</v>
      </c>
      <c r="B2300" s="1" t="s">
        <v>12</v>
      </c>
      <c r="C2300" s="1" t="s">
        <v>1760</v>
      </c>
      <c r="D2300" s="1" t="s">
        <v>26</v>
      </c>
      <c r="E2300" s="1" t="s">
        <v>363</v>
      </c>
      <c r="F2300" s="18">
        <v>639.96800000000007</v>
      </c>
      <c r="G2300" t="s">
        <v>4539</v>
      </c>
      <c r="H2300" s="1">
        <f>IF(COUNTIF(G$2:G2300,G2300)=1,1,0)</f>
        <v>1</v>
      </c>
      <c r="I2300" s="1">
        <v>4</v>
      </c>
      <c r="J2300" s="1">
        <v>0.2</v>
      </c>
      <c r="K2300" s="1">
        <v>215.98919999999998</v>
      </c>
      <c r="L2300" s="12">
        <f>VLOOKUP(train[[#This Row],[Sub-Category]],Análisis_ABC_XYZ[[#Headers],[#Data]],4,FALSE)</f>
        <v>0.62810530827000832</v>
      </c>
    </row>
    <row r="2301" spans="1:12" x14ac:dyDescent="0.35">
      <c r="A2301" s="2">
        <v>42471</v>
      </c>
      <c r="B2301" s="1" t="s">
        <v>89</v>
      </c>
      <c r="C2301" s="1" t="s">
        <v>789</v>
      </c>
      <c r="D2301" s="1" t="s">
        <v>14</v>
      </c>
      <c r="E2301" s="1" t="s">
        <v>31</v>
      </c>
      <c r="F2301" s="18">
        <v>406.59999999999997</v>
      </c>
      <c r="G2301" t="s">
        <v>3717</v>
      </c>
      <c r="H2301" s="1">
        <f>IF(COUNTIF(G$2:G2301,G2301)=1,1,0)</f>
        <v>1</v>
      </c>
      <c r="I2301" s="1">
        <v>5</v>
      </c>
      <c r="J2301" s="1">
        <v>0</v>
      </c>
      <c r="K2301" s="1">
        <v>113.84799999999998</v>
      </c>
      <c r="L2301" s="12">
        <f>VLOOKUP(train[[#This Row],[Sub-Category]],Análisis_ABC_XYZ[[#Headers],[#Data]],4,FALSE)</f>
        <v>0.49507917887403441</v>
      </c>
    </row>
    <row r="2302" spans="1:12" x14ac:dyDescent="0.35">
      <c r="A2302" s="2">
        <v>42471</v>
      </c>
      <c r="B2302" s="1" t="s">
        <v>89</v>
      </c>
      <c r="C2302" s="1" t="s">
        <v>787</v>
      </c>
      <c r="D2302" s="1" t="s">
        <v>26</v>
      </c>
      <c r="E2302" s="1" t="s">
        <v>56</v>
      </c>
      <c r="F2302" s="18">
        <v>85.14</v>
      </c>
      <c r="G2302" t="s">
        <v>3717</v>
      </c>
      <c r="H2302" s="1">
        <f>IF(COUNTIF(G$2:G2302,G2302)=1,1,0)</f>
        <v>0</v>
      </c>
      <c r="I2302" s="1">
        <v>3</v>
      </c>
      <c r="J2302" s="1">
        <v>0</v>
      </c>
      <c r="K2302" s="1">
        <v>34.907399999999996</v>
      </c>
      <c r="L2302" s="12">
        <f>VLOOKUP(train[[#This Row],[Sub-Category]],Análisis_ABC_XYZ[[#Headers],[#Data]],4,FALSE)</f>
        <v>0.52062335344040378</v>
      </c>
    </row>
    <row r="2303" spans="1:12" x14ac:dyDescent="0.35">
      <c r="A2303" s="2">
        <v>42471</v>
      </c>
      <c r="B2303" s="1" t="s">
        <v>16</v>
      </c>
      <c r="C2303" s="1" t="s">
        <v>514</v>
      </c>
      <c r="D2303" s="1" t="s">
        <v>8</v>
      </c>
      <c r="E2303" s="1" t="s">
        <v>22</v>
      </c>
      <c r="F2303" s="18">
        <v>67.36</v>
      </c>
      <c r="G2303" t="s">
        <v>4732</v>
      </c>
      <c r="H2303" s="1">
        <f>IF(COUNTIF(G$2:G2303,G2303)=1,1,0)</f>
        <v>1</v>
      </c>
      <c r="I2303" s="1">
        <v>2</v>
      </c>
      <c r="J2303" s="1">
        <v>0.2</v>
      </c>
      <c r="K2303" s="1">
        <v>10.103999999999996</v>
      </c>
      <c r="L2303" s="12">
        <f>VLOOKUP(train[[#This Row],[Sub-Category]],Análisis_ABC_XYZ[[#Headers],[#Data]],4,FALSE)</f>
        <v>0.4595170286641902</v>
      </c>
    </row>
    <row r="2304" spans="1:12" x14ac:dyDescent="0.35">
      <c r="A2304" s="2">
        <v>42471</v>
      </c>
      <c r="B2304" s="1" t="s">
        <v>16</v>
      </c>
      <c r="C2304" s="1" t="s">
        <v>261</v>
      </c>
      <c r="D2304" s="1" t="s">
        <v>8</v>
      </c>
      <c r="E2304" s="1" t="s">
        <v>22</v>
      </c>
      <c r="F2304" s="18">
        <v>54.527999999999992</v>
      </c>
      <c r="G2304" t="s">
        <v>4732</v>
      </c>
      <c r="H2304" s="1">
        <f>IF(COUNTIF(G$2:G2304,G2304)=1,1,0)</f>
        <v>0</v>
      </c>
      <c r="I2304" s="1">
        <v>3</v>
      </c>
      <c r="J2304" s="1">
        <v>0.2</v>
      </c>
      <c r="K2304" s="1">
        <v>14.313600000000005</v>
      </c>
      <c r="L2304" s="12">
        <f>VLOOKUP(train[[#This Row],[Sub-Category]],Análisis_ABC_XYZ[[#Headers],[#Data]],4,FALSE)</f>
        <v>0.4595170286641902</v>
      </c>
    </row>
    <row r="2305" spans="1:12" x14ac:dyDescent="0.35">
      <c r="A2305" s="2">
        <v>42471</v>
      </c>
      <c r="B2305" s="1" t="s">
        <v>12</v>
      </c>
      <c r="C2305" s="1" t="s">
        <v>880</v>
      </c>
      <c r="D2305" s="1" t="s">
        <v>14</v>
      </c>
      <c r="E2305" s="1" t="s">
        <v>36</v>
      </c>
      <c r="F2305" s="18">
        <v>52.76</v>
      </c>
      <c r="G2305" t="s">
        <v>4539</v>
      </c>
      <c r="H2305" s="1">
        <f>IF(COUNTIF(G$2:G2305,G2305)=1,1,0)</f>
        <v>0</v>
      </c>
      <c r="I2305" s="1">
        <v>2</v>
      </c>
      <c r="J2305" s="1">
        <v>0</v>
      </c>
      <c r="K2305" s="1">
        <v>24.269599999999997</v>
      </c>
      <c r="L2305" s="12">
        <f>VLOOKUP(train[[#This Row],[Sub-Category]],Análisis_ABC_XYZ[[#Headers],[#Data]],4,FALSE)</f>
        <v>0.43613829632717294</v>
      </c>
    </row>
    <row r="2306" spans="1:12" x14ac:dyDescent="0.35">
      <c r="A2306" s="2">
        <v>42471</v>
      </c>
      <c r="B2306" s="1" t="s">
        <v>89</v>
      </c>
      <c r="C2306" s="1" t="s">
        <v>788</v>
      </c>
      <c r="D2306" s="1" t="s">
        <v>26</v>
      </c>
      <c r="E2306" s="1" t="s">
        <v>27</v>
      </c>
      <c r="F2306" s="18">
        <v>21.99</v>
      </c>
      <c r="G2306" t="s">
        <v>3717</v>
      </c>
      <c r="H2306" s="1">
        <f>IF(COUNTIF(G$2:G2306,G2306)=1,1,0)</f>
        <v>0</v>
      </c>
      <c r="I2306" s="1">
        <v>1</v>
      </c>
      <c r="J2306" s="1">
        <v>0</v>
      </c>
      <c r="K2306" s="1">
        <v>10.555199999999999</v>
      </c>
      <c r="L2306" s="12">
        <f>VLOOKUP(train[[#This Row],[Sub-Category]],Análisis_ABC_XYZ[[#Headers],[#Data]],4,FALSE)</f>
        <v>0.41105220110552465</v>
      </c>
    </row>
    <row r="2307" spans="1:12" x14ac:dyDescent="0.35">
      <c r="A2307" s="2">
        <v>42472</v>
      </c>
      <c r="B2307" s="1" t="s">
        <v>37</v>
      </c>
      <c r="C2307" s="1" t="s">
        <v>1100</v>
      </c>
      <c r="D2307" s="1" t="s">
        <v>14</v>
      </c>
      <c r="E2307" s="1" t="s">
        <v>20</v>
      </c>
      <c r="F2307" s="18">
        <v>40.74</v>
      </c>
      <c r="G2307" t="s">
        <v>6947</v>
      </c>
      <c r="H2307" s="1">
        <f>IF(COUNTIF(G$2:G2307,G2307)=1,1,0)</f>
        <v>1</v>
      </c>
      <c r="I2307" s="1">
        <v>3</v>
      </c>
      <c r="J2307" s="1">
        <v>0</v>
      </c>
      <c r="K2307" s="1">
        <v>0.4073999999999991</v>
      </c>
      <c r="L2307" s="12">
        <f>VLOOKUP(train[[#This Row],[Sub-Category]],Análisis_ABC_XYZ[[#Headers],[#Data]],4,FALSE)</f>
        <v>0.44610841445725197</v>
      </c>
    </row>
    <row r="2308" spans="1:12" x14ac:dyDescent="0.35">
      <c r="A2308" s="2">
        <v>42473</v>
      </c>
      <c r="B2308" s="1" t="s">
        <v>12</v>
      </c>
      <c r="C2308" s="1" t="s">
        <v>1302</v>
      </c>
      <c r="D2308" s="1" t="s">
        <v>8</v>
      </c>
      <c r="E2308" s="1" t="s">
        <v>18</v>
      </c>
      <c r="F2308" s="18">
        <v>710.83200000000011</v>
      </c>
      <c r="G2308" t="s">
        <v>5656</v>
      </c>
      <c r="H2308" s="1">
        <f>IF(COUNTIF(G$2:G2308,G2308)=1,1,0)</f>
        <v>1</v>
      </c>
      <c r="I2308" s="1">
        <v>3</v>
      </c>
      <c r="J2308" s="1">
        <v>0.2</v>
      </c>
      <c r="K2308" s="1">
        <v>-97.739399999999989</v>
      </c>
      <c r="L2308" s="12">
        <f>VLOOKUP(train[[#This Row],[Sub-Category]],Análisis_ABC_XYZ[[#Headers],[#Data]],4,FALSE)</f>
        <v>0.55975208308209756</v>
      </c>
    </row>
    <row r="2309" spans="1:12" x14ac:dyDescent="0.35">
      <c r="A2309" s="2">
        <v>42473</v>
      </c>
      <c r="B2309" s="1" t="s">
        <v>39</v>
      </c>
      <c r="C2309" s="1" t="s">
        <v>626</v>
      </c>
      <c r="D2309" s="1" t="s">
        <v>8</v>
      </c>
      <c r="E2309" s="1" t="s">
        <v>18</v>
      </c>
      <c r="F2309" s="18">
        <v>609.9799999999999</v>
      </c>
      <c r="G2309" t="s">
        <v>6205</v>
      </c>
      <c r="H2309" s="1">
        <f>IF(COUNTIF(G$2:G2309,G2309)=1,1,0)</f>
        <v>1</v>
      </c>
      <c r="I2309" s="1">
        <v>4</v>
      </c>
      <c r="J2309" s="1">
        <v>0.3</v>
      </c>
      <c r="K2309" s="1">
        <v>-113.28200000000004</v>
      </c>
      <c r="L2309" s="12">
        <f>VLOOKUP(train[[#This Row],[Sub-Category]],Análisis_ABC_XYZ[[#Headers],[#Data]],4,FALSE)</f>
        <v>0.55975208308209756</v>
      </c>
    </row>
    <row r="2310" spans="1:12" x14ac:dyDescent="0.35">
      <c r="A2310" s="2">
        <v>42473</v>
      </c>
      <c r="B2310" s="1" t="s">
        <v>12</v>
      </c>
      <c r="C2310" s="1" t="s">
        <v>782</v>
      </c>
      <c r="D2310" s="1" t="s">
        <v>26</v>
      </c>
      <c r="E2310" s="1" t="s">
        <v>27</v>
      </c>
      <c r="F2310" s="18">
        <v>479.92</v>
      </c>
      <c r="G2310" t="s">
        <v>6104</v>
      </c>
      <c r="H2310" s="1">
        <f>IF(COUNTIF(G$2:G2310,G2310)=1,1,0)</f>
        <v>1</v>
      </c>
      <c r="I2310" s="1">
        <v>2</v>
      </c>
      <c r="J2310" s="1">
        <v>0.2</v>
      </c>
      <c r="K2310" s="1">
        <v>41.993000000000009</v>
      </c>
      <c r="L2310" s="12">
        <f>VLOOKUP(train[[#This Row],[Sub-Category]],Análisis_ABC_XYZ[[#Headers],[#Data]],4,FALSE)</f>
        <v>0.41105220110552465</v>
      </c>
    </row>
    <row r="2311" spans="1:12" x14ac:dyDescent="0.35">
      <c r="A2311" s="2">
        <v>42473</v>
      </c>
      <c r="B2311" s="1" t="s">
        <v>12</v>
      </c>
      <c r="C2311" s="1" t="s">
        <v>353</v>
      </c>
      <c r="D2311" s="1" t="s">
        <v>26</v>
      </c>
      <c r="E2311" s="1" t="s">
        <v>27</v>
      </c>
      <c r="F2311" s="18">
        <v>258.57600000000002</v>
      </c>
      <c r="G2311" t="s">
        <v>4240</v>
      </c>
      <c r="H2311" s="1">
        <f>IF(COUNTIF(G$2:G2311,G2311)=1,1,0)</f>
        <v>1</v>
      </c>
      <c r="I2311" s="1">
        <v>2</v>
      </c>
      <c r="J2311" s="1">
        <v>0.2</v>
      </c>
      <c r="K2311" s="1">
        <v>19.393200000000007</v>
      </c>
      <c r="L2311" s="12">
        <f>VLOOKUP(train[[#This Row],[Sub-Category]],Análisis_ABC_XYZ[[#Headers],[#Data]],4,FALSE)</f>
        <v>0.41105220110552465</v>
      </c>
    </row>
    <row r="2312" spans="1:12" x14ac:dyDescent="0.35">
      <c r="A2312" s="2">
        <v>42473</v>
      </c>
      <c r="B2312" s="1" t="s">
        <v>12</v>
      </c>
      <c r="C2312" s="1" t="s">
        <v>1301</v>
      </c>
      <c r="D2312" s="1" t="s">
        <v>26</v>
      </c>
      <c r="E2312" s="1" t="s">
        <v>56</v>
      </c>
      <c r="F2312" s="18">
        <v>199.96</v>
      </c>
      <c r="G2312" t="s">
        <v>5656</v>
      </c>
      <c r="H2312" s="1">
        <f>IF(COUNTIF(G$2:G2312,G2312)=1,1,0)</f>
        <v>0</v>
      </c>
      <c r="I2312" s="1">
        <v>4</v>
      </c>
      <c r="J2312" s="1">
        <v>0</v>
      </c>
      <c r="K2312" s="1">
        <v>69.98599999999999</v>
      </c>
      <c r="L2312" s="12">
        <f>VLOOKUP(train[[#This Row],[Sub-Category]],Análisis_ABC_XYZ[[#Headers],[#Data]],4,FALSE)</f>
        <v>0.52062335344040378</v>
      </c>
    </row>
    <row r="2313" spans="1:12" x14ac:dyDescent="0.35">
      <c r="A2313" s="2">
        <v>42473</v>
      </c>
      <c r="B2313" s="1" t="s">
        <v>12</v>
      </c>
      <c r="C2313" s="1" t="s">
        <v>1067</v>
      </c>
      <c r="D2313" s="1" t="s">
        <v>8</v>
      </c>
      <c r="E2313" s="1" t="s">
        <v>18</v>
      </c>
      <c r="F2313" s="18">
        <v>241.56799999999998</v>
      </c>
      <c r="G2313" t="s">
        <v>6104</v>
      </c>
      <c r="H2313" s="1">
        <f>IF(COUNTIF(G$2:G2313,G2313)=1,1,0)</f>
        <v>0</v>
      </c>
      <c r="I2313" s="1">
        <v>2</v>
      </c>
      <c r="J2313" s="1">
        <v>0.2</v>
      </c>
      <c r="K2313" s="1">
        <v>-15.098000000000013</v>
      </c>
      <c r="L2313" s="12">
        <f>VLOOKUP(train[[#This Row],[Sub-Category]],Análisis_ABC_XYZ[[#Headers],[#Data]],4,FALSE)</f>
        <v>0.55975208308209756</v>
      </c>
    </row>
    <row r="2314" spans="1:12" x14ac:dyDescent="0.35">
      <c r="A2314" s="2">
        <v>42473</v>
      </c>
      <c r="B2314" s="1" t="s">
        <v>39</v>
      </c>
      <c r="C2314" s="1" t="s">
        <v>902</v>
      </c>
      <c r="D2314" s="1" t="s">
        <v>26</v>
      </c>
      <c r="E2314" s="1" t="s">
        <v>27</v>
      </c>
      <c r="F2314" s="18">
        <v>239.976</v>
      </c>
      <c r="G2314" t="s">
        <v>6205</v>
      </c>
      <c r="H2314" s="1">
        <f>IF(COUNTIF(G$2:G2314,G2314)=1,1,0)</f>
        <v>0</v>
      </c>
      <c r="I2314" s="1">
        <v>3</v>
      </c>
      <c r="J2314" s="1">
        <v>0.2</v>
      </c>
      <c r="K2314" s="1">
        <v>17.998199999999997</v>
      </c>
      <c r="L2314" s="12">
        <f>VLOOKUP(train[[#This Row],[Sub-Category]],Análisis_ABC_XYZ[[#Headers],[#Data]],4,FALSE)</f>
        <v>0.41105220110552465</v>
      </c>
    </row>
    <row r="2315" spans="1:12" x14ac:dyDescent="0.35">
      <c r="A2315" s="2">
        <v>42473</v>
      </c>
      <c r="B2315" s="1" t="s">
        <v>39</v>
      </c>
      <c r="C2315" s="1" t="s">
        <v>1067</v>
      </c>
      <c r="D2315" s="1" t="s">
        <v>8</v>
      </c>
      <c r="E2315" s="1" t="s">
        <v>18</v>
      </c>
      <c r="F2315" s="18">
        <v>211.37199999999999</v>
      </c>
      <c r="G2315" t="s">
        <v>6205</v>
      </c>
      <c r="H2315" s="1">
        <f>IF(COUNTIF(G$2:G2315,G2315)=1,1,0)</f>
        <v>0</v>
      </c>
      <c r="I2315" s="1">
        <v>2</v>
      </c>
      <c r="J2315" s="1">
        <v>0.3</v>
      </c>
      <c r="K2315" s="1">
        <v>-45.294000000000011</v>
      </c>
      <c r="L2315" s="12">
        <f>VLOOKUP(train[[#This Row],[Sub-Category]],Análisis_ABC_XYZ[[#Headers],[#Data]],4,FALSE)</f>
        <v>0.55975208308209756</v>
      </c>
    </row>
    <row r="2316" spans="1:12" x14ac:dyDescent="0.35">
      <c r="A2316" s="2">
        <v>42473</v>
      </c>
      <c r="B2316" s="1" t="s">
        <v>12</v>
      </c>
      <c r="C2316" s="1" t="s">
        <v>1050</v>
      </c>
      <c r="D2316" s="1" t="s">
        <v>14</v>
      </c>
      <c r="E2316" s="1" t="s">
        <v>31</v>
      </c>
      <c r="F2316" s="18">
        <v>75.84</v>
      </c>
      <c r="G2316" t="s">
        <v>4240</v>
      </c>
      <c r="H2316" s="1">
        <f>IF(COUNTIF(G$2:G2316,G2316)=1,1,0)</f>
        <v>0</v>
      </c>
      <c r="I2316" s="1">
        <v>2</v>
      </c>
      <c r="J2316" s="1">
        <v>0</v>
      </c>
      <c r="K2316" s="1">
        <v>29.577600000000004</v>
      </c>
      <c r="L2316" s="12">
        <f>VLOOKUP(train[[#This Row],[Sub-Category]],Análisis_ABC_XYZ[[#Headers],[#Data]],4,FALSE)</f>
        <v>0.49507917887403441</v>
      </c>
    </row>
    <row r="2317" spans="1:12" x14ac:dyDescent="0.35">
      <c r="A2317" s="2">
        <v>42473</v>
      </c>
      <c r="B2317" s="1" t="s">
        <v>104</v>
      </c>
      <c r="C2317" s="1" t="s">
        <v>993</v>
      </c>
      <c r="D2317" s="1" t="s">
        <v>14</v>
      </c>
      <c r="E2317" s="1" t="s">
        <v>36</v>
      </c>
      <c r="F2317" s="18">
        <v>54.816000000000003</v>
      </c>
      <c r="G2317" t="s">
        <v>5894</v>
      </c>
      <c r="H2317" s="1">
        <f>IF(COUNTIF(G$2:G2317,G2317)=1,1,0)</f>
        <v>1</v>
      </c>
      <c r="I2317" s="1">
        <v>3</v>
      </c>
      <c r="J2317" s="1">
        <v>0.2</v>
      </c>
      <c r="K2317" s="1">
        <v>17.815199999999997</v>
      </c>
      <c r="L2317" s="12">
        <f>VLOOKUP(train[[#This Row],[Sub-Category]],Análisis_ABC_XYZ[[#Headers],[#Data]],4,FALSE)</f>
        <v>0.43613829632717294</v>
      </c>
    </row>
    <row r="2318" spans="1:12" x14ac:dyDescent="0.35">
      <c r="A2318" s="2">
        <v>42473</v>
      </c>
      <c r="B2318" s="1" t="s">
        <v>12</v>
      </c>
      <c r="C2318" s="1" t="s">
        <v>1223</v>
      </c>
      <c r="D2318" s="1" t="s">
        <v>8</v>
      </c>
      <c r="E2318" s="1" t="s">
        <v>22</v>
      </c>
      <c r="F2318" s="18">
        <v>37.68</v>
      </c>
      <c r="G2318" t="s">
        <v>4240</v>
      </c>
      <c r="H2318" s="1">
        <f>IF(COUNTIF(G$2:G2318,G2318)=1,1,0)</f>
        <v>0</v>
      </c>
      <c r="I2318" s="1">
        <v>2</v>
      </c>
      <c r="J2318" s="1">
        <v>0</v>
      </c>
      <c r="K2318" s="1">
        <v>15.825600000000001</v>
      </c>
      <c r="L2318" s="12">
        <f>VLOOKUP(train[[#This Row],[Sub-Category]],Análisis_ABC_XYZ[[#Headers],[#Data]],4,FALSE)</f>
        <v>0.4595170286641902</v>
      </c>
    </row>
    <row r="2319" spans="1:12" x14ac:dyDescent="0.35">
      <c r="A2319" s="2">
        <v>42473</v>
      </c>
      <c r="B2319" s="1" t="s">
        <v>104</v>
      </c>
      <c r="C2319" s="1" t="s">
        <v>805</v>
      </c>
      <c r="D2319" s="1" t="s">
        <v>14</v>
      </c>
      <c r="E2319" s="1" t="s">
        <v>36</v>
      </c>
      <c r="F2319" s="18">
        <v>31.104000000000006</v>
      </c>
      <c r="G2319" t="s">
        <v>5894</v>
      </c>
      <c r="H2319" s="1">
        <f>IF(COUNTIF(G$2:G2319,G2319)=1,1,0)</f>
        <v>0</v>
      </c>
      <c r="I2319" s="1">
        <v>6</v>
      </c>
      <c r="J2319" s="1">
        <v>0.2</v>
      </c>
      <c r="K2319" s="1">
        <v>10.8864</v>
      </c>
      <c r="L2319" s="12">
        <f>VLOOKUP(train[[#This Row],[Sub-Category]],Análisis_ABC_XYZ[[#Headers],[#Data]],4,FALSE)</f>
        <v>0.43613829632717294</v>
      </c>
    </row>
    <row r="2320" spans="1:12" x14ac:dyDescent="0.35">
      <c r="A2320" s="2">
        <v>42473</v>
      </c>
      <c r="B2320" s="1" t="s">
        <v>49</v>
      </c>
      <c r="C2320" s="1" t="s">
        <v>764</v>
      </c>
      <c r="D2320" s="1" t="s">
        <v>14</v>
      </c>
      <c r="E2320" s="1" t="s">
        <v>29</v>
      </c>
      <c r="F2320" s="18">
        <v>17.43</v>
      </c>
      <c r="G2320" t="s">
        <v>3482</v>
      </c>
      <c r="H2320" s="1">
        <f>IF(COUNTIF(G$2:G2320,G2320)=1,1,0)</f>
        <v>1</v>
      </c>
      <c r="I2320" s="1">
        <v>3</v>
      </c>
      <c r="J2320" s="1">
        <v>0</v>
      </c>
      <c r="K2320" s="1">
        <v>8.0177999999999994</v>
      </c>
      <c r="L2320" s="12">
        <f>VLOOKUP(train[[#This Row],[Sub-Category]],Análisis_ABC_XYZ[[#Headers],[#Data]],4,FALSE)</f>
        <v>0.46881743173671325</v>
      </c>
    </row>
    <row r="2321" spans="1:12" x14ac:dyDescent="0.35">
      <c r="A2321" s="2">
        <v>42473</v>
      </c>
      <c r="B2321" s="1" t="s">
        <v>203</v>
      </c>
      <c r="C2321" s="1" t="s">
        <v>569</v>
      </c>
      <c r="D2321" s="1" t="s">
        <v>14</v>
      </c>
      <c r="E2321" s="1" t="s">
        <v>182</v>
      </c>
      <c r="F2321" s="18">
        <v>12.88</v>
      </c>
      <c r="G2321" t="s">
        <v>3158</v>
      </c>
      <c r="H2321" s="1">
        <f>IF(COUNTIF(G$2:G2321,G2321)=1,1,0)</f>
        <v>1</v>
      </c>
      <c r="I2321" s="1">
        <v>1</v>
      </c>
      <c r="J2321" s="1">
        <v>0</v>
      </c>
      <c r="K2321" s="1">
        <v>0.38640000000000008</v>
      </c>
      <c r="L2321" s="12">
        <f>VLOOKUP(train[[#This Row],[Sub-Category]],Análisis_ABC_XYZ[[#Headers],[#Data]],4,FALSE)</f>
        <v>0.53938093436526824</v>
      </c>
    </row>
    <row r="2322" spans="1:12" x14ac:dyDescent="0.35">
      <c r="A2322" s="2">
        <v>42473</v>
      </c>
      <c r="B2322" s="1" t="s">
        <v>104</v>
      </c>
      <c r="C2322" s="1" t="s">
        <v>1098</v>
      </c>
      <c r="D2322" s="1" t="s">
        <v>14</v>
      </c>
      <c r="E2322" s="1" t="s">
        <v>20</v>
      </c>
      <c r="F2322" s="18">
        <v>10.744</v>
      </c>
      <c r="G2322" t="s">
        <v>5178</v>
      </c>
      <c r="H2322" s="1">
        <f>IF(COUNTIF(G$2:G2322,G2322)=1,1,0)</f>
        <v>1</v>
      </c>
      <c r="I2322" s="1">
        <v>1</v>
      </c>
      <c r="J2322" s="1">
        <v>0.2</v>
      </c>
      <c r="K2322" s="1">
        <v>0.80579999999999963</v>
      </c>
      <c r="L2322" s="12">
        <f>VLOOKUP(train[[#This Row],[Sub-Category]],Análisis_ABC_XYZ[[#Headers],[#Data]],4,FALSE)</f>
        <v>0.44610841445725197</v>
      </c>
    </row>
    <row r="2323" spans="1:12" x14ac:dyDescent="0.35">
      <c r="A2323" s="2">
        <v>42474</v>
      </c>
      <c r="B2323" s="1" t="s">
        <v>136</v>
      </c>
      <c r="C2323" s="1" t="s">
        <v>1395</v>
      </c>
      <c r="D2323" s="1" t="s">
        <v>14</v>
      </c>
      <c r="E2323" s="1" t="s">
        <v>31</v>
      </c>
      <c r="F2323" s="18">
        <v>35.207999999999998</v>
      </c>
      <c r="G2323" t="s">
        <v>5945</v>
      </c>
      <c r="H2323" s="1">
        <f>IF(COUNTIF(G$2:G2323,G2323)=1,1,0)</f>
        <v>1</v>
      </c>
      <c r="I2323" s="1">
        <v>1</v>
      </c>
      <c r="J2323" s="1">
        <v>0.2</v>
      </c>
      <c r="K2323" s="1">
        <v>2.6405999999999992</v>
      </c>
      <c r="L2323" s="12">
        <f>VLOOKUP(train[[#This Row],[Sub-Category]],Análisis_ABC_XYZ[[#Headers],[#Data]],4,FALSE)</f>
        <v>0.49507917887403441</v>
      </c>
    </row>
    <row r="2324" spans="1:12" x14ac:dyDescent="0.35">
      <c r="A2324" s="2">
        <v>42476</v>
      </c>
      <c r="B2324" s="1" t="s">
        <v>72</v>
      </c>
      <c r="C2324" s="1" t="s">
        <v>1144</v>
      </c>
      <c r="D2324" s="1" t="s">
        <v>26</v>
      </c>
      <c r="E2324" s="1" t="s">
        <v>363</v>
      </c>
      <c r="F2324" s="18">
        <v>1439.9680000000001</v>
      </c>
      <c r="G2324" t="s">
        <v>4366</v>
      </c>
      <c r="H2324" s="1">
        <f>IF(COUNTIF(G$2:G2324,G2324)=1,1,0)</f>
        <v>1</v>
      </c>
      <c r="I2324" s="1">
        <v>4</v>
      </c>
      <c r="J2324" s="1">
        <v>0.2</v>
      </c>
      <c r="K2324" s="1">
        <v>485.98919999999993</v>
      </c>
      <c r="L2324" s="12">
        <f>VLOOKUP(train[[#This Row],[Sub-Category]],Análisis_ABC_XYZ[[#Headers],[#Data]],4,FALSE)</f>
        <v>0.62810530827000832</v>
      </c>
    </row>
    <row r="2325" spans="1:12" x14ac:dyDescent="0.35">
      <c r="A2325" s="2">
        <v>42476</v>
      </c>
      <c r="B2325" s="1" t="s">
        <v>107</v>
      </c>
      <c r="C2325" s="1" t="s">
        <v>1375</v>
      </c>
      <c r="D2325" s="1" t="s">
        <v>8</v>
      </c>
      <c r="E2325" s="1" t="s">
        <v>22</v>
      </c>
      <c r="F2325" s="18">
        <v>1196.8599999999999</v>
      </c>
      <c r="G2325" t="s">
        <v>2895</v>
      </c>
      <c r="H2325" s="1">
        <f>IF(COUNTIF(G$2:G2325,G2325)=1,1,0)</f>
        <v>1</v>
      </c>
      <c r="I2325" s="1">
        <v>7</v>
      </c>
      <c r="J2325" s="1">
        <v>0</v>
      </c>
      <c r="K2325" s="1">
        <v>119.68599999999989</v>
      </c>
      <c r="L2325" s="12">
        <f>VLOOKUP(train[[#This Row],[Sub-Category]],Análisis_ABC_XYZ[[#Headers],[#Data]],4,FALSE)</f>
        <v>0.4595170286641902</v>
      </c>
    </row>
    <row r="2326" spans="1:12" x14ac:dyDescent="0.35">
      <c r="A2326" s="2">
        <v>42476</v>
      </c>
      <c r="B2326" s="1" t="s">
        <v>107</v>
      </c>
      <c r="C2326" s="1" t="s">
        <v>33</v>
      </c>
      <c r="D2326" s="1" t="s">
        <v>26</v>
      </c>
      <c r="E2326" s="1" t="s">
        <v>27</v>
      </c>
      <c r="F2326" s="18">
        <v>569.64</v>
      </c>
      <c r="G2326" t="s">
        <v>2895</v>
      </c>
      <c r="H2326" s="1">
        <f>IF(COUNTIF(G$2:G2326,G2326)=1,1,0)</f>
        <v>0</v>
      </c>
      <c r="I2326" s="1">
        <v>2</v>
      </c>
      <c r="J2326" s="1">
        <v>0</v>
      </c>
      <c r="K2326" s="1">
        <v>148.10640000000001</v>
      </c>
      <c r="L2326" s="12">
        <f>VLOOKUP(train[[#This Row],[Sub-Category]],Análisis_ABC_XYZ[[#Headers],[#Data]],4,FALSE)</f>
        <v>0.41105220110552465</v>
      </c>
    </row>
    <row r="2327" spans="1:12" x14ac:dyDescent="0.35">
      <c r="A2327" s="2">
        <v>42476</v>
      </c>
      <c r="B2327" s="1" t="s">
        <v>107</v>
      </c>
      <c r="C2327" s="1" t="s">
        <v>736</v>
      </c>
      <c r="D2327" s="1" t="s">
        <v>8</v>
      </c>
      <c r="E2327" s="1" t="s">
        <v>9</v>
      </c>
      <c r="F2327" s="18">
        <v>523.26</v>
      </c>
      <c r="G2327" t="s">
        <v>2895</v>
      </c>
      <c r="H2327" s="1">
        <f>IF(COUNTIF(G$2:G2327,G2327)=1,1,0)</f>
        <v>0</v>
      </c>
      <c r="I2327" s="1">
        <v>9</v>
      </c>
      <c r="J2327" s="1">
        <v>0</v>
      </c>
      <c r="K2327" s="1">
        <v>125.58240000000001</v>
      </c>
      <c r="L2327" s="12">
        <f>VLOOKUP(train[[#This Row],[Sub-Category]],Análisis_ABC_XYZ[[#Headers],[#Data]],4,FALSE)</f>
        <v>0.5176847302647779</v>
      </c>
    </row>
    <row r="2328" spans="1:12" x14ac:dyDescent="0.35">
      <c r="A2328" s="2">
        <v>42476</v>
      </c>
      <c r="B2328" s="1" t="s">
        <v>72</v>
      </c>
      <c r="C2328" s="1" t="s">
        <v>1773</v>
      </c>
      <c r="D2328" s="1" t="s">
        <v>26</v>
      </c>
      <c r="E2328" s="1" t="s">
        <v>56</v>
      </c>
      <c r="F2328" s="18">
        <v>43.56</v>
      </c>
      <c r="G2328" t="s">
        <v>4366</v>
      </c>
      <c r="H2328" s="1">
        <f>IF(COUNTIF(G$2:G2328,G2328)=1,1,0)</f>
        <v>0</v>
      </c>
      <c r="I2328" s="1">
        <v>3</v>
      </c>
      <c r="J2328" s="1">
        <v>0.2</v>
      </c>
      <c r="K2328" s="1">
        <v>-4.9004999999999974</v>
      </c>
      <c r="L2328" s="12">
        <f>VLOOKUP(train[[#This Row],[Sub-Category]],Análisis_ABC_XYZ[[#Headers],[#Data]],4,FALSE)</f>
        <v>0.52062335344040378</v>
      </c>
    </row>
    <row r="2329" spans="1:12" x14ac:dyDescent="0.35">
      <c r="A2329" s="2">
        <v>42476</v>
      </c>
      <c r="B2329" s="1" t="s">
        <v>89</v>
      </c>
      <c r="C2329" s="1" t="s">
        <v>95</v>
      </c>
      <c r="D2329" s="1" t="s">
        <v>8</v>
      </c>
      <c r="E2329" s="1" t="s">
        <v>11</v>
      </c>
      <c r="F2329" s="18">
        <v>127.76400000000001</v>
      </c>
      <c r="G2329" t="s">
        <v>6446</v>
      </c>
      <c r="H2329" s="1">
        <f>IF(COUNTIF(G$2:G2329,G2329)=1,1,0)</f>
        <v>1</v>
      </c>
      <c r="I2329" s="1">
        <v>2</v>
      </c>
      <c r="J2329" s="1">
        <v>0.1</v>
      </c>
      <c r="K2329" s="1">
        <v>2.8392000000000017</v>
      </c>
      <c r="L2329" s="12">
        <f>VLOOKUP(train[[#This Row],[Sub-Category]],Análisis_ABC_XYZ[[#Headers],[#Data]],4,FALSE)</f>
        <v>0.46529189879902266</v>
      </c>
    </row>
    <row r="2330" spans="1:12" x14ac:dyDescent="0.35">
      <c r="A2330" s="2">
        <v>42476</v>
      </c>
      <c r="B2330" s="1" t="s">
        <v>157</v>
      </c>
      <c r="C2330" s="1" t="s">
        <v>870</v>
      </c>
      <c r="D2330" s="1" t="s">
        <v>26</v>
      </c>
      <c r="E2330" s="1" t="s">
        <v>27</v>
      </c>
      <c r="F2330" s="18">
        <v>118.78199999999998</v>
      </c>
      <c r="G2330" t="s">
        <v>3292</v>
      </c>
      <c r="H2330" s="1">
        <f>IF(COUNTIF(G$2:G2330,G2330)=1,1,0)</f>
        <v>1</v>
      </c>
      <c r="I2330" s="1">
        <v>3</v>
      </c>
      <c r="J2330" s="1">
        <v>0.4</v>
      </c>
      <c r="K2330" s="1">
        <v>-27.715799999999994</v>
      </c>
      <c r="L2330" s="12">
        <f>VLOOKUP(train[[#This Row],[Sub-Category]],Análisis_ABC_XYZ[[#Headers],[#Data]],4,FALSE)</f>
        <v>0.41105220110552465</v>
      </c>
    </row>
    <row r="2331" spans="1:12" x14ac:dyDescent="0.35">
      <c r="A2331" s="2">
        <v>42476</v>
      </c>
      <c r="B2331" s="1" t="s">
        <v>157</v>
      </c>
      <c r="C2331" s="1" t="s">
        <v>872</v>
      </c>
      <c r="D2331" s="1" t="s">
        <v>14</v>
      </c>
      <c r="E2331" s="1" t="s">
        <v>29</v>
      </c>
      <c r="F2331" s="18">
        <v>55.470000000000006</v>
      </c>
      <c r="G2331" t="s">
        <v>3292</v>
      </c>
      <c r="H2331" s="1">
        <f>IF(COUNTIF(G$2:G2331,G2331)=1,1,0)</f>
        <v>0</v>
      </c>
      <c r="I2331" s="1">
        <v>5</v>
      </c>
      <c r="J2331" s="1">
        <v>0.7</v>
      </c>
      <c r="K2331" s="1">
        <v>-46.224999999999994</v>
      </c>
      <c r="L2331" s="12">
        <f>VLOOKUP(train[[#This Row],[Sub-Category]],Análisis_ABC_XYZ[[#Headers],[#Data]],4,FALSE)</f>
        <v>0.46881743173671325</v>
      </c>
    </row>
    <row r="2332" spans="1:12" x14ac:dyDescent="0.35">
      <c r="A2332" s="2">
        <v>42476</v>
      </c>
      <c r="B2332" s="1" t="s">
        <v>157</v>
      </c>
      <c r="C2332" s="1" t="s">
        <v>615</v>
      </c>
      <c r="D2332" s="1" t="s">
        <v>14</v>
      </c>
      <c r="E2332" s="1" t="s">
        <v>31</v>
      </c>
      <c r="F2332" s="18">
        <v>45.216000000000001</v>
      </c>
      <c r="G2332" t="s">
        <v>3292</v>
      </c>
      <c r="H2332" s="1">
        <f>IF(COUNTIF(G$2:G2332,G2332)=1,1,0)</f>
        <v>0</v>
      </c>
      <c r="I2332" s="1">
        <v>3</v>
      </c>
      <c r="J2332" s="1">
        <v>0.2</v>
      </c>
      <c r="K2332" s="1">
        <v>4.5215999999999994</v>
      </c>
      <c r="L2332" s="12">
        <f>VLOOKUP(train[[#This Row],[Sub-Category]],Análisis_ABC_XYZ[[#Headers],[#Data]],4,FALSE)</f>
        <v>0.49507917887403441</v>
      </c>
    </row>
    <row r="2333" spans="1:12" x14ac:dyDescent="0.35">
      <c r="A2333" s="2">
        <v>42476</v>
      </c>
      <c r="B2333" s="1" t="s">
        <v>52</v>
      </c>
      <c r="C2333" s="1" t="s">
        <v>1399</v>
      </c>
      <c r="D2333" s="1" t="s">
        <v>14</v>
      </c>
      <c r="E2333" s="1" t="s">
        <v>91</v>
      </c>
      <c r="F2333" s="18">
        <v>12.576000000000001</v>
      </c>
      <c r="G2333" t="s">
        <v>5306</v>
      </c>
      <c r="H2333" s="1">
        <f>IF(COUNTIF(G$2:G2333,G2333)=1,1,0)</f>
        <v>1</v>
      </c>
      <c r="I2333" s="1">
        <v>4</v>
      </c>
      <c r="J2333" s="1">
        <v>0.2</v>
      </c>
      <c r="K2333" s="1">
        <v>4.0871999999999993</v>
      </c>
      <c r="L2333" s="12">
        <f>VLOOKUP(train[[#This Row],[Sub-Category]],Análisis_ABC_XYZ[[#Headers],[#Data]],4,FALSE)</f>
        <v>0.51168203684699509</v>
      </c>
    </row>
    <row r="2334" spans="1:12" x14ac:dyDescent="0.35">
      <c r="A2334" s="2">
        <v>42476</v>
      </c>
      <c r="B2334" s="1" t="s">
        <v>157</v>
      </c>
      <c r="C2334" s="1" t="s">
        <v>869</v>
      </c>
      <c r="D2334" s="1" t="s">
        <v>14</v>
      </c>
      <c r="E2334" s="1" t="s">
        <v>91</v>
      </c>
      <c r="F2334" s="18">
        <v>10.416000000000002</v>
      </c>
      <c r="G2334" t="s">
        <v>3292</v>
      </c>
      <c r="H2334" s="1">
        <f>IF(COUNTIF(G$2:G2334,G2334)=1,1,0)</f>
        <v>0</v>
      </c>
      <c r="I2334" s="1">
        <v>7</v>
      </c>
      <c r="J2334" s="1">
        <v>0.2</v>
      </c>
      <c r="K2334" s="1">
        <v>-2.2134</v>
      </c>
      <c r="L2334" s="12">
        <f>VLOOKUP(train[[#This Row],[Sub-Category]],Análisis_ABC_XYZ[[#Headers],[#Data]],4,FALSE)</f>
        <v>0.51168203684699509</v>
      </c>
    </row>
    <row r="2335" spans="1:12" x14ac:dyDescent="0.35">
      <c r="A2335" s="2">
        <v>42476</v>
      </c>
      <c r="B2335" s="1" t="s">
        <v>107</v>
      </c>
      <c r="C2335" s="1" t="s">
        <v>688</v>
      </c>
      <c r="D2335" s="1" t="s">
        <v>14</v>
      </c>
      <c r="E2335" s="1" t="s">
        <v>29</v>
      </c>
      <c r="F2335" s="18">
        <v>9.14</v>
      </c>
      <c r="G2335" t="s">
        <v>2895</v>
      </c>
      <c r="H2335" s="1">
        <f>IF(COUNTIF(G$2:G2335,G2335)=1,1,0)</f>
        <v>0</v>
      </c>
      <c r="I2335" s="1">
        <v>1</v>
      </c>
      <c r="J2335" s="1">
        <v>0</v>
      </c>
      <c r="K2335" s="1">
        <v>4.57</v>
      </c>
      <c r="L2335" s="12">
        <f>VLOOKUP(train[[#This Row],[Sub-Category]],Análisis_ABC_XYZ[[#Headers],[#Data]],4,FALSE)</f>
        <v>0.46881743173671325</v>
      </c>
    </row>
    <row r="2336" spans="1:12" x14ac:dyDescent="0.35">
      <c r="A2336" s="2">
        <v>42476</v>
      </c>
      <c r="B2336" s="1" t="s">
        <v>157</v>
      </c>
      <c r="C2336" s="1" t="s">
        <v>405</v>
      </c>
      <c r="D2336" s="1" t="s">
        <v>14</v>
      </c>
      <c r="E2336" s="1" t="s">
        <v>24</v>
      </c>
      <c r="F2336" s="18">
        <v>7.8719999999999999</v>
      </c>
      <c r="G2336" t="s">
        <v>3292</v>
      </c>
      <c r="H2336" s="1">
        <f>IF(COUNTIF(G$2:G2336,G2336)=1,1,0)</f>
        <v>0</v>
      </c>
      <c r="I2336" s="1">
        <v>3</v>
      </c>
      <c r="J2336" s="1">
        <v>0.2</v>
      </c>
      <c r="K2336" s="1">
        <v>1.2791999999999994</v>
      </c>
      <c r="L2336" s="12">
        <f>VLOOKUP(train[[#This Row],[Sub-Category]],Análisis_ABC_XYZ[[#Headers],[#Data]],4,FALSE)</f>
        <v>0.45632477063632687</v>
      </c>
    </row>
    <row r="2337" spans="1:12" x14ac:dyDescent="0.35">
      <c r="A2337" s="2">
        <v>42476</v>
      </c>
      <c r="B2337" s="1" t="s">
        <v>157</v>
      </c>
      <c r="C2337" s="1" t="s">
        <v>871</v>
      </c>
      <c r="D2337" s="1" t="s">
        <v>14</v>
      </c>
      <c r="E2337" s="1" t="s">
        <v>91</v>
      </c>
      <c r="F2337" s="18">
        <v>1.4480000000000002</v>
      </c>
      <c r="G2337" s="1" t="s">
        <v>3292</v>
      </c>
      <c r="H2337" s="1">
        <f>IF(COUNTIF(G$2:G2337,G2337)=1,1,0)</f>
        <v>0</v>
      </c>
      <c r="I2337" s="1">
        <v>1</v>
      </c>
      <c r="J2337" s="1">
        <v>0.2</v>
      </c>
      <c r="K2337" s="1">
        <v>0.2352999999999999</v>
      </c>
      <c r="L2337" s="12">
        <f>VLOOKUP(train[[#This Row],[Sub-Category]],Análisis_ABC_XYZ[[#Headers],[#Data]],4,FALSE)</f>
        <v>0.51168203684699509</v>
      </c>
    </row>
    <row r="2338" spans="1:12" x14ac:dyDescent="0.35">
      <c r="A2338" s="2">
        <v>42477</v>
      </c>
      <c r="B2338" s="1" t="s">
        <v>12</v>
      </c>
      <c r="C2338" s="1" t="s">
        <v>1435</v>
      </c>
      <c r="D2338" s="1" t="s">
        <v>14</v>
      </c>
      <c r="E2338" s="1" t="s">
        <v>31</v>
      </c>
      <c r="F2338" s="18">
        <v>1447.6499999999999</v>
      </c>
      <c r="G2338" t="s">
        <v>2568</v>
      </c>
      <c r="H2338" s="1">
        <f>IF(COUNTIF(G$2:G2338,G2338)=1,1,0)</f>
        <v>1</v>
      </c>
      <c r="I2338" s="1">
        <v>5</v>
      </c>
      <c r="J2338" s="1">
        <v>0</v>
      </c>
      <c r="K2338" s="1">
        <v>419.8184999999998</v>
      </c>
      <c r="L2338" s="12">
        <f>VLOOKUP(train[[#This Row],[Sub-Category]],Análisis_ABC_XYZ[[#Headers],[#Data]],4,FALSE)</f>
        <v>0.49507917887403441</v>
      </c>
    </row>
    <row r="2339" spans="1:12" x14ac:dyDescent="0.35">
      <c r="A2339" s="2">
        <v>42477</v>
      </c>
      <c r="B2339" s="1" t="s">
        <v>12</v>
      </c>
      <c r="C2339" s="1" t="s">
        <v>1033</v>
      </c>
      <c r="D2339" s="1" t="s">
        <v>26</v>
      </c>
      <c r="E2339" s="1" t="s">
        <v>27</v>
      </c>
      <c r="F2339" s="18">
        <v>783.96000000000015</v>
      </c>
      <c r="G2339" t="s">
        <v>2568</v>
      </c>
      <c r="H2339" s="1">
        <f>IF(COUNTIF(G$2:G2339,G2339)=1,1,0)</f>
        <v>0</v>
      </c>
      <c r="I2339" s="1">
        <v>5</v>
      </c>
      <c r="J2339" s="1">
        <v>0.2</v>
      </c>
      <c r="K2339" s="1">
        <v>68.59650000000002</v>
      </c>
      <c r="L2339" s="12">
        <f>VLOOKUP(train[[#This Row],[Sub-Category]],Análisis_ABC_XYZ[[#Headers],[#Data]],4,FALSE)</f>
        <v>0.41105220110552465</v>
      </c>
    </row>
    <row r="2340" spans="1:12" x14ac:dyDescent="0.35">
      <c r="A2340" s="2">
        <v>42477</v>
      </c>
      <c r="B2340" s="1" t="s">
        <v>12</v>
      </c>
      <c r="C2340" s="1" t="s">
        <v>683</v>
      </c>
      <c r="D2340" s="1" t="s">
        <v>26</v>
      </c>
      <c r="E2340" s="1" t="s">
        <v>56</v>
      </c>
      <c r="F2340" s="18">
        <v>323.37</v>
      </c>
      <c r="G2340" t="s">
        <v>2568</v>
      </c>
      <c r="H2340" s="1">
        <f>IF(COUNTIF(G$2:G2340,G2340)=1,1,0)</f>
        <v>0</v>
      </c>
      <c r="I2340" s="1">
        <v>3</v>
      </c>
      <c r="J2340" s="1">
        <v>0</v>
      </c>
      <c r="K2340" s="1">
        <v>129.34800000000001</v>
      </c>
      <c r="L2340" s="12">
        <f>VLOOKUP(train[[#This Row],[Sub-Category]],Análisis_ABC_XYZ[[#Headers],[#Data]],4,FALSE)</f>
        <v>0.52062335344040378</v>
      </c>
    </row>
    <row r="2341" spans="1:12" x14ac:dyDescent="0.35">
      <c r="A2341" s="2">
        <v>42477</v>
      </c>
      <c r="B2341" s="1" t="s">
        <v>89</v>
      </c>
      <c r="C2341" s="1" t="s">
        <v>835</v>
      </c>
      <c r="D2341" s="1" t="s">
        <v>26</v>
      </c>
      <c r="E2341" s="1" t="s">
        <v>56</v>
      </c>
      <c r="F2341" s="18">
        <v>99.6</v>
      </c>
      <c r="G2341" t="s">
        <v>2945</v>
      </c>
      <c r="H2341" s="1">
        <f>IF(COUNTIF(G$2:G2341,G2341)=1,1,0)</f>
        <v>1</v>
      </c>
      <c r="I2341" s="1">
        <v>1</v>
      </c>
      <c r="J2341" s="1">
        <v>0</v>
      </c>
      <c r="K2341" s="1">
        <v>36.851999999999997</v>
      </c>
      <c r="L2341" s="12">
        <f>VLOOKUP(train[[#This Row],[Sub-Category]],Análisis_ABC_XYZ[[#Headers],[#Data]],4,FALSE)</f>
        <v>0.52062335344040378</v>
      </c>
    </row>
    <row r="2342" spans="1:12" x14ac:dyDescent="0.35">
      <c r="A2342" s="2">
        <v>42477</v>
      </c>
      <c r="B2342" s="1" t="s">
        <v>89</v>
      </c>
      <c r="C2342" s="1" t="s">
        <v>1187</v>
      </c>
      <c r="D2342" s="1" t="s">
        <v>14</v>
      </c>
      <c r="E2342" s="1" t="s">
        <v>29</v>
      </c>
      <c r="F2342" s="18">
        <v>62.296000000000006</v>
      </c>
      <c r="G2342" t="s">
        <v>2945</v>
      </c>
      <c r="H2342" s="1">
        <f>IF(COUNTIF(G$2:G2342,G2342)=1,1,0)</f>
        <v>0</v>
      </c>
      <c r="I2342" s="1">
        <v>13</v>
      </c>
      <c r="J2342" s="1">
        <v>0.2</v>
      </c>
      <c r="K2342" s="1">
        <v>21.024899999999999</v>
      </c>
      <c r="L2342" s="12">
        <f>VLOOKUP(train[[#This Row],[Sub-Category]],Análisis_ABC_XYZ[[#Headers],[#Data]],4,FALSE)</f>
        <v>0.46881743173671325</v>
      </c>
    </row>
    <row r="2343" spans="1:12" x14ac:dyDescent="0.35">
      <c r="A2343" s="2">
        <v>42477</v>
      </c>
      <c r="B2343" s="1" t="s">
        <v>12</v>
      </c>
      <c r="C2343" s="1" t="s">
        <v>1402</v>
      </c>
      <c r="D2343" s="1" t="s">
        <v>14</v>
      </c>
      <c r="E2343" s="1" t="s">
        <v>36</v>
      </c>
      <c r="F2343" s="18">
        <v>11.96</v>
      </c>
      <c r="G2343" t="s">
        <v>2568</v>
      </c>
      <c r="H2343" s="1">
        <f>IF(COUNTIF(G$2:G2343,G2343)=1,1,0)</f>
        <v>0</v>
      </c>
      <c r="I2343" s="1">
        <v>2</v>
      </c>
      <c r="J2343" s="1">
        <v>0</v>
      </c>
      <c r="K2343" s="1">
        <v>5.8604000000000003</v>
      </c>
      <c r="L2343" s="12">
        <f>VLOOKUP(train[[#This Row],[Sub-Category]],Análisis_ABC_XYZ[[#Headers],[#Data]],4,FALSE)</f>
        <v>0.43613829632717294</v>
      </c>
    </row>
    <row r="2344" spans="1:12" x14ac:dyDescent="0.35">
      <c r="A2344" s="2">
        <v>42477</v>
      </c>
      <c r="B2344" s="1" t="s">
        <v>89</v>
      </c>
      <c r="C2344" s="1" t="s">
        <v>1815</v>
      </c>
      <c r="D2344" s="1" t="s">
        <v>14</v>
      </c>
      <c r="E2344" s="1" t="s">
        <v>24</v>
      </c>
      <c r="F2344" s="18">
        <v>10.709999999999999</v>
      </c>
      <c r="G2344" t="s">
        <v>2945</v>
      </c>
      <c r="H2344" s="1">
        <f>IF(COUNTIF(G$2:G2344,G2344)=1,1,0)</f>
        <v>0</v>
      </c>
      <c r="I2344" s="1">
        <v>3</v>
      </c>
      <c r="J2344" s="1">
        <v>0</v>
      </c>
      <c r="K2344" s="1">
        <v>2.7845999999999997</v>
      </c>
      <c r="L2344" s="12">
        <f>VLOOKUP(train[[#This Row],[Sub-Category]],Análisis_ABC_XYZ[[#Headers],[#Data]],4,FALSE)</f>
        <v>0.45632477063632687</v>
      </c>
    </row>
    <row r="2345" spans="1:12" x14ac:dyDescent="0.35">
      <c r="A2345" s="2">
        <v>42477</v>
      </c>
      <c r="B2345" s="1" t="s">
        <v>12</v>
      </c>
      <c r="C2345" s="1" t="s">
        <v>1128</v>
      </c>
      <c r="D2345" s="1" t="s">
        <v>14</v>
      </c>
      <c r="E2345" s="1" t="s">
        <v>24</v>
      </c>
      <c r="F2345" s="18">
        <v>5.56</v>
      </c>
      <c r="G2345" t="s">
        <v>2568</v>
      </c>
      <c r="H2345" s="1">
        <f>IF(COUNTIF(G$2:G2345,G2345)=1,1,0)</f>
        <v>0</v>
      </c>
      <c r="I2345" s="1">
        <v>2</v>
      </c>
      <c r="J2345" s="1">
        <v>0</v>
      </c>
      <c r="K2345" s="1">
        <v>2.2239999999999998</v>
      </c>
      <c r="L2345" s="12">
        <f>VLOOKUP(train[[#This Row],[Sub-Category]],Análisis_ABC_XYZ[[#Headers],[#Data]],4,FALSE)</f>
        <v>0.45632477063632687</v>
      </c>
    </row>
    <row r="2346" spans="1:12" x14ac:dyDescent="0.35">
      <c r="A2346" s="2">
        <v>42478</v>
      </c>
      <c r="B2346" s="1" t="s">
        <v>12</v>
      </c>
      <c r="C2346" s="1" t="s">
        <v>329</v>
      </c>
      <c r="D2346" s="1" t="s">
        <v>14</v>
      </c>
      <c r="E2346" s="1" t="s">
        <v>20</v>
      </c>
      <c r="F2346" s="18">
        <v>947.17000000000007</v>
      </c>
      <c r="G2346" t="s">
        <v>4664</v>
      </c>
      <c r="H2346" s="1">
        <f>IF(COUNTIF(G$2:G2346,G2346)=1,1,0)</f>
        <v>1</v>
      </c>
      <c r="I2346" s="1">
        <v>7</v>
      </c>
      <c r="J2346" s="1">
        <v>0</v>
      </c>
      <c r="K2346" s="1">
        <v>9.4717000000000837</v>
      </c>
      <c r="L2346" s="12">
        <f>VLOOKUP(train[[#This Row],[Sub-Category]],Análisis_ABC_XYZ[[#Headers],[#Data]],4,FALSE)</f>
        <v>0.44610841445725197</v>
      </c>
    </row>
    <row r="2347" spans="1:12" x14ac:dyDescent="0.35">
      <c r="A2347" s="2">
        <v>42478</v>
      </c>
      <c r="B2347" s="1" t="s">
        <v>225</v>
      </c>
      <c r="C2347" s="1" t="s">
        <v>1003</v>
      </c>
      <c r="D2347" s="1" t="s">
        <v>26</v>
      </c>
      <c r="E2347" s="1" t="s">
        <v>56</v>
      </c>
      <c r="F2347" s="18">
        <v>106.5</v>
      </c>
      <c r="G2347" t="s">
        <v>2997</v>
      </c>
      <c r="H2347" s="1">
        <f>IF(COUNTIF(G$2:G2347,G2347)=1,1,0)</f>
        <v>1</v>
      </c>
      <c r="I2347" s="1">
        <v>6</v>
      </c>
      <c r="J2347" s="1">
        <v>0</v>
      </c>
      <c r="K2347" s="1">
        <v>41.534999999999997</v>
      </c>
      <c r="L2347" s="12">
        <f>VLOOKUP(train[[#This Row],[Sub-Category]],Análisis_ABC_XYZ[[#Headers],[#Data]],4,FALSE)</f>
        <v>0.52062335344040378</v>
      </c>
    </row>
    <row r="2348" spans="1:12" x14ac:dyDescent="0.35">
      <c r="A2348" s="2">
        <v>42478</v>
      </c>
      <c r="B2348" s="1" t="s">
        <v>39</v>
      </c>
      <c r="C2348" s="1" t="s">
        <v>1180</v>
      </c>
      <c r="D2348" s="1" t="s">
        <v>26</v>
      </c>
      <c r="E2348" s="1" t="s">
        <v>56</v>
      </c>
      <c r="F2348" s="18">
        <v>41.424000000000007</v>
      </c>
      <c r="G2348" t="s">
        <v>3325</v>
      </c>
      <c r="H2348" s="1">
        <f>IF(COUNTIF(G$2:G2348,G2348)=1,1,0)</f>
        <v>1</v>
      </c>
      <c r="I2348" s="1">
        <v>2</v>
      </c>
      <c r="J2348" s="1">
        <v>0.2</v>
      </c>
      <c r="K2348" s="1">
        <v>8.2847999999999971</v>
      </c>
      <c r="L2348" s="12">
        <f>VLOOKUP(train[[#This Row],[Sub-Category]],Análisis_ABC_XYZ[[#Headers],[#Data]],4,FALSE)</f>
        <v>0.52062335344040378</v>
      </c>
    </row>
    <row r="2349" spans="1:12" x14ac:dyDescent="0.35">
      <c r="A2349" s="2">
        <v>42478</v>
      </c>
      <c r="B2349" s="1" t="s">
        <v>39</v>
      </c>
      <c r="C2349" s="1" t="s">
        <v>1148</v>
      </c>
      <c r="D2349" s="1" t="s">
        <v>26</v>
      </c>
      <c r="E2349" s="1" t="s">
        <v>27</v>
      </c>
      <c r="F2349" s="18">
        <v>244.768</v>
      </c>
      <c r="G2349" t="s">
        <v>3325</v>
      </c>
      <c r="H2349" s="1">
        <f>IF(COUNTIF(G$2:G2349,G2349)=1,1,0)</f>
        <v>0</v>
      </c>
      <c r="I2349" s="1">
        <v>4</v>
      </c>
      <c r="J2349" s="1">
        <v>0.2</v>
      </c>
      <c r="K2349" s="1">
        <v>24.476800000000004</v>
      </c>
      <c r="L2349" s="12">
        <f>VLOOKUP(train[[#This Row],[Sub-Category]],Análisis_ABC_XYZ[[#Headers],[#Data]],4,FALSE)</f>
        <v>0.41105220110552465</v>
      </c>
    </row>
    <row r="2350" spans="1:12" x14ac:dyDescent="0.35">
      <c r="A2350" s="2">
        <v>42478</v>
      </c>
      <c r="B2350" s="1" t="s">
        <v>12</v>
      </c>
      <c r="C2350" s="1" t="s">
        <v>1495</v>
      </c>
      <c r="D2350" s="1" t="s">
        <v>14</v>
      </c>
      <c r="E2350" s="1" t="s">
        <v>20</v>
      </c>
      <c r="F2350" s="18">
        <v>115.44</v>
      </c>
      <c r="G2350" t="s">
        <v>5238</v>
      </c>
      <c r="H2350" s="1">
        <f>IF(COUNTIF(G$2:G2350,G2350)=1,1,0)</f>
        <v>1</v>
      </c>
      <c r="I2350" s="1">
        <v>3</v>
      </c>
      <c r="J2350" s="1">
        <v>0</v>
      </c>
      <c r="K2350" s="1">
        <v>30.014399999999998</v>
      </c>
      <c r="L2350" s="12">
        <f>VLOOKUP(train[[#This Row],[Sub-Category]],Análisis_ABC_XYZ[[#Headers],[#Data]],4,FALSE)</f>
        <v>0.44610841445725197</v>
      </c>
    </row>
    <row r="2351" spans="1:12" x14ac:dyDescent="0.35">
      <c r="A2351" s="2">
        <v>42478</v>
      </c>
      <c r="B2351" s="1" t="s">
        <v>39</v>
      </c>
      <c r="C2351" s="1" t="s">
        <v>1823</v>
      </c>
      <c r="D2351" s="1" t="s">
        <v>26</v>
      </c>
      <c r="E2351" s="1" t="s">
        <v>27</v>
      </c>
      <c r="F2351" s="18">
        <v>97.968000000000004</v>
      </c>
      <c r="G2351" t="s">
        <v>3325</v>
      </c>
      <c r="H2351" s="1">
        <f>IF(COUNTIF(G$2:G2351,G2351)=1,1,0)</f>
        <v>0</v>
      </c>
      <c r="I2351" s="1">
        <v>2</v>
      </c>
      <c r="J2351" s="1">
        <v>0.2</v>
      </c>
      <c r="K2351" s="1">
        <v>6.122999999999994</v>
      </c>
      <c r="L2351" s="12">
        <f>VLOOKUP(train[[#This Row],[Sub-Category]],Análisis_ABC_XYZ[[#Headers],[#Data]],4,FALSE)</f>
        <v>0.41105220110552465</v>
      </c>
    </row>
    <row r="2352" spans="1:12" x14ac:dyDescent="0.35">
      <c r="A2352" s="2">
        <v>42478</v>
      </c>
      <c r="B2352" s="1" t="s">
        <v>84</v>
      </c>
      <c r="C2352" s="1" t="s">
        <v>88</v>
      </c>
      <c r="D2352" s="1" t="s">
        <v>8</v>
      </c>
      <c r="E2352" s="1" t="s">
        <v>11</v>
      </c>
      <c r="F2352" s="18">
        <v>89.99</v>
      </c>
      <c r="G2352" t="s">
        <v>2647</v>
      </c>
      <c r="H2352" s="1">
        <f>IF(COUNTIF(G$2:G2352,G2352)=1,1,0)</f>
        <v>1</v>
      </c>
      <c r="I2352" s="1">
        <v>1</v>
      </c>
      <c r="J2352" s="1">
        <v>0</v>
      </c>
      <c r="K2352" s="1">
        <v>17.098099999999988</v>
      </c>
      <c r="L2352" s="12">
        <f>VLOOKUP(train[[#This Row],[Sub-Category]],Análisis_ABC_XYZ[[#Headers],[#Data]],4,FALSE)</f>
        <v>0.46529189879902266</v>
      </c>
    </row>
    <row r="2353" spans="1:12" x14ac:dyDescent="0.35">
      <c r="A2353" s="2">
        <v>42478</v>
      </c>
      <c r="B2353" s="1" t="s">
        <v>84</v>
      </c>
      <c r="C2353" s="1" t="s">
        <v>86</v>
      </c>
      <c r="D2353" s="1" t="s">
        <v>14</v>
      </c>
      <c r="E2353" s="1" t="s">
        <v>15</v>
      </c>
      <c r="F2353" s="18">
        <v>75.179999999999993</v>
      </c>
      <c r="G2353" t="s">
        <v>2647</v>
      </c>
      <c r="H2353" s="1">
        <f>IF(COUNTIF(G$2:G2353,G2353)=1,1,0)</f>
        <v>0</v>
      </c>
      <c r="I2353" s="1">
        <v>6</v>
      </c>
      <c r="J2353" s="1">
        <v>0</v>
      </c>
      <c r="K2353" s="1">
        <v>35.334599999999995</v>
      </c>
      <c r="L2353" s="12">
        <f>VLOOKUP(train[[#This Row],[Sub-Category]],Análisis_ABC_XYZ[[#Headers],[#Data]],4,FALSE)</f>
        <v>0.4647369236065339</v>
      </c>
    </row>
    <row r="2354" spans="1:12" x14ac:dyDescent="0.35">
      <c r="A2354" s="2">
        <v>42478</v>
      </c>
      <c r="B2354" s="1" t="s">
        <v>39</v>
      </c>
      <c r="C2354" s="1" t="s">
        <v>346</v>
      </c>
      <c r="D2354" s="1" t="s">
        <v>14</v>
      </c>
      <c r="E2354" s="1" t="s">
        <v>24</v>
      </c>
      <c r="F2354" s="18">
        <v>74.352000000000004</v>
      </c>
      <c r="G2354" t="s">
        <v>3325</v>
      </c>
      <c r="H2354" s="1">
        <f>IF(COUNTIF(G$2:G2354,G2354)=1,1,0)</f>
        <v>0</v>
      </c>
      <c r="I2354" s="1">
        <v>3</v>
      </c>
      <c r="J2354" s="1">
        <v>0.2</v>
      </c>
      <c r="K2354" s="1">
        <v>6.5057999999999971</v>
      </c>
      <c r="L2354" s="12">
        <f>VLOOKUP(train[[#This Row],[Sub-Category]],Análisis_ABC_XYZ[[#Headers],[#Data]],4,FALSE)</f>
        <v>0.45632477063632687</v>
      </c>
    </row>
    <row r="2355" spans="1:12" x14ac:dyDescent="0.35">
      <c r="A2355" s="2">
        <v>42478</v>
      </c>
      <c r="B2355" s="1" t="s">
        <v>12</v>
      </c>
      <c r="C2355" s="1" t="s">
        <v>1766</v>
      </c>
      <c r="D2355" s="1" t="s">
        <v>14</v>
      </c>
      <c r="E2355" s="1" t="s">
        <v>36</v>
      </c>
      <c r="F2355" s="18">
        <v>61.96</v>
      </c>
      <c r="G2355" t="s">
        <v>4664</v>
      </c>
      <c r="H2355" s="1">
        <f>IF(COUNTIF(G$2:G2355,G2355)=1,1,0)</f>
        <v>0</v>
      </c>
      <c r="I2355" s="1">
        <v>2</v>
      </c>
      <c r="J2355" s="1">
        <v>0</v>
      </c>
      <c r="K2355" s="1">
        <v>27.881999999999998</v>
      </c>
      <c r="L2355" s="12">
        <f>VLOOKUP(train[[#This Row],[Sub-Category]],Análisis_ABC_XYZ[[#Headers],[#Data]],4,FALSE)</f>
        <v>0.43613829632717294</v>
      </c>
    </row>
    <row r="2356" spans="1:12" x14ac:dyDescent="0.35">
      <c r="A2356" s="2">
        <v>42478</v>
      </c>
      <c r="B2356" s="1" t="s">
        <v>39</v>
      </c>
      <c r="C2356" s="1" t="s">
        <v>467</v>
      </c>
      <c r="D2356" s="1" t="s">
        <v>8</v>
      </c>
      <c r="E2356" s="1" t="s">
        <v>11</v>
      </c>
      <c r="F2356" s="18">
        <v>56.686</v>
      </c>
      <c r="G2356" t="s">
        <v>3325</v>
      </c>
      <c r="H2356" s="1">
        <f>IF(COUNTIF(G$2:G2356,G2356)=1,1,0)</f>
        <v>0</v>
      </c>
      <c r="I2356" s="1">
        <v>1</v>
      </c>
      <c r="J2356" s="1">
        <v>0.3</v>
      </c>
      <c r="K2356" s="1">
        <v>-20.245000000000008</v>
      </c>
      <c r="L2356" s="12">
        <f>VLOOKUP(train[[#This Row],[Sub-Category]],Análisis_ABC_XYZ[[#Headers],[#Data]],4,FALSE)</f>
        <v>0.46529189879902266</v>
      </c>
    </row>
    <row r="2357" spans="1:12" x14ac:dyDescent="0.35">
      <c r="A2357" s="2">
        <v>42478</v>
      </c>
      <c r="B2357" s="1" t="s">
        <v>84</v>
      </c>
      <c r="C2357" s="1" t="s">
        <v>85</v>
      </c>
      <c r="D2357" s="1" t="s">
        <v>14</v>
      </c>
      <c r="E2357" s="1" t="s">
        <v>29</v>
      </c>
      <c r="F2357" s="18">
        <v>38.22</v>
      </c>
      <c r="G2357" t="s">
        <v>2647</v>
      </c>
      <c r="H2357" s="1">
        <f>IF(COUNTIF(G$2:G2357,G2357)=1,1,0)</f>
        <v>0</v>
      </c>
      <c r="I2357" s="1">
        <v>6</v>
      </c>
      <c r="J2357" s="1">
        <v>0</v>
      </c>
      <c r="K2357" s="1">
        <v>17.9634</v>
      </c>
      <c r="L2357" s="12">
        <f>VLOOKUP(train[[#This Row],[Sub-Category]],Análisis_ABC_XYZ[[#Headers],[#Data]],4,FALSE)</f>
        <v>0.46881743173671325</v>
      </c>
    </row>
    <row r="2358" spans="1:12" x14ac:dyDescent="0.35">
      <c r="A2358" s="2">
        <v>42478</v>
      </c>
      <c r="B2358" s="1" t="s">
        <v>89</v>
      </c>
      <c r="C2358" s="1" t="s">
        <v>740</v>
      </c>
      <c r="D2358" s="1" t="s">
        <v>14</v>
      </c>
      <c r="E2358" s="1" t="s">
        <v>15</v>
      </c>
      <c r="F2358" s="18">
        <v>21.93</v>
      </c>
      <c r="G2358" t="s">
        <v>3710</v>
      </c>
      <c r="H2358" s="1">
        <f>IF(COUNTIF(G$2:G2358,G2358)=1,1,0)</f>
        <v>1</v>
      </c>
      <c r="I2358" s="1">
        <v>3</v>
      </c>
      <c r="J2358" s="1">
        <v>0</v>
      </c>
      <c r="K2358" s="1">
        <v>10.307099999999998</v>
      </c>
      <c r="L2358" s="12">
        <f>VLOOKUP(train[[#This Row],[Sub-Category]],Análisis_ABC_XYZ[[#Headers],[#Data]],4,FALSE)</f>
        <v>0.4647369236065339</v>
      </c>
    </row>
    <row r="2359" spans="1:12" x14ac:dyDescent="0.35">
      <c r="A2359" s="2">
        <v>42478</v>
      </c>
      <c r="B2359" s="1" t="s">
        <v>39</v>
      </c>
      <c r="C2359" s="1" t="s">
        <v>1378</v>
      </c>
      <c r="D2359" s="1" t="s">
        <v>14</v>
      </c>
      <c r="E2359" s="1" t="s">
        <v>36</v>
      </c>
      <c r="F2359" s="18">
        <v>15.552000000000003</v>
      </c>
      <c r="G2359" t="s">
        <v>3325</v>
      </c>
      <c r="H2359" s="1">
        <f>IF(COUNTIF(G$2:G2359,G2359)=1,1,0)</f>
        <v>0</v>
      </c>
      <c r="I2359" s="1">
        <v>3</v>
      </c>
      <c r="J2359" s="1">
        <v>0.2</v>
      </c>
      <c r="K2359" s="1">
        <v>5.4432</v>
      </c>
      <c r="L2359" s="12">
        <f>VLOOKUP(train[[#This Row],[Sub-Category]],Análisis_ABC_XYZ[[#Headers],[#Data]],4,FALSE)</f>
        <v>0.43613829632717294</v>
      </c>
    </row>
    <row r="2360" spans="1:12" x14ac:dyDescent="0.35">
      <c r="A2360" s="2">
        <v>42478</v>
      </c>
      <c r="B2360" s="1" t="s">
        <v>39</v>
      </c>
      <c r="C2360" s="1" t="s">
        <v>1681</v>
      </c>
      <c r="D2360" s="1" t="s">
        <v>14</v>
      </c>
      <c r="E2360" s="1" t="s">
        <v>24</v>
      </c>
      <c r="F2360" s="18">
        <v>7.8719999999999999</v>
      </c>
      <c r="G2360" t="s">
        <v>3325</v>
      </c>
      <c r="H2360" s="1">
        <f>IF(COUNTIF(G$2:G2360,G2360)=1,1,0)</f>
        <v>0</v>
      </c>
      <c r="I2360" s="1">
        <v>3</v>
      </c>
      <c r="J2360" s="1">
        <v>0.2</v>
      </c>
      <c r="K2360" s="1">
        <v>0.88559999999999883</v>
      </c>
      <c r="L2360" s="12">
        <f>VLOOKUP(train[[#This Row],[Sub-Category]],Análisis_ABC_XYZ[[#Headers],[#Data]],4,FALSE)</f>
        <v>0.45632477063632687</v>
      </c>
    </row>
    <row r="2361" spans="1:12" x14ac:dyDescent="0.35">
      <c r="A2361" s="2">
        <v>42478</v>
      </c>
      <c r="B2361" s="1" t="s">
        <v>84</v>
      </c>
      <c r="C2361" s="1" t="s">
        <v>87</v>
      </c>
      <c r="D2361" s="1" t="s">
        <v>8</v>
      </c>
      <c r="E2361" s="1" t="s">
        <v>22</v>
      </c>
      <c r="F2361" s="18">
        <v>6.16</v>
      </c>
      <c r="G2361" t="s">
        <v>2647</v>
      </c>
      <c r="H2361" s="1">
        <f>IF(COUNTIF(G$2:G2361,G2361)=1,1,0)</f>
        <v>0</v>
      </c>
      <c r="I2361" s="1">
        <v>2</v>
      </c>
      <c r="J2361" s="1">
        <v>0</v>
      </c>
      <c r="K2361" s="1">
        <v>2.9567999999999999</v>
      </c>
      <c r="L2361" s="12">
        <f>VLOOKUP(train[[#This Row],[Sub-Category]],Análisis_ABC_XYZ[[#Headers],[#Data]],4,FALSE)</f>
        <v>0.4595170286641902</v>
      </c>
    </row>
    <row r="2362" spans="1:12" x14ac:dyDescent="0.35">
      <c r="A2362" s="2">
        <v>42478</v>
      </c>
      <c r="B2362" s="1" t="s">
        <v>39</v>
      </c>
      <c r="C2362" s="1" t="s">
        <v>895</v>
      </c>
      <c r="D2362" s="1" t="s">
        <v>14</v>
      </c>
      <c r="E2362" s="1" t="s">
        <v>29</v>
      </c>
      <c r="F2362" s="18">
        <v>4.3119999999999985</v>
      </c>
      <c r="G2362" t="s">
        <v>3325</v>
      </c>
      <c r="H2362" s="1">
        <f>IF(COUNTIF(G$2:G2362,G2362)=1,1,0)</f>
        <v>0</v>
      </c>
      <c r="I2362" s="1">
        <v>2</v>
      </c>
      <c r="J2362" s="1">
        <v>0.8</v>
      </c>
      <c r="K2362" s="1">
        <v>-6.8992000000000022</v>
      </c>
      <c r="L2362" s="12">
        <f>VLOOKUP(train[[#This Row],[Sub-Category]],Análisis_ABC_XYZ[[#Headers],[#Data]],4,FALSE)</f>
        <v>0.46881743173671325</v>
      </c>
    </row>
    <row r="2363" spans="1:12" x14ac:dyDescent="0.35">
      <c r="A2363" s="2">
        <v>42478</v>
      </c>
      <c r="B2363" s="1" t="s">
        <v>39</v>
      </c>
      <c r="C2363" s="1" t="s">
        <v>844</v>
      </c>
      <c r="D2363" s="1" t="s">
        <v>14</v>
      </c>
      <c r="E2363" s="1" t="s">
        <v>29</v>
      </c>
      <c r="F2363" s="18">
        <v>1.4759999999999998</v>
      </c>
      <c r="G2363" s="1" t="s">
        <v>3325</v>
      </c>
      <c r="H2363" s="1">
        <f>IF(COUNTIF(G$2:G2363,G2363)=1,1,0)</f>
        <v>0</v>
      </c>
      <c r="I2363" s="1">
        <v>1</v>
      </c>
      <c r="J2363" s="1">
        <v>0.8</v>
      </c>
      <c r="K2363" s="1">
        <v>-2.2877999999999998</v>
      </c>
      <c r="L2363" s="12">
        <f>VLOOKUP(train[[#This Row],[Sub-Category]],Análisis_ABC_XYZ[[#Headers],[#Data]],4,FALSE)</f>
        <v>0.46881743173671325</v>
      </c>
    </row>
    <row r="2364" spans="1:12" x14ac:dyDescent="0.35">
      <c r="A2364" s="2">
        <v>42479</v>
      </c>
      <c r="B2364" s="1" t="s">
        <v>39</v>
      </c>
      <c r="C2364" s="1" t="s">
        <v>826</v>
      </c>
      <c r="D2364" s="1" t="s">
        <v>14</v>
      </c>
      <c r="E2364" s="1" t="s">
        <v>29</v>
      </c>
      <c r="F2364" s="18">
        <v>310.39199999999994</v>
      </c>
      <c r="G2364" t="s">
        <v>5638</v>
      </c>
      <c r="H2364" s="1">
        <f>IF(COUNTIF(G$2:G2364,G2364)=1,1,0)</f>
        <v>1</v>
      </c>
      <c r="I2364" s="1">
        <v>4</v>
      </c>
      <c r="J2364" s="1">
        <v>0.8</v>
      </c>
      <c r="K2364" s="1">
        <v>-512.14680000000021</v>
      </c>
      <c r="L2364" s="12">
        <f>VLOOKUP(train[[#This Row],[Sub-Category]],Análisis_ABC_XYZ[[#Headers],[#Data]],4,FALSE)</f>
        <v>0.46881743173671325</v>
      </c>
    </row>
    <row r="2365" spans="1:12" x14ac:dyDescent="0.35">
      <c r="A2365" s="2">
        <v>42479</v>
      </c>
      <c r="B2365" s="1" t="s">
        <v>39</v>
      </c>
      <c r="C2365" s="1" t="s">
        <v>476</v>
      </c>
      <c r="D2365" s="1" t="s">
        <v>14</v>
      </c>
      <c r="E2365" s="1" t="s">
        <v>31</v>
      </c>
      <c r="F2365" s="18">
        <v>19.567999999999998</v>
      </c>
      <c r="G2365" t="s">
        <v>5638</v>
      </c>
      <c r="H2365" s="1">
        <f>IF(COUNTIF(G$2:G2365,G2365)=1,1,0)</f>
        <v>0</v>
      </c>
      <c r="I2365" s="1">
        <v>2</v>
      </c>
      <c r="J2365" s="1">
        <v>0.8</v>
      </c>
      <c r="K2365" s="1">
        <v>-52.833600000000004</v>
      </c>
      <c r="L2365" s="12">
        <f>VLOOKUP(train[[#This Row],[Sub-Category]],Análisis_ABC_XYZ[[#Headers],[#Data]],4,FALSE)</f>
        <v>0.49507917887403441</v>
      </c>
    </row>
    <row r="2366" spans="1:12" x14ac:dyDescent="0.35">
      <c r="A2366" s="2">
        <v>42480</v>
      </c>
      <c r="B2366" s="1" t="s">
        <v>379</v>
      </c>
      <c r="C2366" s="1" t="s">
        <v>1138</v>
      </c>
      <c r="D2366" s="1" t="s">
        <v>8</v>
      </c>
      <c r="E2366" s="1" t="s">
        <v>22</v>
      </c>
      <c r="F2366" s="18">
        <v>595.38</v>
      </c>
      <c r="G2366" t="s">
        <v>3193</v>
      </c>
      <c r="H2366" s="1">
        <f>IF(COUNTIF(G$2:G2366,G2366)=1,1,0)</f>
        <v>1</v>
      </c>
      <c r="I2366" s="1">
        <v>6</v>
      </c>
      <c r="J2366" s="1">
        <v>0</v>
      </c>
      <c r="K2366" s="1">
        <v>297.69</v>
      </c>
      <c r="L2366" s="12">
        <f>VLOOKUP(train[[#This Row],[Sub-Category]],Análisis_ABC_XYZ[[#Headers],[#Data]],4,FALSE)</f>
        <v>0.4595170286641902</v>
      </c>
    </row>
    <row r="2367" spans="1:12" x14ac:dyDescent="0.35">
      <c r="A2367" s="2">
        <v>42480</v>
      </c>
      <c r="B2367" s="1" t="s">
        <v>379</v>
      </c>
      <c r="C2367" s="1" t="s">
        <v>728</v>
      </c>
      <c r="D2367" s="1" t="s">
        <v>26</v>
      </c>
      <c r="E2367" s="1" t="s">
        <v>27</v>
      </c>
      <c r="F2367" s="18">
        <v>287.96999999999997</v>
      </c>
      <c r="G2367" t="s">
        <v>3193</v>
      </c>
      <c r="H2367" s="1">
        <f>IF(COUNTIF(G$2:G2367,G2367)=1,1,0)</f>
        <v>0</v>
      </c>
      <c r="I2367" s="1">
        <v>3</v>
      </c>
      <c r="J2367" s="1">
        <v>0</v>
      </c>
      <c r="K2367" s="1">
        <v>77.751899999999992</v>
      </c>
      <c r="L2367" s="12">
        <f>VLOOKUP(train[[#This Row],[Sub-Category]],Análisis_ABC_XYZ[[#Headers],[#Data]],4,FALSE)</f>
        <v>0.41105220110552465</v>
      </c>
    </row>
    <row r="2368" spans="1:12" x14ac:dyDescent="0.35">
      <c r="A2368" s="2">
        <v>42480</v>
      </c>
      <c r="B2368" s="1" t="s">
        <v>79</v>
      </c>
      <c r="C2368" s="1" t="s">
        <v>287</v>
      </c>
      <c r="D2368" s="1" t="s">
        <v>14</v>
      </c>
      <c r="E2368" s="1" t="s">
        <v>61</v>
      </c>
      <c r="F2368" s="18">
        <v>180.96</v>
      </c>
      <c r="G2368" t="s">
        <v>5578</v>
      </c>
      <c r="H2368" s="1">
        <f>IF(COUNTIF(G$2:G2368,G2368)=1,1,0)</f>
        <v>1</v>
      </c>
      <c r="I2368" s="1">
        <v>2</v>
      </c>
      <c r="J2368" s="1">
        <v>0</v>
      </c>
      <c r="K2368" s="1">
        <v>81.432000000000002</v>
      </c>
      <c r="L2368" s="12">
        <f>VLOOKUP(train[[#This Row],[Sub-Category]],Análisis_ABC_XYZ[[#Headers],[#Data]],4,FALSE)</f>
        <v>0.44424167803735209</v>
      </c>
    </row>
    <row r="2369" spans="1:12" x14ac:dyDescent="0.35">
      <c r="A2369" s="2">
        <v>42480</v>
      </c>
      <c r="B2369" s="1" t="s">
        <v>39</v>
      </c>
      <c r="C2369" s="1" t="s">
        <v>174</v>
      </c>
      <c r="D2369" s="1" t="s">
        <v>14</v>
      </c>
      <c r="E2369" s="1" t="s">
        <v>36</v>
      </c>
      <c r="F2369" s="18">
        <v>117.456</v>
      </c>
      <c r="G2369" t="s">
        <v>6421</v>
      </c>
      <c r="H2369" s="1">
        <f>IF(COUNTIF(G$2:G2369,G2369)=1,1,0)</f>
        <v>1</v>
      </c>
      <c r="I2369" s="1">
        <v>3</v>
      </c>
      <c r="J2369" s="1">
        <v>0.2</v>
      </c>
      <c r="K2369" s="1">
        <v>44.045999999999992</v>
      </c>
      <c r="L2369" s="12">
        <f>VLOOKUP(train[[#This Row],[Sub-Category]],Análisis_ABC_XYZ[[#Headers],[#Data]],4,FALSE)</f>
        <v>0.43613829632717294</v>
      </c>
    </row>
    <row r="2370" spans="1:12" x14ac:dyDescent="0.35">
      <c r="A2370" s="2">
        <v>42480</v>
      </c>
      <c r="B2370" s="1" t="s">
        <v>379</v>
      </c>
      <c r="C2370" s="1" t="s">
        <v>845</v>
      </c>
      <c r="D2370" s="1" t="s">
        <v>14</v>
      </c>
      <c r="E2370" s="1" t="s">
        <v>36</v>
      </c>
      <c r="F2370" s="18">
        <v>12.96</v>
      </c>
      <c r="G2370" t="s">
        <v>3193</v>
      </c>
      <c r="H2370" s="1">
        <f>IF(COUNTIF(G$2:G2370,G2370)=1,1,0)</f>
        <v>0</v>
      </c>
      <c r="I2370" s="1">
        <v>2</v>
      </c>
      <c r="J2370" s="1">
        <v>0</v>
      </c>
      <c r="K2370" s="1">
        <v>6.2208000000000006</v>
      </c>
      <c r="L2370" s="12">
        <f>VLOOKUP(train[[#This Row],[Sub-Category]],Análisis_ABC_XYZ[[#Headers],[#Data]],4,FALSE)</f>
        <v>0.43613829632717294</v>
      </c>
    </row>
    <row r="2371" spans="1:12" x14ac:dyDescent="0.35">
      <c r="A2371" s="2">
        <v>42481</v>
      </c>
      <c r="B2371" s="1" t="s">
        <v>6</v>
      </c>
      <c r="C2371" s="1" t="s">
        <v>603</v>
      </c>
      <c r="D2371" s="1" t="s">
        <v>26</v>
      </c>
      <c r="E2371" s="1" t="s">
        <v>27</v>
      </c>
      <c r="F2371" s="18">
        <v>469.95</v>
      </c>
      <c r="G2371" t="s">
        <v>2187</v>
      </c>
      <c r="H2371" s="1">
        <f>IF(COUNTIF(G$2:G2371,G2371)=1,1,0)</f>
        <v>1</v>
      </c>
      <c r="I2371" s="1">
        <v>5</v>
      </c>
      <c r="J2371" s="1">
        <v>0</v>
      </c>
      <c r="K2371" s="1">
        <v>131.58600000000001</v>
      </c>
      <c r="L2371" s="12">
        <f>VLOOKUP(train[[#This Row],[Sub-Category]],Análisis_ABC_XYZ[[#Headers],[#Data]],4,FALSE)</f>
        <v>0.41105220110552465</v>
      </c>
    </row>
    <row r="2372" spans="1:12" x14ac:dyDescent="0.35">
      <c r="A2372" s="2">
        <v>42481</v>
      </c>
      <c r="B2372" s="1" t="s">
        <v>6</v>
      </c>
      <c r="C2372" s="1" t="s">
        <v>647</v>
      </c>
      <c r="D2372" s="1" t="s">
        <v>8</v>
      </c>
      <c r="E2372" s="1" t="s">
        <v>22</v>
      </c>
      <c r="F2372" s="18">
        <v>209.88</v>
      </c>
      <c r="G2372" t="s">
        <v>2187</v>
      </c>
      <c r="H2372" s="1">
        <f>IF(COUNTIF(G$2:G2372,G2372)=1,1,0)</f>
        <v>0</v>
      </c>
      <c r="I2372" s="1">
        <v>3</v>
      </c>
      <c r="J2372" s="1">
        <v>0</v>
      </c>
      <c r="K2372" s="1">
        <v>35.679599999999979</v>
      </c>
      <c r="L2372" s="12">
        <f>VLOOKUP(train[[#This Row],[Sub-Category]],Análisis_ABC_XYZ[[#Headers],[#Data]],4,FALSE)</f>
        <v>0.4595170286641902</v>
      </c>
    </row>
    <row r="2373" spans="1:12" x14ac:dyDescent="0.35">
      <c r="A2373" s="2">
        <v>42481</v>
      </c>
      <c r="B2373" s="1" t="s">
        <v>6</v>
      </c>
      <c r="C2373" s="1" t="s">
        <v>324</v>
      </c>
      <c r="D2373" s="1" t="s">
        <v>8</v>
      </c>
      <c r="E2373" s="1" t="s">
        <v>11</v>
      </c>
      <c r="F2373" s="18">
        <v>191.96</v>
      </c>
      <c r="G2373" t="s">
        <v>2187</v>
      </c>
      <c r="H2373" s="1">
        <f>IF(COUNTIF(G$2:G2373,G2373)=1,1,0)</f>
        <v>0</v>
      </c>
      <c r="I2373" s="1">
        <v>2</v>
      </c>
      <c r="J2373" s="1">
        <v>0</v>
      </c>
      <c r="K2373" s="1">
        <v>51.829200000000014</v>
      </c>
      <c r="L2373" s="12">
        <f>VLOOKUP(train[[#This Row],[Sub-Category]],Análisis_ABC_XYZ[[#Headers],[#Data]],4,FALSE)</f>
        <v>0.46529189879902266</v>
      </c>
    </row>
    <row r="2374" spans="1:12" x14ac:dyDescent="0.35">
      <c r="A2374" s="2">
        <v>42481</v>
      </c>
      <c r="B2374" s="1" t="s">
        <v>6</v>
      </c>
      <c r="C2374" s="1" t="s">
        <v>48</v>
      </c>
      <c r="D2374" s="1" t="s">
        <v>14</v>
      </c>
      <c r="E2374" s="1" t="s">
        <v>29</v>
      </c>
      <c r="F2374" s="18">
        <v>21.299999999999997</v>
      </c>
      <c r="G2374" t="s">
        <v>2187</v>
      </c>
      <c r="H2374" s="1">
        <f>IF(COUNTIF(G$2:G2374,G2374)=1,1,0)</f>
        <v>0</v>
      </c>
      <c r="I2374" s="1">
        <v>3</v>
      </c>
      <c r="J2374" s="1">
        <v>0</v>
      </c>
      <c r="K2374" s="1">
        <v>9.7979999999999983</v>
      </c>
      <c r="L2374" s="12">
        <f>VLOOKUP(train[[#This Row],[Sub-Category]],Análisis_ABC_XYZ[[#Headers],[#Data]],4,FALSE)</f>
        <v>0.46881743173671325</v>
      </c>
    </row>
    <row r="2375" spans="1:12" x14ac:dyDescent="0.35">
      <c r="A2375" s="2">
        <v>42482</v>
      </c>
      <c r="B2375" s="1" t="s">
        <v>12</v>
      </c>
      <c r="C2375" s="1" t="s">
        <v>751</v>
      </c>
      <c r="D2375" s="1" t="s">
        <v>26</v>
      </c>
      <c r="E2375" s="1" t="s">
        <v>27</v>
      </c>
      <c r="F2375" s="18">
        <v>88.77600000000001</v>
      </c>
      <c r="G2375" t="s">
        <v>4699</v>
      </c>
      <c r="H2375" s="1">
        <f>IF(COUNTIF(G$2:G2375,G2375)=1,1,0)</f>
        <v>1</v>
      </c>
      <c r="I2375" s="1">
        <v>3</v>
      </c>
      <c r="J2375" s="1">
        <v>0.2</v>
      </c>
      <c r="K2375" s="1">
        <v>7.7679000000000009</v>
      </c>
      <c r="L2375" s="12">
        <f>VLOOKUP(train[[#This Row],[Sub-Category]],Análisis_ABC_XYZ[[#Headers],[#Data]],4,FALSE)</f>
        <v>0.41105220110552465</v>
      </c>
    </row>
    <row r="2376" spans="1:12" x14ac:dyDescent="0.35">
      <c r="A2376" s="2">
        <v>42482</v>
      </c>
      <c r="B2376" s="1" t="s">
        <v>12</v>
      </c>
      <c r="C2376" s="1" t="s">
        <v>1465</v>
      </c>
      <c r="D2376" s="1" t="s">
        <v>14</v>
      </c>
      <c r="E2376" s="1" t="s">
        <v>24</v>
      </c>
      <c r="F2376" s="18">
        <v>64.14</v>
      </c>
      <c r="G2376" t="s">
        <v>4699</v>
      </c>
      <c r="H2376" s="1">
        <f>IF(COUNTIF(G$2:G2376,G2376)=1,1,0)</f>
        <v>0</v>
      </c>
      <c r="I2376" s="1">
        <v>3</v>
      </c>
      <c r="J2376" s="1">
        <v>0</v>
      </c>
      <c r="K2376" s="1">
        <v>16.676400000000001</v>
      </c>
      <c r="L2376" s="12">
        <f>VLOOKUP(train[[#This Row],[Sub-Category]],Análisis_ABC_XYZ[[#Headers],[#Data]],4,FALSE)</f>
        <v>0.45632477063632687</v>
      </c>
    </row>
    <row r="2377" spans="1:12" x14ac:dyDescent="0.35">
      <c r="A2377" s="2">
        <v>42484</v>
      </c>
      <c r="B2377" s="1" t="s">
        <v>89</v>
      </c>
      <c r="C2377" s="1" t="s">
        <v>1129</v>
      </c>
      <c r="D2377" s="1" t="s">
        <v>14</v>
      </c>
      <c r="E2377" s="1" t="s">
        <v>24</v>
      </c>
      <c r="F2377" s="18">
        <v>25.99</v>
      </c>
      <c r="G2377" t="s">
        <v>3884</v>
      </c>
      <c r="H2377" s="1">
        <f>IF(COUNTIF(G$2:G2377,G2377)=1,1,0)</f>
        <v>1</v>
      </c>
      <c r="I2377" s="1">
        <v>1</v>
      </c>
      <c r="J2377" s="1">
        <v>0</v>
      </c>
      <c r="K2377" s="1">
        <v>7.5370999999999988</v>
      </c>
      <c r="L2377" s="12">
        <f>VLOOKUP(train[[#This Row],[Sub-Category]],Análisis_ABC_XYZ[[#Headers],[#Data]],4,FALSE)</f>
        <v>0.45632477063632687</v>
      </c>
    </row>
    <row r="2378" spans="1:12" x14ac:dyDescent="0.35">
      <c r="A2378" s="2">
        <v>42485</v>
      </c>
      <c r="B2378" s="1" t="s">
        <v>42</v>
      </c>
      <c r="C2378" s="1" t="s">
        <v>1380</v>
      </c>
      <c r="D2378" s="1" t="s">
        <v>14</v>
      </c>
      <c r="E2378" s="1" t="s">
        <v>31</v>
      </c>
      <c r="F2378" s="18">
        <v>272.39999999999998</v>
      </c>
      <c r="G2378" t="s">
        <v>3927</v>
      </c>
      <c r="H2378" s="1">
        <f>IF(COUNTIF(G$2:G2378,G2378)=1,1,0)</f>
        <v>1</v>
      </c>
      <c r="I2378" s="1">
        <v>5</v>
      </c>
      <c r="J2378" s="1">
        <v>0</v>
      </c>
      <c r="K2378" s="1">
        <v>76.27200000000002</v>
      </c>
      <c r="L2378" s="12">
        <f>VLOOKUP(train[[#This Row],[Sub-Category]],Análisis_ABC_XYZ[[#Headers],[#Data]],4,FALSE)</f>
        <v>0.49507917887403441</v>
      </c>
    </row>
    <row r="2379" spans="1:12" x14ac:dyDescent="0.35">
      <c r="A2379" s="2">
        <v>42485</v>
      </c>
      <c r="B2379" s="1" t="s">
        <v>72</v>
      </c>
      <c r="C2379" s="1" t="s">
        <v>1009</v>
      </c>
      <c r="D2379" s="1" t="s">
        <v>14</v>
      </c>
      <c r="E2379" s="1" t="s">
        <v>20</v>
      </c>
      <c r="F2379" s="18">
        <v>221.024</v>
      </c>
      <c r="G2379" t="s">
        <v>6450</v>
      </c>
      <c r="H2379" s="1">
        <f>IF(COUNTIF(G$2:G2379,G2379)=1,1,0)</f>
        <v>1</v>
      </c>
      <c r="I2379" s="1">
        <v>2</v>
      </c>
      <c r="J2379" s="1">
        <v>0.2</v>
      </c>
      <c r="K2379" s="1">
        <v>-55.256</v>
      </c>
      <c r="L2379" s="12">
        <f>VLOOKUP(train[[#This Row],[Sub-Category]],Análisis_ABC_XYZ[[#Headers],[#Data]],4,FALSE)</f>
        <v>0.44610841445725197</v>
      </c>
    </row>
    <row r="2380" spans="1:12" x14ac:dyDescent="0.35">
      <c r="A2380" s="2">
        <v>42485</v>
      </c>
      <c r="B2380" s="1" t="s">
        <v>89</v>
      </c>
      <c r="C2380" s="1" t="s">
        <v>40</v>
      </c>
      <c r="D2380" s="1" t="s">
        <v>14</v>
      </c>
      <c r="E2380" s="1" t="s">
        <v>31</v>
      </c>
      <c r="F2380" s="18">
        <v>206.43</v>
      </c>
      <c r="G2380" t="s">
        <v>5673</v>
      </c>
      <c r="H2380" s="1">
        <f>IF(COUNTIF(G$2:G2380,G2380)=1,1,0)</f>
        <v>1</v>
      </c>
      <c r="I2380" s="1">
        <v>3</v>
      </c>
      <c r="J2380" s="1">
        <v>0</v>
      </c>
      <c r="K2380" s="1">
        <v>90.829200000000014</v>
      </c>
      <c r="L2380" s="12">
        <f>VLOOKUP(train[[#This Row],[Sub-Category]],Análisis_ABC_XYZ[[#Headers],[#Data]],4,FALSE)</f>
        <v>0.49507917887403441</v>
      </c>
    </row>
    <row r="2381" spans="1:12" x14ac:dyDescent="0.35">
      <c r="A2381" s="2">
        <v>42485</v>
      </c>
      <c r="B2381" s="1" t="s">
        <v>72</v>
      </c>
      <c r="C2381" s="1" t="s">
        <v>1606</v>
      </c>
      <c r="D2381" s="1" t="s">
        <v>8</v>
      </c>
      <c r="E2381" s="1" t="s">
        <v>11</v>
      </c>
      <c r="F2381" s="18">
        <v>128.05799999999999</v>
      </c>
      <c r="G2381" t="s">
        <v>6450</v>
      </c>
      <c r="H2381" s="1">
        <f>IF(COUNTIF(G$2:G2381,G2381)=1,1,0)</f>
        <v>0</v>
      </c>
      <c r="I2381" s="1">
        <v>3</v>
      </c>
      <c r="J2381" s="1">
        <v>0.3</v>
      </c>
      <c r="K2381" s="1">
        <v>-23.782199999999996</v>
      </c>
      <c r="L2381" s="12">
        <f>VLOOKUP(train[[#This Row],[Sub-Category]],Análisis_ABC_XYZ[[#Headers],[#Data]],4,FALSE)</f>
        <v>0.46529189879902266</v>
      </c>
    </row>
    <row r="2382" spans="1:12" x14ac:dyDescent="0.35">
      <c r="A2382" s="2">
        <v>42485</v>
      </c>
      <c r="B2382" s="1" t="s">
        <v>42</v>
      </c>
      <c r="C2382" s="1" t="s">
        <v>391</v>
      </c>
      <c r="D2382" s="1" t="s">
        <v>14</v>
      </c>
      <c r="E2382" s="1" t="s">
        <v>24</v>
      </c>
      <c r="F2382" s="18">
        <v>57.75</v>
      </c>
      <c r="G2382" t="s">
        <v>3927</v>
      </c>
      <c r="H2382" s="1">
        <f>IF(COUNTIF(G$2:G2382,G2382)=1,1,0)</f>
        <v>0</v>
      </c>
      <c r="I2382" s="1">
        <v>5</v>
      </c>
      <c r="J2382" s="1">
        <v>0</v>
      </c>
      <c r="K2382" s="1">
        <v>16.170000000000002</v>
      </c>
      <c r="L2382" s="12">
        <f>VLOOKUP(train[[#This Row],[Sub-Category]],Análisis_ABC_XYZ[[#Headers],[#Data]],4,FALSE)</f>
        <v>0.45632477063632687</v>
      </c>
    </row>
    <row r="2383" spans="1:12" x14ac:dyDescent="0.35">
      <c r="A2383" s="2">
        <v>42485</v>
      </c>
      <c r="B2383" s="1" t="s">
        <v>12</v>
      </c>
      <c r="C2383" s="1" t="s">
        <v>827</v>
      </c>
      <c r="D2383" s="1" t="s">
        <v>14</v>
      </c>
      <c r="E2383" s="1" t="s">
        <v>61</v>
      </c>
      <c r="F2383" s="18">
        <v>21.34</v>
      </c>
      <c r="G2383" t="s">
        <v>3692</v>
      </c>
      <c r="H2383" s="1">
        <f>IF(COUNTIF(G$2:G2383,G2383)=1,1,0)</f>
        <v>1</v>
      </c>
      <c r="I2383" s="1">
        <v>2</v>
      </c>
      <c r="J2383" s="1">
        <v>0</v>
      </c>
      <c r="K2383" s="1">
        <v>9.8163999999999998</v>
      </c>
      <c r="L2383" s="12">
        <f>VLOOKUP(train[[#This Row],[Sub-Category]],Análisis_ABC_XYZ[[#Headers],[#Data]],4,FALSE)</f>
        <v>0.44424167803735209</v>
      </c>
    </row>
    <row r="2384" spans="1:12" x14ac:dyDescent="0.35">
      <c r="A2384" s="2">
        <v>42485</v>
      </c>
      <c r="B2384" s="1" t="s">
        <v>12</v>
      </c>
      <c r="C2384" s="1" t="s">
        <v>764</v>
      </c>
      <c r="D2384" s="1" t="s">
        <v>14</v>
      </c>
      <c r="E2384" s="1" t="s">
        <v>29</v>
      </c>
      <c r="F2384" s="18">
        <v>13.943999999999999</v>
      </c>
      <c r="G2384" t="s">
        <v>5379</v>
      </c>
      <c r="H2384" s="1">
        <f>IF(COUNTIF(G$2:G2384,G2384)=1,1,0)</f>
        <v>1</v>
      </c>
      <c r="I2384" s="1">
        <v>3</v>
      </c>
      <c r="J2384" s="1">
        <v>0.2</v>
      </c>
      <c r="K2384" s="1">
        <v>4.5317999999999996</v>
      </c>
      <c r="L2384" s="12">
        <f>VLOOKUP(train[[#This Row],[Sub-Category]],Análisis_ABC_XYZ[[#Headers],[#Data]],4,FALSE)</f>
        <v>0.46881743173671325</v>
      </c>
    </row>
    <row r="2385" spans="1:12" x14ac:dyDescent="0.35">
      <c r="A2385" s="2">
        <v>42486</v>
      </c>
      <c r="B2385" s="1" t="s">
        <v>111</v>
      </c>
      <c r="C2385" s="1" t="s">
        <v>112</v>
      </c>
      <c r="D2385" s="1" t="s">
        <v>8</v>
      </c>
      <c r="E2385" s="1" t="s">
        <v>11</v>
      </c>
      <c r="F2385" s="18">
        <v>831.93600000000015</v>
      </c>
      <c r="G2385" t="s">
        <v>5065</v>
      </c>
      <c r="H2385" s="1">
        <f>IF(COUNTIF(G$2:G2385,G2385)=1,1,0)</f>
        <v>1</v>
      </c>
      <c r="I2385" s="1">
        <v>8</v>
      </c>
      <c r="J2385" s="1">
        <v>0.2</v>
      </c>
      <c r="K2385" s="1">
        <v>-114.39120000000003</v>
      </c>
      <c r="L2385" s="12">
        <f>VLOOKUP(train[[#This Row],[Sub-Category]],Análisis_ABC_XYZ[[#Headers],[#Data]],4,FALSE)</f>
        <v>0.46529189879902266</v>
      </c>
    </row>
    <row r="2386" spans="1:12" x14ac:dyDescent="0.35">
      <c r="A2386" s="2">
        <v>42486</v>
      </c>
      <c r="B2386" s="1" t="s">
        <v>39</v>
      </c>
      <c r="C2386" s="1" t="s">
        <v>340</v>
      </c>
      <c r="D2386" s="1" t="s">
        <v>8</v>
      </c>
      <c r="E2386" s="1" t="s">
        <v>11</v>
      </c>
      <c r="F2386" s="18">
        <v>408.42200000000003</v>
      </c>
      <c r="G2386" t="s">
        <v>6728</v>
      </c>
      <c r="H2386" s="1">
        <f>IF(COUNTIF(G$2:G2386,G2386)=1,1,0)</f>
        <v>1</v>
      </c>
      <c r="I2386" s="1">
        <v>2</v>
      </c>
      <c r="J2386" s="1">
        <v>0.3</v>
      </c>
      <c r="K2386" s="1">
        <v>-5.8346000000000231</v>
      </c>
      <c r="L2386" s="12">
        <f>VLOOKUP(train[[#This Row],[Sub-Category]],Análisis_ABC_XYZ[[#Headers],[#Data]],4,FALSE)</f>
        <v>0.46529189879902266</v>
      </c>
    </row>
    <row r="2387" spans="1:12" x14ac:dyDescent="0.35">
      <c r="A2387" s="2">
        <v>42486</v>
      </c>
      <c r="B2387" s="1" t="s">
        <v>12</v>
      </c>
      <c r="C2387" s="1" t="s">
        <v>1838</v>
      </c>
      <c r="D2387" s="1" t="s">
        <v>26</v>
      </c>
      <c r="E2387" s="1" t="s">
        <v>27</v>
      </c>
      <c r="F2387" s="18">
        <v>311.97600000000006</v>
      </c>
      <c r="G2387" t="s">
        <v>4623</v>
      </c>
      <c r="H2387" s="1">
        <f>IF(COUNTIF(G$2:G2387,G2387)=1,1,0)</f>
        <v>1</v>
      </c>
      <c r="I2387" s="1">
        <v>3</v>
      </c>
      <c r="J2387" s="1">
        <v>0.2</v>
      </c>
      <c r="K2387" s="1">
        <v>38.996999999999986</v>
      </c>
      <c r="L2387" s="12">
        <f>VLOOKUP(train[[#This Row],[Sub-Category]],Análisis_ABC_XYZ[[#Headers],[#Data]],4,FALSE)</f>
        <v>0.41105220110552465</v>
      </c>
    </row>
    <row r="2388" spans="1:12" x14ac:dyDescent="0.35">
      <c r="A2388" s="2">
        <v>42486</v>
      </c>
      <c r="B2388" s="1" t="s">
        <v>16</v>
      </c>
      <c r="C2388" s="1" t="s">
        <v>17</v>
      </c>
      <c r="D2388" s="1" t="s">
        <v>8</v>
      </c>
      <c r="E2388" s="1" t="s">
        <v>18</v>
      </c>
      <c r="F2388" s="18">
        <v>191.5155</v>
      </c>
      <c r="G2388" t="s">
        <v>3890</v>
      </c>
      <c r="H2388" s="1">
        <f>IF(COUNTIF(G$2:G2388,G2388)=1,1,0)</f>
        <v>1</v>
      </c>
      <c r="I2388" s="1">
        <v>1</v>
      </c>
      <c r="J2388" s="1">
        <v>0.45</v>
      </c>
      <c r="K2388" s="1">
        <v>-76.606200000000001</v>
      </c>
      <c r="L2388" s="12">
        <f>VLOOKUP(train[[#This Row],[Sub-Category]],Análisis_ABC_XYZ[[#Headers],[#Data]],4,FALSE)</f>
        <v>0.55975208308209756</v>
      </c>
    </row>
    <row r="2389" spans="1:12" x14ac:dyDescent="0.35">
      <c r="A2389" s="2">
        <v>42486</v>
      </c>
      <c r="B2389" s="1" t="s">
        <v>111</v>
      </c>
      <c r="C2389" s="1" t="s">
        <v>113</v>
      </c>
      <c r="D2389" s="1" t="s">
        <v>8</v>
      </c>
      <c r="E2389" s="1" t="s">
        <v>22</v>
      </c>
      <c r="F2389" s="18">
        <v>97.04</v>
      </c>
      <c r="G2389" t="s">
        <v>5065</v>
      </c>
      <c r="H2389" s="1">
        <f>IF(COUNTIF(G$2:G2389,G2389)=1,1,0)</f>
        <v>0</v>
      </c>
      <c r="I2389" s="1">
        <v>2</v>
      </c>
      <c r="J2389" s="1">
        <v>0.2</v>
      </c>
      <c r="K2389" s="1">
        <v>1.2129999999999974</v>
      </c>
      <c r="L2389" s="12">
        <f>VLOOKUP(train[[#This Row],[Sub-Category]],Análisis_ABC_XYZ[[#Headers],[#Data]],4,FALSE)</f>
        <v>0.4595170286641902</v>
      </c>
    </row>
    <row r="2390" spans="1:12" x14ac:dyDescent="0.35">
      <c r="A2390" s="2">
        <v>42486</v>
      </c>
      <c r="B2390" s="1" t="s">
        <v>111</v>
      </c>
      <c r="C2390" s="1" t="s">
        <v>114</v>
      </c>
      <c r="D2390" s="1" t="s">
        <v>14</v>
      </c>
      <c r="E2390" s="1" t="s">
        <v>20</v>
      </c>
      <c r="F2390" s="18">
        <v>72.784000000000006</v>
      </c>
      <c r="G2390" t="s">
        <v>5065</v>
      </c>
      <c r="H2390" s="1">
        <f>IF(COUNTIF(G$2:G2390,G2390)=1,1,0)</f>
        <v>0</v>
      </c>
      <c r="I2390" s="1">
        <v>1</v>
      </c>
      <c r="J2390" s="1">
        <v>0.2</v>
      </c>
      <c r="K2390" s="1">
        <v>-18.196000000000002</v>
      </c>
      <c r="L2390" s="12">
        <f>VLOOKUP(train[[#This Row],[Sub-Category]],Análisis_ABC_XYZ[[#Headers],[#Data]],4,FALSE)</f>
        <v>0.44610841445725197</v>
      </c>
    </row>
    <row r="2391" spans="1:12" x14ac:dyDescent="0.35">
      <c r="A2391" s="2">
        <v>42486</v>
      </c>
      <c r="B2391" s="1" t="s">
        <v>12</v>
      </c>
      <c r="C2391" s="1" t="s">
        <v>1462</v>
      </c>
      <c r="D2391" s="1" t="s">
        <v>8</v>
      </c>
      <c r="E2391" s="1" t="s">
        <v>11</v>
      </c>
      <c r="F2391" s="18">
        <v>63.936000000000007</v>
      </c>
      <c r="G2391" t="s">
        <v>4623</v>
      </c>
      <c r="H2391" s="1">
        <f>IF(COUNTIF(G$2:G2391,G2391)=1,1,0)</f>
        <v>0</v>
      </c>
      <c r="I2391" s="1">
        <v>3</v>
      </c>
      <c r="J2391" s="1">
        <v>0.2</v>
      </c>
      <c r="K2391" s="1">
        <v>6.3935999999999957</v>
      </c>
      <c r="L2391" s="12">
        <f>VLOOKUP(train[[#This Row],[Sub-Category]],Análisis_ABC_XYZ[[#Headers],[#Data]],4,FALSE)</f>
        <v>0.46529189879902266</v>
      </c>
    </row>
    <row r="2392" spans="1:12" x14ac:dyDescent="0.35">
      <c r="A2392" s="2">
        <v>42486</v>
      </c>
      <c r="B2392" s="1" t="s">
        <v>12</v>
      </c>
      <c r="C2392" s="1" t="s">
        <v>459</v>
      </c>
      <c r="D2392" s="1" t="s">
        <v>14</v>
      </c>
      <c r="E2392" s="1" t="s">
        <v>24</v>
      </c>
      <c r="F2392" s="18">
        <v>59.519999999999996</v>
      </c>
      <c r="G2392" t="s">
        <v>4623</v>
      </c>
      <c r="H2392" s="1">
        <f>IF(COUNTIF(G$2:G2392,G2392)=1,1,0)</f>
        <v>0</v>
      </c>
      <c r="I2392" s="1">
        <v>3</v>
      </c>
      <c r="J2392" s="1">
        <v>0</v>
      </c>
      <c r="K2392" s="1">
        <v>15.475200000000001</v>
      </c>
      <c r="L2392" s="12">
        <f>VLOOKUP(train[[#This Row],[Sub-Category]],Análisis_ABC_XYZ[[#Headers],[#Data]],4,FALSE)</f>
        <v>0.45632477063632687</v>
      </c>
    </row>
    <row r="2393" spans="1:12" x14ac:dyDescent="0.35">
      <c r="A2393" s="2">
        <v>42486</v>
      </c>
      <c r="B2393" s="1" t="s">
        <v>12</v>
      </c>
      <c r="C2393" s="1" t="s">
        <v>357</v>
      </c>
      <c r="D2393" s="1" t="s">
        <v>14</v>
      </c>
      <c r="E2393" s="1" t="s">
        <v>29</v>
      </c>
      <c r="F2393" s="18">
        <v>50.352000000000004</v>
      </c>
      <c r="G2393" t="s">
        <v>4623</v>
      </c>
      <c r="H2393" s="1">
        <f>IF(COUNTIF(G$2:G2393,G2393)=1,1,0)</f>
        <v>0</v>
      </c>
      <c r="I2393" s="1">
        <v>3</v>
      </c>
      <c r="J2393" s="1">
        <v>0.2</v>
      </c>
      <c r="K2393" s="1">
        <v>17.623199999999997</v>
      </c>
      <c r="L2393" s="12">
        <f>VLOOKUP(train[[#This Row],[Sub-Category]],Análisis_ABC_XYZ[[#Headers],[#Data]],4,FALSE)</f>
        <v>0.46881743173671325</v>
      </c>
    </row>
    <row r="2394" spans="1:12" x14ac:dyDescent="0.35">
      <c r="A2394" s="2">
        <v>42486</v>
      </c>
      <c r="B2394" s="1" t="s">
        <v>16</v>
      </c>
      <c r="C2394" s="1" t="s">
        <v>405</v>
      </c>
      <c r="D2394" s="1" t="s">
        <v>14</v>
      </c>
      <c r="E2394" s="1" t="s">
        <v>24</v>
      </c>
      <c r="F2394" s="18">
        <v>2.6240000000000001</v>
      </c>
      <c r="G2394" s="1" t="s">
        <v>3890</v>
      </c>
      <c r="H2394" s="1">
        <f>IF(COUNTIF(G$2:G2394,G2394)=1,1,0)</f>
        <v>0</v>
      </c>
      <c r="I2394" s="1">
        <v>1</v>
      </c>
      <c r="J2394" s="1">
        <v>0.2</v>
      </c>
      <c r="K2394" s="1">
        <v>0.42639999999999978</v>
      </c>
      <c r="L2394" s="12">
        <f>VLOOKUP(train[[#This Row],[Sub-Category]],Análisis_ABC_XYZ[[#Headers],[#Data]],4,FALSE)</f>
        <v>0.45632477063632687</v>
      </c>
    </row>
    <row r="2395" spans="1:12" x14ac:dyDescent="0.35">
      <c r="A2395" s="2">
        <v>42487</v>
      </c>
      <c r="B2395" s="1" t="s">
        <v>839</v>
      </c>
      <c r="C2395" s="1" t="s">
        <v>842</v>
      </c>
      <c r="D2395" s="1" t="s">
        <v>26</v>
      </c>
      <c r="E2395" s="1" t="s">
        <v>208</v>
      </c>
      <c r="F2395" s="18">
        <v>1379.92</v>
      </c>
      <c r="G2395" t="s">
        <v>3738</v>
      </c>
      <c r="H2395" s="1">
        <f>IF(COUNTIF(G$2:G2395,G2395)=1,1,0)</f>
        <v>1</v>
      </c>
      <c r="I2395" s="1">
        <v>8</v>
      </c>
      <c r="J2395" s="1">
        <v>0</v>
      </c>
      <c r="K2395" s="1">
        <v>648.56240000000003</v>
      </c>
      <c r="L2395" s="12">
        <f>VLOOKUP(train[[#This Row],[Sub-Category]],Análisis_ABC_XYZ[[#Headers],[#Data]],4,FALSE)</f>
        <v>0.5183572270896134</v>
      </c>
    </row>
    <row r="2396" spans="1:12" x14ac:dyDescent="0.35">
      <c r="A2396" s="2">
        <v>42487</v>
      </c>
      <c r="B2396" s="1" t="s">
        <v>839</v>
      </c>
      <c r="C2396" s="1" t="s">
        <v>841</v>
      </c>
      <c r="D2396" s="1" t="s">
        <v>8</v>
      </c>
      <c r="E2396" s="1" t="s">
        <v>11</v>
      </c>
      <c r="F2396" s="18">
        <v>1267.53</v>
      </c>
      <c r="G2396" t="s">
        <v>3738</v>
      </c>
      <c r="H2396" s="1">
        <f>IF(COUNTIF(G$2:G2396,G2396)=1,1,0)</f>
        <v>0</v>
      </c>
      <c r="I2396" s="1">
        <v>3</v>
      </c>
      <c r="J2396" s="1">
        <v>0</v>
      </c>
      <c r="K2396" s="1">
        <v>316.88249999999999</v>
      </c>
      <c r="L2396" s="12">
        <f>VLOOKUP(train[[#This Row],[Sub-Category]],Análisis_ABC_XYZ[[#Headers],[#Data]],4,FALSE)</f>
        <v>0.46529189879902266</v>
      </c>
    </row>
    <row r="2397" spans="1:12" x14ac:dyDescent="0.35">
      <c r="A2397" s="2">
        <v>42487</v>
      </c>
      <c r="B2397" s="1" t="s">
        <v>145</v>
      </c>
      <c r="C2397" s="1" t="s">
        <v>997</v>
      </c>
      <c r="D2397" s="1" t="s">
        <v>14</v>
      </c>
      <c r="E2397" s="1" t="s">
        <v>31</v>
      </c>
      <c r="F2397" s="18">
        <v>43.560000000000009</v>
      </c>
      <c r="G2397" t="s">
        <v>2604</v>
      </c>
      <c r="H2397" s="1">
        <f>IF(COUNTIF(G$2:G2397,G2397)=1,1,0)</f>
        <v>1</v>
      </c>
      <c r="I2397" s="1">
        <v>5</v>
      </c>
      <c r="J2397" s="1">
        <v>0.2</v>
      </c>
      <c r="K2397" s="1">
        <v>3.2669999999999995</v>
      </c>
      <c r="L2397" s="12">
        <f>VLOOKUP(train[[#This Row],[Sub-Category]],Análisis_ABC_XYZ[[#Headers],[#Data]],4,FALSE)</f>
        <v>0.49507917887403441</v>
      </c>
    </row>
    <row r="2398" spans="1:12" x14ac:dyDescent="0.35">
      <c r="A2398" s="2">
        <v>42487</v>
      </c>
      <c r="B2398" s="1" t="s">
        <v>839</v>
      </c>
      <c r="C2398" s="1" t="s">
        <v>840</v>
      </c>
      <c r="D2398" s="1" t="s">
        <v>14</v>
      </c>
      <c r="E2398" s="1" t="s">
        <v>24</v>
      </c>
      <c r="F2398" s="18">
        <v>22.740000000000002</v>
      </c>
      <c r="G2398" t="s">
        <v>3738</v>
      </c>
      <c r="H2398" s="1">
        <f>IF(COUNTIF(G$2:G2398,G2398)=1,1,0)</f>
        <v>0</v>
      </c>
      <c r="I2398" s="1">
        <v>3</v>
      </c>
      <c r="J2398" s="1">
        <v>0</v>
      </c>
      <c r="K2398" s="1">
        <v>8.8686000000000007</v>
      </c>
      <c r="L2398" s="12">
        <f>VLOOKUP(train[[#This Row],[Sub-Category]],Análisis_ABC_XYZ[[#Headers],[#Data]],4,FALSE)</f>
        <v>0.45632477063632687</v>
      </c>
    </row>
    <row r="2399" spans="1:12" x14ac:dyDescent="0.35">
      <c r="A2399" s="2">
        <v>42487</v>
      </c>
      <c r="B2399" s="1" t="s">
        <v>145</v>
      </c>
      <c r="C2399" s="1" t="s">
        <v>567</v>
      </c>
      <c r="D2399" s="1" t="s">
        <v>14</v>
      </c>
      <c r="E2399" s="1" t="s">
        <v>182</v>
      </c>
      <c r="F2399" s="18">
        <v>5.84</v>
      </c>
      <c r="G2399" t="s">
        <v>2604</v>
      </c>
      <c r="H2399" s="1">
        <f>IF(COUNTIF(G$2:G2399,G2399)=1,1,0)</f>
        <v>0</v>
      </c>
      <c r="I2399" s="1">
        <v>2</v>
      </c>
      <c r="J2399" s="1">
        <v>0.2</v>
      </c>
      <c r="K2399" s="1">
        <v>0.72999999999999954</v>
      </c>
      <c r="L2399" s="12">
        <f>VLOOKUP(train[[#This Row],[Sub-Category]],Análisis_ABC_XYZ[[#Headers],[#Data]],4,FALSE)</f>
        <v>0.53938093436526824</v>
      </c>
    </row>
    <row r="2400" spans="1:12" x14ac:dyDescent="0.35">
      <c r="A2400" s="2">
        <v>42488</v>
      </c>
      <c r="B2400" s="1" t="s">
        <v>79</v>
      </c>
      <c r="C2400" s="1" t="s">
        <v>513</v>
      </c>
      <c r="D2400" s="1" t="s">
        <v>14</v>
      </c>
      <c r="E2400" s="1" t="s">
        <v>29</v>
      </c>
      <c r="F2400" s="18">
        <v>3812.9700000000003</v>
      </c>
      <c r="G2400" t="s">
        <v>6546</v>
      </c>
      <c r="H2400" s="1">
        <f>IF(COUNTIF(G$2:G2400,G2400)=1,1,0)</f>
        <v>1</v>
      </c>
      <c r="I2400" s="1">
        <v>3</v>
      </c>
      <c r="J2400" s="1">
        <v>0</v>
      </c>
      <c r="K2400" s="1">
        <v>1906.4850000000001</v>
      </c>
      <c r="L2400" s="12">
        <f>VLOOKUP(train[[#This Row],[Sub-Category]],Análisis_ABC_XYZ[[#Headers],[#Data]],4,FALSE)</f>
        <v>0.46881743173671325</v>
      </c>
    </row>
    <row r="2401" spans="1:12" x14ac:dyDescent="0.35">
      <c r="A2401" s="2">
        <v>42488</v>
      </c>
      <c r="B2401" s="1" t="s">
        <v>79</v>
      </c>
      <c r="C2401" s="1" t="s">
        <v>1541</v>
      </c>
      <c r="D2401" s="1" t="s">
        <v>14</v>
      </c>
      <c r="E2401" s="1" t="s">
        <v>31</v>
      </c>
      <c r="F2401" s="18">
        <v>186.732</v>
      </c>
      <c r="G2401" t="s">
        <v>6546</v>
      </c>
      <c r="H2401" s="1">
        <f>IF(COUNTIF(G$2:G2401,G2401)=1,1,0)</f>
        <v>0</v>
      </c>
      <c r="I2401" s="1">
        <v>1</v>
      </c>
      <c r="J2401" s="1">
        <v>0.1</v>
      </c>
      <c r="K2401" s="1">
        <v>41.495999999999967</v>
      </c>
      <c r="L2401" s="12">
        <f>VLOOKUP(train[[#This Row],[Sub-Category]],Análisis_ABC_XYZ[[#Headers],[#Data]],4,FALSE)</f>
        <v>0.49507917887403441</v>
      </c>
    </row>
    <row r="2402" spans="1:12" x14ac:dyDescent="0.35">
      <c r="A2402" s="2">
        <v>42488</v>
      </c>
      <c r="B2402" s="1" t="s">
        <v>39</v>
      </c>
      <c r="C2402" s="1" t="s">
        <v>396</v>
      </c>
      <c r="D2402" s="1" t="s">
        <v>14</v>
      </c>
      <c r="E2402" s="1" t="s">
        <v>20</v>
      </c>
      <c r="F2402" s="18">
        <v>23.832000000000001</v>
      </c>
      <c r="G2402" t="s">
        <v>4951</v>
      </c>
      <c r="H2402" s="1">
        <f>IF(COUNTIF(G$2:G2402,G2402)=1,1,0)</f>
        <v>1</v>
      </c>
      <c r="I2402" s="1">
        <v>3</v>
      </c>
      <c r="J2402" s="1">
        <v>0.2</v>
      </c>
      <c r="K2402" s="1">
        <v>2.6810999999999954</v>
      </c>
      <c r="L2402" s="12">
        <f>VLOOKUP(train[[#This Row],[Sub-Category]],Análisis_ABC_XYZ[[#Headers],[#Data]],4,FALSE)</f>
        <v>0.44610841445725197</v>
      </c>
    </row>
    <row r="2403" spans="1:12" x14ac:dyDescent="0.35">
      <c r="A2403" s="2">
        <v>42488</v>
      </c>
      <c r="B2403" s="1" t="s">
        <v>39</v>
      </c>
      <c r="C2403" s="1" t="s">
        <v>397</v>
      </c>
      <c r="D2403" s="1" t="s">
        <v>14</v>
      </c>
      <c r="E2403" s="1" t="s">
        <v>29</v>
      </c>
      <c r="F2403" s="18">
        <v>12.175999999999998</v>
      </c>
      <c r="G2403" t="s">
        <v>4951</v>
      </c>
      <c r="H2403" s="1">
        <f>IF(COUNTIF(G$2:G2403,G2403)=1,1,0)</f>
        <v>0</v>
      </c>
      <c r="I2403" s="1">
        <v>4</v>
      </c>
      <c r="J2403" s="1">
        <v>0.8</v>
      </c>
      <c r="K2403" s="1">
        <v>-18.872800000000009</v>
      </c>
      <c r="L2403" s="12">
        <f>VLOOKUP(train[[#This Row],[Sub-Category]],Análisis_ABC_XYZ[[#Headers],[#Data]],4,FALSE)</f>
        <v>0.46881743173671325</v>
      </c>
    </row>
    <row r="2404" spans="1:12" x14ac:dyDescent="0.35">
      <c r="A2404" s="2">
        <v>42488</v>
      </c>
      <c r="B2404" s="1" t="s">
        <v>39</v>
      </c>
      <c r="C2404" s="1" t="s">
        <v>395</v>
      </c>
      <c r="D2404" s="1" t="s">
        <v>14</v>
      </c>
      <c r="E2404" s="1" t="s">
        <v>31</v>
      </c>
      <c r="F2404" s="18">
        <v>8.6519999999999975</v>
      </c>
      <c r="G2404" t="s">
        <v>4951</v>
      </c>
      <c r="H2404" s="1">
        <f>IF(COUNTIF(G$2:G2404,G2404)=1,1,0)</f>
        <v>0</v>
      </c>
      <c r="I2404" s="1">
        <v>3</v>
      </c>
      <c r="J2404" s="1">
        <v>0.8</v>
      </c>
      <c r="K2404" s="1">
        <v>-20.332200000000007</v>
      </c>
      <c r="L2404" s="12">
        <f>VLOOKUP(train[[#This Row],[Sub-Category]],Análisis_ABC_XYZ[[#Headers],[#Data]],4,FALSE)</f>
        <v>0.49507917887403441</v>
      </c>
    </row>
    <row r="2405" spans="1:12" x14ac:dyDescent="0.35">
      <c r="A2405" s="2">
        <v>42489</v>
      </c>
      <c r="B2405" s="1" t="s">
        <v>52</v>
      </c>
      <c r="C2405" s="1" t="s">
        <v>1117</v>
      </c>
      <c r="D2405" s="1" t="s">
        <v>14</v>
      </c>
      <c r="E2405" s="1" t="s">
        <v>36</v>
      </c>
      <c r="F2405" s="18">
        <v>7.9680000000000009</v>
      </c>
      <c r="G2405" t="s">
        <v>4876</v>
      </c>
      <c r="H2405" s="1">
        <f>IF(COUNTIF(G$2:G2405,G2405)=1,1,0)</f>
        <v>1</v>
      </c>
      <c r="I2405" s="1">
        <v>2</v>
      </c>
      <c r="J2405" s="1">
        <v>0.2</v>
      </c>
      <c r="K2405" s="1">
        <v>2.8884000000000007</v>
      </c>
      <c r="L2405" s="12">
        <f>VLOOKUP(train[[#This Row],[Sub-Category]],Análisis_ABC_XYZ[[#Headers],[#Data]],4,FALSE)</f>
        <v>0.43613829632717294</v>
      </c>
    </row>
    <row r="2406" spans="1:12" x14ac:dyDescent="0.35">
      <c r="A2406" s="2">
        <v>42490</v>
      </c>
      <c r="B2406" s="1" t="s">
        <v>157</v>
      </c>
      <c r="C2406" s="1" t="s">
        <v>702</v>
      </c>
      <c r="D2406" s="1" t="s">
        <v>26</v>
      </c>
      <c r="E2406" s="1" t="s">
        <v>27</v>
      </c>
      <c r="F2406" s="18">
        <v>1022.97</v>
      </c>
      <c r="G2406" t="s">
        <v>6375</v>
      </c>
      <c r="H2406" s="1">
        <f>IF(COUNTIF(G$2:G2406,G2406)=1,1,0)</f>
        <v>1</v>
      </c>
      <c r="I2406" s="1">
        <v>5</v>
      </c>
      <c r="J2406" s="1">
        <v>0.4</v>
      </c>
      <c r="K2406" s="1">
        <v>-255.74250000000001</v>
      </c>
      <c r="L2406" s="12">
        <f>VLOOKUP(train[[#This Row],[Sub-Category]],Análisis_ABC_XYZ[[#Headers],[#Data]],4,FALSE)</f>
        <v>0.41105220110552465</v>
      </c>
    </row>
    <row r="2407" spans="1:12" x14ac:dyDescent="0.35">
      <c r="A2407" s="2">
        <v>42490</v>
      </c>
      <c r="B2407" s="1" t="s">
        <v>72</v>
      </c>
      <c r="C2407" s="1" t="s">
        <v>103</v>
      </c>
      <c r="D2407" s="1" t="s">
        <v>8</v>
      </c>
      <c r="E2407" s="1" t="s">
        <v>11</v>
      </c>
      <c r="F2407" s="18">
        <v>213.11499999999998</v>
      </c>
      <c r="G2407" t="s">
        <v>6586</v>
      </c>
      <c r="H2407" s="1">
        <f>IF(COUNTIF(G$2:G2407,G2407)=1,1,0)</f>
        <v>1</v>
      </c>
      <c r="I2407" s="1">
        <v>5</v>
      </c>
      <c r="J2407" s="1">
        <v>0.3</v>
      </c>
      <c r="K2407" s="1">
        <v>-15.222500000000011</v>
      </c>
      <c r="L2407" s="12">
        <f>VLOOKUP(train[[#This Row],[Sub-Category]],Análisis_ABC_XYZ[[#Headers],[#Data]],4,FALSE)</f>
        <v>0.46529189879902266</v>
      </c>
    </row>
    <row r="2408" spans="1:12" x14ac:dyDescent="0.35">
      <c r="A2408" s="2">
        <v>42490</v>
      </c>
      <c r="B2408" s="1" t="s">
        <v>370</v>
      </c>
      <c r="C2408" s="1" t="s">
        <v>1087</v>
      </c>
      <c r="D2408" s="1" t="s">
        <v>26</v>
      </c>
      <c r="E2408" s="1" t="s">
        <v>27</v>
      </c>
      <c r="F2408" s="18">
        <v>209.5</v>
      </c>
      <c r="G2408" t="s">
        <v>2216</v>
      </c>
      <c r="H2408" s="1">
        <f>IF(COUNTIF(G$2:G2408,G2408)=1,1,0)</f>
        <v>1</v>
      </c>
      <c r="I2408" s="1">
        <v>10</v>
      </c>
      <c r="J2408" s="1">
        <v>0</v>
      </c>
      <c r="K2408" s="1">
        <v>58.66</v>
      </c>
      <c r="L2408" s="12">
        <f>VLOOKUP(train[[#This Row],[Sub-Category]],Análisis_ABC_XYZ[[#Headers],[#Data]],4,FALSE)</f>
        <v>0.41105220110552465</v>
      </c>
    </row>
    <row r="2409" spans="1:12" x14ac:dyDescent="0.35">
      <c r="A2409" s="2">
        <v>42490</v>
      </c>
      <c r="B2409" s="1" t="s">
        <v>12</v>
      </c>
      <c r="C2409" s="1" t="s">
        <v>391</v>
      </c>
      <c r="D2409" s="1" t="s">
        <v>14</v>
      </c>
      <c r="E2409" s="1" t="s">
        <v>24</v>
      </c>
      <c r="F2409" s="18">
        <v>34.650000000000006</v>
      </c>
      <c r="G2409" t="s">
        <v>2166</v>
      </c>
      <c r="H2409" s="1">
        <f>IF(COUNTIF(G$2:G2409,G2409)=1,1,0)</f>
        <v>1</v>
      </c>
      <c r="I2409" s="1">
        <v>3</v>
      </c>
      <c r="J2409" s="1">
        <v>0</v>
      </c>
      <c r="K2409" s="1">
        <v>9.702</v>
      </c>
      <c r="L2409" s="12">
        <f>VLOOKUP(train[[#This Row],[Sub-Category]],Análisis_ABC_XYZ[[#Headers],[#Data]],4,FALSE)</f>
        <v>0.45632477063632687</v>
      </c>
    </row>
    <row r="2410" spans="1:12" x14ac:dyDescent="0.35">
      <c r="A2410" s="2">
        <v>42490</v>
      </c>
      <c r="B2410" s="1" t="s">
        <v>370</v>
      </c>
      <c r="C2410" s="1" t="s">
        <v>247</v>
      </c>
      <c r="D2410" s="1" t="s">
        <v>8</v>
      </c>
      <c r="E2410" s="1" t="s">
        <v>22</v>
      </c>
      <c r="F2410" s="18">
        <v>31.400000000000002</v>
      </c>
      <c r="G2410" t="s">
        <v>2216</v>
      </c>
      <c r="H2410" s="1">
        <f>IF(COUNTIF(G$2:G2410,G2410)=1,1,0)</f>
        <v>0</v>
      </c>
      <c r="I2410" s="1">
        <v>5</v>
      </c>
      <c r="J2410" s="1">
        <v>0</v>
      </c>
      <c r="K2410" s="1">
        <v>13.188000000000002</v>
      </c>
      <c r="L2410" s="12">
        <f>VLOOKUP(train[[#This Row],[Sub-Category]],Análisis_ABC_XYZ[[#Headers],[#Data]],4,FALSE)</f>
        <v>0.4595170286641902</v>
      </c>
    </row>
    <row r="2411" spans="1:12" x14ac:dyDescent="0.35">
      <c r="A2411" s="2">
        <v>42490</v>
      </c>
      <c r="B2411" s="1" t="s">
        <v>370</v>
      </c>
      <c r="C2411" s="1" t="s">
        <v>1794</v>
      </c>
      <c r="D2411" s="1" t="s">
        <v>8</v>
      </c>
      <c r="E2411" s="1" t="s">
        <v>22</v>
      </c>
      <c r="F2411" s="18">
        <v>24.3</v>
      </c>
      <c r="G2411" t="s">
        <v>2216</v>
      </c>
      <c r="H2411" s="1">
        <f>IF(COUNTIF(G$2:G2411,G2411)=1,1,0)</f>
        <v>0</v>
      </c>
      <c r="I2411" s="1">
        <v>5</v>
      </c>
      <c r="J2411" s="1">
        <v>0</v>
      </c>
      <c r="K2411" s="1">
        <v>10.449000000000002</v>
      </c>
      <c r="L2411" s="12">
        <f>VLOOKUP(train[[#This Row],[Sub-Category]],Análisis_ABC_XYZ[[#Headers],[#Data]],4,FALSE)</f>
        <v>0.4595170286641902</v>
      </c>
    </row>
    <row r="2412" spans="1:12" x14ac:dyDescent="0.35">
      <c r="A2412" s="2">
        <v>42490</v>
      </c>
      <c r="B2412" s="1" t="s">
        <v>12</v>
      </c>
      <c r="C2412" s="1" t="s">
        <v>564</v>
      </c>
      <c r="D2412" s="1" t="s">
        <v>26</v>
      </c>
      <c r="E2412" s="1" t="s">
        <v>27</v>
      </c>
      <c r="F2412" s="18">
        <v>19.8</v>
      </c>
      <c r="G2412" t="s">
        <v>2166</v>
      </c>
      <c r="H2412" s="1">
        <f>IF(COUNTIF(G$2:G2412,G2412)=1,1,0)</f>
        <v>0</v>
      </c>
      <c r="I2412" s="1">
        <v>5</v>
      </c>
      <c r="J2412" s="1">
        <v>0.2</v>
      </c>
      <c r="K2412" s="1">
        <v>1.7324999999999999</v>
      </c>
      <c r="L2412" s="12">
        <f>VLOOKUP(train[[#This Row],[Sub-Category]],Análisis_ABC_XYZ[[#Headers],[#Data]],4,FALSE)</f>
        <v>0.41105220110552465</v>
      </c>
    </row>
    <row r="2413" spans="1:12" x14ac:dyDescent="0.35">
      <c r="A2413" s="2">
        <v>42490</v>
      </c>
      <c r="B2413" s="1" t="s">
        <v>370</v>
      </c>
      <c r="C2413" s="1" t="s">
        <v>1533</v>
      </c>
      <c r="D2413" s="1" t="s">
        <v>8</v>
      </c>
      <c r="E2413" s="1" t="s">
        <v>22</v>
      </c>
      <c r="F2413" s="18">
        <v>9.48</v>
      </c>
      <c r="G2413" t="s">
        <v>2216</v>
      </c>
      <c r="H2413" s="1">
        <f>IF(COUNTIF(G$2:G2413,G2413)=1,1,0)</f>
        <v>0</v>
      </c>
      <c r="I2413" s="1">
        <v>1</v>
      </c>
      <c r="J2413" s="1">
        <v>0</v>
      </c>
      <c r="K2413" s="1">
        <v>3.7920000000000007</v>
      </c>
      <c r="L2413" s="12">
        <f>VLOOKUP(train[[#This Row],[Sub-Category]],Análisis_ABC_XYZ[[#Headers],[#Data]],4,FALSE)</f>
        <v>0.4595170286641902</v>
      </c>
    </row>
    <row r="2414" spans="1:12" x14ac:dyDescent="0.35">
      <c r="A2414" s="2">
        <v>42490</v>
      </c>
      <c r="B2414" s="1" t="s">
        <v>370</v>
      </c>
      <c r="C2414" s="1" t="s">
        <v>1143</v>
      </c>
      <c r="D2414" s="1" t="s">
        <v>14</v>
      </c>
      <c r="E2414" s="1" t="s">
        <v>36</v>
      </c>
      <c r="F2414" s="18">
        <v>6.48</v>
      </c>
      <c r="G2414" t="s">
        <v>2216</v>
      </c>
      <c r="H2414" s="1">
        <f>IF(COUNTIF(G$2:G2414,G2414)=1,1,0)</f>
        <v>0</v>
      </c>
      <c r="I2414" s="1">
        <v>1</v>
      </c>
      <c r="J2414" s="1">
        <v>0</v>
      </c>
      <c r="K2414" s="1">
        <v>3.1104000000000003</v>
      </c>
      <c r="L2414" s="12">
        <f>VLOOKUP(train[[#This Row],[Sub-Category]],Análisis_ABC_XYZ[[#Headers],[#Data]],4,FALSE)</f>
        <v>0.43613829632717294</v>
      </c>
    </row>
    <row r="2415" spans="1:12" x14ac:dyDescent="0.35">
      <c r="A2415" s="2">
        <v>42491</v>
      </c>
      <c r="B2415" s="1" t="s">
        <v>16</v>
      </c>
      <c r="C2415" s="1" t="s">
        <v>982</v>
      </c>
      <c r="D2415" s="1" t="s">
        <v>14</v>
      </c>
      <c r="E2415" s="1" t="s">
        <v>24</v>
      </c>
      <c r="F2415" s="18">
        <v>172.70400000000001</v>
      </c>
      <c r="G2415" t="s">
        <v>6028</v>
      </c>
      <c r="H2415" s="1">
        <f>IF(COUNTIF(G$2:G2415,G2415)=1,1,0)</f>
        <v>1</v>
      </c>
      <c r="I2415" s="1">
        <v>6</v>
      </c>
      <c r="J2415" s="1">
        <v>0.2</v>
      </c>
      <c r="K2415" s="1">
        <v>10.793999999999983</v>
      </c>
      <c r="L2415" s="12">
        <f>VLOOKUP(train[[#This Row],[Sub-Category]],Análisis_ABC_XYZ[[#Headers],[#Data]],4,FALSE)</f>
        <v>0.45632477063632687</v>
      </c>
    </row>
    <row r="2416" spans="1:12" x14ac:dyDescent="0.35">
      <c r="A2416" s="2">
        <v>42491</v>
      </c>
      <c r="B2416" s="1" t="s">
        <v>12</v>
      </c>
      <c r="C2416" s="1" t="s">
        <v>1062</v>
      </c>
      <c r="D2416" s="1" t="s">
        <v>26</v>
      </c>
      <c r="E2416" s="1" t="s">
        <v>27</v>
      </c>
      <c r="F2416" s="18">
        <v>88.751999999999995</v>
      </c>
      <c r="G2416" t="s">
        <v>6327</v>
      </c>
      <c r="H2416" s="1">
        <f>IF(COUNTIF(G$2:G2416,G2416)=1,1,0)</f>
        <v>1</v>
      </c>
      <c r="I2416" s="1">
        <v>3</v>
      </c>
      <c r="J2416" s="1">
        <v>0.2</v>
      </c>
      <c r="K2416" s="1">
        <v>11.093999999999998</v>
      </c>
      <c r="L2416" s="12">
        <f>VLOOKUP(train[[#This Row],[Sub-Category]],Análisis_ABC_XYZ[[#Headers],[#Data]],4,FALSE)</f>
        <v>0.41105220110552465</v>
      </c>
    </row>
    <row r="2417" spans="1:12" x14ac:dyDescent="0.35">
      <c r="A2417" s="2">
        <v>42491</v>
      </c>
      <c r="B2417" s="1" t="s">
        <v>16</v>
      </c>
      <c r="C2417" s="1" t="s">
        <v>816</v>
      </c>
      <c r="D2417" s="1" t="s">
        <v>8</v>
      </c>
      <c r="E2417" s="1" t="s">
        <v>22</v>
      </c>
      <c r="F2417" s="18">
        <v>63.552000000000007</v>
      </c>
      <c r="G2417" t="s">
        <v>6028</v>
      </c>
      <c r="H2417" s="1">
        <f>IF(COUNTIF(G$2:G2417,G2417)=1,1,0)</f>
        <v>0</v>
      </c>
      <c r="I2417" s="1">
        <v>3</v>
      </c>
      <c r="J2417" s="1">
        <v>0.2</v>
      </c>
      <c r="K2417" s="1">
        <v>14.299199999999999</v>
      </c>
      <c r="L2417" s="12">
        <f>VLOOKUP(train[[#This Row],[Sub-Category]],Análisis_ABC_XYZ[[#Headers],[#Data]],4,FALSE)</f>
        <v>0.4595170286641902</v>
      </c>
    </row>
    <row r="2418" spans="1:12" x14ac:dyDescent="0.35">
      <c r="A2418" s="2">
        <v>42491</v>
      </c>
      <c r="B2418" s="1" t="s">
        <v>16</v>
      </c>
      <c r="C2418" s="1" t="s">
        <v>674</v>
      </c>
      <c r="D2418" s="1" t="s">
        <v>14</v>
      </c>
      <c r="E2418" s="1" t="s">
        <v>182</v>
      </c>
      <c r="F2418" s="18">
        <v>41.375999999999998</v>
      </c>
      <c r="G2418" t="s">
        <v>6028</v>
      </c>
      <c r="H2418" s="1">
        <f>IF(COUNTIF(G$2:G2418,G2418)=1,1,0)</f>
        <v>0</v>
      </c>
      <c r="I2418" s="1">
        <v>3</v>
      </c>
      <c r="J2418" s="1">
        <v>0.2</v>
      </c>
      <c r="K2418" s="1">
        <v>4.6547999999999927</v>
      </c>
      <c r="L2418" s="12">
        <f>VLOOKUP(train[[#This Row],[Sub-Category]],Análisis_ABC_XYZ[[#Headers],[#Data]],4,FALSE)</f>
        <v>0.53938093436526824</v>
      </c>
    </row>
    <row r="2419" spans="1:12" x14ac:dyDescent="0.35">
      <c r="A2419" s="2">
        <v>42491</v>
      </c>
      <c r="B2419" s="1" t="s">
        <v>12</v>
      </c>
      <c r="C2419" s="1" t="s">
        <v>309</v>
      </c>
      <c r="D2419" s="1" t="s">
        <v>14</v>
      </c>
      <c r="E2419" s="1" t="s">
        <v>20</v>
      </c>
      <c r="F2419" s="18">
        <v>37.32</v>
      </c>
      <c r="G2419" t="s">
        <v>4175</v>
      </c>
      <c r="H2419" s="1">
        <f>IF(COUNTIF(G$2:G2419,G2419)=1,1,0)</f>
        <v>1</v>
      </c>
      <c r="I2419" s="1">
        <v>3</v>
      </c>
      <c r="J2419" s="1">
        <v>0</v>
      </c>
      <c r="K2419" s="1">
        <v>10.4496</v>
      </c>
      <c r="L2419" s="12">
        <f>VLOOKUP(train[[#This Row],[Sub-Category]],Análisis_ABC_XYZ[[#Headers],[#Data]],4,FALSE)</f>
        <v>0.44610841445725197</v>
      </c>
    </row>
    <row r="2420" spans="1:12" x14ac:dyDescent="0.35">
      <c r="A2420" s="2">
        <v>42491</v>
      </c>
      <c r="B2420" s="1" t="s">
        <v>12</v>
      </c>
      <c r="C2420" s="1" t="s">
        <v>415</v>
      </c>
      <c r="D2420" s="1" t="s">
        <v>14</v>
      </c>
      <c r="E2420" s="1" t="s">
        <v>182</v>
      </c>
      <c r="F2420" s="18">
        <v>35.06</v>
      </c>
      <c r="G2420" t="s">
        <v>4175</v>
      </c>
      <c r="H2420" s="1">
        <f>IF(COUNTIF(G$2:G2420,G2420)=1,1,0)</f>
        <v>0</v>
      </c>
      <c r="I2420" s="1">
        <v>2</v>
      </c>
      <c r="J2420" s="1">
        <v>0</v>
      </c>
      <c r="K2420" s="1">
        <v>10.517999999999997</v>
      </c>
      <c r="L2420" s="12">
        <f>VLOOKUP(train[[#This Row],[Sub-Category]],Análisis_ABC_XYZ[[#Headers],[#Data]],4,FALSE)</f>
        <v>0.53938093436526824</v>
      </c>
    </row>
    <row r="2421" spans="1:12" x14ac:dyDescent="0.35">
      <c r="A2421" s="2">
        <v>42491</v>
      </c>
      <c r="B2421" s="1" t="s">
        <v>12</v>
      </c>
      <c r="C2421" s="1" t="s">
        <v>397</v>
      </c>
      <c r="D2421" s="1" t="s">
        <v>14</v>
      </c>
      <c r="E2421" s="1" t="s">
        <v>29</v>
      </c>
      <c r="F2421" s="18">
        <v>12.176000000000002</v>
      </c>
      <c r="G2421" t="s">
        <v>4175</v>
      </c>
      <c r="H2421" s="1">
        <f>IF(COUNTIF(G$2:G2421,G2421)=1,1,0)</f>
        <v>0</v>
      </c>
      <c r="I2421" s="1">
        <v>1</v>
      </c>
      <c r="J2421" s="1">
        <v>0.2</v>
      </c>
      <c r="K2421" s="1">
        <v>4.4137999999999993</v>
      </c>
      <c r="L2421" s="12">
        <f>VLOOKUP(train[[#This Row],[Sub-Category]],Análisis_ABC_XYZ[[#Headers],[#Data]],4,FALSE)</f>
        <v>0.46881743173671325</v>
      </c>
    </row>
    <row r="2422" spans="1:12" x14ac:dyDescent="0.35">
      <c r="A2422" s="2">
        <v>42492</v>
      </c>
      <c r="B2422" s="1" t="s">
        <v>39</v>
      </c>
      <c r="C2422" s="1" t="s">
        <v>1051</v>
      </c>
      <c r="D2422" s="1" t="s">
        <v>26</v>
      </c>
      <c r="E2422" s="1" t="s">
        <v>27</v>
      </c>
      <c r="F2422" s="18">
        <v>158.376</v>
      </c>
      <c r="G2422" t="s">
        <v>4980</v>
      </c>
      <c r="H2422" s="1">
        <f>IF(COUNTIF(G$2:G2422,G2422)=1,1,0)</f>
        <v>1</v>
      </c>
      <c r="I2422" s="1">
        <v>3</v>
      </c>
      <c r="J2422" s="1">
        <v>0.2</v>
      </c>
      <c r="K2422" s="1">
        <v>13.857900000000008</v>
      </c>
      <c r="L2422" s="12">
        <f>VLOOKUP(train[[#This Row],[Sub-Category]],Análisis_ABC_XYZ[[#Headers],[#Data]],4,FALSE)</f>
        <v>0.41105220110552465</v>
      </c>
    </row>
    <row r="2423" spans="1:12" x14ac:dyDescent="0.35">
      <c r="A2423" s="2">
        <v>42492</v>
      </c>
      <c r="B2423" s="1" t="s">
        <v>39</v>
      </c>
      <c r="C2423" s="1" t="s">
        <v>1207</v>
      </c>
      <c r="D2423" s="1" t="s">
        <v>14</v>
      </c>
      <c r="E2423" s="1" t="s">
        <v>15</v>
      </c>
      <c r="F2423" s="18">
        <v>8.8559999999999999</v>
      </c>
      <c r="G2423" t="s">
        <v>4980</v>
      </c>
      <c r="H2423" s="1">
        <f>IF(COUNTIF(G$2:G2423,G2423)=1,1,0)</f>
        <v>0</v>
      </c>
      <c r="I2423" s="1">
        <v>3</v>
      </c>
      <c r="J2423" s="1">
        <v>0.2</v>
      </c>
      <c r="K2423" s="1">
        <v>2.9888999999999997</v>
      </c>
      <c r="L2423" s="12">
        <f>VLOOKUP(train[[#This Row],[Sub-Category]],Análisis_ABC_XYZ[[#Headers],[#Data]],4,FALSE)</f>
        <v>0.4647369236065339</v>
      </c>
    </row>
    <row r="2424" spans="1:12" x14ac:dyDescent="0.35">
      <c r="A2424" s="2">
        <v>42493</v>
      </c>
      <c r="B2424" s="1" t="s">
        <v>52</v>
      </c>
      <c r="C2424" s="1" t="s">
        <v>284</v>
      </c>
      <c r="D2424" s="1" t="s">
        <v>8</v>
      </c>
      <c r="E2424" s="1" t="s">
        <v>11</v>
      </c>
      <c r="F2424" s="18">
        <v>844.11599999999987</v>
      </c>
      <c r="G2424" t="s">
        <v>2151</v>
      </c>
      <c r="H2424" s="1">
        <f>IF(COUNTIF(G$2:G2424,G2424)=1,1,0)</f>
        <v>1</v>
      </c>
      <c r="I2424" s="1">
        <v>6</v>
      </c>
      <c r="J2424" s="1">
        <v>0.3</v>
      </c>
      <c r="K2424" s="1">
        <v>-36.176400000000001</v>
      </c>
      <c r="L2424" s="12">
        <f>VLOOKUP(train[[#This Row],[Sub-Category]],Análisis_ABC_XYZ[[#Headers],[#Data]],4,FALSE)</f>
        <v>0.46529189879902266</v>
      </c>
    </row>
    <row r="2425" spans="1:12" x14ac:dyDescent="0.35">
      <c r="A2425" s="2">
        <v>42493</v>
      </c>
      <c r="B2425" s="1" t="s">
        <v>12</v>
      </c>
      <c r="C2425" s="1" t="s">
        <v>1390</v>
      </c>
      <c r="D2425" s="1" t="s">
        <v>8</v>
      </c>
      <c r="E2425" s="1" t="s">
        <v>22</v>
      </c>
      <c r="F2425" s="18">
        <v>665.88</v>
      </c>
      <c r="G2425" t="s">
        <v>6237</v>
      </c>
      <c r="H2425" s="1">
        <f>IF(COUNTIF(G$2:G2425,G2425)=1,1,0)</f>
        <v>1</v>
      </c>
      <c r="I2425" s="1">
        <v>6</v>
      </c>
      <c r="J2425" s="1">
        <v>0</v>
      </c>
      <c r="K2425" s="1">
        <v>106.54079999999999</v>
      </c>
      <c r="L2425" s="12">
        <f>VLOOKUP(train[[#This Row],[Sub-Category]],Análisis_ABC_XYZ[[#Headers],[#Data]],4,FALSE)</f>
        <v>0.4595170286641902</v>
      </c>
    </row>
    <row r="2426" spans="1:12" x14ac:dyDescent="0.35">
      <c r="A2426" s="2">
        <v>42493</v>
      </c>
      <c r="B2426" s="1" t="s">
        <v>12</v>
      </c>
      <c r="C2426" s="1" t="s">
        <v>152</v>
      </c>
      <c r="D2426" s="1" t="s">
        <v>26</v>
      </c>
      <c r="E2426" s="1" t="s">
        <v>56</v>
      </c>
      <c r="F2426" s="18">
        <v>339.96</v>
      </c>
      <c r="G2426" t="s">
        <v>2878</v>
      </c>
      <c r="H2426" s="1">
        <f>IF(COUNTIF(G$2:G2426,G2426)=1,1,0)</f>
        <v>1</v>
      </c>
      <c r="I2426" s="1">
        <v>4</v>
      </c>
      <c r="J2426" s="1">
        <v>0</v>
      </c>
      <c r="K2426" s="1">
        <v>122.38559999999998</v>
      </c>
      <c r="L2426" s="12">
        <f>VLOOKUP(train[[#This Row],[Sub-Category]],Análisis_ABC_XYZ[[#Headers],[#Data]],4,FALSE)</f>
        <v>0.52062335344040378</v>
      </c>
    </row>
    <row r="2427" spans="1:12" x14ac:dyDescent="0.35">
      <c r="A2427" s="2">
        <v>42493</v>
      </c>
      <c r="B2427" s="1" t="s">
        <v>52</v>
      </c>
      <c r="C2427" s="1" t="s">
        <v>1763</v>
      </c>
      <c r="D2427" s="1" t="s">
        <v>26</v>
      </c>
      <c r="E2427" s="1" t="s">
        <v>56</v>
      </c>
      <c r="F2427" s="18">
        <v>27.552000000000003</v>
      </c>
      <c r="G2427" t="s">
        <v>2151</v>
      </c>
      <c r="H2427" s="1">
        <f>IF(COUNTIF(G$2:G2427,G2427)=1,1,0)</f>
        <v>0</v>
      </c>
      <c r="I2427" s="1">
        <v>3</v>
      </c>
      <c r="J2427" s="1">
        <v>0.2</v>
      </c>
      <c r="K2427" s="1">
        <v>-0.3444000000000047</v>
      </c>
      <c r="L2427" s="12">
        <f>VLOOKUP(train[[#This Row],[Sub-Category]],Análisis_ABC_XYZ[[#Headers],[#Data]],4,FALSE)</f>
        <v>0.52062335344040378</v>
      </c>
    </row>
    <row r="2428" spans="1:12" x14ac:dyDescent="0.35">
      <c r="A2428" s="2">
        <v>42493</v>
      </c>
      <c r="B2428" s="1" t="s">
        <v>52</v>
      </c>
      <c r="C2428" s="1" t="s">
        <v>978</v>
      </c>
      <c r="D2428" s="1" t="s">
        <v>14</v>
      </c>
      <c r="E2428" s="1" t="s">
        <v>20</v>
      </c>
      <c r="F2428" s="18">
        <v>76.75200000000001</v>
      </c>
      <c r="G2428" t="s">
        <v>2151</v>
      </c>
      <c r="H2428" s="1">
        <f>IF(COUNTIF(G$2:G2428,G2428)=1,1,0)</f>
        <v>0</v>
      </c>
      <c r="I2428" s="1">
        <v>3</v>
      </c>
      <c r="J2428" s="1">
        <v>0.2</v>
      </c>
      <c r="K2428" s="1">
        <v>-9.5940000000000012</v>
      </c>
      <c r="L2428" s="12">
        <f>VLOOKUP(train[[#This Row],[Sub-Category]],Análisis_ABC_XYZ[[#Headers],[#Data]],4,FALSE)</f>
        <v>0.44610841445725197</v>
      </c>
    </row>
    <row r="2429" spans="1:12" x14ac:dyDescent="0.35">
      <c r="A2429" s="2">
        <v>42493</v>
      </c>
      <c r="B2429" s="1" t="s">
        <v>12</v>
      </c>
      <c r="C2429" s="1" t="s">
        <v>987</v>
      </c>
      <c r="D2429" s="1" t="s">
        <v>14</v>
      </c>
      <c r="E2429" s="1" t="s">
        <v>29</v>
      </c>
      <c r="F2429" s="18">
        <v>62.496000000000009</v>
      </c>
      <c r="G2429" t="s">
        <v>2878</v>
      </c>
      <c r="H2429" s="1">
        <f>IF(COUNTIF(G$2:G2429,G2429)=1,1,0)</f>
        <v>0</v>
      </c>
      <c r="I2429" s="1">
        <v>2</v>
      </c>
      <c r="J2429" s="1">
        <v>0.2</v>
      </c>
      <c r="K2429" s="1">
        <v>21.873599999999996</v>
      </c>
      <c r="L2429" s="12">
        <f>VLOOKUP(train[[#This Row],[Sub-Category]],Análisis_ABC_XYZ[[#Headers],[#Data]],4,FALSE)</f>
        <v>0.46881743173671325</v>
      </c>
    </row>
    <row r="2430" spans="1:12" x14ac:dyDescent="0.35">
      <c r="A2430" s="2">
        <v>42493</v>
      </c>
      <c r="B2430" s="1" t="s">
        <v>52</v>
      </c>
      <c r="C2430" s="1" t="s">
        <v>792</v>
      </c>
      <c r="D2430" s="1" t="s">
        <v>14</v>
      </c>
      <c r="E2430" s="1" t="s">
        <v>24</v>
      </c>
      <c r="F2430" s="18">
        <v>59.903999999999996</v>
      </c>
      <c r="G2430" t="s">
        <v>2151</v>
      </c>
      <c r="H2430" s="1">
        <f>IF(COUNTIF(G$2:G2430,G2430)=1,1,0)</f>
        <v>0</v>
      </c>
      <c r="I2430" s="1">
        <v>2</v>
      </c>
      <c r="J2430" s="1">
        <v>0.2</v>
      </c>
      <c r="K2430" s="1">
        <v>14.227200000000003</v>
      </c>
      <c r="L2430" s="12">
        <f>VLOOKUP(train[[#This Row],[Sub-Category]],Análisis_ABC_XYZ[[#Headers],[#Data]],4,FALSE)</f>
        <v>0.45632477063632687</v>
      </c>
    </row>
    <row r="2431" spans="1:12" x14ac:dyDescent="0.35">
      <c r="A2431" s="2">
        <v>42493</v>
      </c>
      <c r="B2431" s="1" t="s">
        <v>12</v>
      </c>
      <c r="C2431" s="1" t="s">
        <v>646</v>
      </c>
      <c r="D2431" s="1" t="s">
        <v>14</v>
      </c>
      <c r="E2431" s="1" t="s">
        <v>29</v>
      </c>
      <c r="F2431" s="18">
        <v>49.568000000000005</v>
      </c>
      <c r="G2431" t="s">
        <v>2878</v>
      </c>
      <c r="H2431" s="1">
        <f>IF(COUNTIF(G$2:G2431,G2431)=1,1,0)</f>
        <v>0</v>
      </c>
      <c r="I2431" s="1">
        <v>2</v>
      </c>
      <c r="J2431" s="1">
        <v>0.2</v>
      </c>
      <c r="K2431" s="1">
        <v>17.348799999999997</v>
      </c>
      <c r="L2431" s="12">
        <f>VLOOKUP(train[[#This Row],[Sub-Category]],Análisis_ABC_XYZ[[#Headers],[#Data]],4,FALSE)</f>
        <v>0.46881743173671325</v>
      </c>
    </row>
    <row r="2432" spans="1:12" x14ac:dyDescent="0.35">
      <c r="A2432" s="2">
        <v>42493</v>
      </c>
      <c r="B2432" s="1" t="s">
        <v>52</v>
      </c>
      <c r="C2432" s="1" t="s">
        <v>731</v>
      </c>
      <c r="D2432" s="1" t="s">
        <v>14</v>
      </c>
      <c r="E2432" s="1" t="s">
        <v>31</v>
      </c>
      <c r="F2432" s="18">
        <v>23.696000000000002</v>
      </c>
      <c r="G2432" t="s">
        <v>2151</v>
      </c>
      <c r="H2432" s="1">
        <f>IF(COUNTIF(G$2:G2432,G2432)=1,1,0)</f>
        <v>0</v>
      </c>
      <c r="I2432" s="1">
        <v>2</v>
      </c>
      <c r="J2432" s="1">
        <v>0.2</v>
      </c>
      <c r="K2432" s="1">
        <v>6.5164</v>
      </c>
      <c r="L2432" s="12">
        <f>VLOOKUP(train[[#This Row],[Sub-Category]],Análisis_ABC_XYZ[[#Headers],[#Data]],4,FALSE)</f>
        <v>0.49507917887403441</v>
      </c>
    </row>
    <row r="2433" spans="1:12" x14ac:dyDescent="0.35">
      <c r="A2433" s="2">
        <v>42493</v>
      </c>
      <c r="B2433" s="1" t="s">
        <v>52</v>
      </c>
      <c r="C2433" s="1" t="s">
        <v>245</v>
      </c>
      <c r="D2433" s="1" t="s">
        <v>14</v>
      </c>
      <c r="E2433" s="1" t="s">
        <v>31</v>
      </c>
      <c r="F2433" s="18">
        <v>18.2</v>
      </c>
      <c r="G2433" t="s">
        <v>2151</v>
      </c>
      <c r="H2433" s="1">
        <f>IF(COUNTIF(G$2:G2433,G2433)=1,1,0)</f>
        <v>0</v>
      </c>
      <c r="I2433" s="1">
        <v>7</v>
      </c>
      <c r="J2433" s="1">
        <v>0.2</v>
      </c>
      <c r="K2433" s="1">
        <v>2.0474999999999994</v>
      </c>
      <c r="L2433" s="12">
        <f>VLOOKUP(train[[#This Row],[Sub-Category]],Análisis_ABC_XYZ[[#Headers],[#Data]],4,FALSE)</f>
        <v>0.49507917887403441</v>
      </c>
    </row>
    <row r="2434" spans="1:12" x14ac:dyDescent="0.35">
      <c r="A2434" s="2">
        <v>42493</v>
      </c>
      <c r="B2434" s="1" t="s">
        <v>12</v>
      </c>
      <c r="C2434" s="1" t="s">
        <v>109</v>
      </c>
      <c r="D2434" s="1" t="s">
        <v>14</v>
      </c>
      <c r="E2434" s="1" t="s">
        <v>29</v>
      </c>
      <c r="F2434" s="18">
        <v>13.847999999999999</v>
      </c>
      <c r="G2434" t="s">
        <v>5371</v>
      </c>
      <c r="H2434" s="1">
        <f>IF(COUNTIF(G$2:G2434,G2434)=1,1,0)</f>
        <v>1</v>
      </c>
      <c r="I2434" s="1">
        <v>3</v>
      </c>
      <c r="J2434" s="1">
        <v>0.2</v>
      </c>
      <c r="K2434" s="1">
        <v>5.1929999999999996</v>
      </c>
      <c r="L2434" s="12">
        <f>VLOOKUP(train[[#This Row],[Sub-Category]],Análisis_ABC_XYZ[[#Headers],[#Data]],4,FALSE)</f>
        <v>0.46881743173671325</v>
      </c>
    </row>
    <row r="2435" spans="1:12" x14ac:dyDescent="0.35">
      <c r="A2435" s="2">
        <v>42493</v>
      </c>
      <c r="B2435" s="1" t="s">
        <v>12</v>
      </c>
      <c r="C2435" s="1" t="s">
        <v>517</v>
      </c>
      <c r="D2435" s="1" t="s">
        <v>14</v>
      </c>
      <c r="E2435" s="1" t="s">
        <v>24</v>
      </c>
      <c r="F2435" s="18">
        <v>8.82</v>
      </c>
      <c r="G2435" t="s">
        <v>2878</v>
      </c>
      <c r="H2435" s="1">
        <f>IF(COUNTIF(G$2:G2435,G2435)=1,1,0)</f>
        <v>0</v>
      </c>
      <c r="I2435" s="1">
        <v>3</v>
      </c>
      <c r="J2435" s="1">
        <v>0</v>
      </c>
      <c r="K2435" s="1">
        <v>2.5577999999999994</v>
      </c>
      <c r="L2435" s="12">
        <f>VLOOKUP(train[[#This Row],[Sub-Category]],Análisis_ABC_XYZ[[#Headers],[#Data]],4,FALSE)</f>
        <v>0.45632477063632687</v>
      </c>
    </row>
    <row r="2436" spans="1:12" x14ac:dyDescent="0.35">
      <c r="A2436" s="2">
        <v>42493</v>
      </c>
      <c r="B2436" s="1" t="s">
        <v>52</v>
      </c>
      <c r="C2436" s="1" t="s">
        <v>450</v>
      </c>
      <c r="D2436" s="1" t="s">
        <v>14</v>
      </c>
      <c r="E2436" s="1" t="s">
        <v>36</v>
      </c>
      <c r="F2436" s="18">
        <v>7.9680000000000009</v>
      </c>
      <c r="G2436" t="s">
        <v>2151</v>
      </c>
      <c r="H2436" s="1">
        <f>IF(COUNTIF(G$2:G2436,G2436)=1,1,0)</f>
        <v>0</v>
      </c>
      <c r="I2436" s="1">
        <v>2</v>
      </c>
      <c r="J2436" s="1">
        <v>0.2</v>
      </c>
      <c r="K2436" s="1">
        <v>2.8884000000000007</v>
      </c>
      <c r="L2436" s="12">
        <f>VLOOKUP(train[[#This Row],[Sub-Category]],Análisis_ABC_XYZ[[#Headers],[#Data]],4,FALSE)</f>
        <v>0.43613829632717294</v>
      </c>
    </row>
    <row r="2437" spans="1:12" x14ac:dyDescent="0.35">
      <c r="A2437" s="2">
        <v>42494</v>
      </c>
      <c r="B2437" s="1" t="s">
        <v>39</v>
      </c>
      <c r="C2437" s="1" t="s">
        <v>1048</v>
      </c>
      <c r="D2437" s="1" t="s">
        <v>26</v>
      </c>
      <c r="E2437" s="1" t="s">
        <v>27</v>
      </c>
      <c r="F2437" s="18">
        <v>946.34400000000005</v>
      </c>
      <c r="G2437" t="s">
        <v>6824</v>
      </c>
      <c r="H2437" s="1">
        <f>IF(COUNTIF(G$2:G2437,G2437)=1,1,0)</f>
        <v>1</v>
      </c>
      <c r="I2437" s="1">
        <v>7</v>
      </c>
      <c r="J2437" s="1">
        <v>0.2</v>
      </c>
      <c r="K2437" s="1">
        <v>118.29299999999989</v>
      </c>
      <c r="L2437" s="12">
        <f>VLOOKUP(train[[#This Row],[Sub-Category]],Análisis_ABC_XYZ[[#Headers],[#Data]],4,FALSE)</f>
        <v>0.41105220110552465</v>
      </c>
    </row>
    <row r="2438" spans="1:12" x14ac:dyDescent="0.35">
      <c r="A2438" s="2">
        <v>42494</v>
      </c>
      <c r="B2438" s="1" t="s">
        <v>84</v>
      </c>
      <c r="C2438" s="1" t="s">
        <v>710</v>
      </c>
      <c r="D2438" s="1" t="s">
        <v>14</v>
      </c>
      <c r="E2438" s="1" t="s">
        <v>24</v>
      </c>
      <c r="F2438" s="18">
        <v>125.92999999999999</v>
      </c>
      <c r="G2438" t="s">
        <v>5307</v>
      </c>
      <c r="H2438" s="1">
        <f>IF(COUNTIF(G$2:G2438,G2438)=1,1,0)</f>
        <v>1</v>
      </c>
      <c r="I2438" s="1">
        <v>7</v>
      </c>
      <c r="J2438" s="1">
        <v>0</v>
      </c>
      <c r="K2438" s="1">
        <v>35.260400000000004</v>
      </c>
      <c r="L2438" s="12">
        <f>VLOOKUP(train[[#This Row],[Sub-Category]],Análisis_ABC_XYZ[[#Headers],[#Data]],4,FALSE)</f>
        <v>0.45632477063632687</v>
      </c>
    </row>
    <row r="2439" spans="1:12" x14ac:dyDescent="0.35">
      <c r="A2439" s="2">
        <v>42494</v>
      </c>
      <c r="B2439" s="1" t="s">
        <v>89</v>
      </c>
      <c r="C2439" s="1" t="s">
        <v>334</v>
      </c>
      <c r="D2439" s="1" t="s">
        <v>8</v>
      </c>
      <c r="E2439" s="1" t="s">
        <v>22</v>
      </c>
      <c r="F2439" s="18">
        <v>26.8</v>
      </c>
      <c r="G2439" t="s">
        <v>2247</v>
      </c>
      <c r="H2439" s="1">
        <f>IF(COUNTIF(G$2:G2439,G2439)=1,1,0)</f>
        <v>1</v>
      </c>
      <c r="I2439" s="1">
        <v>2</v>
      </c>
      <c r="J2439" s="1">
        <v>0</v>
      </c>
      <c r="K2439" s="1">
        <v>12.863999999999999</v>
      </c>
      <c r="L2439" s="12">
        <f>VLOOKUP(train[[#This Row],[Sub-Category]],Análisis_ABC_XYZ[[#Headers],[#Data]],4,FALSE)</f>
        <v>0.4595170286641902</v>
      </c>
    </row>
    <row r="2440" spans="1:12" x14ac:dyDescent="0.35">
      <c r="A2440" s="2">
        <v>42494</v>
      </c>
      <c r="B2440" s="1" t="s">
        <v>72</v>
      </c>
      <c r="C2440" s="1" t="s">
        <v>806</v>
      </c>
      <c r="D2440" s="1" t="s">
        <v>8</v>
      </c>
      <c r="E2440" s="1" t="s">
        <v>22</v>
      </c>
      <c r="F2440" s="18">
        <v>22.288</v>
      </c>
      <c r="G2440" t="s">
        <v>5718</v>
      </c>
      <c r="H2440" s="1">
        <f>IF(COUNTIF(G$2:G2440,G2440)=1,1,0)</f>
        <v>1</v>
      </c>
      <c r="I2440" s="1">
        <v>7</v>
      </c>
      <c r="J2440" s="1">
        <v>0.6</v>
      </c>
      <c r="K2440" s="1">
        <v>-8.9151999999999987</v>
      </c>
      <c r="L2440" s="12">
        <f>VLOOKUP(train[[#This Row],[Sub-Category]],Análisis_ABC_XYZ[[#Headers],[#Data]],4,FALSE)</f>
        <v>0.4595170286641902</v>
      </c>
    </row>
    <row r="2441" spans="1:12" x14ac:dyDescent="0.35">
      <c r="A2441" s="2">
        <v>42497</v>
      </c>
      <c r="B2441" s="1" t="s">
        <v>39</v>
      </c>
      <c r="C2441" s="1" t="s">
        <v>680</v>
      </c>
      <c r="D2441" s="1" t="s">
        <v>8</v>
      </c>
      <c r="E2441" s="1" t="s">
        <v>18</v>
      </c>
      <c r="F2441" s="18">
        <v>244.00599999999997</v>
      </c>
      <c r="G2441" t="s">
        <v>5489</v>
      </c>
      <c r="H2441" s="1">
        <f>IF(COUNTIF(G$2:G2441,G2441)=1,1,0)</f>
        <v>1</v>
      </c>
      <c r="I2441" s="1">
        <v>2</v>
      </c>
      <c r="J2441" s="1">
        <v>0.3</v>
      </c>
      <c r="K2441" s="1">
        <v>-31.372200000000007</v>
      </c>
      <c r="L2441" s="12">
        <f>VLOOKUP(train[[#This Row],[Sub-Category]],Análisis_ABC_XYZ[[#Headers],[#Data]],4,FALSE)</f>
        <v>0.55975208308209756</v>
      </c>
    </row>
    <row r="2442" spans="1:12" x14ac:dyDescent="0.35">
      <c r="A2442" s="2">
        <v>42497</v>
      </c>
      <c r="B2442" s="1" t="s">
        <v>6</v>
      </c>
      <c r="C2442" s="1" t="s">
        <v>1841</v>
      </c>
      <c r="D2442" s="1" t="s">
        <v>14</v>
      </c>
      <c r="E2442" s="1" t="s">
        <v>36</v>
      </c>
      <c r="F2442" s="18">
        <v>45.68</v>
      </c>
      <c r="G2442" t="s">
        <v>4410</v>
      </c>
      <c r="H2442" s="1">
        <f>IF(COUNTIF(G$2:G2442,G2442)=1,1,0)</f>
        <v>1</v>
      </c>
      <c r="I2442" s="1">
        <v>2</v>
      </c>
      <c r="J2442" s="1">
        <v>0</v>
      </c>
      <c r="K2442" s="1">
        <v>21.012799999999999</v>
      </c>
      <c r="L2442" s="12">
        <f>VLOOKUP(train[[#This Row],[Sub-Category]],Análisis_ABC_XYZ[[#Headers],[#Data]],4,FALSE)</f>
        <v>0.43613829632717294</v>
      </c>
    </row>
    <row r="2443" spans="1:12" x14ac:dyDescent="0.35">
      <c r="A2443" s="2">
        <v>42497</v>
      </c>
      <c r="B2443" s="1" t="s">
        <v>39</v>
      </c>
      <c r="C2443" s="1" t="s">
        <v>1534</v>
      </c>
      <c r="D2443" s="1" t="s">
        <v>14</v>
      </c>
      <c r="E2443" s="1" t="s">
        <v>36</v>
      </c>
      <c r="F2443" s="18">
        <v>15.936000000000002</v>
      </c>
      <c r="G2443" t="s">
        <v>5489</v>
      </c>
      <c r="H2443" s="1">
        <f>IF(COUNTIF(G$2:G2443,G2443)=1,1,0)</f>
        <v>0</v>
      </c>
      <c r="I2443" s="1">
        <v>4</v>
      </c>
      <c r="J2443" s="1">
        <v>0.2</v>
      </c>
      <c r="K2443" s="1">
        <v>5.378400000000001</v>
      </c>
      <c r="L2443" s="12">
        <f>VLOOKUP(train[[#This Row],[Sub-Category]],Análisis_ABC_XYZ[[#Headers],[#Data]],4,FALSE)</f>
        <v>0.43613829632717294</v>
      </c>
    </row>
    <row r="2444" spans="1:12" x14ac:dyDescent="0.35">
      <c r="A2444" s="2">
        <v>42498</v>
      </c>
      <c r="B2444" s="1" t="s">
        <v>89</v>
      </c>
      <c r="C2444" s="1" t="s">
        <v>422</v>
      </c>
      <c r="D2444" s="1" t="s">
        <v>26</v>
      </c>
      <c r="E2444" s="1" t="s">
        <v>363</v>
      </c>
      <c r="F2444" s="18">
        <v>2799.944</v>
      </c>
      <c r="G2444" t="s">
        <v>3600</v>
      </c>
      <c r="H2444" s="1">
        <f>IF(COUNTIF(G$2:G2444,G2444)=1,1,0)</f>
        <v>1</v>
      </c>
      <c r="I2444" s="1">
        <v>7</v>
      </c>
      <c r="J2444" s="1">
        <v>0.2</v>
      </c>
      <c r="K2444" s="1">
        <v>1014.9797</v>
      </c>
      <c r="L2444" s="12">
        <f>VLOOKUP(train[[#This Row],[Sub-Category]],Análisis_ABC_XYZ[[#Headers],[#Data]],4,FALSE)</f>
        <v>0.62810530827000832</v>
      </c>
    </row>
    <row r="2445" spans="1:12" x14ac:dyDescent="0.35">
      <c r="A2445" s="2">
        <v>42498</v>
      </c>
      <c r="B2445" s="1" t="s">
        <v>76</v>
      </c>
      <c r="C2445" s="1" t="s">
        <v>1133</v>
      </c>
      <c r="D2445" s="1" t="s">
        <v>26</v>
      </c>
      <c r="E2445" s="1" t="s">
        <v>27</v>
      </c>
      <c r="F2445" s="18">
        <v>377.96999999999997</v>
      </c>
      <c r="G2445" t="s">
        <v>4374</v>
      </c>
      <c r="H2445" s="1">
        <f>IF(COUNTIF(G$2:G2445,G2445)=1,1,0)</f>
        <v>1</v>
      </c>
      <c r="I2445" s="1">
        <v>3</v>
      </c>
      <c r="J2445" s="1">
        <v>0</v>
      </c>
      <c r="K2445" s="1">
        <v>105.83160000000002</v>
      </c>
      <c r="L2445" s="12">
        <f>VLOOKUP(train[[#This Row],[Sub-Category]],Análisis_ABC_XYZ[[#Headers],[#Data]],4,FALSE)</f>
        <v>0.41105220110552465</v>
      </c>
    </row>
    <row r="2446" spans="1:12" x14ac:dyDescent="0.35">
      <c r="A2446" s="2">
        <v>42498</v>
      </c>
      <c r="B2446" s="1" t="s">
        <v>89</v>
      </c>
      <c r="C2446" s="1" t="s">
        <v>1491</v>
      </c>
      <c r="D2446" s="1" t="s">
        <v>14</v>
      </c>
      <c r="E2446" s="1" t="s">
        <v>182</v>
      </c>
      <c r="F2446" s="18">
        <v>357.93</v>
      </c>
      <c r="G2446" t="s">
        <v>3600</v>
      </c>
      <c r="H2446" s="1">
        <f>IF(COUNTIF(G$2:G2446,G2446)=1,1,0)</f>
        <v>0</v>
      </c>
      <c r="I2446" s="1">
        <v>3</v>
      </c>
      <c r="J2446" s="1">
        <v>0</v>
      </c>
      <c r="K2446" s="1">
        <v>7.158600000000007</v>
      </c>
      <c r="L2446" s="12">
        <f>VLOOKUP(train[[#This Row],[Sub-Category]],Análisis_ABC_XYZ[[#Headers],[#Data]],4,FALSE)</f>
        <v>0.53938093436526824</v>
      </c>
    </row>
    <row r="2447" spans="1:12" x14ac:dyDescent="0.35">
      <c r="A2447" s="2">
        <v>42498</v>
      </c>
      <c r="B2447" s="1" t="s">
        <v>89</v>
      </c>
      <c r="C2447" s="1" t="s">
        <v>538</v>
      </c>
      <c r="D2447" s="1" t="s">
        <v>8</v>
      </c>
      <c r="E2447" s="1" t="s">
        <v>11</v>
      </c>
      <c r="F2447" s="18">
        <v>127.76400000000001</v>
      </c>
      <c r="G2447" t="s">
        <v>3600</v>
      </c>
      <c r="H2447" s="1">
        <f>IF(COUNTIF(G$2:G2447,G2447)=1,1,0)</f>
        <v>0</v>
      </c>
      <c r="I2447" s="1">
        <v>2</v>
      </c>
      <c r="J2447" s="1">
        <v>0.1</v>
      </c>
      <c r="K2447" s="1">
        <v>21.294000000000008</v>
      </c>
      <c r="L2447" s="12">
        <f>VLOOKUP(train[[#This Row],[Sub-Category]],Análisis_ABC_XYZ[[#Headers],[#Data]],4,FALSE)</f>
        <v>0.46529189879902266</v>
      </c>
    </row>
    <row r="2448" spans="1:12" x14ac:dyDescent="0.35">
      <c r="A2448" s="2">
        <v>42498</v>
      </c>
      <c r="B2448" s="1" t="s">
        <v>76</v>
      </c>
      <c r="C2448" s="1" t="s">
        <v>543</v>
      </c>
      <c r="D2448" s="1" t="s">
        <v>8</v>
      </c>
      <c r="E2448" s="1" t="s">
        <v>22</v>
      </c>
      <c r="F2448" s="18">
        <v>123.96000000000001</v>
      </c>
      <c r="G2448" t="s">
        <v>4374</v>
      </c>
      <c r="H2448" s="1">
        <f>IF(COUNTIF(G$2:G2448,G2448)=1,1,0)</f>
        <v>0</v>
      </c>
      <c r="I2448" s="1">
        <v>3</v>
      </c>
      <c r="J2448" s="1">
        <v>0</v>
      </c>
      <c r="K2448" s="1">
        <v>11.156400000000005</v>
      </c>
      <c r="L2448" s="12">
        <f>VLOOKUP(train[[#This Row],[Sub-Category]],Análisis_ABC_XYZ[[#Headers],[#Data]],4,FALSE)</f>
        <v>0.4595170286641902</v>
      </c>
    </row>
    <row r="2449" spans="1:12" x14ac:dyDescent="0.35">
      <c r="A2449" s="2">
        <v>42498</v>
      </c>
      <c r="B2449" s="1" t="s">
        <v>89</v>
      </c>
      <c r="C2449" s="1" t="s">
        <v>816</v>
      </c>
      <c r="D2449" s="1" t="s">
        <v>8</v>
      </c>
      <c r="E2449" s="1" t="s">
        <v>22</v>
      </c>
      <c r="F2449" s="18">
        <v>79.44</v>
      </c>
      <c r="G2449" t="s">
        <v>3600</v>
      </c>
      <c r="H2449" s="1">
        <f>IF(COUNTIF(G$2:G2449,G2449)=1,1,0)</f>
        <v>0</v>
      </c>
      <c r="I2449" s="1">
        <v>3</v>
      </c>
      <c r="J2449" s="1">
        <v>0</v>
      </c>
      <c r="K2449" s="1">
        <v>30.187200000000001</v>
      </c>
      <c r="L2449" s="12">
        <f>VLOOKUP(train[[#This Row],[Sub-Category]],Análisis_ABC_XYZ[[#Headers],[#Data]],4,FALSE)</f>
        <v>0.4595170286641902</v>
      </c>
    </row>
    <row r="2450" spans="1:12" x14ac:dyDescent="0.35">
      <c r="A2450" s="2">
        <v>42498</v>
      </c>
      <c r="B2450" s="1" t="s">
        <v>76</v>
      </c>
      <c r="C2450" s="1" t="s">
        <v>781</v>
      </c>
      <c r="D2450" s="1" t="s">
        <v>14</v>
      </c>
      <c r="E2450" s="1" t="s">
        <v>29</v>
      </c>
      <c r="F2450" s="18">
        <v>43.98</v>
      </c>
      <c r="G2450" t="s">
        <v>4374</v>
      </c>
      <c r="H2450" s="1">
        <f>IF(COUNTIF(G$2:G2450,G2450)=1,1,0)</f>
        <v>0</v>
      </c>
      <c r="I2450" s="1">
        <v>2</v>
      </c>
      <c r="J2450" s="1">
        <v>0</v>
      </c>
      <c r="K2450" s="1">
        <v>21.99</v>
      </c>
      <c r="L2450" s="12">
        <f>VLOOKUP(train[[#This Row],[Sub-Category]],Análisis_ABC_XYZ[[#Headers],[#Data]],4,FALSE)</f>
        <v>0.46881743173671325</v>
      </c>
    </row>
    <row r="2451" spans="1:12" x14ac:dyDescent="0.35">
      <c r="A2451" s="2">
        <v>42498</v>
      </c>
      <c r="B2451" s="1" t="s">
        <v>89</v>
      </c>
      <c r="C2451" s="1" t="s">
        <v>485</v>
      </c>
      <c r="D2451" s="1" t="s">
        <v>14</v>
      </c>
      <c r="E2451" s="1" t="s">
        <v>36</v>
      </c>
      <c r="F2451" s="18">
        <v>37.94</v>
      </c>
      <c r="G2451" t="s">
        <v>4249</v>
      </c>
      <c r="H2451" s="1">
        <f>IF(COUNTIF(G$2:G2451,G2451)=1,1,0)</f>
        <v>1</v>
      </c>
      <c r="I2451" s="1">
        <v>2</v>
      </c>
      <c r="J2451" s="1">
        <v>0</v>
      </c>
      <c r="K2451" s="1">
        <v>18.211199999999998</v>
      </c>
      <c r="L2451" s="12">
        <f>VLOOKUP(train[[#This Row],[Sub-Category]],Análisis_ABC_XYZ[[#Headers],[#Data]],4,FALSE)</f>
        <v>0.43613829632717294</v>
      </c>
    </row>
    <row r="2452" spans="1:12" x14ac:dyDescent="0.35">
      <c r="A2452" s="2">
        <v>42498</v>
      </c>
      <c r="B2452" s="1" t="s">
        <v>89</v>
      </c>
      <c r="C2452" s="1" t="s">
        <v>1613</v>
      </c>
      <c r="D2452" s="1" t="s">
        <v>14</v>
      </c>
      <c r="E2452" s="1" t="s">
        <v>36</v>
      </c>
      <c r="F2452" s="18">
        <v>19.440000000000001</v>
      </c>
      <c r="G2452" t="s">
        <v>3600</v>
      </c>
      <c r="H2452" s="1">
        <f>IF(COUNTIF(G$2:G2452,G2452)=1,1,0)</f>
        <v>0</v>
      </c>
      <c r="I2452" s="1">
        <v>3</v>
      </c>
      <c r="J2452" s="1">
        <v>0</v>
      </c>
      <c r="K2452" s="1">
        <v>9.3312000000000008</v>
      </c>
      <c r="L2452" s="12">
        <f>VLOOKUP(train[[#This Row],[Sub-Category]],Análisis_ABC_XYZ[[#Headers],[#Data]],4,FALSE)</f>
        <v>0.43613829632717294</v>
      </c>
    </row>
    <row r="2453" spans="1:12" x14ac:dyDescent="0.35">
      <c r="A2453" s="2">
        <v>42498</v>
      </c>
      <c r="B2453" s="1" t="s">
        <v>157</v>
      </c>
      <c r="C2453" s="1" t="s">
        <v>919</v>
      </c>
      <c r="D2453" s="1" t="s">
        <v>8</v>
      </c>
      <c r="E2453" s="1" t="s">
        <v>22</v>
      </c>
      <c r="F2453" s="18">
        <v>8.3520000000000003</v>
      </c>
      <c r="G2453" t="s">
        <v>4914</v>
      </c>
      <c r="H2453" s="1">
        <f>IF(COUNTIF(G$2:G2453,G2453)=1,1,0)</f>
        <v>1</v>
      </c>
      <c r="I2453" s="1">
        <v>6</v>
      </c>
      <c r="J2453" s="1">
        <v>0.2</v>
      </c>
      <c r="K2453" s="1">
        <v>1.2527999999999997</v>
      </c>
      <c r="L2453" s="12">
        <f>VLOOKUP(train[[#This Row],[Sub-Category]],Análisis_ABC_XYZ[[#Headers],[#Data]],4,FALSE)</f>
        <v>0.4595170286641902</v>
      </c>
    </row>
    <row r="2454" spans="1:12" x14ac:dyDescent="0.35">
      <c r="A2454" s="2">
        <v>42498</v>
      </c>
      <c r="B2454" s="1" t="s">
        <v>136</v>
      </c>
      <c r="C2454" s="1" t="s">
        <v>1278</v>
      </c>
      <c r="D2454" s="1" t="s">
        <v>14</v>
      </c>
      <c r="E2454" s="1" t="s">
        <v>24</v>
      </c>
      <c r="F2454" s="18">
        <v>5.2480000000000002</v>
      </c>
      <c r="G2454" t="s">
        <v>4533</v>
      </c>
      <c r="H2454" s="1">
        <f>IF(COUNTIF(G$2:G2454,G2454)=1,1,0)</f>
        <v>1</v>
      </c>
      <c r="I2454" s="1">
        <v>2</v>
      </c>
      <c r="J2454" s="1">
        <v>0.2</v>
      </c>
      <c r="K2454" s="1">
        <v>0.59039999999999915</v>
      </c>
      <c r="L2454" s="12">
        <f>VLOOKUP(train[[#This Row],[Sub-Category]],Análisis_ABC_XYZ[[#Headers],[#Data]],4,FALSE)</f>
        <v>0.45632477063632687</v>
      </c>
    </row>
    <row r="2455" spans="1:12" x14ac:dyDescent="0.35">
      <c r="A2455" s="2">
        <v>42499</v>
      </c>
      <c r="B2455" s="1" t="s">
        <v>6</v>
      </c>
      <c r="C2455" s="1" t="s">
        <v>1598</v>
      </c>
      <c r="D2455" s="1" t="s">
        <v>14</v>
      </c>
      <c r="E2455" s="1" t="s">
        <v>29</v>
      </c>
      <c r="F2455" s="18">
        <v>48.81</v>
      </c>
      <c r="G2455" t="s">
        <v>4473</v>
      </c>
      <c r="H2455" s="1">
        <f>IF(COUNTIF(G$2:G2455,G2455)=1,1,0)</f>
        <v>1</v>
      </c>
      <c r="I2455" s="1">
        <v>3</v>
      </c>
      <c r="J2455" s="1">
        <v>0</v>
      </c>
      <c r="K2455" s="1">
        <v>23.916899999999998</v>
      </c>
      <c r="L2455" s="12">
        <f>VLOOKUP(train[[#This Row],[Sub-Category]],Análisis_ABC_XYZ[[#Headers],[#Data]],4,FALSE)</f>
        <v>0.46881743173671325</v>
      </c>
    </row>
    <row r="2456" spans="1:12" x14ac:dyDescent="0.35">
      <c r="A2456" s="2">
        <v>42500</v>
      </c>
      <c r="B2456" s="1" t="s">
        <v>145</v>
      </c>
      <c r="C2456" s="1" t="s">
        <v>1275</v>
      </c>
      <c r="D2456" s="1" t="s">
        <v>26</v>
      </c>
      <c r="E2456" s="1" t="s">
        <v>56</v>
      </c>
      <c r="F2456" s="18">
        <v>46.688000000000002</v>
      </c>
      <c r="G2456" t="s">
        <v>6076</v>
      </c>
      <c r="H2456" s="1">
        <f>IF(COUNTIF(G$2:G2456,G2456)=1,1,0)</f>
        <v>1</v>
      </c>
      <c r="I2456" s="1">
        <v>4</v>
      </c>
      <c r="J2456" s="1">
        <v>0.2</v>
      </c>
      <c r="K2456" s="1">
        <v>-2.9180000000000028</v>
      </c>
      <c r="L2456" s="12">
        <f>VLOOKUP(train[[#This Row],[Sub-Category]],Análisis_ABC_XYZ[[#Headers],[#Data]],4,FALSE)</f>
        <v>0.52062335344040378</v>
      </c>
    </row>
    <row r="2457" spans="1:12" x14ac:dyDescent="0.35">
      <c r="A2457" s="2">
        <v>42500</v>
      </c>
      <c r="B2457" s="1" t="s">
        <v>72</v>
      </c>
      <c r="C2457" s="1" t="s">
        <v>618</v>
      </c>
      <c r="D2457" s="1" t="s">
        <v>14</v>
      </c>
      <c r="E2457" s="1" t="s">
        <v>31</v>
      </c>
      <c r="F2457" s="18">
        <v>70.969999999999985</v>
      </c>
      <c r="G2457" t="s">
        <v>4791</v>
      </c>
      <c r="H2457" s="1">
        <f>IF(COUNTIF(G$2:G2457,G2457)=1,1,0)</f>
        <v>1</v>
      </c>
      <c r="I2457" s="1">
        <v>5</v>
      </c>
      <c r="J2457" s="1">
        <v>0.8</v>
      </c>
      <c r="K2457" s="1">
        <v>-191.619</v>
      </c>
      <c r="L2457" s="12">
        <f>VLOOKUP(train[[#This Row],[Sub-Category]],Análisis_ABC_XYZ[[#Headers],[#Data]],4,FALSE)</f>
        <v>0.49507917887403441</v>
      </c>
    </row>
    <row r="2458" spans="1:12" x14ac:dyDescent="0.35">
      <c r="A2458" s="2">
        <v>42500</v>
      </c>
      <c r="B2458" s="1" t="s">
        <v>72</v>
      </c>
      <c r="C2458" s="1" t="s">
        <v>1311</v>
      </c>
      <c r="D2458" s="1" t="s">
        <v>14</v>
      </c>
      <c r="E2458" s="1" t="s">
        <v>24</v>
      </c>
      <c r="F2458" s="18">
        <v>36.783999999999999</v>
      </c>
      <c r="G2458" t="s">
        <v>4791</v>
      </c>
      <c r="H2458" s="1">
        <f>IF(COUNTIF(G$2:G2458,G2458)=1,1,0)</f>
        <v>0</v>
      </c>
      <c r="I2458" s="1">
        <v>2</v>
      </c>
      <c r="J2458" s="1">
        <v>0.2</v>
      </c>
      <c r="K2458" s="1">
        <v>3.6784000000000017</v>
      </c>
      <c r="L2458" s="12">
        <f>VLOOKUP(train[[#This Row],[Sub-Category]],Análisis_ABC_XYZ[[#Headers],[#Data]],4,FALSE)</f>
        <v>0.45632477063632687</v>
      </c>
    </row>
    <row r="2459" spans="1:12" x14ac:dyDescent="0.35">
      <c r="A2459" s="2">
        <v>42501</v>
      </c>
      <c r="B2459" s="1" t="s">
        <v>104</v>
      </c>
      <c r="C2459" s="1" t="s">
        <v>944</v>
      </c>
      <c r="D2459" s="1" t="s">
        <v>8</v>
      </c>
      <c r="E2459" s="1" t="s">
        <v>11</v>
      </c>
      <c r="F2459" s="18">
        <v>191.96800000000002</v>
      </c>
      <c r="G2459" t="s">
        <v>6553</v>
      </c>
      <c r="H2459" s="1">
        <f>IF(COUNTIF(G$2:G2459,G2459)=1,1,0)</f>
        <v>1</v>
      </c>
      <c r="I2459" s="1">
        <v>7</v>
      </c>
      <c r="J2459" s="1">
        <v>0.2</v>
      </c>
      <c r="K2459" s="1">
        <v>16.797200000000004</v>
      </c>
      <c r="L2459" s="12">
        <f>VLOOKUP(train[[#This Row],[Sub-Category]],Análisis_ABC_XYZ[[#Headers],[#Data]],4,FALSE)</f>
        <v>0.46529189879902266</v>
      </c>
    </row>
    <row r="2460" spans="1:12" x14ac:dyDescent="0.35">
      <c r="A2460" s="2">
        <v>42502</v>
      </c>
      <c r="B2460" s="1" t="s">
        <v>39</v>
      </c>
      <c r="C2460" s="1" t="s">
        <v>1024</v>
      </c>
      <c r="D2460" s="1" t="s">
        <v>26</v>
      </c>
      <c r="E2460" s="1" t="s">
        <v>27</v>
      </c>
      <c r="F2460" s="18">
        <v>619.15200000000004</v>
      </c>
      <c r="G2460" t="s">
        <v>5713</v>
      </c>
      <c r="H2460" s="1">
        <f>IF(COUNTIF(G$2:G2460,G2460)=1,1,0)</f>
        <v>1</v>
      </c>
      <c r="I2460" s="1">
        <v>6</v>
      </c>
      <c r="J2460" s="1">
        <v>0.2</v>
      </c>
      <c r="K2460" s="1">
        <v>69.654599999999988</v>
      </c>
      <c r="L2460" s="12">
        <f>VLOOKUP(train[[#This Row],[Sub-Category]],Análisis_ABC_XYZ[[#Headers],[#Data]],4,FALSE)</f>
        <v>0.41105220110552465</v>
      </c>
    </row>
    <row r="2461" spans="1:12" x14ac:dyDescent="0.35">
      <c r="A2461" s="2">
        <v>42502</v>
      </c>
      <c r="B2461" s="1" t="s">
        <v>145</v>
      </c>
      <c r="C2461" s="1" t="s">
        <v>1133</v>
      </c>
      <c r="D2461" s="1" t="s">
        <v>26</v>
      </c>
      <c r="E2461" s="1" t="s">
        <v>27</v>
      </c>
      <c r="F2461" s="18">
        <v>201.584</v>
      </c>
      <c r="G2461" t="s">
        <v>6574</v>
      </c>
      <c r="H2461" s="1">
        <f>IF(COUNTIF(G$2:G2461,G2461)=1,1,0)</f>
        <v>1</v>
      </c>
      <c r="I2461" s="1">
        <v>2</v>
      </c>
      <c r="J2461" s="1">
        <v>0.2</v>
      </c>
      <c r="K2461" s="1">
        <v>20.158400000000015</v>
      </c>
      <c r="L2461" s="12">
        <f>VLOOKUP(train[[#This Row],[Sub-Category]],Análisis_ABC_XYZ[[#Headers],[#Data]],4,FALSE)</f>
        <v>0.41105220110552465</v>
      </c>
    </row>
    <row r="2462" spans="1:12" x14ac:dyDescent="0.35">
      <c r="A2462" s="2">
        <v>42502</v>
      </c>
      <c r="B2462" s="1" t="s">
        <v>39</v>
      </c>
      <c r="C2462" s="1" t="s">
        <v>664</v>
      </c>
      <c r="D2462" s="1" t="s">
        <v>14</v>
      </c>
      <c r="E2462" s="1" t="s">
        <v>36</v>
      </c>
      <c r="F2462" s="18">
        <v>127.90400000000001</v>
      </c>
      <c r="G2462" t="s">
        <v>5713</v>
      </c>
      <c r="H2462" s="1">
        <f>IF(COUNTIF(G$2:G2462,G2462)=1,1,0)</f>
        <v>0</v>
      </c>
      <c r="I2462" s="1">
        <v>7</v>
      </c>
      <c r="J2462" s="1">
        <v>0.2</v>
      </c>
      <c r="K2462" s="1">
        <v>41.568799999999996</v>
      </c>
      <c r="L2462" s="12">
        <f>VLOOKUP(train[[#This Row],[Sub-Category]],Análisis_ABC_XYZ[[#Headers],[#Data]],4,FALSE)</f>
        <v>0.43613829632717294</v>
      </c>
    </row>
    <row r="2463" spans="1:12" x14ac:dyDescent="0.35">
      <c r="A2463" s="2">
        <v>42502</v>
      </c>
      <c r="B2463" s="1" t="s">
        <v>89</v>
      </c>
      <c r="C2463" s="1" t="s">
        <v>828</v>
      </c>
      <c r="D2463" s="1" t="s">
        <v>14</v>
      </c>
      <c r="E2463" s="1" t="s">
        <v>20</v>
      </c>
      <c r="F2463" s="18">
        <v>36.630000000000003</v>
      </c>
      <c r="G2463" t="s">
        <v>4221</v>
      </c>
      <c r="H2463" s="1">
        <f>IF(COUNTIF(G$2:G2463,G2463)=1,1,0)</f>
        <v>1</v>
      </c>
      <c r="I2463" s="1">
        <v>3</v>
      </c>
      <c r="J2463" s="1">
        <v>0</v>
      </c>
      <c r="K2463" s="1">
        <v>9.8901000000000039</v>
      </c>
      <c r="L2463" s="12">
        <f>VLOOKUP(train[[#This Row],[Sub-Category]],Análisis_ABC_XYZ[[#Headers],[#Data]],4,FALSE)</f>
        <v>0.44610841445725197</v>
      </c>
    </row>
    <row r="2464" spans="1:12" x14ac:dyDescent="0.35">
      <c r="A2464" s="2">
        <v>42502</v>
      </c>
      <c r="B2464" s="1" t="s">
        <v>12</v>
      </c>
      <c r="C2464" s="1" t="s">
        <v>1504</v>
      </c>
      <c r="D2464" s="1" t="s">
        <v>14</v>
      </c>
      <c r="E2464" s="1" t="s">
        <v>36</v>
      </c>
      <c r="F2464" s="18">
        <v>25.68</v>
      </c>
      <c r="G2464" t="s">
        <v>3156</v>
      </c>
      <c r="H2464" s="1">
        <f>IF(COUNTIF(G$2:G2464,G2464)=1,1,0)</f>
        <v>1</v>
      </c>
      <c r="I2464" s="1">
        <v>6</v>
      </c>
      <c r="J2464" s="1">
        <v>0</v>
      </c>
      <c r="K2464" s="1">
        <v>11.555999999999997</v>
      </c>
      <c r="L2464" s="12">
        <f>VLOOKUP(train[[#This Row],[Sub-Category]],Análisis_ABC_XYZ[[#Headers],[#Data]],4,FALSE)</f>
        <v>0.43613829632717294</v>
      </c>
    </row>
    <row r="2465" spans="1:12" x14ac:dyDescent="0.35">
      <c r="A2465" s="2">
        <v>42502</v>
      </c>
      <c r="B2465" s="1" t="s">
        <v>39</v>
      </c>
      <c r="C2465" s="1" t="s">
        <v>1721</v>
      </c>
      <c r="D2465" s="1" t="s">
        <v>8</v>
      </c>
      <c r="E2465" s="1" t="s">
        <v>22</v>
      </c>
      <c r="F2465" s="18">
        <v>21.968000000000004</v>
      </c>
      <c r="G2465" t="s">
        <v>5713</v>
      </c>
      <c r="H2465" s="1">
        <f>IF(COUNTIF(G$2:G2465,G2465)=1,1,0)</f>
        <v>0</v>
      </c>
      <c r="I2465" s="1">
        <v>4</v>
      </c>
      <c r="J2465" s="1">
        <v>0.6</v>
      </c>
      <c r="K2465" s="1">
        <v>-15.9268</v>
      </c>
      <c r="L2465" s="12">
        <f>VLOOKUP(train[[#This Row],[Sub-Category]],Análisis_ABC_XYZ[[#Headers],[#Data]],4,FALSE)</f>
        <v>0.4595170286641902</v>
      </c>
    </row>
    <row r="2466" spans="1:12" x14ac:dyDescent="0.35">
      <c r="A2466" s="2">
        <v>42502</v>
      </c>
      <c r="B2466" s="1" t="s">
        <v>37</v>
      </c>
      <c r="C2466" s="1" t="s">
        <v>589</v>
      </c>
      <c r="D2466" s="1" t="s">
        <v>14</v>
      </c>
      <c r="E2466" s="1" t="s">
        <v>29</v>
      </c>
      <c r="F2466" s="18">
        <v>14.592000000000002</v>
      </c>
      <c r="G2466" t="s">
        <v>5419</v>
      </c>
      <c r="H2466" s="1">
        <f>IF(COUNTIF(G$2:G2466,G2466)=1,1,0)</f>
        <v>1</v>
      </c>
      <c r="I2466" s="1">
        <v>3</v>
      </c>
      <c r="J2466" s="1">
        <v>0.2</v>
      </c>
      <c r="K2466" s="1">
        <v>4.9247999999999985</v>
      </c>
      <c r="L2466" s="12">
        <f>VLOOKUP(train[[#This Row],[Sub-Category]],Análisis_ABC_XYZ[[#Headers],[#Data]],4,FALSE)</f>
        <v>0.46881743173671325</v>
      </c>
    </row>
    <row r="2467" spans="1:12" x14ac:dyDescent="0.35">
      <c r="A2467" s="2">
        <v>42502</v>
      </c>
      <c r="B2467" s="1" t="s">
        <v>12</v>
      </c>
      <c r="C2467" s="1" t="s">
        <v>1184</v>
      </c>
      <c r="D2467" s="1" t="s">
        <v>14</v>
      </c>
      <c r="E2467" s="1" t="s">
        <v>36</v>
      </c>
      <c r="F2467" s="18">
        <v>12.84</v>
      </c>
      <c r="G2467" t="s">
        <v>3156</v>
      </c>
      <c r="H2467" s="1">
        <f>IF(COUNTIF(G$2:G2467,G2467)=1,1,0)</f>
        <v>0</v>
      </c>
      <c r="I2467" s="1">
        <v>3</v>
      </c>
      <c r="J2467" s="1">
        <v>0</v>
      </c>
      <c r="K2467" s="1">
        <v>5.7779999999999987</v>
      </c>
      <c r="L2467" s="12">
        <f>VLOOKUP(train[[#This Row],[Sub-Category]],Análisis_ABC_XYZ[[#Headers],[#Data]],4,FALSE)</f>
        <v>0.43613829632717294</v>
      </c>
    </row>
    <row r="2468" spans="1:12" x14ac:dyDescent="0.35">
      <c r="A2468" s="2">
        <v>42503</v>
      </c>
      <c r="B2468" s="1" t="s">
        <v>72</v>
      </c>
      <c r="C2468" s="1" t="s">
        <v>939</v>
      </c>
      <c r="D2468" s="1" t="s">
        <v>26</v>
      </c>
      <c r="E2468" s="1" t="s">
        <v>27</v>
      </c>
      <c r="F2468" s="18">
        <v>222.38400000000001</v>
      </c>
      <c r="G2468" t="s">
        <v>1965</v>
      </c>
      <c r="H2468" s="1">
        <f>IF(COUNTIF(G$2:G2468,G2468)=1,1,0)</f>
        <v>1</v>
      </c>
      <c r="I2468" s="1">
        <v>2</v>
      </c>
      <c r="J2468" s="1">
        <v>0.2</v>
      </c>
      <c r="K2468" s="1">
        <v>16.678799999999995</v>
      </c>
      <c r="L2468" s="12">
        <f>VLOOKUP(train[[#This Row],[Sub-Category]],Análisis_ABC_XYZ[[#Headers],[#Data]],4,FALSE)</f>
        <v>0.41105220110552465</v>
      </c>
    </row>
    <row r="2469" spans="1:12" x14ac:dyDescent="0.35">
      <c r="A2469" s="2">
        <v>42503</v>
      </c>
      <c r="B2469" s="1" t="s">
        <v>72</v>
      </c>
      <c r="C2469" s="1" t="s">
        <v>723</v>
      </c>
      <c r="D2469" s="1" t="s">
        <v>14</v>
      </c>
      <c r="E2469" s="1" t="s">
        <v>91</v>
      </c>
      <c r="F2469" s="18">
        <v>16</v>
      </c>
      <c r="G2469" t="s">
        <v>1965</v>
      </c>
      <c r="H2469" s="1">
        <f>IF(COUNTIF(G$2:G2469,G2469)=1,1,0)</f>
        <v>0</v>
      </c>
      <c r="I2469" s="1">
        <v>4</v>
      </c>
      <c r="J2469" s="1">
        <v>0.2</v>
      </c>
      <c r="K2469" s="1">
        <v>5.6</v>
      </c>
      <c r="L2469" s="12">
        <f>VLOOKUP(train[[#This Row],[Sub-Category]],Análisis_ABC_XYZ[[#Headers],[#Data]],4,FALSE)</f>
        <v>0.51168203684699509</v>
      </c>
    </row>
    <row r="2470" spans="1:12" x14ac:dyDescent="0.35">
      <c r="A2470" s="2">
        <v>42504</v>
      </c>
      <c r="B2470" s="1" t="s">
        <v>12</v>
      </c>
      <c r="C2470" s="1" t="s">
        <v>1433</v>
      </c>
      <c r="D2470" s="1" t="s">
        <v>14</v>
      </c>
      <c r="E2470" s="1" t="s">
        <v>20</v>
      </c>
      <c r="F2470" s="18">
        <v>1117.92</v>
      </c>
      <c r="G2470" t="s">
        <v>6405</v>
      </c>
      <c r="H2470" s="1">
        <f>IF(COUNTIF(G$2:G2470,G2470)=1,1,0)</f>
        <v>1</v>
      </c>
      <c r="I2470" s="1">
        <v>4</v>
      </c>
      <c r="J2470" s="1">
        <v>0</v>
      </c>
      <c r="K2470" s="1">
        <v>55.895999999999958</v>
      </c>
      <c r="L2470" s="12">
        <f>VLOOKUP(train[[#This Row],[Sub-Category]],Análisis_ABC_XYZ[[#Headers],[#Data]],4,FALSE)</f>
        <v>0.44610841445725197</v>
      </c>
    </row>
    <row r="2471" spans="1:12" x14ac:dyDescent="0.35">
      <c r="A2471" s="2">
        <v>42504</v>
      </c>
      <c r="B2471" s="1" t="s">
        <v>12</v>
      </c>
      <c r="C2471" s="1" t="s">
        <v>1568</v>
      </c>
      <c r="D2471" s="1" t="s">
        <v>8</v>
      </c>
      <c r="E2471" s="1" t="s">
        <v>11</v>
      </c>
      <c r="F2471" s="18">
        <v>722.35200000000009</v>
      </c>
      <c r="G2471" t="s">
        <v>5289</v>
      </c>
      <c r="H2471" s="1">
        <f>IF(COUNTIF(G$2:G2471,G2471)=1,1,0)</f>
        <v>1</v>
      </c>
      <c r="I2471" s="1">
        <v>3</v>
      </c>
      <c r="J2471" s="1">
        <v>0.2</v>
      </c>
      <c r="K2471" s="1">
        <v>81.264599999999916</v>
      </c>
      <c r="L2471" s="12">
        <f>VLOOKUP(train[[#This Row],[Sub-Category]],Análisis_ABC_XYZ[[#Headers],[#Data]],4,FALSE)</f>
        <v>0.46529189879902266</v>
      </c>
    </row>
    <row r="2472" spans="1:12" x14ac:dyDescent="0.35">
      <c r="A2472" s="2">
        <v>42504</v>
      </c>
      <c r="B2472" s="1" t="s">
        <v>12</v>
      </c>
      <c r="C2472" s="1" t="s">
        <v>638</v>
      </c>
      <c r="D2472" s="1" t="s">
        <v>8</v>
      </c>
      <c r="E2472" s="1" t="s">
        <v>9</v>
      </c>
      <c r="F2472" s="18">
        <v>509.95749999999992</v>
      </c>
      <c r="G2472" t="s">
        <v>5289</v>
      </c>
      <c r="H2472" s="1">
        <f>IF(COUNTIF(G$2:G2472,G2472)=1,1,0)</f>
        <v>0</v>
      </c>
      <c r="I2472" s="1">
        <v>5</v>
      </c>
      <c r="J2472" s="1">
        <v>0.15</v>
      </c>
      <c r="K2472" s="1">
        <v>41.996499999999941</v>
      </c>
      <c r="L2472" s="12">
        <f>VLOOKUP(train[[#This Row],[Sub-Category]],Análisis_ABC_XYZ[[#Headers],[#Data]],4,FALSE)</f>
        <v>0.5176847302647779</v>
      </c>
    </row>
    <row r="2473" spans="1:12" x14ac:dyDescent="0.35">
      <c r="A2473" s="2">
        <v>42504</v>
      </c>
      <c r="B2473" s="1" t="s">
        <v>52</v>
      </c>
      <c r="C2473" s="1" t="s">
        <v>124</v>
      </c>
      <c r="D2473" s="1" t="s">
        <v>14</v>
      </c>
      <c r="E2473" s="1" t="s">
        <v>61</v>
      </c>
      <c r="F2473" s="18">
        <v>200.98400000000004</v>
      </c>
      <c r="G2473" t="s">
        <v>3919</v>
      </c>
      <c r="H2473" s="1">
        <f>IF(COUNTIF(G$2:G2473,G2473)=1,1,0)</f>
        <v>1</v>
      </c>
      <c r="I2473" s="1">
        <v>7</v>
      </c>
      <c r="J2473" s="1">
        <v>0.2</v>
      </c>
      <c r="K2473" s="1">
        <v>62.807499999999976</v>
      </c>
      <c r="L2473" s="12">
        <f>VLOOKUP(train[[#This Row],[Sub-Category]],Análisis_ABC_XYZ[[#Headers],[#Data]],4,FALSE)</f>
        <v>0.44424167803735209</v>
      </c>
    </row>
    <row r="2474" spans="1:12" x14ac:dyDescent="0.35">
      <c r="A2474" s="2">
        <v>42504</v>
      </c>
      <c r="B2474" s="1" t="s">
        <v>52</v>
      </c>
      <c r="C2474" s="1" t="s">
        <v>346</v>
      </c>
      <c r="D2474" s="1" t="s">
        <v>14</v>
      </c>
      <c r="E2474" s="1" t="s">
        <v>24</v>
      </c>
      <c r="F2474" s="18">
        <v>198.27200000000002</v>
      </c>
      <c r="G2474" t="s">
        <v>3919</v>
      </c>
      <c r="H2474" s="1">
        <f>IF(COUNTIF(G$2:G2474,G2474)=1,1,0)</f>
        <v>0</v>
      </c>
      <c r="I2474" s="1">
        <v>8</v>
      </c>
      <c r="J2474" s="1">
        <v>0.2</v>
      </c>
      <c r="K2474" s="1">
        <v>17.34879999999999</v>
      </c>
      <c r="L2474" s="12">
        <f>VLOOKUP(train[[#This Row],[Sub-Category]],Análisis_ABC_XYZ[[#Headers],[#Data]],4,FALSE)</f>
        <v>0.45632477063632687</v>
      </c>
    </row>
    <row r="2475" spans="1:12" x14ac:dyDescent="0.35">
      <c r="A2475" s="2">
        <v>42504</v>
      </c>
      <c r="B2475" s="1" t="s">
        <v>12</v>
      </c>
      <c r="C2475" s="1" t="s">
        <v>578</v>
      </c>
      <c r="D2475" s="1" t="s">
        <v>8</v>
      </c>
      <c r="E2475" s="1" t="s">
        <v>22</v>
      </c>
      <c r="F2475" s="18">
        <v>122.91</v>
      </c>
      <c r="G2475" t="s">
        <v>5289</v>
      </c>
      <c r="H2475" s="1">
        <f>IF(COUNTIF(G$2:G2475,G2475)=1,1,0)</f>
        <v>0</v>
      </c>
      <c r="I2475" s="1">
        <v>3</v>
      </c>
      <c r="J2475" s="1">
        <v>0</v>
      </c>
      <c r="K2475" s="1">
        <v>34.414800000000007</v>
      </c>
      <c r="L2475" s="12">
        <f>VLOOKUP(train[[#This Row],[Sub-Category]],Análisis_ABC_XYZ[[#Headers],[#Data]],4,FALSE)</f>
        <v>0.4595170286641902</v>
      </c>
    </row>
    <row r="2476" spans="1:12" x14ac:dyDescent="0.35">
      <c r="A2476" s="2">
        <v>42504</v>
      </c>
      <c r="B2476" s="1" t="s">
        <v>52</v>
      </c>
      <c r="C2476" s="1" t="s">
        <v>644</v>
      </c>
      <c r="D2476" s="1" t="s">
        <v>14</v>
      </c>
      <c r="E2476" s="1" t="s">
        <v>15</v>
      </c>
      <c r="F2476" s="18">
        <v>97.696000000000012</v>
      </c>
      <c r="G2476" t="s">
        <v>3919</v>
      </c>
      <c r="H2476" s="1">
        <f>IF(COUNTIF(G$2:G2476,G2476)=1,1,0)</f>
        <v>0</v>
      </c>
      <c r="I2476" s="1">
        <v>4</v>
      </c>
      <c r="J2476" s="1">
        <v>0.2</v>
      </c>
      <c r="K2476" s="1">
        <v>31.751200000000001</v>
      </c>
      <c r="L2476" s="12">
        <f>VLOOKUP(train[[#This Row],[Sub-Category]],Análisis_ABC_XYZ[[#Headers],[#Data]],4,FALSE)</f>
        <v>0.4647369236065339</v>
      </c>
    </row>
    <row r="2477" spans="1:12" x14ac:dyDescent="0.35">
      <c r="A2477" s="2">
        <v>42504</v>
      </c>
      <c r="B2477" s="1" t="s">
        <v>12</v>
      </c>
      <c r="C2477" s="1" t="s">
        <v>1293</v>
      </c>
      <c r="D2477" s="1" t="s">
        <v>8</v>
      </c>
      <c r="E2477" s="1" t="s">
        <v>11</v>
      </c>
      <c r="F2477" s="18">
        <v>97.567999999999998</v>
      </c>
      <c r="G2477" t="s">
        <v>5289</v>
      </c>
      <c r="H2477" s="1">
        <f>IF(COUNTIF(G$2:G2477,G2477)=1,1,0)</f>
        <v>0</v>
      </c>
      <c r="I2477" s="1">
        <v>2</v>
      </c>
      <c r="J2477" s="1">
        <v>0.2</v>
      </c>
      <c r="K2477" s="1">
        <v>-6.0980000000000025</v>
      </c>
      <c r="L2477" s="12">
        <f>VLOOKUP(train[[#This Row],[Sub-Category]],Análisis_ABC_XYZ[[#Headers],[#Data]],4,FALSE)</f>
        <v>0.46529189879902266</v>
      </c>
    </row>
    <row r="2478" spans="1:12" x14ac:dyDescent="0.35">
      <c r="A2478" s="2">
        <v>42504</v>
      </c>
      <c r="B2478" s="1" t="s">
        <v>52</v>
      </c>
      <c r="C2478" s="1" t="s">
        <v>643</v>
      </c>
      <c r="D2478" s="1" t="s">
        <v>14</v>
      </c>
      <c r="E2478" s="1" t="s">
        <v>15</v>
      </c>
      <c r="F2478" s="18">
        <v>47.360000000000007</v>
      </c>
      <c r="G2478" t="s">
        <v>3919</v>
      </c>
      <c r="H2478" s="1">
        <f>IF(COUNTIF(G$2:G2478,G2478)=1,1,0)</f>
        <v>0</v>
      </c>
      <c r="I2478" s="1">
        <v>4</v>
      </c>
      <c r="J2478" s="1">
        <v>0.2</v>
      </c>
      <c r="K2478" s="1">
        <v>17.759999999999998</v>
      </c>
      <c r="L2478" s="12">
        <f>VLOOKUP(train[[#This Row],[Sub-Category]],Análisis_ABC_XYZ[[#Headers],[#Data]],4,FALSE)</f>
        <v>0.4647369236065339</v>
      </c>
    </row>
    <row r="2479" spans="1:12" x14ac:dyDescent="0.35">
      <c r="A2479" s="2">
        <v>42504</v>
      </c>
      <c r="B2479" s="1" t="s">
        <v>52</v>
      </c>
      <c r="C2479" s="1" t="s">
        <v>646</v>
      </c>
      <c r="D2479" s="1" t="s">
        <v>14</v>
      </c>
      <c r="E2479" s="1" t="s">
        <v>29</v>
      </c>
      <c r="F2479" s="18">
        <v>18.588000000000005</v>
      </c>
      <c r="G2479" t="s">
        <v>3919</v>
      </c>
      <c r="H2479" s="1">
        <f>IF(COUNTIF(G$2:G2479,G2479)=1,1,0)</f>
        <v>0</v>
      </c>
      <c r="I2479" s="1">
        <v>2</v>
      </c>
      <c r="J2479" s="1">
        <v>0.7</v>
      </c>
      <c r="K2479" s="1">
        <v>-13.6312</v>
      </c>
      <c r="L2479" s="12">
        <f>VLOOKUP(train[[#This Row],[Sub-Category]],Análisis_ABC_XYZ[[#Headers],[#Data]],4,FALSE)</f>
        <v>0.46881743173671325</v>
      </c>
    </row>
    <row r="2480" spans="1:12" x14ac:dyDescent="0.35">
      <c r="A2480" s="2">
        <v>42504</v>
      </c>
      <c r="B2480" s="1" t="s">
        <v>52</v>
      </c>
      <c r="C2480" s="1" t="s">
        <v>360</v>
      </c>
      <c r="D2480" s="1" t="s">
        <v>14</v>
      </c>
      <c r="E2480" s="1" t="s">
        <v>29</v>
      </c>
      <c r="F2480" s="18">
        <v>4.8960000000000008</v>
      </c>
      <c r="G2480" t="s">
        <v>3919</v>
      </c>
      <c r="H2480" s="1">
        <f>IF(COUNTIF(G$2:G2480,G2480)=1,1,0)</f>
        <v>0</v>
      </c>
      <c r="I2480" s="1">
        <v>3</v>
      </c>
      <c r="J2480" s="1">
        <v>0.7</v>
      </c>
      <c r="K2480" s="1">
        <v>-3.4271999999999991</v>
      </c>
      <c r="L2480" s="12">
        <f>VLOOKUP(train[[#This Row],[Sub-Category]],Análisis_ABC_XYZ[[#Headers],[#Data]],4,FALSE)</f>
        <v>0.46881743173671325</v>
      </c>
    </row>
    <row r="2481" spans="1:12" x14ac:dyDescent="0.35">
      <c r="A2481" s="2">
        <v>42504</v>
      </c>
      <c r="B2481" s="1" t="s">
        <v>52</v>
      </c>
      <c r="C2481" s="1" t="s">
        <v>645</v>
      </c>
      <c r="D2481" s="1" t="s">
        <v>14</v>
      </c>
      <c r="E2481" s="1" t="s">
        <v>24</v>
      </c>
      <c r="F2481" s="18">
        <v>2.6960000000000002</v>
      </c>
      <c r="G2481" s="1" t="s">
        <v>3919</v>
      </c>
      <c r="H2481" s="1">
        <f>IF(COUNTIF(G$2:G2481,G2481)=1,1,0)</f>
        <v>0</v>
      </c>
      <c r="I2481" s="1">
        <v>1</v>
      </c>
      <c r="J2481" s="1">
        <v>0.2</v>
      </c>
      <c r="K2481" s="1">
        <v>0.8088000000000003</v>
      </c>
      <c r="L2481" s="12">
        <f>VLOOKUP(train[[#This Row],[Sub-Category]],Análisis_ABC_XYZ[[#Headers],[#Data]],4,FALSE)</f>
        <v>0.45632477063632687</v>
      </c>
    </row>
    <row r="2482" spans="1:12" x14ac:dyDescent="0.35">
      <c r="A2482" s="2">
        <v>42505</v>
      </c>
      <c r="B2482" s="1" t="s">
        <v>52</v>
      </c>
      <c r="C2482" s="1" t="s">
        <v>635</v>
      </c>
      <c r="D2482" s="1" t="s">
        <v>14</v>
      </c>
      <c r="E2482" s="1" t="s">
        <v>20</v>
      </c>
      <c r="F2482" s="18">
        <v>51.967999999999996</v>
      </c>
      <c r="G2482" t="s">
        <v>6141</v>
      </c>
      <c r="H2482" s="1">
        <f>IF(COUNTIF(G$2:G2482,G2482)=1,1,0)</f>
        <v>1</v>
      </c>
      <c r="I2482" s="1">
        <v>2</v>
      </c>
      <c r="J2482" s="1">
        <v>0.2</v>
      </c>
      <c r="K2482" s="1">
        <v>-10.393600000000001</v>
      </c>
      <c r="L2482" s="12">
        <f>VLOOKUP(train[[#This Row],[Sub-Category]],Análisis_ABC_XYZ[[#Headers],[#Data]],4,FALSE)</f>
        <v>0.44610841445725197</v>
      </c>
    </row>
    <row r="2483" spans="1:12" x14ac:dyDescent="0.35">
      <c r="A2483" s="2">
        <v>42505</v>
      </c>
      <c r="B2483" s="1" t="s">
        <v>379</v>
      </c>
      <c r="C2483" s="1" t="s">
        <v>1374</v>
      </c>
      <c r="D2483" s="1" t="s">
        <v>14</v>
      </c>
      <c r="E2483" s="1" t="s">
        <v>61</v>
      </c>
      <c r="F2483" s="18">
        <v>17.940000000000001</v>
      </c>
      <c r="G2483" t="s">
        <v>3524</v>
      </c>
      <c r="H2483" s="1">
        <f>IF(COUNTIF(G$2:G2483,G2483)=1,1,0)</f>
        <v>1</v>
      </c>
      <c r="I2483" s="1">
        <v>3</v>
      </c>
      <c r="J2483" s="1">
        <v>0</v>
      </c>
      <c r="K2483" s="1">
        <v>8.7906000000000013</v>
      </c>
      <c r="L2483" s="12">
        <f>VLOOKUP(train[[#This Row],[Sub-Category]],Análisis_ABC_XYZ[[#Headers],[#Data]],4,FALSE)</f>
        <v>0.44424167803735209</v>
      </c>
    </row>
    <row r="2484" spans="1:12" x14ac:dyDescent="0.35">
      <c r="A2484" s="2">
        <v>42506</v>
      </c>
      <c r="B2484" s="1" t="s">
        <v>16</v>
      </c>
      <c r="C2484" s="1" t="s">
        <v>721</v>
      </c>
      <c r="D2484" s="1" t="s">
        <v>26</v>
      </c>
      <c r="E2484" s="1" t="s">
        <v>56</v>
      </c>
      <c r="F2484" s="18">
        <v>255.96799999999999</v>
      </c>
      <c r="G2484" t="s">
        <v>6627</v>
      </c>
      <c r="H2484" s="1">
        <f>IF(COUNTIF(G$2:G2484,G2484)=1,1,0)</f>
        <v>1</v>
      </c>
      <c r="I2484" s="1">
        <v>4</v>
      </c>
      <c r="J2484" s="1">
        <v>0.2</v>
      </c>
      <c r="K2484" s="1">
        <v>31.995999999999974</v>
      </c>
      <c r="L2484" s="12">
        <f>VLOOKUP(train[[#This Row],[Sub-Category]],Análisis_ABC_XYZ[[#Headers],[#Data]],4,FALSE)</f>
        <v>0.52062335344040378</v>
      </c>
    </row>
    <row r="2485" spans="1:12" x14ac:dyDescent="0.35">
      <c r="A2485" s="2">
        <v>42507</v>
      </c>
      <c r="B2485" s="1" t="s">
        <v>89</v>
      </c>
      <c r="C2485" s="1" t="s">
        <v>1273</v>
      </c>
      <c r="D2485" s="1" t="s">
        <v>14</v>
      </c>
      <c r="E2485" s="1" t="s">
        <v>182</v>
      </c>
      <c r="F2485" s="18">
        <v>55.6</v>
      </c>
      <c r="G2485" t="s">
        <v>6943</v>
      </c>
      <c r="H2485" s="1">
        <f>IF(COUNTIF(G$2:G2485,G2485)=1,1,0)</f>
        <v>1</v>
      </c>
      <c r="I2485" s="1">
        <v>4</v>
      </c>
      <c r="J2485" s="1">
        <v>0</v>
      </c>
      <c r="K2485" s="1">
        <v>16.123999999999995</v>
      </c>
      <c r="L2485" s="12">
        <f>VLOOKUP(train[[#This Row],[Sub-Category]],Análisis_ABC_XYZ[[#Headers],[#Data]],4,FALSE)</f>
        <v>0.53938093436526824</v>
      </c>
    </row>
    <row r="2486" spans="1:12" x14ac:dyDescent="0.35">
      <c r="A2486" s="2">
        <v>42507</v>
      </c>
      <c r="B2486" s="1" t="s">
        <v>39</v>
      </c>
      <c r="C2486" s="1" t="s">
        <v>1265</v>
      </c>
      <c r="D2486" s="1" t="s">
        <v>14</v>
      </c>
      <c r="E2486" s="1" t="s">
        <v>29</v>
      </c>
      <c r="F2486" s="18">
        <v>33.279999999999994</v>
      </c>
      <c r="G2486" t="s">
        <v>4126</v>
      </c>
      <c r="H2486" s="1">
        <f>IF(COUNTIF(G$2:G2486,G2486)=1,1,0)</f>
        <v>1</v>
      </c>
      <c r="I2486" s="1">
        <v>5</v>
      </c>
      <c r="J2486" s="1">
        <v>0.8</v>
      </c>
      <c r="K2486" s="1">
        <v>-49.92</v>
      </c>
      <c r="L2486" s="12">
        <f>VLOOKUP(train[[#This Row],[Sub-Category]],Análisis_ABC_XYZ[[#Headers],[#Data]],4,FALSE)</f>
        <v>0.46881743173671325</v>
      </c>
    </row>
    <row r="2487" spans="1:12" x14ac:dyDescent="0.35">
      <c r="A2487" s="2">
        <v>42507</v>
      </c>
      <c r="B2487" s="1" t="s">
        <v>89</v>
      </c>
      <c r="C2487" s="1" t="s">
        <v>426</v>
      </c>
      <c r="D2487" s="1" t="s">
        <v>14</v>
      </c>
      <c r="E2487" s="1" t="s">
        <v>15</v>
      </c>
      <c r="F2487" s="18">
        <v>31.5</v>
      </c>
      <c r="G2487" t="s">
        <v>6943</v>
      </c>
      <c r="H2487" s="1">
        <f>IF(COUNTIF(G$2:G2487,G2487)=1,1,0)</f>
        <v>0</v>
      </c>
      <c r="I2487" s="1">
        <v>10</v>
      </c>
      <c r="J2487" s="1">
        <v>0</v>
      </c>
      <c r="K2487" s="1">
        <v>15.120000000000001</v>
      </c>
      <c r="L2487" s="12">
        <f>VLOOKUP(train[[#This Row],[Sub-Category]],Análisis_ABC_XYZ[[#Headers],[#Data]],4,FALSE)</f>
        <v>0.4647369236065339</v>
      </c>
    </row>
    <row r="2488" spans="1:12" x14ac:dyDescent="0.35">
      <c r="A2488" s="2">
        <v>42507</v>
      </c>
      <c r="B2488" s="1" t="s">
        <v>39</v>
      </c>
      <c r="C2488" s="1" t="s">
        <v>773</v>
      </c>
      <c r="D2488" s="1" t="s">
        <v>14</v>
      </c>
      <c r="E2488" s="1" t="s">
        <v>36</v>
      </c>
      <c r="F2488" s="18">
        <v>14.088000000000001</v>
      </c>
      <c r="G2488" t="s">
        <v>4126</v>
      </c>
      <c r="H2488" s="1">
        <f>IF(COUNTIF(G$2:G2488,G2488)=1,1,0)</f>
        <v>0</v>
      </c>
      <c r="I2488" s="1">
        <v>3</v>
      </c>
      <c r="J2488" s="1">
        <v>0.2</v>
      </c>
      <c r="K2488" s="1">
        <v>4.9307999999999996</v>
      </c>
      <c r="L2488" s="12">
        <f>VLOOKUP(train[[#This Row],[Sub-Category]],Análisis_ABC_XYZ[[#Headers],[#Data]],4,FALSE)</f>
        <v>0.43613829632717294</v>
      </c>
    </row>
    <row r="2489" spans="1:12" x14ac:dyDescent="0.35">
      <c r="A2489" s="2">
        <v>42508</v>
      </c>
      <c r="B2489" s="1" t="s">
        <v>12</v>
      </c>
      <c r="C2489" s="1" t="s">
        <v>423</v>
      </c>
      <c r="D2489" s="1" t="s">
        <v>14</v>
      </c>
      <c r="E2489" s="1" t="s">
        <v>36</v>
      </c>
      <c r="F2489" s="18">
        <v>10.86</v>
      </c>
      <c r="G2489" t="s">
        <v>3013</v>
      </c>
      <c r="H2489" s="1">
        <f>IF(COUNTIF(G$2:G2489,G2489)=1,1,0)</f>
        <v>1</v>
      </c>
      <c r="I2489" s="1">
        <v>2</v>
      </c>
      <c r="J2489" s="1">
        <v>0</v>
      </c>
      <c r="K2489" s="1">
        <v>5.3213999999999997</v>
      </c>
      <c r="L2489" s="12">
        <f>VLOOKUP(train[[#This Row],[Sub-Category]],Análisis_ABC_XYZ[[#Headers],[#Data]],4,FALSE)</f>
        <v>0.43613829632717294</v>
      </c>
    </row>
    <row r="2490" spans="1:12" x14ac:dyDescent="0.35">
      <c r="A2490" s="2">
        <v>42510</v>
      </c>
      <c r="B2490" s="1" t="s">
        <v>34</v>
      </c>
      <c r="C2490" s="1" t="s">
        <v>1222</v>
      </c>
      <c r="D2490" s="1" t="s">
        <v>8</v>
      </c>
      <c r="E2490" s="1" t="s">
        <v>22</v>
      </c>
      <c r="F2490" s="18">
        <v>163.136</v>
      </c>
      <c r="G2490" t="s">
        <v>4698</v>
      </c>
      <c r="H2490" s="1">
        <f>IF(COUNTIF(G$2:G2490,G2490)=1,1,0)</f>
        <v>1</v>
      </c>
      <c r="I2490" s="1">
        <v>4</v>
      </c>
      <c r="J2490" s="1">
        <v>0.2</v>
      </c>
      <c r="K2490" s="1">
        <v>20.391999999999989</v>
      </c>
      <c r="L2490" s="12">
        <f>VLOOKUP(train[[#This Row],[Sub-Category]],Análisis_ABC_XYZ[[#Headers],[#Data]],4,FALSE)</f>
        <v>0.4595170286641902</v>
      </c>
    </row>
    <row r="2491" spans="1:12" x14ac:dyDescent="0.35">
      <c r="A2491" s="2">
        <v>42510</v>
      </c>
      <c r="B2491" s="1" t="s">
        <v>34</v>
      </c>
      <c r="C2491" s="1" t="s">
        <v>947</v>
      </c>
      <c r="D2491" s="1" t="s">
        <v>14</v>
      </c>
      <c r="E2491" s="1" t="s">
        <v>29</v>
      </c>
      <c r="F2491" s="18">
        <v>6.4080000000000004</v>
      </c>
      <c r="G2491" t="s">
        <v>4698</v>
      </c>
      <c r="H2491" s="1">
        <f>IF(COUNTIF(G$2:G2491,G2491)=1,1,0)</f>
        <v>0</v>
      </c>
      <c r="I2491" s="1">
        <v>4</v>
      </c>
      <c r="J2491" s="1">
        <v>0.7</v>
      </c>
      <c r="K2491" s="1">
        <v>-4.9127999999999989</v>
      </c>
      <c r="L2491" s="12">
        <f>VLOOKUP(train[[#This Row],[Sub-Category]],Análisis_ABC_XYZ[[#Headers],[#Data]],4,FALSE)</f>
        <v>0.46881743173671325</v>
      </c>
    </row>
    <row r="2492" spans="1:12" x14ac:dyDescent="0.35">
      <c r="A2492" s="2">
        <v>42511</v>
      </c>
      <c r="B2492" s="1" t="s">
        <v>37</v>
      </c>
      <c r="C2492" s="1" t="s">
        <v>738</v>
      </c>
      <c r="D2492" s="1" t="s">
        <v>14</v>
      </c>
      <c r="E2492" s="1" t="s">
        <v>29</v>
      </c>
      <c r="F2492" s="18">
        <v>26.975999999999999</v>
      </c>
      <c r="G2492" t="s">
        <v>5820</v>
      </c>
      <c r="H2492" s="1">
        <f>IF(COUNTIF(G$2:G2492,G2492)=1,1,0)</f>
        <v>1</v>
      </c>
      <c r="I2492" s="1">
        <v>4</v>
      </c>
      <c r="J2492" s="1">
        <v>0.2</v>
      </c>
      <c r="K2492" s="1">
        <v>8.767199999999999</v>
      </c>
      <c r="L2492" s="12">
        <f>VLOOKUP(train[[#This Row],[Sub-Category]],Análisis_ABC_XYZ[[#Headers],[#Data]],4,FALSE)</f>
        <v>0.46881743173671325</v>
      </c>
    </row>
    <row r="2493" spans="1:12" x14ac:dyDescent="0.35">
      <c r="A2493" s="2">
        <v>42511</v>
      </c>
      <c r="B2493" s="1" t="s">
        <v>52</v>
      </c>
      <c r="C2493" s="1" t="s">
        <v>867</v>
      </c>
      <c r="D2493" s="1" t="s">
        <v>14</v>
      </c>
      <c r="E2493" s="1" t="s">
        <v>29</v>
      </c>
      <c r="F2493" s="18">
        <v>24.588000000000001</v>
      </c>
      <c r="G2493" t="s">
        <v>5772</v>
      </c>
      <c r="H2493" s="1">
        <f>IF(COUNTIF(G$2:G2493,G2493)=1,1,0)</f>
        <v>1</v>
      </c>
      <c r="I2493" s="1">
        <v>2</v>
      </c>
      <c r="J2493" s="1">
        <v>0.7</v>
      </c>
      <c r="K2493" s="1">
        <v>-18.031199999999998</v>
      </c>
      <c r="L2493" s="12">
        <f>VLOOKUP(train[[#This Row],[Sub-Category]],Análisis_ABC_XYZ[[#Headers],[#Data]],4,FALSE)</f>
        <v>0.46881743173671325</v>
      </c>
    </row>
    <row r="2494" spans="1:12" x14ac:dyDescent="0.35">
      <c r="A2494" s="2">
        <v>42511</v>
      </c>
      <c r="B2494" s="1" t="s">
        <v>72</v>
      </c>
      <c r="C2494" s="1" t="s">
        <v>140</v>
      </c>
      <c r="D2494" s="1" t="s">
        <v>14</v>
      </c>
      <c r="E2494" s="1" t="s">
        <v>31</v>
      </c>
      <c r="F2494" s="18">
        <v>20.767999999999997</v>
      </c>
      <c r="G2494" t="s">
        <v>5689</v>
      </c>
      <c r="H2494" s="1">
        <f>IF(COUNTIF(G$2:G2494,G2494)=1,1,0)</f>
        <v>1</v>
      </c>
      <c r="I2494" s="1">
        <v>8</v>
      </c>
      <c r="J2494" s="1">
        <v>0.8</v>
      </c>
      <c r="K2494" s="1">
        <v>-52.958400000000012</v>
      </c>
      <c r="L2494" s="12">
        <f>VLOOKUP(train[[#This Row],[Sub-Category]],Análisis_ABC_XYZ[[#Headers],[#Data]],4,FALSE)</f>
        <v>0.49507917887403441</v>
      </c>
    </row>
    <row r="2495" spans="1:12" x14ac:dyDescent="0.35">
      <c r="A2495" s="2">
        <v>42512</v>
      </c>
      <c r="B2495" s="1" t="s">
        <v>12</v>
      </c>
      <c r="C2495" s="1" t="s">
        <v>732</v>
      </c>
      <c r="D2495" s="1" t="s">
        <v>26</v>
      </c>
      <c r="E2495" s="1" t="s">
        <v>208</v>
      </c>
      <c r="F2495" s="18">
        <v>2973.32</v>
      </c>
      <c r="G2495" t="s">
        <v>2818</v>
      </c>
      <c r="H2495" s="1">
        <f>IF(COUNTIF(G$2:G2495,G2495)=1,1,0)</f>
        <v>1</v>
      </c>
      <c r="I2495" s="1">
        <v>7</v>
      </c>
      <c r="J2495" s="1">
        <v>0.2</v>
      </c>
      <c r="K2495" s="1">
        <v>334.49849999999958</v>
      </c>
      <c r="L2495" s="12">
        <f>VLOOKUP(train[[#This Row],[Sub-Category]],Análisis_ABC_XYZ[[#Headers],[#Data]],4,FALSE)</f>
        <v>0.5183572270896134</v>
      </c>
    </row>
    <row r="2496" spans="1:12" x14ac:dyDescent="0.35">
      <c r="A2496" s="2">
        <v>42512</v>
      </c>
      <c r="B2496" s="1" t="s">
        <v>12</v>
      </c>
      <c r="C2496" s="1" t="s">
        <v>353</v>
      </c>
      <c r="D2496" s="1" t="s">
        <v>26</v>
      </c>
      <c r="E2496" s="1" t="s">
        <v>27</v>
      </c>
      <c r="F2496" s="18">
        <v>775.72800000000007</v>
      </c>
      <c r="G2496" t="s">
        <v>2818</v>
      </c>
      <c r="H2496" s="1">
        <f>IF(COUNTIF(G$2:G2496,G2496)=1,1,0)</f>
        <v>0</v>
      </c>
      <c r="I2496" s="1">
        <v>6</v>
      </c>
      <c r="J2496" s="1">
        <v>0.2</v>
      </c>
      <c r="K2496" s="1">
        <v>58.179600000000022</v>
      </c>
      <c r="L2496" s="12">
        <f>VLOOKUP(train[[#This Row],[Sub-Category]],Análisis_ABC_XYZ[[#Headers],[#Data]],4,FALSE)</f>
        <v>0.41105220110552465</v>
      </c>
    </row>
    <row r="2497" spans="1:12" x14ac:dyDescent="0.35">
      <c r="A2497" s="2">
        <v>42512</v>
      </c>
      <c r="B2497" s="1" t="s">
        <v>12</v>
      </c>
      <c r="C2497" s="1" t="s">
        <v>387</v>
      </c>
      <c r="D2497" s="1" t="s">
        <v>14</v>
      </c>
      <c r="E2497" s="1" t="s">
        <v>20</v>
      </c>
      <c r="F2497" s="18">
        <v>104.79</v>
      </c>
      <c r="G2497" t="s">
        <v>2818</v>
      </c>
      <c r="H2497" s="1">
        <f>IF(COUNTIF(G$2:G2497,G2497)=1,1,0)</f>
        <v>0</v>
      </c>
      <c r="I2497" s="1">
        <v>7</v>
      </c>
      <c r="J2497" s="1">
        <v>0</v>
      </c>
      <c r="K2497" s="1">
        <v>29.341200000000008</v>
      </c>
      <c r="L2497" s="12">
        <f>VLOOKUP(train[[#This Row],[Sub-Category]],Análisis_ABC_XYZ[[#Headers],[#Data]],4,FALSE)</f>
        <v>0.44610841445725197</v>
      </c>
    </row>
    <row r="2498" spans="1:12" x14ac:dyDescent="0.35">
      <c r="A2498" s="2">
        <v>42512</v>
      </c>
      <c r="B2498" s="1" t="s">
        <v>12</v>
      </c>
      <c r="C2498" s="1" t="s">
        <v>681</v>
      </c>
      <c r="D2498" s="1" t="s">
        <v>14</v>
      </c>
      <c r="E2498" s="1" t="s">
        <v>15</v>
      </c>
      <c r="F2498" s="18">
        <v>8.26</v>
      </c>
      <c r="G2498" t="s">
        <v>2818</v>
      </c>
      <c r="H2498" s="1">
        <f>IF(COUNTIF(G$2:G2498,G2498)=1,1,0)</f>
        <v>0</v>
      </c>
      <c r="I2498" s="1">
        <v>2</v>
      </c>
      <c r="J2498" s="1">
        <v>0</v>
      </c>
      <c r="K2498" s="1">
        <v>3.7995999999999999</v>
      </c>
      <c r="L2498" s="12">
        <f>VLOOKUP(train[[#This Row],[Sub-Category]],Análisis_ABC_XYZ[[#Headers],[#Data]],4,FALSE)</f>
        <v>0.4647369236065339</v>
      </c>
    </row>
    <row r="2499" spans="1:12" x14ac:dyDescent="0.35">
      <c r="A2499" s="2">
        <v>42513</v>
      </c>
      <c r="B2499" s="1" t="s">
        <v>79</v>
      </c>
      <c r="C2499" s="1" t="s">
        <v>1209</v>
      </c>
      <c r="D2499" s="1" t="s">
        <v>14</v>
      </c>
      <c r="E2499" s="1" t="s">
        <v>31</v>
      </c>
      <c r="F2499" s="18">
        <v>850.5</v>
      </c>
      <c r="G2499" t="s">
        <v>4827</v>
      </c>
      <c r="H2499" s="1">
        <f>IF(COUNTIF(G$2:G2499,G2499)=1,1,0)</f>
        <v>1</v>
      </c>
      <c r="I2499" s="1">
        <v>5</v>
      </c>
      <c r="J2499" s="1">
        <v>0.1</v>
      </c>
      <c r="K2499" s="1">
        <v>245.69999999999993</v>
      </c>
      <c r="L2499" s="12">
        <f>VLOOKUP(train[[#This Row],[Sub-Category]],Análisis_ABC_XYZ[[#Headers],[#Data]],4,FALSE)</f>
        <v>0.49507917887403441</v>
      </c>
    </row>
    <row r="2500" spans="1:12" x14ac:dyDescent="0.35">
      <c r="A2500" s="2">
        <v>42513</v>
      </c>
      <c r="B2500" s="1" t="s">
        <v>126</v>
      </c>
      <c r="C2500" s="1" t="s">
        <v>697</v>
      </c>
      <c r="D2500" s="1" t="s">
        <v>14</v>
      </c>
      <c r="E2500" s="1" t="s">
        <v>61</v>
      </c>
      <c r="F2500" s="18">
        <v>186.69</v>
      </c>
      <c r="G2500" t="s">
        <v>5608</v>
      </c>
      <c r="H2500" s="1">
        <f>IF(COUNTIF(G$2:G2500,G2500)=1,1,0)</f>
        <v>1</v>
      </c>
      <c r="I2500" s="1">
        <v>3</v>
      </c>
      <c r="J2500" s="1">
        <v>0</v>
      </c>
      <c r="K2500" s="1">
        <v>87.744299999999981</v>
      </c>
      <c r="L2500" s="12">
        <f>VLOOKUP(train[[#This Row],[Sub-Category]],Análisis_ABC_XYZ[[#Headers],[#Data]],4,FALSE)</f>
        <v>0.44424167803735209</v>
      </c>
    </row>
    <row r="2501" spans="1:12" x14ac:dyDescent="0.35">
      <c r="A2501" s="2">
        <v>42513</v>
      </c>
      <c r="B2501" s="1" t="s">
        <v>104</v>
      </c>
      <c r="C2501" s="1" t="s">
        <v>577</v>
      </c>
      <c r="D2501" s="1" t="s">
        <v>14</v>
      </c>
      <c r="E2501" s="1" t="s">
        <v>31</v>
      </c>
      <c r="F2501" s="18">
        <v>121.79200000000002</v>
      </c>
      <c r="G2501" t="s">
        <v>5623</v>
      </c>
      <c r="H2501" s="1">
        <f>IF(COUNTIF(G$2:G2501,G2501)=1,1,0)</f>
        <v>1</v>
      </c>
      <c r="I2501" s="1">
        <v>4</v>
      </c>
      <c r="J2501" s="1">
        <v>0.2</v>
      </c>
      <c r="K2501" s="1">
        <v>13.701599999999988</v>
      </c>
      <c r="L2501" s="12">
        <f>VLOOKUP(train[[#This Row],[Sub-Category]],Análisis_ABC_XYZ[[#Headers],[#Data]],4,FALSE)</f>
        <v>0.49507917887403441</v>
      </c>
    </row>
    <row r="2502" spans="1:12" x14ac:dyDescent="0.35">
      <c r="A2502" s="2">
        <v>42513</v>
      </c>
      <c r="B2502" s="1" t="s">
        <v>79</v>
      </c>
      <c r="C2502" s="1" t="s">
        <v>971</v>
      </c>
      <c r="D2502" s="1" t="s">
        <v>8</v>
      </c>
      <c r="E2502" s="1" t="s">
        <v>22</v>
      </c>
      <c r="F2502" s="18">
        <v>75.33</v>
      </c>
      <c r="G2502" t="s">
        <v>4827</v>
      </c>
      <c r="H2502" s="1">
        <f>IF(COUNTIF(G$2:G2502,G2502)=1,1,0)</f>
        <v>0</v>
      </c>
      <c r="I2502" s="1">
        <v>9</v>
      </c>
      <c r="J2502" s="1">
        <v>0</v>
      </c>
      <c r="K2502" s="1">
        <v>19.585799999999999</v>
      </c>
      <c r="L2502" s="12">
        <f>VLOOKUP(train[[#This Row],[Sub-Category]],Análisis_ABC_XYZ[[#Headers],[#Data]],4,FALSE)</f>
        <v>0.4595170286641902</v>
      </c>
    </row>
    <row r="2503" spans="1:12" x14ac:dyDescent="0.35">
      <c r="A2503" s="2">
        <v>42513</v>
      </c>
      <c r="B2503" s="1" t="s">
        <v>412</v>
      </c>
      <c r="C2503" s="1" t="s">
        <v>520</v>
      </c>
      <c r="D2503" s="1" t="s">
        <v>14</v>
      </c>
      <c r="E2503" s="1" t="s">
        <v>20</v>
      </c>
      <c r="F2503" s="18">
        <v>51.449999999999996</v>
      </c>
      <c r="G2503" t="s">
        <v>4509</v>
      </c>
      <c r="H2503" s="1">
        <f>IF(COUNTIF(G$2:G2503,G2503)=1,1,0)</f>
        <v>1</v>
      </c>
      <c r="I2503" s="1">
        <v>3</v>
      </c>
      <c r="J2503" s="1">
        <v>0</v>
      </c>
      <c r="K2503" s="1">
        <v>13.891499999999999</v>
      </c>
      <c r="L2503" s="12">
        <f>VLOOKUP(train[[#This Row],[Sub-Category]],Análisis_ABC_XYZ[[#Headers],[#Data]],4,FALSE)</f>
        <v>0.44610841445725197</v>
      </c>
    </row>
    <row r="2504" spans="1:12" x14ac:dyDescent="0.35">
      <c r="A2504" s="2">
        <v>42513</v>
      </c>
      <c r="B2504" s="1" t="s">
        <v>104</v>
      </c>
      <c r="C2504" s="1" t="s">
        <v>688</v>
      </c>
      <c r="D2504" s="1" t="s">
        <v>14</v>
      </c>
      <c r="E2504" s="1" t="s">
        <v>29</v>
      </c>
      <c r="F2504" s="18">
        <v>19.194000000000003</v>
      </c>
      <c r="G2504" t="s">
        <v>5623</v>
      </c>
      <c r="H2504" s="1">
        <f>IF(COUNTIF(G$2:G2504,G2504)=1,1,0)</f>
        <v>0</v>
      </c>
      <c r="I2504" s="1">
        <v>7</v>
      </c>
      <c r="J2504" s="1">
        <v>0.7</v>
      </c>
      <c r="K2504" s="1">
        <v>-12.795999999999999</v>
      </c>
      <c r="L2504" s="12">
        <f>VLOOKUP(train[[#This Row],[Sub-Category]],Análisis_ABC_XYZ[[#Headers],[#Data]],4,FALSE)</f>
        <v>0.46881743173671325</v>
      </c>
    </row>
    <row r="2505" spans="1:12" x14ac:dyDescent="0.35">
      <c r="A2505" s="2">
        <v>42514</v>
      </c>
      <c r="B2505" s="1" t="s">
        <v>72</v>
      </c>
      <c r="C2505" s="1" t="s">
        <v>879</v>
      </c>
      <c r="D2505" s="1" t="s">
        <v>8</v>
      </c>
      <c r="E2505" s="1" t="s">
        <v>11</v>
      </c>
      <c r="F2505" s="18">
        <v>602.65099999999995</v>
      </c>
      <c r="G2505" t="s">
        <v>4838</v>
      </c>
      <c r="H2505" s="1">
        <f>IF(COUNTIF(G$2:G2505,G2505)=1,1,0)</f>
        <v>1</v>
      </c>
      <c r="I2505" s="1">
        <v>7</v>
      </c>
      <c r="J2505" s="1">
        <v>0.3</v>
      </c>
      <c r="K2505" s="1">
        <v>-163.57670000000005</v>
      </c>
      <c r="L2505" s="12">
        <f>VLOOKUP(train[[#This Row],[Sub-Category]],Análisis_ABC_XYZ[[#Headers],[#Data]],4,FALSE)</f>
        <v>0.46529189879902266</v>
      </c>
    </row>
    <row r="2506" spans="1:12" x14ac:dyDescent="0.35">
      <c r="A2506" s="2">
        <v>42514</v>
      </c>
      <c r="B2506" s="1" t="s">
        <v>72</v>
      </c>
      <c r="C2506" s="1" t="s">
        <v>1274</v>
      </c>
      <c r="D2506" s="1" t="s">
        <v>14</v>
      </c>
      <c r="E2506" s="1" t="s">
        <v>29</v>
      </c>
      <c r="F2506" s="18">
        <v>7.6559999999999988</v>
      </c>
      <c r="G2506" t="s">
        <v>4838</v>
      </c>
      <c r="H2506" s="1">
        <f>IF(COUNTIF(G$2:G2506,G2506)=1,1,0)</f>
        <v>0</v>
      </c>
      <c r="I2506" s="1">
        <v>6</v>
      </c>
      <c r="J2506" s="1">
        <v>0.8</v>
      </c>
      <c r="K2506" s="1">
        <v>-13.015200000000004</v>
      </c>
      <c r="L2506" s="12">
        <f>VLOOKUP(train[[#This Row],[Sub-Category]],Análisis_ABC_XYZ[[#Headers],[#Data]],4,FALSE)</f>
        <v>0.46881743173671325</v>
      </c>
    </row>
    <row r="2507" spans="1:12" x14ac:dyDescent="0.35">
      <c r="A2507" s="2">
        <v>42515</v>
      </c>
      <c r="B2507" s="1" t="s">
        <v>145</v>
      </c>
      <c r="C2507" s="1" t="s">
        <v>789</v>
      </c>
      <c r="D2507" s="1" t="s">
        <v>14</v>
      </c>
      <c r="E2507" s="1" t="s">
        <v>31</v>
      </c>
      <c r="F2507" s="18">
        <v>845.72799999999995</v>
      </c>
      <c r="G2507" t="s">
        <v>6815</v>
      </c>
      <c r="H2507" s="1">
        <f>IF(COUNTIF(G$2:G2507,G2507)=1,1,0)</f>
        <v>1</v>
      </c>
      <c r="I2507" s="1">
        <v>13</v>
      </c>
      <c r="J2507" s="1">
        <v>0.2</v>
      </c>
      <c r="K2507" s="1">
        <v>84.572799999999944</v>
      </c>
      <c r="L2507" s="12">
        <f>VLOOKUP(train[[#This Row],[Sub-Category]],Análisis_ABC_XYZ[[#Headers],[#Data]],4,FALSE)</f>
        <v>0.49507917887403441</v>
      </c>
    </row>
    <row r="2508" spans="1:12" x14ac:dyDescent="0.35">
      <c r="A2508" s="2">
        <v>42515</v>
      </c>
      <c r="B2508" s="1" t="s">
        <v>111</v>
      </c>
      <c r="C2508" s="1" t="s">
        <v>1355</v>
      </c>
      <c r="D2508" s="1" t="s">
        <v>26</v>
      </c>
      <c r="E2508" s="1" t="s">
        <v>27</v>
      </c>
      <c r="F2508" s="18">
        <v>467.03999999999996</v>
      </c>
      <c r="G2508" t="s">
        <v>6077</v>
      </c>
      <c r="H2508" s="1">
        <f>IF(COUNTIF(G$2:G2508,G2508)=1,1,0)</f>
        <v>1</v>
      </c>
      <c r="I2508" s="1">
        <v>4</v>
      </c>
      <c r="J2508" s="1">
        <v>0.2</v>
      </c>
      <c r="K2508" s="1">
        <v>58.379999999999939</v>
      </c>
      <c r="L2508" s="12">
        <f>VLOOKUP(train[[#This Row],[Sub-Category]],Análisis_ABC_XYZ[[#Headers],[#Data]],4,FALSE)</f>
        <v>0.41105220110552465</v>
      </c>
    </row>
    <row r="2509" spans="1:12" x14ac:dyDescent="0.35">
      <c r="A2509" s="2">
        <v>42515</v>
      </c>
      <c r="B2509" s="1" t="s">
        <v>39</v>
      </c>
      <c r="C2509" s="1" t="s">
        <v>1372</v>
      </c>
      <c r="D2509" s="1" t="s">
        <v>26</v>
      </c>
      <c r="E2509" s="1" t="s">
        <v>56</v>
      </c>
      <c r="F2509" s="18">
        <v>207.98400000000004</v>
      </c>
      <c r="G2509" t="s">
        <v>5721</v>
      </c>
      <c r="H2509" s="1">
        <f>IF(COUNTIF(G$2:G2509,G2509)=1,1,0)</f>
        <v>1</v>
      </c>
      <c r="I2509" s="1">
        <v>2</v>
      </c>
      <c r="J2509" s="1">
        <v>0.2</v>
      </c>
      <c r="K2509" s="1">
        <v>36.397199999999998</v>
      </c>
      <c r="L2509" s="12">
        <f>VLOOKUP(train[[#This Row],[Sub-Category]],Análisis_ABC_XYZ[[#Headers],[#Data]],4,FALSE)</f>
        <v>0.52062335344040378</v>
      </c>
    </row>
    <row r="2510" spans="1:12" x14ac:dyDescent="0.35">
      <c r="A2510" s="2">
        <v>42515</v>
      </c>
      <c r="B2510" s="1" t="s">
        <v>1200</v>
      </c>
      <c r="C2510" s="1" t="s">
        <v>1310</v>
      </c>
      <c r="D2510" s="1" t="s">
        <v>14</v>
      </c>
      <c r="E2510" s="1" t="s">
        <v>29</v>
      </c>
      <c r="F2510" s="18">
        <v>127.96</v>
      </c>
      <c r="G2510" t="s">
        <v>3690</v>
      </c>
      <c r="H2510" s="1">
        <f>IF(COUNTIF(G$2:G2510,G2510)=1,1,0)</f>
        <v>1</v>
      </c>
      <c r="I2510" s="1">
        <v>2</v>
      </c>
      <c r="J2510" s="1">
        <v>0</v>
      </c>
      <c r="K2510" s="1">
        <v>60.141199999999998</v>
      </c>
      <c r="L2510" s="12">
        <f>VLOOKUP(train[[#This Row],[Sub-Category]],Análisis_ABC_XYZ[[#Headers],[#Data]],4,FALSE)</f>
        <v>0.46881743173671325</v>
      </c>
    </row>
    <row r="2511" spans="1:12" x14ac:dyDescent="0.35">
      <c r="A2511" s="2">
        <v>42515</v>
      </c>
      <c r="B2511" s="1" t="s">
        <v>39</v>
      </c>
      <c r="C2511" s="1" t="s">
        <v>1283</v>
      </c>
      <c r="D2511" s="1" t="s">
        <v>14</v>
      </c>
      <c r="E2511" s="1" t="s">
        <v>36</v>
      </c>
      <c r="F2511" s="18">
        <v>32.368000000000002</v>
      </c>
      <c r="G2511" t="s">
        <v>5721</v>
      </c>
      <c r="H2511" s="1">
        <f>IF(COUNTIF(G$2:G2511,G2511)=1,1,0)</f>
        <v>0</v>
      </c>
      <c r="I2511" s="1">
        <v>7</v>
      </c>
      <c r="J2511" s="1">
        <v>0.2</v>
      </c>
      <c r="K2511" s="1">
        <v>11.733400000000001</v>
      </c>
      <c r="L2511" s="12">
        <f>VLOOKUP(train[[#This Row],[Sub-Category]],Análisis_ABC_XYZ[[#Headers],[#Data]],4,FALSE)</f>
        <v>0.43613829632717294</v>
      </c>
    </row>
    <row r="2512" spans="1:12" x14ac:dyDescent="0.35">
      <c r="A2512" s="2">
        <v>42515</v>
      </c>
      <c r="B2512" s="1" t="s">
        <v>39</v>
      </c>
      <c r="C2512" s="1" t="s">
        <v>1423</v>
      </c>
      <c r="D2512" s="1" t="s">
        <v>14</v>
      </c>
      <c r="E2512" s="1" t="s">
        <v>182</v>
      </c>
      <c r="F2512" s="18">
        <v>22.368000000000002</v>
      </c>
      <c r="G2512" t="s">
        <v>5721</v>
      </c>
      <c r="H2512" s="1">
        <f>IF(COUNTIF(G$2:G2512,G2512)=1,1,0)</f>
        <v>0</v>
      </c>
      <c r="I2512" s="1">
        <v>2</v>
      </c>
      <c r="J2512" s="1">
        <v>0.2</v>
      </c>
      <c r="K2512" s="1">
        <v>1.6776</v>
      </c>
      <c r="L2512" s="12">
        <f>VLOOKUP(train[[#This Row],[Sub-Category]],Análisis_ABC_XYZ[[#Headers],[#Data]],4,FALSE)</f>
        <v>0.53938093436526824</v>
      </c>
    </row>
    <row r="2513" spans="1:12" x14ac:dyDescent="0.35">
      <c r="A2513" s="2">
        <v>42515</v>
      </c>
      <c r="B2513" s="1" t="s">
        <v>1200</v>
      </c>
      <c r="C2513" s="1" t="s">
        <v>1731</v>
      </c>
      <c r="D2513" s="1" t="s">
        <v>14</v>
      </c>
      <c r="E2513" s="1" t="s">
        <v>24</v>
      </c>
      <c r="F2513" s="18">
        <v>21.240000000000002</v>
      </c>
      <c r="G2513" t="s">
        <v>3690</v>
      </c>
      <c r="H2513" s="1">
        <f>IF(COUNTIF(G$2:G2513,G2513)=1,1,0)</f>
        <v>0</v>
      </c>
      <c r="I2513" s="1">
        <v>3</v>
      </c>
      <c r="J2513" s="1">
        <v>0</v>
      </c>
      <c r="K2513" s="1">
        <v>8.071200000000001</v>
      </c>
      <c r="L2513" s="12">
        <f>VLOOKUP(train[[#This Row],[Sub-Category]],Análisis_ABC_XYZ[[#Headers],[#Data]],4,FALSE)</f>
        <v>0.45632477063632687</v>
      </c>
    </row>
    <row r="2514" spans="1:12" x14ac:dyDescent="0.35">
      <c r="A2514" s="2">
        <v>42515</v>
      </c>
      <c r="B2514" s="1" t="s">
        <v>12</v>
      </c>
      <c r="C2514" s="1" t="s">
        <v>942</v>
      </c>
      <c r="D2514" s="1" t="s">
        <v>8</v>
      </c>
      <c r="E2514" s="1" t="s">
        <v>22</v>
      </c>
      <c r="F2514" s="18">
        <v>14.73</v>
      </c>
      <c r="G2514" t="s">
        <v>3318</v>
      </c>
      <c r="H2514" s="1">
        <f>IF(COUNTIF(G$2:G2514,G2514)=1,1,0)</f>
        <v>1</v>
      </c>
      <c r="I2514" s="1">
        <v>3</v>
      </c>
      <c r="J2514" s="1">
        <v>0</v>
      </c>
      <c r="K2514" s="1">
        <v>4.8608999999999991</v>
      </c>
      <c r="L2514" s="12">
        <f>VLOOKUP(train[[#This Row],[Sub-Category]],Análisis_ABC_XYZ[[#Headers],[#Data]],4,FALSE)</f>
        <v>0.4595170286641902</v>
      </c>
    </row>
    <row r="2515" spans="1:12" x14ac:dyDescent="0.35">
      <c r="A2515" s="2">
        <v>42516</v>
      </c>
      <c r="B2515" s="1" t="s">
        <v>39</v>
      </c>
      <c r="C2515" s="1" t="s">
        <v>1160</v>
      </c>
      <c r="D2515" s="1" t="s">
        <v>26</v>
      </c>
      <c r="E2515" s="1" t="s">
        <v>208</v>
      </c>
      <c r="F2515" s="18">
        <v>399.53999999999996</v>
      </c>
      <c r="G2515" t="s">
        <v>5151</v>
      </c>
      <c r="H2515" s="1">
        <f>IF(COUNTIF(G$2:G2515,G2515)=1,1,0)</f>
        <v>1</v>
      </c>
      <c r="I2515" s="1">
        <v>2</v>
      </c>
      <c r="J2515" s="1">
        <v>0.4</v>
      </c>
      <c r="K2515" s="1">
        <v>-79.908000000000015</v>
      </c>
      <c r="L2515" s="12">
        <f>VLOOKUP(train[[#This Row],[Sub-Category]],Análisis_ABC_XYZ[[#Headers],[#Data]],4,FALSE)</f>
        <v>0.5183572270896134</v>
      </c>
    </row>
    <row r="2516" spans="1:12" x14ac:dyDescent="0.35">
      <c r="A2516" s="2">
        <v>42516</v>
      </c>
      <c r="B2516" s="1" t="s">
        <v>34</v>
      </c>
      <c r="C2516" s="1" t="s">
        <v>302</v>
      </c>
      <c r="D2516" s="1" t="s">
        <v>26</v>
      </c>
      <c r="E2516" s="1" t="s">
        <v>56</v>
      </c>
      <c r="F2516" s="18">
        <v>167.94400000000002</v>
      </c>
      <c r="G2516" t="s">
        <v>5287</v>
      </c>
      <c r="H2516" s="1">
        <f>IF(COUNTIF(G$2:G2516,G2516)=1,1,0)</f>
        <v>1</v>
      </c>
      <c r="I2516" s="1">
        <v>7</v>
      </c>
      <c r="J2516" s="1">
        <v>0.2</v>
      </c>
      <c r="K2516" s="1">
        <v>50.383200000000016</v>
      </c>
      <c r="L2516" s="12">
        <f>VLOOKUP(train[[#This Row],[Sub-Category]],Análisis_ABC_XYZ[[#Headers],[#Data]],4,FALSE)</f>
        <v>0.52062335344040378</v>
      </c>
    </row>
    <row r="2517" spans="1:12" x14ac:dyDescent="0.35">
      <c r="A2517" s="2">
        <v>42516</v>
      </c>
      <c r="B2517" s="1" t="s">
        <v>34</v>
      </c>
      <c r="C2517" s="1" t="s">
        <v>1757</v>
      </c>
      <c r="D2517" s="1" t="s">
        <v>14</v>
      </c>
      <c r="E2517" s="1" t="s">
        <v>36</v>
      </c>
      <c r="F2517" s="18">
        <v>153.72800000000001</v>
      </c>
      <c r="G2517" t="s">
        <v>5287</v>
      </c>
      <c r="H2517" s="1">
        <f>IF(COUNTIF(G$2:G2517,G2517)=1,1,0)</f>
        <v>0</v>
      </c>
      <c r="I2517" s="1">
        <v>4</v>
      </c>
      <c r="J2517" s="1">
        <v>0.2</v>
      </c>
      <c r="K2517" s="1">
        <v>53.804799999999986</v>
      </c>
      <c r="L2517" s="12">
        <f>VLOOKUP(train[[#This Row],[Sub-Category]],Análisis_ABC_XYZ[[#Headers],[#Data]],4,FALSE)</f>
        <v>0.43613829632717294</v>
      </c>
    </row>
    <row r="2518" spans="1:12" x14ac:dyDescent="0.35">
      <c r="A2518" s="2">
        <v>42516</v>
      </c>
      <c r="B2518" s="1" t="s">
        <v>39</v>
      </c>
      <c r="C2518" s="1" t="s">
        <v>127</v>
      </c>
      <c r="D2518" s="1" t="s">
        <v>8</v>
      </c>
      <c r="E2518" s="1" t="s">
        <v>11</v>
      </c>
      <c r="F2518" s="18">
        <v>105.68599999999999</v>
      </c>
      <c r="G2518" t="s">
        <v>5151</v>
      </c>
      <c r="H2518" s="1">
        <f>IF(COUNTIF(G$2:G2518,G2518)=1,1,0)</f>
        <v>0</v>
      </c>
      <c r="I2518" s="1">
        <v>1</v>
      </c>
      <c r="J2518" s="1">
        <v>0.3</v>
      </c>
      <c r="K2518" s="1">
        <v>-28.686199999999999</v>
      </c>
      <c r="L2518" s="12">
        <f>VLOOKUP(train[[#This Row],[Sub-Category]],Análisis_ABC_XYZ[[#Headers],[#Data]],4,FALSE)</f>
        <v>0.46529189879902266</v>
      </c>
    </row>
    <row r="2519" spans="1:12" x14ac:dyDescent="0.35">
      <c r="A2519" s="2">
        <v>42516</v>
      </c>
      <c r="B2519" s="1" t="s">
        <v>39</v>
      </c>
      <c r="C2519" s="1" t="s">
        <v>1212</v>
      </c>
      <c r="D2519" s="1" t="s">
        <v>8</v>
      </c>
      <c r="E2519" s="1" t="s">
        <v>11</v>
      </c>
      <c r="F2519" s="18">
        <v>104.93</v>
      </c>
      <c r="G2519" t="s">
        <v>5151</v>
      </c>
      <c r="H2519" s="1">
        <f>IF(COUNTIF(G$2:G2519,G2519)=1,1,0)</f>
        <v>0</v>
      </c>
      <c r="I2519" s="1">
        <v>5</v>
      </c>
      <c r="J2519" s="1">
        <v>0.3</v>
      </c>
      <c r="K2519" s="1">
        <v>-4.4969999999999999</v>
      </c>
      <c r="L2519" s="12">
        <f>VLOOKUP(train[[#This Row],[Sub-Category]],Análisis_ABC_XYZ[[#Headers],[#Data]],4,FALSE)</f>
        <v>0.46529189879902266</v>
      </c>
    </row>
    <row r="2520" spans="1:12" x14ac:dyDescent="0.35">
      <c r="A2520" s="2">
        <v>42516</v>
      </c>
      <c r="B2520" s="1" t="s">
        <v>37</v>
      </c>
      <c r="C2520" s="1" t="s">
        <v>590</v>
      </c>
      <c r="D2520" s="1" t="s">
        <v>8</v>
      </c>
      <c r="E2520" s="1" t="s">
        <v>22</v>
      </c>
      <c r="F2520" s="18">
        <v>20.239999999999998</v>
      </c>
      <c r="G2520" t="s">
        <v>3654</v>
      </c>
      <c r="H2520" s="1">
        <f>IF(COUNTIF(G$2:G2520,G2520)=1,1,0)</f>
        <v>1</v>
      </c>
      <c r="I2520" s="1">
        <v>1</v>
      </c>
      <c r="J2520" s="1">
        <v>0</v>
      </c>
      <c r="K2520" s="1">
        <v>7.8935999999999993</v>
      </c>
      <c r="L2520" s="12">
        <f>VLOOKUP(train[[#This Row],[Sub-Category]],Análisis_ABC_XYZ[[#Headers],[#Data]],4,FALSE)</f>
        <v>0.4595170286641902</v>
      </c>
    </row>
    <row r="2521" spans="1:12" x14ac:dyDescent="0.35">
      <c r="A2521" s="2">
        <v>42516</v>
      </c>
      <c r="B2521" s="1" t="s">
        <v>34</v>
      </c>
      <c r="C2521" s="1" t="s">
        <v>1342</v>
      </c>
      <c r="D2521" s="1" t="s">
        <v>14</v>
      </c>
      <c r="E2521" s="1" t="s">
        <v>36</v>
      </c>
      <c r="F2521" s="18">
        <v>18.272000000000002</v>
      </c>
      <c r="G2521" t="s">
        <v>5287</v>
      </c>
      <c r="H2521" s="1">
        <f>IF(COUNTIF(G$2:G2521,G2521)=1,1,0)</f>
        <v>0</v>
      </c>
      <c r="I2521" s="1">
        <v>1</v>
      </c>
      <c r="J2521" s="1">
        <v>0.2</v>
      </c>
      <c r="K2521" s="1">
        <v>5.9383999999999988</v>
      </c>
      <c r="L2521" s="12">
        <f>VLOOKUP(train[[#This Row],[Sub-Category]],Análisis_ABC_XYZ[[#Headers],[#Data]],4,FALSE)</f>
        <v>0.43613829632717294</v>
      </c>
    </row>
    <row r="2522" spans="1:12" x14ac:dyDescent="0.35">
      <c r="A2522" s="2">
        <v>42516</v>
      </c>
      <c r="B2522" s="1" t="s">
        <v>34</v>
      </c>
      <c r="C2522" s="1" t="s">
        <v>725</v>
      </c>
      <c r="D2522" s="1" t="s">
        <v>14</v>
      </c>
      <c r="E2522" s="1" t="s">
        <v>61</v>
      </c>
      <c r="F2522" s="18">
        <v>12.224</v>
      </c>
      <c r="G2522" t="s">
        <v>5287</v>
      </c>
      <c r="H2522" s="1">
        <f>IF(COUNTIF(G$2:G2522,G2522)=1,1,0)</f>
        <v>0</v>
      </c>
      <c r="I2522" s="1">
        <v>2</v>
      </c>
      <c r="J2522" s="1">
        <v>0.2</v>
      </c>
      <c r="K2522" s="1">
        <v>4.4311999999999996</v>
      </c>
      <c r="L2522" s="12">
        <f>VLOOKUP(train[[#This Row],[Sub-Category]],Análisis_ABC_XYZ[[#Headers],[#Data]],4,FALSE)</f>
        <v>0.44424167803735209</v>
      </c>
    </row>
    <row r="2523" spans="1:12" x14ac:dyDescent="0.35">
      <c r="A2523" s="2">
        <v>42518</v>
      </c>
      <c r="B2523" s="1" t="s">
        <v>89</v>
      </c>
      <c r="C2523" s="1" t="s">
        <v>582</v>
      </c>
      <c r="D2523" s="1" t="s">
        <v>14</v>
      </c>
      <c r="E2523" s="1" t="s">
        <v>20</v>
      </c>
      <c r="F2523" s="18">
        <v>535.41</v>
      </c>
      <c r="G2523" t="s">
        <v>4405</v>
      </c>
      <c r="H2523" s="1">
        <f>IF(COUNTIF(G$2:G2523,G2523)=1,1,0)</f>
        <v>1</v>
      </c>
      <c r="I2523" s="1">
        <v>3</v>
      </c>
      <c r="J2523" s="1">
        <v>0</v>
      </c>
      <c r="K2523" s="1">
        <v>160.62299999999993</v>
      </c>
      <c r="L2523" s="12">
        <f>VLOOKUP(train[[#This Row],[Sub-Category]],Análisis_ABC_XYZ[[#Headers],[#Data]],4,FALSE)</f>
        <v>0.44610841445725197</v>
      </c>
    </row>
    <row r="2524" spans="1:12" x14ac:dyDescent="0.35">
      <c r="A2524" s="2">
        <v>42518</v>
      </c>
      <c r="B2524" s="1" t="s">
        <v>229</v>
      </c>
      <c r="C2524" s="1" t="s">
        <v>232</v>
      </c>
      <c r="D2524" s="1" t="s">
        <v>14</v>
      </c>
      <c r="E2524" s="1" t="s">
        <v>20</v>
      </c>
      <c r="F2524" s="18">
        <v>77.55</v>
      </c>
      <c r="G2524" t="s">
        <v>3413</v>
      </c>
      <c r="H2524" s="1">
        <f>IF(COUNTIF(G$2:G2524,G2524)=1,1,0)</f>
        <v>1</v>
      </c>
      <c r="I2524" s="1">
        <v>5</v>
      </c>
      <c r="J2524" s="1">
        <v>0</v>
      </c>
      <c r="K2524" s="1">
        <v>21.714000000000002</v>
      </c>
      <c r="L2524" s="12">
        <f>VLOOKUP(train[[#This Row],[Sub-Category]],Análisis_ABC_XYZ[[#Headers],[#Data]],4,FALSE)</f>
        <v>0.44610841445725197</v>
      </c>
    </row>
    <row r="2525" spans="1:12" x14ac:dyDescent="0.35">
      <c r="A2525" s="2">
        <v>42518</v>
      </c>
      <c r="B2525" s="1" t="s">
        <v>89</v>
      </c>
      <c r="C2525" s="1" t="s">
        <v>1014</v>
      </c>
      <c r="D2525" s="1" t="s">
        <v>14</v>
      </c>
      <c r="E2525" s="1" t="s">
        <v>24</v>
      </c>
      <c r="F2525" s="18">
        <v>47.82</v>
      </c>
      <c r="G2525" t="s">
        <v>3210</v>
      </c>
      <c r="H2525" s="1">
        <f>IF(COUNTIF(G$2:G2525,G2525)=1,1,0)</f>
        <v>1</v>
      </c>
      <c r="I2525" s="1">
        <v>3</v>
      </c>
      <c r="J2525" s="1">
        <v>0</v>
      </c>
      <c r="K2525" s="1">
        <v>14.345999999999995</v>
      </c>
      <c r="L2525" s="12">
        <f>VLOOKUP(train[[#This Row],[Sub-Category]],Análisis_ABC_XYZ[[#Headers],[#Data]],4,FALSE)</f>
        <v>0.45632477063632687</v>
      </c>
    </row>
    <row r="2526" spans="1:12" x14ac:dyDescent="0.35">
      <c r="A2526" s="2">
        <v>42518</v>
      </c>
      <c r="B2526" s="1" t="s">
        <v>89</v>
      </c>
      <c r="C2526" s="1" t="s">
        <v>73</v>
      </c>
      <c r="D2526" s="1" t="s">
        <v>26</v>
      </c>
      <c r="E2526" s="1" t="s">
        <v>27</v>
      </c>
      <c r="F2526" s="18">
        <v>45.99</v>
      </c>
      <c r="G2526" t="s">
        <v>4405</v>
      </c>
      <c r="H2526" s="1">
        <f>IF(COUNTIF(G$2:G2526,G2526)=1,1,0)</f>
        <v>0</v>
      </c>
      <c r="I2526" s="1">
        <v>1</v>
      </c>
      <c r="J2526" s="1">
        <v>0</v>
      </c>
      <c r="K2526" s="1">
        <v>13.3371</v>
      </c>
      <c r="L2526" s="12">
        <f>VLOOKUP(train[[#This Row],[Sub-Category]],Análisis_ABC_XYZ[[#Headers],[#Data]],4,FALSE)</f>
        <v>0.41105220110552465</v>
      </c>
    </row>
    <row r="2527" spans="1:12" x14ac:dyDescent="0.35">
      <c r="A2527" s="2">
        <v>42518</v>
      </c>
      <c r="B2527" s="1" t="s">
        <v>89</v>
      </c>
      <c r="C2527" s="1" t="s">
        <v>1401</v>
      </c>
      <c r="D2527" s="1" t="s">
        <v>14</v>
      </c>
      <c r="E2527" s="1" t="s">
        <v>36</v>
      </c>
      <c r="F2527" s="18">
        <v>45.36</v>
      </c>
      <c r="G2527" t="s">
        <v>4405</v>
      </c>
      <c r="H2527" s="1">
        <f>IF(COUNTIF(G$2:G2527,G2527)=1,1,0)</f>
        <v>0</v>
      </c>
      <c r="I2527" s="1">
        <v>7</v>
      </c>
      <c r="J2527" s="1">
        <v>0</v>
      </c>
      <c r="K2527" s="1">
        <v>21.772800000000004</v>
      </c>
      <c r="L2527" s="12">
        <f>VLOOKUP(train[[#This Row],[Sub-Category]],Análisis_ABC_XYZ[[#Headers],[#Data]],4,FALSE)</f>
        <v>0.43613829632717294</v>
      </c>
    </row>
    <row r="2528" spans="1:12" x14ac:dyDescent="0.35">
      <c r="A2528" s="2">
        <v>42518</v>
      </c>
      <c r="B2528" s="1" t="s">
        <v>229</v>
      </c>
      <c r="C2528" s="1" t="s">
        <v>786</v>
      </c>
      <c r="D2528" s="1" t="s">
        <v>14</v>
      </c>
      <c r="E2528" s="1" t="s">
        <v>20</v>
      </c>
      <c r="F2528" s="18">
        <v>16.239999999999998</v>
      </c>
      <c r="G2528" t="s">
        <v>3413</v>
      </c>
      <c r="H2528" s="1">
        <f>IF(COUNTIF(G$2:G2528,G2528)=1,1,0)</f>
        <v>0</v>
      </c>
      <c r="I2528" s="1">
        <v>1</v>
      </c>
      <c r="J2528" s="1">
        <v>0</v>
      </c>
      <c r="K2528" s="1">
        <v>2.4359999999999999</v>
      </c>
      <c r="L2528" s="12">
        <f>VLOOKUP(train[[#This Row],[Sub-Category]],Análisis_ABC_XYZ[[#Headers],[#Data]],4,FALSE)</f>
        <v>0.44610841445725197</v>
      </c>
    </row>
    <row r="2529" spans="1:12" x14ac:dyDescent="0.35">
      <c r="A2529" s="2">
        <v>42518</v>
      </c>
      <c r="B2529" s="1" t="s">
        <v>89</v>
      </c>
      <c r="C2529" s="1" t="s">
        <v>1015</v>
      </c>
      <c r="D2529" s="1" t="s">
        <v>14</v>
      </c>
      <c r="E2529" s="1" t="s">
        <v>15</v>
      </c>
      <c r="F2529" s="18">
        <v>13.049999999999999</v>
      </c>
      <c r="G2529" t="s">
        <v>3210</v>
      </c>
      <c r="H2529" s="1">
        <f>IF(COUNTIF(G$2:G2529,G2529)=1,1,0)</f>
        <v>0</v>
      </c>
      <c r="I2529" s="1">
        <v>5</v>
      </c>
      <c r="J2529" s="1">
        <v>0</v>
      </c>
      <c r="K2529" s="1">
        <v>6.0029999999999992</v>
      </c>
      <c r="L2529" s="12">
        <f>VLOOKUP(train[[#This Row],[Sub-Category]],Análisis_ABC_XYZ[[#Headers],[#Data]],4,FALSE)</f>
        <v>0.4647369236065339</v>
      </c>
    </row>
    <row r="2530" spans="1:12" x14ac:dyDescent="0.35">
      <c r="A2530" s="2">
        <v>42518</v>
      </c>
      <c r="B2530" s="1" t="s">
        <v>37</v>
      </c>
      <c r="C2530" s="1" t="s">
        <v>197</v>
      </c>
      <c r="D2530" s="1" t="s">
        <v>14</v>
      </c>
      <c r="E2530" s="1" t="s">
        <v>24</v>
      </c>
      <c r="F2530" s="18">
        <v>6.63</v>
      </c>
      <c r="G2530" t="s">
        <v>2704</v>
      </c>
      <c r="H2530" s="1">
        <f>IF(COUNTIF(G$2:G2530,G2530)=1,1,0)</f>
        <v>1</v>
      </c>
      <c r="I2530" s="1">
        <v>3</v>
      </c>
      <c r="J2530" s="1">
        <v>0</v>
      </c>
      <c r="K2530" s="1">
        <v>1.7901</v>
      </c>
      <c r="L2530" s="12">
        <f>VLOOKUP(train[[#This Row],[Sub-Category]],Análisis_ABC_XYZ[[#Headers],[#Data]],4,FALSE)</f>
        <v>0.45632477063632687</v>
      </c>
    </row>
    <row r="2531" spans="1:12" x14ac:dyDescent="0.35">
      <c r="A2531" s="2">
        <v>42518</v>
      </c>
      <c r="B2531" s="1" t="s">
        <v>89</v>
      </c>
      <c r="C2531" s="1" t="s">
        <v>600</v>
      </c>
      <c r="D2531" s="1" t="s">
        <v>14</v>
      </c>
      <c r="E2531" s="1" t="s">
        <v>29</v>
      </c>
      <c r="F2531" s="18">
        <v>6.0960000000000001</v>
      </c>
      <c r="G2531" t="s">
        <v>4405</v>
      </c>
      <c r="H2531" s="1">
        <f>IF(COUNTIF(G$2:G2531,G2531)=1,1,0)</f>
        <v>0</v>
      </c>
      <c r="I2531" s="1">
        <v>2</v>
      </c>
      <c r="J2531" s="1">
        <v>0.2</v>
      </c>
      <c r="K2531" s="1">
        <v>2.0573999999999995</v>
      </c>
      <c r="L2531" s="12">
        <f>VLOOKUP(train[[#This Row],[Sub-Category]],Análisis_ABC_XYZ[[#Headers],[#Data]],4,FALSE)</f>
        <v>0.46881743173671325</v>
      </c>
    </row>
    <row r="2532" spans="1:12" x14ac:dyDescent="0.35">
      <c r="A2532" s="2">
        <v>42519</v>
      </c>
      <c r="B2532" s="1" t="s">
        <v>37</v>
      </c>
      <c r="C2532" s="1" t="s">
        <v>800</v>
      </c>
      <c r="D2532" s="1" t="s">
        <v>14</v>
      </c>
      <c r="E2532" s="1" t="s">
        <v>20</v>
      </c>
      <c r="F2532" s="18">
        <v>540.56999999999994</v>
      </c>
      <c r="G2532" t="s">
        <v>2342</v>
      </c>
      <c r="H2532" s="1">
        <f>IF(COUNTIF(G$2:G2532,G2532)=1,1,0)</f>
        <v>1</v>
      </c>
      <c r="I2532" s="1">
        <v>3</v>
      </c>
      <c r="J2532" s="1">
        <v>0</v>
      </c>
      <c r="K2532" s="1">
        <v>140.54820000000001</v>
      </c>
      <c r="L2532" s="12">
        <f>VLOOKUP(train[[#This Row],[Sub-Category]],Análisis_ABC_XYZ[[#Headers],[#Data]],4,FALSE)</f>
        <v>0.44610841445725197</v>
      </c>
    </row>
    <row r="2533" spans="1:12" x14ac:dyDescent="0.35">
      <c r="A2533" s="2">
        <v>42519</v>
      </c>
      <c r="B2533" s="1" t="s">
        <v>157</v>
      </c>
      <c r="C2533" s="1" t="s">
        <v>127</v>
      </c>
      <c r="D2533" s="1" t="s">
        <v>8</v>
      </c>
      <c r="E2533" s="1" t="s">
        <v>11</v>
      </c>
      <c r="F2533" s="18">
        <v>317.05799999999999</v>
      </c>
      <c r="G2533" t="s">
        <v>2809</v>
      </c>
      <c r="H2533" s="1">
        <f>IF(COUNTIF(G$2:G2533,G2533)=1,1,0)</f>
        <v>1</v>
      </c>
      <c r="I2533" s="1">
        <v>3</v>
      </c>
      <c r="J2533" s="1">
        <v>0.3</v>
      </c>
      <c r="K2533" s="1">
        <v>-86.058600000000013</v>
      </c>
      <c r="L2533" s="12">
        <f>VLOOKUP(train[[#This Row],[Sub-Category]],Análisis_ABC_XYZ[[#Headers],[#Data]],4,FALSE)</f>
        <v>0.46529189879902266</v>
      </c>
    </row>
    <row r="2534" spans="1:12" x14ac:dyDescent="0.35">
      <c r="A2534" s="2">
        <v>42519</v>
      </c>
      <c r="B2534" s="1" t="s">
        <v>37</v>
      </c>
      <c r="C2534" s="1" t="s">
        <v>801</v>
      </c>
      <c r="D2534" s="1" t="s">
        <v>14</v>
      </c>
      <c r="E2534" s="1" t="s">
        <v>29</v>
      </c>
      <c r="F2534" s="18">
        <v>167.76</v>
      </c>
      <c r="G2534" t="s">
        <v>2342</v>
      </c>
      <c r="H2534" s="1">
        <f>IF(COUNTIF(G$2:G2534,G2534)=1,1,0)</f>
        <v>0</v>
      </c>
      <c r="I2534" s="1">
        <v>5</v>
      </c>
      <c r="J2534" s="1">
        <v>0.2</v>
      </c>
      <c r="K2534" s="1">
        <v>62.91</v>
      </c>
      <c r="L2534" s="12">
        <f>VLOOKUP(train[[#This Row],[Sub-Category]],Análisis_ABC_XYZ[[#Headers],[#Data]],4,FALSE)</f>
        <v>0.46881743173671325</v>
      </c>
    </row>
    <row r="2535" spans="1:12" x14ac:dyDescent="0.35">
      <c r="A2535" s="2">
        <v>42519</v>
      </c>
      <c r="B2535" s="1" t="s">
        <v>157</v>
      </c>
      <c r="C2535" s="1" t="s">
        <v>314</v>
      </c>
      <c r="D2535" s="1" t="s">
        <v>14</v>
      </c>
      <c r="E2535" s="1" t="s">
        <v>36</v>
      </c>
      <c r="F2535" s="18">
        <v>85.055999999999997</v>
      </c>
      <c r="G2535" t="s">
        <v>6936</v>
      </c>
      <c r="H2535" s="1">
        <f>IF(COUNTIF(G$2:G2535,G2535)=1,1,0)</f>
        <v>1</v>
      </c>
      <c r="I2535" s="1">
        <v>3</v>
      </c>
      <c r="J2535" s="1">
        <v>0.2</v>
      </c>
      <c r="K2535" s="1">
        <v>28.706399999999991</v>
      </c>
      <c r="L2535" s="12">
        <f>VLOOKUP(train[[#This Row],[Sub-Category]],Análisis_ABC_XYZ[[#Headers],[#Data]],4,FALSE)</f>
        <v>0.43613829632717294</v>
      </c>
    </row>
    <row r="2536" spans="1:12" x14ac:dyDescent="0.35">
      <c r="A2536" s="2">
        <v>42519</v>
      </c>
      <c r="B2536" s="1" t="s">
        <v>157</v>
      </c>
      <c r="C2536" s="1" t="s">
        <v>1897</v>
      </c>
      <c r="D2536" s="1" t="s">
        <v>8</v>
      </c>
      <c r="E2536" s="1" t="s">
        <v>22</v>
      </c>
      <c r="F2536" s="18">
        <v>41.568000000000005</v>
      </c>
      <c r="G2536" t="s">
        <v>2809</v>
      </c>
      <c r="H2536" s="1">
        <f>IF(COUNTIF(G$2:G2536,G2536)=1,1,0)</f>
        <v>0</v>
      </c>
      <c r="I2536" s="1">
        <v>4</v>
      </c>
      <c r="J2536" s="1">
        <v>0.2</v>
      </c>
      <c r="K2536" s="1">
        <v>-4.1568000000000023</v>
      </c>
      <c r="L2536" s="12">
        <f>VLOOKUP(train[[#This Row],[Sub-Category]],Análisis_ABC_XYZ[[#Headers],[#Data]],4,FALSE)</f>
        <v>0.4595170286641902</v>
      </c>
    </row>
    <row r="2537" spans="1:12" x14ac:dyDescent="0.35">
      <c r="A2537" s="2">
        <v>42519</v>
      </c>
      <c r="B2537" s="1" t="s">
        <v>37</v>
      </c>
      <c r="C2537" s="1" t="s">
        <v>575</v>
      </c>
      <c r="D2537" s="1" t="s">
        <v>14</v>
      </c>
      <c r="E2537" s="1" t="s">
        <v>36</v>
      </c>
      <c r="F2537" s="18">
        <v>32.400000000000006</v>
      </c>
      <c r="G2537" t="s">
        <v>2342</v>
      </c>
      <c r="H2537" s="1">
        <f>IF(COUNTIF(G$2:G2537,G2537)=1,1,0)</f>
        <v>0</v>
      </c>
      <c r="I2537" s="1">
        <v>5</v>
      </c>
      <c r="J2537" s="1">
        <v>0</v>
      </c>
      <c r="K2537" s="1">
        <v>15.552000000000001</v>
      </c>
      <c r="L2537" s="12">
        <f>VLOOKUP(train[[#This Row],[Sub-Category]],Análisis_ABC_XYZ[[#Headers],[#Data]],4,FALSE)</f>
        <v>0.43613829632717294</v>
      </c>
    </row>
    <row r="2538" spans="1:12" x14ac:dyDescent="0.35">
      <c r="A2538" s="2">
        <v>42519</v>
      </c>
      <c r="B2538" s="1" t="s">
        <v>84</v>
      </c>
      <c r="C2538" s="1" t="s">
        <v>681</v>
      </c>
      <c r="D2538" s="1" t="s">
        <v>14</v>
      </c>
      <c r="E2538" s="1" t="s">
        <v>15</v>
      </c>
      <c r="F2538" s="18">
        <v>12.39</v>
      </c>
      <c r="G2538" t="s">
        <v>3129</v>
      </c>
      <c r="H2538" s="1">
        <f>IF(COUNTIF(G$2:G2538,G2538)=1,1,0)</f>
        <v>1</v>
      </c>
      <c r="I2538" s="1">
        <v>3</v>
      </c>
      <c r="J2538" s="1">
        <v>0</v>
      </c>
      <c r="K2538" s="1">
        <v>5.6993999999999998</v>
      </c>
      <c r="L2538" s="12">
        <f>VLOOKUP(train[[#This Row],[Sub-Category]],Análisis_ABC_XYZ[[#Headers],[#Data]],4,FALSE)</f>
        <v>0.4647369236065339</v>
      </c>
    </row>
    <row r="2539" spans="1:12" x14ac:dyDescent="0.35">
      <c r="A2539" s="2">
        <v>42519</v>
      </c>
      <c r="B2539" s="1" t="s">
        <v>157</v>
      </c>
      <c r="C2539" s="1" t="s">
        <v>179</v>
      </c>
      <c r="D2539" s="1" t="s">
        <v>14</v>
      </c>
      <c r="E2539" s="1" t="s">
        <v>91</v>
      </c>
      <c r="F2539" s="18">
        <v>8.0399999999999991</v>
      </c>
      <c r="G2539" t="s">
        <v>2809</v>
      </c>
      <c r="H2539" s="1">
        <f>IF(COUNTIF(G$2:G2539,G2539)=1,1,0)</f>
        <v>0</v>
      </c>
      <c r="I2539" s="1">
        <v>5</v>
      </c>
      <c r="J2539" s="1">
        <v>0.2</v>
      </c>
      <c r="K2539" s="1">
        <v>2.9144999999999994</v>
      </c>
      <c r="L2539" s="12">
        <f>VLOOKUP(train[[#This Row],[Sub-Category]],Análisis_ABC_XYZ[[#Headers],[#Data]],4,FALSE)</f>
        <v>0.51168203684699509</v>
      </c>
    </row>
    <row r="2540" spans="1:12" x14ac:dyDescent="0.35">
      <c r="A2540" s="2">
        <v>42520</v>
      </c>
      <c r="B2540" s="1" t="s">
        <v>107</v>
      </c>
      <c r="C2540" s="1" t="s">
        <v>1373</v>
      </c>
      <c r="D2540" s="1" t="s">
        <v>26</v>
      </c>
      <c r="E2540" s="1" t="s">
        <v>56</v>
      </c>
      <c r="F2540" s="18">
        <v>151.96</v>
      </c>
      <c r="G2540" t="s">
        <v>5444</v>
      </c>
      <c r="H2540" s="1">
        <f>IF(COUNTIF(G$2:G2540,G2540)=1,1,0)</f>
        <v>1</v>
      </c>
      <c r="I2540" s="1">
        <v>4</v>
      </c>
      <c r="J2540" s="1">
        <v>0</v>
      </c>
      <c r="K2540" s="1">
        <v>36.470399999999998</v>
      </c>
      <c r="L2540" s="12">
        <f>VLOOKUP(train[[#This Row],[Sub-Category]],Análisis_ABC_XYZ[[#Headers],[#Data]],4,FALSE)</f>
        <v>0.52062335344040378</v>
      </c>
    </row>
    <row r="2541" spans="1:12" x14ac:dyDescent="0.35">
      <c r="A2541" s="2">
        <v>42520</v>
      </c>
      <c r="B2541" s="1" t="s">
        <v>89</v>
      </c>
      <c r="C2541" s="1" t="s">
        <v>711</v>
      </c>
      <c r="D2541" s="1" t="s">
        <v>26</v>
      </c>
      <c r="E2541" s="1" t="s">
        <v>27</v>
      </c>
      <c r="F2541" s="18">
        <v>239.96999999999997</v>
      </c>
      <c r="G2541" t="s">
        <v>5325</v>
      </c>
      <c r="H2541" s="1">
        <f>IF(COUNTIF(G$2:G2541,G2541)=1,1,0)</f>
        <v>1</v>
      </c>
      <c r="I2541" s="1">
        <v>3</v>
      </c>
      <c r="J2541" s="1">
        <v>0</v>
      </c>
      <c r="K2541" s="1">
        <v>2.3996999999999815</v>
      </c>
      <c r="L2541" s="12">
        <f>VLOOKUP(train[[#This Row],[Sub-Category]],Análisis_ABC_XYZ[[#Headers],[#Data]],4,FALSE)</f>
        <v>0.41105220110552465</v>
      </c>
    </row>
    <row r="2542" spans="1:12" x14ac:dyDescent="0.35">
      <c r="A2542" s="2">
        <v>42520</v>
      </c>
      <c r="B2542" s="1" t="s">
        <v>89</v>
      </c>
      <c r="C2542" s="1" t="s">
        <v>1388</v>
      </c>
      <c r="D2542" s="1" t="s">
        <v>14</v>
      </c>
      <c r="E2542" s="1" t="s">
        <v>31</v>
      </c>
      <c r="F2542" s="18">
        <v>160.32</v>
      </c>
      <c r="G2542" t="s">
        <v>5325</v>
      </c>
      <c r="H2542" s="1">
        <f>IF(COUNTIF(G$2:G2542,G2542)=1,1,0)</f>
        <v>0</v>
      </c>
      <c r="I2542" s="1">
        <v>2</v>
      </c>
      <c r="J2542" s="1">
        <v>0</v>
      </c>
      <c r="K2542" s="1">
        <v>44.889600000000002</v>
      </c>
      <c r="L2542" s="12">
        <f>VLOOKUP(train[[#This Row],[Sub-Category]],Análisis_ABC_XYZ[[#Headers],[#Data]],4,FALSE)</f>
        <v>0.49507917887403441</v>
      </c>
    </row>
    <row r="2543" spans="1:12" x14ac:dyDescent="0.35">
      <c r="A2543" s="2">
        <v>42520</v>
      </c>
      <c r="B2543" s="1" t="s">
        <v>89</v>
      </c>
      <c r="C2543" s="1" t="s">
        <v>1370</v>
      </c>
      <c r="D2543" s="1" t="s">
        <v>26</v>
      </c>
      <c r="E2543" s="1" t="s">
        <v>27</v>
      </c>
      <c r="F2543" s="18">
        <v>128.85000000000002</v>
      </c>
      <c r="G2543" t="s">
        <v>5325</v>
      </c>
      <c r="H2543" s="1">
        <f>IF(COUNTIF(G$2:G2543,G2543)=1,1,0)</f>
        <v>0</v>
      </c>
      <c r="I2543" s="1">
        <v>3</v>
      </c>
      <c r="J2543" s="1">
        <v>0</v>
      </c>
      <c r="K2543" s="1">
        <v>3.8654999999999973</v>
      </c>
      <c r="L2543" s="12">
        <f>VLOOKUP(train[[#This Row],[Sub-Category]],Análisis_ABC_XYZ[[#Headers],[#Data]],4,FALSE)</f>
        <v>0.41105220110552465</v>
      </c>
    </row>
    <row r="2544" spans="1:12" x14ac:dyDescent="0.35">
      <c r="A2544" s="2">
        <v>42521</v>
      </c>
      <c r="B2544" s="1" t="s">
        <v>76</v>
      </c>
      <c r="C2544" s="1" t="s">
        <v>1547</v>
      </c>
      <c r="D2544" s="1" t="s">
        <v>8</v>
      </c>
      <c r="E2544" s="1" t="s">
        <v>11</v>
      </c>
      <c r="F2544" s="18">
        <v>2567.84</v>
      </c>
      <c r="G2544" t="s">
        <v>6628</v>
      </c>
      <c r="H2544" s="1">
        <f>IF(COUNTIF(G$2:G2544,G2544)=1,1,0)</f>
        <v>1</v>
      </c>
      <c r="I2544" s="1">
        <v>8</v>
      </c>
      <c r="J2544" s="1">
        <v>0</v>
      </c>
      <c r="K2544" s="1">
        <v>770.35199999999986</v>
      </c>
      <c r="L2544" s="12">
        <f>VLOOKUP(train[[#This Row],[Sub-Category]],Análisis_ABC_XYZ[[#Headers],[#Data]],4,FALSE)</f>
        <v>0.46529189879902266</v>
      </c>
    </row>
    <row r="2545" spans="1:12" x14ac:dyDescent="0.35">
      <c r="A2545" s="2">
        <v>42521</v>
      </c>
      <c r="B2545" s="1" t="s">
        <v>44</v>
      </c>
      <c r="C2545" s="1" t="s">
        <v>1444</v>
      </c>
      <c r="D2545" s="1" t="s">
        <v>8</v>
      </c>
      <c r="E2545" s="1" t="s">
        <v>9</v>
      </c>
      <c r="F2545" s="18">
        <v>1406.86</v>
      </c>
      <c r="G2545" t="s">
        <v>3391</v>
      </c>
      <c r="H2545" s="1">
        <f>IF(COUNTIF(G$2:G2545,G2545)=1,1,0)</f>
        <v>1</v>
      </c>
      <c r="I2545" s="1">
        <v>7</v>
      </c>
      <c r="J2545" s="1">
        <v>0</v>
      </c>
      <c r="K2545" s="1">
        <v>140.68599999999989</v>
      </c>
      <c r="L2545" s="12">
        <f>VLOOKUP(train[[#This Row],[Sub-Category]],Análisis_ABC_XYZ[[#Headers],[#Data]],4,FALSE)</f>
        <v>0.5176847302647779</v>
      </c>
    </row>
    <row r="2546" spans="1:12" x14ac:dyDescent="0.35">
      <c r="A2546" s="2">
        <v>42521</v>
      </c>
      <c r="B2546" s="1" t="s">
        <v>44</v>
      </c>
      <c r="C2546" s="1" t="s">
        <v>831</v>
      </c>
      <c r="D2546" s="1" t="s">
        <v>14</v>
      </c>
      <c r="E2546" s="1" t="s">
        <v>20</v>
      </c>
      <c r="F2546" s="18">
        <v>323.10000000000002</v>
      </c>
      <c r="G2546" t="s">
        <v>3391</v>
      </c>
      <c r="H2546" s="1">
        <f>IF(COUNTIF(G$2:G2546,G2546)=1,1,0)</f>
        <v>0</v>
      </c>
      <c r="I2546" s="1">
        <v>2</v>
      </c>
      <c r="J2546" s="1">
        <v>0</v>
      </c>
      <c r="K2546" s="1">
        <v>61.38900000000001</v>
      </c>
      <c r="L2546" s="12">
        <f>VLOOKUP(train[[#This Row],[Sub-Category]],Análisis_ABC_XYZ[[#Headers],[#Data]],4,FALSE)</f>
        <v>0.44610841445725197</v>
      </c>
    </row>
    <row r="2547" spans="1:12" x14ac:dyDescent="0.35">
      <c r="A2547" s="2">
        <v>42521</v>
      </c>
      <c r="B2547" s="1" t="s">
        <v>239</v>
      </c>
      <c r="C2547" s="1" t="s">
        <v>583</v>
      </c>
      <c r="D2547" s="1" t="s">
        <v>14</v>
      </c>
      <c r="E2547" s="1" t="s">
        <v>36</v>
      </c>
      <c r="F2547" s="18">
        <v>274.8</v>
      </c>
      <c r="G2547" t="s">
        <v>2823</v>
      </c>
      <c r="H2547" s="1">
        <f>IF(COUNTIF(G$2:G2547,G2547)=1,1,0)</f>
        <v>1</v>
      </c>
      <c r="I2547" s="1">
        <v>5</v>
      </c>
      <c r="J2547" s="1">
        <v>0</v>
      </c>
      <c r="K2547" s="1">
        <v>134.65199999999999</v>
      </c>
      <c r="L2547" s="12">
        <f>VLOOKUP(train[[#This Row],[Sub-Category]],Análisis_ABC_XYZ[[#Headers],[#Data]],4,FALSE)</f>
        <v>0.43613829632717294</v>
      </c>
    </row>
    <row r="2548" spans="1:12" x14ac:dyDescent="0.35">
      <c r="A2548" s="2">
        <v>42521</v>
      </c>
      <c r="B2548" s="1" t="s">
        <v>72</v>
      </c>
      <c r="C2548" s="1" t="s">
        <v>1097</v>
      </c>
      <c r="D2548" s="1" t="s">
        <v>14</v>
      </c>
      <c r="E2548" s="1" t="s">
        <v>36</v>
      </c>
      <c r="F2548" s="18">
        <v>173.48800000000003</v>
      </c>
      <c r="G2548" t="s">
        <v>4193</v>
      </c>
      <c r="H2548" s="1">
        <f>IF(COUNTIF(G$2:G2548,G2548)=1,1,0)</f>
        <v>1</v>
      </c>
      <c r="I2548" s="1">
        <v>7</v>
      </c>
      <c r="J2548" s="1">
        <v>0.2</v>
      </c>
      <c r="K2548" s="1">
        <v>54.214999999999982</v>
      </c>
      <c r="L2548" s="12">
        <f>VLOOKUP(train[[#This Row],[Sub-Category]],Análisis_ABC_XYZ[[#Headers],[#Data]],4,FALSE)</f>
        <v>0.43613829632717294</v>
      </c>
    </row>
    <row r="2549" spans="1:12" x14ac:dyDescent="0.35">
      <c r="A2549" s="2">
        <v>42521</v>
      </c>
      <c r="B2549" s="1" t="s">
        <v>12</v>
      </c>
      <c r="C2549" s="1" t="s">
        <v>195</v>
      </c>
      <c r="D2549" s="1" t="s">
        <v>14</v>
      </c>
      <c r="E2549" s="1" t="s">
        <v>36</v>
      </c>
      <c r="F2549" s="18">
        <v>105.52</v>
      </c>
      <c r="G2549" t="s">
        <v>4609</v>
      </c>
      <c r="H2549" s="1">
        <f>IF(COUNTIF(G$2:G2549,G2549)=1,1,0)</f>
        <v>1</v>
      </c>
      <c r="I2549" s="1">
        <v>4</v>
      </c>
      <c r="J2549" s="1">
        <v>0</v>
      </c>
      <c r="K2549" s="1">
        <v>48.539199999999994</v>
      </c>
      <c r="L2549" s="12">
        <f>VLOOKUP(train[[#This Row],[Sub-Category]],Análisis_ABC_XYZ[[#Headers],[#Data]],4,FALSE)</f>
        <v>0.43613829632717294</v>
      </c>
    </row>
    <row r="2550" spans="1:12" x14ac:dyDescent="0.35">
      <c r="A2550" s="2">
        <v>42521</v>
      </c>
      <c r="B2550" s="1" t="s">
        <v>12</v>
      </c>
      <c r="C2550" s="1" t="s">
        <v>196</v>
      </c>
      <c r="D2550" s="1" t="s">
        <v>14</v>
      </c>
      <c r="E2550" s="1" t="s">
        <v>20</v>
      </c>
      <c r="F2550" s="18">
        <v>80.88</v>
      </c>
      <c r="G2550" t="s">
        <v>4609</v>
      </c>
      <c r="H2550" s="1">
        <f>IF(COUNTIF(G$2:G2550,G2550)=1,1,0)</f>
        <v>0</v>
      </c>
      <c r="I2550" s="1">
        <v>6</v>
      </c>
      <c r="J2550" s="1">
        <v>0</v>
      </c>
      <c r="K2550" s="1">
        <v>21.028799999999997</v>
      </c>
      <c r="L2550" s="12">
        <f>VLOOKUP(train[[#This Row],[Sub-Category]],Análisis_ABC_XYZ[[#Headers],[#Data]],4,FALSE)</f>
        <v>0.44610841445725197</v>
      </c>
    </row>
    <row r="2551" spans="1:12" x14ac:dyDescent="0.35">
      <c r="A2551" s="2">
        <v>42521</v>
      </c>
      <c r="B2551" s="1" t="s">
        <v>239</v>
      </c>
      <c r="C2551" s="1" t="s">
        <v>888</v>
      </c>
      <c r="D2551" s="1" t="s">
        <v>14</v>
      </c>
      <c r="E2551" s="1" t="s">
        <v>20</v>
      </c>
      <c r="F2551" s="18">
        <v>62.18</v>
      </c>
      <c r="G2551" t="s">
        <v>2823</v>
      </c>
      <c r="H2551" s="1">
        <f>IF(COUNTIF(G$2:G2551,G2551)=1,1,0)</f>
        <v>0</v>
      </c>
      <c r="I2551" s="1">
        <v>1</v>
      </c>
      <c r="J2551" s="1">
        <v>0</v>
      </c>
      <c r="K2551" s="1">
        <v>16.788600000000002</v>
      </c>
      <c r="L2551" s="12">
        <f>VLOOKUP(train[[#This Row],[Sub-Category]],Análisis_ABC_XYZ[[#Headers],[#Data]],4,FALSE)</f>
        <v>0.44610841445725197</v>
      </c>
    </row>
    <row r="2552" spans="1:12" x14ac:dyDescent="0.35">
      <c r="A2552" s="2">
        <v>42521</v>
      </c>
      <c r="B2552" s="1" t="s">
        <v>12</v>
      </c>
      <c r="C2552" s="1" t="s">
        <v>194</v>
      </c>
      <c r="D2552" s="1" t="s">
        <v>14</v>
      </c>
      <c r="E2552" s="1" t="s">
        <v>36</v>
      </c>
      <c r="F2552" s="18">
        <v>58.379999999999995</v>
      </c>
      <c r="G2552" t="s">
        <v>4609</v>
      </c>
      <c r="H2552" s="1">
        <f>IF(COUNTIF(G$2:G2552,G2552)=1,1,0)</f>
        <v>0</v>
      </c>
      <c r="I2552" s="1">
        <v>7</v>
      </c>
      <c r="J2552" s="1">
        <v>0</v>
      </c>
      <c r="K2552" s="1">
        <v>26.270999999999994</v>
      </c>
      <c r="L2552" s="12">
        <f>VLOOKUP(train[[#This Row],[Sub-Category]],Análisis_ABC_XYZ[[#Headers],[#Data]],4,FALSE)</f>
        <v>0.43613829632717294</v>
      </c>
    </row>
    <row r="2553" spans="1:12" x14ac:dyDescent="0.35">
      <c r="A2553" s="2">
        <v>42521</v>
      </c>
      <c r="B2553" s="1" t="s">
        <v>72</v>
      </c>
      <c r="C2553" s="1" t="s">
        <v>1609</v>
      </c>
      <c r="D2553" s="1" t="s">
        <v>8</v>
      </c>
      <c r="E2553" s="1" t="s">
        <v>22</v>
      </c>
      <c r="F2553" s="18">
        <v>51.56</v>
      </c>
      <c r="G2553" t="s">
        <v>4193</v>
      </c>
      <c r="H2553" s="1">
        <f>IF(COUNTIF(G$2:G2553,G2553)=1,1,0)</f>
        <v>0</v>
      </c>
      <c r="I2553" s="1">
        <v>2</v>
      </c>
      <c r="J2553" s="1">
        <v>0.6</v>
      </c>
      <c r="K2553" s="1">
        <v>-61.872</v>
      </c>
      <c r="L2553" s="12">
        <f>VLOOKUP(train[[#This Row],[Sub-Category]],Análisis_ABC_XYZ[[#Headers],[#Data]],4,FALSE)</f>
        <v>0.4595170286641902</v>
      </c>
    </row>
    <row r="2554" spans="1:12" x14ac:dyDescent="0.35">
      <c r="A2554" s="2">
        <v>42521</v>
      </c>
      <c r="B2554" s="1" t="s">
        <v>229</v>
      </c>
      <c r="C2554" s="1" t="s">
        <v>404</v>
      </c>
      <c r="D2554" s="1" t="s">
        <v>8</v>
      </c>
      <c r="E2554" s="1" t="s">
        <v>22</v>
      </c>
      <c r="F2554" s="18">
        <v>22.200000000000003</v>
      </c>
      <c r="G2554" t="s">
        <v>2201</v>
      </c>
      <c r="H2554" s="1">
        <f>IF(COUNTIF(G$2:G2554,G2554)=1,1,0)</f>
        <v>1</v>
      </c>
      <c r="I2554" s="1">
        <v>6</v>
      </c>
      <c r="J2554" s="1">
        <v>0</v>
      </c>
      <c r="K2554" s="1">
        <v>9.1020000000000021</v>
      </c>
      <c r="L2554" s="12">
        <f>VLOOKUP(train[[#This Row],[Sub-Category]],Análisis_ABC_XYZ[[#Headers],[#Data]],4,FALSE)</f>
        <v>0.4595170286641902</v>
      </c>
    </row>
    <row r="2555" spans="1:12" x14ac:dyDescent="0.35">
      <c r="A2555" s="2">
        <v>42521</v>
      </c>
      <c r="B2555" s="1" t="s">
        <v>44</v>
      </c>
      <c r="C2555" s="1" t="s">
        <v>426</v>
      </c>
      <c r="D2555" s="1" t="s">
        <v>14</v>
      </c>
      <c r="E2555" s="1" t="s">
        <v>15</v>
      </c>
      <c r="F2555" s="18">
        <v>15.75</v>
      </c>
      <c r="G2555" t="s">
        <v>3391</v>
      </c>
      <c r="H2555" s="1">
        <f>IF(COUNTIF(G$2:G2555,G2555)=1,1,0)</f>
        <v>0</v>
      </c>
      <c r="I2555" s="1">
        <v>5</v>
      </c>
      <c r="J2555" s="1">
        <v>0</v>
      </c>
      <c r="K2555" s="1">
        <v>7.5600000000000005</v>
      </c>
      <c r="L2555" s="12">
        <f>VLOOKUP(train[[#This Row],[Sub-Category]],Análisis_ABC_XYZ[[#Headers],[#Data]],4,FALSE)</f>
        <v>0.4647369236065339</v>
      </c>
    </row>
    <row r="2556" spans="1:12" x14ac:dyDescent="0.35">
      <c r="A2556" s="2">
        <v>42521</v>
      </c>
      <c r="B2556" s="1" t="s">
        <v>34</v>
      </c>
      <c r="C2556" s="1" t="s">
        <v>1113</v>
      </c>
      <c r="D2556" s="1" t="s">
        <v>14</v>
      </c>
      <c r="E2556" s="1" t="s">
        <v>24</v>
      </c>
      <c r="F2556" s="18">
        <v>10.272000000000002</v>
      </c>
      <c r="G2556" t="s">
        <v>5115</v>
      </c>
      <c r="H2556" s="1">
        <f>IF(COUNTIF(G$2:G2556,G2556)=1,1,0)</f>
        <v>1</v>
      </c>
      <c r="I2556" s="1">
        <v>3</v>
      </c>
      <c r="J2556" s="1">
        <v>0.2</v>
      </c>
      <c r="K2556" s="1">
        <v>1.1555999999999984</v>
      </c>
      <c r="L2556" s="12">
        <f>VLOOKUP(train[[#This Row],[Sub-Category]],Análisis_ABC_XYZ[[#Headers],[#Data]],4,FALSE)</f>
        <v>0.45632477063632687</v>
      </c>
    </row>
    <row r="2557" spans="1:12" x14ac:dyDescent="0.35">
      <c r="A2557" s="2">
        <v>42521</v>
      </c>
      <c r="B2557" s="1" t="s">
        <v>239</v>
      </c>
      <c r="C2557" s="1" t="s">
        <v>1450</v>
      </c>
      <c r="D2557" s="1" t="s">
        <v>8</v>
      </c>
      <c r="E2557" s="1" t="s">
        <v>22</v>
      </c>
      <c r="F2557" s="18">
        <v>8.2799999999999994</v>
      </c>
      <c r="G2557" t="s">
        <v>2823</v>
      </c>
      <c r="H2557" s="1">
        <f>IF(COUNTIF(G$2:G2557,G2557)=1,1,0)</f>
        <v>0</v>
      </c>
      <c r="I2557" s="1">
        <v>2</v>
      </c>
      <c r="J2557" s="1">
        <v>0</v>
      </c>
      <c r="K2557" s="1">
        <v>2.9807999999999995</v>
      </c>
      <c r="L2557" s="12">
        <f>VLOOKUP(train[[#This Row],[Sub-Category]],Análisis_ABC_XYZ[[#Headers],[#Data]],4,FALSE)</f>
        <v>0.4595170286641902</v>
      </c>
    </row>
    <row r="2558" spans="1:12" x14ac:dyDescent="0.35">
      <c r="A2558" s="2">
        <v>42521</v>
      </c>
      <c r="B2558" s="1" t="s">
        <v>89</v>
      </c>
      <c r="C2558" s="1" t="s">
        <v>298</v>
      </c>
      <c r="D2558" s="1" t="s">
        <v>14</v>
      </c>
      <c r="E2558" s="1" t="s">
        <v>91</v>
      </c>
      <c r="F2558" s="18">
        <v>7.5600000000000005</v>
      </c>
      <c r="G2558" t="s">
        <v>2766</v>
      </c>
      <c r="H2558" s="1">
        <f>IF(COUNTIF(G$2:G2558,G2558)=1,1,0)</f>
        <v>1</v>
      </c>
      <c r="I2558" s="1">
        <v>6</v>
      </c>
      <c r="J2558" s="1">
        <v>0</v>
      </c>
      <c r="K2558" s="1">
        <v>0.3024</v>
      </c>
      <c r="L2558" s="12">
        <f>VLOOKUP(train[[#This Row],[Sub-Category]],Análisis_ABC_XYZ[[#Headers],[#Data]],4,FALSE)</f>
        <v>0.51168203684699509</v>
      </c>
    </row>
    <row r="2559" spans="1:12" x14ac:dyDescent="0.35">
      <c r="A2559" s="2">
        <v>42521</v>
      </c>
      <c r="B2559" s="1" t="s">
        <v>72</v>
      </c>
      <c r="C2559" s="1" t="s">
        <v>1207</v>
      </c>
      <c r="D2559" s="1" t="s">
        <v>14</v>
      </c>
      <c r="E2559" s="1" t="s">
        <v>15</v>
      </c>
      <c r="F2559" s="18">
        <v>5.9039999999999999</v>
      </c>
      <c r="G2559" t="s">
        <v>4193</v>
      </c>
      <c r="H2559" s="1">
        <f>IF(COUNTIF(G$2:G2559,G2559)=1,1,0)</f>
        <v>0</v>
      </c>
      <c r="I2559" s="1">
        <v>2</v>
      </c>
      <c r="J2559" s="1">
        <v>0.2</v>
      </c>
      <c r="K2559" s="1">
        <v>1.9925999999999999</v>
      </c>
      <c r="L2559" s="12">
        <f>VLOOKUP(train[[#This Row],[Sub-Category]],Análisis_ABC_XYZ[[#Headers],[#Data]],4,FALSE)</f>
        <v>0.4647369236065339</v>
      </c>
    </row>
    <row r="2560" spans="1:12" x14ac:dyDescent="0.35">
      <c r="A2560" s="2">
        <v>42521</v>
      </c>
      <c r="B2560" s="1" t="s">
        <v>72</v>
      </c>
      <c r="C2560" s="1" t="s">
        <v>1057</v>
      </c>
      <c r="D2560" s="1" t="s">
        <v>14</v>
      </c>
      <c r="E2560" s="1" t="s">
        <v>29</v>
      </c>
      <c r="F2560" s="18">
        <v>3.5639999999999992</v>
      </c>
      <c r="G2560" t="s">
        <v>4193</v>
      </c>
      <c r="H2560" s="1">
        <f>IF(COUNTIF(G$2:G2560,G2560)=1,1,0)</f>
        <v>0</v>
      </c>
      <c r="I2560" s="1">
        <v>3</v>
      </c>
      <c r="J2560" s="1">
        <v>0.8</v>
      </c>
      <c r="K2560" s="1">
        <v>-6.2370000000000019</v>
      </c>
      <c r="L2560" s="12">
        <f>VLOOKUP(train[[#This Row],[Sub-Category]],Análisis_ABC_XYZ[[#Headers],[#Data]],4,FALSE)</f>
        <v>0.46881743173671325</v>
      </c>
    </row>
    <row r="2561" spans="1:12" x14ac:dyDescent="0.35">
      <c r="A2561" s="2">
        <v>42522</v>
      </c>
      <c r="B2561" s="1" t="s">
        <v>79</v>
      </c>
      <c r="C2561" s="1" t="s">
        <v>1147</v>
      </c>
      <c r="D2561" s="1" t="s">
        <v>14</v>
      </c>
      <c r="E2561" s="1" t="s">
        <v>29</v>
      </c>
      <c r="F2561" s="18">
        <v>403.68</v>
      </c>
      <c r="G2561" t="s">
        <v>2448</v>
      </c>
      <c r="H2561" s="1">
        <f>IF(COUNTIF(G$2:G2561,G2561)=1,1,0)</f>
        <v>1</v>
      </c>
      <c r="I2561" s="1">
        <v>6</v>
      </c>
      <c r="J2561" s="1">
        <v>0</v>
      </c>
      <c r="K2561" s="1">
        <v>181.65599999999998</v>
      </c>
      <c r="L2561" s="12">
        <f>VLOOKUP(train[[#This Row],[Sub-Category]],Análisis_ABC_XYZ[[#Headers],[#Data]],4,FALSE)</f>
        <v>0.46881743173671325</v>
      </c>
    </row>
    <row r="2562" spans="1:12" x14ac:dyDescent="0.35">
      <c r="A2562" s="2">
        <v>42522</v>
      </c>
      <c r="B2562" s="1" t="s">
        <v>79</v>
      </c>
      <c r="C2562" s="1" t="s">
        <v>1573</v>
      </c>
      <c r="D2562" s="1" t="s">
        <v>26</v>
      </c>
      <c r="E2562" s="1" t="s">
        <v>27</v>
      </c>
      <c r="F2562" s="18">
        <v>299.98</v>
      </c>
      <c r="G2562" t="s">
        <v>2448</v>
      </c>
      <c r="H2562" s="1">
        <f>IF(COUNTIF(G$2:G2562,G2562)=1,1,0)</f>
        <v>0</v>
      </c>
      <c r="I2562" s="1">
        <v>2</v>
      </c>
      <c r="J2562" s="1">
        <v>0</v>
      </c>
      <c r="K2562" s="1">
        <v>83.994400000000013</v>
      </c>
      <c r="L2562" s="12">
        <f>VLOOKUP(train[[#This Row],[Sub-Category]],Análisis_ABC_XYZ[[#Headers],[#Data]],4,FALSE)</f>
        <v>0.41105220110552465</v>
      </c>
    </row>
    <row r="2563" spans="1:12" x14ac:dyDescent="0.35">
      <c r="A2563" s="2">
        <v>42522</v>
      </c>
      <c r="B2563" s="1" t="s">
        <v>39</v>
      </c>
      <c r="C2563" s="1" t="s">
        <v>1682</v>
      </c>
      <c r="D2563" s="1" t="s">
        <v>14</v>
      </c>
      <c r="E2563" s="1" t="s">
        <v>36</v>
      </c>
      <c r="F2563" s="18">
        <v>42.24</v>
      </c>
      <c r="G2563" t="s">
        <v>4345</v>
      </c>
      <c r="H2563" s="1">
        <f>IF(COUNTIF(G$2:G2563,G2563)=1,1,0)</f>
        <v>1</v>
      </c>
      <c r="I2563" s="1">
        <v>10</v>
      </c>
      <c r="J2563" s="1">
        <v>0.2</v>
      </c>
      <c r="K2563" s="1">
        <v>13.199999999999998</v>
      </c>
      <c r="L2563" s="12">
        <f>VLOOKUP(train[[#This Row],[Sub-Category]],Análisis_ABC_XYZ[[#Headers],[#Data]],4,FALSE)</f>
        <v>0.43613829632717294</v>
      </c>
    </row>
    <row r="2564" spans="1:12" x14ac:dyDescent="0.35">
      <c r="A2564" s="2">
        <v>42522</v>
      </c>
      <c r="B2564" s="1" t="s">
        <v>79</v>
      </c>
      <c r="C2564" s="1" t="s">
        <v>1087</v>
      </c>
      <c r="D2564" s="1" t="s">
        <v>26</v>
      </c>
      <c r="E2564" s="1" t="s">
        <v>27</v>
      </c>
      <c r="F2564" s="18">
        <v>41.9</v>
      </c>
      <c r="G2564" t="s">
        <v>2448</v>
      </c>
      <c r="H2564" s="1">
        <f>IF(COUNTIF(G$2:G2564,G2564)=1,1,0)</f>
        <v>0</v>
      </c>
      <c r="I2564" s="1">
        <v>2</v>
      </c>
      <c r="J2564" s="1">
        <v>0</v>
      </c>
      <c r="K2564" s="1">
        <v>11.731999999999999</v>
      </c>
      <c r="L2564" s="12">
        <f>VLOOKUP(train[[#This Row],[Sub-Category]],Análisis_ABC_XYZ[[#Headers],[#Data]],4,FALSE)</f>
        <v>0.41105220110552465</v>
      </c>
    </row>
    <row r="2565" spans="1:12" x14ac:dyDescent="0.35">
      <c r="A2565" s="2">
        <v>42522</v>
      </c>
      <c r="B2565" s="1" t="s">
        <v>79</v>
      </c>
      <c r="C2565" s="1" t="s">
        <v>1795</v>
      </c>
      <c r="D2565" s="1" t="s">
        <v>14</v>
      </c>
      <c r="E2565" s="1" t="s">
        <v>15</v>
      </c>
      <c r="F2565" s="18">
        <v>28.91</v>
      </c>
      <c r="G2565" t="s">
        <v>2448</v>
      </c>
      <c r="H2565" s="1">
        <f>IF(COUNTIF(G$2:G2565,G2565)=1,1,0)</f>
        <v>0</v>
      </c>
      <c r="I2565" s="1">
        <v>7</v>
      </c>
      <c r="J2565" s="1">
        <v>0</v>
      </c>
      <c r="K2565" s="1">
        <v>13.2986</v>
      </c>
      <c r="L2565" s="12">
        <f>VLOOKUP(train[[#This Row],[Sub-Category]],Análisis_ABC_XYZ[[#Headers],[#Data]],4,FALSE)</f>
        <v>0.4647369236065339</v>
      </c>
    </row>
    <row r="2566" spans="1:12" x14ac:dyDescent="0.35">
      <c r="A2566" s="2">
        <v>42522</v>
      </c>
      <c r="B2566" s="1" t="s">
        <v>12</v>
      </c>
      <c r="C2566" s="1" t="s">
        <v>1084</v>
      </c>
      <c r="D2566" s="1" t="s">
        <v>14</v>
      </c>
      <c r="E2566" s="1" t="s">
        <v>36</v>
      </c>
      <c r="F2566" s="18">
        <v>11.76</v>
      </c>
      <c r="G2566" t="s">
        <v>3089</v>
      </c>
      <c r="H2566" s="1">
        <f>IF(COUNTIF(G$2:G2566,G2566)=1,1,0)</f>
        <v>1</v>
      </c>
      <c r="I2566" s="1">
        <v>2</v>
      </c>
      <c r="J2566" s="1">
        <v>0</v>
      </c>
      <c r="K2566" s="1">
        <v>5.7623999999999995</v>
      </c>
      <c r="L2566" s="12">
        <f>VLOOKUP(train[[#This Row],[Sub-Category]],Análisis_ABC_XYZ[[#Headers],[#Data]],4,FALSE)</f>
        <v>0.43613829632717294</v>
      </c>
    </row>
    <row r="2567" spans="1:12" x14ac:dyDescent="0.35">
      <c r="A2567" s="2">
        <v>42522</v>
      </c>
      <c r="B2567" s="1" t="s">
        <v>39</v>
      </c>
      <c r="C2567" s="1" t="s">
        <v>230</v>
      </c>
      <c r="D2567" s="1" t="s">
        <v>14</v>
      </c>
      <c r="E2567" s="1" t="s">
        <v>29</v>
      </c>
      <c r="F2567" s="18">
        <v>5.7279999999999989</v>
      </c>
      <c r="G2567" t="s">
        <v>4345</v>
      </c>
      <c r="H2567" s="1">
        <f>IF(COUNTIF(G$2:G2567,G2567)=1,1,0)</f>
        <v>0</v>
      </c>
      <c r="I2567" s="1">
        <v>8</v>
      </c>
      <c r="J2567" s="1">
        <v>0.8</v>
      </c>
      <c r="K2567" s="1">
        <v>-9.1648000000000032</v>
      </c>
      <c r="L2567" s="12">
        <f>VLOOKUP(train[[#This Row],[Sub-Category]],Análisis_ABC_XYZ[[#Headers],[#Data]],4,FALSE)</f>
        <v>0.46881743173671325</v>
      </c>
    </row>
    <row r="2568" spans="1:12" x14ac:dyDescent="0.35">
      <c r="A2568" s="2">
        <v>42525</v>
      </c>
      <c r="B2568" s="1" t="s">
        <v>12</v>
      </c>
      <c r="C2568" s="1" t="s">
        <v>1811</v>
      </c>
      <c r="D2568" s="1" t="s">
        <v>26</v>
      </c>
      <c r="E2568" s="1" t="s">
        <v>56</v>
      </c>
      <c r="F2568" s="18">
        <v>989.97</v>
      </c>
      <c r="G2568" t="s">
        <v>5274</v>
      </c>
      <c r="H2568" s="1">
        <f>IF(COUNTIF(G$2:G2568,G2568)=1,1,0)</f>
        <v>1</v>
      </c>
      <c r="I2568" s="1">
        <v>3</v>
      </c>
      <c r="J2568" s="1">
        <v>0</v>
      </c>
      <c r="K2568" s="1">
        <v>395.98800000000006</v>
      </c>
      <c r="L2568" s="12">
        <f>VLOOKUP(train[[#This Row],[Sub-Category]],Análisis_ABC_XYZ[[#Headers],[#Data]],4,FALSE)</f>
        <v>0.52062335344040378</v>
      </c>
    </row>
    <row r="2569" spans="1:12" x14ac:dyDescent="0.35">
      <c r="A2569" s="2">
        <v>42525</v>
      </c>
      <c r="B2569" s="1" t="s">
        <v>12</v>
      </c>
      <c r="C2569" s="1" t="s">
        <v>1652</v>
      </c>
      <c r="D2569" s="1" t="s">
        <v>26</v>
      </c>
      <c r="E2569" s="1" t="s">
        <v>56</v>
      </c>
      <c r="F2569" s="18">
        <v>119.98</v>
      </c>
      <c r="G2569" t="s">
        <v>5274</v>
      </c>
      <c r="H2569" s="1">
        <f>IF(COUNTIF(G$2:G2569,G2569)=1,1,0)</f>
        <v>0</v>
      </c>
      <c r="I2569" s="1">
        <v>2</v>
      </c>
      <c r="J2569" s="1">
        <v>0</v>
      </c>
      <c r="K2569" s="1">
        <v>35.994</v>
      </c>
      <c r="L2569" s="12">
        <f>VLOOKUP(train[[#This Row],[Sub-Category]],Análisis_ABC_XYZ[[#Headers],[#Data]],4,FALSE)</f>
        <v>0.52062335344040378</v>
      </c>
    </row>
    <row r="2570" spans="1:12" x14ac:dyDescent="0.35">
      <c r="A2570" s="2">
        <v>42525</v>
      </c>
      <c r="B2570" s="1" t="s">
        <v>89</v>
      </c>
      <c r="C2570" s="1" t="s">
        <v>1602</v>
      </c>
      <c r="D2570" s="1" t="s">
        <v>8</v>
      </c>
      <c r="E2570" s="1" t="s">
        <v>22</v>
      </c>
      <c r="F2570" s="18">
        <v>35.28</v>
      </c>
      <c r="G2570" t="s">
        <v>4039</v>
      </c>
      <c r="H2570" s="1">
        <f>IF(COUNTIF(G$2:G2570,G2570)=1,1,0)</f>
        <v>1</v>
      </c>
      <c r="I2570" s="1">
        <v>3</v>
      </c>
      <c r="J2570" s="1">
        <v>0</v>
      </c>
      <c r="K2570" s="1">
        <v>11.995199999999997</v>
      </c>
      <c r="L2570" s="12">
        <f>VLOOKUP(train[[#This Row],[Sub-Category]],Análisis_ABC_XYZ[[#Headers],[#Data]],4,FALSE)</f>
        <v>0.4595170286641902</v>
      </c>
    </row>
    <row r="2571" spans="1:12" x14ac:dyDescent="0.35">
      <c r="A2571" s="2">
        <v>42525</v>
      </c>
      <c r="B2571" s="1" t="s">
        <v>89</v>
      </c>
      <c r="C2571" s="1" t="s">
        <v>285</v>
      </c>
      <c r="D2571" s="1" t="s">
        <v>14</v>
      </c>
      <c r="E2571" s="1" t="s">
        <v>36</v>
      </c>
      <c r="F2571" s="18">
        <v>30.44</v>
      </c>
      <c r="G2571" t="s">
        <v>4039</v>
      </c>
      <c r="H2571" s="1">
        <f>IF(COUNTIF(G$2:G2571,G2571)=1,1,0)</f>
        <v>0</v>
      </c>
      <c r="I2571" s="1">
        <v>4</v>
      </c>
      <c r="J2571" s="1">
        <v>0</v>
      </c>
      <c r="K2571" s="1">
        <v>14.306799999999999</v>
      </c>
      <c r="L2571" s="12">
        <f>VLOOKUP(train[[#This Row],[Sub-Category]],Análisis_ABC_XYZ[[#Headers],[#Data]],4,FALSE)</f>
        <v>0.43613829632717294</v>
      </c>
    </row>
    <row r="2572" spans="1:12" x14ac:dyDescent="0.35">
      <c r="A2572" s="2">
        <v>42525</v>
      </c>
      <c r="B2572" s="1" t="s">
        <v>37</v>
      </c>
      <c r="C2572" s="1" t="s">
        <v>237</v>
      </c>
      <c r="D2572" s="1" t="s">
        <v>14</v>
      </c>
      <c r="E2572" s="1" t="s">
        <v>24</v>
      </c>
      <c r="F2572" s="18">
        <v>9.26</v>
      </c>
      <c r="G2572" t="s">
        <v>2758</v>
      </c>
      <c r="H2572" s="1">
        <f>IF(COUNTIF(G$2:G2572,G2572)=1,1,0)</f>
        <v>1</v>
      </c>
      <c r="I2572" s="1">
        <v>2</v>
      </c>
      <c r="J2572" s="1">
        <v>0</v>
      </c>
      <c r="K2572" s="1">
        <v>3.0557999999999996</v>
      </c>
      <c r="L2572" s="12">
        <f>VLOOKUP(train[[#This Row],[Sub-Category]],Análisis_ABC_XYZ[[#Headers],[#Data]],4,FALSE)</f>
        <v>0.45632477063632687</v>
      </c>
    </row>
    <row r="2573" spans="1:12" x14ac:dyDescent="0.35">
      <c r="A2573" s="2">
        <v>42525</v>
      </c>
      <c r="B2573" s="1" t="s">
        <v>37</v>
      </c>
      <c r="C2573" s="1" t="s">
        <v>1207</v>
      </c>
      <c r="D2573" s="1" t="s">
        <v>14</v>
      </c>
      <c r="E2573" s="1" t="s">
        <v>15</v>
      </c>
      <c r="F2573" s="18">
        <v>7.38</v>
      </c>
      <c r="G2573" t="s">
        <v>2758</v>
      </c>
      <c r="H2573" s="1">
        <f>IF(COUNTIF(G$2:G2573,G2573)=1,1,0)</f>
        <v>0</v>
      </c>
      <c r="I2573" s="1">
        <v>2</v>
      </c>
      <c r="J2573" s="1">
        <v>0</v>
      </c>
      <c r="K2573" s="1">
        <v>3.4685999999999999</v>
      </c>
      <c r="L2573" s="12">
        <f>VLOOKUP(train[[#This Row],[Sub-Category]],Análisis_ABC_XYZ[[#Headers],[#Data]],4,FALSE)</f>
        <v>0.4647369236065339</v>
      </c>
    </row>
    <row r="2574" spans="1:12" x14ac:dyDescent="0.35">
      <c r="A2574" s="2">
        <v>42526</v>
      </c>
      <c r="B2574" s="1" t="s">
        <v>89</v>
      </c>
      <c r="C2574" s="1" t="s">
        <v>563</v>
      </c>
      <c r="D2574" s="1" t="s">
        <v>8</v>
      </c>
      <c r="E2574" s="1" t="s">
        <v>11</v>
      </c>
      <c r="F2574" s="18">
        <v>1522.6379999999999</v>
      </c>
      <c r="G2574" t="s">
        <v>6846</v>
      </c>
      <c r="H2574" s="1">
        <f>IF(COUNTIF(G$2:G2574,G2574)=1,1,0)</f>
        <v>1</v>
      </c>
      <c r="I2574" s="1">
        <v>9</v>
      </c>
      <c r="J2574" s="1">
        <v>0.1</v>
      </c>
      <c r="K2574" s="1">
        <v>169.18200000000004</v>
      </c>
      <c r="L2574" s="12">
        <f>VLOOKUP(train[[#This Row],[Sub-Category]],Análisis_ABC_XYZ[[#Headers],[#Data]],4,FALSE)</f>
        <v>0.46529189879902266</v>
      </c>
    </row>
    <row r="2575" spans="1:12" x14ac:dyDescent="0.35">
      <c r="A2575" s="2">
        <v>42526</v>
      </c>
      <c r="B2575" s="1" t="s">
        <v>186</v>
      </c>
      <c r="C2575" s="1" t="s">
        <v>1225</v>
      </c>
      <c r="D2575" s="1" t="s">
        <v>14</v>
      </c>
      <c r="E2575" s="1" t="s">
        <v>36</v>
      </c>
      <c r="F2575" s="18">
        <v>10.56</v>
      </c>
      <c r="G2575" t="s">
        <v>2992</v>
      </c>
      <c r="H2575" s="1">
        <f>IF(COUNTIF(G$2:G2575,G2575)=1,1,0)</f>
        <v>1</v>
      </c>
      <c r="I2575" s="1">
        <v>2</v>
      </c>
      <c r="J2575" s="1">
        <v>0</v>
      </c>
      <c r="K2575" s="1">
        <v>4.7519999999999998</v>
      </c>
      <c r="L2575" s="12">
        <f>VLOOKUP(train[[#This Row],[Sub-Category]],Análisis_ABC_XYZ[[#Headers],[#Data]],4,FALSE)</f>
        <v>0.43613829632717294</v>
      </c>
    </row>
    <row r="2576" spans="1:12" x14ac:dyDescent="0.35">
      <c r="A2576" s="2">
        <v>42528</v>
      </c>
      <c r="B2576" s="1" t="s">
        <v>52</v>
      </c>
      <c r="C2576" s="1" t="s">
        <v>1625</v>
      </c>
      <c r="D2576" s="1" t="s">
        <v>14</v>
      </c>
      <c r="E2576" s="1" t="s">
        <v>36</v>
      </c>
      <c r="F2576" s="18">
        <v>25.920000000000005</v>
      </c>
      <c r="G2576" t="s">
        <v>3872</v>
      </c>
      <c r="H2576" s="1">
        <f>IF(COUNTIF(G$2:G2576,G2576)=1,1,0)</f>
        <v>1</v>
      </c>
      <c r="I2576" s="1">
        <v>5</v>
      </c>
      <c r="J2576" s="1">
        <v>0.2</v>
      </c>
      <c r="K2576" s="1">
        <v>9.0719999999999992</v>
      </c>
      <c r="L2576" s="12">
        <f>VLOOKUP(train[[#This Row],[Sub-Category]],Análisis_ABC_XYZ[[#Headers],[#Data]],4,FALSE)</f>
        <v>0.43613829632717294</v>
      </c>
    </row>
    <row r="2577" spans="1:12" x14ac:dyDescent="0.35">
      <c r="A2577" s="2">
        <v>42528</v>
      </c>
      <c r="B2577" s="1" t="s">
        <v>52</v>
      </c>
      <c r="C2577" s="1" t="s">
        <v>852</v>
      </c>
      <c r="D2577" s="1" t="s">
        <v>14</v>
      </c>
      <c r="E2577" s="1" t="s">
        <v>29</v>
      </c>
      <c r="F2577" s="18">
        <v>18.312000000000001</v>
      </c>
      <c r="G2577" t="s">
        <v>3872</v>
      </c>
      <c r="H2577" s="1">
        <f>IF(COUNTIF(G$2:G2577,G2577)=1,1,0)</f>
        <v>0</v>
      </c>
      <c r="I2577" s="1">
        <v>4</v>
      </c>
      <c r="J2577" s="1">
        <v>0.7</v>
      </c>
      <c r="K2577" s="1">
        <v>-12.207999999999995</v>
      </c>
      <c r="L2577" s="12">
        <f>VLOOKUP(train[[#This Row],[Sub-Category]],Análisis_ABC_XYZ[[#Headers],[#Data]],4,FALSE)</f>
        <v>0.46881743173671325</v>
      </c>
    </row>
    <row r="2578" spans="1:12" x14ac:dyDescent="0.35">
      <c r="A2578" s="2">
        <v>42528</v>
      </c>
      <c r="B2578" s="1" t="s">
        <v>52</v>
      </c>
      <c r="C2578" s="1" t="s">
        <v>1483</v>
      </c>
      <c r="D2578" s="1" t="s">
        <v>14</v>
      </c>
      <c r="E2578" s="1" t="s">
        <v>24</v>
      </c>
      <c r="F2578" s="18">
        <v>8.016</v>
      </c>
      <c r="G2578" t="s">
        <v>3872</v>
      </c>
      <c r="H2578" s="1">
        <f>IF(COUNTIF(G$2:G2578,G2578)=1,1,0)</f>
        <v>0</v>
      </c>
      <c r="I2578" s="1">
        <v>3</v>
      </c>
      <c r="J2578" s="1">
        <v>0.2</v>
      </c>
      <c r="K2578" s="1">
        <v>1.0019999999999993</v>
      </c>
      <c r="L2578" s="12">
        <f>VLOOKUP(train[[#This Row],[Sub-Category]],Análisis_ABC_XYZ[[#Headers],[#Data]],4,FALSE)</f>
        <v>0.45632477063632687</v>
      </c>
    </row>
    <row r="2579" spans="1:12" x14ac:dyDescent="0.35">
      <c r="A2579" s="2">
        <v>42528</v>
      </c>
      <c r="B2579" s="1" t="s">
        <v>12</v>
      </c>
      <c r="C2579" s="1" t="s">
        <v>684</v>
      </c>
      <c r="D2579" s="1" t="s">
        <v>14</v>
      </c>
      <c r="E2579" s="1" t="s">
        <v>29</v>
      </c>
      <c r="F2579" s="18">
        <v>7.52</v>
      </c>
      <c r="G2579" t="s">
        <v>2761</v>
      </c>
      <c r="H2579" s="1">
        <f>IF(COUNTIF(G$2:G2579,G2579)=1,1,0)</f>
        <v>1</v>
      </c>
      <c r="I2579" s="1">
        <v>5</v>
      </c>
      <c r="J2579" s="1">
        <v>0.2</v>
      </c>
      <c r="K2579" s="1">
        <v>2.6319999999999997</v>
      </c>
      <c r="L2579" s="12">
        <f>VLOOKUP(train[[#This Row],[Sub-Category]],Análisis_ABC_XYZ[[#Headers],[#Data]],4,FALSE)</f>
        <v>0.46881743173671325</v>
      </c>
    </row>
    <row r="2580" spans="1:12" x14ac:dyDescent="0.35">
      <c r="A2580" s="2">
        <v>42529</v>
      </c>
      <c r="B2580" s="1" t="s">
        <v>16</v>
      </c>
      <c r="C2580" s="1" t="s">
        <v>831</v>
      </c>
      <c r="D2580" s="1" t="s">
        <v>14</v>
      </c>
      <c r="E2580" s="1" t="s">
        <v>20</v>
      </c>
      <c r="F2580" s="18">
        <v>516.96</v>
      </c>
      <c r="G2580" t="s">
        <v>6892</v>
      </c>
      <c r="H2580" s="1">
        <f>IF(COUNTIF(G$2:G2580,G2580)=1,1,0)</f>
        <v>1</v>
      </c>
      <c r="I2580" s="1">
        <v>4</v>
      </c>
      <c r="J2580" s="1">
        <v>0.2</v>
      </c>
      <c r="K2580" s="1">
        <v>-6.4619999999999891</v>
      </c>
      <c r="L2580" s="12">
        <f>VLOOKUP(train[[#This Row],[Sub-Category]],Análisis_ABC_XYZ[[#Headers],[#Data]],4,FALSE)</f>
        <v>0.44610841445725197</v>
      </c>
    </row>
    <row r="2581" spans="1:12" x14ac:dyDescent="0.35">
      <c r="A2581" s="2">
        <v>42529</v>
      </c>
      <c r="B2581" s="1" t="s">
        <v>72</v>
      </c>
      <c r="C2581" s="1" t="s">
        <v>1501</v>
      </c>
      <c r="D2581" s="1" t="s">
        <v>26</v>
      </c>
      <c r="E2581" s="1" t="s">
        <v>56</v>
      </c>
      <c r="F2581" s="18">
        <v>2.3760000000000003</v>
      </c>
      <c r="G2581" s="1" t="s">
        <v>3787</v>
      </c>
      <c r="H2581" s="1">
        <f>IF(COUNTIF(G$2:G2581,G2581)=1,1,0)</f>
        <v>1</v>
      </c>
      <c r="I2581" s="1">
        <v>3</v>
      </c>
      <c r="J2581" s="1">
        <v>0.2</v>
      </c>
      <c r="K2581" s="1">
        <v>0.74249999999999994</v>
      </c>
      <c r="L2581" s="12">
        <f>VLOOKUP(train[[#This Row],[Sub-Category]],Análisis_ABC_XYZ[[#Headers],[#Data]],4,FALSE)</f>
        <v>0.52062335344040378</v>
      </c>
    </row>
    <row r="2582" spans="1:12" x14ac:dyDescent="0.35">
      <c r="A2582" s="2">
        <v>42529</v>
      </c>
      <c r="B2582" s="1" t="s">
        <v>16</v>
      </c>
      <c r="C2582" s="1" t="s">
        <v>1394</v>
      </c>
      <c r="D2582" s="1" t="s">
        <v>14</v>
      </c>
      <c r="E2582" s="1" t="s">
        <v>36</v>
      </c>
      <c r="F2582" s="18">
        <v>173.48800000000003</v>
      </c>
      <c r="G2582" t="s">
        <v>6892</v>
      </c>
      <c r="H2582" s="1">
        <f>IF(COUNTIF(G$2:G2582,G2582)=1,1,0)</f>
        <v>0</v>
      </c>
      <c r="I2582" s="1">
        <v>7</v>
      </c>
      <c r="J2582" s="1">
        <v>0.2</v>
      </c>
      <c r="K2582" s="1">
        <v>54.214999999999982</v>
      </c>
      <c r="L2582" s="12">
        <f>VLOOKUP(train[[#This Row],[Sub-Category]],Análisis_ABC_XYZ[[#Headers],[#Data]],4,FALSE)</f>
        <v>0.43613829632717294</v>
      </c>
    </row>
    <row r="2583" spans="1:12" x14ac:dyDescent="0.35">
      <c r="A2583" s="2">
        <v>42529</v>
      </c>
      <c r="B2583" s="1" t="s">
        <v>16</v>
      </c>
      <c r="C2583" s="1" t="s">
        <v>1506</v>
      </c>
      <c r="D2583" s="1" t="s">
        <v>8</v>
      </c>
      <c r="E2583" s="1" t="s">
        <v>22</v>
      </c>
      <c r="F2583" s="18">
        <v>173.208</v>
      </c>
      <c r="G2583" t="s">
        <v>6892</v>
      </c>
      <c r="H2583" s="1">
        <f>IF(COUNTIF(G$2:G2583,G2583)=1,1,0)</f>
        <v>0</v>
      </c>
      <c r="I2583" s="1">
        <v>7</v>
      </c>
      <c r="J2583" s="1">
        <v>0.2</v>
      </c>
      <c r="K2583" s="1">
        <v>45.467100000000009</v>
      </c>
      <c r="L2583" s="12">
        <f>VLOOKUP(train[[#This Row],[Sub-Category]],Análisis_ABC_XYZ[[#Headers],[#Data]],4,FALSE)</f>
        <v>0.4595170286641902</v>
      </c>
    </row>
    <row r="2584" spans="1:12" x14ac:dyDescent="0.35">
      <c r="A2584" s="2">
        <v>42529</v>
      </c>
      <c r="B2584" s="1" t="s">
        <v>72</v>
      </c>
      <c r="C2584" s="1" t="s">
        <v>914</v>
      </c>
      <c r="D2584" s="1" t="s">
        <v>14</v>
      </c>
      <c r="E2584" s="1" t="s">
        <v>31</v>
      </c>
      <c r="F2584" s="18">
        <v>143.12799999999996</v>
      </c>
      <c r="G2584" t="s">
        <v>3787</v>
      </c>
      <c r="H2584" s="1">
        <f>IF(COUNTIF(G$2:G2584,G2584)=1,1,0)</f>
        <v>0</v>
      </c>
      <c r="I2584" s="1">
        <v>2</v>
      </c>
      <c r="J2584" s="1">
        <v>0.8</v>
      </c>
      <c r="K2584" s="1">
        <v>-393.60200000000009</v>
      </c>
      <c r="L2584" s="12">
        <f>VLOOKUP(train[[#This Row],[Sub-Category]],Análisis_ABC_XYZ[[#Headers],[#Data]],4,FALSE)</f>
        <v>0.49507917887403441</v>
      </c>
    </row>
    <row r="2585" spans="1:12" x14ac:dyDescent="0.35">
      <c r="A2585" s="2">
        <v>42529</v>
      </c>
      <c r="B2585" s="1" t="s">
        <v>16</v>
      </c>
      <c r="C2585" s="1" t="s">
        <v>1810</v>
      </c>
      <c r="D2585" s="1" t="s">
        <v>14</v>
      </c>
      <c r="E2585" s="1" t="s">
        <v>36</v>
      </c>
      <c r="F2585" s="18">
        <v>42.24</v>
      </c>
      <c r="G2585" t="s">
        <v>6892</v>
      </c>
      <c r="H2585" s="1">
        <f>IF(COUNTIF(G$2:G2585,G2585)=1,1,0)</f>
        <v>0</v>
      </c>
      <c r="I2585" s="1">
        <v>10</v>
      </c>
      <c r="J2585" s="1">
        <v>0.2</v>
      </c>
      <c r="K2585" s="1">
        <v>13.199999999999998</v>
      </c>
      <c r="L2585" s="12">
        <f>VLOOKUP(train[[#This Row],[Sub-Category]],Análisis_ABC_XYZ[[#Headers],[#Data]],4,FALSE)</f>
        <v>0.43613829632717294</v>
      </c>
    </row>
    <row r="2586" spans="1:12" x14ac:dyDescent="0.35">
      <c r="A2586" s="2">
        <v>42529</v>
      </c>
      <c r="B2586" s="1" t="s">
        <v>16</v>
      </c>
      <c r="C2586" s="1" t="s">
        <v>535</v>
      </c>
      <c r="D2586" s="1" t="s">
        <v>14</v>
      </c>
      <c r="E2586" s="1" t="s">
        <v>29</v>
      </c>
      <c r="F2586" s="18">
        <v>18.264000000000003</v>
      </c>
      <c r="G2586" t="s">
        <v>6892</v>
      </c>
      <c r="H2586" s="1">
        <f>IF(COUNTIF(G$2:G2586,G2586)=1,1,0)</f>
        <v>0</v>
      </c>
      <c r="I2586" s="1">
        <v>2</v>
      </c>
      <c r="J2586" s="1">
        <v>0.7</v>
      </c>
      <c r="K2586" s="1">
        <v>-13.393599999999999</v>
      </c>
      <c r="L2586" s="12">
        <f>VLOOKUP(train[[#This Row],[Sub-Category]],Análisis_ABC_XYZ[[#Headers],[#Data]],4,FALSE)</f>
        <v>0.46881743173671325</v>
      </c>
    </row>
    <row r="2587" spans="1:12" x14ac:dyDescent="0.35">
      <c r="A2587" s="2">
        <v>42529</v>
      </c>
      <c r="B2587" s="1" t="s">
        <v>16</v>
      </c>
      <c r="C2587" s="1" t="s">
        <v>1622</v>
      </c>
      <c r="D2587" s="1" t="s">
        <v>14</v>
      </c>
      <c r="E2587" s="1" t="s">
        <v>15</v>
      </c>
      <c r="F2587" s="18">
        <v>9</v>
      </c>
      <c r="G2587" t="s">
        <v>6892</v>
      </c>
      <c r="H2587" s="1">
        <f>IF(COUNTIF(G$2:G2587,G2587)=1,1,0)</f>
        <v>0</v>
      </c>
      <c r="I2587" s="1">
        <v>3</v>
      </c>
      <c r="J2587" s="1">
        <v>0.2</v>
      </c>
      <c r="K2587" s="1">
        <v>3.1499999999999995</v>
      </c>
      <c r="L2587" s="12">
        <f>VLOOKUP(train[[#This Row],[Sub-Category]],Análisis_ABC_XYZ[[#Headers],[#Data]],4,FALSE)</f>
        <v>0.4647369236065339</v>
      </c>
    </row>
    <row r="2588" spans="1:12" x14ac:dyDescent="0.35">
      <c r="A2588" s="2">
        <v>42529</v>
      </c>
      <c r="B2588" s="1" t="s">
        <v>16</v>
      </c>
      <c r="C2588" s="1" t="s">
        <v>512</v>
      </c>
      <c r="D2588" s="1" t="s">
        <v>14</v>
      </c>
      <c r="E2588" s="1" t="s">
        <v>24</v>
      </c>
      <c r="F2588" s="18">
        <v>4.4479999999999995</v>
      </c>
      <c r="G2588" t="s">
        <v>6892</v>
      </c>
      <c r="H2588" s="1">
        <f>IF(COUNTIF(G$2:G2588,G2588)=1,1,0)</f>
        <v>0</v>
      </c>
      <c r="I2588" s="1">
        <v>2</v>
      </c>
      <c r="J2588" s="1">
        <v>0.2</v>
      </c>
      <c r="K2588" s="1">
        <v>0.3335999999999999</v>
      </c>
      <c r="L2588" s="12">
        <f>VLOOKUP(train[[#This Row],[Sub-Category]],Análisis_ABC_XYZ[[#Headers],[#Data]],4,FALSE)</f>
        <v>0.45632477063632687</v>
      </c>
    </row>
    <row r="2589" spans="1:12" x14ac:dyDescent="0.35">
      <c r="A2589" s="2">
        <v>42530</v>
      </c>
      <c r="B2589" s="1" t="s">
        <v>1549</v>
      </c>
      <c r="C2589" s="1" t="s">
        <v>1813</v>
      </c>
      <c r="D2589" s="1" t="s">
        <v>8</v>
      </c>
      <c r="E2589" s="1" t="s">
        <v>22</v>
      </c>
      <c r="F2589" s="18">
        <v>355.36</v>
      </c>
      <c r="G2589" t="s">
        <v>5949</v>
      </c>
      <c r="H2589" s="1">
        <f>IF(COUNTIF(G$2:G2589,G2589)=1,1,0)</f>
        <v>1</v>
      </c>
      <c r="I2589" s="1">
        <v>4</v>
      </c>
      <c r="J2589" s="1">
        <v>0</v>
      </c>
      <c r="K2589" s="1">
        <v>92.393599999999992</v>
      </c>
      <c r="L2589" s="12">
        <f>VLOOKUP(train[[#This Row],[Sub-Category]],Análisis_ABC_XYZ[[#Headers],[#Data]],4,FALSE)</f>
        <v>0.4595170286641902</v>
      </c>
    </row>
    <row r="2590" spans="1:12" x14ac:dyDescent="0.35">
      <c r="A2590" s="2">
        <v>42530</v>
      </c>
      <c r="B2590" s="1" t="s">
        <v>16</v>
      </c>
      <c r="C2590" s="1" t="s">
        <v>1773</v>
      </c>
      <c r="D2590" s="1" t="s">
        <v>26</v>
      </c>
      <c r="E2590" s="1" t="s">
        <v>56</v>
      </c>
      <c r="F2590" s="18">
        <v>72.599999999999994</v>
      </c>
      <c r="G2590" t="s">
        <v>2670</v>
      </c>
      <c r="H2590" s="1">
        <f>IF(COUNTIF(G$2:G2590,G2590)=1,1,0)</f>
        <v>1</v>
      </c>
      <c r="I2590" s="1">
        <v>5</v>
      </c>
      <c r="J2590" s="1">
        <v>0.2</v>
      </c>
      <c r="K2590" s="1">
        <v>-8.1674999999999933</v>
      </c>
      <c r="L2590" s="12">
        <f>VLOOKUP(train[[#This Row],[Sub-Category]],Análisis_ABC_XYZ[[#Headers],[#Data]],4,FALSE)</f>
        <v>0.52062335344040378</v>
      </c>
    </row>
    <row r="2591" spans="1:12" x14ac:dyDescent="0.35">
      <c r="A2591" s="2">
        <v>42530</v>
      </c>
      <c r="B2591" s="1" t="s">
        <v>1549</v>
      </c>
      <c r="C2591" s="1" t="s">
        <v>1790</v>
      </c>
      <c r="D2591" s="1" t="s">
        <v>26</v>
      </c>
      <c r="E2591" s="1" t="s">
        <v>27</v>
      </c>
      <c r="F2591" s="18">
        <v>140.376</v>
      </c>
      <c r="G2591" t="s">
        <v>5949</v>
      </c>
      <c r="H2591" s="1">
        <f>IF(COUNTIF(G$2:G2591,G2591)=1,1,0)</f>
        <v>0</v>
      </c>
      <c r="I2591" s="1">
        <v>3</v>
      </c>
      <c r="J2591" s="1">
        <v>0.2</v>
      </c>
      <c r="K2591" s="1">
        <v>8.7735000000000056</v>
      </c>
      <c r="L2591" s="12">
        <f>VLOOKUP(train[[#This Row],[Sub-Category]],Análisis_ABC_XYZ[[#Headers],[#Data]],4,FALSE)</f>
        <v>0.41105220110552465</v>
      </c>
    </row>
    <row r="2592" spans="1:12" x14ac:dyDescent="0.35">
      <c r="A2592" s="2">
        <v>42530</v>
      </c>
      <c r="B2592" s="1" t="s">
        <v>107</v>
      </c>
      <c r="C2592" s="1" t="s">
        <v>506</v>
      </c>
      <c r="D2592" s="1" t="s">
        <v>14</v>
      </c>
      <c r="E2592" s="1" t="s">
        <v>29</v>
      </c>
      <c r="F2592" s="18">
        <v>113.10000000000001</v>
      </c>
      <c r="G2592" t="s">
        <v>3039</v>
      </c>
      <c r="H2592" s="1">
        <f>IF(COUNTIF(G$2:G2592,G2592)=1,1,0)</f>
        <v>1</v>
      </c>
      <c r="I2592" s="1">
        <v>3</v>
      </c>
      <c r="J2592" s="1">
        <v>0</v>
      </c>
      <c r="K2592" s="1">
        <v>56.550000000000004</v>
      </c>
      <c r="L2592" s="12">
        <f>VLOOKUP(train[[#This Row],[Sub-Category]],Análisis_ABC_XYZ[[#Headers],[#Data]],4,FALSE)</f>
        <v>0.46881743173671325</v>
      </c>
    </row>
    <row r="2593" spans="1:12" x14ac:dyDescent="0.35">
      <c r="A2593" s="2">
        <v>42530</v>
      </c>
      <c r="B2593" s="1" t="s">
        <v>16</v>
      </c>
      <c r="C2593" s="1" t="s">
        <v>1708</v>
      </c>
      <c r="D2593" s="1" t="s">
        <v>14</v>
      </c>
      <c r="E2593" s="1" t="s">
        <v>29</v>
      </c>
      <c r="F2593" s="18">
        <v>64.2</v>
      </c>
      <c r="G2593" t="s">
        <v>2670</v>
      </c>
      <c r="H2593" s="1">
        <f>IF(COUNTIF(G$2:G2593,G2593)=1,1,0)</f>
        <v>0</v>
      </c>
      <c r="I2593" s="1">
        <v>5</v>
      </c>
      <c r="J2593" s="1">
        <v>0.7</v>
      </c>
      <c r="K2593" s="1">
        <v>-42.799999999999983</v>
      </c>
      <c r="L2593" s="12">
        <f>VLOOKUP(train[[#This Row],[Sub-Category]],Análisis_ABC_XYZ[[#Headers],[#Data]],4,FALSE)</f>
        <v>0.46881743173671325</v>
      </c>
    </row>
    <row r="2594" spans="1:12" x14ac:dyDescent="0.35">
      <c r="A2594" s="2">
        <v>42530</v>
      </c>
      <c r="B2594" s="1" t="s">
        <v>16</v>
      </c>
      <c r="C2594" s="1" t="s">
        <v>1228</v>
      </c>
      <c r="D2594" s="1" t="s">
        <v>14</v>
      </c>
      <c r="E2594" s="1" t="s">
        <v>29</v>
      </c>
      <c r="F2594" s="18">
        <v>38.520000000000003</v>
      </c>
      <c r="G2594" t="s">
        <v>2670</v>
      </c>
      <c r="H2594" s="1">
        <f>IF(COUNTIF(G$2:G2594,G2594)=1,1,0)</f>
        <v>0</v>
      </c>
      <c r="I2594" s="1">
        <v>3</v>
      </c>
      <c r="J2594" s="1">
        <v>0.7</v>
      </c>
      <c r="K2594" s="1">
        <v>-26.963999999999999</v>
      </c>
      <c r="L2594" s="12">
        <f>VLOOKUP(train[[#This Row],[Sub-Category]],Análisis_ABC_XYZ[[#Headers],[#Data]],4,FALSE)</f>
        <v>0.46881743173671325</v>
      </c>
    </row>
    <row r="2595" spans="1:12" x14ac:dyDescent="0.35">
      <c r="A2595" s="2">
        <v>42530</v>
      </c>
      <c r="B2595" s="1" t="s">
        <v>79</v>
      </c>
      <c r="C2595" s="1" t="s">
        <v>132</v>
      </c>
      <c r="D2595" s="1" t="s">
        <v>14</v>
      </c>
      <c r="E2595" s="1" t="s">
        <v>36</v>
      </c>
      <c r="F2595" s="18">
        <v>12.96</v>
      </c>
      <c r="G2595" t="s">
        <v>3192</v>
      </c>
      <c r="H2595" s="1">
        <f>IF(COUNTIF(G$2:G2595,G2595)=1,1,0)</f>
        <v>1</v>
      </c>
      <c r="I2595" s="1">
        <v>2</v>
      </c>
      <c r="J2595" s="1">
        <v>0</v>
      </c>
      <c r="K2595" s="1">
        <v>6.2208000000000006</v>
      </c>
      <c r="L2595" s="12">
        <f>VLOOKUP(train[[#This Row],[Sub-Category]],Análisis_ABC_XYZ[[#Headers],[#Data]],4,FALSE)</f>
        <v>0.43613829632717294</v>
      </c>
    </row>
    <row r="2596" spans="1:12" x14ac:dyDescent="0.35">
      <c r="A2596" s="2">
        <v>42532</v>
      </c>
      <c r="B2596" s="1" t="s">
        <v>16</v>
      </c>
      <c r="C2596" s="1" t="s">
        <v>355</v>
      </c>
      <c r="D2596" s="1" t="s">
        <v>8</v>
      </c>
      <c r="E2596" s="1" t="s">
        <v>11</v>
      </c>
      <c r="F2596" s="18">
        <v>1123.92</v>
      </c>
      <c r="G2596" t="s">
        <v>2784</v>
      </c>
      <c r="H2596" s="1">
        <f>IF(COUNTIF(G$2:G2596,G2596)=1,1,0)</f>
        <v>1</v>
      </c>
      <c r="I2596" s="1">
        <v>5</v>
      </c>
      <c r="J2596" s="1">
        <v>0.2</v>
      </c>
      <c r="K2596" s="1">
        <v>-182.63700000000017</v>
      </c>
      <c r="L2596" s="12">
        <f>VLOOKUP(train[[#This Row],[Sub-Category]],Análisis_ABC_XYZ[[#Headers],[#Data]],4,FALSE)</f>
        <v>0.46529189879902266</v>
      </c>
    </row>
    <row r="2597" spans="1:12" x14ac:dyDescent="0.35">
      <c r="A2597" s="2">
        <v>42532</v>
      </c>
      <c r="B2597" s="1" t="s">
        <v>16</v>
      </c>
      <c r="C2597" s="1" t="s">
        <v>550</v>
      </c>
      <c r="D2597" s="1" t="s">
        <v>14</v>
      </c>
      <c r="E2597" s="1" t="s">
        <v>20</v>
      </c>
      <c r="F2597" s="18">
        <v>1036.624</v>
      </c>
      <c r="G2597" t="s">
        <v>2784</v>
      </c>
      <c r="H2597" s="1">
        <f>IF(COUNTIF(G$2:G2597,G2597)=1,1,0)</f>
        <v>0</v>
      </c>
      <c r="I2597" s="1">
        <v>2</v>
      </c>
      <c r="J2597" s="1">
        <v>0.2</v>
      </c>
      <c r="K2597" s="1">
        <v>51.831200000000024</v>
      </c>
      <c r="L2597" s="12">
        <f>VLOOKUP(train[[#This Row],[Sub-Category]],Análisis_ABC_XYZ[[#Headers],[#Data]],4,FALSE)</f>
        <v>0.44610841445725197</v>
      </c>
    </row>
    <row r="2598" spans="1:12" x14ac:dyDescent="0.35">
      <c r="A2598" s="2">
        <v>42532</v>
      </c>
      <c r="B2598" s="1" t="s">
        <v>16</v>
      </c>
      <c r="C2598" s="1" t="s">
        <v>784</v>
      </c>
      <c r="D2598" s="1" t="s">
        <v>14</v>
      </c>
      <c r="E2598" s="1" t="s">
        <v>20</v>
      </c>
      <c r="F2598" s="18">
        <v>563.80799999999999</v>
      </c>
      <c r="G2598" t="s">
        <v>2784</v>
      </c>
      <c r="H2598" s="1">
        <f>IF(COUNTIF(G$2:G2598,G2598)=1,1,0)</f>
        <v>0</v>
      </c>
      <c r="I2598" s="1">
        <v>4</v>
      </c>
      <c r="J2598" s="1">
        <v>0.2</v>
      </c>
      <c r="K2598" s="1">
        <v>21.142799999999966</v>
      </c>
      <c r="L2598" s="12">
        <f>VLOOKUP(train[[#This Row],[Sub-Category]],Análisis_ABC_XYZ[[#Headers],[#Data]],4,FALSE)</f>
        <v>0.44610841445725197</v>
      </c>
    </row>
    <row r="2599" spans="1:12" x14ac:dyDescent="0.35">
      <c r="A2599" s="2">
        <v>42532</v>
      </c>
      <c r="B2599" s="1" t="s">
        <v>16</v>
      </c>
      <c r="C2599" s="1" t="s">
        <v>559</v>
      </c>
      <c r="D2599" s="1" t="s">
        <v>26</v>
      </c>
      <c r="E2599" s="1" t="s">
        <v>27</v>
      </c>
      <c r="F2599" s="18">
        <v>249.58400000000003</v>
      </c>
      <c r="G2599" t="s">
        <v>2784</v>
      </c>
      <c r="H2599" s="1">
        <f>IF(COUNTIF(G$2:G2599,G2599)=1,1,0)</f>
        <v>0</v>
      </c>
      <c r="I2599" s="1">
        <v>2</v>
      </c>
      <c r="J2599" s="1">
        <v>0.2</v>
      </c>
      <c r="K2599" s="1">
        <v>31.197999999999986</v>
      </c>
      <c r="L2599" s="12">
        <f>VLOOKUP(train[[#This Row],[Sub-Category]],Análisis_ABC_XYZ[[#Headers],[#Data]],4,FALSE)</f>
        <v>0.41105220110552465</v>
      </c>
    </row>
    <row r="2600" spans="1:12" x14ac:dyDescent="0.35">
      <c r="A2600" s="2">
        <v>42532</v>
      </c>
      <c r="B2600" s="1" t="s">
        <v>225</v>
      </c>
      <c r="C2600" s="1" t="s">
        <v>1111</v>
      </c>
      <c r="D2600" s="1" t="s">
        <v>26</v>
      </c>
      <c r="E2600" s="1" t="s">
        <v>56</v>
      </c>
      <c r="F2600" s="18">
        <v>53.699999999999996</v>
      </c>
      <c r="G2600" t="s">
        <v>2341</v>
      </c>
      <c r="H2600" s="1">
        <f>IF(COUNTIF(G$2:G2600,G2600)=1,1,0)</f>
        <v>1</v>
      </c>
      <c r="I2600" s="1">
        <v>6</v>
      </c>
      <c r="J2600" s="1">
        <v>0</v>
      </c>
      <c r="K2600" s="1">
        <v>10.202999999999994</v>
      </c>
      <c r="L2600" s="12">
        <f>VLOOKUP(train[[#This Row],[Sub-Category]],Análisis_ABC_XYZ[[#Headers],[#Data]],4,FALSE)</f>
        <v>0.52062335344040378</v>
      </c>
    </row>
    <row r="2601" spans="1:12" x14ac:dyDescent="0.35">
      <c r="A2601" s="2">
        <v>42532</v>
      </c>
      <c r="B2601" s="1" t="s">
        <v>16</v>
      </c>
      <c r="C2601" s="1" t="s">
        <v>326</v>
      </c>
      <c r="D2601" s="1" t="s">
        <v>14</v>
      </c>
      <c r="E2601" s="1" t="s">
        <v>29</v>
      </c>
      <c r="F2601" s="18">
        <v>78.600000000000009</v>
      </c>
      <c r="G2601" t="s">
        <v>2784</v>
      </c>
      <c r="H2601" s="1">
        <f>IF(COUNTIF(G$2:G2601,G2601)=1,1,0)</f>
        <v>0</v>
      </c>
      <c r="I2601" s="1">
        <v>5</v>
      </c>
      <c r="J2601" s="1">
        <v>0.7</v>
      </c>
      <c r="K2601" s="1">
        <v>-62.88000000000001</v>
      </c>
      <c r="L2601" s="12">
        <f>VLOOKUP(train[[#This Row],[Sub-Category]],Análisis_ABC_XYZ[[#Headers],[#Data]],4,FALSE)</f>
        <v>0.46881743173671325</v>
      </c>
    </row>
    <row r="2602" spans="1:12" x14ac:dyDescent="0.35">
      <c r="A2602" s="2">
        <v>42532</v>
      </c>
      <c r="B2602" s="1" t="s">
        <v>16</v>
      </c>
      <c r="C2602" s="1" t="s">
        <v>155</v>
      </c>
      <c r="D2602" s="1" t="s">
        <v>14</v>
      </c>
      <c r="E2602" s="1" t="s">
        <v>24</v>
      </c>
      <c r="F2602" s="18">
        <v>60.768000000000001</v>
      </c>
      <c r="G2602" t="s">
        <v>2784</v>
      </c>
      <c r="H2602" s="1">
        <f>IF(COUNTIF(G$2:G2602,G2602)=1,1,0)</f>
        <v>0</v>
      </c>
      <c r="I2602" s="1">
        <v>2</v>
      </c>
      <c r="J2602" s="1">
        <v>0.2</v>
      </c>
      <c r="K2602" s="1">
        <v>7.5959999999999894</v>
      </c>
      <c r="L2602" s="12">
        <f>VLOOKUP(train[[#This Row],[Sub-Category]],Análisis_ABC_XYZ[[#Headers],[#Data]],4,FALSE)</f>
        <v>0.45632477063632687</v>
      </c>
    </row>
    <row r="2603" spans="1:12" x14ac:dyDescent="0.35">
      <c r="A2603" s="2">
        <v>42532</v>
      </c>
      <c r="B2603" s="1" t="s">
        <v>225</v>
      </c>
      <c r="C2603" s="1" t="s">
        <v>1544</v>
      </c>
      <c r="D2603" s="1" t="s">
        <v>14</v>
      </c>
      <c r="E2603" s="1" t="s">
        <v>24</v>
      </c>
      <c r="F2603" s="18">
        <v>56.3</v>
      </c>
      <c r="G2603" t="s">
        <v>2341</v>
      </c>
      <c r="H2603" s="1">
        <f>IF(COUNTIF(G$2:G2603,G2603)=1,1,0)</f>
        <v>0</v>
      </c>
      <c r="I2603" s="1">
        <v>2</v>
      </c>
      <c r="J2603" s="1">
        <v>0</v>
      </c>
      <c r="K2603" s="1">
        <v>15.764000000000003</v>
      </c>
      <c r="L2603" s="12">
        <f>VLOOKUP(train[[#This Row],[Sub-Category]],Análisis_ABC_XYZ[[#Headers],[#Data]],4,FALSE)</f>
        <v>0.45632477063632687</v>
      </c>
    </row>
    <row r="2604" spans="1:12" x14ac:dyDescent="0.35">
      <c r="A2604" s="2">
        <v>42532</v>
      </c>
      <c r="B2604" s="1" t="s">
        <v>16</v>
      </c>
      <c r="C2604" s="1" t="s">
        <v>1564</v>
      </c>
      <c r="D2604" s="1" t="s">
        <v>8</v>
      </c>
      <c r="E2604" s="1" t="s">
        <v>22</v>
      </c>
      <c r="F2604" s="18">
        <v>48.671999999999997</v>
      </c>
      <c r="G2604" t="s">
        <v>2784</v>
      </c>
      <c r="H2604" s="1">
        <f>IF(COUNTIF(G$2:G2604,G2604)=1,1,0)</f>
        <v>0</v>
      </c>
      <c r="I2604" s="1">
        <v>3</v>
      </c>
      <c r="J2604" s="1">
        <v>0.2</v>
      </c>
      <c r="K2604" s="1">
        <v>7.3007999999999988</v>
      </c>
      <c r="L2604" s="12">
        <f>VLOOKUP(train[[#This Row],[Sub-Category]],Análisis_ABC_XYZ[[#Headers],[#Data]],4,FALSE)</f>
        <v>0.4595170286641902</v>
      </c>
    </row>
    <row r="2605" spans="1:12" x14ac:dyDescent="0.35">
      <c r="A2605" s="2">
        <v>42532</v>
      </c>
      <c r="B2605" s="1" t="s">
        <v>225</v>
      </c>
      <c r="C2605" s="1" t="s">
        <v>1543</v>
      </c>
      <c r="D2605" s="1" t="s">
        <v>14</v>
      </c>
      <c r="E2605" s="1" t="s">
        <v>29</v>
      </c>
      <c r="F2605" s="18">
        <v>36.26</v>
      </c>
      <c r="G2605" t="s">
        <v>2341</v>
      </c>
      <c r="H2605" s="1">
        <f>IF(COUNTIF(G$2:G2605,G2605)=1,1,0)</f>
        <v>0</v>
      </c>
      <c r="I2605" s="1">
        <v>7</v>
      </c>
      <c r="J2605" s="1">
        <v>0</v>
      </c>
      <c r="K2605" s="1">
        <v>16.679599999999997</v>
      </c>
      <c r="L2605" s="12">
        <f>VLOOKUP(train[[#This Row],[Sub-Category]],Análisis_ABC_XYZ[[#Headers],[#Data]],4,FALSE)</f>
        <v>0.46881743173671325</v>
      </c>
    </row>
    <row r="2606" spans="1:12" x14ac:dyDescent="0.35">
      <c r="A2606" s="2">
        <v>42532</v>
      </c>
      <c r="B2606" s="1" t="s">
        <v>225</v>
      </c>
      <c r="C2606" s="1" t="s">
        <v>562</v>
      </c>
      <c r="D2606" s="1" t="s">
        <v>14</v>
      </c>
      <c r="E2606" s="1" t="s">
        <v>36</v>
      </c>
      <c r="F2606" s="18">
        <v>32.400000000000006</v>
      </c>
      <c r="G2606" t="s">
        <v>2341</v>
      </c>
      <c r="H2606" s="1">
        <f>IF(COUNTIF(G$2:G2606,G2606)=1,1,0)</f>
        <v>0</v>
      </c>
      <c r="I2606" s="1">
        <v>5</v>
      </c>
      <c r="J2606" s="1">
        <v>0</v>
      </c>
      <c r="K2606" s="1">
        <v>15.552000000000001</v>
      </c>
      <c r="L2606" s="12">
        <f>VLOOKUP(train[[#This Row],[Sub-Category]],Análisis_ABC_XYZ[[#Headers],[#Data]],4,FALSE)</f>
        <v>0.43613829632717294</v>
      </c>
    </row>
    <row r="2607" spans="1:12" x14ac:dyDescent="0.35">
      <c r="A2607" s="2">
        <v>42532</v>
      </c>
      <c r="B2607" s="1" t="s">
        <v>225</v>
      </c>
      <c r="C2607" s="1" t="s">
        <v>1545</v>
      </c>
      <c r="D2607" s="1" t="s">
        <v>8</v>
      </c>
      <c r="E2607" s="1" t="s">
        <v>22</v>
      </c>
      <c r="F2607" s="18">
        <v>29.16</v>
      </c>
      <c r="G2607" t="s">
        <v>2341</v>
      </c>
      <c r="H2607" s="1">
        <f>IF(COUNTIF(G$2:G2607,G2607)=1,1,0)</f>
        <v>0</v>
      </c>
      <c r="I2607" s="1">
        <v>2</v>
      </c>
      <c r="J2607" s="1">
        <v>0</v>
      </c>
      <c r="K2607" s="1">
        <v>10.789200000000001</v>
      </c>
      <c r="L2607" s="12">
        <f>VLOOKUP(train[[#This Row],[Sub-Category]],Análisis_ABC_XYZ[[#Headers],[#Data]],4,FALSE)</f>
        <v>0.4595170286641902</v>
      </c>
    </row>
    <row r="2608" spans="1:12" x14ac:dyDescent="0.35">
      <c r="A2608" s="2">
        <v>42532</v>
      </c>
      <c r="B2608" s="1" t="s">
        <v>16</v>
      </c>
      <c r="C2608" s="1" t="s">
        <v>1446</v>
      </c>
      <c r="D2608" s="1" t="s">
        <v>14</v>
      </c>
      <c r="E2608" s="1" t="s">
        <v>29</v>
      </c>
      <c r="F2608" s="18">
        <v>3.7680000000000007</v>
      </c>
      <c r="G2608" t="s">
        <v>2784</v>
      </c>
      <c r="H2608" s="1">
        <f>IF(COUNTIF(G$2:G2608,G2608)=1,1,0)</f>
        <v>0</v>
      </c>
      <c r="I2608" s="1">
        <v>2</v>
      </c>
      <c r="J2608" s="1">
        <v>0.7</v>
      </c>
      <c r="K2608" s="1">
        <v>-3.1400000000000006</v>
      </c>
      <c r="L2608" s="12">
        <f>VLOOKUP(train[[#This Row],[Sub-Category]],Análisis_ABC_XYZ[[#Headers],[#Data]],4,FALSE)</f>
        <v>0.46881743173671325</v>
      </c>
    </row>
    <row r="2609" spans="1:12" x14ac:dyDescent="0.35">
      <c r="A2609" s="2">
        <v>42533</v>
      </c>
      <c r="B2609" s="1" t="s">
        <v>16</v>
      </c>
      <c r="C2609" s="1" t="s">
        <v>150</v>
      </c>
      <c r="D2609" s="1" t="s">
        <v>26</v>
      </c>
      <c r="E2609" s="1" t="s">
        <v>27</v>
      </c>
      <c r="F2609" s="18">
        <v>55.984000000000009</v>
      </c>
      <c r="G2609" t="s">
        <v>6177</v>
      </c>
      <c r="H2609" s="1">
        <f>IF(COUNTIF(G$2:G2609,G2609)=1,1,0)</f>
        <v>1</v>
      </c>
      <c r="I2609" s="1">
        <v>2</v>
      </c>
      <c r="J2609" s="1">
        <v>0.2</v>
      </c>
      <c r="K2609" s="1">
        <v>4.1987999999999985</v>
      </c>
      <c r="L2609" s="12">
        <f>VLOOKUP(train[[#This Row],[Sub-Category]],Análisis_ABC_XYZ[[#Headers],[#Data]],4,FALSE)</f>
        <v>0.41105220110552465</v>
      </c>
    </row>
    <row r="2610" spans="1:12" x14ac:dyDescent="0.35">
      <c r="A2610" s="2">
        <v>42533</v>
      </c>
      <c r="B2610" s="1" t="s">
        <v>52</v>
      </c>
      <c r="C2610" s="1" t="s">
        <v>1319</v>
      </c>
      <c r="D2610" s="1" t="s">
        <v>8</v>
      </c>
      <c r="E2610" s="1" t="s">
        <v>22</v>
      </c>
      <c r="F2610" s="18">
        <v>43.295999999999999</v>
      </c>
      <c r="G2610" t="s">
        <v>5685</v>
      </c>
      <c r="H2610" s="1">
        <f>IF(COUNTIF(G$2:G2610,G2610)=1,1,0)</f>
        <v>1</v>
      </c>
      <c r="I2610" s="1">
        <v>2</v>
      </c>
      <c r="J2610" s="1">
        <v>0.2</v>
      </c>
      <c r="K2610" s="1">
        <v>4.3295999999999975</v>
      </c>
      <c r="L2610" s="12">
        <f>VLOOKUP(train[[#This Row],[Sub-Category]],Análisis_ABC_XYZ[[#Headers],[#Data]],4,FALSE)</f>
        <v>0.4595170286641902</v>
      </c>
    </row>
    <row r="2611" spans="1:12" x14ac:dyDescent="0.35">
      <c r="A2611" s="2">
        <v>42533</v>
      </c>
      <c r="B2611" s="1" t="s">
        <v>81</v>
      </c>
      <c r="C2611" s="1" t="s">
        <v>1266</v>
      </c>
      <c r="D2611" s="1" t="s">
        <v>14</v>
      </c>
      <c r="E2611" s="1" t="s">
        <v>20</v>
      </c>
      <c r="F2611" s="18">
        <v>29.900000000000002</v>
      </c>
      <c r="G2611" t="s">
        <v>2303</v>
      </c>
      <c r="H2611" s="1">
        <f>IF(COUNTIF(G$2:G2611,G2611)=1,1,0)</f>
        <v>1</v>
      </c>
      <c r="I2611" s="1">
        <v>5</v>
      </c>
      <c r="J2611" s="1">
        <v>0</v>
      </c>
      <c r="K2611" s="1">
        <v>5.0829999999999975</v>
      </c>
      <c r="L2611" s="12">
        <f>VLOOKUP(train[[#This Row],[Sub-Category]],Análisis_ABC_XYZ[[#Headers],[#Data]],4,FALSE)</f>
        <v>0.44610841445725197</v>
      </c>
    </row>
    <row r="2612" spans="1:12" x14ac:dyDescent="0.35">
      <c r="A2612" s="2">
        <v>42533</v>
      </c>
      <c r="B2612" s="1" t="s">
        <v>84</v>
      </c>
      <c r="C2612" s="1" t="s">
        <v>640</v>
      </c>
      <c r="D2612" s="1" t="s">
        <v>14</v>
      </c>
      <c r="E2612" s="1" t="s">
        <v>20</v>
      </c>
      <c r="F2612" s="18">
        <v>24.56</v>
      </c>
      <c r="G2612" t="s">
        <v>3814</v>
      </c>
      <c r="H2612" s="1">
        <f>IF(COUNTIF(G$2:G2612,G2612)=1,1,0)</f>
        <v>1</v>
      </c>
      <c r="I2612" s="1">
        <v>2</v>
      </c>
      <c r="J2612" s="1">
        <v>0</v>
      </c>
      <c r="K2612" s="1">
        <v>6.8767999999999994</v>
      </c>
      <c r="L2612" s="12">
        <f>VLOOKUP(train[[#This Row],[Sub-Category]],Análisis_ABC_XYZ[[#Headers],[#Data]],4,FALSE)</f>
        <v>0.44610841445725197</v>
      </c>
    </row>
    <row r="2613" spans="1:12" x14ac:dyDescent="0.35">
      <c r="A2613" s="2">
        <v>42533</v>
      </c>
      <c r="B2613" s="1" t="s">
        <v>52</v>
      </c>
      <c r="C2613" s="1" t="s">
        <v>1536</v>
      </c>
      <c r="D2613" s="1" t="s">
        <v>14</v>
      </c>
      <c r="E2613" s="1" t="s">
        <v>36</v>
      </c>
      <c r="F2613" s="18">
        <v>20.736000000000004</v>
      </c>
      <c r="G2613" t="s">
        <v>5685</v>
      </c>
      <c r="H2613" s="1">
        <f>IF(COUNTIF(G$2:G2613,G2613)=1,1,0)</f>
        <v>0</v>
      </c>
      <c r="I2613" s="1">
        <v>4</v>
      </c>
      <c r="J2613" s="1">
        <v>0.2</v>
      </c>
      <c r="K2613" s="1">
        <v>7.2576000000000001</v>
      </c>
      <c r="L2613" s="12">
        <f>VLOOKUP(train[[#This Row],[Sub-Category]],Análisis_ABC_XYZ[[#Headers],[#Data]],4,FALSE)</f>
        <v>0.43613829632717294</v>
      </c>
    </row>
    <row r="2614" spans="1:12" x14ac:dyDescent="0.35">
      <c r="A2614" s="2">
        <v>42534</v>
      </c>
      <c r="B2614" s="1" t="s">
        <v>119</v>
      </c>
      <c r="C2614" s="1" t="s">
        <v>918</v>
      </c>
      <c r="D2614" s="1" t="s">
        <v>26</v>
      </c>
      <c r="E2614" s="1" t="s">
        <v>363</v>
      </c>
      <c r="F2614" s="18">
        <v>899.97</v>
      </c>
      <c r="G2614" t="s">
        <v>2340</v>
      </c>
      <c r="H2614" s="1">
        <f>IF(COUNTIF(G$2:G2614,G2614)=1,1,0)</f>
        <v>1</v>
      </c>
      <c r="I2614" s="1">
        <v>3</v>
      </c>
      <c r="J2614" s="1">
        <v>0</v>
      </c>
      <c r="K2614" s="1">
        <v>314.98950000000002</v>
      </c>
      <c r="L2614" s="12">
        <f>VLOOKUP(train[[#This Row],[Sub-Category]],Análisis_ABC_XYZ[[#Headers],[#Data]],4,FALSE)</f>
        <v>0.62810530827000832</v>
      </c>
    </row>
    <row r="2615" spans="1:12" x14ac:dyDescent="0.35">
      <c r="A2615" s="2">
        <v>42534</v>
      </c>
      <c r="B2615" s="1" t="s">
        <v>1354</v>
      </c>
      <c r="C2615" s="1" t="s">
        <v>202</v>
      </c>
      <c r="D2615" s="1" t="s">
        <v>26</v>
      </c>
      <c r="E2615" s="1" t="s">
        <v>56</v>
      </c>
      <c r="F2615" s="18">
        <v>67.98</v>
      </c>
      <c r="G2615" t="s">
        <v>2817</v>
      </c>
      <c r="H2615" s="1">
        <f>IF(COUNTIF(G$2:G2615,G2615)=1,1,0)</f>
        <v>1</v>
      </c>
      <c r="I2615" s="1">
        <v>2</v>
      </c>
      <c r="J2615" s="1">
        <v>0</v>
      </c>
      <c r="K2615" s="1">
        <v>14.955599999999997</v>
      </c>
      <c r="L2615" s="12">
        <f>VLOOKUP(train[[#This Row],[Sub-Category]],Análisis_ABC_XYZ[[#Headers],[#Data]],4,FALSE)</f>
        <v>0.52062335344040378</v>
      </c>
    </row>
    <row r="2616" spans="1:12" x14ac:dyDescent="0.35">
      <c r="A2616" s="2">
        <v>42534</v>
      </c>
      <c r="B2616" s="1" t="s">
        <v>12</v>
      </c>
      <c r="C2616" s="1" t="s">
        <v>852</v>
      </c>
      <c r="D2616" s="1" t="s">
        <v>14</v>
      </c>
      <c r="E2616" s="1" t="s">
        <v>29</v>
      </c>
      <c r="F2616" s="18">
        <v>36.624000000000002</v>
      </c>
      <c r="G2616" t="s">
        <v>5969</v>
      </c>
      <c r="H2616" s="1">
        <f>IF(COUNTIF(G$2:G2616,G2616)=1,1,0)</f>
        <v>1</v>
      </c>
      <c r="I2616" s="1">
        <v>3</v>
      </c>
      <c r="J2616" s="1">
        <v>0.2</v>
      </c>
      <c r="K2616" s="1">
        <v>13.734</v>
      </c>
      <c r="L2616" s="12">
        <f>VLOOKUP(train[[#This Row],[Sub-Category]],Análisis_ABC_XYZ[[#Headers],[#Data]],4,FALSE)</f>
        <v>0.46881743173671325</v>
      </c>
    </row>
    <row r="2617" spans="1:12" x14ac:dyDescent="0.35">
      <c r="A2617" s="2">
        <v>42534</v>
      </c>
      <c r="B2617" s="1" t="s">
        <v>119</v>
      </c>
      <c r="C2617" s="1" t="s">
        <v>1613</v>
      </c>
      <c r="D2617" s="1" t="s">
        <v>14</v>
      </c>
      <c r="E2617" s="1" t="s">
        <v>36</v>
      </c>
      <c r="F2617" s="18">
        <v>32.400000000000006</v>
      </c>
      <c r="G2617" t="s">
        <v>2340</v>
      </c>
      <c r="H2617" s="1">
        <f>IF(COUNTIF(G$2:G2617,G2617)=1,1,0)</f>
        <v>0</v>
      </c>
      <c r="I2617" s="1">
        <v>5</v>
      </c>
      <c r="J2617" s="1">
        <v>0</v>
      </c>
      <c r="K2617" s="1">
        <v>15.552000000000001</v>
      </c>
      <c r="L2617" s="12">
        <f>VLOOKUP(train[[#This Row],[Sub-Category]],Análisis_ABC_XYZ[[#Headers],[#Data]],4,FALSE)</f>
        <v>0.43613829632717294</v>
      </c>
    </row>
    <row r="2618" spans="1:12" x14ac:dyDescent="0.35">
      <c r="A2618" s="2">
        <v>42534</v>
      </c>
      <c r="B2618" s="1" t="s">
        <v>1354</v>
      </c>
      <c r="C2618" s="1" t="s">
        <v>592</v>
      </c>
      <c r="D2618" s="1" t="s">
        <v>14</v>
      </c>
      <c r="E2618" s="1" t="s">
        <v>29</v>
      </c>
      <c r="F2618" s="18">
        <v>29.84</v>
      </c>
      <c r="G2618" t="s">
        <v>2817</v>
      </c>
      <c r="H2618" s="1">
        <f>IF(COUNTIF(G$2:G2618,G2618)=1,1,0)</f>
        <v>0</v>
      </c>
      <c r="I2618" s="1">
        <v>2</v>
      </c>
      <c r="J2618" s="1">
        <v>0</v>
      </c>
      <c r="K2618" s="1">
        <v>13.427999999999997</v>
      </c>
      <c r="L2618" s="12">
        <f>VLOOKUP(train[[#This Row],[Sub-Category]],Análisis_ABC_XYZ[[#Headers],[#Data]],4,FALSE)</f>
        <v>0.46881743173671325</v>
      </c>
    </row>
    <row r="2619" spans="1:12" x14ac:dyDescent="0.35">
      <c r="A2619" s="2">
        <v>42534</v>
      </c>
      <c r="B2619" s="1" t="s">
        <v>119</v>
      </c>
      <c r="C2619" s="1" t="s">
        <v>1632</v>
      </c>
      <c r="D2619" s="1" t="s">
        <v>14</v>
      </c>
      <c r="E2619" s="1" t="s">
        <v>24</v>
      </c>
      <c r="F2619" s="18">
        <v>24.78</v>
      </c>
      <c r="G2619" t="s">
        <v>2340</v>
      </c>
      <c r="H2619" s="1">
        <f>IF(COUNTIF(G$2:G2619,G2619)=1,1,0)</f>
        <v>0</v>
      </c>
      <c r="I2619" s="1">
        <v>6</v>
      </c>
      <c r="J2619" s="1">
        <v>0</v>
      </c>
      <c r="K2619" s="1">
        <v>6.9384000000000006</v>
      </c>
      <c r="L2619" s="12">
        <f>VLOOKUP(train[[#This Row],[Sub-Category]],Análisis_ABC_XYZ[[#Headers],[#Data]],4,FALSE)</f>
        <v>0.45632477063632687</v>
      </c>
    </row>
    <row r="2620" spans="1:12" x14ac:dyDescent="0.35">
      <c r="A2620" s="2">
        <v>42534</v>
      </c>
      <c r="B2620" s="1" t="s">
        <v>119</v>
      </c>
      <c r="C2620" s="1" t="s">
        <v>1274</v>
      </c>
      <c r="D2620" s="1" t="s">
        <v>14</v>
      </c>
      <c r="E2620" s="1" t="s">
        <v>29</v>
      </c>
      <c r="F2620" s="18">
        <v>19.14</v>
      </c>
      <c r="G2620" t="s">
        <v>2340</v>
      </c>
      <c r="H2620" s="1">
        <f>IF(COUNTIF(G$2:G2620,G2620)=1,1,0)</f>
        <v>0</v>
      </c>
      <c r="I2620" s="1">
        <v>3</v>
      </c>
      <c r="J2620" s="1">
        <v>0</v>
      </c>
      <c r="K2620" s="1">
        <v>8.8043999999999993</v>
      </c>
      <c r="L2620" s="12">
        <f>VLOOKUP(train[[#This Row],[Sub-Category]],Análisis_ABC_XYZ[[#Headers],[#Data]],4,FALSE)</f>
        <v>0.46881743173671325</v>
      </c>
    </row>
    <row r="2621" spans="1:12" x14ac:dyDescent="0.35">
      <c r="A2621" s="2">
        <v>42534</v>
      </c>
      <c r="B2621" s="1" t="s">
        <v>1354</v>
      </c>
      <c r="C2621" s="1" t="s">
        <v>992</v>
      </c>
      <c r="D2621" s="1" t="s">
        <v>14</v>
      </c>
      <c r="E2621" s="1" t="s">
        <v>29</v>
      </c>
      <c r="F2621" s="18">
        <v>8.26</v>
      </c>
      <c r="G2621" t="s">
        <v>2817</v>
      </c>
      <c r="H2621" s="1">
        <f>IF(COUNTIF(G$2:G2621,G2621)=1,1,0)</f>
        <v>0</v>
      </c>
      <c r="I2621" s="1">
        <v>2</v>
      </c>
      <c r="J2621" s="1">
        <v>0</v>
      </c>
      <c r="K2621" s="1">
        <v>3.8822000000000001</v>
      </c>
      <c r="L2621" s="12">
        <f>VLOOKUP(train[[#This Row],[Sub-Category]],Análisis_ABC_XYZ[[#Headers],[#Data]],4,FALSE)</f>
        <v>0.46881743173671325</v>
      </c>
    </row>
    <row r="2622" spans="1:12" x14ac:dyDescent="0.35">
      <c r="A2622" s="2">
        <v>42534</v>
      </c>
      <c r="B2622" s="1" t="s">
        <v>379</v>
      </c>
      <c r="C2622" s="1" t="s">
        <v>744</v>
      </c>
      <c r="D2622" s="1" t="s">
        <v>14</v>
      </c>
      <c r="E2622" s="1" t="s">
        <v>36</v>
      </c>
      <c r="F2622" s="18">
        <v>6.48</v>
      </c>
      <c r="G2622" t="s">
        <v>2685</v>
      </c>
      <c r="H2622" s="1">
        <f>IF(COUNTIF(G$2:G2622,G2622)=1,1,0)</f>
        <v>1</v>
      </c>
      <c r="I2622" s="1">
        <v>1</v>
      </c>
      <c r="J2622" s="1">
        <v>0</v>
      </c>
      <c r="K2622" s="1">
        <v>3.1104000000000003</v>
      </c>
      <c r="L2622" s="12">
        <f>VLOOKUP(train[[#This Row],[Sub-Category]],Análisis_ABC_XYZ[[#Headers],[#Data]],4,FALSE)</f>
        <v>0.43613829632717294</v>
      </c>
    </row>
    <row r="2623" spans="1:12" x14ac:dyDescent="0.35">
      <c r="A2623" s="2">
        <v>42534</v>
      </c>
      <c r="B2623" s="1" t="s">
        <v>157</v>
      </c>
      <c r="C2623" s="1" t="s">
        <v>1072</v>
      </c>
      <c r="D2623" s="1" t="s">
        <v>14</v>
      </c>
      <c r="E2623" s="1" t="s">
        <v>24</v>
      </c>
      <c r="F2623" s="18">
        <v>3.4240000000000004</v>
      </c>
      <c r="G2623" t="s">
        <v>4150</v>
      </c>
      <c r="H2623" s="1">
        <f>IF(COUNTIF(G$2:G2623,G2623)=1,1,0)</f>
        <v>1</v>
      </c>
      <c r="I2623" s="1">
        <v>1</v>
      </c>
      <c r="J2623" s="1">
        <v>0.2</v>
      </c>
      <c r="K2623" s="1">
        <v>0.29960000000000009</v>
      </c>
      <c r="L2623" s="12">
        <f>VLOOKUP(train[[#This Row],[Sub-Category]],Análisis_ABC_XYZ[[#Headers],[#Data]],4,FALSE)</f>
        <v>0.45632477063632687</v>
      </c>
    </row>
    <row r="2624" spans="1:12" x14ac:dyDescent="0.35">
      <c r="A2624" s="2">
        <v>42535</v>
      </c>
      <c r="B2624" s="1" t="s">
        <v>52</v>
      </c>
      <c r="C2624" s="1" t="s">
        <v>949</v>
      </c>
      <c r="D2624" s="1" t="s">
        <v>8</v>
      </c>
      <c r="E2624" s="1" t="s">
        <v>22</v>
      </c>
      <c r="F2624" s="18">
        <v>51.072000000000003</v>
      </c>
      <c r="G2624" t="s">
        <v>6131</v>
      </c>
      <c r="H2624" s="1">
        <f>IF(COUNTIF(G$2:G2624,G2624)=1,1,0)</f>
        <v>1</v>
      </c>
      <c r="I2624" s="1">
        <v>6</v>
      </c>
      <c r="J2624" s="1">
        <v>0.2</v>
      </c>
      <c r="K2624" s="1">
        <v>5.1072000000000024</v>
      </c>
      <c r="L2624" s="12">
        <f>VLOOKUP(train[[#This Row],[Sub-Category]],Análisis_ABC_XYZ[[#Headers],[#Data]],4,FALSE)</f>
        <v>0.4595170286641902</v>
      </c>
    </row>
    <row r="2625" spans="1:12" x14ac:dyDescent="0.35">
      <c r="A2625" s="2">
        <v>42536</v>
      </c>
      <c r="B2625" s="1" t="s">
        <v>104</v>
      </c>
      <c r="C2625" s="1" t="s">
        <v>1669</v>
      </c>
      <c r="D2625" s="1" t="s">
        <v>8</v>
      </c>
      <c r="E2625" s="1" t="s">
        <v>22</v>
      </c>
      <c r="F2625" s="18">
        <v>364.70400000000006</v>
      </c>
      <c r="G2625" t="s">
        <v>5047</v>
      </c>
      <c r="H2625" s="1">
        <f>IF(COUNTIF(G$2:G2625,G2625)=1,1,0)</f>
        <v>1</v>
      </c>
      <c r="I2625" s="1">
        <v>6</v>
      </c>
      <c r="J2625" s="1">
        <v>0.2</v>
      </c>
      <c r="K2625" s="1">
        <v>-36.470400000000041</v>
      </c>
      <c r="L2625" s="12">
        <f>VLOOKUP(train[[#This Row],[Sub-Category]],Análisis_ABC_XYZ[[#Headers],[#Data]],4,FALSE)</f>
        <v>0.4595170286641902</v>
      </c>
    </row>
    <row r="2626" spans="1:12" x14ac:dyDescent="0.35">
      <c r="A2626" s="2">
        <v>42536</v>
      </c>
      <c r="B2626" s="1" t="s">
        <v>16</v>
      </c>
      <c r="C2626" s="1" t="s">
        <v>1275</v>
      </c>
      <c r="D2626" s="1" t="s">
        <v>26</v>
      </c>
      <c r="E2626" s="1" t="s">
        <v>56</v>
      </c>
      <c r="F2626" s="18">
        <v>11.672000000000001</v>
      </c>
      <c r="G2626" t="s">
        <v>5247</v>
      </c>
      <c r="H2626" s="1">
        <f>IF(COUNTIF(G$2:G2626,G2626)=1,1,0)</f>
        <v>1</v>
      </c>
      <c r="I2626" s="1">
        <v>1</v>
      </c>
      <c r="J2626" s="1">
        <v>0.2</v>
      </c>
      <c r="K2626" s="1">
        <v>-0.7295000000000007</v>
      </c>
      <c r="L2626" s="12">
        <f>VLOOKUP(train[[#This Row],[Sub-Category]],Análisis_ABC_XYZ[[#Headers],[#Data]],4,FALSE)</f>
        <v>0.52062335344040378</v>
      </c>
    </row>
    <row r="2627" spans="1:12" x14ac:dyDescent="0.35">
      <c r="A2627" s="2">
        <v>42536</v>
      </c>
      <c r="B2627" s="1" t="s">
        <v>12</v>
      </c>
      <c r="C2627" s="1" t="s">
        <v>603</v>
      </c>
      <c r="D2627" s="1" t="s">
        <v>26</v>
      </c>
      <c r="E2627" s="1" t="s">
        <v>27</v>
      </c>
      <c r="F2627" s="18">
        <v>225.57599999999996</v>
      </c>
      <c r="G2627" t="s">
        <v>6602</v>
      </c>
      <c r="H2627" s="1">
        <f>IF(COUNTIF(G$2:G2627,G2627)=1,1,0)</f>
        <v>1</v>
      </c>
      <c r="I2627" s="1">
        <v>3</v>
      </c>
      <c r="J2627" s="1">
        <v>0.2</v>
      </c>
      <c r="K2627" s="1">
        <v>22.557600000000008</v>
      </c>
      <c r="L2627" s="12">
        <f>VLOOKUP(train[[#This Row],[Sub-Category]],Análisis_ABC_XYZ[[#Headers],[#Data]],4,FALSE)</f>
        <v>0.41105220110552465</v>
      </c>
    </row>
    <row r="2628" spans="1:12" x14ac:dyDescent="0.35">
      <c r="A2628" s="2">
        <v>42536</v>
      </c>
      <c r="B2628" s="1" t="s">
        <v>104</v>
      </c>
      <c r="C2628" s="1" t="s">
        <v>288</v>
      </c>
      <c r="D2628" s="1" t="s">
        <v>14</v>
      </c>
      <c r="E2628" s="1" t="s">
        <v>20</v>
      </c>
      <c r="F2628" s="18">
        <v>82.367999999999995</v>
      </c>
      <c r="G2628" t="s">
        <v>5047</v>
      </c>
      <c r="H2628" s="1">
        <f>IF(COUNTIF(G$2:G2628,G2628)=1,1,0)</f>
        <v>0</v>
      </c>
      <c r="I2628" s="1">
        <v>2</v>
      </c>
      <c r="J2628" s="1">
        <v>0.2</v>
      </c>
      <c r="K2628" s="1">
        <v>-19.562399999999997</v>
      </c>
      <c r="L2628" s="12">
        <f>VLOOKUP(train[[#This Row],[Sub-Category]],Análisis_ABC_XYZ[[#Headers],[#Data]],4,FALSE)</f>
        <v>0.44610841445725197</v>
      </c>
    </row>
    <row r="2629" spans="1:12" x14ac:dyDescent="0.35">
      <c r="A2629" s="2">
        <v>42536</v>
      </c>
      <c r="B2629" s="1" t="s">
        <v>104</v>
      </c>
      <c r="C2629" s="1" t="s">
        <v>1670</v>
      </c>
      <c r="D2629" s="1" t="s">
        <v>8</v>
      </c>
      <c r="E2629" s="1" t="s">
        <v>22</v>
      </c>
      <c r="F2629" s="18">
        <v>40.256</v>
      </c>
      <c r="G2629" t="s">
        <v>5047</v>
      </c>
      <c r="H2629" s="1">
        <f>IF(COUNTIF(G$2:G2629,G2629)=1,1,0)</f>
        <v>0</v>
      </c>
      <c r="I2629" s="1">
        <v>4</v>
      </c>
      <c r="J2629" s="1">
        <v>0.2</v>
      </c>
      <c r="K2629" s="1">
        <v>11.070400000000003</v>
      </c>
      <c r="L2629" s="12">
        <f>VLOOKUP(train[[#This Row],[Sub-Category]],Análisis_ABC_XYZ[[#Headers],[#Data]],4,FALSE)</f>
        <v>0.4595170286641902</v>
      </c>
    </row>
    <row r="2630" spans="1:12" x14ac:dyDescent="0.35">
      <c r="A2630" s="2">
        <v>42536</v>
      </c>
      <c r="B2630" s="1" t="s">
        <v>104</v>
      </c>
      <c r="C2630" s="1" t="s">
        <v>1428</v>
      </c>
      <c r="D2630" s="1" t="s">
        <v>14</v>
      </c>
      <c r="E2630" s="1" t="s">
        <v>36</v>
      </c>
      <c r="F2630" s="18">
        <v>9.5680000000000014</v>
      </c>
      <c r="G2630" t="s">
        <v>5047</v>
      </c>
      <c r="H2630" s="1">
        <f>IF(COUNTIF(G$2:G2630,G2630)=1,1,0)</f>
        <v>0</v>
      </c>
      <c r="I2630" s="1">
        <v>2</v>
      </c>
      <c r="J2630" s="1">
        <v>0.2</v>
      </c>
      <c r="K2630" s="1">
        <v>2.9899999999999993</v>
      </c>
      <c r="L2630" s="12">
        <f>VLOOKUP(train[[#This Row],[Sub-Category]],Análisis_ABC_XYZ[[#Headers],[#Data]],4,FALSE)</f>
        <v>0.43613829632717294</v>
      </c>
    </row>
    <row r="2631" spans="1:12" x14ac:dyDescent="0.35">
      <c r="A2631" s="2">
        <v>42537</v>
      </c>
      <c r="B2631" s="1" t="s">
        <v>89</v>
      </c>
      <c r="C2631" s="1" t="s">
        <v>513</v>
      </c>
      <c r="D2631" s="1" t="s">
        <v>14</v>
      </c>
      <c r="E2631" s="1" t="s">
        <v>29</v>
      </c>
      <c r="F2631" s="18">
        <v>3050.3760000000002</v>
      </c>
      <c r="G2631" t="s">
        <v>5350</v>
      </c>
      <c r="H2631" s="1">
        <f>IF(COUNTIF(G$2:G2631,G2631)=1,1,0)</f>
        <v>1</v>
      </c>
      <c r="I2631" s="1">
        <v>3</v>
      </c>
      <c r="J2631" s="1">
        <v>0.2</v>
      </c>
      <c r="K2631" s="1">
        <v>1143.8910000000001</v>
      </c>
      <c r="L2631" s="12">
        <f>VLOOKUP(train[[#This Row],[Sub-Category]],Análisis_ABC_XYZ[[#Headers],[#Data]],4,FALSE)</f>
        <v>0.46881743173671325</v>
      </c>
    </row>
    <row r="2632" spans="1:12" x14ac:dyDescent="0.35">
      <c r="A2632" s="2">
        <v>42537</v>
      </c>
      <c r="B2632" s="1" t="s">
        <v>39</v>
      </c>
      <c r="C2632" s="1" t="s">
        <v>968</v>
      </c>
      <c r="D2632" s="1" t="s">
        <v>8</v>
      </c>
      <c r="E2632" s="1" t="s">
        <v>11</v>
      </c>
      <c r="F2632" s="18">
        <v>197.37199999999999</v>
      </c>
      <c r="G2632" t="s">
        <v>5830</v>
      </c>
      <c r="H2632" s="1">
        <f>IF(COUNTIF(G$2:G2632,G2632)=1,1,0)</f>
        <v>1</v>
      </c>
      <c r="I2632" s="1">
        <v>2</v>
      </c>
      <c r="J2632" s="1">
        <v>0.3</v>
      </c>
      <c r="K2632" s="1">
        <v>-25.376400000000018</v>
      </c>
      <c r="L2632" s="12">
        <f>VLOOKUP(train[[#This Row],[Sub-Category]],Análisis_ABC_XYZ[[#Headers],[#Data]],4,FALSE)</f>
        <v>0.46529189879902266</v>
      </c>
    </row>
    <row r="2633" spans="1:12" x14ac:dyDescent="0.35">
      <c r="A2633" s="2">
        <v>42537</v>
      </c>
      <c r="B2633" s="1" t="s">
        <v>89</v>
      </c>
      <c r="C2633" s="1" t="s">
        <v>1153</v>
      </c>
      <c r="D2633" s="1" t="s">
        <v>26</v>
      </c>
      <c r="E2633" s="1" t="s">
        <v>27</v>
      </c>
      <c r="F2633" s="18">
        <v>133.97999999999999</v>
      </c>
      <c r="G2633" t="s">
        <v>5350</v>
      </c>
      <c r="H2633" s="1">
        <f>IF(COUNTIF(G$2:G2633,G2633)=1,1,0)</f>
        <v>0</v>
      </c>
      <c r="I2633" s="1">
        <v>2</v>
      </c>
      <c r="J2633" s="1">
        <v>0</v>
      </c>
      <c r="K2633" s="1">
        <v>33.495000000000005</v>
      </c>
      <c r="L2633" s="12">
        <f>VLOOKUP(train[[#This Row],[Sub-Category]],Análisis_ABC_XYZ[[#Headers],[#Data]],4,FALSE)</f>
        <v>0.41105220110552465</v>
      </c>
    </row>
    <row r="2634" spans="1:12" x14ac:dyDescent="0.35">
      <c r="A2634" s="2">
        <v>42537</v>
      </c>
      <c r="B2634" s="1" t="s">
        <v>39</v>
      </c>
      <c r="C2634" s="1" t="s">
        <v>1678</v>
      </c>
      <c r="D2634" s="1" t="s">
        <v>14</v>
      </c>
      <c r="E2634" s="1" t="s">
        <v>61</v>
      </c>
      <c r="F2634" s="18">
        <v>28.752000000000002</v>
      </c>
      <c r="G2634" t="s">
        <v>5830</v>
      </c>
      <c r="H2634" s="1">
        <f>IF(COUNTIF(G$2:G2634,G2634)=1,1,0)</f>
        <v>0</v>
      </c>
      <c r="I2634" s="1">
        <v>3</v>
      </c>
      <c r="J2634" s="1">
        <v>0.2</v>
      </c>
      <c r="K2634" s="1">
        <v>9.3443999999999985</v>
      </c>
      <c r="L2634" s="12">
        <f>VLOOKUP(train[[#This Row],[Sub-Category]],Análisis_ABC_XYZ[[#Headers],[#Data]],4,FALSE)</f>
        <v>0.44424167803735209</v>
      </c>
    </row>
    <row r="2635" spans="1:12" x14ac:dyDescent="0.35">
      <c r="A2635" s="2">
        <v>42537</v>
      </c>
      <c r="B2635" s="1" t="s">
        <v>39</v>
      </c>
      <c r="C2635" s="1" t="s">
        <v>818</v>
      </c>
      <c r="D2635" s="1" t="s">
        <v>14</v>
      </c>
      <c r="E2635" s="1" t="s">
        <v>36</v>
      </c>
      <c r="F2635" s="18">
        <v>27.216000000000001</v>
      </c>
      <c r="G2635" t="s">
        <v>5830</v>
      </c>
      <c r="H2635" s="1">
        <f>IF(COUNTIF(G$2:G2635,G2635)=1,1,0)</f>
        <v>0</v>
      </c>
      <c r="I2635" s="1">
        <v>3</v>
      </c>
      <c r="J2635" s="1">
        <v>0.2</v>
      </c>
      <c r="K2635" s="1">
        <v>9.8657999999999983</v>
      </c>
      <c r="L2635" s="12">
        <f>VLOOKUP(train[[#This Row],[Sub-Category]],Análisis_ABC_XYZ[[#Headers],[#Data]],4,FALSE)</f>
        <v>0.43613829632717294</v>
      </c>
    </row>
    <row r="2636" spans="1:12" x14ac:dyDescent="0.35">
      <c r="A2636" s="2">
        <v>42537</v>
      </c>
      <c r="B2636" s="1" t="s">
        <v>52</v>
      </c>
      <c r="C2636" s="1" t="s">
        <v>843</v>
      </c>
      <c r="D2636" s="1" t="s">
        <v>14</v>
      </c>
      <c r="E2636" s="1" t="s">
        <v>61</v>
      </c>
      <c r="F2636" s="18">
        <v>6.2080000000000002</v>
      </c>
      <c r="G2636" t="s">
        <v>4667</v>
      </c>
      <c r="H2636" s="1">
        <f>IF(COUNTIF(G$2:G2636,G2636)=1,1,0)</f>
        <v>1</v>
      </c>
      <c r="I2636" s="1">
        <v>2</v>
      </c>
      <c r="J2636" s="1">
        <v>0.2</v>
      </c>
      <c r="K2636" s="1">
        <v>2.1728000000000001</v>
      </c>
      <c r="L2636" s="12">
        <f>VLOOKUP(train[[#This Row],[Sub-Category]],Análisis_ABC_XYZ[[#Headers],[#Data]],4,FALSE)</f>
        <v>0.44424167803735209</v>
      </c>
    </row>
    <row r="2637" spans="1:12" x14ac:dyDescent="0.35">
      <c r="A2637" s="2">
        <v>42539</v>
      </c>
      <c r="B2637" s="1" t="s">
        <v>111</v>
      </c>
      <c r="C2637" s="1" t="s">
        <v>284</v>
      </c>
      <c r="D2637" s="1" t="s">
        <v>8</v>
      </c>
      <c r="E2637" s="1" t="s">
        <v>11</v>
      </c>
      <c r="F2637" s="18">
        <v>643.13599999999997</v>
      </c>
      <c r="G2637" t="s">
        <v>4652</v>
      </c>
      <c r="H2637" s="1">
        <f>IF(COUNTIF(G$2:G2637,G2637)=1,1,0)</f>
        <v>1</v>
      </c>
      <c r="I2637" s="1">
        <v>4</v>
      </c>
      <c r="J2637" s="1">
        <v>0.2</v>
      </c>
      <c r="K2637" s="1">
        <v>56.274400000000014</v>
      </c>
      <c r="L2637" s="12">
        <f>VLOOKUP(train[[#This Row],[Sub-Category]],Análisis_ABC_XYZ[[#Headers],[#Data]],4,FALSE)</f>
        <v>0.46529189879902266</v>
      </c>
    </row>
    <row r="2638" spans="1:12" x14ac:dyDescent="0.35">
      <c r="A2638" s="2">
        <v>42539</v>
      </c>
      <c r="B2638" s="1" t="s">
        <v>107</v>
      </c>
      <c r="C2638" s="1" t="s">
        <v>559</v>
      </c>
      <c r="D2638" s="1" t="s">
        <v>26</v>
      </c>
      <c r="E2638" s="1" t="s">
        <v>27</v>
      </c>
      <c r="F2638" s="18">
        <v>467.97</v>
      </c>
      <c r="G2638" t="s">
        <v>2374</v>
      </c>
      <c r="H2638" s="1">
        <f>IF(COUNTIF(G$2:G2638,G2638)=1,1,0)</f>
        <v>1</v>
      </c>
      <c r="I2638" s="1">
        <v>3</v>
      </c>
      <c r="J2638" s="1">
        <v>0</v>
      </c>
      <c r="K2638" s="1">
        <v>140.39099999999999</v>
      </c>
      <c r="L2638" s="12">
        <f>VLOOKUP(train[[#This Row],[Sub-Category]],Análisis_ABC_XYZ[[#Headers],[#Data]],4,FALSE)</f>
        <v>0.41105220110552465</v>
      </c>
    </row>
    <row r="2639" spans="1:12" x14ac:dyDescent="0.35">
      <c r="A2639" s="2">
        <v>42539</v>
      </c>
      <c r="B2639" s="1" t="s">
        <v>107</v>
      </c>
      <c r="C2639" s="1" t="s">
        <v>973</v>
      </c>
      <c r="D2639" s="1" t="s">
        <v>14</v>
      </c>
      <c r="E2639" s="1" t="s">
        <v>20</v>
      </c>
      <c r="F2639" s="18">
        <v>450.04</v>
      </c>
      <c r="G2639" t="s">
        <v>2374</v>
      </c>
      <c r="H2639" s="1">
        <f>IF(COUNTIF(G$2:G2639,G2639)=1,1,0)</f>
        <v>0</v>
      </c>
      <c r="I2639" s="1">
        <v>2</v>
      </c>
      <c r="J2639" s="1">
        <v>0</v>
      </c>
      <c r="K2639" s="1">
        <v>58.505200000000002</v>
      </c>
      <c r="L2639" s="12">
        <f>VLOOKUP(train[[#This Row],[Sub-Category]],Análisis_ABC_XYZ[[#Headers],[#Data]],4,FALSE)</f>
        <v>0.44610841445725197</v>
      </c>
    </row>
    <row r="2640" spans="1:12" x14ac:dyDescent="0.35">
      <c r="A2640" s="2">
        <v>42539</v>
      </c>
      <c r="B2640" s="1" t="s">
        <v>104</v>
      </c>
      <c r="C2640" s="1" t="s">
        <v>1223</v>
      </c>
      <c r="D2640" s="1" t="s">
        <v>8</v>
      </c>
      <c r="E2640" s="1" t="s">
        <v>22</v>
      </c>
      <c r="F2640" s="18">
        <v>75.36</v>
      </c>
      <c r="G2640" t="s">
        <v>4404</v>
      </c>
      <c r="H2640" s="1">
        <f>IF(COUNTIF(G$2:G2640,G2640)=1,1,0)</f>
        <v>1</v>
      </c>
      <c r="I2640" s="1">
        <v>5</v>
      </c>
      <c r="J2640" s="1">
        <v>0.2</v>
      </c>
      <c r="K2640" s="1">
        <v>20.724000000000007</v>
      </c>
      <c r="L2640" s="12">
        <f>VLOOKUP(train[[#This Row],[Sub-Category]],Análisis_ABC_XYZ[[#Headers],[#Data]],4,FALSE)</f>
        <v>0.4595170286641902</v>
      </c>
    </row>
    <row r="2641" spans="1:12" x14ac:dyDescent="0.35">
      <c r="A2641" s="2">
        <v>42539</v>
      </c>
      <c r="B2641" s="1" t="s">
        <v>107</v>
      </c>
      <c r="C2641" s="1" t="s">
        <v>1564</v>
      </c>
      <c r="D2641" s="1" t="s">
        <v>8</v>
      </c>
      <c r="E2641" s="1" t="s">
        <v>22</v>
      </c>
      <c r="F2641" s="18">
        <v>60.84</v>
      </c>
      <c r="G2641" t="s">
        <v>2374</v>
      </c>
      <c r="H2641" s="1">
        <f>IF(COUNTIF(G$2:G2641,G2641)=1,1,0)</f>
        <v>0</v>
      </c>
      <c r="I2641" s="1">
        <v>3</v>
      </c>
      <c r="J2641" s="1">
        <v>0</v>
      </c>
      <c r="K2641" s="1">
        <v>19.468799999999998</v>
      </c>
      <c r="L2641" s="12">
        <f>VLOOKUP(train[[#This Row],[Sub-Category]],Análisis_ABC_XYZ[[#Headers],[#Data]],4,FALSE)</f>
        <v>0.4595170286641902</v>
      </c>
    </row>
    <row r="2642" spans="1:12" x14ac:dyDescent="0.35">
      <c r="A2642" s="2">
        <v>42539</v>
      </c>
      <c r="B2642" s="1" t="s">
        <v>12</v>
      </c>
      <c r="C2642" s="1" t="s">
        <v>1129</v>
      </c>
      <c r="D2642" s="1" t="s">
        <v>14</v>
      </c>
      <c r="E2642" s="1" t="s">
        <v>24</v>
      </c>
      <c r="F2642" s="18">
        <v>51.98</v>
      </c>
      <c r="G2642" t="s">
        <v>4523</v>
      </c>
      <c r="H2642" s="1">
        <f>IF(COUNTIF(G$2:G2642,G2642)=1,1,0)</f>
        <v>1</v>
      </c>
      <c r="I2642" s="1">
        <v>2</v>
      </c>
      <c r="J2642" s="1">
        <v>0</v>
      </c>
      <c r="K2642" s="1">
        <v>15.074199999999998</v>
      </c>
      <c r="L2642" s="12">
        <f>VLOOKUP(train[[#This Row],[Sub-Category]],Análisis_ABC_XYZ[[#Headers],[#Data]],4,FALSE)</f>
        <v>0.45632477063632687</v>
      </c>
    </row>
    <row r="2643" spans="1:12" x14ac:dyDescent="0.35">
      <c r="A2643" s="2">
        <v>42539</v>
      </c>
      <c r="B2643" s="1" t="s">
        <v>107</v>
      </c>
      <c r="C2643" s="1" t="s">
        <v>205</v>
      </c>
      <c r="D2643" s="1" t="s">
        <v>14</v>
      </c>
      <c r="E2643" s="1" t="s">
        <v>29</v>
      </c>
      <c r="F2643" s="18">
        <v>34.6</v>
      </c>
      <c r="G2643" t="s">
        <v>2374</v>
      </c>
      <c r="H2643" s="1">
        <f>IF(COUNTIF(G$2:G2643,G2643)=1,1,0)</f>
        <v>0</v>
      </c>
      <c r="I2643" s="1">
        <v>2</v>
      </c>
      <c r="J2643" s="1">
        <v>0</v>
      </c>
      <c r="K2643" s="1">
        <v>16.608000000000001</v>
      </c>
      <c r="L2643" s="12">
        <f>VLOOKUP(train[[#This Row],[Sub-Category]],Análisis_ABC_XYZ[[#Headers],[#Data]],4,FALSE)</f>
        <v>0.46881743173671325</v>
      </c>
    </row>
    <row r="2644" spans="1:12" x14ac:dyDescent="0.35">
      <c r="A2644" s="2">
        <v>42539</v>
      </c>
      <c r="B2644" s="1" t="s">
        <v>107</v>
      </c>
      <c r="C2644" s="1" t="s">
        <v>795</v>
      </c>
      <c r="D2644" s="1" t="s">
        <v>14</v>
      </c>
      <c r="E2644" s="1" t="s">
        <v>29</v>
      </c>
      <c r="F2644" s="18">
        <v>33.020000000000003</v>
      </c>
      <c r="G2644" t="s">
        <v>2374</v>
      </c>
      <c r="H2644" s="1">
        <f>IF(COUNTIF(G$2:G2644,G2644)=1,1,0)</f>
        <v>0</v>
      </c>
      <c r="I2644" s="1">
        <v>2</v>
      </c>
      <c r="J2644" s="1">
        <v>0</v>
      </c>
      <c r="K2644" s="1">
        <v>15.849600000000002</v>
      </c>
      <c r="L2644" s="12">
        <f>VLOOKUP(train[[#This Row],[Sub-Category]],Análisis_ABC_XYZ[[#Headers],[#Data]],4,FALSE)</f>
        <v>0.46881743173671325</v>
      </c>
    </row>
    <row r="2645" spans="1:12" x14ac:dyDescent="0.35">
      <c r="A2645" s="2">
        <v>42539</v>
      </c>
      <c r="B2645" s="1" t="s">
        <v>111</v>
      </c>
      <c r="C2645" s="1" t="s">
        <v>345</v>
      </c>
      <c r="D2645" s="1" t="s">
        <v>14</v>
      </c>
      <c r="E2645" s="1" t="s">
        <v>36</v>
      </c>
      <c r="F2645" s="18">
        <v>20.736000000000004</v>
      </c>
      <c r="G2645" t="s">
        <v>4652</v>
      </c>
      <c r="H2645" s="1">
        <f>IF(COUNTIF(G$2:G2645,G2645)=1,1,0)</f>
        <v>0</v>
      </c>
      <c r="I2645" s="1">
        <v>4</v>
      </c>
      <c r="J2645" s="1">
        <v>0.2</v>
      </c>
      <c r="K2645" s="1">
        <v>7.2576000000000001</v>
      </c>
      <c r="L2645" s="12">
        <f>VLOOKUP(train[[#This Row],[Sub-Category]],Análisis_ABC_XYZ[[#Headers],[#Data]],4,FALSE)</f>
        <v>0.43613829632717294</v>
      </c>
    </row>
    <row r="2646" spans="1:12" x14ac:dyDescent="0.35">
      <c r="A2646" s="2">
        <v>42539</v>
      </c>
      <c r="B2646" s="1" t="s">
        <v>16</v>
      </c>
      <c r="C2646" s="1" t="s">
        <v>377</v>
      </c>
      <c r="D2646" s="1" t="s">
        <v>14</v>
      </c>
      <c r="E2646" s="1" t="s">
        <v>24</v>
      </c>
      <c r="F2646" s="18">
        <v>13.632</v>
      </c>
      <c r="G2646" t="s">
        <v>5364</v>
      </c>
      <c r="H2646" s="1">
        <f>IF(COUNTIF(G$2:G2646,G2646)=1,1,0)</f>
        <v>1</v>
      </c>
      <c r="I2646" s="1">
        <v>4</v>
      </c>
      <c r="J2646" s="1">
        <v>0.2</v>
      </c>
      <c r="K2646" s="1">
        <v>3.5783999999999998</v>
      </c>
      <c r="L2646" s="12">
        <f>VLOOKUP(train[[#This Row],[Sub-Category]],Análisis_ABC_XYZ[[#Headers],[#Data]],4,FALSE)</f>
        <v>0.45632477063632687</v>
      </c>
    </row>
    <row r="2647" spans="1:12" x14ac:dyDescent="0.35">
      <c r="A2647" s="2">
        <v>42539</v>
      </c>
      <c r="B2647" s="1" t="s">
        <v>104</v>
      </c>
      <c r="C2647" s="1" t="s">
        <v>1291</v>
      </c>
      <c r="D2647" s="1" t="s">
        <v>14</v>
      </c>
      <c r="E2647" s="1" t="s">
        <v>36</v>
      </c>
      <c r="F2647" s="18">
        <v>11.952000000000002</v>
      </c>
      <c r="G2647" t="s">
        <v>4404</v>
      </c>
      <c r="H2647" s="1">
        <f>IF(COUNTIF(G$2:G2647,G2647)=1,1,0)</f>
        <v>0</v>
      </c>
      <c r="I2647" s="1">
        <v>3</v>
      </c>
      <c r="J2647" s="1">
        <v>0.2</v>
      </c>
      <c r="K2647" s="1">
        <v>4.3326000000000002</v>
      </c>
      <c r="L2647" s="12">
        <f>VLOOKUP(train[[#This Row],[Sub-Category]],Análisis_ABC_XYZ[[#Headers],[#Data]],4,FALSE)</f>
        <v>0.43613829632717294</v>
      </c>
    </row>
    <row r="2648" spans="1:12" x14ac:dyDescent="0.35">
      <c r="A2648" s="2">
        <v>42539</v>
      </c>
      <c r="B2648" s="1" t="s">
        <v>104</v>
      </c>
      <c r="C2648" s="1" t="s">
        <v>852</v>
      </c>
      <c r="D2648" s="1" t="s">
        <v>14</v>
      </c>
      <c r="E2648" s="1" t="s">
        <v>29</v>
      </c>
      <c r="F2648" s="18">
        <v>9.1560000000000006</v>
      </c>
      <c r="G2648" t="s">
        <v>4404</v>
      </c>
      <c r="H2648" s="1">
        <f>IF(COUNTIF(G$2:G2648,G2648)=1,1,0)</f>
        <v>0</v>
      </c>
      <c r="I2648" s="1">
        <v>2</v>
      </c>
      <c r="J2648" s="1">
        <v>0.7</v>
      </c>
      <c r="K2648" s="1">
        <v>-6.1039999999999974</v>
      </c>
      <c r="L2648" s="12">
        <f>VLOOKUP(train[[#This Row],[Sub-Category]],Análisis_ABC_XYZ[[#Headers],[#Data]],4,FALSE)</f>
        <v>0.46881743173671325</v>
      </c>
    </row>
    <row r="2649" spans="1:12" x14ac:dyDescent="0.35">
      <c r="A2649" s="2">
        <v>42539</v>
      </c>
      <c r="B2649" s="1" t="s">
        <v>111</v>
      </c>
      <c r="C2649" s="1" t="s">
        <v>1351</v>
      </c>
      <c r="D2649" s="1" t="s">
        <v>14</v>
      </c>
      <c r="E2649" s="1" t="s">
        <v>29</v>
      </c>
      <c r="F2649" s="18">
        <v>6.1290000000000004</v>
      </c>
      <c r="G2649" t="s">
        <v>4652</v>
      </c>
      <c r="H2649" s="1">
        <f>IF(COUNTIF(G$2:G2649,G2649)=1,1,0)</f>
        <v>0</v>
      </c>
      <c r="I2649" s="1">
        <v>3</v>
      </c>
      <c r="J2649" s="1">
        <v>0.7</v>
      </c>
      <c r="K2649" s="1">
        <v>-4.4945999999999984</v>
      </c>
      <c r="L2649" s="12">
        <f>VLOOKUP(train[[#This Row],[Sub-Category]],Análisis_ABC_XYZ[[#Headers],[#Data]],4,FALSE)</f>
        <v>0.46881743173671325</v>
      </c>
    </row>
    <row r="2650" spans="1:12" x14ac:dyDescent="0.35">
      <c r="A2650" s="2">
        <v>42539</v>
      </c>
      <c r="B2650" s="1" t="s">
        <v>104</v>
      </c>
      <c r="C2650" s="1" t="s">
        <v>937</v>
      </c>
      <c r="D2650" s="1" t="s">
        <v>14</v>
      </c>
      <c r="E2650" s="1" t="s">
        <v>29</v>
      </c>
      <c r="F2650" s="18">
        <v>4.5360000000000014</v>
      </c>
      <c r="G2650" t="s">
        <v>4404</v>
      </c>
      <c r="H2650" s="1">
        <f>IF(COUNTIF(G$2:G2650,G2650)=1,1,0)</f>
        <v>0</v>
      </c>
      <c r="I2650" s="1">
        <v>7</v>
      </c>
      <c r="J2650" s="1">
        <v>0.7</v>
      </c>
      <c r="K2650" s="1">
        <v>-3.3263999999999996</v>
      </c>
      <c r="L2650" s="12">
        <f>VLOOKUP(train[[#This Row],[Sub-Category]],Análisis_ABC_XYZ[[#Headers],[#Data]],4,FALSE)</f>
        <v>0.46881743173671325</v>
      </c>
    </row>
    <row r="2651" spans="1:12" x14ac:dyDescent="0.35">
      <c r="A2651" s="2">
        <v>42540</v>
      </c>
      <c r="B2651" s="1" t="s">
        <v>39</v>
      </c>
      <c r="C2651" s="1" t="s">
        <v>1345</v>
      </c>
      <c r="D2651" s="1" t="s">
        <v>14</v>
      </c>
      <c r="E2651" s="1" t="s">
        <v>20</v>
      </c>
      <c r="F2651" s="18">
        <v>228.92</v>
      </c>
      <c r="G2651" t="s">
        <v>5731</v>
      </c>
      <c r="H2651" s="1">
        <f>IF(COUNTIF(G$2:G2651,G2651)=1,1,0)</f>
        <v>1</v>
      </c>
      <c r="I2651" s="1">
        <v>5</v>
      </c>
      <c r="J2651" s="1">
        <v>0.2</v>
      </c>
      <c r="K2651" s="1">
        <v>14.307499999999997</v>
      </c>
      <c r="L2651" s="12">
        <f>VLOOKUP(train[[#This Row],[Sub-Category]],Análisis_ABC_XYZ[[#Headers],[#Data]],4,FALSE)</f>
        <v>0.44610841445725197</v>
      </c>
    </row>
    <row r="2652" spans="1:12" x14ac:dyDescent="0.35">
      <c r="A2652" s="2">
        <v>42540</v>
      </c>
      <c r="B2652" s="1" t="s">
        <v>12</v>
      </c>
      <c r="C2652" s="1" t="s">
        <v>697</v>
      </c>
      <c r="D2652" s="1" t="s">
        <v>14</v>
      </c>
      <c r="E2652" s="1" t="s">
        <v>61</v>
      </c>
      <c r="F2652" s="18">
        <v>186.69</v>
      </c>
      <c r="G2652" t="s">
        <v>2684</v>
      </c>
      <c r="H2652" s="1">
        <f>IF(COUNTIF(G$2:G2652,G2652)=1,1,0)</f>
        <v>1</v>
      </c>
      <c r="I2652" s="1">
        <v>3</v>
      </c>
      <c r="J2652" s="1">
        <v>0</v>
      </c>
      <c r="K2652" s="1">
        <v>87.744299999999981</v>
      </c>
      <c r="L2652" s="12">
        <f>VLOOKUP(train[[#This Row],[Sub-Category]],Análisis_ABC_XYZ[[#Headers],[#Data]],4,FALSE)</f>
        <v>0.44424167803735209</v>
      </c>
    </row>
    <row r="2653" spans="1:12" x14ac:dyDescent="0.35">
      <c r="A2653" s="2">
        <v>42540</v>
      </c>
      <c r="B2653" s="1" t="s">
        <v>12</v>
      </c>
      <c r="C2653" s="1" t="s">
        <v>609</v>
      </c>
      <c r="D2653" s="1" t="s">
        <v>8</v>
      </c>
      <c r="E2653" s="1" t="s">
        <v>22</v>
      </c>
      <c r="F2653" s="18">
        <v>12.56</v>
      </c>
      <c r="G2653" t="s">
        <v>2684</v>
      </c>
      <c r="H2653" s="1">
        <f>IF(COUNTIF(G$2:G2653,G2653)=1,1,0)</f>
        <v>0</v>
      </c>
      <c r="I2653" s="1">
        <v>2</v>
      </c>
      <c r="J2653" s="1">
        <v>0</v>
      </c>
      <c r="K2653" s="1">
        <v>4.0191999999999997</v>
      </c>
      <c r="L2653" s="12">
        <f>VLOOKUP(train[[#This Row],[Sub-Category]],Análisis_ABC_XYZ[[#Headers],[#Data]],4,FALSE)</f>
        <v>0.4595170286641902</v>
      </c>
    </row>
    <row r="2654" spans="1:12" x14ac:dyDescent="0.35">
      <c r="A2654" s="2">
        <v>42540</v>
      </c>
      <c r="B2654" s="1" t="s">
        <v>12</v>
      </c>
      <c r="C2654" s="1" t="s">
        <v>1181</v>
      </c>
      <c r="D2654" s="1" t="s">
        <v>14</v>
      </c>
      <c r="E2654" s="1" t="s">
        <v>36</v>
      </c>
      <c r="F2654" s="18">
        <v>6.48</v>
      </c>
      <c r="G2654" t="s">
        <v>2684</v>
      </c>
      <c r="H2654" s="1">
        <f>IF(COUNTIF(G$2:G2654,G2654)=1,1,0)</f>
        <v>0</v>
      </c>
      <c r="I2654" s="1">
        <v>1</v>
      </c>
      <c r="J2654" s="1">
        <v>0</v>
      </c>
      <c r="K2654" s="1">
        <v>3.1104000000000003</v>
      </c>
      <c r="L2654" s="12">
        <f>VLOOKUP(train[[#This Row],[Sub-Category]],Análisis_ABC_XYZ[[#Headers],[#Data]],4,FALSE)</f>
        <v>0.43613829632717294</v>
      </c>
    </row>
    <row r="2655" spans="1:12" x14ac:dyDescent="0.35">
      <c r="A2655" s="2">
        <v>42540</v>
      </c>
      <c r="B2655" s="1" t="s">
        <v>52</v>
      </c>
      <c r="C2655" s="1" t="s">
        <v>1927</v>
      </c>
      <c r="D2655" s="1" t="s">
        <v>14</v>
      </c>
      <c r="E2655" s="1" t="s">
        <v>15</v>
      </c>
      <c r="F2655" s="18">
        <v>5.9039999999999999</v>
      </c>
      <c r="G2655" t="s">
        <v>4619</v>
      </c>
      <c r="H2655" s="1">
        <f>IF(COUNTIF(G$2:G2655,G2655)=1,1,0)</f>
        <v>1</v>
      </c>
      <c r="I2655" s="1">
        <v>2</v>
      </c>
      <c r="J2655" s="1">
        <v>0.2</v>
      </c>
      <c r="K2655" s="1">
        <v>1.9925999999999999</v>
      </c>
      <c r="L2655" s="12">
        <f>VLOOKUP(train[[#This Row],[Sub-Category]],Análisis_ABC_XYZ[[#Headers],[#Data]],4,FALSE)</f>
        <v>0.4647369236065339</v>
      </c>
    </row>
    <row r="2656" spans="1:12" x14ac:dyDescent="0.35">
      <c r="A2656" s="2">
        <v>42540</v>
      </c>
      <c r="B2656" s="1" t="s">
        <v>39</v>
      </c>
      <c r="C2656" s="1" t="s">
        <v>561</v>
      </c>
      <c r="D2656" s="1" t="s">
        <v>14</v>
      </c>
      <c r="E2656" s="1" t="s">
        <v>29</v>
      </c>
      <c r="F2656" s="18">
        <v>5.7919999999999989</v>
      </c>
      <c r="G2656" t="s">
        <v>4600</v>
      </c>
      <c r="H2656" s="1">
        <f>IF(COUNTIF(G$2:G2656,G2656)=1,1,0)</f>
        <v>1</v>
      </c>
      <c r="I2656" s="1">
        <v>2</v>
      </c>
      <c r="J2656" s="1">
        <v>0.8</v>
      </c>
      <c r="K2656" s="1">
        <v>-9.5568000000000026</v>
      </c>
      <c r="L2656" s="12">
        <f>VLOOKUP(train[[#This Row],[Sub-Category]],Análisis_ABC_XYZ[[#Headers],[#Data]],4,FALSE)</f>
        <v>0.46881743173671325</v>
      </c>
    </row>
    <row r="2657" spans="1:12" x14ac:dyDescent="0.35">
      <c r="A2657" s="2">
        <v>42541</v>
      </c>
      <c r="B2657" s="1" t="s">
        <v>12</v>
      </c>
      <c r="C2657" s="1" t="s">
        <v>656</v>
      </c>
      <c r="D2657" s="1" t="s">
        <v>8</v>
      </c>
      <c r="E2657" s="1" t="s">
        <v>22</v>
      </c>
      <c r="F2657" s="18">
        <v>257.64</v>
      </c>
      <c r="G2657" t="s">
        <v>5796</v>
      </c>
      <c r="H2657" s="1">
        <f>IF(COUNTIF(G$2:G2657,G2657)=1,1,0)</f>
        <v>1</v>
      </c>
      <c r="I2657" s="1">
        <v>6</v>
      </c>
      <c r="J2657" s="1">
        <v>0</v>
      </c>
      <c r="K2657" s="1">
        <v>100.4796</v>
      </c>
      <c r="L2657" s="12">
        <f>VLOOKUP(train[[#This Row],[Sub-Category]],Análisis_ABC_XYZ[[#Headers],[#Data]],4,FALSE)</f>
        <v>0.4595170286641902</v>
      </c>
    </row>
    <row r="2658" spans="1:12" x14ac:dyDescent="0.35">
      <c r="A2658" s="2">
        <v>42541</v>
      </c>
      <c r="B2658" s="1" t="s">
        <v>52</v>
      </c>
      <c r="C2658" s="1" t="s">
        <v>715</v>
      </c>
      <c r="D2658" s="1" t="s">
        <v>26</v>
      </c>
      <c r="E2658" s="1" t="s">
        <v>56</v>
      </c>
      <c r="F2658" s="18">
        <v>319.98400000000004</v>
      </c>
      <c r="G2658" t="s">
        <v>6677</v>
      </c>
      <c r="H2658" s="1">
        <f>IF(COUNTIF(G$2:G2658,G2658)=1,1,0)</f>
        <v>1</v>
      </c>
      <c r="I2658" s="1">
        <v>2</v>
      </c>
      <c r="J2658" s="1">
        <v>0.2</v>
      </c>
      <c r="K2658" s="1">
        <v>91.995400000000018</v>
      </c>
      <c r="L2658" s="12">
        <f>VLOOKUP(train[[#This Row],[Sub-Category]],Análisis_ABC_XYZ[[#Headers],[#Data]],4,FALSE)</f>
        <v>0.52062335344040378</v>
      </c>
    </row>
    <row r="2659" spans="1:12" x14ac:dyDescent="0.35">
      <c r="A2659" s="2">
        <v>42541</v>
      </c>
      <c r="B2659" s="1" t="s">
        <v>12</v>
      </c>
      <c r="C2659" s="1" t="s">
        <v>106</v>
      </c>
      <c r="D2659" s="1" t="s">
        <v>26</v>
      </c>
      <c r="E2659" s="1" t="s">
        <v>27</v>
      </c>
      <c r="F2659" s="18">
        <v>125.97600000000001</v>
      </c>
      <c r="G2659" t="s">
        <v>5796</v>
      </c>
      <c r="H2659" s="1">
        <f>IF(COUNTIF(G$2:G2659,G2659)=1,1,0)</f>
        <v>0</v>
      </c>
      <c r="I2659" s="1">
        <v>3</v>
      </c>
      <c r="J2659" s="1">
        <v>0.2</v>
      </c>
      <c r="K2659" s="1">
        <v>47.241</v>
      </c>
      <c r="L2659" s="12">
        <f>VLOOKUP(train[[#This Row],[Sub-Category]],Análisis_ABC_XYZ[[#Headers],[#Data]],4,FALSE)</f>
        <v>0.41105220110552465</v>
      </c>
    </row>
    <row r="2660" spans="1:12" x14ac:dyDescent="0.35">
      <c r="A2660" s="2">
        <v>42541</v>
      </c>
      <c r="B2660" s="1" t="s">
        <v>145</v>
      </c>
      <c r="C2660" s="1" t="s">
        <v>1878</v>
      </c>
      <c r="D2660" s="1" t="s">
        <v>26</v>
      </c>
      <c r="E2660" s="1" t="s">
        <v>27</v>
      </c>
      <c r="F2660" s="18">
        <v>125.944</v>
      </c>
      <c r="G2660" t="s">
        <v>6443</v>
      </c>
      <c r="H2660" s="1">
        <f>IF(COUNTIF(G$2:G2660,G2660)=1,1,0)</f>
        <v>1</v>
      </c>
      <c r="I2660" s="1">
        <v>7</v>
      </c>
      <c r="J2660" s="1">
        <v>0.2</v>
      </c>
      <c r="K2660" s="1">
        <v>15.742999999999984</v>
      </c>
      <c r="L2660" s="12">
        <f>VLOOKUP(train[[#This Row],[Sub-Category]],Análisis_ABC_XYZ[[#Headers],[#Data]],4,FALSE)</f>
        <v>0.41105220110552465</v>
      </c>
    </row>
    <row r="2661" spans="1:12" x14ac:dyDescent="0.35">
      <c r="A2661" s="2">
        <v>42542</v>
      </c>
      <c r="B2661" s="1" t="s">
        <v>16</v>
      </c>
      <c r="C2661" s="1" t="s">
        <v>884</v>
      </c>
      <c r="D2661" s="1" t="s">
        <v>26</v>
      </c>
      <c r="E2661" s="1" t="s">
        <v>27</v>
      </c>
      <c r="F2661" s="18">
        <v>107.97600000000001</v>
      </c>
      <c r="G2661" t="s">
        <v>6393</v>
      </c>
      <c r="H2661" s="1">
        <f>IF(COUNTIF(G$2:G2661,G2661)=1,1,0)</f>
        <v>1</v>
      </c>
      <c r="I2661" s="1">
        <v>3</v>
      </c>
      <c r="J2661" s="1">
        <v>0.2</v>
      </c>
      <c r="K2661" s="1">
        <v>37.791599999999988</v>
      </c>
      <c r="L2661" s="12">
        <f>VLOOKUP(train[[#This Row],[Sub-Category]],Análisis_ABC_XYZ[[#Headers],[#Data]],4,FALSE)</f>
        <v>0.41105220110552465</v>
      </c>
    </row>
    <row r="2662" spans="1:12" x14ac:dyDescent="0.35">
      <c r="A2662" s="2">
        <v>42543</v>
      </c>
      <c r="B2662" s="1" t="s">
        <v>89</v>
      </c>
      <c r="C2662" s="1" t="s">
        <v>756</v>
      </c>
      <c r="D2662" s="1" t="s">
        <v>14</v>
      </c>
      <c r="E2662" s="1" t="s">
        <v>29</v>
      </c>
      <c r="F2662" s="18">
        <v>1217.568</v>
      </c>
      <c r="G2662" t="s">
        <v>6838</v>
      </c>
      <c r="H2662" s="1">
        <f>IF(COUNTIF(G$2:G2662,G2662)=1,1,0)</f>
        <v>1</v>
      </c>
      <c r="I2662" s="1">
        <v>2</v>
      </c>
      <c r="J2662" s="1">
        <v>0.2</v>
      </c>
      <c r="K2662" s="1">
        <v>456.58800000000002</v>
      </c>
      <c r="L2662" s="12">
        <f>VLOOKUP(train[[#This Row],[Sub-Category]],Análisis_ABC_XYZ[[#Headers],[#Data]],4,FALSE)</f>
        <v>0.46881743173671325</v>
      </c>
    </row>
    <row r="2663" spans="1:12" x14ac:dyDescent="0.35">
      <c r="A2663" s="2">
        <v>42543</v>
      </c>
      <c r="B2663" s="1" t="s">
        <v>72</v>
      </c>
      <c r="C2663" s="1" t="s">
        <v>1408</v>
      </c>
      <c r="D2663" s="1" t="s">
        <v>8</v>
      </c>
      <c r="E2663" s="1" t="s">
        <v>18</v>
      </c>
      <c r="F2663" s="18">
        <v>796.42500000000007</v>
      </c>
      <c r="G2663" t="s">
        <v>6810</v>
      </c>
      <c r="H2663" s="1">
        <f>IF(COUNTIF(G$2:G2663,G2663)=1,1,0)</f>
        <v>1</v>
      </c>
      <c r="I2663" s="1">
        <v>7</v>
      </c>
      <c r="J2663" s="1">
        <v>0.5</v>
      </c>
      <c r="K2663" s="1">
        <v>-525.6405000000002</v>
      </c>
      <c r="L2663" s="12">
        <f>VLOOKUP(train[[#This Row],[Sub-Category]],Análisis_ABC_XYZ[[#Headers],[#Data]],4,FALSE)</f>
        <v>0.55975208308209756</v>
      </c>
    </row>
    <row r="2664" spans="1:12" x14ac:dyDescent="0.35">
      <c r="A2664" s="2">
        <v>42543</v>
      </c>
      <c r="B2664" s="1" t="s">
        <v>44</v>
      </c>
      <c r="C2664" s="1" t="s">
        <v>367</v>
      </c>
      <c r="D2664" s="1" t="s">
        <v>14</v>
      </c>
      <c r="E2664" s="1" t="s">
        <v>91</v>
      </c>
      <c r="F2664" s="18">
        <v>4.96</v>
      </c>
      <c r="G2664" t="s">
        <v>2511</v>
      </c>
      <c r="H2664" s="1">
        <f>IF(COUNTIF(G$2:G2664,G2664)=1,1,0)</f>
        <v>1</v>
      </c>
      <c r="I2664" s="1">
        <v>4</v>
      </c>
      <c r="J2664" s="1">
        <v>0</v>
      </c>
      <c r="K2664" s="1">
        <v>2.3311999999999999</v>
      </c>
      <c r="L2664" s="12">
        <f>VLOOKUP(train[[#This Row],[Sub-Category]],Análisis_ABC_XYZ[[#Headers],[#Data]],4,FALSE)</f>
        <v>0.51168203684699509</v>
      </c>
    </row>
    <row r="2665" spans="1:12" x14ac:dyDescent="0.35">
      <c r="A2665" s="2">
        <v>42544</v>
      </c>
      <c r="B2665" s="1" t="s">
        <v>379</v>
      </c>
      <c r="C2665" s="1" t="s">
        <v>1442</v>
      </c>
      <c r="D2665" s="1" t="s">
        <v>26</v>
      </c>
      <c r="E2665" s="1" t="s">
        <v>56</v>
      </c>
      <c r="F2665" s="18">
        <v>75</v>
      </c>
      <c r="G2665" t="s">
        <v>2048</v>
      </c>
      <c r="H2665" s="1">
        <f>IF(COUNTIF(G$2:G2665,G2665)=1,1,0)</f>
        <v>1</v>
      </c>
      <c r="I2665" s="1">
        <v>3</v>
      </c>
      <c r="J2665" s="1">
        <v>0</v>
      </c>
      <c r="K2665" s="1">
        <v>18</v>
      </c>
      <c r="L2665" s="12">
        <f>VLOOKUP(train[[#This Row],[Sub-Category]],Análisis_ABC_XYZ[[#Headers],[#Data]],4,FALSE)</f>
        <v>0.52062335344040378</v>
      </c>
    </row>
    <row r="2666" spans="1:12" x14ac:dyDescent="0.35">
      <c r="A2666" s="2">
        <v>42544</v>
      </c>
      <c r="B2666" s="1" t="s">
        <v>12</v>
      </c>
      <c r="C2666" s="1" t="s">
        <v>1304</v>
      </c>
      <c r="D2666" s="1" t="s">
        <v>26</v>
      </c>
      <c r="E2666" s="1" t="s">
        <v>27</v>
      </c>
      <c r="F2666" s="18">
        <v>217.58400000000003</v>
      </c>
      <c r="G2666" t="s">
        <v>2547</v>
      </c>
      <c r="H2666" s="1">
        <f>IF(COUNTIF(G$2:G2666,G2666)=1,1,0)</f>
        <v>1</v>
      </c>
      <c r="I2666" s="1">
        <v>2</v>
      </c>
      <c r="J2666" s="1">
        <v>0.2</v>
      </c>
      <c r="K2666" s="1">
        <v>19.03860000000001</v>
      </c>
      <c r="L2666" s="12">
        <f>VLOOKUP(train[[#This Row],[Sub-Category]],Análisis_ABC_XYZ[[#Headers],[#Data]],4,FALSE)</f>
        <v>0.41105220110552465</v>
      </c>
    </row>
    <row r="2667" spans="1:12" x14ac:dyDescent="0.35">
      <c r="A2667" s="2">
        <v>42544</v>
      </c>
      <c r="B2667" s="1" t="s">
        <v>37</v>
      </c>
      <c r="C2667" s="1" t="s">
        <v>1122</v>
      </c>
      <c r="D2667" s="1" t="s">
        <v>26</v>
      </c>
      <c r="E2667" s="1" t="s">
        <v>27</v>
      </c>
      <c r="F2667" s="18">
        <v>201.56800000000001</v>
      </c>
      <c r="G2667" t="s">
        <v>6572</v>
      </c>
      <c r="H2667" s="1">
        <f>IF(COUNTIF(G$2:G2667,G2667)=1,1,0)</f>
        <v>1</v>
      </c>
      <c r="I2667" s="1">
        <v>4</v>
      </c>
      <c r="J2667" s="1">
        <v>0.2</v>
      </c>
      <c r="K2667" s="1">
        <v>22.676399999999994</v>
      </c>
      <c r="L2667" s="12">
        <f>VLOOKUP(train[[#This Row],[Sub-Category]],Análisis_ABC_XYZ[[#Headers],[#Data]],4,FALSE)</f>
        <v>0.41105220110552465</v>
      </c>
    </row>
    <row r="2668" spans="1:12" x14ac:dyDescent="0.35">
      <c r="A2668" s="2">
        <v>42544</v>
      </c>
      <c r="B2668" s="1" t="s">
        <v>379</v>
      </c>
      <c r="C2668" s="1" t="s">
        <v>963</v>
      </c>
      <c r="D2668" s="1" t="s">
        <v>14</v>
      </c>
      <c r="E2668" s="1" t="s">
        <v>29</v>
      </c>
      <c r="F2668" s="18">
        <v>165.98</v>
      </c>
      <c r="G2668" t="s">
        <v>2048</v>
      </c>
      <c r="H2668" s="1">
        <f>IF(COUNTIF(G$2:G2668,G2668)=1,1,0)</f>
        <v>0</v>
      </c>
      <c r="I2668" s="1">
        <v>1</v>
      </c>
      <c r="J2668" s="1">
        <v>0</v>
      </c>
      <c r="K2668" s="1">
        <v>74.690999999999988</v>
      </c>
      <c r="L2668" s="12">
        <f>VLOOKUP(train[[#This Row],[Sub-Category]],Análisis_ABC_XYZ[[#Headers],[#Data]],4,FALSE)</f>
        <v>0.46881743173671325</v>
      </c>
    </row>
    <row r="2669" spans="1:12" x14ac:dyDescent="0.35">
      <c r="A2669" s="2">
        <v>42544</v>
      </c>
      <c r="B2669" s="1" t="s">
        <v>12</v>
      </c>
      <c r="C2669" s="1" t="s">
        <v>213</v>
      </c>
      <c r="D2669" s="1" t="s">
        <v>26</v>
      </c>
      <c r="E2669" s="1" t="s">
        <v>27</v>
      </c>
      <c r="F2669" s="18">
        <v>143.976</v>
      </c>
      <c r="G2669" t="s">
        <v>2547</v>
      </c>
      <c r="H2669" s="1">
        <f>IF(COUNTIF(G$2:G2669,G2669)=1,1,0)</f>
        <v>0</v>
      </c>
      <c r="I2669" s="1">
        <v>3</v>
      </c>
      <c r="J2669" s="1">
        <v>0.2</v>
      </c>
      <c r="K2669" s="1">
        <v>8.998500000000007</v>
      </c>
      <c r="L2669" s="12">
        <f>VLOOKUP(train[[#This Row],[Sub-Category]],Análisis_ABC_XYZ[[#Headers],[#Data]],4,FALSE)</f>
        <v>0.41105220110552465</v>
      </c>
    </row>
    <row r="2670" spans="1:12" x14ac:dyDescent="0.35">
      <c r="A2670" s="2">
        <v>42544</v>
      </c>
      <c r="B2670" s="1" t="s">
        <v>379</v>
      </c>
      <c r="C2670" s="1" t="s">
        <v>709</v>
      </c>
      <c r="D2670" s="1" t="s">
        <v>8</v>
      </c>
      <c r="E2670" s="1" t="s">
        <v>22</v>
      </c>
      <c r="F2670" s="18">
        <v>27.42</v>
      </c>
      <c r="G2670" t="s">
        <v>2048</v>
      </c>
      <c r="H2670" s="1">
        <f>IF(COUNTIF(G$2:G2670,G2670)=1,1,0)</f>
        <v>0</v>
      </c>
      <c r="I2670" s="1">
        <v>3</v>
      </c>
      <c r="J2670" s="1">
        <v>0</v>
      </c>
      <c r="K2670" s="1">
        <v>9.3227999999999991</v>
      </c>
      <c r="L2670" s="12">
        <f>VLOOKUP(train[[#This Row],[Sub-Category]],Análisis_ABC_XYZ[[#Headers],[#Data]],4,FALSE)</f>
        <v>0.4595170286641902</v>
      </c>
    </row>
    <row r="2671" spans="1:12" x14ac:dyDescent="0.35">
      <c r="A2671" s="2">
        <v>42544</v>
      </c>
      <c r="B2671" s="1" t="s">
        <v>12</v>
      </c>
      <c r="C2671" s="1" t="s">
        <v>871</v>
      </c>
      <c r="D2671" s="1" t="s">
        <v>14</v>
      </c>
      <c r="E2671" s="1" t="s">
        <v>91</v>
      </c>
      <c r="F2671" s="18">
        <v>5.43</v>
      </c>
      <c r="G2671" t="s">
        <v>2547</v>
      </c>
      <c r="H2671" s="1">
        <f>IF(COUNTIF(G$2:G2671,G2671)=1,1,0)</f>
        <v>0</v>
      </c>
      <c r="I2671" s="1">
        <v>3</v>
      </c>
      <c r="J2671" s="1">
        <v>0</v>
      </c>
      <c r="K2671" s="1">
        <v>1.7918999999999998</v>
      </c>
      <c r="L2671" s="12">
        <f>VLOOKUP(train[[#This Row],[Sub-Category]],Análisis_ABC_XYZ[[#Headers],[#Data]],4,FALSE)</f>
        <v>0.51168203684699509</v>
      </c>
    </row>
    <row r="2672" spans="1:12" x14ac:dyDescent="0.35">
      <c r="A2672" s="2">
        <v>42546</v>
      </c>
      <c r="B2672" s="1" t="s">
        <v>12</v>
      </c>
      <c r="C2672" s="1" t="s">
        <v>601</v>
      </c>
      <c r="D2672" s="1" t="s">
        <v>14</v>
      </c>
      <c r="E2672" s="1" t="s">
        <v>20</v>
      </c>
      <c r="F2672" s="18">
        <v>304.23</v>
      </c>
      <c r="G2672" t="s">
        <v>3681</v>
      </c>
      <c r="H2672" s="1">
        <f>IF(COUNTIF(G$2:G2672,G2672)=1,1,0)</f>
        <v>1</v>
      </c>
      <c r="I2672" s="1">
        <v>3</v>
      </c>
      <c r="J2672" s="1">
        <v>0</v>
      </c>
      <c r="K2672" s="1">
        <v>9.126899999999992</v>
      </c>
      <c r="L2672" s="12">
        <f>VLOOKUP(train[[#This Row],[Sub-Category]],Análisis_ABC_XYZ[[#Headers],[#Data]],4,FALSE)</f>
        <v>0.44610841445725197</v>
      </c>
    </row>
    <row r="2673" spans="1:12" x14ac:dyDescent="0.35">
      <c r="A2673" s="2">
        <v>42546</v>
      </c>
      <c r="B2673" s="1" t="s">
        <v>12</v>
      </c>
      <c r="C2673" s="1" t="s">
        <v>578</v>
      </c>
      <c r="D2673" s="1" t="s">
        <v>8</v>
      </c>
      <c r="E2673" s="1" t="s">
        <v>22</v>
      </c>
      <c r="F2673" s="18">
        <v>204.85</v>
      </c>
      <c r="G2673" t="s">
        <v>5667</v>
      </c>
      <c r="H2673" s="1">
        <f>IF(COUNTIF(G$2:G2673,G2673)=1,1,0)</f>
        <v>1</v>
      </c>
      <c r="I2673" s="1">
        <v>5</v>
      </c>
      <c r="J2673" s="1">
        <v>0</v>
      </c>
      <c r="K2673" s="1">
        <v>57.358000000000011</v>
      </c>
      <c r="L2673" s="12">
        <f>VLOOKUP(train[[#This Row],[Sub-Category]],Análisis_ABC_XYZ[[#Headers],[#Data]],4,FALSE)</f>
        <v>0.4595170286641902</v>
      </c>
    </row>
    <row r="2674" spans="1:12" x14ac:dyDescent="0.35">
      <c r="A2674" s="2">
        <v>42546</v>
      </c>
      <c r="B2674" s="1" t="s">
        <v>12</v>
      </c>
      <c r="C2674" s="1" t="s">
        <v>872</v>
      </c>
      <c r="D2674" s="1" t="s">
        <v>14</v>
      </c>
      <c r="E2674" s="1" t="s">
        <v>29</v>
      </c>
      <c r="F2674" s="18">
        <v>88.751999999999995</v>
      </c>
      <c r="G2674" t="s">
        <v>3681</v>
      </c>
      <c r="H2674" s="1">
        <f>IF(COUNTIF(G$2:G2674,G2674)=1,1,0)</f>
        <v>0</v>
      </c>
      <c r="I2674" s="1">
        <v>3</v>
      </c>
      <c r="J2674" s="1">
        <v>0.2</v>
      </c>
      <c r="K2674" s="1">
        <v>27.734999999999996</v>
      </c>
      <c r="L2674" s="12">
        <f>VLOOKUP(train[[#This Row],[Sub-Category]],Análisis_ABC_XYZ[[#Headers],[#Data]],4,FALSE)</f>
        <v>0.46881743173671325</v>
      </c>
    </row>
    <row r="2675" spans="1:12" x14ac:dyDescent="0.35">
      <c r="A2675" s="2">
        <v>42546</v>
      </c>
      <c r="B2675" s="1" t="s">
        <v>52</v>
      </c>
      <c r="C2675" s="1" t="s">
        <v>1234</v>
      </c>
      <c r="D2675" s="1" t="s">
        <v>14</v>
      </c>
      <c r="E2675" s="1" t="s">
        <v>20</v>
      </c>
      <c r="F2675" s="18">
        <v>78.256</v>
      </c>
      <c r="G2675" t="s">
        <v>5893</v>
      </c>
      <c r="H2675" s="1">
        <f>IF(COUNTIF(G$2:G2675,G2675)=1,1,0)</f>
        <v>1</v>
      </c>
      <c r="I2675" s="1">
        <v>2</v>
      </c>
      <c r="J2675" s="1">
        <v>0.2</v>
      </c>
      <c r="K2675" s="1">
        <v>-17.607599999999998</v>
      </c>
      <c r="L2675" s="12">
        <f>VLOOKUP(train[[#This Row],[Sub-Category]],Análisis_ABC_XYZ[[#Headers],[#Data]],4,FALSE)</f>
        <v>0.44610841445725197</v>
      </c>
    </row>
    <row r="2676" spans="1:12" x14ac:dyDescent="0.35">
      <c r="A2676" s="2">
        <v>42546</v>
      </c>
      <c r="B2676" s="1" t="s">
        <v>39</v>
      </c>
      <c r="C2676" s="1" t="s">
        <v>1448</v>
      </c>
      <c r="D2676" s="1" t="s">
        <v>8</v>
      </c>
      <c r="E2676" s="1" t="s">
        <v>22</v>
      </c>
      <c r="F2676" s="18">
        <v>75.384000000000015</v>
      </c>
      <c r="G2676" t="s">
        <v>2929</v>
      </c>
      <c r="H2676" s="1">
        <f>IF(COUNTIF(G$2:G2676,G2676)=1,1,0)</f>
        <v>1</v>
      </c>
      <c r="I2676" s="1">
        <v>9</v>
      </c>
      <c r="J2676" s="1">
        <v>0.6</v>
      </c>
      <c r="K2676" s="1">
        <v>-20.730599999999995</v>
      </c>
      <c r="L2676" s="12">
        <f>VLOOKUP(train[[#This Row],[Sub-Category]],Análisis_ABC_XYZ[[#Headers],[#Data]],4,FALSE)</f>
        <v>0.4595170286641902</v>
      </c>
    </row>
    <row r="2677" spans="1:12" x14ac:dyDescent="0.35">
      <c r="A2677" s="2">
        <v>42546</v>
      </c>
      <c r="B2677" s="1" t="s">
        <v>39</v>
      </c>
      <c r="C2677" s="1" t="s">
        <v>745</v>
      </c>
      <c r="D2677" s="1" t="s">
        <v>14</v>
      </c>
      <c r="E2677" s="1" t="s">
        <v>36</v>
      </c>
      <c r="F2677" s="18">
        <v>47.952000000000005</v>
      </c>
      <c r="G2677" t="s">
        <v>2929</v>
      </c>
      <c r="H2677" s="1">
        <f>IF(COUNTIF(G$2:G2677,G2677)=1,1,0)</f>
        <v>0</v>
      </c>
      <c r="I2677" s="1">
        <v>3</v>
      </c>
      <c r="J2677" s="1">
        <v>0.2</v>
      </c>
      <c r="K2677" s="1">
        <v>16.183799999999998</v>
      </c>
      <c r="L2677" s="12">
        <f>VLOOKUP(train[[#This Row],[Sub-Category]],Análisis_ABC_XYZ[[#Headers],[#Data]],4,FALSE)</f>
        <v>0.43613829632717294</v>
      </c>
    </row>
    <row r="2678" spans="1:12" x14ac:dyDescent="0.35">
      <c r="A2678" s="2">
        <v>42546</v>
      </c>
      <c r="B2678" s="1" t="s">
        <v>52</v>
      </c>
      <c r="C2678" s="1" t="s">
        <v>1233</v>
      </c>
      <c r="D2678" s="1" t="s">
        <v>14</v>
      </c>
      <c r="E2678" s="1" t="s">
        <v>36</v>
      </c>
      <c r="F2678" s="18">
        <v>31.104000000000006</v>
      </c>
      <c r="G2678" t="s">
        <v>5893</v>
      </c>
      <c r="H2678" s="1">
        <f>IF(COUNTIF(G$2:G2678,G2678)=1,1,0)</f>
        <v>0</v>
      </c>
      <c r="I2678" s="1">
        <v>6</v>
      </c>
      <c r="J2678" s="1">
        <v>0.2</v>
      </c>
      <c r="K2678" s="1">
        <v>10.8864</v>
      </c>
      <c r="L2678" s="12">
        <f>VLOOKUP(train[[#This Row],[Sub-Category]],Análisis_ABC_XYZ[[#Headers],[#Data]],4,FALSE)</f>
        <v>0.43613829632717294</v>
      </c>
    </row>
    <row r="2679" spans="1:12" x14ac:dyDescent="0.35">
      <c r="A2679" s="2">
        <v>42546</v>
      </c>
      <c r="B2679" s="1" t="s">
        <v>12</v>
      </c>
      <c r="C2679" s="1" t="s">
        <v>1626</v>
      </c>
      <c r="D2679" s="1" t="s">
        <v>14</v>
      </c>
      <c r="E2679" s="1" t="s">
        <v>24</v>
      </c>
      <c r="F2679" s="18">
        <v>20.96</v>
      </c>
      <c r="G2679" t="s">
        <v>3681</v>
      </c>
      <c r="H2679" s="1">
        <f>IF(COUNTIF(G$2:G2679,G2679)=1,1,0)</f>
        <v>0</v>
      </c>
      <c r="I2679" s="1">
        <v>2</v>
      </c>
      <c r="J2679" s="1">
        <v>0</v>
      </c>
      <c r="K2679" s="1">
        <v>5.24</v>
      </c>
      <c r="L2679" s="12">
        <f>VLOOKUP(train[[#This Row],[Sub-Category]],Análisis_ABC_XYZ[[#Headers],[#Data]],4,FALSE)</f>
        <v>0.45632477063632687</v>
      </c>
    </row>
    <row r="2680" spans="1:12" x14ac:dyDescent="0.35">
      <c r="A2680" s="2">
        <v>42546</v>
      </c>
      <c r="B2680" s="1" t="s">
        <v>39</v>
      </c>
      <c r="C2680" s="1" t="s">
        <v>811</v>
      </c>
      <c r="D2680" s="1" t="s">
        <v>14</v>
      </c>
      <c r="E2680" s="1" t="s">
        <v>15</v>
      </c>
      <c r="F2680" s="18">
        <v>4.6079999999999997</v>
      </c>
      <c r="G2680" t="s">
        <v>2929</v>
      </c>
      <c r="H2680" s="1">
        <f>IF(COUNTIF(G$2:G2680,G2680)=1,1,0)</f>
        <v>0</v>
      </c>
      <c r="I2680" s="1">
        <v>2</v>
      </c>
      <c r="J2680" s="1">
        <v>0.2</v>
      </c>
      <c r="K2680" s="1">
        <v>1.6704000000000001</v>
      </c>
      <c r="L2680" s="12">
        <f>VLOOKUP(train[[#This Row],[Sub-Category]],Análisis_ABC_XYZ[[#Headers],[#Data]],4,FALSE)</f>
        <v>0.4647369236065339</v>
      </c>
    </row>
    <row r="2681" spans="1:12" x14ac:dyDescent="0.35">
      <c r="A2681" s="2">
        <v>42546</v>
      </c>
      <c r="B2681" s="1" t="s">
        <v>39</v>
      </c>
      <c r="C2681" s="1" t="s">
        <v>1772</v>
      </c>
      <c r="D2681" s="1" t="s">
        <v>14</v>
      </c>
      <c r="E2681" s="1" t="s">
        <v>29</v>
      </c>
      <c r="F2681" s="18">
        <v>0.98399999999999976</v>
      </c>
      <c r="G2681" s="1" t="s">
        <v>2929</v>
      </c>
      <c r="H2681" s="1">
        <f>IF(COUNTIF(G$2:G2681,G2681)=1,1,0)</f>
        <v>0</v>
      </c>
      <c r="I2681" s="1">
        <v>2</v>
      </c>
      <c r="J2681" s="1">
        <v>0.8</v>
      </c>
      <c r="K2681" s="1">
        <v>-1.476</v>
      </c>
      <c r="L2681" s="12">
        <f>VLOOKUP(train[[#This Row],[Sub-Category]],Análisis_ABC_XYZ[[#Headers],[#Data]],4,FALSE)</f>
        <v>0.46881743173671325</v>
      </c>
    </row>
    <row r="2682" spans="1:12" x14ac:dyDescent="0.35">
      <c r="A2682" s="2">
        <v>42547</v>
      </c>
      <c r="B2682" s="1" t="s">
        <v>39</v>
      </c>
      <c r="C2682" s="1" t="s">
        <v>1314</v>
      </c>
      <c r="D2682" s="1" t="s">
        <v>26</v>
      </c>
      <c r="E2682" s="1" t="s">
        <v>27</v>
      </c>
      <c r="F2682" s="18">
        <v>971.88000000000011</v>
      </c>
      <c r="G2682" t="s">
        <v>6360</v>
      </c>
      <c r="H2682" s="1">
        <f>IF(COUNTIF(G$2:G2682,G2682)=1,1,0)</f>
        <v>1</v>
      </c>
      <c r="I2682" s="1">
        <v>3</v>
      </c>
      <c r="J2682" s="1">
        <v>0.2</v>
      </c>
      <c r="K2682" s="1">
        <v>109.33649999999994</v>
      </c>
      <c r="L2682" s="12">
        <f>VLOOKUP(train[[#This Row],[Sub-Category]],Análisis_ABC_XYZ[[#Headers],[#Data]],4,FALSE)</f>
        <v>0.41105220110552465</v>
      </c>
    </row>
    <row r="2683" spans="1:12" x14ac:dyDescent="0.35">
      <c r="A2683" s="2">
        <v>42547</v>
      </c>
      <c r="B2683" s="1" t="s">
        <v>107</v>
      </c>
      <c r="C2683" s="1" t="s">
        <v>701</v>
      </c>
      <c r="D2683" s="1" t="s">
        <v>8</v>
      </c>
      <c r="E2683" s="1" t="s">
        <v>11</v>
      </c>
      <c r="F2683" s="18">
        <v>332.94</v>
      </c>
      <c r="G2683" t="s">
        <v>3373</v>
      </c>
      <c r="H2683" s="1">
        <f>IF(COUNTIF(G$2:G2683,G2683)=1,1,0)</f>
        <v>1</v>
      </c>
      <c r="I2683" s="1">
        <v>3</v>
      </c>
      <c r="J2683" s="1">
        <v>0</v>
      </c>
      <c r="K2683" s="1">
        <v>79.905599999999993</v>
      </c>
      <c r="L2683" s="12">
        <f>VLOOKUP(train[[#This Row],[Sub-Category]],Análisis_ABC_XYZ[[#Headers],[#Data]],4,FALSE)</f>
        <v>0.46529189879902266</v>
      </c>
    </row>
    <row r="2684" spans="1:12" x14ac:dyDescent="0.35">
      <c r="A2684" s="2">
        <v>42547</v>
      </c>
      <c r="B2684" s="1" t="s">
        <v>79</v>
      </c>
      <c r="C2684" s="1" t="s">
        <v>400</v>
      </c>
      <c r="D2684" s="1" t="s">
        <v>26</v>
      </c>
      <c r="E2684" s="1" t="s">
        <v>56</v>
      </c>
      <c r="F2684" s="18">
        <v>41.9</v>
      </c>
      <c r="G2684" t="s">
        <v>2447</v>
      </c>
      <c r="H2684" s="1">
        <f>IF(COUNTIF(G$2:G2684,G2684)=1,1,0)</f>
        <v>1</v>
      </c>
      <c r="I2684" s="1">
        <v>2</v>
      </c>
      <c r="J2684" s="1">
        <v>0</v>
      </c>
      <c r="K2684" s="1">
        <v>8.7989999999999995</v>
      </c>
      <c r="L2684" s="12">
        <f>VLOOKUP(train[[#This Row],[Sub-Category]],Análisis_ABC_XYZ[[#Headers],[#Data]],4,FALSE)</f>
        <v>0.52062335344040378</v>
      </c>
    </row>
    <row r="2685" spans="1:12" x14ac:dyDescent="0.35">
      <c r="A2685" s="2">
        <v>42547</v>
      </c>
      <c r="B2685" s="1" t="s">
        <v>107</v>
      </c>
      <c r="C2685" s="1" t="s">
        <v>441</v>
      </c>
      <c r="D2685" s="1" t="s">
        <v>14</v>
      </c>
      <c r="E2685" s="1" t="s">
        <v>29</v>
      </c>
      <c r="F2685" s="18">
        <v>143.96</v>
      </c>
      <c r="G2685" t="s">
        <v>3373</v>
      </c>
      <c r="H2685" s="1">
        <f>IF(COUNTIF(G$2:G2685,G2685)=1,1,0)</f>
        <v>0</v>
      </c>
      <c r="I2685" s="1">
        <v>4</v>
      </c>
      <c r="J2685" s="1">
        <v>0</v>
      </c>
      <c r="K2685" s="1">
        <v>69.100800000000007</v>
      </c>
      <c r="L2685" s="12">
        <f>VLOOKUP(train[[#This Row],[Sub-Category]],Análisis_ABC_XYZ[[#Headers],[#Data]],4,FALSE)</f>
        <v>0.46881743173671325</v>
      </c>
    </row>
    <row r="2686" spans="1:12" x14ac:dyDescent="0.35">
      <c r="A2686" s="2">
        <v>42547</v>
      </c>
      <c r="B2686" s="1" t="s">
        <v>157</v>
      </c>
      <c r="C2686" s="1" t="s">
        <v>144</v>
      </c>
      <c r="D2686" s="1" t="s">
        <v>14</v>
      </c>
      <c r="E2686" s="1" t="s">
        <v>36</v>
      </c>
      <c r="F2686" s="18">
        <v>43.056000000000004</v>
      </c>
      <c r="G2686" t="s">
        <v>6043</v>
      </c>
      <c r="H2686" s="1">
        <f>IF(COUNTIF(G$2:G2686,G2686)=1,1,0)</f>
        <v>1</v>
      </c>
      <c r="I2686" s="1">
        <v>9</v>
      </c>
      <c r="J2686" s="1">
        <v>0.2</v>
      </c>
      <c r="K2686" s="1">
        <v>15.607799999999999</v>
      </c>
      <c r="L2686" s="12">
        <f>VLOOKUP(train[[#This Row],[Sub-Category]],Análisis_ABC_XYZ[[#Headers],[#Data]],4,FALSE)</f>
        <v>0.43613829632717294</v>
      </c>
    </row>
    <row r="2687" spans="1:12" x14ac:dyDescent="0.35">
      <c r="A2687" s="2">
        <v>42547</v>
      </c>
      <c r="B2687" s="1" t="s">
        <v>107</v>
      </c>
      <c r="C2687" s="1" t="s">
        <v>700</v>
      </c>
      <c r="D2687" s="1" t="s">
        <v>14</v>
      </c>
      <c r="E2687" s="1" t="s">
        <v>29</v>
      </c>
      <c r="F2687" s="18">
        <v>43.04</v>
      </c>
      <c r="G2687" t="s">
        <v>3373</v>
      </c>
      <c r="H2687" s="1">
        <f>IF(COUNTIF(G$2:G2687,G2687)=1,1,0)</f>
        <v>0</v>
      </c>
      <c r="I2687" s="1">
        <v>8</v>
      </c>
      <c r="J2687" s="1">
        <v>0</v>
      </c>
      <c r="K2687" s="1">
        <v>21.089600000000001</v>
      </c>
      <c r="L2687" s="12">
        <f>VLOOKUP(train[[#This Row],[Sub-Category]],Análisis_ABC_XYZ[[#Headers],[#Data]],4,FALSE)</f>
        <v>0.46881743173671325</v>
      </c>
    </row>
    <row r="2688" spans="1:12" x14ac:dyDescent="0.35">
      <c r="A2688" s="2">
        <v>42547</v>
      </c>
      <c r="B2688" s="1" t="s">
        <v>107</v>
      </c>
      <c r="C2688" s="1" t="s">
        <v>483</v>
      </c>
      <c r="D2688" s="1" t="s">
        <v>14</v>
      </c>
      <c r="E2688" s="1" t="s">
        <v>20</v>
      </c>
      <c r="F2688" s="18">
        <v>15.42</v>
      </c>
      <c r="G2688" t="s">
        <v>3373</v>
      </c>
      <c r="H2688" s="1">
        <f>IF(COUNTIF(G$2:G2688,G2688)=1,1,0)</f>
        <v>0</v>
      </c>
      <c r="I2688" s="1">
        <v>1</v>
      </c>
      <c r="J2688" s="1">
        <v>0</v>
      </c>
      <c r="K2688" s="1">
        <v>4.1634000000000011</v>
      </c>
      <c r="L2688" s="12">
        <f>VLOOKUP(train[[#This Row],[Sub-Category]],Análisis_ABC_XYZ[[#Headers],[#Data]],4,FALSE)</f>
        <v>0.44610841445725197</v>
      </c>
    </row>
    <row r="2689" spans="1:12" x14ac:dyDescent="0.35">
      <c r="A2689" s="2">
        <v>42549</v>
      </c>
      <c r="B2689" s="1" t="s">
        <v>104</v>
      </c>
      <c r="C2689" s="1" t="s">
        <v>686</v>
      </c>
      <c r="D2689" s="1" t="s">
        <v>8</v>
      </c>
      <c r="E2689" s="1" t="s">
        <v>22</v>
      </c>
      <c r="F2689" s="18">
        <v>621.7600000000001</v>
      </c>
      <c r="G2689" t="s">
        <v>4618</v>
      </c>
      <c r="H2689" s="1">
        <f>IF(COUNTIF(G$2:G2689,G2689)=1,1,0)</f>
        <v>1</v>
      </c>
      <c r="I2689" s="1">
        <v>4</v>
      </c>
      <c r="J2689" s="1">
        <v>0.2</v>
      </c>
      <c r="K2689" s="1">
        <v>46.631999999999977</v>
      </c>
      <c r="L2689" s="12">
        <f>VLOOKUP(train[[#This Row],[Sub-Category]],Análisis_ABC_XYZ[[#Headers],[#Data]],4,FALSE)</f>
        <v>0.4595170286641902</v>
      </c>
    </row>
    <row r="2690" spans="1:12" x14ac:dyDescent="0.35">
      <c r="A2690" s="2">
        <v>42549</v>
      </c>
      <c r="B2690" s="1" t="s">
        <v>157</v>
      </c>
      <c r="C2690" s="1" t="s">
        <v>1230</v>
      </c>
      <c r="D2690" s="1" t="s">
        <v>8</v>
      </c>
      <c r="E2690" s="1" t="s">
        <v>9</v>
      </c>
      <c r="F2690" s="18">
        <v>482.93999999999994</v>
      </c>
      <c r="G2690" t="s">
        <v>5466</v>
      </c>
      <c r="H2690" s="1">
        <f>IF(COUNTIF(G$2:G2690,G2690)=1,1,0)</f>
        <v>1</v>
      </c>
      <c r="I2690" s="1">
        <v>6</v>
      </c>
      <c r="J2690" s="1">
        <v>0.5</v>
      </c>
      <c r="K2690" s="1">
        <v>-376.69319999999999</v>
      </c>
      <c r="L2690" s="12">
        <f>VLOOKUP(train[[#This Row],[Sub-Category]],Análisis_ABC_XYZ[[#Headers],[#Data]],4,FALSE)</f>
        <v>0.5176847302647779</v>
      </c>
    </row>
    <row r="2691" spans="1:12" x14ac:dyDescent="0.35">
      <c r="A2691" s="2">
        <v>42549</v>
      </c>
      <c r="B2691" s="1" t="s">
        <v>379</v>
      </c>
      <c r="C2691" s="1" t="s">
        <v>1337</v>
      </c>
      <c r="D2691" s="1" t="s">
        <v>14</v>
      </c>
      <c r="E2691" s="1" t="s">
        <v>24</v>
      </c>
      <c r="F2691" s="18">
        <v>140.75</v>
      </c>
      <c r="G2691" t="s">
        <v>6922</v>
      </c>
      <c r="H2691" s="1">
        <f>IF(COUNTIF(G$2:G2691,G2691)=1,1,0)</f>
        <v>1</v>
      </c>
      <c r="I2691" s="1">
        <v>5</v>
      </c>
      <c r="J2691" s="1">
        <v>0</v>
      </c>
      <c r="K2691" s="1">
        <v>42.22499999999998</v>
      </c>
      <c r="L2691" s="12">
        <f>VLOOKUP(train[[#This Row],[Sub-Category]],Análisis_ABC_XYZ[[#Headers],[#Data]],4,FALSE)</f>
        <v>0.45632477063632687</v>
      </c>
    </row>
    <row r="2692" spans="1:12" x14ac:dyDescent="0.35">
      <c r="A2692" s="2">
        <v>42549</v>
      </c>
      <c r="B2692" s="1" t="s">
        <v>379</v>
      </c>
      <c r="C2692" s="1" t="s">
        <v>1046</v>
      </c>
      <c r="D2692" s="1" t="s">
        <v>14</v>
      </c>
      <c r="E2692" s="1" t="s">
        <v>29</v>
      </c>
      <c r="F2692" s="18">
        <v>119.56</v>
      </c>
      <c r="G2692" t="s">
        <v>6922</v>
      </c>
      <c r="H2692" s="1">
        <f>IF(COUNTIF(G$2:G2692,G2692)=1,1,0)</f>
        <v>0</v>
      </c>
      <c r="I2692" s="1">
        <v>2</v>
      </c>
      <c r="J2692" s="1">
        <v>0</v>
      </c>
      <c r="K2692" s="1">
        <v>54.997599999999991</v>
      </c>
      <c r="L2692" s="12">
        <f>VLOOKUP(train[[#This Row],[Sub-Category]],Análisis_ABC_XYZ[[#Headers],[#Data]],4,FALSE)</f>
        <v>0.46881743173671325</v>
      </c>
    </row>
    <row r="2693" spans="1:12" x14ac:dyDescent="0.35">
      <c r="A2693" s="2">
        <v>42549</v>
      </c>
      <c r="B2693" s="1" t="s">
        <v>157</v>
      </c>
      <c r="C2693" s="1" t="s">
        <v>133</v>
      </c>
      <c r="D2693" s="1" t="s">
        <v>14</v>
      </c>
      <c r="E2693" s="1" t="s">
        <v>36</v>
      </c>
      <c r="F2693" s="18">
        <v>15.552000000000003</v>
      </c>
      <c r="G2693" t="s">
        <v>5466</v>
      </c>
      <c r="H2693" s="1">
        <f>IF(COUNTIF(G$2:G2693,G2693)=1,1,0)</f>
        <v>0</v>
      </c>
      <c r="I2693" s="1">
        <v>3</v>
      </c>
      <c r="J2693" s="1">
        <v>0.2</v>
      </c>
      <c r="K2693" s="1">
        <v>5.4432</v>
      </c>
      <c r="L2693" s="12">
        <f>VLOOKUP(train[[#This Row],[Sub-Category]],Análisis_ABC_XYZ[[#Headers],[#Data]],4,FALSE)</f>
        <v>0.43613829632717294</v>
      </c>
    </row>
    <row r="2694" spans="1:12" x14ac:dyDescent="0.35">
      <c r="A2694" s="2">
        <v>42549</v>
      </c>
      <c r="B2694" s="1" t="s">
        <v>104</v>
      </c>
      <c r="C2694" s="1" t="s">
        <v>1207</v>
      </c>
      <c r="D2694" s="1" t="s">
        <v>14</v>
      </c>
      <c r="E2694" s="1" t="s">
        <v>15</v>
      </c>
      <c r="F2694" s="18">
        <v>5.9039999999999999</v>
      </c>
      <c r="G2694" t="s">
        <v>4618</v>
      </c>
      <c r="H2694" s="1">
        <f>IF(COUNTIF(G$2:G2694,G2694)=1,1,0)</f>
        <v>0</v>
      </c>
      <c r="I2694" s="1">
        <v>2</v>
      </c>
      <c r="J2694" s="1">
        <v>0.2</v>
      </c>
      <c r="K2694" s="1">
        <v>1.9925999999999999</v>
      </c>
      <c r="L2694" s="12">
        <f>VLOOKUP(train[[#This Row],[Sub-Category]],Análisis_ABC_XYZ[[#Headers],[#Data]],4,FALSE)</f>
        <v>0.4647369236065339</v>
      </c>
    </row>
    <row r="2695" spans="1:12" x14ac:dyDescent="0.35">
      <c r="A2695" s="2">
        <v>42550</v>
      </c>
      <c r="B2695" s="1" t="s">
        <v>49</v>
      </c>
      <c r="C2695" s="1" t="s">
        <v>588</v>
      </c>
      <c r="D2695" s="1" t="s">
        <v>26</v>
      </c>
      <c r="E2695" s="1" t="s">
        <v>27</v>
      </c>
      <c r="F2695" s="18">
        <v>269.98</v>
      </c>
      <c r="G2695" t="s">
        <v>5822</v>
      </c>
      <c r="H2695" s="1">
        <f>IF(COUNTIF(G$2:G2695,G2695)=1,1,0)</f>
        <v>1</v>
      </c>
      <c r="I2695" s="1">
        <v>2</v>
      </c>
      <c r="J2695" s="1">
        <v>0</v>
      </c>
      <c r="K2695" s="1">
        <v>72.894599999999997</v>
      </c>
      <c r="L2695" s="12">
        <f>VLOOKUP(train[[#This Row],[Sub-Category]],Análisis_ABC_XYZ[[#Headers],[#Data]],4,FALSE)</f>
        <v>0.41105220110552465</v>
      </c>
    </row>
    <row r="2696" spans="1:12" x14ac:dyDescent="0.35">
      <c r="A2696" s="2">
        <v>42550</v>
      </c>
      <c r="B2696" s="1" t="s">
        <v>89</v>
      </c>
      <c r="C2696" s="1" t="s">
        <v>605</v>
      </c>
      <c r="D2696" s="1" t="s">
        <v>8</v>
      </c>
      <c r="E2696" s="1" t="s">
        <v>11</v>
      </c>
      <c r="F2696" s="18">
        <v>117.88199999999999</v>
      </c>
      <c r="G2696" t="s">
        <v>6422</v>
      </c>
      <c r="H2696" s="1">
        <f>IF(COUNTIF(G$2:G2696,G2696)=1,1,0)</f>
        <v>1</v>
      </c>
      <c r="I2696" s="1">
        <v>1</v>
      </c>
      <c r="J2696" s="1">
        <v>0.1</v>
      </c>
      <c r="K2696" s="1">
        <v>1.3097999999999956</v>
      </c>
      <c r="L2696" s="12">
        <f>VLOOKUP(train[[#This Row],[Sub-Category]],Análisis_ABC_XYZ[[#Headers],[#Data]],4,FALSE)</f>
        <v>0.46529189879902266</v>
      </c>
    </row>
    <row r="2697" spans="1:12" x14ac:dyDescent="0.35">
      <c r="A2697" s="2">
        <v>42550</v>
      </c>
      <c r="B2697" s="1" t="s">
        <v>89</v>
      </c>
      <c r="C2697" s="1" t="s">
        <v>977</v>
      </c>
      <c r="D2697" s="1" t="s">
        <v>14</v>
      </c>
      <c r="E2697" s="1" t="s">
        <v>36</v>
      </c>
      <c r="F2697" s="18">
        <v>24.96</v>
      </c>
      <c r="G2697" t="s">
        <v>3825</v>
      </c>
      <c r="H2697" s="1">
        <f>IF(COUNTIF(G$2:G2697,G2697)=1,1,0)</f>
        <v>1</v>
      </c>
      <c r="I2697" s="1">
        <v>4</v>
      </c>
      <c r="J2697" s="1">
        <v>0</v>
      </c>
      <c r="K2697" s="1">
        <v>11.231999999999999</v>
      </c>
      <c r="L2697" s="12">
        <f>VLOOKUP(train[[#This Row],[Sub-Category]],Análisis_ABC_XYZ[[#Headers],[#Data]],4,FALSE)</f>
        <v>0.43613829632717294</v>
      </c>
    </row>
    <row r="2698" spans="1:12" x14ac:dyDescent="0.35">
      <c r="A2698" s="2">
        <v>42550</v>
      </c>
      <c r="B2698" s="1" t="s">
        <v>52</v>
      </c>
      <c r="C2698" s="1" t="s">
        <v>1068</v>
      </c>
      <c r="D2698" s="1" t="s">
        <v>8</v>
      </c>
      <c r="E2698" s="1" t="s">
        <v>22</v>
      </c>
      <c r="F2698" s="18">
        <v>20.103999999999999</v>
      </c>
      <c r="G2698" t="s">
        <v>5663</v>
      </c>
      <c r="H2698" s="1">
        <f>IF(COUNTIF(G$2:G2698,G2698)=1,1,0)</f>
        <v>1</v>
      </c>
      <c r="I2698" s="1">
        <v>1</v>
      </c>
      <c r="J2698" s="1">
        <v>0.2</v>
      </c>
      <c r="K2698" s="1">
        <v>1.7591000000000001</v>
      </c>
      <c r="L2698" s="12">
        <f>VLOOKUP(train[[#This Row],[Sub-Category]],Análisis_ABC_XYZ[[#Headers],[#Data]],4,FALSE)</f>
        <v>0.4595170286641902</v>
      </c>
    </row>
    <row r="2699" spans="1:12" x14ac:dyDescent="0.35">
      <c r="A2699" s="2">
        <v>42553</v>
      </c>
      <c r="B2699" s="1" t="s">
        <v>72</v>
      </c>
      <c r="C2699" s="1" t="s">
        <v>301</v>
      </c>
      <c r="D2699" s="1" t="s">
        <v>14</v>
      </c>
      <c r="E2699" s="1" t="s">
        <v>20</v>
      </c>
      <c r="F2699" s="18">
        <v>435.50400000000002</v>
      </c>
      <c r="G2699" t="s">
        <v>2721</v>
      </c>
      <c r="H2699" s="1">
        <f>IF(COUNTIF(G$2:G2699,G2699)=1,1,0)</f>
        <v>1</v>
      </c>
      <c r="I2699" s="1">
        <v>3</v>
      </c>
      <c r="J2699" s="1">
        <v>0.2</v>
      </c>
      <c r="K2699" s="1">
        <v>48.994199999999921</v>
      </c>
      <c r="L2699" s="12">
        <f>VLOOKUP(train[[#This Row],[Sub-Category]],Análisis_ABC_XYZ[[#Headers],[#Data]],4,FALSE)</f>
        <v>0.44610841445725197</v>
      </c>
    </row>
    <row r="2700" spans="1:12" x14ac:dyDescent="0.35">
      <c r="A2700" s="2">
        <v>42553</v>
      </c>
      <c r="B2700" s="1" t="s">
        <v>72</v>
      </c>
      <c r="C2700" s="1" t="s">
        <v>340</v>
      </c>
      <c r="D2700" s="1" t="s">
        <v>8</v>
      </c>
      <c r="E2700" s="1" t="s">
        <v>11</v>
      </c>
      <c r="F2700" s="18">
        <v>408.42200000000003</v>
      </c>
      <c r="G2700" t="s">
        <v>2721</v>
      </c>
      <c r="H2700" s="1">
        <f>IF(COUNTIF(G$2:G2700,G2700)=1,1,0)</f>
        <v>0</v>
      </c>
      <c r="I2700" s="1">
        <v>2</v>
      </c>
      <c r="J2700" s="1">
        <v>0.3</v>
      </c>
      <c r="K2700" s="1">
        <v>-5.8346000000000231</v>
      </c>
      <c r="L2700" s="12">
        <f>VLOOKUP(train[[#This Row],[Sub-Category]],Análisis_ABC_XYZ[[#Headers],[#Data]],4,FALSE)</f>
        <v>0.46529189879902266</v>
      </c>
    </row>
    <row r="2701" spans="1:12" x14ac:dyDescent="0.35">
      <c r="A2701" s="2">
        <v>42553</v>
      </c>
      <c r="B2701" s="1" t="s">
        <v>72</v>
      </c>
      <c r="C2701" s="1" t="s">
        <v>1277</v>
      </c>
      <c r="D2701" s="1" t="s">
        <v>8</v>
      </c>
      <c r="E2701" s="1" t="s">
        <v>11</v>
      </c>
      <c r="F2701" s="18">
        <v>382.11599999999999</v>
      </c>
      <c r="G2701" t="s">
        <v>2721</v>
      </c>
      <c r="H2701" s="1">
        <f>IF(COUNTIF(G$2:G2701,G2701)=1,1,0)</f>
        <v>0</v>
      </c>
      <c r="I2701" s="1">
        <v>6</v>
      </c>
      <c r="J2701" s="1">
        <v>0.3</v>
      </c>
      <c r="K2701" s="1">
        <v>-92.799600000000027</v>
      </c>
      <c r="L2701" s="12">
        <f>VLOOKUP(train[[#This Row],[Sub-Category]],Análisis_ABC_XYZ[[#Headers],[#Data]],4,FALSE)</f>
        <v>0.46529189879902266</v>
      </c>
    </row>
    <row r="2702" spans="1:12" x14ac:dyDescent="0.35">
      <c r="A2702" s="2">
        <v>42553</v>
      </c>
      <c r="B2702" s="1" t="s">
        <v>34</v>
      </c>
      <c r="C2702" s="1" t="s">
        <v>958</v>
      </c>
      <c r="D2702" s="1" t="s">
        <v>8</v>
      </c>
      <c r="E2702" s="1" t="s">
        <v>22</v>
      </c>
      <c r="F2702" s="18">
        <v>159.84000000000003</v>
      </c>
      <c r="G2702" t="s">
        <v>3972</v>
      </c>
      <c r="H2702" s="1">
        <f>IF(COUNTIF(G$2:G2702,G2702)=1,1,0)</f>
        <v>1</v>
      </c>
      <c r="I2702" s="1">
        <v>10</v>
      </c>
      <c r="J2702" s="1">
        <v>0.2</v>
      </c>
      <c r="K2702" s="1">
        <v>45.954000000000008</v>
      </c>
      <c r="L2702" s="12">
        <f>VLOOKUP(train[[#This Row],[Sub-Category]],Análisis_ABC_XYZ[[#Headers],[#Data]],4,FALSE)</f>
        <v>0.4595170286641902</v>
      </c>
    </row>
    <row r="2703" spans="1:12" x14ac:dyDescent="0.35">
      <c r="A2703" s="2">
        <v>42553</v>
      </c>
      <c r="B2703" s="1" t="s">
        <v>34</v>
      </c>
      <c r="C2703" s="1" t="s">
        <v>985</v>
      </c>
      <c r="D2703" s="1" t="s">
        <v>26</v>
      </c>
      <c r="E2703" s="1" t="s">
        <v>27</v>
      </c>
      <c r="F2703" s="18">
        <v>74.239999999999995</v>
      </c>
      <c r="G2703" t="s">
        <v>3972</v>
      </c>
      <c r="H2703" s="1">
        <f>IF(COUNTIF(G$2:G2703,G2703)=1,1,0)</f>
        <v>0</v>
      </c>
      <c r="I2703" s="1">
        <v>1</v>
      </c>
      <c r="J2703" s="1">
        <v>0.2</v>
      </c>
      <c r="K2703" s="1">
        <v>8.3519999999999932</v>
      </c>
      <c r="L2703" s="12">
        <f>VLOOKUP(train[[#This Row],[Sub-Category]],Análisis_ABC_XYZ[[#Headers],[#Data]],4,FALSE)</f>
        <v>0.41105220110552465</v>
      </c>
    </row>
    <row r="2704" spans="1:12" x14ac:dyDescent="0.35">
      <c r="A2704" s="2">
        <v>42553</v>
      </c>
      <c r="B2704" s="1" t="s">
        <v>72</v>
      </c>
      <c r="C2704" s="1" t="s">
        <v>520</v>
      </c>
      <c r="D2704" s="1" t="s">
        <v>14</v>
      </c>
      <c r="E2704" s="1" t="s">
        <v>20</v>
      </c>
      <c r="F2704" s="18">
        <v>68.599999999999994</v>
      </c>
      <c r="G2704" t="s">
        <v>2721</v>
      </c>
      <c r="H2704" s="1">
        <f>IF(COUNTIF(G$2:G2704,G2704)=1,1,0)</f>
        <v>0</v>
      </c>
      <c r="I2704" s="1">
        <v>5</v>
      </c>
      <c r="J2704" s="1">
        <v>0.2</v>
      </c>
      <c r="K2704" s="1">
        <v>6.0024999999999977</v>
      </c>
      <c r="L2704" s="12">
        <f>VLOOKUP(train[[#This Row],[Sub-Category]],Análisis_ABC_XYZ[[#Headers],[#Data]],4,FALSE)</f>
        <v>0.44610841445725197</v>
      </c>
    </row>
    <row r="2705" spans="1:12" x14ac:dyDescent="0.35">
      <c r="A2705" s="2">
        <v>42553</v>
      </c>
      <c r="B2705" s="1" t="s">
        <v>39</v>
      </c>
      <c r="C2705" s="1" t="s">
        <v>1431</v>
      </c>
      <c r="D2705" s="1" t="s">
        <v>14</v>
      </c>
      <c r="E2705" s="1" t="s">
        <v>31</v>
      </c>
      <c r="F2705" s="18">
        <v>32.783999999999992</v>
      </c>
      <c r="G2705" t="s">
        <v>5913</v>
      </c>
      <c r="H2705" s="1">
        <f>IF(COUNTIF(G$2:G2705,G2705)=1,1,0)</f>
        <v>1</v>
      </c>
      <c r="I2705" s="1">
        <v>4</v>
      </c>
      <c r="J2705" s="1">
        <v>0.8</v>
      </c>
      <c r="K2705" s="1">
        <v>-85.238399999999999</v>
      </c>
      <c r="L2705" s="12">
        <f>VLOOKUP(train[[#This Row],[Sub-Category]],Análisis_ABC_XYZ[[#Headers],[#Data]],4,FALSE)</f>
        <v>0.49507917887403441</v>
      </c>
    </row>
    <row r="2706" spans="1:12" x14ac:dyDescent="0.35">
      <c r="A2706" s="2">
        <v>42553</v>
      </c>
      <c r="B2706" s="1" t="s">
        <v>89</v>
      </c>
      <c r="C2706" s="1" t="s">
        <v>1796</v>
      </c>
      <c r="D2706" s="1" t="s">
        <v>14</v>
      </c>
      <c r="E2706" s="1" t="s">
        <v>36</v>
      </c>
      <c r="F2706" s="18">
        <v>19.440000000000001</v>
      </c>
      <c r="G2706" t="s">
        <v>3599</v>
      </c>
      <c r="H2706" s="1">
        <f>IF(COUNTIF(G$2:G2706,G2706)=1,1,0)</f>
        <v>1</v>
      </c>
      <c r="I2706" s="1">
        <v>3</v>
      </c>
      <c r="J2706" s="1">
        <v>0</v>
      </c>
      <c r="K2706" s="1">
        <v>9.3312000000000008</v>
      </c>
      <c r="L2706" s="12">
        <f>VLOOKUP(train[[#This Row],[Sub-Category]],Análisis_ABC_XYZ[[#Headers],[#Data]],4,FALSE)</f>
        <v>0.43613829632717294</v>
      </c>
    </row>
    <row r="2707" spans="1:12" x14ac:dyDescent="0.35">
      <c r="A2707" s="2">
        <v>42553</v>
      </c>
      <c r="B2707" s="1" t="s">
        <v>16</v>
      </c>
      <c r="C2707" s="1" t="s">
        <v>275</v>
      </c>
      <c r="D2707" s="1" t="s">
        <v>14</v>
      </c>
      <c r="E2707" s="1" t="s">
        <v>36</v>
      </c>
      <c r="F2707" s="18">
        <v>15.552000000000003</v>
      </c>
      <c r="G2707" t="s">
        <v>5266</v>
      </c>
      <c r="H2707" s="1">
        <f>IF(COUNTIF(G$2:G2707,G2707)=1,1,0)</f>
        <v>1</v>
      </c>
      <c r="I2707" s="1">
        <v>3</v>
      </c>
      <c r="J2707" s="1">
        <v>0.2</v>
      </c>
      <c r="K2707" s="1">
        <v>5.6375999999999999</v>
      </c>
      <c r="L2707" s="12">
        <f>VLOOKUP(train[[#This Row],[Sub-Category]],Análisis_ABC_XYZ[[#Headers],[#Data]],4,FALSE)</f>
        <v>0.43613829632717294</v>
      </c>
    </row>
    <row r="2708" spans="1:12" x14ac:dyDescent="0.35">
      <c r="A2708" s="2">
        <v>42553</v>
      </c>
      <c r="B2708" s="1" t="s">
        <v>16</v>
      </c>
      <c r="C2708" s="1" t="s">
        <v>878</v>
      </c>
      <c r="D2708" s="1" t="s">
        <v>14</v>
      </c>
      <c r="E2708" s="1" t="s">
        <v>36</v>
      </c>
      <c r="F2708" s="18">
        <v>11.952000000000002</v>
      </c>
      <c r="G2708" t="s">
        <v>5266</v>
      </c>
      <c r="H2708" s="1">
        <f>IF(COUNTIF(G$2:G2708,G2708)=1,1,0)</f>
        <v>0</v>
      </c>
      <c r="I2708" s="1">
        <v>3</v>
      </c>
      <c r="J2708" s="1">
        <v>0.2</v>
      </c>
      <c r="K2708" s="1">
        <v>4.0338000000000003</v>
      </c>
      <c r="L2708" s="12">
        <f>VLOOKUP(train[[#This Row],[Sub-Category]],Análisis_ABC_XYZ[[#Headers],[#Data]],4,FALSE)</f>
        <v>0.43613829632717294</v>
      </c>
    </row>
    <row r="2709" spans="1:12" x14ac:dyDescent="0.35">
      <c r="A2709" s="2">
        <v>42553</v>
      </c>
      <c r="B2709" s="1" t="s">
        <v>72</v>
      </c>
      <c r="C2709" s="1" t="s">
        <v>214</v>
      </c>
      <c r="D2709" s="1" t="s">
        <v>14</v>
      </c>
      <c r="E2709" s="1" t="s">
        <v>36</v>
      </c>
      <c r="F2709" s="18">
        <v>11.168000000000001</v>
      </c>
      <c r="G2709" t="s">
        <v>2721</v>
      </c>
      <c r="H2709" s="1">
        <f>IF(COUNTIF(G$2:G2709,G2709)=1,1,0)</f>
        <v>0</v>
      </c>
      <c r="I2709" s="1">
        <v>2</v>
      </c>
      <c r="J2709" s="1">
        <v>0.2</v>
      </c>
      <c r="K2709" s="1">
        <v>3.7692000000000001</v>
      </c>
      <c r="L2709" s="12">
        <f>VLOOKUP(train[[#This Row],[Sub-Category]],Análisis_ABC_XYZ[[#Headers],[#Data]],4,FALSE)</f>
        <v>0.43613829632717294</v>
      </c>
    </row>
    <row r="2710" spans="1:12" x14ac:dyDescent="0.35">
      <c r="A2710" s="2">
        <v>42553</v>
      </c>
      <c r="B2710" s="1" t="s">
        <v>34</v>
      </c>
      <c r="C2710" s="1" t="s">
        <v>773</v>
      </c>
      <c r="D2710" s="1" t="s">
        <v>14</v>
      </c>
      <c r="E2710" s="1" t="s">
        <v>36</v>
      </c>
      <c r="F2710" s="18">
        <v>9.3920000000000012</v>
      </c>
      <c r="G2710" t="s">
        <v>3972</v>
      </c>
      <c r="H2710" s="1">
        <f>IF(COUNTIF(G$2:G2710,G2710)=1,1,0)</f>
        <v>0</v>
      </c>
      <c r="I2710" s="1">
        <v>2</v>
      </c>
      <c r="J2710" s="1">
        <v>0.2</v>
      </c>
      <c r="K2710" s="1">
        <v>3.2871999999999999</v>
      </c>
      <c r="L2710" s="12">
        <f>VLOOKUP(train[[#This Row],[Sub-Category]],Análisis_ABC_XYZ[[#Headers],[#Data]],4,FALSE)</f>
        <v>0.43613829632717294</v>
      </c>
    </row>
    <row r="2711" spans="1:12" x14ac:dyDescent="0.35">
      <c r="A2711" s="2">
        <v>42553</v>
      </c>
      <c r="B2711" s="1" t="s">
        <v>34</v>
      </c>
      <c r="C2711" s="1" t="s">
        <v>608</v>
      </c>
      <c r="D2711" s="1" t="s">
        <v>14</v>
      </c>
      <c r="E2711" s="1" t="s">
        <v>29</v>
      </c>
      <c r="F2711" s="18">
        <v>2.8920000000000008</v>
      </c>
      <c r="G2711" s="1" t="s">
        <v>3972</v>
      </c>
      <c r="H2711" s="1">
        <f>IF(COUNTIF(G$2:G2711,G2711)=1,1,0)</f>
        <v>0</v>
      </c>
      <c r="I2711" s="1">
        <v>2</v>
      </c>
      <c r="J2711" s="1">
        <v>0.7</v>
      </c>
      <c r="K2711" s="1">
        <v>-2.3136000000000001</v>
      </c>
      <c r="L2711" s="12">
        <f>VLOOKUP(train[[#This Row],[Sub-Category]],Análisis_ABC_XYZ[[#Headers],[#Data]],4,FALSE)</f>
        <v>0.46881743173671325</v>
      </c>
    </row>
    <row r="2712" spans="1:12" x14ac:dyDescent="0.35">
      <c r="A2712" s="2">
        <v>42554</v>
      </c>
      <c r="B2712" s="1" t="s">
        <v>6</v>
      </c>
      <c r="C2712" s="1" t="s">
        <v>572</v>
      </c>
      <c r="D2712" s="1" t="s">
        <v>14</v>
      </c>
      <c r="E2712" s="1" t="s">
        <v>15</v>
      </c>
      <c r="F2712" s="18">
        <v>294.93</v>
      </c>
      <c r="G2712" t="s">
        <v>4793</v>
      </c>
      <c r="H2712" s="1">
        <f>IF(COUNTIF(G$2:G2712,G2712)=1,1,0)</f>
        <v>1</v>
      </c>
      <c r="I2712" s="1">
        <v>3</v>
      </c>
      <c r="J2712" s="1">
        <v>0</v>
      </c>
      <c r="K2712" s="1">
        <v>144.51570000000001</v>
      </c>
      <c r="L2712" s="12">
        <f>VLOOKUP(train[[#This Row],[Sub-Category]],Análisis_ABC_XYZ[[#Headers],[#Data]],4,FALSE)</f>
        <v>0.4647369236065339</v>
      </c>
    </row>
    <row r="2713" spans="1:12" x14ac:dyDescent="0.35">
      <c r="A2713" s="2">
        <v>42554</v>
      </c>
      <c r="B2713" s="1" t="s">
        <v>52</v>
      </c>
      <c r="C2713" s="1" t="s">
        <v>862</v>
      </c>
      <c r="D2713" s="1" t="s">
        <v>8</v>
      </c>
      <c r="E2713" s="1" t="s">
        <v>22</v>
      </c>
      <c r="F2713" s="18">
        <v>282.88800000000003</v>
      </c>
      <c r="G2713" t="s">
        <v>2712</v>
      </c>
      <c r="H2713" s="1">
        <f>IF(COUNTIF(G$2:G2713,G2713)=1,1,0)</f>
        <v>1</v>
      </c>
      <c r="I2713" s="1">
        <v>9</v>
      </c>
      <c r="J2713" s="1">
        <v>0.2</v>
      </c>
      <c r="K2713" s="1">
        <v>56.577599999999961</v>
      </c>
      <c r="L2713" s="12">
        <f>VLOOKUP(train[[#This Row],[Sub-Category]],Análisis_ABC_XYZ[[#Headers],[#Data]],4,FALSE)</f>
        <v>0.4595170286641902</v>
      </c>
    </row>
    <row r="2714" spans="1:12" x14ac:dyDescent="0.35">
      <c r="A2714" s="2">
        <v>42554</v>
      </c>
      <c r="B2714" s="1" t="s">
        <v>52</v>
      </c>
      <c r="C2714" s="1" t="s">
        <v>860</v>
      </c>
      <c r="D2714" s="1" t="s">
        <v>8</v>
      </c>
      <c r="E2714" s="1" t="s">
        <v>22</v>
      </c>
      <c r="F2714" s="18">
        <v>168.46400000000003</v>
      </c>
      <c r="G2714" t="s">
        <v>2712</v>
      </c>
      <c r="H2714" s="1">
        <f>IF(COUNTIF(G$2:G2714,G2714)=1,1,0)</f>
        <v>0</v>
      </c>
      <c r="I2714" s="1">
        <v>2</v>
      </c>
      <c r="J2714" s="1">
        <v>0.2</v>
      </c>
      <c r="K2714" s="1">
        <v>-29.481200000000022</v>
      </c>
      <c r="L2714" s="12">
        <f>VLOOKUP(train[[#This Row],[Sub-Category]],Análisis_ABC_XYZ[[#Headers],[#Data]],4,FALSE)</f>
        <v>0.4595170286641902</v>
      </c>
    </row>
    <row r="2715" spans="1:12" x14ac:dyDescent="0.35">
      <c r="A2715" s="2">
        <v>42554</v>
      </c>
      <c r="B2715" s="1" t="s">
        <v>6</v>
      </c>
      <c r="C2715" s="1" t="s">
        <v>428</v>
      </c>
      <c r="D2715" s="1" t="s">
        <v>8</v>
      </c>
      <c r="E2715" s="1" t="s">
        <v>11</v>
      </c>
      <c r="F2715" s="18">
        <v>70.98</v>
      </c>
      <c r="G2715" t="s">
        <v>4793</v>
      </c>
      <c r="H2715" s="1">
        <f>IF(COUNTIF(G$2:G2715,G2715)=1,1,0)</f>
        <v>0</v>
      </c>
      <c r="I2715" s="1">
        <v>1</v>
      </c>
      <c r="J2715" s="1">
        <v>0</v>
      </c>
      <c r="K2715" s="1">
        <v>4.968599999999995</v>
      </c>
      <c r="L2715" s="12">
        <f>VLOOKUP(train[[#This Row],[Sub-Category]],Análisis_ABC_XYZ[[#Headers],[#Data]],4,FALSE)</f>
        <v>0.46529189879902266</v>
      </c>
    </row>
    <row r="2716" spans="1:12" x14ac:dyDescent="0.35">
      <c r="A2716" s="2">
        <v>42554</v>
      </c>
      <c r="B2716" s="1" t="s">
        <v>52</v>
      </c>
      <c r="C2716" s="1" t="s">
        <v>861</v>
      </c>
      <c r="D2716" s="1" t="s">
        <v>14</v>
      </c>
      <c r="E2716" s="1" t="s">
        <v>36</v>
      </c>
      <c r="F2716" s="18">
        <v>6.7200000000000006</v>
      </c>
      <c r="G2716" t="s">
        <v>2712</v>
      </c>
      <c r="H2716" s="1">
        <f>IF(COUNTIF(G$2:G2716,G2716)=1,1,0)</f>
        <v>0</v>
      </c>
      <c r="I2716" s="1">
        <v>2</v>
      </c>
      <c r="J2716" s="1">
        <v>0.2</v>
      </c>
      <c r="K2716" s="1">
        <v>2.4359999999999995</v>
      </c>
      <c r="L2716" s="12">
        <f>VLOOKUP(train[[#This Row],[Sub-Category]],Análisis_ABC_XYZ[[#Headers],[#Data]],4,FALSE)</f>
        <v>0.43613829632717294</v>
      </c>
    </row>
    <row r="2717" spans="1:12" x14ac:dyDescent="0.35">
      <c r="A2717" s="2">
        <v>42555</v>
      </c>
      <c r="B2717" s="1" t="s">
        <v>42</v>
      </c>
      <c r="C2717" s="1" t="s">
        <v>970</v>
      </c>
      <c r="D2717" s="1" t="s">
        <v>26</v>
      </c>
      <c r="E2717" s="1" t="s">
        <v>27</v>
      </c>
      <c r="F2717" s="18">
        <v>1099.96</v>
      </c>
      <c r="G2717" t="s">
        <v>6398</v>
      </c>
      <c r="H2717" s="1">
        <f>IF(COUNTIF(G$2:G2717,G2717)=1,1,0)</f>
        <v>1</v>
      </c>
      <c r="I2717" s="1">
        <v>4</v>
      </c>
      <c r="J2717" s="1">
        <v>0</v>
      </c>
      <c r="K2717" s="1">
        <v>285.9896</v>
      </c>
      <c r="L2717" s="12">
        <f>VLOOKUP(train[[#This Row],[Sub-Category]],Análisis_ABC_XYZ[[#Headers],[#Data]],4,FALSE)</f>
        <v>0.41105220110552465</v>
      </c>
    </row>
    <row r="2718" spans="1:12" x14ac:dyDescent="0.35">
      <c r="A2718" s="2">
        <v>42555</v>
      </c>
      <c r="B2718" s="1" t="s">
        <v>12</v>
      </c>
      <c r="C2718" s="1" t="s">
        <v>332</v>
      </c>
      <c r="D2718" s="1" t="s">
        <v>14</v>
      </c>
      <c r="E2718" s="1" t="s">
        <v>29</v>
      </c>
      <c r="F2718" s="18">
        <v>22.847999999999999</v>
      </c>
      <c r="G2718" t="s">
        <v>5729</v>
      </c>
      <c r="H2718" s="1">
        <f>IF(COUNTIF(G$2:G2718,G2718)=1,1,0)</f>
        <v>1</v>
      </c>
      <c r="I2718" s="1">
        <v>2</v>
      </c>
      <c r="J2718" s="1">
        <v>0.2</v>
      </c>
      <c r="K2718" s="1">
        <v>7.4255999999999993</v>
      </c>
      <c r="L2718" s="12">
        <f>VLOOKUP(train[[#This Row],[Sub-Category]],Análisis_ABC_XYZ[[#Headers],[#Data]],4,FALSE)</f>
        <v>0.46881743173671325</v>
      </c>
    </row>
    <row r="2719" spans="1:12" x14ac:dyDescent="0.35">
      <c r="A2719" s="2">
        <v>42555</v>
      </c>
      <c r="B2719" s="1" t="s">
        <v>89</v>
      </c>
      <c r="C2719" s="1" t="s">
        <v>990</v>
      </c>
      <c r="D2719" s="1" t="s">
        <v>14</v>
      </c>
      <c r="E2719" s="1" t="s">
        <v>24</v>
      </c>
      <c r="F2719" s="18">
        <v>15.48</v>
      </c>
      <c r="G2719" t="s">
        <v>3376</v>
      </c>
      <c r="H2719" s="1">
        <f>IF(COUNTIF(G$2:G2719,G2719)=1,1,0)</f>
        <v>1</v>
      </c>
      <c r="I2719" s="1">
        <v>3</v>
      </c>
      <c r="J2719" s="1">
        <v>0</v>
      </c>
      <c r="K2719" s="1">
        <v>4.4891999999999985</v>
      </c>
      <c r="L2719" s="12">
        <f>VLOOKUP(train[[#This Row],[Sub-Category]],Análisis_ABC_XYZ[[#Headers],[#Data]],4,FALSE)</f>
        <v>0.45632477063632687</v>
      </c>
    </row>
    <row r="2720" spans="1:12" x14ac:dyDescent="0.35">
      <c r="A2720" s="2">
        <v>42556</v>
      </c>
      <c r="B2720" s="1" t="s">
        <v>52</v>
      </c>
      <c r="C2720" s="1" t="s">
        <v>228</v>
      </c>
      <c r="D2720" s="1" t="s">
        <v>26</v>
      </c>
      <c r="E2720" s="1" t="s">
        <v>56</v>
      </c>
      <c r="F2720" s="18">
        <v>34.800000000000004</v>
      </c>
      <c r="G2720" t="s">
        <v>2376</v>
      </c>
      <c r="H2720" s="1">
        <f>IF(COUNTIF(G$2:G2720,G2720)=1,1,0)</f>
        <v>1</v>
      </c>
      <c r="I2720" s="1">
        <v>3</v>
      </c>
      <c r="J2720" s="1">
        <v>0.2</v>
      </c>
      <c r="K2720" s="1">
        <v>2.1749999999999989</v>
      </c>
      <c r="L2720" s="12">
        <f>VLOOKUP(train[[#This Row],[Sub-Category]],Análisis_ABC_XYZ[[#Headers],[#Data]],4,FALSE)</f>
        <v>0.52062335344040378</v>
      </c>
    </row>
    <row r="2721" spans="1:12" x14ac:dyDescent="0.35">
      <c r="A2721" s="2">
        <v>42556</v>
      </c>
      <c r="B2721" s="1" t="s">
        <v>52</v>
      </c>
      <c r="C2721" s="1" t="s">
        <v>786</v>
      </c>
      <c r="D2721" s="1" t="s">
        <v>14</v>
      </c>
      <c r="E2721" s="1" t="s">
        <v>20</v>
      </c>
      <c r="F2721" s="18">
        <v>38.975999999999999</v>
      </c>
      <c r="G2721" t="s">
        <v>2376</v>
      </c>
      <c r="H2721" s="1">
        <f>IF(COUNTIF(G$2:G2721,G2721)=1,1,0)</f>
        <v>0</v>
      </c>
      <c r="I2721" s="1">
        <v>3</v>
      </c>
      <c r="J2721" s="1">
        <v>0.2</v>
      </c>
      <c r="K2721" s="1">
        <v>-2.4359999999999999</v>
      </c>
      <c r="L2721" s="12">
        <f>VLOOKUP(train[[#This Row],[Sub-Category]],Análisis_ABC_XYZ[[#Headers],[#Data]],4,FALSE)</f>
        <v>0.44610841445725197</v>
      </c>
    </row>
    <row r="2722" spans="1:12" x14ac:dyDescent="0.35">
      <c r="A2722" s="2">
        <v>42556</v>
      </c>
      <c r="B2722" s="1" t="s">
        <v>79</v>
      </c>
      <c r="C2722" s="1" t="s">
        <v>1540</v>
      </c>
      <c r="D2722" s="1" t="s">
        <v>14</v>
      </c>
      <c r="E2722" s="1" t="s">
        <v>29</v>
      </c>
      <c r="F2722" s="18">
        <v>19</v>
      </c>
      <c r="G2722" t="s">
        <v>1970</v>
      </c>
      <c r="H2722" s="1">
        <f>IF(COUNTIF(G$2:G2722,G2722)=1,1,0)</f>
        <v>1</v>
      </c>
      <c r="I2722" s="1">
        <v>5</v>
      </c>
      <c r="J2722" s="1">
        <v>0</v>
      </c>
      <c r="K2722" s="1">
        <v>8.93</v>
      </c>
      <c r="L2722" s="12">
        <f>VLOOKUP(train[[#This Row],[Sub-Category]],Análisis_ABC_XYZ[[#Headers],[#Data]],4,FALSE)</f>
        <v>0.46881743173671325</v>
      </c>
    </row>
    <row r="2723" spans="1:12" x14ac:dyDescent="0.35">
      <c r="A2723" s="2">
        <v>42556</v>
      </c>
      <c r="B2723" s="1" t="s">
        <v>34</v>
      </c>
      <c r="C2723" s="1" t="s">
        <v>671</v>
      </c>
      <c r="D2723" s="1" t="s">
        <v>14</v>
      </c>
      <c r="E2723" s="1" t="s">
        <v>15</v>
      </c>
      <c r="F2723" s="18">
        <v>11.784000000000001</v>
      </c>
      <c r="G2723" t="s">
        <v>4489</v>
      </c>
      <c r="H2723" s="1">
        <f>IF(COUNTIF(G$2:G2723,G2723)=1,1,0)</f>
        <v>1</v>
      </c>
      <c r="I2723" s="1">
        <v>3</v>
      </c>
      <c r="J2723" s="1">
        <v>0.2</v>
      </c>
      <c r="K2723" s="1">
        <v>4.2716999999999992</v>
      </c>
      <c r="L2723" s="12">
        <f>VLOOKUP(train[[#This Row],[Sub-Category]],Análisis_ABC_XYZ[[#Headers],[#Data]],4,FALSE)</f>
        <v>0.4647369236065339</v>
      </c>
    </row>
    <row r="2724" spans="1:12" x14ac:dyDescent="0.35">
      <c r="A2724" s="2">
        <v>42556</v>
      </c>
      <c r="B2724" s="1" t="s">
        <v>34</v>
      </c>
      <c r="C2724" s="1" t="s">
        <v>608</v>
      </c>
      <c r="D2724" s="1" t="s">
        <v>14</v>
      </c>
      <c r="E2724" s="1" t="s">
        <v>29</v>
      </c>
      <c r="F2724" s="18">
        <v>7.2300000000000022</v>
      </c>
      <c r="G2724" t="s">
        <v>2745</v>
      </c>
      <c r="H2724" s="1">
        <f>IF(COUNTIF(G$2:G2724,G2724)=1,1,0)</f>
        <v>1</v>
      </c>
      <c r="I2724" s="1">
        <v>5</v>
      </c>
      <c r="J2724" s="1">
        <v>0.7</v>
      </c>
      <c r="K2724" s="1">
        <v>-5.7840000000000007</v>
      </c>
      <c r="L2724" s="12">
        <f>VLOOKUP(train[[#This Row],[Sub-Category]],Análisis_ABC_XYZ[[#Headers],[#Data]],4,FALSE)</f>
        <v>0.46881743173671325</v>
      </c>
    </row>
    <row r="2725" spans="1:12" x14ac:dyDescent="0.35">
      <c r="A2725" s="2">
        <v>42556</v>
      </c>
      <c r="B2725" s="1" t="s">
        <v>34</v>
      </c>
      <c r="C2725" s="1" t="s">
        <v>1463</v>
      </c>
      <c r="D2725" s="1" t="s">
        <v>8</v>
      </c>
      <c r="E2725" s="1" t="s">
        <v>22</v>
      </c>
      <c r="F2725" s="18">
        <v>4.9280000000000008</v>
      </c>
      <c r="G2725" t="s">
        <v>2745</v>
      </c>
      <c r="H2725" s="1">
        <f>IF(COUNTIF(G$2:G2725,G2725)=1,1,0)</f>
        <v>0</v>
      </c>
      <c r="I2725" s="1">
        <v>2</v>
      </c>
      <c r="J2725" s="1">
        <v>0.2</v>
      </c>
      <c r="K2725" s="1">
        <v>0.73919999999999941</v>
      </c>
      <c r="L2725" s="12">
        <f>VLOOKUP(train[[#This Row],[Sub-Category]],Análisis_ABC_XYZ[[#Headers],[#Data]],4,FALSE)</f>
        <v>0.4595170286641902</v>
      </c>
    </row>
    <row r="2726" spans="1:12" x14ac:dyDescent="0.35">
      <c r="A2726" s="2">
        <v>42556</v>
      </c>
      <c r="B2726" s="1" t="s">
        <v>34</v>
      </c>
      <c r="C2726" s="1" t="s">
        <v>1463</v>
      </c>
      <c r="D2726" s="1" t="s">
        <v>8</v>
      </c>
      <c r="E2726" s="1" t="s">
        <v>22</v>
      </c>
      <c r="F2726" s="18">
        <v>4.9280000000000008</v>
      </c>
      <c r="G2726" t="s">
        <v>4489</v>
      </c>
      <c r="H2726" s="1">
        <f>IF(COUNTIF(G$2:G2726,G2726)=1,1,0)</f>
        <v>0</v>
      </c>
      <c r="I2726" s="1">
        <v>2</v>
      </c>
      <c r="J2726" s="1">
        <v>0.2</v>
      </c>
      <c r="K2726" s="1">
        <v>0.73919999999999941</v>
      </c>
      <c r="L2726" s="12">
        <f>VLOOKUP(train[[#This Row],[Sub-Category]],Análisis_ABC_XYZ[[#Headers],[#Data]],4,FALSE)</f>
        <v>0.4595170286641902</v>
      </c>
    </row>
    <row r="2727" spans="1:12" x14ac:dyDescent="0.35">
      <c r="A2727" s="2">
        <v>42557</v>
      </c>
      <c r="B2727" s="1" t="s">
        <v>89</v>
      </c>
      <c r="C2727" s="1" t="s">
        <v>838</v>
      </c>
      <c r="D2727" s="1" t="s">
        <v>14</v>
      </c>
      <c r="E2727" s="1" t="s">
        <v>20</v>
      </c>
      <c r="F2727" s="18">
        <v>601.65</v>
      </c>
      <c r="G2727" t="s">
        <v>3267</v>
      </c>
      <c r="H2727" s="1">
        <f>IF(COUNTIF(G$2:G2727,G2727)=1,1,0)</f>
        <v>1</v>
      </c>
      <c r="I2727" s="1">
        <v>5</v>
      </c>
      <c r="J2727" s="1">
        <v>0</v>
      </c>
      <c r="K2727" s="1">
        <v>156.42899999999997</v>
      </c>
      <c r="L2727" s="12">
        <f>VLOOKUP(train[[#This Row],[Sub-Category]],Análisis_ABC_XYZ[[#Headers],[#Data]],4,FALSE)</f>
        <v>0.44610841445725197</v>
      </c>
    </row>
    <row r="2728" spans="1:12" x14ac:dyDescent="0.35">
      <c r="A2728" s="2">
        <v>42557</v>
      </c>
      <c r="B2728" s="1" t="s">
        <v>370</v>
      </c>
      <c r="C2728" s="1" t="s">
        <v>477</v>
      </c>
      <c r="D2728" s="1" t="s">
        <v>8</v>
      </c>
      <c r="E2728" s="1" t="s">
        <v>9</v>
      </c>
      <c r="F2728" s="18">
        <v>301.95999999999998</v>
      </c>
      <c r="G2728" t="s">
        <v>5874</v>
      </c>
      <c r="H2728" s="1">
        <f>IF(COUNTIF(G$2:G2728,G2728)=1,1,0)</f>
        <v>1</v>
      </c>
      <c r="I2728" s="1">
        <v>2</v>
      </c>
      <c r="J2728" s="1">
        <v>0</v>
      </c>
      <c r="K2728" s="1">
        <v>60.391999999999996</v>
      </c>
      <c r="L2728" s="12">
        <f>VLOOKUP(train[[#This Row],[Sub-Category]],Análisis_ABC_XYZ[[#Headers],[#Data]],4,FALSE)</f>
        <v>0.5176847302647779</v>
      </c>
    </row>
    <row r="2729" spans="1:12" x14ac:dyDescent="0.35">
      <c r="A2729" s="2">
        <v>42557</v>
      </c>
      <c r="B2729" s="1" t="s">
        <v>12</v>
      </c>
      <c r="C2729" s="1" t="s">
        <v>95</v>
      </c>
      <c r="D2729" s="1" t="s">
        <v>8</v>
      </c>
      <c r="E2729" s="1" t="s">
        <v>11</v>
      </c>
      <c r="F2729" s="18">
        <v>170.35200000000003</v>
      </c>
      <c r="G2729" t="s">
        <v>6521</v>
      </c>
      <c r="H2729" s="1">
        <f>IF(COUNTIF(G$2:G2729,G2729)=1,1,0)</f>
        <v>1</v>
      </c>
      <c r="I2729" s="1">
        <v>3</v>
      </c>
      <c r="J2729" s="1">
        <v>0.2</v>
      </c>
      <c r="K2729" s="1">
        <v>-17.035200000000003</v>
      </c>
      <c r="L2729" s="12">
        <f>VLOOKUP(train[[#This Row],[Sub-Category]],Análisis_ABC_XYZ[[#Headers],[#Data]],4,FALSE)</f>
        <v>0.46529189879902266</v>
      </c>
    </row>
    <row r="2730" spans="1:12" x14ac:dyDescent="0.35">
      <c r="A2730" s="2">
        <v>42557</v>
      </c>
      <c r="B2730" s="1" t="s">
        <v>89</v>
      </c>
      <c r="C2730" s="1" t="s">
        <v>753</v>
      </c>
      <c r="D2730" s="1" t="s">
        <v>8</v>
      </c>
      <c r="E2730" s="1" t="s">
        <v>22</v>
      </c>
      <c r="F2730" s="18">
        <v>155.82</v>
      </c>
      <c r="G2730" t="s">
        <v>3267</v>
      </c>
      <c r="H2730" s="1">
        <f>IF(COUNTIF(G$2:G2730,G2730)=1,1,0)</f>
        <v>0</v>
      </c>
      <c r="I2730" s="1">
        <v>3</v>
      </c>
      <c r="J2730" s="1">
        <v>0</v>
      </c>
      <c r="K2730" s="1">
        <v>63.886200000000002</v>
      </c>
      <c r="L2730" s="12">
        <f>VLOOKUP(train[[#This Row],[Sub-Category]],Análisis_ABC_XYZ[[#Headers],[#Data]],4,FALSE)</f>
        <v>0.4595170286641902</v>
      </c>
    </row>
    <row r="2731" spans="1:12" x14ac:dyDescent="0.35">
      <c r="A2731" s="2">
        <v>42557</v>
      </c>
      <c r="B2731" s="1" t="s">
        <v>89</v>
      </c>
      <c r="C2731" s="1" t="s">
        <v>837</v>
      </c>
      <c r="D2731" s="1" t="s">
        <v>26</v>
      </c>
      <c r="E2731" s="1" t="s">
        <v>27</v>
      </c>
      <c r="F2731" s="18">
        <v>124.94999999999999</v>
      </c>
      <c r="G2731" t="s">
        <v>3267</v>
      </c>
      <c r="H2731" s="1">
        <f>IF(COUNTIF(G$2:G2731,G2731)=1,1,0)</f>
        <v>0</v>
      </c>
      <c r="I2731" s="1">
        <v>5</v>
      </c>
      <c r="J2731" s="1">
        <v>0</v>
      </c>
      <c r="K2731" s="1">
        <v>2.4990000000000023</v>
      </c>
      <c r="L2731" s="12">
        <f>VLOOKUP(train[[#This Row],[Sub-Category]],Análisis_ABC_XYZ[[#Headers],[#Data]],4,FALSE)</f>
        <v>0.41105220110552465</v>
      </c>
    </row>
    <row r="2732" spans="1:12" x14ac:dyDescent="0.35">
      <c r="A2732" s="2">
        <v>42557</v>
      </c>
      <c r="B2732" s="1" t="s">
        <v>89</v>
      </c>
      <c r="C2732" s="1" t="s">
        <v>836</v>
      </c>
      <c r="D2732" s="1" t="s">
        <v>8</v>
      </c>
      <c r="E2732" s="1" t="s">
        <v>22</v>
      </c>
      <c r="F2732" s="18">
        <v>13.96</v>
      </c>
      <c r="G2732" t="s">
        <v>3267</v>
      </c>
      <c r="H2732" s="1">
        <f>IF(COUNTIF(G$2:G2732,G2732)=1,1,0)</f>
        <v>0</v>
      </c>
      <c r="I2732" s="1">
        <v>2</v>
      </c>
      <c r="J2732" s="1">
        <v>0</v>
      </c>
      <c r="K2732" s="1">
        <v>6.7008000000000001</v>
      </c>
      <c r="L2732" s="12">
        <f>VLOOKUP(train[[#This Row],[Sub-Category]],Análisis_ABC_XYZ[[#Headers],[#Data]],4,FALSE)</f>
        <v>0.4595170286641902</v>
      </c>
    </row>
    <row r="2733" spans="1:12" x14ac:dyDescent="0.35">
      <c r="A2733" s="2">
        <v>42557</v>
      </c>
      <c r="B2733" s="1" t="s">
        <v>239</v>
      </c>
      <c r="C2733" s="1" t="s">
        <v>383</v>
      </c>
      <c r="D2733" s="1" t="s">
        <v>14</v>
      </c>
      <c r="E2733" s="1" t="s">
        <v>24</v>
      </c>
      <c r="F2733" s="18">
        <v>11.12</v>
      </c>
      <c r="G2733" t="s">
        <v>3028</v>
      </c>
      <c r="H2733" s="1">
        <f>IF(COUNTIF(G$2:G2733,G2733)=1,1,0)</f>
        <v>1</v>
      </c>
      <c r="I2733" s="1">
        <v>4</v>
      </c>
      <c r="J2733" s="1">
        <v>0</v>
      </c>
      <c r="K2733" s="1">
        <v>2.8911999999999995</v>
      </c>
      <c r="L2733" s="12">
        <f>VLOOKUP(train[[#This Row],[Sub-Category]],Análisis_ABC_XYZ[[#Headers],[#Data]],4,FALSE)</f>
        <v>0.45632477063632687</v>
      </c>
    </row>
    <row r="2734" spans="1:12" x14ac:dyDescent="0.35">
      <c r="A2734" s="2">
        <v>42559</v>
      </c>
      <c r="B2734" s="1" t="s">
        <v>39</v>
      </c>
      <c r="C2734" s="1" t="s">
        <v>1706</v>
      </c>
      <c r="D2734" s="1" t="s">
        <v>14</v>
      </c>
      <c r="E2734" s="1" t="s">
        <v>36</v>
      </c>
      <c r="F2734" s="18">
        <v>21.12</v>
      </c>
      <c r="G2734" t="s">
        <v>3687</v>
      </c>
      <c r="H2734" s="1">
        <f>IF(COUNTIF(G$2:G2734,G2734)=1,1,0)</f>
        <v>1</v>
      </c>
      <c r="I2734" s="1">
        <v>5</v>
      </c>
      <c r="J2734" s="1">
        <v>0.2</v>
      </c>
      <c r="K2734" s="1">
        <v>6.5999999999999988</v>
      </c>
      <c r="L2734" s="12">
        <f>VLOOKUP(train[[#This Row],[Sub-Category]],Análisis_ABC_XYZ[[#Headers],[#Data]],4,FALSE)</f>
        <v>0.43613829632717294</v>
      </c>
    </row>
    <row r="2735" spans="1:12" x14ac:dyDescent="0.35">
      <c r="A2735" s="2">
        <v>42560</v>
      </c>
      <c r="B2735" s="1" t="s">
        <v>766</v>
      </c>
      <c r="C2735" s="1" t="s">
        <v>1592</v>
      </c>
      <c r="D2735" s="1" t="s">
        <v>26</v>
      </c>
      <c r="E2735" s="1" t="s">
        <v>208</v>
      </c>
      <c r="F2735" s="18">
        <v>464.97</v>
      </c>
      <c r="G2735" t="s">
        <v>2128</v>
      </c>
      <c r="H2735" s="1">
        <f>IF(COUNTIF(G$2:G2735,G2735)=1,1,0)</f>
        <v>1</v>
      </c>
      <c r="I2735" s="1">
        <v>3</v>
      </c>
      <c r="J2735" s="1">
        <v>0</v>
      </c>
      <c r="K2735" s="1">
        <v>209.23649999999998</v>
      </c>
      <c r="L2735" s="12">
        <f>VLOOKUP(train[[#This Row],[Sub-Category]],Análisis_ABC_XYZ[[#Headers],[#Data]],4,FALSE)</f>
        <v>0.5183572270896134</v>
      </c>
    </row>
    <row r="2736" spans="1:12" x14ac:dyDescent="0.35">
      <c r="A2736" s="2">
        <v>42560</v>
      </c>
      <c r="B2736" s="1" t="s">
        <v>52</v>
      </c>
      <c r="C2736" s="1" t="s">
        <v>1405</v>
      </c>
      <c r="D2736" s="1" t="s">
        <v>26</v>
      </c>
      <c r="E2736" s="1" t="s">
        <v>27</v>
      </c>
      <c r="F2736" s="18">
        <v>269.98199999999997</v>
      </c>
      <c r="G2736" t="s">
        <v>6639</v>
      </c>
      <c r="H2736" s="1">
        <f>IF(COUNTIF(G$2:G2736,G2736)=1,1,0)</f>
        <v>1</v>
      </c>
      <c r="I2736" s="1">
        <v>3</v>
      </c>
      <c r="J2736" s="1">
        <v>0.4</v>
      </c>
      <c r="K2736" s="1">
        <v>40.497299999999996</v>
      </c>
      <c r="L2736" s="12">
        <f>VLOOKUP(train[[#This Row],[Sub-Category]],Análisis_ABC_XYZ[[#Headers],[#Data]],4,FALSE)</f>
        <v>0.41105220110552465</v>
      </c>
    </row>
    <row r="2737" spans="1:12" x14ac:dyDescent="0.35">
      <c r="A2737" s="2">
        <v>42560</v>
      </c>
      <c r="B2737" s="1" t="s">
        <v>766</v>
      </c>
      <c r="C2737" s="1" t="s">
        <v>325</v>
      </c>
      <c r="D2737" s="1" t="s">
        <v>8</v>
      </c>
      <c r="E2737" s="1" t="s">
        <v>22</v>
      </c>
      <c r="F2737" s="18">
        <v>181.96</v>
      </c>
      <c r="G2737" t="s">
        <v>2128</v>
      </c>
      <c r="H2737" s="1">
        <f>IF(COUNTIF(G$2:G2737,G2737)=1,1,0)</f>
        <v>0</v>
      </c>
      <c r="I2737" s="1">
        <v>2</v>
      </c>
      <c r="J2737" s="1">
        <v>0</v>
      </c>
      <c r="K2737" s="1">
        <v>20.015600000000006</v>
      </c>
      <c r="L2737" s="12">
        <f>VLOOKUP(train[[#This Row],[Sub-Category]],Análisis_ABC_XYZ[[#Headers],[#Data]],4,FALSE)</f>
        <v>0.4595170286641902</v>
      </c>
    </row>
    <row r="2738" spans="1:12" x14ac:dyDescent="0.35">
      <c r="A2738" s="2">
        <v>42560</v>
      </c>
      <c r="B2738" s="1" t="s">
        <v>766</v>
      </c>
      <c r="C2738" s="1" t="s">
        <v>889</v>
      </c>
      <c r="D2738" s="1" t="s">
        <v>14</v>
      </c>
      <c r="E2738" s="1" t="s">
        <v>29</v>
      </c>
      <c r="F2738" s="18">
        <v>153.35999999999999</v>
      </c>
      <c r="G2738" t="s">
        <v>2128</v>
      </c>
      <c r="H2738" s="1">
        <f>IF(COUNTIF(G$2:G2738,G2738)=1,1,0)</f>
        <v>0</v>
      </c>
      <c r="I2738" s="1">
        <v>9</v>
      </c>
      <c r="J2738" s="1">
        <v>0</v>
      </c>
      <c r="K2738" s="1">
        <v>70.545599999999979</v>
      </c>
      <c r="L2738" s="12">
        <f>VLOOKUP(train[[#This Row],[Sub-Category]],Análisis_ABC_XYZ[[#Headers],[#Data]],4,FALSE)</f>
        <v>0.46881743173671325</v>
      </c>
    </row>
    <row r="2739" spans="1:12" x14ac:dyDescent="0.35">
      <c r="A2739" s="2">
        <v>42560</v>
      </c>
      <c r="B2739" s="1" t="s">
        <v>370</v>
      </c>
      <c r="C2739" s="1" t="s">
        <v>867</v>
      </c>
      <c r="D2739" s="1" t="s">
        <v>14</v>
      </c>
      <c r="E2739" s="1" t="s">
        <v>29</v>
      </c>
      <c r="F2739" s="18">
        <v>122.94</v>
      </c>
      <c r="G2739" t="s">
        <v>2699</v>
      </c>
      <c r="H2739" s="1">
        <f>IF(COUNTIF(G$2:G2739,G2739)=1,1,0)</f>
        <v>1</v>
      </c>
      <c r="I2739" s="1">
        <v>3</v>
      </c>
      <c r="J2739" s="1">
        <v>0</v>
      </c>
      <c r="K2739" s="1">
        <v>59.011199999999988</v>
      </c>
      <c r="L2739" s="12">
        <f>VLOOKUP(train[[#This Row],[Sub-Category]],Análisis_ABC_XYZ[[#Headers],[#Data]],4,FALSE)</f>
        <v>0.46881743173671325</v>
      </c>
    </row>
    <row r="2740" spans="1:12" x14ac:dyDescent="0.35">
      <c r="A2740" s="2">
        <v>42560</v>
      </c>
      <c r="B2740" s="1" t="s">
        <v>766</v>
      </c>
      <c r="C2740" s="1" t="s">
        <v>834</v>
      </c>
      <c r="D2740" s="1" t="s">
        <v>14</v>
      </c>
      <c r="E2740" s="1" t="s">
        <v>20</v>
      </c>
      <c r="F2740" s="18">
        <v>98.21</v>
      </c>
      <c r="G2740" t="s">
        <v>2128</v>
      </c>
      <c r="H2740" s="1">
        <f>IF(COUNTIF(G$2:G2740,G2740)=1,1,0)</f>
        <v>0</v>
      </c>
      <c r="I2740" s="1">
        <v>7</v>
      </c>
      <c r="J2740" s="1">
        <v>0</v>
      </c>
      <c r="K2740" s="1">
        <v>28.480899999999984</v>
      </c>
      <c r="L2740" s="12">
        <f>VLOOKUP(train[[#This Row],[Sub-Category]],Análisis_ABC_XYZ[[#Headers],[#Data]],4,FALSE)</f>
        <v>0.44610841445725197</v>
      </c>
    </row>
    <row r="2741" spans="1:12" x14ac:dyDescent="0.35">
      <c r="A2741" s="2">
        <v>42560</v>
      </c>
      <c r="B2741" s="1" t="s">
        <v>766</v>
      </c>
      <c r="C2741" s="1" t="s">
        <v>979</v>
      </c>
      <c r="D2741" s="1" t="s">
        <v>14</v>
      </c>
      <c r="E2741" s="1" t="s">
        <v>29</v>
      </c>
      <c r="F2741" s="18">
        <v>84.09</v>
      </c>
      <c r="G2741" t="s">
        <v>2128</v>
      </c>
      <c r="H2741" s="1">
        <f>IF(COUNTIF(G$2:G2741,G2741)=1,1,0)</f>
        <v>0</v>
      </c>
      <c r="I2741" s="1">
        <v>3</v>
      </c>
      <c r="J2741" s="1">
        <v>0</v>
      </c>
      <c r="K2741" s="1">
        <v>42.045000000000002</v>
      </c>
      <c r="L2741" s="12">
        <f>VLOOKUP(train[[#This Row],[Sub-Category]],Análisis_ABC_XYZ[[#Headers],[#Data]],4,FALSE)</f>
        <v>0.46881743173671325</v>
      </c>
    </row>
    <row r="2742" spans="1:12" x14ac:dyDescent="0.35">
      <c r="A2742" s="2">
        <v>42560</v>
      </c>
      <c r="B2742" s="1" t="s">
        <v>766</v>
      </c>
      <c r="C2742" s="1" t="s">
        <v>1643</v>
      </c>
      <c r="D2742" s="1" t="s">
        <v>14</v>
      </c>
      <c r="E2742" s="1" t="s">
        <v>24</v>
      </c>
      <c r="F2742" s="18">
        <v>79.36</v>
      </c>
      <c r="G2742" t="s">
        <v>2128</v>
      </c>
      <c r="H2742" s="1">
        <f>IF(COUNTIF(G$2:G2742,G2742)=1,1,0)</f>
        <v>0</v>
      </c>
      <c r="I2742" s="1">
        <v>4</v>
      </c>
      <c r="J2742" s="1">
        <v>0</v>
      </c>
      <c r="K2742" s="1">
        <v>32.537600000000005</v>
      </c>
      <c r="L2742" s="12">
        <f>VLOOKUP(train[[#This Row],[Sub-Category]],Análisis_ABC_XYZ[[#Headers],[#Data]],4,FALSE)</f>
        <v>0.45632477063632687</v>
      </c>
    </row>
    <row r="2743" spans="1:12" x14ac:dyDescent="0.35">
      <c r="A2743" s="2">
        <v>42560</v>
      </c>
      <c r="B2743" s="1" t="s">
        <v>39</v>
      </c>
      <c r="C2743" s="1" t="s">
        <v>219</v>
      </c>
      <c r="D2743" s="1" t="s">
        <v>14</v>
      </c>
      <c r="E2743" s="1" t="s">
        <v>31</v>
      </c>
      <c r="F2743" s="18">
        <v>48.631999999999991</v>
      </c>
      <c r="G2743" t="s">
        <v>6112</v>
      </c>
      <c r="H2743" s="1">
        <f>IF(COUNTIF(G$2:G2743,G2743)=1,1,0)</f>
        <v>1</v>
      </c>
      <c r="I2743" s="1">
        <v>2</v>
      </c>
      <c r="J2743" s="1">
        <v>0.8</v>
      </c>
      <c r="K2743" s="1">
        <v>-121.58000000000004</v>
      </c>
      <c r="L2743" s="12">
        <f>VLOOKUP(train[[#This Row],[Sub-Category]],Análisis_ABC_XYZ[[#Headers],[#Data]],4,FALSE)</f>
        <v>0.49507917887403441</v>
      </c>
    </row>
    <row r="2744" spans="1:12" x14ac:dyDescent="0.35">
      <c r="A2744" s="2">
        <v>42560</v>
      </c>
      <c r="B2744" s="1" t="s">
        <v>766</v>
      </c>
      <c r="C2744" s="1" t="s">
        <v>54</v>
      </c>
      <c r="D2744" s="1" t="s">
        <v>14</v>
      </c>
      <c r="E2744" s="1" t="s">
        <v>29</v>
      </c>
      <c r="F2744" s="18">
        <v>43.68</v>
      </c>
      <c r="G2744" t="s">
        <v>2128</v>
      </c>
      <c r="H2744" s="1">
        <f>IF(COUNTIF(G$2:G2744,G2744)=1,1,0)</f>
        <v>0</v>
      </c>
      <c r="I2744" s="1">
        <v>6</v>
      </c>
      <c r="J2744" s="1">
        <v>0</v>
      </c>
      <c r="K2744" s="1">
        <v>21.403200000000002</v>
      </c>
      <c r="L2744" s="12">
        <f>VLOOKUP(train[[#This Row],[Sub-Category]],Análisis_ABC_XYZ[[#Headers],[#Data]],4,FALSE)</f>
        <v>0.46881743173671325</v>
      </c>
    </row>
    <row r="2745" spans="1:12" x14ac:dyDescent="0.35">
      <c r="A2745" s="2">
        <v>42560</v>
      </c>
      <c r="B2745" s="1" t="s">
        <v>766</v>
      </c>
      <c r="C2745" s="1" t="s">
        <v>1503</v>
      </c>
      <c r="D2745" s="1" t="s">
        <v>14</v>
      </c>
      <c r="E2745" s="1" t="s">
        <v>91</v>
      </c>
      <c r="F2745" s="18">
        <v>15.8</v>
      </c>
      <c r="G2745" t="s">
        <v>2128</v>
      </c>
      <c r="H2745" s="1">
        <f>IF(COUNTIF(G$2:G2745,G2745)=1,1,0)</f>
        <v>0</v>
      </c>
      <c r="I2745" s="1">
        <v>4</v>
      </c>
      <c r="J2745" s="1">
        <v>0</v>
      </c>
      <c r="K2745" s="1">
        <v>5.0559999999999992</v>
      </c>
      <c r="L2745" s="12">
        <f>VLOOKUP(train[[#This Row],[Sub-Category]],Análisis_ABC_XYZ[[#Headers],[#Data]],4,FALSE)</f>
        <v>0.51168203684699509</v>
      </c>
    </row>
    <row r="2746" spans="1:12" x14ac:dyDescent="0.35">
      <c r="A2746" s="2">
        <v>42560</v>
      </c>
      <c r="B2746" s="1" t="s">
        <v>766</v>
      </c>
      <c r="C2746" s="1" t="s">
        <v>1642</v>
      </c>
      <c r="D2746" s="1" t="s">
        <v>14</v>
      </c>
      <c r="E2746" s="1" t="s">
        <v>15</v>
      </c>
      <c r="F2746" s="18">
        <v>12.39</v>
      </c>
      <c r="G2746" t="s">
        <v>2128</v>
      </c>
      <c r="H2746" s="1">
        <f>IF(COUNTIF(G$2:G2746,G2746)=1,1,0)</f>
        <v>0</v>
      </c>
      <c r="I2746" s="1">
        <v>3</v>
      </c>
      <c r="J2746" s="1">
        <v>0</v>
      </c>
      <c r="K2746" s="1">
        <v>5.6993999999999998</v>
      </c>
      <c r="L2746" s="12">
        <f>VLOOKUP(train[[#This Row],[Sub-Category]],Análisis_ABC_XYZ[[#Headers],[#Data]],4,FALSE)</f>
        <v>0.4647369236065339</v>
      </c>
    </row>
    <row r="2747" spans="1:12" x14ac:dyDescent="0.35">
      <c r="A2747" s="2">
        <v>42560</v>
      </c>
      <c r="B2747" s="1" t="s">
        <v>370</v>
      </c>
      <c r="C2747" s="1" t="s">
        <v>1195</v>
      </c>
      <c r="D2747" s="1" t="s">
        <v>14</v>
      </c>
      <c r="E2747" s="1" t="s">
        <v>36</v>
      </c>
      <c r="F2747" s="18">
        <v>6.58</v>
      </c>
      <c r="G2747" t="s">
        <v>2699</v>
      </c>
      <c r="H2747" s="1">
        <f>IF(COUNTIF(G$2:G2747,G2747)=1,1,0)</f>
        <v>0</v>
      </c>
      <c r="I2747" s="1">
        <v>2</v>
      </c>
      <c r="J2747" s="1">
        <v>0</v>
      </c>
      <c r="K2747" s="1">
        <v>3.0267999999999997</v>
      </c>
      <c r="L2747" s="12">
        <f>VLOOKUP(train[[#This Row],[Sub-Category]],Análisis_ABC_XYZ[[#Headers],[#Data]],4,FALSE)</f>
        <v>0.43613829632717294</v>
      </c>
    </row>
    <row r="2748" spans="1:12" x14ac:dyDescent="0.35">
      <c r="A2748" s="2">
        <v>42560</v>
      </c>
      <c r="B2748" s="1" t="s">
        <v>111</v>
      </c>
      <c r="C2748" s="1" t="s">
        <v>1611</v>
      </c>
      <c r="D2748" s="1" t="s">
        <v>14</v>
      </c>
      <c r="E2748" s="1" t="s">
        <v>24</v>
      </c>
      <c r="F2748" s="18">
        <v>5.16</v>
      </c>
      <c r="G2748" t="s">
        <v>2530</v>
      </c>
      <c r="H2748" s="1">
        <f>IF(COUNTIF(G$2:G2748,G2748)=1,1,0)</f>
        <v>1</v>
      </c>
      <c r="I2748" s="1">
        <v>3</v>
      </c>
      <c r="J2748" s="1">
        <v>0.2</v>
      </c>
      <c r="K2748" s="1">
        <v>0.83849999999999936</v>
      </c>
      <c r="L2748" s="12">
        <f>VLOOKUP(train[[#This Row],[Sub-Category]],Análisis_ABC_XYZ[[#Headers],[#Data]],4,FALSE)</f>
        <v>0.45632477063632687</v>
      </c>
    </row>
    <row r="2749" spans="1:12" x14ac:dyDescent="0.35">
      <c r="A2749" s="2">
        <v>42561</v>
      </c>
      <c r="B2749" s="1" t="s">
        <v>12</v>
      </c>
      <c r="C2749" s="1" t="s">
        <v>755</v>
      </c>
      <c r="D2749" s="1" t="s">
        <v>14</v>
      </c>
      <c r="E2749" s="1" t="s">
        <v>29</v>
      </c>
      <c r="F2749" s="18">
        <v>39.92</v>
      </c>
      <c r="G2749" t="s">
        <v>4294</v>
      </c>
      <c r="H2749" s="1">
        <f>IF(COUNTIF(G$2:G2749,G2749)=1,1,0)</f>
        <v>1</v>
      </c>
      <c r="I2749" s="1">
        <v>2</v>
      </c>
      <c r="J2749" s="1">
        <v>0.2</v>
      </c>
      <c r="K2749" s="1">
        <v>12.973999999999997</v>
      </c>
      <c r="L2749" s="12">
        <f>VLOOKUP(train[[#This Row],[Sub-Category]],Análisis_ABC_XYZ[[#Headers],[#Data]],4,FALSE)</f>
        <v>0.46881743173671325</v>
      </c>
    </row>
    <row r="2750" spans="1:12" x14ac:dyDescent="0.35">
      <c r="A2750" s="2">
        <v>42561</v>
      </c>
      <c r="B2750" s="1" t="s">
        <v>104</v>
      </c>
      <c r="C2750" s="1" t="s">
        <v>1461</v>
      </c>
      <c r="D2750" s="1" t="s">
        <v>14</v>
      </c>
      <c r="E2750" s="1" t="s">
        <v>29</v>
      </c>
      <c r="F2750" s="18">
        <v>3.366000000000001</v>
      </c>
      <c r="G2750" t="s">
        <v>4136</v>
      </c>
      <c r="H2750" s="1">
        <f>IF(COUNTIF(G$2:G2750,G2750)=1,1,0)</f>
        <v>1</v>
      </c>
      <c r="I2750" s="1">
        <v>3</v>
      </c>
      <c r="J2750" s="1">
        <v>0.7</v>
      </c>
      <c r="K2750" s="1">
        <v>-2.2439999999999989</v>
      </c>
      <c r="L2750" s="12">
        <f>VLOOKUP(train[[#This Row],[Sub-Category]],Análisis_ABC_XYZ[[#Headers],[#Data]],4,FALSE)</f>
        <v>0.46881743173671325</v>
      </c>
    </row>
    <row r="2751" spans="1:12" x14ac:dyDescent="0.35">
      <c r="A2751" s="2">
        <v>42562</v>
      </c>
      <c r="B2751" s="1" t="s">
        <v>81</v>
      </c>
      <c r="C2751" s="1" t="s">
        <v>1185</v>
      </c>
      <c r="D2751" s="1" t="s">
        <v>26</v>
      </c>
      <c r="E2751" s="1" t="s">
        <v>27</v>
      </c>
      <c r="F2751" s="18">
        <v>716</v>
      </c>
      <c r="G2751" t="s">
        <v>2740</v>
      </c>
      <c r="H2751" s="1">
        <f>IF(COUNTIF(G$2:G2751,G2751)=1,1,0)</f>
        <v>1</v>
      </c>
      <c r="I2751" s="1">
        <v>2</v>
      </c>
      <c r="J2751" s="1">
        <v>0</v>
      </c>
      <c r="K2751" s="1">
        <v>193.32000000000005</v>
      </c>
      <c r="L2751" s="12">
        <f>VLOOKUP(train[[#This Row],[Sub-Category]],Análisis_ABC_XYZ[[#Headers],[#Data]],4,FALSE)</f>
        <v>0.41105220110552465</v>
      </c>
    </row>
    <row r="2752" spans="1:12" x14ac:dyDescent="0.35">
      <c r="A2752" s="2">
        <v>42562</v>
      </c>
      <c r="B2752" s="1" t="s">
        <v>52</v>
      </c>
      <c r="C2752" s="1" t="s">
        <v>1293</v>
      </c>
      <c r="D2752" s="1" t="s">
        <v>8</v>
      </c>
      <c r="E2752" s="1" t="s">
        <v>11</v>
      </c>
      <c r="F2752" s="18">
        <v>341.48799999999994</v>
      </c>
      <c r="G2752" t="s">
        <v>2683</v>
      </c>
      <c r="H2752" s="1">
        <f>IF(COUNTIF(G$2:G2752,G2752)=1,1,0)</f>
        <v>1</v>
      </c>
      <c r="I2752" s="1">
        <v>8</v>
      </c>
      <c r="J2752" s="1">
        <v>0.3</v>
      </c>
      <c r="K2752" s="1">
        <v>-73.175999999999988</v>
      </c>
      <c r="L2752" s="12">
        <f>VLOOKUP(train[[#This Row],[Sub-Category]],Análisis_ABC_XYZ[[#Headers],[#Data]],4,FALSE)</f>
        <v>0.46529189879902266</v>
      </c>
    </row>
    <row r="2753" spans="1:12" x14ac:dyDescent="0.35">
      <c r="A2753" s="2">
        <v>42562</v>
      </c>
      <c r="B2753" s="1" t="s">
        <v>52</v>
      </c>
      <c r="C2753" s="1" t="s">
        <v>59</v>
      </c>
      <c r="D2753" s="1" t="s">
        <v>8</v>
      </c>
      <c r="E2753" s="1" t="s">
        <v>22</v>
      </c>
      <c r="F2753" s="18">
        <v>289.80000000000007</v>
      </c>
      <c r="G2753" t="s">
        <v>2683</v>
      </c>
      <c r="H2753" s="1">
        <f>IF(COUNTIF(G$2:G2753,G2753)=1,1,0)</f>
        <v>0</v>
      </c>
      <c r="I2753" s="1">
        <v>7</v>
      </c>
      <c r="J2753" s="1">
        <v>0.2</v>
      </c>
      <c r="K2753" s="1">
        <v>36.224999999999966</v>
      </c>
      <c r="L2753" s="12">
        <f>VLOOKUP(train[[#This Row],[Sub-Category]],Análisis_ABC_XYZ[[#Headers],[#Data]],4,FALSE)</f>
        <v>0.4595170286641902</v>
      </c>
    </row>
    <row r="2754" spans="1:12" x14ac:dyDescent="0.35">
      <c r="A2754" s="2">
        <v>42562</v>
      </c>
      <c r="B2754" s="1" t="s">
        <v>81</v>
      </c>
      <c r="C2754" s="1" t="s">
        <v>411</v>
      </c>
      <c r="D2754" s="1" t="s">
        <v>14</v>
      </c>
      <c r="E2754" s="1" t="s">
        <v>29</v>
      </c>
      <c r="F2754" s="18">
        <v>221.06</v>
      </c>
      <c r="G2754" t="s">
        <v>2740</v>
      </c>
      <c r="H2754" s="1">
        <f>IF(COUNTIF(G$2:G2754,G2754)=1,1,0)</f>
        <v>0</v>
      </c>
      <c r="I2754" s="1">
        <v>7</v>
      </c>
      <c r="J2754" s="1">
        <v>0</v>
      </c>
      <c r="K2754" s="1">
        <v>103.89819999999997</v>
      </c>
      <c r="L2754" s="12">
        <f>VLOOKUP(train[[#This Row],[Sub-Category]],Análisis_ABC_XYZ[[#Headers],[#Data]],4,FALSE)</f>
        <v>0.46881743173671325</v>
      </c>
    </row>
    <row r="2755" spans="1:12" x14ac:dyDescent="0.35">
      <c r="A2755" s="2">
        <v>42562</v>
      </c>
      <c r="B2755" s="1" t="s">
        <v>81</v>
      </c>
      <c r="C2755" s="1" t="s">
        <v>785</v>
      </c>
      <c r="D2755" s="1" t="s">
        <v>8</v>
      </c>
      <c r="E2755" s="1" t="s">
        <v>18</v>
      </c>
      <c r="F2755" s="18">
        <v>199.83600000000001</v>
      </c>
      <c r="G2755" t="s">
        <v>2740</v>
      </c>
      <c r="H2755" s="1">
        <f>IF(COUNTIF(G$2:G2755,G2755)=1,1,0)</f>
        <v>0</v>
      </c>
      <c r="I2755" s="1">
        <v>4</v>
      </c>
      <c r="J2755" s="1">
        <v>0.3</v>
      </c>
      <c r="K2755" s="1">
        <v>-37.112400000000036</v>
      </c>
      <c r="L2755" s="12">
        <f>VLOOKUP(train[[#This Row],[Sub-Category]],Análisis_ABC_XYZ[[#Headers],[#Data]],4,FALSE)</f>
        <v>0.55975208308209756</v>
      </c>
    </row>
    <row r="2756" spans="1:12" x14ac:dyDescent="0.35">
      <c r="A2756" s="2">
        <v>42562</v>
      </c>
      <c r="B2756" s="1" t="s">
        <v>37</v>
      </c>
      <c r="C2756" s="1" t="s">
        <v>867</v>
      </c>
      <c r="D2756" s="1" t="s">
        <v>14</v>
      </c>
      <c r="E2756" s="1" t="s">
        <v>29</v>
      </c>
      <c r="F2756" s="18">
        <v>98.352000000000004</v>
      </c>
      <c r="G2756" t="s">
        <v>4022</v>
      </c>
      <c r="H2756" s="1">
        <f>IF(COUNTIF(G$2:G2756,G2756)=1,1,0)</f>
        <v>1</v>
      </c>
      <c r="I2756" s="1">
        <v>3</v>
      </c>
      <c r="J2756" s="1">
        <v>0.2</v>
      </c>
      <c r="K2756" s="1">
        <v>34.423199999999987</v>
      </c>
      <c r="L2756" s="12">
        <f>VLOOKUP(train[[#This Row],[Sub-Category]],Análisis_ABC_XYZ[[#Headers],[#Data]],4,FALSE)</f>
        <v>0.46881743173671325</v>
      </c>
    </row>
    <row r="2757" spans="1:12" x14ac:dyDescent="0.35">
      <c r="A2757" s="2">
        <v>42562</v>
      </c>
      <c r="B2757" s="1" t="s">
        <v>37</v>
      </c>
      <c r="C2757" s="1" t="s">
        <v>910</v>
      </c>
      <c r="D2757" s="1" t="s">
        <v>14</v>
      </c>
      <c r="E2757" s="1" t="s">
        <v>36</v>
      </c>
      <c r="F2757" s="18">
        <v>29.97</v>
      </c>
      <c r="G2757" t="s">
        <v>4022</v>
      </c>
      <c r="H2757" s="1">
        <f>IF(COUNTIF(G$2:G2757,G2757)=1,1,0)</f>
        <v>0</v>
      </c>
      <c r="I2757" s="1">
        <v>3</v>
      </c>
      <c r="J2757" s="1">
        <v>0</v>
      </c>
      <c r="K2757" s="1">
        <v>13.486499999999999</v>
      </c>
      <c r="L2757" s="12">
        <f>VLOOKUP(train[[#This Row],[Sub-Category]],Análisis_ABC_XYZ[[#Headers],[#Data]],4,FALSE)</f>
        <v>0.43613829632717294</v>
      </c>
    </row>
    <row r="2758" spans="1:12" x14ac:dyDescent="0.35">
      <c r="A2758" s="2">
        <v>42562</v>
      </c>
      <c r="B2758" s="1" t="s">
        <v>52</v>
      </c>
      <c r="C2758" s="1" t="s">
        <v>1294</v>
      </c>
      <c r="D2758" s="1" t="s">
        <v>8</v>
      </c>
      <c r="E2758" s="1" t="s">
        <v>22</v>
      </c>
      <c r="F2758" s="18">
        <v>25.344000000000001</v>
      </c>
      <c r="G2758" t="s">
        <v>2683</v>
      </c>
      <c r="H2758" s="1">
        <f>IF(COUNTIF(G$2:G2758,G2758)=1,1,0)</f>
        <v>0</v>
      </c>
      <c r="I2758" s="1">
        <v>6</v>
      </c>
      <c r="J2758" s="1">
        <v>0.2</v>
      </c>
      <c r="K2758" s="1">
        <v>3.4847999999999981</v>
      </c>
      <c r="L2758" s="12">
        <f>VLOOKUP(train[[#This Row],[Sub-Category]],Análisis_ABC_XYZ[[#Headers],[#Data]],4,FALSE)</f>
        <v>0.4595170286641902</v>
      </c>
    </row>
    <row r="2759" spans="1:12" x14ac:dyDescent="0.35">
      <c r="A2759" s="2">
        <v>42562</v>
      </c>
      <c r="B2759" s="1" t="s">
        <v>52</v>
      </c>
      <c r="C2759" s="1" t="s">
        <v>383</v>
      </c>
      <c r="D2759" s="1" t="s">
        <v>14</v>
      </c>
      <c r="E2759" s="1" t="s">
        <v>24</v>
      </c>
      <c r="F2759" s="18">
        <v>11.12</v>
      </c>
      <c r="G2759" t="s">
        <v>2683</v>
      </c>
      <c r="H2759" s="1">
        <f>IF(COUNTIF(G$2:G2759,G2759)=1,1,0)</f>
        <v>0</v>
      </c>
      <c r="I2759" s="1">
        <v>5</v>
      </c>
      <c r="J2759" s="1">
        <v>0.2</v>
      </c>
      <c r="K2759" s="1">
        <v>0.83399999999999963</v>
      </c>
      <c r="L2759" s="12">
        <f>VLOOKUP(train[[#This Row],[Sub-Category]],Análisis_ABC_XYZ[[#Headers],[#Data]],4,FALSE)</f>
        <v>0.45632477063632687</v>
      </c>
    </row>
    <row r="2760" spans="1:12" x14ac:dyDescent="0.35">
      <c r="A2760" s="2">
        <v>42562</v>
      </c>
      <c r="B2760" s="1" t="s">
        <v>52</v>
      </c>
      <c r="C2760" s="1" t="s">
        <v>873</v>
      </c>
      <c r="D2760" s="1" t="s">
        <v>14</v>
      </c>
      <c r="E2760" s="1" t="s">
        <v>29</v>
      </c>
      <c r="F2760" s="18">
        <v>6.4800000000000013</v>
      </c>
      <c r="G2760" t="s">
        <v>2683</v>
      </c>
      <c r="H2760" s="1">
        <f>IF(COUNTIF(G$2:G2760,G2760)=1,1,0)</f>
        <v>0</v>
      </c>
      <c r="I2760" s="1">
        <v>4</v>
      </c>
      <c r="J2760" s="1">
        <v>0.7</v>
      </c>
      <c r="K2760" s="1">
        <v>-4.7519999999999989</v>
      </c>
      <c r="L2760" s="12">
        <f>VLOOKUP(train[[#This Row],[Sub-Category]],Análisis_ABC_XYZ[[#Headers],[#Data]],4,FALSE)</f>
        <v>0.46881743173671325</v>
      </c>
    </row>
    <row r="2761" spans="1:12" x14ac:dyDescent="0.35">
      <c r="A2761" s="2">
        <v>42562</v>
      </c>
      <c r="B2761" s="1" t="s">
        <v>52</v>
      </c>
      <c r="C2761" s="1" t="s">
        <v>823</v>
      </c>
      <c r="D2761" s="1" t="s">
        <v>14</v>
      </c>
      <c r="E2761" s="1" t="s">
        <v>29</v>
      </c>
      <c r="F2761" s="18">
        <v>2.5020000000000002</v>
      </c>
      <c r="G2761" s="1" t="s">
        <v>2683</v>
      </c>
      <c r="H2761" s="1">
        <f>IF(COUNTIF(G$2:G2761,G2761)=1,1,0)</f>
        <v>0</v>
      </c>
      <c r="I2761" s="1">
        <v>3</v>
      </c>
      <c r="J2761" s="1">
        <v>0.7</v>
      </c>
      <c r="K2761" s="1">
        <v>-2.0015999999999998</v>
      </c>
      <c r="L2761" s="12">
        <f>VLOOKUP(train[[#This Row],[Sub-Category]],Análisis_ABC_XYZ[[#Headers],[#Data]],4,FALSE)</f>
        <v>0.46881743173671325</v>
      </c>
    </row>
    <row r="2762" spans="1:12" x14ac:dyDescent="0.35">
      <c r="A2762" s="2">
        <v>42563</v>
      </c>
      <c r="B2762" s="1" t="s">
        <v>72</v>
      </c>
      <c r="C2762" s="1" t="s">
        <v>581</v>
      </c>
      <c r="D2762" s="1" t="s">
        <v>26</v>
      </c>
      <c r="E2762" s="1" t="s">
        <v>27</v>
      </c>
      <c r="F2762" s="18">
        <v>659.16800000000012</v>
      </c>
      <c r="G2762" t="s">
        <v>2775</v>
      </c>
      <c r="H2762" s="1">
        <f>IF(COUNTIF(G$2:G2762,G2762)=1,1,0)</f>
        <v>1</v>
      </c>
      <c r="I2762" s="1">
        <v>4</v>
      </c>
      <c r="J2762" s="1">
        <v>0.2</v>
      </c>
      <c r="K2762" s="1">
        <v>49.437599999999975</v>
      </c>
      <c r="L2762" s="12">
        <f>VLOOKUP(train[[#This Row],[Sub-Category]],Análisis_ABC_XYZ[[#Headers],[#Data]],4,FALSE)</f>
        <v>0.41105220110552465</v>
      </c>
    </row>
    <row r="2763" spans="1:12" x14ac:dyDescent="0.35">
      <c r="A2763" s="2">
        <v>42563</v>
      </c>
      <c r="B2763" s="1" t="s">
        <v>72</v>
      </c>
      <c r="C2763" s="1" t="s">
        <v>1557</v>
      </c>
      <c r="D2763" s="1" t="s">
        <v>26</v>
      </c>
      <c r="E2763" s="1" t="s">
        <v>27</v>
      </c>
      <c r="F2763" s="18">
        <v>537.54399999999998</v>
      </c>
      <c r="G2763" t="s">
        <v>2775</v>
      </c>
      <c r="H2763" s="1">
        <f>IF(COUNTIF(G$2:G2763,G2763)=1,1,0)</f>
        <v>0</v>
      </c>
      <c r="I2763" s="1">
        <v>7</v>
      </c>
      <c r="J2763" s="1">
        <v>0.2</v>
      </c>
      <c r="K2763" s="1">
        <v>53.754400000000004</v>
      </c>
      <c r="L2763" s="12">
        <f>VLOOKUP(train[[#This Row],[Sub-Category]],Análisis_ABC_XYZ[[#Headers],[#Data]],4,FALSE)</f>
        <v>0.41105220110552465</v>
      </c>
    </row>
    <row r="2764" spans="1:12" x14ac:dyDescent="0.35">
      <c r="A2764" s="2">
        <v>42563</v>
      </c>
      <c r="B2764" s="1" t="s">
        <v>72</v>
      </c>
      <c r="C2764" s="1" t="s">
        <v>268</v>
      </c>
      <c r="D2764" s="1" t="s">
        <v>8</v>
      </c>
      <c r="E2764" s="1" t="s">
        <v>11</v>
      </c>
      <c r="F2764" s="18">
        <v>383.60699999999997</v>
      </c>
      <c r="G2764" t="s">
        <v>2775</v>
      </c>
      <c r="H2764" s="1">
        <f>IF(COUNTIF(G$2:G2764,G2764)=1,1,0)</f>
        <v>0</v>
      </c>
      <c r="I2764" s="1">
        <v>9</v>
      </c>
      <c r="J2764" s="1">
        <v>0.3</v>
      </c>
      <c r="K2764" s="1">
        <v>-5.4801000000000215</v>
      </c>
      <c r="L2764" s="12">
        <f>VLOOKUP(train[[#This Row],[Sub-Category]],Análisis_ABC_XYZ[[#Headers],[#Data]],4,FALSE)</f>
        <v>0.46529189879902266</v>
      </c>
    </row>
    <row r="2765" spans="1:12" x14ac:dyDescent="0.35">
      <c r="A2765" s="2">
        <v>42563</v>
      </c>
      <c r="B2765" s="1" t="s">
        <v>39</v>
      </c>
      <c r="C2765" s="1" t="s">
        <v>1557</v>
      </c>
      <c r="D2765" s="1" t="s">
        <v>26</v>
      </c>
      <c r="E2765" s="1" t="s">
        <v>27</v>
      </c>
      <c r="F2765" s="18">
        <v>307.16800000000001</v>
      </c>
      <c r="G2765" t="s">
        <v>6667</v>
      </c>
      <c r="H2765" s="1">
        <f>IF(COUNTIF(G$2:G2765,G2765)=1,1,0)</f>
        <v>1</v>
      </c>
      <c r="I2765" s="1">
        <v>4</v>
      </c>
      <c r="J2765" s="1">
        <v>0.2</v>
      </c>
      <c r="K2765" s="1">
        <v>30.716800000000006</v>
      </c>
      <c r="L2765" s="12">
        <f>VLOOKUP(train[[#This Row],[Sub-Category]],Análisis_ABC_XYZ[[#Headers],[#Data]],4,FALSE)</f>
        <v>0.41105220110552465</v>
      </c>
    </row>
    <row r="2766" spans="1:12" x14ac:dyDescent="0.35">
      <c r="A2766" s="2">
        <v>42563</v>
      </c>
      <c r="B2766" s="1" t="s">
        <v>72</v>
      </c>
      <c r="C2766" s="1" t="s">
        <v>985</v>
      </c>
      <c r="D2766" s="1" t="s">
        <v>26</v>
      </c>
      <c r="E2766" s="1" t="s">
        <v>27</v>
      </c>
      <c r="F2766" s="18">
        <v>148.47999999999999</v>
      </c>
      <c r="G2766" t="s">
        <v>2775</v>
      </c>
      <c r="H2766" s="1">
        <f>IF(COUNTIF(G$2:G2766,G2766)=1,1,0)</f>
        <v>0</v>
      </c>
      <c r="I2766" s="1">
        <v>2</v>
      </c>
      <c r="J2766" s="1">
        <v>0.2</v>
      </c>
      <c r="K2766" s="1">
        <v>16.703999999999986</v>
      </c>
      <c r="L2766" s="12">
        <f>VLOOKUP(train[[#This Row],[Sub-Category]],Análisis_ABC_XYZ[[#Headers],[#Data]],4,FALSE)</f>
        <v>0.41105220110552465</v>
      </c>
    </row>
    <row r="2767" spans="1:12" x14ac:dyDescent="0.35">
      <c r="A2767" s="2">
        <v>42563</v>
      </c>
      <c r="B2767" s="1" t="s">
        <v>72</v>
      </c>
      <c r="C2767" s="1" t="s">
        <v>331</v>
      </c>
      <c r="D2767" s="1" t="s">
        <v>8</v>
      </c>
      <c r="E2767" s="1" t="s">
        <v>22</v>
      </c>
      <c r="F2767" s="18">
        <v>7.76</v>
      </c>
      <c r="G2767" t="s">
        <v>2775</v>
      </c>
      <c r="H2767" s="1">
        <f>IF(COUNTIF(G$2:G2767,G2767)=1,1,0)</f>
        <v>0</v>
      </c>
      <c r="I2767" s="1">
        <v>1</v>
      </c>
      <c r="J2767" s="1">
        <v>0.6</v>
      </c>
      <c r="K2767" s="1">
        <v>-2.1340000000000003</v>
      </c>
      <c r="L2767" s="12">
        <f>VLOOKUP(train[[#This Row],[Sub-Category]],Análisis_ABC_XYZ[[#Headers],[#Data]],4,FALSE)</f>
        <v>0.4595170286641902</v>
      </c>
    </row>
    <row r="2768" spans="1:12" x14ac:dyDescent="0.35">
      <c r="A2768" s="2">
        <v>42563</v>
      </c>
      <c r="B2768" s="1" t="s">
        <v>72</v>
      </c>
      <c r="C2768" s="1" t="s">
        <v>713</v>
      </c>
      <c r="D2768" s="1" t="s">
        <v>14</v>
      </c>
      <c r="E2768" s="1" t="s">
        <v>24</v>
      </c>
      <c r="F2768" s="18">
        <v>6.911999999999999</v>
      </c>
      <c r="G2768" t="s">
        <v>2775</v>
      </c>
      <c r="H2768" s="1">
        <f>IF(COUNTIF(G$2:G2768,G2768)=1,1,0)</f>
        <v>0</v>
      </c>
      <c r="I2768" s="1">
        <v>3</v>
      </c>
      <c r="J2768" s="1">
        <v>0.2</v>
      </c>
      <c r="K2768" s="1">
        <v>0.69120000000000026</v>
      </c>
      <c r="L2768" s="12">
        <f>VLOOKUP(train[[#This Row],[Sub-Category]],Análisis_ABC_XYZ[[#Headers],[#Data]],4,FALSE)</f>
        <v>0.45632477063632687</v>
      </c>
    </row>
    <row r="2769" spans="1:12" x14ac:dyDescent="0.35">
      <c r="A2769" s="2">
        <v>42563</v>
      </c>
      <c r="B2769" s="1" t="s">
        <v>72</v>
      </c>
      <c r="C2769" s="1" t="s">
        <v>365</v>
      </c>
      <c r="D2769" s="1" t="s">
        <v>14</v>
      </c>
      <c r="E2769" s="1" t="s">
        <v>29</v>
      </c>
      <c r="F2769" s="18">
        <v>1.9279999999999997</v>
      </c>
      <c r="G2769" s="1" t="s">
        <v>2775</v>
      </c>
      <c r="H2769" s="1">
        <f>IF(COUNTIF(G$2:G2769,G2769)=1,1,0)</f>
        <v>0</v>
      </c>
      <c r="I2769" s="1">
        <v>2</v>
      </c>
      <c r="J2769" s="1">
        <v>0.8</v>
      </c>
      <c r="K2769" s="1">
        <v>-2.9884000000000004</v>
      </c>
      <c r="L2769" s="12">
        <f>VLOOKUP(train[[#This Row],[Sub-Category]],Análisis_ABC_XYZ[[#Headers],[#Data]],4,FALSE)</f>
        <v>0.46881743173671325</v>
      </c>
    </row>
    <row r="2770" spans="1:12" x14ac:dyDescent="0.35">
      <c r="A2770" s="2">
        <v>42564</v>
      </c>
      <c r="B2770" s="1" t="s">
        <v>89</v>
      </c>
      <c r="C2770" s="1" t="s">
        <v>531</v>
      </c>
      <c r="D2770" s="1" t="s">
        <v>8</v>
      </c>
      <c r="E2770" s="1" t="s">
        <v>11</v>
      </c>
      <c r="F2770" s="18">
        <v>1931.04</v>
      </c>
      <c r="G2770" t="s">
        <v>2944</v>
      </c>
      <c r="H2770" s="1">
        <f>IF(COUNTIF(G$2:G2770,G2770)=1,1,0)</f>
        <v>1</v>
      </c>
      <c r="I2770" s="1">
        <v>9</v>
      </c>
      <c r="J2770" s="1">
        <v>0.1</v>
      </c>
      <c r="K2770" s="1">
        <v>321.83999999999992</v>
      </c>
      <c r="L2770" s="12">
        <f>VLOOKUP(train[[#This Row],[Sub-Category]],Análisis_ABC_XYZ[[#Headers],[#Data]],4,FALSE)</f>
        <v>0.46529189879902266</v>
      </c>
    </row>
    <row r="2771" spans="1:12" x14ac:dyDescent="0.35">
      <c r="A2771" s="2">
        <v>42564</v>
      </c>
      <c r="B2771" s="1" t="s">
        <v>39</v>
      </c>
      <c r="C2771" s="1" t="s">
        <v>1069</v>
      </c>
      <c r="D2771" s="1" t="s">
        <v>14</v>
      </c>
      <c r="E2771" s="1" t="s">
        <v>29</v>
      </c>
      <c r="F2771" s="18">
        <v>41.567999999999991</v>
      </c>
      <c r="G2771" t="s">
        <v>6034</v>
      </c>
      <c r="H2771" s="1">
        <f>IF(COUNTIF(G$2:G2771,G2771)=1,1,0)</f>
        <v>1</v>
      </c>
      <c r="I2771" s="1">
        <v>6</v>
      </c>
      <c r="J2771" s="1">
        <v>0.8</v>
      </c>
      <c r="K2771" s="1">
        <v>-66.508800000000036</v>
      </c>
      <c r="L2771" s="12">
        <f>VLOOKUP(train[[#This Row],[Sub-Category]],Análisis_ABC_XYZ[[#Headers],[#Data]],4,FALSE)</f>
        <v>0.46881743173671325</v>
      </c>
    </row>
    <row r="2772" spans="1:12" x14ac:dyDescent="0.35">
      <c r="A2772" s="2">
        <v>42564</v>
      </c>
      <c r="B2772" s="1" t="s">
        <v>379</v>
      </c>
      <c r="C2772" s="1" t="s">
        <v>778</v>
      </c>
      <c r="D2772" s="1" t="s">
        <v>14</v>
      </c>
      <c r="E2772" s="1" t="s">
        <v>36</v>
      </c>
      <c r="F2772" s="18">
        <v>38.880000000000003</v>
      </c>
      <c r="G2772" t="s">
        <v>4275</v>
      </c>
      <c r="H2772" s="1">
        <f>IF(COUNTIF(G$2:G2772,G2772)=1,1,0)</f>
        <v>1</v>
      </c>
      <c r="I2772" s="1">
        <v>6</v>
      </c>
      <c r="J2772" s="1">
        <v>0</v>
      </c>
      <c r="K2772" s="1">
        <v>18.662400000000002</v>
      </c>
      <c r="L2772" s="12">
        <f>VLOOKUP(train[[#This Row],[Sub-Category]],Análisis_ABC_XYZ[[#Headers],[#Data]],4,FALSE)</f>
        <v>0.43613829632717294</v>
      </c>
    </row>
    <row r="2773" spans="1:12" x14ac:dyDescent="0.35">
      <c r="A2773" s="2">
        <v>42564</v>
      </c>
      <c r="B2773" s="1" t="s">
        <v>89</v>
      </c>
      <c r="C2773" s="1" t="s">
        <v>844</v>
      </c>
      <c r="D2773" s="1" t="s">
        <v>14</v>
      </c>
      <c r="E2773" s="1" t="s">
        <v>29</v>
      </c>
      <c r="F2773" s="18">
        <v>11.808</v>
      </c>
      <c r="G2773" t="s">
        <v>2944</v>
      </c>
      <c r="H2773" s="1">
        <f>IF(COUNTIF(G$2:G2773,G2773)=1,1,0)</f>
        <v>0</v>
      </c>
      <c r="I2773" s="1">
        <v>2</v>
      </c>
      <c r="J2773" s="1">
        <v>0.2</v>
      </c>
      <c r="K2773" s="1">
        <v>4.2804000000000002</v>
      </c>
      <c r="L2773" s="12">
        <f>VLOOKUP(train[[#This Row],[Sub-Category]],Análisis_ABC_XYZ[[#Headers],[#Data]],4,FALSE)</f>
        <v>0.46881743173671325</v>
      </c>
    </row>
    <row r="2774" spans="1:12" x14ac:dyDescent="0.35">
      <c r="A2774" s="2">
        <v>42564</v>
      </c>
      <c r="B2774" s="1" t="s">
        <v>89</v>
      </c>
      <c r="C2774" s="1" t="s">
        <v>878</v>
      </c>
      <c r="D2774" s="1" t="s">
        <v>14</v>
      </c>
      <c r="E2774" s="1" t="s">
        <v>36</v>
      </c>
      <c r="F2774" s="18">
        <v>9.9600000000000009</v>
      </c>
      <c r="G2774" t="s">
        <v>2944</v>
      </c>
      <c r="H2774" s="1">
        <f>IF(COUNTIF(G$2:G2774,G2774)=1,1,0)</f>
        <v>0</v>
      </c>
      <c r="I2774" s="1">
        <v>2</v>
      </c>
      <c r="J2774" s="1">
        <v>0</v>
      </c>
      <c r="K2774" s="1">
        <v>4.6812000000000005</v>
      </c>
      <c r="L2774" s="12">
        <f>VLOOKUP(train[[#This Row],[Sub-Category]],Análisis_ABC_XYZ[[#Headers],[#Data]],4,FALSE)</f>
        <v>0.43613829632717294</v>
      </c>
    </row>
    <row r="2775" spans="1:12" x14ac:dyDescent="0.35">
      <c r="A2775" s="2">
        <v>42565</v>
      </c>
      <c r="B2775" s="1" t="s">
        <v>104</v>
      </c>
      <c r="C2775" s="1" t="s">
        <v>210</v>
      </c>
      <c r="D2775" s="1" t="s">
        <v>8</v>
      </c>
      <c r="E2775" s="1" t="s">
        <v>11</v>
      </c>
      <c r="F2775" s="18">
        <v>441.92</v>
      </c>
      <c r="G2775" t="s">
        <v>5599</v>
      </c>
      <c r="H2775" s="1">
        <f>IF(COUNTIF(G$2:G2775,G2775)=1,1,0)</f>
        <v>1</v>
      </c>
      <c r="I2775" s="1">
        <v>2</v>
      </c>
      <c r="J2775" s="1">
        <v>0.2</v>
      </c>
      <c r="K2775" s="1">
        <v>49.715999999999966</v>
      </c>
      <c r="L2775" s="12">
        <f>VLOOKUP(train[[#This Row],[Sub-Category]],Análisis_ABC_XYZ[[#Headers],[#Data]],4,FALSE)</f>
        <v>0.46529189879902266</v>
      </c>
    </row>
    <row r="2776" spans="1:12" x14ac:dyDescent="0.35">
      <c r="A2776" s="2">
        <v>42565</v>
      </c>
      <c r="B2776" s="1" t="s">
        <v>104</v>
      </c>
      <c r="C2776" s="1" t="s">
        <v>480</v>
      </c>
      <c r="D2776" s="1" t="s">
        <v>14</v>
      </c>
      <c r="E2776" s="1" t="s">
        <v>20</v>
      </c>
      <c r="F2776" s="18">
        <v>272.73599999999999</v>
      </c>
      <c r="G2776" t="s">
        <v>5599</v>
      </c>
      <c r="H2776" s="1">
        <f>IF(COUNTIF(G$2:G2776,G2776)=1,1,0)</f>
        <v>0</v>
      </c>
      <c r="I2776" s="1">
        <v>3</v>
      </c>
      <c r="J2776" s="1">
        <v>0.2</v>
      </c>
      <c r="K2776" s="1">
        <v>-64.774800000000013</v>
      </c>
      <c r="L2776" s="12">
        <f>VLOOKUP(train[[#This Row],[Sub-Category]],Análisis_ABC_XYZ[[#Headers],[#Data]],4,FALSE)</f>
        <v>0.44610841445725197</v>
      </c>
    </row>
    <row r="2777" spans="1:12" x14ac:dyDescent="0.35">
      <c r="A2777" s="2">
        <v>42565</v>
      </c>
      <c r="B2777" s="1" t="s">
        <v>104</v>
      </c>
      <c r="C2777" s="1" t="s">
        <v>1616</v>
      </c>
      <c r="D2777" s="1" t="s">
        <v>8</v>
      </c>
      <c r="E2777" s="1" t="s">
        <v>9</v>
      </c>
      <c r="F2777" s="18">
        <v>127.76400000000002</v>
      </c>
      <c r="G2777" t="s">
        <v>5599</v>
      </c>
      <c r="H2777" s="1">
        <f>IF(COUNTIF(G$2:G2777,G2777)=1,1,0)</f>
        <v>0</v>
      </c>
      <c r="I2777" s="1">
        <v>6</v>
      </c>
      <c r="J2777" s="1">
        <v>0.7</v>
      </c>
      <c r="K2777" s="1">
        <v>-191.64599999999996</v>
      </c>
      <c r="L2777" s="12">
        <f>VLOOKUP(train[[#This Row],[Sub-Category]],Análisis_ABC_XYZ[[#Headers],[#Data]],4,FALSE)</f>
        <v>0.5176847302647779</v>
      </c>
    </row>
    <row r="2778" spans="1:12" x14ac:dyDescent="0.35">
      <c r="A2778" s="2">
        <v>42565</v>
      </c>
      <c r="B2778" s="1" t="s">
        <v>104</v>
      </c>
      <c r="C2778" s="1" t="s">
        <v>1902</v>
      </c>
      <c r="D2778" s="1" t="s">
        <v>14</v>
      </c>
      <c r="E2778" s="1" t="s">
        <v>36</v>
      </c>
      <c r="F2778" s="18">
        <v>18.496000000000002</v>
      </c>
      <c r="G2778" t="s">
        <v>5599</v>
      </c>
      <c r="H2778" s="1">
        <f>IF(COUNTIF(G$2:G2778,G2778)=1,1,0)</f>
        <v>0</v>
      </c>
      <c r="I2778" s="1">
        <v>4</v>
      </c>
      <c r="J2778" s="1">
        <v>0.2</v>
      </c>
      <c r="K2778" s="1">
        <v>6.7048000000000005</v>
      </c>
      <c r="L2778" s="12">
        <f>VLOOKUP(train[[#This Row],[Sub-Category]],Análisis_ABC_XYZ[[#Headers],[#Data]],4,FALSE)</f>
        <v>0.43613829632717294</v>
      </c>
    </row>
    <row r="2779" spans="1:12" x14ac:dyDescent="0.35">
      <c r="A2779" s="2">
        <v>42567</v>
      </c>
      <c r="B2779" s="1" t="s">
        <v>12</v>
      </c>
      <c r="C2779" s="1" t="s">
        <v>355</v>
      </c>
      <c r="D2779" s="1" t="s">
        <v>8</v>
      </c>
      <c r="E2779" s="1" t="s">
        <v>11</v>
      </c>
      <c r="F2779" s="18">
        <v>1348.7040000000002</v>
      </c>
      <c r="G2779" t="s">
        <v>6796</v>
      </c>
      <c r="H2779" s="1">
        <f>IF(COUNTIF(G$2:G2779,G2779)=1,1,0)</f>
        <v>1</v>
      </c>
      <c r="I2779" s="1">
        <v>6</v>
      </c>
      <c r="J2779" s="1">
        <v>0.2</v>
      </c>
      <c r="K2779" s="1">
        <v>-219.16440000000023</v>
      </c>
      <c r="L2779" s="12">
        <f>VLOOKUP(train[[#This Row],[Sub-Category]],Análisis_ABC_XYZ[[#Headers],[#Data]],4,FALSE)</f>
        <v>0.46529189879902266</v>
      </c>
    </row>
    <row r="2780" spans="1:12" x14ac:dyDescent="0.35">
      <c r="A2780" s="2">
        <v>42567</v>
      </c>
      <c r="B2780" s="1" t="s">
        <v>12</v>
      </c>
      <c r="C2780" s="1" t="s">
        <v>340</v>
      </c>
      <c r="D2780" s="1" t="s">
        <v>8</v>
      </c>
      <c r="E2780" s="1" t="s">
        <v>11</v>
      </c>
      <c r="F2780" s="18">
        <v>700.15200000000004</v>
      </c>
      <c r="G2780" t="s">
        <v>6796</v>
      </c>
      <c r="H2780" s="1">
        <f>IF(COUNTIF(G$2:G2780,G2780)=1,1,0)</f>
        <v>0</v>
      </c>
      <c r="I2780" s="1">
        <v>3</v>
      </c>
      <c r="J2780" s="1">
        <v>0.2</v>
      </c>
      <c r="K2780" s="1">
        <v>78.767099999999971</v>
      </c>
      <c r="L2780" s="12">
        <f>VLOOKUP(train[[#This Row],[Sub-Category]],Análisis_ABC_XYZ[[#Headers],[#Data]],4,FALSE)</f>
        <v>0.46529189879902266</v>
      </c>
    </row>
    <row r="2781" spans="1:12" x14ac:dyDescent="0.35">
      <c r="A2781" s="2">
        <v>42567</v>
      </c>
      <c r="B2781" s="1" t="s">
        <v>89</v>
      </c>
      <c r="C2781" s="1" t="s">
        <v>943</v>
      </c>
      <c r="D2781" s="1" t="s">
        <v>26</v>
      </c>
      <c r="E2781" s="1" t="s">
        <v>56</v>
      </c>
      <c r="F2781" s="18">
        <v>599.9</v>
      </c>
      <c r="G2781" t="s">
        <v>4637</v>
      </c>
      <c r="H2781" s="1">
        <f>IF(COUNTIF(G$2:G2781,G2781)=1,1,0)</f>
        <v>1</v>
      </c>
      <c r="I2781" s="1">
        <v>10</v>
      </c>
      <c r="J2781" s="1">
        <v>0</v>
      </c>
      <c r="K2781" s="1">
        <v>191.96799999999996</v>
      </c>
      <c r="L2781" s="12">
        <f>VLOOKUP(train[[#This Row],[Sub-Category]],Análisis_ABC_XYZ[[#Headers],[#Data]],4,FALSE)</f>
        <v>0.52062335344040378</v>
      </c>
    </row>
    <row r="2782" spans="1:12" x14ac:dyDescent="0.35">
      <c r="A2782" s="2">
        <v>42567</v>
      </c>
      <c r="B2782" s="1" t="s">
        <v>766</v>
      </c>
      <c r="C2782" s="1" t="s">
        <v>595</v>
      </c>
      <c r="D2782" s="1" t="s">
        <v>8</v>
      </c>
      <c r="E2782" s="1" t="s">
        <v>11</v>
      </c>
      <c r="F2782" s="18">
        <v>150.97999999999999</v>
      </c>
      <c r="G2782" t="s">
        <v>3057</v>
      </c>
      <c r="H2782" s="1">
        <f>IF(COUNTIF(G$2:G2782,G2782)=1,1,0)</f>
        <v>1</v>
      </c>
      <c r="I2782" s="1">
        <v>1</v>
      </c>
      <c r="J2782" s="1">
        <v>0</v>
      </c>
      <c r="K2782" s="1">
        <v>43.784199999999984</v>
      </c>
      <c r="L2782" s="12">
        <f>VLOOKUP(train[[#This Row],[Sub-Category]],Análisis_ABC_XYZ[[#Headers],[#Data]],4,FALSE)</f>
        <v>0.46529189879902266</v>
      </c>
    </row>
    <row r="2783" spans="1:12" x14ac:dyDescent="0.35">
      <c r="A2783" s="2">
        <v>42567</v>
      </c>
      <c r="B2783" s="1" t="s">
        <v>766</v>
      </c>
      <c r="C2783" s="1" t="s">
        <v>434</v>
      </c>
      <c r="D2783" s="1" t="s">
        <v>14</v>
      </c>
      <c r="E2783" s="1" t="s">
        <v>61</v>
      </c>
      <c r="F2783" s="18">
        <v>137.25</v>
      </c>
      <c r="G2783" t="s">
        <v>3057</v>
      </c>
      <c r="H2783" s="1">
        <f>IF(COUNTIF(G$2:G2783,G2783)=1,1,0)</f>
        <v>0</v>
      </c>
      <c r="I2783" s="1">
        <v>9</v>
      </c>
      <c r="J2783" s="1">
        <v>0</v>
      </c>
      <c r="K2783" s="1">
        <v>63.134999999999991</v>
      </c>
      <c r="L2783" s="12">
        <f>VLOOKUP(train[[#This Row],[Sub-Category]],Análisis_ABC_XYZ[[#Headers],[#Data]],4,FALSE)</f>
        <v>0.44424167803735209</v>
      </c>
    </row>
    <row r="2784" spans="1:12" x14ac:dyDescent="0.35">
      <c r="A2784" s="2">
        <v>42567</v>
      </c>
      <c r="B2784" s="1" t="s">
        <v>89</v>
      </c>
      <c r="C2784" s="1" t="s">
        <v>1049</v>
      </c>
      <c r="D2784" s="1" t="s">
        <v>14</v>
      </c>
      <c r="E2784" s="1" t="s">
        <v>36</v>
      </c>
      <c r="F2784" s="18">
        <v>80.88</v>
      </c>
      <c r="G2784" t="s">
        <v>4637</v>
      </c>
      <c r="H2784" s="1">
        <f>IF(COUNTIF(G$2:G2784,G2784)=1,1,0)</f>
        <v>0</v>
      </c>
      <c r="I2784" s="1">
        <v>3</v>
      </c>
      <c r="J2784" s="1">
        <v>0</v>
      </c>
      <c r="K2784" s="1">
        <v>39.6312</v>
      </c>
      <c r="L2784" s="12">
        <f>VLOOKUP(train[[#This Row],[Sub-Category]],Análisis_ABC_XYZ[[#Headers],[#Data]],4,FALSE)</f>
        <v>0.43613829632717294</v>
      </c>
    </row>
    <row r="2785" spans="1:12" x14ac:dyDescent="0.35">
      <c r="A2785" s="2">
        <v>42567</v>
      </c>
      <c r="B2785" s="1" t="s">
        <v>766</v>
      </c>
      <c r="C2785" s="1" t="s">
        <v>1651</v>
      </c>
      <c r="D2785" s="1" t="s">
        <v>14</v>
      </c>
      <c r="E2785" s="1" t="s">
        <v>91</v>
      </c>
      <c r="F2785" s="18">
        <v>11.52</v>
      </c>
      <c r="G2785" t="s">
        <v>3057</v>
      </c>
      <c r="H2785" s="1">
        <f>IF(COUNTIF(G$2:G2785,G2785)=1,1,0)</f>
        <v>0</v>
      </c>
      <c r="I2785" s="1">
        <v>4</v>
      </c>
      <c r="J2785" s="1">
        <v>0</v>
      </c>
      <c r="K2785" s="1">
        <v>5.4143999999999997</v>
      </c>
      <c r="L2785" s="12">
        <f>VLOOKUP(train[[#This Row],[Sub-Category]],Análisis_ABC_XYZ[[#Headers],[#Data]],4,FALSE)</f>
        <v>0.51168203684699509</v>
      </c>
    </row>
    <row r="2786" spans="1:12" x14ac:dyDescent="0.35">
      <c r="A2786" s="2">
        <v>42568</v>
      </c>
      <c r="B2786" s="1" t="s">
        <v>16</v>
      </c>
      <c r="C2786" s="1" t="s">
        <v>322</v>
      </c>
      <c r="D2786" s="1" t="s">
        <v>8</v>
      </c>
      <c r="E2786" s="1" t="s">
        <v>9</v>
      </c>
      <c r="F2786" s="18">
        <v>231.92000000000002</v>
      </c>
      <c r="G2786" t="s">
        <v>5733</v>
      </c>
      <c r="H2786" s="1">
        <f>IF(COUNTIF(G$2:G2786,G2786)=1,1,0)</f>
        <v>1</v>
      </c>
      <c r="I2786" s="1">
        <v>5</v>
      </c>
      <c r="J2786" s="1">
        <v>0.2</v>
      </c>
      <c r="K2786" s="1">
        <v>5.7980000000000018</v>
      </c>
      <c r="L2786" s="12">
        <f>VLOOKUP(train[[#This Row],[Sub-Category]],Análisis_ABC_XYZ[[#Headers],[#Data]],4,FALSE)</f>
        <v>0.5176847302647779</v>
      </c>
    </row>
    <row r="2787" spans="1:12" x14ac:dyDescent="0.35">
      <c r="A2787" s="2">
        <v>42568</v>
      </c>
      <c r="B2787" s="1" t="s">
        <v>12</v>
      </c>
      <c r="C2787" s="1" t="s">
        <v>1188</v>
      </c>
      <c r="D2787" s="1" t="s">
        <v>8</v>
      </c>
      <c r="E2787" s="1" t="s">
        <v>9</v>
      </c>
      <c r="F2787" s="18">
        <v>195.46600000000001</v>
      </c>
      <c r="G2787" t="s">
        <v>6562</v>
      </c>
      <c r="H2787" s="1">
        <f>IF(COUNTIF(G$2:G2787,G2787)=1,1,0)</f>
        <v>1</v>
      </c>
      <c r="I2787" s="1">
        <v>2</v>
      </c>
      <c r="J2787" s="1">
        <v>0.15</v>
      </c>
      <c r="K2787" s="1">
        <v>-13.797600000000017</v>
      </c>
      <c r="L2787" s="12">
        <f>VLOOKUP(train[[#This Row],[Sub-Category]],Análisis_ABC_XYZ[[#Headers],[#Data]],4,FALSE)</f>
        <v>0.5176847302647779</v>
      </c>
    </row>
    <row r="2788" spans="1:12" x14ac:dyDescent="0.35">
      <c r="A2788" s="2">
        <v>42568</v>
      </c>
      <c r="B2788" s="1" t="s">
        <v>39</v>
      </c>
      <c r="C2788" s="1" t="s">
        <v>549</v>
      </c>
      <c r="D2788" s="1" t="s">
        <v>14</v>
      </c>
      <c r="E2788" s="1" t="s">
        <v>91</v>
      </c>
      <c r="F2788" s="18">
        <v>14.432</v>
      </c>
      <c r="G2788" t="s">
        <v>4673</v>
      </c>
      <c r="H2788" s="1">
        <f>IF(COUNTIF(G$2:G2788,G2788)=1,1,0)</f>
        <v>1</v>
      </c>
      <c r="I2788" s="1">
        <v>4</v>
      </c>
      <c r="J2788" s="1">
        <v>0.2</v>
      </c>
      <c r="K2788" s="1">
        <v>3.4276000000000004</v>
      </c>
      <c r="L2788" s="12">
        <f>VLOOKUP(train[[#This Row],[Sub-Category]],Análisis_ABC_XYZ[[#Headers],[#Data]],4,FALSE)</f>
        <v>0.51168203684699509</v>
      </c>
    </row>
    <row r="2789" spans="1:12" x14ac:dyDescent="0.35">
      <c r="A2789" s="2">
        <v>42568</v>
      </c>
      <c r="B2789" s="1" t="s">
        <v>39</v>
      </c>
      <c r="C2789" s="1" t="s">
        <v>1870</v>
      </c>
      <c r="D2789" s="1" t="s">
        <v>14</v>
      </c>
      <c r="E2789" s="1" t="s">
        <v>15</v>
      </c>
      <c r="F2789" s="18">
        <v>6.2640000000000002</v>
      </c>
      <c r="G2789" t="s">
        <v>4673</v>
      </c>
      <c r="H2789" s="1">
        <f>IF(COUNTIF(G$2:G2789,G2789)=1,1,0)</f>
        <v>0</v>
      </c>
      <c r="I2789" s="1">
        <v>3</v>
      </c>
      <c r="J2789" s="1">
        <v>0.2</v>
      </c>
      <c r="K2789" s="1">
        <v>2.0358000000000001</v>
      </c>
      <c r="L2789" s="12">
        <f>VLOOKUP(train[[#This Row],[Sub-Category]],Análisis_ABC_XYZ[[#Headers],[#Data]],4,FALSE)</f>
        <v>0.4647369236065339</v>
      </c>
    </row>
    <row r="2790" spans="1:12" x14ac:dyDescent="0.35">
      <c r="A2790" s="2">
        <v>42569</v>
      </c>
      <c r="B2790" s="1" t="s">
        <v>12</v>
      </c>
      <c r="C2790" s="1" t="s">
        <v>1372</v>
      </c>
      <c r="D2790" s="1" t="s">
        <v>26</v>
      </c>
      <c r="E2790" s="1" t="s">
        <v>56</v>
      </c>
      <c r="F2790" s="18">
        <v>519.96</v>
      </c>
      <c r="G2790" t="s">
        <v>6142</v>
      </c>
      <c r="H2790" s="1">
        <f>IF(COUNTIF(G$2:G2790,G2790)=1,1,0)</f>
        <v>1</v>
      </c>
      <c r="I2790" s="1">
        <v>4</v>
      </c>
      <c r="J2790" s="1">
        <v>0</v>
      </c>
      <c r="K2790" s="1">
        <v>176.78640000000001</v>
      </c>
      <c r="L2790" s="12">
        <f>VLOOKUP(train[[#This Row],[Sub-Category]],Análisis_ABC_XYZ[[#Headers],[#Data]],4,FALSE)</f>
        <v>0.52062335344040378</v>
      </c>
    </row>
    <row r="2791" spans="1:12" x14ac:dyDescent="0.35">
      <c r="A2791" s="2">
        <v>42569</v>
      </c>
      <c r="B2791" s="1" t="s">
        <v>89</v>
      </c>
      <c r="C2791" s="1" t="s">
        <v>1304</v>
      </c>
      <c r="D2791" s="1" t="s">
        <v>26</v>
      </c>
      <c r="E2791" s="1" t="s">
        <v>27</v>
      </c>
      <c r="F2791" s="18">
        <v>135.99</v>
      </c>
      <c r="G2791" t="s">
        <v>6923</v>
      </c>
      <c r="H2791" s="1">
        <f>IF(COUNTIF(G$2:G2791,G2791)=1,1,0)</f>
        <v>1</v>
      </c>
      <c r="I2791" s="1">
        <v>1</v>
      </c>
      <c r="J2791" s="1">
        <v>0</v>
      </c>
      <c r="K2791" s="1">
        <v>36.717300000000009</v>
      </c>
      <c r="L2791" s="12">
        <f>VLOOKUP(train[[#This Row],[Sub-Category]],Análisis_ABC_XYZ[[#Headers],[#Data]],4,FALSE)</f>
        <v>0.41105220110552465</v>
      </c>
    </row>
    <row r="2792" spans="1:12" x14ac:dyDescent="0.35">
      <c r="A2792" s="2">
        <v>42569</v>
      </c>
      <c r="B2792" s="1" t="s">
        <v>89</v>
      </c>
      <c r="C2792" s="1" t="s">
        <v>1324</v>
      </c>
      <c r="D2792" s="1" t="s">
        <v>8</v>
      </c>
      <c r="E2792" s="1" t="s">
        <v>22</v>
      </c>
      <c r="F2792" s="18">
        <v>7.38</v>
      </c>
      <c r="G2792" t="s">
        <v>6923</v>
      </c>
      <c r="H2792" s="1">
        <f>IF(COUNTIF(G$2:G2792,G2792)=1,1,0)</f>
        <v>0</v>
      </c>
      <c r="I2792" s="1">
        <v>1</v>
      </c>
      <c r="J2792" s="1">
        <v>0</v>
      </c>
      <c r="K2792" s="1">
        <v>2.1401999999999992</v>
      </c>
      <c r="L2792" s="12">
        <f>VLOOKUP(train[[#This Row],[Sub-Category]],Análisis_ABC_XYZ[[#Headers],[#Data]],4,FALSE)</f>
        <v>0.4595170286641902</v>
      </c>
    </row>
    <row r="2793" spans="1:12" x14ac:dyDescent="0.35">
      <c r="A2793" s="2">
        <v>42569</v>
      </c>
      <c r="B2793" s="1" t="s">
        <v>89</v>
      </c>
      <c r="C2793" s="1" t="s">
        <v>713</v>
      </c>
      <c r="D2793" s="1" t="s">
        <v>14</v>
      </c>
      <c r="E2793" s="1" t="s">
        <v>24</v>
      </c>
      <c r="F2793" s="18">
        <v>5.76</v>
      </c>
      <c r="G2793" t="s">
        <v>2594</v>
      </c>
      <c r="H2793" s="1">
        <f>IF(COUNTIF(G$2:G2793,G2793)=1,1,0)</f>
        <v>1</v>
      </c>
      <c r="I2793" s="1">
        <v>2</v>
      </c>
      <c r="J2793" s="1">
        <v>0</v>
      </c>
      <c r="K2793" s="1">
        <v>1.6128</v>
      </c>
      <c r="L2793" s="12">
        <f>VLOOKUP(train[[#This Row],[Sub-Category]],Análisis_ABC_XYZ[[#Headers],[#Data]],4,FALSE)</f>
        <v>0.45632477063632687</v>
      </c>
    </row>
    <row r="2794" spans="1:12" x14ac:dyDescent="0.35">
      <c r="A2794" s="2">
        <v>42569</v>
      </c>
      <c r="B2794" s="1" t="s">
        <v>89</v>
      </c>
      <c r="C2794" s="1" t="s">
        <v>115</v>
      </c>
      <c r="D2794" s="1" t="s">
        <v>14</v>
      </c>
      <c r="E2794" s="1" t="s">
        <v>29</v>
      </c>
      <c r="F2794" s="18">
        <v>3.3280000000000003</v>
      </c>
      <c r="G2794" t="s">
        <v>6923</v>
      </c>
      <c r="H2794" s="1">
        <f>IF(COUNTIF(G$2:G2794,G2794)=1,1,0)</f>
        <v>0</v>
      </c>
      <c r="I2794" s="1">
        <v>2</v>
      </c>
      <c r="J2794" s="1">
        <v>0.2</v>
      </c>
      <c r="K2794" s="1">
        <v>1.2064000000000001</v>
      </c>
      <c r="L2794" s="12">
        <f>VLOOKUP(train[[#This Row],[Sub-Category]],Análisis_ABC_XYZ[[#Headers],[#Data]],4,FALSE)</f>
        <v>0.46881743173671325</v>
      </c>
    </row>
    <row r="2795" spans="1:12" x14ac:dyDescent="0.35">
      <c r="A2795" s="2">
        <v>42570</v>
      </c>
      <c r="B2795" s="1" t="s">
        <v>104</v>
      </c>
      <c r="C2795" s="1" t="s">
        <v>1063</v>
      </c>
      <c r="D2795" s="1" t="s">
        <v>14</v>
      </c>
      <c r="E2795" s="1" t="s">
        <v>29</v>
      </c>
      <c r="F2795" s="18">
        <v>2.0250000000000004</v>
      </c>
      <c r="G2795" s="1" t="s">
        <v>3655</v>
      </c>
      <c r="H2795" s="1">
        <f>IF(COUNTIF(G$2:G2795,G2795)=1,1,0)</f>
        <v>1</v>
      </c>
      <c r="I2795" s="1">
        <v>1</v>
      </c>
      <c r="J2795" s="1">
        <v>0.7</v>
      </c>
      <c r="K2795" s="1">
        <v>-1.3499999999999996</v>
      </c>
      <c r="L2795" s="12">
        <f>VLOOKUP(train[[#This Row],[Sub-Category]],Análisis_ABC_XYZ[[#Headers],[#Data]],4,FALSE)</f>
        <v>0.46881743173671325</v>
      </c>
    </row>
    <row r="2796" spans="1:12" x14ac:dyDescent="0.35">
      <c r="A2796" s="2">
        <v>42571</v>
      </c>
      <c r="B2796" s="1" t="s">
        <v>72</v>
      </c>
      <c r="C2796" s="1" t="s">
        <v>69</v>
      </c>
      <c r="D2796" s="1" t="s">
        <v>8</v>
      </c>
      <c r="E2796" s="1" t="s">
        <v>9</v>
      </c>
      <c r="F2796" s="18">
        <v>913.43000000000006</v>
      </c>
      <c r="G2796" t="s">
        <v>2273</v>
      </c>
      <c r="H2796" s="1">
        <f>IF(COUNTIF(G$2:G2796,G2796)=1,1,0)</f>
        <v>1</v>
      </c>
      <c r="I2796" s="1">
        <v>5</v>
      </c>
      <c r="J2796" s="1">
        <v>0.3</v>
      </c>
      <c r="K2796" s="1">
        <v>-52.195999999999913</v>
      </c>
      <c r="L2796" s="12">
        <f>VLOOKUP(train[[#This Row],[Sub-Category]],Análisis_ABC_XYZ[[#Headers],[#Data]],4,FALSE)</f>
        <v>0.5176847302647779</v>
      </c>
    </row>
    <row r="2797" spans="1:12" x14ac:dyDescent="0.35">
      <c r="A2797" s="2">
        <v>42571</v>
      </c>
      <c r="B2797" s="1" t="s">
        <v>72</v>
      </c>
      <c r="C2797" s="1" t="s">
        <v>1730</v>
      </c>
      <c r="D2797" s="1" t="s">
        <v>8</v>
      </c>
      <c r="E2797" s="1" t="s">
        <v>9</v>
      </c>
      <c r="F2797" s="18">
        <v>384.94399999999996</v>
      </c>
      <c r="G2797" t="s">
        <v>2273</v>
      </c>
      <c r="H2797" s="1">
        <f>IF(COUNTIF(G$2:G2797,G2797)=1,1,0)</f>
        <v>0</v>
      </c>
      <c r="I2797" s="1">
        <v>4</v>
      </c>
      <c r="J2797" s="1">
        <v>0.3</v>
      </c>
      <c r="K2797" s="1">
        <v>-126.48159999999999</v>
      </c>
      <c r="L2797" s="12">
        <f>VLOOKUP(train[[#This Row],[Sub-Category]],Análisis_ABC_XYZ[[#Headers],[#Data]],4,FALSE)</f>
        <v>0.5176847302647779</v>
      </c>
    </row>
    <row r="2798" spans="1:12" x14ac:dyDescent="0.35">
      <c r="A2798" s="2">
        <v>42571</v>
      </c>
      <c r="B2798" s="1" t="s">
        <v>84</v>
      </c>
      <c r="C2798" s="1" t="s">
        <v>641</v>
      </c>
      <c r="D2798" s="1" t="s">
        <v>26</v>
      </c>
      <c r="E2798" s="1" t="s">
        <v>56</v>
      </c>
      <c r="F2798" s="18">
        <v>831.2</v>
      </c>
      <c r="G2798" t="s">
        <v>2245</v>
      </c>
      <c r="H2798" s="1">
        <f>IF(COUNTIF(G$2:G2798,G2798)=1,1,0)</f>
        <v>1</v>
      </c>
      <c r="I2798" s="1">
        <v>5</v>
      </c>
      <c r="J2798" s="1">
        <v>0</v>
      </c>
      <c r="K2798" s="1">
        <v>124.68000000000004</v>
      </c>
      <c r="L2798" s="12">
        <f>VLOOKUP(train[[#This Row],[Sub-Category]],Análisis_ABC_XYZ[[#Headers],[#Data]],4,FALSE)</f>
        <v>0.52062335344040378</v>
      </c>
    </row>
    <row r="2799" spans="1:12" x14ac:dyDescent="0.35">
      <c r="A2799" s="2">
        <v>42571</v>
      </c>
      <c r="B2799" s="1" t="s">
        <v>72</v>
      </c>
      <c r="C2799" s="1" t="s">
        <v>728</v>
      </c>
      <c r="D2799" s="1" t="s">
        <v>26</v>
      </c>
      <c r="E2799" s="1" t="s">
        <v>27</v>
      </c>
      <c r="F2799" s="18">
        <v>153.584</v>
      </c>
      <c r="G2799" t="s">
        <v>2273</v>
      </c>
      <c r="H2799" s="1">
        <f>IF(COUNTIF(G$2:G2799,G2799)=1,1,0)</f>
        <v>0</v>
      </c>
      <c r="I2799" s="1">
        <v>2</v>
      </c>
      <c r="J2799" s="1">
        <v>0.2</v>
      </c>
      <c r="K2799" s="1">
        <v>13.438599999999994</v>
      </c>
      <c r="L2799" s="12">
        <f>VLOOKUP(train[[#This Row],[Sub-Category]],Análisis_ABC_XYZ[[#Headers],[#Data]],4,FALSE)</f>
        <v>0.41105220110552465</v>
      </c>
    </row>
    <row r="2800" spans="1:12" x14ac:dyDescent="0.35">
      <c r="A2800" s="2">
        <v>42571</v>
      </c>
      <c r="B2800" s="1" t="s">
        <v>84</v>
      </c>
      <c r="C2800" s="1" t="s">
        <v>130</v>
      </c>
      <c r="D2800" s="1" t="s">
        <v>14</v>
      </c>
      <c r="E2800" s="1" t="s">
        <v>20</v>
      </c>
      <c r="F2800" s="18">
        <v>141.4</v>
      </c>
      <c r="G2800" t="s">
        <v>2245</v>
      </c>
      <c r="H2800" s="1">
        <f>IF(COUNTIF(G$2:G2800,G2800)=1,1,0)</f>
        <v>0</v>
      </c>
      <c r="I2800" s="1">
        <v>5</v>
      </c>
      <c r="J2800" s="1">
        <v>0</v>
      </c>
      <c r="K2800" s="1">
        <v>38.177999999999997</v>
      </c>
      <c r="L2800" s="12">
        <f>VLOOKUP(train[[#This Row],[Sub-Category]],Análisis_ABC_XYZ[[#Headers],[#Data]],4,FALSE)</f>
        <v>0.44610841445725197</v>
      </c>
    </row>
    <row r="2801" spans="1:12" x14ac:dyDescent="0.35">
      <c r="A2801" s="2">
        <v>42571</v>
      </c>
      <c r="B2801" s="1" t="s">
        <v>84</v>
      </c>
      <c r="C2801" s="1" t="s">
        <v>434</v>
      </c>
      <c r="D2801" s="1" t="s">
        <v>14</v>
      </c>
      <c r="E2801" s="1" t="s">
        <v>61</v>
      </c>
      <c r="F2801" s="18">
        <v>106.75</v>
      </c>
      <c r="G2801" t="s">
        <v>2245</v>
      </c>
      <c r="H2801" s="1">
        <f>IF(COUNTIF(G$2:G2801,G2801)=1,1,0)</f>
        <v>0</v>
      </c>
      <c r="I2801" s="1">
        <v>7</v>
      </c>
      <c r="J2801" s="1">
        <v>0</v>
      </c>
      <c r="K2801" s="1">
        <v>49.10499999999999</v>
      </c>
      <c r="L2801" s="12">
        <f>VLOOKUP(train[[#This Row],[Sub-Category]],Análisis_ABC_XYZ[[#Headers],[#Data]],4,FALSE)</f>
        <v>0.44424167803735209</v>
      </c>
    </row>
    <row r="2802" spans="1:12" x14ac:dyDescent="0.35">
      <c r="A2802" s="2">
        <v>42571</v>
      </c>
      <c r="B2802" s="1" t="s">
        <v>84</v>
      </c>
      <c r="C2802" s="1" t="s">
        <v>1226</v>
      </c>
      <c r="D2802" s="1" t="s">
        <v>14</v>
      </c>
      <c r="E2802" s="1" t="s">
        <v>36</v>
      </c>
      <c r="F2802" s="18">
        <v>97.82</v>
      </c>
      <c r="G2802" t="s">
        <v>2245</v>
      </c>
      <c r="H2802" s="1">
        <f>IF(COUNTIF(G$2:G2802,G2802)=1,1,0)</f>
        <v>0</v>
      </c>
      <c r="I2802" s="1">
        <v>2</v>
      </c>
      <c r="J2802" s="1">
        <v>0</v>
      </c>
      <c r="K2802" s="1">
        <v>45.975399999999993</v>
      </c>
      <c r="L2802" s="12">
        <f>VLOOKUP(train[[#This Row],[Sub-Category]],Análisis_ABC_XYZ[[#Headers],[#Data]],4,FALSE)</f>
        <v>0.43613829632717294</v>
      </c>
    </row>
    <row r="2803" spans="1:12" x14ac:dyDescent="0.35">
      <c r="A2803" s="2">
        <v>42571</v>
      </c>
      <c r="B2803" s="1" t="s">
        <v>84</v>
      </c>
      <c r="C2803" s="1" t="s">
        <v>1224</v>
      </c>
      <c r="D2803" s="1" t="s">
        <v>14</v>
      </c>
      <c r="E2803" s="1" t="s">
        <v>20</v>
      </c>
      <c r="F2803" s="18">
        <v>34.76</v>
      </c>
      <c r="G2803" t="s">
        <v>2245</v>
      </c>
      <c r="H2803" s="1">
        <f>IF(COUNTIF(G$2:G2803,G2803)=1,1,0)</f>
        <v>0</v>
      </c>
      <c r="I2803" s="1">
        <v>1</v>
      </c>
      <c r="J2803" s="1">
        <v>0</v>
      </c>
      <c r="K2803" s="1">
        <v>9.732800000000001</v>
      </c>
      <c r="L2803" s="12">
        <f>VLOOKUP(train[[#This Row],[Sub-Category]],Análisis_ABC_XYZ[[#Headers],[#Data]],4,FALSE)</f>
        <v>0.44610841445725197</v>
      </c>
    </row>
    <row r="2804" spans="1:12" x14ac:dyDescent="0.35">
      <c r="A2804" s="2">
        <v>42571</v>
      </c>
      <c r="B2804" s="1" t="s">
        <v>84</v>
      </c>
      <c r="C2804" s="1" t="s">
        <v>1225</v>
      </c>
      <c r="D2804" s="1" t="s">
        <v>14</v>
      </c>
      <c r="E2804" s="1" t="s">
        <v>36</v>
      </c>
      <c r="F2804" s="18">
        <v>26.400000000000002</v>
      </c>
      <c r="G2804" t="s">
        <v>2245</v>
      </c>
      <c r="H2804" s="1">
        <f>IF(COUNTIF(G$2:G2804,G2804)=1,1,0)</f>
        <v>0</v>
      </c>
      <c r="I2804" s="1">
        <v>5</v>
      </c>
      <c r="J2804" s="1">
        <v>0</v>
      </c>
      <c r="K2804" s="1">
        <v>11.879999999999999</v>
      </c>
      <c r="L2804" s="12">
        <f>VLOOKUP(train[[#This Row],[Sub-Category]],Análisis_ABC_XYZ[[#Headers],[#Data]],4,FALSE)</f>
        <v>0.43613829632717294</v>
      </c>
    </row>
    <row r="2805" spans="1:12" x14ac:dyDescent="0.35">
      <c r="A2805" s="2">
        <v>42571</v>
      </c>
      <c r="B2805" s="1" t="s">
        <v>72</v>
      </c>
      <c r="C2805" s="1" t="s">
        <v>678</v>
      </c>
      <c r="D2805" s="1" t="s">
        <v>14</v>
      </c>
      <c r="E2805" s="1" t="s">
        <v>29</v>
      </c>
      <c r="F2805" s="18">
        <v>2.879999999999999</v>
      </c>
      <c r="G2805" s="1" t="s">
        <v>2273</v>
      </c>
      <c r="H2805" s="1">
        <f>IF(COUNTIF(G$2:G2805,G2805)=1,1,0)</f>
        <v>0</v>
      </c>
      <c r="I2805" s="1">
        <v>5</v>
      </c>
      <c r="J2805" s="1">
        <v>0.8</v>
      </c>
      <c r="K2805" s="1">
        <v>-4.4639999999999995</v>
      </c>
      <c r="L2805" s="12">
        <f>VLOOKUP(train[[#This Row],[Sub-Category]],Análisis_ABC_XYZ[[#Headers],[#Data]],4,FALSE)</f>
        <v>0.46881743173671325</v>
      </c>
    </row>
    <row r="2806" spans="1:12" x14ac:dyDescent="0.35">
      <c r="A2806" s="2">
        <v>42574</v>
      </c>
      <c r="B2806" s="1" t="s">
        <v>89</v>
      </c>
      <c r="C2806" s="1" t="s">
        <v>656</v>
      </c>
      <c r="D2806" s="1" t="s">
        <v>8</v>
      </c>
      <c r="E2806" s="1" t="s">
        <v>22</v>
      </c>
      <c r="F2806" s="18">
        <v>128.82</v>
      </c>
      <c r="G2806" t="s">
        <v>4758</v>
      </c>
      <c r="H2806" s="1">
        <f>IF(COUNTIF(G$2:G2806,G2806)=1,1,0)</f>
        <v>1</v>
      </c>
      <c r="I2806" s="1">
        <v>3</v>
      </c>
      <c r="J2806" s="1">
        <v>0</v>
      </c>
      <c r="K2806" s="1">
        <v>50.239800000000002</v>
      </c>
      <c r="L2806" s="12">
        <f>VLOOKUP(train[[#This Row],[Sub-Category]],Análisis_ABC_XYZ[[#Headers],[#Data]],4,FALSE)</f>
        <v>0.4595170286641902</v>
      </c>
    </row>
    <row r="2807" spans="1:12" x14ac:dyDescent="0.35">
      <c r="A2807" s="2">
        <v>42574</v>
      </c>
      <c r="B2807" s="1" t="s">
        <v>89</v>
      </c>
      <c r="C2807" s="1" t="s">
        <v>30</v>
      </c>
      <c r="D2807" s="1" t="s">
        <v>14</v>
      </c>
      <c r="E2807" s="1" t="s">
        <v>31</v>
      </c>
      <c r="F2807" s="18">
        <v>68.94</v>
      </c>
      <c r="G2807" t="s">
        <v>4758</v>
      </c>
      <c r="H2807" s="1">
        <f>IF(COUNTIF(G$2:G2807,G2807)=1,1,0)</f>
        <v>0</v>
      </c>
      <c r="I2807" s="1">
        <v>3</v>
      </c>
      <c r="J2807" s="1">
        <v>0</v>
      </c>
      <c r="K2807" s="1">
        <v>20.681999999999995</v>
      </c>
      <c r="L2807" s="12">
        <f>VLOOKUP(train[[#This Row],[Sub-Category]],Análisis_ABC_XYZ[[#Headers],[#Data]],4,FALSE)</f>
        <v>0.49507917887403441</v>
      </c>
    </row>
    <row r="2808" spans="1:12" x14ac:dyDescent="0.35">
      <c r="A2808" s="2">
        <v>42574</v>
      </c>
      <c r="B2808" s="1" t="s">
        <v>89</v>
      </c>
      <c r="C2808" s="1" t="s">
        <v>292</v>
      </c>
      <c r="D2808" s="1" t="s">
        <v>14</v>
      </c>
      <c r="E2808" s="1" t="s">
        <v>29</v>
      </c>
      <c r="F2808" s="18">
        <v>10.512</v>
      </c>
      <c r="G2808" t="s">
        <v>5153</v>
      </c>
      <c r="H2808" s="1">
        <f>IF(COUNTIF(G$2:G2808,G2808)=1,1,0)</f>
        <v>1</v>
      </c>
      <c r="I2808" s="1">
        <v>3</v>
      </c>
      <c r="J2808" s="1">
        <v>0.2</v>
      </c>
      <c r="K2808" s="1">
        <v>3.6791999999999998</v>
      </c>
      <c r="L2808" s="12">
        <f>VLOOKUP(train[[#This Row],[Sub-Category]],Análisis_ABC_XYZ[[#Headers],[#Data]],4,FALSE)</f>
        <v>0.46881743173671325</v>
      </c>
    </row>
    <row r="2809" spans="1:12" x14ac:dyDescent="0.35">
      <c r="A2809" s="2">
        <v>42575</v>
      </c>
      <c r="B2809" s="1" t="s">
        <v>6</v>
      </c>
      <c r="C2809" s="1" t="s">
        <v>1303</v>
      </c>
      <c r="D2809" s="1" t="s">
        <v>26</v>
      </c>
      <c r="E2809" s="1" t="s">
        <v>56</v>
      </c>
      <c r="F2809" s="18">
        <v>279.85999999999996</v>
      </c>
      <c r="G2809" t="s">
        <v>3677</v>
      </c>
      <c r="H2809" s="1">
        <f>IF(COUNTIF(G$2:G2809,G2809)=1,1,0)</f>
        <v>1</v>
      </c>
      <c r="I2809" s="1">
        <v>14</v>
      </c>
      <c r="J2809" s="1">
        <v>0</v>
      </c>
      <c r="K2809" s="1">
        <v>64.367799999999988</v>
      </c>
      <c r="L2809" s="12">
        <f>VLOOKUP(train[[#This Row],[Sub-Category]],Análisis_ABC_XYZ[[#Headers],[#Data]],4,FALSE)</f>
        <v>0.52062335344040378</v>
      </c>
    </row>
    <row r="2810" spans="1:12" x14ac:dyDescent="0.35">
      <c r="A2810" s="2">
        <v>42575</v>
      </c>
      <c r="B2810" s="1" t="s">
        <v>6</v>
      </c>
      <c r="C2810" s="1" t="s">
        <v>555</v>
      </c>
      <c r="D2810" s="1" t="s">
        <v>14</v>
      </c>
      <c r="E2810" s="1" t="s">
        <v>29</v>
      </c>
      <c r="F2810" s="18">
        <v>135.09</v>
      </c>
      <c r="G2810" t="s">
        <v>3677</v>
      </c>
      <c r="H2810" s="1">
        <f>IF(COUNTIF(G$2:G2810,G2810)=1,1,0)</f>
        <v>0</v>
      </c>
      <c r="I2810" s="1">
        <v>9</v>
      </c>
      <c r="J2810" s="1">
        <v>0</v>
      </c>
      <c r="K2810" s="1">
        <v>62.14139999999999</v>
      </c>
      <c r="L2810" s="12">
        <f>VLOOKUP(train[[#This Row],[Sub-Category]],Análisis_ABC_XYZ[[#Headers],[#Data]],4,FALSE)</f>
        <v>0.46881743173671325</v>
      </c>
    </row>
    <row r="2811" spans="1:12" x14ac:dyDescent="0.35">
      <c r="A2811" s="2">
        <v>42575</v>
      </c>
      <c r="B2811" s="1" t="s">
        <v>6</v>
      </c>
      <c r="C2811" s="1" t="s">
        <v>555</v>
      </c>
      <c r="D2811" s="1" t="s">
        <v>14</v>
      </c>
      <c r="E2811" s="1" t="s">
        <v>29</v>
      </c>
      <c r="F2811" s="18">
        <v>90.06</v>
      </c>
      <c r="G2811" t="s">
        <v>3677</v>
      </c>
      <c r="H2811" s="1">
        <f>IF(COUNTIF(G$2:G2811,G2811)=1,1,0)</f>
        <v>0</v>
      </c>
      <c r="I2811" s="1">
        <v>6</v>
      </c>
      <c r="J2811" s="1">
        <v>0</v>
      </c>
      <c r="K2811" s="1">
        <v>41.427599999999991</v>
      </c>
      <c r="L2811" s="12">
        <f>VLOOKUP(train[[#This Row],[Sub-Category]],Análisis_ABC_XYZ[[#Headers],[#Data]],4,FALSE)</f>
        <v>0.46881743173671325</v>
      </c>
    </row>
    <row r="2812" spans="1:12" x14ac:dyDescent="0.35">
      <c r="A2812" s="2">
        <v>42575</v>
      </c>
      <c r="B2812" s="1" t="s">
        <v>6</v>
      </c>
      <c r="C2812" s="1" t="s">
        <v>21</v>
      </c>
      <c r="D2812" s="1" t="s">
        <v>8</v>
      </c>
      <c r="E2812" s="1" t="s">
        <v>22</v>
      </c>
      <c r="F2812" s="18">
        <v>20.94</v>
      </c>
      <c r="G2812" t="s">
        <v>3677</v>
      </c>
      <c r="H2812" s="1">
        <f>IF(COUNTIF(G$2:G2812,G2812)=1,1,0)</f>
        <v>0</v>
      </c>
      <c r="I2812" s="1">
        <v>3</v>
      </c>
      <c r="J2812" s="1">
        <v>0</v>
      </c>
      <c r="K2812" s="1">
        <v>6.0725999999999987</v>
      </c>
      <c r="L2812" s="12">
        <f>VLOOKUP(train[[#This Row],[Sub-Category]],Análisis_ABC_XYZ[[#Headers],[#Data]],4,FALSE)</f>
        <v>0.4595170286641902</v>
      </c>
    </row>
    <row r="2813" spans="1:12" x14ac:dyDescent="0.35">
      <c r="A2813" s="2">
        <v>42576</v>
      </c>
      <c r="B2813" s="1" t="s">
        <v>37</v>
      </c>
      <c r="C2813" s="1" t="s">
        <v>1316</v>
      </c>
      <c r="D2813" s="1" t="s">
        <v>8</v>
      </c>
      <c r="E2813" s="1" t="s">
        <v>9</v>
      </c>
      <c r="F2813" s="18">
        <v>704.9</v>
      </c>
      <c r="G2813" t="s">
        <v>2905</v>
      </c>
      <c r="H2813" s="1">
        <f>IF(COUNTIF(G$2:G2813,G2813)=1,1,0)</f>
        <v>1</v>
      </c>
      <c r="I2813" s="1">
        <v>5</v>
      </c>
      <c r="J2813" s="1">
        <v>0</v>
      </c>
      <c r="K2813" s="1">
        <v>56.392000000000024</v>
      </c>
      <c r="L2813" s="12">
        <f>VLOOKUP(train[[#This Row],[Sub-Category]],Análisis_ABC_XYZ[[#Headers],[#Data]],4,FALSE)</f>
        <v>0.5176847302647779</v>
      </c>
    </row>
    <row r="2814" spans="1:12" x14ac:dyDescent="0.35">
      <c r="A2814" s="2">
        <v>42576</v>
      </c>
      <c r="B2814" s="1" t="s">
        <v>12</v>
      </c>
      <c r="C2814" s="1" t="s">
        <v>1881</v>
      </c>
      <c r="D2814" s="1" t="s">
        <v>26</v>
      </c>
      <c r="E2814" s="1" t="s">
        <v>27</v>
      </c>
      <c r="F2814" s="18">
        <v>623.96</v>
      </c>
      <c r="G2814" t="s">
        <v>6215</v>
      </c>
      <c r="H2814" s="1">
        <f>IF(COUNTIF(G$2:G2814,G2814)=1,1,0)</f>
        <v>1</v>
      </c>
      <c r="I2814" s="1">
        <v>5</v>
      </c>
      <c r="J2814" s="1">
        <v>0.2</v>
      </c>
      <c r="K2814" s="1">
        <v>38.997500000000002</v>
      </c>
      <c r="L2814" s="12">
        <f>VLOOKUP(train[[#This Row],[Sub-Category]],Análisis_ABC_XYZ[[#Headers],[#Data]],4,FALSE)</f>
        <v>0.41105220110552465</v>
      </c>
    </row>
    <row r="2815" spans="1:12" x14ac:dyDescent="0.35">
      <c r="A2815" s="2">
        <v>42576</v>
      </c>
      <c r="B2815" s="1" t="s">
        <v>37</v>
      </c>
      <c r="C2815" s="1" t="s">
        <v>1198</v>
      </c>
      <c r="D2815" s="1" t="s">
        <v>8</v>
      </c>
      <c r="E2815" s="1" t="s">
        <v>11</v>
      </c>
      <c r="F2815" s="18">
        <v>561.5680000000001</v>
      </c>
      <c r="G2815" t="s">
        <v>2905</v>
      </c>
      <c r="H2815" s="1">
        <f>IF(COUNTIF(G$2:G2815,G2815)=1,1,0)</f>
        <v>0</v>
      </c>
      <c r="I2815" s="1">
        <v>2</v>
      </c>
      <c r="J2815" s="1">
        <v>0.2</v>
      </c>
      <c r="K2815" s="1">
        <v>28.078400000000016</v>
      </c>
      <c r="L2815" s="12">
        <f>VLOOKUP(train[[#This Row],[Sub-Category]],Análisis_ABC_XYZ[[#Headers],[#Data]],4,FALSE)</f>
        <v>0.46529189879902266</v>
      </c>
    </row>
    <row r="2816" spans="1:12" x14ac:dyDescent="0.35">
      <c r="A2816" s="2">
        <v>42576</v>
      </c>
      <c r="B2816" s="1" t="s">
        <v>119</v>
      </c>
      <c r="C2816" s="1" t="s">
        <v>424</v>
      </c>
      <c r="D2816" s="1" t="s">
        <v>8</v>
      </c>
      <c r="E2816" s="1" t="s">
        <v>18</v>
      </c>
      <c r="F2816" s="18">
        <v>358.58</v>
      </c>
      <c r="G2816" t="s">
        <v>5072</v>
      </c>
      <c r="H2816" s="1">
        <f>IF(COUNTIF(G$2:G2816,G2816)=1,1,0)</f>
        <v>1</v>
      </c>
      <c r="I2816" s="1">
        <v>2</v>
      </c>
      <c r="J2816" s="1">
        <v>0</v>
      </c>
      <c r="K2816" s="1">
        <v>39.44380000000001</v>
      </c>
      <c r="L2816" s="12">
        <f>VLOOKUP(train[[#This Row],[Sub-Category]],Análisis_ABC_XYZ[[#Headers],[#Data]],4,FALSE)</f>
        <v>0.55975208308209756</v>
      </c>
    </row>
    <row r="2817" spans="1:12" x14ac:dyDescent="0.35">
      <c r="A2817" s="2">
        <v>42576</v>
      </c>
      <c r="B2817" s="1" t="s">
        <v>119</v>
      </c>
      <c r="C2817" s="1" t="s">
        <v>530</v>
      </c>
      <c r="D2817" s="1" t="s">
        <v>14</v>
      </c>
      <c r="E2817" s="1" t="s">
        <v>61</v>
      </c>
      <c r="F2817" s="18">
        <v>98.46</v>
      </c>
      <c r="G2817" t="s">
        <v>5072</v>
      </c>
      <c r="H2817" s="1">
        <f>IF(COUNTIF(G$2:G2817,G2817)=1,1,0)</f>
        <v>0</v>
      </c>
      <c r="I2817" s="1">
        <v>9</v>
      </c>
      <c r="J2817" s="1">
        <v>0</v>
      </c>
      <c r="K2817" s="1">
        <v>49.23</v>
      </c>
      <c r="L2817" s="12">
        <f>VLOOKUP(train[[#This Row],[Sub-Category]],Análisis_ABC_XYZ[[#Headers],[#Data]],4,FALSE)</f>
        <v>0.44424167803735209</v>
      </c>
    </row>
    <row r="2818" spans="1:12" x14ac:dyDescent="0.35">
      <c r="A2818" s="2">
        <v>42576</v>
      </c>
      <c r="B2818" s="1" t="s">
        <v>52</v>
      </c>
      <c r="C2818" s="1" t="s">
        <v>357</v>
      </c>
      <c r="D2818" s="1" t="s">
        <v>14</v>
      </c>
      <c r="E2818" s="1" t="s">
        <v>29</v>
      </c>
      <c r="F2818" s="18">
        <v>25.176000000000005</v>
      </c>
      <c r="G2818" t="s">
        <v>5783</v>
      </c>
      <c r="H2818" s="1">
        <f>IF(COUNTIF(G$2:G2818,G2818)=1,1,0)</f>
        <v>1</v>
      </c>
      <c r="I2818" s="1">
        <v>4</v>
      </c>
      <c r="J2818" s="1">
        <v>0.7</v>
      </c>
      <c r="K2818" s="1">
        <v>-18.462400000000002</v>
      </c>
      <c r="L2818" s="12">
        <f>VLOOKUP(train[[#This Row],[Sub-Category]],Análisis_ABC_XYZ[[#Headers],[#Data]],4,FALSE)</f>
        <v>0.46881743173671325</v>
      </c>
    </row>
    <row r="2819" spans="1:12" x14ac:dyDescent="0.35">
      <c r="A2819" s="2">
        <v>42576</v>
      </c>
      <c r="B2819" s="1" t="s">
        <v>37</v>
      </c>
      <c r="C2819" s="1" t="s">
        <v>1505</v>
      </c>
      <c r="D2819" s="1" t="s">
        <v>14</v>
      </c>
      <c r="E2819" s="1" t="s">
        <v>36</v>
      </c>
      <c r="F2819" s="18">
        <v>12.96</v>
      </c>
      <c r="G2819" t="s">
        <v>2905</v>
      </c>
      <c r="H2819" s="1">
        <f>IF(COUNTIF(G$2:G2819,G2819)=1,1,0)</f>
        <v>0</v>
      </c>
      <c r="I2819" s="1">
        <v>2</v>
      </c>
      <c r="J2819" s="1">
        <v>0</v>
      </c>
      <c r="K2819" s="1">
        <v>6.2208000000000006</v>
      </c>
      <c r="L2819" s="12">
        <f>VLOOKUP(train[[#This Row],[Sub-Category]],Análisis_ABC_XYZ[[#Headers],[#Data]],4,FALSE)</f>
        <v>0.43613829632717294</v>
      </c>
    </row>
    <row r="2820" spans="1:12" x14ac:dyDescent="0.35">
      <c r="A2820" s="2">
        <v>42576</v>
      </c>
      <c r="B2820" s="1" t="s">
        <v>37</v>
      </c>
      <c r="C2820" s="1" t="s">
        <v>1285</v>
      </c>
      <c r="D2820" s="1" t="s">
        <v>14</v>
      </c>
      <c r="E2820" s="1" t="s">
        <v>91</v>
      </c>
      <c r="F2820" s="18">
        <v>9.42</v>
      </c>
      <c r="G2820" t="s">
        <v>2905</v>
      </c>
      <c r="H2820" s="1">
        <f>IF(COUNTIF(G$2:G2820,G2820)=1,1,0)</f>
        <v>0</v>
      </c>
      <c r="I2820" s="1">
        <v>2</v>
      </c>
      <c r="J2820" s="1">
        <v>0</v>
      </c>
      <c r="K2820" s="1">
        <v>0.47100000000000009</v>
      </c>
      <c r="L2820" s="12">
        <f>VLOOKUP(train[[#This Row],[Sub-Category]],Análisis_ABC_XYZ[[#Headers],[#Data]],4,FALSE)</f>
        <v>0.51168203684699509</v>
      </c>
    </row>
    <row r="2821" spans="1:12" x14ac:dyDescent="0.35">
      <c r="A2821" s="2">
        <v>42577</v>
      </c>
      <c r="B2821" s="1" t="s">
        <v>104</v>
      </c>
      <c r="C2821" s="1" t="s">
        <v>802</v>
      </c>
      <c r="D2821" s="1" t="s">
        <v>8</v>
      </c>
      <c r="E2821" s="1" t="s">
        <v>18</v>
      </c>
      <c r="F2821" s="18">
        <v>393.16500000000002</v>
      </c>
      <c r="G2821" t="s">
        <v>6722</v>
      </c>
      <c r="H2821" s="1">
        <f>IF(COUNTIF(G$2:G2821,G2821)=1,1,0)</f>
        <v>1</v>
      </c>
      <c r="I2821" s="1">
        <v>3</v>
      </c>
      <c r="J2821" s="1">
        <v>0.5</v>
      </c>
      <c r="K2821" s="1">
        <v>-204.44580000000005</v>
      </c>
      <c r="L2821" s="12">
        <f>VLOOKUP(train[[#This Row],[Sub-Category]],Análisis_ABC_XYZ[[#Headers],[#Data]],4,FALSE)</f>
        <v>0.55975208308209756</v>
      </c>
    </row>
    <row r="2822" spans="1:12" x14ac:dyDescent="0.35">
      <c r="A2822" s="2">
        <v>42577</v>
      </c>
      <c r="B2822" s="1" t="s">
        <v>104</v>
      </c>
      <c r="C2822" s="1" t="s">
        <v>701</v>
      </c>
      <c r="D2822" s="1" t="s">
        <v>8</v>
      </c>
      <c r="E2822" s="1" t="s">
        <v>11</v>
      </c>
      <c r="F2822" s="18">
        <v>266.35200000000003</v>
      </c>
      <c r="G2822" t="s">
        <v>6635</v>
      </c>
      <c r="H2822" s="1">
        <f>IF(COUNTIF(G$2:G2822,G2822)=1,1,0)</f>
        <v>1</v>
      </c>
      <c r="I2822" s="1">
        <v>3</v>
      </c>
      <c r="J2822" s="1">
        <v>0.2</v>
      </c>
      <c r="K2822" s="1">
        <v>13.317599999999985</v>
      </c>
      <c r="L2822" s="12">
        <f>VLOOKUP(train[[#This Row],[Sub-Category]],Análisis_ABC_XYZ[[#Headers],[#Data]],4,FALSE)</f>
        <v>0.46529189879902266</v>
      </c>
    </row>
    <row r="2823" spans="1:12" x14ac:dyDescent="0.35">
      <c r="A2823" s="2">
        <v>42577</v>
      </c>
      <c r="B2823" s="1" t="s">
        <v>12</v>
      </c>
      <c r="C2823" s="1" t="s">
        <v>620</v>
      </c>
      <c r="D2823" s="1" t="s">
        <v>14</v>
      </c>
      <c r="E2823" s="1" t="s">
        <v>61</v>
      </c>
      <c r="F2823" s="18">
        <v>167.86</v>
      </c>
      <c r="G2823" t="s">
        <v>5545</v>
      </c>
      <c r="H2823" s="1">
        <f>IF(COUNTIF(G$2:G2823,G2823)=1,1,0)</f>
        <v>1</v>
      </c>
      <c r="I2823" s="1">
        <v>2</v>
      </c>
      <c r="J2823" s="1">
        <v>0</v>
      </c>
      <c r="K2823" s="1">
        <v>78.894199999999998</v>
      </c>
      <c r="L2823" s="12">
        <f>VLOOKUP(train[[#This Row],[Sub-Category]],Análisis_ABC_XYZ[[#Headers],[#Data]],4,FALSE)</f>
        <v>0.44424167803735209</v>
      </c>
    </row>
    <row r="2824" spans="1:12" x14ac:dyDescent="0.35">
      <c r="A2824" s="2">
        <v>42577</v>
      </c>
      <c r="B2824" s="1" t="s">
        <v>12</v>
      </c>
      <c r="C2824" s="1" t="s">
        <v>1235</v>
      </c>
      <c r="D2824" s="1" t="s">
        <v>14</v>
      </c>
      <c r="E2824" s="1" t="s">
        <v>24</v>
      </c>
      <c r="F2824" s="18">
        <v>99.2</v>
      </c>
      <c r="G2824" t="s">
        <v>2935</v>
      </c>
      <c r="H2824" s="1">
        <f>IF(COUNTIF(G$2:G2824,G2824)=1,1,0)</f>
        <v>1</v>
      </c>
      <c r="I2824" s="1">
        <v>5</v>
      </c>
      <c r="J2824" s="1">
        <v>0</v>
      </c>
      <c r="K2824" s="1">
        <v>25.792000000000002</v>
      </c>
      <c r="L2824" s="12">
        <f>VLOOKUP(train[[#This Row],[Sub-Category]],Análisis_ABC_XYZ[[#Headers],[#Data]],4,FALSE)</f>
        <v>0.45632477063632687</v>
      </c>
    </row>
    <row r="2825" spans="1:12" x14ac:dyDescent="0.35">
      <c r="A2825" s="2">
        <v>42577</v>
      </c>
      <c r="B2825" s="1" t="s">
        <v>12</v>
      </c>
      <c r="C2825" s="1" t="s">
        <v>365</v>
      </c>
      <c r="D2825" s="1" t="s">
        <v>14</v>
      </c>
      <c r="E2825" s="1" t="s">
        <v>29</v>
      </c>
      <c r="F2825" s="18">
        <v>23.136000000000003</v>
      </c>
      <c r="G2825" t="s">
        <v>2935</v>
      </c>
      <c r="H2825" s="1">
        <f>IF(COUNTIF(G$2:G2825,G2825)=1,1,0)</f>
        <v>0</v>
      </c>
      <c r="I2825" s="1">
        <v>6</v>
      </c>
      <c r="J2825" s="1">
        <v>0.2</v>
      </c>
      <c r="K2825" s="1">
        <v>8.3867999999999991</v>
      </c>
      <c r="L2825" s="12">
        <f>VLOOKUP(train[[#This Row],[Sub-Category]],Análisis_ABC_XYZ[[#Headers],[#Data]],4,FALSE)</f>
        <v>0.46881743173671325</v>
      </c>
    </row>
    <row r="2826" spans="1:12" x14ac:dyDescent="0.35">
      <c r="A2826" s="2">
        <v>42577</v>
      </c>
      <c r="B2826" s="1" t="s">
        <v>52</v>
      </c>
      <c r="C2826" s="1" t="s">
        <v>1001</v>
      </c>
      <c r="D2826" s="1" t="s">
        <v>14</v>
      </c>
      <c r="E2826" s="1" t="s">
        <v>36</v>
      </c>
      <c r="F2826" s="18">
        <v>10.368000000000002</v>
      </c>
      <c r="G2826" t="s">
        <v>6957</v>
      </c>
      <c r="H2826" s="1">
        <f>IF(COUNTIF(G$2:G2826,G2826)=1,1,0)</f>
        <v>1</v>
      </c>
      <c r="I2826" s="1">
        <v>2</v>
      </c>
      <c r="J2826" s="1">
        <v>0.2</v>
      </c>
      <c r="K2826" s="1">
        <v>3.6288</v>
      </c>
      <c r="L2826" s="12">
        <f>VLOOKUP(train[[#This Row],[Sub-Category]],Análisis_ABC_XYZ[[#Headers],[#Data]],4,FALSE)</f>
        <v>0.43613829632717294</v>
      </c>
    </row>
    <row r="2827" spans="1:12" x14ac:dyDescent="0.35">
      <c r="A2827" s="2">
        <v>42577</v>
      </c>
      <c r="B2827" s="1" t="s">
        <v>12</v>
      </c>
      <c r="C2827" s="1" t="s">
        <v>600</v>
      </c>
      <c r="D2827" s="1" t="s">
        <v>14</v>
      </c>
      <c r="E2827" s="1" t="s">
        <v>29</v>
      </c>
      <c r="F2827" s="18">
        <v>9.1440000000000001</v>
      </c>
      <c r="G2827" t="s">
        <v>2935</v>
      </c>
      <c r="H2827" s="1">
        <f>IF(COUNTIF(G$2:G2827,G2827)=1,1,0)</f>
        <v>0</v>
      </c>
      <c r="I2827" s="1">
        <v>3</v>
      </c>
      <c r="J2827" s="1">
        <v>0.2</v>
      </c>
      <c r="K2827" s="1">
        <v>3.0860999999999996</v>
      </c>
      <c r="L2827" s="12">
        <f>VLOOKUP(train[[#This Row],[Sub-Category]],Análisis_ABC_XYZ[[#Headers],[#Data]],4,FALSE)</f>
        <v>0.46881743173671325</v>
      </c>
    </row>
    <row r="2828" spans="1:12" x14ac:dyDescent="0.35">
      <c r="A2828" s="2">
        <v>42578</v>
      </c>
      <c r="B2828" s="1" t="s">
        <v>6</v>
      </c>
      <c r="C2828" s="1" t="s">
        <v>1204</v>
      </c>
      <c r="D2828" s="1" t="s">
        <v>26</v>
      </c>
      <c r="E2828" s="1" t="s">
        <v>27</v>
      </c>
      <c r="F2828" s="18">
        <v>29.97</v>
      </c>
      <c r="G2828" t="s">
        <v>4021</v>
      </c>
      <c r="H2828" s="1">
        <f>IF(COUNTIF(G$2:G2828,G2828)=1,1,0)</f>
        <v>1</v>
      </c>
      <c r="I2828" s="1">
        <v>3</v>
      </c>
      <c r="J2828" s="1">
        <v>0</v>
      </c>
      <c r="K2828" s="1">
        <v>0.29969999999999963</v>
      </c>
      <c r="L2828" s="12">
        <f>VLOOKUP(train[[#This Row],[Sub-Category]],Análisis_ABC_XYZ[[#Headers],[#Data]],4,FALSE)</f>
        <v>0.41105220110552465</v>
      </c>
    </row>
    <row r="2829" spans="1:12" x14ac:dyDescent="0.35">
      <c r="A2829" s="2">
        <v>42581</v>
      </c>
      <c r="B2829" s="1" t="s">
        <v>12</v>
      </c>
      <c r="C2829" s="1" t="s">
        <v>302</v>
      </c>
      <c r="D2829" s="1" t="s">
        <v>26</v>
      </c>
      <c r="E2829" s="1" t="s">
        <v>56</v>
      </c>
      <c r="F2829" s="18">
        <v>209.92999999999998</v>
      </c>
      <c r="G2829" t="s">
        <v>2541</v>
      </c>
      <c r="H2829" s="1">
        <f>IF(COUNTIF(G$2:G2829,G2829)=1,1,0)</f>
        <v>1</v>
      </c>
      <c r="I2829" s="1">
        <v>7</v>
      </c>
      <c r="J2829" s="1">
        <v>0</v>
      </c>
      <c r="K2829" s="1">
        <v>92.369200000000021</v>
      </c>
      <c r="L2829" s="12">
        <f>VLOOKUP(train[[#This Row],[Sub-Category]],Análisis_ABC_XYZ[[#Headers],[#Data]],4,FALSE)</f>
        <v>0.52062335344040378</v>
      </c>
    </row>
    <row r="2830" spans="1:12" x14ac:dyDescent="0.35">
      <c r="A2830" s="2">
        <v>42581</v>
      </c>
      <c r="B2830" s="1" t="s">
        <v>76</v>
      </c>
      <c r="C2830" s="1" t="s">
        <v>859</v>
      </c>
      <c r="D2830" s="1" t="s">
        <v>8</v>
      </c>
      <c r="E2830" s="1" t="s">
        <v>11</v>
      </c>
      <c r="F2830" s="18">
        <v>155.88</v>
      </c>
      <c r="G2830" t="s">
        <v>5476</v>
      </c>
      <c r="H2830" s="1">
        <f>IF(COUNTIF(G$2:G2830,G2830)=1,1,0)</f>
        <v>1</v>
      </c>
      <c r="I2830" s="1">
        <v>6</v>
      </c>
      <c r="J2830" s="1">
        <v>0</v>
      </c>
      <c r="K2830" s="1">
        <v>38.970000000000006</v>
      </c>
      <c r="L2830" s="12">
        <f>VLOOKUP(train[[#This Row],[Sub-Category]],Análisis_ABC_XYZ[[#Headers],[#Data]],4,FALSE)</f>
        <v>0.46529189879902266</v>
      </c>
    </row>
    <row r="2831" spans="1:12" x14ac:dyDescent="0.35">
      <c r="A2831" s="2">
        <v>42581</v>
      </c>
      <c r="B2831" s="1" t="s">
        <v>39</v>
      </c>
      <c r="C2831" s="1" t="s">
        <v>1288</v>
      </c>
      <c r="D2831" s="1" t="s">
        <v>14</v>
      </c>
      <c r="E2831" s="1" t="s">
        <v>20</v>
      </c>
      <c r="F2831" s="18">
        <v>61.792000000000002</v>
      </c>
      <c r="G2831" t="s">
        <v>6210</v>
      </c>
      <c r="H2831" s="1">
        <f>IF(COUNTIF(G$2:G2831,G2831)=1,1,0)</f>
        <v>1</v>
      </c>
      <c r="I2831" s="1">
        <v>4</v>
      </c>
      <c r="J2831" s="1">
        <v>0.2</v>
      </c>
      <c r="K2831" s="1">
        <v>6.1792000000000016</v>
      </c>
      <c r="L2831" s="12">
        <f>VLOOKUP(train[[#This Row],[Sub-Category]],Análisis_ABC_XYZ[[#Headers],[#Data]],4,FALSE)</f>
        <v>0.44610841445725197</v>
      </c>
    </row>
    <row r="2832" spans="1:12" x14ac:dyDescent="0.35">
      <c r="A2832" s="2">
        <v>42581</v>
      </c>
      <c r="B2832" s="1" t="s">
        <v>12</v>
      </c>
      <c r="C2832" s="1" t="s">
        <v>304</v>
      </c>
      <c r="D2832" s="1" t="s">
        <v>14</v>
      </c>
      <c r="E2832" s="1" t="s">
        <v>29</v>
      </c>
      <c r="F2832" s="18">
        <v>10.92</v>
      </c>
      <c r="G2832" t="s">
        <v>2541</v>
      </c>
      <c r="H2832" s="1">
        <f>IF(COUNTIF(G$2:G2832,G2832)=1,1,0)</f>
        <v>0</v>
      </c>
      <c r="I2832" s="1">
        <v>3</v>
      </c>
      <c r="J2832" s="1">
        <v>0.2</v>
      </c>
      <c r="K2832" s="1">
        <v>4.0949999999999989</v>
      </c>
      <c r="L2832" s="12">
        <f>VLOOKUP(train[[#This Row],[Sub-Category]],Análisis_ABC_XYZ[[#Headers],[#Data]],4,FALSE)</f>
        <v>0.46881743173671325</v>
      </c>
    </row>
    <row r="2833" spans="1:12" x14ac:dyDescent="0.35">
      <c r="A2833" s="2">
        <v>42581</v>
      </c>
      <c r="B2833" s="1" t="s">
        <v>12</v>
      </c>
      <c r="C2833" s="1" t="s">
        <v>303</v>
      </c>
      <c r="D2833" s="1" t="s">
        <v>8</v>
      </c>
      <c r="E2833" s="1" t="s">
        <v>22</v>
      </c>
      <c r="F2833" s="18">
        <v>5.28</v>
      </c>
      <c r="G2833" t="s">
        <v>2541</v>
      </c>
      <c r="H2833" s="1">
        <f>IF(COUNTIF(G$2:G2833,G2833)=1,1,0)</f>
        <v>0</v>
      </c>
      <c r="I2833" s="1">
        <v>3</v>
      </c>
      <c r="J2833" s="1">
        <v>0</v>
      </c>
      <c r="K2833" s="1">
        <v>2.3232000000000004</v>
      </c>
      <c r="L2833" s="12">
        <f>VLOOKUP(train[[#This Row],[Sub-Category]],Análisis_ABC_XYZ[[#Headers],[#Data]],4,FALSE)</f>
        <v>0.4595170286641902</v>
      </c>
    </row>
    <row r="2834" spans="1:12" x14ac:dyDescent="0.35">
      <c r="A2834" s="2">
        <v>42582</v>
      </c>
      <c r="B2834" s="1" t="s">
        <v>89</v>
      </c>
      <c r="C2834" s="1" t="s">
        <v>313</v>
      </c>
      <c r="D2834" s="1" t="s">
        <v>8</v>
      </c>
      <c r="E2834" s="1" t="s">
        <v>18</v>
      </c>
      <c r="F2834" s="18">
        <v>1090.7819999999999</v>
      </c>
      <c r="G2834" t="s">
        <v>3598</v>
      </c>
      <c r="H2834" s="1">
        <f>IF(COUNTIF(G$2:G2834,G2834)=1,1,0)</f>
        <v>1</v>
      </c>
      <c r="I2834" s="1">
        <v>7</v>
      </c>
      <c r="J2834" s="1">
        <v>0.4</v>
      </c>
      <c r="K2834" s="1">
        <v>-290.87520000000001</v>
      </c>
      <c r="L2834" s="12">
        <f>VLOOKUP(train[[#This Row],[Sub-Category]],Análisis_ABC_XYZ[[#Headers],[#Data]],4,FALSE)</f>
        <v>0.55975208308209756</v>
      </c>
    </row>
    <row r="2835" spans="1:12" x14ac:dyDescent="0.35">
      <c r="A2835" s="2">
        <v>42582</v>
      </c>
      <c r="B2835" s="1" t="s">
        <v>89</v>
      </c>
      <c r="C2835" s="1" t="s">
        <v>830</v>
      </c>
      <c r="D2835" s="1" t="s">
        <v>26</v>
      </c>
      <c r="E2835" s="1" t="s">
        <v>56</v>
      </c>
      <c r="F2835" s="18">
        <v>2309.65</v>
      </c>
      <c r="G2835" t="s">
        <v>3598</v>
      </c>
      <c r="H2835" s="1">
        <f>IF(COUNTIF(G$2:G2835,G2835)=1,1,0)</f>
        <v>0</v>
      </c>
      <c r="I2835" s="1">
        <v>7</v>
      </c>
      <c r="J2835" s="1">
        <v>0</v>
      </c>
      <c r="K2835" s="1">
        <v>762.18449999999984</v>
      </c>
      <c r="L2835" s="12">
        <f>VLOOKUP(train[[#This Row],[Sub-Category]],Análisis_ABC_XYZ[[#Headers],[#Data]],4,FALSE)</f>
        <v>0.52062335344040378</v>
      </c>
    </row>
    <row r="2836" spans="1:12" x14ac:dyDescent="0.35">
      <c r="A2836" s="2">
        <v>42582</v>
      </c>
      <c r="B2836" s="1" t="s">
        <v>438</v>
      </c>
      <c r="C2836" s="1" t="s">
        <v>296</v>
      </c>
      <c r="D2836" s="1" t="s">
        <v>26</v>
      </c>
      <c r="E2836" s="1" t="s">
        <v>56</v>
      </c>
      <c r="F2836" s="18">
        <v>239.70000000000002</v>
      </c>
      <c r="G2836" t="s">
        <v>3801</v>
      </c>
      <c r="H2836" s="1">
        <f>IF(COUNTIF(G$2:G2836,G2836)=1,1,0)</f>
        <v>1</v>
      </c>
      <c r="I2836" s="1">
        <v>6</v>
      </c>
      <c r="J2836" s="1">
        <v>0</v>
      </c>
      <c r="K2836" s="1">
        <v>105.46800000000002</v>
      </c>
      <c r="L2836" s="12">
        <f>VLOOKUP(train[[#This Row],[Sub-Category]],Análisis_ABC_XYZ[[#Headers],[#Data]],4,FALSE)</f>
        <v>0.52062335344040378</v>
      </c>
    </row>
    <row r="2837" spans="1:12" x14ac:dyDescent="0.35">
      <c r="A2837" s="2">
        <v>42582</v>
      </c>
      <c r="B2837" s="1" t="s">
        <v>186</v>
      </c>
      <c r="C2837" s="1" t="s">
        <v>415</v>
      </c>
      <c r="D2837" s="1" t="s">
        <v>14</v>
      </c>
      <c r="E2837" s="1" t="s">
        <v>182</v>
      </c>
      <c r="F2837" s="18">
        <v>52.59</v>
      </c>
      <c r="G2837" t="s">
        <v>4536</v>
      </c>
      <c r="H2837" s="1">
        <f>IF(COUNTIF(G$2:G2837,G2837)=1,1,0)</f>
        <v>1</v>
      </c>
      <c r="I2837" s="1">
        <v>3</v>
      </c>
      <c r="J2837" s="1">
        <v>0</v>
      </c>
      <c r="K2837" s="1">
        <v>15.776999999999996</v>
      </c>
      <c r="L2837" s="12">
        <f>VLOOKUP(train[[#This Row],[Sub-Category]],Análisis_ABC_XYZ[[#Headers],[#Data]],4,FALSE)</f>
        <v>0.53938093436526824</v>
      </c>
    </row>
    <row r="2838" spans="1:12" x14ac:dyDescent="0.35">
      <c r="A2838" s="2">
        <v>42582</v>
      </c>
      <c r="B2838" s="1" t="s">
        <v>89</v>
      </c>
      <c r="C2838" s="1" t="s">
        <v>813</v>
      </c>
      <c r="D2838" s="1" t="s">
        <v>14</v>
      </c>
      <c r="E2838" s="1" t="s">
        <v>36</v>
      </c>
      <c r="F2838" s="18">
        <v>19.440000000000001</v>
      </c>
      <c r="G2838" t="s">
        <v>3598</v>
      </c>
      <c r="H2838" s="1">
        <f>IF(COUNTIF(G$2:G2838,G2838)=1,1,0)</f>
        <v>0</v>
      </c>
      <c r="I2838" s="1">
        <v>3</v>
      </c>
      <c r="J2838" s="1">
        <v>0</v>
      </c>
      <c r="K2838" s="1">
        <v>9.3312000000000008</v>
      </c>
      <c r="L2838" s="12">
        <f>VLOOKUP(train[[#This Row],[Sub-Category]],Análisis_ABC_XYZ[[#Headers],[#Data]],4,FALSE)</f>
        <v>0.43613829632717294</v>
      </c>
    </row>
    <row r="2839" spans="1:12" x14ac:dyDescent="0.35">
      <c r="A2839" s="2">
        <v>42583</v>
      </c>
      <c r="B2839" s="1" t="s">
        <v>12</v>
      </c>
      <c r="C2839" s="1" t="s">
        <v>1088</v>
      </c>
      <c r="D2839" s="1" t="s">
        <v>8</v>
      </c>
      <c r="E2839" s="1" t="s">
        <v>18</v>
      </c>
      <c r="F2839" s="18">
        <v>1004.9760000000001</v>
      </c>
      <c r="G2839" t="s">
        <v>2711</v>
      </c>
      <c r="H2839" s="1">
        <f>IF(COUNTIF(G$2:G2839,G2839)=1,1,0)</f>
        <v>1</v>
      </c>
      <c r="I2839" s="1">
        <v>6</v>
      </c>
      <c r="J2839" s="1">
        <v>0.2</v>
      </c>
      <c r="K2839" s="1">
        <v>-175.87080000000009</v>
      </c>
      <c r="L2839" s="12">
        <f>VLOOKUP(train[[#This Row],[Sub-Category]],Análisis_ABC_XYZ[[#Headers],[#Data]],4,FALSE)</f>
        <v>0.55975208308209756</v>
      </c>
    </row>
    <row r="2840" spans="1:12" x14ac:dyDescent="0.35">
      <c r="A2840" s="2">
        <v>42583</v>
      </c>
      <c r="B2840" s="1" t="s">
        <v>12</v>
      </c>
      <c r="C2840" s="1" t="s">
        <v>98</v>
      </c>
      <c r="D2840" s="1" t="s">
        <v>14</v>
      </c>
      <c r="E2840" s="1" t="s">
        <v>24</v>
      </c>
      <c r="F2840" s="18">
        <v>6.72</v>
      </c>
      <c r="G2840" t="s">
        <v>2711</v>
      </c>
      <c r="H2840" s="1">
        <f>IF(COUNTIF(G$2:G2840,G2840)=1,1,0)</f>
        <v>0</v>
      </c>
      <c r="I2840" s="1">
        <v>4</v>
      </c>
      <c r="J2840" s="1">
        <v>0</v>
      </c>
      <c r="K2840" s="1">
        <v>3.36</v>
      </c>
      <c r="L2840" s="12">
        <f>VLOOKUP(train[[#This Row],[Sub-Category]],Análisis_ABC_XYZ[[#Headers],[#Data]],4,FALSE)</f>
        <v>0.45632477063632687</v>
      </c>
    </row>
    <row r="2841" spans="1:12" x14ac:dyDescent="0.35">
      <c r="A2841" s="2">
        <v>42584</v>
      </c>
      <c r="B2841" s="1" t="s">
        <v>37</v>
      </c>
      <c r="C2841" s="1" t="s">
        <v>1563</v>
      </c>
      <c r="D2841" s="1" t="s">
        <v>26</v>
      </c>
      <c r="E2841" s="1" t="s">
        <v>208</v>
      </c>
      <c r="F2841" s="18">
        <v>558.4</v>
      </c>
      <c r="G2841" t="s">
        <v>4576</v>
      </c>
      <c r="H2841" s="1">
        <f>IF(COUNTIF(G$2:G2841,G2841)=1,1,0)</f>
        <v>1</v>
      </c>
      <c r="I2841" s="1">
        <v>2</v>
      </c>
      <c r="J2841" s="1">
        <v>0.2</v>
      </c>
      <c r="K2841" s="1">
        <v>41.880000000000024</v>
      </c>
      <c r="L2841" s="12">
        <f>VLOOKUP(train[[#This Row],[Sub-Category]],Análisis_ABC_XYZ[[#Headers],[#Data]],4,FALSE)</f>
        <v>0.5183572270896134</v>
      </c>
    </row>
    <row r="2842" spans="1:12" x14ac:dyDescent="0.35">
      <c r="A2842" s="2">
        <v>42584</v>
      </c>
      <c r="B2842" s="1" t="s">
        <v>136</v>
      </c>
      <c r="C2842" s="1" t="s">
        <v>1654</v>
      </c>
      <c r="D2842" s="1" t="s">
        <v>8</v>
      </c>
      <c r="E2842" s="1" t="s">
        <v>18</v>
      </c>
      <c r="F2842" s="18">
        <v>277.5</v>
      </c>
      <c r="G2842" t="s">
        <v>3945</v>
      </c>
      <c r="H2842" s="1">
        <f>IF(COUNTIF(G$2:G2842,G2842)=1,1,0)</f>
        <v>1</v>
      </c>
      <c r="I2842" s="1">
        <v>4</v>
      </c>
      <c r="J2842" s="1">
        <v>0.5</v>
      </c>
      <c r="K2842" s="1">
        <v>-188.7</v>
      </c>
      <c r="L2842" s="12">
        <f>VLOOKUP(train[[#This Row],[Sub-Category]],Análisis_ABC_XYZ[[#Headers],[#Data]],4,FALSE)</f>
        <v>0.55975208308209756</v>
      </c>
    </row>
    <row r="2843" spans="1:12" x14ac:dyDescent="0.35">
      <c r="A2843" s="2">
        <v>42584</v>
      </c>
      <c r="B2843" s="1" t="s">
        <v>412</v>
      </c>
      <c r="C2843" s="1" t="s">
        <v>471</v>
      </c>
      <c r="D2843" s="1" t="s">
        <v>26</v>
      </c>
      <c r="E2843" s="1" t="s">
        <v>56</v>
      </c>
      <c r="F2843" s="18">
        <v>199.98</v>
      </c>
      <c r="G2843" t="s">
        <v>2058</v>
      </c>
      <c r="H2843" s="1">
        <f>IF(COUNTIF(G$2:G2843,G2843)=1,1,0)</f>
        <v>1</v>
      </c>
      <c r="I2843" s="1">
        <v>2</v>
      </c>
      <c r="J2843" s="1">
        <v>0</v>
      </c>
      <c r="K2843" s="1">
        <v>83.991600000000005</v>
      </c>
      <c r="L2843" s="12">
        <f>VLOOKUP(train[[#This Row],[Sub-Category]],Análisis_ABC_XYZ[[#Headers],[#Data]],4,FALSE)</f>
        <v>0.52062335344040378</v>
      </c>
    </row>
    <row r="2844" spans="1:12" x14ac:dyDescent="0.35">
      <c r="A2844" s="2">
        <v>42584</v>
      </c>
      <c r="B2844" s="1" t="s">
        <v>412</v>
      </c>
      <c r="C2844" s="1" t="s">
        <v>1370</v>
      </c>
      <c r="D2844" s="1" t="s">
        <v>26</v>
      </c>
      <c r="E2844" s="1" t="s">
        <v>27</v>
      </c>
      <c r="F2844" s="18">
        <v>128.85000000000002</v>
      </c>
      <c r="G2844" t="s">
        <v>2058</v>
      </c>
      <c r="H2844" s="1">
        <f>IF(COUNTIF(G$2:G2844,G2844)=1,1,0)</f>
        <v>0</v>
      </c>
      <c r="I2844" s="1">
        <v>3</v>
      </c>
      <c r="J2844" s="1">
        <v>0</v>
      </c>
      <c r="K2844" s="1">
        <v>3.8654999999999973</v>
      </c>
      <c r="L2844" s="12">
        <f>VLOOKUP(train[[#This Row],[Sub-Category]],Análisis_ABC_XYZ[[#Headers],[#Data]],4,FALSE)</f>
        <v>0.41105220110552465</v>
      </c>
    </row>
    <row r="2845" spans="1:12" x14ac:dyDescent="0.35">
      <c r="A2845" s="2">
        <v>42584</v>
      </c>
      <c r="B2845" s="1" t="s">
        <v>412</v>
      </c>
      <c r="C2845" s="1" t="s">
        <v>980</v>
      </c>
      <c r="D2845" s="1" t="s">
        <v>8</v>
      </c>
      <c r="E2845" s="1" t="s">
        <v>11</v>
      </c>
      <c r="F2845" s="18">
        <v>110.98</v>
      </c>
      <c r="G2845" t="s">
        <v>2058</v>
      </c>
      <c r="H2845" s="1">
        <f>IF(COUNTIF(G$2:G2845,G2845)=1,1,0)</f>
        <v>0</v>
      </c>
      <c r="I2845" s="1">
        <v>1</v>
      </c>
      <c r="J2845" s="1">
        <v>0</v>
      </c>
      <c r="K2845" s="1">
        <v>15.537199999999999</v>
      </c>
      <c r="L2845" s="12">
        <f>VLOOKUP(train[[#This Row],[Sub-Category]],Análisis_ABC_XYZ[[#Headers],[#Data]],4,FALSE)</f>
        <v>0.46529189879902266</v>
      </c>
    </row>
    <row r="2846" spans="1:12" x14ac:dyDescent="0.35">
      <c r="A2846" s="2">
        <v>42584</v>
      </c>
      <c r="B2846" s="1" t="s">
        <v>412</v>
      </c>
      <c r="C2846" s="1" t="s">
        <v>861</v>
      </c>
      <c r="D2846" s="1" t="s">
        <v>14</v>
      </c>
      <c r="E2846" s="1" t="s">
        <v>36</v>
      </c>
      <c r="F2846" s="18">
        <v>8.4</v>
      </c>
      <c r="G2846" t="s">
        <v>2058</v>
      </c>
      <c r="H2846" s="1">
        <f>IF(COUNTIF(G$2:G2846,G2846)=1,1,0)</f>
        <v>0</v>
      </c>
      <c r="I2846" s="1">
        <v>2</v>
      </c>
      <c r="J2846" s="1">
        <v>0</v>
      </c>
      <c r="K2846" s="1">
        <v>4.1159999999999997</v>
      </c>
      <c r="L2846" s="12">
        <f>VLOOKUP(train[[#This Row],[Sub-Category]],Análisis_ABC_XYZ[[#Headers],[#Data]],4,FALSE)</f>
        <v>0.43613829632717294</v>
      </c>
    </row>
    <row r="2847" spans="1:12" x14ac:dyDescent="0.35">
      <c r="A2847" s="2">
        <v>42584</v>
      </c>
      <c r="B2847" s="1" t="s">
        <v>37</v>
      </c>
      <c r="C2847" s="1" t="s">
        <v>1477</v>
      </c>
      <c r="D2847" s="1" t="s">
        <v>14</v>
      </c>
      <c r="E2847" s="1" t="s">
        <v>29</v>
      </c>
      <c r="F2847" s="18">
        <v>6.3680000000000003</v>
      </c>
      <c r="G2847" t="s">
        <v>4576</v>
      </c>
      <c r="H2847" s="1">
        <f>IF(COUNTIF(G$2:G2847,G2847)=1,1,0)</f>
        <v>0</v>
      </c>
      <c r="I2847" s="1">
        <v>2</v>
      </c>
      <c r="J2847" s="1">
        <v>0.2</v>
      </c>
      <c r="K2847" s="1">
        <v>2.1492</v>
      </c>
      <c r="L2847" s="12">
        <f>VLOOKUP(train[[#This Row],[Sub-Category]],Análisis_ABC_XYZ[[#Headers],[#Data]],4,FALSE)</f>
        <v>0.46881743173671325</v>
      </c>
    </row>
    <row r="2848" spans="1:12" x14ac:dyDescent="0.35">
      <c r="A2848" s="2">
        <v>42587</v>
      </c>
      <c r="B2848" s="1" t="s">
        <v>39</v>
      </c>
      <c r="C2848" s="1" t="s">
        <v>1266</v>
      </c>
      <c r="D2848" s="1" t="s">
        <v>14</v>
      </c>
      <c r="E2848" s="1" t="s">
        <v>20</v>
      </c>
      <c r="F2848" s="18">
        <v>33.488000000000007</v>
      </c>
      <c r="G2848" t="s">
        <v>3252</v>
      </c>
      <c r="H2848" s="1">
        <f>IF(COUNTIF(G$2:G2848,G2848)=1,1,0)</f>
        <v>1</v>
      </c>
      <c r="I2848" s="1">
        <v>7</v>
      </c>
      <c r="J2848" s="1">
        <v>0.2</v>
      </c>
      <c r="K2848" s="1">
        <v>-1.2558000000000051</v>
      </c>
      <c r="L2848" s="12">
        <f>VLOOKUP(train[[#This Row],[Sub-Category]],Análisis_ABC_XYZ[[#Headers],[#Data]],4,FALSE)</f>
        <v>0.44610841445725197</v>
      </c>
    </row>
    <row r="2849" spans="1:12" x14ac:dyDescent="0.35">
      <c r="A2849" s="2">
        <v>42587</v>
      </c>
      <c r="B2849" s="1" t="s">
        <v>39</v>
      </c>
      <c r="C2849" s="1" t="s">
        <v>1583</v>
      </c>
      <c r="D2849" s="1" t="s">
        <v>14</v>
      </c>
      <c r="E2849" s="1" t="s">
        <v>182</v>
      </c>
      <c r="F2849" s="18">
        <v>23.04</v>
      </c>
      <c r="G2849" t="s">
        <v>3252</v>
      </c>
      <c r="H2849" s="1">
        <f>IF(COUNTIF(G$2:G2849,G2849)=1,1,0)</f>
        <v>0</v>
      </c>
      <c r="I2849" s="1">
        <v>3</v>
      </c>
      <c r="J2849" s="1">
        <v>0.2</v>
      </c>
      <c r="K2849" s="1">
        <v>-4.895999999999999</v>
      </c>
      <c r="L2849" s="12">
        <f>VLOOKUP(train[[#This Row],[Sub-Category]],Análisis_ABC_XYZ[[#Headers],[#Data]],4,FALSE)</f>
        <v>0.53938093436526824</v>
      </c>
    </row>
    <row r="2850" spans="1:12" x14ac:dyDescent="0.35">
      <c r="A2850" s="2">
        <v>42587</v>
      </c>
      <c r="B2850" s="1" t="s">
        <v>39</v>
      </c>
      <c r="C2850" s="1" t="s">
        <v>1324</v>
      </c>
      <c r="D2850" s="1" t="s">
        <v>8</v>
      </c>
      <c r="E2850" s="1" t="s">
        <v>22</v>
      </c>
      <c r="F2850" s="18">
        <v>14.76</v>
      </c>
      <c r="G2850" t="s">
        <v>3252</v>
      </c>
      <c r="H2850" s="1">
        <f>IF(COUNTIF(G$2:G2850,G2850)=1,1,0)</f>
        <v>0</v>
      </c>
      <c r="I2850" s="1">
        <v>5</v>
      </c>
      <c r="J2850" s="1">
        <v>0.6</v>
      </c>
      <c r="K2850" s="1">
        <v>-11.439000000000004</v>
      </c>
      <c r="L2850" s="12">
        <f>VLOOKUP(train[[#This Row],[Sub-Category]],Análisis_ABC_XYZ[[#Headers],[#Data]],4,FALSE)</f>
        <v>0.4595170286641902</v>
      </c>
    </row>
    <row r="2851" spans="1:12" x14ac:dyDescent="0.35">
      <c r="A2851" s="2">
        <v>42587</v>
      </c>
      <c r="B2851" s="1" t="s">
        <v>39</v>
      </c>
      <c r="C2851" s="1" t="s">
        <v>1351</v>
      </c>
      <c r="D2851" s="1" t="s">
        <v>14</v>
      </c>
      <c r="E2851" s="1" t="s">
        <v>29</v>
      </c>
      <c r="F2851" s="18">
        <v>1.3619999999999997</v>
      </c>
      <c r="G2851" s="1" t="s">
        <v>3252</v>
      </c>
      <c r="H2851" s="1">
        <f>IF(COUNTIF(G$2:G2851,G2851)=1,1,0)</f>
        <v>0</v>
      </c>
      <c r="I2851" s="1">
        <v>1</v>
      </c>
      <c r="J2851" s="1">
        <v>0.8</v>
      </c>
      <c r="K2851" s="1">
        <v>-2.1792000000000007</v>
      </c>
      <c r="L2851" s="12">
        <f>VLOOKUP(train[[#This Row],[Sub-Category]],Análisis_ABC_XYZ[[#Headers],[#Data]],4,FALSE)</f>
        <v>0.46881743173671325</v>
      </c>
    </row>
    <row r="2852" spans="1:12" x14ac:dyDescent="0.35">
      <c r="A2852" s="2">
        <v>42588</v>
      </c>
      <c r="B2852" s="1" t="s">
        <v>39</v>
      </c>
      <c r="C2852" s="1" t="s">
        <v>1170</v>
      </c>
      <c r="D2852" s="1" t="s">
        <v>8</v>
      </c>
      <c r="E2852" s="1" t="s">
        <v>9</v>
      </c>
      <c r="F2852" s="18">
        <v>369.19919999999996</v>
      </c>
      <c r="G2852" t="s">
        <v>2651</v>
      </c>
      <c r="H2852" s="1">
        <f>IF(COUNTIF(G$2:G2852,G2852)=1,1,0)</f>
        <v>1</v>
      </c>
      <c r="I2852" s="1">
        <v>3</v>
      </c>
      <c r="J2852" s="1">
        <v>0.32</v>
      </c>
      <c r="K2852" s="1">
        <v>-114.01739999999995</v>
      </c>
      <c r="L2852" s="12">
        <f>VLOOKUP(train[[#This Row],[Sub-Category]],Análisis_ABC_XYZ[[#Headers],[#Data]],4,FALSE)</f>
        <v>0.5176847302647779</v>
      </c>
    </row>
    <row r="2853" spans="1:12" x14ac:dyDescent="0.35">
      <c r="A2853" s="2">
        <v>42588</v>
      </c>
      <c r="B2853" s="1" t="s">
        <v>39</v>
      </c>
      <c r="C2853" s="1" t="s">
        <v>1806</v>
      </c>
      <c r="D2853" s="1" t="s">
        <v>14</v>
      </c>
      <c r="E2853" s="1" t="s">
        <v>36</v>
      </c>
      <c r="F2853" s="18">
        <v>56.704000000000001</v>
      </c>
      <c r="G2853" t="s">
        <v>2651</v>
      </c>
      <c r="H2853" s="1">
        <f>IF(COUNTIF(G$2:G2853,G2853)=1,1,0)</f>
        <v>0</v>
      </c>
      <c r="I2853" s="1">
        <v>2</v>
      </c>
      <c r="J2853" s="1">
        <v>0.2</v>
      </c>
      <c r="K2853" s="1">
        <v>19.137599999999992</v>
      </c>
      <c r="L2853" s="12">
        <f>VLOOKUP(train[[#This Row],[Sub-Category]],Análisis_ABC_XYZ[[#Headers],[#Data]],4,FALSE)</f>
        <v>0.43613829632717294</v>
      </c>
    </row>
    <row r="2854" spans="1:12" x14ac:dyDescent="0.35">
      <c r="A2854" s="2">
        <v>42588</v>
      </c>
      <c r="B2854" s="1" t="s">
        <v>39</v>
      </c>
      <c r="C2854" s="1" t="s">
        <v>254</v>
      </c>
      <c r="D2854" s="1" t="s">
        <v>14</v>
      </c>
      <c r="E2854" s="1" t="s">
        <v>15</v>
      </c>
      <c r="F2854" s="18">
        <v>35.520000000000003</v>
      </c>
      <c r="G2854" t="s">
        <v>2651</v>
      </c>
      <c r="H2854" s="1">
        <f>IF(COUNTIF(G$2:G2854,G2854)=1,1,0)</f>
        <v>0</v>
      </c>
      <c r="I2854" s="1">
        <v>3</v>
      </c>
      <c r="J2854" s="1">
        <v>0.2</v>
      </c>
      <c r="K2854" s="1">
        <v>13.320000000000002</v>
      </c>
      <c r="L2854" s="12">
        <f>VLOOKUP(train[[#This Row],[Sub-Category]],Análisis_ABC_XYZ[[#Headers],[#Data]],4,FALSE)</f>
        <v>0.4647369236065339</v>
      </c>
    </row>
    <row r="2855" spans="1:12" x14ac:dyDescent="0.35">
      <c r="A2855" s="2">
        <v>42588</v>
      </c>
      <c r="B2855" s="1" t="s">
        <v>39</v>
      </c>
      <c r="C2855" s="1" t="s">
        <v>818</v>
      </c>
      <c r="D2855" s="1" t="s">
        <v>14</v>
      </c>
      <c r="E2855" s="1" t="s">
        <v>36</v>
      </c>
      <c r="F2855" s="18">
        <v>27.216000000000001</v>
      </c>
      <c r="G2855" t="s">
        <v>5829</v>
      </c>
      <c r="H2855" s="1">
        <f>IF(COUNTIF(G$2:G2855,G2855)=1,1,0)</f>
        <v>1</v>
      </c>
      <c r="I2855" s="1">
        <v>3</v>
      </c>
      <c r="J2855" s="1">
        <v>0.2</v>
      </c>
      <c r="K2855" s="1">
        <v>9.8657999999999983</v>
      </c>
      <c r="L2855" s="12">
        <f>VLOOKUP(train[[#This Row],[Sub-Category]],Análisis_ABC_XYZ[[#Headers],[#Data]],4,FALSE)</f>
        <v>0.43613829632717294</v>
      </c>
    </row>
    <row r="2856" spans="1:12" x14ac:dyDescent="0.35">
      <c r="A2856" s="2">
        <v>42588</v>
      </c>
      <c r="B2856" s="1" t="s">
        <v>39</v>
      </c>
      <c r="C2856" s="1" t="s">
        <v>866</v>
      </c>
      <c r="D2856" s="1" t="s">
        <v>14</v>
      </c>
      <c r="E2856" s="1" t="s">
        <v>29</v>
      </c>
      <c r="F2856" s="18">
        <v>6.2299999999999986</v>
      </c>
      <c r="G2856" t="s">
        <v>2651</v>
      </c>
      <c r="H2856" s="1">
        <f>IF(COUNTIF(G$2:G2856,G2856)=1,1,0)</f>
        <v>0</v>
      </c>
      <c r="I2856" s="1">
        <v>5</v>
      </c>
      <c r="J2856" s="1">
        <v>0.8</v>
      </c>
      <c r="K2856" s="1">
        <v>-9.6565000000000047</v>
      </c>
      <c r="L2856" s="12">
        <f>VLOOKUP(train[[#This Row],[Sub-Category]],Análisis_ABC_XYZ[[#Headers],[#Data]],4,FALSE)</f>
        <v>0.46881743173671325</v>
      </c>
    </row>
    <row r="2857" spans="1:12" x14ac:dyDescent="0.35">
      <c r="A2857" s="2">
        <v>42589</v>
      </c>
      <c r="B2857" s="1" t="s">
        <v>107</v>
      </c>
      <c r="C2857" s="1" t="s">
        <v>1476</v>
      </c>
      <c r="D2857" s="1" t="s">
        <v>26</v>
      </c>
      <c r="E2857" s="1" t="s">
        <v>27</v>
      </c>
      <c r="F2857" s="18">
        <v>494.97</v>
      </c>
      <c r="G2857" t="s">
        <v>3832</v>
      </c>
      <c r="H2857" s="1">
        <f>IF(COUNTIF(G$2:G2857,G2857)=1,1,0)</f>
        <v>1</v>
      </c>
      <c r="I2857" s="1">
        <v>3</v>
      </c>
      <c r="J2857" s="1">
        <v>0</v>
      </c>
      <c r="K2857" s="1">
        <v>148.49099999999996</v>
      </c>
      <c r="L2857" s="12">
        <f>VLOOKUP(train[[#This Row],[Sub-Category]],Análisis_ABC_XYZ[[#Headers],[#Data]],4,FALSE)</f>
        <v>0.41105220110552465</v>
      </c>
    </row>
    <row r="2858" spans="1:12" x14ac:dyDescent="0.35">
      <c r="A2858" s="2">
        <v>42589</v>
      </c>
      <c r="B2858" s="1" t="s">
        <v>186</v>
      </c>
      <c r="C2858" s="1" t="s">
        <v>1531</v>
      </c>
      <c r="D2858" s="1" t="s">
        <v>8</v>
      </c>
      <c r="E2858" s="1" t="s">
        <v>22</v>
      </c>
      <c r="F2858" s="18">
        <v>212.94</v>
      </c>
      <c r="G2858" t="s">
        <v>2264</v>
      </c>
      <c r="H2858" s="1">
        <f>IF(COUNTIF(G$2:G2858,G2858)=1,1,0)</f>
        <v>1</v>
      </c>
      <c r="I2858" s="1">
        <v>3</v>
      </c>
      <c r="J2858" s="1">
        <v>0</v>
      </c>
      <c r="K2858" s="1">
        <v>34.070399999999999</v>
      </c>
      <c r="L2858" s="12">
        <f>VLOOKUP(train[[#This Row],[Sub-Category]],Análisis_ABC_XYZ[[#Headers],[#Data]],4,FALSE)</f>
        <v>0.4595170286641902</v>
      </c>
    </row>
    <row r="2859" spans="1:12" x14ac:dyDescent="0.35">
      <c r="A2859" s="2">
        <v>42589</v>
      </c>
      <c r="B2859" s="1" t="s">
        <v>52</v>
      </c>
      <c r="C2859" s="1" t="s">
        <v>885</v>
      </c>
      <c r="D2859" s="1" t="s">
        <v>14</v>
      </c>
      <c r="E2859" s="1" t="s">
        <v>24</v>
      </c>
      <c r="F2859" s="18">
        <v>106.8</v>
      </c>
      <c r="G2859" t="s">
        <v>2999</v>
      </c>
      <c r="H2859" s="1">
        <f>IF(COUNTIF(G$2:G2859,G2859)=1,1,0)</f>
        <v>1</v>
      </c>
      <c r="I2859" s="1">
        <v>10</v>
      </c>
      <c r="J2859" s="1">
        <v>0.2</v>
      </c>
      <c r="K2859" s="1">
        <v>10.679999999999996</v>
      </c>
      <c r="L2859" s="12">
        <f>VLOOKUP(train[[#This Row],[Sub-Category]],Análisis_ABC_XYZ[[#Headers],[#Data]],4,FALSE)</f>
        <v>0.45632477063632687</v>
      </c>
    </row>
    <row r="2860" spans="1:12" x14ac:dyDescent="0.35">
      <c r="A2860" s="2">
        <v>42589</v>
      </c>
      <c r="B2860" s="1" t="s">
        <v>766</v>
      </c>
      <c r="C2860" s="1" t="s">
        <v>51</v>
      </c>
      <c r="D2860" s="1" t="s">
        <v>14</v>
      </c>
      <c r="E2860" s="1" t="s">
        <v>31</v>
      </c>
      <c r="F2860" s="18">
        <v>77.58</v>
      </c>
      <c r="G2860" t="s">
        <v>4851</v>
      </c>
      <c r="H2860" s="1">
        <f>IF(COUNTIF(G$2:G2860,G2860)=1,1,0)</f>
        <v>1</v>
      </c>
      <c r="I2860" s="1">
        <v>9</v>
      </c>
      <c r="J2860" s="1">
        <v>0</v>
      </c>
      <c r="K2860" s="1">
        <v>20.1708</v>
      </c>
      <c r="L2860" s="12">
        <f>VLOOKUP(train[[#This Row],[Sub-Category]],Análisis_ABC_XYZ[[#Headers],[#Data]],4,FALSE)</f>
        <v>0.49507917887403441</v>
      </c>
    </row>
    <row r="2861" spans="1:12" x14ac:dyDescent="0.35">
      <c r="A2861" s="2">
        <v>42589</v>
      </c>
      <c r="B2861" s="1" t="s">
        <v>186</v>
      </c>
      <c r="C2861" s="1" t="s">
        <v>48</v>
      </c>
      <c r="D2861" s="1" t="s">
        <v>14</v>
      </c>
      <c r="E2861" s="1" t="s">
        <v>29</v>
      </c>
      <c r="F2861" s="18">
        <v>28.4</v>
      </c>
      <c r="G2861" t="s">
        <v>2264</v>
      </c>
      <c r="H2861" s="1">
        <f>IF(COUNTIF(G$2:G2861,G2861)=1,1,0)</f>
        <v>0</v>
      </c>
      <c r="I2861" s="1">
        <v>4</v>
      </c>
      <c r="J2861" s="1">
        <v>0</v>
      </c>
      <c r="K2861" s="1">
        <v>13.063999999999998</v>
      </c>
      <c r="L2861" s="12">
        <f>VLOOKUP(train[[#This Row],[Sub-Category]],Análisis_ABC_XYZ[[#Headers],[#Data]],4,FALSE)</f>
        <v>0.46881743173671325</v>
      </c>
    </row>
    <row r="2862" spans="1:12" x14ac:dyDescent="0.35">
      <c r="A2862" s="2">
        <v>42589</v>
      </c>
      <c r="B2862" s="1" t="s">
        <v>107</v>
      </c>
      <c r="C2862" s="1" t="s">
        <v>1422</v>
      </c>
      <c r="D2862" s="1" t="s">
        <v>14</v>
      </c>
      <c r="E2862" s="1" t="s">
        <v>15</v>
      </c>
      <c r="F2862" s="18">
        <v>25.06</v>
      </c>
      <c r="G2862" t="s">
        <v>3832</v>
      </c>
      <c r="H2862" s="1">
        <f>IF(COUNTIF(G$2:G2862,G2862)=1,1,0)</f>
        <v>0</v>
      </c>
      <c r="I2862" s="1">
        <v>2</v>
      </c>
      <c r="J2862" s="1">
        <v>0</v>
      </c>
      <c r="K2862" s="1">
        <v>11.778199999999998</v>
      </c>
      <c r="L2862" s="12">
        <f>VLOOKUP(train[[#This Row],[Sub-Category]],Análisis_ABC_XYZ[[#Headers],[#Data]],4,FALSE)</f>
        <v>0.4647369236065339</v>
      </c>
    </row>
    <row r="2863" spans="1:12" x14ac:dyDescent="0.35">
      <c r="A2863" s="2">
        <v>42589</v>
      </c>
      <c r="B2863" s="1" t="s">
        <v>12</v>
      </c>
      <c r="C2863" s="1" t="s">
        <v>478</v>
      </c>
      <c r="D2863" s="1" t="s">
        <v>14</v>
      </c>
      <c r="E2863" s="1" t="s">
        <v>29</v>
      </c>
      <c r="F2863" s="18">
        <v>19.152000000000001</v>
      </c>
      <c r="G2863" t="s">
        <v>5619</v>
      </c>
      <c r="H2863" s="1">
        <f>IF(COUNTIF(G$2:G2863,G2863)=1,1,0)</f>
        <v>1</v>
      </c>
      <c r="I2863" s="1">
        <v>3</v>
      </c>
      <c r="J2863" s="1">
        <v>0.2</v>
      </c>
      <c r="K2863" s="1">
        <v>6.4638000000000009</v>
      </c>
      <c r="L2863" s="12">
        <f>VLOOKUP(train[[#This Row],[Sub-Category]],Análisis_ABC_XYZ[[#Headers],[#Data]],4,FALSE)</f>
        <v>0.46881743173671325</v>
      </c>
    </row>
    <row r="2864" spans="1:12" x14ac:dyDescent="0.35">
      <c r="A2864" s="2">
        <v>42589</v>
      </c>
      <c r="B2864" s="1" t="s">
        <v>1549</v>
      </c>
      <c r="C2864" s="1" t="s">
        <v>992</v>
      </c>
      <c r="D2864" s="1" t="s">
        <v>14</v>
      </c>
      <c r="E2864" s="1" t="s">
        <v>29</v>
      </c>
      <c r="F2864" s="18">
        <v>3.3040000000000003</v>
      </c>
      <c r="G2864" t="s">
        <v>4118</v>
      </c>
      <c r="H2864" s="1">
        <f>IF(COUNTIF(G$2:G2864,G2864)=1,1,0)</f>
        <v>1</v>
      </c>
      <c r="I2864" s="1">
        <v>1</v>
      </c>
      <c r="J2864" s="1">
        <v>0.2</v>
      </c>
      <c r="K2864" s="1">
        <v>1.1151</v>
      </c>
      <c r="L2864" s="12">
        <f>VLOOKUP(train[[#This Row],[Sub-Category]],Análisis_ABC_XYZ[[#Headers],[#Data]],4,FALSE)</f>
        <v>0.46881743173671325</v>
      </c>
    </row>
    <row r="2865" spans="1:12" x14ac:dyDescent="0.35">
      <c r="A2865" s="2">
        <v>42590</v>
      </c>
      <c r="B2865" s="1" t="s">
        <v>370</v>
      </c>
      <c r="C2865" s="1" t="s">
        <v>1310</v>
      </c>
      <c r="D2865" s="1" t="s">
        <v>14</v>
      </c>
      <c r="E2865" s="1" t="s">
        <v>29</v>
      </c>
      <c r="F2865" s="18">
        <v>447.85999999999996</v>
      </c>
      <c r="G2865" t="s">
        <v>4281</v>
      </c>
      <c r="H2865" s="1">
        <f>IF(COUNTIF(G$2:G2865,G2865)=1,1,0)</f>
        <v>1</v>
      </c>
      <c r="I2865" s="1">
        <v>7</v>
      </c>
      <c r="J2865" s="1">
        <v>0</v>
      </c>
      <c r="K2865" s="1">
        <v>210.49419999999998</v>
      </c>
      <c r="L2865" s="12">
        <f>VLOOKUP(train[[#This Row],[Sub-Category]],Análisis_ABC_XYZ[[#Headers],[#Data]],4,FALSE)</f>
        <v>0.46881743173671325</v>
      </c>
    </row>
    <row r="2866" spans="1:12" x14ac:dyDescent="0.35">
      <c r="A2866" s="2">
        <v>42590</v>
      </c>
      <c r="B2866" s="1" t="s">
        <v>89</v>
      </c>
      <c r="C2866" s="1" t="s">
        <v>1172</v>
      </c>
      <c r="D2866" s="1" t="s">
        <v>26</v>
      </c>
      <c r="E2866" s="1" t="s">
        <v>56</v>
      </c>
      <c r="F2866" s="18">
        <v>79.989999999999995</v>
      </c>
      <c r="G2866" t="s">
        <v>6937</v>
      </c>
      <c r="H2866" s="1">
        <f>IF(COUNTIF(G$2:G2866,G2866)=1,1,0)</f>
        <v>1</v>
      </c>
      <c r="I2866" s="1">
        <v>1</v>
      </c>
      <c r="J2866" s="1">
        <v>0</v>
      </c>
      <c r="K2866" s="1">
        <v>28.796399999999998</v>
      </c>
      <c r="L2866" s="12">
        <f>VLOOKUP(train[[#This Row],[Sub-Category]],Análisis_ABC_XYZ[[#Headers],[#Data]],4,FALSE)</f>
        <v>0.52062335344040378</v>
      </c>
    </row>
    <row r="2867" spans="1:12" x14ac:dyDescent="0.35">
      <c r="A2867" s="2">
        <v>42590</v>
      </c>
      <c r="B2867" s="1" t="s">
        <v>12</v>
      </c>
      <c r="C2867" s="1" t="s">
        <v>382</v>
      </c>
      <c r="D2867" s="1" t="s">
        <v>8</v>
      </c>
      <c r="E2867" s="1" t="s">
        <v>11</v>
      </c>
      <c r="F2867" s="18">
        <v>144.78399999999999</v>
      </c>
      <c r="G2867" t="s">
        <v>2749</v>
      </c>
      <c r="H2867" s="1">
        <f>IF(COUNTIF(G$2:G2867,G2867)=1,1,0)</f>
        <v>1</v>
      </c>
      <c r="I2867" s="1">
        <v>1</v>
      </c>
      <c r="J2867" s="1">
        <v>0.2</v>
      </c>
      <c r="K2867" s="1">
        <v>10.858800000000002</v>
      </c>
      <c r="L2867" s="12">
        <f>VLOOKUP(train[[#This Row],[Sub-Category]],Análisis_ABC_XYZ[[#Headers],[#Data]],4,FALSE)</f>
        <v>0.46529189879902266</v>
      </c>
    </row>
    <row r="2868" spans="1:12" x14ac:dyDescent="0.35">
      <c r="A2868" s="2">
        <v>42590</v>
      </c>
      <c r="B2868" s="1" t="s">
        <v>370</v>
      </c>
      <c r="C2868" s="1" t="s">
        <v>1118</v>
      </c>
      <c r="D2868" s="1" t="s">
        <v>14</v>
      </c>
      <c r="E2868" s="1" t="s">
        <v>31</v>
      </c>
      <c r="F2868" s="18">
        <v>113.92</v>
      </c>
      <c r="G2868" t="s">
        <v>4281</v>
      </c>
      <c r="H2868" s="1">
        <f>IF(COUNTIF(G$2:G2868,G2868)=1,1,0)</f>
        <v>0</v>
      </c>
      <c r="I2868" s="1">
        <v>2</v>
      </c>
      <c r="J2868" s="1">
        <v>0</v>
      </c>
      <c r="K2868" s="1">
        <v>33.036799999999985</v>
      </c>
      <c r="L2868" s="12">
        <f>VLOOKUP(train[[#This Row],[Sub-Category]],Análisis_ABC_XYZ[[#Headers],[#Data]],4,FALSE)</f>
        <v>0.49507917887403441</v>
      </c>
    </row>
    <row r="2869" spans="1:12" x14ac:dyDescent="0.35">
      <c r="A2869" s="2">
        <v>42590</v>
      </c>
      <c r="B2869" s="1" t="s">
        <v>370</v>
      </c>
      <c r="C2869" s="1" t="s">
        <v>1715</v>
      </c>
      <c r="D2869" s="1" t="s">
        <v>14</v>
      </c>
      <c r="E2869" s="1" t="s">
        <v>24</v>
      </c>
      <c r="F2869" s="18">
        <v>39.659999999999997</v>
      </c>
      <c r="G2869" t="s">
        <v>4281</v>
      </c>
      <c r="H2869" s="1">
        <f>IF(COUNTIF(G$2:G2869,G2869)=1,1,0)</f>
        <v>0</v>
      </c>
      <c r="I2869" s="1">
        <v>2</v>
      </c>
      <c r="J2869" s="1">
        <v>0</v>
      </c>
      <c r="K2869" s="1">
        <v>11.897999999999996</v>
      </c>
      <c r="L2869" s="12">
        <f>VLOOKUP(train[[#This Row],[Sub-Category]],Análisis_ABC_XYZ[[#Headers],[#Data]],4,FALSE)</f>
        <v>0.45632477063632687</v>
      </c>
    </row>
    <row r="2870" spans="1:12" x14ac:dyDescent="0.35">
      <c r="A2870" s="2">
        <v>42590</v>
      </c>
      <c r="B2870" s="1" t="s">
        <v>12</v>
      </c>
      <c r="C2870" s="1" t="s">
        <v>304</v>
      </c>
      <c r="D2870" s="1" t="s">
        <v>14</v>
      </c>
      <c r="E2870" s="1" t="s">
        <v>29</v>
      </c>
      <c r="F2870" s="18">
        <v>7.28</v>
      </c>
      <c r="G2870" t="s">
        <v>2749</v>
      </c>
      <c r="H2870" s="1">
        <f>IF(COUNTIF(G$2:G2870,G2870)=1,1,0)</f>
        <v>0</v>
      </c>
      <c r="I2870" s="1">
        <v>2</v>
      </c>
      <c r="J2870" s="1">
        <v>0.2</v>
      </c>
      <c r="K2870" s="1">
        <v>2.7299999999999995</v>
      </c>
      <c r="L2870" s="12">
        <f>VLOOKUP(train[[#This Row],[Sub-Category]],Análisis_ABC_XYZ[[#Headers],[#Data]],4,FALSE)</f>
        <v>0.46881743173671325</v>
      </c>
    </row>
    <row r="2871" spans="1:12" x14ac:dyDescent="0.35">
      <c r="A2871" s="2">
        <v>42590</v>
      </c>
      <c r="B2871" s="1" t="s">
        <v>12</v>
      </c>
      <c r="C2871" s="1" t="s">
        <v>992</v>
      </c>
      <c r="D2871" s="1" t="s">
        <v>14</v>
      </c>
      <c r="E2871" s="1" t="s">
        <v>29</v>
      </c>
      <c r="F2871" s="18">
        <v>6.6080000000000005</v>
      </c>
      <c r="G2871" t="s">
        <v>2749</v>
      </c>
      <c r="H2871" s="1">
        <f>IF(COUNTIF(G$2:G2871,G2871)=1,1,0)</f>
        <v>0</v>
      </c>
      <c r="I2871" s="1">
        <v>2</v>
      </c>
      <c r="J2871" s="1">
        <v>0.2</v>
      </c>
      <c r="K2871" s="1">
        <v>2.2302</v>
      </c>
      <c r="L2871" s="12">
        <f>VLOOKUP(train[[#This Row],[Sub-Category]],Análisis_ABC_XYZ[[#Headers],[#Data]],4,FALSE)</f>
        <v>0.46881743173671325</v>
      </c>
    </row>
    <row r="2872" spans="1:12" x14ac:dyDescent="0.35">
      <c r="A2872" s="2">
        <v>42591</v>
      </c>
      <c r="B2872" s="1" t="s">
        <v>89</v>
      </c>
      <c r="C2872" s="1" t="s">
        <v>756</v>
      </c>
      <c r="D2872" s="1" t="s">
        <v>14</v>
      </c>
      <c r="E2872" s="1" t="s">
        <v>29</v>
      </c>
      <c r="F2872" s="18">
        <v>1217.568</v>
      </c>
      <c r="G2872" t="s">
        <v>2646</v>
      </c>
      <c r="H2872" s="1">
        <f>IF(COUNTIF(G$2:G2872,G2872)=1,1,0)</f>
        <v>1</v>
      </c>
      <c r="I2872" s="1">
        <v>2</v>
      </c>
      <c r="J2872" s="1">
        <v>0.2</v>
      </c>
      <c r="K2872" s="1">
        <v>456.58800000000002</v>
      </c>
      <c r="L2872" s="12">
        <f>VLOOKUP(train[[#This Row],[Sub-Category]],Análisis_ABC_XYZ[[#Headers],[#Data]],4,FALSE)</f>
        <v>0.46881743173671325</v>
      </c>
    </row>
    <row r="2873" spans="1:12" x14ac:dyDescent="0.35">
      <c r="A2873" s="2">
        <v>42591</v>
      </c>
      <c r="B2873" s="1" t="s">
        <v>89</v>
      </c>
      <c r="C2873" s="1" t="s">
        <v>533</v>
      </c>
      <c r="D2873" s="1" t="s">
        <v>26</v>
      </c>
      <c r="E2873" s="1" t="s">
        <v>27</v>
      </c>
      <c r="F2873" s="18">
        <v>979.95</v>
      </c>
      <c r="G2873" t="s">
        <v>2646</v>
      </c>
      <c r="H2873" s="1">
        <f>IF(COUNTIF(G$2:G2873,G2873)=1,1,0)</f>
        <v>0</v>
      </c>
      <c r="I2873" s="1">
        <v>5</v>
      </c>
      <c r="J2873" s="1">
        <v>0</v>
      </c>
      <c r="K2873" s="1">
        <v>274.38600000000008</v>
      </c>
      <c r="L2873" s="12">
        <f>VLOOKUP(train[[#This Row],[Sub-Category]],Análisis_ABC_XYZ[[#Headers],[#Data]],4,FALSE)</f>
        <v>0.41105220110552465</v>
      </c>
    </row>
    <row r="2874" spans="1:12" x14ac:dyDescent="0.35">
      <c r="A2874" s="2">
        <v>42591</v>
      </c>
      <c r="B2874" s="1" t="s">
        <v>42</v>
      </c>
      <c r="C2874" s="1" t="s">
        <v>1730</v>
      </c>
      <c r="D2874" s="1" t="s">
        <v>8</v>
      </c>
      <c r="E2874" s="1" t="s">
        <v>9</v>
      </c>
      <c r="F2874" s="18">
        <v>687.4</v>
      </c>
      <c r="G2874" t="s">
        <v>4755</v>
      </c>
      <c r="H2874" s="1">
        <f>IF(COUNTIF(G$2:G2874,G2874)=1,1,0)</f>
        <v>1</v>
      </c>
      <c r="I2874" s="1">
        <v>5</v>
      </c>
      <c r="J2874" s="1">
        <v>0</v>
      </c>
      <c r="K2874" s="1">
        <v>48.117999999999981</v>
      </c>
      <c r="L2874" s="12">
        <f>VLOOKUP(train[[#This Row],[Sub-Category]],Análisis_ABC_XYZ[[#Headers],[#Data]],4,FALSE)</f>
        <v>0.5176847302647779</v>
      </c>
    </row>
    <row r="2875" spans="1:12" x14ac:dyDescent="0.35">
      <c r="A2875" s="2">
        <v>42591</v>
      </c>
      <c r="B2875" s="1" t="s">
        <v>79</v>
      </c>
      <c r="C2875" s="1" t="s">
        <v>265</v>
      </c>
      <c r="D2875" s="1" t="s">
        <v>8</v>
      </c>
      <c r="E2875" s="1" t="s">
        <v>18</v>
      </c>
      <c r="F2875" s="18">
        <v>622.44999999999993</v>
      </c>
      <c r="G2875" t="s">
        <v>1977</v>
      </c>
      <c r="H2875" s="1">
        <f>IF(COUNTIF(G$2:G2875,G2875)=1,1,0)</f>
        <v>1</v>
      </c>
      <c r="I2875" s="1">
        <v>5</v>
      </c>
      <c r="J2875" s="1">
        <v>0</v>
      </c>
      <c r="K2875" s="1">
        <v>136.93899999999999</v>
      </c>
      <c r="L2875" s="12">
        <f>VLOOKUP(train[[#This Row],[Sub-Category]],Análisis_ABC_XYZ[[#Headers],[#Data]],4,FALSE)</f>
        <v>0.55975208308209756</v>
      </c>
    </row>
    <row r="2876" spans="1:12" x14ac:dyDescent="0.35">
      <c r="A2876" s="2">
        <v>42591</v>
      </c>
      <c r="B2876" s="1" t="s">
        <v>89</v>
      </c>
      <c r="C2876" s="1" t="s">
        <v>279</v>
      </c>
      <c r="D2876" s="1" t="s">
        <v>8</v>
      </c>
      <c r="E2876" s="1" t="s">
        <v>18</v>
      </c>
      <c r="F2876" s="18">
        <v>382.80599999999998</v>
      </c>
      <c r="G2876" t="s">
        <v>2646</v>
      </c>
      <c r="H2876" s="1">
        <f>IF(COUNTIF(G$2:G2876,G2876)=1,1,0)</f>
        <v>0</v>
      </c>
      <c r="I2876" s="1">
        <v>9</v>
      </c>
      <c r="J2876" s="1">
        <v>0.4</v>
      </c>
      <c r="K2876" s="1">
        <v>-153.12239999999997</v>
      </c>
      <c r="L2876" s="12">
        <f>VLOOKUP(train[[#This Row],[Sub-Category]],Análisis_ABC_XYZ[[#Headers],[#Data]],4,FALSE)</f>
        <v>0.55975208308209756</v>
      </c>
    </row>
    <row r="2877" spans="1:12" x14ac:dyDescent="0.35">
      <c r="A2877" s="2">
        <v>42591</v>
      </c>
      <c r="B2877" s="1" t="s">
        <v>89</v>
      </c>
      <c r="C2877" s="1" t="s">
        <v>407</v>
      </c>
      <c r="D2877" s="1" t="s">
        <v>26</v>
      </c>
      <c r="E2877" s="1" t="s">
        <v>27</v>
      </c>
      <c r="F2877" s="18">
        <v>307.98</v>
      </c>
      <c r="G2877" t="s">
        <v>2646</v>
      </c>
      <c r="H2877" s="1">
        <f>IF(COUNTIF(G$2:G2877,G2877)=1,1,0)</f>
        <v>0</v>
      </c>
      <c r="I2877" s="1">
        <v>2</v>
      </c>
      <c r="J2877" s="1">
        <v>0</v>
      </c>
      <c r="K2877" s="1">
        <v>89.314199999999971</v>
      </c>
      <c r="L2877" s="12">
        <f>VLOOKUP(train[[#This Row],[Sub-Category]],Análisis_ABC_XYZ[[#Headers],[#Data]],4,FALSE)</f>
        <v>0.41105220110552465</v>
      </c>
    </row>
    <row r="2878" spans="1:12" x14ac:dyDescent="0.35">
      <c r="A2878" s="2">
        <v>42591</v>
      </c>
      <c r="B2878" s="1" t="s">
        <v>89</v>
      </c>
      <c r="C2878" s="1" t="s">
        <v>448</v>
      </c>
      <c r="D2878" s="1" t="s">
        <v>26</v>
      </c>
      <c r="E2878" s="1" t="s">
        <v>56</v>
      </c>
      <c r="F2878" s="18">
        <v>247.8</v>
      </c>
      <c r="G2878" t="s">
        <v>2646</v>
      </c>
      <c r="H2878" s="1">
        <f>IF(COUNTIF(G$2:G2878,G2878)=1,1,0)</f>
        <v>0</v>
      </c>
      <c r="I2878" s="1">
        <v>4</v>
      </c>
      <c r="J2878" s="1">
        <v>0</v>
      </c>
      <c r="K2878" s="1">
        <v>34.692000000000007</v>
      </c>
      <c r="L2878" s="12">
        <f>VLOOKUP(train[[#This Row],[Sub-Category]],Análisis_ABC_XYZ[[#Headers],[#Data]],4,FALSE)</f>
        <v>0.52062335344040378</v>
      </c>
    </row>
    <row r="2879" spans="1:12" x14ac:dyDescent="0.35">
      <c r="A2879" s="2">
        <v>42591</v>
      </c>
      <c r="B2879" s="1" t="s">
        <v>89</v>
      </c>
      <c r="C2879" s="1" t="s">
        <v>1486</v>
      </c>
      <c r="D2879" s="1" t="s">
        <v>14</v>
      </c>
      <c r="E2879" s="1" t="s">
        <v>36</v>
      </c>
      <c r="F2879" s="18">
        <v>144.12</v>
      </c>
      <c r="G2879" t="s">
        <v>2956</v>
      </c>
      <c r="H2879" s="1">
        <f>IF(COUNTIF(G$2:G2879,G2879)=1,1,0)</f>
        <v>1</v>
      </c>
      <c r="I2879" s="1">
        <v>3</v>
      </c>
      <c r="J2879" s="1">
        <v>0</v>
      </c>
      <c r="K2879" s="1">
        <v>69.177599999999984</v>
      </c>
      <c r="L2879" s="12">
        <f>VLOOKUP(train[[#This Row],[Sub-Category]],Análisis_ABC_XYZ[[#Headers],[#Data]],4,FALSE)</f>
        <v>0.43613829632717294</v>
      </c>
    </row>
    <row r="2880" spans="1:12" x14ac:dyDescent="0.35">
      <c r="A2880" s="2">
        <v>42591</v>
      </c>
      <c r="B2880" s="1" t="s">
        <v>89</v>
      </c>
      <c r="C2880" s="1" t="s">
        <v>1119</v>
      </c>
      <c r="D2880" s="1" t="s">
        <v>14</v>
      </c>
      <c r="E2880" s="1" t="s">
        <v>36</v>
      </c>
      <c r="F2880" s="18">
        <v>143.69999999999999</v>
      </c>
      <c r="G2880" t="s">
        <v>2646</v>
      </c>
      <c r="H2880" s="1">
        <f>IF(COUNTIF(G$2:G2880,G2880)=1,1,0)</f>
        <v>0</v>
      </c>
      <c r="I2880" s="1">
        <v>3</v>
      </c>
      <c r="J2880" s="1">
        <v>0</v>
      </c>
      <c r="K2880" s="1">
        <v>68.975999999999999</v>
      </c>
      <c r="L2880" s="12">
        <f>VLOOKUP(train[[#This Row],[Sub-Category]],Análisis_ABC_XYZ[[#Headers],[#Data]],4,FALSE)</f>
        <v>0.43613829632717294</v>
      </c>
    </row>
    <row r="2881" spans="1:12" x14ac:dyDescent="0.35">
      <c r="A2881" s="2">
        <v>42591</v>
      </c>
      <c r="B2881" s="1" t="s">
        <v>89</v>
      </c>
      <c r="C2881" s="1" t="s">
        <v>164</v>
      </c>
      <c r="D2881" s="1" t="s">
        <v>8</v>
      </c>
      <c r="E2881" s="1" t="s">
        <v>22</v>
      </c>
      <c r="F2881" s="18">
        <v>47.04</v>
      </c>
      <c r="G2881" t="s">
        <v>2646</v>
      </c>
      <c r="H2881" s="1">
        <f>IF(COUNTIF(G$2:G2881,G2881)=1,1,0)</f>
        <v>0</v>
      </c>
      <c r="I2881" s="1">
        <v>3</v>
      </c>
      <c r="J2881" s="1">
        <v>0</v>
      </c>
      <c r="K2881" s="1">
        <v>18.345599999999997</v>
      </c>
      <c r="L2881" s="12">
        <f>VLOOKUP(train[[#This Row],[Sub-Category]],Análisis_ABC_XYZ[[#Headers],[#Data]],4,FALSE)</f>
        <v>0.4595170286641902</v>
      </c>
    </row>
    <row r="2882" spans="1:12" x14ac:dyDescent="0.35">
      <c r="A2882" s="2">
        <v>42591</v>
      </c>
      <c r="B2882" s="1" t="s">
        <v>89</v>
      </c>
      <c r="C2882" s="1" t="s">
        <v>249</v>
      </c>
      <c r="D2882" s="1" t="s">
        <v>14</v>
      </c>
      <c r="E2882" s="1" t="s">
        <v>20</v>
      </c>
      <c r="F2882" s="18">
        <v>41.96</v>
      </c>
      <c r="G2882" t="s">
        <v>2646</v>
      </c>
      <c r="H2882" s="1">
        <f>IF(COUNTIF(G$2:G2882,G2882)=1,1,0)</f>
        <v>0</v>
      </c>
      <c r="I2882" s="1">
        <v>2</v>
      </c>
      <c r="J2882" s="1">
        <v>0</v>
      </c>
      <c r="K2882" s="1">
        <v>2.9371999999999971</v>
      </c>
      <c r="L2882" s="12">
        <f>VLOOKUP(train[[#This Row],[Sub-Category]],Análisis_ABC_XYZ[[#Headers],[#Data]],4,FALSE)</f>
        <v>0.44610841445725197</v>
      </c>
    </row>
    <row r="2883" spans="1:12" x14ac:dyDescent="0.35">
      <c r="A2883" s="2">
        <v>42591</v>
      </c>
      <c r="B2883" s="1" t="s">
        <v>79</v>
      </c>
      <c r="C2883" s="1" t="s">
        <v>266</v>
      </c>
      <c r="D2883" s="1" t="s">
        <v>14</v>
      </c>
      <c r="E2883" s="1" t="s">
        <v>20</v>
      </c>
      <c r="F2883" s="18">
        <v>21.98</v>
      </c>
      <c r="G2883" t="s">
        <v>1977</v>
      </c>
      <c r="H2883" s="1">
        <f>IF(COUNTIF(G$2:G2883,G2883)=1,1,0)</f>
        <v>0</v>
      </c>
      <c r="I2883" s="1">
        <v>1</v>
      </c>
      <c r="J2883" s="1">
        <v>0</v>
      </c>
      <c r="K2883" s="1">
        <v>0.21979999999999933</v>
      </c>
      <c r="L2883" s="12">
        <f>VLOOKUP(train[[#This Row],[Sub-Category]],Análisis_ABC_XYZ[[#Headers],[#Data]],4,FALSE)</f>
        <v>0.44610841445725197</v>
      </c>
    </row>
    <row r="2884" spans="1:12" x14ac:dyDescent="0.35">
      <c r="A2884" s="2">
        <v>42591</v>
      </c>
      <c r="B2884" s="1" t="s">
        <v>89</v>
      </c>
      <c r="C2884" s="1" t="s">
        <v>1120</v>
      </c>
      <c r="D2884" s="1" t="s">
        <v>14</v>
      </c>
      <c r="E2884" s="1" t="s">
        <v>91</v>
      </c>
      <c r="F2884" s="18">
        <v>10.649999999999999</v>
      </c>
      <c r="G2884" t="s">
        <v>2646</v>
      </c>
      <c r="H2884" s="1">
        <f>IF(COUNTIF(G$2:G2884,G2884)=1,1,0)</f>
        <v>0</v>
      </c>
      <c r="I2884" s="1">
        <v>3</v>
      </c>
      <c r="J2884" s="1">
        <v>0</v>
      </c>
      <c r="K2884" s="1">
        <v>5.0054999999999996</v>
      </c>
      <c r="L2884" s="12">
        <f>VLOOKUP(train[[#This Row],[Sub-Category]],Análisis_ABC_XYZ[[#Headers],[#Data]],4,FALSE)</f>
        <v>0.51168203684699509</v>
      </c>
    </row>
    <row r="2885" spans="1:12" x14ac:dyDescent="0.35">
      <c r="A2885" s="2">
        <v>42591</v>
      </c>
      <c r="B2885" s="1" t="s">
        <v>89</v>
      </c>
      <c r="C2885" s="1" t="s">
        <v>1605</v>
      </c>
      <c r="D2885" s="1" t="s">
        <v>8</v>
      </c>
      <c r="E2885" s="1" t="s">
        <v>22</v>
      </c>
      <c r="F2885" s="18">
        <v>10.02</v>
      </c>
      <c r="G2885" t="s">
        <v>2956</v>
      </c>
      <c r="H2885" s="1">
        <f>IF(COUNTIF(G$2:G2885,G2885)=1,1,0)</f>
        <v>0</v>
      </c>
      <c r="I2885" s="1">
        <v>3</v>
      </c>
      <c r="J2885" s="1">
        <v>0</v>
      </c>
      <c r="K2885" s="1">
        <v>4.4088000000000012</v>
      </c>
      <c r="L2885" s="12">
        <f>VLOOKUP(train[[#This Row],[Sub-Category]],Análisis_ABC_XYZ[[#Headers],[#Data]],4,FALSE)</f>
        <v>0.4595170286641902</v>
      </c>
    </row>
    <row r="2886" spans="1:12" x14ac:dyDescent="0.35">
      <c r="A2886" s="2">
        <v>42591</v>
      </c>
      <c r="B2886" s="1" t="s">
        <v>89</v>
      </c>
      <c r="C2886" s="1" t="s">
        <v>87</v>
      </c>
      <c r="D2886" s="1" t="s">
        <v>8</v>
      </c>
      <c r="E2886" s="1" t="s">
        <v>22</v>
      </c>
      <c r="F2886" s="18">
        <v>6.16</v>
      </c>
      <c r="G2886" t="s">
        <v>2646</v>
      </c>
      <c r="H2886" s="1">
        <f>IF(COUNTIF(G$2:G2886,G2886)=1,1,0)</f>
        <v>0</v>
      </c>
      <c r="I2886" s="1">
        <v>2</v>
      </c>
      <c r="J2886" s="1">
        <v>0</v>
      </c>
      <c r="K2886" s="1">
        <v>2.9567999999999999</v>
      </c>
      <c r="L2886" s="12">
        <f>VLOOKUP(train[[#This Row],[Sub-Category]],Análisis_ABC_XYZ[[#Headers],[#Data]],4,FALSE)</f>
        <v>0.4595170286641902</v>
      </c>
    </row>
    <row r="2887" spans="1:12" x14ac:dyDescent="0.35">
      <c r="A2887" s="2">
        <v>42591</v>
      </c>
      <c r="B2887" s="1" t="s">
        <v>16</v>
      </c>
      <c r="C2887" s="1" t="s">
        <v>811</v>
      </c>
      <c r="D2887" s="1" t="s">
        <v>14</v>
      </c>
      <c r="E2887" s="1" t="s">
        <v>15</v>
      </c>
      <c r="F2887" s="18">
        <v>4.6079999999999997</v>
      </c>
      <c r="G2887" t="s">
        <v>4421</v>
      </c>
      <c r="H2887" s="1">
        <f>IF(COUNTIF(G$2:G2887,G2887)=1,1,0)</f>
        <v>1</v>
      </c>
      <c r="I2887" s="1">
        <v>2</v>
      </c>
      <c r="J2887" s="1">
        <v>0.2</v>
      </c>
      <c r="K2887" s="1">
        <v>1.6704000000000001</v>
      </c>
      <c r="L2887" s="12">
        <f>VLOOKUP(train[[#This Row],[Sub-Category]],Análisis_ABC_XYZ[[#Headers],[#Data]],4,FALSE)</f>
        <v>0.4647369236065339</v>
      </c>
    </row>
    <row r="2888" spans="1:12" x14ac:dyDescent="0.35">
      <c r="A2888" s="2">
        <v>42591</v>
      </c>
      <c r="B2888" s="1" t="s">
        <v>79</v>
      </c>
      <c r="C2888" s="1" t="s">
        <v>264</v>
      </c>
      <c r="D2888" s="1" t="s">
        <v>14</v>
      </c>
      <c r="E2888" s="1" t="s">
        <v>24</v>
      </c>
      <c r="F2888" s="18">
        <v>2.2000000000000002</v>
      </c>
      <c r="G2888" s="1" t="s">
        <v>1977</v>
      </c>
      <c r="H2888" s="1">
        <f>IF(COUNTIF(G$2:G2888,G2888)=1,1,0)</f>
        <v>0</v>
      </c>
      <c r="I2888" s="1">
        <v>1</v>
      </c>
      <c r="J2888" s="1">
        <v>0</v>
      </c>
      <c r="K2888" s="1">
        <v>0.96800000000000019</v>
      </c>
      <c r="L2888" s="12">
        <f>VLOOKUP(train[[#This Row],[Sub-Category]],Análisis_ABC_XYZ[[#Headers],[#Data]],4,FALSE)</f>
        <v>0.45632477063632687</v>
      </c>
    </row>
    <row r="2889" spans="1:12" x14ac:dyDescent="0.35">
      <c r="A2889" s="2">
        <v>42592</v>
      </c>
      <c r="B2889" s="1" t="s">
        <v>136</v>
      </c>
      <c r="C2889" s="1" t="s">
        <v>886</v>
      </c>
      <c r="D2889" s="1" t="s">
        <v>26</v>
      </c>
      <c r="E2889" s="1" t="s">
        <v>27</v>
      </c>
      <c r="F2889" s="18">
        <v>438.36800000000005</v>
      </c>
      <c r="G2889" t="s">
        <v>6459</v>
      </c>
      <c r="H2889" s="1">
        <f>IF(COUNTIF(G$2:G2889,G2889)=1,1,0)</f>
        <v>1</v>
      </c>
      <c r="I2889" s="1">
        <v>4</v>
      </c>
      <c r="J2889" s="1">
        <v>0.2</v>
      </c>
      <c r="K2889" s="1">
        <v>38.357200000000006</v>
      </c>
      <c r="L2889" s="12">
        <f>VLOOKUP(train[[#This Row],[Sub-Category]],Análisis_ABC_XYZ[[#Headers],[#Data]],4,FALSE)</f>
        <v>0.41105220110552465</v>
      </c>
    </row>
    <row r="2890" spans="1:12" x14ac:dyDescent="0.35">
      <c r="A2890" s="2">
        <v>42592</v>
      </c>
      <c r="B2890" s="1" t="s">
        <v>136</v>
      </c>
      <c r="C2890" s="1" t="s">
        <v>837</v>
      </c>
      <c r="D2890" s="1" t="s">
        <v>26</v>
      </c>
      <c r="E2890" s="1" t="s">
        <v>27</v>
      </c>
      <c r="F2890" s="18">
        <v>139.94400000000002</v>
      </c>
      <c r="G2890" t="s">
        <v>6459</v>
      </c>
      <c r="H2890" s="1">
        <f>IF(COUNTIF(G$2:G2890,G2890)=1,1,0)</f>
        <v>0</v>
      </c>
      <c r="I2890" s="1">
        <v>7</v>
      </c>
      <c r="J2890" s="1">
        <v>0.2</v>
      </c>
      <c r="K2890" s="1">
        <v>-31.487400000000001</v>
      </c>
      <c r="L2890" s="12">
        <f>VLOOKUP(train[[#This Row],[Sub-Category]],Análisis_ABC_XYZ[[#Headers],[#Data]],4,FALSE)</f>
        <v>0.41105220110552465</v>
      </c>
    </row>
    <row r="2891" spans="1:12" x14ac:dyDescent="0.35">
      <c r="A2891" s="2">
        <v>42592</v>
      </c>
      <c r="B2891" s="1" t="s">
        <v>136</v>
      </c>
      <c r="C2891" s="1" t="s">
        <v>650</v>
      </c>
      <c r="D2891" s="1" t="s">
        <v>14</v>
      </c>
      <c r="E2891" s="1" t="s">
        <v>31</v>
      </c>
      <c r="F2891" s="18">
        <v>133.47200000000001</v>
      </c>
      <c r="G2891" t="s">
        <v>6459</v>
      </c>
      <c r="H2891" s="1">
        <f>IF(COUNTIF(G$2:G2891,G2891)=1,1,0)</f>
        <v>0</v>
      </c>
      <c r="I2891" s="1">
        <v>4</v>
      </c>
      <c r="J2891" s="1">
        <v>0.2</v>
      </c>
      <c r="K2891" s="1">
        <v>15.015599999999985</v>
      </c>
      <c r="L2891" s="12">
        <f>VLOOKUP(train[[#This Row],[Sub-Category]],Análisis_ABC_XYZ[[#Headers],[#Data]],4,FALSE)</f>
        <v>0.49507917887403441</v>
      </c>
    </row>
    <row r="2892" spans="1:12" x14ac:dyDescent="0.35">
      <c r="A2892" s="2">
        <v>42592</v>
      </c>
      <c r="B2892" s="1" t="s">
        <v>79</v>
      </c>
      <c r="C2892" s="1" t="s">
        <v>633</v>
      </c>
      <c r="D2892" s="1" t="s">
        <v>14</v>
      </c>
      <c r="E2892" s="1" t="s">
        <v>29</v>
      </c>
      <c r="F2892" s="18">
        <v>64.75</v>
      </c>
      <c r="G2892" t="s">
        <v>4703</v>
      </c>
      <c r="H2892" s="1">
        <f>IF(COUNTIF(G$2:G2892,G2892)=1,1,0)</f>
        <v>1</v>
      </c>
      <c r="I2892" s="1">
        <v>5</v>
      </c>
      <c r="J2892" s="1">
        <v>0</v>
      </c>
      <c r="K2892" s="1">
        <v>29.137499999999996</v>
      </c>
      <c r="L2892" s="12">
        <f>VLOOKUP(train[[#This Row],[Sub-Category]],Análisis_ABC_XYZ[[#Headers],[#Data]],4,FALSE)</f>
        <v>0.46881743173671325</v>
      </c>
    </row>
    <row r="2893" spans="1:12" x14ac:dyDescent="0.35">
      <c r="A2893" s="2">
        <v>42592</v>
      </c>
      <c r="B2893" s="1" t="s">
        <v>76</v>
      </c>
      <c r="C2893" s="1" t="s">
        <v>310</v>
      </c>
      <c r="D2893" s="1" t="s">
        <v>14</v>
      </c>
      <c r="E2893" s="1" t="s">
        <v>15</v>
      </c>
      <c r="F2893" s="18">
        <v>41.4</v>
      </c>
      <c r="G2893" t="s">
        <v>2411</v>
      </c>
      <c r="H2893" s="1">
        <f>IF(COUNTIF(G$2:G2893,G2893)=1,1,0)</f>
        <v>1</v>
      </c>
      <c r="I2893" s="1">
        <v>4</v>
      </c>
      <c r="J2893" s="1">
        <v>0</v>
      </c>
      <c r="K2893" s="1">
        <v>19.872</v>
      </c>
      <c r="L2893" s="12">
        <f>VLOOKUP(train[[#This Row],[Sub-Category]],Análisis_ABC_XYZ[[#Headers],[#Data]],4,FALSE)</f>
        <v>0.4647369236065339</v>
      </c>
    </row>
    <row r="2894" spans="1:12" x14ac:dyDescent="0.35">
      <c r="A2894" s="2">
        <v>42592</v>
      </c>
      <c r="B2894" s="1" t="s">
        <v>76</v>
      </c>
      <c r="C2894" s="1" t="s">
        <v>1135</v>
      </c>
      <c r="D2894" s="1" t="s">
        <v>14</v>
      </c>
      <c r="E2894" s="1" t="s">
        <v>24</v>
      </c>
      <c r="F2894" s="18">
        <v>29.79</v>
      </c>
      <c r="G2894" t="s">
        <v>2411</v>
      </c>
      <c r="H2894" s="1">
        <f>IF(COUNTIF(G$2:G2894,G2894)=1,1,0)</f>
        <v>0</v>
      </c>
      <c r="I2894" s="1">
        <v>3</v>
      </c>
      <c r="J2894" s="1">
        <v>0</v>
      </c>
      <c r="K2894" s="1">
        <v>12.511800000000001</v>
      </c>
      <c r="L2894" s="12">
        <f>VLOOKUP(train[[#This Row],[Sub-Category]],Análisis_ABC_XYZ[[#Headers],[#Data]],4,FALSE)</f>
        <v>0.45632477063632687</v>
      </c>
    </row>
    <row r="2895" spans="1:12" x14ac:dyDescent="0.35">
      <c r="A2895" s="2">
        <v>42592</v>
      </c>
      <c r="B2895" s="1" t="s">
        <v>76</v>
      </c>
      <c r="C2895" s="1" t="s">
        <v>611</v>
      </c>
      <c r="D2895" s="1" t="s">
        <v>14</v>
      </c>
      <c r="E2895" s="1" t="s">
        <v>15</v>
      </c>
      <c r="F2895" s="18">
        <v>3.75</v>
      </c>
      <c r="G2895" t="s">
        <v>2411</v>
      </c>
      <c r="H2895" s="1">
        <f>IF(COUNTIF(G$2:G2895,G2895)=1,1,0)</f>
        <v>0</v>
      </c>
      <c r="I2895" s="1">
        <v>1</v>
      </c>
      <c r="J2895" s="1">
        <v>0</v>
      </c>
      <c r="K2895" s="1">
        <v>1.7999999999999998</v>
      </c>
      <c r="L2895" s="12">
        <f>VLOOKUP(train[[#This Row],[Sub-Category]],Análisis_ABC_XYZ[[#Headers],[#Data]],4,FALSE)</f>
        <v>0.4647369236065339</v>
      </c>
    </row>
    <row r="2896" spans="1:12" x14ac:dyDescent="0.35">
      <c r="A2896" s="2">
        <v>42593</v>
      </c>
      <c r="B2896" s="1" t="s">
        <v>89</v>
      </c>
      <c r="C2896" s="1" t="s">
        <v>358</v>
      </c>
      <c r="D2896" s="1" t="s">
        <v>26</v>
      </c>
      <c r="E2896" s="1" t="s">
        <v>27</v>
      </c>
      <c r="F2896" s="18">
        <v>138</v>
      </c>
      <c r="G2896" t="s">
        <v>2094</v>
      </c>
      <c r="H2896" s="1">
        <f>IF(COUNTIF(G$2:G2896,G2896)=1,1,0)</f>
        <v>1</v>
      </c>
      <c r="I2896" s="1">
        <v>2</v>
      </c>
      <c r="J2896" s="1">
        <v>0</v>
      </c>
      <c r="K2896" s="1">
        <v>34.5</v>
      </c>
      <c r="L2896" s="12">
        <f>VLOOKUP(train[[#This Row],[Sub-Category]],Análisis_ABC_XYZ[[#Headers],[#Data]],4,FALSE)</f>
        <v>0.41105220110552465</v>
      </c>
    </row>
    <row r="2897" spans="1:12" x14ac:dyDescent="0.35">
      <c r="A2897" s="2">
        <v>42593</v>
      </c>
      <c r="B2897" s="1" t="s">
        <v>34</v>
      </c>
      <c r="C2897" s="1" t="s">
        <v>1073</v>
      </c>
      <c r="D2897" s="1" t="s">
        <v>8</v>
      </c>
      <c r="E2897" s="1" t="s">
        <v>22</v>
      </c>
      <c r="F2897" s="18">
        <v>46.152000000000001</v>
      </c>
      <c r="G2897" t="s">
        <v>6072</v>
      </c>
      <c r="H2897" s="1">
        <f>IF(COUNTIF(G$2:G2897,G2897)=1,1,0)</f>
        <v>1</v>
      </c>
      <c r="I2897" s="1">
        <v>3</v>
      </c>
      <c r="J2897" s="1">
        <v>0.2</v>
      </c>
      <c r="K2897" s="1">
        <v>12.114900000000002</v>
      </c>
      <c r="L2897" s="12">
        <f>VLOOKUP(train[[#This Row],[Sub-Category]],Análisis_ABC_XYZ[[#Headers],[#Data]],4,FALSE)</f>
        <v>0.4595170286641902</v>
      </c>
    </row>
    <row r="2898" spans="1:12" x14ac:dyDescent="0.35">
      <c r="A2898" s="2">
        <v>42593</v>
      </c>
      <c r="B2898" s="1" t="s">
        <v>89</v>
      </c>
      <c r="C2898" s="1" t="s">
        <v>306</v>
      </c>
      <c r="D2898" s="1" t="s">
        <v>14</v>
      </c>
      <c r="E2898" s="1" t="s">
        <v>24</v>
      </c>
      <c r="F2898" s="18">
        <v>11.96</v>
      </c>
      <c r="G2898" t="s">
        <v>2094</v>
      </c>
      <c r="H2898" s="1">
        <f>IF(COUNTIF(G$2:G2898,G2898)=1,1,0)</f>
        <v>0</v>
      </c>
      <c r="I2898" s="1">
        <v>2</v>
      </c>
      <c r="J2898" s="1">
        <v>0</v>
      </c>
      <c r="K2898" s="1">
        <v>3.1096000000000004</v>
      </c>
      <c r="L2898" s="12">
        <f>VLOOKUP(train[[#This Row],[Sub-Category]],Análisis_ABC_XYZ[[#Headers],[#Data]],4,FALSE)</f>
        <v>0.45632477063632687</v>
      </c>
    </row>
    <row r="2899" spans="1:12" x14ac:dyDescent="0.35">
      <c r="A2899" s="2">
        <v>42595</v>
      </c>
      <c r="B2899" s="1" t="s">
        <v>52</v>
      </c>
      <c r="C2899" s="1" t="s">
        <v>784</v>
      </c>
      <c r="D2899" s="1" t="s">
        <v>14</v>
      </c>
      <c r="E2899" s="1" t="s">
        <v>20</v>
      </c>
      <c r="F2899" s="18">
        <v>422.85599999999999</v>
      </c>
      <c r="G2899" t="s">
        <v>6735</v>
      </c>
      <c r="H2899" s="1">
        <f>IF(COUNTIF(G$2:G2899,G2899)=1,1,0)</f>
        <v>1</v>
      </c>
      <c r="I2899" s="1">
        <v>3</v>
      </c>
      <c r="J2899" s="1">
        <v>0.2</v>
      </c>
      <c r="K2899" s="1">
        <v>15.857099999999974</v>
      </c>
      <c r="L2899" s="12">
        <f>VLOOKUP(train[[#This Row],[Sub-Category]],Análisis_ABC_XYZ[[#Headers],[#Data]],4,FALSE)</f>
        <v>0.44610841445725197</v>
      </c>
    </row>
    <row r="2900" spans="1:12" x14ac:dyDescent="0.35">
      <c r="A2900" s="2">
        <v>42595</v>
      </c>
      <c r="B2900" s="1" t="s">
        <v>34</v>
      </c>
      <c r="C2900" s="1" t="s">
        <v>1243</v>
      </c>
      <c r="D2900" s="1" t="s">
        <v>14</v>
      </c>
      <c r="E2900" s="1" t="s">
        <v>24</v>
      </c>
      <c r="F2900" s="18">
        <v>64.680000000000007</v>
      </c>
      <c r="G2900" t="s">
        <v>4702</v>
      </c>
      <c r="H2900" s="1">
        <f>IF(COUNTIF(G$2:G2900,G2900)=1,1,0)</f>
        <v>1</v>
      </c>
      <c r="I2900" s="1">
        <v>7</v>
      </c>
      <c r="J2900" s="1">
        <v>0.2</v>
      </c>
      <c r="K2900" s="1">
        <v>8.0849999999999973</v>
      </c>
      <c r="L2900" s="12">
        <f>VLOOKUP(train[[#This Row],[Sub-Category]],Análisis_ABC_XYZ[[#Headers],[#Data]],4,FALSE)</f>
        <v>0.45632477063632687</v>
      </c>
    </row>
    <row r="2901" spans="1:12" x14ac:dyDescent="0.35">
      <c r="A2901" s="2">
        <v>42595</v>
      </c>
      <c r="B2901" s="1" t="s">
        <v>12</v>
      </c>
      <c r="C2901" s="1" t="s">
        <v>462</v>
      </c>
      <c r="D2901" s="1" t="s">
        <v>14</v>
      </c>
      <c r="E2901" s="1" t="s">
        <v>24</v>
      </c>
      <c r="F2901" s="18">
        <v>50.8</v>
      </c>
      <c r="G2901" t="s">
        <v>2527</v>
      </c>
      <c r="H2901" s="1">
        <f>IF(COUNTIF(G$2:G2901,G2901)=1,1,0)</f>
        <v>1</v>
      </c>
      <c r="I2901" s="1">
        <v>5</v>
      </c>
      <c r="J2901" s="1">
        <v>0</v>
      </c>
      <c r="K2901" s="1">
        <v>13.208000000000002</v>
      </c>
      <c r="L2901" s="12">
        <f>VLOOKUP(train[[#This Row],[Sub-Category]],Análisis_ABC_XYZ[[#Headers],[#Data]],4,FALSE)</f>
        <v>0.45632477063632687</v>
      </c>
    </row>
    <row r="2902" spans="1:12" x14ac:dyDescent="0.35">
      <c r="A2902" s="2">
        <v>42595</v>
      </c>
      <c r="B2902" s="1" t="s">
        <v>12</v>
      </c>
      <c r="C2902" s="1" t="s">
        <v>1240</v>
      </c>
      <c r="D2902" s="1" t="s">
        <v>8</v>
      </c>
      <c r="E2902" s="1" t="s">
        <v>22</v>
      </c>
      <c r="F2902" s="18">
        <v>31.56</v>
      </c>
      <c r="G2902" t="s">
        <v>4080</v>
      </c>
      <c r="H2902" s="1">
        <f>IF(COUNTIF(G$2:G2902,G2902)=1,1,0)</f>
        <v>1</v>
      </c>
      <c r="I2902" s="1">
        <v>3</v>
      </c>
      <c r="J2902" s="1">
        <v>0</v>
      </c>
      <c r="K2902" s="1">
        <v>10.4148</v>
      </c>
      <c r="L2902" s="12">
        <f>VLOOKUP(train[[#This Row],[Sub-Category]],Análisis_ABC_XYZ[[#Headers],[#Data]],4,FALSE)</f>
        <v>0.4595170286641902</v>
      </c>
    </row>
    <row r="2903" spans="1:12" x14ac:dyDescent="0.35">
      <c r="A2903" s="2">
        <v>42595</v>
      </c>
      <c r="B2903" s="1" t="s">
        <v>84</v>
      </c>
      <c r="C2903" s="1" t="s">
        <v>865</v>
      </c>
      <c r="D2903" s="1" t="s">
        <v>14</v>
      </c>
      <c r="E2903" s="1" t="s">
        <v>29</v>
      </c>
      <c r="F2903" s="18">
        <v>11.36</v>
      </c>
      <c r="G2903" t="s">
        <v>3043</v>
      </c>
      <c r="H2903" s="1">
        <f>IF(COUNTIF(G$2:G2903,G2903)=1,1,0)</f>
        <v>1</v>
      </c>
      <c r="I2903" s="1">
        <v>4</v>
      </c>
      <c r="J2903" s="1">
        <v>0</v>
      </c>
      <c r="K2903" s="1">
        <v>5.5663999999999998</v>
      </c>
      <c r="L2903" s="12">
        <f>VLOOKUP(train[[#This Row],[Sub-Category]],Análisis_ABC_XYZ[[#Headers],[#Data]],4,FALSE)</f>
        <v>0.46881743173671325</v>
      </c>
    </row>
    <row r="2904" spans="1:12" x14ac:dyDescent="0.35">
      <c r="A2904" s="2">
        <v>42595</v>
      </c>
      <c r="B2904" s="1" t="s">
        <v>379</v>
      </c>
      <c r="C2904" s="1" t="s">
        <v>684</v>
      </c>
      <c r="D2904" s="1" t="s">
        <v>14</v>
      </c>
      <c r="E2904" s="1" t="s">
        <v>29</v>
      </c>
      <c r="F2904" s="18">
        <v>5.64</v>
      </c>
      <c r="G2904" t="s">
        <v>2574</v>
      </c>
      <c r="H2904" s="1">
        <f>IF(COUNTIF(G$2:G2904,G2904)=1,1,0)</f>
        <v>1</v>
      </c>
      <c r="I2904" s="1">
        <v>3</v>
      </c>
      <c r="J2904" s="1">
        <v>0</v>
      </c>
      <c r="K2904" s="1">
        <v>2.7071999999999994</v>
      </c>
      <c r="L2904" s="12">
        <f>VLOOKUP(train[[#This Row],[Sub-Category]],Análisis_ABC_XYZ[[#Headers],[#Data]],4,FALSE)</f>
        <v>0.46881743173671325</v>
      </c>
    </row>
    <row r="2905" spans="1:12" x14ac:dyDescent="0.35">
      <c r="A2905" s="2">
        <v>42597</v>
      </c>
      <c r="B2905" s="1" t="s">
        <v>12</v>
      </c>
      <c r="C2905" s="1" t="s">
        <v>831</v>
      </c>
      <c r="D2905" s="1" t="s">
        <v>14</v>
      </c>
      <c r="E2905" s="1" t="s">
        <v>20</v>
      </c>
      <c r="F2905" s="18">
        <v>323.10000000000002</v>
      </c>
      <c r="G2905" t="s">
        <v>4102</v>
      </c>
      <c r="H2905" s="1">
        <f>IF(COUNTIF(G$2:G2905,G2905)=1,1,0)</f>
        <v>1</v>
      </c>
      <c r="I2905" s="1">
        <v>2</v>
      </c>
      <c r="J2905" s="1">
        <v>0</v>
      </c>
      <c r="K2905" s="1">
        <v>61.38900000000001</v>
      </c>
      <c r="L2905" s="12">
        <f>VLOOKUP(train[[#This Row],[Sub-Category]],Análisis_ABC_XYZ[[#Headers],[#Data]],4,FALSE)</f>
        <v>0.44610841445725197</v>
      </c>
    </row>
    <row r="2906" spans="1:12" x14ac:dyDescent="0.35">
      <c r="A2906" s="2">
        <v>42597</v>
      </c>
      <c r="B2906" s="1" t="s">
        <v>12</v>
      </c>
      <c r="C2906" s="1" t="s">
        <v>1010</v>
      </c>
      <c r="D2906" s="1" t="s">
        <v>8</v>
      </c>
      <c r="E2906" s="1" t="s">
        <v>22</v>
      </c>
      <c r="F2906" s="18">
        <v>104.23</v>
      </c>
      <c r="G2906" t="s">
        <v>4779</v>
      </c>
      <c r="H2906" s="1">
        <f>IF(COUNTIF(G$2:G2906,G2906)=1,1,0)</f>
        <v>1</v>
      </c>
      <c r="I2906" s="1">
        <v>7</v>
      </c>
      <c r="J2906" s="1">
        <v>0</v>
      </c>
      <c r="K2906" s="1">
        <v>28.142100000000006</v>
      </c>
      <c r="L2906" s="12">
        <f>VLOOKUP(train[[#This Row],[Sub-Category]],Análisis_ABC_XYZ[[#Headers],[#Data]],4,FALSE)</f>
        <v>0.4595170286641902</v>
      </c>
    </row>
    <row r="2907" spans="1:12" x14ac:dyDescent="0.35">
      <c r="A2907" s="2">
        <v>42597</v>
      </c>
      <c r="B2907" s="1" t="s">
        <v>12</v>
      </c>
      <c r="C2907" s="1" t="s">
        <v>1315</v>
      </c>
      <c r="D2907" s="1" t="s">
        <v>14</v>
      </c>
      <c r="E2907" s="1" t="s">
        <v>20</v>
      </c>
      <c r="F2907" s="18">
        <v>70.260000000000005</v>
      </c>
      <c r="G2907" t="s">
        <v>4779</v>
      </c>
      <c r="H2907" s="1">
        <f>IF(COUNTIF(G$2:G2907,G2907)=1,1,0)</f>
        <v>0</v>
      </c>
      <c r="I2907" s="1">
        <v>3</v>
      </c>
      <c r="J2907" s="1">
        <v>0</v>
      </c>
      <c r="K2907" s="1">
        <v>18.970199999999998</v>
      </c>
      <c r="L2907" s="12">
        <f>VLOOKUP(train[[#This Row],[Sub-Category]],Análisis_ABC_XYZ[[#Headers],[#Data]],4,FALSE)</f>
        <v>0.44610841445725197</v>
      </c>
    </row>
    <row r="2908" spans="1:12" x14ac:dyDescent="0.35">
      <c r="A2908" s="2">
        <v>42598</v>
      </c>
      <c r="B2908" s="1" t="s">
        <v>104</v>
      </c>
      <c r="C2908" s="1" t="s">
        <v>1215</v>
      </c>
      <c r="D2908" s="1" t="s">
        <v>26</v>
      </c>
      <c r="E2908" s="1" t="s">
        <v>27</v>
      </c>
      <c r="F2908" s="18">
        <v>1879.96</v>
      </c>
      <c r="G2908" t="s">
        <v>2522</v>
      </c>
      <c r="H2908" s="1">
        <f>IF(COUNTIF(G$2:G2908,G2908)=1,1,0)</f>
        <v>1</v>
      </c>
      <c r="I2908" s="1">
        <v>5</v>
      </c>
      <c r="J2908" s="1">
        <v>0.2</v>
      </c>
      <c r="K2908" s="1">
        <v>211.49549999999977</v>
      </c>
      <c r="L2908" s="12">
        <f>VLOOKUP(train[[#This Row],[Sub-Category]],Análisis_ABC_XYZ[[#Headers],[#Data]],4,FALSE)</f>
        <v>0.41105220110552465</v>
      </c>
    </row>
    <row r="2909" spans="1:12" x14ac:dyDescent="0.35">
      <c r="A2909" s="2">
        <v>42598</v>
      </c>
      <c r="B2909" s="1" t="s">
        <v>52</v>
      </c>
      <c r="C2909" s="1" t="s">
        <v>1082</v>
      </c>
      <c r="D2909" s="1" t="s">
        <v>26</v>
      </c>
      <c r="E2909" s="1" t="s">
        <v>27</v>
      </c>
      <c r="F2909" s="18">
        <v>519.79200000000003</v>
      </c>
      <c r="G2909" t="s">
        <v>3926</v>
      </c>
      <c r="H2909" s="1">
        <f>IF(COUNTIF(G$2:G2909,G2909)=1,1,0)</f>
        <v>1</v>
      </c>
      <c r="I2909" s="1">
        <v>4</v>
      </c>
      <c r="J2909" s="1">
        <v>0.4</v>
      </c>
      <c r="K2909" s="1">
        <v>-112.62159999999994</v>
      </c>
      <c r="L2909" s="12">
        <f>VLOOKUP(train[[#This Row],[Sub-Category]],Análisis_ABC_XYZ[[#Headers],[#Data]],4,FALSE)</f>
        <v>0.41105220110552465</v>
      </c>
    </row>
    <row r="2910" spans="1:12" x14ac:dyDescent="0.35">
      <c r="A2910" s="2">
        <v>42598</v>
      </c>
      <c r="B2910" s="1" t="s">
        <v>104</v>
      </c>
      <c r="C2910" s="1" t="s">
        <v>1252</v>
      </c>
      <c r="D2910" s="1" t="s">
        <v>14</v>
      </c>
      <c r="E2910" s="1" t="s">
        <v>36</v>
      </c>
      <c r="F2910" s="18">
        <v>313.024</v>
      </c>
      <c r="G2910" t="s">
        <v>2522</v>
      </c>
      <c r="H2910" s="1">
        <f>IF(COUNTIF(G$2:G2910,G2910)=1,1,0)</f>
        <v>0</v>
      </c>
      <c r="I2910" s="1">
        <v>8</v>
      </c>
      <c r="J2910" s="1">
        <v>0.2</v>
      </c>
      <c r="K2910" s="1">
        <v>105.64559999999997</v>
      </c>
      <c r="L2910" s="12">
        <f>VLOOKUP(train[[#This Row],[Sub-Category]],Análisis_ABC_XYZ[[#Headers],[#Data]],4,FALSE)</f>
        <v>0.43613829632717294</v>
      </c>
    </row>
    <row r="2911" spans="1:12" x14ac:dyDescent="0.35">
      <c r="A2911" s="2">
        <v>42598</v>
      </c>
      <c r="B2911" s="1" t="s">
        <v>52</v>
      </c>
      <c r="C2911" s="1" t="s">
        <v>1404</v>
      </c>
      <c r="D2911" s="1" t="s">
        <v>8</v>
      </c>
      <c r="E2911" s="1" t="s">
        <v>9</v>
      </c>
      <c r="F2911" s="18">
        <v>301.46999999999997</v>
      </c>
      <c r="G2911" t="s">
        <v>5870</v>
      </c>
      <c r="H2911" s="1">
        <f>IF(COUNTIF(G$2:G2911,G2911)=1,1,0)</f>
        <v>1</v>
      </c>
      <c r="I2911" s="1">
        <v>3</v>
      </c>
      <c r="J2911" s="1">
        <v>0.5</v>
      </c>
      <c r="K2911" s="1">
        <v>-204.99959999999996</v>
      </c>
      <c r="L2911" s="12">
        <f>VLOOKUP(train[[#This Row],[Sub-Category]],Análisis_ABC_XYZ[[#Headers],[#Data]],4,FALSE)</f>
        <v>0.5176847302647779</v>
      </c>
    </row>
    <row r="2912" spans="1:12" x14ac:dyDescent="0.35">
      <c r="A2912" s="2">
        <v>42598</v>
      </c>
      <c r="B2912" s="1" t="s">
        <v>52</v>
      </c>
      <c r="C2912" s="1" t="s">
        <v>1127</v>
      </c>
      <c r="D2912" s="1" t="s">
        <v>8</v>
      </c>
      <c r="E2912" s="1" t="s">
        <v>22</v>
      </c>
      <c r="F2912" s="18">
        <v>254.35200000000003</v>
      </c>
      <c r="G2912" t="s">
        <v>3926</v>
      </c>
      <c r="H2912" s="1">
        <f>IF(COUNTIF(G$2:G2912,G2912)=1,1,0)</f>
        <v>0</v>
      </c>
      <c r="I2912" s="1">
        <v>3</v>
      </c>
      <c r="J2912" s="1">
        <v>0.2</v>
      </c>
      <c r="K2912" s="1">
        <v>0</v>
      </c>
      <c r="L2912" s="12">
        <f>VLOOKUP(train[[#This Row],[Sub-Category]],Análisis_ABC_XYZ[[#Headers],[#Data]],4,FALSE)</f>
        <v>0.4595170286641902</v>
      </c>
    </row>
    <row r="2913" spans="1:12" x14ac:dyDescent="0.35">
      <c r="A2913" s="2">
        <v>42598</v>
      </c>
      <c r="B2913" s="1" t="s">
        <v>52</v>
      </c>
      <c r="C2913" s="1" t="s">
        <v>1492</v>
      </c>
      <c r="D2913" s="1" t="s">
        <v>26</v>
      </c>
      <c r="E2913" s="1" t="s">
        <v>56</v>
      </c>
      <c r="F2913" s="18">
        <v>31.176000000000002</v>
      </c>
      <c r="G2913" t="s">
        <v>3926</v>
      </c>
      <c r="H2913" s="1">
        <f>IF(COUNTIF(G$2:G2913,G2913)=1,1,0)</f>
        <v>0</v>
      </c>
      <c r="I2913" s="1">
        <v>3</v>
      </c>
      <c r="J2913" s="1">
        <v>0.2</v>
      </c>
      <c r="K2913" s="1">
        <v>-5.4558000000000035</v>
      </c>
      <c r="L2913" s="12">
        <f>VLOOKUP(train[[#This Row],[Sub-Category]],Análisis_ABC_XYZ[[#Headers],[#Data]],4,FALSE)</f>
        <v>0.52062335344040378</v>
      </c>
    </row>
    <row r="2914" spans="1:12" x14ac:dyDescent="0.35">
      <c r="A2914" s="2">
        <v>42598</v>
      </c>
      <c r="B2914" s="1" t="s">
        <v>52</v>
      </c>
      <c r="C2914" s="1" t="s">
        <v>928</v>
      </c>
      <c r="D2914" s="1" t="s">
        <v>14</v>
      </c>
      <c r="E2914" s="1" t="s">
        <v>20</v>
      </c>
      <c r="F2914" s="18">
        <v>44.688000000000002</v>
      </c>
      <c r="G2914" t="s">
        <v>5870</v>
      </c>
      <c r="H2914" s="1">
        <f>IF(COUNTIF(G$2:G2914,G2914)=1,1,0)</f>
        <v>0</v>
      </c>
      <c r="I2914" s="1">
        <v>7</v>
      </c>
      <c r="J2914" s="1">
        <v>0.2</v>
      </c>
      <c r="K2914" s="1">
        <v>3.3515999999999977</v>
      </c>
      <c r="L2914" s="12">
        <f>VLOOKUP(train[[#This Row],[Sub-Category]],Análisis_ABC_XYZ[[#Headers],[#Data]],4,FALSE)</f>
        <v>0.44610841445725197</v>
      </c>
    </row>
    <row r="2915" spans="1:12" x14ac:dyDescent="0.35">
      <c r="A2915" s="2">
        <v>42598</v>
      </c>
      <c r="B2915" s="1" t="s">
        <v>52</v>
      </c>
      <c r="C2915" s="1" t="s">
        <v>1360</v>
      </c>
      <c r="D2915" s="1" t="s">
        <v>14</v>
      </c>
      <c r="E2915" s="1" t="s">
        <v>36</v>
      </c>
      <c r="F2915" s="18">
        <v>10.368000000000002</v>
      </c>
      <c r="G2915" t="s">
        <v>3926</v>
      </c>
      <c r="H2915" s="1">
        <f>IF(COUNTIF(G$2:G2915,G2915)=1,1,0)</f>
        <v>0</v>
      </c>
      <c r="I2915" s="1">
        <v>2</v>
      </c>
      <c r="J2915" s="1">
        <v>0.2</v>
      </c>
      <c r="K2915" s="1">
        <v>3.6288</v>
      </c>
      <c r="L2915" s="12">
        <f>VLOOKUP(train[[#This Row],[Sub-Category]],Análisis_ABC_XYZ[[#Headers],[#Data]],4,FALSE)</f>
        <v>0.43613829632717294</v>
      </c>
    </row>
    <row r="2916" spans="1:12" x14ac:dyDescent="0.35">
      <c r="A2916" s="2">
        <v>42598</v>
      </c>
      <c r="B2916" s="1" t="s">
        <v>52</v>
      </c>
      <c r="C2916" s="1" t="s">
        <v>1079</v>
      </c>
      <c r="D2916" s="1" t="s">
        <v>14</v>
      </c>
      <c r="E2916" s="1" t="s">
        <v>36</v>
      </c>
      <c r="F2916" s="18">
        <v>10.272000000000002</v>
      </c>
      <c r="G2916" t="s">
        <v>3926</v>
      </c>
      <c r="H2916" s="1">
        <f>IF(COUNTIF(G$2:G2916,G2916)=1,1,0)</f>
        <v>0</v>
      </c>
      <c r="I2916" s="1">
        <v>3</v>
      </c>
      <c r="J2916" s="1">
        <v>0.2</v>
      </c>
      <c r="K2916" s="1">
        <v>3.2099999999999982</v>
      </c>
      <c r="L2916" s="12">
        <f>VLOOKUP(train[[#This Row],[Sub-Category]],Análisis_ABC_XYZ[[#Headers],[#Data]],4,FALSE)</f>
        <v>0.43613829632717294</v>
      </c>
    </row>
    <row r="2917" spans="1:12" x14ac:dyDescent="0.35">
      <c r="A2917" s="2">
        <v>42598</v>
      </c>
      <c r="B2917" s="1" t="s">
        <v>104</v>
      </c>
      <c r="C2917" s="1" t="s">
        <v>883</v>
      </c>
      <c r="D2917" s="1" t="s">
        <v>14</v>
      </c>
      <c r="E2917" s="1" t="s">
        <v>15</v>
      </c>
      <c r="F2917" s="18">
        <v>5.04</v>
      </c>
      <c r="G2917" t="s">
        <v>2522</v>
      </c>
      <c r="H2917" s="1">
        <f>IF(COUNTIF(G$2:G2917,G2917)=1,1,0)</f>
        <v>0</v>
      </c>
      <c r="I2917" s="1">
        <v>2</v>
      </c>
      <c r="J2917" s="1">
        <v>0.2</v>
      </c>
      <c r="K2917" s="1">
        <v>1.764</v>
      </c>
      <c r="L2917" s="12">
        <f>VLOOKUP(train[[#This Row],[Sub-Category]],Análisis_ABC_XYZ[[#Headers],[#Data]],4,FALSE)</f>
        <v>0.4647369236065339</v>
      </c>
    </row>
    <row r="2918" spans="1:12" x14ac:dyDescent="0.35">
      <c r="A2918" s="2">
        <v>42598</v>
      </c>
      <c r="B2918" s="1" t="s">
        <v>52</v>
      </c>
      <c r="C2918" s="1" t="s">
        <v>874</v>
      </c>
      <c r="D2918" s="1" t="s">
        <v>14</v>
      </c>
      <c r="E2918" s="1" t="s">
        <v>29</v>
      </c>
      <c r="F2918" s="18">
        <v>3.762</v>
      </c>
      <c r="G2918" t="s">
        <v>3926</v>
      </c>
      <c r="H2918" s="1">
        <f>IF(COUNTIF(G$2:G2918,G2918)=1,1,0)</f>
        <v>0</v>
      </c>
      <c r="I2918" s="1">
        <v>3</v>
      </c>
      <c r="J2918" s="1">
        <v>0.7</v>
      </c>
      <c r="K2918" s="1">
        <v>-2.758799999999999</v>
      </c>
      <c r="L2918" s="12">
        <f>VLOOKUP(train[[#This Row],[Sub-Category]],Análisis_ABC_XYZ[[#Headers],[#Data]],4,FALSE)</f>
        <v>0.46881743173671325</v>
      </c>
    </row>
    <row r="2919" spans="1:12" x14ac:dyDescent="0.35">
      <c r="A2919" s="2">
        <v>42598</v>
      </c>
      <c r="B2919" s="1" t="s">
        <v>52</v>
      </c>
      <c r="C2919" s="1" t="s">
        <v>156</v>
      </c>
      <c r="D2919" s="1" t="s">
        <v>14</v>
      </c>
      <c r="E2919" s="1" t="s">
        <v>29</v>
      </c>
      <c r="F2919" s="18">
        <v>2.7240000000000006</v>
      </c>
      <c r="G2919" s="1" t="s">
        <v>3926</v>
      </c>
      <c r="H2919" s="1">
        <f>IF(COUNTIF(G$2:G2919,G2919)=1,1,0)</f>
        <v>0</v>
      </c>
      <c r="I2919" s="1">
        <v>2</v>
      </c>
      <c r="J2919" s="1">
        <v>0.7</v>
      </c>
      <c r="K2919" s="1">
        <v>-1.9067999999999996</v>
      </c>
      <c r="L2919" s="12">
        <f>VLOOKUP(train[[#This Row],[Sub-Category]],Análisis_ABC_XYZ[[#Headers],[#Data]],4,FALSE)</f>
        <v>0.46881743173671325</v>
      </c>
    </row>
    <row r="2920" spans="1:12" x14ac:dyDescent="0.35">
      <c r="A2920" s="2">
        <v>42598</v>
      </c>
      <c r="B2920" s="1" t="s">
        <v>104</v>
      </c>
      <c r="C2920" s="1" t="s">
        <v>893</v>
      </c>
      <c r="D2920" s="1" t="s">
        <v>14</v>
      </c>
      <c r="E2920" s="1" t="s">
        <v>24</v>
      </c>
      <c r="F2920" s="18">
        <v>2.3039999999999998</v>
      </c>
      <c r="G2920" s="1" t="s">
        <v>2522</v>
      </c>
      <c r="H2920" s="1">
        <f>IF(COUNTIF(G$2:G2920,G2920)=1,1,0)</f>
        <v>0</v>
      </c>
      <c r="I2920" s="1">
        <v>1</v>
      </c>
      <c r="J2920" s="1">
        <v>0.2</v>
      </c>
      <c r="K2920" s="1">
        <v>0.25919999999999999</v>
      </c>
      <c r="L2920" s="12">
        <f>VLOOKUP(train[[#This Row],[Sub-Category]],Análisis_ABC_XYZ[[#Headers],[#Data]],4,FALSE)</f>
        <v>0.45632477063632687</v>
      </c>
    </row>
    <row r="2921" spans="1:12" x14ac:dyDescent="0.35">
      <c r="A2921" s="2">
        <v>42599</v>
      </c>
      <c r="B2921" s="1" t="s">
        <v>104</v>
      </c>
      <c r="C2921" s="1" t="s">
        <v>616</v>
      </c>
      <c r="D2921" s="1" t="s">
        <v>26</v>
      </c>
      <c r="E2921" s="1" t="s">
        <v>56</v>
      </c>
      <c r="F2921" s="18">
        <v>252.8</v>
      </c>
      <c r="G2921" t="s">
        <v>3842</v>
      </c>
      <c r="H2921" s="1">
        <f>IF(COUNTIF(G$2:G2921,G2921)=1,1,0)</f>
        <v>1</v>
      </c>
      <c r="I2921" s="1">
        <v>4</v>
      </c>
      <c r="J2921" s="1">
        <v>0.2</v>
      </c>
      <c r="K2921" s="1">
        <v>-31.600000000000037</v>
      </c>
      <c r="L2921" s="12">
        <f>VLOOKUP(train[[#This Row],[Sub-Category]],Análisis_ABC_XYZ[[#Headers],[#Data]],4,FALSE)</f>
        <v>0.52062335344040378</v>
      </c>
    </row>
    <row r="2922" spans="1:12" x14ac:dyDescent="0.35">
      <c r="A2922" s="2">
        <v>42599</v>
      </c>
      <c r="B2922" s="1" t="s">
        <v>104</v>
      </c>
      <c r="C2922" s="1" t="s">
        <v>1270</v>
      </c>
      <c r="D2922" s="1" t="s">
        <v>26</v>
      </c>
      <c r="E2922" s="1" t="s">
        <v>56</v>
      </c>
      <c r="F2922" s="18">
        <v>30.080000000000002</v>
      </c>
      <c r="G2922" t="s">
        <v>3842</v>
      </c>
      <c r="H2922" s="1">
        <f>IF(COUNTIF(G$2:G2922,G2922)=1,1,0)</f>
        <v>0</v>
      </c>
      <c r="I2922" s="1">
        <v>2</v>
      </c>
      <c r="J2922" s="1">
        <v>0.2</v>
      </c>
      <c r="K2922" s="1">
        <v>-5.2640000000000002</v>
      </c>
      <c r="L2922" s="12">
        <f>VLOOKUP(train[[#This Row],[Sub-Category]],Análisis_ABC_XYZ[[#Headers],[#Data]],4,FALSE)</f>
        <v>0.52062335344040378</v>
      </c>
    </row>
    <row r="2923" spans="1:12" x14ac:dyDescent="0.35">
      <c r="A2923" s="2">
        <v>42599</v>
      </c>
      <c r="B2923" s="1" t="s">
        <v>370</v>
      </c>
      <c r="C2923" s="1" t="s">
        <v>385</v>
      </c>
      <c r="D2923" s="1" t="s">
        <v>14</v>
      </c>
      <c r="E2923" s="1" t="s">
        <v>29</v>
      </c>
      <c r="F2923" s="18">
        <v>52.199999999999996</v>
      </c>
      <c r="G2923" t="s">
        <v>2535</v>
      </c>
      <c r="H2923" s="1">
        <f>IF(COUNTIF(G$2:G2923,G2923)=1,1,0)</f>
        <v>1</v>
      </c>
      <c r="I2923" s="1">
        <v>9</v>
      </c>
      <c r="J2923" s="1">
        <v>0</v>
      </c>
      <c r="K2923" s="1">
        <v>23.49</v>
      </c>
      <c r="L2923" s="12">
        <f>VLOOKUP(train[[#This Row],[Sub-Category]],Análisis_ABC_XYZ[[#Headers],[#Data]],4,FALSE)</f>
        <v>0.46881743173671325</v>
      </c>
    </row>
    <row r="2924" spans="1:12" x14ac:dyDescent="0.35">
      <c r="A2924" s="2">
        <v>42599</v>
      </c>
      <c r="B2924" s="1" t="s">
        <v>104</v>
      </c>
      <c r="C2924" s="1" t="s">
        <v>345</v>
      </c>
      <c r="D2924" s="1" t="s">
        <v>14</v>
      </c>
      <c r="E2924" s="1" t="s">
        <v>36</v>
      </c>
      <c r="F2924" s="18">
        <v>36.288000000000011</v>
      </c>
      <c r="G2924" t="s">
        <v>3842</v>
      </c>
      <c r="H2924" s="1">
        <f>IF(COUNTIF(G$2:G2924,G2924)=1,1,0)</f>
        <v>0</v>
      </c>
      <c r="I2924" s="1">
        <v>7</v>
      </c>
      <c r="J2924" s="1">
        <v>0.2</v>
      </c>
      <c r="K2924" s="1">
        <v>12.700800000000001</v>
      </c>
      <c r="L2924" s="12">
        <f>VLOOKUP(train[[#This Row],[Sub-Category]],Análisis_ABC_XYZ[[#Headers],[#Data]],4,FALSE)</f>
        <v>0.43613829632717294</v>
      </c>
    </row>
    <row r="2925" spans="1:12" x14ac:dyDescent="0.35">
      <c r="A2925" s="2">
        <v>42599</v>
      </c>
      <c r="B2925" s="1" t="s">
        <v>104</v>
      </c>
      <c r="C2925" s="1" t="s">
        <v>853</v>
      </c>
      <c r="D2925" s="1" t="s">
        <v>14</v>
      </c>
      <c r="E2925" s="1" t="s">
        <v>24</v>
      </c>
      <c r="F2925" s="18">
        <v>10.272000000000002</v>
      </c>
      <c r="G2925" t="s">
        <v>3842</v>
      </c>
      <c r="H2925" s="1">
        <f>IF(COUNTIF(G$2:G2925,G2925)=1,1,0)</f>
        <v>0</v>
      </c>
      <c r="I2925" s="1">
        <v>3</v>
      </c>
      <c r="J2925" s="1">
        <v>0.2</v>
      </c>
      <c r="K2925" s="1">
        <v>1.1555999999999984</v>
      </c>
      <c r="L2925" s="12">
        <f>VLOOKUP(train[[#This Row],[Sub-Category]],Análisis_ABC_XYZ[[#Headers],[#Data]],4,FALSE)</f>
        <v>0.45632477063632687</v>
      </c>
    </row>
    <row r="2926" spans="1:12" x14ac:dyDescent="0.35">
      <c r="A2926" s="2">
        <v>42603</v>
      </c>
      <c r="B2926" s="1" t="s">
        <v>52</v>
      </c>
      <c r="C2926" s="1" t="s">
        <v>1009</v>
      </c>
      <c r="D2926" s="1" t="s">
        <v>14</v>
      </c>
      <c r="E2926" s="1" t="s">
        <v>20</v>
      </c>
      <c r="F2926" s="18">
        <v>663.072</v>
      </c>
      <c r="G2926" t="s">
        <v>4169</v>
      </c>
      <c r="H2926" s="1">
        <f>IF(COUNTIF(G$2:G2926,G2926)=1,1,0)</f>
        <v>1</v>
      </c>
      <c r="I2926" s="1">
        <v>6</v>
      </c>
      <c r="J2926" s="1">
        <v>0.2</v>
      </c>
      <c r="K2926" s="1">
        <v>-165.768</v>
      </c>
      <c r="L2926" s="12">
        <f>VLOOKUP(train[[#This Row],[Sub-Category]],Análisis_ABC_XYZ[[#Headers],[#Data]],4,FALSE)</f>
        <v>0.44610841445725197</v>
      </c>
    </row>
    <row r="2927" spans="1:12" x14ac:dyDescent="0.35">
      <c r="A2927" s="2">
        <v>42603</v>
      </c>
      <c r="B2927" s="1" t="s">
        <v>157</v>
      </c>
      <c r="C2927" s="1" t="s">
        <v>527</v>
      </c>
      <c r="D2927" s="1" t="s">
        <v>8</v>
      </c>
      <c r="E2927" s="1" t="s">
        <v>11</v>
      </c>
      <c r="F2927" s="18">
        <v>598.45799999999997</v>
      </c>
      <c r="G2927" t="s">
        <v>5320</v>
      </c>
      <c r="H2927" s="1">
        <f>IF(COUNTIF(G$2:G2927,G2927)=1,1,0)</f>
        <v>1</v>
      </c>
      <c r="I2927" s="1">
        <v>3</v>
      </c>
      <c r="J2927" s="1">
        <v>0.3</v>
      </c>
      <c r="K2927" s="1">
        <v>-42.746999999999957</v>
      </c>
      <c r="L2927" s="12">
        <f>VLOOKUP(train[[#This Row],[Sub-Category]],Análisis_ABC_XYZ[[#Headers],[#Data]],4,FALSE)</f>
        <v>0.46529189879902266</v>
      </c>
    </row>
    <row r="2928" spans="1:12" x14ac:dyDescent="0.35">
      <c r="A2928" s="2">
        <v>42603</v>
      </c>
      <c r="B2928" s="1" t="s">
        <v>12</v>
      </c>
      <c r="C2928" s="1" t="s">
        <v>1759</v>
      </c>
      <c r="D2928" s="1" t="s">
        <v>8</v>
      </c>
      <c r="E2928" s="1" t="s">
        <v>9</v>
      </c>
      <c r="F2928" s="18">
        <v>586.39800000000002</v>
      </c>
      <c r="G2928" t="s">
        <v>4895</v>
      </c>
      <c r="H2928" s="1">
        <f>IF(COUNTIF(G$2:G2928,G2928)=1,1,0)</f>
        <v>1</v>
      </c>
      <c r="I2928" s="1">
        <v>6</v>
      </c>
      <c r="J2928" s="1">
        <v>0.15</v>
      </c>
      <c r="K2928" s="1">
        <v>34.493999999999971</v>
      </c>
      <c r="L2928" s="12">
        <f>VLOOKUP(train[[#This Row],[Sub-Category]],Análisis_ABC_XYZ[[#Headers],[#Data]],4,FALSE)</f>
        <v>0.5176847302647779</v>
      </c>
    </row>
    <row r="2929" spans="1:12" x14ac:dyDescent="0.35">
      <c r="A2929" s="2">
        <v>42603</v>
      </c>
      <c r="B2929" s="1" t="s">
        <v>12</v>
      </c>
      <c r="C2929" s="1" t="s">
        <v>693</v>
      </c>
      <c r="D2929" s="1" t="s">
        <v>8</v>
      </c>
      <c r="E2929" s="1" t="s">
        <v>11</v>
      </c>
      <c r="F2929" s="18">
        <v>544.00800000000004</v>
      </c>
      <c r="G2929" t="s">
        <v>2456</v>
      </c>
      <c r="H2929" s="1">
        <f>IF(COUNTIF(G$2:G2929,G2929)=1,1,0)</f>
        <v>1</v>
      </c>
      <c r="I2929" s="1">
        <v>3</v>
      </c>
      <c r="J2929" s="1">
        <v>0.2</v>
      </c>
      <c r="K2929" s="1">
        <v>40.800600000000003</v>
      </c>
      <c r="L2929" s="12">
        <f>VLOOKUP(train[[#This Row],[Sub-Category]],Análisis_ABC_XYZ[[#Headers],[#Data]],4,FALSE)</f>
        <v>0.46529189879902266</v>
      </c>
    </row>
    <row r="2930" spans="1:12" x14ac:dyDescent="0.35">
      <c r="A2930" s="2">
        <v>42603</v>
      </c>
      <c r="B2930" s="1" t="s">
        <v>52</v>
      </c>
      <c r="C2930" s="1" t="s">
        <v>290</v>
      </c>
      <c r="D2930" s="1" t="s">
        <v>26</v>
      </c>
      <c r="E2930" s="1" t="s">
        <v>56</v>
      </c>
      <c r="F2930" s="18">
        <v>21.728000000000002</v>
      </c>
      <c r="G2930" t="s">
        <v>4169</v>
      </c>
      <c r="H2930" s="1">
        <f>IF(COUNTIF(G$2:G2930,G2930)=1,1,0)</f>
        <v>0</v>
      </c>
      <c r="I2930" s="1">
        <v>4</v>
      </c>
      <c r="J2930" s="1">
        <v>0.2</v>
      </c>
      <c r="K2930" s="1">
        <v>3.8024000000000004</v>
      </c>
      <c r="L2930" s="12">
        <f>VLOOKUP(train[[#This Row],[Sub-Category]],Análisis_ABC_XYZ[[#Headers],[#Data]],4,FALSE)</f>
        <v>0.52062335344040378</v>
      </c>
    </row>
    <row r="2931" spans="1:12" x14ac:dyDescent="0.35">
      <c r="A2931" s="2">
        <v>42603</v>
      </c>
      <c r="B2931" s="1" t="s">
        <v>52</v>
      </c>
      <c r="C2931" s="1" t="s">
        <v>963</v>
      </c>
      <c r="D2931" s="1" t="s">
        <v>14</v>
      </c>
      <c r="E2931" s="1" t="s">
        <v>29</v>
      </c>
      <c r="F2931" s="18">
        <v>99.588000000000008</v>
      </c>
      <c r="G2931" t="s">
        <v>4169</v>
      </c>
      <c r="H2931" s="1">
        <f>IF(COUNTIF(G$2:G2931,G2931)=1,1,0)</f>
        <v>0</v>
      </c>
      <c r="I2931" s="1">
        <v>2</v>
      </c>
      <c r="J2931" s="1">
        <v>0.7</v>
      </c>
      <c r="K2931" s="1">
        <v>-82.989999999999981</v>
      </c>
      <c r="L2931" s="12">
        <f>VLOOKUP(train[[#This Row],[Sub-Category]],Análisis_ABC_XYZ[[#Headers],[#Data]],4,FALSE)</f>
        <v>0.46881743173671325</v>
      </c>
    </row>
    <row r="2932" spans="1:12" x14ac:dyDescent="0.35">
      <c r="A2932" s="2">
        <v>42603</v>
      </c>
      <c r="B2932" s="1" t="s">
        <v>12</v>
      </c>
      <c r="C2932" s="1" t="s">
        <v>523</v>
      </c>
      <c r="D2932" s="1" t="s">
        <v>14</v>
      </c>
      <c r="E2932" s="1" t="s">
        <v>20</v>
      </c>
      <c r="F2932" s="18">
        <v>80.98</v>
      </c>
      <c r="G2932" t="s">
        <v>4895</v>
      </c>
      <c r="H2932" s="1">
        <f>IF(COUNTIF(G$2:G2932,G2932)=1,1,0)</f>
        <v>0</v>
      </c>
      <c r="I2932" s="1">
        <v>1</v>
      </c>
      <c r="J2932" s="1">
        <v>0</v>
      </c>
      <c r="K2932" s="1">
        <v>3.2391999999999967</v>
      </c>
      <c r="L2932" s="12">
        <f>VLOOKUP(train[[#This Row],[Sub-Category]],Análisis_ABC_XYZ[[#Headers],[#Data]],4,FALSE)</f>
        <v>0.44610841445725197</v>
      </c>
    </row>
    <row r="2933" spans="1:12" x14ac:dyDescent="0.35">
      <c r="A2933" s="2">
        <v>42603</v>
      </c>
      <c r="B2933" s="1" t="s">
        <v>12</v>
      </c>
      <c r="C2933" s="1" t="s">
        <v>429</v>
      </c>
      <c r="D2933" s="1" t="s">
        <v>14</v>
      </c>
      <c r="E2933" s="1" t="s">
        <v>36</v>
      </c>
      <c r="F2933" s="18">
        <v>59.94</v>
      </c>
      <c r="G2933" t="s">
        <v>2456</v>
      </c>
      <c r="H2933" s="1">
        <f>IF(COUNTIF(G$2:G2933,G2933)=1,1,0)</f>
        <v>0</v>
      </c>
      <c r="I2933" s="1">
        <v>3</v>
      </c>
      <c r="J2933" s="1">
        <v>0</v>
      </c>
      <c r="K2933" s="1">
        <v>28.171799999999998</v>
      </c>
      <c r="L2933" s="12">
        <f>VLOOKUP(train[[#This Row],[Sub-Category]],Análisis_ABC_XYZ[[#Headers],[#Data]],4,FALSE)</f>
        <v>0.43613829632717294</v>
      </c>
    </row>
    <row r="2934" spans="1:12" x14ac:dyDescent="0.35">
      <c r="A2934" s="2">
        <v>42603</v>
      </c>
      <c r="B2934" s="1" t="s">
        <v>52</v>
      </c>
      <c r="C2934" s="1" t="s">
        <v>825</v>
      </c>
      <c r="D2934" s="1" t="s">
        <v>14</v>
      </c>
      <c r="E2934" s="1" t="s">
        <v>36</v>
      </c>
      <c r="F2934" s="18">
        <v>49.568000000000005</v>
      </c>
      <c r="G2934" t="s">
        <v>4169</v>
      </c>
      <c r="H2934" s="1">
        <f>IF(COUNTIF(G$2:G2934,G2934)=1,1,0)</f>
        <v>0</v>
      </c>
      <c r="I2934" s="1">
        <v>2</v>
      </c>
      <c r="J2934" s="1">
        <v>0.2</v>
      </c>
      <c r="K2934" s="1">
        <v>15.489999999999997</v>
      </c>
      <c r="L2934" s="12">
        <f>VLOOKUP(train[[#This Row],[Sub-Category]],Análisis_ABC_XYZ[[#Headers],[#Data]],4,FALSE)</f>
        <v>0.43613829632717294</v>
      </c>
    </row>
    <row r="2935" spans="1:12" x14ac:dyDescent="0.35">
      <c r="A2935" s="2">
        <v>42603</v>
      </c>
      <c r="B2935" s="1" t="s">
        <v>6</v>
      </c>
      <c r="C2935" s="1" t="s">
        <v>122</v>
      </c>
      <c r="D2935" s="1" t="s">
        <v>14</v>
      </c>
      <c r="E2935" s="1" t="s">
        <v>24</v>
      </c>
      <c r="F2935" s="18">
        <v>35.76</v>
      </c>
      <c r="G2935" t="s">
        <v>3501</v>
      </c>
      <c r="H2935" s="1">
        <f>IF(COUNTIF(G$2:G2935,G2935)=1,1,0)</f>
        <v>1</v>
      </c>
      <c r="I2935" s="1">
        <v>12</v>
      </c>
      <c r="J2935" s="1">
        <v>0</v>
      </c>
      <c r="K2935" s="1">
        <v>10.0128</v>
      </c>
      <c r="L2935" s="12">
        <f>VLOOKUP(train[[#This Row],[Sub-Category]],Análisis_ABC_XYZ[[#Headers],[#Data]],4,FALSE)</f>
        <v>0.45632477063632687</v>
      </c>
    </row>
    <row r="2936" spans="1:12" x14ac:dyDescent="0.35">
      <c r="A2936" s="2">
        <v>42603</v>
      </c>
      <c r="B2936" s="1" t="s">
        <v>157</v>
      </c>
      <c r="C2936" s="1" t="s">
        <v>1597</v>
      </c>
      <c r="D2936" s="1" t="s">
        <v>8</v>
      </c>
      <c r="E2936" s="1" t="s">
        <v>22</v>
      </c>
      <c r="F2936" s="18">
        <v>25.983999999999998</v>
      </c>
      <c r="G2936" t="s">
        <v>5320</v>
      </c>
      <c r="H2936" s="1">
        <f>IF(COUNTIF(G$2:G2936,G2936)=1,1,0)</f>
        <v>0</v>
      </c>
      <c r="I2936" s="1">
        <v>1</v>
      </c>
      <c r="J2936" s="1">
        <v>0.2</v>
      </c>
      <c r="K2936" s="1">
        <v>-3.8976000000000015</v>
      </c>
      <c r="L2936" s="12">
        <f>VLOOKUP(train[[#This Row],[Sub-Category]],Análisis_ABC_XYZ[[#Headers],[#Data]],4,FALSE)</f>
        <v>0.4595170286641902</v>
      </c>
    </row>
    <row r="2937" spans="1:12" x14ac:dyDescent="0.35">
      <c r="A2937" s="2">
        <v>42603</v>
      </c>
      <c r="B2937" s="1" t="s">
        <v>12</v>
      </c>
      <c r="C2937" s="1" t="s">
        <v>419</v>
      </c>
      <c r="D2937" s="1" t="s">
        <v>14</v>
      </c>
      <c r="E2937" s="1" t="s">
        <v>36</v>
      </c>
      <c r="F2937" s="18">
        <v>23.92</v>
      </c>
      <c r="G2937" t="s">
        <v>2456</v>
      </c>
      <c r="H2937" s="1">
        <f>IF(COUNTIF(G$2:G2937,G2937)=1,1,0)</f>
        <v>0</v>
      </c>
      <c r="I2937" s="1">
        <v>4</v>
      </c>
      <c r="J2937" s="1">
        <v>0</v>
      </c>
      <c r="K2937" s="1">
        <v>11.720800000000001</v>
      </c>
      <c r="L2937" s="12">
        <f>VLOOKUP(train[[#This Row],[Sub-Category]],Análisis_ABC_XYZ[[#Headers],[#Data]],4,FALSE)</f>
        <v>0.43613829632717294</v>
      </c>
    </row>
    <row r="2938" spans="1:12" x14ac:dyDescent="0.35">
      <c r="A2938" s="2">
        <v>42603</v>
      </c>
      <c r="B2938" s="1" t="s">
        <v>6</v>
      </c>
      <c r="C2938" s="1" t="s">
        <v>297</v>
      </c>
      <c r="D2938" s="1" t="s">
        <v>14</v>
      </c>
      <c r="E2938" s="1" t="s">
        <v>24</v>
      </c>
      <c r="F2938" s="18">
        <v>17.52</v>
      </c>
      <c r="G2938" t="s">
        <v>3501</v>
      </c>
      <c r="H2938" s="1">
        <f>IF(COUNTIF(G$2:G2938,G2938)=1,1,0)</f>
        <v>0</v>
      </c>
      <c r="I2938" s="1">
        <v>3</v>
      </c>
      <c r="J2938" s="1">
        <v>0</v>
      </c>
      <c r="K2938" s="1">
        <v>8.2343999999999991</v>
      </c>
      <c r="L2938" s="12">
        <f>VLOOKUP(train[[#This Row],[Sub-Category]],Análisis_ABC_XYZ[[#Headers],[#Data]],4,FALSE)</f>
        <v>0.45632477063632687</v>
      </c>
    </row>
    <row r="2939" spans="1:12" x14ac:dyDescent="0.35">
      <c r="A2939" s="2">
        <v>42603</v>
      </c>
      <c r="B2939" s="1" t="s">
        <v>157</v>
      </c>
      <c r="C2939" s="1" t="s">
        <v>472</v>
      </c>
      <c r="D2939" s="1" t="s">
        <v>14</v>
      </c>
      <c r="E2939" s="1" t="s">
        <v>29</v>
      </c>
      <c r="F2939" s="18">
        <v>12.828000000000001</v>
      </c>
      <c r="G2939" t="s">
        <v>5320</v>
      </c>
      <c r="H2939" s="1">
        <f>IF(COUNTIF(G$2:G2939,G2939)=1,1,0)</f>
        <v>0</v>
      </c>
      <c r="I2939" s="1">
        <v>2</v>
      </c>
      <c r="J2939" s="1">
        <v>0.7</v>
      </c>
      <c r="K2939" s="1">
        <v>-8.9795999999999978</v>
      </c>
      <c r="L2939" s="12">
        <f>VLOOKUP(train[[#This Row],[Sub-Category]],Análisis_ABC_XYZ[[#Headers],[#Data]],4,FALSE)</f>
        <v>0.46881743173671325</v>
      </c>
    </row>
    <row r="2940" spans="1:12" x14ac:dyDescent="0.35">
      <c r="A2940" s="2">
        <v>42603</v>
      </c>
      <c r="B2940" s="1" t="s">
        <v>12</v>
      </c>
      <c r="C2940" s="1" t="s">
        <v>694</v>
      </c>
      <c r="D2940" s="1" t="s">
        <v>14</v>
      </c>
      <c r="E2940" s="1" t="s">
        <v>36</v>
      </c>
      <c r="F2940" s="18">
        <v>4.28</v>
      </c>
      <c r="G2940" t="s">
        <v>2456</v>
      </c>
      <c r="H2940" s="1">
        <f>IF(COUNTIF(G$2:G2940,G2940)=1,1,0)</f>
        <v>0</v>
      </c>
      <c r="I2940" s="1">
        <v>1</v>
      </c>
      <c r="J2940" s="1">
        <v>0</v>
      </c>
      <c r="K2940" s="1">
        <v>1.9259999999999997</v>
      </c>
      <c r="L2940" s="12">
        <f>VLOOKUP(train[[#This Row],[Sub-Category]],Análisis_ABC_XYZ[[#Headers],[#Data]],4,FALSE)</f>
        <v>0.43613829632717294</v>
      </c>
    </row>
    <row r="2941" spans="1:12" x14ac:dyDescent="0.35">
      <c r="A2941" s="2">
        <v>42603</v>
      </c>
      <c r="B2941" s="1" t="s">
        <v>52</v>
      </c>
      <c r="C2941" s="1" t="s">
        <v>546</v>
      </c>
      <c r="D2941" s="1" t="s">
        <v>14</v>
      </c>
      <c r="E2941" s="1" t="s">
        <v>182</v>
      </c>
      <c r="F2941" s="18">
        <v>3.4880000000000004</v>
      </c>
      <c r="G2941" t="s">
        <v>4169</v>
      </c>
      <c r="H2941" s="1">
        <f>IF(COUNTIF(G$2:G2941,G2941)=1,1,0)</f>
        <v>0</v>
      </c>
      <c r="I2941" s="1">
        <v>2</v>
      </c>
      <c r="J2941" s="1">
        <v>0.2</v>
      </c>
      <c r="K2941" s="1">
        <v>-0.69760000000000066</v>
      </c>
      <c r="L2941" s="12">
        <f>VLOOKUP(train[[#This Row],[Sub-Category]],Análisis_ABC_XYZ[[#Headers],[#Data]],4,FALSE)</f>
        <v>0.53938093436526824</v>
      </c>
    </row>
    <row r="2942" spans="1:12" x14ac:dyDescent="0.35">
      <c r="A2942" s="2">
        <v>42604</v>
      </c>
      <c r="B2942" s="1" t="s">
        <v>89</v>
      </c>
      <c r="C2942" s="1" t="s">
        <v>931</v>
      </c>
      <c r="D2942" s="1" t="s">
        <v>14</v>
      </c>
      <c r="E2942" s="1" t="s">
        <v>29</v>
      </c>
      <c r="F2942" s="18">
        <v>50.112000000000002</v>
      </c>
      <c r="G2942" t="s">
        <v>6126</v>
      </c>
      <c r="H2942" s="1">
        <f>IF(COUNTIF(G$2:G2942,G2942)=1,1,0)</f>
        <v>1</v>
      </c>
      <c r="I2942" s="1">
        <v>6</v>
      </c>
      <c r="J2942" s="1">
        <v>0.2</v>
      </c>
      <c r="K2942" s="1">
        <v>16.2864</v>
      </c>
      <c r="L2942" s="12">
        <f>VLOOKUP(train[[#This Row],[Sub-Category]],Análisis_ABC_XYZ[[#Headers],[#Data]],4,FALSE)</f>
        <v>0.46881743173671325</v>
      </c>
    </row>
    <row r="2943" spans="1:12" x14ac:dyDescent="0.35">
      <c r="A2943" s="2">
        <v>42604</v>
      </c>
      <c r="B2943" s="1" t="s">
        <v>89</v>
      </c>
      <c r="C2943" s="1" t="s">
        <v>151</v>
      </c>
      <c r="D2943" s="1" t="s">
        <v>14</v>
      </c>
      <c r="E2943" s="1" t="s">
        <v>24</v>
      </c>
      <c r="F2943" s="18">
        <v>16.52</v>
      </c>
      <c r="G2943" t="s">
        <v>3425</v>
      </c>
      <c r="H2943" s="1">
        <f>IF(COUNTIF(G$2:G2943,G2943)=1,1,0)</f>
        <v>1</v>
      </c>
      <c r="I2943" s="1">
        <v>4</v>
      </c>
      <c r="J2943" s="1">
        <v>0</v>
      </c>
      <c r="K2943" s="1">
        <v>7.5991999999999997</v>
      </c>
      <c r="L2943" s="12">
        <f>VLOOKUP(train[[#This Row],[Sub-Category]],Análisis_ABC_XYZ[[#Headers],[#Data]],4,FALSE)</f>
        <v>0.45632477063632687</v>
      </c>
    </row>
    <row r="2944" spans="1:12" x14ac:dyDescent="0.35">
      <c r="A2944" s="2">
        <v>42605</v>
      </c>
      <c r="B2944" s="1" t="s">
        <v>379</v>
      </c>
      <c r="C2944" s="1" t="s">
        <v>1174</v>
      </c>
      <c r="D2944" s="1" t="s">
        <v>14</v>
      </c>
      <c r="E2944" s="1" t="s">
        <v>31</v>
      </c>
      <c r="F2944" s="18">
        <v>542.93999999999994</v>
      </c>
      <c r="G2944" t="s">
        <v>2191</v>
      </c>
      <c r="H2944" s="1">
        <f>IF(COUNTIF(G$2:G2944,G2944)=1,1,0)</f>
        <v>1</v>
      </c>
      <c r="I2944" s="1">
        <v>3</v>
      </c>
      <c r="J2944" s="1">
        <v>0</v>
      </c>
      <c r="K2944" s="1">
        <v>152.02319999999997</v>
      </c>
      <c r="L2944" s="12">
        <f>VLOOKUP(train[[#This Row],[Sub-Category]],Análisis_ABC_XYZ[[#Headers],[#Data]],4,FALSE)</f>
        <v>0.49507917887403441</v>
      </c>
    </row>
    <row r="2945" spans="1:12" x14ac:dyDescent="0.35">
      <c r="A2945" s="2">
        <v>42605</v>
      </c>
      <c r="B2945" s="1" t="s">
        <v>379</v>
      </c>
      <c r="C2945" s="1" t="s">
        <v>1197</v>
      </c>
      <c r="D2945" s="1" t="s">
        <v>26</v>
      </c>
      <c r="E2945" s="1" t="s">
        <v>56</v>
      </c>
      <c r="F2945" s="18">
        <v>251.91</v>
      </c>
      <c r="G2945" t="s">
        <v>2191</v>
      </c>
      <c r="H2945" s="1">
        <f>IF(COUNTIF(G$2:G2945,G2945)=1,1,0)</f>
        <v>0</v>
      </c>
      <c r="I2945" s="1">
        <v>9</v>
      </c>
      <c r="J2945" s="1">
        <v>0</v>
      </c>
      <c r="K2945" s="1">
        <v>47.862899999999982</v>
      </c>
      <c r="L2945" s="12">
        <f>VLOOKUP(train[[#This Row],[Sub-Category]],Análisis_ABC_XYZ[[#Headers],[#Data]],4,FALSE)</f>
        <v>0.52062335344040378</v>
      </c>
    </row>
    <row r="2946" spans="1:12" x14ac:dyDescent="0.35">
      <c r="A2946" s="2">
        <v>42605</v>
      </c>
      <c r="B2946" s="1" t="s">
        <v>379</v>
      </c>
      <c r="C2946" s="1" t="s">
        <v>1484</v>
      </c>
      <c r="D2946" s="1" t="s">
        <v>14</v>
      </c>
      <c r="E2946" s="1" t="s">
        <v>36</v>
      </c>
      <c r="F2946" s="18">
        <v>193.79999999999998</v>
      </c>
      <c r="G2946" t="s">
        <v>2191</v>
      </c>
      <c r="H2946" s="1">
        <f>IF(COUNTIF(G$2:G2946,G2946)=1,1,0)</f>
        <v>0</v>
      </c>
      <c r="I2946" s="1">
        <v>5</v>
      </c>
      <c r="J2946" s="1">
        <v>0</v>
      </c>
      <c r="K2946" s="1">
        <v>94.962000000000003</v>
      </c>
      <c r="L2946" s="12">
        <f>VLOOKUP(train[[#This Row],[Sub-Category]],Análisis_ABC_XYZ[[#Headers],[#Data]],4,FALSE)</f>
        <v>0.43613829632717294</v>
      </c>
    </row>
    <row r="2947" spans="1:12" x14ac:dyDescent="0.35">
      <c r="A2947" s="2">
        <v>42605</v>
      </c>
      <c r="B2947" s="1" t="s">
        <v>379</v>
      </c>
      <c r="C2947" s="1" t="s">
        <v>1691</v>
      </c>
      <c r="D2947" s="1" t="s">
        <v>14</v>
      </c>
      <c r="E2947" s="1" t="s">
        <v>36</v>
      </c>
      <c r="F2947" s="18">
        <v>97.88</v>
      </c>
      <c r="G2947" t="s">
        <v>2191</v>
      </c>
      <c r="H2947" s="1">
        <f>IF(COUNTIF(G$2:G2947,G2947)=1,1,0)</f>
        <v>0</v>
      </c>
      <c r="I2947" s="1">
        <v>2</v>
      </c>
      <c r="J2947" s="1">
        <v>0</v>
      </c>
      <c r="K2947" s="1">
        <v>48.94</v>
      </c>
      <c r="L2947" s="12">
        <f>VLOOKUP(train[[#This Row],[Sub-Category]],Análisis_ABC_XYZ[[#Headers],[#Data]],4,FALSE)</f>
        <v>0.43613829632717294</v>
      </c>
    </row>
    <row r="2948" spans="1:12" x14ac:dyDescent="0.35">
      <c r="A2948" s="2">
        <v>42605</v>
      </c>
      <c r="B2948" s="1" t="s">
        <v>72</v>
      </c>
      <c r="C2948" s="1" t="s">
        <v>622</v>
      </c>
      <c r="D2948" s="1" t="s">
        <v>14</v>
      </c>
      <c r="E2948" s="1" t="s">
        <v>182</v>
      </c>
      <c r="F2948" s="18">
        <v>31.680000000000003</v>
      </c>
      <c r="G2948" t="s">
        <v>4086</v>
      </c>
      <c r="H2948" s="1">
        <f>IF(COUNTIF(G$2:G2948,G2948)=1,1,0)</f>
        <v>1</v>
      </c>
      <c r="I2948" s="1">
        <v>4</v>
      </c>
      <c r="J2948" s="1">
        <v>0.2</v>
      </c>
      <c r="K2948" s="1">
        <v>2.7719999999999994</v>
      </c>
      <c r="L2948" s="12">
        <f>VLOOKUP(train[[#This Row],[Sub-Category]],Análisis_ABC_XYZ[[#Headers],[#Data]],4,FALSE)</f>
        <v>0.53938093436526824</v>
      </c>
    </row>
    <row r="2949" spans="1:12" x14ac:dyDescent="0.35">
      <c r="A2949" s="2">
        <v>42605</v>
      </c>
      <c r="B2949" s="1" t="s">
        <v>379</v>
      </c>
      <c r="C2949" s="1" t="s">
        <v>51</v>
      </c>
      <c r="D2949" s="1" t="s">
        <v>14</v>
      </c>
      <c r="E2949" s="1" t="s">
        <v>31</v>
      </c>
      <c r="F2949" s="18">
        <v>25.86</v>
      </c>
      <c r="G2949" t="s">
        <v>2191</v>
      </c>
      <c r="H2949" s="1">
        <f>IF(COUNTIF(G$2:G2949,G2949)=1,1,0)</f>
        <v>0</v>
      </c>
      <c r="I2949" s="1">
        <v>3</v>
      </c>
      <c r="J2949" s="1">
        <v>0</v>
      </c>
      <c r="K2949" s="1">
        <v>6.7236000000000002</v>
      </c>
      <c r="L2949" s="12">
        <f>VLOOKUP(train[[#This Row],[Sub-Category]],Análisis_ABC_XYZ[[#Headers],[#Data]],4,FALSE)</f>
        <v>0.49507917887403441</v>
      </c>
    </row>
    <row r="2950" spans="1:12" x14ac:dyDescent="0.35">
      <c r="A2950" s="2">
        <v>42605</v>
      </c>
      <c r="B2950" s="1" t="s">
        <v>379</v>
      </c>
      <c r="C2950" s="1" t="s">
        <v>1184</v>
      </c>
      <c r="D2950" s="1" t="s">
        <v>14</v>
      </c>
      <c r="E2950" s="1" t="s">
        <v>36</v>
      </c>
      <c r="F2950" s="18">
        <v>21.400000000000002</v>
      </c>
      <c r="G2950" t="s">
        <v>2191</v>
      </c>
      <c r="H2950" s="1">
        <f>IF(COUNTIF(G$2:G2950,G2950)=1,1,0)</f>
        <v>0</v>
      </c>
      <c r="I2950" s="1">
        <v>5</v>
      </c>
      <c r="J2950" s="1">
        <v>0</v>
      </c>
      <c r="K2950" s="1">
        <v>9.629999999999999</v>
      </c>
      <c r="L2950" s="12">
        <f>VLOOKUP(train[[#This Row],[Sub-Category]],Análisis_ABC_XYZ[[#Headers],[#Data]],4,FALSE)</f>
        <v>0.43613829632717294</v>
      </c>
    </row>
    <row r="2951" spans="1:12" x14ac:dyDescent="0.35">
      <c r="A2951" s="2">
        <v>42605</v>
      </c>
      <c r="B2951" s="1" t="s">
        <v>72</v>
      </c>
      <c r="C2951" s="1" t="s">
        <v>1081</v>
      </c>
      <c r="D2951" s="1" t="s">
        <v>14</v>
      </c>
      <c r="E2951" s="1" t="s">
        <v>91</v>
      </c>
      <c r="F2951" s="18">
        <v>12.032</v>
      </c>
      <c r="G2951" t="s">
        <v>4086</v>
      </c>
      <c r="H2951" s="1">
        <f>IF(COUNTIF(G$2:G2951,G2951)=1,1,0)</f>
        <v>0</v>
      </c>
      <c r="I2951" s="1">
        <v>8</v>
      </c>
      <c r="J2951" s="1">
        <v>0.2</v>
      </c>
      <c r="K2951" s="1">
        <v>2.2559999999999993</v>
      </c>
      <c r="L2951" s="12">
        <f>VLOOKUP(train[[#This Row],[Sub-Category]],Análisis_ABC_XYZ[[#Headers],[#Data]],4,FALSE)</f>
        <v>0.51168203684699509</v>
      </c>
    </row>
    <row r="2952" spans="1:12" x14ac:dyDescent="0.35">
      <c r="A2952" s="2">
        <v>42605</v>
      </c>
      <c r="B2952" s="1" t="s">
        <v>72</v>
      </c>
      <c r="C2952" s="1" t="s">
        <v>1213</v>
      </c>
      <c r="D2952" s="1" t="s">
        <v>14</v>
      </c>
      <c r="E2952" s="1" t="s">
        <v>36</v>
      </c>
      <c r="F2952" s="18">
        <v>10.368000000000002</v>
      </c>
      <c r="G2952" t="s">
        <v>4086</v>
      </c>
      <c r="H2952" s="1">
        <f>IF(COUNTIF(G$2:G2952,G2952)=1,1,0)</f>
        <v>0</v>
      </c>
      <c r="I2952" s="1">
        <v>2</v>
      </c>
      <c r="J2952" s="1">
        <v>0.2</v>
      </c>
      <c r="K2952" s="1">
        <v>3.6288</v>
      </c>
      <c r="L2952" s="12">
        <f>VLOOKUP(train[[#This Row],[Sub-Category]],Análisis_ABC_XYZ[[#Headers],[#Data]],4,FALSE)</f>
        <v>0.43613829632717294</v>
      </c>
    </row>
    <row r="2953" spans="1:12" x14ac:dyDescent="0.35">
      <c r="A2953" s="2">
        <v>42605</v>
      </c>
      <c r="B2953" s="1" t="s">
        <v>379</v>
      </c>
      <c r="C2953" s="1" t="s">
        <v>1254</v>
      </c>
      <c r="D2953" s="1" t="s">
        <v>14</v>
      </c>
      <c r="E2953" s="1" t="s">
        <v>15</v>
      </c>
      <c r="F2953" s="18">
        <v>8.64</v>
      </c>
      <c r="G2953" t="s">
        <v>2191</v>
      </c>
      <c r="H2953" s="1">
        <f>IF(COUNTIF(G$2:G2953,G2953)=1,1,0)</f>
        <v>0</v>
      </c>
      <c r="I2953" s="1">
        <v>3</v>
      </c>
      <c r="J2953" s="1">
        <v>0</v>
      </c>
      <c r="K2953" s="1">
        <v>4.2336</v>
      </c>
      <c r="L2953" s="12">
        <f>VLOOKUP(train[[#This Row],[Sub-Category]],Análisis_ABC_XYZ[[#Headers],[#Data]],4,FALSE)</f>
        <v>0.4647369236065339</v>
      </c>
    </row>
    <row r="2954" spans="1:12" x14ac:dyDescent="0.35">
      <c r="A2954" s="2">
        <v>42605</v>
      </c>
      <c r="B2954" s="1" t="s">
        <v>72</v>
      </c>
      <c r="C2954" s="1" t="s">
        <v>395</v>
      </c>
      <c r="D2954" s="1" t="s">
        <v>14</v>
      </c>
      <c r="E2954" s="1" t="s">
        <v>31</v>
      </c>
      <c r="F2954" s="18">
        <v>5.7679999999999989</v>
      </c>
      <c r="G2954" t="s">
        <v>4086</v>
      </c>
      <c r="H2954" s="1">
        <f>IF(COUNTIF(G$2:G2954,G2954)=1,1,0)</f>
        <v>0</v>
      </c>
      <c r="I2954" s="1">
        <v>2</v>
      </c>
      <c r="J2954" s="1">
        <v>0.8</v>
      </c>
      <c r="K2954" s="1">
        <v>-13.554800000000004</v>
      </c>
      <c r="L2954" s="12">
        <f>VLOOKUP(train[[#This Row],[Sub-Category]],Análisis_ABC_XYZ[[#Headers],[#Data]],4,FALSE)</f>
        <v>0.49507917887403441</v>
      </c>
    </row>
    <row r="2955" spans="1:12" x14ac:dyDescent="0.35">
      <c r="A2955" s="2">
        <v>42606</v>
      </c>
      <c r="B2955" s="1" t="s">
        <v>6</v>
      </c>
      <c r="C2955" s="1" t="s">
        <v>256</v>
      </c>
      <c r="D2955" s="1" t="s">
        <v>26</v>
      </c>
      <c r="E2955" s="1" t="s">
        <v>208</v>
      </c>
      <c r="F2955" s="18">
        <v>3080</v>
      </c>
      <c r="G2955" t="s">
        <v>4050</v>
      </c>
      <c r="H2955" s="1">
        <f>IF(COUNTIF(G$2:G2955,G2955)=1,1,0)</f>
        <v>1</v>
      </c>
      <c r="I2955" s="1">
        <v>7</v>
      </c>
      <c r="J2955" s="1">
        <v>0</v>
      </c>
      <c r="K2955" s="1">
        <v>1416.7999999999997</v>
      </c>
      <c r="L2955" s="12">
        <f>VLOOKUP(train[[#This Row],[Sub-Category]],Análisis_ABC_XYZ[[#Headers],[#Data]],4,FALSE)</f>
        <v>0.5183572270896134</v>
      </c>
    </row>
    <row r="2956" spans="1:12" x14ac:dyDescent="0.35">
      <c r="A2956" s="2">
        <v>42606</v>
      </c>
      <c r="B2956" s="1" t="s">
        <v>39</v>
      </c>
      <c r="C2956" s="1" t="s">
        <v>582</v>
      </c>
      <c r="D2956" s="1" t="s">
        <v>14</v>
      </c>
      <c r="E2956" s="1" t="s">
        <v>20</v>
      </c>
      <c r="F2956" s="18">
        <v>999.43200000000002</v>
      </c>
      <c r="G2956" t="s">
        <v>3925</v>
      </c>
      <c r="H2956" s="1">
        <f>IF(COUNTIF(G$2:G2956,G2956)=1,1,0)</f>
        <v>1</v>
      </c>
      <c r="I2956" s="1">
        <v>7</v>
      </c>
      <c r="J2956" s="1">
        <v>0.2</v>
      </c>
      <c r="K2956" s="1">
        <v>124.92899999999986</v>
      </c>
      <c r="L2956" s="12">
        <f>VLOOKUP(train[[#This Row],[Sub-Category]],Análisis_ABC_XYZ[[#Headers],[#Data]],4,FALSE)</f>
        <v>0.44610841445725197</v>
      </c>
    </row>
    <row r="2957" spans="1:12" x14ac:dyDescent="0.35">
      <c r="A2957" s="2">
        <v>42606</v>
      </c>
      <c r="B2957" s="1" t="s">
        <v>39</v>
      </c>
      <c r="C2957" s="1" t="s">
        <v>162</v>
      </c>
      <c r="D2957" s="1" t="s">
        <v>8</v>
      </c>
      <c r="E2957" s="1" t="s">
        <v>18</v>
      </c>
      <c r="F2957" s="18">
        <v>918.78499999999985</v>
      </c>
      <c r="G2957" t="s">
        <v>3925</v>
      </c>
      <c r="H2957" s="1">
        <f>IF(COUNTIF(G$2:G2957,G2957)=1,1,0)</f>
        <v>0</v>
      </c>
      <c r="I2957" s="1">
        <v>5</v>
      </c>
      <c r="J2957" s="1">
        <v>0.3</v>
      </c>
      <c r="K2957" s="1">
        <v>-118.12950000000006</v>
      </c>
      <c r="L2957" s="12">
        <f>VLOOKUP(train[[#This Row],[Sub-Category]],Análisis_ABC_XYZ[[#Headers],[#Data]],4,FALSE)</f>
        <v>0.55975208308209756</v>
      </c>
    </row>
    <row r="2958" spans="1:12" x14ac:dyDescent="0.35">
      <c r="A2958" s="2">
        <v>42606</v>
      </c>
      <c r="B2958" s="1" t="s">
        <v>39</v>
      </c>
      <c r="C2958" s="1" t="s">
        <v>621</v>
      </c>
      <c r="D2958" s="1" t="s">
        <v>14</v>
      </c>
      <c r="E2958" s="1" t="s">
        <v>20</v>
      </c>
      <c r="F2958" s="18">
        <v>724.08</v>
      </c>
      <c r="G2958" t="s">
        <v>3925</v>
      </c>
      <c r="H2958" s="1">
        <f>IF(COUNTIF(G$2:G2958,G2958)=1,1,0)</f>
        <v>0</v>
      </c>
      <c r="I2958" s="1">
        <v>14</v>
      </c>
      <c r="J2958" s="1">
        <v>0.2</v>
      </c>
      <c r="K2958" s="1">
        <v>-135.7650000000001</v>
      </c>
      <c r="L2958" s="12">
        <f>VLOOKUP(train[[#This Row],[Sub-Category]],Análisis_ABC_XYZ[[#Headers],[#Data]],4,FALSE)</f>
        <v>0.44610841445725197</v>
      </c>
    </row>
    <row r="2959" spans="1:12" x14ac:dyDescent="0.35">
      <c r="A2959" s="2">
        <v>42606</v>
      </c>
      <c r="B2959" s="1" t="s">
        <v>6</v>
      </c>
      <c r="C2959" s="1" t="s">
        <v>1674</v>
      </c>
      <c r="D2959" s="1" t="s">
        <v>26</v>
      </c>
      <c r="E2959" s="1" t="s">
        <v>27</v>
      </c>
      <c r="F2959" s="18">
        <v>587.97</v>
      </c>
      <c r="G2959" t="s">
        <v>4050</v>
      </c>
      <c r="H2959" s="1">
        <f>IF(COUNTIF(G$2:G2959,G2959)=1,1,0)</f>
        <v>0</v>
      </c>
      <c r="I2959" s="1">
        <v>3</v>
      </c>
      <c r="J2959" s="1">
        <v>0</v>
      </c>
      <c r="K2959" s="1">
        <v>170.51129999999998</v>
      </c>
      <c r="L2959" s="12">
        <f>VLOOKUP(train[[#This Row],[Sub-Category]],Análisis_ABC_XYZ[[#Headers],[#Data]],4,FALSE)</f>
        <v>0.41105220110552465</v>
      </c>
    </row>
    <row r="2960" spans="1:12" x14ac:dyDescent="0.35">
      <c r="A2960" s="2">
        <v>42606</v>
      </c>
      <c r="B2960" s="1" t="s">
        <v>157</v>
      </c>
      <c r="C2960" s="1" t="s">
        <v>301</v>
      </c>
      <c r="D2960" s="1" t="s">
        <v>14</v>
      </c>
      <c r="E2960" s="1" t="s">
        <v>20</v>
      </c>
      <c r="F2960" s="18">
        <v>435.50400000000002</v>
      </c>
      <c r="G2960" t="s">
        <v>4760</v>
      </c>
      <c r="H2960" s="1">
        <f>IF(COUNTIF(G$2:G2960,G2960)=1,1,0)</f>
        <v>1</v>
      </c>
      <c r="I2960" s="1">
        <v>3</v>
      </c>
      <c r="J2960" s="1">
        <v>0.2</v>
      </c>
      <c r="K2960" s="1">
        <v>48.994199999999921</v>
      </c>
      <c r="L2960" s="12">
        <f>VLOOKUP(train[[#This Row],[Sub-Category]],Análisis_ABC_XYZ[[#Headers],[#Data]],4,FALSE)</f>
        <v>0.44610841445725197</v>
      </c>
    </row>
    <row r="2961" spans="1:12" x14ac:dyDescent="0.35">
      <c r="A2961" s="2">
        <v>42606</v>
      </c>
      <c r="B2961" s="1" t="s">
        <v>89</v>
      </c>
      <c r="C2961" s="1" t="s">
        <v>32</v>
      </c>
      <c r="D2961" s="1" t="s">
        <v>8</v>
      </c>
      <c r="E2961" s="1" t="s">
        <v>18</v>
      </c>
      <c r="F2961" s="18">
        <v>284.36399999999998</v>
      </c>
      <c r="G2961" t="s">
        <v>1983</v>
      </c>
      <c r="H2961" s="1">
        <f>IF(COUNTIF(G$2:G2961,G2961)=1,1,0)</f>
        <v>1</v>
      </c>
      <c r="I2961" s="1">
        <v>2</v>
      </c>
      <c r="J2961" s="1">
        <v>0.4</v>
      </c>
      <c r="K2961" s="1">
        <v>-75.830400000000054</v>
      </c>
      <c r="L2961" s="12">
        <f>VLOOKUP(train[[#This Row],[Sub-Category]],Análisis_ABC_XYZ[[#Headers],[#Data]],4,FALSE)</f>
        <v>0.55975208308209756</v>
      </c>
    </row>
    <row r="2962" spans="1:12" x14ac:dyDescent="0.35">
      <c r="A2962" s="2">
        <v>42606</v>
      </c>
      <c r="B2962" s="1" t="s">
        <v>6</v>
      </c>
      <c r="C2962" s="1" t="s">
        <v>1303</v>
      </c>
      <c r="D2962" s="1" t="s">
        <v>26</v>
      </c>
      <c r="E2962" s="1" t="s">
        <v>56</v>
      </c>
      <c r="F2962" s="18">
        <v>79.959999999999994</v>
      </c>
      <c r="G2962" t="s">
        <v>4050</v>
      </c>
      <c r="H2962" s="1">
        <f>IF(COUNTIF(G$2:G2962,G2962)=1,1,0)</f>
        <v>0</v>
      </c>
      <c r="I2962" s="1">
        <v>4</v>
      </c>
      <c r="J2962" s="1">
        <v>0</v>
      </c>
      <c r="K2962" s="1">
        <v>18.390799999999999</v>
      </c>
      <c r="L2962" s="12">
        <f>VLOOKUP(train[[#This Row],[Sub-Category]],Análisis_ABC_XYZ[[#Headers],[#Data]],4,FALSE)</f>
        <v>0.52062335344040378</v>
      </c>
    </row>
    <row r="2963" spans="1:12" x14ac:dyDescent="0.35">
      <c r="A2963" s="2">
        <v>42606</v>
      </c>
      <c r="B2963" s="1" t="s">
        <v>89</v>
      </c>
      <c r="C2963" s="1" t="s">
        <v>253</v>
      </c>
      <c r="D2963" s="1" t="s">
        <v>26</v>
      </c>
      <c r="E2963" s="1" t="s">
        <v>56</v>
      </c>
      <c r="F2963" s="18">
        <v>26</v>
      </c>
      <c r="G2963" t="s">
        <v>1983</v>
      </c>
      <c r="H2963" s="1">
        <f>IF(COUNTIF(G$2:G2963,G2963)=1,1,0)</f>
        <v>0</v>
      </c>
      <c r="I2963" s="1">
        <v>2</v>
      </c>
      <c r="J2963" s="1">
        <v>0</v>
      </c>
      <c r="K2963" s="1">
        <v>11.7</v>
      </c>
      <c r="L2963" s="12">
        <f>VLOOKUP(train[[#This Row],[Sub-Category]],Análisis_ABC_XYZ[[#Headers],[#Data]],4,FALSE)</f>
        <v>0.52062335344040378</v>
      </c>
    </row>
    <row r="2964" spans="1:12" x14ac:dyDescent="0.35">
      <c r="A2964" s="2">
        <v>42606</v>
      </c>
      <c r="B2964" s="1" t="s">
        <v>157</v>
      </c>
      <c r="C2964" s="1" t="s">
        <v>1318</v>
      </c>
      <c r="D2964" s="1" t="s">
        <v>26</v>
      </c>
      <c r="E2964" s="1" t="s">
        <v>27</v>
      </c>
      <c r="F2964" s="18">
        <v>26.981999999999999</v>
      </c>
      <c r="G2964" t="s">
        <v>4760</v>
      </c>
      <c r="H2964" s="1">
        <f>IF(COUNTIF(G$2:G2964,G2964)=1,1,0)</f>
        <v>0</v>
      </c>
      <c r="I2964" s="1">
        <v>3</v>
      </c>
      <c r="J2964" s="1">
        <v>0.4</v>
      </c>
      <c r="K2964" s="1">
        <v>4.0472999999999999</v>
      </c>
      <c r="L2964" s="12">
        <f>VLOOKUP(train[[#This Row],[Sub-Category]],Análisis_ABC_XYZ[[#Headers],[#Data]],4,FALSE)</f>
        <v>0.41105220110552465</v>
      </c>
    </row>
    <row r="2965" spans="1:12" x14ac:dyDescent="0.35">
      <c r="A2965" s="2">
        <v>42606</v>
      </c>
      <c r="B2965" s="1" t="s">
        <v>89</v>
      </c>
      <c r="C2965" s="1" t="s">
        <v>591</v>
      </c>
      <c r="D2965" s="1" t="s">
        <v>8</v>
      </c>
      <c r="E2965" s="1" t="s">
        <v>22</v>
      </c>
      <c r="F2965" s="18">
        <v>14.91</v>
      </c>
      <c r="G2965" t="s">
        <v>3336</v>
      </c>
      <c r="H2965" s="1">
        <f>IF(COUNTIF(G$2:G2965,G2965)=1,1,0)</f>
        <v>1</v>
      </c>
      <c r="I2965" s="1">
        <v>3</v>
      </c>
      <c r="J2965" s="1">
        <v>0</v>
      </c>
      <c r="K2965" s="1">
        <v>4.6220999999999997</v>
      </c>
      <c r="L2965" s="12">
        <f>VLOOKUP(train[[#This Row],[Sub-Category]],Análisis_ABC_XYZ[[#Headers],[#Data]],4,FALSE)</f>
        <v>0.4595170286641902</v>
      </c>
    </row>
    <row r="2966" spans="1:12" x14ac:dyDescent="0.35">
      <c r="A2966" s="2">
        <v>42606</v>
      </c>
      <c r="B2966" s="1" t="s">
        <v>136</v>
      </c>
      <c r="C2966" s="1" t="s">
        <v>122</v>
      </c>
      <c r="D2966" s="1" t="s">
        <v>14</v>
      </c>
      <c r="E2966" s="1" t="s">
        <v>24</v>
      </c>
      <c r="F2966" s="18">
        <v>7.1519999999999992</v>
      </c>
      <c r="G2966" t="s">
        <v>4801</v>
      </c>
      <c r="H2966" s="1">
        <f>IF(COUNTIF(G$2:G2966,G2966)=1,1,0)</f>
        <v>1</v>
      </c>
      <c r="I2966" s="1">
        <v>3</v>
      </c>
      <c r="J2966" s="1">
        <v>0.2</v>
      </c>
      <c r="K2966" s="1">
        <v>0.71520000000000028</v>
      </c>
      <c r="L2966" s="12">
        <f>VLOOKUP(train[[#This Row],[Sub-Category]],Análisis_ABC_XYZ[[#Headers],[#Data]],4,FALSE)</f>
        <v>0.45632477063632687</v>
      </c>
    </row>
    <row r="2967" spans="1:12" x14ac:dyDescent="0.35">
      <c r="A2967" s="2">
        <v>42606</v>
      </c>
      <c r="B2967" s="1" t="s">
        <v>157</v>
      </c>
      <c r="C2967" s="1" t="s">
        <v>1254</v>
      </c>
      <c r="D2967" s="1" t="s">
        <v>14</v>
      </c>
      <c r="E2967" s="1" t="s">
        <v>15</v>
      </c>
      <c r="F2967" s="18">
        <v>6.911999999999999</v>
      </c>
      <c r="G2967" t="s">
        <v>4760</v>
      </c>
      <c r="H2967" s="1">
        <f>IF(COUNTIF(G$2:G2967,G2967)=1,1,0)</f>
        <v>0</v>
      </c>
      <c r="I2967" s="1">
        <v>3</v>
      </c>
      <c r="J2967" s="1">
        <v>0.2</v>
      </c>
      <c r="K2967" s="1">
        <v>2.5056000000000003</v>
      </c>
      <c r="L2967" s="12">
        <f>VLOOKUP(train[[#This Row],[Sub-Category]],Análisis_ABC_XYZ[[#Headers],[#Data]],4,FALSE)</f>
        <v>0.4647369236065339</v>
      </c>
    </row>
    <row r="2968" spans="1:12" x14ac:dyDescent="0.35">
      <c r="A2968" s="2">
        <v>42606</v>
      </c>
      <c r="B2968" s="1" t="s">
        <v>39</v>
      </c>
      <c r="C2968" s="1" t="s">
        <v>156</v>
      </c>
      <c r="D2968" s="1" t="s">
        <v>14</v>
      </c>
      <c r="E2968" s="1" t="s">
        <v>29</v>
      </c>
      <c r="F2968" s="18">
        <v>2.7239999999999993</v>
      </c>
      <c r="G2968" s="1" t="s">
        <v>3925</v>
      </c>
      <c r="H2968" s="1">
        <f>IF(COUNTIF(G$2:G2968,G2968)=1,1,0)</f>
        <v>0</v>
      </c>
      <c r="I2968" s="1">
        <v>3</v>
      </c>
      <c r="J2968" s="1">
        <v>0.8</v>
      </c>
      <c r="K2968" s="1">
        <v>-4.2222000000000008</v>
      </c>
      <c r="L2968" s="12">
        <f>VLOOKUP(train[[#This Row],[Sub-Category]],Análisis_ABC_XYZ[[#Headers],[#Data]],4,FALSE)</f>
        <v>0.46881743173671325</v>
      </c>
    </row>
    <row r="2969" spans="1:12" x14ac:dyDescent="0.35">
      <c r="A2969" s="2">
        <v>42607</v>
      </c>
      <c r="B2969" s="1" t="s">
        <v>12</v>
      </c>
      <c r="C2969" s="1" t="s">
        <v>1344</v>
      </c>
      <c r="D2969" s="1" t="s">
        <v>14</v>
      </c>
      <c r="E2969" s="1" t="s">
        <v>31</v>
      </c>
      <c r="F2969" s="18">
        <v>105.96</v>
      </c>
      <c r="G2969" t="s">
        <v>5163</v>
      </c>
      <c r="H2969" s="1">
        <f>IF(COUNTIF(G$2:G2969,G2969)=1,1,0)</f>
        <v>1</v>
      </c>
      <c r="I2969" s="1">
        <v>4</v>
      </c>
      <c r="J2969" s="1">
        <v>0</v>
      </c>
      <c r="K2969" s="1">
        <v>29.668800000000005</v>
      </c>
      <c r="L2969" s="12">
        <f>VLOOKUP(train[[#This Row],[Sub-Category]],Análisis_ABC_XYZ[[#Headers],[#Data]],4,FALSE)</f>
        <v>0.49507917887403441</v>
      </c>
    </row>
    <row r="2970" spans="1:12" x14ac:dyDescent="0.35">
      <c r="A2970" s="2">
        <v>42607</v>
      </c>
      <c r="B2970" s="1" t="s">
        <v>12</v>
      </c>
      <c r="C2970" s="1" t="s">
        <v>53</v>
      </c>
      <c r="D2970" s="1" t="s">
        <v>8</v>
      </c>
      <c r="E2970" s="1" t="s">
        <v>11</v>
      </c>
      <c r="F2970" s="18">
        <v>40.783999999999999</v>
      </c>
      <c r="G2970" t="s">
        <v>5163</v>
      </c>
      <c r="H2970" s="1">
        <f>IF(COUNTIF(G$2:G2970,G2970)=1,1,0)</f>
        <v>0</v>
      </c>
      <c r="I2970" s="1">
        <v>1</v>
      </c>
      <c r="J2970" s="1">
        <v>0.2</v>
      </c>
      <c r="K2970" s="1">
        <v>4.5881999999999987</v>
      </c>
      <c r="L2970" s="12">
        <f>VLOOKUP(train[[#This Row],[Sub-Category]],Análisis_ABC_XYZ[[#Headers],[#Data]],4,FALSE)</f>
        <v>0.46529189879902266</v>
      </c>
    </row>
    <row r="2971" spans="1:12" x14ac:dyDescent="0.35">
      <c r="A2971" s="2">
        <v>42607</v>
      </c>
      <c r="B2971" s="1" t="s">
        <v>39</v>
      </c>
      <c r="C2971" s="1" t="s">
        <v>1068</v>
      </c>
      <c r="D2971" s="1" t="s">
        <v>8</v>
      </c>
      <c r="E2971" s="1" t="s">
        <v>22</v>
      </c>
      <c r="F2971" s="18">
        <v>20.103999999999999</v>
      </c>
      <c r="G2971" t="s">
        <v>2790</v>
      </c>
      <c r="H2971" s="1">
        <f>IF(COUNTIF(G$2:G2971,G2971)=1,1,0)</f>
        <v>1</v>
      </c>
      <c r="I2971" s="1">
        <v>2</v>
      </c>
      <c r="J2971" s="1">
        <v>0.6</v>
      </c>
      <c r="K2971" s="1">
        <v>-16.585799999999999</v>
      </c>
      <c r="L2971" s="12">
        <f>VLOOKUP(train[[#This Row],[Sub-Category]],Análisis_ABC_XYZ[[#Headers],[#Data]],4,FALSE)</f>
        <v>0.4595170286641902</v>
      </c>
    </row>
    <row r="2972" spans="1:12" x14ac:dyDescent="0.35">
      <c r="A2972" s="2">
        <v>42607</v>
      </c>
      <c r="B2972" s="1" t="s">
        <v>39</v>
      </c>
      <c r="C2972" s="1" t="s">
        <v>1874</v>
      </c>
      <c r="D2972" s="1" t="s">
        <v>8</v>
      </c>
      <c r="E2972" s="1" t="s">
        <v>22</v>
      </c>
      <c r="F2972" s="18">
        <v>7.8800000000000008</v>
      </c>
      <c r="G2972" t="s">
        <v>2790</v>
      </c>
      <c r="H2972" s="1">
        <f>IF(COUNTIF(G$2:G2972,G2972)=1,1,0)</f>
        <v>0</v>
      </c>
      <c r="I2972" s="1">
        <v>5</v>
      </c>
      <c r="J2972" s="1">
        <v>0.6</v>
      </c>
      <c r="K2972" s="1">
        <v>-3.9399999999999995</v>
      </c>
      <c r="L2972" s="12">
        <f>VLOOKUP(train[[#This Row],[Sub-Category]],Análisis_ABC_XYZ[[#Headers],[#Data]],4,FALSE)</f>
        <v>0.4595170286641902</v>
      </c>
    </row>
    <row r="2973" spans="1:12" x14ac:dyDescent="0.35">
      <c r="A2973" s="2">
        <v>42607</v>
      </c>
      <c r="B2973" s="1" t="s">
        <v>39</v>
      </c>
      <c r="C2973" s="1" t="s">
        <v>474</v>
      </c>
      <c r="D2973" s="1" t="s">
        <v>14</v>
      </c>
      <c r="E2973" s="1" t="s">
        <v>29</v>
      </c>
      <c r="F2973" s="18">
        <v>3.7979999999999987</v>
      </c>
      <c r="G2973" t="s">
        <v>2790</v>
      </c>
      <c r="H2973" s="1">
        <f>IF(COUNTIF(G$2:G2973,G2973)=1,1,0)</f>
        <v>0</v>
      </c>
      <c r="I2973" s="1">
        <v>1</v>
      </c>
      <c r="J2973" s="1">
        <v>0.8</v>
      </c>
      <c r="K2973" s="1">
        <v>-6.0768000000000004</v>
      </c>
      <c r="L2973" s="12">
        <f>VLOOKUP(train[[#This Row],[Sub-Category]],Análisis_ABC_XYZ[[#Headers],[#Data]],4,FALSE)</f>
        <v>0.46881743173671325</v>
      </c>
    </row>
    <row r="2974" spans="1:12" x14ac:dyDescent="0.35">
      <c r="A2974" s="2">
        <v>42609</v>
      </c>
      <c r="B2974" s="1" t="s">
        <v>12</v>
      </c>
      <c r="C2974" s="1" t="s">
        <v>831</v>
      </c>
      <c r="D2974" s="1" t="s">
        <v>14</v>
      </c>
      <c r="E2974" s="1" t="s">
        <v>20</v>
      </c>
      <c r="F2974" s="18">
        <v>484.65000000000003</v>
      </c>
      <c r="G2974" t="s">
        <v>6110</v>
      </c>
      <c r="H2974" s="1">
        <f>IF(COUNTIF(G$2:G2974,G2974)=1,1,0)</f>
        <v>1</v>
      </c>
      <c r="I2974" s="1">
        <v>3</v>
      </c>
      <c r="J2974" s="1">
        <v>0</v>
      </c>
      <c r="K2974" s="1">
        <v>92.083500000000015</v>
      </c>
      <c r="L2974" s="12">
        <f>VLOOKUP(train[[#This Row],[Sub-Category]],Análisis_ABC_XYZ[[#Headers],[#Data]],4,FALSE)</f>
        <v>0.44610841445725197</v>
      </c>
    </row>
    <row r="2975" spans="1:12" x14ac:dyDescent="0.35">
      <c r="A2975" s="2">
        <v>42609</v>
      </c>
      <c r="B2975" s="1" t="s">
        <v>12</v>
      </c>
      <c r="C2975" s="1" t="s">
        <v>993</v>
      </c>
      <c r="D2975" s="1" t="s">
        <v>14</v>
      </c>
      <c r="E2975" s="1" t="s">
        <v>36</v>
      </c>
      <c r="F2975" s="18">
        <v>114.2</v>
      </c>
      <c r="G2975" t="s">
        <v>2309</v>
      </c>
      <c r="H2975" s="1">
        <f>IF(COUNTIF(G$2:G2975,G2975)=1,1,0)</f>
        <v>1</v>
      </c>
      <c r="I2975" s="1">
        <v>5</v>
      </c>
      <c r="J2975" s="1">
        <v>0</v>
      </c>
      <c r="K2975" s="1">
        <v>52.531999999999996</v>
      </c>
      <c r="L2975" s="12">
        <f>VLOOKUP(train[[#This Row],[Sub-Category]],Análisis_ABC_XYZ[[#Headers],[#Data]],4,FALSE)</f>
        <v>0.43613829632717294</v>
      </c>
    </row>
    <row r="2976" spans="1:12" x14ac:dyDescent="0.35">
      <c r="A2976" s="2">
        <v>42609</v>
      </c>
      <c r="B2976" s="1" t="s">
        <v>12</v>
      </c>
      <c r="C2976" s="1" t="s">
        <v>181</v>
      </c>
      <c r="D2976" s="1" t="s">
        <v>14</v>
      </c>
      <c r="E2976" s="1" t="s">
        <v>182</v>
      </c>
      <c r="F2976" s="18">
        <v>32.94</v>
      </c>
      <c r="G2976" t="s">
        <v>2309</v>
      </c>
      <c r="H2976" s="1">
        <f>IF(COUNTIF(G$2:G2976,G2976)=1,1,0)</f>
        <v>0</v>
      </c>
      <c r="I2976" s="1">
        <v>3</v>
      </c>
      <c r="J2976" s="1">
        <v>0</v>
      </c>
      <c r="K2976" s="1">
        <v>9.2232000000000021</v>
      </c>
      <c r="L2976" s="12">
        <f>VLOOKUP(train[[#This Row],[Sub-Category]],Análisis_ABC_XYZ[[#Headers],[#Data]],4,FALSE)</f>
        <v>0.53938093436526824</v>
      </c>
    </row>
    <row r="2977" spans="1:12" x14ac:dyDescent="0.35">
      <c r="A2977" s="2">
        <v>42609</v>
      </c>
      <c r="B2977" s="1" t="s">
        <v>12</v>
      </c>
      <c r="C2977" s="1" t="s">
        <v>1274</v>
      </c>
      <c r="D2977" s="1" t="s">
        <v>14</v>
      </c>
      <c r="E2977" s="1" t="s">
        <v>29</v>
      </c>
      <c r="F2977" s="18">
        <v>5.1040000000000001</v>
      </c>
      <c r="G2977" t="s">
        <v>4508</v>
      </c>
      <c r="H2977" s="1">
        <f>IF(COUNTIF(G$2:G2977,G2977)=1,1,0)</f>
        <v>1</v>
      </c>
      <c r="I2977" s="1">
        <v>1</v>
      </c>
      <c r="J2977" s="1">
        <v>0.2</v>
      </c>
      <c r="K2977" s="1">
        <v>1.6587999999999996</v>
      </c>
      <c r="L2977" s="12">
        <f>VLOOKUP(train[[#This Row],[Sub-Category]],Análisis_ABC_XYZ[[#Headers],[#Data]],4,FALSE)</f>
        <v>0.46881743173671325</v>
      </c>
    </row>
    <row r="2978" spans="1:12" x14ac:dyDescent="0.35">
      <c r="A2978" s="2">
        <v>42609</v>
      </c>
      <c r="B2978" s="1" t="s">
        <v>12</v>
      </c>
      <c r="C2978" s="1" t="s">
        <v>129</v>
      </c>
      <c r="D2978" s="1" t="s">
        <v>14</v>
      </c>
      <c r="E2978" s="1" t="s">
        <v>15</v>
      </c>
      <c r="F2978" s="18">
        <v>3.08</v>
      </c>
      <c r="G2978" t="s">
        <v>2309</v>
      </c>
      <c r="H2978" s="1">
        <f>IF(COUNTIF(G$2:G2978,G2978)=1,1,0)</f>
        <v>0</v>
      </c>
      <c r="I2978" s="1">
        <v>1</v>
      </c>
      <c r="J2978" s="1">
        <v>0</v>
      </c>
      <c r="K2978" s="1">
        <v>1.4783999999999999</v>
      </c>
      <c r="L2978" s="12">
        <f>VLOOKUP(train[[#This Row],[Sub-Category]],Análisis_ABC_XYZ[[#Headers],[#Data]],4,FALSE)</f>
        <v>0.4647369236065339</v>
      </c>
    </row>
    <row r="2979" spans="1:12" x14ac:dyDescent="0.35">
      <c r="A2979" s="2">
        <v>42610</v>
      </c>
      <c r="B2979" s="1" t="s">
        <v>72</v>
      </c>
      <c r="C2979" s="1" t="s">
        <v>957</v>
      </c>
      <c r="D2979" s="1" t="s">
        <v>26</v>
      </c>
      <c r="E2979" s="1" t="s">
        <v>363</v>
      </c>
      <c r="F2979" s="18">
        <v>2799.9600000000005</v>
      </c>
      <c r="G2979" t="s">
        <v>6648</v>
      </c>
      <c r="H2979" s="1">
        <f>IF(COUNTIF(G$2:G2979,G2979)=1,1,0)</f>
        <v>1</v>
      </c>
      <c r="I2979" s="1">
        <v>5</v>
      </c>
      <c r="J2979" s="1">
        <v>0.2</v>
      </c>
      <c r="K2979" s="1">
        <v>874.98749999999984</v>
      </c>
      <c r="L2979" s="12">
        <f>VLOOKUP(train[[#This Row],[Sub-Category]],Análisis_ABC_XYZ[[#Headers],[#Data]],4,FALSE)</f>
        <v>0.62810530827000832</v>
      </c>
    </row>
    <row r="2980" spans="1:12" x14ac:dyDescent="0.35">
      <c r="A2980" s="2">
        <v>42610</v>
      </c>
      <c r="B2980" s="1" t="s">
        <v>39</v>
      </c>
      <c r="C2980" s="1" t="s">
        <v>970</v>
      </c>
      <c r="D2980" s="1" t="s">
        <v>26</v>
      </c>
      <c r="E2980" s="1" t="s">
        <v>27</v>
      </c>
      <c r="F2980" s="18">
        <v>1099.96</v>
      </c>
      <c r="G2980" t="s">
        <v>6378</v>
      </c>
      <c r="H2980" s="1">
        <f>IF(COUNTIF(G$2:G2980,G2980)=1,1,0)</f>
        <v>1</v>
      </c>
      <c r="I2980" s="1">
        <v>5</v>
      </c>
      <c r="J2980" s="1">
        <v>0.2</v>
      </c>
      <c r="K2980" s="1">
        <v>82.496999999999957</v>
      </c>
      <c r="L2980" s="12">
        <f>VLOOKUP(train[[#This Row],[Sub-Category]],Análisis_ABC_XYZ[[#Headers],[#Data]],4,FALSE)</f>
        <v>0.41105220110552465</v>
      </c>
    </row>
    <row r="2981" spans="1:12" x14ac:dyDescent="0.35">
      <c r="A2981" s="2">
        <v>42610</v>
      </c>
      <c r="B2981" s="1" t="s">
        <v>12</v>
      </c>
      <c r="C2981" s="1" t="s">
        <v>582</v>
      </c>
      <c r="D2981" s="1" t="s">
        <v>14</v>
      </c>
      <c r="E2981" s="1" t="s">
        <v>20</v>
      </c>
      <c r="F2981" s="18">
        <v>892.35</v>
      </c>
      <c r="G2981" t="s">
        <v>2442</v>
      </c>
      <c r="H2981" s="1">
        <f>IF(COUNTIF(G$2:G2981,G2981)=1,1,0)</f>
        <v>1</v>
      </c>
      <c r="I2981" s="1">
        <v>5</v>
      </c>
      <c r="J2981" s="1">
        <v>0</v>
      </c>
      <c r="K2981" s="1">
        <v>267.70499999999993</v>
      </c>
      <c r="L2981" s="12">
        <f>VLOOKUP(train[[#This Row],[Sub-Category]],Análisis_ABC_XYZ[[#Headers],[#Data]],4,FALSE)</f>
        <v>0.44610841445725197</v>
      </c>
    </row>
    <row r="2982" spans="1:12" x14ac:dyDescent="0.35">
      <c r="A2982" s="2">
        <v>42610</v>
      </c>
      <c r="B2982" s="1" t="s">
        <v>12</v>
      </c>
      <c r="C2982" s="1" t="s">
        <v>523</v>
      </c>
      <c r="D2982" s="1" t="s">
        <v>14</v>
      </c>
      <c r="E2982" s="1" t="s">
        <v>20</v>
      </c>
      <c r="F2982" s="18">
        <v>728.82</v>
      </c>
      <c r="G2982" t="s">
        <v>2442</v>
      </c>
      <c r="H2982" s="1">
        <f>IF(COUNTIF(G$2:G2982,G2982)=1,1,0)</f>
        <v>0</v>
      </c>
      <c r="I2982" s="1">
        <v>9</v>
      </c>
      <c r="J2982" s="1">
        <v>0</v>
      </c>
      <c r="K2982" s="1">
        <v>29.152799999999971</v>
      </c>
      <c r="L2982" s="12">
        <f>VLOOKUP(train[[#This Row],[Sub-Category]],Análisis_ABC_XYZ[[#Headers],[#Data]],4,FALSE)</f>
        <v>0.44610841445725197</v>
      </c>
    </row>
    <row r="2983" spans="1:12" x14ac:dyDescent="0.35">
      <c r="A2983" s="2">
        <v>42610</v>
      </c>
      <c r="B2983" s="1" t="s">
        <v>229</v>
      </c>
      <c r="C2983" s="1" t="s">
        <v>1425</v>
      </c>
      <c r="D2983" s="1" t="s">
        <v>14</v>
      </c>
      <c r="E2983" s="1" t="s">
        <v>20</v>
      </c>
      <c r="F2983" s="18">
        <v>470.35999999999996</v>
      </c>
      <c r="G2983" t="s">
        <v>6080</v>
      </c>
      <c r="H2983" s="1">
        <f>IF(COUNTIF(G$2:G2983,G2983)=1,1,0)</f>
        <v>1</v>
      </c>
      <c r="I2983" s="1">
        <v>11</v>
      </c>
      <c r="J2983" s="1">
        <v>0</v>
      </c>
      <c r="K2983" s="1">
        <v>122.2936</v>
      </c>
      <c r="L2983" s="12">
        <f>VLOOKUP(train[[#This Row],[Sub-Category]],Análisis_ABC_XYZ[[#Headers],[#Data]],4,FALSE)</f>
        <v>0.44610841445725197</v>
      </c>
    </row>
    <row r="2984" spans="1:12" x14ac:dyDescent="0.35">
      <c r="A2984" s="2">
        <v>42610</v>
      </c>
      <c r="B2984" s="1" t="s">
        <v>12</v>
      </c>
      <c r="C2984" s="1" t="s">
        <v>255</v>
      </c>
      <c r="D2984" s="1" t="s">
        <v>8</v>
      </c>
      <c r="E2984" s="1" t="s">
        <v>9</v>
      </c>
      <c r="F2984" s="18">
        <v>307.666</v>
      </c>
      <c r="G2984" t="s">
        <v>2442</v>
      </c>
      <c r="H2984" s="1">
        <f>IF(COUNTIF(G$2:G2984,G2984)=1,1,0)</f>
        <v>0</v>
      </c>
      <c r="I2984" s="1">
        <v>2</v>
      </c>
      <c r="J2984" s="1">
        <v>0.15</v>
      </c>
      <c r="K2984" s="1">
        <v>28.956799999999973</v>
      </c>
      <c r="L2984" s="12">
        <f>VLOOKUP(train[[#This Row],[Sub-Category]],Análisis_ABC_XYZ[[#Headers],[#Data]],4,FALSE)</f>
        <v>0.5176847302647779</v>
      </c>
    </row>
    <row r="2985" spans="1:12" x14ac:dyDescent="0.35">
      <c r="A2985" s="2">
        <v>42610</v>
      </c>
      <c r="B2985" s="1" t="s">
        <v>39</v>
      </c>
      <c r="C2985" s="1" t="s">
        <v>1183</v>
      </c>
      <c r="D2985" s="1" t="s">
        <v>8</v>
      </c>
      <c r="E2985" s="1" t="s">
        <v>18</v>
      </c>
      <c r="F2985" s="18">
        <v>103.48100000000001</v>
      </c>
      <c r="G2985" t="s">
        <v>6378</v>
      </c>
      <c r="H2985" s="1">
        <f>IF(COUNTIF(G$2:G2985,G2985)=1,1,0)</f>
        <v>0</v>
      </c>
      <c r="I2985" s="1">
        <v>1</v>
      </c>
      <c r="J2985" s="1">
        <v>0.3</v>
      </c>
      <c r="K2985" s="1">
        <v>-16.261300000000006</v>
      </c>
      <c r="L2985" s="12">
        <f>VLOOKUP(train[[#This Row],[Sub-Category]],Análisis_ABC_XYZ[[#Headers],[#Data]],4,FALSE)</f>
        <v>0.55975208308209756</v>
      </c>
    </row>
    <row r="2986" spans="1:12" x14ac:dyDescent="0.35">
      <c r="A2986" s="2">
        <v>42610</v>
      </c>
      <c r="B2986" s="1" t="s">
        <v>12</v>
      </c>
      <c r="C2986" s="1" t="s">
        <v>898</v>
      </c>
      <c r="D2986" s="1" t="s">
        <v>26</v>
      </c>
      <c r="E2986" s="1" t="s">
        <v>27</v>
      </c>
      <c r="F2986" s="18">
        <v>43.176000000000002</v>
      </c>
      <c r="G2986" t="s">
        <v>2442</v>
      </c>
      <c r="H2986" s="1">
        <f>IF(COUNTIF(G$2:G2986,G2986)=1,1,0)</f>
        <v>0</v>
      </c>
      <c r="I2986" s="1">
        <v>3</v>
      </c>
      <c r="J2986" s="1">
        <v>0.2</v>
      </c>
      <c r="K2986" s="1">
        <v>15.111599999999999</v>
      </c>
      <c r="L2986" s="12">
        <f>VLOOKUP(train[[#This Row],[Sub-Category]],Análisis_ABC_XYZ[[#Headers],[#Data]],4,FALSE)</f>
        <v>0.41105220110552465</v>
      </c>
    </row>
    <row r="2987" spans="1:12" x14ac:dyDescent="0.35">
      <c r="A2987" s="2">
        <v>42610</v>
      </c>
      <c r="B2987" s="1" t="s">
        <v>12</v>
      </c>
      <c r="C2987" s="1" t="s">
        <v>1410</v>
      </c>
      <c r="D2987" s="1" t="s">
        <v>14</v>
      </c>
      <c r="E2987" s="1" t="s">
        <v>29</v>
      </c>
      <c r="F2987" s="18">
        <v>41.36</v>
      </c>
      <c r="G2987" t="s">
        <v>2442</v>
      </c>
      <c r="H2987" s="1">
        <f>IF(COUNTIF(G$2:G2987,G2987)=1,1,0)</f>
        <v>0</v>
      </c>
      <c r="I2987" s="1">
        <v>5</v>
      </c>
      <c r="J2987" s="1">
        <v>0.2</v>
      </c>
      <c r="K2987" s="1">
        <v>13.959</v>
      </c>
      <c r="L2987" s="12">
        <f>VLOOKUP(train[[#This Row],[Sub-Category]],Análisis_ABC_XYZ[[#Headers],[#Data]],4,FALSE)</f>
        <v>0.46881743173671325</v>
      </c>
    </row>
    <row r="2988" spans="1:12" x14ac:dyDescent="0.35">
      <c r="A2988" s="2">
        <v>42610</v>
      </c>
      <c r="B2988" s="1" t="s">
        <v>12</v>
      </c>
      <c r="C2988" s="1" t="s">
        <v>1102</v>
      </c>
      <c r="D2988" s="1" t="s">
        <v>8</v>
      </c>
      <c r="E2988" s="1" t="s">
        <v>22</v>
      </c>
      <c r="F2988" s="18">
        <v>4.16</v>
      </c>
      <c r="G2988" t="s">
        <v>2442</v>
      </c>
      <c r="H2988" s="1">
        <f>IF(COUNTIF(G$2:G2988,G2988)=1,1,0)</f>
        <v>0</v>
      </c>
      <c r="I2988" s="1">
        <v>2</v>
      </c>
      <c r="J2988" s="1">
        <v>0</v>
      </c>
      <c r="K2988" s="1">
        <v>1.7472000000000003</v>
      </c>
      <c r="L2988" s="12">
        <f>VLOOKUP(train[[#This Row],[Sub-Category]],Análisis_ABC_XYZ[[#Headers],[#Data]],4,FALSE)</f>
        <v>0.4595170286641902</v>
      </c>
    </row>
    <row r="2989" spans="1:12" x14ac:dyDescent="0.35">
      <c r="A2989" s="2">
        <v>42611</v>
      </c>
      <c r="B2989" s="1" t="s">
        <v>79</v>
      </c>
      <c r="C2989" s="1" t="s">
        <v>1027</v>
      </c>
      <c r="D2989" s="1" t="s">
        <v>26</v>
      </c>
      <c r="E2989" s="1" t="s">
        <v>56</v>
      </c>
      <c r="F2989" s="18">
        <v>114.52</v>
      </c>
      <c r="G2989" t="s">
        <v>5234</v>
      </c>
      <c r="H2989" s="1">
        <f>IF(COUNTIF(G$2:G2989,G2989)=1,1,0)</f>
        <v>1</v>
      </c>
      <c r="I2989" s="1">
        <v>7</v>
      </c>
      <c r="J2989" s="1">
        <v>0</v>
      </c>
      <c r="K2989" s="1">
        <v>11.451999999999995</v>
      </c>
      <c r="L2989" s="12">
        <f>VLOOKUP(train[[#This Row],[Sub-Category]],Análisis_ABC_XYZ[[#Headers],[#Data]],4,FALSE)</f>
        <v>0.52062335344040378</v>
      </c>
    </row>
    <row r="2990" spans="1:12" x14ac:dyDescent="0.35">
      <c r="A2990" s="2">
        <v>42611</v>
      </c>
      <c r="B2990" s="1" t="s">
        <v>79</v>
      </c>
      <c r="C2990" s="1" t="s">
        <v>1051</v>
      </c>
      <c r="D2990" s="1" t="s">
        <v>26</v>
      </c>
      <c r="E2990" s="1" t="s">
        <v>27</v>
      </c>
      <c r="F2990" s="18">
        <v>131.97999999999999</v>
      </c>
      <c r="G2990" t="s">
        <v>5234</v>
      </c>
      <c r="H2990" s="1">
        <f>IF(COUNTIF(G$2:G2990,G2990)=1,1,0)</f>
        <v>0</v>
      </c>
      <c r="I2990" s="1">
        <v>2</v>
      </c>
      <c r="J2990" s="1">
        <v>0</v>
      </c>
      <c r="K2990" s="1">
        <v>35.634600000000006</v>
      </c>
      <c r="L2990" s="12">
        <f>VLOOKUP(train[[#This Row],[Sub-Category]],Análisis_ABC_XYZ[[#Headers],[#Data]],4,FALSE)</f>
        <v>0.41105220110552465</v>
      </c>
    </row>
    <row r="2991" spans="1:12" x14ac:dyDescent="0.35">
      <c r="A2991" s="2">
        <v>42613</v>
      </c>
      <c r="B2991" s="1" t="s">
        <v>12</v>
      </c>
      <c r="C2991" s="1" t="s">
        <v>69</v>
      </c>
      <c r="D2991" s="1" t="s">
        <v>8</v>
      </c>
      <c r="E2991" s="1" t="s">
        <v>9</v>
      </c>
      <c r="F2991" s="18">
        <v>1552.8309999999999</v>
      </c>
      <c r="G2991" t="s">
        <v>4218</v>
      </c>
      <c r="H2991" s="1">
        <f>IF(COUNTIF(G$2:G2991,G2991)=1,1,0)</f>
        <v>1</v>
      </c>
      <c r="I2991" s="1">
        <v>7</v>
      </c>
      <c r="J2991" s="1">
        <v>0.15</v>
      </c>
      <c r="K2991" s="1">
        <v>200.95460000000008</v>
      </c>
      <c r="L2991" s="12">
        <f>VLOOKUP(train[[#This Row],[Sub-Category]],Análisis_ABC_XYZ[[#Headers],[#Data]],4,FALSE)</f>
        <v>0.5176847302647779</v>
      </c>
    </row>
    <row r="2992" spans="1:12" x14ac:dyDescent="0.35">
      <c r="A2992" s="2">
        <v>42613</v>
      </c>
      <c r="B2992" s="1" t="s">
        <v>12</v>
      </c>
      <c r="C2992" s="1" t="s">
        <v>939</v>
      </c>
      <c r="D2992" s="1" t="s">
        <v>26</v>
      </c>
      <c r="E2992" s="1" t="s">
        <v>27</v>
      </c>
      <c r="F2992" s="18">
        <v>555.96</v>
      </c>
      <c r="G2992" t="s">
        <v>6174</v>
      </c>
      <c r="H2992" s="1">
        <f>IF(COUNTIF(G$2:G2992,G2992)=1,1,0)</f>
        <v>1</v>
      </c>
      <c r="I2992" s="1">
        <v>5</v>
      </c>
      <c r="J2992" s="1">
        <v>0.2</v>
      </c>
      <c r="K2992" s="1">
        <v>41.697000000000003</v>
      </c>
      <c r="L2992" s="12">
        <f>VLOOKUP(train[[#This Row],[Sub-Category]],Análisis_ABC_XYZ[[#Headers],[#Data]],4,FALSE)</f>
        <v>0.41105220110552465</v>
      </c>
    </row>
    <row r="2993" spans="1:12" x14ac:dyDescent="0.35">
      <c r="A2993" s="2">
        <v>42613</v>
      </c>
      <c r="B2993" s="1" t="s">
        <v>12</v>
      </c>
      <c r="C2993" s="1" t="s">
        <v>1384</v>
      </c>
      <c r="D2993" s="1" t="s">
        <v>26</v>
      </c>
      <c r="E2993" s="1" t="s">
        <v>208</v>
      </c>
      <c r="F2993" s="18">
        <v>239.976</v>
      </c>
      <c r="G2993" t="s">
        <v>4218</v>
      </c>
      <c r="H2993" s="1">
        <f>IF(COUNTIF(G$2:G2993,G2993)=1,1,0)</f>
        <v>0</v>
      </c>
      <c r="I2993" s="1">
        <v>3</v>
      </c>
      <c r="J2993" s="1">
        <v>0.2</v>
      </c>
      <c r="K2993" s="1">
        <v>80.991899999999987</v>
      </c>
      <c r="L2993" s="12">
        <f>VLOOKUP(train[[#This Row],[Sub-Category]],Análisis_ABC_XYZ[[#Headers],[#Data]],4,FALSE)</f>
        <v>0.5183572270896134</v>
      </c>
    </row>
    <row r="2994" spans="1:12" x14ac:dyDescent="0.35">
      <c r="A2994" s="2">
        <v>42613</v>
      </c>
      <c r="B2994" s="1" t="s">
        <v>12</v>
      </c>
      <c r="C2994" s="1" t="s">
        <v>1383</v>
      </c>
      <c r="D2994" s="1" t="s">
        <v>26</v>
      </c>
      <c r="E2994" s="1" t="s">
        <v>56</v>
      </c>
      <c r="F2994" s="18">
        <v>36.51</v>
      </c>
      <c r="G2994" t="s">
        <v>4218</v>
      </c>
      <c r="H2994" s="1">
        <f>IF(COUNTIF(G$2:G2994,G2994)=1,1,0)</f>
        <v>0</v>
      </c>
      <c r="I2994" s="1">
        <v>1</v>
      </c>
      <c r="J2994" s="1">
        <v>0</v>
      </c>
      <c r="K2994" s="1">
        <v>15.699300000000001</v>
      </c>
      <c r="L2994" s="12">
        <f>VLOOKUP(train[[#This Row],[Sub-Category]],Análisis_ABC_XYZ[[#Headers],[#Data]],4,FALSE)</f>
        <v>0.52062335344040378</v>
      </c>
    </row>
    <row r="2995" spans="1:12" x14ac:dyDescent="0.35">
      <c r="A2995" s="2">
        <v>42613</v>
      </c>
      <c r="B2995" s="1" t="s">
        <v>12</v>
      </c>
      <c r="C2995" s="1" t="s">
        <v>191</v>
      </c>
      <c r="D2995" s="1" t="s">
        <v>14</v>
      </c>
      <c r="E2995" s="1" t="s">
        <v>29</v>
      </c>
      <c r="F2995" s="18">
        <v>137.24</v>
      </c>
      <c r="G2995" t="s">
        <v>4218</v>
      </c>
      <c r="H2995" s="1">
        <f>IF(COUNTIF(G$2:G2995,G2995)=1,1,0)</f>
        <v>0</v>
      </c>
      <c r="I2995" s="1">
        <v>5</v>
      </c>
      <c r="J2995" s="1">
        <v>0.2</v>
      </c>
      <c r="K2995" s="1">
        <v>46.3185</v>
      </c>
      <c r="L2995" s="12">
        <f>VLOOKUP(train[[#This Row],[Sub-Category]],Análisis_ABC_XYZ[[#Headers],[#Data]],4,FALSE)</f>
        <v>0.46881743173671325</v>
      </c>
    </row>
    <row r="2996" spans="1:12" x14ac:dyDescent="0.35">
      <c r="A2996" s="2">
        <v>42613</v>
      </c>
      <c r="B2996" s="1" t="s">
        <v>12</v>
      </c>
      <c r="C2996" s="1" t="s">
        <v>554</v>
      </c>
      <c r="D2996" s="1" t="s">
        <v>14</v>
      </c>
      <c r="E2996" s="1" t="s">
        <v>36</v>
      </c>
      <c r="F2996" s="18">
        <v>58.320000000000007</v>
      </c>
      <c r="G2996" t="s">
        <v>4606</v>
      </c>
      <c r="H2996" s="1">
        <f>IF(COUNTIF(G$2:G2996,G2996)=1,1,0)</f>
        <v>1</v>
      </c>
      <c r="I2996" s="1">
        <v>9</v>
      </c>
      <c r="J2996" s="1">
        <v>0</v>
      </c>
      <c r="K2996" s="1">
        <v>27.993600000000001</v>
      </c>
      <c r="L2996" s="12">
        <f>VLOOKUP(train[[#This Row],[Sub-Category]],Análisis_ABC_XYZ[[#Headers],[#Data]],4,FALSE)</f>
        <v>0.43613829632717294</v>
      </c>
    </row>
    <row r="2997" spans="1:12" x14ac:dyDescent="0.35">
      <c r="A2997" s="2">
        <v>42613</v>
      </c>
      <c r="B2997" s="1" t="s">
        <v>39</v>
      </c>
      <c r="C2997" s="1" t="s">
        <v>1322</v>
      </c>
      <c r="D2997" s="1" t="s">
        <v>14</v>
      </c>
      <c r="E2997" s="1" t="s">
        <v>36</v>
      </c>
      <c r="F2997" s="18">
        <v>20.96</v>
      </c>
      <c r="G2997" t="s">
        <v>3680</v>
      </c>
      <c r="H2997" s="1">
        <f>IF(COUNTIF(G$2:G2997,G2997)=1,1,0)</f>
        <v>1</v>
      </c>
      <c r="I2997" s="1">
        <v>4</v>
      </c>
      <c r="J2997" s="1">
        <v>0.2</v>
      </c>
      <c r="K2997" s="1">
        <v>6.8119999999999994</v>
      </c>
      <c r="L2997" s="12">
        <f>VLOOKUP(train[[#This Row],[Sub-Category]],Análisis_ABC_XYZ[[#Headers],[#Data]],4,FALSE)</f>
        <v>0.43613829632717294</v>
      </c>
    </row>
    <row r="2998" spans="1:12" x14ac:dyDescent="0.35">
      <c r="A2998" s="2">
        <v>42614</v>
      </c>
      <c r="B2998" s="1" t="s">
        <v>370</v>
      </c>
      <c r="C2998" s="1" t="s">
        <v>301</v>
      </c>
      <c r="D2998" s="1" t="s">
        <v>14</v>
      </c>
      <c r="E2998" s="1" t="s">
        <v>20</v>
      </c>
      <c r="F2998" s="18">
        <v>1088.76</v>
      </c>
      <c r="G2998" t="s">
        <v>3049</v>
      </c>
      <c r="H2998" s="1">
        <f>IF(COUNTIF(G$2:G2998,G2998)=1,1,0)</f>
        <v>1</v>
      </c>
      <c r="I2998" s="1">
        <v>6</v>
      </c>
      <c r="J2998" s="1">
        <v>0</v>
      </c>
      <c r="K2998" s="1">
        <v>315.74039999999985</v>
      </c>
      <c r="L2998" s="12">
        <f>VLOOKUP(train[[#This Row],[Sub-Category]],Análisis_ABC_XYZ[[#Headers],[#Data]],4,FALSE)</f>
        <v>0.44610841445725197</v>
      </c>
    </row>
    <row r="2999" spans="1:12" x14ac:dyDescent="0.35">
      <c r="A2999" s="2">
        <v>42614</v>
      </c>
      <c r="B2999" s="1" t="s">
        <v>12</v>
      </c>
      <c r="C2999" s="1" t="s">
        <v>362</v>
      </c>
      <c r="D2999" s="1" t="s">
        <v>26</v>
      </c>
      <c r="E2999" s="1" t="s">
        <v>363</v>
      </c>
      <c r="F2999" s="18">
        <v>959.98400000000004</v>
      </c>
      <c r="G2999" t="s">
        <v>4453</v>
      </c>
      <c r="H2999" s="1">
        <f>IF(COUNTIF(G$2:G2999,G2999)=1,1,0)</f>
        <v>1</v>
      </c>
      <c r="I2999" s="1">
        <v>2</v>
      </c>
      <c r="J2999" s="1">
        <v>0.2</v>
      </c>
      <c r="K2999" s="1">
        <v>335.99440000000004</v>
      </c>
      <c r="L2999" s="12">
        <f>VLOOKUP(train[[#This Row],[Sub-Category]],Análisis_ABC_XYZ[[#Headers],[#Data]],4,FALSE)</f>
        <v>0.62810530827000832</v>
      </c>
    </row>
    <row r="3000" spans="1:12" x14ac:dyDescent="0.35">
      <c r="A3000" s="2">
        <v>42614</v>
      </c>
      <c r="B3000" s="1" t="s">
        <v>370</v>
      </c>
      <c r="C3000" s="1" t="s">
        <v>1362</v>
      </c>
      <c r="D3000" s="1" t="s">
        <v>8</v>
      </c>
      <c r="E3000" s="1" t="s">
        <v>22</v>
      </c>
      <c r="F3000" s="18">
        <v>124.36</v>
      </c>
      <c r="G3000" t="s">
        <v>3049</v>
      </c>
      <c r="H3000" s="1">
        <f>IF(COUNTIF(G$2:G3000,G3000)=1,1,0)</f>
        <v>0</v>
      </c>
      <c r="I3000" s="1">
        <v>2</v>
      </c>
      <c r="J3000" s="1">
        <v>0</v>
      </c>
      <c r="K3000" s="1">
        <v>27.359200000000001</v>
      </c>
      <c r="L3000" s="12">
        <f>VLOOKUP(train[[#This Row],[Sub-Category]],Análisis_ABC_XYZ[[#Headers],[#Data]],4,FALSE)</f>
        <v>0.4595170286641902</v>
      </c>
    </row>
    <row r="3001" spans="1:12" x14ac:dyDescent="0.35">
      <c r="A3001" s="2">
        <v>42614</v>
      </c>
      <c r="B3001" s="1" t="s">
        <v>370</v>
      </c>
      <c r="C3001" s="1" t="s">
        <v>776</v>
      </c>
      <c r="D3001" s="1" t="s">
        <v>14</v>
      </c>
      <c r="E3001" s="1" t="s">
        <v>29</v>
      </c>
      <c r="F3001" s="18">
        <v>114.60000000000001</v>
      </c>
      <c r="G3001" t="s">
        <v>3049</v>
      </c>
      <c r="H3001" s="1">
        <f>IF(COUNTIF(G$2:G3001,G3001)=1,1,0)</f>
        <v>0</v>
      </c>
      <c r="I3001" s="1">
        <v>5</v>
      </c>
      <c r="J3001" s="1">
        <v>0</v>
      </c>
      <c r="K3001" s="1">
        <v>51.57</v>
      </c>
      <c r="L3001" s="12">
        <f>VLOOKUP(train[[#This Row],[Sub-Category]],Análisis_ABC_XYZ[[#Headers],[#Data]],4,FALSE)</f>
        <v>0.46881743173671325</v>
      </c>
    </row>
    <row r="3002" spans="1:12" x14ac:dyDescent="0.35">
      <c r="A3002" s="2">
        <v>42614</v>
      </c>
      <c r="B3002" s="1" t="s">
        <v>370</v>
      </c>
      <c r="C3002" s="1" t="s">
        <v>216</v>
      </c>
      <c r="D3002" s="1" t="s">
        <v>8</v>
      </c>
      <c r="E3002" s="1" t="s">
        <v>11</v>
      </c>
      <c r="F3002" s="18">
        <v>60.74</v>
      </c>
      <c r="G3002" t="s">
        <v>3049</v>
      </c>
      <c r="H3002" s="1">
        <f>IF(COUNTIF(G$2:G3002,G3002)=1,1,0)</f>
        <v>0</v>
      </c>
      <c r="I3002" s="1">
        <v>1</v>
      </c>
      <c r="J3002" s="1">
        <v>0</v>
      </c>
      <c r="K3002" s="1">
        <v>15.185000000000002</v>
      </c>
      <c r="L3002" s="12">
        <f>VLOOKUP(train[[#This Row],[Sub-Category]],Análisis_ABC_XYZ[[#Headers],[#Data]],4,FALSE)</f>
        <v>0.46529189879902266</v>
      </c>
    </row>
    <row r="3003" spans="1:12" x14ac:dyDescent="0.35">
      <c r="A3003" s="2">
        <v>42614</v>
      </c>
      <c r="B3003" s="1" t="s">
        <v>12</v>
      </c>
      <c r="C3003" s="1" t="s">
        <v>364</v>
      </c>
      <c r="D3003" s="1" t="s">
        <v>14</v>
      </c>
      <c r="E3003" s="1" t="s">
        <v>29</v>
      </c>
      <c r="F3003" s="18">
        <v>14.368000000000002</v>
      </c>
      <c r="G3003" t="s">
        <v>4453</v>
      </c>
      <c r="H3003" s="1">
        <f>IF(COUNTIF(G$2:G3003,G3003)=1,1,0)</f>
        <v>0</v>
      </c>
      <c r="I3003" s="1">
        <v>4</v>
      </c>
      <c r="J3003" s="1">
        <v>0.2</v>
      </c>
      <c r="K3003" s="1">
        <v>4.4899999999999984</v>
      </c>
      <c r="L3003" s="12">
        <f>VLOOKUP(train[[#This Row],[Sub-Category]],Análisis_ABC_XYZ[[#Headers],[#Data]],4,FALSE)</f>
        <v>0.46881743173671325</v>
      </c>
    </row>
    <row r="3004" spans="1:12" x14ac:dyDescent="0.35">
      <c r="A3004" s="2">
        <v>42614</v>
      </c>
      <c r="B3004" s="1" t="s">
        <v>12</v>
      </c>
      <c r="C3004" s="1" t="s">
        <v>361</v>
      </c>
      <c r="D3004" s="1" t="s">
        <v>14</v>
      </c>
      <c r="E3004" s="1" t="s">
        <v>29</v>
      </c>
      <c r="F3004" s="18">
        <v>4.7520000000000007</v>
      </c>
      <c r="G3004" t="s">
        <v>4453</v>
      </c>
      <c r="H3004" s="1">
        <f>IF(COUNTIF(G$2:G3004,G3004)=1,1,0)</f>
        <v>0</v>
      </c>
      <c r="I3004" s="1">
        <v>1</v>
      </c>
      <c r="J3004" s="1">
        <v>0.2</v>
      </c>
      <c r="K3004" s="1">
        <v>1.6037999999999997</v>
      </c>
      <c r="L3004" s="12">
        <f>VLOOKUP(train[[#This Row],[Sub-Category]],Análisis_ABC_XYZ[[#Headers],[#Data]],4,FALSE)</f>
        <v>0.46881743173671325</v>
      </c>
    </row>
    <row r="3005" spans="1:12" x14ac:dyDescent="0.35">
      <c r="A3005" s="2">
        <v>42616</v>
      </c>
      <c r="B3005" s="1" t="s">
        <v>52</v>
      </c>
      <c r="C3005" s="1" t="s">
        <v>529</v>
      </c>
      <c r="D3005" s="1" t="s">
        <v>14</v>
      </c>
      <c r="E3005" s="1" t="s">
        <v>182</v>
      </c>
      <c r="F3005" s="18">
        <v>666.24800000000005</v>
      </c>
      <c r="G3005" t="s">
        <v>5966</v>
      </c>
      <c r="H3005" s="1">
        <f>IF(COUNTIF(G$2:G3005,G3005)=1,1,0)</f>
        <v>1</v>
      </c>
      <c r="I3005" s="1">
        <v>1</v>
      </c>
      <c r="J3005" s="1">
        <v>0.2</v>
      </c>
      <c r="K3005" s="1">
        <v>-149.9058</v>
      </c>
      <c r="L3005" s="12">
        <f>VLOOKUP(train[[#This Row],[Sub-Category]],Análisis_ABC_XYZ[[#Headers],[#Data]],4,FALSE)</f>
        <v>0.53938093436526824</v>
      </c>
    </row>
    <row r="3006" spans="1:12" x14ac:dyDescent="0.35">
      <c r="A3006" s="2">
        <v>42616</v>
      </c>
      <c r="B3006" s="1" t="s">
        <v>104</v>
      </c>
      <c r="C3006" s="1" t="s">
        <v>1138</v>
      </c>
      <c r="D3006" s="1" t="s">
        <v>8</v>
      </c>
      <c r="E3006" s="1" t="s">
        <v>22</v>
      </c>
      <c r="F3006" s="18">
        <v>238.15200000000004</v>
      </c>
      <c r="G3006" t="s">
        <v>6607</v>
      </c>
      <c r="H3006" s="1">
        <f>IF(COUNTIF(G$2:G3006,G3006)=1,1,0)</f>
        <v>1</v>
      </c>
      <c r="I3006" s="1">
        <v>3</v>
      </c>
      <c r="J3006" s="1">
        <v>0.2</v>
      </c>
      <c r="K3006" s="1">
        <v>89.306999999999988</v>
      </c>
      <c r="L3006" s="12">
        <f>VLOOKUP(train[[#This Row],[Sub-Category]],Análisis_ABC_XYZ[[#Headers],[#Data]],4,FALSE)</f>
        <v>0.4595170286641902</v>
      </c>
    </row>
    <row r="3007" spans="1:12" x14ac:dyDescent="0.35">
      <c r="A3007" s="2">
        <v>42616</v>
      </c>
      <c r="B3007" s="1" t="s">
        <v>12</v>
      </c>
      <c r="C3007" s="1" t="s">
        <v>1180</v>
      </c>
      <c r="D3007" s="1" t="s">
        <v>26</v>
      </c>
      <c r="E3007" s="1" t="s">
        <v>56</v>
      </c>
      <c r="F3007" s="18">
        <v>129.44999999999999</v>
      </c>
      <c r="G3007" t="s">
        <v>2147</v>
      </c>
      <c r="H3007" s="1">
        <f>IF(COUNTIF(G$2:G3007,G3007)=1,1,0)</f>
        <v>1</v>
      </c>
      <c r="I3007" s="1">
        <v>5</v>
      </c>
      <c r="J3007" s="1">
        <v>0</v>
      </c>
      <c r="K3007" s="1">
        <v>46.601999999999997</v>
      </c>
      <c r="L3007" s="12">
        <f>VLOOKUP(train[[#This Row],[Sub-Category]],Análisis_ABC_XYZ[[#Headers],[#Data]],4,FALSE)</f>
        <v>0.52062335344040378</v>
      </c>
    </row>
    <row r="3008" spans="1:12" x14ac:dyDescent="0.35">
      <c r="A3008" s="2">
        <v>42616</v>
      </c>
      <c r="B3008" s="1" t="s">
        <v>12</v>
      </c>
      <c r="C3008" s="1" t="s">
        <v>1111</v>
      </c>
      <c r="D3008" s="1" t="s">
        <v>26</v>
      </c>
      <c r="E3008" s="1" t="s">
        <v>56</v>
      </c>
      <c r="F3008" s="18">
        <v>17.899999999999999</v>
      </c>
      <c r="G3008" t="s">
        <v>2147</v>
      </c>
      <c r="H3008" s="1">
        <f>IF(COUNTIF(G$2:G3008,G3008)=1,1,0)</f>
        <v>0</v>
      </c>
      <c r="I3008" s="1">
        <v>2</v>
      </c>
      <c r="J3008" s="1">
        <v>0</v>
      </c>
      <c r="K3008" s="1">
        <v>3.400999999999998</v>
      </c>
      <c r="L3008" s="12">
        <f>VLOOKUP(train[[#This Row],[Sub-Category]],Análisis_ABC_XYZ[[#Headers],[#Data]],4,FALSE)</f>
        <v>0.52062335344040378</v>
      </c>
    </row>
    <row r="3009" spans="1:12" x14ac:dyDescent="0.35">
      <c r="A3009" s="2">
        <v>42616</v>
      </c>
      <c r="B3009" s="1" t="s">
        <v>34</v>
      </c>
      <c r="C3009" s="1" t="s">
        <v>124</v>
      </c>
      <c r="D3009" s="1" t="s">
        <v>14</v>
      </c>
      <c r="E3009" s="1" t="s">
        <v>61</v>
      </c>
      <c r="F3009" s="18">
        <v>200.98400000000004</v>
      </c>
      <c r="G3009" t="s">
        <v>6570</v>
      </c>
      <c r="H3009" s="1">
        <f>IF(COUNTIF(G$2:G3009,G3009)=1,1,0)</f>
        <v>1</v>
      </c>
      <c r="I3009" s="1">
        <v>7</v>
      </c>
      <c r="J3009" s="1">
        <v>0.2</v>
      </c>
      <c r="K3009" s="1">
        <v>62.807499999999976</v>
      </c>
      <c r="L3009" s="12">
        <f>VLOOKUP(train[[#This Row],[Sub-Category]],Análisis_ABC_XYZ[[#Headers],[#Data]],4,FALSE)</f>
        <v>0.44424167803735209</v>
      </c>
    </row>
    <row r="3010" spans="1:12" x14ac:dyDescent="0.35">
      <c r="A3010" s="2">
        <v>42616</v>
      </c>
      <c r="B3010" s="1" t="s">
        <v>229</v>
      </c>
      <c r="C3010" s="1" t="s">
        <v>40</v>
      </c>
      <c r="D3010" s="1" t="s">
        <v>14</v>
      </c>
      <c r="E3010" s="1" t="s">
        <v>31</v>
      </c>
      <c r="F3010" s="18">
        <v>137.62</v>
      </c>
      <c r="G3010" t="s">
        <v>5097</v>
      </c>
      <c r="H3010" s="1">
        <f>IF(COUNTIF(G$2:G3010,G3010)=1,1,0)</f>
        <v>1</v>
      </c>
      <c r="I3010" s="1">
        <v>2</v>
      </c>
      <c r="J3010" s="1">
        <v>0</v>
      </c>
      <c r="K3010" s="1">
        <v>60.552800000000005</v>
      </c>
      <c r="L3010" s="12">
        <f>VLOOKUP(train[[#This Row],[Sub-Category]],Análisis_ABC_XYZ[[#Headers],[#Data]],4,FALSE)</f>
        <v>0.49507917887403441</v>
      </c>
    </row>
    <row r="3011" spans="1:12" x14ac:dyDescent="0.35">
      <c r="A3011" s="2">
        <v>42616</v>
      </c>
      <c r="B3011" s="1" t="s">
        <v>12</v>
      </c>
      <c r="C3011" s="1" t="s">
        <v>456</v>
      </c>
      <c r="D3011" s="1" t="s">
        <v>8</v>
      </c>
      <c r="E3011" s="1" t="s">
        <v>11</v>
      </c>
      <c r="F3011" s="18">
        <v>129.56800000000001</v>
      </c>
      <c r="G3011" t="s">
        <v>4688</v>
      </c>
      <c r="H3011" s="1">
        <f>IF(COUNTIF(G$2:G3011,G3011)=1,1,0)</f>
        <v>1</v>
      </c>
      <c r="I3011" s="1">
        <v>2</v>
      </c>
      <c r="J3011" s="1">
        <v>0.2</v>
      </c>
      <c r="K3011" s="1">
        <v>-12.956799999999994</v>
      </c>
      <c r="L3011" s="12">
        <f>VLOOKUP(train[[#This Row],[Sub-Category]],Análisis_ABC_XYZ[[#Headers],[#Data]],4,FALSE)</f>
        <v>0.46529189879902266</v>
      </c>
    </row>
    <row r="3012" spans="1:12" x14ac:dyDescent="0.35">
      <c r="A3012" s="2">
        <v>42616</v>
      </c>
      <c r="B3012" s="1" t="s">
        <v>89</v>
      </c>
      <c r="C3012" s="1" t="s">
        <v>838</v>
      </c>
      <c r="D3012" s="1" t="s">
        <v>14</v>
      </c>
      <c r="E3012" s="1" t="s">
        <v>20</v>
      </c>
      <c r="F3012" s="18">
        <v>120.33</v>
      </c>
      <c r="G3012" t="s">
        <v>5276</v>
      </c>
      <c r="H3012" s="1">
        <f>IF(COUNTIF(G$2:G3012,G3012)=1,1,0)</f>
        <v>1</v>
      </c>
      <c r="I3012" s="1">
        <v>1</v>
      </c>
      <c r="J3012" s="1">
        <v>0</v>
      </c>
      <c r="K3012" s="1">
        <v>31.285799999999995</v>
      </c>
      <c r="L3012" s="12">
        <f>VLOOKUP(train[[#This Row],[Sub-Category]],Análisis_ABC_XYZ[[#Headers],[#Data]],4,FALSE)</f>
        <v>0.44610841445725197</v>
      </c>
    </row>
    <row r="3013" spans="1:12" x14ac:dyDescent="0.35">
      <c r="A3013" s="2">
        <v>42616</v>
      </c>
      <c r="B3013" s="1" t="s">
        <v>229</v>
      </c>
      <c r="C3013" s="1" t="s">
        <v>1229</v>
      </c>
      <c r="D3013" s="1" t="s">
        <v>26</v>
      </c>
      <c r="E3013" s="1" t="s">
        <v>27</v>
      </c>
      <c r="F3013" s="18">
        <v>100.49</v>
      </c>
      <c r="G3013" t="s">
        <v>5097</v>
      </c>
      <c r="H3013" s="1">
        <f>IF(COUNTIF(G$2:G3013,G3013)=1,1,0)</f>
        <v>0</v>
      </c>
      <c r="I3013" s="1">
        <v>1</v>
      </c>
      <c r="J3013" s="1">
        <v>0</v>
      </c>
      <c r="K3013" s="1">
        <v>25.122500000000002</v>
      </c>
      <c r="L3013" s="12">
        <f>VLOOKUP(train[[#This Row],[Sub-Category]],Análisis_ABC_XYZ[[#Headers],[#Data]],4,FALSE)</f>
        <v>0.41105220110552465</v>
      </c>
    </row>
    <row r="3014" spans="1:12" x14ac:dyDescent="0.35">
      <c r="A3014" s="2">
        <v>42616</v>
      </c>
      <c r="B3014" s="1" t="s">
        <v>52</v>
      </c>
      <c r="C3014" s="1" t="s">
        <v>530</v>
      </c>
      <c r="D3014" s="1" t="s">
        <v>14</v>
      </c>
      <c r="E3014" s="1" t="s">
        <v>61</v>
      </c>
      <c r="F3014" s="18">
        <v>52.512</v>
      </c>
      <c r="G3014" t="s">
        <v>5966</v>
      </c>
      <c r="H3014" s="1">
        <f>IF(COUNTIF(G$2:G3014,G3014)=1,1,0)</f>
        <v>0</v>
      </c>
      <c r="I3014" s="1">
        <v>6</v>
      </c>
      <c r="J3014" s="1">
        <v>0.2</v>
      </c>
      <c r="K3014" s="1">
        <v>19.692</v>
      </c>
      <c r="L3014" s="12">
        <f>VLOOKUP(train[[#This Row],[Sub-Category]],Análisis_ABC_XYZ[[#Headers],[#Data]],4,FALSE)</f>
        <v>0.44424167803735209</v>
      </c>
    </row>
    <row r="3015" spans="1:12" x14ac:dyDescent="0.35">
      <c r="A3015" s="2">
        <v>42616</v>
      </c>
      <c r="B3015" s="1" t="s">
        <v>52</v>
      </c>
      <c r="C3015" s="1" t="s">
        <v>528</v>
      </c>
      <c r="D3015" s="1" t="s">
        <v>14</v>
      </c>
      <c r="E3015" s="1" t="s">
        <v>20</v>
      </c>
      <c r="F3015" s="18">
        <v>36.336000000000006</v>
      </c>
      <c r="G3015" t="s">
        <v>5966</v>
      </c>
      <c r="H3015" s="1">
        <f>IF(COUNTIF(G$2:G3015,G3015)=1,1,0)</f>
        <v>0</v>
      </c>
      <c r="I3015" s="1">
        <v>3</v>
      </c>
      <c r="J3015" s="1">
        <v>0.2</v>
      </c>
      <c r="K3015" s="1">
        <v>-7.2672000000000043</v>
      </c>
      <c r="L3015" s="12">
        <f>VLOOKUP(train[[#This Row],[Sub-Category]],Análisis_ABC_XYZ[[#Headers],[#Data]],4,FALSE)</f>
        <v>0.44610841445725197</v>
      </c>
    </row>
    <row r="3016" spans="1:12" x14ac:dyDescent="0.35">
      <c r="A3016" s="2">
        <v>42616</v>
      </c>
      <c r="B3016" s="1" t="s">
        <v>12</v>
      </c>
      <c r="C3016" s="1" t="s">
        <v>534</v>
      </c>
      <c r="D3016" s="1" t="s">
        <v>14</v>
      </c>
      <c r="E3016" s="1" t="s">
        <v>20</v>
      </c>
      <c r="F3016" s="18">
        <v>31.44</v>
      </c>
      <c r="G3016" t="s">
        <v>2147</v>
      </c>
      <c r="H3016" s="1">
        <f>IF(COUNTIF(G$2:G3016,G3016)=1,1,0)</f>
        <v>0</v>
      </c>
      <c r="I3016" s="1">
        <v>3</v>
      </c>
      <c r="J3016" s="1">
        <v>0</v>
      </c>
      <c r="K3016" s="1">
        <v>8.4888000000000012</v>
      </c>
      <c r="L3016" s="12">
        <f>VLOOKUP(train[[#This Row],[Sub-Category]],Análisis_ABC_XYZ[[#Headers],[#Data]],4,FALSE)</f>
        <v>0.44610841445725197</v>
      </c>
    </row>
    <row r="3017" spans="1:12" x14ac:dyDescent="0.35">
      <c r="A3017" s="2">
        <v>42616</v>
      </c>
      <c r="B3017" s="1" t="s">
        <v>79</v>
      </c>
      <c r="C3017" s="1" t="s">
        <v>1622</v>
      </c>
      <c r="D3017" s="1" t="s">
        <v>14</v>
      </c>
      <c r="E3017" s="1" t="s">
        <v>15</v>
      </c>
      <c r="F3017" s="18">
        <v>7.5</v>
      </c>
      <c r="G3017" t="s">
        <v>2047</v>
      </c>
      <c r="H3017" s="1">
        <f>IF(COUNTIF(G$2:G3017,G3017)=1,1,0)</f>
        <v>1</v>
      </c>
      <c r="I3017" s="1">
        <v>2</v>
      </c>
      <c r="J3017" s="1">
        <v>0</v>
      </c>
      <c r="K3017" s="1">
        <v>3.5999999999999996</v>
      </c>
      <c r="L3017" s="12">
        <f>VLOOKUP(train[[#This Row],[Sub-Category]],Análisis_ABC_XYZ[[#Headers],[#Data]],4,FALSE)</f>
        <v>0.4647369236065339</v>
      </c>
    </row>
    <row r="3018" spans="1:12" x14ac:dyDescent="0.35">
      <c r="A3018" s="2">
        <v>42616</v>
      </c>
      <c r="B3018" s="1" t="s">
        <v>12</v>
      </c>
      <c r="C3018" s="1" t="s">
        <v>170</v>
      </c>
      <c r="D3018" s="1" t="s">
        <v>14</v>
      </c>
      <c r="E3018" s="1" t="s">
        <v>29</v>
      </c>
      <c r="F3018" s="18">
        <v>6.3680000000000003</v>
      </c>
      <c r="G3018" t="s">
        <v>4688</v>
      </c>
      <c r="H3018" s="1">
        <f>IF(COUNTIF(G$2:G3018,G3018)=1,1,0)</f>
        <v>0</v>
      </c>
      <c r="I3018" s="1">
        <v>2</v>
      </c>
      <c r="J3018" s="1">
        <v>0.2</v>
      </c>
      <c r="K3018" s="1">
        <v>2.1492</v>
      </c>
      <c r="L3018" s="12">
        <f>VLOOKUP(train[[#This Row],[Sub-Category]],Análisis_ABC_XYZ[[#Headers],[#Data]],4,FALSE)</f>
        <v>0.46881743173671325</v>
      </c>
    </row>
    <row r="3019" spans="1:12" x14ac:dyDescent="0.35">
      <c r="A3019" s="2">
        <v>42617</v>
      </c>
      <c r="B3019" s="1" t="s">
        <v>379</v>
      </c>
      <c r="C3019" s="1" t="s">
        <v>372</v>
      </c>
      <c r="D3019" s="1" t="s">
        <v>14</v>
      </c>
      <c r="E3019" s="1" t="s">
        <v>36</v>
      </c>
      <c r="F3019" s="18">
        <v>279.89999999999998</v>
      </c>
      <c r="G3019" t="s">
        <v>2467</v>
      </c>
      <c r="H3019" s="1">
        <f>IF(COUNTIF(G$2:G3019,G3019)=1,1,0)</f>
        <v>1</v>
      </c>
      <c r="I3019" s="1">
        <v>5</v>
      </c>
      <c r="J3019" s="1">
        <v>0</v>
      </c>
      <c r="K3019" s="1">
        <v>137.15100000000001</v>
      </c>
      <c r="L3019" s="12">
        <f>VLOOKUP(train[[#This Row],[Sub-Category]],Análisis_ABC_XYZ[[#Headers],[#Data]],4,FALSE)</f>
        <v>0.43613829632717294</v>
      </c>
    </row>
    <row r="3020" spans="1:12" x14ac:dyDescent="0.35">
      <c r="A3020" s="2">
        <v>42617</v>
      </c>
      <c r="B3020" s="1" t="s">
        <v>379</v>
      </c>
      <c r="C3020" s="1" t="s">
        <v>760</v>
      </c>
      <c r="D3020" s="1" t="s">
        <v>26</v>
      </c>
      <c r="E3020" s="1" t="s">
        <v>56</v>
      </c>
      <c r="F3020" s="18">
        <v>619.94999999999993</v>
      </c>
      <c r="G3020" t="s">
        <v>2467</v>
      </c>
      <c r="H3020" s="1">
        <f>IF(COUNTIF(G$2:G3020,G3020)=1,1,0)</f>
        <v>0</v>
      </c>
      <c r="I3020" s="1">
        <v>5</v>
      </c>
      <c r="J3020" s="1">
        <v>0</v>
      </c>
      <c r="K3020" s="1">
        <v>111.59099999999995</v>
      </c>
      <c r="L3020" s="12">
        <f>VLOOKUP(train[[#This Row],[Sub-Category]],Análisis_ABC_XYZ[[#Headers],[#Data]],4,FALSE)</f>
        <v>0.52062335344040378</v>
      </c>
    </row>
    <row r="3021" spans="1:12" x14ac:dyDescent="0.35">
      <c r="A3021" s="2">
        <v>42617</v>
      </c>
      <c r="B3021" s="1" t="s">
        <v>39</v>
      </c>
      <c r="C3021" s="1" t="s">
        <v>257</v>
      </c>
      <c r="D3021" s="1" t="s">
        <v>26</v>
      </c>
      <c r="E3021" s="1" t="s">
        <v>56</v>
      </c>
      <c r="F3021" s="18">
        <v>134.376</v>
      </c>
      <c r="G3021" t="s">
        <v>6461</v>
      </c>
      <c r="H3021" s="1">
        <f>IF(COUNTIF(G$2:G3021,G3021)=1,1,0)</f>
        <v>1</v>
      </c>
      <c r="I3021" s="1">
        <v>3</v>
      </c>
      <c r="J3021" s="1">
        <v>0.2</v>
      </c>
      <c r="K3021" s="1">
        <v>6.7188000000000088</v>
      </c>
      <c r="L3021" s="12">
        <f>VLOOKUP(train[[#This Row],[Sub-Category]],Análisis_ABC_XYZ[[#Headers],[#Data]],4,FALSE)</f>
        <v>0.52062335344040378</v>
      </c>
    </row>
    <row r="3022" spans="1:12" x14ac:dyDescent="0.35">
      <c r="A3022" s="2">
        <v>42617</v>
      </c>
      <c r="B3022" s="1" t="s">
        <v>379</v>
      </c>
      <c r="C3022" s="1" t="s">
        <v>725</v>
      </c>
      <c r="D3022" s="1" t="s">
        <v>14</v>
      </c>
      <c r="E3022" s="1" t="s">
        <v>61</v>
      </c>
      <c r="F3022" s="18">
        <v>15.28</v>
      </c>
      <c r="G3022" t="s">
        <v>2467</v>
      </c>
      <c r="H3022" s="1">
        <f>IF(COUNTIF(G$2:G3022,G3022)=1,1,0)</f>
        <v>0</v>
      </c>
      <c r="I3022" s="1">
        <v>2</v>
      </c>
      <c r="J3022" s="1">
        <v>0</v>
      </c>
      <c r="K3022" s="1">
        <v>7.4871999999999996</v>
      </c>
      <c r="L3022" s="12">
        <f>VLOOKUP(train[[#This Row],[Sub-Category]],Análisis_ABC_XYZ[[#Headers],[#Data]],4,FALSE)</f>
        <v>0.44424167803735209</v>
      </c>
    </row>
    <row r="3023" spans="1:12" x14ac:dyDescent="0.35">
      <c r="A3023" s="2">
        <v>42617</v>
      </c>
      <c r="B3023" s="1" t="s">
        <v>136</v>
      </c>
      <c r="C3023" s="1" t="s">
        <v>1598</v>
      </c>
      <c r="D3023" s="1" t="s">
        <v>14</v>
      </c>
      <c r="E3023" s="1" t="s">
        <v>29</v>
      </c>
      <c r="F3023" s="18">
        <v>9.7620000000000005</v>
      </c>
      <c r="G3023" t="s">
        <v>5067</v>
      </c>
      <c r="H3023" s="1">
        <f>IF(COUNTIF(G$2:G3023,G3023)=1,1,0)</f>
        <v>1</v>
      </c>
      <c r="I3023" s="1">
        <v>2</v>
      </c>
      <c r="J3023" s="1">
        <v>0.7</v>
      </c>
      <c r="K3023" s="1">
        <v>-6.833400000000001</v>
      </c>
      <c r="L3023" s="12">
        <f>VLOOKUP(train[[#This Row],[Sub-Category]],Análisis_ABC_XYZ[[#Headers],[#Data]],4,FALSE)</f>
        <v>0.46881743173671325</v>
      </c>
    </row>
    <row r="3024" spans="1:12" x14ac:dyDescent="0.35">
      <c r="A3024" s="2">
        <v>42617</v>
      </c>
      <c r="B3024" s="1" t="s">
        <v>52</v>
      </c>
      <c r="C3024" s="1" t="s">
        <v>1274</v>
      </c>
      <c r="D3024" s="1" t="s">
        <v>14</v>
      </c>
      <c r="E3024" s="1" t="s">
        <v>29</v>
      </c>
      <c r="F3024" s="18">
        <v>7.6560000000000006</v>
      </c>
      <c r="G3024" t="s">
        <v>4837</v>
      </c>
      <c r="H3024" s="1">
        <f>IF(COUNTIF(G$2:G3024,G3024)=1,1,0)</f>
        <v>1</v>
      </c>
      <c r="I3024" s="1">
        <v>4</v>
      </c>
      <c r="J3024" s="1">
        <v>0.7</v>
      </c>
      <c r="K3024" s="1">
        <v>-6.1247999999999987</v>
      </c>
      <c r="L3024" s="12">
        <f>VLOOKUP(train[[#This Row],[Sub-Category]],Análisis_ABC_XYZ[[#Headers],[#Data]],4,FALSE)</f>
        <v>0.46881743173671325</v>
      </c>
    </row>
    <row r="3025" spans="1:12" x14ac:dyDescent="0.35">
      <c r="A3025" s="2">
        <v>42617</v>
      </c>
      <c r="B3025" s="1" t="s">
        <v>379</v>
      </c>
      <c r="C3025" s="1" t="s">
        <v>901</v>
      </c>
      <c r="D3025" s="1" t="s">
        <v>14</v>
      </c>
      <c r="E3025" s="1" t="s">
        <v>36</v>
      </c>
      <c r="F3025" s="18">
        <v>4.3600000000000003</v>
      </c>
      <c r="G3025" t="s">
        <v>2467</v>
      </c>
      <c r="H3025" s="1">
        <f>IF(COUNTIF(G$2:G3025,G3025)=1,1,0)</f>
        <v>0</v>
      </c>
      <c r="I3025" s="1">
        <v>2</v>
      </c>
      <c r="J3025" s="1">
        <v>0</v>
      </c>
      <c r="K3025" s="1">
        <v>2.0491999999999999</v>
      </c>
      <c r="L3025" s="12">
        <f>VLOOKUP(train[[#This Row],[Sub-Category]],Análisis_ABC_XYZ[[#Headers],[#Data]],4,FALSE)</f>
        <v>0.43613829632717294</v>
      </c>
    </row>
    <row r="3026" spans="1:12" x14ac:dyDescent="0.35">
      <c r="A3026" s="2">
        <v>42618</v>
      </c>
      <c r="B3026" s="1" t="s">
        <v>12</v>
      </c>
      <c r="C3026" s="1" t="s">
        <v>1186</v>
      </c>
      <c r="D3026" s="1" t="s">
        <v>8</v>
      </c>
      <c r="E3026" s="1" t="s">
        <v>9</v>
      </c>
      <c r="F3026" s="18">
        <v>411.33199999999999</v>
      </c>
      <c r="G3026" t="s">
        <v>5854</v>
      </c>
      <c r="H3026" s="1">
        <f>IF(COUNTIF(G$2:G3026,G3026)=1,1,0)</f>
        <v>1</v>
      </c>
      <c r="I3026" s="1">
        <v>4</v>
      </c>
      <c r="J3026" s="1">
        <v>0.15</v>
      </c>
      <c r="K3026" s="1">
        <v>-4.8391999999999769</v>
      </c>
      <c r="L3026" s="12">
        <f>VLOOKUP(train[[#This Row],[Sub-Category]],Análisis_ABC_XYZ[[#Headers],[#Data]],4,FALSE)</f>
        <v>0.5176847302647779</v>
      </c>
    </row>
    <row r="3027" spans="1:12" x14ac:dyDescent="0.35">
      <c r="A3027" s="2">
        <v>42618</v>
      </c>
      <c r="B3027" s="1" t="s">
        <v>12</v>
      </c>
      <c r="C3027" s="1" t="s">
        <v>1188</v>
      </c>
      <c r="D3027" s="1" t="s">
        <v>8</v>
      </c>
      <c r="E3027" s="1" t="s">
        <v>9</v>
      </c>
      <c r="F3027" s="18">
        <v>293.19900000000001</v>
      </c>
      <c r="G3027" t="s">
        <v>5854</v>
      </c>
      <c r="H3027" s="1">
        <f>IF(COUNTIF(G$2:G3027,G3027)=1,1,0)</f>
        <v>0</v>
      </c>
      <c r="I3027" s="1">
        <v>3</v>
      </c>
      <c r="J3027" s="1">
        <v>0.15</v>
      </c>
      <c r="K3027" s="1">
        <v>-20.696400000000025</v>
      </c>
      <c r="L3027" s="12">
        <f>VLOOKUP(train[[#This Row],[Sub-Category]],Análisis_ABC_XYZ[[#Headers],[#Data]],4,FALSE)</f>
        <v>0.5176847302647779</v>
      </c>
    </row>
    <row r="3028" spans="1:12" x14ac:dyDescent="0.35">
      <c r="A3028" s="2">
        <v>42618</v>
      </c>
      <c r="B3028" s="1" t="s">
        <v>39</v>
      </c>
      <c r="C3028" s="1" t="s">
        <v>1583</v>
      </c>
      <c r="D3028" s="1" t="s">
        <v>14</v>
      </c>
      <c r="E3028" s="1" t="s">
        <v>182</v>
      </c>
      <c r="F3028" s="18">
        <v>69.12</v>
      </c>
      <c r="G3028" t="s">
        <v>2482</v>
      </c>
      <c r="H3028" s="1">
        <f>IF(COUNTIF(G$2:G3028,G3028)=1,1,0)</f>
        <v>1</v>
      </c>
      <c r="I3028" s="1">
        <v>9</v>
      </c>
      <c r="J3028" s="1">
        <v>0.2</v>
      </c>
      <c r="K3028" s="1">
        <v>-14.687999999999999</v>
      </c>
      <c r="L3028" s="12">
        <f>VLOOKUP(train[[#This Row],[Sub-Category]],Análisis_ABC_XYZ[[#Headers],[#Data]],4,FALSE)</f>
        <v>0.53938093436526824</v>
      </c>
    </row>
    <row r="3029" spans="1:12" x14ac:dyDescent="0.35">
      <c r="A3029" s="2">
        <v>42618</v>
      </c>
      <c r="B3029" s="1" t="s">
        <v>107</v>
      </c>
      <c r="C3029" s="1" t="s">
        <v>1867</v>
      </c>
      <c r="D3029" s="1" t="s">
        <v>8</v>
      </c>
      <c r="E3029" s="1" t="s">
        <v>22</v>
      </c>
      <c r="F3029" s="18">
        <v>67.959999999999994</v>
      </c>
      <c r="G3029" t="s">
        <v>4742</v>
      </c>
      <c r="H3029" s="1">
        <f>IF(COUNTIF(G$2:G3029,G3029)=1,1,0)</f>
        <v>1</v>
      </c>
      <c r="I3029" s="1">
        <v>4</v>
      </c>
      <c r="J3029" s="1">
        <v>0</v>
      </c>
      <c r="K3029" s="1">
        <v>12.232799999999997</v>
      </c>
      <c r="L3029" s="12">
        <f>VLOOKUP(train[[#This Row],[Sub-Category]],Análisis_ABC_XYZ[[#Headers],[#Data]],4,FALSE)</f>
        <v>0.4595170286641902</v>
      </c>
    </row>
    <row r="3030" spans="1:12" x14ac:dyDescent="0.35">
      <c r="A3030" s="2">
        <v>42618</v>
      </c>
      <c r="B3030" s="1" t="s">
        <v>76</v>
      </c>
      <c r="C3030" s="1" t="s">
        <v>372</v>
      </c>
      <c r="D3030" s="1" t="s">
        <v>14</v>
      </c>
      <c r="E3030" s="1" t="s">
        <v>36</v>
      </c>
      <c r="F3030" s="18">
        <v>36.839999999999996</v>
      </c>
      <c r="G3030" t="s">
        <v>2645</v>
      </c>
      <c r="H3030" s="1">
        <f>IF(COUNTIF(G$2:G3030,G3030)=1,1,0)</f>
        <v>1</v>
      </c>
      <c r="I3030" s="1">
        <v>3</v>
      </c>
      <c r="J3030" s="1">
        <v>0</v>
      </c>
      <c r="K3030" s="1">
        <v>17.314799999999998</v>
      </c>
      <c r="L3030" s="12">
        <f>VLOOKUP(train[[#This Row],[Sub-Category]],Análisis_ABC_XYZ[[#Headers],[#Data]],4,FALSE)</f>
        <v>0.43613829632717294</v>
      </c>
    </row>
    <row r="3031" spans="1:12" x14ac:dyDescent="0.35">
      <c r="A3031" s="2">
        <v>42618</v>
      </c>
      <c r="B3031" s="1" t="s">
        <v>12</v>
      </c>
      <c r="C3031" s="1" t="s">
        <v>1187</v>
      </c>
      <c r="D3031" s="1" t="s">
        <v>14</v>
      </c>
      <c r="E3031" s="1" t="s">
        <v>29</v>
      </c>
      <c r="F3031" s="18">
        <v>28.752000000000002</v>
      </c>
      <c r="G3031" t="s">
        <v>5854</v>
      </c>
      <c r="H3031" s="1">
        <f>IF(COUNTIF(G$2:G3031,G3031)=1,1,0)</f>
        <v>0</v>
      </c>
      <c r="I3031" s="1">
        <v>6</v>
      </c>
      <c r="J3031" s="1">
        <v>0.2</v>
      </c>
      <c r="K3031" s="1">
        <v>9.7037999999999993</v>
      </c>
      <c r="L3031" s="12">
        <f>VLOOKUP(train[[#This Row],[Sub-Category]],Análisis_ABC_XYZ[[#Headers],[#Data]],4,FALSE)</f>
        <v>0.46881743173671325</v>
      </c>
    </row>
    <row r="3032" spans="1:12" x14ac:dyDescent="0.35">
      <c r="A3032" s="2">
        <v>42618</v>
      </c>
      <c r="B3032" s="1" t="s">
        <v>39</v>
      </c>
      <c r="C3032" s="1" t="s">
        <v>1598</v>
      </c>
      <c r="D3032" s="1" t="s">
        <v>14</v>
      </c>
      <c r="E3032" s="1" t="s">
        <v>29</v>
      </c>
      <c r="F3032" s="18">
        <v>16.269999999999996</v>
      </c>
      <c r="G3032" t="s">
        <v>2482</v>
      </c>
      <c r="H3032" s="1">
        <f>IF(COUNTIF(G$2:G3032,G3032)=1,1,0)</f>
        <v>0</v>
      </c>
      <c r="I3032" s="1">
        <v>5</v>
      </c>
      <c r="J3032" s="1">
        <v>0.8</v>
      </c>
      <c r="K3032" s="1">
        <v>-25.218500000000006</v>
      </c>
      <c r="L3032" s="12">
        <f>VLOOKUP(train[[#This Row],[Sub-Category]],Análisis_ABC_XYZ[[#Headers],[#Data]],4,FALSE)</f>
        <v>0.46881743173671325</v>
      </c>
    </row>
    <row r="3033" spans="1:12" x14ac:dyDescent="0.35">
      <c r="A3033" s="2">
        <v>42618</v>
      </c>
      <c r="B3033" s="1" t="s">
        <v>76</v>
      </c>
      <c r="C3033" s="1" t="s">
        <v>87</v>
      </c>
      <c r="D3033" s="1" t="s">
        <v>8</v>
      </c>
      <c r="E3033" s="1" t="s">
        <v>22</v>
      </c>
      <c r="F3033" s="18">
        <v>6.16</v>
      </c>
      <c r="G3033" t="s">
        <v>2645</v>
      </c>
      <c r="H3033" s="1">
        <f>IF(COUNTIF(G$2:G3033,G3033)=1,1,0)</f>
        <v>0</v>
      </c>
      <c r="I3033" s="1">
        <v>2</v>
      </c>
      <c r="J3033" s="1">
        <v>0</v>
      </c>
      <c r="K3033" s="1">
        <v>2.9567999999999999</v>
      </c>
      <c r="L3033" s="12">
        <f>VLOOKUP(train[[#This Row],[Sub-Category]],Análisis_ABC_XYZ[[#Headers],[#Data]],4,FALSE)</f>
        <v>0.4595170286641902</v>
      </c>
    </row>
    <row r="3034" spans="1:12" x14ac:dyDescent="0.35">
      <c r="A3034" s="2">
        <v>42618</v>
      </c>
      <c r="B3034" s="1" t="s">
        <v>39</v>
      </c>
      <c r="C3034" s="1" t="s">
        <v>1052</v>
      </c>
      <c r="D3034" s="1" t="s">
        <v>14</v>
      </c>
      <c r="E3034" s="1" t="s">
        <v>29</v>
      </c>
      <c r="F3034" s="18">
        <v>4.4699999999999989</v>
      </c>
      <c r="G3034" t="s">
        <v>2482</v>
      </c>
      <c r="H3034" s="1">
        <f>IF(COUNTIF(G$2:G3034,G3034)=1,1,0)</f>
        <v>0</v>
      </c>
      <c r="I3034" s="1">
        <v>3</v>
      </c>
      <c r="J3034" s="1">
        <v>0.8</v>
      </c>
      <c r="K3034" s="1">
        <v>-7.8225000000000016</v>
      </c>
      <c r="L3034" s="12">
        <f>VLOOKUP(train[[#This Row],[Sub-Category]],Análisis_ABC_XYZ[[#Headers],[#Data]],4,FALSE)</f>
        <v>0.46881743173671325</v>
      </c>
    </row>
    <row r="3035" spans="1:12" x14ac:dyDescent="0.35">
      <c r="A3035" s="2">
        <v>42619</v>
      </c>
      <c r="B3035" s="1" t="s">
        <v>89</v>
      </c>
      <c r="C3035" s="1" t="s">
        <v>1048</v>
      </c>
      <c r="D3035" s="1" t="s">
        <v>26</v>
      </c>
      <c r="E3035" s="1" t="s">
        <v>27</v>
      </c>
      <c r="F3035" s="18">
        <v>337.98</v>
      </c>
      <c r="G3035" t="s">
        <v>2836</v>
      </c>
      <c r="H3035" s="1">
        <f>IF(COUNTIF(G$2:G3035,G3035)=1,1,0)</f>
        <v>1</v>
      </c>
      <c r="I3035" s="1">
        <v>2</v>
      </c>
      <c r="J3035" s="1">
        <v>0</v>
      </c>
      <c r="K3035" s="1">
        <v>101.39399999999998</v>
      </c>
      <c r="L3035" s="12">
        <f>VLOOKUP(train[[#This Row],[Sub-Category]],Análisis_ABC_XYZ[[#Headers],[#Data]],4,FALSE)</f>
        <v>0.41105220110552465</v>
      </c>
    </row>
    <row r="3036" spans="1:12" x14ac:dyDescent="0.35">
      <c r="A3036" s="2">
        <v>42619</v>
      </c>
      <c r="B3036" s="1" t="s">
        <v>89</v>
      </c>
      <c r="C3036" s="1" t="s">
        <v>726</v>
      </c>
      <c r="D3036" s="1" t="s">
        <v>8</v>
      </c>
      <c r="E3036" s="1" t="s">
        <v>11</v>
      </c>
      <c r="F3036" s="18">
        <v>271.76400000000001</v>
      </c>
      <c r="G3036" t="s">
        <v>6641</v>
      </c>
      <c r="H3036" s="1">
        <f>IF(COUNTIF(G$2:G3036,G3036)=1,1,0)</f>
        <v>1</v>
      </c>
      <c r="I3036" s="1">
        <v>2</v>
      </c>
      <c r="J3036" s="1">
        <v>0.1</v>
      </c>
      <c r="K3036" s="1">
        <v>60.391999999999967</v>
      </c>
      <c r="L3036" s="12">
        <f>VLOOKUP(train[[#This Row],[Sub-Category]],Análisis_ABC_XYZ[[#Headers],[#Data]],4,FALSE)</f>
        <v>0.46529189879902266</v>
      </c>
    </row>
    <row r="3037" spans="1:12" x14ac:dyDescent="0.35">
      <c r="A3037" s="2">
        <v>42619</v>
      </c>
      <c r="B3037" s="1" t="s">
        <v>12</v>
      </c>
      <c r="C3037" s="1" t="s">
        <v>149</v>
      </c>
      <c r="D3037" s="1" t="s">
        <v>26</v>
      </c>
      <c r="E3037" s="1" t="s">
        <v>56</v>
      </c>
      <c r="F3037" s="18">
        <v>46.32</v>
      </c>
      <c r="G3037" t="s">
        <v>4430</v>
      </c>
      <c r="H3037" s="1">
        <f>IF(COUNTIF(G$2:G3037,G3037)=1,1,0)</f>
        <v>1</v>
      </c>
      <c r="I3037" s="1">
        <v>4</v>
      </c>
      <c r="J3037" s="1">
        <v>0</v>
      </c>
      <c r="K3037" s="1">
        <v>18.064800000000002</v>
      </c>
      <c r="L3037" s="12">
        <f>VLOOKUP(train[[#This Row],[Sub-Category]],Análisis_ABC_XYZ[[#Headers],[#Data]],4,FALSE)</f>
        <v>0.52062335344040378</v>
      </c>
    </row>
    <row r="3038" spans="1:12" x14ac:dyDescent="0.35">
      <c r="A3038" s="2">
        <v>42619</v>
      </c>
      <c r="B3038" s="1" t="s">
        <v>37</v>
      </c>
      <c r="C3038" s="1" t="s">
        <v>1336</v>
      </c>
      <c r="D3038" s="1" t="s">
        <v>8</v>
      </c>
      <c r="E3038" s="1" t="s">
        <v>22</v>
      </c>
      <c r="F3038" s="18">
        <v>191.82</v>
      </c>
      <c r="G3038" t="s">
        <v>4647</v>
      </c>
      <c r="H3038" s="1">
        <f>IF(COUNTIF(G$2:G3038,G3038)=1,1,0)</f>
        <v>1</v>
      </c>
      <c r="I3038" s="1">
        <v>3</v>
      </c>
      <c r="J3038" s="1">
        <v>0</v>
      </c>
      <c r="K3038" s="1">
        <v>74.809799999999996</v>
      </c>
      <c r="L3038" s="12">
        <f>VLOOKUP(train[[#This Row],[Sub-Category]],Análisis_ABC_XYZ[[#Headers],[#Data]],4,FALSE)</f>
        <v>0.4595170286641902</v>
      </c>
    </row>
    <row r="3039" spans="1:12" x14ac:dyDescent="0.35">
      <c r="A3039" s="2">
        <v>42619</v>
      </c>
      <c r="B3039" s="1" t="s">
        <v>225</v>
      </c>
      <c r="C3039" s="1" t="s">
        <v>1044</v>
      </c>
      <c r="D3039" s="1" t="s">
        <v>8</v>
      </c>
      <c r="E3039" s="1" t="s">
        <v>18</v>
      </c>
      <c r="F3039" s="18">
        <v>85.98</v>
      </c>
      <c r="G3039" t="s">
        <v>6935</v>
      </c>
      <c r="H3039" s="1">
        <f>IF(COUNTIF(G$2:G3039,G3039)=1,1,0)</f>
        <v>1</v>
      </c>
      <c r="I3039" s="1">
        <v>1</v>
      </c>
      <c r="J3039" s="1">
        <v>0</v>
      </c>
      <c r="K3039" s="1">
        <v>22.354800000000004</v>
      </c>
      <c r="L3039" s="12">
        <f>VLOOKUP(train[[#This Row],[Sub-Category]],Análisis_ABC_XYZ[[#Headers],[#Data]],4,FALSE)</f>
        <v>0.55975208308209756</v>
      </c>
    </row>
    <row r="3040" spans="1:12" x14ac:dyDescent="0.35">
      <c r="A3040" s="2">
        <v>42619</v>
      </c>
      <c r="B3040" s="1" t="s">
        <v>107</v>
      </c>
      <c r="C3040" s="1" t="s">
        <v>1543</v>
      </c>
      <c r="D3040" s="1" t="s">
        <v>14</v>
      </c>
      <c r="E3040" s="1" t="s">
        <v>29</v>
      </c>
      <c r="F3040" s="18">
        <v>46.62</v>
      </c>
      <c r="G3040" t="s">
        <v>4435</v>
      </c>
      <c r="H3040" s="1">
        <f>IF(COUNTIF(G$2:G3040,G3040)=1,1,0)</f>
        <v>1</v>
      </c>
      <c r="I3040" s="1">
        <v>9</v>
      </c>
      <c r="J3040" s="1">
        <v>0</v>
      </c>
      <c r="K3040" s="1">
        <v>21.445199999999996</v>
      </c>
      <c r="L3040" s="12">
        <f>VLOOKUP(train[[#This Row],[Sub-Category]],Análisis_ABC_XYZ[[#Headers],[#Data]],4,FALSE)</f>
        <v>0.46881743173671325</v>
      </c>
    </row>
    <row r="3041" spans="1:12" x14ac:dyDescent="0.35">
      <c r="A3041" s="2">
        <v>42619</v>
      </c>
      <c r="B3041" s="1" t="s">
        <v>89</v>
      </c>
      <c r="C3041" s="1" t="s">
        <v>1684</v>
      </c>
      <c r="D3041" s="1" t="s">
        <v>14</v>
      </c>
      <c r="E3041" s="1" t="s">
        <v>31</v>
      </c>
      <c r="F3041" s="18">
        <v>8.39</v>
      </c>
      <c r="G3041" t="s">
        <v>2836</v>
      </c>
      <c r="H3041" s="1">
        <f>IF(COUNTIF(G$2:G3041,G3041)=1,1,0)</f>
        <v>0</v>
      </c>
      <c r="I3041" s="1">
        <v>1</v>
      </c>
      <c r="J3041" s="1">
        <v>0</v>
      </c>
      <c r="K3041" s="1">
        <v>2.0975000000000001</v>
      </c>
      <c r="L3041" s="12">
        <f>VLOOKUP(train[[#This Row],[Sub-Category]],Análisis_ABC_XYZ[[#Headers],[#Data]],4,FALSE)</f>
        <v>0.49507917887403441</v>
      </c>
    </row>
    <row r="3042" spans="1:12" x14ac:dyDescent="0.35">
      <c r="A3042" s="2">
        <v>42619</v>
      </c>
      <c r="B3042" s="1" t="s">
        <v>111</v>
      </c>
      <c r="C3042" s="1" t="s">
        <v>871</v>
      </c>
      <c r="D3042" s="1" t="s">
        <v>14</v>
      </c>
      <c r="E3042" s="1" t="s">
        <v>91</v>
      </c>
      <c r="F3042" s="18">
        <v>7.2400000000000011</v>
      </c>
      <c r="G3042" t="s">
        <v>2746</v>
      </c>
      <c r="H3042" s="1">
        <f>IF(COUNTIF(G$2:G3042,G3042)=1,1,0)</f>
        <v>1</v>
      </c>
      <c r="I3042" s="1">
        <v>5</v>
      </c>
      <c r="J3042" s="1">
        <v>0.2</v>
      </c>
      <c r="K3042" s="1">
        <v>1.1764999999999992</v>
      </c>
      <c r="L3042" s="12">
        <f>VLOOKUP(train[[#This Row],[Sub-Category]],Análisis_ABC_XYZ[[#Headers],[#Data]],4,FALSE)</f>
        <v>0.51168203684699509</v>
      </c>
    </row>
    <row r="3043" spans="1:12" x14ac:dyDescent="0.35">
      <c r="A3043" s="2">
        <v>42619</v>
      </c>
      <c r="B3043" s="1" t="s">
        <v>37</v>
      </c>
      <c r="C3043" s="1" t="s">
        <v>373</v>
      </c>
      <c r="D3043" s="1" t="s">
        <v>14</v>
      </c>
      <c r="E3043" s="1" t="s">
        <v>29</v>
      </c>
      <c r="F3043" s="18">
        <v>6.0960000000000001</v>
      </c>
      <c r="G3043" t="s">
        <v>4647</v>
      </c>
      <c r="H3043" s="1">
        <f>IF(COUNTIF(G$2:G3043,G3043)=1,1,0)</f>
        <v>0</v>
      </c>
      <c r="I3043" s="1">
        <v>2</v>
      </c>
      <c r="J3043" s="1">
        <v>0.2</v>
      </c>
      <c r="K3043" s="1">
        <v>2.1335999999999999</v>
      </c>
      <c r="L3043" s="12">
        <f>VLOOKUP(train[[#This Row],[Sub-Category]],Análisis_ABC_XYZ[[#Headers],[#Data]],4,FALSE)</f>
        <v>0.46881743173671325</v>
      </c>
    </row>
    <row r="3044" spans="1:12" x14ac:dyDescent="0.35">
      <c r="A3044" s="2">
        <v>42619</v>
      </c>
      <c r="B3044" s="1" t="s">
        <v>16</v>
      </c>
      <c r="C3044" s="1" t="s">
        <v>1497</v>
      </c>
      <c r="D3044" s="1" t="s">
        <v>14</v>
      </c>
      <c r="E3044" s="1" t="s">
        <v>29</v>
      </c>
      <c r="F3044" s="18">
        <v>3.4440000000000008</v>
      </c>
      <c r="G3044" t="s">
        <v>4156</v>
      </c>
      <c r="H3044" s="1">
        <f>IF(COUNTIF(G$2:G3044,G3044)=1,1,0)</f>
        <v>1</v>
      </c>
      <c r="I3044" s="1">
        <v>1</v>
      </c>
      <c r="J3044" s="1">
        <v>0.7</v>
      </c>
      <c r="K3044" s="1">
        <v>-2.5255999999999998</v>
      </c>
      <c r="L3044" s="12">
        <f>VLOOKUP(train[[#This Row],[Sub-Category]],Análisis_ABC_XYZ[[#Headers],[#Data]],4,FALSE)</f>
        <v>0.46881743173671325</v>
      </c>
    </row>
    <row r="3045" spans="1:12" x14ac:dyDescent="0.35">
      <c r="A3045" s="2">
        <v>42620</v>
      </c>
      <c r="B3045" s="1" t="s">
        <v>52</v>
      </c>
      <c r="C3045" s="1" t="s">
        <v>482</v>
      </c>
      <c r="D3045" s="1" t="s">
        <v>26</v>
      </c>
      <c r="E3045" s="1" t="s">
        <v>27</v>
      </c>
      <c r="F3045" s="18">
        <v>791.96399999999994</v>
      </c>
      <c r="G3045" t="s">
        <v>4486</v>
      </c>
      <c r="H3045" s="1">
        <f>IF(COUNTIF(G$2:G3045,G3045)=1,1,0)</f>
        <v>1</v>
      </c>
      <c r="I3045" s="1">
        <v>6</v>
      </c>
      <c r="J3045" s="1">
        <v>0.4</v>
      </c>
      <c r="K3045" s="1">
        <v>-131.9940000000002</v>
      </c>
      <c r="L3045" s="12">
        <f>VLOOKUP(train[[#This Row],[Sub-Category]],Análisis_ABC_XYZ[[#Headers],[#Data]],4,FALSE)</f>
        <v>0.41105220110552465</v>
      </c>
    </row>
    <row r="3046" spans="1:12" x14ac:dyDescent="0.35">
      <c r="A3046" s="2">
        <v>42620</v>
      </c>
      <c r="B3046" s="1" t="s">
        <v>12</v>
      </c>
      <c r="C3046" s="1" t="s">
        <v>125</v>
      </c>
      <c r="D3046" s="1" t="s">
        <v>14</v>
      </c>
      <c r="E3046" s="1" t="s">
        <v>20</v>
      </c>
      <c r="F3046" s="18">
        <v>671.93</v>
      </c>
      <c r="G3046" t="s">
        <v>6242</v>
      </c>
      <c r="H3046" s="1">
        <f>IF(COUNTIF(G$2:G3046,G3046)=1,1,0)</f>
        <v>1</v>
      </c>
      <c r="I3046" s="1">
        <v>7</v>
      </c>
      <c r="J3046" s="1">
        <v>0</v>
      </c>
      <c r="K3046" s="1">
        <v>20.157899999999998</v>
      </c>
      <c r="L3046" s="12">
        <f>VLOOKUP(train[[#This Row],[Sub-Category]],Análisis_ABC_XYZ[[#Headers],[#Data]],4,FALSE)</f>
        <v>0.44610841445725197</v>
      </c>
    </row>
    <row r="3047" spans="1:12" x14ac:dyDescent="0.35">
      <c r="A3047" s="2">
        <v>42620</v>
      </c>
      <c r="B3047" s="1" t="s">
        <v>89</v>
      </c>
      <c r="C3047" s="1" t="s">
        <v>1453</v>
      </c>
      <c r="D3047" s="1" t="s">
        <v>8</v>
      </c>
      <c r="E3047" s="1" t="s">
        <v>18</v>
      </c>
      <c r="F3047" s="18">
        <v>481.17599999999999</v>
      </c>
      <c r="G3047" t="s">
        <v>2064</v>
      </c>
      <c r="H3047" s="1">
        <f>IF(COUNTIF(G$2:G3047,G3047)=1,1,0)</f>
        <v>1</v>
      </c>
      <c r="I3047" s="1">
        <v>2</v>
      </c>
      <c r="J3047" s="1">
        <v>0.4</v>
      </c>
      <c r="K3047" s="1">
        <v>-120.29400000000004</v>
      </c>
      <c r="L3047" s="12">
        <f>VLOOKUP(train[[#This Row],[Sub-Category]],Análisis_ABC_XYZ[[#Headers],[#Data]],4,FALSE)</f>
        <v>0.55975208308209756</v>
      </c>
    </row>
    <row r="3048" spans="1:12" x14ac:dyDescent="0.35">
      <c r="A3048" s="2">
        <v>42620</v>
      </c>
      <c r="B3048" s="1" t="s">
        <v>89</v>
      </c>
      <c r="C3048" s="1" t="s">
        <v>721</v>
      </c>
      <c r="D3048" s="1" t="s">
        <v>26</v>
      </c>
      <c r="E3048" s="1" t="s">
        <v>56</v>
      </c>
      <c r="F3048" s="18">
        <v>559.92999999999995</v>
      </c>
      <c r="G3048" t="s">
        <v>6179</v>
      </c>
      <c r="H3048" s="1">
        <f>IF(COUNTIF(G$2:G3048,G3048)=1,1,0)</f>
        <v>1</v>
      </c>
      <c r="I3048" s="1">
        <v>7</v>
      </c>
      <c r="J3048" s="1">
        <v>0</v>
      </c>
      <c r="K3048" s="1">
        <v>167.97899999999996</v>
      </c>
      <c r="L3048" s="12">
        <f>VLOOKUP(train[[#This Row],[Sub-Category]],Análisis_ABC_XYZ[[#Headers],[#Data]],4,FALSE)</f>
        <v>0.52062335344040378</v>
      </c>
    </row>
    <row r="3049" spans="1:12" x14ac:dyDescent="0.35">
      <c r="A3049" s="2">
        <v>42620</v>
      </c>
      <c r="B3049" s="1" t="s">
        <v>89</v>
      </c>
      <c r="C3049" s="1" t="s">
        <v>1614</v>
      </c>
      <c r="D3049" s="1" t="s">
        <v>26</v>
      </c>
      <c r="E3049" s="1" t="s">
        <v>56</v>
      </c>
      <c r="F3049" s="18">
        <v>90</v>
      </c>
      <c r="G3049" t="s">
        <v>2064</v>
      </c>
      <c r="H3049" s="1">
        <f>IF(COUNTIF(G$2:G3049,G3049)=1,1,0)</f>
        <v>0</v>
      </c>
      <c r="I3049" s="1">
        <v>5</v>
      </c>
      <c r="J3049" s="1">
        <v>0</v>
      </c>
      <c r="K3049" s="1">
        <v>16.199999999999992</v>
      </c>
      <c r="L3049" s="12">
        <f>VLOOKUP(train[[#This Row],[Sub-Category]],Análisis_ABC_XYZ[[#Headers],[#Data]],4,FALSE)</f>
        <v>0.52062335344040378</v>
      </c>
    </row>
    <row r="3050" spans="1:12" x14ac:dyDescent="0.35">
      <c r="A3050" s="2">
        <v>42620</v>
      </c>
      <c r="B3050" s="1" t="s">
        <v>34</v>
      </c>
      <c r="C3050" s="1" t="s">
        <v>461</v>
      </c>
      <c r="D3050" s="1" t="s">
        <v>14</v>
      </c>
      <c r="E3050" s="1" t="s">
        <v>24</v>
      </c>
      <c r="F3050" s="18">
        <v>140.73599999999999</v>
      </c>
      <c r="G3050" t="s">
        <v>6470</v>
      </c>
      <c r="H3050" s="1">
        <f>IF(COUNTIF(G$2:G3050,G3050)=1,1,0)</f>
        <v>1</v>
      </c>
      <c r="I3050" s="1">
        <v>4</v>
      </c>
      <c r="J3050" s="1">
        <v>0.2</v>
      </c>
      <c r="K3050" s="1">
        <v>12.314400000000006</v>
      </c>
      <c r="L3050" s="12">
        <f>VLOOKUP(train[[#This Row],[Sub-Category]],Análisis_ABC_XYZ[[#Headers],[#Data]],4,FALSE)</f>
        <v>0.45632477063632687</v>
      </c>
    </row>
    <row r="3051" spans="1:12" x14ac:dyDescent="0.35">
      <c r="A3051" s="2">
        <v>42620</v>
      </c>
      <c r="B3051" s="1" t="s">
        <v>89</v>
      </c>
      <c r="C3051" s="1" t="s">
        <v>1315</v>
      </c>
      <c r="D3051" s="1" t="s">
        <v>14</v>
      </c>
      <c r="E3051" s="1" t="s">
        <v>20</v>
      </c>
      <c r="F3051" s="18">
        <v>70.260000000000005</v>
      </c>
      <c r="G3051" t="s">
        <v>2064</v>
      </c>
      <c r="H3051" s="1">
        <f>IF(COUNTIF(G$2:G3051,G3051)=1,1,0)</f>
        <v>0</v>
      </c>
      <c r="I3051" s="1">
        <v>3</v>
      </c>
      <c r="J3051" s="1">
        <v>0</v>
      </c>
      <c r="K3051" s="1">
        <v>18.970199999999998</v>
      </c>
      <c r="L3051" s="12">
        <f>VLOOKUP(train[[#This Row],[Sub-Category]],Análisis_ABC_XYZ[[#Headers],[#Data]],4,FALSE)</f>
        <v>0.44610841445725197</v>
      </c>
    </row>
    <row r="3052" spans="1:12" x14ac:dyDescent="0.35">
      <c r="A3052" s="2">
        <v>42620</v>
      </c>
      <c r="B3052" s="1" t="s">
        <v>39</v>
      </c>
      <c r="C3052" s="1" t="s">
        <v>1340</v>
      </c>
      <c r="D3052" s="1" t="s">
        <v>8</v>
      </c>
      <c r="E3052" s="1" t="s">
        <v>11</v>
      </c>
      <c r="F3052" s="18">
        <v>47.515999999999991</v>
      </c>
      <c r="G3052" t="s">
        <v>6085</v>
      </c>
      <c r="H3052" s="1">
        <f>IF(COUNTIF(G$2:G3052,G3052)=1,1,0)</f>
        <v>1</v>
      </c>
      <c r="I3052" s="1">
        <v>2</v>
      </c>
      <c r="J3052" s="1">
        <v>0.3</v>
      </c>
      <c r="K3052" s="1">
        <v>-2.0364000000000004</v>
      </c>
      <c r="L3052" s="12">
        <f>VLOOKUP(train[[#This Row],[Sub-Category]],Análisis_ABC_XYZ[[#Headers],[#Data]],4,FALSE)</f>
        <v>0.46529189879902266</v>
      </c>
    </row>
    <row r="3053" spans="1:12" x14ac:dyDescent="0.35">
      <c r="A3053" s="2">
        <v>42620</v>
      </c>
      <c r="B3053" s="1" t="s">
        <v>89</v>
      </c>
      <c r="C3053" s="1" t="s">
        <v>1551</v>
      </c>
      <c r="D3053" s="1" t="s">
        <v>8</v>
      </c>
      <c r="E3053" s="1" t="s">
        <v>18</v>
      </c>
      <c r="F3053" s="18">
        <v>27.414000000000001</v>
      </c>
      <c r="G3053" t="s">
        <v>3266</v>
      </c>
      <c r="H3053" s="1">
        <f>IF(COUNTIF(G$2:G3053,G3053)=1,1,0)</f>
        <v>1</v>
      </c>
      <c r="I3053" s="1">
        <v>3</v>
      </c>
      <c r="J3053" s="1">
        <v>0.4</v>
      </c>
      <c r="K3053" s="1">
        <v>-14.163900000000005</v>
      </c>
      <c r="L3053" s="12">
        <f>VLOOKUP(train[[#This Row],[Sub-Category]],Análisis_ABC_XYZ[[#Headers],[#Data]],4,FALSE)</f>
        <v>0.55975208308209756</v>
      </c>
    </row>
    <row r="3054" spans="1:12" x14ac:dyDescent="0.35">
      <c r="A3054" s="2">
        <v>42620</v>
      </c>
      <c r="B3054" s="1" t="s">
        <v>89</v>
      </c>
      <c r="C3054" s="1" t="s">
        <v>765</v>
      </c>
      <c r="D3054" s="1" t="s">
        <v>14</v>
      </c>
      <c r="E3054" s="1" t="s">
        <v>20</v>
      </c>
      <c r="F3054" s="18">
        <v>13.96</v>
      </c>
      <c r="G3054" t="s">
        <v>3266</v>
      </c>
      <c r="H3054" s="1">
        <f>IF(COUNTIF(G$2:G3054,G3054)=1,1,0)</f>
        <v>0</v>
      </c>
      <c r="I3054" s="1">
        <v>2</v>
      </c>
      <c r="J3054" s="1">
        <v>0</v>
      </c>
      <c r="K3054" s="1">
        <v>0.27919999999999945</v>
      </c>
      <c r="L3054" s="12">
        <f>VLOOKUP(train[[#This Row],[Sub-Category]],Análisis_ABC_XYZ[[#Headers],[#Data]],4,FALSE)</f>
        <v>0.44610841445725197</v>
      </c>
    </row>
    <row r="3055" spans="1:12" x14ac:dyDescent="0.35">
      <c r="A3055" s="2">
        <v>42620</v>
      </c>
      <c r="B3055" s="1" t="s">
        <v>52</v>
      </c>
      <c r="C3055" s="1" t="s">
        <v>180</v>
      </c>
      <c r="D3055" s="1" t="s">
        <v>14</v>
      </c>
      <c r="E3055" s="1" t="s">
        <v>29</v>
      </c>
      <c r="F3055" s="18">
        <v>9.5220000000000002</v>
      </c>
      <c r="G3055" t="s">
        <v>4486</v>
      </c>
      <c r="H3055" s="1">
        <f>IF(COUNTIF(G$2:G3055,G3055)=1,1,0)</f>
        <v>0</v>
      </c>
      <c r="I3055" s="1">
        <v>1</v>
      </c>
      <c r="J3055" s="1">
        <v>0.7</v>
      </c>
      <c r="K3055" s="1">
        <v>-6.9827999999999975</v>
      </c>
      <c r="L3055" s="12">
        <f>VLOOKUP(train[[#This Row],[Sub-Category]],Análisis_ABC_XYZ[[#Headers],[#Data]],4,FALSE)</f>
        <v>0.46881743173671325</v>
      </c>
    </row>
    <row r="3056" spans="1:12" x14ac:dyDescent="0.35">
      <c r="A3056" s="2">
        <v>42620</v>
      </c>
      <c r="B3056" s="1" t="s">
        <v>89</v>
      </c>
      <c r="C3056" s="1" t="s">
        <v>871</v>
      </c>
      <c r="D3056" s="1" t="s">
        <v>14</v>
      </c>
      <c r="E3056" s="1" t="s">
        <v>91</v>
      </c>
      <c r="F3056" s="18">
        <v>7.24</v>
      </c>
      <c r="G3056" t="s">
        <v>2064</v>
      </c>
      <c r="H3056" s="1">
        <f>IF(COUNTIF(G$2:G3056,G3056)=1,1,0)</f>
        <v>0</v>
      </c>
      <c r="I3056" s="1">
        <v>4</v>
      </c>
      <c r="J3056" s="1">
        <v>0</v>
      </c>
      <c r="K3056" s="1">
        <v>2.3891999999999998</v>
      </c>
      <c r="L3056" s="12">
        <f>VLOOKUP(train[[#This Row],[Sub-Category]],Análisis_ABC_XYZ[[#Headers],[#Data]],4,FALSE)</f>
        <v>0.51168203684699509</v>
      </c>
    </row>
    <row r="3057" spans="1:12" x14ac:dyDescent="0.35">
      <c r="A3057" s="2">
        <v>42620</v>
      </c>
      <c r="B3057" s="1" t="s">
        <v>89</v>
      </c>
      <c r="C3057" s="1" t="s">
        <v>600</v>
      </c>
      <c r="D3057" s="1" t="s">
        <v>14</v>
      </c>
      <c r="E3057" s="1" t="s">
        <v>29</v>
      </c>
      <c r="F3057" s="18">
        <v>6.0960000000000001</v>
      </c>
      <c r="G3057" t="s">
        <v>2064</v>
      </c>
      <c r="H3057" s="1">
        <f>IF(COUNTIF(G$2:G3057,G3057)=1,1,0)</f>
        <v>0</v>
      </c>
      <c r="I3057" s="1">
        <v>2</v>
      </c>
      <c r="J3057" s="1">
        <v>0.2</v>
      </c>
      <c r="K3057" s="1">
        <v>2.0573999999999995</v>
      </c>
      <c r="L3057" s="12">
        <f>VLOOKUP(train[[#This Row],[Sub-Category]],Análisis_ABC_XYZ[[#Headers],[#Data]],4,FALSE)</f>
        <v>0.46881743173671325</v>
      </c>
    </row>
    <row r="3058" spans="1:12" x14ac:dyDescent="0.35">
      <c r="A3058" s="2">
        <v>42620</v>
      </c>
      <c r="B3058" s="1" t="s">
        <v>52</v>
      </c>
      <c r="C3058" s="1" t="s">
        <v>584</v>
      </c>
      <c r="D3058" s="1" t="s">
        <v>14</v>
      </c>
      <c r="E3058" s="1" t="s">
        <v>29</v>
      </c>
      <c r="F3058" s="18">
        <v>4.9230000000000009</v>
      </c>
      <c r="G3058" t="s">
        <v>4486</v>
      </c>
      <c r="H3058" s="1">
        <f>IF(COUNTIF(G$2:G3058,G3058)=1,1,0)</f>
        <v>0</v>
      </c>
      <c r="I3058" s="1">
        <v>3</v>
      </c>
      <c r="J3058" s="1">
        <v>0.7</v>
      </c>
      <c r="K3058" s="1">
        <v>-3.9383999999999997</v>
      </c>
      <c r="L3058" s="12">
        <f>VLOOKUP(train[[#This Row],[Sub-Category]],Análisis_ABC_XYZ[[#Headers],[#Data]],4,FALSE)</f>
        <v>0.46881743173671325</v>
      </c>
    </row>
    <row r="3059" spans="1:12" x14ac:dyDescent="0.35">
      <c r="A3059" s="2">
        <v>42621</v>
      </c>
      <c r="B3059" s="1" t="s">
        <v>12</v>
      </c>
      <c r="C3059" s="1" t="s">
        <v>765</v>
      </c>
      <c r="D3059" s="1" t="s">
        <v>14</v>
      </c>
      <c r="E3059" s="1" t="s">
        <v>20</v>
      </c>
      <c r="F3059" s="18">
        <v>41.88</v>
      </c>
      <c r="G3059" t="s">
        <v>2244</v>
      </c>
      <c r="H3059" s="1">
        <f>IF(COUNTIF(G$2:G3059,G3059)=1,1,0)</f>
        <v>1</v>
      </c>
      <c r="I3059" s="1">
        <v>6</v>
      </c>
      <c r="J3059" s="1">
        <v>0</v>
      </c>
      <c r="K3059" s="1">
        <v>0.83759999999999835</v>
      </c>
      <c r="L3059" s="12">
        <f>VLOOKUP(train[[#This Row],[Sub-Category]],Análisis_ABC_XYZ[[#Headers],[#Data]],4,FALSE)</f>
        <v>0.44610841445725197</v>
      </c>
    </row>
    <row r="3060" spans="1:12" x14ac:dyDescent="0.35">
      <c r="A3060" s="2">
        <v>42621</v>
      </c>
      <c r="B3060" s="1" t="s">
        <v>12</v>
      </c>
      <c r="C3060" s="1" t="s">
        <v>1682</v>
      </c>
      <c r="D3060" s="1" t="s">
        <v>14</v>
      </c>
      <c r="E3060" s="1" t="s">
        <v>36</v>
      </c>
      <c r="F3060" s="18">
        <v>26.400000000000002</v>
      </c>
      <c r="G3060" t="s">
        <v>2244</v>
      </c>
      <c r="H3060" s="1">
        <f>IF(COUNTIF(G$2:G3060,G3060)=1,1,0)</f>
        <v>0</v>
      </c>
      <c r="I3060" s="1">
        <v>5</v>
      </c>
      <c r="J3060" s="1">
        <v>0</v>
      </c>
      <c r="K3060" s="1">
        <v>11.879999999999999</v>
      </c>
      <c r="L3060" s="12">
        <f>VLOOKUP(train[[#This Row],[Sub-Category]],Análisis_ABC_XYZ[[#Headers],[#Data]],4,FALSE)</f>
        <v>0.43613829632717294</v>
      </c>
    </row>
    <row r="3061" spans="1:12" x14ac:dyDescent="0.35">
      <c r="A3061" s="2">
        <v>42621</v>
      </c>
      <c r="B3061" s="1" t="s">
        <v>119</v>
      </c>
      <c r="C3061" s="1" t="s">
        <v>1637</v>
      </c>
      <c r="D3061" s="1" t="s">
        <v>8</v>
      </c>
      <c r="E3061" s="1" t="s">
        <v>22</v>
      </c>
      <c r="F3061" s="18">
        <v>21.36</v>
      </c>
      <c r="G3061" t="s">
        <v>3694</v>
      </c>
      <c r="H3061" s="1">
        <f>IF(COUNTIF(G$2:G3061,G3061)=1,1,0)</f>
        <v>1</v>
      </c>
      <c r="I3061" s="1">
        <v>8</v>
      </c>
      <c r="J3061" s="1">
        <v>0</v>
      </c>
      <c r="K3061" s="1">
        <v>8.1167999999999996</v>
      </c>
      <c r="L3061" s="12">
        <f>VLOOKUP(train[[#This Row],[Sub-Category]],Análisis_ABC_XYZ[[#Headers],[#Data]],4,FALSE)</f>
        <v>0.4595170286641902</v>
      </c>
    </row>
    <row r="3062" spans="1:12" x14ac:dyDescent="0.35">
      <c r="A3062" s="2">
        <v>42623</v>
      </c>
      <c r="B3062" s="1" t="s">
        <v>370</v>
      </c>
      <c r="C3062" s="1" t="s">
        <v>255</v>
      </c>
      <c r="D3062" s="1" t="s">
        <v>8</v>
      </c>
      <c r="E3062" s="1" t="s">
        <v>9</v>
      </c>
      <c r="F3062" s="18">
        <v>361.96</v>
      </c>
      <c r="G3062" t="s">
        <v>4663</v>
      </c>
      <c r="H3062" s="1">
        <f>IF(COUNTIF(G$2:G3062,G3062)=1,1,0)</f>
        <v>1</v>
      </c>
      <c r="I3062" s="1">
        <v>2</v>
      </c>
      <c r="J3062" s="1">
        <v>0</v>
      </c>
      <c r="K3062" s="1">
        <v>83.25079999999997</v>
      </c>
      <c r="L3062" s="12">
        <f>VLOOKUP(train[[#This Row],[Sub-Category]],Análisis_ABC_XYZ[[#Headers],[#Data]],4,FALSE)</f>
        <v>0.5176847302647779</v>
      </c>
    </row>
    <row r="3063" spans="1:12" x14ac:dyDescent="0.35">
      <c r="A3063" s="2">
        <v>42623</v>
      </c>
      <c r="B3063" s="1" t="s">
        <v>37</v>
      </c>
      <c r="C3063" s="1" t="s">
        <v>1828</v>
      </c>
      <c r="D3063" s="1" t="s">
        <v>14</v>
      </c>
      <c r="E3063" s="1" t="s">
        <v>20</v>
      </c>
      <c r="F3063" s="18">
        <v>353.88</v>
      </c>
      <c r="G3063" t="s">
        <v>5947</v>
      </c>
      <c r="H3063" s="1">
        <f>IF(COUNTIF(G$2:G3063,G3063)=1,1,0)</f>
        <v>1</v>
      </c>
      <c r="I3063" s="1">
        <v>6</v>
      </c>
      <c r="J3063" s="1">
        <v>0</v>
      </c>
      <c r="K3063" s="1">
        <v>17.693999999999988</v>
      </c>
      <c r="L3063" s="12">
        <f>VLOOKUP(train[[#This Row],[Sub-Category]],Análisis_ABC_XYZ[[#Headers],[#Data]],4,FALSE)</f>
        <v>0.44610841445725197</v>
      </c>
    </row>
    <row r="3064" spans="1:12" x14ac:dyDescent="0.35">
      <c r="A3064" s="2">
        <v>42623</v>
      </c>
      <c r="B3064" s="1" t="s">
        <v>370</v>
      </c>
      <c r="C3064" s="1" t="s">
        <v>393</v>
      </c>
      <c r="D3064" s="1" t="s">
        <v>14</v>
      </c>
      <c r="E3064" s="1" t="s">
        <v>36</v>
      </c>
      <c r="F3064" s="18">
        <v>278.82</v>
      </c>
      <c r="G3064" t="s">
        <v>4663</v>
      </c>
      <c r="H3064" s="1">
        <f>IF(COUNTIF(G$2:G3064,G3064)=1,1,0)</f>
        <v>0</v>
      </c>
      <c r="I3064" s="1">
        <v>9</v>
      </c>
      <c r="J3064" s="1">
        <v>0</v>
      </c>
      <c r="K3064" s="1">
        <v>125.46899999999999</v>
      </c>
      <c r="L3064" s="12">
        <f>VLOOKUP(train[[#This Row],[Sub-Category]],Análisis_ABC_XYZ[[#Headers],[#Data]],4,FALSE)</f>
        <v>0.43613829632717294</v>
      </c>
    </row>
    <row r="3065" spans="1:12" x14ac:dyDescent="0.35">
      <c r="A3065" s="2">
        <v>42623</v>
      </c>
      <c r="B3065" s="1" t="s">
        <v>39</v>
      </c>
      <c r="C3065" s="1" t="s">
        <v>1257</v>
      </c>
      <c r="D3065" s="1" t="s">
        <v>8</v>
      </c>
      <c r="E3065" s="1" t="s">
        <v>11</v>
      </c>
      <c r="F3065" s="18">
        <v>179.886</v>
      </c>
      <c r="G3065" t="s">
        <v>6536</v>
      </c>
      <c r="H3065" s="1">
        <f>IF(COUNTIF(G$2:G3065,G3065)=1,1,0)</f>
        <v>1</v>
      </c>
      <c r="I3065" s="1">
        <v>1</v>
      </c>
      <c r="J3065" s="1">
        <v>0.3</v>
      </c>
      <c r="K3065" s="1">
        <v>-2.5698000000000292</v>
      </c>
      <c r="L3065" s="12">
        <f>VLOOKUP(train[[#This Row],[Sub-Category]],Análisis_ABC_XYZ[[#Headers],[#Data]],4,FALSE)</f>
        <v>0.46529189879902266</v>
      </c>
    </row>
    <row r="3066" spans="1:12" x14ac:dyDescent="0.35">
      <c r="A3066" s="2">
        <v>42623</v>
      </c>
      <c r="B3066" s="1" t="s">
        <v>12</v>
      </c>
      <c r="C3066" s="1" t="s">
        <v>134</v>
      </c>
      <c r="D3066" s="1" t="s">
        <v>8</v>
      </c>
      <c r="E3066" s="1" t="s">
        <v>22</v>
      </c>
      <c r="F3066" s="18">
        <v>106.68</v>
      </c>
      <c r="G3066" t="s">
        <v>5171</v>
      </c>
      <c r="H3066" s="1">
        <f>IF(COUNTIF(G$2:G3066,G3066)=1,1,0)</f>
        <v>1</v>
      </c>
      <c r="I3066" s="1">
        <v>6</v>
      </c>
      <c r="J3066" s="1">
        <v>0</v>
      </c>
      <c r="K3066" s="1">
        <v>33.070799999999991</v>
      </c>
      <c r="L3066" s="12">
        <f>VLOOKUP(train[[#This Row],[Sub-Category]],Análisis_ABC_XYZ[[#Headers],[#Data]],4,FALSE)</f>
        <v>0.4595170286641902</v>
      </c>
    </row>
    <row r="3067" spans="1:12" x14ac:dyDescent="0.35">
      <c r="A3067" s="2">
        <v>42623</v>
      </c>
      <c r="B3067" s="1" t="s">
        <v>370</v>
      </c>
      <c r="C3067" s="1" t="s">
        <v>1339</v>
      </c>
      <c r="D3067" s="1" t="s">
        <v>14</v>
      </c>
      <c r="E3067" s="1" t="s">
        <v>31</v>
      </c>
      <c r="F3067" s="18">
        <v>61.96</v>
      </c>
      <c r="G3067" t="s">
        <v>4663</v>
      </c>
      <c r="H3067" s="1">
        <f>IF(COUNTIF(G$2:G3067,G3067)=1,1,0)</f>
        <v>0</v>
      </c>
      <c r="I3067" s="1">
        <v>2</v>
      </c>
      <c r="J3067" s="1">
        <v>0</v>
      </c>
      <c r="K3067" s="1">
        <v>16.1096</v>
      </c>
      <c r="L3067" s="12">
        <f>VLOOKUP(train[[#This Row],[Sub-Category]],Análisis_ABC_XYZ[[#Headers],[#Data]],4,FALSE)</f>
        <v>0.49507917887403441</v>
      </c>
    </row>
    <row r="3068" spans="1:12" x14ac:dyDescent="0.35">
      <c r="A3068" s="2">
        <v>42623</v>
      </c>
      <c r="B3068" s="1" t="s">
        <v>12</v>
      </c>
      <c r="C3068" s="1" t="s">
        <v>569</v>
      </c>
      <c r="D3068" s="1" t="s">
        <v>14</v>
      </c>
      <c r="E3068" s="1" t="s">
        <v>182</v>
      </c>
      <c r="F3068" s="18">
        <v>51.52</v>
      </c>
      <c r="G3068" t="s">
        <v>4510</v>
      </c>
      <c r="H3068" s="1">
        <f>IF(COUNTIF(G$2:G3068,G3068)=1,1,0)</f>
        <v>1</v>
      </c>
      <c r="I3068" s="1">
        <v>4</v>
      </c>
      <c r="J3068" s="1">
        <v>0</v>
      </c>
      <c r="K3068" s="1">
        <v>1.5456000000000003</v>
      </c>
      <c r="L3068" s="12">
        <f>VLOOKUP(train[[#This Row],[Sub-Category]],Análisis_ABC_XYZ[[#Headers],[#Data]],4,FALSE)</f>
        <v>0.53938093436526824</v>
      </c>
    </row>
    <row r="3069" spans="1:12" x14ac:dyDescent="0.35">
      <c r="A3069" s="2">
        <v>42623</v>
      </c>
      <c r="B3069" s="1" t="s">
        <v>198</v>
      </c>
      <c r="C3069" s="1" t="s">
        <v>1299</v>
      </c>
      <c r="D3069" s="1" t="s">
        <v>14</v>
      </c>
      <c r="E3069" s="1" t="s">
        <v>36</v>
      </c>
      <c r="F3069" s="18">
        <v>14.940000000000001</v>
      </c>
      <c r="G3069" t="s">
        <v>3342</v>
      </c>
      <c r="H3069" s="1">
        <f>IF(COUNTIF(G$2:G3069,G3069)=1,1,0)</f>
        <v>1</v>
      </c>
      <c r="I3069" s="1">
        <v>3</v>
      </c>
      <c r="J3069" s="1">
        <v>0</v>
      </c>
      <c r="K3069" s="1">
        <v>7.0218000000000007</v>
      </c>
      <c r="L3069" s="12">
        <f>VLOOKUP(train[[#This Row],[Sub-Category]],Análisis_ABC_XYZ[[#Headers],[#Data]],4,FALSE)</f>
        <v>0.43613829632717294</v>
      </c>
    </row>
    <row r="3070" spans="1:12" x14ac:dyDescent="0.35">
      <c r="A3070" s="2">
        <v>42623</v>
      </c>
      <c r="B3070" s="1" t="s">
        <v>89</v>
      </c>
      <c r="C3070" s="1" t="s">
        <v>1348</v>
      </c>
      <c r="D3070" s="1" t="s">
        <v>14</v>
      </c>
      <c r="E3070" s="1" t="s">
        <v>24</v>
      </c>
      <c r="F3070" s="18">
        <v>6.08</v>
      </c>
      <c r="G3070" t="s">
        <v>2637</v>
      </c>
      <c r="H3070" s="1">
        <f>IF(COUNTIF(G$2:G3070,G3070)=1,1,0)</f>
        <v>1</v>
      </c>
      <c r="I3070" s="1">
        <v>2</v>
      </c>
      <c r="J3070" s="1">
        <v>0</v>
      </c>
      <c r="K3070" s="1">
        <v>2.0671999999999997</v>
      </c>
      <c r="L3070" s="12">
        <f>VLOOKUP(train[[#This Row],[Sub-Category]],Análisis_ABC_XYZ[[#Headers],[#Data]],4,FALSE)</f>
        <v>0.45632477063632687</v>
      </c>
    </row>
    <row r="3071" spans="1:12" x14ac:dyDescent="0.35">
      <c r="A3071" s="2">
        <v>42624</v>
      </c>
      <c r="B3071" s="1" t="s">
        <v>89</v>
      </c>
      <c r="C3071" s="1" t="s">
        <v>1735</v>
      </c>
      <c r="D3071" s="1" t="s">
        <v>14</v>
      </c>
      <c r="E3071" s="1" t="s">
        <v>20</v>
      </c>
      <c r="F3071" s="18">
        <v>772.68</v>
      </c>
      <c r="G3071" t="s">
        <v>2789</v>
      </c>
      <c r="H3071" s="1">
        <f>IF(COUNTIF(G$2:G3071,G3071)=1,1,0)</f>
        <v>1</v>
      </c>
      <c r="I3071" s="1">
        <v>4</v>
      </c>
      <c r="J3071" s="1">
        <v>0</v>
      </c>
      <c r="K3071" s="1">
        <v>108.17520000000002</v>
      </c>
      <c r="L3071" s="12">
        <f>VLOOKUP(train[[#This Row],[Sub-Category]],Análisis_ABC_XYZ[[#Headers],[#Data]],4,FALSE)</f>
        <v>0.44610841445725197</v>
      </c>
    </row>
    <row r="3072" spans="1:12" x14ac:dyDescent="0.35">
      <c r="A3072" s="2">
        <v>42624</v>
      </c>
      <c r="B3072" s="1" t="s">
        <v>12</v>
      </c>
      <c r="C3072" s="1" t="s">
        <v>155</v>
      </c>
      <c r="D3072" s="1" t="s">
        <v>14</v>
      </c>
      <c r="E3072" s="1" t="s">
        <v>24</v>
      </c>
      <c r="F3072" s="18">
        <v>265.85999999999996</v>
      </c>
      <c r="G3072" t="s">
        <v>5814</v>
      </c>
      <c r="H3072" s="1">
        <f>IF(COUNTIF(G$2:G3072,G3072)=1,1,0)</f>
        <v>1</v>
      </c>
      <c r="I3072" s="1">
        <v>7</v>
      </c>
      <c r="J3072" s="1">
        <v>0</v>
      </c>
      <c r="K3072" s="1">
        <v>79.757999999999967</v>
      </c>
      <c r="L3072" s="12">
        <f>VLOOKUP(train[[#This Row],[Sub-Category]],Análisis_ABC_XYZ[[#Headers],[#Data]],4,FALSE)</f>
        <v>0.45632477063632687</v>
      </c>
    </row>
    <row r="3073" spans="1:12" x14ac:dyDescent="0.35">
      <c r="A3073" s="2">
        <v>42624</v>
      </c>
      <c r="B3073" s="1" t="s">
        <v>89</v>
      </c>
      <c r="C3073" s="1" t="s">
        <v>1879</v>
      </c>
      <c r="D3073" s="1" t="s">
        <v>8</v>
      </c>
      <c r="E3073" s="1" t="s">
        <v>22</v>
      </c>
      <c r="F3073" s="18">
        <v>210.68</v>
      </c>
      <c r="G3073" t="s">
        <v>2789</v>
      </c>
      <c r="H3073" s="1">
        <f>IF(COUNTIF(G$2:G3073,G3073)=1,1,0)</f>
        <v>0</v>
      </c>
      <c r="I3073" s="1">
        <v>2</v>
      </c>
      <c r="J3073" s="1">
        <v>0</v>
      </c>
      <c r="K3073" s="1">
        <v>50.563199999999995</v>
      </c>
      <c r="L3073" s="12">
        <f>VLOOKUP(train[[#This Row],[Sub-Category]],Análisis_ABC_XYZ[[#Headers],[#Data]],4,FALSE)</f>
        <v>0.4595170286641902</v>
      </c>
    </row>
    <row r="3074" spans="1:12" x14ac:dyDescent="0.35">
      <c r="A3074" s="2">
        <v>42624</v>
      </c>
      <c r="B3074" s="1" t="s">
        <v>239</v>
      </c>
      <c r="C3074" s="1" t="s">
        <v>326</v>
      </c>
      <c r="D3074" s="1" t="s">
        <v>14</v>
      </c>
      <c r="E3074" s="1" t="s">
        <v>29</v>
      </c>
      <c r="F3074" s="18">
        <v>209.6</v>
      </c>
      <c r="G3074" t="s">
        <v>2884</v>
      </c>
      <c r="H3074" s="1">
        <f>IF(COUNTIF(G$2:G3074,G3074)=1,1,0)</f>
        <v>1</v>
      </c>
      <c r="I3074" s="1">
        <v>4</v>
      </c>
      <c r="J3074" s="1">
        <v>0</v>
      </c>
      <c r="K3074" s="1">
        <v>96.415999999999997</v>
      </c>
      <c r="L3074" s="12">
        <f>VLOOKUP(train[[#This Row],[Sub-Category]],Análisis_ABC_XYZ[[#Headers],[#Data]],4,FALSE)</f>
        <v>0.46881743173671325</v>
      </c>
    </row>
    <row r="3075" spans="1:12" x14ac:dyDescent="0.35">
      <c r="A3075" s="2">
        <v>42624</v>
      </c>
      <c r="B3075" s="1" t="s">
        <v>89</v>
      </c>
      <c r="C3075" s="1" t="s">
        <v>128</v>
      </c>
      <c r="D3075" s="1" t="s">
        <v>26</v>
      </c>
      <c r="E3075" s="1" t="s">
        <v>56</v>
      </c>
      <c r="F3075" s="18">
        <v>19.989999999999998</v>
      </c>
      <c r="G3075" t="s">
        <v>2789</v>
      </c>
      <c r="H3075" s="1">
        <f>IF(COUNTIF(G$2:G3075,G3075)=1,1,0)</f>
        <v>0</v>
      </c>
      <c r="I3075" s="1">
        <v>1</v>
      </c>
      <c r="J3075" s="1">
        <v>0</v>
      </c>
      <c r="K3075" s="1">
        <v>6.796599999999998</v>
      </c>
      <c r="L3075" s="12">
        <f>VLOOKUP(train[[#This Row],[Sub-Category]],Análisis_ABC_XYZ[[#Headers],[#Data]],4,FALSE)</f>
        <v>0.52062335344040378</v>
      </c>
    </row>
    <row r="3076" spans="1:12" x14ac:dyDescent="0.35">
      <c r="A3076" s="2">
        <v>42624</v>
      </c>
      <c r="B3076" s="1" t="s">
        <v>12</v>
      </c>
      <c r="C3076" s="1" t="s">
        <v>690</v>
      </c>
      <c r="D3076" s="1" t="s">
        <v>14</v>
      </c>
      <c r="E3076" s="1" t="s">
        <v>24</v>
      </c>
      <c r="F3076" s="18">
        <v>181.35</v>
      </c>
      <c r="G3076" t="s">
        <v>2856</v>
      </c>
      <c r="H3076" s="1">
        <f>IF(COUNTIF(G$2:G3076,G3076)=1,1,0)</f>
        <v>1</v>
      </c>
      <c r="I3076" s="1">
        <v>9</v>
      </c>
      <c r="J3076" s="1">
        <v>0</v>
      </c>
      <c r="K3076" s="1">
        <v>48.964500000000001</v>
      </c>
      <c r="L3076" s="12">
        <f>VLOOKUP(train[[#This Row],[Sub-Category]],Análisis_ABC_XYZ[[#Headers],[#Data]],4,FALSE)</f>
        <v>0.45632477063632687</v>
      </c>
    </row>
    <row r="3077" spans="1:12" x14ac:dyDescent="0.35">
      <c r="A3077" s="2">
        <v>42624</v>
      </c>
      <c r="B3077" s="1" t="s">
        <v>239</v>
      </c>
      <c r="C3077" s="1" t="s">
        <v>1176</v>
      </c>
      <c r="D3077" s="1" t="s">
        <v>14</v>
      </c>
      <c r="E3077" s="1" t="s">
        <v>31</v>
      </c>
      <c r="F3077" s="18">
        <v>111.04</v>
      </c>
      <c r="G3077" t="s">
        <v>2884</v>
      </c>
      <c r="H3077" s="1">
        <f>IF(COUNTIF(G$2:G3077,G3077)=1,1,0)</f>
        <v>0</v>
      </c>
      <c r="I3077" s="1">
        <v>4</v>
      </c>
      <c r="J3077" s="1">
        <v>0</v>
      </c>
      <c r="K3077" s="1">
        <v>29.980800000000002</v>
      </c>
      <c r="L3077" s="12">
        <f>VLOOKUP(train[[#This Row],[Sub-Category]],Análisis_ABC_XYZ[[#Headers],[#Data]],4,FALSE)</f>
        <v>0.49507917887403441</v>
      </c>
    </row>
    <row r="3078" spans="1:12" x14ac:dyDescent="0.35">
      <c r="A3078" s="2">
        <v>42624</v>
      </c>
      <c r="B3078" s="1" t="s">
        <v>89</v>
      </c>
      <c r="C3078" s="1" t="s">
        <v>1893</v>
      </c>
      <c r="D3078" s="1" t="s">
        <v>14</v>
      </c>
      <c r="E3078" s="1" t="s">
        <v>20</v>
      </c>
      <c r="F3078" s="18">
        <v>78.8</v>
      </c>
      <c r="G3078" t="s">
        <v>2789</v>
      </c>
      <c r="H3078" s="1">
        <f>IF(COUNTIF(G$2:G3078,G3078)=1,1,0)</f>
        <v>0</v>
      </c>
      <c r="I3078" s="1">
        <v>1</v>
      </c>
      <c r="J3078" s="1">
        <v>0</v>
      </c>
      <c r="K3078" s="1">
        <v>1.5760000000000076</v>
      </c>
      <c r="L3078" s="12">
        <f>VLOOKUP(train[[#This Row],[Sub-Category]],Análisis_ABC_XYZ[[#Headers],[#Data]],4,FALSE)</f>
        <v>0.44610841445725197</v>
      </c>
    </row>
    <row r="3079" spans="1:12" x14ac:dyDescent="0.35">
      <c r="A3079" s="2">
        <v>42624</v>
      </c>
      <c r="B3079" s="1" t="s">
        <v>239</v>
      </c>
      <c r="C3079" s="1" t="s">
        <v>1722</v>
      </c>
      <c r="D3079" s="1" t="s">
        <v>14</v>
      </c>
      <c r="E3079" s="1" t="s">
        <v>36</v>
      </c>
      <c r="F3079" s="18">
        <v>38.880000000000003</v>
      </c>
      <c r="G3079" t="s">
        <v>2884</v>
      </c>
      <c r="H3079" s="1">
        <f>IF(COUNTIF(G$2:G3079,G3079)=1,1,0)</f>
        <v>0</v>
      </c>
      <c r="I3079" s="1">
        <v>6</v>
      </c>
      <c r="J3079" s="1">
        <v>0</v>
      </c>
      <c r="K3079" s="1">
        <v>18.662400000000002</v>
      </c>
      <c r="L3079" s="12">
        <f>VLOOKUP(train[[#This Row],[Sub-Category]],Análisis_ABC_XYZ[[#Headers],[#Data]],4,FALSE)</f>
        <v>0.43613829632717294</v>
      </c>
    </row>
    <row r="3080" spans="1:12" x14ac:dyDescent="0.35">
      <c r="A3080" s="2">
        <v>42624</v>
      </c>
      <c r="B3080" s="1" t="s">
        <v>239</v>
      </c>
      <c r="C3080" s="1" t="s">
        <v>1728</v>
      </c>
      <c r="D3080" s="1" t="s">
        <v>14</v>
      </c>
      <c r="E3080" s="1" t="s">
        <v>15</v>
      </c>
      <c r="F3080" s="18">
        <v>31.049999999999997</v>
      </c>
      <c r="G3080" t="s">
        <v>2884</v>
      </c>
      <c r="H3080" s="1">
        <f>IF(COUNTIF(G$2:G3080,G3080)=1,1,0)</f>
        <v>0</v>
      </c>
      <c r="I3080" s="1">
        <v>3</v>
      </c>
      <c r="J3080" s="1">
        <v>0</v>
      </c>
      <c r="K3080" s="1">
        <v>14.904</v>
      </c>
      <c r="L3080" s="12">
        <f>VLOOKUP(train[[#This Row],[Sub-Category]],Análisis_ABC_XYZ[[#Headers],[#Data]],4,FALSE)</f>
        <v>0.4647369236065339</v>
      </c>
    </row>
    <row r="3081" spans="1:12" x14ac:dyDescent="0.35">
      <c r="A3081" s="2">
        <v>42624</v>
      </c>
      <c r="B3081" s="1" t="s">
        <v>145</v>
      </c>
      <c r="C3081" s="1" t="s">
        <v>505</v>
      </c>
      <c r="D3081" s="1" t="s">
        <v>8</v>
      </c>
      <c r="E3081" s="1" t="s">
        <v>22</v>
      </c>
      <c r="F3081" s="18">
        <v>24.64</v>
      </c>
      <c r="G3081" t="s">
        <v>3817</v>
      </c>
      <c r="H3081" s="1">
        <f>IF(COUNTIF(G$2:G3081,G3081)=1,1,0)</f>
        <v>1</v>
      </c>
      <c r="I3081" s="1">
        <v>4</v>
      </c>
      <c r="J3081" s="1">
        <v>0.2</v>
      </c>
      <c r="K3081" s="1">
        <v>4.0039999999999978</v>
      </c>
      <c r="L3081" s="12">
        <f>VLOOKUP(train[[#This Row],[Sub-Category]],Análisis_ABC_XYZ[[#Headers],[#Data]],4,FALSE)</f>
        <v>0.4595170286641902</v>
      </c>
    </row>
    <row r="3082" spans="1:12" x14ac:dyDescent="0.35">
      <c r="A3082" s="2">
        <v>42624</v>
      </c>
      <c r="B3082" s="1" t="s">
        <v>239</v>
      </c>
      <c r="C3082" s="1" t="s">
        <v>1419</v>
      </c>
      <c r="D3082" s="1" t="s">
        <v>8</v>
      </c>
      <c r="E3082" s="1" t="s">
        <v>22</v>
      </c>
      <c r="F3082" s="18">
        <v>8.92</v>
      </c>
      <c r="G3082" t="s">
        <v>2884</v>
      </c>
      <c r="H3082" s="1">
        <f>IF(COUNTIF(G$2:G3082,G3082)=1,1,0)</f>
        <v>0</v>
      </c>
      <c r="I3082" s="1">
        <v>4</v>
      </c>
      <c r="J3082" s="1">
        <v>0</v>
      </c>
      <c r="K3082" s="1">
        <v>3.9248000000000003</v>
      </c>
      <c r="L3082" s="12">
        <f>VLOOKUP(train[[#This Row],[Sub-Category]],Análisis_ABC_XYZ[[#Headers],[#Data]],4,FALSE)</f>
        <v>0.4595170286641902</v>
      </c>
    </row>
    <row r="3083" spans="1:12" x14ac:dyDescent="0.35">
      <c r="A3083" s="2">
        <v>42624</v>
      </c>
      <c r="B3083" s="1" t="s">
        <v>12</v>
      </c>
      <c r="C3083" s="1" t="s">
        <v>1254</v>
      </c>
      <c r="D3083" s="1" t="s">
        <v>14</v>
      </c>
      <c r="E3083" s="1" t="s">
        <v>15</v>
      </c>
      <c r="F3083" s="18">
        <v>8.64</v>
      </c>
      <c r="G3083" t="s">
        <v>2856</v>
      </c>
      <c r="H3083" s="1">
        <f>IF(COUNTIF(G$2:G3083,G3083)=1,1,0)</f>
        <v>0</v>
      </c>
      <c r="I3083" s="1">
        <v>3</v>
      </c>
      <c r="J3083" s="1">
        <v>0</v>
      </c>
      <c r="K3083" s="1">
        <v>4.2336</v>
      </c>
      <c r="L3083" s="12">
        <f>VLOOKUP(train[[#This Row],[Sub-Category]],Análisis_ABC_XYZ[[#Headers],[#Data]],4,FALSE)</f>
        <v>0.4647369236065339</v>
      </c>
    </row>
    <row r="3084" spans="1:12" x14ac:dyDescent="0.35">
      <c r="A3084" s="2">
        <v>42625</v>
      </c>
      <c r="B3084" s="1" t="s">
        <v>89</v>
      </c>
      <c r="C3084" s="1" t="s">
        <v>1398</v>
      </c>
      <c r="D3084" s="1" t="s">
        <v>26</v>
      </c>
      <c r="E3084" s="1" t="s">
        <v>363</v>
      </c>
      <c r="F3084" s="18">
        <v>479.98400000000004</v>
      </c>
      <c r="G3084" t="s">
        <v>2089</v>
      </c>
      <c r="H3084" s="1">
        <f>IF(COUNTIF(G$2:G3084,G3084)=1,1,0)</f>
        <v>1</v>
      </c>
      <c r="I3084" s="1">
        <v>2</v>
      </c>
      <c r="J3084" s="1">
        <v>0.2</v>
      </c>
      <c r="K3084" s="1">
        <v>59.997999999999962</v>
      </c>
      <c r="L3084" s="12">
        <f>VLOOKUP(train[[#This Row],[Sub-Category]],Análisis_ABC_XYZ[[#Headers],[#Data]],4,FALSE)</f>
        <v>0.62810530827000832</v>
      </c>
    </row>
    <row r="3085" spans="1:12" x14ac:dyDescent="0.35">
      <c r="A3085" s="2">
        <v>42625</v>
      </c>
      <c r="B3085" s="1" t="s">
        <v>37</v>
      </c>
      <c r="C3085" s="1" t="s">
        <v>983</v>
      </c>
      <c r="D3085" s="1" t="s">
        <v>26</v>
      </c>
      <c r="E3085" s="1" t="s">
        <v>56</v>
      </c>
      <c r="F3085" s="18">
        <v>21.98</v>
      </c>
      <c r="G3085" t="s">
        <v>3714</v>
      </c>
      <c r="H3085" s="1">
        <f>IF(COUNTIF(G$2:G3085,G3085)=1,1,0)</f>
        <v>1</v>
      </c>
      <c r="I3085" s="1">
        <v>2</v>
      </c>
      <c r="J3085" s="1">
        <v>0</v>
      </c>
      <c r="K3085" s="1">
        <v>8.5722000000000005</v>
      </c>
      <c r="L3085" s="12">
        <f>VLOOKUP(train[[#This Row],[Sub-Category]],Análisis_ABC_XYZ[[#Headers],[#Data]],4,FALSE)</f>
        <v>0.52062335344040378</v>
      </c>
    </row>
    <row r="3086" spans="1:12" x14ac:dyDescent="0.35">
      <c r="A3086" s="2">
        <v>42625</v>
      </c>
      <c r="B3086" s="1" t="s">
        <v>89</v>
      </c>
      <c r="C3086" s="1" t="s">
        <v>80</v>
      </c>
      <c r="D3086" s="1" t="s">
        <v>14</v>
      </c>
      <c r="E3086" s="1" t="s">
        <v>20</v>
      </c>
      <c r="F3086" s="18">
        <v>105.98</v>
      </c>
      <c r="G3086" t="s">
        <v>2086</v>
      </c>
      <c r="H3086" s="1">
        <f>IF(COUNTIF(G$2:G3086,G3086)=1,1,0)</f>
        <v>1</v>
      </c>
      <c r="I3086" s="1">
        <v>2</v>
      </c>
      <c r="J3086" s="1">
        <v>0</v>
      </c>
      <c r="K3086" s="1">
        <v>4.2391999999999967</v>
      </c>
      <c r="L3086" s="12">
        <f>VLOOKUP(train[[#This Row],[Sub-Category]],Análisis_ABC_XYZ[[#Headers],[#Data]],4,FALSE)</f>
        <v>0.44610841445725197</v>
      </c>
    </row>
    <row r="3087" spans="1:12" x14ac:dyDescent="0.35">
      <c r="A3087" s="2">
        <v>42625</v>
      </c>
      <c r="B3087" s="1" t="s">
        <v>89</v>
      </c>
      <c r="C3087" s="1" t="s">
        <v>1077</v>
      </c>
      <c r="D3087" s="1" t="s">
        <v>14</v>
      </c>
      <c r="E3087" s="1" t="s">
        <v>36</v>
      </c>
      <c r="F3087" s="18">
        <v>28.900000000000002</v>
      </c>
      <c r="G3087" t="s">
        <v>2086</v>
      </c>
      <c r="H3087" s="1">
        <f>IF(COUNTIF(G$2:G3087,G3087)=1,1,0)</f>
        <v>0</v>
      </c>
      <c r="I3087" s="1">
        <v>5</v>
      </c>
      <c r="J3087" s="1">
        <v>0</v>
      </c>
      <c r="K3087" s="1">
        <v>14.161000000000001</v>
      </c>
      <c r="L3087" s="12">
        <f>VLOOKUP(train[[#This Row],[Sub-Category]],Análisis_ABC_XYZ[[#Headers],[#Data]],4,FALSE)</f>
        <v>0.43613829632717294</v>
      </c>
    </row>
    <row r="3088" spans="1:12" x14ac:dyDescent="0.35">
      <c r="A3088" s="2">
        <v>42625</v>
      </c>
      <c r="B3088" s="1" t="s">
        <v>89</v>
      </c>
      <c r="C3088" s="1" t="s">
        <v>161</v>
      </c>
      <c r="D3088" s="1" t="s">
        <v>14</v>
      </c>
      <c r="E3088" s="1" t="s">
        <v>61</v>
      </c>
      <c r="F3088" s="18">
        <v>27.18</v>
      </c>
      <c r="G3088" t="s">
        <v>2086</v>
      </c>
      <c r="H3088" s="1">
        <f>IF(COUNTIF(G$2:G3088,G3088)=1,1,0)</f>
        <v>0</v>
      </c>
      <c r="I3088" s="1">
        <v>1</v>
      </c>
      <c r="J3088" s="1">
        <v>0</v>
      </c>
      <c r="K3088" s="1">
        <v>12.7746</v>
      </c>
      <c r="L3088" s="12">
        <f>VLOOKUP(train[[#This Row],[Sub-Category]],Análisis_ABC_XYZ[[#Headers],[#Data]],4,FALSE)</f>
        <v>0.44424167803735209</v>
      </c>
    </row>
    <row r="3089" spans="1:12" x14ac:dyDescent="0.35">
      <c r="A3089" s="2">
        <v>42625</v>
      </c>
      <c r="B3089" s="1" t="s">
        <v>89</v>
      </c>
      <c r="C3089" s="1" t="s">
        <v>310</v>
      </c>
      <c r="D3089" s="1" t="s">
        <v>14</v>
      </c>
      <c r="E3089" s="1" t="s">
        <v>15</v>
      </c>
      <c r="F3089" s="18">
        <v>20.7</v>
      </c>
      <c r="G3089" t="s">
        <v>2086</v>
      </c>
      <c r="H3089" s="1">
        <f>IF(COUNTIF(G$2:G3089,G3089)=1,1,0)</f>
        <v>0</v>
      </c>
      <c r="I3089" s="1">
        <v>2</v>
      </c>
      <c r="J3089" s="1">
        <v>0</v>
      </c>
      <c r="K3089" s="1">
        <v>9.9359999999999999</v>
      </c>
      <c r="L3089" s="12">
        <f>VLOOKUP(train[[#This Row],[Sub-Category]],Análisis_ABC_XYZ[[#Headers],[#Data]],4,FALSE)</f>
        <v>0.4647369236065339</v>
      </c>
    </row>
    <row r="3090" spans="1:12" x14ac:dyDescent="0.35">
      <c r="A3090" s="2">
        <v>42625</v>
      </c>
      <c r="B3090" s="1" t="s">
        <v>89</v>
      </c>
      <c r="C3090" s="1" t="s">
        <v>457</v>
      </c>
      <c r="D3090" s="1" t="s">
        <v>14</v>
      </c>
      <c r="E3090" s="1" t="s">
        <v>15</v>
      </c>
      <c r="F3090" s="18">
        <v>12.6</v>
      </c>
      <c r="G3090" t="s">
        <v>2089</v>
      </c>
      <c r="H3090" s="1">
        <f>IF(COUNTIF(G$2:G3090,G3090)=1,1,0)</f>
        <v>0</v>
      </c>
      <c r="I3090" s="1">
        <v>4</v>
      </c>
      <c r="J3090" s="1">
        <v>0</v>
      </c>
      <c r="K3090" s="1">
        <v>6.048</v>
      </c>
      <c r="L3090" s="12">
        <f>VLOOKUP(train[[#This Row],[Sub-Category]],Análisis_ABC_XYZ[[#Headers],[#Data]],4,FALSE)</f>
        <v>0.4647369236065339</v>
      </c>
    </row>
    <row r="3091" spans="1:12" x14ac:dyDescent="0.35">
      <c r="A3091" s="2">
        <v>42625</v>
      </c>
      <c r="B3091" s="1" t="s">
        <v>89</v>
      </c>
      <c r="C3091" s="1" t="s">
        <v>237</v>
      </c>
      <c r="D3091" s="1" t="s">
        <v>14</v>
      </c>
      <c r="E3091" s="1" t="s">
        <v>24</v>
      </c>
      <c r="F3091" s="18">
        <v>9.26</v>
      </c>
      <c r="G3091" t="s">
        <v>2086</v>
      </c>
      <c r="H3091" s="1">
        <f>IF(COUNTIF(G$2:G3091,G3091)=1,1,0)</f>
        <v>0</v>
      </c>
      <c r="I3091" s="1">
        <v>2</v>
      </c>
      <c r="J3091" s="1">
        <v>0</v>
      </c>
      <c r="K3091" s="1">
        <v>3.0557999999999996</v>
      </c>
      <c r="L3091" s="12">
        <f>VLOOKUP(train[[#This Row],[Sub-Category]],Análisis_ABC_XYZ[[#Headers],[#Data]],4,FALSE)</f>
        <v>0.45632477063632687</v>
      </c>
    </row>
    <row r="3092" spans="1:12" x14ac:dyDescent="0.35">
      <c r="A3092" s="2">
        <v>42625</v>
      </c>
      <c r="B3092" s="1" t="s">
        <v>89</v>
      </c>
      <c r="C3092" s="1" t="s">
        <v>367</v>
      </c>
      <c r="D3092" s="1" t="s">
        <v>14</v>
      </c>
      <c r="E3092" s="1" t="s">
        <v>91</v>
      </c>
      <c r="F3092" s="18">
        <v>1.24</v>
      </c>
      <c r="G3092" s="1" t="s">
        <v>2086</v>
      </c>
      <c r="H3092" s="1">
        <f>IF(COUNTIF(G$2:G3092,G3092)=1,1,0)</f>
        <v>0</v>
      </c>
      <c r="I3092" s="1">
        <v>1</v>
      </c>
      <c r="J3092" s="1">
        <v>0</v>
      </c>
      <c r="K3092" s="1">
        <v>0.58279999999999998</v>
      </c>
      <c r="L3092" s="12">
        <f>VLOOKUP(train[[#This Row],[Sub-Category]],Análisis_ABC_XYZ[[#Headers],[#Data]],4,FALSE)</f>
        <v>0.51168203684699509</v>
      </c>
    </row>
    <row r="3093" spans="1:12" x14ac:dyDescent="0.35">
      <c r="A3093" s="2">
        <v>42626</v>
      </c>
      <c r="B3093" s="1" t="s">
        <v>84</v>
      </c>
      <c r="C3093" s="1" t="s">
        <v>439</v>
      </c>
      <c r="D3093" s="1" t="s">
        <v>8</v>
      </c>
      <c r="E3093" s="1" t="s">
        <v>11</v>
      </c>
      <c r="F3093" s="18">
        <v>1516.2</v>
      </c>
      <c r="G3093" t="s">
        <v>5439</v>
      </c>
      <c r="H3093" s="1">
        <f>IF(COUNTIF(G$2:G3093,G3093)=1,1,0)</f>
        <v>1</v>
      </c>
      <c r="I3093" s="1">
        <v>7</v>
      </c>
      <c r="J3093" s="1">
        <v>0</v>
      </c>
      <c r="K3093" s="1">
        <v>394.21199999999999</v>
      </c>
      <c r="L3093" s="12">
        <f>VLOOKUP(train[[#This Row],[Sub-Category]],Análisis_ABC_XYZ[[#Headers],[#Data]],4,FALSE)</f>
        <v>0.46529189879902266</v>
      </c>
    </row>
    <row r="3094" spans="1:12" x14ac:dyDescent="0.35">
      <c r="A3094" s="2">
        <v>42626</v>
      </c>
      <c r="B3094" s="1" t="s">
        <v>12</v>
      </c>
      <c r="C3094" s="1" t="s">
        <v>1248</v>
      </c>
      <c r="D3094" s="1" t="s">
        <v>8</v>
      </c>
      <c r="E3094" s="1" t="s">
        <v>11</v>
      </c>
      <c r="F3094" s="18">
        <v>717.72</v>
      </c>
      <c r="G3094" t="s">
        <v>6888</v>
      </c>
      <c r="H3094" s="1">
        <f>IF(COUNTIF(G$2:G3094,G3094)=1,1,0)</f>
        <v>1</v>
      </c>
      <c r="I3094" s="1">
        <v>3</v>
      </c>
      <c r="J3094" s="1">
        <v>0.2</v>
      </c>
      <c r="K3094" s="1">
        <v>71.77200000000002</v>
      </c>
      <c r="L3094" s="12">
        <f>VLOOKUP(train[[#This Row],[Sub-Category]],Análisis_ABC_XYZ[[#Headers],[#Data]],4,FALSE)</f>
        <v>0.46529189879902266</v>
      </c>
    </row>
    <row r="3095" spans="1:12" x14ac:dyDescent="0.35">
      <c r="A3095" s="2">
        <v>42626</v>
      </c>
      <c r="B3095" s="1" t="s">
        <v>12</v>
      </c>
      <c r="C3095" s="1" t="s">
        <v>988</v>
      </c>
      <c r="D3095" s="1" t="s">
        <v>14</v>
      </c>
      <c r="E3095" s="1" t="s">
        <v>36</v>
      </c>
      <c r="F3095" s="18">
        <v>209.7</v>
      </c>
      <c r="G3095" t="s">
        <v>6888</v>
      </c>
      <c r="H3095" s="1">
        <f>IF(COUNTIF(G$2:G3095,G3095)=1,1,0)</f>
        <v>0</v>
      </c>
      <c r="I3095" s="1">
        <v>2</v>
      </c>
      <c r="J3095" s="1">
        <v>0</v>
      </c>
      <c r="K3095" s="1">
        <v>100.65599999999999</v>
      </c>
      <c r="L3095" s="12">
        <f>VLOOKUP(train[[#This Row],[Sub-Category]],Análisis_ABC_XYZ[[#Headers],[#Data]],4,FALSE)</f>
        <v>0.43613829632717294</v>
      </c>
    </row>
    <row r="3096" spans="1:12" x14ac:dyDescent="0.35">
      <c r="A3096" s="2">
        <v>42626</v>
      </c>
      <c r="B3096" s="1" t="s">
        <v>12</v>
      </c>
      <c r="C3096" s="1" t="s">
        <v>1556</v>
      </c>
      <c r="D3096" s="1" t="s">
        <v>8</v>
      </c>
      <c r="E3096" s="1" t="s">
        <v>22</v>
      </c>
      <c r="F3096" s="18">
        <v>207.35</v>
      </c>
      <c r="G3096" t="s">
        <v>6888</v>
      </c>
      <c r="H3096" s="1">
        <f>IF(COUNTIF(G$2:G3096,G3096)=1,1,0)</f>
        <v>0</v>
      </c>
      <c r="I3096" s="1">
        <v>5</v>
      </c>
      <c r="J3096" s="1">
        <v>0</v>
      </c>
      <c r="K3096" s="1">
        <v>24.881999999999991</v>
      </c>
      <c r="L3096" s="12">
        <f>VLOOKUP(train[[#This Row],[Sub-Category]],Análisis_ABC_XYZ[[#Headers],[#Data]],4,FALSE)</f>
        <v>0.4595170286641902</v>
      </c>
    </row>
    <row r="3097" spans="1:12" x14ac:dyDescent="0.35">
      <c r="A3097" s="2">
        <v>42626</v>
      </c>
      <c r="B3097" s="1" t="s">
        <v>84</v>
      </c>
      <c r="C3097" s="1" t="s">
        <v>1026</v>
      </c>
      <c r="D3097" s="1" t="s">
        <v>26</v>
      </c>
      <c r="E3097" s="1" t="s">
        <v>56</v>
      </c>
      <c r="F3097" s="18">
        <v>199.96</v>
      </c>
      <c r="G3097" t="s">
        <v>5439</v>
      </c>
      <c r="H3097" s="1">
        <f>IF(COUNTIF(G$2:G3097,G3097)=1,1,0)</f>
        <v>0</v>
      </c>
      <c r="I3097" s="1">
        <v>4</v>
      </c>
      <c r="J3097" s="1">
        <v>0</v>
      </c>
      <c r="K3097" s="1">
        <v>15.996799999999979</v>
      </c>
      <c r="L3097" s="12">
        <f>VLOOKUP(train[[#This Row],[Sub-Category]],Análisis_ABC_XYZ[[#Headers],[#Data]],4,FALSE)</f>
        <v>0.52062335344040378</v>
      </c>
    </row>
    <row r="3098" spans="1:12" x14ac:dyDescent="0.35">
      <c r="A3098" s="2">
        <v>42626</v>
      </c>
      <c r="B3098" s="1" t="s">
        <v>72</v>
      </c>
      <c r="C3098" s="1" t="s">
        <v>216</v>
      </c>
      <c r="D3098" s="1" t="s">
        <v>8</v>
      </c>
      <c r="E3098" s="1" t="s">
        <v>11</v>
      </c>
      <c r="F3098" s="18">
        <v>170.072</v>
      </c>
      <c r="G3098" t="s">
        <v>4858</v>
      </c>
      <c r="H3098" s="1">
        <f>IF(COUNTIF(G$2:G3098,G3098)=1,1,0)</f>
        <v>1</v>
      </c>
      <c r="I3098" s="1">
        <v>4</v>
      </c>
      <c r="J3098" s="1">
        <v>0.3</v>
      </c>
      <c r="K3098" s="1">
        <v>-12.147999999999996</v>
      </c>
      <c r="L3098" s="12">
        <f>VLOOKUP(train[[#This Row],[Sub-Category]],Análisis_ABC_XYZ[[#Headers],[#Data]],4,FALSE)</f>
        <v>0.46529189879902266</v>
      </c>
    </row>
    <row r="3099" spans="1:12" x14ac:dyDescent="0.35">
      <c r="A3099" s="2">
        <v>42626</v>
      </c>
      <c r="B3099" s="1" t="s">
        <v>12</v>
      </c>
      <c r="C3099" s="1" t="s">
        <v>1223</v>
      </c>
      <c r="D3099" s="1" t="s">
        <v>8</v>
      </c>
      <c r="E3099" s="1" t="s">
        <v>22</v>
      </c>
      <c r="F3099" s="18">
        <v>131.88</v>
      </c>
      <c r="G3099" t="s">
        <v>6888</v>
      </c>
      <c r="H3099" s="1">
        <f>IF(COUNTIF(G$2:G3099,G3099)=1,1,0)</f>
        <v>0</v>
      </c>
      <c r="I3099" s="1">
        <v>7</v>
      </c>
      <c r="J3099" s="1">
        <v>0</v>
      </c>
      <c r="K3099" s="1">
        <v>55.389600000000002</v>
      </c>
      <c r="L3099" s="12">
        <f>VLOOKUP(train[[#This Row],[Sub-Category]],Análisis_ABC_XYZ[[#Headers],[#Data]],4,FALSE)</f>
        <v>0.4595170286641902</v>
      </c>
    </row>
    <row r="3100" spans="1:12" x14ac:dyDescent="0.35">
      <c r="A3100" s="2">
        <v>42626</v>
      </c>
      <c r="B3100" s="1" t="s">
        <v>379</v>
      </c>
      <c r="C3100" s="1" t="s">
        <v>851</v>
      </c>
      <c r="D3100" s="1" t="s">
        <v>8</v>
      </c>
      <c r="E3100" s="1" t="s">
        <v>22</v>
      </c>
      <c r="F3100" s="18">
        <v>129.93</v>
      </c>
      <c r="G3100" t="s">
        <v>4773</v>
      </c>
      <c r="H3100" s="1">
        <f>IF(COUNTIF(G$2:G3100,G3100)=1,1,0)</f>
        <v>1</v>
      </c>
      <c r="I3100" s="1">
        <v>3</v>
      </c>
      <c r="J3100" s="1">
        <v>0</v>
      </c>
      <c r="K3100" s="1">
        <v>12.992999999999988</v>
      </c>
      <c r="L3100" s="12">
        <f>VLOOKUP(train[[#This Row],[Sub-Category]],Análisis_ABC_XYZ[[#Headers],[#Data]],4,FALSE)</f>
        <v>0.4595170286641902</v>
      </c>
    </row>
    <row r="3101" spans="1:12" x14ac:dyDescent="0.35">
      <c r="A3101" s="2">
        <v>42626</v>
      </c>
      <c r="B3101" s="1" t="s">
        <v>379</v>
      </c>
      <c r="C3101" s="1" t="s">
        <v>1058</v>
      </c>
      <c r="D3101" s="1" t="s">
        <v>14</v>
      </c>
      <c r="E3101" s="1" t="s">
        <v>36</v>
      </c>
      <c r="F3101" s="18">
        <v>69.930000000000007</v>
      </c>
      <c r="G3101" t="s">
        <v>4773</v>
      </c>
      <c r="H3101" s="1">
        <f>IF(COUNTIF(G$2:G3101,G3101)=1,1,0)</f>
        <v>0</v>
      </c>
      <c r="I3101" s="1">
        <v>7</v>
      </c>
      <c r="J3101" s="1">
        <v>0</v>
      </c>
      <c r="K3101" s="1">
        <v>31.468499999999999</v>
      </c>
      <c r="L3101" s="12">
        <f>VLOOKUP(train[[#This Row],[Sub-Category]],Análisis_ABC_XYZ[[#Headers],[#Data]],4,FALSE)</f>
        <v>0.43613829632717294</v>
      </c>
    </row>
    <row r="3102" spans="1:12" x14ac:dyDescent="0.35">
      <c r="A3102" s="2">
        <v>42626</v>
      </c>
      <c r="B3102" s="1" t="s">
        <v>12</v>
      </c>
      <c r="C3102" s="1" t="s">
        <v>1010</v>
      </c>
      <c r="D3102" s="1" t="s">
        <v>8</v>
      </c>
      <c r="E3102" s="1" t="s">
        <v>22</v>
      </c>
      <c r="F3102" s="18">
        <v>44.67</v>
      </c>
      <c r="G3102" t="s">
        <v>6888</v>
      </c>
      <c r="H3102" s="1">
        <f>IF(COUNTIF(G$2:G3102,G3102)=1,1,0)</f>
        <v>0</v>
      </c>
      <c r="I3102" s="1">
        <v>3</v>
      </c>
      <c r="J3102" s="1">
        <v>0</v>
      </c>
      <c r="K3102" s="1">
        <v>12.060900000000002</v>
      </c>
      <c r="L3102" s="12">
        <f>VLOOKUP(train[[#This Row],[Sub-Category]],Análisis_ABC_XYZ[[#Headers],[#Data]],4,FALSE)</f>
        <v>0.4595170286641902</v>
      </c>
    </row>
    <row r="3103" spans="1:12" x14ac:dyDescent="0.35">
      <c r="A3103" s="2">
        <v>42626</v>
      </c>
      <c r="B3103" s="1" t="s">
        <v>12</v>
      </c>
      <c r="C3103" s="1" t="s">
        <v>1191</v>
      </c>
      <c r="D3103" s="1" t="s">
        <v>14</v>
      </c>
      <c r="E3103" s="1" t="s">
        <v>29</v>
      </c>
      <c r="F3103" s="18">
        <v>25.031999999999996</v>
      </c>
      <c r="G3103" t="s">
        <v>6888</v>
      </c>
      <c r="H3103" s="1">
        <f>IF(COUNTIF(G$2:G3103,G3103)=1,1,0)</f>
        <v>0</v>
      </c>
      <c r="I3103" s="1">
        <v>3</v>
      </c>
      <c r="J3103" s="1">
        <v>0.2</v>
      </c>
      <c r="K3103" s="1">
        <v>7.822499999999998</v>
      </c>
      <c r="L3103" s="12">
        <f>VLOOKUP(train[[#This Row],[Sub-Category]],Análisis_ABC_XYZ[[#Headers],[#Data]],4,FALSE)</f>
        <v>0.46881743173671325</v>
      </c>
    </row>
    <row r="3104" spans="1:12" x14ac:dyDescent="0.35">
      <c r="A3104" s="2">
        <v>42626</v>
      </c>
      <c r="B3104" s="1" t="s">
        <v>34</v>
      </c>
      <c r="C3104" s="1" t="s">
        <v>698</v>
      </c>
      <c r="D3104" s="1" t="s">
        <v>14</v>
      </c>
      <c r="E3104" s="1" t="s">
        <v>29</v>
      </c>
      <c r="F3104" s="18">
        <v>13.092000000000002</v>
      </c>
      <c r="G3104" t="s">
        <v>5335</v>
      </c>
      <c r="H3104" s="1">
        <f>IF(COUNTIF(G$2:G3104,G3104)=1,1,0)</f>
        <v>1</v>
      </c>
      <c r="I3104" s="1">
        <v>4</v>
      </c>
      <c r="J3104" s="1">
        <v>0.7</v>
      </c>
      <c r="K3104" s="1">
        <v>-10.037199999999999</v>
      </c>
      <c r="L3104" s="12">
        <f>VLOOKUP(train[[#This Row],[Sub-Category]],Análisis_ABC_XYZ[[#Headers],[#Data]],4,FALSE)</f>
        <v>0.46881743173671325</v>
      </c>
    </row>
    <row r="3105" spans="1:12" x14ac:dyDescent="0.35">
      <c r="A3105" s="2">
        <v>42626</v>
      </c>
      <c r="B3105" s="1" t="s">
        <v>72</v>
      </c>
      <c r="C3105" s="1" t="s">
        <v>1238</v>
      </c>
      <c r="D3105" s="1" t="s">
        <v>14</v>
      </c>
      <c r="E3105" s="1" t="s">
        <v>61</v>
      </c>
      <c r="F3105" s="18">
        <v>7.8239999999999998</v>
      </c>
      <c r="G3105" t="s">
        <v>4858</v>
      </c>
      <c r="H3105" s="1">
        <f>IF(COUNTIF(G$2:G3105,G3105)=1,1,0)</f>
        <v>0</v>
      </c>
      <c r="I3105" s="1">
        <v>1</v>
      </c>
      <c r="J3105" s="1">
        <v>0.2</v>
      </c>
      <c r="K3105" s="1">
        <v>2.9339999999999997</v>
      </c>
      <c r="L3105" s="12">
        <f>VLOOKUP(train[[#This Row],[Sub-Category]],Análisis_ABC_XYZ[[#Headers],[#Data]],4,FALSE)</f>
        <v>0.44424167803735209</v>
      </c>
    </row>
    <row r="3106" spans="1:12" x14ac:dyDescent="0.35">
      <c r="A3106" s="2">
        <v>42626</v>
      </c>
      <c r="B3106" s="1" t="s">
        <v>52</v>
      </c>
      <c r="C3106" s="1" t="s">
        <v>1300</v>
      </c>
      <c r="D3106" s="1" t="s">
        <v>14</v>
      </c>
      <c r="E3106" s="1" t="s">
        <v>29</v>
      </c>
      <c r="F3106" s="18">
        <v>2.4119999999999999</v>
      </c>
      <c r="G3106" s="1" t="s">
        <v>3805</v>
      </c>
      <c r="H3106" s="1">
        <f>IF(COUNTIF(G$2:G3106,G3106)=1,1,0)</f>
        <v>1</v>
      </c>
      <c r="I3106" s="1">
        <v>1</v>
      </c>
      <c r="J3106" s="1">
        <v>0.7</v>
      </c>
      <c r="K3106" s="1">
        <v>-2.0099999999999998</v>
      </c>
      <c r="L3106" s="12">
        <f>VLOOKUP(train[[#This Row],[Sub-Category]],Análisis_ABC_XYZ[[#Headers],[#Data]],4,FALSE)</f>
        <v>0.46881743173671325</v>
      </c>
    </row>
    <row r="3107" spans="1:12" x14ac:dyDescent="0.35">
      <c r="A3107" s="2">
        <v>42627</v>
      </c>
      <c r="B3107" s="1" t="s">
        <v>89</v>
      </c>
      <c r="C3107" s="1" t="s">
        <v>610</v>
      </c>
      <c r="D3107" s="1" t="s">
        <v>14</v>
      </c>
      <c r="E3107" s="1" t="s">
        <v>20</v>
      </c>
      <c r="F3107" s="18">
        <v>991.19999999999993</v>
      </c>
      <c r="G3107" t="s">
        <v>3191</v>
      </c>
      <c r="H3107" s="1">
        <f>IF(COUNTIF(G$2:G3107,G3107)=1,1,0)</f>
        <v>1</v>
      </c>
      <c r="I3107" s="1">
        <v>6</v>
      </c>
      <c r="J3107" s="1">
        <v>0</v>
      </c>
      <c r="K3107" s="1">
        <v>257.71199999999999</v>
      </c>
      <c r="L3107" s="12">
        <f>VLOOKUP(train[[#This Row],[Sub-Category]],Análisis_ABC_XYZ[[#Headers],[#Data]],4,FALSE)</f>
        <v>0.44610841445725197</v>
      </c>
    </row>
    <row r="3108" spans="1:12" x14ac:dyDescent="0.35">
      <c r="A3108" s="2">
        <v>42627</v>
      </c>
      <c r="B3108" s="1" t="s">
        <v>44</v>
      </c>
      <c r="C3108" s="1" t="s">
        <v>1029</v>
      </c>
      <c r="D3108" s="1" t="s">
        <v>8</v>
      </c>
      <c r="E3108" s="1" t="s">
        <v>18</v>
      </c>
      <c r="F3108" s="18">
        <v>912.75</v>
      </c>
      <c r="G3108" t="s">
        <v>6346</v>
      </c>
      <c r="H3108" s="1">
        <f>IF(COUNTIF(G$2:G3108,G3108)=1,1,0)</f>
        <v>1</v>
      </c>
      <c r="I3108" s="1">
        <v>5</v>
      </c>
      <c r="J3108" s="1">
        <v>0</v>
      </c>
      <c r="K3108" s="1">
        <v>118.65750000000006</v>
      </c>
      <c r="L3108" s="12">
        <f>VLOOKUP(train[[#This Row],[Sub-Category]],Análisis_ABC_XYZ[[#Headers],[#Data]],4,FALSE)</f>
        <v>0.55975208308209756</v>
      </c>
    </row>
    <row r="3109" spans="1:12" x14ac:dyDescent="0.35">
      <c r="A3109" s="2">
        <v>42627</v>
      </c>
      <c r="B3109" s="1" t="s">
        <v>89</v>
      </c>
      <c r="C3109" s="1" t="s">
        <v>1644</v>
      </c>
      <c r="D3109" s="1" t="s">
        <v>26</v>
      </c>
      <c r="E3109" s="1" t="s">
        <v>363</v>
      </c>
      <c r="F3109" s="18">
        <v>879.98400000000004</v>
      </c>
      <c r="G3109" t="s">
        <v>3191</v>
      </c>
      <c r="H3109" s="1">
        <f>IF(COUNTIF(G$2:G3109,G3109)=1,1,0)</f>
        <v>0</v>
      </c>
      <c r="I3109" s="1">
        <v>2</v>
      </c>
      <c r="J3109" s="1">
        <v>0.2</v>
      </c>
      <c r="K3109" s="1">
        <v>329.99400000000003</v>
      </c>
      <c r="L3109" s="12">
        <f>VLOOKUP(train[[#This Row],[Sub-Category]],Análisis_ABC_XYZ[[#Headers],[#Data]],4,FALSE)</f>
        <v>0.62810530827000832</v>
      </c>
    </row>
    <row r="3110" spans="1:12" x14ac:dyDescent="0.35">
      <c r="A3110" s="2">
        <v>42627</v>
      </c>
      <c r="B3110" s="1" t="s">
        <v>126</v>
      </c>
      <c r="C3110" s="1" t="s">
        <v>497</v>
      </c>
      <c r="D3110" s="1" t="s">
        <v>14</v>
      </c>
      <c r="E3110" s="1" t="s">
        <v>20</v>
      </c>
      <c r="F3110" s="18">
        <v>269.49</v>
      </c>
      <c r="G3110" t="s">
        <v>5819</v>
      </c>
      <c r="H3110" s="1">
        <f>IF(COUNTIF(G$2:G3110,G3110)=1,1,0)</f>
        <v>1</v>
      </c>
      <c r="I3110" s="1">
        <v>3</v>
      </c>
      <c r="J3110" s="1">
        <v>0</v>
      </c>
      <c r="K3110" s="1">
        <v>5.3897999999999939</v>
      </c>
      <c r="L3110" s="12">
        <f>VLOOKUP(train[[#This Row],[Sub-Category]],Análisis_ABC_XYZ[[#Headers],[#Data]],4,FALSE)</f>
        <v>0.44610841445725197</v>
      </c>
    </row>
    <row r="3111" spans="1:12" x14ac:dyDescent="0.35">
      <c r="A3111" s="2">
        <v>42627</v>
      </c>
      <c r="B3111" s="1" t="s">
        <v>12</v>
      </c>
      <c r="C3111" s="1" t="s">
        <v>279</v>
      </c>
      <c r="D3111" s="1" t="s">
        <v>8</v>
      </c>
      <c r="E3111" s="1" t="s">
        <v>18</v>
      </c>
      <c r="F3111" s="18">
        <v>170.13600000000002</v>
      </c>
      <c r="G3111" t="s">
        <v>6520</v>
      </c>
      <c r="H3111" s="1">
        <f>IF(COUNTIF(G$2:G3111,G3111)=1,1,0)</f>
        <v>1</v>
      </c>
      <c r="I3111" s="1">
        <v>3</v>
      </c>
      <c r="J3111" s="1">
        <v>0.2</v>
      </c>
      <c r="K3111" s="1">
        <v>-8.5067999999999913</v>
      </c>
      <c r="L3111" s="12">
        <f>VLOOKUP(train[[#This Row],[Sub-Category]],Análisis_ABC_XYZ[[#Headers],[#Data]],4,FALSE)</f>
        <v>0.55975208308209756</v>
      </c>
    </row>
    <row r="3112" spans="1:12" x14ac:dyDescent="0.35">
      <c r="A3112" s="2">
        <v>42627</v>
      </c>
      <c r="B3112" s="1" t="s">
        <v>154</v>
      </c>
      <c r="C3112" s="1" t="s">
        <v>1571</v>
      </c>
      <c r="D3112" s="1" t="s">
        <v>14</v>
      </c>
      <c r="E3112" s="1" t="s">
        <v>29</v>
      </c>
      <c r="F3112" s="18">
        <v>25.9</v>
      </c>
      <c r="G3112" t="s">
        <v>2234</v>
      </c>
      <c r="H3112" s="1">
        <f>IF(COUNTIF(G$2:G3112,G3112)=1,1,0)</f>
        <v>1</v>
      </c>
      <c r="I3112" s="1">
        <v>5</v>
      </c>
      <c r="J3112" s="1">
        <v>0</v>
      </c>
      <c r="K3112" s="1">
        <v>12.690999999999999</v>
      </c>
      <c r="L3112" s="12">
        <f>VLOOKUP(train[[#This Row],[Sub-Category]],Análisis_ABC_XYZ[[#Headers],[#Data]],4,FALSE)</f>
        <v>0.46881743173671325</v>
      </c>
    </row>
    <row r="3113" spans="1:12" x14ac:dyDescent="0.35">
      <c r="A3113" s="2">
        <v>42627</v>
      </c>
      <c r="B3113" s="1" t="s">
        <v>89</v>
      </c>
      <c r="C3113" s="1" t="s">
        <v>817</v>
      </c>
      <c r="D3113" s="1" t="s">
        <v>14</v>
      </c>
      <c r="E3113" s="1" t="s">
        <v>29</v>
      </c>
      <c r="F3113" s="18">
        <v>12.96</v>
      </c>
      <c r="G3113" t="s">
        <v>3191</v>
      </c>
      <c r="H3113" s="1">
        <f>IF(COUNTIF(G$2:G3113,G3113)=1,1,0)</f>
        <v>0</v>
      </c>
      <c r="I3113" s="1">
        <v>9</v>
      </c>
      <c r="J3113" s="1">
        <v>0.2</v>
      </c>
      <c r="K3113" s="1">
        <v>4.5359999999999996</v>
      </c>
      <c r="L3113" s="12">
        <f>VLOOKUP(train[[#This Row],[Sub-Category]],Análisis_ABC_XYZ[[#Headers],[#Data]],4,FALSE)</f>
        <v>0.46881743173671325</v>
      </c>
    </row>
    <row r="3114" spans="1:12" x14ac:dyDescent="0.35">
      <c r="A3114" s="2">
        <v>42628</v>
      </c>
      <c r="B3114" s="1" t="s">
        <v>119</v>
      </c>
      <c r="C3114" s="1" t="s">
        <v>595</v>
      </c>
      <c r="D3114" s="1" t="s">
        <v>8</v>
      </c>
      <c r="E3114" s="1" t="s">
        <v>11</v>
      </c>
      <c r="F3114" s="18">
        <v>1056.8599999999999</v>
      </c>
      <c r="G3114" t="s">
        <v>4632</v>
      </c>
      <c r="H3114" s="1">
        <f>IF(COUNTIF(G$2:G3114,G3114)=1,1,0)</f>
        <v>1</v>
      </c>
      <c r="I3114" s="1">
        <v>7</v>
      </c>
      <c r="J3114" s="1">
        <v>0</v>
      </c>
      <c r="K3114" s="1">
        <v>306.48939999999988</v>
      </c>
      <c r="L3114" s="12">
        <f>VLOOKUP(train[[#This Row],[Sub-Category]],Análisis_ABC_XYZ[[#Headers],[#Data]],4,FALSE)</f>
        <v>0.46529189879902266</v>
      </c>
    </row>
    <row r="3115" spans="1:12" x14ac:dyDescent="0.35">
      <c r="A3115" s="2">
        <v>42628</v>
      </c>
      <c r="B3115" s="1" t="s">
        <v>119</v>
      </c>
      <c r="C3115" s="1" t="s">
        <v>1453</v>
      </c>
      <c r="D3115" s="1" t="s">
        <v>8</v>
      </c>
      <c r="E3115" s="1" t="s">
        <v>18</v>
      </c>
      <c r="F3115" s="18">
        <v>801.96</v>
      </c>
      <c r="G3115" t="s">
        <v>4632</v>
      </c>
      <c r="H3115" s="1">
        <f>IF(COUNTIF(G$2:G3115,G3115)=1,1,0)</f>
        <v>0</v>
      </c>
      <c r="I3115" s="1">
        <v>2</v>
      </c>
      <c r="J3115" s="1">
        <v>0</v>
      </c>
      <c r="K3115" s="1">
        <v>200.49</v>
      </c>
      <c r="L3115" s="12">
        <f>VLOOKUP(train[[#This Row],[Sub-Category]],Análisis_ABC_XYZ[[#Headers],[#Data]],4,FALSE)</f>
        <v>0.55975208308209756</v>
      </c>
    </row>
    <row r="3116" spans="1:12" x14ac:dyDescent="0.35">
      <c r="A3116" s="2">
        <v>42628</v>
      </c>
      <c r="B3116" s="1" t="s">
        <v>84</v>
      </c>
      <c r="C3116" s="1" t="s">
        <v>685</v>
      </c>
      <c r="D3116" s="1" t="s">
        <v>14</v>
      </c>
      <c r="E3116" s="1" t="s">
        <v>20</v>
      </c>
      <c r="F3116" s="18">
        <v>190.86</v>
      </c>
      <c r="G3116" t="s">
        <v>3809</v>
      </c>
      <c r="H3116" s="1">
        <f>IF(COUNTIF(G$2:G3116,G3116)=1,1,0)</f>
        <v>1</v>
      </c>
      <c r="I3116" s="1">
        <v>2</v>
      </c>
      <c r="J3116" s="1">
        <v>0</v>
      </c>
      <c r="K3116" s="1">
        <v>11.451599999999985</v>
      </c>
      <c r="L3116" s="12">
        <f>VLOOKUP(train[[#This Row],[Sub-Category]],Análisis_ABC_XYZ[[#Headers],[#Data]],4,FALSE)</f>
        <v>0.44610841445725197</v>
      </c>
    </row>
    <row r="3117" spans="1:12" x14ac:dyDescent="0.35">
      <c r="A3117" s="2">
        <v>42628</v>
      </c>
      <c r="B3117" s="1" t="s">
        <v>52</v>
      </c>
      <c r="C3117" s="1" t="s">
        <v>252</v>
      </c>
      <c r="D3117" s="1" t="s">
        <v>14</v>
      </c>
      <c r="E3117" s="1" t="s">
        <v>20</v>
      </c>
      <c r="F3117" s="18">
        <v>147.184</v>
      </c>
      <c r="G3117" t="s">
        <v>4194</v>
      </c>
      <c r="H3117" s="1">
        <f>IF(COUNTIF(G$2:G3117,G3117)=1,1,0)</f>
        <v>1</v>
      </c>
      <c r="I3117" s="1">
        <v>2</v>
      </c>
      <c r="J3117" s="1">
        <v>0.2</v>
      </c>
      <c r="K3117" s="1">
        <v>-29.436800000000012</v>
      </c>
      <c r="L3117" s="12">
        <f>VLOOKUP(train[[#This Row],[Sub-Category]],Análisis_ABC_XYZ[[#Headers],[#Data]],4,FALSE)</f>
        <v>0.44610841445725197</v>
      </c>
    </row>
    <row r="3118" spans="1:12" x14ac:dyDescent="0.35">
      <c r="A3118" s="2">
        <v>42628</v>
      </c>
      <c r="B3118" s="1" t="s">
        <v>89</v>
      </c>
      <c r="C3118" s="1" t="s">
        <v>1265</v>
      </c>
      <c r="D3118" s="1" t="s">
        <v>14</v>
      </c>
      <c r="E3118" s="1" t="s">
        <v>29</v>
      </c>
      <c r="F3118" s="18">
        <v>79.872000000000014</v>
      </c>
      <c r="G3118" t="s">
        <v>3190</v>
      </c>
      <c r="H3118" s="1">
        <f>IF(COUNTIF(G$2:G3118,G3118)=1,1,0)</f>
        <v>1</v>
      </c>
      <c r="I3118" s="1">
        <v>3</v>
      </c>
      <c r="J3118" s="1">
        <v>0.2</v>
      </c>
      <c r="K3118" s="1">
        <v>29.951999999999998</v>
      </c>
      <c r="L3118" s="12">
        <f>VLOOKUP(train[[#This Row],[Sub-Category]],Análisis_ABC_XYZ[[#Headers],[#Data]],4,FALSE)</f>
        <v>0.46881743173671325</v>
      </c>
    </row>
    <row r="3119" spans="1:12" x14ac:dyDescent="0.35">
      <c r="A3119" s="2">
        <v>42628</v>
      </c>
      <c r="B3119" s="1" t="s">
        <v>119</v>
      </c>
      <c r="C3119" s="1" t="s">
        <v>1502</v>
      </c>
      <c r="D3119" s="1" t="s">
        <v>26</v>
      </c>
      <c r="E3119" s="1" t="s">
        <v>27</v>
      </c>
      <c r="F3119" s="18">
        <v>59.97</v>
      </c>
      <c r="G3119" t="s">
        <v>4632</v>
      </c>
      <c r="H3119" s="1">
        <f>IF(COUNTIF(G$2:G3119,G3119)=1,1,0)</f>
        <v>0</v>
      </c>
      <c r="I3119" s="1">
        <v>3</v>
      </c>
      <c r="J3119" s="1">
        <v>0</v>
      </c>
      <c r="K3119" s="1">
        <v>0</v>
      </c>
      <c r="L3119" s="12">
        <f>VLOOKUP(train[[#This Row],[Sub-Category]],Análisis_ABC_XYZ[[#Headers],[#Data]],4,FALSE)</f>
        <v>0.41105220110552465</v>
      </c>
    </row>
    <row r="3120" spans="1:12" x14ac:dyDescent="0.35">
      <c r="A3120" s="2">
        <v>42628</v>
      </c>
      <c r="B3120" s="1" t="s">
        <v>16</v>
      </c>
      <c r="C3120" s="1" t="s">
        <v>647</v>
      </c>
      <c r="D3120" s="1" t="s">
        <v>8</v>
      </c>
      <c r="E3120" s="1" t="s">
        <v>22</v>
      </c>
      <c r="F3120" s="18">
        <v>55.967999999999996</v>
      </c>
      <c r="G3120" t="s">
        <v>5465</v>
      </c>
      <c r="H3120" s="1">
        <f>IF(COUNTIF(G$2:G3120,G3120)=1,1,0)</f>
        <v>1</v>
      </c>
      <c r="I3120" s="1">
        <v>1</v>
      </c>
      <c r="J3120" s="1">
        <v>0.2</v>
      </c>
      <c r="K3120" s="1">
        <v>-2.098800000000006</v>
      </c>
      <c r="L3120" s="12">
        <f>VLOOKUP(train[[#This Row],[Sub-Category]],Análisis_ABC_XYZ[[#Headers],[#Data]],4,FALSE)</f>
        <v>0.4595170286641902</v>
      </c>
    </row>
    <row r="3121" spans="1:12" x14ac:dyDescent="0.35">
      <c r="A3121" s="2">
        <v>42628</v>
      </c>
      <c r="B3121" s="1" t="s">
        <v>89</v>
      </c>
      <c r="C3121" s="1" t="s">
        <v>322</v>
      </c>
      <c r="D3121" s="1" t="s">
        <v>8</v>
      </c>
      <c r="E3121" s="1" t="s">
        <v>9</v>
      </c>
      <c r="F3121" s="18">
        <v>46.384</v>
      </c>
      <c r="G3121" t="s">
        <v>3190</v>
      </c>
      <c r="H3121" s="1">
        <f>IF(COUNTIF(G$2:G3121,G3121)=1,1,0)</f>
        <v>0</v>
      </c>
      <c r="I3121" s="1">
        <v>1</v>
      </c>
      <c r="J3121" s="1">
        <v>0.2</v>
      </c>
      <c r="K3121" s="1">
        <v>1.1596000000000011</v>
      </c>
      <c r="L3121" s="12">
        <f>VLOOKUP(train[[#This Row],[Sub-Category]],Análisis_ABC_XYZ[[#Headers],[#Data]],4,FALSE)</f>
        <v>0.5176847302647779</v>
      </c>
    </row>
    <row r="3122" spans="1:12" x14ac:dyDescent="0.35">
      <c r="A3122" s="2">
        <v>42628</v>
      </c>
      <c r="B3122" s="1" t="s">
        <v>16</v>
      </c>
      <c r="C3122" s="1" t="s">
        <v>483</v>
      </c>
      <c r="D3122" s="1" t="s">
        <v>14</v>
      </c>
      <c r="E3122" s="1" t="s">
        <v>20</v>
      </c>
      <c r="F3122" s="18">
        <v>24.672000000000001</v>
      </c>
      <c r="G3122" t="s">
        <v>5465</v>
      </c>
      <c r="H3122" s="1">
        <f>IF(COUNTIF(G$2:G3122,G3122)=1,1,0)</f>
        <v>0</v>
      </c>
      <c r="I3122" s="1">
        <v>2</v>
      </c>
      <c r="J3122" s="1">
        <v>0.2</v>
      </c>
      <c r="K3122" s="1">
        <v>2.1588000000000021</v>
      </c>
      <c r="L3122" s="12">
        <f>VLOOKUP(train[[#This Row],[Sub-Category]],Análisis_ABC_XYZ[[#Headers],[#Data]],4,FALSE)</f>
        <v>0.44610841445725197</v>
      </c>
    </row>
    <row r="3123" spans="1:12" x14ac:dyDescent="0.35">
      <c r="A3123" s="2">
        <v>42628</v>
      </c>
      <c r="B3123" s="1" t="s">
        <v>84</v>
      </c>
      <c r="C3123" s="1" t="s">
        <v>1348</v>
      </c>
      <c r="D3123" s="1" t="s">
        <v>14</v>
      </c>
      <c r="E3123" s="1" t="s">
        <v>24</v>
      </c>
      <c r="F3123" s="18">
        <v>24.32</v>
      </c>
      <c r="G3123" t="s">
        <v>3809</v>
      </c>
      <c r="H3123" s="1">
        <f>IF(COUNTIF(G$2:G3123,G3123)=1,1,0)</f>
        <v>0</v>
      </c>
      <c r="I3123" s="1">
        <v>8</v>
      </c>
      <c r="J3123" s="1">
        <v>0</v>
      </c>
      <c r="K3123" s="1">
        <v>8.2687999999999988</v>
      </c>
      <c r="L3123" s="12">
        <f>VLOOKUP(train[[#This Row],[Sub-Category]],Análisis_ABC_XYZ[[#Headers],[#Data]],4,FALSE)</f>
        <v>0.45632477063632687</v>
      </c>
    </row>
    <row r="3124" spans="1:12" x14ac:dyDescent="0.35">
      <c r="A3124" s="2">
        <v>42628</v>
      </c>
      <c r="B3124" s="1" t="s">
        <v>16</v>
      </c>
      <c r="C3124" s="1" t="s">
        <v>942</v>
      </c>
      <c r="D3124" s="1" t="s">
        <v>8</v>
      </c>
      <c r="E3124" s="1" t="s">
        <v>22</v>
      </c>
      <c r="F3124" s="18">
        <v>15.712000000000002</v>
      </c>
      <c r="G3124" t="s">
        <v>5465</v>
      </c>
      <c r="H3124" s="1">
        <f>IF(COUNTIF(G$2:G3124,G3124)=1,1,0)</f>
        <v>0</v>
      </c>
      <c r="I3124" s="1">
        <v>4</v>
      </c>
      <c r="J3124" s="1">
        <v>0.2</v>
      </c>
      <c r="K3124" s="1">
        <v>2.553199999999999</v>
      </c>
      <c r="L3124" s="12">
        <f>VLOOKUP(train[[#This Row],[Sub-Category]],Análisis_ABC_XYZ[[#Headers],[#Data]],4,FALSE)</f>
        <v>0.4595170286641902</v>
      </c>
    </row>
    <row r="3125" spans="1:12" x14ac:dyDescent="0.35">
      <c r="A3125" s="2">
        <v>42628</v>
      </c>
      <c r="B3125" s="1" t="s">
        <v>16</v>
      </c>
      <c r="C3125" s="1" t="s">
        <v>345</v>
      </c>
      <c r="D3125" s="1" t="s">
        <v>14</v>
      </c>
      <c r="E3125" s="1" t="s">
        <v>36</v>
      </c>
      <c r="F3125" s="18">
        <v>15.552000000000003</v>
      </c>
      <c r="G3125" t="s">
        <v>5465</v>
      </c>
      <c r="H3125" s="1">
        <f>IF(COUNTIF(G$2:G3125,G3125)=1,1,0)</f>
        <v>0</v>
      </c>
      <c r="I3125" s="1">
        <v>3</v>
      </c>
      <c r="J3125" s="1">
        <v>0.2</v>
      </c>
      <c r="K3125" s="1">
        <v>5.4432</v>
      </c>
      <c r="L3125" s="12">
        <f>VLOOKUP(train[[#This Row],[Sub-Category]],Análisis_ABC_XYZ[[#Headers],[#Data]],4,FALSE)</f>
        <v>0.43613829632717294</v>
      </c>
    </row>
    <row r="3126" spans="1:12" x14ac:dyDescent="0.35">
      <c r="A3126" s="2">
        <v>42628</v>
      </c>
      <c r="B3126" s="1" t="s">
        <v>89</v>
      </c>
      <c r="C3126" s="1" t="s">
        <v>35</v>
      </c>
      <c r="D3126" s="1" t="s">
        <v>14</v>
      </c>
      <c r="E3126" s="1" t="s">
        <v>36</v>
      </c>
      <c r="F3126" s="18">
        <v>12.96</v>
      </c>
      <c r="G3126" t="s">
        <v>3190</v>
      </c>
      <c r="H3126" s="1">
        <f>IF(COUNTIF(G$2:G3126,G3126)=1,1,0)</f>
        <v>0</v>
      </c>
      <c r="I3126" s="1">
        <v>2</v>
      </c>
      <c r="J3126" s="1">
        <v>0</v>
      </c>
      <c r="K3126" s="1">
        <v>6.2208000000000006</v>
      </c>
      <c r="L3126" s="12">
        <f>VLOOKUP(train[[#This Row],[Sub-Category]],Análisis_ABC_XYZ[[#Headers],[#Data]],4,FALSE)</f>
        <v>0.43613829632717294</v>
      </c>
    </row>
    <row r="3127" spans="1:12" x14ac:dyDescent="0.35">
      <c r="A3127" s="2">
        <v>42628</v>
      </c>
      <c r="B3127" s="1" t="s">
        <v>52</v>
      </c>
      <c r="C3127" s="1" t="s">
        <v>143</v>
      </c>
      <c r="D3127" s="1" t="s">
        <v>14</v>
      </c>
      <c r="E3127" s="1" t="s">
        <v>29</v>
      </c>
      <c r="F3127" s="18">
        <v>3.5760000000000005</v>
      </c>
      <c r="G3127" t="s">
        <v>4194</v>
      </c>
      <c r="H3127" s="1">
        <f>IF(COUNTIF(G$2:G3127,G3127)=1,1,0)</f>
        <v>0</v>
      </c>
      <c r="I3127" s="1">
        <v>4</v>
      </c>
      <c r="J3127" s="1">
        <v>0.7</v>
      </c>
      <c r="K3127" s="1">
        <v>-2.8608000000000002</v>
      </c>
      <c r="L3127" s="12">
        <f>VLOOKUP(train[[#This Row],[Sub-Category]],Análisis_ABC_XYZ[[#Headers],[#Data]],4,FALSE)</f>
        <v>0.46881743173671325</v>
      </c>
    </row>
    <row r="3128" spans="1:12" x14ac:dyDescent="0.35">
      <c r="A3128" s="2">
        <v>42629</v>
      </c>
      <c r="B3128" s="1" t="s">
        <v>107</v>
      </c>
      <c r="C3128" s="1" t="s">
        <v>904</v>
      </c>
      <c r="D3128" s="1" t="s">
        <v>14</v>
      </c>
      <c r="E3128" s="1" t="s">
        <v>61</v>
      </c>
      <c r="F3128" s="18">
        <v>31.12</v>
      </c>
      <c r="G3128" t="s">
        <v>4067</v>
      </c>
      <c r="H3128" s="1">
        <f>IF(COUNTIF(G$2:G3128,G3128)=1,1,0)</f>
        <v>1</v>
      </c>
      <c r="I3128" s="1">
        <v>4</v>
      </c>
      <c r="J3128" s="1">
        <v>0</v>
      </c>
      <c r="K3128" s="1">
        <v>14.6264</v>
      </c>
      <c r="L3128" s="12">
        <f>VLOOKUP(train[[#This Row],[Sub-Category]],Análisis_ABC_XYZ[[#Headers],[#Data]],4,FALSE)</f>
        <v>0.44424167803735209</v>
      </c>
    </row>
    <row r="3129" spans="1:12" x14ac:dyDescent="0.35">
      <c r="A3129" s="2">
        <v>42630</v>
      </c>
      <c r="B3129" s="1" t="s">
        <v>89</v>
      </c>
      <c r="C3129" s="1" t="s">
        <v>57</v>
      </c>
      <c r="D3129" s="1" t="s">
        <v>8</v>
      </c>
      <c r="E3129" s="1" t="s">
        <v>9</v>
      </c>
      <c r="F3129" s="18">
        <v>4228.7040000000006</v>
      </c>
      <c r="G3129" t="s">
        <v>2120</v>
      </c>
      <c r="H3129" s="1">
        <f>IF(COUNTIF(G$2:G3129,G3129)=1,1,0)</f>
        <v>1</v>
      </c>
      <c r="I3129" s="1">
        <v>6</v>
      </c>
      <c r="J3129" s="1">
        <v>0.2</v>
      </c>
      <c r="K3129" s="1">
        <v>158.57639999999992</v>
      </c>
      <c r="L3129" s="12">
        <f>VLOOKUP(train[[#This Row],[Sub-Category]],Análisis_ABC_XYZ[[#Headers],[#Data]],4,FALSE)</f>
        <v>0.5176847302647779</v>
      </c>
    </row>
    <row r="3130" spans="1:12" x14ac:dyDescent="0.35">
      <c r="A3130" s="2">
        <v>42630</v>
      </c>
      <c r="B3130" s="1" t="s">
        <v>52</v>
      </c>
      <c r="C3130" s="1" t="s">
        <v>57</v>
      </c>
      <c r="D3130" s="1" t="s">
        <v>8</v>
      </c>
      <c r="E3130" s="1" t="s">
        <v>9</v>
      </c>
      <c r="F3130" s="18">
        <v>3083.4300000000003</v>
      </c>
      <c r="G3130" t="s">
        <v>3136</v>
      </c>
      <c r="H3130" s="1">
        <f>IF(COUNTIF(G$2:G3130,G3130)=1,1,0)</f>
        <v>1</v>
      </c>
      <c r="I3130" s="1">
        <v>7</v>
      </c>
      <c r="J3130" s="1">
        <v>0.5</v>
      </c>
      <c r="K3130" s="1">
        <v>-1665.0522000000001</v>
      </c>
      <c r="L3130" s="12">
        <f>VLOOKUP(train[[#This Row],[Sub-Category]],Análisis_ABC_XYZ[[#Headers],[#Data]],4,FALSE)</f>
        <v>0.5176847302647779</v>
      </c>
    </row>
    <row r="3131" spans="1:12" x14ac:dyDescent="0.35">
      <c r="A3131" s="2">
        <v>42630</v>
      </c>
      <c r="B3131" s="1" t="s">
        <v>89</v>
      </c>
      <c r="C3131" s="1" t="s">
        <v>1316</v>
      </c>
      <c r="D3131" s="1" t="s">
        <v>8</v>
      </c>
      <c r="E3131" s="1" t="s">
        <v>9</v>
      </c>
      <c r="F3131" s="18">
        <v>2003.9200000000003</v>
      </c>
      <c r="G3131" t="s">
        <v>2120</v>
      </c>
      <c r="H3131" s="1">
        <f>IF(COUNTIF(G$2:G3131,G3131)=1,1,0)</f>
        <v>0</v>
      </c>
      <c r="I3131" s="1">
        <v>5</v>
      </c>
      <c r="J3131" s="1">
        <v>0.2</v>
      </c>
      <c r="K3131" s="1">
        <v>-25.049000000000149</v>
      </c>
      <c r="L3131" s="12">
        <f>VLOOKUP(train[[#This Row],[Sub-Category]],Análisis_ABC_XYZ[[#Headers],[#Data]],4,FALSE)</f>
        <v>0.5176847302647779</v>
      </c>
    </row>
    <row r="3132" spans="1:12" x14ac:dyDescent="0.35">
      <c r="A3132" s="2">
        <v>42630</v>
      </c>
      <c r="B3132" s="1" t="s">
        <v>89</v>
      </c>
      <c r="C3132" s="1" t="s">
        <v>804</v>
      </c>
      <c r="D3132" s="1" t="s">
        <v>8</v>
      </c>
      <c r="E3132" s="1" t="s">
        <v>18</v>
      </c>
      <c r="F3132" s="18">
        <v>344.22</v>
      </c>
      <c r="G3132" t="s">
        <v>5931</v>
      </c>
      <c r="H3132" s="1">
        <f>IF(COUNTIF(G$2:G3132,G3132)=1,1,0)</f>
        <v>1</v>
      </c>
      <c r="I3132" s="1">
        <v>2</v>
      </c>
      <c r="J3132" s="1">
        <v>0.4</v>
      </c>
      <c r="K3132" s="1">
        <v>-103.26600000000002</v>
      </c>
      <c r="L3132" s="12">
        <f>VLOOKUP(train[[#This Row],[Sub-Category]],Análisis_ABC_XYZ[[#Headers],[#Data]],4,FALSE)</f>
        <v>0.55975208308209756</v>
      </c>
    </row>
    <row r="3133" spans="1:12" x14ac:dyDescent="0.35">
      <c r="A3133" s="2">
        <v>42630</v>
      </c>
      <c r="B3133" s="1" t="s">
        <v>89</v>
      </c>
      <c r="C3133" s="1" t="s">
        <v>663</v>
      </c>
      <c r="D3133" s="1" t="s">
        <v>26</v>
      </c>
      <c r="E3133" s="1" t="s">
        <v>27</v>
      </c>
      <c r="F3133" s="18">
        <v>209.96999999999997</v>
      </c>
      <c r="G3133" t="s">
        <v>2120</v>
      </c>
      <c r="H3133" s="1">
        <f>IF(COUNTIF(G$2:G3133,G3133)=1,1,0)</f>
        <v>0</v>
      </c>
      <c r="I3133" s="1">
        <v>3</v>
      </c>
      <c r="J3133" s="1">
        <v>0</v>
      </c>
      <c r="K3133" s="1">
        <v>58.791600000000003</v>
      </c>
      <c r="L3133" s="12">
        <f>VLOOKUP(train[[#This Row],[Sub-Category]],Análisis_ABC_XYZ[[#Headers],[#Data]],4,FALSE)</f>
        <v>0.41105220110552465</v>
      </c>
    </row>
    <row r="3134" spans="1:12" x14ac:dyDescent="0.35">
      <c r="A3134" s="2">
        <v>42630</v>
      </c>
      <c r="B3134" s="1" t="s">
        <v>89</v>
      </c>
      <c r="C3134" s="1" t="s">
        <v>830</v>
      </c>
      <c r="D3134" s="1" t="s">
        <v>26</v>
      </c>
      <c r="E3134" s="1" t="s">
        <v>56</v>
      </c>
      <c r="F3134" s="18">
        <v>659.9</v>
      </c>
      <c r="G3134" t="s">
        <v>2120</v>
      </c>
      <c r="H3134" s="1">
        <f>IF(COUNTIF(G$2:G3134,G3134)=1,1,0)</f>
        <v>0</v>
      </c>
      <c r="I3134" s="1">
        <v>2</v>
      </c>
      <c r="J3134" s="1">
        <v>0</v>
      </c>
      <c r="K3134" s="1">
        <v>217.76699999999994</v>
      </c>
      <c r="L3134" s="12">
        <f>VLOOKUP(train[[#This Row],[Sub-Category]],Análisis_ABC_XYZ[[#Headers],[#Data]],4,FALSE)</f>
        <v>0.52062335344040378</v>
      </c>
    </row>
    <row r="3135" spans="1:12" x14ac:dyDescent="0.35">
      <c r="A3135" s="2">
        <v>42630</v>
      </c>
      <c r="B3135" s="1" t="s">
        <v>16</v>
      </c>
      <c r="C3135" s="1" t="s">
        <v>541</v>
      </c>
      <c r="D3135" s="1" t="s">
        <v>26</v>
      </c>
      <c r="E3135" s="1" t="s">
        <v>56</v>
      </c>
      <c r="F3135" s="18">
        <v>87.168000000000006</v>
      </c>
      <c r="G3135" t="s">
        <v>6323</v>
      </c>
      <c r="H3135" s="1">
        <f>IF(COUNTIF(G$2:G3135,G3135)=1,1,0)</f>
        <v>1</v>
      </c>
      <c r="I3135" s="1">
        <v>3</v>
      </c>
      <c r="J3135" s="1">
        <v>0.2</v>
      </c>
      <c r="K3135" s="1">
        <v>10.895999999999987</v>
      </c>
      <c r="L3135" s="12">
        <f>VLOOKUP(train[[#This Row],[Sub-Category]],Análisis_ABC_XYZ[[#Headers],[#Data]],4,FALSE)</f>
        <v>0.52062335344040378</v>
      </c>
    </row>
    <row r="3136" spans="1:12" x14ac:dyDescent="0.35">
      <c r="A3136" s="2">
        <v>42630</v>
      </c>
      <c r="B3136" s="1" t="s">
        <v>89</v>
      </c>
      <c r="C3136" s="1" t="s">
        <v>980</v>
      </c>
      <c r="D3136" s="1" t="s">
        <v>8</v>
      </c>
      <c r="E3136" s="1" t="s">
        <v>11</v>
      </c>
      <c r="F3136" s="18">
        <v>199.76400000000001</v>
      </c>
      <c r="G3136" t="s">
        <v>2120</v>
      </c>
      <c r="H3136" s="1">
        <f>IF(COUNTIF(G$2:G3136,G3136)=1,1,0)</f>
        <v>0</v>
      </c>
      <c r="I3136" s="1">
        <v>2</v>
      </c>
      <c r="J3136" s="1">
        <v>0.1</v>
      </c>
      <c r="K3136" s="1">
        <v>8.8783999999999956</v>
      </c>
      <c r="L3136" s="12">
        <f>VLOOKUP(train[[#This Row],[Sub-Category]],Análisis_ABC_XYZ[[#Headers],[#Data]],4,FALSE)</f>
        <v>0.46529189879902266</v>
      </c>
    </row>
    <row r="3137" spans="1:12" x14ac:dyDescent="0.35">
      <c r="A3137" s="2">
        <v>42630</v>
      </c>
      <c r="B3137" s="1" t="s">
        <v>52</v>
      </c>
      <c r="C3137" s="1" t="s">
        <v>59</v>
      </c>
      <c r="D3137" s="1" t="s">
        <v>8</v>
      </c>
      <c r="E3137" s="1" t="s">
        <v>22</v>
      </c>
      <c r="F3137" s="18">
        <v>124.20000000000002</v>
      </c>
      <c r="G3137" t="s">
        <v>3136</v>
      </c>
      <c r="H3137" s="1">
        <f>IF(COUNTIF(G$2:G3137,G3137)=1,1,0)</f>
        <v>0</v>
      </c>
      <c r="I3137" s="1">
        <v>3</v>
      </c>
      <c r="J3137" s="1">
        <v>0.2</v>
      </c>
      <c r="K3137" s="1">
        <v>15.524999999999991</v>
      </c>
      <c r="L3137" s="12">
        <f>VLOOKUP(train[[#This Row],[Sub-Category]],Análisis_ABC_XYZ[[#Headers],[#Data]],4,FALSE)</f>
        <v>0.4595170286641902</v>
      </c>
    </row>
    <row r="3138" spans="1:12" x14ac:dyDescent="0.35">
      <c r="A3138" s="2">
        <v>42630</v>
      </c>
      <c r="B3138" s="1" t="s">
        <v>89</v>
      </c>
      <c r="C3138" s="1" t="s">
        <v>479</v>
      </c>
      <c r="D3138" s="1" t="s">
        <v>14</v>
      </c>
      <c r="E3138" s="1" t="s">
        <v>36</v>
      </c>
      <c r="F3138" s="18">
        <v>110.96</v>
      </c>
      <c r="G3138" t="s">
        <v>2120</v>
      </c>
      <c r="H3138" s="1">
        <f>IF(COUNTIF(G$2:G3138,G3138)=1,1,0)</f>
        <v>0</v>
      </c>
      <c r="I3138" s="1">
        <v>2</v>
      </c>
      <c r="J3138" s="1">
        <v>0</v>
      </c>
      <c r="K3138" s="1">
        <v>53.260799999999996</v>
      </c>
      <c r="L3138" s="12">
        <f>VLOOKUP(train[[#This Row],[Sub-Category]],Análisis_ABC_XYZ[[#Headers],[#Data]],4,FALSE)</f>
        <v>0.43613829632717294</v>
      </c>
    </row>
    <row r="3139" spans="1:12" x14ac:dyDescent="0.35">
      <c r="A3139" s="2">
        <v>42630</v>
      </c>
      <c r="B3139" s="1" t="s">
        <v>89</v>
      </c>
      <c r="C3139" s="1" t="s">
        <v>454</v>
      </c>
      <c r="D3139" s="1" t="s">
        <v>14</v>
      </c>
      <c r="E3139" s="1" t="s">
        <v>20</v>
      </c>
      <c r="F3139" s="18">
        <v>94.6</v>
      </c>
      <c r="G3139" t="s">
        <v>2120</v>
      </c>
      <c r="H3139" s="1">
        <f>IF(COUNTIF(G$2:G3139,G3139)=1,1,0)</f>
        <v>0</v>
      </c>
      <c r="I3139" s="1">
        <v>4</v>
      </c>
      <c r="J3139" s="1">
        <v>0</v>
      </c>
      <c r="K3139" s="1">
        <v>27.433999999999997</v>
      </c>
      <c r="L3139" s="12">
        <f>VLOOKUP(train[[#This Row],[Sub-Category]],Análisis_ABC_XYZ[[#Headers],[#Data]],4,FALSE)</f>
        <v>0.44610841445725197</v>
      </c>
    </row>
    <row r="3140" spans="1:12" x14ac:dyDescent="0.35">
      <c r="A3140" s="2">
        <v>42630</v>
      </c>
      <c r="B3140" s="1" t="s">
        <v>89</v>
      </c>
      <c r="C3140" s="1" t="s">
        <v>86</v>
      </c>
      <c r="D3140" s="1" t="s">
        <v>14</v>
      </c>
      <c r="E3140" s="1" t="s">
        <v>15</v>
      </c>
      <c r="F3140" s="18">
        <v>87.71</v>
      </c>
      <c r="G3140" t="s">
        <v>2120</v>
      </c>
      <c r="H3140" s="1">
        <f>IF(COUNTIF(G$2:G3140,G3140)=1,1,0)</f>
        <v>0</v>
      </c>
      <c r="I3140" s="1">
        <v>7</v>
      </c>
      <c r="J3140" s="1">
        <v>0</v>
      </c>
      <c r="K3140" s="1">
        <v>41.223699999999994</v>
      </c>
      <c r="L3140" s="12">
        <f>VLOOKUP(train[[#This Row],[Sub-Category]],Análisis_ABC_XYZ[[#Headers],[#Data]],4,FALSE)</f>
        <v>0.4647369236065339</v>
      </c>
    </row>
    <row r="3141" spans="1:12" x14ac:dyDescent="0.35">
      <c r="A3141" s="2">
        <v>42630</v>
      </c>
      <c r="B3141" s="1" t="s">
        <v>52</v>
      </c>
      <c r="C3141" s="1" t="s">
        <v>62</v>
      </c>
      <c r="D3141" s="1" t="s">
        <v>14</v>
      </c>
      <c r="E3141" s="1" t="s">
        <v>24</v>
      </c>
      <c r="F3141" s="18">
        <v>86.304000000000002</v>
      </c>
      <c r="G3141" t="s">
        <v>3136</v>
      </c>
      <c r="H3141" s="1">
        <f>IF(COUNTIF(G$2:G3141,G3141)=1,1,0)</f>
        <v>0</v>
      </c>
      <c r="I3141" s="1">
        <v>6</v>
      </c>
      <c r="J3141" s="1">
        <v>0.2</v>
      </c>
      <c r="K3141" s="1">
        <v>9.7091999999999885</v>
      </c>
      <c r="L3141" s="12">
        <f>VLOOKUP(train[[#This Row],[Sub-Category]],Análisis_ABC_XYZ[[#Headers],[#Data]],4,FALSE)</f>
        <v>0.45632477063632687</v>
      </c>
    </row>
    <row r="3142" spans="1:12" x14ac:dyDescent="0.35">
      <c r="A3142" s="2">
        <v>42630</v>
      </c>
      <c r="B3142" s="1" t="s">
        <v>89</v>
      </c>
      <c r="C3142" s="1" t="s">
        <v>1116</v>
      </c>
      <c r="D3142" s="1" t="s">
        <v>26</v>
      </c>
      <c r="E3142" s="1" t="s">
        <v>27</v>
      </c>
      <c r="F3142" s="18">
        <v>67.8</v>
      </c>
      <c r="G3142" t="s">
        <v>2120</v>
      </c>
      <c r="H3142" s="1">
        <f>IF(COUNTIF(G$2:G3142,G3142)=1,1,0)</f>
        <v>0</v>
      </c>
      <c r="I3142" s="1">
        <v>4</v>
      </c>
      <c r="J3142" s="1">
        <v>0</v>
      </c>
      <c r="K3142" s="1">
        <v>1.3559999999999945</v>
      </c>
      <c r="L3142" s="12">
        <f>VLOOKUP(train[[#This Row],[Sub-Category]],Análisis_ABC_XYZ[[#Headers],[#Data]],4,FALSE)</f>
        <v>0.41105220110552465</v>
      </c>
    </row>
    <row r="3143" spans="1:12" x14ac:dyDescent="0.35">
      <c r="A3143" s="2">
        <v>42630</v>
      </c>
      <c r="B3143" s="1" t="s">
        <v>12</v>
      </c>
      <c r="C3143" s="1" t="s">
        <v>316</v>
      </c>
      <c r="D3143" s="1" t="s">
        <v>14</v>
      </c>
      <c r="E3143" s="1" t="s">
        <v>36</v>
      </c>
      <c r="F3143" s="18">
        <v>32.400000000000006</v>
      </c>
      <c r="G3143" t="s">
        <v>2339</v>
      </c>
      <c r="H3143" s="1">
        <f>IF(COUNTIF(G$2:G3143,G3143)=1,1,0)</f>
        <v>1</v>
      </c>
      <c r="I3143" s="1">
        <v>5</v>
      </c>
      <c r="J3143" s="1">
        <v>0</v>
      </c>
      <c r="K3143" s="1">
        <v>15.552000000000001</v>
      </c>
      <c r="L3143" s="12">
        <f>VLOOKUP(train[[#This Row],[Sub-Category]],Análisis_ABC_XYZ[[#Headers],[#Data]],4,FALSE)</f>
        <v>0.43613829632717294</v>
      </c>
    </row>
    <row r="3144" spans="1:12" x14ac:dyDescent="0.35">
      <c r="A3144" s="2">
        <v>42630</v>
      </c>
      <c r="B3144" s="1" t="s">
        <v>37</v>
      </c>
      <c r="C3144" s="1" t="s">
        <v>1191</v>
      </c>
      <c r="D3144" s="1" t="s">
        <v>14</v>
      </c>
      <c r="E3144" s="1" t="s">
        <v>29</v>
      </c>
      <c r="F3144" s="18">
        <v>25.031999999999996</v>
      </c>
      <c r="G3144" t="s">
        <v>5780</v>
      </c>
      <c r="H3144" s="1">
        <f>IF(COUNTIF(G$2:G3144,G3144)=1,1,0)</f>
        <v>1</v>
      </c>
      <c r="I3144" s="1">
        <v>3</v>
      </c>
      <c r="J3144" s="1">
        <v>0.2</v>
      </c>
      <c r="K3144" s="1">
        <v>7.822499999999998</v>
      </c>
      <c r="L3144" s="12">
        <f>VLOOKUP(train[[#This Row],[Sub-Category]],Análisis_ABC_XYZ[[#Headers],[#Data]],4,FALSE)</f>
        <v>0.46881743173671325</v>
      </c>
    </row>
    <row r="3145" spans="1:12" x14ac:dyDescent="0.35">
      <c r="A3145" s="2">
        <v>42630</v>
      </c>
      <c r="B3145" s="1" t="s">
        <v>39</v>
      </c>
      <c r="C3145" s="1" t="s">
        <v>972</v>
      </c>
      <c r="D3145" s="1" t="s">
        <v>8</v>
      </c>
      <c r="E3145" s="1" t="s">
        <v>22</v>
      </c>
      <c r="F3145" s="18">
        <v>21.936000000000003</v>
      </c>
      <c r="G3145" t="s">
        <v>4710</v>
      </c>
      <c r="H3145" s="1">
        <f>IF(COUNTIF(G$2:G3145,G3145)=1,1,0)</f>
        <v>1</v>
      </c>
      <c r="I3145" s="1">
        <v>2</v>
      </c>
      <c r="J3145" s="1">
        <v>0.6</v>
      </c>
      <c r="K3145" s="1">
        <v>-10.419600000000003</v>
      </c>
      <c r="L3145" s="12">
        <f>VLOOKUP(train[[#This Row],[Sub-Category]],Análisis_ABC_XYZ[[#Headers],[#Data]],4,FALSE)</f>
        <v>0.4595170286641902</v>
      </c>
    </row>
    <row r="3146" spans="1:12" x14ac:dyDescent="0.35">
      <c r="A3146" s="2">
        <v>42630</v>
      </c>
      <c r="B3146" s="1" t="s">
        <v>52</v>
      </c>
      <c r="C3146" s="1" t="s">
        <v>64</v>
      </c>
      <c r="D3146" s="1" t="s">
        <v>14</v>
      </c>
      <c r="E3146" s="1" t="s">
        <v>24</v>
      </c>
      <c r="F3146" s="18">
        <v>15.76</v>
      </c>
      <c r="G3146" t="s">
        <v>3136</v>
      </c>
      <c r="H3146" s="1">
        <f>IF(COUNTIF(G$2:G3146,G3146)=1,1,0)</f>
        <v>0</v>
      </c>
      <c r="I3146" s="1">
        <v>2</v>
      </c>
      <c r="J3146" s="1">
        <v>0.2</v>
      </c>
      <c r="K3146" s="1">
        <v>3.5460000000000007</v>
      </c>
      <c r="L3146" s="12">
        <f>VLOOKUP(train[[#This Row],[Sub-Category]],Análisis_ABC_XYZ[[#Headers],[#Data]],4,FALSE)</f>
        <v>0.45632477063632687</v>
      </c>
    </row>
    <row r="3147" spans="1:12" x14ac:dyDescent="0.35">
      <c r="A3147" s="2">
        <v>42630</v>
      </c>
      <c r="B3147" s="1" t="s">
        <v>89</v>
      </c>
      <c r="C3147" s="1" t="s">
        <v>445</v>
      </c>
      <c r="D3147" s="1" t="s">
        <v>14</v>
      </c>
      <c r="E3147" s="1" t="s">
        <v>20</v>
      </c>
      <c r="F3147" s="18">
        <v>14.9</v>
      </c>
      <c r="G3147" t="s">
        <v>2120</v>
      </c>
      <c r="H3147" s="1">
        <f>IF(COUNTIF(G$2:G3147,G3147)=1,1,0)</f>
        <v>0</v>
      </c>
      <c r="I3147" s="1">
        <v>5</v>
      </c>
      <c r="J3147" s="1">
        <v>0</v>
      </c>
      <c r="K3147" s="1">
        <v>1.0429999999999984</v>
      </c>
      <c r="L3147" s="12">
        <f>VLOOKUP(train[[#This Row],[Sub-Category]],Análisis_ABC_XYZ[[#Headers],[#Data]],4,FALSE)</f>
        <v>0.44610841445725197</v>
      </c>
    </row>
    <row r="3148" spans="1:12" x14ac:dyDescent="0.35">
      <c r="A3148" s="2">
        <v>42630</v>
      </c>
      <c r="B3148" s="1" t="s">
        <v>52</v>
      </c>
      <c r="C3148" s="1" t="s">
        <v>58</v>
      </c>
      <c r="D3148" s="1" t="s">
        <v>14</v>
      </c>
      <c r="E3148" s="1" t="s">
        <v>29</v>
      </c>
      <c r="F3148" s="18">
        <v>9.6180000000000021</v>
      </c>
      <c r="G3148" t="s">
        <v>3136</v>
      </c>
      <c r="H3148" s="1">
        <f>IF(COUNTIF(G$2:G3148,G3148)=1,1,0)</f>
        <v>0</v>
      </c>
      <c r="I3148" s="1">
        <v>2</v>
      </c>
      <c r="J3148" s="1">
        <v>0.7</v>
      </c>
      <c r="K3148" s="1">
        <v>-7.0532000000000004</v>
      </c>
      <c r="L3148" s="12">
        <f>VLOOKUP(train[[#This Row],[Sub-Category]],Análisis_ABC_XYZ[[#Headers],[#Data]],4,FALSE)</f>
        <v>0.46881743173671325</v>
      </c>
    </row>
    <row r="3149" spans="1:12" x14ac:dyDescent="0.35">
      <c r="A3149" s="2">
        <v>42630</v>
      </c>
      <c r="B3149" s="1" t="s">
        <v>52</v>
      </c>
      <c r="C3149" s="1" t="s">
        <v>63</v>
      </c>
      <c r="D3149" s="1" t="s">
        <v>14</v>
      </c>
      <c r="E3149" s="1" t="s">
        <v>29</v>
      </c>
      <c r="F3149" s="18">
        <v>6.8580000000000014</v>
      </c>
      <c r="G3149" t="s">
        <v>3136</v>
      </c>
      <c r="H3149" s="1">
        <f>IF(COUNTIF(G$2:G3149,G3149)=1,1,0)</f>
        <v>0</v>
      </c>
      <c r="I3149" s="1">
        <v>6</v>
      </c>
      <c r="J3149" s="1">
        <v>0.7</v>
      </c>
      <c r="K3149" s="1">
        <v>-5.7149999999999999</v>
      </c>
      <c r="L3149" s="12">
        <f>VLOOKUP(train[[#This Row],[Sub-Category]],Análisis_ABC_XYZ[[#Headers],[#Data]],4,FALSE)</f>
        <v>0.46881743173671325</v>
      </c>
    </row>
    <row r="3150" spans="1:12" x14ac:dyDescent="0.35">
      <c r="A3150" s="2">
        <v>42630</v>
      </c>
      <c r="B3150" s="1" t="s">
        <v>39</v>
      </c>
      <c r="C3150" s="1" t="s">
        <v>1112</v>
      </c>
      <c r="D3150" s="1" t="s">
        <v>14</v>
      </c>
      <c r="E3150" s="1" t="s">
        <v>29</v>
      </c>
      <c r="F3150" s="18">
        <v>6.5879999999999992</v>
      </c>
      <c r="G3150" t="s">
        <v>4710</v>
      </c>
      <c r="H3150" s="1">
        <f>IF(COUNTIF(G$2:G3150,G3150)=1,1,0)</f>
        <v>0</v>
      </c>
      <c r="I3150" s="1">
        <v>3</v>
      </c>
      <c r="J3150" s="1">
        <v>0.8</v>
      </c>
      <c r="K3150" s="1">
        <v>-10.211400000000005</v>
      </c>
      <c r="L3150" s="12">
        <f>VLOOKUP(train[[#This Row],[Sub-Category]],Análisis_ABC_XYZ[[#Headers],[#Data]],4,FALSE)</f>
        <v>0.46881743173671325</v>
      </c>
    </row>
    <row r="3151" spans="1:12" x14ac:dyDescent="0.35">
      <c r="A3151" s="2">
        <v>42630</v>
      </c>
      <c r="B3151" s="1" t="s">
        <v>52</v>
      </c>
      <c r="C3151" s="1" t="s">
        <v>60</v>
      </c>
      <c r="D3151" s="1" t="s">
        <v>14</v>
      </c>
      <c r="E3151" s="1" t="s">
        <v>61</v>
      </c>
      <c r="F3151" s="18">
        <v>3.2640000000000002</v>
      </c>
      <c r="G3151" t="s">
        <v>3136</v>
      </c>
      <c r="H3151" s="1">
        <f>IF(COUNTIF(G$2:G3151,G3151)=1,1,0)</f>
        <v>0</v>
      </c>
      <c r="I3151" s="1">
        <v>2</v>
      </c>
      <c r="J3151" s="1">
        <v>0.2</v>
      </c>
      <c r="K3151" s="1">
        <v>1.1015999999999997</v>
      </c>
      <c r="L3151" s="12">
        <f>VLOOKUP(train[[#This Row],[Sub-Category]],Análisis_ABC_XYZ[[#Headers],[#Data]],4,FALSE)</f>
        <v>0.44424167803735209</v>
      </c>
    </row>
    <row r="3152" spans="1:12" x14ac:dyDescent="0.35">
      <c r="A3152" s="2">
        <v>42631</v>
      </c>
      <c r="B3152" s="1" t="s">
        <v>766</v>
      </c>
      <c r="C3152" s="1" t="s">
        <v>1217</v>
      </c>
      <c r="D3152" s="1" t="s">
        <v>26</v>
      </c>
      <c r="E3152" s="1" t="s">
        <v>27</v>
      </c>
      <c r="F3152" s="18">
        <v>1259.93</v>
      </c>
      <c r="G3152" t="s">
        <v>4343</v>
      </c>
      <c r="H3152" s="1">
        <f>IF(COUNTIF(G$2:G3152,G3152)=1,1,0)</f>
        <v>1</v>
      </c>
      <c r="I3152" s="1">
        <v>7</v>
      </c>
      <c r="J3152" s="1">
        <v>0</v>
      </c>
      <c r="K3152" s="1">
        <v>327.58180000000004</v>
      </c>
      <c r="L3152" s="12">
        <f>VLOOKUP(train[[#This Row],[Sub-Category]],Análisis_ABC_XYZ[[#Headers],[#Data]],4,FALSE)</f>
        <v>0.41105220110552465</v>
      </c>
    </row>
    <row r="3153" spans="1:12" x14ac:dyDescent="0.35">
      <c r="A3153" s="2">
        <v>42631</v>
      </c>
      <c r="B3153" s="1" t="s">
        <v>766</v>
      </c>
      <c r="C3153" s="1" t="s">
        <v>114</v>
      </c>
      <c r="D3153" s="1" t="s">
        <v>14</v>
      </c>
      <c r="E3153" s="1" t="s">
        <v>20</v>
      </c>
      <c r="F3153" s="18">
        <v>636.86</v>
      </c>
      <c r="G3153" t="s">
        <v>4343</v>
      </c>
      <c r="H3153" s="1">
        <f>IF(COUNTIF(G$2:G3153,G3153)=1,1,0)</f>
        <v>0</v>
      </c>
      <c r="I3153" s="1">
        <v>7</v>
      </c>
      <c r="J3153" s="1">
        <v>0</v>
      </c>
      <c r="K3153" s="1">
        <v>0</v>
      </c>
      <c r="L3153" s="12">
        <f>VLOOKUP(train[[#This Row],[Sub-Category]],Análisis_ABC_XYZ[[#Headers],[#Data]],4,FALSE)</f>
        <v>0.44610841445725197</v>
      </c>
    </row>
    <row r="3154" spans="1:12" x14ac:dyDescent="0.35">
      <c r="A3154" s="2">
        <v>42631</v>
      </c>
      <c r="B3154" s="1" t="s">
        <v>766</v>
      </c>
      <c r="C3154" s="1" t="s">
        <v>1649</v>
      </c>
      <c r="D3154" s="1" t="s">
        <v>26</v>
      </c>
      <c r="E3154" s="1" t="s">
        <v>27</v>
      </c>
      <c r="F3154" s="18">
        <v>499.99</v>
      </c>
      <c r="G3154" t="s">
        <v>4343</v>
      </c>
      <c r="H3154" s="1">
        <f>IF(COUNTIF(G$2:G3154,G3154)=1,1,0)</f>
        <v>0</v>
      </c>
      <c r="I3154" s="1">
        <v>1</v>
      </c>
      <c r="J3154" s="1">
        <v>0</v>
      </c>
      <c r="K3154" s="1">
        <v>129.99740000000003</v>
      </c>
      <c r="L3154" s="12">
        <f>VLOOKUP(train[[#This Row],[Sub-Category]],Análisis_ABC_XYZ[[#Headers],[#Data]],4,FALSE)</f>
        <v>0.41105220110552465</v>
      </c>
    </row>
    <row r="3155" spans="1:12" x14ac:dyDescent="0.35">
      <c r="A3155" s="2">
        <v>42631</v>
      </c>
      <c r="B3155" s="1" t="s">
        <v>12</v>
      </c>
      <c r="C3155" s="1" t="s">
        <v>43</v>
      </c>
      <c r="D3155" s="1" t="s">
        <v>14</v>
      </c>
      <c r="E3155" s="1" t="s">
        <v>20</v>
      </c>
      <c r="F3155" s="18">
        <v>443.92</v>
      </c>
      <c r="G3155" t="s">
        <v>6052</v>
      </c>
      <c r="H3155" s="1">
        <f>IF(COUNTIF(G$2:G3155,G3155)=1,1,0)</f>
        <v>1</v>
      </c>
      <c r="I3155" s="1">
        <v>4</v>
      </c>
      <c r="J3155" s="1">
        <v>0</v>
      </c>
      <c r="K3155" s="1">
        <v>8.8783999999999992</v>
      </c>
      <c r="L3155" s="12">
        <f>VLOOKUP(train[[#This Row],[Sub-Category]],Análisis_ABC_XYZ[[#Headers],[#Data]],4,FALSE)</f>
        <v>0.44610841445725197</v>
      </c>
    </row>
    <row r="3156" spans="1:12" x14ac:dyDescent="0.35">
      <c r="A3156" s="2">
        <v>42631</v>
      </c>
      <c r="B3156" s="1" t="s">
        <v>16</v>
      </c>
      <c r="C3156" s="1" t="s">
        <v>835</v>
      </c>
      <c r="D3156" s="1" t="s">
        <v>26</v>
      </c>
      <c r="E3156" s="1" t="s">
        <v>56</v>
      </c>
      <c r="F3156" s="18">
        <v>717.12000000000012</v>
      </c>
      <c r="G3156" t="s">
        <v>6263</v>
      </c>
      <c r="H3156" s="1">
        <f>IF(COUNTIF(G$2:G3156,G3156)=1,1,0)</f>
        <v>1</v>
      </c>
      <c r="I3156" s="1">
        <v>9</v>
      </c>
      <c r="J3156" s="1">
        <v>0.2</v>
      </c>
      <c r="K3156" s="1">
        <v>152.38799999999992</v>
      </c>
      <c r="L3156" s="12">
        <f>VLOOKUP(train[[#This Row],[Sub-Category]],Análisis_ABC_XYZ[[#Headers],[#Data]],4,FALSE)</f>
        <v>0.52062335344040378</v>
      </c>
    </row>
    <row r="3157" spans="1:12" x14ac:dyDescent="0.35">
      <c r="A3157" s="2">
        <v>42631</v>
      </c>
      <c r="B3157" s="1" t="s">
        <v>12</v>
      </c>
      <c r="C3157" s="1" t="s">
        <v>560</v>
      </c>
      <c r="D3157" s="1" t="s">
        <v>14</v>
      </c>
      <c r="E3157" s="1" t="s">
        <v>36</v>
      </c>
      <c r="F3157" s="18">
        <v>160.72</v>
      </c>
      <c r="G3157" t="s">
        <v>2043</v>
      </c>
      <c r="H3157" s="1">
        <f>IF(COUNTIF(G$2:G3157,G3157)=1,1,0)</f>
        <v>1</v>
      </c>
      <c r="I3157" s="1">
        <v>14</v>
      </c>
      <c r="J3157" s="1">
        <v>0</v>
      </c>
      <c r="K3157" s="1">
        <v>78.752800000000008</v>
      </c>
      <c r="L3157" s="12">
        <f>VLOOKUP(train[[#This Row],[Sub-Category]],Análisis_ABC_XYZ[[#Headers],[#Data]],4,FALSE)</f>
        <v>0.43613829632717294</v>
      </c>
    </row>
    <row r="3158" spans="1:12" x14ac:dyDescent="0.35">
      <c r="A3158" s="2">
        <v>42631</v>
      </c>
      <c r="B3158" s="1" t="s">
        <v>766</v>
      </c>
      <c r="C3158" s="1" t="s">
        <v>1598</v>
      </c>
      <c r="D3158" s="1" t="s">
        <v>14</v>
      </c>
      <c r="E3158" s="1" t="s">
        <v>29</v>
      </c>
      <c r="F3158" s="18">
        <v>65.08</v>
      </c>
      <c r="G3158" t="s">
        <v>4343</v>
      </c>
      <c r="H3158" s="1">
        <f>IF(COUNTIF(G$2:G3158,G3158)=1,1,0)</f>
        <v>0</v>
      </c>
      <c r="I3158" s="1">
        <v>4</v>
      </c>
      <c r="J3158" s="1">
        <v>0</v>
      </c>
      <c r="K3158" s="1">
        <v>31.889199999999995</v>
      </c>
      <c r="L3158" s="12">
        <f>VLOOKUP(train[[#This Row],[Sub-Category]],Análisis_ABC_XYZ[[#Headers],[#Data]],4,FALSE)</f>
        <v>0.46881743173671325</v>
      </c>
    </row>
    <row r="3159" spans="1:12" x14ac:dyDescent="0.35">
      <c r="A3159" s="2">
        <v>42631</v>
      </c>
      <c r="B3159" s="1" t="s">
        <v>766</v>
      </c>
      <c r="C3159" s="1" t="s">
        <v>1085</v>
      </c>
      <c r="D3159" s="1" t="s">
        <v>14</v>
      </c>
      <c r="E3159" s="1" t="s">
        <v>20</v>
      </c>
      <c r="F3159" s="18">
        <v>41.96</v>
      </c>
      <c r="G3159" t="s">
        <v>4343</v>
      </c>
      <c r="H3159" s="1">
        <f>IF(COUNTIF(G$2:G3159,G3159)=1,1,0)</f>
        <v>0</v>
      </c>
      <c r="I3159" s="1">
        <v>2</v>
      </c>
      <c r="J3159" s="1">
        <v>0</v>
      </c>
      <c r="K3159" s="1">
        <v>7.9724000000000004</v>
      </c>
      <c r="L3159" s="12">
        <f>VLOOKUP(train[[#This Row],[Sub-Category]],Análisis_ABC_XYZ[[#Headers],[#Data]],4,FALSE)</f>
        <v>0.44610841445725197</v>
      </c>
    </row>
    <row r="3160" spans="1:12" x14ac:dyDescent="0.35">
      <c r="A3160" s="2">
        <v>42631</v>
      </c>
      <c r="B3160" s="1" t="s">
        <v>12</v>
      </c>
      <c r="C3160" s="1" t="s">
        <v>1189</v>
      </c>
      <c r="D3160" s="1" t="s">
        <v>8</v>
      </c>
      <c r="E3160" s="1" t="s">
        <v>22</v>
      </c>
      <c r="F3160" s="18">
        <v>24.4</v>
      </c>
      <c r="G3160" t="s">
        <v>2139</v>
      </c>
      <c r="H3160" s="1">
        <f>IF(COUNTIF(G$2:G3160,G3160)=1,1,0)</f>
        <v>1</v>
      </c>
      <c r="I3160" s="1">
        <v>2</v>
      </c>
      <c r="J3160" s="1">
        <v>0</v>
      </c>
      <c r="K3160" s="1">
        <v>10.248000000000001</v>
      </c>
      <c r="L3160" s="12">
        <f>VLOOKUP(train[[#This Row],[Sub-Category]],Análisis_ABC_XYZ[[#Headers],[#Data]],4,FALSE)</f>
        <v>0.4595170286641902</v>
      </c>
    </row>
    <row r="3161" spans="1:12" x14ac:dyDescent="0.35">
      <c r="A3161" s="2">
        <v>42631</v>
      </c>
      <c r="B3161" s="1" t="s">
        <v>12</v>
      </c>
      <c r="C3161" s="1" t="s">
        <v>566</v>
      </c>
      <c r="D3161" s="1" t="s">
        <v>14</v>
      </c>
      <c r="E3161" s="1" t="s">
        <v>36</v>
      </c>
      <c r="F3161" s="18">
        <v>19.920000000000002</v>
      </c>
      <c r="G3161" t="s">
        <v>2043</v>
      </c>
      <c r="H3161" s="1">
        <f>IF(COUNTIF(G$2:G3161,G3161)=1,1,0)</f>
        <v>0</v>
      </c>
      <c r="I3161" s="1">
        <v>4</v>
      </c>
      <c r="J3161" s="1">
        <v>0</v>
      </c>
      <c r="K3161" s="1">
        <v>9.7608000000000015</v>
      </c>
      <c r="L3161" s="12">
        <f>VLOOKUP(train[[#This Row],[Sub-Category]],Análisis_ABC_XYZ[[#Headers],[#Data]],4,FALSE)</f>
        <v>0.43613829632717294</v>
      </c>
    </row>
    <row r="3162" spans="1:12" x14ac:dyDescent="0.35">
      <c r="A3162" s="2">
        <v>42631</v>
      </c>
      <c r="B3162" s="1" t="s">
        <v>37</v>
      </c>
      <c r="C3162" s="1" t="s">
        <v>1356</v>
      </c>
      <c r="D3162" s="1" t="s">
        <v>14</v>
      </c>
      <c r="E3162" s="1" t="s">
        <v>36</v>
      </c>
      <c r="F3162" s="18">
        <v>18.54</v>
      </c>
      <c r="G3162" t="s">
        <v>3551</v>
      </c>
      <c r="H3162" s="1">
        <f>IF(COUNTIF(G$2:G3162,G3162)=1,1,0)</f>
        <v>1</v>
      </c>
      <c r="I3162" s="1">
        <v>2</v>
      </c>
      <c r="J3162" s="1">
        <v>0</v>
      </c>
      <c r="K3162" s="1">
        <v>8.7137999999999991</v>
      </c>
      <c r="L3162" s="12">
        <f>VLOOKUP(train[[#This Row],[Sub-Category]],Análisis_ABC_XYZ[[#Headers],[#Data]],4,FALSE)</f>
        <v>0.43613829632717294</v>
      </c>
    </row>
    <row r="3163" spans="1:12" x14ac:dyDescent="0.35">
      <c r="A3163" s="2">
        <v>42631</v>
      </c>
      <c r="B3163" s="1" t="s">
        <v>12</v>
      </c>
      <c r="C3163" s="1" t="s">
        <v>1638</v>
      </c>
      <c r="D3163" s="1" t="s">
        <v>14</v>
      </c>
      <c r="E3163" s="1" t="s">
        <v>182</v>
      </c>
      <c r="F3163" s="18">
        <v>16.899999999999999</v>
      </c>
      <c r="G3163" t="s">
        <v>2139</v>
      </c>
      <c r="H3163" s="1">
        <f>IF(COUNTIF(G$2:G3163,G3163)=1,1,0)</f>
        <v>0</v>
      </c>
      <c r="I3163" s="1">
        <v>2</v>
      </c>
      <c r="J3163" s="1">
        <v>0</v>
      </c>
      <c r="K3163" s="1">
        <v>5.0699999999999985</v>
      </c>
      <c r="L3163" s="12">
        <f>VLOOKUP(train[[#This Row],[Sub-Category]],Análisis_ABC_XYZ[[#Headers],[#Data]],4,FALSE)</f>
        <v>0.53938093436526824</v>
      </c>
    </row>
    <row r="3164" spans="1:12" x14ac:dyDescent="0.35">
      <c r="A3164" s="2">
        <v>42631</v>
      </c>
      <c r="B3164" s="1" t="s">
        <v>12</v>
      </c>
      <c r="C3164" s="1" t="s">
        <v>297</v>
      </c>
      <c r="D3164" s="1" t="s">
        <v>14</v>
      </c>
      <c r="E3164" s="1" t="s">
        <v>24</v>
      </c>
      <c r="F3164" s="18">
        <v>11.68</v>
      </c>
      <c r="G3164" t="s">
        <v>2139</v>
      </c>
      <c r="H3164" s="1">
        <f>IF(COUNTIF(G$2:G3164,G3164)=1,1,0)</f>
        <v>0</v>
      </c>
      <c r="I3164" s="1">
        <v>2</v>
      </c>
      <c r="J3164" s="1">
        <v>0</v>
      </c>
      <c r="K3164" s="1">
        <v>5.4895999999999994</v>
      </c>
      <c r="L3164" s="12">
        <f>VLOOKUP(train[[#This Row],[Sub-Category]],Análisis_ABC_XYZ[[#Headers],[#Data]],4,FALSE)</f>
        <v>0.45632477063632687</v>
      </c>
    </row>
    <row r="3165" spans="1:12" x14ac:dyDescent="0.35">
      <c r="A3165" s="2">
        <v>42631</v>
      </c>
      <c r="B3165" s="1" t="s">
        <v>12</v>
      </c>
      <c r="C3165" s="1" t="s">
        <v>567</v>
      </c>
      <c r="D3165" s="1" t="s">
        <v>14</v>
      </c>
      <c r="E3165" s="1" t="s">
        <v>182</v>
      </c>
      <c r="F3165" s="18">
        <v>7.3</v>
      </c>
      <c r="G3165" t="s">
        <v>2043</v>
      </c>
      <c r="H3165" s="1">
        <f>IF(COUNTIF(G$2:G3165,G3165)=1,1,0)</f>
        <v>0</v>
      </c>
      <c r="I3165" s="1">
        <v>2</v>
      </c>
      <c r="J3165" s="1">
        <v>0</v>
      </c>
      <c r="K3165" s="1">
        <v>2.1899999999999995</v>
      </c>
      <c r="L3165" s="12">
        <f>VLOOKUP(train[[#This Row],[Sub-Category]],Análisis_ABC_XYZ[[#Headers],[#Data]],4,FALSE)</f>
        <v>0.53938093436526824</v>
      </c>
    </row>
    <row r="3166" spans="1:12" x14ac:dyDescent="0.35">
      <c r="A3166" s="2">
        <v>42632</v>
      </c>
      <c r="B3166" s="1" t="s">
        <v>89</v>
      </c>
      <c r="C3166" s="1" t="s">
        <v>278</v>
      </c>
      <c r="D3166" s="1" t="s">
        <v>26</v>
      </c>
      <c r="E3166" s="1" t="s">
        <v>27</v>
      </c>
      <c r="F3166" s="18">
        <v>279.85999999999996</v>
      </c>
      <c r="G3166" t="s">
        <v>5845</v>
      </c>
      <c r="H3166" s="1">
        <f>IF(COUNTIF(G$2:G3166,G3166)=1,1,0)</f>
        <v>1</v>
      </c>
      <c r="I3166" s="1">
        <v>14</v>
      </c>
      <c r="J3166" s="1">
        <v>0</v>
      </c>
      <c r="K3166" s="1">
        <v>134.33279999999996</v>
      </c>
      <c r="L3166" s="12">
        <f>VLOOKUP(train[[#This Row],[Sub-Category]],Análisis_ABC_XYZ[[#Headers],[#Data]],4,FALSE)</f>
        <v>0.41105220110552465</v>
      </c>
    </row>
    <row r="3167" spans="1:12" x14ac:dyDescent="0.35">
      <c r="A3167" s="2">
        <v>42632</v>
      </c>
      <c r="B3167" s="1" t="s">
        <v>379</v>
      </c>
      <c r="C3167" s="1" t="s">
        <v>1421</v>
      </c>
      <c r="D3167" s="1" t="s">
        <v>26</v>
      </c>
      <c r="E3167" s="1" t="s">
        <v>56</v>
      </c>
      <c r="F3167" s="18">
        <v>66.36</v>
      </c>
      <c r="G3167" t="s">
        <v>4721</v>
      </c>
      <c r="H3167" s="1">
        <f>IF(COUNTIF(G$2:G3167,G3167)=1,1,0)</f>
        <v>1</v>
      </c>
      <c r="I3167" s="1">
        <v>4</v>
      </c>
      <c r="J3167" s="1">
        <v>0</v>
      </c>
      <c r="K3167" s="1">
        <v>23.225999999999999</v>
      </c>
      <c r="L3167" s="12">
        <f>VLOOKUP(train[[#This Row],[Sub-Category]],Análisis_ABC_XYZ[[#Headers],[#Data]],4,FALSE)</f>
        <v>0.52062335344040378</v>
      </c>
    </row>
    <row r="3168" spans="1:12" x14ac:dyDescent="0.35">
      <c r="A3168" s="2">
        <v>42632</v>
      </c>
      <c r="B3168" s="1" t="s">
        <v>107</v>
      </c>
      <c r="C3168" s="1" t="s">
        <v>994</v>
      </c>
      <c r="D3168" s="1" t="s">
        <v>8</v>
      </c>
      <c r="E3168" s="1" t="s">
        <v>9</v>
      </c>
      <c r="F3168" s="18">
        <v>61.96</v>
      </c>
      <c r="G3168" t="s">
        <v>4662</v>
      </c>
      <c r="H3168" s="1">
        <f>IF(COUNTIF(G$2:G3168,G3168)=1,1,0)</f>
        <v>1</v>
      </c>
      <c r="I3168" s="1">
        <v>2</v>
      </c>
      <c r="J3168" s="1">
        <v>0</v>
      </c>
      <c r="K3168" s="1">
        <v>4.3371999999999957</v>
      </c>
      <c r="L3168" s="12">
        <f>VLOOKUP(train[[#This Row],[Sub-Category]],Análisis_ABC_XYZ[[#Headers],[#Data]],4,FALSE)</f>
        <v>0.5176847302647779</v>
      </c>
    </row>
    <row r="3169" spans="1:12" x14ac:dyDescent="0.35">
      <c r="A3169" s="2">
        <v>42632</v>
      </c>
      <c r="B3169" s="1" t="s">
        <v>12</v>
      </c>
      <c r="C3169" s="1" t="s">
        <v>1564</v>
      </c>
      <c r="D3169" s="1" t="s">
        <v>8</v>
      </c>
      <c r="E3169" s="1" t="s">
        <v>22</v>
      </c>
      <c r="F3169" s="18">
        <v>60.84</v>
      </c>
      <c r="G3169" t="s">
        <v>4645</v>
      </c>
      <c r="H3169" s="1">
        <f>IF(COUNTIF(G$2:G3169,G3169)=1,1,0)</f>
        <v>1</v>
      </c>
      <c r="I3169" s="1">
        <v>3</v>
      </c>
      <c r="J3169" s="1">
        <v>0</v>
      </c>
      <c r="K3169" s="1">
        <v>19.468799999999998</v>
      </c>
      <c r="L3169" s="12">
        <f>VLOOKUP(train[[#This Row],[Sub-Category]],Análisis_ABC_XYZ[[#Headers],[#Data]],4,FALSE)</f>
        <v>0.4595170286641902</v>
      </c>
    </row>
    <row r="3170" spans="1:12" x14ac:dyDescent="0.35">
      <c r="A3170" s="2">
        <v>42632</v>
      </c>
      <c r="B3170" s="1" t="s">
        <v>12</v>
      </c>
      <c r="C3170" s="1" t="s">
        <v>560</v>
      </c>
      <c r="D3170" s="1" t="s">
        <v>14</v>
      </c>
      <c r="E3170" s="1" t="s">
        <v>36</v>
      </c>
      <c r="F3170" s="18">
        <v>22.96</v>
      </c>
      <c r="G3170" t="s">
        <v>3752</v>
      </c>
      <c r="H3170" s="1">
        <f>IF(COUNTIF(G$2:G3170,G3170)=1,1,0)</f>
        <v>1</v>
      </c>
      <c r="I3170" s="1">
        <v>2</v>
      </c>
      <c r="J3170" s="1">
        <v>0</v>
      </c>
      <c r="K3170" s="1">
        <v>11.250400000000001</v>
      </c>
      <c r="L3170" s="12">
        <f>VLOOKUP(train[[#This Row],[Sub-Category]],Análisis_ABC_XYZ[[#Headers],[#Data]],4,FALSE)</f>
        <v>0.43613829632717294</v>
      </c>
    </row>
    <row r="3171" spans="1:12" x14ac:dyDescent="0.35">
      <c r="A3171" s="2">
        <v>42632</v>
      </c>
      <c r="B3171" s="1" t="s">
        <v>203</v>
      </c>
      <c r="C3171" s="1" t="s">
        <v>1714</v>
      </c>
      <c r="D3171" s="1" t="s">
        <v>14</v>
      </c>
      <c r="E3171" s="1" t="s">
        <v>24</v>
      </c>
      <c r="F3171" s="18">
        <v>8.4</v>
      </c>
      <c r="G3171" t="s">
        <v>2057</v>
      </c>
      <c r="H3171" s="1">
        <f>IF(COUNTIF(G$2:G3171,G3171)=1,1,0)</f>
        <v>1</v>
      </c>
      <c r="I3171" s="1">
        <v>5</v>
      </c>
      <c r="J3171" s="1">
        <v>0</v>
      </c>
      <c r="K3171" s="1">
        <v>2.1840000000000002</v>
      </c>
      <c r="L3171" s="12">
        <f>VLOOKUP(train[[#This Row],[Sub-Category]],Análisis_ABC_XYZ[[#Headers],[#Data]],4,FALSE)</f>
        <v>0.45632477063632687</v>
      </c>
    </row>
    <row r="3172" spans="1:12" x14ac:dyDescent="0.35">
      <c r="A3172" s="2">
        <v>42633</v>
      </c>
      <c r="B3172" s="1" t="s">
        <v>111</v>
      </c>
      <c r="C3172" s="1" t="s">
        <v>756</v>
      </c>
      <c r="D3172" s="1" t="s">
        <v>14</v>
      </c>
      <c r="E3172" s="1" t="s">
        <v>29</v>
      </c>
      <c r="F3172" s="18">
        <v>1369.7640000000001</v>
      </c>
      <c r="G3172" t="s">
        <v>6656</v>
      </c>
      <c r="H3172" s="1">
        <f>IF(COUNTIF(G$2:G3172,G3172)=1,1,0)</f>
        <v>1</v>
      </c>
      <c r="I3172" s="1">
        <v>6</v>
      </c>
      <c r="J3172" s="1">
        <v>0.7</v>
      </c>
      <c r="K3172" s="1">
        <v>-913.17599999999993</v>
      </c>
      <c r="L3172" s="12">
        <f>VLOOKUP(train[[#This Row],[Sub-Category]],Análisis_ABC_XYZ[[#Headers],[#Data]],4,FALSE)</f>
        <v>0.46881743173671325</v>
      </c>
    </row>
    <row r="3173" spans="1:12" x14ac:dyDescent="0.35">
      <c r="A3173" s="2">
        <v>42633</v>
      </c>
      <c r="B3173" s="1" t="s">
        <v>111</v>
      </c>
      <c r="C3173" s="1" t="s">
        <v>252</v>
      </c>
      <c r="D3173" s="1" t="s">
        <v>14</v>
      </c>
      <c r="E3173" s="1" t="s">
        <v>20</v>
      </c>
      <c r="F3173" s="18">
        <v>294.36799999999999</v>
      </c>
      <c r="G3173" t="s">
        <v>6656</v>
      </c>
      <c r="H3173" s="1">
        <f>IF(COUNTIF(G$2:G3173,G3173)=1,1,0)</f>
        <v>0</v>
      </c>
      <c r="I3173" s="1">
        <v>4</v>
      </c>
      <c r="J3173" s="1">
        <v>0.2</v>
      </c>
      <c r="K3173" s="1">
        <v>-58.873600000000025</v>
      </c>
      <c r="L3173" s="12">
        <f>VLOOKUP(train[[#This Row],[Sub-Category]],Análisis_ABC_XYZ[[#Headers],[#Data]],4,FALSE)</f>
        <v>0.44610841445725197</v>
      </c>
    </row>
    <row r="3174" spans="1:12" x14ac:dyDescent="0.35">
      <c r="A3174" s="2">
        <v>42633</v>
      </c>
      <c r="B3174" s="1" t="s">
        <v>89</v>
      </c>
      <c r="C3174" s="1" t="s">
        <v>372</v>
      </c>
      <c r="D3174" s="1" t="s">
        <v>14</v>
      </c>
      <c r="E3174" s="1" t="s">
        <v>36</v>
      </c>
      <c r="F3174" s="18">
        <v>61.4</v>
      </c>
      <c r="G3174" t="s">
        <v>2642</v>
      </c>
      <c r="H3174" s="1">
        <f>IF(COUNTIF(G$2:G3174,G3174)=1,1,0)</f>
        <v>1</v>
      </c>
      <c r="I3174" s="1">
        <v>5</v>
      </c>
      <c r="J3174" s="1">
        <v>0</v>
      </c>
      <c r="K3174" s="1">
        <v>28.857999999999997</v>
      </c>
      <c r="L3174" s="12">
        <f>VLOOKUP(train[[#This Row],[Sub-Category]],Análisis_ABC_XYZ[[#Headers],[#Data]],4,FALSE)</f>
        <v>0.43613829632717294</v>
      </c>
    </row>
    <row r="3175" spans="1:12" x14ac:dyDescent="0.35">
      <c r="A3175" s="2">
        <v>42633</v>
      </c>
      <c r="B3175" s="1" t="s">
        <v>410</v>
      </c>
      <c r="C3175" s="1" t="s">
        <v>1571</v>
      </c>
      <c r="D3175" s="1" t="s">
        <v>14</v>
      </c>
      <c r="E3175" s="1" t="s">
        <v>29</v>
      </c>
      <c r="F3175" s="18">
        <v>45.584000000000003</v>
      </c>
      <c r="G3175" t="s">
        <v>6066</v>
      </c>
      <c r="H3175" s="1">
        <f>IF(COUNTIF(G$2:G3175,G3175)=1,1,0)</f>
        <v>1</v>
      </c>
      <c r="I3175" s="1">
        <v>11</v>
      </c>
      <c r="J3175" s="1">
        <v>0.2</v>
      </c>
      <c r="K3175" s="1">
        <v>16.524199999999997</v>
      </c>
      <c r="L3175" s="12">
        <f>VLOOKUP(train[[#This Row],[Sub-Category]],Análisis_ABC_XYZ[[#Headers],[#Data]],4,FALSE)</f>
        <v>0.46881743173671325</v>
      </c>
    </row>
    <row r="3176" spans="1:12" x14ac:dyDescent="0.35">
      <c r="A3176" s="2">
        <v>42633</v>
      </c>
      <c r="B3176" s="1" t="s">
        <v>370</v>
      </c>
      <c r="C3176" s="1" t="s">
        <v>1446</v>
      </c>
      <c r="D3176" s="1" t="s">
        <v>14</v>
      </c>
      <c r="E3176" s="1" t="s">
        <v>29</v>
      </c>
      <c r="F3176" s="18">
        <v>37.68</v>
      </c>
      <c r="G3176" t="s">
        <v>4239</v>
      </c>
      <c r="H3176" s="1">
        <f>IF(COUNTIF(G$2:G3176,G3176)=1,1,0)</f>
        <v>1</v>
      </c>
      <c r="I3176" s="1">
        <v>6</v>
      </c>
      <c r="J3176" s="1">
        <v>0</v>
      </c>
      <c r="K3176" s="1">
        <v>16.955999999999996</v>
      </c>
      <c r="L3176" s="12">
        <f>VLOOKUP(train[[#This Row],[Sub-Category]],Análisis_ABC_XYZ[[#Headers],[#Data]],4,FALSE)</f>
        <v>0.46881743173671325</v>
      </c>
    </row>
    <row r="3177" spans="1:12" x14ac:dyDescent="0.35">
      <c r="A3177" s="2">
        <v>42633</v>
      </c>
      <c r="B3177" s="1" t="s">
        <v>89</v>
      </c>
      <c r="C3177" s="1" t="s">
        <v>1400</v>
      </c>
      <c r="D3177" s="1" t="s">
        <v>14</v>
      </c>
      <c r="E3177" s="1" t="s">
        <v>29</v>
      </c>
      <c r="F3177" s="18">
        <v>24.448</v>
      </c>
      <c r="G3177" t="s">
        <v>2642</v>
      </c>
      <c r="H3177" s="1">
        <f>IF(COUNTIF(G$2:G3177,G3177)=1,1,0)</f>
        <v>0</v>
      </c>
      <c r="I3177" s="1">
        <v>2</v>
      </c>
      <c r="J3177" s="1">
        <v>0.2</v>
      </c>
      <c r="K3177" s="1">
        <v>8.8623999999999992</v>
      </c>
      <c r="L3177" s="12">
        <f>VLOOKUP(train[[#This Row],[Sub-Category]],Análisis_ABC_XYZ[[#Headers],[#Data]],4,FALSE)</f>
        <v>0.46881743173671325</v>
      </c>
    </row>
    <row r="3178" spans="1:12" x14ac:dyDescent="0.35">
      <c r="A3178" s="2">
        <v>42633</v>
      </c>
      <c r="B3178" s="1" t="s">
        <v>72</v>
      </c>
      <c r="C3178" s="1" t="s">
        <v>669</v>
      </c>
      <c r="D3178" s="1" t="s">
        <v>14</v>
      </c>
      <c r="E3178" s="1" t="s">
        <v>29</v>
      </c>
      <c r="F3178" s="18">
        <v>2.8079999999999989</v>
      </c>
      <c r="G3178" s="1" t="s">
        <v>3960</v>
      </c>
      <c r="H3178" s="1">
        <f>IF(COUNTIF(G$2:G3178,G3178)=1,1,0)</f>
        <v>1</v>
      </c>
      <c r="I3178" s="1">
        <v>3</v>
      </c>
      <c r="J3178" s="1">
        <v>0.8</v>
      </c>
      <c r="K3178" s="1">
        <v>-4.492799999999999</v>
      </c>
      <c r="L3178" s="12">
        <f>VLOOKUP(train[[#This Row],[Sub-Category]],Análisis_ABC_XYZ[[#Headers],[#Data]],4,FALSE)</f>
        <v>0.46881743173671325</v>
      </c>
    </row>
    <row r="3179" spans="1:12" x14ac:dyDescent="0.35">
      <c r="A3179" s="2">
        <v>42634</v>
      </c>
      <c r="B3179" s="1" t="s">
        <v>126</v>
      </c>
      <c r="C3179" s="1" t="s">
        <v>841</v>
      </c>
      <c r="D3179" s="1" t="s">
        <v>8</v>
      </c>
      <c r="E3179" s="1" t="s">
        <v>11</v>
      </c>
      <c r="F3179" s="18">
        <v>1690.04</v>
      </c>
      <c r="G3179" t="s">
        <v>2110</v>
      </c>
      <c r="H3179" s="1">
        <f>IF(COUNTIF(G$2:G3179,G3179)=1,1,0)</f>
        <v>1</v>
      </c>
      <c r="I3179" s="1">
        <v>4</v>
      </c>
      <c r="J3179" s="1">
        <v>0</v>
      </c>
      <c r="K3179" s="1">
        <v>422.51</v>
      </c>
      <c r="L3179" s="12">
        <f>VLOOKUP(train[[#This Row],[Sub-Category]],Análisis_ABC_XYZ[[#Headers],[#Data]],4,FALSE)</f>
        <v>0.46529189879902266</v>
      </c>
    </row>
    <row r="3180" spans="1:12" x14ac:dyDescent="0.35">
      <c r="A3180" s="2">
        <v>42634</v>
      </c>
      <c r="B3180" s="1" t="s">
        <v>39</v>
      </c>
      <c r="C3180" s="1" t="s">
        <v>1048</v>
      </c>
      <c r="D3180" s="1" t="s">
        <v>26</v>
      </c>
      <c r="E3180" s="1" t="s">
        <v>27</v>
      </c>
      <c r="F3180" s="18">
        <v>946.34400000000005</v>
      </c>
      <c r="G3180" t="s">
        <v>3358</v>
      </c>
      <c r="H3180" s="1">
        <f>IF(COUNTIF(G$2:G3180,G3180)=1,1,0)</f>
        <v>1</v>
      </c>
      <c r="I3180" s="1">
        <v>7</v>
      </c>
      <c r="J3180" s="1">
        <v>0.2</v>
      </c>
      <c r="K3180" s="1">
        <v>118.29299999999989</v>
      </c>
      <c r="L3180" s="12">
        <f>VLOOKUP(train[[#This Row],[Sub-Category]],Análisis_ABC_XYZ[[#Headers],[#Data]],4,FALSE)</f>
        <v>0.41105220110552465</v>
      </c>
    </row>
    <row r="3181" spans="1:12" x14ac:dyDescent="0.35">
      <c r="A3181" s="2">
        <v>42634</v>
      </c>
      <c r="B3181" s="1" t="s">
        <v>126</v>
      </c>
      <c r="C3181" s="1" t="s">
        <v>43</v>
      </c>
      <c r="D3181" s="1" t="s">
        <v>14</v>
      </c>
      <c r="E3181" s="1" t="s">
        <v>20</v>
      </c>
      <c r="F3181" s="18">
        <v>887.84</v>
      </c>
      <c r="G3181" t="s">
        <v>2110</v>
      </c>
      <c r="H3181" s="1">
        <f>IF(COUNTIF(G$2:G3181,G3181)=1,1,0)</f>
        <v>0</v>
      </c>
      <c r="I3181" s="1">
        <v>8</v>
      </c>
      <c r="J3181" s="1">
        <v>0</v>
      </c>
      <c r="K3181" s="1">
        <v>17.756799999999998</v>
      </c>
      <c r="L3181" s="12">
        <f>VLOOKUP(train[[#This Row],[Sub-Category]],Análisis_ABC_XYZ[[#Headers],[#Data]],4,FALSE)</f>
        <v>0.44610841445725197</v>
      </c>
    </row>
    <row r="3182" spans="1:12" x14ac:dyDescent="0.35">
      <c r="A3182" s="2">
        <v>42634</v>
      </c>
      <c r="B3182" s="1" t="s">
        <v>126</v>
      </c>
      <c r="C3182" s="1" t="s">
        <v>1441</v>
      </c>
      <c r="D3182" s="1" t="s">
        <v>26</v>
      </c>
      <c r="E3182" s="1" t="s">
        <v>27</v>
      </c>
      <c r="F3182" s="18">
        <v>629.94999999999993</v>
      </c>
      <c r="G3182" t="s">
        <v>2110</v>
      </c>
      <c r="H3182" s="1">
        <f>IF(COUNTIF(G$2:G3182,G3182)=1,1,0)</f>
        <v>0</v>
      </c>
      <c r="I3182" s="1">
        <v>5</v>
      </c>
      <c r="J3182" s="1">
        <v>0</v>
      </c>
      <c r="K3182" s="1">
        <v>176.38600000000002</v>
      </c>
      <c r="L3182" s="12">
        <f>VLOOKUP(train[[#This Row],[Sub-Category]],Análisis_ABC_XYZ[[#Headers],[#Data]],4,FALSE)</f>
        <v>0.41105220110552465</v>
      </c>
    </row>
    <row r="3183" spans="1:12" x14ac:dyDescent="0.35">
      <c r="A3183" s="2">
        <v>42634</v>
      </c>
      <c r="B3183" s="1" t="s">
        <v>12</v>
      </c>
      <c r="C3183" s="1" t="s">
        <v>563</v>
      </c>
      <c r="D3183" s="1" t="s">
        <v>8</v>
      </c>
      <c r="E3183" s="1" t="s">
        <v>11</v>
      </c>
      <c r="F3183" s="18">
        <v>601.53599999999994</v>
      </c>
      <c r="G3183" t="s">
        <v>2053</v>
      </c>
      <c r="H3183" s="1">
        <f>IF(COUNTIF(G$2:G3183,G3183)=1,1,0)</f>
        <v>1</v>
      </c>
      <c r="I3183" s="1">
        <v>4</v>
      </c>
      <c r="J3183" s="1">
        <v>0.2</v>
      </c>
      <c r="K3183" s="1">
        <v>0</v>
      </c>
      <c r="L3183" s="12">
        <f>VLOOKUP(train[[#This Row],[Sub-Category]],Análisis_ABC_XYZ[[#Headers],[#Data]],4,FALSE)</f>
        <v>0.46529189879902266</v>
      </c>
    </row>
    <row r="3184" spans="1:12" x14ac:dyDescent="0.35">
      <c r="A3184" s="2">
        <v>42634</v>
      </c>
      <c r="B3184" s="1" t="s">
        <v>370</v>
      </c>
      <c r="C3184" s="1" t="s">
        <v>1610</v>
      </c>
      <c r="D3184" s="1" t="s">
        <v>26</v>
      </c>
      <c r="E3184" s="1" t="s">
        <v>27</v>
      </c>
      <c r="F3184" s="18">
        <v>589.9</v>
      </c>
      <c r="G3184" t="s">
        <v>4615</v>
      </c>
      <c r="H3184" s="1">
        <f>IF(COUNTIF(G$2:G3184,G3184)=1,1,0)</f>
        <v>1</v>
      </c>
      <c r="I3184" s="1">
        <v>2</v>
      </c>
      <c r="J3184" s="1">
        <v>0</v>
      </c>
      <c r="K3184" s="1">
        <v>147.47500000000002</v>
      </c>
      <c r="L3184" s="12">
        <f>VLOOKUP(train[[#This Row],[Sub-Category]],Análisis_ABC_XYZ[[#Headers],[#Data]],4,FALSE)</f>
        <v>0.41105220110552465</v>
      </c>
    </row>
    <row r="3185" spans="1:12" x14ac:dyDescent="0.35">
      <c r="A3185" s="2">
        <v>42634</v>
      </c>
      <c r="B3185" s="1" t="s">
        <v>370</v>
      </c>
      <c r="C3185" s="1" t="s">
        <v>382</v>
      </c>
      <c r="D3185" s="1" t="s">
        <v>8</v>
      </c>
      <c r="E3185" s="1" t="s">
        <v>11</v>
      </c>
      <c r="F3185" s="18">
        <v>542.93999999999994</v>
      </c>
      <c r="G3185" t="s">
        <v>4615</v>
      </c>
      <c r="H3185" s="1">
        <f>IF(COUNTIF(G$2:G3185,G3185)=1,1,0)</f>
        <v>0</v>
      </c>
      <c r="I3185" s="1">
        <v>3</v>
      </c>
      <c r="J3185" s="1">
        <v>0</v>
      </c>
      <c r="K3185" s="1">
        <v>141.1644</v>
      </c>
      <c r="L3185" s="12">
        <f>VLOOKUP(train[[#This Row],[Sub-Category]],Análisis_ABC_XYZ[[#Headers],[#Data]],4,FALSE)</f>
        <v>0.46529189879902266</v>
      </c>
    </row>
    <row r="3186" spans="1:12" x14ac:dyDescent="0.35">
      <c r="A3186" s="2">
        <v>42634</v>
      </c>
      <c r="B3186" s="1" t="s">
        <v>39</v>
      </c>
      <c r="C3186" s="1" t="s">
        <v>791</v>
      </c>
      <c r="D3186" s="1" t="s">
        <v>26</v>
      </c>
      <c r="E3186" s="1" t="s">
        <v>56</v>
      </c>
      <c r="F3186" s="18">
        <v>151.20000000000002</v>
      </c>
      <c r="G3186" t="s">
        <v>3358</v>
      </c>
      <c r="H3186" s="1">
        <f>IF(COUNTIF(G$2:G3186,G3186)=1,1,0)</f>
        <v>0</v>
      </c>
      <c r="I3186" s="1">
        <v>3</v>
      </c>
      <c r="J3186" s="1">
        <v>0.2</v>
      </c>
      <c r="K3186" s="1">
        <v>32.130000000000003</v>
      </c>
      <c r="L3186" s="12">
        <f>VLOOKUP(train[[#This Row],[Sub-Category]],Análisis_ABC_XYZ[[#Headers],[#Data]],4,FALSE)</f>
        <v>0.52062335344040378</v>
      </c>
    </row>
    <row r="3187" spans="1:12" x14ac:dyDescent="0.35">
      <c r="A3187" s="2">
        <v>42634</v>
      </c>
      <c r="B3187" s="1" t="s">
        <v>37</v>
      </c>
      <c r="C3187" s="1" t="s">
        <v>1361</v>
      </c>
      <c r="D3187" s="1" t="s">
        <v>14</v>
      </c>
      <c r="E3187" s="1" t="s">
        <v>20</v>
      </c>
      <c r="F3187" s="18">
        <v>199.74</v>
      </c>
      <c r="G3187" t="s">
        <v>5653</v>
      </c>
      <c r="H3187" s="1">
        <f>IF(COUNTIF(G$2:G3187,G3187)=1,1,0)</f>
        <v>1</v>
      </c>
      <c r="I3187" s="1">
        <v>6</v>
      </c>
      <c r="J3187" s="1">
        <v>0</v>
      </c>
      <c r="K3187" s="1">
        <v>47.937599999999996</v>
      </c>
      <c r="L3187" s="12">
        <f>VLOOKUP(train[[#This Row],[Sub-Category]],Análisis_ABC_XYZ[[#Headers],[#Data]],4,FALSE)</f>
        <v>0.44610841445725197</v>
      </c>
    </row>
    <row r="3188" spans="1:12" x14ac:dyDescent="0.35">
      <c r="A3188" s="2">
        <v>42634</v>
      </c>
      <c r="B3188" s="1" t="s">
        <v>79</v>
      </c>
      <c r="C3188" s="1" t="s">
        <v>1263</v>
      </c>
      <c r="D3188" s="1" t="s">
        <v>8</v>
      </c>
      <c r="E3188" s="1" t="s">
        <v>9</v>
      </c>
      <c r="F3188" s="18">
        <v>194.32</v>
      </c>
      <c r="G3188" t="s">
        <v>3883</v>
      </c>
      <c r="H3188" s="1">
        <f>IF(COUNTIF(G$2:G3188,G3188)=1,1,0)</f>
        <v>1</v>
      </c>
      <c r="I3188" s="1">
        <v>4</v>
      </c>
      <c r="J3188" s="1">
        <v>0</v>
      </c>
      <c r="K3188" s="1">
        <v>31.091200000000015</v>
      </c>
      <c r="L3188" s="12">
        <f>VLOOKUP(train[[#This Row],[Sub-Category]],Análisis_ABC_XYZ[[#Headers],[#Data]],4,FALSE)</f>
        <v>0.5176847302647779</v>
      </c>
    </row>
    <row r="3189" spans="1:12" x14ac:dyDescent="0.35">
      <c r="A3189" s="2">
        <v>42634</v>
      </c>
      <c r="B3189" s="1" t="s">
        <v>126</v>
      </c>
      <c r="C3189" s="1" t="s">
        <v>1770</v>
      </c>
      <c r="D3189" s="1" t="s">
        <v>14</v>
      </c>
      <c r="E3189" s="1" t="s">
        <v>61</v>
      </c>
      <c r="F3189" s="18">
        <v>121.96</v>
      </c>
      <c r="G3189" t="s">
        <v>2110</v>
      </c>
      <c r="H3189" s="1">
        <f>IF(COUNTIF(G$2:G3189,G3189)=1,1,0)</f>
        <v>0</v>
      </c>
      <c r="I3189" s="1">
        <v>2</v>
      </c>
      <c r="J3189" s="1">
        <v>0</v>
      </c>
      <c r="K3189" s="1">
        <v>57.32119999999999</v>
      </c>
      <c r="L3189" s="12">
        <f>VLOOKUP(train[[#This Row],[Sub-Category]],Análisis_ABC_XYZ[[#Headers],[#Data]],4,FALSE)</f>
        <v>0.44424167803735209</v>
      </c>
    </row>
    <row r="3190" spans="1:12" x14ac:dyDescent="0.35">
      <c r="A3190" s="2">
        <v>42634</v>
      </c>
      <c r="B3190" s="1" t="s">
        <v>126</v>
      </c>
      <c r="C3190" s="1" t="s">
        <v>593</v>
      </c>
      <c r="D3190" s="1" t="s">
        <v>26</v>
      </c>
      <c r="E3190" s="1" t="s">
        <v>27</v>
      </c>
      <c r="F3190" s="18">
        <v>113.72999999999999</v>
      </c>
      <c r="G3190" t="s">
        <v>2110</v>
      </c>
      <c r="H3190" s="1">
        <f>IF(COUNTIF(G$2:G3190,G3190)=1,1,0)</f>
        <v>0</v>
      </c>
      <c r="I3190" s="1">
        <v>3</v>
      </c>
      <c r="J3190" s="1">
        <v>0</v>
      </c>
      <c r="K3190" s="1">
        <v>32.981699999999989</v>
      </c>
      <c r="L3190" s="12">
        <f>VLOOKUP(train[[#This Row],[Sub-Category]],Análisis_ABC_XYZ[[#Headers],[#Data]],4,FALSE)</f>
        <v>0.41105220110552465</v>
      </c>
    </row>
    <row r="3191" spans="1:12" x14ac:dyDescent="0.35">
      <c r="A3191" s="2">
        <v>42634</v>
      </c>
      <c r="B3191" s="1" t="s">
        <v>126</v>
      </c>
      <c r="C3191" s="1" t="s">
        <v>640</v>
      </c>
      <c r="D3191" s="1" t="s">
        <v>14</v>
      </c>
      <c r="E3191" s="1" t="s">
        <v>20</v>
      </c>
      <c r="F3191" s="18">
        <v>85.96</v>
      </c>
      <c r="G3191" t="s">
        <v>2110</v>
      </c>
      <c r="H3191" s="1">
        <f>IF(COUNTIF(G$2:G3191,G3191)=1,1,0)</f>
        <v>0</v>
      </c>
      <c r="I3191" s="1">
        <v>7</v>
      </c>
      <c r="J3191" s="1">
        <v>0</v>
      </c>
      <c r="K3191" s="1">
        <v>24.068799999999996</v>
      </c>
      <c r="L3191" s="12">
        <f>VLOOKUP(train[[#This Row],[Sub-Category]],Análisis_ABC_XYZ[[#Headers],[#Data]],4,FALSE)</f>
        <v>0.44610841445725197</v>
      </c>
    </row>
    <row r="3192" spans="1:12" x14ac:dyDescent="0.35">
      <c r="A3192" s="2">
        <v>42634</v>
      </c>
      <c r="B3192" s="1" t="s">
        <v>370</v>
      </c>
      <c r="C3192" s="1" t="s">
        <v>147</v>
      </c>
      <c r="D3192" s="1" t="s">
        <v>8</v>
      </c>
      <c r="E3192" s="1" t="s">
        <v>22</v>
      </c>
      <c r="F3192" s="18">
        <v>85.3</v>
      </c>
      <c r="G3192" t="s">
        <v>2840</v>
      </c>
      <c r="H3192" s="1">
        <f>IF(COUNTIF(G$2:G3192,G3192)=1,1,0)</f>
        <v>1</v>
      </c>
      <c r="I3192" s="1">
        <v>2</v>
      </c>
      <c r="J3192" s="1">
        <v>0</v>
      </c>
      <c r="K3192" s="1">
        <v>14.500999999999991</v>
      </c>
      <c r="L3192" s="12">
        <f>VLOOKUP(train[[#This Row],[Sub-Category]],Análisis_ABC_XYZ[[#Headers],[#Data]],4,FALSE)</f>
        <v>0.4595170286641902</v>
      </c>
    </row>
    <row r="3193" spans="1:12" x14ac:dyDescent="0.35">
      <c r="A3193" s="2">
        <v>42634</v>
      </c>
      <c r="B3193" s="1" t="s">
        <v>126</v>
      </c>
      <c r="C3193" s="1" t="s">
        <v>978</v>
      </c>
      <c r="D3193" s="1" t="s">
        <v>14</v>
      </c>
      <c r="E3193" s="1" t="s">
        <v>20</v>
      </c>
      <c r="F3193" s="18">
        <v>63.96</v>
      </c>
      <c r="G3193" t="s">
        <v>2110</v>
      </c>
      <c r="H3193" s="1">
        <f>IF(COUNTIF(G$2:G3193,G3193)=1,1,0)</f>
        <v>0</v>
      </c>
      <c r="I3193" s="1">
        <v>2</v>
      </c>
      <c r="J3193" s="1">
        <v>0</v>
      </c>
      <c r="K3193" s="1">
        <v>6.3960000000000008</v>
      </c>
      <c r="L3193" s="12">
        <f>VLOOKUP(train[[#This Row],[Sub-Category]],Análisis_ABC_XYZ[[#Headers],[#Data]],4,FALSE)</f>
        <v>0.44610841445725197</v>
      </c>
    </row>
    <row r="3194" spans="1:12" x14ac:dyDescent="0.35">
      <c r="A3194" s="2">
        <v>42634</v>
      </c>
      <c r="B3194" s="1" t="s">
        <v>79</v>
      </c>
      <c r="C3194" s="1" t="s">
        <v>1129</v>
      </c>
      <c r="D3194" s="1" t="s">
        <v>14</v>
      </c>
      <c r="E3194" s="1" t="s">
        <v>24</v>
      </c>
      <c r="F3194" s="18">
        <v>25.99</v>
      </c>
      <c r="G3194" t="s">
        <v>3883</v>
      </c>
      <c r="H3194" s="1">
        <f>IF(COUNTIF(G$2:G3194,G3194)=1,1,0)</f>
        <v>0</v>
      </c>
      <c r="I3194" s="1">
        <v>1</v>
      </c>
      <c r="J3194" s="1">
        <v>0</v>
      </c>
      <c r="K3194" s="1">
        <v>7.5370999999999988</v>
      </c>
      <c r="L3194" s="12">
        <f>VLOOKUP(train[[#This Row],[Sub-Category]],Análisis_ABC_XYZ[[#Headers],[#Data]],4,FALSE)</f>
        <v>0.45632477063632687</v>
      </c>
    </row>
    <row r="3195" spans="1:12" x14ac:dyDescent="0.35">
      <c r="A3195" s="2">
        <v>42634</v>
      </c>
      <c r="B3195" s="1" t="s">
        <v>126</v>
      </c>
      <c r="C3195" s="1" t="s">
        <v>1850</v>
      </c>
      <c r="D3195" s="1" t="s">
        <v>14</v>
      </c>
      <c r="E3195" s="1" t="s">
        <v>36</v>
      </c>
      <c r="F3195" s="18">
        <v>23.92</v>
      </c>
      <c r="G3195" t="s">
        <v>2110</v>
      </c>
      <c r="H3195" s="1">
        <f>IF(COUNTIF(G$2:G3195,G3195)=1,1,0)</f>
        <v>0</v>
      </c>
      <c r="I3195" s="1">
        <v>4</v>
      </c>
      <c r="J3195" s="1">
        <v>0</v>
      </c>
      <c r="K3195" s="1">
        <v>11.720800000000001</v>
      </c>
      <c r="L3195" s="12">
        <f>VLOOKUP(train[[#This Row],[Sub-Category]],Análisis_ABC_XYZ[[#Headers],[#Data]],4,FALSE)</f>
        <v>0.43613829632717294</v>
      </c>
    </row>
    <row r="3196" spans="1:12" x14ac:dyDescent="0.35">
      <c r="A3196" s="2">
        <v>42634</v>
      </c>
      <c r="B3196" s="1" t="s">
        <v>126</v>
      </c>
      <c r="C3196" s="1" t="s">
        <v>406</v>
      </c>
      <c r="D3196" s="1" t="s">
        <v>14</v>
      </c>
      <c r="E3196" s="1" t="s">
        <v>29</v>
      </c>
      <c r="F3196" s="18">
        <v>14.6</v>
      </c>
      <c r="G3196" t="s">
        <v>2110</v>
      </c>
      <c r="H3196" s="1">
        <f>IF(COUNTIF(G$2:G3196,G3196)=1,1,0)</f>
        <v>0</v>
      </c>
      <c r="I3196" s="1">
        <v>2</v>
      </c>
      <c r="J3196" s="1">
        <v>0</v>
      </c>
      <c r="K3196" s="1">
        <v>6.8619999999999992</v>
      </c>
      <c r="L3196" s="12">
        <f>VLOOKUP(train[[#This Row],[Sub-Category]],Análisis_ABC_XYZ[[#Headers],[#Data]],4,FALSE)</f>
        <v>0.46881743173671325</v>
      </c>
    </row>
    <row r="3197" spans="1:12" x14ac:dyDescent="0.35">
      <c r="A3197" s="2">
        <v>42634</v>
      </c>
      <c r="B3197" s="1" t="s">
        <v>12</v>
      </c>
      <c r="C3197" s="1" t="s">
        <v>1503</v>
      </c>
      <c r="D3197" s="1" t="s">
        <v>14</v>
      </c>
      <c r="E3197" s="1" t="s">
        <v>91</v>
      </c>
      <c r="F3197" s="18">
        <v>7.9</v>
      </c>
      <c r="G3197" t="s">
        <v>2053</v>
      </c>
      <c r="H3197" s="1">
        <f>IF(COUNTIF(G$2:G3197,G3197)=1,1,0)</f>
        <v>0</v>
      </c>
      <c r="I3197" s="1">
        <v>2</v>
      </c>
      <c r="J3197" s="1">
        <v>0</v>
      </c>
      <c r="K3197" s="1">
        <v>2.5279999999999996</v>
      </c>
      <c r="L3197" s="12">
        <f>VLOOKUP(train[[#This Row],[Sub-Category]],Análisis_ABC_XYZ[[#Headers],[#Data]],4,FALSE)</f>
        <v>0.51168203684699509</v>
      </c>
    </row>
    <row r="3198" spans="1:12" x14ac:dyDescent="0.35">
      <c r="A3198" s="2">
        <v>42634</v>
      </c>
      <c r="B3198" s="1" t="s">
        <v>39</v>
      </c>
      <c r="C3198" s="1" t="s">
        <v>87</v>
      </c>
      <c r="D3198" s="1" t="s">
        <v>8</v>
      </c>
      <c r="E3198" s="1" t="s">
        <v>22</v>
      </c>
      <c r="F3198" s="18">
        <v>4.9280000000000008</v>
      </c>
      <c r="G3198" t="s">
        <v>3358</v>
      </c>
      <c r="H3198" s="1">
        <f>IF(COUNTIF(G$2:G3198,G3198)=1,1,0)</f>
        <v>0</v>
      </c>
      <c r="I3198" s="1">
        <v>4</v>
      </c>
      <c r="J3198" s="1">
        <v>0.6</v>
      </c>
      <c r="K3198" s="1">
        <v>-1.4783999999999997</v>
      </c>
      <c r="L3198" s="12">
        <f>VLOOKUP(train[[#This Row],[Sub-Category]],Análisis_ABC_XYZ[[#Headers],[#Data]],4,FALSE)</f>
        <v>0.4595170286641902</v>
      </c>
    </row>
    <row r="3199" spans="1:12" x14ac:dyDescent="0.35">
      <c r="A3199" s="2">
        <v>42635</v>
      </c>
      <c r="B3199" s="1" t="s">
        <v>111</v>
      </c>
      <c r="C3199" s="1" t="s">
        <v>973</v>
      </c>
      <c r="D3199" s="1" t="s">
        <v>14</v>
      </c>
      <c r="E3199" s="1" t="s">
        <v>20</v>
      </c>
      <c r="F3199" s="18">
        <v>720.06400000000008</v>
      </c>
      <c r="G3199" t="s">
        <v>1960</v>
      </c>
      <c r="H3199" s="1">
        <f>IF(COUNTIF(G$2:G3199,G3199)=1,1,0)</f>
        <v>1</v>
      </c>
      <c r="I3199" s="1">
        <v>4</v>
      </c>
      <c r="J3199" s="1">
        <v>0.2</v>
      </c>
      <c r="K3199" s="1">
        <v>-63.005600000000015</v>
      </c>
      <c r="L3199" s="12">
        <f>VLOOKUP(train[[#This Row],[Sub-Category]],Análisis_ABC_XYZ[[#Headers],[#Data]],4,FALSE)</f>
        <v>0.44610841445725197</v>
      </c>
    </row>
    <row r="3200" spans="1:12" x14ac:dyDescent="0.35">
      <c r="A3200" s="2">
        <v>42635</v>
      </c>
      <c r="B3200" s="1" t="s">
        <v>12</v>
      </c>
      <c r="C3200" s="1" t="s">
        <v>809</v>
      </c>
      <c r="D3200" s="1" t="s">
        <v>8</v>
      </c>
      <c r="E3200" s="1" t="s">
        <v>22</v>
      </c>
      <c r="F3200" s="18">
        <v>204.6</v>
      </c>
      <c r="G3200" t="s">
        <v>3664</v>
      </c>
      <c r="H3200" s="1">
        <f>IF(COUNTIF(G$2:G3200,G3200)=1,1,0)</f>
        <v>1</v>
      </c>
      <c r="I3200" s="1">
        <v>2</v>
      </c>
      <c r="J3200" s="1">
        <v>0</v>
      </c>
      <c r="K3200" s="1">
        <v>53.195999999999998</v>
      </c>
      <c r="L3200" s="12">
        <f>VLOOKUP(train[[#This Row],[Sub-Category]],Análisis_ABC_XYZ[[#Headers],[#Data]],4,FALSE)</f>
        <v>0.4595170286641902</v>
      </c>
    </row>
    <row r="3201" spans="1:12" x14ac:dyDescent="0.35">
      <c r="A3201" s="2">
        <v>42635</v>
      </c>
      <c r="B3201" s="1" t="s">
        <v>52</v>
      </c>
      <c r="C3201" s="1" t="s">
        <v>273</v>
      </c>
      <c r="D3201" s="1" t="s">
        <v>26</v>
      </c>
      <c r="E3201" s="1" t="s">
        <v>56</v>
      </c>
      <c r="F3201" s="18">
        <v>617.97600000000011</v>
      </c>
      <c r="G3201" t="s">
        <v>2567</v>
      </c>
      <c r="H3201" s="1">
        <f>IF(COUNTIF(G$2:G3201,G3201)=1,1,0)</f>
        <v>1</v>
      </c>
      <c r="I3201" s="1">
        <v>3</v>
      </c>
      <c r="J3201" s="1">
        <v>0.2</v>
      </c>
      <c r="K3201" s="1">
        <v>-7.724700000000098</v>
      </c>
      <c r="L3201" s="12">
        <f>VLOOKUP(train[[#This Row],[Sub-Category]],Análisis_ABC_XYZ[[#Headers],[#Data]],4,FALSE)</f>
        <v>0.52062335344040378</v>
      </c>
    </row>
    <row r="3202" spans="1:12" x14ac:dyDescent="0.35">
      <c r="A3202" s="2">
        <v>42635</v>
      </c>
      <c r="B3202" s="1" t="s">
        <v>12</v>
      </c>
      <c r="C3202" s="1" t="s">
        <v>628</v>
      </c>
      <c r="D3202" s="1" t="s">
        <v>14</v>
      </c>
      <c r="E3202" s="1" t="s">
        <v>31</v>
      </c>
      <c r="F3202" s="18">
        <v>61.44</v>
      </c>
      <c r="G3202" t="s">
        <v>4656</v>
      </c>
      <c r="H3202" s="1">
        <f>IF(COUNTIF(G$2:G3202,G3202)=1,1,0)</f>
        <v>1</v>
      </c>
      <c r="I3202" s="1">
        <v>3</v>
      </c>
      <c r="J3202" s="1">
        <v>0</v>
      </c>
      <c r="K3202" s="1">
        <v>16.588799999999999</v>
      </c>
      <c r="L3202" s="12">
        <f>VLOOKUP(train[[#This Row],[Sub-Category]],Análisis_ABC_XYZ[[#Headers],[#Data]],4,FALSE)</f>
        <v>0.49507917887403441</v>
      </c>
    </row>
    <row r="3203" spans="1:12" x14ac:dyDescent="0.35">
      <c r="A3203" s="2">
        <v>42635</v>
      </c>
      <c r="B3203" s="1" t="s">
        <v>52</v>
      </c>
      <c r="C3203" s="1" t="s">
        <v>1273</v>
      </c>
      <c r="D3203" s="1" t="s">
        <v>14</v>
      </c>
      <c r="E3203" s="1" t="s">
        <v>182</v>
      </c>
      <c r="F3203" s="18">
        <v>55.600000000000009</v>
      </c>
      <c r="G3203" t="s">
        <v>2567</v>
      </c>
      <c r="H3203" s="1">
        <f>IF(COUNTIF(G$2:G3203,G3203)=1,1,0)</f>
        <v>0</v>
      </c>
      <c r="I3203" s="1">
        <v>5</v>
      </c>
      <c r="J3203" s="1">
        <v>0.2</v>
      </c>
      <c r="K3203" s="1">
        <v>6.2549999999999919</v>
      </c>
      <c r="L3203" s="12">
        <f>VLOOKUP(train[[#This Row],[Sub-Category]],Análisis_ABC_XYZ[[#Headers],[#Data]],4,FALSE)</f>
        <v>0.53938093436526824</v>
      </c>
    </row>
    <row r="3204" spans="1:12" x14ac:dyDescent="0.35">
      <c r="A3204" s="2">
        <v>42635</v>
      </c>
      <c r="B3204" s="1" t="s">
        <v>107</v>
      </c>
      <c r="C3204" s="1" t="s">
        <v>995</v>
      </c>
      <c r="D3204" s="1" t="s">
        <v>8</v>
      </c>
      <c r="E3204" s="1" t="s">
        <v>22</v>
      </c>
      <c r="F3204" s="18">
        <v>47.98</v>
      </c>
      <c r="G3204" t="s">
        <v>2338</v>
      </c>
      <c r="H3204" s="1">
        <f>IF(COUNTIF(G$2:G3204,G3204)=1,1,0)</f>
        <v>1</v>
      </c>
      <c r="I3204" s="1">
        <v>2</v>
      </c>
      <c r="J3204" s="1">
        <v>0</v>
      </c>
      <c r="K3204" s="1">
        <v>11.035399999999996</v>
      </c>
      <c r="L3204" s="12">
        <f>VLOOKUP(train[[#This Row],[Sub-Category]],Análisis_ABC_XYZ[[#Headers],[#Data]],4,FALSE)</f>
        <v>0.4595170286641902</v>
      </c>
    </row>
    <row r="3205" spans="1:12" x14ac:dyDescent="0.35">
      <c r="A3205" s="2">
        <v>42635</v>
      </c>
      <c r="B3205" s="1" t="s">
        <v>107</v>
      </c>
      <c r="C3205" s="1" t="s">
        <v>1261</v>
      </c>
      <c r="D3205" s="1" t="s">
        <v>14</v>
      </c>
      <c r="E3205" s="1" t="s">
        <v>36</v>
      </c>
      <c r="F3205" s="18">
        <v>32.400000000000006</v>
      </c>
      <c r="G3205" t="s">
        <v>2338</v>
      </c>
      <c r="H3205" s="1">
        <f>IF(COUNTIF(G$2:G3205,G3205)=1,1,0)</f>
        <v>0</v>
      </c>
      <c r="I3205" s="1">
        <v>5</v>
      </c>
      <c r="J3205" s="1">
        <v>0</v>
      </c>
      <c r="K3205" s="1">
        <v>15.552000000000001</v>
      </c>
      <c r="L3205" s="12">
        <f>VLOOKUP(train[[#This Row],[Sub-Category]],Análisis_ABC_XYZ[[#Headers],[#Data]],4,FALSE)</f>
        <v>0.43613829632717294</v>
      </c>
    </row>
    <row r="3206" spans="1:12" x14ac:dyDescent="0.35">
      <c r="A3206" s="2">
        <v>42635</v>
      </c>
      <c r="B3206" s="1" t="s">
        <v>111</v>
      </c>
      <c r="C3206" s="1" t="s">
        <v>1034</v>
      </c>
      <c r="D3206" s="1" t="s">
        <v>14</v>
      </c>
      <c r="E3206" s="1" t="s">
        <v>20</v>
      </c>
      <c r="F3206" s="18">
        <v>25.424000000000003</v>
      </c>
      <c r="G3206" t="s">
        <v>1960</v>
      </c>
      <c r="H3206" s="1">
        <f>IF(COUNTIF(G$2:G3206,G3206)=1,1,0)</f>
        <v>0</v>
      </c>
      <c r="I3206" s="1">
        <v>1</v>
      </c>
      <c r="J3206" s="1">
        <v>0.2</v>
      </c>
      <c r="K3206" s="1">
        <v>-4.7670000000000021</v>
      </c>
      <c r="L3206" s="12">
        <f>VLOOKUP(train[[#This Row],[Sub-Category]],Análisis_ABC_XYZ[[#Headers],[#Data]],4,FALSE)</f>
        <v>0.44610841445725197</v>
      </c>
    </row>
    <row r="3207" spans="1:12" x14ac:dyDescent="0.35">
      <c r="A3207" s="2">
        <v>42635</v>
      </c>
      <c r="B3207" s="1" t="s">
        <v>111</v>
      </c>
      <c r="C3207" s="1" t="s">
        <v>1239</v>
      </c>
      <c r="D3207" s="1" t="s">
        <v>14</v>
      </c>
      <c r="E3207" s="1" t="s">
        <v>15</v>
      </c>
      <c r="F3207" s="18">
        <v>12</v>
      </c>
      <c r="G3207" t="s">
        <v>1960</v>
      </c>
      <c r="H3207" s="1">
        <f>IF(COUNTIF(G$2:G3207,G3207)=1,1,0)</f>
        <v>0</v>
      </c>
      <c r="I3207" s="1">
        <v>4</v>
      </c>
      <c r="J3207" s="1">
        <v>0.2</v>
      </c>
      <c r="K3207" s="1">
        <v>4.1999999999999993</v>
      </c>
      <c r="L3207" s="12">
        <f>VLOOKUP(train[[#This Row],[Sub-Category]],Análisis_ABC_XYZ[[#Headers],[#Data]],4,FALSE)</f>
        <v>0.4647369236065339</v>
      </c>
    </row>
    <row r="3208" spans="1:12" x14ac:dyDescent="0.35">
      <c r="A3208" s="2">
        <v>42635</v>
      </c>
      <c r="B3208" s="1" t="s">
        <v>111</v>
      </c>
      <c r="C3208" s="1" t="s">
        <v>1028</v>
      </c>
      <c r="D3208" s="1" t="s">
        <v>14</v>
      </c>
      <c r="E3208" s="1" t="s">
        <v>29</v>
      </c>
      <c r="F3208" s="18">
        <v>3.2040000000000002</v>
      </c>
      <c r="G3208" t="s">
        <v>1960</v>
      </c>
      <c r="H3208" s="1">
        <f>IF(COUNTIF(G$2:G3208,G3208)=1,1,0)</f>
        <v>0</v>
      </c>
      <c r="I3208" s="1">
        <v>2</v>
      </c>
      <c r="J3208" s="1">
        <v>0.7</v>
      </c>
      <c r="K3208" s="1">
        <v>-2.5631999999999993</v>
      </c>
      <c r="L3208" s="12">
        <f>VLOOKUP(train[[#This Row],[Sub-Category]],Análisis_ABC_XYZ[[#Headers],[#Data]],4,FALSE)</f>
        <v>0.46881743173671325</v>
      </c>
    </row>
    <row r="3209" spans="1:12" x14ac:dyDescent="0.35">
      <c r="A3209" s="2">
        <v>42635</v>
      </c>
      <c r="B3209" s="1" t="s">
        <v>111</v>
      </c>
      <c r="C3209" s="1" t="s">
        <v>1106</v>
      </c>
      <c r="D3209" s="1" t="s">
        <v>14</v>
      </c>
      <c r="E3209" s="1" t="s">
        <v>24</v>
      </c>
      <c r="F3209" s="18">
        <v>2.8160000000000003</v>
      </c>
      <c r="G3209" s="1" t="s">
        <v>1960</v>
      </c>
      <c r="H3209" s="1">
        <f>IF(COUNTIF(G$2:G3209,G3209)=1,1,0)</f>
        <v>0</v>
      </c>
      <c r="I3209" s="1">
        <v>2</v>
      </c>
      <c r="J3209" s="1">
        <v>0.2</v>
      </c>
      <c r="K3209" s="1">
        <v>0.31679999999999986</v>
      </c>
      <c r="L3209" s="12">
        <f>VLOOKUP(train[[#This Row],[Sub-Category]],Análisis_ABC_XYZ[[#Headers],[#Data]],4,FALSE)</f>
        <v>0.45632477063632687</v>
      </c>
    </row>
    <row r="3210" spans="1:12" x14ac:dyDescent="0.35">
      <c r="A3210" s="2">
        <v>42637</v>
      </c>
      <c r="B3210" s="1" t="s">
        <v>154</v>
      </c>
      <c r="C3210" s="1" t="s">
        <v>1221</v>
      </c>
      <c r="D3210" s="1" t="s">
        <v>8</v>
      </c>
      <c r="E3210" s="1" t="s">
        <v>11</v>
      </c>
      <c r="F3210" s="18">
        <v>1408.1</v>
      </c>
      <c r="G3210" t="s">
        <v>3363</v>
      </c>
      <c r="H3210" s="1">
        <f>IF(COUNTIF(G$2:G3210,G3210)=1,1,0)</f>
        <v>1</v>
      </c>
      <c r="I3210" s="1">
        <v>10</v>
      </c>
      <c r="J3210" s="1">
        <v>0</v>
      </c>
      <c r="K3210" s="1">
        <v>394.26800000000003</v>
      </c>
      <c r="L3210" s="12">
        <f>VLOOKUP(train[[#This Row],[Sub-Category]],Análisis_ABC_XYZ[[#Headers],[#Data]],4,FALSE)</f>
        <v>0.46529189879902266</v>
      </c>
    </row>
    <row r="3211" spans="1:12" x14ac:dyDescent="0.35">
      <c r="A3211" s="2">
        <v>42637</v>
      </c>
      <c r="B3211" s="1" t="s">
        <v>12</v>
      </c>
      <c r="C3211" s="1" t="s">
        <v>1435</v>
      </c>
      <c r="D3211" s="1" t="s">
        <v>14</v>
      </c>
      <c r="E3211" s="1" t="s">
        <v>31</v>
      </c>
      <c r="F3211" s="18">
        <v>1158.1199999999999</v>
      </c>
      <c r="G3211" t="s">
        <v>3335</v>
      </c>
      <c r="H3211" s="1">
        <f>IF(COUNTIF(G$2:G3211,G3211)=1,1,0)</f>
        <v>1</v>
      </c>
      <c r="I3211" s="1">
        <v>4</v>
      </c>
      <c r="J3211" s="1">
        <v>0</v>
      </c>
      <c r="K3211" s="1">
        <v>335.85479999999984</v>
      </c>
      <c r="L3211" s="12">
        <f>VLOOKUP(train[[#This Row],[Sub-Category]],Análisis_ABC_XYZ[[#Headers],[#Data]],4,FALSE)</f>
        <v>0.49507917887403441</v>
      </c>
    </row>
    <row r="3212" spans="1:12" x14ac:dyDescent="0.35">
      <c r="A3212" s="2">
        <v>42637</v>
      </c>
      <c r="B3212" s="1" t="s">
        <v>198</v>
      </c>
      <c r="C3212" s="1" t="s">
        <v>1618</v>
      </c>
      <c r="D3212" s="1" t="s">
        <v>26</v>
      </c>
      <c r="E3212" s="1" t="s">
        <v>27</v>
      </c>
      <c r="F3212" s="18">
        <v>821.94</v>
      </c>
      <c r="G3212" t="s">
        <v>6299</v>
      </c>
      <c r="H3212" s="1">
        <f>IF(COUNTIF(G$2:G3212,G3212)=1,1,0)</f>
        <v>1</v>
      </c>
      <c r="I3212" s="1">
        <v>6</v>
      </c>
      <c r="J3212" s="1">
        <v>0</v>
      </c>
      <c r="K3212" s="1">
        <v>213.70440000000002</v>
      </c>
      <c r="L3212" s="12">
        <f>VLOOKUP(train[[#This Row],[Sub-Category]],Análisis_ABC_XYZ[[#Headers],[#Data]],4,FALSE)</f>
        <v>0.41105220110552465</v>
      </c>
    </row>
    <row r="3213" spans="1:12" x14ac:dyDescent="0.35">
      <c r="A3213" s="2">
        <v>42637</v>
      </c>
      <c r="B3213" s="1" t="s">
        <v>225</v>
      </c>
      <c r="C3213" s="1" t="s">
        <v>933</v>
      </c>
      <c r="D3213" s="1" t="s">
        <v>8</v>
      </c>
      <c r="E3213" s="1" t="s">
        <v>11</v>
      </c>
      <c r="F3213" s="18">
        <v>517.5</v>
      </c>
      <c r="G3213" t="s">
        <v>4513</v>
      </c>
      <c r="H3213" s="1">
        <f>IF(COUNTIF(G$2:G3213,G3213)=1,1,0)</f>
        <v>1</v>
      </c>
      <c r="I3213" s="1">
        <v>6</v>
      </c>
      <c r="J3213" s="1">
        <v>0</v>
      </c>
      <c r="K3213" s="1">
        <v>155.24999999999994</v>
      </c>
      <c r="L3213" s="12">
        <f>VLOOKUP(train[[#This Row],[Sub-Category]],Análisis_ABC_XYZ[[#Headers],[#Data]],4,FALSE)</f>
        <v>0.46529189879902266</v>
      </c>
    </row>
    <row r="3214" spans="1:12" x14ac:dyDescent="0.35">
      <c r="A3214" s="2">
        <v>42637</v>
      </c>
      <c r="B3214" s="1" t="s">
        <v>104</v>
      </c>
      <c r="C3214" s="1" t="s">
        <v>228</v>
      </c>
      <c r="D3214" s="1" t="s">
        <v>26</v>
      </c>
      <c r="E3214" s="1" t="s">
        <v>56</v>
      </c>
      <c r="F3214" s="18">
        <v>23.200000000000003</v>
      </c>
      <c r="G3214" t="s">
        <v>2209</v>
      </c>
      <c r="H3214" s="1">
        <f>IF(COUNTIF(G$2:G3214,G3214)=1,1,0)</f>
        <v>1</v>
      </c>
      <c r="I3214" s="1">
        <v>2</v>
      </c>
      <c r="J3214" s="1">
        <v>0.2</v>
      </c>
      <c r="K3214" s="1">
        <v>1.4499999999999993</v>
      </c>
      <c r="L3214" s="12">
        <f>VLOOKUP(train[[#This Row],[Sub-Category]],Análisis_ABC_XYZ[[#Headers],[#Data]],4,FALSE)</f>
        <v>0.52062335344040378</v>
      </c>
    </row>
    <row r="3215" spans="1:12" x14ac:dyDescent="0.35">
      <c r="A3215" s="2">
        <v>42637</v>
      </c>
      <c r="B3215" s="1" t="s">
        <v>89</v>
      </c>
      <c r="C3215" s="1" t="s">
        <v>956</v>
      </c>
      <c r="D3215" s="1" t="s">
        <v>14</v>
      </c>
      <c r="E3215" s="1" t="s">
        <v>61</v>
      </c>
      <c r="F3215" s="18">
        <v>39.979999999999997</v>
      </c>
      <c r="G3215" t="s">
        <v>6948</v>
      </c>
      <c r="H3215" s="1">
        <f>IF(COUNTIF(G$2:G3215,G3215)=1,1,0)</f>
        <v>1</v>
      </c>
      <c r="I3215" s="1">
        <v>1</v>
      </c>
      <c r="J3215" s="1">
        <v>0</v>
      </c>
      <c r="K3215" s="1">
        <v>17.990999999999996</v>
      </c>
      <c r="L3215" s="12">
        <f>VLOOKUP(train[[#This Row],[Sub-Category]],Análisis_ABC_XYZ[[#Headers],[#Data]],4,FALSE)</f>
        <v>0.44424167803735209</v>
      </c>
    </row>
    <row r="3216" spans="1:12" x14ac:dyDescent="0.35">
      <c r="A3216" s="2">
        <v>42637</v>
      </c>
      <c r="B3216" s="1" t="s">
        <v>37</v>
      </c>
      <c r="C3216" s="1" t="s">
        <v>62</v>
      </c>
      <c r="D3216" s="1" t="s">
        <v>14</v>
      </c>
      <c r="E3216" s="1" t="s">
        <v>24</v>
      </c>
      <c r="F3216" s="18">
        <v>35.96</v>
      </c>
      <c r="G3216" t="s">
        <v>4208</v>
      </c>
      <c r="H3216" s="1">
        <f>IF(COUNTIF(G$2:G3216,G3216)=1,1,0)</f>
        <v>1</v>
      </c>
      <c r="I3216" s="1">
        <v>2</v>
      </c>
      <c r="J3216" s="1">
        <v>0</v>
      </c>
      <c r="K3216" s="1">
        <v>10.428399999999996</v>
      </c>
      <c r="L3216" s="12">
        <f>VLOOKUP(train[[#This Row],[Sub-Category]],Análisis_ABC_XYZ[[#Headers],[#Data]],4,FALSE)</f>
        <v>0.45632477063632687</v>
      </c>
    </row>
    <row r="3217" spans="1:12" x14ac:dyDescent="0.35">
      <c r="A3217" s="2">
        <v>42637</v>
      </c>
      <c r="B3217" s="1" t="s">
        <v>104</v>
      </c>
      <c r="C3217" s="1" t="s">
        <v>1585</v>
      </c>
      <c r="D3217" s="1" t="s">
        <v>26</v>
      </c>
      <c r="E3217" s="1" t="s">
        <v>27</v>
      </c>
      <c r="F3217" s="18">
        <v>35.119999999999997</v>
      </c>
      <c r="G3217" t="s">
        <v>4176</v>
      </c>
      <c r="H3217" s="1">
        <f>IF(COUNTIF(G$2:G3217,G3217)=1,1,0)</f>
        <v>1</v>
      </c>
      <c r="I3217" s="1">
        <v>2</v>
      </c>
      <c r="J3217" s="1">
        <v>0.2</v>
      </c>
      <c r="K3217" s="1">
        <v>13.17</v>
      </c>
      <c r="L3217" s="12">
        <f>VLOOKUP(train[[#This Row],[Sub-Category]],Análisis_ABC_XYZ[[#Headers],[#Data]],4,FALSE)</f>
        <v>0.41105220110552465</v>
      </c>
    </row>
    <row r="3218" spans="1:12" x14ac:dyDescent="0.35">
      <c r="A3218" s="2">
        <v>42637</v>
      </c>
      <c r="B3218" s="1" t="s">
        <v>157</v>
      </c>
      <c r="C3218" s="1" t="s">
        <v>1290</v>
      </c>
      <c r="D3218" s="1" t="s">
        <v>14</v>
      </c>
      <c r="E3218" s="1" t="s">
        <v>20</v>
      </c>
      <c r="F3218" s="18">
        <v>33.568000000000005</v>
      </c>
      <c r="G3218" t="s">
        <v>3395</v>
      </c>
      <c r="H3218" s="1">
        <f>IF(COUNTIF(G$2:G3218,G3218)=1,1,0)</f>
        <v>1</v>
      </c>
      <c r="I3218" s="1">
        <v>2</v>
      </c>
      <c r="J3218" s="1">
        <v>0.2</v>
      </c>
      <c r="K3218" s="1">
        <v>1.6783999999999981</v>
      </c>
      <c r="L3218" s="12">
        <f>VLOOKUP(train[[#This Row],[Sub-Category]],Análisis_ABC_XYZ[[#Headers],[#Data]],4,FALSE)</f>
        <v>0.44610841445725197</v>
      </c>
    </row>
    <row r="3219" spans="1:12" x14ac:dyDescent="0.35">
      <c r="A3219" s="2">
        <v>42637</v>
      </c>
      <c r="B3219" s="1" t="s">
        <v>157</v>
      </c>
      <c r="C3219" s="1" t="s">
        <v>644</v>
      </c>
      <c r="D3219" s="1" t="s">
        <v>14</v>
      </c>
      <c r="E3219" s="1" t="s">
        <v>15</v>
      </c>
      <c r="F3219" s="18">
        <v>24.424000000000003</v>
      </c>
      <c r="G3219" t="s">
        <v>3395</v>
      </c>
      <c r="H3219" s="1">
        <f>IF(COUNTIF(G$2:G3219,G3219)=1,1,0)</f>
        <v>0</v>
      </c>
      <c r="I3219" s="1">
        <v>1</v>
      </c>
      <c r="J3219" s="1">
        <v>0.2</v>
      </c>
      <c r="K3219" s="1">
        <v>7.9378000000000002</v>
      </c>
      <c r="L3219" s="12">
        <f>VLOOKUP(train[[#This Row],[Sub-Category]],Análisis_ABC_XYZ[[#Headers],[#Data]],4,FALSE)</f>
        <v>0.4647369236065339</v>
      </c>
    </row>
    <row r="3220" spans="1:12" x14ac:dyDescent="0.35">
      <c r="A3220" s="2">
        <v>42637</v>
      </c>
      <c r="B3220" s="1" t="s">
        <v>157</v>
      </c>
      <c r="C3220" s="1" t="s">
        <v>1113</v>
      </c>
      <c r="D3220" s="1" t="s">
        <v>14</v>
      </c>
      <c r="E3220" s="1" t="s">
        <v>24</v>
      </c>
      <c r="F3220" s="18">
        <v>17.12</v>
      </c>
      <c r="G3220" t="s">
        <v>3395</v>
      </c>
      <c r="H3220" s="1">
        <f>IF(COUNTIF(G$2:G3220,G3220)=1,1,0)</f>
        <v>0</v>
      </c>
      <c r="I3220" s="1">
        <v>5</v>
      </c>
      <c r="J3220" s="1">
        <v>0.2</v>
      </c>
      <c r="K3220" s="1">
        <v>1.9259999999999975</v>
      </c>
      <c r="L3220" s="12">
        <f>VLOOKUP(train[[#This Row],[Sub-Category]],Análisis_ABC_XYZ[[#Headers],[#Data]],4,FALSE)</f>
        <v>0.45632477063632687</v>
      </c>
    </row>
    <row r="3221" spans="1:12" x14ac:dyDescent="0.35">
      <c r="A3221" s="2">
        <v>42637</v>
      </c>
      <c r="B3221" s="1" t="s">
        <v>104</v>
      </c>
      <c r="C3221" s="1" t="s">
        <v>517</v>
      </c>
      <c r="D3221" s="1" t="s">
        <v>14</v>
      </c>
      <c r="E3221" s="1" t="s">
        <v>24</v>
      </c>
      <c r="F3221" s="18">
        <v>16.463999999999999</v>
      </c>
      <c r="G3221" t="s">
        <v>2209</v>
      </c>
      <c r="H3221" s="1">
        <f>IF(COUNTIF(G$2:G3221,G3221)=1,1,0)</f>
        <v>0</v>
      </c>
      <c r="I3221" s="1">
        <v>7</v>
      </c>
      <c r="J3221" s="1">
        <v>0.2</v>
      </c>
      <c r="K3221" s="1">
        <v>1.852199999999999</v>
      </c>
      <c r="L3221" s="12">
        <f>VLOOKUP(train[[#This Row],[Sub-Category]],Análisis_ABC_XYZ[[#Headers],[#Data]],4,FALSE)</f>
        <v>0.45632477063632687</v>
      </c>
    </row>
    <row r="3222" spans="1:12" x14ac:dyDescent="0.35">
      <c r="A3222" s="2">
        <v>42637</v>
      </c>
      <c r="B3222" s="1" t="s">
        <v>157</v>
      </c>
      <c r="C3222" s="1" t="s">
        <v>1724</v>
      </c>
      <c r="D3222" s="1" t="s">
        <v>14</v>
      </c>
      <c r="E3222" s="1" t="s">
        <v>61</v>
      </c>
      <c r="F3222" s="18">
        <v>15.840000000000002</v>
      </c>
      <c r="G3222" t="s">
        <v>3395</v>
      </c>
      <c r="H3222" s="1">
        <f>IF(COUNTIF(G$2:G3222,G3222)=1,1,0)</f>
        <v>0</v>
      </c>
      <c r="I3222" s="1">
        <v>2</v>
      </c>
      <c r="J3222" s="1">
        <v>0.2</v>
      </c>
      <c r="K3222" s="1">
        <v>5.5439999999999987</v>
      </c>
      <c r="L3222" s="12">
        <f>VLOOKUP(train[[#This Row],[Sub-Category]],Análisis_ABC_XYZ[[#Headers],[#Data]],4,FALSE)</f>
        <v>0.44424167803735209</v>
      </c>
    </row>
    <row r="3223" spans="1:12" x14ac:dyDescent="0.35">
      <c r="A3223" s="2">
        <v>42637</v>
      </c>
      <c r="B3223" s="1" t="s">
        <v>154</v>
      </c>
      <c r="C3223" s="1" t="s">
        <v>63</v>
      </c>
      <c r="D3223" s="1" t="s">
        <v>14</v>
      </c>
      <c r="E3223" s="1" t="s">
        <v>29</v>
      </c>
      <c r="F3223" s="18">
        <v>15.24</v>
      </c>
      <c r="G3223" t="s">
        <v>3363</v>
      </c>
      <c r="H3223" s="1">
        <f>IF(COUNTIF(G$2:G3223,G3223)=1,1,0)</f>
        <v>0</v>
      </c>
      <c r="I3223" s="1">
        <v>4</v>
      </c>
      <c r="J3223" s="1">
        <v>0</v>
      </c>
      <c r="K3223" s="1">
        <v>6.8579999999999988</v>
      </c>
      <c r="L3223" s="12">
        <f>VLOOKUP(train[[#This Row],[Sub-Category]],Análisis_ABC_XYZ[[#Headers],[#Data]],4,FALSE)</f>
        <v>0.46881743173671325</v>
      </c>
    </row>
    <row r="3224" spans="1:12" x14ac:dyDescent="0.35">
      <c r="A3224" s="2">
        <v>42637</v>
      </c>
      <c r="B3224" s="1" t="s">
        <v>37</v>
      </c>
      <c r="C3224" s="1" t="s">
        <v>866</v>
      </c>
      <c r="D3224" s="1" t="s">
        <v>14</v>
      </c>
      <c r="E3224" s="1" t="s">
        <v>29</v>
      </c>
      <c r="F3224" s="18">
        <v>14.952000000000002</v>
      </c>
      <c r="G3224" t="s">
        <v>4208</v>
      </c>
      <c r="H3224" s="1">
        <f>IF(COUNTIF(G$2:G3224,G3224)=1,1,0)</f>
        <v>0</v>
      </c>
      <c r="I3224" s="1">
        <v>3</v>
      </c>
      <c r="J3224" s="1">
        <v>0.2</v>
      </c>
      <c r="K3224" s="1">
        <v>5.4201000000000006</v>
      </c>
      <c r="L3224" s="12">
        <f>VLOOKUP(train[[#This Row],[Sub-Category]],Análisis_ABC_XYZ[[#Headers],[#Data]],4,FALSE)</f>
        <v>0.46881743173671325</v>
      </c>
    </row>
    <row r="3225" spans="1:12" x14ac:dyDescent="0.35">
      <c r="A3225" s="2">
        <v>42637</v>
      </c>
      <c r="B3225" s="1" t="s">
        <v>12</v>
      </c>
      <c r="C3225" s="1" t="s">
        <v>591</v>
      </c>
      <c r="D3225" s="1" t="s">
        <v>8</v>
      </c>
      <c r="E3225" s="1" t="s">
        <v>22</v>
      </c>
      <c r="F3225" s="18">
        <v>14.91</v>
      </c>
      <c r="G3225" t="s">
        <v>3335</v>
      </c>
      <c r="H3225" s="1">
        <f>IF(COUNTIF(G$2:G3225,G3225)=1,1,0)</f>
        <v>0</v>
      </c>
      <c r="I3225" s="1">
        <v>3</v>
      </c>
      <c r="J3225" s="1">
        <v>0</v>
      </c>
      <c r="K3225" s="1">
        <v>4.6220999999999997</v>
      </c>
      <c r="L3225" s="12">
        <f>VLOOKUP(train[[#This Row],[Sub-Category]],Análisis_ABC_XYZ[[#Headers],[#Data]],4,FALSE)</f>
        <v>0.4595170286641902</v>
      </c>
    </row>
    <row r="3226" spans="1:12" x14ac:dyDescent="0.35">
      <c r="A3226" s="2">
        <v>42637</v>
      </c>
      <c r="B3226" s="1" t="s">
        <v>104</v>
      </c>
      <c r="C3226" s="1" t="s">
        <v>1655</v>
      </c>
      <c r="D3226" s="1" t="s">
        <v>14</v>
      </c>
      <c r="E3226" s="1" t="s">
        <v>24</v>
      </c>
      <c r="F3226" s="18">
        <v>14.576000000000001</v>
      </c>
      <c r="G3226" t="s">
        <v>2209</v>
      </c>
      <c r="H3226" s="1">
        <f>IF(COUNTIF(G$2:G3226,G3226)=1,1,0)</f>
        <v>0</v>
      </c>
      <c r="I3226" s="1">
        <v>2</v>
      </c>
      <c r="J3226" s="1">
        <v>0.2</v>
      </c>
      <c r="K3226" s="1">
        <v>2.3685999999999989</v>
      </c>
      <c r="L3226" s="12">
        <f>VLOOKUP(train[[#This Row],[Sub-Category]],Análisis_ABC_XYZ[[#Headers],[#Data]],4,FALSE)</f>
        <v>0.45632477063632687</v>
      </c>
    </row>
    <row r="3227" spans="1:12" x14ac:dyDescent="0.35">
      <c r="A3227" s="2">
        <v>42637</v>
      </c>
      <c r="B3227" s="1" t="s">
        <v>52</v>
      </c>
      <c r="C3227" s="1" t="s">
        <v>1072</v>
      </c>
      <c r="D3227" s="1" t="s">
        <v>14</v>
      </c>
      <c r="E3227" s="1" t="s">
        <v>24</v>
      </c>
      <c r="F3227" s="18">
        <v>6.8480000000000008</v>
      </c>
      <c r="G3227" t="s">
        <v>4748</v>
      </c>
      <c r="H3227" s="1">
        <f>IF(COUNTIF(G$2:G3227,G3227)=1,1,0)</f>
        <v>1</v>
      </c>
      <c r="I3227" s="1">
        <v>2</v>
      </c>
      <c r="J3227" s="1">
        <v>0.2</v>
      </c>
      <c r="K3227" s="1">
        <v>0.59920000000000018</v>
      </c>
      <c r="L3227" s="12">
        <f>VLOOKUP(train[[#This Row],[Sub-Category]],Análisis_ABC_XYZ[[#Headers],[#Data]],4,FALSE)</f>
        <v>0.45632477063632687</v>
      </c>
    </row>
    <row r="3228" spans="1:12" x14ac:dyDescent="0.35">
      <c r="A3228" s="2">
        <v>42637</v>
      </c>
      <c r="B3228" s="1" t="s">
        <v>157</v>
      </c>
      <c r="C3228" s="1" t="s">
        <v>1461</v>
      </c>
      <c r="D3228" s="1" t="s">
        <v>14</v>
      </c>
      <c r="E3228" s="1" t="s">
        <v>29</v>
      </c>
      <c r="F3228" s="18">
        <v>6.732000000000002</v>
      </c>
      <c r="G3228" t="s">
        <v>3395</v>
      </c>
      <c r="H3228" s="1">
        <f>IF(COUNTIF(G$2:G3228,G3228)=1,1,0)</f>
        <v>0</v>
      </c>
      <c r="I3228" s="1">
        <v>6</v>
      </c>
      <c r="J3228" s="1">
        <v>0.7</v>
      </c>
      <c r="K3228" s="1">
        <v>-4.4879999999999978</v>
      </c>
      <c r="L3228" s="12">
        <f>VLOOKUP(train[[#This Row],[Sub-Category]],Análisis_ABC_XYZ[[#Headers],[#Data]],4,FALSE)</f>
        <v>0.46881743173671325</v>
      </c>
    </row>
    <row r="3229" spans="1:12" x14ac:dyDescent="0.35">
      <c r="A3229" s="2">
        <v>42638</v>
      </c>
      <c r="B3229" s="1" t="s">
        <v>44</v>
      </c>
      <c r="C3229" s="1" t="s">
        <v>17</v>
      </c>
      <c r="D3229" s="1" t="s">
        <v>8</v>
      </c>
      <c r="E3229" s="1" t="s">
        <v>18</v>
      </c>
      <c r="F3229" s="18">
        <v>1044.6299999999999</v>
      </c>
      <c r="G3229" t="s">
        <v>6383</v>
      </c>
      <c r="H3229" s="1">
        <f>IF(COUNTIF(G$2:G3229,G3229)=1,1,0)</f>
        <v>1</v>
      </c>
      <c r="I3229" s="1">
        <v>3</v>
      </c>
      <c r="J3229" s="1">
        <v>0</v>
      </c>
      <c r="K3229" s="1">
        <v>240.26490000000001</v>
      </c>
      <c r="L3229" s="12">
        <f>VLOOKUP(train[[#This Row],[Sub-Category]],Análisis_ABC_XYZ[[#Headers],[#Data]],4,FALSE)</f>
        <v>0.55975208308209756</v>
      </c>
    </row>
    <row r="3230" spans="1:12" x14ac:dyDescent="0.35">
      <c r="A3230" s="2">
        <v>42638</v>
      </c>
      <c r="B3230" s="1" t="s">
        <v>37</v>
      </c>
      <c r="C3230" s="1" t="s">
        <v>1059</v>
      </c>
      <c r="D3230" s="1" t="s">
        <v>8</v>
      </c>
      <c r="E3230" s="1" t="s">
        <v>11</v>
      </c>
      <c r="F3230" s="18">
        <v>307.13600000000002</v>
      </c>
      <c r="G3230" t="s">
        <v>2088</v>
      </c>
      <c r="H3230" s="1">
        <f>IF(COUNTIF(G$2:G3230,G3230)=1,1,0)</f>
        <v>1</v>
      </c>
      <c r="I3230" s="1">
        <v>4</v>
      </c>
      <c r="J3230" s="1">
        <v>0.2</v>
      </c>
      <c r="K3230" s="1">
        <v>-11.51760000000003</v>
      </c>
      <c r="L3230" s="12">
        <f>VLOOKUP(train[[#This Row],[Sub-Category]],Análisis_ABC_XYZ[[#Headers],[#Data]],4,FALSE)</f>
        <v>0.46529189879902266</v>
      </c>
    </row>
    <row r="3231" spans="1:12" x14ac:dyDescent="0.35">
      <c r="A3231" s="2">
        <v>42638</v>
      </c>
      <c r="B3231" s="1" t="s">
        <v>89</v>
      </c>
      <c r="C3231" s="1" t="s">
        <v>1407</v>
      </c>
      <c r="D3231" s="1" t="s">
        <v>26</v>
      </c>
      <c r="E3231" s="1" t="s">
        <v>56</v>
      </c>
      <c r="F3231" s="18">
        <v>899.91</v>
      </c>
      <c r="G3231" t="s">
        <v>6338</v>
      </c>
      <c r="H3231" s="1">
        <f>IF(COUNTIF(G$2:G3231,G3231)=1,1,0)</f>
        <v>1</v>
      </c>
      <c r="I3231" s="1">
        <v>9</v>
      </c>
      <c r="J3231" s="1">
        <v>0</v>
      </c>
      <c r="K3231" s="1">
        <v>395.96040000000005</v>
      </c>
      <c r="L3231" s="12">
        <f>VLOOKUP(train[[#This Row],[Sub-Category]],Análisis_ABC_XYZ[[#Headers],[#Data]],4,FALSE)</f>
        <v>0.52062335344040378</v>
      </c>
    </row>
    <row r="3232" spans="1:12" x14ac:dyDescent="0.35">
      <c r="A3232" s="2">
        <v>42638</v>
      </c>
      <c r="B3232" s="1" t="s">
        <v>37</v>
      </c>
      <c r="C3232" s="1" t="s">
        <v>490</v>
      </c>
      <c r="D3232" s="1" t="s">
        <v>26</v>
      </c>
      <c r="E3232" s="1" t="s">
        <v>56</v>
      </c>
      <c r="F3232" s="18">
        <v>159.97999999999999</v>
      </c>
      <c r="G3232" t="s">
        <v>2088</v>
      </c>
      <c r="H3232" s="1">
        <f>IF(COUNTIF(G$2:G3232,G3232)=1,1,0)</f>
        <v>0</v>
      </c>
      <c r="I3232" s="1">
        <v>2</v>
      </c>
      <c r="J3232" s="1">
        <v>0</v>
      </c>
      <c r="K3232" s="1">
        <v>57.592799999999997</v>
      </c>
      <c r="L3232" s="12">
        <f>VLOOKUP(train[[#This Row],[Sub-Category]],Análisis_ABC_XYZ[[#Headers],[#Data]],4,FALSE)</f>
        <v>0.52062335344040378</v>
      </c>
    </row>
    <row r="3233" spans="1:12" x14ac:dyDescent="0.35">
      <c r="A3233" s="2">
        <v>42638</v>
      </c>
      <c r="B3233" s="1" t="s">
        <v>239</v>
      </c>
      <c r="C3233" s="1" t="s">
        <v>1164</v>
      </c>
      <c r="D3233" s="1" t="s">
        <v>26</v>
      </c>
      <c r="E3233" s="1" t="s">
        <v>56</v>
      </c>
      <c r="F3233" s="18">
        <v>63.96</v>
      </c>
      <c r="G3233" t="s">
        <v>3290</v>
      </c>
      <c r="H3233" s="1">
        <f>IF(COUNTIF(G$2:G3233,G3233)=1,1,0)</f>
        <v>1</v>
      </c>
      <c r="I3233" s="1">
        <v>4</v>
      </c>
      <c r="J3233" s="1">
        <v>0</v>
      </c>
      <c r="K3233" s="1">
        <v>19.827599999999997</v>
      </c>
      <c r="L3233" s="12">
        <f>VLOOKUP(train[[#This Row],[Sub-Category]],Análisis_ABC_XYZ[[#Headers],[#Data]],4,FALSE)</f>
        <v>0.52062335344040378</v>
      </c>
    </row>
    <row r="3234" spans="1:12" x14ac:dyDescent="0.35">
      <c r="A3234" s="2">
        <v>42638</v>
      </c>
      <c r="B3234" s="1" t="s">
        <v>72</v>
      </c>
      <c r="C3234" s="1" t="s">
        <v>1311</v>
      </c>
      <c r="D3234" s="1" t="s">
        <v>14</v>
      </c>
      <c r="E3234" s="1" t="s">
        <v>24</v>
      </c>
      <c r="F3234" s="18">
        <v>128.744</v>
      </c>
      <c r="G3234" t="s">
        <v>6451</v>
      </c>
      <c r="H3234" s="1">
        <f>IF(COUNTIF(G$2:G3234,G3234)=1,1,0)</f>
        <v>1</v>
      </c>
      <c r="I3234" s="1">
        <v>7</v>
      </c>
      <c r="J3234" s="1">
        <v>0.2</v>
      </c>
      <c r="K3234" s="1">
        <v>12.874400000000001</v>
      </c>
      <c r="L3234" s="12">
        <f>VLOOKUP(train[[#This Row],[Sub-Category]],Análisis_ABC_XYZ[[#Headers],[#Data]],4,FALSE)</f>
        <v>0.45632477063632687</v>
      </c>
    </row>
    <row r="3235" spans="1:12" x14ac:dyDescent="0.35">
      <c r="A3235" s="2">
        <v>42638</v>
      </c>
      <c r="B3235" s="1" t="s">
        <v>239</v>
      </c>
      <c r="C3235" s="1" t="s">
        <v>106</v>
      </c>
      <c r="D3235" s="1" t="s">
        <v>26</v>
      </c>
      <c r="E3235" s="1" t="s">
        <v>27</v>
      </c>
      <c r="F3235" s="18">
        <v>104.98</v>
      </c>
      <c r="G3235" t="s">
        <v>3290</v>
      </c>
      <c r="H3235" s="1">
        <f>IF(COUNTIF(G$2:G3235,G3235)=1,1,0)</f>
        <v>0</v>
      </c>
      <c r="I3235" s="1">
        <v>2</v>
      </c>
      <c r="J3235" s="1">
        <v>0</v>
      </c>
      <c r="K3235" s="1">
        <v>52.49</v>
      </c>
      <c r="L3235" s="12">
        <f>VLOOKUP(train[[#This Row],[Sub-Category]],Análisis_ABC_XYZ[[#Headers],[#Data]],4,FALSE)</f>
        <v>0.41105220110552465</v>
      </c>
    </row>
    <row r="3236" spans="1:12" x14ac:dyDescent="0.35">
      <c r="A3236" s="2">
        <v>42638</v>
      </c>
      <c r="B3236" s="1" t="s">
        <v>89</v>
      </c>
      <c r="C3236" s="1" t="s">
        <v>1829</v>
      </c>
      <c r="D3236" s="1" t="s">
        <v>8</v>
      </c>
      <c r="E3236" s="1" t="s">
        <v>11</v>
      </c>
      <c r="F3236" s="18">
        <v>102.58200000000001</v>
      </c>
      <c r="G3236" t="s">
        <v>3645</v>
      </c>
      <c r="H3236" s="1">
        <f>IF(COUNTIF(G$2:G3236,G3236)=1,1,0)</f>
        <v>1</v>
      </c>
      <c r="I3236" s="1">
        <v>1</v>
      </c>
      <c r="J3236" s="1">
        <v>0.1</v>
      </c>
      <c r="K3236" s="1">
        <v>6.8388000000000009</v>
      </c>
      <c r="L3236" s="12">
        <f>VLOOKUP(train[[#This Row],[Sub-Category]],Análisis_ABC_XYZ[[#Headers],[#Data]],4,FALSE)</f>
        <v>0.46529189879902266</v>
      </c>
    </row>
    <row r="3237" spans="1:12" x14ac:dyDescent="0.35">
      <c r="A3237" s="2">
        <v>42638</v>
      </c>
      <c r="B3237" s="1" t="s">
        <v>757</v>
      </c>
      <c r="C3237" s="1" t="s">
        <v>191</v>
      </c>
      <c r="D3237" s="1" t="s">
        <v>14</v>
      </c>
      <c r="E3237" s="1" t="s">
        <v>29</v>
      </c>
      <c r="F3237" s="18">
        <v>68.62</v>
      </c>
      <c r="G3237" t="s">
        <v>4752</v>
      </c>
      <c r="H3237" s="1">
        <f>IF(COUNTIF(G$2:G3237,G3237)=1,1,0)</f>
        <v>1</v>
      </c>
      <c r="I3237" s="1">
        <v>2</v>
      </c>
      <c r="J3237" s="1">
        <v>0</v>
      </c>
      <c r="K3237" s="1">
        <v>32.251400000000004</v>
      </c>
      <c r="L3237" s="12">
        <f>VLOOKUP(train[[#This Row],[Sub-Category]],Análisis_ABC_XYZ[[#Headers],[#Data]],4,FALSE)</f>
        <v>0.46881743173671325</v>
      </c>
    </row>
    <row r="3238" spans="1:12" x14ac:dyDescent="0.35">
      <c r="A3238" s="2">
        <v>42638</v>
      </c>
      <c r="B3238" s="1" t="s">
        <v>229</v>
      </c>
      <c r="C3238" s="1" t="s">
        <v>455</v>
      </c>
      <c r="D3238" s="1" t="s">
        <v>14</v>
      </c>
      <c r="E3238" s="1" t="s">
        <v>36</v>
      </c>
      <c r="F3238" s="18">
        <v>45.68</v>
      </c>
      <c r="G3238" t="s">
        <v>2033</v>
      </c>
      <c r="H3238" s="1">
        <f>IF(COUNTIF(G$2:G3238,G3238)=1,1,0)</f>
        <v>1</v>
      </c>
      <c r="I3238" s="1">
        <v>2</v>
      </c>
      <c r="J3238" s="1">
        <v>0</v>
      </c>
      <c r="K3238" s="1">
        <v>21.012799999999999</v>
      </c>
      <c r="L3238" s="12">
        <f>VLOOKUP(train[[#This Row],[Sub-Category]],Análisis_ABC_XYZ[[#Headers],[#Data]],4,FALSE)</f>
        <v>0.43613829632717294</v>
      </c>
    </row>
    <row r="3239" spans="1:12" x14ac:dyDescent="0.35">
      <c r="A3239" s="2">
        <v>42638</v>
      </c>
      <c r="B3239" s="1" t="s">
        <v>89</v>
      </c>
      <c r="C3239" s="1" t="s">
        <v>777</v>
      </c>
      <c r="D3239" s="1" t="s">
        <v>14</v>
      </c>
      <c r="E3239" s="1" t="s">
        <v>36</v>
      </c>
      <c r="F3239" s="18">
        <v>20.04</v>
      </c>
      <c r="G3239" t="s">
        <v>3645</v>
      </c>
      <c r="H3239" s="1">
        <f>IF(COUNTIF(G$2:G3239,G3239)=1,1,0)</f>
        <v>0</v>
      </c>
      <c r="I3239" s="1">
        <v>3</v>
      </c>
      <c r="J3239" s="1">
        <v>0</v>
      </c>
      <c r="K3239" s="1">
        <v>9.6191999999999993</v>
      </c>
      <c r="L3239" s="12">
        <f>VLOOKUP(train[[#This Row],[Sub-Category]],Análisis_ABC_XYZ[[#Headers],[#Data]],4,FALSE)</f>
        <v>0.43613829632717294</v>
      </c>
    </row>
    <row r="3240" spans="1:12" x14ac:dyDescent="0.35">
      <c r="A3240" s="2">
        <v>42638</v>
      </c>
      <c r="B3240" s="1" t="s">
        <v>12</v>
      </c>
      <c r="C3240" s="1" t="s">
        <v>821</v>
      </c>
      <c r="D3240" s="1" t="s">
        <v>14</v>
      </c>
      <c r="E3240" s="1" t="s">
        <v>61</v>
      </c>
      <c r="F3240" s="18">
        <v>17.48</v>
      </c>
      <c r="G3240" t="s">
        <v>3494</v>
      </c>
      <c r="H3240" s="1">
        <f>IF(COUNTIF(G$2:G3240,G3240)=1,1,0)</f>
        <v>1</v>
      </c>
      <c r="I3240" s="1">
        <v>2</v>
      </c>
      <c r="J3240" s="1">
        <v>0</v>
      </c>
      <c r="K3240" s="1">
        <v>8.2156000000000002</v>
      </c>
      <c r="L3240" s="12">
        <f>VLOOKUP(train[[#This Row],[Sub-Category]],Análisis_ABC_XYZ[[#Headers],[#Data]],4,FALSE)</f>
        <v>0.44424167803735209</v>
      </c>
    </row>
    <row r="3241" spans="1:12" x14ac:dyDescent="0.35">
      <c r="A3241" s="2">
        <v>42638</v>
      </c>
      <c r="B3241" s="1" t="s">
        <v>239</v>
      </c>
      <c r="C3241" s="1" t="s">
        <v>365</v>
      </c>
      <c r="D3241" s="1" t="s">
        <v>14</v>
      </c>
      <c r="E3241" s="1" t="s">
        <v>29</v>
      </c>
      <c r="F3241" s="18">
        <v>14.46</v>
      </c>
      <c r="G3241" t="s">
        <v>3290</v>
      </c>
      <c r="H3241" s="1">
        <f>IF(COUNTIF(G$2:G3241,G3241)=1,1,0)</f>
        <v>0</v>
      </c>
      <c r="I3241" s="1">
        <v>3</v>
      </c>
      <c r="J3241" s="1">
        <v>0</v>
      </c>
      <c r="K3241" s="1">
        <v>7.0853999999999999</v>
      </c>
      <c r="L3241" s="12">
        <f>VLOOKUP(train[[#This Row],[Sub-Category]],Análisis_ABC_XYZ[[#Headers],[#Data]],4,FALSE)</f>
        <v>0.46881743173671325</v>
      </c>
    </row>
    <row r="3242" spans="1:12" x14ac:dyDescent="0.35">
      <c r="A3242" s="2">
        <v>42638</v>
      </c>
      <c r="B3242" s="1" t="s">
        <v>37</v>
      </c>
      <c r="C3242" s="1" t="s">
        <v>1693</v>
      </c>
      <c r="D3242" s="1" t="s">
        <v>14</v>
      </c>
      <c r="E3242" s="1" t="s">
        <v>15</v>
      </c>
      <c r="F3242" s="18">
        <v>12.6</v>
      </c>
      <c r="G3242" t="s">
        <v>2088</v>
      </c>
      <c r="H3242" s="1">
        <f>IF(COUNTIF(G$2:G3242,G3242)=1,1,0)</f>
        <v>0</v>
      </c>
      <c r="I3242" s="1">
        <v>2</v>
      </c>
      <c r="J3242" s="1">
        <v>0</v>
      </c>
      <c r="K3242" s="1">
        <v>5.7959999999999994</v>
      </c>
      <c r="L3242" s="12">
        <f>VLOOKUP(train[[#This Row],[Sub-Category]],Análisis_ABC_XYZ[[#Headers],[#Data]],4,FALSE)</f>
        <v>0.4647369236065339</v>
      </c>
    </row>
    <row r="3243" spans="1:12" x14ac:dyDescent="0.35">
      <c r="A3243" s="2">
        <v>42638</v>
      </c>
      <c r="B3243" s="1" t="s">
        <v>229</v>
      </c>
      <c r="C3243" s="1" t="s">
        <v>1040</v>
      </c>
      <c r="D3243" s="1" t="s">
        <v>14</v>
      </c>
      <c r="E3243" s="1" t="s">
        <v>29</v>
      </c>
      <c r="F3243" s="18">
        <v>10.76</v>
      </c>
      <c r="G3243" t="s">
        <v>2033</v>
      </c>
      <c r="H3243" s="1">
        <f>IF(COUNTIF(G$2:G3243,G3243)=1,1,0)</f>
        <v>0</v>
      </c>
      <c r="I3243" s="1">
        <v>2</v>
      </c>
      <c r="J3243" s="1">
        <v>0</v>
      </c>
      <c r="K3243" s="1">
        <v>5.1647999999999996</v>
      </c>
      <c r="L3243" s="12">
        <f>VLOOKUP(train[[#This Row],[Sub-Category]],Análisis_ABC_XYZ[[#Headers],[#Data]],4,FALSE)</f>
        <v>0.46881743173671325</v>
      </c>
    </row>
    <row r="3244" spans="1:12" x14ac:dyDescent="0.35">
      <c r="A3244" s="2">
        <v>42638</v>
      </c>
      <c r="B3244" s="1" t="s">
        <v>111</v>
      </c>
      <c r="C3244" s="1" t="s">
        <v>1473</v>
      </c>
      <c r="D3244" s="1" t="s">
        <v>14</v>
      </c>
      <c r="E3244" s="1" t="s">
        <v>36</v>
      </c>
      <c r="F3244" s="18">
        <v>10.48</v>
      </c>
      <c r="G3244" t="s">
        <v>2986</v>
      </c>
      <c r="H3244" s="1">
        <f>IF(COUNTIF(G$2:G3244,G3244)=1,1,0)</f>
        <v>1</v>
      </c>
      <c r="I3244" s="1">
        <v>1</v>
      </c>
      <c r="J3244" s="1">
        <v>0.2</v>
      </c>
      <c r="K3244" s="1">
        <v>3.7989999999999995</v>
      </c>
      <c r="L3244" s="12">
        <f>VLOOKUP(train[[#This Row],[Sub-Category]],Análisis_ABC_XYZ[[#Headers],[#Data]],4,FALSE)</f>
        <v>0.43613829632717294</v>
      </c>
    </row>
    <row r="3245" spans="1:12" x14ac:dyDescent="0.35">
      <c r="A3245" s="2">
        <v>42638</v>
      </c>
      <c r="B3245" s="1" t="s">
        <v>229</v>
      </c>
      <c r="C3245" s="1" t="s">
        <v>131</v>
      </c>
      <c r="D3245" s="1" t="s">
        <v>14</v>
      </c>
      <c r="E3245" s="1" t="s">
        <v>24</v>
      </c>
      <c r="F3245" s="18">
        <v>6.7</v>
      </c>
      <c r="G3245" t="s">
        <v>2033</v>
      </c>
      <c r="H3245" s="1">
        <f>IF(COUNTIF(G$2:G3245,G3245)=1,1,0)</f>
        <v>0</v>
      </c>
      <c r="I3245" s="1">
        <v>1</v>
      </c>
      <c r="J3245" s="1">
        <v>0</v>
      </c>
      <c r="K3245" s="1">
        <v>2.2109999999999994</v>
      </c>
      <c r="L3245" s="12">
        <f>VLOOKUP(train[[#This Row],[Sub-Category]],Análisis_ABC_XYZ[[#Headers],[#Data]],4,FALSE)</f>
        <v>0.45632477063632687</v>
      </c>
    </row>
    <row r="3246" spans="1:12" x14ac:dyDescent="0.35">
      <c r="A3246" s="2">
        <v>42638</v>
      </c>
      <c r="B3246" s="1" t="s">
        <v>111</v>
      </c>
      <c r="C3246" s="1" t="s">
        <v>1152</v>
      </c>
      <c r="D3246" s="1" t="s">
        <v>14</v>
      </c>
      <c r="E3246" s="1" t="s">
        <v>29</v>
      </c>
      <c r="F3246" s="18">
        <v>6.3360000000000012</v>
      </c>
      <c r="G3246" t="s">
        <v>2986</v>
      </c>
      <c r="H3246" s="1">
        <f>IF(COUNTIF(G$2:G3246,G3246)=1,1,0)</f>
        <v>0</v>
      </c>
      <c r="I3246" s="1">
        <v>4</v>
      </c>
      <c r="J3246" s="1">
        <v>0.7</v>
      </c>
      <c r="K3246" s="1">
        <v>-4.6463999999999981</v>
      </c>
      <c r="L3246" s="12">
        <f>VLOOKUP(train[[#This Row],[Sub-Category]],Análisis_ABC_XYZ[[#Headers],[#Data]],4,FALSE)</f>
        <v>0.46881743173671325</v>
      </c>
    </row>
    <row r="3247" spans="1:12" x14ac:dyDescent="0.35">
      <c r="A3247" s="2">
        <v>42638</v>
      </c>
      <c r="B3247" s="1" t="s">
        <v>111</v>
      </c>
      <c r="C3247" s="1" t="s">
        <v>360</v>
      </c>
      <c r="D3247" s="1" t="s">
        <v>14</v>
      </c>
      <c r="E3247" s="1" t="s">
        <v>29</v>
      </c>
      <c r="F3247" s="18">
        <v>3.2640000000000007</v>
      </c>
      <c r="G3247" t="s">
        <v>2986</v>
      </c>
      <c r="H3247" s="1">
        <f>IF(COUNTIF(G$2:G3247,G3247)=1,1,0)</f>
        <v>0</v>
      </c>
      <c r="I3247" s="1">
        <v>2</v>
      </c>
      <c r="J3247" s="1">
        <v>0.7</v>
      </c>
      <c r="K3247" s="1">
        <v>-2.2847999999999997</v>
      </c>
      <c r="L3247" s="12">
        <f>VLOOKUP(train[[#This Row],[Sub-Category]],Análisis_ABC_XYZ[[#Headers],[#Data]],4,FALSE)</f>
        <v>0.46881743173671325</v>
      </c>
    </row>
    <row r="3248" spans="1:12" x14ac:dyDescent="0.35">
      <c r="A3248" s="2">
        <v>42638</v>
      </c>
      <c r="B3248" s="1" t="s">
        <v>52</v>
      </c>
      <c r="C3248" s="1" t="s">
        <v>761</v>
      </c>
      <c r="D3248" s="1" t="s">
        <v>14</v>
      </c>
      <c r="E3248" s="1" t="s">
        <v>29</v>
      </c>
      <c r="F3248" s="18">
        <v>2.9460000000000006</v>
      </c>
      <c r="G3248" t="s">
        <v>4002</v>
      </c>
      <c r="H3248" s="1">
        <f>IF(COUNTIF(G$2:G3248,G3248)=1,1,0)</f>
        <v>1</v>
      </c>
      <c r="I3248" s="1">
        <v>2</v>
      </c>
      <c r="J3248" s="1">
        <v>0.7</v>
      </c>
      <c r="K3248" s="1">
        <v>-2.0621999999999998</v>
      </c>
      <c r="L3248" s="12">
        <f>VLOOKUP(train[[#This Row],[Sub-Category]],Análisis_ABC_XYZ[[#Headers],[#Data]],4,FALSE)</f>
        <v>0.46881743173671325</v>
      </c>
    </row>
    <row r="3249" spans="1:12" x14ac:dyDescent="0.35">
      <c r="A3249" s="2">
        <v>42638</v>
      </c>
      <c r="B3249" s="1" t="s">
        <v>111</v>
      </c>
      <c r="C3249" s="1" t="s">
        <v>1331</v>
      </c>
      <c r="D3249" s="1" t="s">
        <v>14</v>
      </c>
      <c r="E3249" s="1" t="s">
        <v>29</v>
      </c>
      <c r="F3249" s="18">
        <v>2.4690000000000003</v>
      </c>
      <c r="G3249" s="1" t="s">
        <v>2986</v>
      </c>
      <c r="H3249" s="1">
        <f>IF(COUNTIF(G$2:G3249,G3249)=1,1,0)</f>
        <v>0</v>
      </c>
      <c r="I3249" s="1">
        <v>1</v>
      </c>
      <c r="J3249" s="1">
        <v>0.7</v>
      </c>
      <c r="K3249" s="1">
        <v>-1.8106</v>
      </c>
      <c r="L3249" s="12">
        <f>VLOOKUP(train[[#This Row],[Sub-Category]],Análisis_ABC_XYZ[[#Headers],[#Data]],4,FALSE)</f>
        <v>0.46881743173671325</v>
      </c>
    </row>
    <row r="3250" spans="1:12" x14ac:dyDescent="0.35">
      <c r="A3250" s="2">
        <v>42639</v>
      </c>
      <c r="B3250" s="1" t="s">
        <v>39</v>
      </c>
      <c r="C3250" s="1" t="s">
        <v>312</v>
      </c>
      <c r="D3250" s="1" t="s">
        <v>26</v>
      </c>
      <c r="E3250" s="1" t="s">
        <v>27</v>
      </c>
      <c r="F3250" s="18">
        <v>1114.4000000000001</v>
      </c>
      <c r="G3250" t="s">
        <v>2183</v>
      </c>
      <c r="H3250" s="1">
        <f>IF(COUNTIF(G$2:G3250,G3250)=1,1,0)</f>
        <v>1</v>
      </c>
      <c r="I3250" s="1">
        <v>7</v>
      </c>
      <c r="J3250" s="1">
        <v>0.2</v>
      </c>
      <c r="K3250" s="1">
        <v>376.11</v>
      </c>
      <c r="L3250" s="12">
        <f>VLOOKUP(train[[#This Row],[Sub-Category]],Análisis_ABC_XYZ[[#Headers],[#Data]],4,FALSE)</f>
        <v>0.41105220110552465</v>
      </c>
    </row>
    <row r="3251" spans="1:12" x14ac:dyDescent="0.35">
      <c r="A3251" s="2">
        <v>42639</v>
      </c>
      <c r="B3251" s="1" t="s">
        <v>89</v>
      </c>
      <c r="C3251" s="1" t="s">
        <v>1620</v>
      </c>
      <c r="D3251" s="1" t="s">
        <v>26</v>
      </c>
      <c r="E3251" s="1" t="s">
        <v>208</v>
      </c>
      <c r="F3251" s="18">
        <v>629.92999999999995</v>
      </c>
      <c r="G3251" t="s">
        <v>4155</v>
      </c>
      <c r="H3251" s="1">
        <f>IF(COUNTIF(G$2:G3251,G3251)=1,1,0)</f>
        <v>1</v>
      </c>
      <c r="I3251" s="1">
        <v>7</v>
      </c>
      <c r="J3251" s="1">
        <v>0</v>
      </c>
      <c r="K3251" s="1">
        <v>296.06709999999998</v>
      </c>
      <c r="L3251" s="12">
        <f>VLOOKUP(train[[#This Row],[Sub-Category]],Análisis_ABC_XYZ[[#Headers],[#Data]],4,FALSE)</f>
        <v>0.5183572270896134</v>
      </c>
    </row>
    <row r="3252" spans="1:12" x14ac:dyDescent="0.35">
      <c r="A3252" s="2">
        <v>42639</v>
      </c>
      <c r="B3252" s="1" t="s">
        <v>104</v>
      </c>
      <c r="C3252" s="1" t="s">
        <v>480</v>
      </c>
      <c r="D3252" s="1" t="s">
        <v>14</v>
      </c>
      <c r="E3252" s="1" t="s">
        <v>20</v>
      </c>
      <c r="F3252" s="18">
        <v>363.64800000000002</v>
      </c>
      <c r="G3252" t="s">
        <v>5809</v>
      </c>
      <c r="H3252" s="1">
        <f>IF(COUNTIF(G$2:G3252,G3252)=1,1,0)</f>
        <v>1</v>
      </c>
      <c r="I3252" s="1">
        <v>4</v>
      </c>
      <c r="J3252" s="1">
        <v>0.2</v>
      </c>
      <c r="K3252" s="1">
        <v>-86.366400000000027</v>
      </c>
      <c r="L3252" s="12">
        <f>VLOOKUP(train[[#This Row],[Sub-Category]],Análisis_ABC_XYZ[[#Headers],[#Data]],4,FALSE)</f>
        <v>0.44610841445725197</v>
      </c>
    </row>
    <row r="3253" spans="1:12" x14ac:dyDescent="0.35">
      <c r="A3253" s="2">
        <v>42639</v>
      </c>
      <c r="B3253" s="1" t="s">
        <v>104</v>
      </c>
      <c r="C3253" s="1" t="s">
        <v>1051</v>
      </c>
      <c r="D3253" s="1" t="s">
        <v>26</v>
      </c>
      <c r="E3253" s="1" t="s">
        <v>27</v>
      </c>
      <c r="F3253" s="18">
        <v>263.96000000000004</v>
      </c>
      <c r="G3253" t="s">
        <v>5809</v>
      </c>
      <c r="H3253" s="1">
        <f>IF(COUNTIF(G$2:G3253,G3253)=1,1,0)</f>
        <v>0</v>
      </c>
      <c r="I3253" s="1">
        <v>5</v>
      </c>
      <c r="J3253" s="1">
        <v>0.2</v>
      </c>
      <c r="K3253" s="1">
        <v>23.096500000000006</v>
      </c>
      <c r="L3253" s="12">
        <f>VLOOKUP(train[[#This Row],[Sub-Category]],Análisis_ABC_XYZ[[#Headers],[#Data]],4,FALSE)</f>
        <v>0.41105220110552465</v>
      </c>
    </row>
    <row r="3254" spans="1:12" x14ac:dyDescent="0.35">
      <c r="A3254" s="2">
        <v>42639</v>
      </c>
      <c r="B3254" s="1" t="s">
        <v>136</v>
      </c>
      <c r="C3254" s="1" t="s">
        <v>315</v>
      </c>
      <c r="D3254" s="1" t="s">
        <v>26</v>
      </c>
      <c r="E3254" s="1" t="s">
        <v>56</v>
      </c>
      <c r="F3254" s="18">
        <v>239.80000000000004</v>
      </c>
      <c r="G3254" t="s">
        <v>3802</v>
      </c>
      <c r="H3254" s="1">
        <f>IF(COUNTIF(G$2:G3254,G3254)=1,1,0)</f>
        <v>1</v>
      </c>
      <c r="I3254" s="1">
        <v>5</v>
      </c>
      <c r="J3254" s="1">
        <v>0.2</v>
      </c>
      <c r="K3254" s="1">
        <v>47.959999999999987</v>
      </c>
      <c r="L3254" s="12">
        <f>VLOOKUP(train[[#This Row],[Sub-Category]],Análisis_ABC_XYZ[[#Headers],[#Data]],4,FALSE)</f>
        <v>0.52062335344040378</v>
      </c>
    </row>
    <row r="3255" spans="1:12" x14ac:dyDescent="0.35">
      <c r="A3255" s="2">
        <v>42639</v>
      </c>
      <c r="B3255" s="1" t="s">
        <v>89</v>
      </c>
      <c r="C3255" s="1" t="s">
        <v>1442</v>
      </c>
      <c r="D3255" s="1" t="s">
        <v>26</v>
      </c>
      <c r="E3255" s="1" t="s">
        <v>56</v>
      </c>
      <c r="F3255" s="18">
        <v>50</v>
      </c>
      <c r="G3255" t="s">
        <v>2019</v>
      </c>
      <c r="H3255" s="1">
        <f>IF(COUNTIF(G$2:G3255,G3255)=1,1,0)</f>
        <v>1</v>
      </c>
      <c r="I3255" s="1">
        <v>2</v>
      </c>
      <c r="J3255" s="1">
        <v>0</v>
      </c>
      <c r="K3255" s="1">
        <v>12</v>
      </c>
      <c r="L3255" s="12">
        <f>VLOOKUP(train[[#This Row],[Sub-Category]],Análisis_ABC_XYZ[[#Headers],[#Data]],4,FALSE)</f>
        <v>0.52062335344040378</v>
      </c>
    </row>
    <row r="3256" spans="1:12" x14ac:dyDescent="0.35">
      <c r="A3256" s="2">
        <v>42639</v>
      </c>
      <c r="B3256" s="1" t="s">
        <v>136</v>
      </c>
      <c r="C3256" s="1" t="s">
        <v>314</v>
      </c>
      <c r="D3256" s="1" t="s">
        <v>14</v>
      </c>
      <c r="E3256" s="1" t="s">
        <v>36</v>
      </c>
      <c r="F3256" s="18">
        <v>141.76</v>
      </c>
      <c r="G3256" t="s">
        <v>3802</v>
      </c>
      <c r="H3256" s="1">
        <f>IF(COUNTIF(G$2:G3256,G3256)=1,1,0)</f>
        <v>0</v>
      </c>
      <c r="I3256" s="1">
        <v>5</v>
      </c>
      <c r="J3256" s="1">
        <v>0.2</v>
      </c>
      <c r="K3256" s="1">
        <v>47.843999999999994</v>
      </c>
      <c r="L3256" s="12">
        <f>VLOOKUP(train[[#This Row],[Sub-Category]],Análisis_ABC_XYZ[[#Headers],[#Data]],4,FALSE)</f>
        <v>0.43613829632717294</v>
      </c>
    </row>
    <row r="3257" spans="1:12" x14ac:dyDescent="0.35">
      <c r="A3257" s="2">
        <v>42639</v>
      </c>
      <c r="B3257" s="1" t="s">
        <v>12</v>
      </c>
      <c r="C3257" s="1" t="s">
        <v>697</v>
      </c>
      <c r="D3257" s="1" t="s">
        <v>14</v>
      </c>
      <c r="E3257" s="1" t="s">
        <v>61</v>
      </c>
      <c r="F3257" s="18">
        <v>124.46</v>
      </c>
      <c r="G3257" t="s">
        <v>4700</v>
      </c>
      <c r="H3257" s="1">
        <f>IF(COUNTIF(G$2:G3257,G3257)=1,1,0)</f>
        <v>1</v>
      </c>
      <c r="I3257" s="1">
        <v>2</v>
      </c>
      <c r="J3257" s="1">
        <v>0</v>
      </c>
      <c r="K3257" s="1">
        <v>58.496199999999988</v>
      </c>
      <c r="L3257" s="12">
        <f>VLOOKUP(train[[#This Row],[Sub-Category]],Análisis_ABC_XYZ[[#Headers],[#Data]],4,FALSE)</f>
        <v>0.44424167803735209</v>
      </c>
    </row>
    <row r="3258" spans="1:12" x14ac:dyDescent="0.35">
      <c r="A3258" s="2">
        <v>42639</v>
      </c>
      <c r="B3258" s="1" t="s">
        <v>52</v>
      </c>
      <c r="C3258" s="1" t="s">
        <v>1147</v>
      </c>
      <c r="D3258" s="1" t="s">
        <v>14</v>
      </c>
      <c r="E3258" s="1" t="s">
        <v>29</v>
      </c>
      <c r="F3258" s="18">
        <v>121.10400000000003</v>
      </c>
      <c r="G3258" t="s">
        <v>6070</v>
      </c>
      <c r="H3258" s="1">
        <f>IF(COUNTIF(G$2:G3258,G3258)=1,1,0)</f>
        <v>1</v>
      </c>
      <c r="I3258" s="1">
        <v>6</v>
      </c>
      <c r="J3258" s="1">
        <v>0.7</v>
      </c>
      <c r="K3258" s="1">
        <v>-100.91999999999999</v>
      </c>
      <c r="L3258" s="12">
        <f>VLOOKUP(train[[#This Row],[Sub-Category]],Análisis_ABC_XYZ[[#Headers],[#Data]],4,FALSE)</f>
        <v>0.46881743173671325</v>
      </c>
    </row>
    <row r="3259" spans="1:12" x14ac:dyDescent="0.35">
      <c r="A3259" s="2">
        <v>42639</v>
      </c>
      <c r="B3259" s="1" t="s">
        <v>104</v>
      </c>
      <c r="C3259" s="1" t="s">
        <v>413</v>
      </c>
      <c r="D3259" s="1" t="s">
        <v>14</v>
      </c>
      <c r="E3259" s="1" t="s">
        <v>20</v>
      </c>
      <c r="F3259" s="18">
        <v>119.90400000000001</v>
      </c>
      <c r="G3259" t="s">
        <v>5809</v>
      </c>
      <c r="H3259" s="1">
        <f>IF(COUNTIF(G$2:G3259,G3259)=1,1,0)</f>
        <v>0</v>
      </c>
      <c r="I3259" s="1">
        <v>6</v>
      </c>
      <c r="J3259" s="1">
        <v>0.2</v>
      </c>
      <c r="K3259" s="1">
        <v>-1.4988000000000135</v>
      </c>
      <c r="L3259" s="12">
        <f>VLOOKUP(train[[#This Row],[Sub-Category]],Análisis_ABC_XYZ[[#Headers],[#Data]],4,FALSE)</f>
        <v>0.44610841445725197</v>
      </c>
    </row>
    <row r="3260" spans="1:12" x14ac:dyDescent="0.35">
      <c r="A3260" s="2">
        <v>42639</v>
      </c>
      <c r="B3260" s="1" t="s">
        <v>104</v>
      </c>
      <c r="C3260" s="1" t="s">
        <v>1049</v>
      </c>
      <c r="D3260" s="1" t="s">
        <v>14</v>
      </c>
      <c r="E3260" s="1" t="s">
        <v>36</v>
      </c>
      <c r="F3260" s="18">
        <v>86.272000000000006</v>
      </c>
      <c r="G3260" t="s">
        <v>5809</v>
      </c>
      <c r="H3260" s="1">
        <f>IF(COUNTIF(G$2:G3260,G3260)=1,1,0)</f>
        <v>0</v>
      </c>
      <c r="I3260" s="1">
        <v>4</v>
      </c>
      <c r="J3260" s="1">
        <v>0.2</v>
      </c>
      <c r="K3260" s="1">
        <v>31.273599999999998</v>
      </c>
      <c r="L3260" s="12">
        <f>VLOOKUP(train[[#This Row],[Sub-Category]],Análisis_ABC_XYZ[[#Headers],[#Data]],4,FALSE)</f>
        <v>0.43613829632717294</v>
      </c>
    </row>
    <row r="3261" spans="1:12" x14ac:dyDescent="0.35">
      <c r="A3261" s="2">
        <v>42639</v>
      </c>
      <c r="B3261" s="1" t="s">
        <v>89</v>
      </c>
      <c r="C3261" s="1" t="s">
        <v>1112</v>
      </c>
      <c r="D3261" s="1" t="s">
        <v>14</v>
      </c>
      <c r="E3261" s="1" t="s">
        <v>29</v>
      </c>
      <c r="F3261" s="18">
        <v>79.056000000000012</v>
      </c>
      <c r="G3261" t="s">
        <v>4155</v>
      </c>
      <c r="H3261" s="1">
        <f>IF(COUNTIF(G$2:G3261,G3261)=1,1,0)</f>
        <v>0</v>
      </c>
      <c r="I3261" s="1">
        <v>9</v>
      </c>
      <c r="J3261" s="1">
        <v>0.2</v>
      </c>
      <c r="K3261" s="1">
        <v>28.657800000000002</v>
      </c>
      <c r="L3261" s="12">
        <f>VLOOKUP(train[[#This Row],[Sub-Category]],Análisis_ABC_XYZ[[#Headers],[#Data]],4,FALSE)</f>
        <v>0.46881743173671325</v>
      </c>
    </row>
    <row r="3262" spans="1:12" x14ac:dyDescent="0.35">
      <c r="A3262" s="2">
        <v>42639</v>
      </c>
      <c r="B3262" s="1" t="s">
        <v>104</v>
      </c>
      <c r="C3262" s="1" t="s">
        <v>762</v>
      </c>
      <c r="D3262" s="1" t="s">
        <v>14</v>
      </c>
      <c r="E3262" s="1" t="s">
        <v>29</v>
      </c>
      <c r="F3262" s="18">
        <v>77.031000000000006</v>
      </c>
      <c r="G3262" t="s">
        <v>5809</v>
      </c>
      <c r="H3262" s="1">
        <f>IF(COUNTIF(G$2:G3262,G3262)=1,1,0)</f>
        <v>0</v>
      </c>
      <c r="I3262" s="1">
        <v>9</v>
      </c>
      <c r="J3262" s="1">
        <v>0.7</v>
      </c>
      <c r="K3262" s="1">
        <v>-59.057100000000005</v>
      </c>
      <c r="L3262" s="12">
        <f>VLOOKUP(train[[#This Row],[Sub-Category]],Análisis_ABC_XYZ[[#Headers],[#Data]],4,FALSE)</f>
        <v>0.46881743173671325</v>
      </c>
    </row>
    <row r="3263" spans="1:12" x14ac:dyDescent="0.35">
      <c r="A3263" s="2">
        <v>42639</v>
      </c>
      <c r="B3263" s="1" t="s">
        <v>104</v>
      </c>
      <c r="C3263" s="1" t="s">
        <v>317</v>
      </c>
      <c r="D3263" s="1" t="s">
        <v>14</v>
      </c>
      <c r="E3263" s="1" t="s">
        <v>29</v>
      </c>
      <c r="F3263" s="18">
        <v>72.588000000000008</v>
      </c>
      <c r="G3263" t="s">
        <v>5809</v>
      </c>
      <c r="H3263" s="1">
        <f>IF(COUNTIF(G$2:G3263,G3263)=1,1,0)</f>
        <v>0</v>
      </c>
      <c r="I3263" s="1">
        <v>2</v>
      </c>
      <c r="J3263" s="1">
        <v>0.7</v>
      </c>
      <c r="K3263" s="1">
        <v>-48.391999999999982</v>
      </c>
      <c r="L3263" s="12">
        <f>VLOOKUP(train[[#This Row],[Sub-Category]],Análisis_ABC_XYZ[[#Headers],[#Data]],4,FALSE)</f>
        <v>0.46881743173671325</v>
      </c>
    </row>
    <row r="3264" spans="1:12" x14ac:dyDescent="0.35">
      <c r="A3264" s="2">
        <v>42639</v>
      </c>
      <c r="B3264" s="1" t="s">
        <v>12</v>
      </c>
      <c r="C3264" s="1" t="s">
        <v>123</v>
      </c>
      <c r="D3264" s="1" t="s">
        <v>14</v>
      </c>
      <c r="E3264" s="1" t="s">
        <v>20</v>
      </c>
      <c r="F3264" s="18">
        <v>64.17</v>
      </c>
      <c r="G3264" t="s">
        <v>4700</v>
      </c>
      <c r="H3264" s="1">
        <f>IF(COUNTIF(G$2:G3264,G3264)=1,1,0)</f>
        <v>0</v>
      </c>
      <c r="I3264" s="1">
        <v>3</v>
      </c>
      <c r="J3264" s="1">
        <v>0</v>
      </c>
      <c r="K3264" s="1">
        <v>18.609299999999998</v>
      </c>
      <c r="L3264" s="12">
        <f>VLOOKUP(train[[#This Row],[Sub-Category]],Análisis_ABC_XYZ[[#Headers],[#Data]],4,FALSE)</f>
        <v>0.44610841445725197</v>
      </c>
    </row>
    <row r="3265" spans="1:12" x14ac:dyDescent="0.35">
      <c r="A3265" s="2">
        <v>42639</v>
      </c>
      <c r="B3265" s="1" t="s">
        <v>104</v>
      </c>
      <c r="C3265" s="1" t="s">
        <v>1050</v>
      </c>
      <c r="D3265" s="1" t="s">
        <v>14</v>
      </c>
      <c r="E3265" s="1" t="s">
        <v>31</v>
      </c>
      <c r="F3265" s="18">
        <v>60.672000000000004</v>
      </c>
      <c r="G3265" t="s">
        <v>5809</v>
      </c>
      <c r="H3265" s="1">
        <f>IF(COUNTIF(G$2:G3265,G3265)=1,1,0)</f>
        <v>0</v>
      </c>
      <c r="I3265" s="1">
        <v>2</v>
      </c>
      <c r="J3265" s="1">
        <v>0.2</v>
      </c>
      <c r="K3265" s="1">
        <v>14.409600000000003</v>
      </c>
      <c r="L3265" s="12">
        <f>VLOOKUP(train[[#This Row],[Sub-Category]],Análisis_ABC_XYZ[[#Headers],[#Data]],4,FALSE)</f>
        <v>0.49507917887403441</v>
      </c>
    </row>
    <row r="3266" spans="1:12" x14ac:dyDescent="0.35">
      <c r="A3266" s="2">
        <v>42639</v>
      </c>
      <c r="B3266" s="1" t="s">
        <v>52</v>
      </c>
      <c r="C3266" s="1" t="s">
        <v>1148</v>
      </c>
      <c r="D3266" s="1" t="s">
        <v>26</v>
      </c>
      <c r="E3266" s="1" t="s">
        <v>27</v>
      </c>
      <c r="F3266" s="18">
        <v>45.893999999999998</v>
      </c>
      <c r="G3266" t="s">
        <v>6070</v>
      </c>
      <c r="H3266" s="1">
        <f>IF(COUNTIF(G$2:G3266,G3266)=1,1,0)</f>
        <v>0</v>
      </c>
      <c r="I3266" s="1">
        <v>1</v>
      </c>
      <c r="J3266" s="1">
        <v>0.4</v>
      </c>
      <c r="K3266" s="1">
        <v>-9.178799999999999</v>
      </c>
      <c r="L3266" s="12">
        <f>VLOOKUP(train[[#This Row],[Sub-Category]],Análisis_ABC_XYZ[[#Headers],[#Data]],4,FALSE)</f>
        <v>0.41105220110552465</v>
      </c>
    </row>
    <row r="3267" spans="1:12" x14ac:dyDescent="0.35">
      <c r="A3267" s="2">
        <v>42639</v>
      </c>
      <c r="B3267" s="1" t="s">
        <v>89</v>
      </c>
      <c r="C3267" s="1" t="s">
        <v>327</v>
      </c>
      <c r="D3267" s="1" t="s">
        <v>14</v>
      </c>
      <c r="E3267" s="1" t="s">
        <v>91</v>
      </c>
      <c r="F3267" s="18">
        <v>34.44</v>
      </c>
      <c r="G3267" t="s">
        <v>4155</v>
      </c>
      <c r="H3267" s="1">
        <f>IF(COUNTIF(G$2:G3267,G3267)=1,1,0)</f>
        <v>0</v>
      </c>
      <c r="I3267" s="1">
        <v>3</v>
      </c>
      <c r="J3267" s="1">
        <v>0</v>
      </c>
      <c r="K3267" s="1">
        <v>16.186799999999998</v>
      </c>
      <c r="L3267" s="12">
        <f>VLOOKUP(train[[#This Row],[Sub-Category]],Análisis_ABC_XYZ[[#Headers],[#Data]],4,FALSE)</f>
        <v>0.51168203684699509</v>
      </c>
    </row>
    <row r="3268" spans="1:12" x14ac:dyDescent="0.35">
      <c r="A3268" s="2">
        <v>42639</v>
      </c>
      <c r="B3268" s="1" t="s">
        <v>136</v>
      </c>
      <c r="C3268" s="1" t="s">
        <v>316</v>
      </c>
      <c r="D3268" s="1" t="s">
        <v>14</v>
      </c>
      <c r="E3268" s="1" t="s">
        <v>36</v>
      </c>
      <c r="F3268" s="18">
        <v>31.104000000000006</v>
      </c>
      <c r="G3268" t="s">
        <v>3802</v>
      </c>
      <c r="H3268" s="1">
        <f>IF(COUNTIF(G$2:G3268,G3268)=1,1,0)</f>
        <v>0</v>
      </c>
      <c r="I3268" s="1">
        <v>6</v>
      </c>
      <c r="J3268" s="1">
        <v>0.2</v>
      </c>
      <c r="K3268" s="1">
        <v>10.8864</v>
      </c>
      <c r="L3268" s="12">
        <f>VLOOKUP(train[[#This Row],[Sub-Category]],Análisis_ABC_XYZ[[#Headers],[#Data]],4,FALSE)</f>
        <v>0.43613829632717294</v>
      </c>
    </row>
    <row r="3269" spans="1:12" x14ac:dyDescent="0.35">
      <c r="A3269" s="2">
        <v>42639</v>
      </c>
      <c r="B3269" s="1" t="s">
        <v>39</v>
      </c>
      <c r="C3269" s="1" t="s">
        <v>311</v>
      </c>
      <c r="D3269" s="1" t="s">
        <v>14</v>
      </c>
      <c r="E3269" s="1" t="s">
        <v>29</v>
      </c>
      <c r="F3269" s="18">
        <v>2.0799999999999996</v>
      </c>
      <c r="G3269" s="1" t="s">
        <v>2183</v>
      </c>
      <c r="H3269" s="1">
        <f>IF(COUNTIF(G$2:G3269,G3269)=1,1,0)</f>
        <v>0</v>
      </c>
      <c r="I3269" s="1">
        <v>5</v>
      </c>
      <c r="J3269" s="1">
        <v>0.8</v>
      </c>
      <c r="K3269" s="1">
        <v>-3.4320000000000004</v>
      </c>
      <c r="L3269" s="12">
        <f>VLOOKUP(train[[#This Row],[Sub-Category]],Análisis_ABC_XYZ[[#Headers],[#Data]],4,FALSE)</f>
        <v>0.46881743173671325</v>
      </c>
    </row>
    <row r="3270" spans="1:12" x14ac:dyDescent="0.35">
      <c r="A3270" s="2">
        <v>42640</v>
      </c>
      <c r="B3270" s="1" t="s">
        <v>107</v>
      </c>
      <c r="C3270" s="1" t="s">
        <v>559</v>
      </c>
      <c r="D3270" s="1" t="s">
        <v>26</v>
      </c>
      <c r="E3270" s="1" t="s">
        <v>27</v>
      </c>
      <c r="F3270" s="18">
        <v>1871.88</v>
      </c>
      <c r="G3270" t="s">
        <v>3380</v>
      </c>
      <c r="H3270" s="1">
        <f>IF(COUNTIF(G$2:G3270,G3270)=1,1,0)</f>
        <v>1</v>
      </c>
      <c r="I3270" s="1">
        <v>12</v>
      </c>
      <c r="J3270" s="1">
        <v>0</v>
      </c>
      <c r="K3270" s="1">
        <v>561.56399999999996</v>
      </c>
      <c r="L3270" s="12">
        <f>VLOOKUP(train[[#This Row],[Sub-Category]],Análisis_ABC_XYZ[[#Headers],[#Data]],4,FALSE)</f>
        <v>0.41105220110552465</v>
      </c>
    </row>
    <row r="3271" spans="1:12" x14ac:dyDescent="0.35">
      <c r="A3271" s="2">
        <v>42640</v>
      </c>
      <c r="B3271" s="1" t="s">
        <v>107</v>
      </c>
      <c r="C3271" s="1" t="s">
        <v>1097</v>
      </c>
      <c r="D3271" s="1" t="s">
        <v>14</v>
      </c>
      <c r="E3271" s="1" t="s">
        <v>36</v>
      </c>
      <c r="F3271" s="18">
        <v>154.9</v>
      </c>
      <c r="G3271" t="s">
        <v>3380</v>
      </c>
      <c r="H3271" s="1">
        <f>IF(COUNTIF(G$2:G3271,G3271)=1,1,0)</f>
        <v>0</v>
      </c>
      <c r="I3271" s="1">
        <v>5</v>
      </c>
      <c r="J3271" s="1">
        <v>0</v>
      </c>
      <c r="K3271" s="1">
        <v>69.704999999999998</v>
      </c>
      <c r="L3271" s="12">
        <f>VLOOKUP(train[[#This Row],[Sub-Category]],Análisis_ABC_XYZ[[#Headers],[#Data]],4,FALSE)</f>
        <v>0.43613829632717294</v>
      </c>
    </row>
    <row r="3272" spans="1:12" x14ac:dyDescent="0.35">
      <c r="A3272" s="2">
        <v>42640</v>
      </c>
      <c r="B3272" s="1" t="s">
        <v>12</v>
      </c>
      <c r="C3272" s="1" t="s">
        <v>174</v>
      </c>
      <c r="D3272" s="1" t="s">
        <v>14</v>
      </c>
      <c r="E3272" s="1" t="s">
        <v>36</v>
      </c>
      <c r="F3272" s="18">
        <v>146.82</v>
      </c>
      <c r="G3272" t="s">
        <v>3189</v>
      </c>
      <c r="H3272" s="1">
        <f>IF(COUNTIF(G$2:G3272,G3272)=1,1,0)</f>
        <v>1</v>
      </c>
      <c r="I3272" s="1">
        <v>3</v>
      </c>
      <c r="J3272" s="1">
        <v>0</v>
      </c>
      <c r="K3272" s="1">
        <v>73.41</v>
      </c>
      <c r="L3272" s="12">
        <f>VLOOKUP(train[[#This Row],[Sub-Category]],Análisis_ABC_XYZ[[#Headers],[#Data]],4,FALSE)</f>
        <v>0.43613829632717294</v>
      </c>
    </row>
    <row r="3273" spans="1:12" x14ac:dyDescent="0.35">
      <c r="A3273" s="2">
        <v>42640</v>
      </c>
      <c r="B3273" s="1" t="s">
        <v>37</v>
      </c>
      <c r="C3273" s="1" t="s">
        <v>1235</v>
      </c>
      <c r="D3273" s="1" t="s">
        <v>14</v>
      </c>
      <c r="E3273" s="1" t="s">
        <v>24</v>
      </c>
      <c r="F3273" s="18">
        <v>99.2</v>
      </c>
      <c r="G3273" t="s">
        <v>2934</v>
      </c>
      <c r="H3273" s="1">
        <f>IF(COUNTIF(G$2:G3273,G3273)=1,1,0)</f>
        <v>1</v>
      </c>
      <c r="I3273" s="1">
        <v>5</v>
      </c>
      <c r="J3273" s="1">
        <v>0</v>
      </c>
      <c r="K3273" s="1">
        <v>25.792000000000002</v>
      </c>
      <c r="L3273" s="12">
        <f>VLOOKUP(train[[#This Row],[Sub-Category]],Análisis_ABC_XYZ[[#Headers],[#Data]],4,FALSE)</f>
        <v>0.45632477063632687</v>
      </c>
    </row>
    <row r="3274" spans="1:12" x14ac:dyDescent="0.35">
      <c r="A3274" s="2">
        <v>42640</v>
      </c>
      <c r="B3274" s="1" t="s">
        <v>79</v>
      </c>
      <c r="C3274" s="1" t="s">
        <v>927</v>
      </c>
      <c r="D3274" s="1" t="s">
        <v>14</v>
      </c>
      <c r="E3274" s="1" t="s">
        <v>36</v>
      </c>
      <c r="F3274" s="18">
        <v>25.92</v>
      </c>
      <c r="G3274" t="s">
        <v>2134</v>
      </c>
      <c r="H3274" s="1">
        <f>IF(COUNTIF(G$2:G3274,G3274)=1,1,0)</f>
        <v>1</v>
      </c>
      <c r="I3274" s="1">
        <v>4</v>
      </c>
      <c r="J3274" s="1">
        <v>0</v>
      </c>
      <c r="K3274" s="1">
        <v>12.441600000000001</v>
      </c>
      <c r="L3274" s="12">
        <f>VLOOKUP(train[[#This Row],[Sub-Category]],Análisis_ABC_XYZ[[#Headers],[#Data]],4,FALSE)</f>
        <v>0.43613829632717294</v>
      </c>
    </row>
    <row r="3275" spans="1:12" x14ac:dyDescent="0.35">
      <c r="A3275" s="2">
        <v>42640</v>
      </c>
      <c r="B3275" s="1" t="s">
        <v>72</v>
      </c>
      <c r="C3275" s="1" t="s">
        <v>590</v>
      </c>
      <c r="D3275" s="1" t="s">
        <v>8</v>
      </c>
      <c r="E3275" s="1" t="s">
        <v>22</v>
      </c>
      <c r="F3275" s="18">
        <v>24.288</v>
      </c>
      <c r="G3275" t="s">
        <v>3355</v>
      </c>
      <c r="H3275" s="1">
        <f>IF(COUNTIF(G$2:G3275,G3275)=1,1,0)</f>
        <v>1</v>
      </c>
      <c r="I3275" s="1">
        <v>3</v>
      </c>
      <c r="J3275" s="1">
        <v>0.6</v>
      </c>
      <c r="K3275" s="1">
        <v>-12.751199999999997</v>
      </c>
      <c r="L3275" s="12">
        <f>VLOOKUP(train[[#This Row],[Sub-Category]],Análisis_ABC_XYZ[[#Headers],[#Data]],4,FALSE)</f>
        <v>0.4595170286641902</v>
      </c>
    </row>
    <row r="3276" spans="1:12" x14ac:dyDescent="0.35">
      <c r="A3276" s="2">
        <v>42640</v>
      </c>
      <c r="B3276" s="1" t="s">
        <v>79</v>
      </c>
      <c r="C3276" s="1" t="s">
        <v>1278</v>
      </c>
      <c r="D3276" s="1" t="s">
        <v>14</v>
      </c>
      <c r="E3276" s="1" t="s">
        <v>24</v>
      </c>
      <c r="F3276" s="18">
        <v>16.399999999999999</v>
      </c>
      <c r="G3276" t="s">
        <v>2134</v>
      </c>
      <c r="H3276" s="1">
        <f>IF(COUNTIF(G$2:G3276,G3276)=1,1,0)</f>
        <v>0</v>
      </c>
      <c r="I3276" s="1">
        <v>5</v>
      </c>
      <c r="J3276" s="1">
        <v>0</v>
      </c>
      <c r="K3276" s="1">
        <v>4.7559999999999985</v>
      </c>
      <c r="L3276" s="12">
        <f>VLOOKUP(train[[#This Row],[Sub-Category]],Análisis_ABC_XYZ[[#Headers],[#Data]],4,FALSE)</f>
        <v>0.45632477063632687</v>
      </c>
    </row>
    <row r="3277" spans="1:12" x14ac:dyDescent="0.35">
      <c r="A3277" s="2">
        <v>42640</v>
      </c>
      <c r="B3277" s="1" t="s">
        <v>12</v>
      </c>
      <c r="C3277" s="1" t="s">
        <v>232</v>
      </c>
      <c r="D3277" s="1" t="s">
        <v>14</v>
      </c>
      <c r="E3277" s="1" t="s">
        <v>20</v>
      </c>
      <c r="F3277" s="18">
        <v>15.51</v>
      </c>
      <c r="G3277" t="s">
        <v>3189</v>
      </c>
      <c r="H3277" s="1">
        <f>IF(COUNTIF(G$2:G3277,G3277)=1,1,0)</f>
        <v>0</v>
      </c>
      <c r="I3277" s="1">
        <v>1</v>
      </c>
      <c r="J3277" s="1">
        <v>0</v>
      </c>
      <c r="K3277" s="1">
        <v>4.3428000000000004</v>
      </c>
      <c r="L3277" s="12">
        <f>VLOOKUP(train[[#This Row],[Sub-Category]],Análisis_ABC_XYZ[[#Headers],[#Data]],4,FALSE)</f>
        <v>0.44610841445725197</v>
      </c>
    </row>
    <row r="3278" spans="1:12" x14ac:dyDescent="0.35">
      <c r="A3278" s="2">
        <v>42640</v>
      </c>
      <c r="B3278" s="1" t="s">
        <v>72</v>
      </c>
      <c r="C3278" s="1" t="s">
        <v>506</v>
      </c>
      <c r="D3278" s="1" t="s">
        <v>14</v>
      </c>
      <c r="E3278" s="1" t="s">
        <v>29</v>
      </c>
      <c r="F3278" s="18">
        <v>15.079999999999998</v>
      </c>
      <c r="G3278" t="s">
        <v>3355</v>
      </c>
      <c r="H3278" s="1">
        <f>IF(COUNTIF(G$2:G3278,G3278)=1,1,0)</f>
        <v>0</v>
      </c>
      <c r="I3278" s="1">
        <v>2</v>
      </c>
      <c r="J3278" s="1">
        <v>0.8</v>
      </c>
      <c r="K3278" s="1">
        <v>-22.620000000000005</v>
      </c>
      <c r="L3278" s="12">
        <f>VLOOKUP(train[[#This Row],[Sub-Category]],Análisis_ABC_XYZ[[#Headers],[#Data]],4,FALSE)</f>
        <v>0.46881743173671325</v>
      </c>
    </row>
    <row r="3279" spans="1:12" x14ac:dyDescent="0.35">
      <c r="A3279" s="2">
        <v>42640</v>
      </c>
      <c r="B3279" s="1" t="s">
        <v>12</v>
      </c>
      <c r="C3279" s="1" t="s">
        <v>554</v>
      </c>
      <c r="D3279" s="1" t="s">
        <v>14</v>
      </c>
      <c r="E3279" s="1" t="s">
        <v>36</v>
      </c>
      <c r="F3279" s="18">
        <v>12.96</v>
      </c>
      <c r="G3279" t="s">
        <v>3189</v>
      </c>
      <c r="H3279" s="1">
        <f>IF(COUNTIF(G$2:G3279,G3279)=1,1,0)</f>
        <v>0</v>
      </c>
      <c r="I3279" s="1">
        <v>2</v>
      </c>
      <c r="J3279" s="1">
        <v>0</v>
      </c>
      <c r="K3279" s="1">
        <v>6.2208000000000006</v>
      </c>
      <c r="L3279" s="12">
        <f>VLOOKUP(train[[#This Row],[Sub-Category]],Análisis_ABC_XYZ[[#Headers],[#Data]],4,FALSE)</f>
        <v>0.43613829632717294</v>
      </c>
    </row>
    <row r="3280" spans="1:12" x14ac:dyDescent="0.35">
      <c r="A3280" s="2">
        <v>42641</v>
      </c>
      <c r="B3280" s="1" t="s">
        <v>89</v>
      </c>
      <c r="C3280" s="1" t="s">
        <v>407</v>
      </c>
      <c r="D3280" s="1" t="s">
        <v>26</v>
      </c>
      <c r="E3280" s="1" t="s">
        <v>27</v>
      </c>
      <c r="F3280" s="18">
        <v>307.98</v>
      </c>
      <c r="G3280" t="s">
        <v>5860</v>
      </c>
      <c r="H3280" s="1">
        <f>IF(COUNTIF(G$2:G3280,G3280)=1,1,0)</f>
        <v>1</v>
      </c>
      <c r="I3280" s="1">
        <v>2</v>
      </c>
      <c r="J3280" s="1">
        <v>0</v>
      </c>
      <c r="K3280" s="1">
        <v>89.314199999999971</v>
      </c>
      <c r="L3280" s="12">
        <f>VLOOKUP(train[[#This Row],[Sub-Category]],Análisis_ABC_XYZ[[#Headers],[#Data]],4,FALSE)</f>
        <v>0.41105220110552465</v>
      </c>
    </row>
    <row r="3281" spans="1:12" x14ac:dyDescent="0.35">
      <c r="A3281" s="2">
        <v>42641</v>
      </c>
      <c r="B3281" s="1" t="s">
        <v>89</v>
      </c>
      <c r="C3281" s="1" t="s">
        <v>476</v>
      </c>
      <c r="D3281" s="1" t="s">
        <v>14</v>
      </c>
      <c r="E3281" s="1" t="s">
        <v>31</v>
      </c>
      <c r="F3281" s="18">
        <v>293.52</v>
      </c>
      <c r="G3281" t="s">
        <v>5860</v>
      </c>
      <c r="H3281" s="1">
        <f>IF(COUNTIF(G$2:G3281,G3281)=1,1,0)</f>
        <v>0</v>
      </c>
      <c r="I3281" s="1">
        <v>6</v>
      </c>
      <c r="J3281" s="1">
        <v>0</v>
      </c>
      <c r="K3281" s="1">
        <v>76.315200000000004</v>
      </c>
      <c r="L3281" s="12">
        <f>VLOOKUP(train[[#This Row],[Sub-Category]],Análisis_ABC_XYZ[[#Headers],[#Data]],4,FALSE)</f>
        <v>0.49507917887403441</v>
      </c>
    </row>
    <row r="3282" spans="1:12" x14ac:dyDescent="0.35">
      <c r="A3282" s="2">
        <v>42641</v>
      </c>
      <c r="B3282" s="1" t="s">
        <v>12</v>
      </c>
      <c r="C3282" s="1" t="s">
        <v>1161</v>
      </c>
      <c r="D3282" s="1" t="s">
        <v>14</v>
      </c>
      <c r="E3282" s="1" t="s">
        <v>31</v>
      </c>
      <c r="F3282" s="18">
        <v>186.14999999999998</v>
      </c>
      <c r="G3282" t="s">
        <v>4450</v>
      </c>
      <c r="H3282" s="1">
        <f>IF(COUNTIF(G$2:G3282,G3282)=1,1,0)</f>
        <v>1</v>
      </c>
      <c r="I3282" s="1">
        <v>3</v>
      </c>
      <c r="J3282" s="1">
        <v>0</v>
      </c>
      <c r="K3282" s="1">
        <v>55.844999999999985</v>
      </c>
      <c r="L3282" s="12">
        <f>VLOOKUP(train[[#This Row],[Sub-Category]],Análisis_ABC_XYZ[[#Headers],[#Data]],4,FALSE)</f>
        <v>0.49507917887403441</v>
      </c>
    </row>
    <row r="3283" spans="1:12" x14ac:dyDescent="0.35">
      <c r="A3283" s="2">
        <v>42641</v>
      </c>
      <c r="B3283" s="1" t="s">
        <v>12</v>
      </c>
      <c r="C3283" s="1" t="s">
        <v>889</v>
      </c>
      <c r="D3283" s="1" t="s">
        <v>14</v>
      </c>
      <c r="E3283" s="1" t="s">
        <v>29</v>
      </c>
      <c r="F3283" s="18">
        <v>81.792000000000002</v>
      </c>
      <c r="G3283" t="s">
        <v>4450</v>
      </c>
      <c r="H3283" s="1">
        <f>IF(COUNTIF(G$2:G3283,G3283)=1,1,0)</f>
        <v>0</v>
      </c>
      <c r="I3283" s="1">
        <v>6</v>
      </c>
      <c r="J3283" s="1">
        <v>0.2</v>
      </c>
      <c r="K3283" s="1">
        <v>26.582399999999986</v>
      </c>
      <c r="L3283" s="12">
        <f>VLOOKUP(train[[#This Row],[Sub-Category]],Análisis_ABC_XYZ[[#Headers],[#Data]],4,FALSE)</f>
        <v>0.46881743173671325</v>
      </c>
    </row>
    <row r="3284" spans="1:12" x14ac:dyDescent="0.35">
      <c r="A3284" s="2">
        <v>42641</v>
      </c>
      <c r="B3284" s="1" t="s">
        <v>12</v>
      </c>
      <c r="C3284" s="1" t="s">
        <v>1873</v>
      </c>
      <c r="D3284" s="1" t="s">
        <v>14</v>
      </c>
      <c r="E3284" s="1" t="s">
        <v>182</v>
      </c>
      <c r="F3284" s="18">
        <v>47.19</v>
      </c>
      <c r="G3284" t="s">
        <v>4450</v>
      </c>
      <c r="H3284" s="1">
        <f>IF(COUNTIF(G$2:G3284,G3284)=1,1,0)</f>
        <v>0</v>
      </c>
      <c r="I3284" s="1">
        <v>3</v>
      </c>
      <c r="J3284" s="1">
        <v>0</v>
      </c>
      <c r="K3284" s="1">
        <v>13.685099999999995</v>
      </c>
      <c r="L3284" s="12">
        <f>VLOOKUP(train[[#This Row],[Sub-Category]],Análisis_ABC_XYZ[[#Headers],[#Data]],4,FALSE)</f>
        <v>0.53938093436526824</v>
      </c>
    </row>
    <row r="3285" spans="1:12" x14ac:dyDescent="0.35">
      <c r="A3285" s="2">
        <v>42641</v>
      </c>
      <c r="B3285" s="1" t="s">
        <v>12</v>
      </c>
      <c r="C3285" s="1" t="s">
        <v>1179</v>
      </c>
      <c r="D3285" s="1" t="s">
        <v>14</v>
      </c>
      <c r="E3285" s="1" t="s">
        <v>31</v>
      </c>
      <c r="F3285" s="18">
        <v>43.56</v>
      </c>
      <c r="G3285" t="s">
        <v>4363</v>
      </c>
      <c r="H3285" s="1">
        <f>IF(COUNTIF(G$2:G3285,G3285)=1,1,0)</f>
        <v>1</v>
      </c>
      <c r="I3285" s="1">
        <v>2</v>
      </c>
      <c r="J3285" s="1">
        <v>0</v>
      </c>
      <c r="K3285" s="1">
        <v>15.245999999999999</v>
      </c>
      <c r="L3285" s="12">
        <f>VLOOKUP(train[[#This Row],[Sub-Category]],Análisis_ABC_XYZ[[#Headers],[#Data]],4,FALSE)</f>
        <v>0.49507917887403441</v>
      </c>
    </row>
    <row r="3286" spans="1:12" x14ac:dyDescent="0.35">
      <c r="A3286" s="2">
        <v>42641</v>
      </c>
      <c r="B3286" s="1" t="s">
        <v>12</v>
      </c>
      <c r="C3286" s="1" t="s">
        <v>395</v>
      </c>
      <c r="D3286" s="1" t="s">
        <v>14</v>
      </c>
      <c r="E3286" s="1" t="s">
        <v>31</v>
      </c>
      <c r="F3286" s="18">
        <v>43.26</v>
      </c>
      <c r="G3286" t="s">
        <v>4363</v>
      </c>
      <c r="H3286" s="1">
        <f>IF(COUNTIF(G$2:G3286,G3286)=1,1,0)</f>
        <v>0</v>
      </c>
      <c r="I3286" s="1">
        <v>3</v>
      </c>
      <c r="J3286" s="1">
        <v>0</v>
      </c>
      <c r="K3286" s="1">
        <v>14.275799999999998</v>
      </c>
      <c r="L3286" s="12">
        <f>VLOOKUP(train[[#This Row],[Sub-Category]],Análisis_ABC_XYZ[[#Headers],[#Data]],4,FALSE)</f>
        <v>0.49507917887403441</v>
      </c>
    </row>
    <row r="3287" spans="1:12" x14ac:dyDescent="0.35">
      <c r="A3287" s="2">
        <v>42641</v>
      </c>
      <c r="B3287" s="1" t="s">
        <v>12</v>
      </c>
      <c r="C3287" s="1" t="s">
        <v>525</v>
      </c>
      <c r="D3287" s="1" t="s">
        <v>26</v>
      </c>
      <c r="E3287" s="1" t="s">
        <v>27</v>
      </c>
      <c r="F3287" s="18">
        <v>36.783999999999999</v>
      </c>
      <c r="G3287" t="s">
        <v>4450</v>
      </c>
      <c r="H3287" s="1">
        <f>IF(COUNTIF(G$2:G3287,G3287)=1,1,0)</f>
        <v>0</v>
      </c>
      <c r="I3287" s="1">
        <v>2</v>
      </c>
      <c r="J3287" s="1">
        <v>0.2</v>
      </c>
      <c r="K3287" s="1">
        <v>-8.2763999999999971</v>
      </c>
      <c r="L3287" s="12">
        <f>VLOOKUP(train[[#This Row],[Sub-Category]],Análisis_ABC_XYZ[[#Headers],[#Data]],4,FALSE)</f>
        <v>0.41105220110552465</v>
      </c>
    </row>
    <row r="3288" spans="1:12" x14ac:dyDescent="0.35">
      <c r="A3288" s="2">
        <v>42641</v>
      </c>
      <c r="B3288" s="1" t="s">
        <v>145</v>
      </c>
      <c r="C3288" s="1" t="s">
        <v>1429</v>
      </c>
      <c r="D3288" s="1" t="s">
        <v>14</v>
      </c>
      <c r="E3288" s="1" t="s">
        <v>61</v>
      </c>
      <c r="F3288" s="18">
        <v>12.536000000000001</v>
      </c>
      <c r="G3288" t="s">
        <v>2074</v>
      </c>
      <c r="H3288" s="1">
        <f>IF(COUNTIF(G$2:G3288,G3288)=1,1,0)</f>
        <v>1</v>
      </c>
      <c r="I3288" s="1">
        <v>1</v>
      </c>
      <c r="J3288" s="1">
        <v>0.2</v>
      </c>
      <c r="K3288" s="1">
        <v>4.2308999999999983</v>
      </c>
      <c r="L3288" s="12">
        <f>VLOOKUP(train[[#This Row],[Sub-Category]],Análisis_ABC_XYZ[[#Headers],[#Data]],4,FALSE)</f>
        <v>0.44424167803735209</v>
      </c>
    </row>
    <row r="3289" spans="1:12" x14ac:dyDescent="0.35">
      <c r="A3289" s="2">
        <v>42641</v>
      </c>
      <c r="B3289" s="1" t="s">
        <v>145</v>
      </c>
      <c r="C3289" s="1" t="s">
        <v>1081</v>
      </c>
      <c r="D3289" s="1" t="s">
        <v>14</v>
      </c>
      <c r="E3289" s="1" t="s">
        <v>91</v>
      </c>
      <c r="F3289" s="18">
        <v>4.5120000000000005</v>
      </c>
      <c r="G3289" t="s">
        <v>2074</v>
      </c>
      <c r="H3289" s="1">
        <f>IF(COUNTIF(G$2:G3289,G3289)=1,1,0)</f>
        <v>0</v>
      </c>
      <c r="I3289" s="1">
        <v>3</v>
      </c>
      <c r="J3289" s="1">
        <v>0.2</v>
      </c>
      <c r="K3289" s="1">
        <v>0.84599999999999964</v>
      </c>
      <c r="L3289" s="12">
        <f>VLOOKUP(train[[#This Row],[Sub-Category]],Análisis_ABC_XYZ[[#Headers],[#Data]],4,FALSE)</f>
        <v>0.51168203684699509</v>
      </c>
    </row>
    <row r="3290" spans="1:12" x14ac:dyDescent="0.35">
      <c r="A3290" s="2">
        <v>42641</v>
      </c>
      <c r="B3290" s="1" t="s">
        <v>145</v>
      </c>
      <c r="C3290" s="1" t="s">
        <v>817</v>
      </c>
      <c r="D3290" s="1" t="s">
        <v>14</v>
      </c>
      <c r="E3290" s="1" t="s">
        <v>29</v>
      </c>
      <c r="F3290" s="18">
        <v>1.0800000000000003</v>
      </c>
      <c r="G3290" s="1" t="s">
        <v>2074</v>
      </c>
      <c r="H3290" s="1">
        <f>IF(COUNTIF(G$2:G3290,G3290)=1,1,0)</f>
        <v>0</v>
      </c>
      <c r="I3290" s="1">
        <v>2</v>
      </c>
      <c r="J3290" s="1">
        <v>0.7</v>
      </c>
      <c r="K3290" s="1">
        <v>-0.79200000000000004</v>
      </c>
      <c r="L3290" s="12">
        <f>VLOOKUP(train[[#This Row],[Sub-Category]],Análisis_ABC_XYZ[[#Headers],[#Data]],4,FALSE)</f>
        <v>0.46881743173671325</v>
      </c>
    </row>
    <row r="3291" spans="1:12" x14ac:dyDescent="0.35">
      <c r="A3291" s="2">
        <v>42644</v>
      </c>
      <c r="B3291" s="1" t="s">
        <v>136</v>
      </c>
      <c r="C3291" s="1" t="s">
        <v>1185</v>
      </c>
      <c r="D3291" s="1" t="s">
        <v>26</v>
      </c>
      <c r="E3291" s="1" t="s">
        <v>27</v>
      </c>
      <c r="F3291" s="18">
        <v>572.80000000000007</v>
      </c>
      <c r="G3291" t="s">
        <v>4596</v>
      </c>
      <c r="H3291" s="1">
        <f>IF(COUNTIF(G$2:G3291,G3291)=1,1,0)</f>
        <v>1</v>
      </c>
      <c r="I3291" s="1">
        <v>2</v>
      </c>
      <c r="J3291" s="1">
        <v>0.2</v>
      </c>
      <c r="K3291" s="1">
        <v>50.120000000000033</v>
      </c>
      <c r="L3291" s="12">
        <f>VLOOKUP(train[[#This Row],[Sub-Category]],Análisis_ABC_XYZ[[#Headers],[#Data]],4,FALSE)</f>
        <v>0.41105220110552465</v>
      </c>
    </row>
    <row r="3292" spans="1:12" x14ac:dyDescent="0.35">
      <c r="A3292" s="2">
        <v>42644</v>
      </c>
      <c r="B3292" s="1" t="s">
        <v>370</v>
      </c>
      <c r="C3292" s="1" t="s">
        <v>559</v>
      </c>
      <c r="D3292" s="1" t="s">
        <v>26</v>
      </c>
      <c r="E3292" s="1" t="s">
        <v>27</v>
      </c>
      <c r="F3292" s="18">
        <v>311.98</v>
      </c>
      <c r="G3292" t="s">
        <v>3729</v>
      </c>
      <c r="H3292" s="1">
        <f>IF(COUNTIF(G$2:G3292,G3292)=1,1,0)</f>
        <v>1</v>
      </c>
      <c r="I3292" s="1">
        <v>2</v>
      </c>
      <c r="J3292" s="1">
        <v>0</v>
      </c>
      <c r="K3292" s="1">
        <v>93.593999999999994</v>
      </c>
      <c r="L3292" s="12">
        <f>VLOOKUP(train[[#This Row],[Sub-Category]],Análisis_ABC_XYZ[[#Headers],[#Data]],4,FALSE)</f>
        <v>0.41105220110552465</v>
      </c>
    </row>
    <row r="3293" spans="1:12" x14ac:dyDescent="0.35">
      <c r="A3293" s="2">
        <v>42644</v>
      </c>
      <c r="B3293" s="1" t="s">
        <v>72</v>
      </c>
      <c r="C3293" s="1" t="s">
        <v>202</v>
      </c>
      <c r="D3293" s="1" t="s">
        <v>26</v>
      </c>
      <c r="E3293" s="1" t="s">
        <v>56</v>
      </c>
      <c r="F3293" s="18">
        <v>108.76800000000001</v>
      </c>
      <c r="G3293" t="s">
        <v>4017</v>
      </c>
      <c r="H3293" s="1">
        <f>IF(COUNTIF(G$2:G3293,G3293)=1,1,0)</f>
        <v>1</v>
      </c>
      <c r="I3293" s="1">
        <v>4</v>
      </c>
      <c r="J3293" s="1">
        <v>0.2</v>
      </c>
      <c r="K3293" s="1">
        <v>2.7191999999999901</v>
      </c>
      <c r="L3293" s="12">
        <f>VLOOKUP(train[[#This Row],[Sub-Category]],Análisis_ABC_XYZ[[#Headers],[#Data]],4,FALSE)</f>
        <v>0.52062335344040378</v>
      </c>
    </row>
    <row r="3294" spans="1:12" x14ac:dyDescent="0.35">
      <c r="A3294" s="2">
        <v>42644</v>
      </c>
      <c r="B3294" s="1" t="s">
        <v>145</v>
      </c>
      <c r="C3294" s="1" t="s">
        <v>171</v>
      </c>
      <c r="D3294" s="1" t="s">
        <v>14</v>
      </c>
      <c r="E3294" s="1" t="s">
        <v>20</v>
      </c>
      <c r="F3294" s="18">
        <v>139.42400000000001</v>
      </c>
      <c r="G3294" t="s">
        <v>6467</v>
      </c>
      <c r="H3294" s="1">
        <f>IF(COUNTIF(G$2:G3294,G3294)=1,1,0)</f>
        <v>1</v>
      </c>
      <c r="I3294" s="1">
        <v>4</v>
      </c>
      <c r="J3294" s="1">
        <v>0.2</v>
      </c>
      <c r="K3294" s="1">
        <v>17.42799999999999</v>
      </c>
      <c r="L3294" s="12">
        <f>VLOOKUP(train[[#This Row],[Sub-Category]],Análisis_ABC_XYZ[[#Headers],[#Data]],4,FALSE)</f>
        <v>0.44610841445725197</v>
      </c>
    </row>
    <row r="3295" spans="1:12" x14ac:dyDescent="0.35">
      <c r="A3295" s="2">
        <v>42644</v>
      </c>
      <c r="B3295" s="1" t="s">
        <v>370</v>
      </c>
      <c r="C3295" s="1" t="s">
        <v>1437</v>
      </c>
      <c r="D3295" s="1" t="s">
        <v>14</v>
      </c>
      <c r="E3295" s="1" t="s">
        <v>29</v>
      </c>
      <c r="F3295" s="18">
        <v>22.450000000000003</v>
      </c>
      <c r="G3295" t="s">
        <v>3729</v>
      </c>
      <c r="H3295" s="1">
        <f>IF(COUNTIF(G$2:G3295,G3295)=1,1,0)</f>
        <v>0</v>
      </c>
      <c r="I3295" s="1">
        <v>5</v>
      </c>
      <c r="J3295" s="1">
        <v>0</v>
      </c>
      <c r="K3295" s="1">
        <v>10.327</v>
      </c>
      <c r="L3295" s="12">
        <f>VLOOKUP(train[[#This Row],[Sub-Category]],Análisis_ABC_XYZ[[#Headers],[#Data]],4,FALSE)</f>
        <v>0.46881743173671325</v>
      </c>
    </row>
    <row r="3296" spans="1:12" x14ac:dyDescent="0.35">
      <c r="A3296" s="2">
        <v>42644</v>
      </c>
      <c r="B3296" s="1" t="s">
        <v>72</v>
      </c>
      <c r="C3296" s="1" t="s">
        <v>1461</v>
      </c>
      <c r="D3296" s="1" t="s">
        <v>14</v>
      </c>
      <c r="E3296" s="1" t="s">
        <v>29</v>
      </c>
      <c r="F3296" s="18">
        <v>2.9919999999999995</v>
      </c>
      <c r="G3296" t="s">
        <v>4017</v>
      </c>
      <c r="H3296" s="1">
        <f>IF(COUNTIF(G$2:G3296,G3296)=1,1,0)</f>
        <v>0</v>
      </c>
      <c r="I3296" s="1">
        <v>4</v>
      </c>
      <c r="J3296" s="1">
        <v>0.8</v>
      </c>
      <c r="K3296" s="1">
        <v>-4.4880000000000013</v>
      </c>
      <c r="L3296" s="12">
        <f>VLOOKUP(train[[#This Row],[Sub-Category]],Análisis_ABC_XYZ[[#Headers],[#Data]],4,FALSE)</f>
        <v>0.46881743173671325</v>
      </c>
    </row>
    <row r="3297" spans="1:12" x14ac:dyDescent="0.35">
      <c r="A3297" s="2">
        <v>42645</v>
      </c>
      <c r="B3297" s="1" t="s">
        <v>12</v>
      </c>
      <c r="C3297" s="1" t="s">
        <v>1441</v>
      </c>
      <c r="D3297" s="1" t="s">
        <v>26</v>
      </c>
      <c r="E3297" s="1" t="s">
        <v>27</v>
      </c>
      <c r="F3297" s="18">
        <v>503.96000000000004</v>
      </c>
      <c r="G3297" t="s">
        <v>5260</v>
      </c>
      <c r="H3297" s="1">
        <f>IF(COUNTIF(G$2:G3297,G3297)=1,1,0)</f>
        <v>1</v>
      </c>
      <c r="I3297" s="1">
        <v>5</v>
      </c>
      <c r="J3297" s="1">
        <v>0.2</v>
      </c>
      <c r="K3297" s="1">
        <v>50.396000000000015</v>
      </c>
      <c r="L3297" s="12">
        <f>VLOOKUP(train[[#This Row],[Sub-Category]],Análisis_ABC_XYZ[[#Headers],[#Data]],4,FALSE)</f>
        <v>0.41105220110552465</v>
      </c>
    </row>
    <row r="3298" spans="1:12" x14ac:dyDescent="0.35">
      <c r="A3298" s="2">
        <v>42645</v>
      </c>
      <c r="B3298" s="1" t="s">
        <v>12</v>
      </c>
      <c r="C3298" s="1" t="s">
        <v>1288</v>
      </c>
      <c r="D3298" s="1" t="s">
        <v>14</v>
      </c>
      <c r="E3298" s="1" t="s">
        <v>20</v>
      </c>
      <c r="F3298" s="18">
        <v>270.33999999999997</v>
      </c>
      <c r="G3298" t="s">
        <v>5823</v>
      </c>
      <c r="H3298" s="1">
        <f>IF(COUNTIF(G$2:G3298,G3298)=1,1,0)</f>
        <v>1</v>
      </c>
      <c r="I3298" s="1">
        <v>14</v>
      </c>
      <c r="J3298" s="1">
        <v>0</v>
      </c>
      <c r="K3298" s="1">
        <v>75.6952</v>
      </c>
      <c r="L3298" s="12">
        <f>VLOOKUP(train[[#This Row],[Sub-Category]],Análisis_ABC_XYZ[[#Headers],[#Data]],4,FALSE)</f>
        <v>0.44610841445725197</v>
      </c>
    </row>
    <row r="3299" spans="1:12" x14ac:dyDescent="0.35">
      <c r="A3299" s="2">
        <v>42645</v>
      </c>
      <c r="B3299" s="1" t="s">
        <v>239</v>
      </c>
      <c r="C3299" s="1" t="s">
        <v>349</v>
      </c>
      <c r="D3299" s="1" t="s">
        <v>26</v>
      </c>
      <c r="E3299" s="1" t="s">
        <v>56</v>
      </c>
      <c r="F3299" s="18">
        <v>90</v>
      </c>
      <c r="G3299" t="s">
        <v>2063</v>
      </c>
      <c r="H3299" s="1">
        <f>IF(COUNTIF(G$2:G3299,G3299)=1,1,0)</f>
        <v>1</v>
      </c>
      <c r="I3299" s="1">
        <v>1</v>
      </c>
      <c r="J3299" s="1">
        <v>0</v>
      </c>
      <c r="K3299" s="1">
        <v>32.4</v>
      </c>
      <c r="L3299" s="12">
        <f>VLOOKUP(train[[#This Row],[Sub-Category]],Análisis_ABC_XYZ[[#Headers],[#Data]],4,FALSE)</f>
        <v>0.52062335344040378</v>
      </c>
    </row>
    <row r="3300" spans="1:12" x14ac:dyDescent="0.35">
      <c r="A3300" s="2">
        <v>42645</v>
      </c>
      <c r="B3300" s="1" t="s">
        <v>136</v>
      </c>
      <c r="C3300" s="1" t="s">
        <v>231</v>
      </c>
      <c r="D3300" s="1" t="s">
        <v>26</v>
      </c>
      <c r="E3300" s="1" t="s">
        <v>56</v>
      </c>
      <c r="F3300" s="18">
        <v>53.040000000000006</v>
      </c>
      <c r="G3300" t="s">
        <v>4544</v>
      </c>
      <c r="H3300" s="1">
        <f>IF(COUNTIF(G$2:G3300,G3300)=1,1,0)</f>
        <v>1</v>
      </c>
      <c r="I3300" s="1">
        <v>3</v>
      </c>
      <c r="J3300" s="1">
        <v>0.2</v>
      </c>
      <c r="K3300" s="1">
        <v>-4.6409999999999982</v>
      </c>
      <c r="L3300" s="12">
        <f>VLOOKUP(train[[#This Row],[Sub-Category]],Análisis_ABC_XYZ[[#Headers],[#Data]],4,FALSE)</f>
        <v>0.52062335344040378</v>
      </c>
    </row>
    <row r="3301" spans="1:12" x14ac:dyDescent="0.35">
      <c r="A3301" s="2">
        <v>42645</v>
      </c>
      <c r="B3301" s="1" t="s">
        <v>239</v>
      </c>
      <c r="C3301" s="1" t="s">
        <v>1305</v>
      </c>
      <c r="D3301" s="1" t="s">
        <v>14</v>
      </c>
      <c r="E3301" s="1" t="s">
        <v>36</v>
      </c>
      <c r="F3301" s="18">
        <v>94.85</v>
      </c>
      <c r="G3301" t="s">
        <v>2063</v>
      </c>
      <c r="H3301" s="1">
        <f>IF(COUNTIF(G$2:G3301,G3301)=1,1,0)</f>
        <v>0</v>
      </c>
      <c r="I3301" s="1">
        <v>5</v>
      </c>
      <c r="J3301" s="1">
        <v>0</v>
      </c>
      <c r="K3301" s="1">
        <v>45.527999999999992</v>
      </c>
      <c r="L3301" s="12">
        <f>VLOOKUP(train[[#This Row],[Sub-Category]],Análisis_ABC_XYZ[[#Headers],[#Data]],4,FALSE)</f>
        <v>0.43613829632717294</v>
      </c>
    </row>
    <row r="3302" spans="1:12" x14ac:dyDescent="0.35">
      <c r="A3302" s="2">
        <v>42645</v>
      </c>
      <c r="B3302" s="1" t="s">
        <v>12</v>
      </c>
      <c r="C3302" s="1" t="s">
        <v>1292</v>
      </c>
      <c r="D3302" s="1" t="s">
        <v>14</v>
      </c>
      <c r="E3302" s="1" t="s">
        <v>29</v>
      </c>
      <c r="F3302" s="18">
        <v>57.504000000000005</v>
      </c>
      <c r="G3302" t="s">
        <v>6185</v>
      </c>
      <c r="H3302" s="1">
        <f>IF(COUNTIF(G$2:G3302,G3302)=1,1,0)</f>
        <v>1</v>
      </c>
      <c r="I3302" s="1">
        <v>6</v>
      </c>
      <c r="J3302" s="1">
        <v>0.2</v>
      </c>
      <c r="K3302" s="1">
        <v>20.1264</v>
      </c>
      <c r="L3302" s="12">
        <f>VLOOKUP(train[[#This Row],[Sub-Category]],Análisis_ABC_XYZ[[#Headers],[#Data]],4,FALSE)</f>
        <v>0.46881743173671325</v>
      </c>
    </row>
    <row r="3303" spans="1:12" x14ac:dyDescent="0.35">
      <c r="A3303" s="2">
        <v>42645</v>
      </c>
      <c r="B3303" s="1" t="s">
        <v>12</v>
      </c>
      <c r="C3303" s="1" t="s">
        <v>1667</v>
      </c>
      <c r="D3303" s="1" t="s">
        <v>14</v>
      </c>
      <c r="E3303" s="1" t="s">
        <v>29</v>
      </c>
      <c r="F3303" s="18">
        <v>53.567999999999998</v>
      </c>
      <c r="G3303" t="s">
        <v>5260</v>
      </c>
      <c r="H3303" s="1">
        <f>IF(COUNTIF(G$2:G3303,G3303)=1,1,0)</f>
        <v>0</v>
      </c>
      <c r="I3303" s="1">
        <v>4</v>
      </c>
      <c r="J3303" s="1">
        <v>0.2</v>
      </c>
      <c r="K3303" s="1">
        <v>19.418399999999995</v>
      </c>
      <c r="L3303" s="12">
        <f>VLOOKUP(train[[#This Row],[Sub-Category]],Análisis_ABC_XYZ[[#Headers],[#Data]],4,FALSE)</f>
        <v>0.46881743173671325</v>
      </c>
    </row>
    <row r="3304" spans="1:12" x14ac:dyDescent="0.35">
      <c r="A3304" s="2">
        <v>42645</v>
      </c>
      <c r="B3304" s="1" t="s">
        <v>239</v>
      </c>
      <c r="C3304" s="1" t="s">
        <v>166</v>
      </c>
      <c r="D3304" s="1" t="s">
        <v>14</v>
      </c>
      <c r="E3304" s="1" t="s">
        <v>61</v>
      </c>
      <c r="F3304" s="18">
        <v>51.12</v>
      </c>
      <c r="G3304" t="s">
        <v>2063</v>
      </c>
      <c r="H3304" s="1">
        <f>IF(COUNTIF(G$2:G3304,G3304)=1,1,0)</f>
        <v>0</v>
      </c>
      <c r="I3304" s="1">
        <v>4</v>
      </c>
      <c r="J3304" s="1">
        <v>0</v>
      </c>
      <c r="K3304" s="1">
        <v>23.003999999999998</v>
      </c>
      <c r="L3304" s="12">
        <f>VLOOKUP(train[[#This Row],[Sub-Category]],Análisis_ABC_XYZ[[#Headers],[#Data]],4,FALSE)</f>
        <v>0.44424167803735209</v>
      </c>
    </row>
    <row r="3305" spans="1:12" x14ac:dyDescent="0.35">
      <c r="A3305" s="2">
        <v>42645</v>
      </c>
      <c r="B3305" s="1" t="s">
        <v>229</v>
      </c>
      <c r="C3305" s="1" t="s">
        <v>100</v>
      </c>
      <c r="D3305" s="1" t="s">
        <v>14</v>
      </c>
      <c r="E3305" s="1" t="s">
        <v>29</v>
      </c>
      <c r="F3305" s="18">
        <v>26.9</v>
      </c>
      <c r="G3305" t="s">
        <v>2248</v>
      </c>
      <c r="H3305" s="1">
        <f>IF(COUNTIF(G$2:G3305,G3305)=1,1,0)</f>
        <v>1</v>
      </c>
      <c r="I3305" s="1">
        <v>5</v>
      </c>
      <c r="J3305" s="1">
        <v>0</v>
      </c>
      <c r="K3305" s="1">
        <v>13.181000000000001</v>
      </c>
      <c r="L3305" s="12">
        <f>VLOOKUP(train[[#This Row],[Sub-Category]],Análisis_ABC_XYZ[[#Headers],[#Data]],4,FALSE)</f>
        <v>0.46881743173671325</v>
      </c>
    </row>
    <row r="3306" spans="1:12" x14ac:dyDescent="0.35">
      <c r="A3306" s="2">
        <v>42645</v>
      </c>
      <c r="B3306" s="1" t="s">
        <v>766</v>
      </c>
      <c r="C3306" s="1" t="s">
        <v>744</v>
      </c>
      <c r="D3306" s="1" t="s">
        <v>14</v>
      </c>
      <c r="E3306" s="1" t="s">
        <v>36</v>
      </c>
      <c r="F3306" s="18">
        <v>19.440000000000001</v>
      </c>
      <c r="G3306" t="s">
        <v>2757</v>
      </c>
      <c r="H3306" s="1">
        <f>IF(COUNTIF(G$2:G3306,G3306)=1,1,0)</f>
        <v>1</v>
      </c>
      <c r="I3306" s="1">
        <v>3</v>
      </c>
      <c r="J3306" s="1">
        <v>0</v>
      </c>
      <c r="K3306" s="1">
        <v>9.3312000000000008</v>
      </c>
      <c r="L3306" s="12">
        <f>VLOOKUP(train[[#This Row],[Sub-Category]],Análisis_ABC_XYZ[[#Headers],[#Data]],4,FALSE)</f>
        <v>0.43613829632717294</v>
      </c>
    </row>
    <row r="3307" spans="1:12" x14ac:dyDescent="0.35">
      <c r="A3307" s="2">
        <v>42645</v>
      </c>
      <c r="B3307" s="1" t="s">
        <v>12</v>
      </c>
      <c r="C3307" s="1" t="s">
        <v>1249</v>
      </c>
      <c r="D3307" s="1" t="s">
        <v>14</v>
      </c>
      <c r="E3307" s="1" t="s">
        <v>29</v>
      </c>
      <c r="F3307" s="18">
        <v>11.808</v>
      </c>
      <c r="G3307" t="s">
        <v>5260</v>
      </c>
      <c r="H3307" s="1">
        <f>IF(COUNTIF(G$2:G3307,G3307)=1,1,0)</f>
        <v>0</v>
      </c>
      <c r="I3307" s="1">
        <v>3</v>
      </c>
      <c r="J3307" s="1">
        <v>0.2</v>
      </c>
      <c r="K3307" s="1">
        <v>4.1327999999999996</v>
      </c>
      <c r="L3307" s="12">
        <f>VLOOKUP(train[[#This Row],[Sub-Category]],Análisis_ABC_XYZ[[#Headers],[#Data]],4,FALSE)</f>
        <v>0.46881743173671325</v>
      </c>
    </row>
    <row r="3308" spans="1:12" x14ac:dyDescent="0.35">
      <c r="A3308" s="2">
        <v>42645</v>
      </c>
      <c r="B3308" s="1" t="s">
        <v>136</v>
      </c>
      <c r="C3308" s="1" t="s">
        <v>138</v>
      </c>
      <c r="D3308" s="1" t="s">
        <v>8</v>
      </c>
      <c r="E3308" s="1" t="s">
        <v>22</v>
      </c>
      <c r="F3308" s="18">
        <v>11.032</v>
      </c>
      <c r="G3308" t="s">
        <v>4544</v>
      </c>
      <c r="H3308" s="1">
        <f>IF(COUNTIF(G$2:G3308,G3308)=1,1,0)</f>
        <v>0</v>
      </c>
      <c r="I3308" s="1">
        <v>1</v>
      </c>
      <c r="J3308" s="1">
        <v>0.2</v>
      </c>
      <c r="K3308" s="1">
        <v>3.0338000000000003</v>
      </c>
      <c r="L3308" s="12">
        <f>VLOOKUP(train[[#This Row],[Sub-Category]],Análisis_ABC_XYZ[[#Headers],[#Data]],4,FALSE)</f>
        <v>0.4595170286641902</v>
      </c>
    </row>
    <row r="3309" spans="1:12" x14ac:dyDescent="0.35">
      <c r="A3309" s="2">
        <v>42645</v>
      </c>
      <c r="B3309" s="1" t="s">
        <v>145</v>
      </c>
      <c r="C3309" s="1" t="s">
        <v>1914</v>
      </c>
      <c r="D3309" s="1" t="s">
        <v>14</v>
      </c>
      <c r="E3309" s="1" t="s">
        <v>182</v>
      </c>
      <c r="F3309" s="18">
        <v>10.944000000000001</v>
      </c>
      <c r="G3309" t="s">
        <v>5195</v>
      </c>
      <c r="H3309" s="1">
        <f>IF(COUNTIF(G$2:G3309,G3309)=1,1,0)</f>
        <v>1</v>
      </c>
      <c r="I3309" s="1">
        <v>2</v>
      </c>
      <c r="J3309" s="1">
        <v>0.2</v>
      </c>
      <c r="K3309" s="1">
        <v>0.95759999999999978</v>
      </c>
      <c r="L3309" s="12">
        <f>VLOOKUP(train[[#This Row],[Sub-Category]],Análisis_ABC_XYZ[[#Headers],[#Data]],4,FALSE)</f>
        <v>0.53938093436526824</v>
      </c>
    </row>
    <row r="3310" spans="1:12" x14ac:dyDescent="0.35">
      <c r="A3310" s="2">
        <v>42645</v>
      </c>
      <c r="B3310" s="1" t="s">
        <v>34</v>
      </c>
      <c r="C3310" s="1" t="s">
        <v>1249</v>
      </c>
      <c r="D3310" s="1" t="s">
        <v>14</v>
      </c>
      <c r="E3310" s="1" t="s">
        <v>29</v>
      </c>
      <c r="F3310" s="18">
        <v>7.3800000000000008</v>
      </c>
      <c r="G3310" t="s">
        <v>2756</v>
      </c>
      <c r="H3310" s="1">
        <f>IF(COUNTIF(G$2:G3310,G3310)=1,1,0)</f>
        <v>1</v>
      </c>
      <c r="I3310" s="1">
        <v>5</v>
      </c>
      <c r="J3310" s="1">
        <v>0.7</v>
      </c>
      <c r="K3310" s="1">
        <v>-5.4120000000000008</v>
      </c>
      <c r="L3310" s="12">
        <f>VLOOKUP(train[[#This Row],[Sub-Category]],Análisis_ABC_XYZ[[#Headers],[#Data]],4,FALSE)</f>
        <v>0.46881743173671325</v>
      </c>
    </row>
    <row r="3311" spans="1:12" x14ac:dyDescent="0.35">
      <c r="A3311" s="2">
        <v>42645</v>
      </c>
      <c r="B3311" s="1" t="s">
        <v>766</v>
      </c>
      <c r="C3311" s="1" t="s">
        <v>844</v>
      </c>
      <c r="D3311" s="1" t="s">
        <v>14</v>
      </c>
      <c r="E3311" s="1" t="s">
        <v>29</v>
      </c>
      <c r="F3311" s="18">
        <v>7.38</v>
      </c>
      <c r="G3311" t="s">
        <v>2757</v>
      </c>
      <c r="H3311" s="1">
        <f>IF(COUNTIF(G$2:G3311,G3311)=1,1,0)</f>
        <v>0</v>
      </c>
      <c r="I3311" s="1">
        <v>1</v>
      </c>
      <c r="J3311" s="1">
        <v>0</v>
      </c>
      <c r="K3311" s="1">
        <v>3.6162000000000001</v>
      </c>
      <c r="L3311" s="12">
        <f>VLOOKUP(train[[#This Row],[Sub-Category]],Análisis_ABC_XYZ[[#Headers],[#Data]],4,FALSE)</f>
        <v>0.46881743173671325</v>
      </c>
    </row>
    <row r="3312" spans="1:12" x14ac:dyDescent="0.35">
      <c r="A3312" s="2">
        <v>42646</v>
      </c>
      <c r="B3312" s="1" t="s">
        <v>157</v>
      </c>
      <c r="C3312" s="1" t="s">
        <v>696</v>
      </c>
      <c r="D3312" s="1" t="s">
        <v>26</v>
      </c>
      <c r="E3312" s="1" t="s">
        <v>56</v>
      </c>
      <c r="F3312" s="18">
        <v>47.984000000000002</v>
      </c>
      <c r="G3312" t="s">
        <v>1981</v>
      </c>
      <c r="H3312" s="1">
        <f>IF(COUNTIF(G$2:G3312,G3312)=1,1,0)</f>
        <v>1</v>
      </c>
      <c r="I3312" s="1">
        <v>2</v>
      </c>
      <c r="J3312" s="1">
        <v>0.2</v>
      </c>
      <c r="K3312" s="1">
        <v>0.59979999999999656</v>
      </c>
      <c r="L3312" s="12">
        <f>VLOOKUP(train[[#This Row],[Sub-Category]],Análisis_ABC_XYZ[[#Headers],[#Data]],4,FALSE)</f>
        <v>0.52062335344040378</v>
      </c>
    </row>
    <row r="3313" spans="1:12" x14ac:dyDescent="0.35">
      <c r="A3313" s="2">
        <v>42646</v>
      </c>
      <c r="B3313" s="1" t="s">
        <v>157</v>
      </c>
      <c r="C3313" s="1" t="s">
        <v>82</v>
      </c>
      <c r="D3313" s="1" t="s">
        <v>26</v>
      </c>
      <c r="E3313" s="1" t="s">
        <v>56</v>
      </c>
      <c r="F3313" s="18">
        <v>24</v>
      </c>
      <c r="G3313" t="s">
        <v>1981</v>
      </c>
      <c r="H3313" s="1">
        <f>IF(COUNTIF(G$2:G3313,G3313)=1,1,0)</f>
        <v>0</v>
      </c>
      <c r="I3313" s="1">
        <v>2</v>
      </c>
      <c r="J3313" s="1">
        <v>0.2</v>
      </c>
      <c r="K3313" s="1">
        <v>-2.6999999999999993</v>
      </c>
      <c r="L3313" s="12">
        <f>VLOOKUP(train[[#This Row],[Sub-Category]],Análisis_ABC_XYZ[[#Headers],[#Data]],4,FALSE)</f>
        <v>0.52062335344040378</v>
      </c>
    </row>
    <row r="3314" spans="1:12" x14ac:dyDescent="0.35">
      <c r="A3314" s="2">
        <v>42646</v>
      </c>
      <c r="B3314" s="1" t="s">
        <v>12</v>
      </c>
      <c r="C3314" s="1" t="s">
        <v>695</v>
      </c>
      <c r="D3314" s="1" t="s">
        <v>8</v>
      </c>
      <c r="E3314" s="1" t="s">
        <v>9</v>
      </c>
      <c r="F3314" s="18">
        <v>120.666</v>
      </c>
      <c r="G3314" t="s">
        <v>6428</v>
      </c>
      <c r="H3314" s="1">
        <f>IF(COUNTIF(G$2:G3314,G3314)=1,1,0)</f>
        <v>1</v>
      </c>
      <c r="I3314" s="1">
        <v>2</v>
      </c>
      <c r="J3314" s="1">
        <v>0.15</v>
      </c>
      <c r="K3314" s="1">
        <v>18.454800000000002</v>
      </c>
      <c r="L3314" s="12">
        <f>VLOOKUP(train[[#This Row],[Sub-Category]],Análisis_ABC_XYZ[[#Headers],[#Data]],4,FALSE)</f>
        <v>0.5176847302647779</v>
      </c>
    </row>
    <row r="3315" spans="1:12" x14ac:dyDescent="0.35">
      <c r="A3315" s="2">
        <v>42646</v>
      </c>
      <c r="B3315" s="1" t="s">
        <v>157</v>
      </c>
      <c r="C3315" s="1" t="s">
        <v>695</v>
      </c>
      <c r="D3315" s="1" t="s">
        <v>8</v>
      </c>
      <c r="E3315" s="1" t="s">
        <v>9</v>
      </c>
      <c r="F3315" s="18">
        <v>35.49</v>
      </c>
      <c r="G3315" t="s">
        <v>1981</v>
      </c>
      <c r="H3315" s="1">
        <f>IF(COUNTIF(G$2:G3315,G3315)=1,1,0)</f>
        <v>0</v>
      </c>
      <c r="I3315" s="1">
        <v>1</v>
      </c>
      <c r="J3315" s="1">
        <v>0.5</v>
      </c>
      <c r="K3315" s="1">
        <v>-15.615600000000001</v>
      </c>
      <c r="L3315" s="12">
        <f>VLOOKUP(train[[#This Row],[Sub-Category]],Análisis_ABC_XYZ[[#Headers],[#Data]],4,FALSE)</f>
        <v>0.5176847302647779</v>
      </c>
    </row>
    <row r="3316" spans="1:12" x14ac:dyDescent="0.35">
      <c r="A3316" s="2">
        <v>42646</v>
      </c>
      <c r="B3316" s="1" t="s">
        <v>157</v>
      </c>
      <c r="C3316" s="1" t="s">
        <v>472</v>
      </c>
      <c r="D3316" s="1" t="s">
        <v>14</v>
      </c>
      <c r="E3316" s="1" t="s">
        <v>29</v>
      </c>
      <c r="F3316" s="18">
        <v>32.07</v>
      </c>
      <c r="G3316" t="s">
        <v>1981</v>
      </c>
      <c r="H3316" s="1">
        <f>IF(COUNTIF(G$2:G3316,G3316)=1,1,0)</f>
        <v>0</v>
      </c>
      <c r="I3316" s="1">
        <v>5</v>
      </c>
      <c r="J3316" s="1">
        <v>0.7</v>
      </c>
      <c r="K3316" s="1">
        <v>-22.448999999999991</v>
      </c>
      <c r="L3316" s="12">
        <f>VLOOKUP(train[[#This Row],[Sub-Category]],Análisis_ABC_XYZ[[#Headers],[#Data]],4,FALSE)</f>
        <v>0.46881743173671325</v>
      </c>
    </row>
    <row r="3317" spans="1:12" x14ac:dyDescent="0.35">
      <c r="A3317" s="2">
        <v>42646</v>
      </c>
      <c r="B3317" s="1" t="s">
        <v>52</v>
      </c>
      <c r="C3317" s="1" t="s">
        <v>1258</v>
      </c>
      <c r="D3317" s="1" t="s">
        <v>14</v>
      </c>
      <c r="E3317" s="1" t="s">
        <v>20</v>
      </c>
      <c r="F3317" s="18">
        <v>15.008000000000003</v>
      </c>
      <c r="G3317" t="s">
        <v>5437</v>
      </c>
      <c r="H3317" s="1">
        <f>IF(COUNTIF(G$2:G3317,G3317)=1,1,0)</f>
        <v>1</v>
      </c>
      <c r="I3317" s="1">
        <v>2</v>
      </c>
      <c r="J3317" s="1">
        <v>0.2</v>
      </c>
      <c r="K3317" s="1">
        <v>1.5007999999999999</v>
      </c>
      <c r="L3317" s="12">
        <f>VLOOKUP(train[[#This Row],[Sub-Category]],Análisis_ABC_XYZ[[#Headers],[#Data]],4,FALSE)</f>
        <v>0.44610841445725197</v>
      </c>
    </row>
    <row r="3318" spans="1:12" x14ac:dyDescent="0.35">
      <c r="A3318" s="2">
        <v>42647</v>
      </c>
      <c r="B3318" s="1" t="s">
        <v>379</v>
      </c>
      <c r="C3318" s="1" t="s">
        <v>605</v>
      </c>
      <c r="D3318" s="1" t="s">
        <v>8</v>
      </c>
      <c r="E3318" s="1" t="s">
        <v>11</v>
      </c>
      <c r="F3318" s="18">
        <v>392.93999999999994</v>
      </c>
      <c r="G3318" t="s">
        <v>6007</v>
      </c>
      <c r="H3318" s="1">
        <f>IF(COUNTIF(G$2:G3318,G3318)=1,1,0)</f>
        <v>1</v>
      </c>
      <c r="I3318" s="1">
        <v>3</v>
      </c>
      <c r="J3318" s="1">
        <v>0</v>
      </c>
      <c r="K3318" s="1">
        <v>43.223399999999984</v>
      </c>
      <c r="L3318" s="12">
        <f>VLOOKUP(train[[#This Row],[Sub-Category]],Análisis_ABC_XYZ[[#Headers],[#Data]],4,FALSE)</f>
        <v>0.46529189879902266</v>
      </c>
    </row>
    <row r="3319" spans="1:12" x14ac:dyDescent="0.35">
      <c r="A3319" s="2">
        <v>42647</v>
      </c>
      <c r="B3319" s="1" t="s">
        <v>52</v>
      </c>
      <c r="C3319" s="1" t="s">
        <v>1319</v>
      </c>
      <c r="D3319" s="1" t="s">
        <v>8</v>
      </c>
      <c r="E3319" s="1" t="s">
        <v>22</v>
      </c>
      <c r="F3319" s="18">
        <v>64.944000000000003</v>
      </c>
      <c r="G3319" t="s">
        <v>5684</v>
      </c>
      <c r="H3319" s="1">
        <f>IF(COUNTIF(G$2:G3319,G3319)=1,1,0)</f>
        <v>1</v>
      </c>
      <c r="I3319" s="1">
        <v>3</v>
      </c>
      <c r="J3319" s="1">
        <v>0.2</v>
      </c>
      <c r="K3319" s="1">
        <v>6.4943999999999953</v>
      </c>
      <c r="L3319" s="12">
        <f>VLOOKUP(train[[#This Row],[Sub-Category]],Análisis_ABC_XYZ[[#Headers],[#Data]],4,FALSE)</f>
        <v>0.4595170286641902</v>
      </c>
    </row>
    <row r="3320" spans="1:12" x14ac:dyDescent="0.35">
      <c r="A3320" s="2">
        <v>42647</v>
      </c>
      <c r="B3320" s="1" t="s">
        <v>12</v>
      </c>
      <c r="C3320" s="1" t="s">
        <v>196</v>
      </c>
      <c r="D3320" s="1" t="s">
        <v>14</v>
      </c>
      <c r="E3320" s="1" t="s">
        <v>20</v>
      </c>
      <c r="F3320" s="18">
        <v>26.96</v>
      </c>
      <c r="G3320" t="s">
        <v>3918</v>
      </c>
      <c r="H3320" s="1">
        <f>IF(COUNTIF(G$2:G3320,G3320)=1,1,0)</f>
        <v>1</v>
      </c>
      <c r="I3320" s="1">
        <v>2</v>
      </c>
      <c r="J3320" s="1">
        <v>0</v>
      </c>
      <c r="K3320" s="1">
        <v>7.0095999999999989</v>
      </c>
      <c r="L3320" s="12">
        <f>VLOOKUP(train[[#This Row],[Sub-Category]],Análisis_ABC_XYZ[[#Headers],[#Data]],4,FALSE)</f>
        <v>0.44610841445725197</v>
      </c>
    </row>
    <row r="3321" spans="1:12" x14ac:dyDescent="0.35">
      <c r="A3321" s="2">
        <v>42647</v>
      </c>
      <c r="B3321" s="1" t="s">
        <v>52</v>
      </c>
      <c r="C3321" s="1" t="s">
        <v>1071</v>
      </c>
      <c r="D3321" s="1" t="s">
        <v>14</v>
      </c>
      <c r="E3321" s="1" t="s">
        <v>36</v>
      </c>
      <c r="F3321" s="18">
        <v>20.736000000000004</v>
      </c>
      <c r="G3321" t="s">
        <v>5684</v>
      </c>
      <c r="H3321" s="1">
        <f>IF(COUNTIF(G$2:G3321,G3321)=1,1,0)</f>
        <v>0</v>
      </c>
      <c r="I3321" s="1">
        <v>4</v>
      </c>
      <c r="J3321" s="1">
        <v>0.2</v>
      </c>
      <c r="K3321" s="1">
        <v>7.2576000000000001</v>
      </c>
      <c r="L3321" s="12">
        <f>VLOOKUP(train[[#This Row],[Sub-Category]],Análisis_ABC_XYZ[[#Headers],[#Data]],4,FALSE)</f>
        <v>0.43613829632717294</v>
      </c>
    </row>
    <row r="3322" spans="1:12" x14ac:dyDescent="0.35">
      <c r="A3322" s="2">
        <v>42648</v>
      </c>
      <c r="B3322" s="1" t="s">
        <v>136</v>
      </c>
      <c r="C3322" s="1" t="s">
        <v>1526</v>
      </c>
      <c r="D3322" s="1" t="s">
        <v>8</v>
      </c>
      <c r="E3322" s="1" t="s">
        <v>11</v>
      </c>
      <c r="F3322" s="18">
        <v>291.16800000000001</v>
      </c>
      <c r="G3322" t="s">
        <v>6236</v>
      </c>
      <c r="H3322" s="1">
        <f>IF(COUNTIF(G$2:G3322,G3322)=1,1,0)</f>
        <v>1</v>
      </c>
      <c r="I3322" s="1">
        <v>4</v>
      </c>
      <c r="J3322" s="1">
        <v>0.2</v>
      </c>
      <c r="K3322" s="1">
        <v>-14.558399999999978</v>
      </c>
      <c r="L3322" s="12">
        <f>VLOOKUP(train[[#This Row],[Sub-Category]],Análisis_ABC_XYZ[[#Headers],[#Data]],4,FALSE)</f>
        <v>0.46529189879902266</v>
      </c>
    </row>
    <row r="3323" spans="1:12" x14ac:dyDescent="0.35">
      <c r="A3323" s="2">
        <v>42648</v>
      </c>
      <c r="B3323" s="1" t="s">
        <v>157</v>
      </c>
      <c r="C3323" s="1" t="s">
        <v>349</v>
      </c>
      <c r="D3323" s="1" t="s">
        <v>26</v>
      </c>
      <c r="E3323" s="1" t="s">
        <v>56</v>
      </c>
      <c r="F3323" s="18">
        <v>288</v>
      </c>
      <c r="G3323" t="s">
        <v>2272</v>
      </c>
      <c r="H3323" s="1">
        <f>IF(COUNTIF(G$2:G3323,G3323)=1,1,0)</f>
        <v>1</v>
      </c>
      <c r="I3323" s="1">
        <v>4</v>
      </c>
      <c r="J3323" s="1">
        <v>0.2</v>
      </c>
      <c r="K3323" s="1">
        <v>57.599999999999994</v>
      </c>
      <c r="L3323" s="12">
        <f>VLOOKUP(train[[#This Row],[Sub-Category]],Análisis_ABC_XYZ[[#Headers],[#Data]],4,FALSE)</f>
        <v>0.52062335344040378</v>
      </c>
    </row>
    <row r="3324" spans="1:12" x14ac:dyDescent="0.35">
      <c r="A3324" s="2">
        <v>42648</v>
      </c>
      <c r="B3324" s="1" t="s">
        <v>157</v>
      </c>
      <c r="C3324" s="1" t="s">
        <v>231</v>
      </c>
      <c r="D3324" s="1" t="s">
        <v>26</v>
      </c>
      <c r="E3324" s="1" t="s">
        <v>56</v>
      </c>
      <c r="F3324" s="18">
        <v>53.040000000000006</v>
      </c>
      <c r="G3324" t="s">
        <v>4543</v>
      </c>
      <c r="H3324" s="1">
        <f>IF(COUNTIF(G$2:G3324,G3324)=1,1,0)</f>
        <v>1</v>
      </c>
      <c r="I3324" s="1">
        <v>3</v>
      </c>
      <c r="J3324" s="1">
        <v>0.2</v>
      </c>
      <c r="K3324" s="1">
        <v>-4.6409999999999982</v>
      </c>
      <c r="L3324" s="12">
        <f>VLOOKUP(train[[#This Row],[Sub-Category]],Análisis_ABC_XYZ[[#Headers],[#Data]],4,FALSE)</f>
        <v>0.52062335344040378</v>
      </c>
    </row>
    <row r="3325" spans="1:12" x14ac:dyDescent="0.35">
      <c r="A3325" s="2">
        <v>42648</v>
      </c>
      <c r="B3325" s="1" t="s">
        <v>81</v>
      </c>
      <c r="C3325" s="1" t="s">
        <v>232</v>
      </c>
      <c r="D3325" s="1" t="s">
        <v>14</v>
      </c>
      <c r="E3325" s="1" t="s">
        <v>20</v>
      </c>
      <c r="F3325" s="18">
        <v>77.55</v>
      </c>
      <c r="G3325" t="s">
        <v>4850</v>
      </c>
      <c r="H3325" s="1">
        <f>IF(COUNTIF(G$2:G3325,G3325)=1,1,0)</f>
        <v>1</v>
      </c>
      <c r="I3325" s="1">
        <v>5</v>
      </c>
      <c r="J3325" s="1">
        <v>0</v>
      </c>
      <c r="K3325" s="1">
        <v>21.714000000000002</v>
      </c>
      <c r="L3325" s="12">
        <f>VLOOKUP(train[[#This Row],[Sub-Category]],Análisis_ABC_XYZ[[#Headers],[#Data]],4,FALSE)</f>
        <v>0.44610841445725197</v>
      </c>
    </row>
    <row r="3326" spans="1:12" x14ac:dyDescent="0.35">
      <c r="A3326" s="2">
        <v>42648</v>
      </c>
      <c r="B3326" s="1" t="s">
        <v>136</v>
      </c>
      <c r="C3326" s="1" t="s">
        <v>1559</v>
      </c>
      <c r="D3326" s="1" t="s">
        <v>8</v>
      </c>
      <c r="E3326" s="1" t="s">
        <v>9</v>
      </c>
      <c r="F3326" s="18">
        <v>66.294000000000011</v>
      </c>
      <c r="G3326" t="s">
        <v>6236</v>
      </c>
      <c r="H3326" s="1">
        <f>IF(COUNTIF(G$2:G3326,G3326)=1,1,0)</f>
        <v>0</v>
      </c>
      <c r="I3326" s="1">
        <v>1</v>
      </c>
      <c r="J3326" s="1">
        <v>0.7</v>
      </c>
      <c r="K3326" s="1">
        <v>-103.86059999999998</v>
      </c>
      <c r="L3326" s="12">
        <f>VLOOKUP(train[[#This Row],[Sub-Category]],Análisis_ABC_XYZ[[#Headers],[#Data]],4,FALSE)</f>
        <v>0.5176847302647779</v>
      </c>
    </row>
    <row r="3327" spans="1:12" x14ac:dyDescent="0.35">
      <c r="A3327" s="2">
        <v>42648</v>
      </c>
      <c r="B3327" s="1" t="s">
        <v>107</v>
      </c>
      <c r="C3327" s="1" t="s">
        <v>391</v>
      </c>
      <c r="D3327" s="1" t="s">
        <v>14</v>
      </c>
      <c r="E3327" s="1" t="s">
        <v>24</v>
      </c>
      <c r="F3327" s="18">
        <v>46.2</v>
      </c>
      <c r="G3327" t="s">
        <v>2488</v>
      </c>
      <c r="H3327" s="1">
        <f>IF(COUNTIF(G$2:G3327,G3327)=1,1,0)</f>
        <v>1</v>
      </c>
      <c r="I3327" s="1">
        <v>4</v>
      </c>
      <c r="J3327" s="1">
        <v>0</v>
      </c>
      <c r="K3327" s="1">
        <v>12.936</v>
      </c>
      <c r="L3327" s="12">
        <f>VLOOKUP(train[[#This Row],[Sub-Category]],Análisis_ABC_XYZ[[#Headers],[#Data]],4,FALSE)</f>
        <v>0.45632477063632687</v>
      </c>
    </row>
    <row r="3328" spans="1:12" x14ac:dyDescent="0.35">
      <c r="A3328" s="2">
        <v>42648</v>
      </c>
      <c r="B3328" s="1" t="s">
        <v>107</v>
      </c>
      <c r="C3328" s="1" t="s">
        <v>395</v>
      </c>
      <c r="D3328" s="1" t="s">
        <v>14</v>
      </c>
      <c r="E3328" s="1" t="s">
        <v>31</v>
      </c>
      <c r="F3328" s="18">
        <v>28.84</v>
      </c>
      <c r="G3328" t="s">
        <v>2488</v>
      </c>
      <c r="H3328" s="1">
        <f>IF(COUNTIF(G$2:G3328,G3328)=1,1,0)</f>
        <v>0</v>
      </c>
      <c r="I3328" s="1">
        <v>2</v>
      </c>
      <c r="J3328" s="1">
        <v>0</v>
      </c>
      <c r="K3328" s="1">
        <v>9.517199999999999</v>
      </c>
      <c r="L3328" s="12">
        <f>VLOOKUP(train[[#This Row],[Sub-Category]],Análisis_ABC_XYZ[[#Headers],[#Data]],4,FALSE)</f>
        <v>0.49507917887403441</v>
      </c>
    </row>
    <row r="3329" spans="1:12" x14ac:dyDescent="0.35">
      <c r="A3329" s="2">
        <v>42651</v>
      </c>
      <c r="B3329" s="1" t="s">
        <v>12</v>
      </c>
      <c r="C3329" s="1" t="s">
        <v>343</v>
      </c>
      <c r="D3329" s="1" t="s">
        <v>8</v>
      </c>
      <c r="E3329" s="1" t="s">
        <v>22</v>
      </c>
      <c r="F3329" s="18">
        <v>145.9</v>
      </c>
      <c r="G3329" t="s">
        <v>3301</v>
      </c>
      <c r="H3329" s="1">
        <f>IF(COUNTIF(G$2:G3329,G3329)=1,1,0)</f>
        <v>1</v>
      </c>
      <c r="I3329" s="1">
        <v>5</v>
      </c>
      <c r="J3329" s="1">
        <v>0</v>
      </c>
      <c r="K3329" s="1">
        <v>62.736999999999995</v>
      </c>
      <c r="L3329" s="12">
        <f>VLOOKUP(train[[#This Row],[Sub-Category]],Análisis_ABC_XYZ[[#Headers],[#Data]],4,FALSE)</f>
        <v>0.4595170286641902</v>
      </c>
    </row>
    <row r="3330" spans="1:12" x14ac:dyDescent="0.35">
      <c r="A3330" s="2">
        <v>42651</v>
      </c>
      <c r="B3330" s="1" t="s">
        <v>39</v>
      </c>
      <c r="C3330" s="1" t="s">
        <v>113</v>
      </c>
      <c r="D3330" s="1" t="s">
        <v>8</v>
      </c>
      <c r="E3330" s="1" t="s">
        <v>22</v>
      </c>
      <c r="F3330" s="18">
        <v>72.78</v>
      </c>
      <c r="G3330" t="s">
        <v>4812</v>
      </c>
      <c r="H3330" s="1">
        <f>IF(COUNTIF(G$2:G3330,G3330)=1,1,0)</f>
        <v>1</v>
      </c>
      <c r="I3330" s="1">
        <v>3</v>
      </c>
      <c r="J3330" s="1">
        <v>0.6</v>
      </c>
      <c r="K3330" s="1">
        <v>-70.960499999999996</v>
      </c>
      <c r="L3330" s="12">
        <f>VLOOKUP(train[[#This Row],[Sub-Category]],Análisis_ABC_XYZ[[#Headers],[#Data]],4,FALSE)</f>
        <v>0.4595170286641902</v>
      </c>
    </row>
    <row r="3331" spans="1:12" x14ac:dyDescent="0.35">
      <c r="A3331" s="2">
        <v>42651</v>
      </c>
      <c r="B3331" s="1" t="s">
        <v>39</v>
      </c>
      <c r="C3331" s="1" t="s">
        <v>1611</v>
      </c>
      <c r="D3331" s="1" t="s">
        <v>14</v>
      </c>
      <c r="E3331" s="1" t="s">
        <v>24</v>
      </c>
      <c r="F3331" s="18">
        <v>3.44</v>
      </c>
      <c r="G3331" t="s">
        <v>2368</v>
      </c>
      <c r="H3331" s="1">
        <f>IF(COUNTIF(G$2:G3331,G3331)=1,1,0)</f>
        <v>1</v>
      </c>
      <c r="I3331" s="1">
        <v>2</v>
      </c>
      <c r="J3331" s="1">
        <v>0.2</v>
      </c>
      <c r="K3331" s="1">
        <v>0.55899999999999961</v>
      </c>
      <c r="L3331" s="12">
        <f>VLOOKUP(train[[#This Row],[Sub-Category]],Análisis_ABC_XYZ[[#Headers],[#Data]],4,FALSE)</f>
        <v>0.45632477063632687</v>
      </c>
    </row>
    <row r="3332" spans="1:12" x14ac:dyDescent="0.35">
      <c r="A3332" s="2">
        <v>42652</v>
      </c>
      <c r="B3332" s="1" t="s">
        <v>89</v>
      </c>
      <c r="C3332" s="1" t="s">
        <v>1427</v>
      </c>
      <c r="D3332" s="1" t="s">
        <v>26</v>
      </c>
      <c r="E3332" s="1" t="s">
        <v>27</v>
      </c>
      <c r="F3332" s="18">
        <v>631.96</v>
      </c>
      <c r="G3332" t="s">
        <v>3797</v>
      </c>
      <c r="H3332" s="1">
        <f>IF(COUNTIF(G$2:G3332,G3332)=1,1,0)</f>
        <v>1</v>
      </c>
      <c r="I3332" s="1">
        <v>4</v>
      </c>
      <c r="J3332" s="1">
        <v>0</v>
      </c>
      <c r="K3332" s="1">
        <v>303.3408</v>
      </c>
      <c r="L3332" s="12">
        <f>VLOOKUP(train[[#This Row],[Sub-Category]],Análisis_ABC_XYZ[[#Headers],[#Data]],4,FALSE)</f>
        <v>0.41105220110552465</v>
      </c>
    </row>
    <row r="3333" spans="1:12" x14ac:dyDescent="0.35">
      <c r="A3333" s="2">
        <v>42652</v>
      </c>
      <c r="B3333" s="1" t="s">
        <v>79</v>
      </c>
      <c r="C3333" s="1" t="s">
        <v>112</v>
      </c>
      <c r="D3333" s="1" t="s">
        <v>8</v>
      </c>
      <c r="E3333" s="1" t="s">
        <v>11</v>
      </c>
      <c r="F3333" s="18">
        <v>389.97</v>
      </c>
      <c r="G3333" t="s">
        <v>5821</v>
      </c>
      <c r="H3333" s="1">
        <f>IF(COUNTIF(G$2:G3333,G3333)=1,1,0)</f>
        <v>1</v>
      </c>
      <c r="I3333" s="1">
        <v>3</v>
      </c>
      <c r="J3333" s="1">
        <v>0</v>
      </c>
      <c r="K3333" s="1">
        <v>35.097300000000004</v>
      </c>
      <c r="L3333" s="12">
        <f>VLOOKUP(train[[#This Row],[Sub-Category]],Análisis_ABC_XYZ[[#Headers],[#Data]],4,FALSE)</f>
        <v>0.46529189879902266</v>
      </c>
    </row>
    <row r="3334" spans="1:12" x14ac:dyDescent="0.35">
      <c r="A3334" s="2">
        <v>42652</v>
      </c>
      <c r="B3334" s="1" t="s">
        <v>79</v>
      </c>
      <c r="C3334" s="1" t="s">
        <v>877</v>
      </c>
      <c r="D3334" s="1" t="s">
        <v>14</v>
      </c>
      <c r="E3334" s="1" t="s">
        <v>31</v>
      </c>
      <c r="F3334" s="18">
        <v>269.90999999999997</v>
      </c>
      <c r="G3334" t="s">
        <v>5821</v>
      </c>
      <c r="H3334" s="1">
        <f>IF(COUNTIF(G$2:G3334,G3334)=1,1,0)</f>
        <v>0</v>
      </c>
      <c r="I3334" s="1">
        <v>5</v>
      </c>
      <c r="J3334" s="1">
        <v>0.1</v>
      </c>
      <c r="K3334" s="1">
        <v>53.982000000000006</v>
      </c>
      <c r="L3334" s="12">
        <f>VLOOKUP(train[[#This Row],[Sub-Category]],Análisis_ABC_XYZ[[#Headers],[#Data]],4,FALSE)</f>
        <v>0.49507917887403441</v>
      </c>
    </row>
    <row r="3335" spans="1:12" x14ac:dyDescent="0.35">
      <c r="A3335" s="2">
        <v>42652</v>
      </c>
      <c r="B3335" s="1" t="s">
        <v>79</v>
      </c>
      <c r="C3335" s="1" t="s">
        <v>760</v>
      </c>
      <c r="D3335" s="1" t="s">
        <v>26</v>
      </c>
      <c r="E3335" s="1" t="s">
        <v>56</v>
      </c>
      <c r="F3335" s="18">
        <v>619.94999999999993</v>
      </c>
      <c r="G3335" t="s">
        <v>3988</v>
      </c>
      <c r="H3335" s="1">
        <f>IF(COUNTIF(G$2:G3335,G3335)=1,1,0)</f>
        <v>1</v>
      </c>
      <c r="I3335" s="1">
        <v>5</v>
      </c>
      <c r="J3335" s="1">
        <v>0</v>
      </c>
      <c r="K3335" s="1">
        <v>111.59099999999995</v>
      </c>
      <c r="L3335" s="12">
        <f>VLOOKUP(train[[#This Row],[Sub-Category]],Análisis_ABC_XYZ[[#Headers],[#Data]],4,FALSE)</f>
        <v>0.52062335344040378</v>
      </c>
    </row>
    <row r="3336" spans="1:12" x14ac:dyDescent="0.35">
      <c r="A3336" s="2">
        <v>42652</v>
      </c>
      <c r="B3336" s="1" t="s">
        <v>79</v>
      </c>
      <c r="C3336" s="1" t="s">
        <v>1522</v>
      </c>
      <c r="D3336" s="1" t="s">
        <v>14</v>
      </c>
      <c r="E3336" s="1" t="s">
        <v>61</v>
      </c>
      <c r="F3336" s="18">
        <v>57.959999999999994</v>
      </c>
      <c r="G3336" t="s">
        <v>3988</v>
      </c>
      <c r="H3336" s="1">
        <f>IF(COUNTIF(G$2:G3336,G3336)=1,1,0)</f>
        <v>0</v>
      </c>
      <c r="I3336" s="1">
        <v>7</v>
      </c>
      <c r="J3336" s="1">
        <v>0</v>
      </c>
      <c r="K3336" s="1">
        <v>27.241199999999996</v>
      </c>
      <c r="L3336" s="12">
        <f>VLOOKUP(train[[#This Row],[Sub-Category]],Análisis_ABC_XYZ[[#Headers],[#Data]],4,FALSE)</f>
        <v>0.44424167803735209</v>
      </c>
    </row>
    <row r="3337" spans="1:12" x14ac:dyDescent="0.35">
      <c r="A3337" s="2">
        <v>42652</v>
      </c>
      <c r="B3337" s="1" t="s">
        <v>16</v>
      </c>
      <c r="C3337" s="1" t="s">
        <v>1736</v>
      </c>
      <c r="D3337" s="1" t="s">
        <v>14</v>
      </c>
      <c r="E3337" s="1" t="s">
        <v>24</v>
      </c>
      <c r="F3337" s="18">
        <v>37.375999999999998</v>
      </c>
      <c r="G3337" t="s">
        <v>3559</v>
      </c>
      <c r="H3337" s="1">
        <f>IF(COUNTIF(G$2:G3337,G3337)=1,1,0)</f>
        <v>1</v>
      </c>
      <c r="I3337" s="1">
        <v>8</v>
      </c>
      <c r="J3337" s="1">
        <v>0.2</v>
      </c>
      <c r="K3337" s="1">
        <v>7.4751999999999992</v>
      </c>
      <c r="L3337" s="12">
        <f>VLOOKUP(train[[#This Row],[Sub-Category]],Análisis_ABC_XYZ[[#Headers],[#Data]],4,FALSE)</f>
        <v>0.45632477063632687</v>
      </c>
    </row>
    <row r="3338" spans="1:12" x14ac:dyDescent="0.35">
      <c r="A3338" s="2">
        <v>42652</v>
      </c>
      <c r="B3338" s="1" t="s">
        <v>107</v>
      </c>
      <c r="C3338" s="1" t="s">
        <v>483</v>
      </c>
      <c r="D3338" s="1" t="s">
        <v>14</v>
      </c>
      <c r="E3338" s="1" t="s">
        <v>20</v>
      </c>
      <c r="F3338" s="18">
        <v>30.84</v>
      </c>
      <c r="G3338" t="s">
        <v>4053</v>
      </c>
      <c r="H3338" s="1">
        <f>IF(COUNTIF(G$2:G3338,G3338)=1,1,0)</f>
        <v>1</v>
      </c>
      <c r="I3338" s="1">
        <v>2</v>
      </c>
      <c r="J3338" s="1">
        <v>0</v>
      </c>
      <c r="K3338" s="1">
        <v>8.3268000000000022</v>
      </c>
      <c r="L3338" s="12">
        <f>VLOOKUP(train[[#This Row],[Sub-Category]],Análisis_ABC_XYZ[[#Headers],[#Data]],4,FALSE)</f>
        <v>0.44610841445725197</v>
      </c>
    </row>
    <row r="3339" spans="1:12" x14ac:dyDescent="0.35">
      <c r="A3339" s="2">
        <v>42652</v>
      </c>
      <c r="B3339" s="1" t="s">
        <v>79</v>
      </c>
      <c r="C3339" s="1" t="s">
        <v>997</v>
      </c>
      <c r="D3339" s="1" t="s">
        <v>14</v>
      </c>
      <c r="E3339" s="1" t="s">
        <v>31</v>
      </c>
      <c r="F3339" s="18">
        <v>29.402999999999999</v>
      </c>
      <c r="G3339" t="s">
        <v>3988</v>
      </c>
      <c r="H3339" s="1">
        <f>IF(COUNTIF(G$2:G3339,G3339)=1,1,0)</f>
        <v>0</v>
      </c>
      <c r="I3339" s="1">
        <v>3</v>
      </c>
      <c r="J3339" s="1">
        <v>0.1</v>
      </c>
      <c r="K3339" s="1">
        <v>5.2272000000000007</v>
      </c>
      <c r="L3339" s="12">
        <f>VLOOKUP(train[[#This Row],[Sub-Category]],Análisis_ABC_XYZ[[#Headers],[#Data]],4,FALSE)</f>
        <v>0.49507917887403441</v>
      </c>
    </row>
    <row r="3340" spans="1:12" x14ac:dyDescent="0.35">
      <c r="A3340" s="2">
        <v>42652</v>
      </c>
      <c r="B3340" s="1" t="s">
        <v>79</v>
      </c>
      <c r="C3340" s="1" t="s">
        <v>167</v>
      </c>
      <c r="D3340" s="1" t="s">
        <v>26</v>
      </c>
      <c r="E3340" s="1" t="s">
        <v>27</v>
      </c>
      <c r="F3340" s="18">
        <v>29.160000000000004</v>
      </c>
      <c r="G3340" t="s">
        <v>3988</v>
      </c>
      <c r="H3340" s="1">
        <f>IF(COUNTIF(G$2:G3340,G3340)=1,1,0)</f>
        <v>0</v>
      </c>
      <c r="I3340" s="1">
        <v>3</v>
      </c>
      <c r="J3340" s="1">
        <v>0</v>
      </c>
      <c r="K3340" s="1">
        <v>8.4563999999999986</v>
      </c>
      <c r="L3340" s="12">
        <f>VLOOKUP(train[[#This Row],[Sub-Category]],Análisis_ABC_XYZ[[#Headers],[#Data]],4,FALSE)</f>
        <v>0.41105220110552465</v>
      </c>
    </row>
    <row r="3341" spans="1:12" x14ac:dyDescent="0.35">
      <c r="A3341" s="2">
        <v>42652</v>
      </c>
      <c r="B3341" s="1" t="s">
        <v>89</v>
      </c>
      <c r="C3341" s="1" t="s">
        <v>1428</v>
      </c>
      <c r="D3341" s="1" t="s">
        <v>14</v>
      </c>
      <c r="E3341" s="1" t="s">
        <v>36</v>
      </c>
      <c r="F3341" s="18">
        <v>23.92</v>
      </c>
      <c r="G3341" t="s">
        <v>3797</v>
      </c>
      <c r="H3341" s="1">
        <f>IF(COUNTIF(G$2:G3341,G3341)=1,1,0)</f>
        <v>0</v>
      </c>
      <c r="I3341" s="1">
        <v>4</v>
      </c>
      <c r="J3341" s="1">
        <v>0</v>
      </c>
      <c r="K3341" s="1">
        <v>10.763999999999999</v>
      </c>
      <c r="L3341" s="12">
        <f>VLOOKUP(train[[#This Row],[Sub-Category]],Análisis_ABC_XYZ[[#Headers],[#Data]],4,FALSE)</f>
        <v>0.43613829632717294</v>
      </c>
    </row>
    <row r="3342" spans="1:12" x14ac:dyDescent="0.35">
      <c r="A3342" s="2">
        <v>42652</v>
      </c>
      <c r="B3342" s="1" t="s">
        <v>16</v>
      </c>
      <c r="C3342" s="1" t="s">
        <v>503</v>
      </c>
      <c r="D3342" s="1" t="s">
        <v>14</v>
      </c>
      <c r="E3342" s="1" t="s">
        <v>29</v>
      </c>
      <c r="F3342" s="18">
        <v>11.214000000000002</v>
      </c>
      <c r="G3342" t="s">
        <v>3559</v>
      </c>
      <c r="H3342" s="1">
        <f>IF(COUNTIF(G$2:G3342,G3342)=1,1,0)</f>
        <v>0</v>
      </c>
      <c r="I3342" s="1">
        <v>2</v>
      </c>
      <c r="J3342" s="1">
        <v>0.7</v>
      </c>
      <c r="K3342" s="1">
        <v>-8.5974000000000004</v>
      </c>
      <c r="L3342" s="12">
        <f>VLOOKUP(train[[#This Row],[Sub-Category]],Análisis_ABC_XYZ[[#Headers],[#Data]],4,FALSE)</f>
        <v>0.46881743173671325</v>
      </c>
    </row>
    <row r="3343" spans="1:12" x14ac:dyDescent="0.35">
      <c r="A3343" s="2">
        <v>42652</v>
      </c>
      <c r="B3343" s="1" t="s">
        <v>16</v>
      </c>
      <c r="C3343" s="1" t="s">
        <v>810</v>
      </c>
      <c r="D3343" s="1" t="s">
        <v>14</v>
      </c>
      <c r="E3343" s="1" t="s">
        <v>29</v>
      </c>
      <c r="F3343" s="18">
        <v>1.8720000000000003</v>
      </c>
      <c r="G3343" s="1" t="s">
        <v>3559</v>
      </c>
      <c r="H3343" s="1">
        <f>IF(COUNTIF(G$2:G3343,G3343)=1,1,0)</f>
        <v>0</v>
      </c>
      <c r="I3343" s="1">
        <v>2</v>
      </c>
      <c r="J3343" s="1">
        <v>0.7</v>
      </c>
      <c r="K3343" s="1">
        <v>-1.3103999999999996</v>
      </c>
      <c r="L3343" s="12">
        <f>VLOOKUP(train[[#This Row],[Sub-Category]],Análisis_ABC_XYZ[[#Headers],[#Data]],4,FALSE)</f>
        <v>0.46881743173671325</v>
      </c>
    </row>
    <row r="3344" spans="1:12" x14ac:dyDescent="0.35">
      <c r="A3344" s="2">
        <v>42653</v>
      </c>
      <c r="B3344" s="1" t="s">
        <v>16</v>
      </c>
      <c r="C3344" s="1" t="s">
        <v>522</v>
      </c>
      <c r="D3344" s="1" t="s">
        <v>14</v>
      </c>
      <c r="E3344" s="1" t="s">
        <v>20</v>
      </c>
      <c r="F3344" s="18">
        <v>1801.6320000000001</v>
      </c>
      <c r="G3344" t="s">
        <v>6852</v>
      </c>
      <c r="H3344" s="1">
        <f>IF(COUNTIF(G$2:G3344,G3344)=1,1,0)</f>
        <v>1</v>
      </c>
      <c r="I3344" s="1">
        <v>6</v>
      </c>
      <c r="J3344" s="1">
        <v>0.2</v>
      </c>
      <c r="K3344" s="1">
        <v>-337.80600000000004</v>
      </c>
      <c r="L3344" s="12">
        <f>VLOOKUP(train[[#This Row],[Sub-Category]],Análisis_ABC_XYZ[[#Headers],[#Data]],4,FALSE)</f>
        <v>0.44610841445725197</v>
      </c>
    </row>
    <row r="3345" spans="1:12" x14ac:dyDescent="0.35">
      <c r="A3345" s="2">
        <v>42653</v>
      </c>
      <c r="B3345" s="1" t="s">
        <v>12</v>
      </c>
      <c r="C3345" s="1" t="s">
        <v>1389</v>
      </c>
      <c r="D3345" s="1" t="s">
        <v>8</v>
      </c>
      <c r="E3345" s="1" t="s">
        <v>11</v>
      </c>
      <c r="F3345" s="18">
        <v>362.13599999999997</v>
      </c>
      <c r="G3345" t="s">
        <v>6899</v>
      </c>
      <c r="H3345" s="1">
        <f>IF(COUNTIF(G$2:G3345,G3345)=1,1,0)</f>
        <v>1</v>
      </c>
      <c r="I3345" s="1">
        <v>3</v>
      </c>
      <c r="J3345" s="1">
        <v>0.2</v>
      </c>
      <c r="K3345" s="1">
        <v>-54.320399999999978</v>
      </c>
      <c r="L3345" s="12">
        <f>VLOOKUP(train[[#This Row],[Sub-Category]],Análisis_ABC_XYZ[[#Headers],[#Data]],4,FALSE)</f>
        <v>0.46529189879902266</v>
      </c>
    </row>
    <row r="3346" spans="1:12" x14ac:dyDescent="0.35">
      <c r="A3346" s="2">
        <v>42653</v>
      </c>
      <c r="B3346" s="1" t="s">
        <v>12</v>
      </c>
      <c r="C3346" s="1" t="s">
        <v>575</v>
      </c>
      <c r="D3346" s="1" t="s">
        <v>14</v>
      </c>
      <c r="E3346" s="1" t="s">
        <v>36</v>
      </c>
      <c r="F3346" s="18">
        <v>45.36</v>
      </c>
      <c r="G3346" t="s">
        <v>4403</v>
      </c>
      <c r="H3346" s="1">
        <f>IF(COUNTIF(G$2:G3346,G3346)=1,1,0)</f>
        <v>1</v>
      </c>
      <c r="I3346" s="1">
        <v>7</v>
      </c>
      <c r="J3346" s="1">
        <v>0</v>
      </c>
      <c r="K3346" s="1">
        <v>21.772800000000004</v>
      </c>
      <c r="L3346" s="12">
        <f>VLOOKUP(train[[#This Row],[Sub-Category]],Análisis_ABC_XYZ[[#Headers],[#Data]],4,FALSE)</f>
        <v>0.43613829632717294</v>
      </c>
    </row>
    <row r="3347" spans="1:12" x14ac:dyDescent="0.35">
      <c r="A3347" s="2">
        <v>42653</v>
      </c>
      <c r="B3347" s="1" t="s">
        <v>12</v>
      </c>
      <c r="C3347" s="1" t="s">
        <v>1728</v>
      </c>
      <c r="D3347" s="1" t="s">
        <v>14</v>
      </c>
      <c r="E3347" s="1" t="s">
        <v>15</v>
      </c>
      <c r="F3347" s="18">
        <v>31.049999999999997</v>
      </c>
      <c r="G3347" t="s">
        <v>6899</v>
      </c>
      <c r="H3347" s="1">
        <f>IF(COUNTIF(G$2:G3347,G3347)=1,1,0)</f>
        <v>0</v>
      </c>
      <c r="I3347" s="1">
        <v>3</v>
      </c>
      <c r="J3347" s="1">
        <v>0</v>
      </c>
      <c r="K3347" s="1">
        <v>14.904</v>
      </c>
      <c r="L3347" s="12">
        <f>VLOOKUP(train[[#This Row],[Sub-Category]],Análisis_ABC_XYZ[[#Headers],[#Data]],4,FALSE)</f>
        <v>0.4647369236065339</v>
      </c>
    </row>
    <row r="3348" spans="1:12" x14ac:dyDescent="0.35">
      <c r="A3348" s="2">
        <v>42653</v>
      </c>
      <c r="B3348" s="1" t="s">
        <v>72</v>
      </c>
      <c r="C3348" s="1" t="s">
        <v>1483</v>
      </c>
      <c r="D3348" s="1" t="s">
        <v>14</v>
      </c>
      <c r="E3348" s="1" t="s">
        <v>24</v>
      </c>
      <c r="F3348" s="18">
        <v>8.016</v>
      </c>
      <c r="G3348" t="s">
        <v>4888</v>
      </c>
      <c r="H3348" s="1">
        <f>IF(COUNTIF(G$2:G3348,G3348)=1,1,0)</f>
        <v>1</v>
      </c>
      <c r="I3348" s="1">
        <v>3</v>
      </c>
      <c r="J3348" s="1">
        <v>0.2</v>
      </c>
      <c r="K3348" s="1">
        <v>1.0019999999999993</v>
      </c>
      <c r="L3348" s="12">
        <f>VLOOKUP(train[[#This Row],[Sub-Category]],Análisis_ABC_XYZ[[#Headers],[#Data]],4,FALSE)</f>
        <v>0.45632477063632687</v>
      </c>
    </row>
    <row r="3349" spans="1:12" x14ac:dyDescent="0.35">
      <c r="A3349" s="2">
        <v>42654</v>
      </c>
      <c r="B3349" s="1" t="s">
        <v>16</v>
      </c>
      <c r="C3349" s="1" t="s">
        <v>17</v>
      </c>
      <c r="D3349" s="1" t="s">
        <v>8</v>
      </c>
      <c r="E3349" s="1" t="s">
        <v>18</v>
      </c>
      <c r="F3349" s="18">
        <v>957.57749999999999</v>
      </c>
      <c r="G3349" t="s">
        <v>5720</v>
      </c>
      <c r="H3349" s="1">
        <f>IF(COUNTIF(G$2:G3349,G3349)=1,1,0)</f>
        <v>1</v>
      </c>
      <c r="I3349" s="1">
        <v>5</v>
      </c>
      <c r="J3349" s="1">
        <v>0.45</v>
      </c>
      <c r="K3349" s="1">
        <v>-383.03100000000006</v>
      </c>
      <c r="L3349" s="12">
        <f>VLOOKUP(train[[#This Row],[Sub-Category]],Análisis_ABC_XYZ[[#Headers],[#Data]],4,FALSE)</f>
        <v>0.55975208308209756</v>
      </c>
    </row>
    <row r="3350" spans="1:12" x14ac:dyDescent="0.35">
      <c r="A3350" s="2">
        <v>42654</v>
      </c>
      <c r="B3350" s="1" t="s">
        <v>89</v>
      </c>
      <c r="C3350" s="1" t="s">
        <v>1436</v>
      </c>
      <c r="D3350" s="1" t="s">
        <v>26</v>
      </c>
      <c r="E3350" s="1" t="s">
        <v>56</v>
      </c>
      <c r="F3350" s="18">
        <v>31.95</v>
      </c>
      <c r="G3350" t="s">
        <v>4094</v>
      </c>
      <c r="H3350" s="1">
        <f>IF(COUNTIF(G$2:G3350,G3350)=1,1,0)</f>
        <v>1</v>
      </c>
      <c r="I3350" s="1">
        <v>1</v>
      </c>
      <c r="J3350" s="1">
        <v>0</v>
      </c>
      <c r="K3350" s="1">
        <v>2.2364999999999995</v>
      </c>
      <c r="L3350" s="12">
        <f>VLOOKUP(train[[#This Row],[Sub-Category]],Análisis_ABC_XYZ[[#Headers],[#Data]],4,FALSE)</f>
        <v>0.52062335344040378</v>
      </c>
    </row>
    <row r="3351" spans="1:12" x14ac:dyDescent="0.35">
      <c r="A3351" s="2">
        <v>42654</v>
      </c>
      <c r="B3351" s="1" t="s">
        <v>16</v>
      </c>
      <c r="C3351" s="1" t="s">
        <v>19</v>
      </c>
      <c r="D3351" s="1" t="s">
        <v>14</v>
      </c>
      <c r="E3351" s="1" t="s">
        <v>20</v>
      </c>
      <c r="F3351" s="18">
        <v>22.368000000000002</v>
      </c>
      <c r="G3351" t="s">
        <v>5720</v>
      </c>
      <c r="H3351" s="1">
        <f>IF(COUNTIF(G$2:G3351,G3351)=1,1,0)</f>
        <v>0</v>
      </c>
      <c r="I3351" s="1">
        <v>2</v>
      </c>
      <c r="J3351" s="1">
        <v>0.2</v>
      </c>
      <c r="K3351" s="1">
        <v>2.5163999999999991</v>
      </c>
      <c r="L3351" s="12">
        <f>VLOOKUP(train[[#This Row],[Sub-Category]],Análisis_ABC_XYZ[[#Headers],[#Data]],4,FALSE)</f>
        <v>0.44610841445725197</v>
      </c>
    </row>
    <row r="3352" spans="1:12" x14ac:dyDescent="0.35">
      <c r="A3352" s="2">
        <v>42655</v>
      </c>
      <c r="B3352" s="1" t="s">
        <v>89</v>
      </c>
      <c r="C3352" s="1" t="s">
        <v>233</v>
      </c>
      <c r="D3352" s="1" t="s">
        <v>8</v>
      </c>
      <c r="E3352" s="1" t="s">
        <v>9</v>
      </c>
      <c r="F3352" s="18">
        <v>899.13600000000008</v>
      </c>
      <c r="G3352" t="s">
        <v>2169</v>
      </c>
      <c r="H3352" s="1">
        <f>IF(COUNTIF(G$2:G3352,G3352)=1,1,0)</f>
        <v>1</v>
      </c>
      <c r="I3352" s="1">
        <v>4</v>
      </c>
      <c r="J3352" s="1">
        <v>0.2</v>
      </c>
      <c r="K3352" s="1">
        <v>112.39199999999991</v>
      </c>
      <c r="L3352" s="12">
        <f>VLOOKUP(train[[#This Row],[Sub-Category]],Análisis_ABC_XYZ[[#Headers],[#Data]],4,FALSE)</f>
        <v>0.5176847302647779</v>
      </c>
    </row>
    <row r="3353" spans="1:12" x14ac:dyDescent="0.35">
      <c r="A3353" s="2">
        <v>42655</v>
      </c>
      <c r="B3353" s="1" t="s">
        <v>89</v>
      </c>
      <c r="C3353" s="1" t="s">
        <v>69</v>
      </c>
      <c r="D3353" s="1" t="s">
        <v>8</v>
      </c>
      <c r="E3353" s="1" t="s">
        <v>9</v>
      </c>
      <c r="F3353" s="18">
        <v>626.35200000000009</v>
      </c>
      <c r="G3353" t="s">
        <v>2169</v>
      </c>
      <c r="H3353" s="1">
        <f>IF(COUNTIF(G$2:G3353,G3353)=1,1,0)</f>
        <v>0</v>
      </c>
      <c r="I3353" s="1">
        <v>3</v>
      </c>
      <c r="J3353" s="1">
        <v>0.2</v>
      </c>
      <c r="K3353" s="1">
        <v>46.976400000000012</v>
      </c>
      <c r="L3353" s="12">
        <f>VLOOKUP(train[[#This Row],[Sub-Category]],Análisis_ABC_XYZ[[#Headers],[#Data]],4,FALSE)</f>
        <v>0.5176847302647779</v>
      </c>
    </row>
    <row r="3354" spans="1:12" x14ac:dyDescent="0.35">
      <c r="A3354" s="2">
        <v>42655</v>
      </c>
      <c r="B3354" s="1" t="s">
        <v>84</v>
      </c>
      <c r="C3354" s="1" t="s">
        <v>1051</v>
      </c>
      <c r="D3354" s="1" t="s">
        <v>26</v>
      </c>
      <c r="E3354" s="1" t="s">
        <v>27</v>
      </c>
      <c r="F3354" s="18">
        <v>263.95999999999998</v>
      </c>
      <c r="G3354" t="s">
        <v>3143</v>
      </c>
      <c r="H3354" s="1">
        <f>IF(COUNTIF(G$2:G3354,G3354)=1,1,0)</f>
        <v>1</v>
      </c>
      <c r="I3354" s="1">
        <v>4</v>
      </c>
      <c r="J3354" s="1">
        <v>0</v>
      </c>
      <c r="K3354" s="1">
        <v>71.269200000000012</v>
      </c>
      <c r="L3354" s="12">
        <f>VLOOKUP(train[[#This Row],[Sub-Category]],Análisis_ABC_XYZ[[#Headers],[#Data]],4,FALSE)</f>
        <v>0.41105220110552465</v>
      </c>
    </row>
    <row r="3355" spans="1:12" x14ac:dyDescent="0.35">
      <c r="A3355" s="2">
        <v>42655</v>
      </c>
      <c r="B3355" s="1" t="s">
        <v>89</v>
      </c>
      <c r="C3355" s="1" t="s">
        <v>1177</v>
      </c>
      <c r="D3355" s="1" t="s">
        <v>8</v>
      </c>
      <c r="E3355" s="1" t="s">
        <v>18</v>
      </c>
      <c r="F3355" s="18">
        <v>209.67</v>
      </c>
      <c r="G3355" t="s">
        <v>5692</v>
      </c>
      <c r="H3355" s="1">
        <f>IF(COUNTIF(G$2:G3355,G3355)=1,1,0)</f>
        <v>1</v>
      </c>
      <c r="I3355" s="1">
        <v>1</v>
      </c>
      <c r="J3355" s="1">
        <v>0.4</v>
      </c>
      <c r="K3355" s="1">
        <v>-13.978000000000009</v>
      </c>
      <c r="L3355" s="12">
        <f>VLOOKUP(train[[#This Row],[Sub-Category]],Análisis_ABC_XYZ[[#Headers],[#Data]],4,FALSE)</f>
        <v>0.55975208308209756</v>
      </c>
    </row>
    <row r="3356" spans="1:12" x14ac:dyDescent="0.35">
      <c r="A3356" s="2">
        <v>42655</v>
      </c>
      <c r="B3356" s="1" t="s">
        <v>37</v>
      </c>
      <c r="C3356" s="1" t="s">
        <v>1111</v>
      </c>
      <c r="D3356" s="1" t="s">
        <v>26</v>
      </c>
      <c r="E3356" s="1" t="s">
        <v>56</v>
      </c>
      <c r="F3356" s="18">
        <v>17.899999999999999</v>
      </c>
      <c r="G3356" t="s">
        <v>2146</v>
      </c>
      <c r="H3356" s="1">
        <f>IF(COUNTIF(G$2:G3356,G3356)=1,1,0)</f>
        <v>1</v>
      </c>
      <c r="I3356" s="1">
        <v>2</v>
      </c>
      <c r="J3356" s="1">
        <v>0</v>
      </c>
      <c r="K3356" s="1">
        <v>3.400999999999998</v>
      </c>
      <c r="L3356" s="12">
        <f>VLOOKUP(train[[#This Row],[Sub-Category]],Análisis_ABC_XYZ[[#Headers],[#Data]],4,FALSE)</f>
        <v>0.52062335344040378</v>
      </c>
    </row>
    <row r="3357" spans="1:12" x14ac:dyDescent="0.35">
      <c r="A3357" s="2">
        <v>42655</v>
      </c>
      <c r="B3357" s="1" t="s">
        <v>84</v>
      </c>
      <c r="C3357" s="1" t="s">
        <v>1480</v>
      </c>
      <c r="D3357" s="1" t="s">
        <v>26</v>
      </c>
      <c r="E3357" s="1" t="s">
        <v>27</v>
      </c>
      <c r="F3357" s="18">
        <v>135.72</v>
      </c>
      <c r="G3357" t="s">
        <v>3143</v>
      </c>
      <c r="H3357" s="1">
        <f>IF(COUNTIF(G$2:G3357,G3357)=1,1,0)</f>
        <v>0</v>
      </c>
      <c r="I3357" s="1">
        <v>3</v>
      </c>
      <c r="J3357" s="1">
        <v>0</v>
      </c>
      <c r="K3357" s="1">
        <v>35.287199999999999</v>
      </c>
      <c r="L3357" s="12">
        <f>VLOOKUP(train[[#This Row],[Sub-Category]],Análisis_ABC_XYZ[[#Headers],[#Data]],4,FALSE)</f>
        <v>0.41105220110552465</v>
      </c>
    </row>
    <row r="3358" spans="1:12" x14ac:dyDescent="0.35">
      <c r="A3358" s="2">
        <v>42655</v>
      </c>
      <c r="B3358" s="1" t="s">
        <v>37</v>
      </c>
      <c r="C3358" s="1" t="s">
        <v>417</v>
      </c>
      <c r="D3358" s="1" t="s">
        <v>14</v>
      </c>
      <c r="E3358" s="1" t="s">
        <v>20</v>
      </c>
      <c r="F3358" s="18">
        <v>81.96</v>
      </c>
      <c r="G3358" t="s">
        <v>2146</v>
      </c>
      <c r="H3358" s="1">
        <f>IF(COUNTIF(G$2:G3358,G3358)=1,1,0)</f>
        <v>0</v>
      </c>
      <c r="I3358" s="1">
        <v>2</v>
      </c>
      <c r="J3358" s="1">
        <v>0</v>
      </c>
      <c r="K3358" s="1">
        <v>0</v>
      </c>
      <c r="L3358" s="12">
        <f>VLOOKUP(train[[#This Row],[Sub-Category]],Análisis_ABC_XYZ[[#Headers],[#Data]],4,FALSE)</f>
        <v>0.44610841445725197</v>
      </c>
    </row>
    <row r="3359" spans="1:12" x14ac:dyDescent="0.35">
      <c r="A3359" s="2">
        <v>42655</v>
      </c>
      <c r="B3359" s="1" t="s">
        <v>89</v>
      </c>
      <c r="C3359" s="1" t="s">
        <v>234</v>
      </c>
      <c r="D3359" s="1" t="s">
        <v>26</v>
      </c>
      <c r="E3359" s="1" t="s">
        <v>27</v>
      </c>
      <c r="F3359" s="18">
        <v>71.760000000000005</v>
      </c>
      <c r="G3359" t="s">
        <v>2169</v>
      </c>
      <c r="H3359" s="1">
        <f>IF(COUNTIF(G$2:G3359,G3359)=1,1,0)</f>
        <v>0</v>
      </c>
      <c r="I3359" s="1">
        <v>6</v>
      </c>
      <c r="J3359" s="1">
        <v>0</v>
      </c>
      <c r="K3359" s="1">
        <v>20.092800000000004</v>
      </c>
      <c r="L3359" s="12">
        <f>VLOOKUP(train[[#This Row],[Sub-Category]],Análisis_ABC_XYZ[[#Headers],[#Data]],4,FALSE)</f>
        <v>0.41105220110552465</v>
      </c>
    </row>
    <row r="3360" spans="1:12" x14ac:dyDescent="0.35">
      <c r="A3360" s="2">
        <v>42655</v>
      </c>
      <c r="B3360" s="1" t="s">
        <v>89</v>
      </c>
      <c r="C3360" s="1" t="s">
        <v>235</v>
      </c>
      <c r="D3360" s="1" t="s">
        <v>14</v>
      </c>
      <c r="E3360" s="1" t="s">
        <v>36</v>
      </c>
      <c r="F3360" s="18">
        <v>51.84</v>
      </c>
      <c r="G3360" t="s">
        <v>2169</v>
      </c>
      <c r="H3360" s="1">
        <f>IF(COUNTIF(G$2:G3360,G3360)=1,1,0)</f>
        <v>0</v>
      </c>
      <c r="I3360" s="1">
        <v>8</v>
      </c>
      <c r="J3360" s="1">
        <v>0</v>
      </c>
      <c r="K3360" s="1">
        <v>24.883200000000002</v>
      </c>
      <c r="L3360" s="12">
        <f>VLOOKUP(train[[#This Row],[Sub-Category]],Análisis_ABC_XYZ[[#Headers],[#Data]],4,FALSE)</f>
        <v>0.43613829632717294</v>
      </c>
    </row>
    <row r="3361" spans="1:12" x14ac:dyDescent="0.35">
      <c r="A3361" s="2">
        <v>42655</v>
      </c>
      <c r="B3361" s="1" t="s">
        <v>89</v>
      </c>
      <c r="C3361" s="1" t="s">
        <v>236</v>
      </c>
      <c r="D3361" s="1" t="s">
        <v>14</v>
      </c>
      <c r="E3361" s="1" t="s">
        <v>24</v>
      </c>
      <c r="F3361" s="18">
        <v>19.899999999999999</v>
      </c>
      <c r="G3361" t="s">
        <v>2169</v>
      </c>
      <c r="H3361" s="1">
        <f>IF(COUNTIF(G$2:G3361,G3361)=1,1,0)</f>
        <v>0</v>
      </c>
      <c r="I3361" s="1">
        <v>5</v>
      </c>
      <c r="J3361" s="1">
        <v>0</v>
      </c>
      <c r="K3361" s="1">
        <v>6.5669999999999984</v>
      </c>
      <c r="L3361" s="12">
        <f>VLOOKUP(train[[#This Row],[Sub-Category]],Análisis_ABC_XYZ[[#Headers],[#Data]],4,FALSE)</f>
        <v>0.45632477063632687</v>
      </c>
    </row>
    <row r="3362" spans="1:12" x14ac:dyDescent="0.35">
      <c r="A3362" s="2">
        <v>42655</v>
      </c>
      <c r="B3362" s="1" t="s">
        <v>84</v>
      </c>
      <c r="C3362" s="1" t="s">
        <v>1446</v>
      </c>
      <c r="D3362" s="1" t="s">
        <v>14</v>
      </c>
      <c r="E3362" s="1" t="s">
        <v>29</v>
      </c>
      <c r="F3362" s="18">
        <v>12.56</v>
      </c>
      <c r="G3362" t="s">
        <v>3143</v>
      </c>
      <c r="H3362" s="1">
        <f>IF(COUNTIF(G$2:G3362,G3362)=1,1,0)</f>
        <v>0</v>
      </c>
      <c r="I3362" s="1">
        <v>2</v>
      </c>
      <c r="J3362" s="1">
        <v>0</v>
      </c>
      <c r="K3362" s="1">
        <v>5.6519999999999992</v>
      </c>
      <c r="L3362" s="12">
        <f>VLOOKUP(train[[#This Row],[Sub-Category]],Análisis_ABC_XYZ[[#Headers],[#Data]],4,FALSE)</f>
        <v>0.46881743173671325</v>
      </c>
    </row>
    <row r="3363" spans="1:12" x14ac:dyDescent="0.35">
      <c r="A3363" s="2">
        <v>42656</v>
      </c>
      <c r="B3363" s="1" t="s">
        <v>6</v>
      </c>
      <c r="C3363" s="1" t="s">
        <v>324</v>
      </c>
      <c r="D3363" s="1" t="s">
        <v>8</v>
      </c>
      <c r="E3363" s="1" t="s">
        <v>11</v>
      </c>
      <c r="F3363" s="18">
        <v>287.94</v>
      </c>
      <c r="G3363" t="s">
        <v>4916</v>
      </c>
      <c r="H3363" s="1">
        <f>IF(COUNTIF(G$2:G3363,G3363)=1,1,0)</f>
        <v>1</v>
      </c>
      <c r="I3363" s="1">
        <v>3</v>
      </c>
      <c r="J3363" s="1">
        <v>0</v>
      </c>
      <c r="K3363" s="1">
        <v>77.743800000000022</v>
      </c>
      <c r="L3363" s="12">
        <f>VLOOKUP(train[[#This Row],[Sub-Category]],Análisis_ABC_XYZ[[#Headers],[#Data]],4,FALSE)</f>
        <v>0.46529189879902266</v>
      </c>
    </row>
    <row r="3364" spans="1:12" x14ac:dyDescent="0.35">
      <c r="A3364" s="2">
        <v>42656</v>
      </c>
      <c r="B3364" s="1" t="s">
        <v>6</v>
      </c>
      <c r="C3364" s="1" t="s">
        <v>234</v>
      </c>
      <c r="D3364" s="1" t="s">
        <v>26</v>
      </c>
      <c r="E3364" s="1" t="s">
        <v>27</v>
      </c>
      <c r="F3364" s="18">
        <v>83.72</v>
      </c>
      <c r="G3364" t="s">
        <v>4916</v>
      </c>
      <c r="H3364" s="1">
        <f>IF(COUNTIF(G$2:G3364,G3364)=1,1,0)</f>
        <v>0</v>
      </c>
      <c r="I3364" s="1">
        <v>7</v>
      </c>
      <c r="J3364" s="1">
        <v>0</v>
      </c>
      <c r="K3364" s="1">
        <v>23.441600000000005</v>
      </c>
      <c r="L3364" s="12">
        <f>VLOOKUP(train[[#This Row],[Sub-Category]],Análisis_ABC_XYZ[[#Headers],[#Data]],4,FALSE)</f>
        <v>0.41105220110552465</v>
      </c>
    </row>
    <row r="3365" spans="1:12" x14ac:dyDescent="0.35">
      <c r="A3365" s="2">
        <v>42658</v>
      </c>
      <c r="B3365" s="1" t="s">
        <v>39</v>
      </c>
      <c r="C3365" s="1" t="s">
        <v>547</v>
      </c>
      <c r="D3365" s="1" t="s">
        <v>8</v>
      </c>
      <c r="E3365" s="1" t="s">
        <v>11</v>
      </c>
      <c r="F3365" s="18">
        <v>2453.4299999999998</v>
      </c>
      <c r="G3365" t="s">
        <v>5807</v>
      </c>
      <c r="H3365" s="1">
        <f>IF(COUNTIF(G$2:G3365,G3365)=1,1,0)</f>
        <v>1</v>
      </c>
      <c r="I3365" s="1">
        <v>5</v>
      </c>
      <c r="J3365" s="1">
        <v>0.3</v>
      </c>
      <c r="K3365" s="1">
        <v>-350.4899999999999</v>
      </c>
      <c r="L3365" s="12">
        <f>VLOOKUP(train[[#This Row],[Sub-Category]],Análisis_ABC_XYZ[[#Headers],[#Data]],4,FALSE)</f>
        <v>0.46529189879902266</v>
      </c>
    </row>
    <row r="3366" spans="1:12" x14ac:dyDescent="0.35">
      <c r="A3366" s="2">
        <v>42658</v>
      </c>
      <c r="B3366" s="1" t="s">
        <v>72</v>
      </c>
      <c r="C3366" s="1" t="s">
        <v>152</v>
      </c>
      <c r="D3366" s="1" t="s">
        <v>26</v>
      </c>
      <c r="E3366" s="1" t="s">
        <v>56</v>
      </c>
      <c r="F3366" s="18">
        <v>339.96000000000004</v>
      </c>
      <c r="G3366" t="s">
        <v>5927</v>
      </c>
      <c r="H3366" s="1">
        <f>IF(COUNTIF(G$2:G3366,G3366)=1,1,0)</f>
        <v>1</v>
      </c>
      <c r="I3366" s="1">
        <v>5</v>
      </c>
      <c r="J3366" s="1">
        <v>0.2</v>
      </c>
      <c r="K3366" s="1">
        <v>67.991999999999962</v>
      </c>
      <c r="L3366" s="12">
        <f>VLOOKUP(train[[#This Row],[Sub-Category]],Análisis_ABC_XYZ[[#Headers],[#Data]],4,FALSE)</f>
        <v>0.52062335344040378</v>
      </c>
    </row>
    <row r="3367" spans="1:12" x14ac:dyDescent="0.35">
      <c r="A3367" s="2">
        <v>42658</v>
      </c>
      <c r="B3367" s="1" t="s">
        <v>39</v>
      </c>
      <c r="C3367" s="1" t="s">
        <v>1056</v>
      </c>
      <c r="D3367" s="1" t="s">
        <v>26</v>
      </c>
      <c r="E3367" s="1" t="s">
        <v>56</v>
      </c>
      <c r="F3367" s="18">
        <v>263.88</v>
      </c>
      <c r="G3367" t="s">
        <v>5807</v>
      </c>
      <c r="H3367" s="1">
        <f>IF(COUNTIF(G$2:G3367,G3367)=1,1,0)</f>
        <v>0</v>
      </c>
      <c r="I3367" s="1">
        <v>3</v>
      </c>
      <c r="J3367" s="1">
        <v>0.2</v>
      </c>
      <c r="K3367" s="1">
        <v>42.880500000000012</v>
      </c>
      <c r="L3367" s="12">
        <f>VLOOKUP(train[[#This Row],[Sub-Category]],Análisis_ABC_XYZ[[#Headers],[#Data]],4,FALSE)</f>
        <v>0.52062335344040378</v>
      </c>
    </row>
    <row r="3368" spans="1:12" x14ac:dyDescent="0.35">
      <c r="A3368" s="2">
        <v>42658</v>
      </c>
      <c r="B3368" s="1" t="s">
        <v>39</v>
      </c>
      <c r="C3368" s="1" t="s">
        <v>926</v>
      </c>
      <c r="D3368" s="1" t="s">
        <v>8</v>
      </c>
      <c r="E3368" s="1" t="s">
        <v>22</v>
      </c>
      <c r="F3368" s="18">
        <v>131.376</v>
      </c>
      <c r="G3368" t="s">
        <v>4550</v>
      </c>
      <c r="H3368" s="1">
        <f>IF(COUNTIF(G$2:G3368,G3368)=1,1,0)</f>
        <v>1</v>
      </c>
      <c r="I3368" s="1">
        <v>6</v>
      </c>
      <c r="J3368" s="1">
        <v>0.6</v>
      </c>
      <c r="K3368" s="1">
        <v>-95.24760000000002</v>
      </c>
      <c r="L3368" s="12">
        <f>VLOOKUP(train[[#This Row],[Sub-Category]],Análisis_ABC_XYZ[[#Headers],[#Data]],4,FALSE)</f>
        <v>0.4595170286641902</v>
      </c>
    </row>
    <row r="3369" spans="1:12" x14ac:dyDescent="0.35">
      <c r="A3369" s="2">
        <v>42658</v>
      </c>
      <c r="B3369" s="1" t="s">
        <v>79</v>
      </c>
      <c r="C3369" s="1" t="s">
        <v>1758</v>
      </c>
      <c r="D3369" s="1" t="s">
        <v>8</v>
      </c>
      <c r="E3369" s="1" t="s">
        <v>22</v>
      </c>
      <c r="F3369" s="18">
        <v>17.14</v>
      </c>
      <c r="G3369" t="s">
        <v>3462</v>
      </c>
      <c r="H3369" s="1">
        <f>IF(COUNTIF(G$2:G3369,G3369)=1,1,0)</f>
        <v>1</v>
      </c>
      <c r="I3369" s="1">
        <v>2</v>
      </c>
      <c r="J3369" s="1">
        <v>0</v>
      </c>
      <c r="K3369" s="1">
        <v>6.1704000000000008</v>
      </c>
      <c r="L3369" s="12">
        <f>VLOOKUP(train[[#This Row],[Sub-Category]],Análisis_ABC_XYZ[[#Headers],[#Data]],4,FALSE)</f>
        <v>0.4595170286641902</v>
      </c>
    </row>
    <row r="3370" spans="1:12" x14ac:dyDescent="0.35">
      <c r="A3370" s="2">
        <v>42658</v>
      </c>
      <c r="B3370" s="1" t="s">
        <v>39</v>
      </c>
      <c r="C3370" s="1" t="s">
        <v>1150</v>
      </c>
      <c r="D3370" s="1" t="s">
        <v>14</v>
      </c>
      <c r="E3370" s="1" t="s">
        <v>36</v>
      </c>
      <c r="F3370" s="18">
        <v>5.3440000000000003</v>
      </c>
      <c r="G3370" t="s">
        <v>4550</v>
      </c>
      <c r="H3370" s="1">
        <f>IF(COUNTIF(G$2:G3370,G3370)=1,1,0)</f>
        <v>0</v>
      </c>
      <c r="I3370" s="1">
        <v>1</v>
      </c>
      <c r="J3370" s="1">
        <v>0.2</v>
      </c>
      <c r="K3370" s="1">
        <v>1.8703999999999998</v>
      </c>
      <c r="L3370" s="12">
        <f>VLOOKUP(train[[#This Row],[Sub-Category]],Análisis_ABC_XYZ[[#Headers],[#Data]],4,FALSE)</f>
        <v>0.43613829632717294</v>
      </c>
    </row>
    <row r="3371" spans="1:12" x14ac:dyDescent="0.35">
      <c r="A3371" s="2">
        <v>42658</v>
      </c>
      <c r="B3371" s="1" t="s">
        <v>39</v>
      </c>
      <c r="C3371" s="1" t="s">
        <v>469</v>
      </c>
      <c r="D3371" s="1" t="s">
        <v>14</v>
      </c>
      <c r="E3371" s="1" t="s">
        <v>61</v>
      </c>
      <c r="F3371" s="18">
        <v>4.4640000000000004</v>
      </c>
      <c r="G3371" t="s">
        <v>2426</v>
      </c>
      <c r="H3371" s="1">
        <f>IF(COUNTIF(G$2:G3371,G3371)=1,1,0)</f>
        <v>1</v>
      </c>
      <c r="I3371" s="1">
        <v>1</v>
      </c>
      <c r="J3371" s="1">
        <v>0.2</v>
      </c>
      <c r="K3371" s="1">
        <v>1.6739999999999999</v>
      </c>
      <c r="L3371" s="12">
        <f>VLOOKUP(train[[#This Row],[Sub-Category]],Análisis_ABC_XYZ[[#Headers],[#Data]],4,FALSE)</f>
        <v>0.44424167803735209</v>
      </c>
    </row>
    <row r="3372" spans="1:12" x14ac:dyDescent="0.35">
      <c r="A3372" s="2">
        <v>42658</v>
      </c>
      <c r="B3372" s="1" t="s">
        <v>39</v>
      </c>
      <c r="C3372" s="1" t="s">
        <v>989</v>
      </c>
      <c r="D3372" s="1" t="s">
        <v>14</v>
      </c>
      <c r="E3372" s="1" t="s">
        <v>29</v>
      </c>
      <c r="F3372" s="18">
        <v>3.9599999999999991</v>
      </c>
      <c r="G3372" t="s">
        <v>2426</v>
      </c>
      <c r="H3372" s="1">
        <f>IF(COUNTIF(G$2:G3372,G3372)=1,1,0)</f>
        <v>0</v>
      </c>
      <c r="I3372" s="1">
        <v>10</v>
      </c>
      <c r="J3372" s="1">
        <v>0.8</v>
      </c>
      <c r="K3372" s="1">
        <v>-6.93</v>
      </c>
      <c r="L3372" s="12">
        <f>VLOOKUP(train[[#This Row],[Sub-Category]],Análisis_ABC_XYZ[[#Headers],[#Data]],4,FALSE)</f>
        <v>0.46881743173671325</v>
      </c>
    </row>
    <row r="3373" spans="1:12" x14ac:dyDescent="0.35">
      <c r="A3373" s="2">
        <v>42659</v>
      </c>
      <c r="B3373" s="1" t="s">
        <v>89</v>
      </c>
      <c r="C3373" s="1" t="s">
        <v>970</v>
      </c>
      <c r="D3373" s="1" t="s">
        <v>26</v>
      </c>
      <c r="E3373" s="1" t="s">
        <v>27</v>
      </c>
      <c r="F3373" s="18">
        <v>824.97</v>
      </c>
      <c r="G3373" t="s">
        <v>6301</v>
      </c>
      <c r="H3373" s="1">
        <f>IF(COUNTIF(G$2:G3373,G3373)=1,1,0)</f>
        <v>1</v>
      </c>
      <c r="I3373" s="1">
        <v>3</v>
      </c>
      <c r="J3373" s="1">
        <v>0</v>
      </c>
      <c r="K3373" s="1">
        <v>214.4922</v>
      </c>
      <c r="L3373" s="12">
        <f>VLOOKUP(train[[#This Row],[Sub-Category]],Análisis_ABC_XYZ[[#Headers],[#Data]],4,FALSE)</f>
        <v>0.41105220110552465</v>
      </c>
    </row>
    <row r="3374" spans="1:12" x14ac:dyDescent="0.35">
      <c r="A3374" s="2">
        <v>42660</v>
      </c>
      <c r="B3374" s="1" t="s">
        <v>12</v>
      </c>
      <c r="C3374" s="1" t="s">
        <v>74</v>
      </c>
      <c r="D3374" s="1" t="s">
        <v>14</v>
      </c>
      <c r="E3374" s="1" t="s">
        <v>20</v>
      </c>
      <c r="F3374" s="18">
        <v>77.88</v>
      </c>
      <c r="G3374" t="s">
        <v>4856</v>
      </c>
      <c r="H3374" s="1">
        <f>IF(COUNTIF(G$2:G3374,G3374)=1,1,0)</f>
        <v>1</v>
      </c>
      <c r="I3374" s="1">
        <v>2</v>
      </c>
      <c r="J3374" s="1">
        <v>0</v>
      </c>
      <c r="K3374" s="1">
        <v>3.8939999999999912</v>
      </c>
      <c r="L3374" s="12">
        <f>VLOOKUP(train[[#This Row],[Sub-Category]],Análisis_ABC_XYZ[[#Headers],[#Data]],4,FALSE)</f>
        <v>0.44610841445725197</v>
      </c>
    </row>
    <row r="3375" spans="1:12" x14ac:dyDescent="0.35">
      <c r="A3375" s="2">
        <v>42661</v>
      </c>
      <c r="B3375" s="1" t="s">
        <v>37</v>
      </c>
      <c r="C3375" s="1" t="s">
        <v>1881</v>
      </c>
      <c r="D3375" s="1" t="s">
        <v>26</v>
      </c>
      <c r="E3375" s="1" t="s">
        <v>27</v>
      </c>
      <c r="F3375" s="18">
        <v>249.58400000000003</v>
      </c>
      <c r="G3375" t="s">
        <v>2963</v>
      </c>
      <c r="H3375" s="1">
        <f>IF(COUNTIF(G$2:G3375,G3375)=1,1,0)</f>
        <v>1</v>
      </c>
      <c r="I3375" s="1">
        <v>2</v>
      </c>
      <c r="J3375" s="1">
        <v>0.2</v>
      </c>
      <c r="K3375" s="1">
        <v>15.598999999999997</v>
      </c>
      <c r="L3375" s="12">
        <f>VLOOKUP(train[[#This Row],[Sub-Category]],Análisis_ABC_XYZ[[#Headers],[#Data]],4,FALSE)</f>
        <v>0.41105220110552465</v>
      </c>
    </row>
    <row r="3376" spans="1:12" x14ac:dyDescent="0.35">
      <c r="A3376" s="2">
        <v>42661</v>
      </c>
      <c r="B3376" s="1" t="s">
        <v>39</v>
      </c>
      <c r="C3376" s="1" t="s">
        <v>1647</v>
      </c>
      <c r="D3376" s="1" t="s">
        <v>26</v>
      </c>
      <c r="E3376" s="1" t="s">
        <v>56</v>
      </c>
      <c r="F3376" s="18">
        <v>27.695999999999998</v>
      </c>
      <c r="G3376" t="s">
        <v>5841</v>
      </c>
      <c r="H3376" s="1">
        <f>IF(COUNTIF(G$2:G3376,G3376)=1,1,0)</f>
        <v>1</v>
      </c>
      <c r="I3376" s="1">
        <v>3</v>
      </c>
      <c r="J3376" s="1">
        <v>0.2</v>
      </c>
      <c r="K3376" s="1">
        <v>3.4619999999999997</v>
      </c>
      <c r="L3376" s="12">
        <f>VLOOKUP(train[[#This Row],[Sub-Category]],Análisis_ABC_XYZ[[#Headers],[#Data]],4,FALSE)</f>
        <v>0.52062335344040378</v>
      </c>
    </row>
    <row r="3377" spans="1:12" x14ac:dyDescent="0.35">
      <c r="A3377" s="2">
        <v>42661</v>
      </c>
      <c r="B3377" s="1" t="s">
        <v>39</v>
      </c>
      <c r="C3377" s="1" t="s">
        <v>1377</v>
      </c>
      <c r="D3377" s="1" t="s">
        <v>14</v>
      </c>
      <c r="E3377" s="1" t="s">
        <v>31</v>
      </c>
      <c r="F3377" s="18">
        <v>73.163999999999987</v>
      </c>
      <c r="G3377" t="s">
        <v>5841</v>
      </c>
      <c r="H3377" s="1">
        <f>IF(COUNTIF(G$2:G3377,G3377)=1,1,0)</f>
        <v>0</v>
      </c>
      <c r="I3377" s="1">
        <v>6</v>
      </c>
      <c r="J3377" s="1">
        <v>0.8</v>
      </c>
      <c r="K3377" s="1">
        <v>-186.56820000000005</v>
      </c>
      <c r="L3377" s="12">
        <f>VLOOKUP(train[[#This Row],[Sub-Category]],Análisis_ABC_XYZ[[#Headers],[#Data]],4,FALSE)</f>
        <v>0.49507917887403441</v>
      </c>
    </row>
    <row r="3378" spans="1:12" x14ac:dyDescent="0.35">
      <c r="A3378" s="2">
        <v>42661</v>
      </c>
      <c r="B3378" s="1" t="s">
        <v>37</v>
      </c>
      <c r="C3378" s="1" t="s">
        <v>1402</v>
      </c>
      <c r="D3378" s="1" t="s">
        <v>14</v>
      </c>
      <c r="E3378" s="1" t="s">
        <v>36</v>
      </c>
      <c r="F3378" s="18">
        <v>17.940000000000001</v>
      </c>
      <c r="G3378" t="s">
        <v>2963</v>
      </c>
      <c r="H3378" s="1">
        <f>IF(COUNTIF(G$2:G3378,G3378)=1,1,0)</f>
        <v>0</v>
      </c>
      <c r="I3378" s="1">
        <v>3</v>
      </c>
      <c r="J3378" s="1">
        <v>0</v>
      </c>
      <c r="K3378" s="1">
        <v>8.7906000000000013</v>
      </c>
      <c r="L3378" s="12">
        <f>VLOOKUP(train[[#This Row],[Sub-Category]],Análisis_ABC_XYZ[[#Headers],[#Data]],4,FALSE)</f>
        <v>0.43613829632717294</v>
      </c>
    </row>
    <row r="3379" spans="1:12" x14ac:dyDescent="0.35">
      <c r="A3379" s="2">
        <v>42661</v>
      </c>
      <c r="B3379" s="1" t="s">
        <v>37</v>
      </c>
      <c r="C3379" s="1" t="s">
        <v>280</v>
      </c>
      <c r="D3379" s="1" t="s">
        <v>8</v>
      </c>
      <c r="E3379" s="1" t="s">
        <v>22</v>
      </c>
      <c r="F3379" s="18">
        <v>10.11</v>
      </c>
      <c r="G3379" t="s">
        <v>2963</v>
      </c>
      <c r="H3379" s="1">
        <f>IF(COUNTIF(G$2:G3379,G3379)=1,1,0)</f>
        <v>0</v>
      </c>
      <c r="I3379" s="1">
        <v>3</v>
      </c>
      <c r="J3379" s="1">
        <v>0</v>
      </c>
      <c r="K3379" s="1">
        <v>3.2351999999999994</v>
      </c>
      <c r="L3379" s="12">
        <f>VLOOKUP(train[[#This Row],[Sub-Category]],Análisis_ABC_XYZ[[#Headers],[#Data]],4,FALSE)</f>
        <v>0.4595170286641902</v>
      </c>
    </row>
    <row r="3380" spans="1:12" x14ac:dyDescent="0.35">
      <c r="A3380" s="2">
        <v>42662</v>
      </c>
      <c r="B3380" s="1" t="s">
        <v>12</v>
      </c>
      <c r="C3380" s="1" t="s">
        <v>1812</v>
      </c>
      <c r="D3380" s="1" t="s">
        <v>14</v>
      </c>
      <c r="E3380" s="1" t="s">
        <v>31</v>
      </c>
      <c r="F3380" s="18">
        <v>1640.6999999999998</v>
      </c>
      <c r="G3380" t="s">
        <v>2249</v>
      </c>
      <c r="H3380" s="1">
        <f>IF(COUNTIF(G$2:G3380,G3380)=1,1,0)</f>
        <v>1</v>
      </c>
      <c r="I3380" s="1">
        <v>5</v>
      </c>
      <c r="J3380" s="1">
        <v>0</v>
      </c>
      <c r="K3380" s="1">
        <v>459.39599999999996</v>
      </c>
      <c r="L3380" s="12">
        <f>VLOOKUP(train[[#This Row],[Sub-Category]],Análisis_ABC_XYZ[[#Headers],[#Data]],4,FALSE)</f>
        <v>0.49507917887403441</v>
      </c>
    </row>
    <row r="3381" spans="1:12" x14ac:dyDescent="0.35">
      <c r="A3381" s="2">
        <v>42662</v>
      </c>
      <c r="B3381" s="1" t="s">
        <v>12</v>
      </c>
      <c r="C3381" s="1" t="s">
        <v>349</v>
      </c>
      <c r="D3381" s="1" t="s">
        <v>26</v>
      </c>
      <c r="E3381" s="1" t="s">
        <v>56</v>
      </c>
      <c r="F3381" s="18">
        <v>270</v>
      </c>
      <c r="G3381" t="s">
        <v>2249</v>
      </c>
      <c r="H3381" s="1">
        <f>IF(COUNTIF(G$2:G3381,G3381)=1,1,0)</f>
        <v>0</v>
      </c>
      <c r="I3381" s="1">
        <v>3</v>
      </c>
      <c r="J3381" s="1">
        <v>0</v>
      </c>
      <c r="K3381" s="1">
        <v>97.199999999999989</v>
      </c>
      <c r="L3381" s="12">
        <f>VLOOKUP(train[[#This Row],[Sub-Category]],Análisis_ABC_XYZ[[#Headers],[#Data]],4,FALSE)</f>
        <v>0.52062335344040378</v>
      </c>
    </row>
    <row r="3382" spans="1:12" x14ac:dyDescent="0.35">
      <c r="A3382" s="2">
        <v>42662</v>
      </c>
      <c r="B3382" s="1" t="s">
        <v>79</v>
      </c>
      <c r="C3382" s="1" t="s">
        <v>1060</v>
      </c>
      <c r="D3382" s="1" t="s">
        <v>26</v>
      </c>
      <c r="E3382" s="1" t="s">
        <v>27</v>
      </c>
      <c r="F3382" s="18">
        <v>149.94999999999999</v>
      </c>
      <c r="G3382" t="s">
        <v>4258</v>
      </c>
      <c r="H3382" s="1">
        <f>IF(COUNTIF(G$2:G3382,G3382)=1,1,0)</f>
        <v>1</v>
      </c>
      <c r="I3382" s="1">
        <v>5</v>
      </c>
      <c r="J3382" s="1">
        <v>0</v>
      </c>
      <c r="K3382" s="1">
        <v>44.984999999999985</v>
      </c>
      <c r="L3382" s="12">
        <f>VLOOKUP(train[[#This Row],[Sub-Category]],Análisis_ABC_XYZ[[#Headers],[#Data]],4,FALSE)</f>
        <v>0.41105220110552465</v>
      </c>
    </row>
    <row r="3383" spans="1:12" x14ac:dyDescent="0.35">
      <c r="A3383" s="2">
        <v>42662</v>
      </c>
      <c r="B3383" s="1" t="s">
        <v>79</v>
      </c>
      <c r="C3383" s="1" t="s">
        <v>1274</v>
      </c>
      <c r="D3383" s="1" t="s">
        <v>14</v>
      </c>
      <c r="E3383" s="1" t="s">
        <v>29</v>
      </c>
      <c r="F3383" s="18">
        <v>38.28</v>
      </c>
      <c r="G3383" t="s">
        <v>4258</v>
      </c>
      <c r="H3383" s="1">
        <f>IF(COUNTIF(G$2:G3383,G3383)=1,1,0)</f>
        <v>0</v>
      </c>
      <c r="I3383" s="1">
        <v>6</v>
      </c>
      <c r="J3383" s="1">
        <v>0</v>
      </c>
      <c r="K3383" s="1">
        <v>17.608799999999999</v>
      </c>
      <c r="L3383" s="12">
        <f>VLOOKUP(train[[#This Row],[Sub-Category]],Análisis_ABC_XYZ[[#Headers],[#Data]],4,FALSE)</f>
        <v>0.46881743173671325</v>
      </c>
    </row>
    <row r="3384" spans="1:12" x14ac:dyDescent="0.35">
      <c r="A3384" s="2">
        <v>42662</v>
      </c>
      <c r="B3384" s="1" t="s">
        <v>757</v>
      </c>
      <c r="C3384" s="1" t="s">
        <v>758</v>
      </c>
      <c r="D3384" s="1" t="s">
        <v>14</v>
      </c>
      <c r="E3384" s="1" t="s">
        <v>36</v>
      </c>
      <c r="F3384" s="18">
        <v>34.44</v>
      </c>
      <c r="G3384" t="s">
        <v>4154</v>
      </c>
      <c r="H3384" s="1">
        <f>IF(COUNTIF(G$2:G3384,G3384)=1,1,0)</f>
        <v>1</v>
      </c>
      <c r="I3384" s="1">
        <v>3</v>
      </c>
      <c r="J3384" s="1">
        <v>0</v>
      </c>
      <c r="K3384" s="1">
        <v>17.22</v>
      </c>
      <c r="L3384" s="12">
        <f>VLOOKUP(train[[#This Row],[Sub-Category]],Análisis_ABC_XYZ[[#Headers],[#Data]],4,FALSE)</f>
        <v>0.43613829632717294</v>
      </c>
    </row>
    <row r="3385" spans="1:12" x14ac:dyDescent="0.35">
      <c r="A3385" s="2">
        <v>42662</v>
      </c>
      <c r="B3385" s="1" t="s">
        <v>39</v>
      </c>
      <c r="C3385" s="1" t="s">
        <v>544</v>
      </c>
      <c r="D3385" s="1" t="s">
        <v>14</v>
      </c>
      <c r="E3385" s="1" t="s">
        <v>29</v>
      </c>
      <c r="F3385" s="18">
        <v>1.7199999999999995</v>
      </c>
      <c r="G3385" s="1" t="s">
        <v>2140</v>
      </c>
      <c r="H3385" s="1">
        <f>IF(COUNTIF(G$2:G3385,G3385)=1,1,0)</f>
        <v>1</v>
      </c>
      <c r="I3385" s="1">
        <v>1</v>
      </c>
      <c r="J3385" s="1">
        <v>0.8</v>
      </c>
      <c r="K3385" s="1">
        <v>-2.8380000000000001</v>
      </c>
      <c r="L3385" s="12">
        <f>VLOOKUP(train[[#This Row],[Sub-Category]],Análisis_ABC_XYZ[[#Headers],[#Data]],4,FALSE)</f>
        <v>0.46881743173671325</v>
      </c>
    </row>
    <row r="3386" spans="1:12" x14ac:dyDescent="0.35">
      <c r="A3386" s="2">
        <v>42663</v>
      </c>
      <c r="B3386" s="1" t="s">
        <v>12</v>
      </c>
      <c r="C3386" s="1" t="s">
        <v>1819</v>
      </c>
      <c r="D3386" s="1" t="s">
        <v>8</v>
      </c>
      <c r="E3386" s="1" t="s">
        <v>18</v>
      </c>
      <c r="F3386" s="18">
        <v>364.77600000000007</v>
      </c>
      <c r="G3386" t="s">
        <v>4823</v>
      </c>
      <c r="H3386" s="1">
        <f>IF(COUNTIF(G$2:G3386,G3386)=1,1,0)</f>
        <v>1</v>
      </c>
      <c r="I3386" s="1">
        <v>3</v>
      </c>
      <c r="J3386" s="1">
        <v>0.2</v>
      </c>
      <c r="K3386" s="1">
        <v>27.358200000000011</v>
      </c>
      <c r="L3386" s="12">
        <f>VLOOKUP(train[[#This Row],[Sub-Category]],Análisis_ABC_XYZ[[#Headers],[#Data]],4,FALSE)</f>
        <v>0.55975208308209756</v>
      </c>
    </row>
    <row r="3387" spans="1:12" x14ac:dyDescent="0.35">
      <c r="A3387" s="2">
        <v>42663</v>
      </c>
      <c r="B3387" s="1" t="s">
        <v>12</v>
      </c>
      <c r="C3387" s="1" t="s">
        <v>490</v>
      </c>
      <c r="D3387" s="1" t="s">
        <v>26</v>
      </c>
      <c r="E3387" s="1" t="s">
        <v>56</v>
      </c>
      <c r="F3387" s="18">
        <v>239.96999999999997</v>
      </c>
      <c r="G3387" t="s">
        <v>3409</v>
      </c>
      <c r="H3387" s="1">
        <f>IF(COUNTIF(G$2:G3387,G3387)=1,1,0)</f>
        <v>1</v>
      </c>
      <c r="I3387" s="1">
        <v>3</v>
      </c>
      <c r="J3387" s="1">
        <v>0</v>
      </c>
      <c r="K3387" s="1">
        <v>86.389199999999988</v>
      </c>
      <c r="L3387" s="12">
        <f>VLOOKUP(train[[#This Row],[Sub-Category]],Análisis_ABC_XYZ[[#Headers],[#Data]],4,FALSE)</f>
        <v>0.52062335344040378</v>
      </c>
    </row>
    <row r="3388" spans="1:12" x14ac:dyDescent="0.35">
      <c r="A3388" s="2">
        <v>42663</v>
      </c>
      <c r="B3388" s="1" t="s">
        <v>12</v>
      </c>
      <c r="C3388" s="1" t="s">
        <v>1753</v>
      </c>
      <c r="D3388" s="1" t="s">
        <v>8</v>
      </c>
      <c r="E3388" s="1" t="s">
        <v>22</v>
      </c>
      <c r="F3388" s="18">
        <v>74.759999999999991</v>
      </c>
      <c r="G3388" t="s">
        <v>4823</v>
      </c>
      <c r="H3388" s="1">
        <f>IF(COUNTIF(G$2:G3388,G3388)=1,1,0)</f>
        <v>0</v>
      </c>
      <c r="I3388" s="1">
        <v>7</v>
      </c>
      <c r="J3388" s="1">
        <v>0</v>
      </c>
      <c r="K3388" s="1">
        <v>23.923199999999994</v>
      </c>
      <c r="L3388" s="12">
        <f>VLOOKUP(train[[#This Row],[Sub-Category]],Análisis_ABC_XYZ[[#Headers],[#Data]],4,FALSE)</f>
        <v>0.4595170286641902</v>
      </c>
    </row>
    <row r="3389" spans="1:12" x14ac:dyDescent="0.35">
      <c r="A3389" s="2">
        <v>42663</v>
      </c>
      <c r="B3389" s="1" t="s">
        <v>89</v>
      </c>
      <c r="C3389" s="1" t="s">
        <v>65</v>
      </c>
      <c r="D3389" s="1" t="s">
        <v>14</v>
      </c>
      <c r="E3389" s="1" t="s">
        <v>36</v>
      </c>
      <c r="F3389" s="18">
        <v>24.56</v>
      </c>
      <c r="G3389" t="s">
        <v>3813</v>
      </c>
      <c r="H3389" s="1">
        <f>IF(COUNTIF(G$2:G3389,G3389)=1,1,0)</f>
        <v>1</v>
      </c>
      <c r="I3389" s="1">
        <v>2</v>
      </c>
      <c r="J3389" s="1">
        <v>0</v>
      </c>
      <c r="K3389" s="1">
        <v>11.543199999999999</v>
      </c>
      <c r="L3389" s="12">
        <f>VLOOKUP(train[[#This Row],[Sub-Category]],Análisis_ABC_XYZ[[#Headers],[#Data]],4,FALSE)</f>
        <v>0.43613829632717294</v>
      </c>
    </row>
    <row r="3390" spans="1:12" x14ac:dyDescent="0.35">
      <c r="A3390" s="2">
        <v>42663</v>
      </c>
      <c r="B3390" s="1" t="s">
        <v>12</v>
      </c>
      <c r="C3390" s="1" t="s">
        <v>1637</v>
      </c>
      <c r="D3390" s="1" t="s">
        <v>8</v>
      </c>
      <c r="E3390" s="1" t="s">
        <v>22</v>
      </c>
      <c r="F3390" s="18">
        <v>16.02</v>
      </c>
      <c r="G3390" t="s">
        <v>3409</v>
      </c>
      <c r="H3390" s="1">
        <f>IF(COUNTIF(G$2:G3390,G3390)=1,1,0)</f>
        <v>0</v>
      </c>
      <c r="I3390" s="1">
        <v>6</v>
      </c>
      <c r="J3390" s="1">
        <v>0</v>
      </c>
      <c r="K3390" s="1">
        <v>6.0876000000000001</v>
      </c>
      <c r="L3390" s="12">
        <f>VLOOKUP(train[[#This Row],[Sub-Category]],Análisis_ABC_XYZ[[#Headers],[#Data]],4,FALSE)</f>
        <v>0.4595170286641902</v>
      </c>
    </row>
    <row r="3391" spans="1:12" x14ac:dyDescent="0.35">
      <c r="A3391" s="2">
        <v>42665</v>
      </c>
      <c r="B3391" s="1" t="s">
        <v>16</v>
      </c>
      <c r="C3391" s="1" t="s">
        <v>309</v>
      </c>
      <c r="D3391" s="1" t="s">
        <v>14</v>
      </c>
      <c r="E3391" s="1" t="s">
        <v>20</v>
      </c>
      <c r="F3391" s="18">
        <v>9.952</v>
      </c>
      <c r="G3391" t="s">
        <v>5081</v>
      </c>
      <c r="H3391" s="1">
        <f>IF(COUNTIF(G$2:G3391,G3391)=1,1,0)</f>
        <v>1</v>
      </c>
      <c r="I3391" s="1">
        <v>1</v>
      </c>
      <c r="J3391" s="1">
        <v>0.2</v>
      </c>
      <c r="K3391" s="1">
        <v>0.99520000000000008</v>
      </c>
      <c r="L3391" s="12">
        <f>VLOOKUP(train[[#This Row],[Sub-Category]],Análisis_ABC_XYZ[[#Headers],[#Data]],4,FALSE)</f>
        <v>0.44610841445725197</v>
      </c>
    </row>
    <row r="3392" spans="1:12" x14ac:dyDescent="0.35">
      <c r="A3392" s="2">
        <v>42665</v>
      </c>
      <c r="B3392" s="1" t="s">
        <v>72</v>
      </c>
      <c r="C3392" s="1" t="s">
        <v>689</v>
      </c>
      <c r="D3392" s="1" t="s">
        <v>14</v>
      </c>
      <c r="E3392" s="1" t="s">
        <v>29</v>
      </c>
      <c r="F3392" s="18">
        <v>5.1759999999999984</v>
      </c>
      <c r="G3392" t="s">
        <v>4514</v>
      </c>
      <c r="H3392" s="1">
        <f>IF(COUNTIF(G$2:G3392,G3392)=1,1,0)</f>
        <v>1</v>
      </c>
      <c r="I3392" s="1">
        <v>4</v>
      </c>
      <c r="J3392" s="1">
        <v>0.8</v>
      </c>
      <c r="K3392" s="1">
        <v>-7.7640000000000011</v>
      </c>
      <c r="L3392" s="12">
        <f>VLOOKUP(train[[#This Row],[Sub-Category]],Análisis_ABC_XYZ[[#Headers],[#Data]],4,FALSE)</f>
        <v>0.46881743173671325</v>
      </c>
    </row>
    <row r="3393" spans="1:12" x14ac:dyDescent="0.35">
      <c r="A3393" s="2">
        <v>42666</v>
      </c>
      <c r="B3393" s="1" t="s">
        <v>12</v>
      </c>
      <c r="C3393" s="1" t="s">
        <v>1198</v>
      </c>
      <c r="D3393" s="1" t="s">
        <v>8</v>
      </c>
      <c r="E3393" s="1" t="s">
        <v>11</v>
      </c>
      <c r="F3393" s="18">
        <v>842.35200000000009</v>
      </c>
      <c r="G3393" t="s">
        <v>2082</v>
      </c>
      <c r="H3393" s="1">
        <f>IF(COUNTIF(G$2:G3393,G3393)=1,1,0)</f>
        <v>1</v>
      </c>
      <c r="I3393" s="1">
        <v>3</v>
      </c>
      <c r="J3393" s="1">
        <v>0.2</v>
      </c>
      <c r="K3393" s="1">
        <v>42.117600000000039</v>
      </c>
      <c r="L3393" s="12">
        <f>VLOOKUP(train[[#This Row],[Sub-Category]],Análisis_ABC_XYZ[[#Headers],[#Data]],4,FALSE)</f>
        <v>0.46529189879902266</v>
      </c>
    </row>
    <row r="3394" spans="1:12" x14ac:dyDescent="0.35">
      <c r="A3394" s="2">
        <v>42666</v>
      </c>
      <c r="B3394" s="1" t="s">
        <v>39</v>
      </c>
      <c r="C3394" s="1" t="s">
        <v>1760</v>
      </c>
      <c r="D3394" s="1" t="s">
        <v>26</v>
      </c>
      <c r="E3394" s="1" t="s">
        <v>363</v>
      </c>
      <c r="F3394" s="18">
        <v>479.97600000000006</v>
      </c>
      <c r="G3394" t="s">
        <v>2636</v>
      </c>
      <c r="H3394" s="1">
        <f>IF(COUNTIF(G$2:G3394,G3394)=1,1,0)</f>
        <v>1</v>
      </c>
      <c r="I3394" s="1">
        <v>3</v>
      </c>
      <c r="J3394" s="1">
        <v>0.2</v>
      </c>
      <c r="K3394" s="1">
        <v>161.99189999999999</v>
      </c>
      <c r="L3394" s="12">
        <f>VLOOKUP(train[[#This Row],[Sub-Category]],Análisis_ABC_XYZ[[#Headers],[#Data]],4,FALSE)</f>
        <v>0.62810530827000832</v>
      </c>
    </row>
    <row r="3395" spans="1:12" x14ac:dyDescent="0.35">
      <c r="A3395" s="2">
        <v>42666</v>
      </c>
      <c r="B3395" s="1" t="s">
        <v>12</v>
      </c>
      <c r="C3395" s="1" t="s">
        <v>1568</v>
      </c>
      <c r="D3395" s="1" t="s">
        <v>8</v>
      </c>
      <c r="E3395" s="1" t="s">
        <v>11</v>
      </c>
      <c r="F3395" s="18">
        <v>240.78400000000002</v>
      </c>
      <c r="G3395" t="s">
        <v>2082</v>
      </c>
      <c r="H3395" s="1">
        <f>IF(COUNTIF(G$2:G3395,G3395)=1,1,0)</f>
        <v>0</v>
      </c>
      <c r="I3395" s="1">
        <v>1</v>
      </c>
      <c r="J3395" s="1">
        <v>0.2</v>
      </c>
      <c r="K3395" s="1">
        <v>27.088199999999965</v>
      </c>
      <c r="L3395" s="12">
        <f>VLOOKUP(train[[#This Row],[Sub-Category]],Análisis_ABC_XYZ[[#Headers],[#Data]],4,FALSE)</f>
        <v>0.46529189879902266</v>
      </c>
    </row>
    <row r="3396" spans="1:12" x14ac:dyDescent="0.35">
      <c r="A3396" s="2">
        <v>42666</v>
      </c>
      <c r="B3396" s="1" t="s">
        <v>12</v>
      </c>
      <c r="C3396" s="1" t="s">
        <v>944</v>
      </c>
      <c r="D3396" s="1" t="s">
        <v>8</v>
      </c>
      <c r="E3396" s="1" t="s">
        <v>11</v>
      </c>
      <c r="F3396" s="18">
        <v>191.96800000000002</v>
      </c>
      <c r="G3396" t="s">
        <v>2082</v>
      </c>
      <c r="H3396" s="1">
        <f>IF(COUNTIF(G$2:G3396,G3396)=1,1,0)</f>
        <v>0</v>
      </c>
      <c r="I3396" s="1">
        <v>7</v>
      </c>
      <c r="J3396" s="1">
        <v>0.2</v>
      </c>
      <c r="K3396" s="1">
        <v>16.797200000000004</v>
      </c>
      <c r="L3396" s="12">
        <f>VLOOKUP(train[[#This Row],[Sub-Category]],Análisis_ABC_XYZ[[#Headers],[#Data]],4,FALSE)</f>
        <v>0.46529189879902266</v>
      </c>
    </row>
    <row r="3397" spans="1:12" x14ac:dyDescent="0.35">
      <c r="A3397" s="2">
        <v>42666</v>
      </c>
      <c r="B3397" s="1" t="s">
        <v>12</v>
      </c>
      <c r="C3397" s="1" t="s">
        <v>742</v>
      </c>
      <c r="D3397" s="1" t="s">
        <v>26</v>
      </c>
      <c r="E3397" s="1" t="s">
        <v>56</v>
      </c>
      <c r="F3397" s="18">
        <v>148.32</v>
      </c>
      <c r="G3397" t="s">
        <v>2082</v>
      </c>
      <c r="H3397" s="1">
        <f>IF(COUNTIF(G$2:G3397,G3397)=1,1,0)</f>
        <v>0</v>
      </c>
      <c r="I3397" s="1">
        <v>9</v>
      </c>
      <c r="J3397" s="1">
        <v>0</v>
      </c>
      <c r="K3397" s="1">
        <v>63.777600000000007</v>
      </c>
      <c r="L3397" s="12">
        <f>VLOOKUP(train[[#This Row],[Sub-Category]],Análisis_ABC_XYZ[[#Headers],[#Data]],4,FALSE)</f>
        <v>0.52062335344040378</v>
      </c>
    </row>
    <row r="3398" spans="1:12" x14ac:dyDescent="0.35">
      <c r="A3398" s="2">
        <v>42666</v>
      </c>
      <c r="B3398" s="1" t="s">
        <v>39</v>
      </c>
      <c r="C3398" s="1" t="s">
        <v>603</v>
      </c>
      <c r="D3398" s="1" t="s">
        <v>26</v>
      </c>
      <c r="E3398" s="1" t="s">
        <v>27</v>
      </c>
      <c r="F3398" s="18">
        <v>150.38399999999999</v>
      </c>
      <c r="G3398" t="s">
        <v>5963</v>
      </c>
      <c r="H3398" s="1">
        <f>IF(COUNTIF(G$2:G3398,G3398)=1,1,0)</f>
        <v>1</v>
      </c>
      <c r="I3398" s="1">
        <v>2</v>
      </c>
      <c r="J3398" s="1">
        <v>0.2</v>
      </c>
      <c r="K3398" s="1">
        <v>15.038400000000003</v>
      </c>
      <c r="L3398" s="12">
        <f>VLOOKUP(train[[#This Row],[Sub-Category]],Análisis_ABC_XYZ[[#Headers],[#Data]],4,FALSE)</f>
        <v>0.41105220110552465</v>
      </c>
    </row>
    <row r="3399" spans="1:12" x14ac:dyDescent="0.35">
      <c r="A3399" s="2">
        <v>42666</v>
      </c>
      <c r="B3399" s="1" t="s">
        <v>39</v>
      </c>
      <c r="C3399" s="1" t="s">
        <v>1659</v>
      </c>
      <c r="D3399" s="1" t="s">
        <v>14</v>
      </c>
      <c r="E3399" s="1" t="s">
        <v>36</v>
      </c>
      <c r="F3399" s="18">
        <v>60.736000000000004</v>
      </c>
      <c r="G3399" t="s">
        <v>2636</v>
      </c>
      <c r="H3399" s="1">
        <f>IF(COUNTIF(G$2:G3399,G3399)=1,1,0)</f>
        <v>0</v>
      </c>
      <c r="I3399" s="1">
        <v>8</v>
      </c>
      <c r="J3399" s="1">
        <v>0.2</v>
      </c>
      <c r="K3399" s="1">
        <v>20.4984</v>
      </c>
      <c r="L3399" s="12">
        <f>VLOOKUP(train[[#This Row],[Sub-Category]],Análisis_ABC_XYZ[[#Headers],[#Data]],4,FALSE)</f>
        <v>0.43613829632717294</v>
      </c>
    </row>
    <row r="3400" spans="1:12" x14ac:dyDescent="0.35">
      <c r="A3400" s="2">
        <v>42666</v>
      </c>
      <c r="B3400" s="1" t="s">
        <v>16</v>
      </c>
      <c r="C3400" s="1" t="s">
        <v>1204</v>
      </c>
      <c r="D3400" s="1" t="s">
        <v>26</v>
      </c>
      <c r="E3400" s="1" t="s">
        <v>27</v>
      </c>
      <c r="F3400" s="18">
        <v>55.944000000000003</v>
      </c>
      <c r="G3400" t="s">
        <v>5174</v>
      </c>
      <c r="H3400" s="1">
        <f>IF(COUNTIF(G$2:G3400,G3400)=1,1,0)</f>
        <v>1</v>
      </c>
      <c r="I3400" s="1">
        <v>7</v>
      </c>
      <c r="J3400" s="1">
        <v>0.2</v>
      </c>
      <c r="K3400" s="1">
        <v>-13.286700000000002</v>
      </c>
      <c r="L3400" s="12">
        <f>VLOOKUP(train[[#This Row],[Sub-Category]],Análisis_ABC_XYZ[[#Headers],[#Data]],4,FALSE)</f>
        <v>0.41105220110552465</v>
      </c>
    </row>
    <row r="3401" spans="1:12" x14ac:dyDescent="0.35">
      <c r="A3401" s="2">
        <v>42666</v>
      </c>
      <c r="B3401" s="1" t="s">
        <v>39</v>
      </c>
      <c r="C3401" s="1" t="s">
        <v>813</v>
      </c>
      <c r="D3401" s="1" t="s">
        <v>14</v>
      </c>
      <c r="E3401" s="1" t="s">
        <v>36</v>
      </c>
      <c r="F3401" s="18">
        <v>36.288000000000011</v>
      </c>
      <c r="G3401" t="s">
        <v>5963</v>
      </c>
      <c r="H3401" s="1">
        <f>IF(COUNTIF(G$2:G3401,G3401)=1,1,0)</f>
        <v>0</v>
      </c>
      <c r="I3401" s="1">
        <v>7</v>
      </c>
      <c r="J3401" s="1">
        <v>0.2</v>
      </c>
      <c r="K3401" s="1">
        <v>12.700800000000001</v>
      </c>
      <c r="L3401" s="12">
        <f>VLOOKUP(train[[#This Row],[Sub-Category]],Análisis_ABC_XYZ[[#Headers],[#Data]],4,FALSE)</f>
        <v>0.43613829632717294</v>
      </c>
    </row>
    <row r="3402" spans="1:12" x14ac:dyDescent="0.35">
      <c r="A3402" s="2">
        <v>42666</v>
      </c>
      <c r="B3402" s="1" t="s">
        <v>16</v>
      </c>
      <c r="C3402" s="1" t="s">
        <v>1247</v>
      </c>
      <c r="D3402" s="1" t="s">
        <v>26</v>
      </c>
      <c r="E3402" s="1" t="s">
        <v>27</v>
      </c>
      <c r="F3402" s="18">
        <v>11.824</v>
      </c>
      <c r="G3402" t="s">
        <v>5174</v>
      </c>
      <c r="H3402" s="1">
        <f>IF(COUNTIF(G$2:G3402,G3402)=1,1,0)</f>
        <v>0</v>
      </c>
      <c r="I3402" s="1">
        <v>2</v>
      </c>
      <c r="J3402" s="1">
        <v>0.2</v>
      </c>
      <c r="K3402" s="1">
        <v>1.0346000000000006</v>
      </c>
      <c r="L3402" s="12">
        <f>VLOOKUP(train[[#This Row],[Sub-Category]],Análisis_ABC_XYZ[[#Headers],[#Data]],4,FALSE)</f>
        <v>0.41105220110552465</v>
      </c>
    </row>
    <row r="3403" spans="1:12" x14ac:dyDescent="0.35">
      <c r="A3403" s="2">
        <v>42666</v>
      </c>
      <c r="B3403" s="1" t="s">
        <v>12</v>
      </c>
      <c r="C3403" s="1" t="s">
        <v>159</v>
      </c>
      <c r="D3403" s="1" t="s">
        <v>14</v>
      </c>
      <c r="E3403" s="1" t="s">
        <v>61</v>
      </c>
      <c r="F3403" s="18">
        <v>11.8</v>
      </c>
      <c r="G3403" t="s">
        <v>2082</v>
      </c>
      <c r="H3403" s="1">
        <f>IF(COUNTIF(G$2:G3403,G3403)=1,1,0)</f>
        <v>0</v>
      </c>
      <c r="I3403" s="1">
        <v>4</v>
      </c>
      <c r="J3403" s="1">
        <v>0</v>
      </c>
      <c r="K3403" s="1">
        <v>5.6639999999999997</v>
      </c>
      <c r="L3403" s="12">
        <f>VLOOKUP(train[[#This Row],[Sub-Category]],Análisis_ABC_XYZ[[#Headers],[#Data]],4,FALSE)</f>
        <v>0.44424167803735209</v>
      </c>
    </row>
    <row r="3404" spans="1:12" x14ac:dyDescent="0.35">
      <c r="A3404" s="2">
        <v>42666</v>
      </c>
      <c r="B3404" s="1" t="s">
        <v>12</v>
      </c>
      <c r="C3404" s="1" t="s">
        <v>673</v>
      </c>
      <c r="D3404" s="1" t="s">
        <v>14</v>
      </c>
      <c r="E3404" s="1" t="s">
        <v>36</v>
      </c>
      <c r="F3404" s="18">
        <v>11.56</v>
      </c>
      <c r="G3404" t="s">
        <v>2082</v>
      </c>
      <c r="H3404" s="1">
        <f>IF(COUNTIF(G$2:G3404,G3404)=1,1,0)</f>
        <v>0</v>
      </c>
      <c r="I3404" s="1">
        <v>2</v>
      </c>
      <c r="J3404" s="1">
        <v>0</v>
      </c>
      <c r="K3404" s="1">
        <v>5.6644000000000005</v>
      </c>
      <c r="L3404" s="12">
        <f>VLOOKUP(train[[#This Row],[Sub-Category]],Análisis_ABC_XYZ[[#Headers],[#Data]],4,FALSE)</f>
        <v>0.43613829632717294</v>
      </c>
    </row>
    <row r="3405" spans="1:12" x14ac:dyDescent="0.35">
      <c r="A3405" s="2">
        <v>42666</v>
      </c>
      <c r="B3405" s="1" t="s">
        <v>16</v>
      </c>
      <c r="C3405" s="1" t="s">
        <v>211</v>
      </c>
      <c r="D3405" s="1" t="s">
        <v>14</v>
      </c>
      <c r="E3405" s="1" t="s">
        <v>24</v>
      </c>
      <c r="F3405" s="18">
        <v>10.688000000000001</v>
      </c>
      <c r="G3405" t="s">
        <v>5174</v>
      </c>
      <c r="H3405" s="1">
        <f>IF(COUNTIF(G$2:G3405,G3405)=1,1,0)</f>
        <v>0</v>
      </c>
      <c r="I3405" s="1">
        <v>2</v>
      </c>
      <c r="J3405" s="1">
        <v>0.2</v>
      </c>
      <c r="K3405" s="1">
        <v>2.271199999999999</v>
      </c>
      <c r="L3405" s="12">
        <f>VLOOKUP(train[[#This Row],[Sub-Category]],Análisis_ABC_XYZ[[#Headers],[#Data]],4,FALSE)</f>
        <v>0.45632477063632687</v>
      </c>
    </row>
    <row r="3406" spans="1:12" x14ac:dyDescent="0.35">
      <c r="A3406" s="2">
        <v>42666</v>
      </c>
      <c r="B3406" s="1" t="s">
        <v>39</v>
      </c>
      <c r="C3406" s="1" t="s">
        <v>1066</v>
      </c>
      <c r="D3406" s="1" t="s">
        <v>14</v>
      </c>
      <c r="E3406" s="1" t="s">
        <v>29</v>
      </c>
      <c r="F3406" s="18">
        <v>6.0799999999999983</v>
      </c>
      <c r="G3406" t="s">
        <v>2636</v>
      </c>
      <c r="H3406" s="1">
        <f>IF(COUNTIF(G$2:G3406,G3406)=1,1,0)</f>
        <v>0</v>
      </c>
      <c r="I3406" s="1">
        <v>1</v>
      </c>
      <c r="J3406" s="1">
        <v>0.8</v>
      </c>
      <c r="K3406" s="1">
        <v>-10.336000000000002</v>
      </c>
      <c r="L3406" s="12">
        <f>VLOOKUP(train[[#This Row],[Sub-Category]],Análisis_ABC_XYZ[[#Headers],[#Data]],4,FALSE)</f>
        <v>0.46881743173671325</v>
      </c>
    </row>
    <row r="3407" spans="1:12" x14ac:dyDescent="0.35">
      <c r="A3407" s="2">
        <v>42666</v>
      </c>
      <c r="B3407" s="1" t="s">
        <v>37</v>
      </c>
      <c r="C3407" s="1" t="s">
        <v>364</v>
      </c>
      <c r="D3407" s="1" t="s">
        <v>14</v>
      </c>
      <c r="E3407" s="1" t="s">
        <v>29</v>
      </c>
      <c r="F3407" s="18">
        <v>3.5920000000000005</v>
      </c>
      <c r="G3407" t="s">
        <v>4206</v>
      </c>
      <c r="H3407" s="1">
        <f>IF(COUNTIF(G$2:G3407,G3407)=1,1,0)</f>
        <v>1</v>
      </c>
      <c r="I3407" s="1">
        <v>1</v>
      </c>
      <c r="J3407" s="1">
        <v>0.2</v>
      </c>
      <c r="K3407" s="1">
        <v>1.1224999999999996</v>
      </c>
      <c r="L3407" s="12">
        <f>VLOOKUP(train[[#This Row],[Sub-Category]],Análisis_ABC_XYZ[[#Headers],[#Data]],4,FALSE)</f>
        <v>0.46881743173671325</v>
      </c>
    </row>
    <row r="3408" spans="1:12" x14ac:dyDescent="0.35">
      <c r="A3408" s="2">
        <v>42667</v>
      </c>
      <c r="B3408" s="1" t="s">
        <v>12</v>
      </c>
      <c r="C3408" s="1" t="s">
        <v>428</v>
      </c>
      <c r="D3408" s="1" t="s">
        <v>8</v>
      </c>
      <c r="E3408" s="1" t="s">
        <v>11</v>
      </c>
      <c r="F3408" s="18">
        <v>454.27200000000005</v>
      </c>
      <c r="G3408" t="s">
        <v>6746</v>
      </c>
      <c r="H3408" s="1">
        <f>IF(COUNTIF(G$2:G3408,G3408)=1,1,0)</f>
        <v>1</v>
      </c>
      <c r="I3408" s="1">
        <v>8</v>
      </c>
      <c r="J3408" s="1">
        <v>0.2</v>
      </c>
      <c r="K3408" s="1">
        <v>-73.819200000000052</v>
      </c>
      <c r="L3408" s="12">
        <f>VLOOKUP(train[[#This Row],[Sub-Category]],Análisis_ABC_XYZ[[#Headers],[#Data]],4,FALSE)</f>
        <v>0.46529189879902266</v>
      </c>
    </row>
    <row r="3409" spans="1:12" x14ac:dyDescent="0.35">
      <c r="A3409" s="2">
        <v>42667</v>
      </c>
      <c r="B3409" s="1" t="s">
        <v>39</v>
      </c>
      <c r="C3409" s="1" t="s">
        <v>279</v>
      </c>
      <c r="D3409" s="1" t="s">
        <v>8</v>
      </c>
      <c r="E3409" s="1" t="s">
        <v>18</v>
      </c>
      <c r="F3409" s="18">
        <v>347.36099999999999</v>
      </c>
      <c r="G3409" t="s">
        <v>5133</v>
      </c>
      <c r="H3409" s="1">
        <f>IF(COUNTIF(G$2:G3409,G3409)=1,1,0)</f>
        <v>1</v>
      </c>
      <c r="I3409" s="1">
        <v>7</v>
      </c>
      <c r="J3409" s="1">
        <v>0.3</v>
      </c>
      <c r="K3409" s="1">
        <v>-69.472199999999958</v>
      </c>
      <c r="L3409" s="12">
        <f>VLOOKUP(train[[#This Row],[Sub-Category]],Análisis_ABC_XYZ[[#Headers],[#Data]],4,FALSE)</f>
        <v>0.55975208308209756</v>
      </c>
    </row>
    <row r="3410" spans="1:12" x14ac:dyDescent="0.35">
      <c r="A3410" s="2">
        <v>42667</v>
      </c>
      <c r="B3410" s="1" t="s">
        <v>39</v>
      </c>
      <c r="C3410" s="1" t="s">
        <v>133</v>
      </c>
      <c r="D3410" s="1" t="s">
        <v>14</v>
      </c>
      <c r="E3410" s="1" t="s">
        <v>36</v>
      </c>
      <c r="F3410" s="18">
        <v>15.552000000000003</v>
      </c>
      <c r="G3410" t="s">
        <v>5133</v>
      </c>
      <c r="H3410" s="1">
        <f>IF(COUNTIF(G$2:G3410,G3410)=1,1,0)</f>
        <v>0</v>
      </c>
      <c r="I3410" s="1">
        <v>3</v>
      </c>
      <c r="J3410" s="1">
        <v>0.2</v>
      </c>
      <c r="K3410" s="1">
        <v>5.4432</v>
      </c>
      <c r="L3410" s="12">
        <f>VLOOKUP(train[[#This Row],[Sub-Category]],Análisis_ABC_XYZ[[#Headers],[#Data]],4,FALSE)</f>
        <v>0.43613829632717294</v>
      </c>
    </row>
    <row r="3411" spans="1:12" x14ac:dyDescent="0.35">
      <c r="A3411" s="2">
        <v>42667</v>
      </c>
      <c r="B3411" s="1" t="s">
        <v>39</v>
      </c>
      <c r="C3411" s="1" t="s">
        <v>845</v>
      </c>
      <c r="D3411" s="1" t="s">
        <v>14</v>
      </c>
      <c r="E3411" s="1" t="s">
        <v>36</v>
      </c>
      <c r="F3411" s="18">
        <v>10.368000000000002</v>
      </c>
      <c r="G3411" t="s">
        <v>5133</v>
      </c>
      <c r="H3411" s="1">
        <f>IF(COUNTIF(G$2:G3411,G3411)=1,1,0)</f>
        <v>0</v>
      </c>
      <c r="I3411" s="1">
        <v>2</v>
      </c>
      <c r="J3411" s="1">
        <v>0.2</v>
      </c>
      <c r="K3411" s="1">
        <v>3.6288</v>
      </c>
      <c r="L3411" s="12">
        <f>VLOOKUP(train[[#This Row],[Sub-Category]],Análisis_ABC_XYZ[[#Headers],[#Data]],4,FALSE)</f>
        <v>0.43613829632717294</v>
      </c>
    </row>
    <row r="3412" spans="1:12" x14ac:dyDescent="0.35">
      <c r="A3412" s="2">
        <v>42667</v>
      </c>
      <c r="B3412" s="1" t="s">
        <v>39</v>
      </c>
      <c r="C3412" s="1" t="s">
        <v>364</v>
      </c>
      <c r="D3412" s="1" t="s">
        <v>14</v>
      </c>
      <c r="E3412" s="1" t="s">
        <v>29</v>
      </c>
      <c r="F3412" s="18">
        <v>3.5919999999999992</v>
      </c>
      <c r="G3412" t="s">
        <v>4205</v>
      </c>
      <c r="H3412" s="1">
        <f>IF(COUNTIF(G$2:G3412,G3412)=1,1,0)</f>
        <v>1</v>
      </c>
      <c r="I3412" s="1">
        <v>4</v>
      </c>
      <c r="J3412" s="1">
        <v>0.8</v>
      </c>
      <c r="K3412" s="1">
        <v>-6.2860000000000031</v>
      </c>
      <c r="L3412" s="12">
        <f>VLOOKUP(train[[#This Row],[Sub-Category]],Análisis_ABC_XYZ[[#Headers],[#Data]],4,FALSE)</f>
        <v>0.46881743173671325</v>
      </c>
    </row>
    <row r="3413" spans="1:12" x14ac:dyDescent="0.35">
      <c r="A3413" s="2">
        <v>42668</v>
      </c>
      <c r="B3413" s="1" t="s">
        <v>145</v>
      </c>
      <c r="C3413" s="1" t="s">
        <v>1526</v>
      </c>
      <c r="D3413" s="1" t="s">
        <v>8</v>
      </c>
      <c r="E3413" s="1" t="s">
        <v>11</v>
      </c>
      <c r="F3413" s="18">
        <v>582.33600000000001</v>
      </c>
      <c r="G3413" t="s">
        <v>6773</v>
      </c>
      <c r="H3413" s="1">
        <f>IF(COUNTIF(G$2:G3413,G3413)=1,1,0)</f>
        <v>1</v>
      </c>
      <c r="I3413" s="1">
        <v>8</v>
      </c>
      <c r="J3413" s="1">
        <v>0.2</v>
      </c>
      <c r="K3413" s="1">
        <v>-29.116799999999955</v>
      </c>
      <c r="L3413" s="12">
        <f>VLOOKUP(train[[#This Row],[Sub-Category]],Análisis_ABC_XYZ[[#Headers],[#Data]],4,FALSE)</f>
        <v>0.46529189879902266</v>
      </c>
    </row>
    <row r="3414" spans="1:12" x14ac:dyDescent="0.35">
      <c r="A3414" s="2">
        <v>42668</v>
      </c>
      <c r="B3414" s="1" t="s">
        <v>81</v>
      </c>
      <c r="C3414" s="1" t="s">
        <v>1411</v>
      </c>
      <c r="D3414" s="1" t="s">
        <v>8</v>
      </c>
      <c r="E3414" s="1" t="s">
        <v>11</v>
      </c>
      <c r="F3414" s="18">
        <v>291.10000000000002</v>
      </c>
      <c r="G3414" t="s">
        <v>3981</v>
      </c>
      <c r="H3414" s="1">
        <f>IF(COUNTIF(G$2:G3414,G3414)=1,1,0)</f>
        <v>1</v>
      </c>
      <c r="I3414" s="1">
        <v>5</v>
      </c>
      <c r="J3414" s="1">
        <v>0</v>
      </c>
      <c r="K3414" s="1">
        <v>75.686000000000007</v>
      </c>
      <c r="L3414" s="12">
        <f>VLOOKUP(train[[#This Row],[Sub-Category]],Análisis_ABC_XYZ[[#Headers],[#Data]],4,FALSE)</f>
        <v>0.46529189879902266</v>
      </c>
    </row>
    <row r="3415" spans="1:12" x14ac:dyDescent="0.35">
      <c r="A3415" s="2">
        <v>42668</v>
      </c>
      <c r="B3415" s="1" t="s">
        <v>12</v>
      </c>
      <c r="C3415" s="1" t="s">
        <v>500</v>
      </c>
      <c r="D3415" s="1" t="s">
        <v>8</v>
      </c>
      <c r="E3415" s="1" t="s">
        <v>18</v>
      </c>
      <c r="F3415" s="18">
        <v>253.17599999999999</v>
      </c>
      <c r="G3415" t="s">
        <v>4639</v>
      </c>
      <c r="H3415" s="1">
        <f>IF(COUNTIF(G$2:G3415,G3415)=1,1,0)</f>
        <v>1</v>
      </c>
      <c r="I3415" s="1">
        <v>3</v>
      </c>
      <c r="J3415" s="1">
        <v>0.2</v>
      </c>
      <c r="K3415" s="1">
        <v>-31.64700000000002</v>
      </c>
      <c r="L3415" s="12">
        <f>VLOOKUP(train[[#This Row],[Sub-Category]],Análisis_ABC_XYZ[[#Headers],[#Data]],4,FALSE)</f>
        <v>0.55975208308209756</v>
      </c>
    </row>
    <row r="3416" spans="1:12" x14ac:dyDescent="0.35">
      <c r="A3416" s="2">
        <v>42668</v>
      </c>
      <c r="B3416" s="1" t="s">
        <v>81</v>
      </c>
      <c r="C3416" s="1" t="s">
        <v>623</v>
      </c>
      <c r="D3416" s="1" t="s">
        <v>26</v>
      </c>
      <c r="E3416" s="1" t="s">
        <v>27</v>
      </c>
      <c r="F3416" s="18">
        <v>158.99</v>
      </c>
      <c r="G3416" t="s">
        <v>3981</v>
      </c>
      <c r="H3416" s="1">
        <f>IF(COUNTIF(G$2:G3416,G3416)=1,1,0)</f>
        <v>0</v>
      </c>
      <c r="I3416" s="1">
        <v>1</v>
      </c>
      <c r="J3416" s="1">
        <v>0</v>
      </c>
      <c r="K3416" s="1">
        <v>41.337400000000002</v>
      </c>
      <c r="L3416" s="12">
        <f>VLOOKUP(train[[#This Row],[Sub-Category]],Análisis_ABC_XYZ[[#Headers],[#Data]],4,FALSE)</f>
        <v>0.41105220110552465</v>
      </c>
    </row>
    <row r="3417" spans="1:12" x14ac:dyDescent="0.35">
      <c r="A3417" s="2">
        <v>42668</v>
      </c>
      <c r="B3417" s="1" t="s">
        <v>410</v>
      </c>
      <c r="C3417" s="1" t="s">
        <v>1108</v>
      </c>
      <c r="D3417" s="1" t="s">
        <v>14</v>
      </c>
      <c r="E3417" s="1" t="s">
        <v>24</v>
      </c>
      <c r="F3417" s="18">
        <v>79.36</v>
      </c>
      <c r="G3417" t="s">
        <v>4870</v>
      </c>
      <c r="H3417" s="1">
        <f>IF(COUNTIF(G$2:G3417,G3417)=1,1,0)</f>
        <v>1</v>
      </c>
      <c r="I3417" s="1">
        <v>4</v>
      </c>
      <c r="J3417" s="1">
        <v>0</v>
      </c>
      <c r="K3417" s="1">
        <v>23.807999999999993</v>
      </c>
      <c r="L3417" s="12">
        <f>VLOOKUP(train[[#This Row],[Sub-Category]],Análisis_ABC_XYZ[[#Headers],[#Data]],4,FALSE)</f>
        <v>0.45632477063632687</v>
      </c>
    </row>
    <row r="3418" spans="1:12" x14ac:dyDescent="0.35">
      <c r="A3418" s="2">
        <v>42668</v>
      </c>
      <c r="B3418" s="1" t="s">
        <v>12</v>
      </c>
      <c r="C3418" s="1" t="s">
        <v>690</v>
      </c>
      <c r="D3418" s="1" t="s">
        <v>14</v>
      </c>
      <c r="E3418" s="1" t="s">
        <v>24</v>
      </c>
      <c r="F3418" s="18">
        <v>60.449999999999996</v>
      </c>
      <c r="G3418" t="s">
        <v>4639</v>
      </c>
      <c r="H3418" s="1">
        <f>IF(COUNTIF(G$2:G3418,G3418)=1,1,0)</f>
        <v>0</v>
      </c>
      <c r="I3418" s="1">
        <v>3</v>
      </c>
      <c r="J3418" s="1">
        <v>0</v>
      </c>
      <c r="K3418" s="1">
        <v>16.3215</v>
      </c>
      <c r="L3418" s="12">
        <f>VLOOKUP(train[[#This Row],[Sub-Category]],Análisis_ABC_XYZ[[#Headers],[#Data]],4,FALSE)</f>
        <v>0.45632477063632687</v>
      </c>
    </row>
    <row r="3419" spans="1:12" x14ac:dyDescent="0.35">
      <c r="A3419" s="2">
        <v>42669</v>
      </c>
      <c r="B3419" s="1" t="s">
        <v>136</v>
      </c>
      <c r="C3419" s="1" t="s">
        <v>497</v>
      </c>
      <c r="D3419" s="1" t="s">
        <v>14</v>
      </c>
      <c r="E3419" s="1" t="s">
        <v>20</v>
      </c>
      <c r="F3419" s="18">
        <v>718.6400000000001</v>
      </c>
      <c r="G3419" t="s">
        <v>5402</v>
      </c>
      <c r="H3419" s="1">
        <f>IF(COUNTIF(G$2:G3419,G3419)=1,1,0)</f>
        <v>1</v>
      </c>
      <c r="I3419" s="1">
        <v>10</v>
      </c>
      <c r="J3419" s="1">
        <v>0.2</v>
      </c>
      <c r="K3419" s="1">
        <v>-161.69400000000005</v>
      </c>
      <c r="L3419" s="12">
        <f>VLOOKUP(train[[#This Row],[Sub-Category]],Análisis_ABC_XYZ[[#Headers],[#Data]],4,FALSE)</f>
        <v>0.44610841445725197</v>
      </c>
    </row>
    <row r="3420" spans="1:12" x14ac:dyDescent="0.35">
      <c r="A3420" s="2">
        <v>42669</v>
      </c>
      <c r="B3420" s="1" t="s">
        <v>136</v>
      </c>
      <c r="C3420" s="1" t="s">
        <v>607</v>
      </c>
      <c r="D3420" s="1" t="s">
        <v>14</v>
      </c>
      <c r="E3420" s="1" t="s">
        <v>31</v>
      </c>
      <c r="F3420" s="18">
        <v>203.88000000000002</v>
      </c>
      <c r="G3420" t="s">
        <v>5402</v>
      </c>
      <c r="H3420" s="1">
        <f>IF(COUNTIF(G$2:G3420,G3420)=1,1,0)</f>
        <v>0</v>
      </c>
      <c r="I3420" s="1">
        <v>5</v>
      </c>
      <c r="J3420" s="1">
        <v>0.2</v>
      </c>
      <c r="K3420" s="1">
        <v>20.387999999999998</v>
      </c>
      <c r="L3420" s="12">
        <f>VLOOKUP(train[[#This Row],[Sub-Category]],Análisis_ABC_XYZ[[#Headers],[#Data]],4,FALSE)</f>
        <v>0.49507917887403441</v>
      </c>
    </row>
    <row r="3421" spans="1:12" x14ac:dyDescent="0.35">
      <c r="A3421" s="2">
        <v>42669</v>
      </c>
      <c r="B3421" s="1" t="s">
        <v>136</v>
      </c>
      <c r="C3421" s="1" t="s">
        <v>1000</v>
      </c>
      <c r="D3421" s="1" t="s">
        <v>14</v>
      </c>
      <c r="E3421" s="1" t="s">
        <v>15</v>
      </c>
      <c r="F3421" s="18">
        <v>146.54400000000001</v>
      </c>
      <c r="G3421" t="s">
        <v>5402</v>
      </c>
      <c r="H3421" s="1">
        <f>IF(COUNTIF(G$2:G3421,G3421)=1,1,0)</f>
        <v>0</v>
      </c>
      <c r="I3421" s="1">
        <v>6</v>
      </c>
      <c r="J3421" s="1">
        <v>0.2</v>
      </c>
      <c r="K3421" s="1">
        <v>47.626799999999996</v>
      </c>
      <c r="L3421" s="12">
        <f>VLOOKUP(train[[#This Row],[Sub-Category]],Análisis_ABC_XYZ[[#Headers],[#Data]],4,FALSE)</f>
        <v>0.4647369236065339</v>
      </c>
    </row>
    <row r="3422" spans="1:12" x14ac:dyDescent="0.35">
      <c r="A3422" s="2">
        <v>42669</v>
      </c>
      <c r="B3422" s="1" t="s">
        <v>136</v>
      </c>
      <c r="C3422" s="1" t="s">
        <v>1839</v>
      </c>
      <c r="D3422" s="1" t="s">
        <v>14</v>
      </c>
      <c r="E3422" s="1" t="s">
        <v>36</v>
      </c>
      <c r="F3422" s="18">
        <v>131.904</v>
      </c>
      <c r="G3422" t="s">
        <v>5402</v>
      </c>
      <c r="H3422" s="1">
        <f>IF(COUNTIF(G$2:G3422,G3422)=1,1,0)</f>
        <v>0</v>
      </c>
      <c r="I3422" s="1">
        <v>3</v>
      </c>
      <c r="J3422" s="1">
        <v>0.2</v>
      </c>
      <c r="K3422" s="1">
        <v>47.815200000000004</v>
      </c>
      <c r="L3422" s="12">
        <f>VLOOKUP(train[[#This Row],[Sub-Category]],Análisis_ABC_XYZ[[#Headers],[#Data]],4,FALSE)</f>
        <v>0.43613829632717294</v>
      </c>
    </row>
    <row r="3423" spans="1:12" x14ac:dyDescent="0.35">
      <c r="A3423" s="2">
        <v>42669</v>
      </c>
      <c r="B3423" s="1" t="s">
        <v>104</v>
      </c>
      <c r="C3423" s="1" t="s">
        <v>250</v>
      </c>
      <c r="D3423" s="1" t="s">
        <v>26</v>
      </c>
      <c r="E3423" s="1" t="s">
        <v>27</v>
      </c>
      <c r="F3423" s="18">
        <v>105.584</v>
      </c>
      <c r="G3423" t="s">
        <v>4754</v>
      </c>
      <c r="H3423" s="1">
        <f>IF(COUNTIF(G$2:G3423,G3423)=1,1,0)</f>
        <v>1</v>
      </c>
      <c r="I3423" s="1">
        <v>2</v>
      </c>
      <c r="J3423" s="1">
        <v>0.2</v>
      </c>
      <c r="K3423" s="1">
        <v>9.2386000000000053</v>
      </c>
      <c r="L3423" s="12">
        <f>VLOOKUP(train[[#This Row],[Sub-Category]],Análisis_ABC_XYZ[[#Headers],[#Data]],4,FALSE)</f>
        <v>0.41105220110552465</v>
      </c>
    </row>
    <row r="3424" spans="1:12" x14ac:dyDescent="0.35">
      <c r="A3424" s="2">
        <v>42669</v>
      </c>
      <c r="B3424" s="1" t="s">
        <v>104</v>
      </c>
      <c r="C3424" s="1" t="s">
        <v>1370</v>
      </c>
      <c r="D3424" s="1" t="s">
        <v>26</v>
      </c>
      <c r="E3424" s="1" t="s">
        <v>27</v>
      </c>
      <c r="F3424" s="18">
        <v>68.720000000000013</v>
      </c>
      <c r="G3424" t="s">
        <v>4754</v>
      </c>
      <c r="H3424" s="1">
        <f>IF(COUNTIF(G$2:G3424,G3424)=1,1,0)</f>
        <v>0</v>
      </c>
      <c r="I3424" s="1">
        <v>2</v>
      </c>
      <c r="J3424" s="1">
        <v>0.2</v>
      </c>
      <c r="K3424" s="1">
        <v>-14.603000000000005</v>
      </c>
      <c r="L3424" s="12">
        <f>VLOOKUP(train[[#This Row],[Sub-Category]],Análisis_ABC_XYZ[[#Headers],[#Data]],4,FALSE)</f>
        <v>0.41105220110552465</v>
      </c>
    </row>
    <row r="3425" spans="1:12" x14ac:dyDescent="0.35">
      <c r="A3425" s="2">
        <v>42669</v>
      </c>
      <c r="B3425" s="1" t="s">
        <v>136</v>
      </c>
      <c r="C3425" s="1" t="s">
        <v>1351</v>
      </c>
      <c r="D3425" s="1" t="s">
        <v>14</v>
      </c>
      <c r="E3425" s="1" t="s">
        <v>29</v>
      </c>
      <c r="F3425" s="18">
        <v>14.301000000000002</v>
      </c>
      <c r="G3425" t="s">
        <v>5402</v>
      </c>
      <c r="H3425" s="1">
        <f>IF(COUNTIF(G$2:G3425,G3425)=1,1,0)</f>
        <v>0</v>
      </c>
      <c r="I3425" s="1">
        <v>7</v>
      </c>
      <c r="J3425" s="1">
        <v>0.7</v>
      </c>
      <c r="K3425" s="1">
        <v>-10.487400000000001</v>
      </c>
      <c r="L3425" s="12">
        <f>VLOOKUP(train[[#This Row],[Sub-Category]],Análisis_ABC_XYZ[[#Headers],[#Data]],4,FALSE)</f>
        <v>0.46881743173671325</v>
      </c>
    </row>
    <row r="3426" spans="1:12" x14ac:dyDescent="0.35">
      <c r="A3426" s="2">
        <v>42669</v>
      </c>
      <c r="B3426" s="1" t="s">
        <v>12</v>
      </c>
      <c r="C3426" s="1" t="s">
        <v>1308</v>
      </c>
      <c r="D3426" s="1" t="s">
        <v>14</v>
      </c>
      <c r="E3426" s="1" t="s">
        <v>15</v>
      </c>
      <c r="F3426" s="18">
        <v>5.76</v>
      </c>
      <c r="G3426" t="s">
        <v>2593</v>
      </c>
      <c r="H3426" s="1">
        <f>IF(COUNTIF(G$2:G3426,G3426)=1,1,0)</f>
        <v>1</v>
      </c>
      <c r="I3426" s="1">
        <v>2</v>
      </c>
      <c r="J3426" s="1">
        <v>0</v>
      </c>
      <c r="K3426" s="1">
        <v>2.6495999999999995</v>
      </c>
      <c r="L3426" s="12">
        <f>VLOOKUP(train[[#This Row],[Sub-Category]],Análisis_ABC_XYZ[[#Headers],[#Data]],4,FALSE)</f>
        <v>0.4647369236065339</v>
      </c>
    </row>
    <row r="3427" spans="1:12" x14ac:dyDescent="0.35">
      <c r="A3427" s="2">
        <v>42671</v>
      </c>
      <c r="B3427" s="1" t="s">
        <v>6</v>
      </c>
      <c r="C3427" s="1" t="s">
        <v>828</v>
      </c>
      <c r="D3427" s="1" t="s">
        <v>14</v>
      </c>
      <c r="E3427" s="1" t="s">
        <v>20</v>
      </c>
      <c r="F3427" s="18">
        <v>36.630000000000003</v>
      </c>
      <c r="G3427" t="s">
        <v>2214</v>
      </c>
      <c r="H3427" s="1">
        <f>IF(COUNTIF(G$2:G3427,G3427)=1,1,0)</f>
        <v>1</v>
      </c>
      <c r="I3427" s="1">
        <v>3</v>
      </c>
      <c r="J3427" s="1">
        <v>0</v>
      </c>
      <c r="K3427" s="1">
        <v>9.8901000000000039</v>
      </c>
      <c r="L3427" s="12">
        <f>VLOOKUP(train[[#This Row],[Sub-Category]],Análisis_ABC_XYZ[[#Headers],[#Data]],4,FALSE)</f>
        <v>0.44610841445725197</v>
      </c>
    </row>
    <row r="3428" spans="1:12" x14ac:dyDescent="0.35">
      <c r="A3428" s="2">
        <v>42671</v>
      </c>
      <c r="B3428" s="1" t="s">
        <v>6</v>
      </c>
      <c r="C3428" s="1" t="s">
        <v>339</v>
      </c>
      <c r="D3428" s="1" t="s">
        <v>8</v>
      </c>
      <c r="E3428" s="1" t="s">
        <v>22</v>
      </c>
      <c r="F3428" s="18">
        <v>33.11</v>
      </c>
      <c r="G3428" t="s">
        <v>2214</v>
      </c>
      <c r="H3428" s="1">
        <f>IF(COUNTIF(G$2:G3428,G3428)=1,1,0)</f>
        <v>0</v>
      </c>
      <c r="I3428" s="1">
        <v>7</v>
      </c>
      <c r="J3428" s="1">
        <v>0</v>
      </c>
      <c r="K3428" s="1">
        <v>12.912900000000004</v>
      </c>
      <c r="L3428" s="12">
        <f>VLOOKUP(train[[#This Row],[Sub-Category]],Análisis_ABC_XYZ[[#Headers],[#Data]],4,FALSE)</f>
        <v>0.4595170286641902</v>
      </c>
    </row>
    <row r="3429" spans="1:12" x14ac:dyDescent="0.35">
      <c r="A3429" s="2">
        <v>42671</v>
      </c>
      <c r="B3429" s="1" t="s">
        <v>6</v>
      </c>
      <c r="C3429" s="1" t="s">
        <v>829</v>
      </c>
      <c r="D3429" s="1" t="s">
        <v>8</v>
      </c>
      <c r="E3429" s="1" t="s">
        <v>22</v>
      </c>
      <c r="F3429" s="18">
        <v>24.1</v>
      </c>
      <c r="G3429" t="s">
        <v>2214</v>
      </c>
      <c r="H3429" s="1">
        <f>IF(COUNTIF(G$2:G3429,G3429)=1,1,0)</f>
        <v>0</v>
      </c>
      <c r="I3429" s="1">
        <v>5</v>
      </c>
      <c r="J3429" s="1">
        <v>0</v>
      </c>
      <c r="K3429" s="1">
        <v>9.1580000000000013</v>
      </c>
      <c r="L3429" s="12">
        <f>VLOOKUP(train[[#This Row],[Sub-Category]],Análisis_ABC_XYZ[[#Headers],[#Data]],4,FALSE)</f>
        <v>0.4595170286641902</v>
      </c>
    </row>
    <row r="3430" spans="1:12" x14ac:dyDescent="0.35">
      <c r="A3430" s="2">
        <v>42671</v>
      </c>
      <c r="B3430" s="1" t="s">
        <v>6</v>
      </c>
      <c r="C3430" s="1" t="s">
        <v>827</v>
      </c>
      <c r="D3430" s="1" t="s">
        <v>14</v>
      </c>
      <c r="E3430" s="1" t="s">
        <v>61</v>
      </c>
      <c r="F3430" s="18">
        <v>10.67</v>
      </c>
      <c r="G3430" t="s">
        <v>2214</v>
      </c>
      <c r="H3430" s="1">
        <f>IF(COUNTIF(G$2:G3430,G3430)=1,1,0)</f>
        <v>0</v>
      </c>
      <c r="I3430" s="1">
        <v>1</v>
      </c>
      <c r="J3430" s="1">
        <v>0</v>
      </c>
      <c r="K3430" s="1">
        <v>4.9081999999999999</v>
      </c>
      <c r="L3430" s="12">
        <f>VLOOKUP(train[[#This Row],[Sub-Category]],Análisis_ABC_XYZ[[#Headers],[#Data]],4,FALSE)</f>
        <v>0.44424167803735209</v>
      </c>
    </row>
    <row r="3431" spans="1:12" x14ac:dyDescent="0.35">
      <c r="A3431" s="2">
        <v>42672</v>
      </c>
      <c r="B3431" s="1" t="s">
        <v>12</v>
      </c>
      <c r="C3431" s="1" t="s">
        <v>502</v>
      </c>
      <c r="D3431" s="1" t="s">
        <v>14</v>
      </c>
      <c r="E3431" s="1" t="s">
        <v>61</v>
      </c>
      <c r="F3431" s="18">
        <v>210.84</v>
      </c>
      <c r="G3431" t="s">
        <v>2356</v>
      </c>
      <c r="H3431" s="1">
        <f>IF(COUNTIF(G$2:G3431,G3431)=1,1,0)</f>
        <v>1</v>
      </c>
      <c r="I3431" s="1">
        <v>4</v>
      </c>
      <c r="J3431" s="1">
        <v>0</v>
      </c>
      <c r="K3431" s="1">
        <v>103.3116</v>
      </c>
      <c r="L3431" s="12">
        <f>VLOOKUP(train[[#This Row],[Sub-Category]],Análisis_ABC_XYZ[[#Headers],[#Data]],4,FALSE)</f>
        <v>0.44424167803735209</v>
      </c>
    </row>
    <row r="3432" spans="1:12" x14ac:dyDescent="0.35">
      <c r="A3432" s="2">
        <v>42672</v>
      </c>
      <c r="B3432" s="1" t="s">
        <v>12</v>
      </c>
      <c r="C3432" s="1" t="s">
        <v>545</v>
      </c>
      <c r="D3432" s="1" t="s">
        <v>14</v>
      </c>
      <c r="E3432" s="1" t="s">
        <v>36</v>
      </c>
      <c r="F3432" s="18">
        <v>33.4</v>
      </c>
      <c r="G3432" t="s">
        <v>2356</v>
      </c>
      <c r="H3432" s="1">
        <f>IF(COUNTIF(G$2:G3432,G3432)=1,1,0)</f>
        <v>0</v>
      </c>
      <c r="I3432" s="1">
        <v>5</v>
      </c>
      <c r="J3432" s="1">
        <v>0</v>
      </c>
      <c r="K3432" s="1">
        <v>16.032</v>
      </c>
      <c r="L3432" s="12">
        <f>VLOOKUP(train[[#This Row],[Sub-Category]],Análisis_ABC_XYZ[[#Headers],[#Data]],4,FALSE)</f>
        <v>0.43613829632717294</v>
      </c>
    </row>
    <row r="3433" spans="1:12" x14ac:dyDescent="0.35">
      <c r="A3433" s="2">
        <v>42673</v>
      </c>
      <c r="B3433" s="1" t="s">
        <v>89</v>
      </c>
      <c r="C3433" s="1" t="s">
        <v>1915</v>
      </c>
      <c r="D3433" s="1" t="s">
        <v>26</v>
      </c>
      <c r="E3433" s="1" t="s">
        <v>208</v>
      </c>
      <c r="F3433" s="18">
        <v>1035.8</v>
      </c>
      <c r="G3433" t="s">
        <v>5118</v>
      </c>
      <c r="H3433" s="1">
        <f>IF(COUNTIF(G$2:G3433,G3433)=1,1,0)</f>
        <v>1</v>
      </c>
      <c r="I3433" s="1">
        <v>4</v>
      </c>
      <c r="J3433" s="1">
        <v>0</v>
      </c>
      <c r="K3433" s="1">
        <v>269.30799999999999</v>
      </c>
      <c r="L3433" s="12">
        <f>VLOOKUP(train[[#This Row],[Sub-Category]],Análisis_ABC_XYZ[[#Headers],[#Data]],4,FALSE)</f>
        <v>0.5183572270896134</v>
      </c>
    </row>
    <row r="3434" spans="1:12" x14ac:dyDescent="0.35">
      <c r="A3434" s="2">
        <v>42673</v>
      </c>
      <c r="B3434" s="1" t="s">
        <v>145</v>
      </c>
      <c r="C3434" s="1" t="s">
        <v>1644</v>
      </c>
      <c r="D3434" s="1" t="s">
        <v>26</v>
      </c>
      <c r="E3434" s="1" t="s">
        <v>363</v>
      </c>
      <c r="F3434" s="18">
        <v>439.99200000000002</v>
      </c>
      <c r="G3434" t="s">
        <v>4971</v>
      </c>
      <c r="H3434" s="1">
        <f>IF(COUNTIF(G$2:G3434,G3434)=1,1,0)</f>
        <v>1</v>
      </c>
      <c r="I3434" s="1">
        <v>1</v>
      </c>
      <c r="J3434" s="1">
        <v>0.2</v>
      </c>
      <c r="K3434" s="1">
        <v>164.99700000000001</v>
      </c>
      <c r="L3434" s="12">
        <f>VLOOKUP(train[[#This Row],[Sub-Category]],Análisis_ABC_XYZ[[#Headers],[#Data]],4,FALSE)</f>
        <v>0.62810530827000832</v>
      </c>
    </row>
    <row r="3435" spans="1:12" x14ac:dyDescent="0.35">
      <c r="A3435" s="2">
        <v>42673</v>
      </c>
      <c r="B3435" s="1" t="s">
        <v>79</v>
      </c>
      <c r="C3435" s="1" t="s">
        <v>1255</v>
      </c>
      <c r="D3435" s="1" t="s">
        <v>26</v>
      </c>
      <c r="E3435" s="1" t="s">
        <v>27</v>
      </c>
      <c r="F3435" s="18">
        <v>299.89999999999998</v>
      </c>
      <c r="G3435" t="s">
        <v>4026</v>
      </c>
      <c r="H3435" s="1">
        <f>IF(COUNTIF(G$2:G3435,G3435)=1,1,0)</f>
        <v>1</v>
      </c>
      <c r="I3435" s="1">
        <v>2</v>
      </c>
      <c r="J3435" s="1">
        <v>0</v>
      </c>
      <c r="K3435" s="1">
        <v>74.974999999999994</v>
      </c>
      <c r="L3435" s="12">
        <f>VLOOKUP(train[[#This Row],[Sub-Category]],Análisis_ABC_XYZ[[#Headers],[#Data]],4,FALSE)</f>
        <v>0.41105220110552465</v>
      </c>
    </row>
    <row r="3436" spans="1:12" x14ac:dyDescent="0.35">
      <c r="A3436" s="2">
        <v>42673</v>
      </c>
      <c r="B3436" s="1" t="s">
        <v>107</v>
      </c>
      <c r="C3436" s="1" t="s">
        <v>1377</v>
      </c>
      <c r="D3436" s="1" t="s">
        <v>14</v>
      </c>
      <c r="E3436" s="1" t="s">
        <v>31</v>
      </c>
      <c r="F3436" s="18">
        <v>182.91</v>
      </c>
      <c r="G3436" t="s">
        <v>5591</v>
      </c>
      <c r="H3436" s="1">
        <f>IF(COUNTIF(G$2:G3436,G3436)=1,1,0)</f>
        <v>1</v>
      </c>
      <c r="I3436" s="1">
        <v>3</v>
      </c>
      <c r="J3436" s="1">
        <v>0</v>
      </c>
      <c r="K3436" s="1">
        <v>53.043899999999979</v>
      </c>
      <c r="L3436" s="12">
        <f>VLOOKUP(train[[#This Row],[Sub-Category]],Análisis_ABC_XYZ[[#Headers],[#Data]],4,FALSE)</f>
        <v>0.49507917887403441</v>
      </c>
    </row>
    <row r="3437" spans="1:12" x14ac:dyDescent="0.35">
      <c r="A3437" s="2">
        <v>42673</v>
      </c>
      <c r="B3437" s="1" t="s">
        <v>145</v>
      </c>
      <c r="C3437" s="1" t="s">
        <v>788</v>
      </c>
      <c r="D3437" s="1" t="s">
        <v>26</v>
      </c>
      <c r="E3437" s="1" t="s">
        <v>27</v>
      </c>
      <c r="F3437" s="18">
        <v>87.96</v>
      </c>
      <c r="G3437" t="s">
        <v>4971</v>
      </c>
      <c r="H3437" s="1">
        <f>IF(COUNTIF(G$2:G3437,G3437)=1,1,0)</f>
        <v>0</v>
      </c>
      <c r="I3437" s="1">
        <v>5</v>
      </c>
      <c r="J3437" s="1">
        <v>0.2</v>
      </c>
      <c r="K3437" s="1">
        <v>30.785999999999998</v>
      </c>
      <c r="L3437" s="12">
        <f>VLOOKUP(train[[#This Row],[Sub-Category]],Análisis_ABC_XYZ[[#Headers],[#Data]],4,FALSE)</f>
        <v>0.41105220110552465</v>
      </c>
    </row>
    <row r="3438" spans="1:12" x14ac:dyDescent="0.35">
      <c r="A3438" s="2">
        <v>42673</v>
      </c>
      <c r="B3438" s="1" t="s">
        <v>145</v>
      </c>
      <c r="C3438" s="1" t="s">
        <v>1384</v>
      </c>
      <c r="D3438" s="1" t="s">
        <v>26</v>
      </c>
      <c r="E3438" s="1" t="s">
        <v>208</v>
      </c>
      <c r="F3438" s="18">
        <v>59.994000000000007</v>
      </c>
      <c r="G3438" t="s">
        <v>4971</v>
      </c>
      <c r="H3438" s="1">
        <f>IF(COUNTIF(G$2:G3438,G3438)=1,1,0)</f>
        <v>0</v>
      </c>
      <c r="I3438" s="1">
        <v>2</v>
      </c>
      <c r="J3438" s="1">
        <v>0.7</v>
      </c>
      <c r="K3438" s="1">
        <v>-45.995400000000004</v>
      </c>
      <c r="L3438" s="12">
        <f>VLOOKUP(train[[#This Row],[Sub-Category]],Análisis_ABC_XYZ[[#Headers],[#Data]],4,FALSE)</f>
        <v>0.5183572270896134</v>
      </c>
    </row>
    <row r="3439" spans="1:12" x14ac:dyDescent="0.35">
      <c r="A3439" s="2">
        <v>42673</v>
      </c>
      <c r="B3439" s="1" t="s">
        <v>145</v>
      </c>
      <c r="C3439" s="1" t="s">
        <v>1645</v>
      </c>
      <c r="D3439" s="1" t="s">
        <v>8</v>
      </c>
      <c r="E3439" s="1" t="s">
        <v>22</v>
      </c>
      <c r="F3439" s="18">
        <v>15.488</v>
      </c>
      <c r="G3439" t="s">
        <v>4971</v>
      </c>
      <c r="H3439" s="1">
        <f>IF(COUNTIF(G$2:G3439,G3439)=1,1,0)</f>
        <v>0</v>
      </c>
      <c r="I3439" s="1">
        <v>4</v>
      </c>
      <c r="J3439" s="1">
        <v>0.2</v>
      </c>
      <c r="K3439" s="1">
        <v>3.6783999999999999</v>
      </c>
      <c r="L3439" s="12">
        <f>VLOOKUP(train[[#This Row],[Sub-Category]],Análisis_ABC_XYZ[[#Headers],[#Data]],4,FALSE)</f>
        <v>0.4595170286641902</v>
      </c>
    </row>
    <row r="3440" spans="1:12" x14ac:dyDescent="0.35">
      <c r="A3440" s="2">
        <v>42674</v>
      </c>
      <c r="B3440" s="1" t="s">
        <v>12</v>
      </c>
      <c r="C3440" s="1" t="s">
        <v>1314</v>
      </c>
      <c r="D3440" s="1" t="s">
        <v>26</v>
      </c>
      <c r="E3440" s="1" t="s">
        <v>27</v>
      </c>
      <c r="F3440" s="18">
        <v>1295.8400000000001</v>
      </c>
      <c r="G3440" t="s">
        <v>2294</v>
      </c>
      <c r="H3440" s="1">
        <f>IF(COUNTIF(G$2:G3440,G3440)=1,1,0)</f>
        <v>1</v>
      </c>
      <c r="I3440" s="1">
        <v>4</v>
      </c>
      <c r="J3440" s="1">
        <v>0.2</v>
      </c>
      <c r="K3440" s="1">
        <v>145.78199999999993</v>
      </c>
      <c r="L3440" s="12">
        <f>VLOOKUP(train[[#This Row],[Sub-Category]],Análisis_ABC_XYZ[[#Headers],[#Data]],4,FALSE)</f>
        <v>0.41105220110552465</v>
      </c>
    </row>
    <row r="3441" spans="1:12" x14ac:dyDescent="0.35">
      <c r="A3441" s="2">
        <v>42674</v>
      </c>
      <c r="B3441" s="1" t="s">
        <v>12</v>
      </c>
      <c r="C3441" s="1" t="s">
        <v>644</v>
      </c>
      <c r="D3441" s="1" t="s">
        <v>14</v>
      </c>
      <c r="E3441" s="1" t="s">
        <v>15</v>
      </c>
      <c r="F3441" s="18">
        <v>427.42</v>
      </c>
      <c r="G3441" t="s">
        <v>2299</v>
      </c>
      <c r="H3441" s="1">
        <f>IF(COUNTIF(G$2:G3441,G3441)=1,1,0)</f>
        <v>1</v>
      </c>
      <c r="I3441" s="1">
        <v>14</v>
      </c>
      <c r="J3441" s="1">
        <v>0</v>
      </c>
      <c r="K3441" s="1">
        <v>196.61320000000001</v>
      </c>
      <c r="L3441" s="12">
        <f>VLOOKUP(train[[#This Row],[Sub-Category]],Análisis_ABC_XYZ[[#Headers],[#Data]],4,FALSE)</f>
        <v>0.4647369236065339</v>
      </c>
    </row>
    <row r="3442" spans="1:12" x14ac:dyDescent="0.35">
      <c r="A3442" s="2">
        <v>42674</v>
      </c>
      <c r="B3442" s="1" t="s">
        <v>12</v>
      </c>
      <c r="C3442" s="1" t="s">
        <v>1316</v>
      </c>
      <c r="D3442" s="1" t="s">
        <v>8</v>
      </c>
      <c r="E3442" s="1" t="s">
        <v>9</v>
      </c>
      <c r="F3442" s="18">
        <v>425.83300000000003</v>
      </c>
      <c r="G3442" t="s">
        <v>2294</v>
      </c>
      <c r="H3442" s="1">
        <f>IF(COUNTIF(G$2:G3442,G3442)=1,1,0)</f>
        <v>0</v>
      </c>
      <c r="I3442" s="1">
        <v>1</v>
      </c>
      <c r="J3442" s="1">
        <v>0.15</v>
      </c>
      <c r="K3442" s="1">
        <v>20.03919999999998</v>
      </c>
      <c r="L3442" s="12">
        <f>VLOOKUP(train[[#This Row],[Sub-Category]],Análisis_ABC_XYZ[[#Headers],[#Data]],4,FALSE)</f>
        <v>0.5176847302647779</v>
      </c>
    </row>
    <row r="3443" spans="1:12" x14ac:dyDescent="0.35">
      <c r="A3443" s="2">
        <v>42674</v>
      </c>
      <c r="B3443" s="1" t="s">
        <v>12</v>
      </c>
      <c r="C3443" s="1" t="s">
        <v>963</v>
      </c>
      <c r="D3443" s="1" t="s">
        <v>14</v>
      </c>
      <c r="E3443" s="1" t="s">
        <v>29</v>
      </c>
      <c r="F3443" s="18">
        <v>398.35199999999998</v>
      </c>
      <c r="G3443" t="s">
        <v>2294</v>
      </c>
      <c r="H3443" s="1">
        <f>IF(COUNTIF(G$2:G3443,G3443)=1,1,0)</f>
        <v>0</v>
      </c>
      <c r="I3443" s="1">
        <v>3</v>
      </c>
      <c r="J3443" s="1">
        <v>0.2</v>
      </c>
      <c r="K3443" s="1">
        <v>124.48499999999999</v>
      </c>
      <c r="L3443" s="12">
        <f>VLOOKUP(train[[#This Row],[Sub-Category]],Análisis_ABC_XYZ[[#Headers],[#Data]],4,FALSE)</f>
        <v>0.46881743173671325</v>
      </c>
    </row>
    <row r="3444" spans="1:12" x14ac:dyDescent="0.35">
      <c r="A3444" s="2">
        <v>42674</v>
      </c>
      <c r="B3444" s="1" t="s">
        <v>12</v>
      </c>
      <c r="C3444" s="1" t="s">
        <v>70</v>
      </c>
      <c r="D3444" s="1" t="s">
        <v>8</v>
      </c>
      <c r="E3444" s="1" t="s">
        <v>11</v>
      </c>
      <c r="F3444" s="18">
        <v>323.13600000000002</v>
      </c>
      <c r="G3444" t="s">
        <v>2294</v>
      </c>
      <c r="H3444" s="1">
        <f>IF(COUNTIF(G$2:G3444,G3444)=1,1,0)</f>
        <v>0</v>
      </c>
      <c r="I3444" s="1">
        <v>4</v>
      </c>
      <c r="J3444" s="1">
        <v>0.2</v>
      </c>
      <c r="K3444" s="1">
        <v>20.196000000000012</v>
      </c>
      <c r="L3444" s="12">
        <f>VLOOKUP(train[[#This Row],[Sub-Category]],Análisis_ABC_XYZ[[#Headers],[#Data]],4,FALSE)</f>
        <v>0.46529189879902266</v>
      </c>
    </row>
    <row r="3445" spans="1:12" x14ac:dyDescent="0.35">
      <c r="A3445" s="2">
        <v>42674</v>
      </c>
      <c r="B3445" s="1" t="s">
        <v>89</v>
      </c>
      <c r="C3445" s="1" t="s">
        <v>956</v>
      </c>
      <c r="D3445" s="1" t="s">
        <v>14</v>
      </c>
      <c r="E3445" s="1" t="s">
        <v>61</v>
      </c>
      <c r="F3445" s="18">
        <v>79.959999999999994</v>
      </c>
      <c r="G3445" t="s">
        <v>2256</v>
      </c>
      <c r="H3445" s="1">
        <f>IF(COUNTIF(G$2:G3445,G3445)=1,1,0)</f>
        <v>1</v>
      </c>
      <c r="I3445" s="1">
        <v>2</v>
      </c>
      <c r="J3445" s="1">
        <v>0</v>
      </c>
      <c r="K3445" s="1">
        <v>35.981999999999992</v>
      </c>
      <c r="L3445" s="12">
        <f>VLOOKUP(train[[#This Row],[Sub-Category]],Análisis_ABC_XYZ[[#Headers],[#Data]],4,FALSE)</f>
        <v>0.44424167803735209</v>
      </c>
    </row>
    <row r="3446" spans="1:12" x14ac:dyDescent="0.35">
      <c r="A3446" s="2">
        <v>42674</v>
      </c>
      <c r="B3446" s="1" t="s">
        <v>79</v>
      </c>
      <c r="C3446" s="1" t="s">
        <v>415</v>
      </c>
      <c r="D3446" s="1" t="s">
        <v>14</v>
      </c>
      <c r="E3446" s="1" t="s">
        <v>182</v>
      </c>
      <c r="F3446" s="18">
        <v>70.12</v>
      </c>
      <c r="G3446" t="s">
        <v>4778</v>
      </c>
      <c r="H3446" s="1">
        <f>IF(COUNTIF(G$2:G3446,G3446)=1,1,0)</f>
        <v>1</v>
      </c>
      <c r="I3446" s="1">
        <v>4</v>
      </c>
      <c r="J3446" s="1">
        <v>0</v>
      </c>
      <c r="K3446" s="1">
        <v>21.035999999999994</v>
      </c>
      <c r="L3446" s="12">
        <f>VLOOKUP(train[[#This Row],[Sub-Category]],Análisis_ABC_XYZ[[#Headers],[#Data]],4,FALSE)</f>
        <v>0.53938093436526824</v>
      </c>
    </row>
    <row r="3447" spans="1:12" x14ac:dyDescent="0.35">
      <c r="A3447" s="2">
        <v>42674</v>
      </c>
      <c r="B3447" s="1" t="s">
        <v>12</v>
      </c>
      <c r="C3447" s="1" t="s">
        <v>1315</v>
      </c>
      <c r="D3447" s="1" t="s">
        <v>14</v>
      </c>
      <c r="E3447" s="1" t="s">
        <v>20</v>
      </c>
      <c r="F3447" s="18">
        <v>46.84</v>
      </c>
      <c r="G3447" t="s">
        <v>2294</v>
      </c>
      <c r="H3447" s="1">
        <f>IF(COUNTIF(G$2:G3447,G3447)=1,1,0)</f>
        <v>0</v>
      </c>
      <c r="I3447" s="1">
        <v>2</v>
      </c>
      <c r="J3447" s="1">
        <v>0</v>
      </c>
      <c r="K3447" s="1">
        <v>12.646799999999999</v>
      </c>
      <c r="L3447" s="12">
        <f>VLOOKUP(train[[#This Row],[Sub-Category]],Análisis_ABC_XYZ[[#Headers],[#Data]],4,FALSE)</f>
        <v>0.44610841445725197</v>
      </c>
    </row>
    <row r="3448" spans="1:12" x14ac:dyDescent="0.35">
      <c r="A3448" s="2">
        <v>42674</v>
      </c>
      <c r="B3448" s="1" t="s">
        <v>12</v>
      </c>
      <c r="C3448" s="1" t="s">
        <v>1052</v>
      </c>
      <c r="D3448" s="1" t="s">
        <v>14</v>
      </c>
      <c r="E3448" s="1" t="s">
        <v>29</v>
      </c>
      <c r="F3448" s="18">
        <v>29.800000000000004</v>
      </c>
      <c r="G3448" t="s">
        <v>2299</v>
      </c>
      <c r="H3448" s="1">
        <f>IF(COUNTIF(G$2:G3448,G3448)=1,1,0)</f>
        <v>0</v>
      </c>
      <c r="I3448" s="1">
        <v>5</v>
      </c>
      <c r="J3448" s="1">
        <v>0.2</v>
      </c>
      <c r="K3448" s="1">
        <v>9.3124999999999982</v>
      </c>
      <c r="L3448" s="12">
        <f>VLOOKUP(train[[#This Row],[Sub-Category]],Análisis_ABC_XYZ[[#Headers],[#Data]],4,FALSE)</f>
        <v>0.46881743173671325</v>
      </c>
    </row>
    <row r="3449" spans="1:12" x14ac:dyDescent="0.35">
      <c r="A3449" s="2">
        <v>42674</v>
      </c>
      <c r="B3449" s="1" t="s">
        <v>12</v>
      </c>
      <c r="C3449" s="1" t="s">
        <v>622</v>
      </c>
      <c r="D3449" s="1" t="s">
        <v>14</v>
      </c>
      <c r="E3449" s="1" t="s">
        <v>182</v>
      </c>
      <c r="F3449" s="18">
        <v>29.700000000000003</v>
      </c>
      <c r="G3449" t="s">
        <v>2294</v>
      </c>
      <c r="H3449" s="1">
        <f>IF(COUNTIF(G$2:G3449,G3449)=1,1,0)</f>
        <v>0</v>
      </c>
      <c r="I3449" s="1">
        <v>3</v>
      </c>
      <c r="J3449" s="1">
        <v>0</v>
      </c>
      <c r="K3449" s="1">
        <v>8.0190000000000001</v>
      </c>
      <c r="L3449" s="12">
        <f>VLOOKUP(train[[#This Row],[Sub-Category]],Análisis_ABC_XYZ[[#Headers],[#Data]],4,FALSE)</f>
        <v>0.53938093436526824</v>
      </c>
    </row>
    <row r="3450" spans="1:12" x14ac:dyDescent="0.35">
      <c r="A3450" s="2">
        <v>42674</v>
      </c>
      <c r="B3450" s="1" t="s">
        <v>12</v>
      </c>
      <c r="C3450" s="1" t="s">
        <v>429</v>
      </c>
      <c r="D3450" s="1" t="s">
        <v>14</v>
      </c>
      <c r="E3450" s="1" t="s">
        <v>36</v>
      </c>
      <c r="F3450" s="18">
        <v>19.98</v>
      </c>
      <c r="G3450" t="s">
        <v>2294</v>
      </c>
      <c r="H3450" s="1">
        <f>IF(COUNTIF(G$2:G3450,G3450)=1,1,0)</f>
        <v>0</v>
      </c>
      <c r="I3450" s="1">
        <v>1</v>
      </c>
      <c r="J3450" s="1">
        <v>0</v>
      </c>
      <c r="K3450" s="1">
        <v>9.3905999999999992</v>
      </c>
      <c r="L3450" s="12">
        <f>VLOOKUP(train[[#This Row],[Sub-Category]],Análisis_ABC_XYZ[[#Headers],[#Data]],4,FALSE)</f>
        <v>0.43613829632717294</v>
      </c>
    </row>
    <row r="3451" spans="1:12" x14ac:dyDescent="0.35">
      <c r="A3451" s="2">
        <v>42674</v>
      </c>
      <c r="B3451" s="1" t="s">
        <v>12</v>
      </c>
      <c r="C3451" s="1" t="s">
        <v>259</v>
      </c>
      <c r="D3451" s="1" t="s">
        <v>14</v>
      </c>
      <c r="E3451" s="1" t="s">
        <v>91</v>
      </c>
      <c r="F3451" s="18">
        <v>17.450000000000003</v>
      </c>
      <c r="G3451" t="s">
        <v>2294</v>
      </c>
      <c r="H3451" s="1">
        <f>IF(COUNTIF(G$2:G3451,G3451)=1,1,0)</f>
        <v>0</v>
      </c>
      <c r="I3451" s="1">
        <v>5</v>
      </c>
      <c r="J3451" s="1">
        <v>0</v>
      </c>
      <c r="K3451" s="1">
        <v>8.0269999999999992</v>
      </c>
      <c r="L3451" s="12">
        <f>VLOOKUP(train[[#This Row],[Sub-Category]],Análisis_ABC_XYZ[[#Headers],[#Data]],4,FALSE)</f>
        <v>0.51168203684699509</v>
      </c>
    </row>
    <row r="3452" spans="1:12" x14ac:dyDescent="0.35">
      <c r="A3452" s="2">
        <v>42674</v>
      </c>
      <c r="B3452" s="1" t="s">
        <v>12</v>
      </c>
      <c r="C3452" s="1" t="s">
        <v>159</v>
      </c>
      <c r="D3452" s="1" t="s">
        <v>14</v>
      </c>
      <c r="E3452" s="1" t="s">
        <v>61</v>
      </c>
      <c r="F3452" s="18">
        <v>14.75</v>
      </c>
      <c r="G3452" t="s">
        <v>2299</v>
      </c>
      <c r="H3452" s="1">
        <f>IF(COUNTIF(G$2:G3452,G3452)=1,1,0)</f>
        <v>0</v>
      </c>
      <c r="I3452" s="1">
        <v>5</v>
      </c>
      <c r="J3452" s="1">
        <v>0</v>
      </c>
      <c r="K3452" s="1">
        <v>7.08</v>
      </c>
      <c r="L3452" s="12">
        <f>VLOOKUP(train[[#This Row],[Sub-Category]],Análisis_ABC_XYZ[[#Headers],[#Data]],4,FALSE)</f>
        <v>0.44424167803735209</v>
      </c>
    </row>
    <row r="3453" spans="1:12" x14ac:dyDescent="0.35">
      <c r="A3453" s="2">
        <v>42674</v>
      </c>
      <c r="B3453" s="1" t="s">
        <v>12</v>
      </c>
      <c r="C3453" s="1" t="s">
        <v>60</v>
      </c>
      <c r="D3453" s="1" t="s">
        <v>14</v>
      </c>
      <c r="E3453" s="1" t="s">
        <v>61</v>
      </c>
      <c r="F3453" s="18">
        <v>14.280000000000001</v>
      </c>
      <c r="G3453" t="s">
        <v>3285</v>
      </c>
      <c r="H3453" s="1">
        <f>IF(COUNTIF(G$2:G3453,G3453)=1,1,0)</f>
        <v>1</v>
      </c>
      <c r="I3453" s="1">
        <v>7</v>
      </c>
      <c r="J3453" s="1">
        <v>0</v>
      </c>
      <c r="K3453" s="1">
        <v>6.7115999999999989</v>
      </c>
      <c r="L3453" s="12">
        <f>VLOOKUP(train[[#This Row],[Sub-Category]],Análisis_ABC_XYZ[[#Headers],[#Data]],4,FALSE)</f>
        <v>0.44424167803735209</v>
      </c>
    </row>
    <row r="3454" spans="1:12" x14ac:dyDescent="0.35">
      <c r="A3454" s="2">
        <v>42674</v>
      </c>
      <c r="B3454" s="1" t="s">
        <v>12</v>
      </c>
      <c r="C3454" s="1" t="s">
        <v>589</v>
      </c>
      <c r="D3454" s="1" t="s">
        <v>14</v>
      </c>
      <c r="E3454" s="1" t="s">
        <v>29</v>
      </c>
      <c r="F3454" s="18">
        <v>9.7280000000000015</v>
      </c>
      <c r="G3454" t="s">
        <v>2299</v>
      </c>
      <c r="H3454" s="1">
        <f>IF(COUNTIF(G$2:G3454,G3454)=1,1,0)</f>
        <v>0</v>
      </c>
      <c r="I3454" s="1">
        <v>2</v>
      </c>
      <c r="J3454" s="1">
        <v>0.2</v>
      </c>
      <c r="K3454" s="1">
        <v>3.283199999999999</v>
      </c>
      <c r="L3454" s="12">
        <f>VLOOKUP(train[[#This Row],[Sub-Category]],Análisis_ABC_XYZ[[#Headers],[#Data]],4,FALSE)</f>
        <v>0.46881743173671325</v>
      </c>
    </row>
    <row r="3455" spans="1:12" x14ac:dyDescent="0.35">
      <c r="A3455" s="2">
        <v>42674</v>
      </c>
      <c r="B3455" s="1" t="s">
        <v>12</v>
      </c>
      <c r="C3455" s="1" t="s">
        <v>1313</v>
      </c>
      <c r="D3455" s="1" t="s">
        <v>14</v>
      </c>
      <c r="E3455" s="1" t="s">
        <v>24</v>
      </c>
      <c r="F3455" s="18">
        <v>5.04</v>
      </c>
      <c r="G3455" t="s">
        <v>2294</v>
      </c>
      <c r="H3455" s="1">
        <f>IF(COUNTIF(G$2:G3455,G3455)=1,1,0)</f>
        <v>0</v>
      </c>
      <c r="I3455" s="1">
        <v>3</v>
      </c>
      <c r="J3455" s="1">
        <v>0</v>
      </c>
      <c r="K3455" s="1">
        <v>1.2599999999999998</v>
      </c>
      <c r="L3455" s="12">
        <f>VLOOKUP(train[[#This Row],[Sub-Category]],Análisis_ABC_XYZ[[#Headers],[#Data]],4,FALSE)</f>
        <v>0.45632477063632687</v>
      </c>
    </row>
    <row r="3456" spans="1:12" x14ac:dyDescent="0.35">
      <c r="A3456" s="2">
        <v>42674</v>
      </c>
      <c r="B3456" s="1" t="s">
        <v>89</v>
      </c>
      <c r="C3456" s="1" t="s">
        <v>443</v>
      </c>
      <c r="D3456" s="1" t="s">
        <v>14</v>
      </c>
      <c r="E3456" s="1" t="s">
        <v>24</v>
      </c>
      <c r="F3456" s="18">
        <v>2.78</v>
      </c>
      <c r="G3456" s="1" t="s">
        <v>2256</v>
      </c>
      <c r="H3456" s="1">
        <f>IF(COUNTIF(G$2:G3456,G3456)=1,1,0)</f>
        <v>0</v>
      </c>
      <c r="I3456" s="1">
        <v>2</v>
      </c>
      <c r="J3456" s="1">
        <v>0</v>
      </c>
      <c r="K3456" s="1">
        <v>0.72279999999999989</v>
      </c>
      <c r="L3456" s="12">
        <f>VLOOKUP(train[[#This Row],[Sub-Category]],Análisis_ABC_XYZ[[#Headers],[#Data]],4,FALSE)</f>
        <v>0.45632477063632687</v>
      </c>
    </row>
    <row r="3457" spans="1:12" x14ac:dyDescent="0.35">
      <c r="A3457" s="2">
        <v>42675</v>
      </c>
      <c r="B3457" s="1" t="s">
        <v>89</v>
      </c>
      <c r="C3457" s="1" t="s">
        <v>542</v>
      </c>
      <c r="D3457" s="1" t="s">
        <v>26</v>
      </c>
      <c r="E3457" s="1" t="s">
        <v>27</v>
      </c>
      <c r="F3457" s="18">
        <v>503.96</v>
      </c>
      <c r="G3457" t="s">
        <v>3247</v>
      </c>
      <c r="H3457" s="1">
        <f>IF(COUNTIF(G$2:G3457,G3457)=1,1,0)</f>
        <v>1</v>
      </c>
      <c r="I3457" s="1">
        <v>4</v>
      </c>
      <c r="J3457" s="1">
        <v>0</v>
      </c>
      <c r="K3457" s="1">
        <v>125.99000000000001</v>
      </c>
      <c r="L3457" s="12">
        <f>VLOOKUP(train[[#This Row],[Sub-Category]],Análisis_ABC_XYZ[[#Headers],[#Data]],4,FALSE)</f>
        <v>0.41105220110552465</v>
      </c>
    </row>
    <row r="3458" spans="1:12" x14ac:dyDescent="0.35">
      <c r="A3458" s="2">
        <v>42675</v>
      </c>
      <c r="B3458" s="1" t="s">
        <v>89</v>
      </c>
      <c r="C3458" s="1" t="s">
        <v>1526</v>
      </c>
      <c r="D3458" s="1" t="s">
        <v>8</v>
      </c>
      <c r="E3458" s="1" t="s">
        <v>11</v>
      </c>
      <c r="F3458" s="18">
        <v>327.56399999999996</v>
      </c>
      <c r="G3458" t="s">
        <v>6683</v>
      </c>
      <c r="H3458" s="1">
        <f>IF(COUNTIF(G$2:G3458,G3458)=1,1,0)</f>
        <v>1</v>
      </c>
      <c r="I3458" s="1">
        <v>4</v>
      </c>
      <c r="J3458" s="1">
        <v>0.1</v>
      </c>
      <c r="K3458" s="1">
        <v>21.837600000000023</v>
      </c>
      <c r="L3458" s="12">
        <f>VLOOKUP(train[[#This Row],[Sub-Category]],Análisis_ABC_XYZ[[#Headers],[#Data]],4,FALSE)</f>
        <v>0.46529189879902266</v>
      </c>
    </row>
    <row r="3459" spans="1:12" x14ac:dyDescent="0.35">
      <c r="A3459" s="2">
        <v>42675</v>
      </c>
      <c r="B3459" s="1" t="s">
        <v>501</v>
      </c>
      <c r="C3459" s="1" t="s">
        <v>1067</v>
      </c>
      <c r="D3459" s="1" t="s">
        <v>8</v>
      </c>
      <c r="E3459" s="1" t="s">
        <v>18</v>
      </c>
      <c r="F3459" s="18">
        <v>301.95999999999998</v>
      </c>
      <c r="G3459" t="s">
        <v>5873</v>
      </c>
      <c r="H3459" s="1">
        <f>IF(COUNTIF(G$2:G3459,G3459)=1,1,0)</f>
        <v>1</v>
      </c>
      <c r="I3459" s="1">
        <v>2</v>
      </c>
      <c r="J3459" s="1">
        <v>0</v>
      </c>
      <c r="K3459" s="1">
        <v>45.293999999999983</v>
      </c>
      <c r="L3459" s="12">
        <f>VLOOKUP(train[[#This Row],[Sub-Category]],Análisis_ABC_XYZ[[#Headers],[#Data]],4,FALSE)</f>
        <v>0.55975208308209756</v>
      </c>
    </row>
    <row r="3460" spans="1:12" x14ac:dyDescent="0.35">
      <c r="A3460" s="2">
        <v>42675</v>
      </c>
      <c r="B3460" s="1" t="s">
        <v>89</v>
      </c>
      <c r="C3460" s="1" t="s">
        <v>753</v>
      </c>
      <c r="D3460" s="1" t="s">
        <v>8</v>
      </c>
      <c r="E3460" s="1" t="s">
        <v>22</v>
      </c>
      <c r="F3460" s="18">
        <v>259.7</v>
      </c>
      <c r="G3460" t="s">
        <v>3247</v>
      </c>
      <c r="H3460" s="1">
        <f>IF(COUNTIF(G$2:G3460,G3460)=1,1,0)</f>
        <v>0</v>
      </c>
      <c r="I3460" s="1">
        <v>5</v>
      </c>
      <c r="J3460" s="1">
        <v>0</v>
      </c>
      <c r="K3460" s="1">
        <v>106.477</v>
      </c>
      <c r="L3460" s="12">
        <f>VLOOKUP(train[[#This Row],[Sub-Category]],Análisis_ABC_XYZ[[#Headers],[#Data]],4,FALSE)</f>
        <v>0.4595170286641902</v>
      </c>
    </row>
    <row r="3461" spans="1:12" x14ac:dyDescent="0.35">
      <c r="A3461" s="2">
        <v>42675</v>
      </c>
      <c r="B3461" s="1" t="s">
        <v>89</v>
      </c>
      <c r="C3461" s="1" t="s">
        <v>1829</v>
      </c>
      <c r="D3461" s="1" t="s">
        <v>8</v>
      </c>
      <c r="E3461" s="1" t="s">
        <v>11</v>
      </c>
      <c r="F3461" s="18">
        <v>205.16400000000002</v>
      </c>
      <c r="G3461" t="s">
        <v>6577</v>
      </c>
      <c r="H3461" s="1">
        <f>IF(COUNTIF(G$2:G3461,G3461)=1,1,0)</f>
        <v>1</v>
      </c>
      <c r="I3461" s="1">
        <v>2</v>
      </c>
      <c r="J3461" s="1">
        <v>0.1</v>
      </c>
      <c r="K3461" s="1">
        <v>13.677600000000002</v>
      </c>
      <c r="L3461" s="12">
        <f>VLOOKUP(train[[#This Row],[Sub-Category]],Análisis_ABC_XYZ[[#Headers],[#Data]],4,FALSE)</f>
        <v>0.46529189879902266</v>
      </c>
    </row>
    <row r="3462" spans="1:12" x14ac:dyDescent="0.35">
      <c r="A3462" s="2">
        <v>42675</v>
      </c>
      <c r="B3462" s="1" t="s">
        <v>89</v>
      </c>
      <c r="C3462" s="1" t="s">
        <v>715</v>
      </c>
      <c r="D3462" s="1" t="s">
        <v>26</v>
      </c>
      <c r="E3462" s="1" t="s">
        <v>56</v>
      </c>
      <c r="F3462" s="18">
        <v>1399.93</v>
      </c>
      <c r="G3462" t="s">
        <v>3247</v>
      </c>
      <c r="H3462" s="1">
        <f>IF(COUNTIF(G$2:G3462,G3462)=1,1,0)</f>
        <v>0</v>
      </c>
      <c r="I3462" s="1">
        <v>7</v>
      </c>
      <c r="J3462" s="1">
        <v>0</v>
      </c>
      <c r="K3462" s="1">
        <v>601.96990000000005</v>
      </c>
      <c r="L3462" s="12">
        <f>VLOOKUP(train[[#This Row],[Sub-Category]],Análisis_ABC_XYZ[[#Headers],[#Data]],4,FALSE)</f>
        <v>0.52062335344040378</v>
      </c>
    </row>
    <row r="3463" spans="1:12" x14ac:dyDescent="0.35">
      <c r="A3463" s="2">
        <v>42675</v>
      </c>
      <c r="B3463" s="1" t="s">
        <v>52</v>
      </c>
      <c r="C3463" s="1" t="s">
        <v>231</v>
      </c>
      <c r="D3463" s="1" t="s">
        <v>26</v>
      </c>
      <c r="E3463" s="1" t="s">
        <v>56</v>
      </c>
      <c r="F3463" s="18">
        <v>35.360000000000007</v>
      </c>
      <c r="G3463" t="s">
        <v>4085</v>
      </c>
      <c r="H3463" s="1">
        <f>IF(COUNTIF(G$2:G3463,G3463)=1,1,0)</f>
        <v>1</v>
      </c>
      <c r="I3463" s="1">
        <v>2</v>
      </c>
      <c r="J3463" s="1">
        <v>0.2</v>
      </c>
      <c r="K3463" s="1">
        <v>-3.0939999999999994</v>
      </c>
      <c r="L3463" s="12">
        <f>VLOOKUP(train[[#This Row],[Sub-Category]],Análisis_ABC_XYZ[[#Headers],[#Data]],4,FALSE)</f>
        <v>0.52062335344040378</v>
      </c>
    </row>
    <row r="3464" spans="1:12" x14ac:dyDescent="0.35">
      <c r="A3464" s="2">
        <v>42675</v>
      </c>
      <c r="B3464" s="1" t="s">
        <v>89</v>
      </c>
      <c r="C3464" s="1" t="s">
        <v>1370</v>
      </c>
      <c r="D3464" s="1" t="s">
        <v>26</v>
      </c>
      <c r="E3464" s="1" t="s">
        <v>27</v>
      </c>
      <c r="F3464" s="18">
        <v>42.95</v>
      </c>
      <c r="G3464" t="s">
        <v>3247</v>
      </c>
      <c r="H3464" s="1">
        <f>IF(COUNTIF(G$2:G3464,G3464)=1,1,0)</f>
        <v>0</v>
      </c>
      <c r="I3464" s="1">
        <v>1</v>
      </c>
      <c r="J3464" s="1">
        <v>0</v>
      </c>
      <c r="K3464" s="1">
        <v>1.2884999999999991</v>
      </c>
      <c r="L3464" s="12">
        <f>VLOOKUP(train[[#This Row],[Sub-Category]],Análisis_ABC_XYZ[[#Headers],[#Data]],4,FALSE)</f>
        <v>0.41105220110552465</v>
      </c>
    </row>
    <row r="3465" spans="1:12" x14ac:dyDescent="0.35">
      <c r="A3465" s="2">
        <v>42675</v>
      </c>
      <c r="B3465" s="1" t="s">
        <v>89</v>
      </c>
      <c r="C3465" s="1" t="s">
        <v>1005</v>
      </c>
      <c r="D3465" s="1" t="s">
        <v>14</v>
      </c>
      <c r="E3465" s="1" t="s">
        <v>36</v>
      </c>
      <c r="F3465" s="18">
        <v>13.52</v>
      </c>
      <c r="G3465" t="s">
        <v>3247</v>
      </c>
      <c r="H3465" s="1">
        <f>IF(COUNTIF(G$2:G3465,G3465)=1,1,0)</f>
        <v>0</v>
      </c>
      <c r="I3465" s="1">
        <v>4</v>
      </c>
      <c r="J3465" s="1">
        <v>0</v>
      </c>
      <c r="K3465" s="1">
        <v>6.219199999999999</v>
      </c>
      <c r="L3465" s="12">
        <f>VLOOKUP(train[[#This Row],[Sub-Category]],Análisis_ABC_XYZ[[#Headers],[#Data]],4,FALSE)</f>
        <v>0.43613829632717294</v>
      </c>
    </row>
    <row r="3466" spans="1:12" x14ac:dyDescent="0.35">
      <c r="A3466" s="2">
        <v>42675</v>
      </c>
      <c r="B3466" s="1" t="s">
        <v>136</v>
      </c>
      <c r="C3466" s="1" t="s">
        <v>64</v>
      </c>
      <c r="D3466" s="1" t="s">
        <v>14</v>
      </c>
      <c r="E3466" s="1" t="s">
        <v>24</v>
      </c>
      <c r="F3466" s="18">
        <v>7.88</v>
      </c>
      <c r="G3466" t="s">
        <v>2788</v>
      </c>
      <c r="H3466" s="1">
        <f>IF(COUNTIF(G$2:G3466,G3466)=1,1,0)</f>
        <v>1</v>
      </c>
      <c r="I3466" s="1">
        <v>1</v>
      </c>
      <c r="J3466" s="1">
        <v>0.2</v>
      </c>
      <c r="K3466" s="1">
        <v>1.7730000000000004</v>
      </c>
      <c r="L3466" s="12">
        <f>VLOOKUP(train[[#This Row],[Sub-Category]],Análisis_ABC_XYZ[[#Headers],[#Data]],4,FALSE)</f>
        <v>0.45632477063632687</v>
      </c>
    </row>
    <row r="3467" spans="1:12" x14ac:dyDescent="0.35">
      <c r="A3467" s="2">
        <v>42675</v>
      </c>
      <c r="B3467" s="1" t="s">
        <v>89</v>
      </c>
      <c r="C3467" s="1" t="s">
        <v>564</v>
      </c>
      <c r="D3467" s="1" t="s">
        <v>26</v>
      </c>
      <c r="E3467" s="1" t="s">
        <v>27</v>
      </c>
      <c r="F3467" s="18">
        <v>4.95</v>
      </c>
      <c r="G3467" t="s">
        <v>2509</v>
      </c>
      <c r="H3467" s="1">
        <f>IF(COUNTIF(G$2:G3467,G3467)=1,1,0)</f>
        <v>1</v>
      </c>
      <c r="I3467" s="1">
        <v>1</v>
      </c>
      <c r="J3467" s="1">
        <v>0</v>
      </c>
      <c r="K3467" s="1">
        <v>1.3365</v>
      </c>
      <c r="L3467" s="12">
        <f>VLOOKUP(train[[#This Row],[Sub-Category]],Análisis_ABC_XYZ[[#Headers],[#Data]],4,FALSE)</f>
        <v>0.41105220110552465</v>
      </c>
    </row>
    <row r="3468" spans="1:12" x14ac:dyDescent="0.35">
      <c r="A3468" s="2">
        <v>42675</v>
      </c>
      <c r="B3468" s="1" t="s">
        <v>52</v>
      </c>
      <c r="C3468" s="1" t="s">
        <v>1146</v>
      </c>
      <c r="D3468" s="1" t="s">
        <v>14</v>
      </c>
      <c r="E3468" s="1" t="s">
        <v>91</v>
      </c>
      <c r="F3468" s="18">
        <v>3.1680000000000001</v>
      </c>
      <c r="G3468" t="s">
        <v>4085</v>
      </c>
      <c r="H3468" s="1">
        <f>IF(COUNTIF(G$2:G3468,G3468)=1,1,0)</f>
        <v>0</v>
      </c>
      <c r="I3468" s="1">
        <v>2</v>
      </c>
      <c r="J3468" s="1">
        <v>0.2</v>
      </c>
      <c r="K3468" s="1">
        <v>-0.71279999999999988</v>
      </c>
      <c r="L3468" s="12">
        <f>VLOOKUP(train[[#This Row],[Sub-Category]],Análisis_ABC_XYZ[[#Headers],[#Data]],4,FALSE)</f>
        <v>0.51168203684699509</v>
      </c>
    </row>
    <row r="3469" spans="1:12" x14ac:dyDescent="0.35">
      <c r="A3469" s="2">
        <v>42676</v>
      </c>
      <c r="B3469" s="1" t="s">
        <v>89</v>
      </c>
      <c r="C3469" s="1" t="s">
        <v>1876</v>
      </c>
      <c r="D3469" s="1" t="s">
        <v>8</v>
      </c>
      <c r="E3469" s="1" t="s">
        <v>11</v>
      </c>
      <c r="F3469" s="18">
        <v>2621.3220000000001</v>
      </c>
      <c r="G3469" t="s">
        <v>6860</v>
      </c>
      <c r="H3469" s="1">
        <f>IF(COUNTIF(G$2:G3469,G3469)=1,1,0)</f>
        <v>1</v>
      </c>
      <c r="I3469" s="1">
        <v>11</v>
      </c>
      <c r="J3469" s="1">
        <v>0.1</v>
      </c>
      <c r="K3469" s="1">
        <v>553.39019999999982</v>
      </c>
      <c r="L3469" s="12">
        <f>VLOOKUP(train[[#This Row],[Sub-Category]],Análisis_ABC_XYZ[[#Headers],[#Data]],4,FALSE)</f>
        <v>0.46529189879902266</v>
      </c>
    </row>
    <row r="3470" spans="1:12" x14ac:dyDescent="0.35">
      <c r="A3470" s="2">
        <v>42676</v>
      </c>
      <c r="B3470" s="1" t="s">
        <v>12</v>
      </c>
      <c r="C3470" s="1" t="s">
        <v>313</v>
      </c>
      <c r="D3470" s="1" t="s">
        <v>8</v>
      </c>
      <c r="E3470" s="1" t="s">
        <v>18</v>
      </c>
      <c r="F3470" s="18">
        <v>1038.8399999999999</v>
      </c>
      <c r="G3470" t="s">
        <v>6379</v>
      </c>
      <c r="H3470" s="1">
        <f>IF(COUNTIF(G$2:G3470,G3470)=1,1,0)</f>
        <v>1</v>
      </c>
      <c r="I3470" s="1">
        <v>5</v>
      </c>
      <c r="J3470" s="1">
        <v>0.2</v>
      </c>
      <c r="K3470" s="1">
        <v>51.942000000000007</v>
      </c>
      <c r="L3470" s="12">
        <f>VLOOKUP(train[[#This Row],[Sub-Category]],Análisis_ABC_XYZ[[#Headers],[#Data]],4,FALSE)</f>
        <v>0.55975208308209756</v>
      </c>
    </row>
    <row r="3471" spans="1:12" x14ac:dyDescent="0.35">
      <c r="A3471" s="2">
        <v>42676</v>
      </c>
      <c r="B3471" s="1" t="s">
        <v>12</v>
      </c>
      <c r="C3471" s="1" t="s">
        <v>1444</v>
      </c>
      <c r="D3471" s="1" t="s">
        <v>8</v>
      </c>
      <c r="E3471" s="1" t="s">
        <v>9</v>
      </c>
      <c r="F3471" s="18">
        <v>512.49900000000002</v>
      </c>
      <c r="G3471" t="s">
        <v>5063</v>
      </c>
      <c r="H3471" s="1">
        <f>IF(COUNTIF(G$2:G3471,G3471)=1,1,0)</f>
        <v>1</v>
      </c>
      <c r="I3471" s="1">
        <v>3</v>
      </c>
      <c r="J3471" s="1">
        <v>0.15</v>
      </c>
      <c r="K3471" s="1">
        <v>-30.147000000000048</v>
      </c>
      <c r="L3471" s="12">
        <f>VLOOKUP(train[[#This Row],[Sub-Category]],Análisis_ABC_XYZ[[#Headers],[#Data]],4,FALSE)</f>
        <v>0.5176847302647779</v>
      </c>
    </row>
    <row r="3472" spans="1:12" x14ac:dyDescent="0.35">
      <c r="A3472" s="2">
        <v>42676</v>
      </c>
      <c r="B3472" s="1" t="s">
        <v>39</v>
      </c>
      <c r="C3472" s="1" t="s">
        <v>950</v>
      </c>
      <c r="D3472" s="1" t="s">
        <v>26</v>
      </c>
      <c r="E3472" s="1" t="s">
        <v>27</v>
      </c>
      <c r="F3472" s="18">
        <v>344.70400000000001</v>
      </c>
      <c r="G3472" t="s">
        <v>5861</v>
      </c>
      <c r="H3472" s="1">
        <f>IF(COUNTIF(G$2:G3472,G3472)=1,1,0)</f>
        <v>1</v>
      </c>
      <c r="I3472" s="1">
        <v>2</v>
      </c>
      <c r="J3472" s="1">
        <v>0.2</v>
      </c>
      <c r="K3472" s="1">
        <v>38.779199999999989</v>
      </c>
      <c r="L3472" s="12">
        <f>VLOOKUP(train[[#This Row],[Sub-Category]],Análisis_ABC_XYZ[[#Headers],[#Data]],4,FALSE)</f>
        <v>0.41105220110552465</v>
      </c>
    </row>
    <row r="3473" spans="1:12" x14ac:dyDescent="0.35">
      <c r="A3473" s="2">
        <v>42676</v>
      </c>
      <c r="B3473" s="1" t="s">
        <v>107</v>
      </c>
      <c r="C3473" s="1" t="s">
        <v>1934</v>
      </c>
      <c r="D3473" s="1" t="s">
        <v>14</v>
      </c>
      <c r="E3473" s="1" t="s">
        <v>31</v>
      </c>
      <c r="F3473" s="18">
        <v>197.72</v>
      </c>
      <c r="G3473" t="s">
        <v>5648</v>
      </c>
      <c r="H3473" s="1">
        <f>IF(COUNTIF(G$2:G3473,G3473)=1,1,0)</f>
        <v>1</v>
      </c>
      <c r="I3473" s="1">
        <v>4</v>
      </c>
      <c r="J3473" s="1">
        <v>0</v>
      </c>
      <c r="K3473" s="1">
        <v>55.36160000000001</v>
      </c>
      <c r="L3473" s="12">
        <f>VLOOKUP(train[[#This Row],[Sub-Category]],Análisis_ABC_XYZ[[#Headers],[#Data]],4,FALSE)</f>
        <v>0.49507917887403441</v>
      </c>
    </row>
    <row r="3474" spans="1:12" x14ac:dyDescent="0.35">
      <c r="A3474" s="2">
        <v>42676</v>
      </c>
      <c r="B3474" s="1" t="s">
        <v>37</v>
      </c>
      <c r="C3474" s="1" t="s">
        <v>146</v>
      </c>
      <c r="D3474" s="1" t="s">
        <v>26</v>
      </c>
      <c r="E3474" s="1" t="s">
        <v>56</v>
      </c>
      <c r="F3474" s="18">
        <v>447.93</v>
      </c>
      <c r="G3474" t="s">
        <v>6057</v>
      </c>
      <c r="H3474" s="1">
        <f>IF(COUNTIF(G$2:G3474,G3474)=1,1,0)</f>
        <v>1</v>
      </c>
      <c r="I3474" s="1">
        <v>9</v>
      </c>
      <c r="J3474" s="1">
        <v>0</v>
      </c>
      <c r="K3474" s="1">
        <v>49.272299999999987</v>
      </c>
      <c r="L3474" s="12">
        <f>VLOOKUP(train[[#This Row],[Sub-Category]],Análisis_ABC_XYZ[[#Headers],[#Data]],4,FALSE)</f>
        <v>0.52062335344040378</v>
      </c>
    </row>
    <row r="3475" spans="1:12" x14ac:dyDescent="0.35">
      <c r="A3475" s="2">
        <v>42676</v>
      </c>
      <c r="B3475" s="1" t="s">
        <v>12</v>
      </c>
      <c r="C3475" s="1" t="s">
        <v>357</v>
      </c>
      <c r="D3475" s="1" t="s">
        <v>14</v>
      </c>
      <c r="E3475" s="1" t="s">
        <v>29</v>
      </c>
      <c r="F3475" s="18">
        <v>117.48800000000001</v>
      </c>
      <c r="G3475" t="s">
        <v>5063</v>
      </c>
      <c r="H3475" s="1">
        <f>IF(COUNTIF(G$2:G3475,G3475)=1,1,0)</f>
        <v>0</v>
      </c>
      <c r="I3475" s="1">
        <v>7</v>
      </c>
      <c r="J3475" s="1">
        <v>0.2</v>
      </c>
      <c r="K3475" s="1">
        <v>41.120799999999988</v>
      </c>
      <c r="L3475" s="12">
        <f>VLOOKUP(train[[#This Row],[Sub-Category]],Análisis_ABC_XYZ[[#Headers],[#Data]],4,FALSE)</f>
        <v>0.46881743173671325</v>
      </c>
    </row>
    <row r="3476" spans="1:12" x14ac:dyDescent="0.35">
      <c r="A3476" s="2">
        <v>42676</v>
      </c>
      <c r="B3476" s="1" t="s">
        <v>89</v>
      </c>
      <c r="C3476" s="1" t="s">
        <v>1606</v>
      </c>
      <c r="D3476" s="1" t="s">
        <v>8</v>
      </c>
      <c r="E3476" s="1" t="s">
        <v>11</v>
      </c>
      <c r="F3476" s="18">
        <v>109.764</v>
      </c>
      <c r="G3476" t="s">
        <v>6397</v>
      </c>
      <c r="H3476" s="1">
        <f>IF(COUNTIF(G$2:G3476,G3476)=1,1,0)</f>
        <v>1</v>
      </c>
      <c r="I3476" s="1">
        <v>2</v>
      </c>
      <c r="J3476" s="1">
        <v>0.1</v>
      </c>
      <c r="K3476" s="1">
        <v>8.5371999999999968</v>
      </c>
      <c r="L3476" s="12">
        <f>VLOOKUP(train[[#This Row],[Sub-Category]],Análisis_ABC_XYZ[[#Headers],[#Data]],4,FALSE)</f>
        <v>0.46529189879902266</v>
      </c>
    </row>
    <row r="3477" spans="1:12" x14ac:dyDescent="0.35">
      <c r="A3477" s="2">
        <v>42676</v>
      </c>
      <c r="B3477" s="1" t="s">
        <v>12</v>
      </c>
      <c r="C3477" s="1" t="s">
        <v>1443</v>
      </c>
      <c r="D3477" s="1" t="s">
        <v>8</v>
      </c>
      <c r="E3477" s="1" t="s">
        <v>22</v>
      </c>
      <c r="F3477" s="18">
        <v>96.960000000000008</v>
      </c>
      <c r="G3477" t="s">
        <v>5063</v>
      </c>
      <c r="H3477" s="1">
        <f>IF(COUNTIF(G$2:G3477,G3477)=1,1,0)</f>
        <v>0</v>
      </c>
      <c r="I3477" s="1">
        <v>6</v>
      </c>
      <c r="J3477" s="1">
        <v>0</v>
      </c>
      <c r="K3477" s="1">
        <v>33.935999999999993</v>
      </c>
      <c r="L3477" s="12">
        <f>VLOOKUP(train[[#This Row],[Sub-Category]],Análisis_ABC_XYZ[[#Headers],[#Data]],4,FALSE)</f>
        <v>0.4595170286641902</v>
      </c>
    </row>
    <row r="3478" spans="1:12" x14ac:dyDescent="0.35">
      <c r="A3478" s="2">
        <v>42676</v>
      </c>
      <c r="B3478" s="1" t="s">
        <v>39</v>
      </c>
      <c r="C3478" s="1" t="s">
        <v>357</v>
      </c>
      <c r="D3478" s="1" t="s">
        <v>14</v>
      </c>
      <c r="E3478" s="1" t="s">
        <v>29</v>
      </c>
      <c r="F3478" s="18">
        <v>29.371999999999993</v>
      </c>
      <c r="G3478" t="s">
        <v>5861</v>
      </c>
      <c r="H3478" s="1">
        <f>IF(COUNTIF(G$2:G3478,G3478)=1,1,0)</f>
        <v>0</v>
      </c>
      <c r="I3478" s="1">
        <v>7</v>
      </c>
      <c r="J3478" s="1">
        <v>0.8</v>
      </c>
      <c r="K3478" s="1">
        <v>-46.995200000000025</v>
      </c>
      <c r="L3478" s="12">
        <f>VLOOKUP(train[[#This Row],[Sub-Category]],Análisis_ABC_XYZ[[#Headers],[#Data]],4,FALSE)</f>
        <v>0.46881743173671325</v>
      </c>
    </row>
    <row r="3479" spans="1:12" x14ac:dyDescent="0.35">
      <c r="A3479" s="2">
        <v>42676</v>
      </c>
      <c r="B3479" s="1" t="s">
        <v>12</v>
      </c>
      <c r="C3479" s="1" t="s">
        <v>655</v>
      </c>
      <c r="D3479" s="1" t="s">
        <v>14</v>
      </c>
      <c r="E3479" s="1" t="s">
        <v>29</v>
      </c>
      <c r="F3479" s="18">
        <v>11.952000000000002</v>
      </c>
      <c r="G3479" t="s">
        <v>5063</v>
      </c>
      <c r="H3479" s="1">
        <f>IF(COUNTIF(G$2:G3479,G3479)=1,1,0)</f>
        <v>0</v>
      </c>
      <c r="I3479" s="1">
        <v>3</v>
      </c>
      <c r="J3479" s="1">
        <v>0.2</v>
      </c>
      <c r="K3479" s="1">
        <v>4.1832000000000003</v>
      </c>
      <c r="L3479" s="12">
        <f>VLOOKUP(train[[#This Row],[Sub-Category]],Análisis_ABC_XYZ[[#Headers],[#Data]],4,FALSE)</f>
        <v>0.46881743173671325</v>
      </c>
    </row>
    <row r="3480" spans="1:12" x14ac:dyDescent="0.35">
      <c r="A3480" s="2">
        <v>42677</v>
      </c>
      <c r="B3480" s="1" t="s">
        <v>89</v>
      </c>
      <c r="C3480" s="1" t="s">
        <v>1650</v>
      </c>
      <c r="D3480" s="1" t="s">
        <v>8</v>
      </c>
      <c r="E3480" s="1" t="s">
        <v>11</v>
      </c>
      <c r="F3480" s="18">
        <v>1448.8200000000002</v>
      </c>
      <c r="G3480" t="s">
        <v>6477</v>
      </c>
      <c r="H3480" s="1">
        <f>IF(COUNTIF(G$2:G3480,G3480)=1,1,0)</f>
        <v>1</v>
      </c>
      <c r="I3480" s="1">
        <v>10</v>
      </c>
      <c r="J3480" s="1">
        <v>0.1</v>
      </c>
      <c r="K3480" s="1">
        <v>209.27399999999992</v>
      </c>
      <c r="L3480" s="12">
        <f>VLOOKUP(train[[#This Row],[Sub-Category]],Análisis_ABC_XYZ[[#Headers],[#Data]],4,FALSE)</f>
        <v>0.46529189879902266</v>
      </c>
    </row>
    <row r="3481" spans="1:12" x14ac:dyDescent="0.35">
      <c r="A3481" s="2">
        <v>42677</v>
      </c>
      <c r="B3481" s="1" t="s">
        <v>12</v>
      </c>
      <c r="C3481" s="1" t="s">
        <v>1082</v>
      </c>
      <c r="D3481" s="1" t="s">
        <v>26</v>
      </c>
      <c r="E3481" s="1" t="s">
        <v>27</v>
      </c>
      <c r="F3481" s="18">
        <v>1212.848</v>
      </c>
      <c r="G3481" t="s">
        <v>2453</v>
      </c>
      <c r="H3481" s="1">
        <f>IF(COUNTIF(G$2:G3481,G3481)=1,1,0)</f>
        <v>1</v>
      </c>
      <c r="I3481" s="1">
        <v>7</v>
      </c>
      <c r="J3481" s="1">
        <v>0.2</v>
      </c>
      <c r="K3481" s="1">
        <v>106.12420000000014</v>
      </c>
      <c r="L3481" s="12">
        <f>VLOOKUP(train[[#This Row],[Sub-Category]],Análisis_ABC_XYZ[[#Headers],[#Data]],4,FALSE)</f>
        <v>0.41105220110552465</v>
      </c>
    </row>
    <row r="3482" spans="1:12" x14ac:dyDescent="0.35">
      <c r="A3482" s="2">
        <v>42677</v>
      </c>
      <c r="B3482" s="1" t="s">
        <v>12</v>
      </c>
      <c r="C3482" s="1" t="s">
        <v>1083</v>
      </c>
      <c r="D3482" s="1" t="s">
        <v>26</v>
      </c>
      <c r="E3482" s="1" t="s">
        <v>56</v>
      </c>
      <c r="F3482" s="18">
        <v>89.97</v>
      </c>
      <c r="G3482" t="s">
        <v>2453</v>
      </c>
      <c r="H3482" s="1">
        <f>IF(COUNTIF(G$2:G3482,G3482)=1,1,0)</f>
        <v>0</v>
      </c>
      <c r="I3482" s="1">
        <v>3</v>
      </c>
      <c r="J3482" s="1">
        <v>0</v>
      </c>
      <c r="K3482" s="1">
        <v>37.787400000000005</v>
      </c>
      <c r="L3482" s="12">
        <f>VLOOKUP(train[[#This Row],[Sub-Category]],Análisis_ABC_XYZ[[#Headers],[#Data]],4,FALSE)</f>
        <v>0.52062335344040378</v>
      </c>
    </row>
    <row r="3483" spans="1:12" x14ac:dyDescent="0.35">
      <c r="A3483" s="2">
        <v>42677</v>
      </c>
      <c r="B3483" s="1" t="s">
        <v>12</v>
      </c>
      <c r="C3483" s="1" t="s">
        <v>440</v>
      </c>
      <c r="D3483" s="1" t="s">
        <v>8</v>
      </c>
      <c r="E3483" s="1" t="s">
        <v>22</v>
      </c>
      <c r="F3483" s="18">
        <v>42.599999999999994</v>
      </c>
      <c r="G3483" t="s">
        <v>2453</v>
      </c>
      <c r="H3483" s="1">
        <f>IF(COUNTIF(G$2:G3483,G3483)=1,1,0)</f>
        <v>0</v>
      </c>
      <c r="I3483" s="1">
        <v>3</v>
      </c>
      <c r="J3483" s="1">
        <v>0</v>
      </c>
      <c r="K3483" s="1">
        <v>16.614000000000001</v>
      </c>
      <c r="L3483" s="12">
        <f>VLOOKUP(train[[#This Row],[Sub-Category]],Análisis_ABC_XYZ[[#Headers],[#Data]],4,FALSE)</f>
        <v>0.4595170286641902</v>
      </c>
    </row>
    <row r="3484" spans="1:12" x14ac:dyDescent="0.35">
      <c r="A3484" s="2">
        <v>42677</v>
      </c>
      <c r="B3484" s="1" t="s">
        <v>39</v>
      </c>
      <c r="C3484" s="1" t="s">
        <v>376</v>
      </c>
      <c r="D3484" s="1" t="s">
        <v>14</v>
      </c>
      <c r="E3484" s="1" t="s">
        <v>61</v>
      </c>
      <c r="F3484" s="18">
        <v>6.6080000000000005</v>
      </c>
      <c r="G3484" t="s">
        <v>4719</v>
      </c>
      <c r="H3484" s="1">
        <f>IF(COUNTIF(G$2:G3484,G3484)=1,1,0)</f>
        <v>1</v>
      </c>
      <c r="I3484" s="1">
        <v>2</v>
      </c>
      <c r="J3484" s="1">
        <v>0.2</v>
      </c>
      <c r="K3484" s="1">
        <v>2.1475999999999997</v>
      </c>
      <c r="L3484" s="12">
        <f>VLOOKUP(train[[#This Row],[Sub-Category]],Análisis_ABC_XYZ[[#Headers],[#Data]],4,FALSE)</f>
        <v>0.44424167803735209</v>
      </c>
    </row>
    <row r="3485" spans="1:12" x14ac:dyDescent="0.35">
      <c r="A3485" s="2">
        <v>42679</v>
      </c>
      <c r="B3485" s="1" t="s">
        <v>16</v>
      </c>
      <c r="C3485" s="1" t="s">
        <v>707</v>
      </c>
      <c r="D3485" s="1" t="s">
        <v>14</v>
      </c>
      <c r="E3485" s="1" t="s">
        <v>31</v>
      </c>
      <c r="F3485" s="18">
        <v>387.13600000000002</v>
      </c>
      <c r="G3485" t="s">
        <v>6720</v>
      </c>
      <c r="H3485" s="1">
        <f>IF(COUNTIF(G$2:G3485,G3485)=1,1,0)</f>
        <v>1</v>
      </c>
      <c r="I3485" s="1">
        <v>4</v>
      </c>
      <c r="J3485" s="1">
        <v>0.2</v>
      </c>
      <c r="K3485" s="1">
        <v>24.196000000000012</v>
      </c>
      <c r="L3485" s="12">
        <f>VLOOKUP(train[[#This Row],[Sub-Category]],Análisis_ABC_XYZ[[#Headers],[#Data]],4,FALSE)</f>
        <v>0.49507917887403441</v>
      </c>
    </row>
    <row r="3486" spans="1:12" x14ac:dyDescent="0.35">
      <c r="A3486" s="2">
        <v>42679</v>
      </c>
      <c r="B3486" s="1" t="s">
        <v>34</v>
      </c>
      <c r="C3486" s="1" t="s">
        <v>933</v>
      </c>
      <c r="D3486" s="1" t="s">
        <v>8</v>
      </c>
      <c r="E3486" s="1" t="s">
        <v>11</v>
      </c>
      <c r="F3486" s="18">
        <v>207</v>
      </c>
      <c r="G3486" t="s">
        <v>2182</v>
      </c>
      <c r="H3486" s="1">
        <f>IF(COUNTIF(G$2:G3486,G3486)=1,1,0)</f>
        <v>1</v>
      </c>
      <c r="I3486" s="1">
        <v>3</v>
      </c>
      <c r="J3486" s="1">
        <v>0.2</v>
      </c>
      <c r="K3486" s="1">
        <v>25.874999999999972</v>
      </c>
      <c r="L3486" s="12">
        <f>VLOOKUP(train[[#This Row],[Sub-Category]],Análisis_ABC_XYZ[[#Headers],[#Data]],4,FALSE)</f>
        <v>0.46529189879902266</v>
      </c>
    </row>
    <row r="3487" spans="1:12" x14ac:dyDescent="0.35">
      <c r="A3487" s="2">
        <v>42679</v>
      </c>
      <c r="B3487" s="1" t="s">
        <v>37</v>
      </c>
      <c r="C3487" s="1" t="s">
        <v>148</v>
      </c>
      <c r="D3487" s="1" t="s">
        <v>14</v>
      </c>
      <c r="E3487" s="1" t="s">
        <v>29</v>
      </c>
      <c r="F3487" s="18">
        <v>98.352000000000004</v>
      </c>
      <c r="G3487" t="s">
        <v>6364</v>
      </c>
      <c r="H3487" s="1">
        <f>IF(COUNTIF(G$2:G3487,G3487)=1,1,0)</f>
        <v>1</v>
      </c>
      <c r="I3487" s="1">
        <v>3</v>
      </c>
      <c r="J3487" s="1">
        <v>0.2</v>
      </c>
      <c r="K3487" s="1">
        <v>35.652599999999993</v>
      </c>
      <c r="L3487" s="12">
        <f>VLOOKUP(train[[#This Row],[Sub-Category]],Análisis_ABC_XYZ[[#Headers],[#Data]],4,FALSE)</f>
        <v>0.46881743173671325</v>
      </c>
    </row>
    <row r="3488" spans="1:12" x14ac:dyDescent="0.35">
      <c r="A3488" s="2">
        <v>42679</v>
      </c>
      <c r="B3488" s="1" t="s">
        <v>12</v>
      </c>
      <c r="C3488" s="1" t="s">
        <v>1020</v>
      </c>
      <c r="D3488" s="1" t="s">
        <v>14</v>
      </c>
      <c r="E3488" s="1" t="s">
        <v>20</v>
      </c>
      <c r="F3488" s="18">
        <v>62.8</v>
      </c>
      <c r="G3488" t="s">
        <v>2660</v>
      </c>
      <c r="H3488" s="1">
        <f>IF(COUNTIF(G$2:G3488,G3488)=1,1,0)</f>
        <v>1</v>
      </c>
      <c r="I3488" s="1">
        <v>4</v>
      </c>
      <c r="J3488" s="1">
        <v>0</v>
      </c>
      <c r="K3488" s="1">
        <v>15.700000000000003</v>
      </c>
      <c r="L3488" s="12">
        <f>VLOOKUP(train[[#This Row],[Sub-Category]],Análisis_ABC_XYZ[[#Headers],[#Data]],4,FALSE)</f>
        <v>0.44610841445725197</v>
      </c>
    </row>
    <row r="3489" spans="1:12" x14ac:dyDescent="0.35">
      <c r="A3489" s="2">
        <v>42679</v>
      </c>
      <c r="B3489" s="1" t="s">
        <v>157</v>
      </c>
      <c r="C3489" s="1" t="s">
        <v>1842</v>
      </c>
      <c r="D3489" s="1" t="s">
        <v>14</v>
      </c>
      <c r="E3489" s="1" t="s">
        <v>182</v>
      </c>
      <c r="F3489" s="18">
        <v>27.200000000000003</v>
      </c>
      <c r="G3489" t="s">
        <v>2250</v>
      </c>
      <c r="H3489" s="1">
        <f>IF(COUNTIF(G$2:G3489,G3489)=1,1,0)</f>
        <v>1</v>
      </c>
      <c r="I3489" s="1">
        <v>4</v>
      </c>
      <c r="J3489" s="1">
        <v>0.2</v>
      </c>
      <c r="K3489" s="1">
        <v>2.0399999999999991</v>
      </c>
      <c r="L3489" s="12">
        <f>VLOOKUP(train[[#This Row],[Sub-Category]],Análisis_ABC_XYZ[[#Headers],[#Data]],4,FALSE)</f>
        <v>0.53938093436526824</v>
      </c>
    </row>
    <row r="3490" spans="1:12" x14ac:dyDescent="0.35">
      <c r="A3490" s="2">
        <v>42679</v>
      </c>
      <c r="B3490" s="1" t="s">
        <v>89</v>
      </c>
      <c r="C3490" s="1" t="s">
        <v>1152</v>
      </c>
      <c r="D3490" s="1" t="s">
        <v>14</v>
      </c>
      <c r="E3490" s="1" t="s">
        <v>29</v>
      </c>
      <c r="F3490" s="18">
        <v>25.344000000000001</v>
      </c>
      <c r="G3490" t="s">
        <v>5787</v>
      </c>
      <c r="H3490" s="1">
        <f>IF(COUNTIF(G$2:G3490,G3490)=1,1,0)</f>
        <v>1</v>
      </c>
      <c r="I3490" s="1">
        <v>6</v>
      </c>
      <c r="J3490" s="1">
        <v>0.2</v>
      </c>
      <c r="K3490" s="1">
        <v>8.8704000000000018</v>
      </c>
      <c r="L3490" s="12">
        <f>VLOOKUP(train[[#This Row],[Sub-Category]],Análisis_ABC_XYZ[[#Headers],[#Data]],4,FALSE)</f>
        <v>0.46881743173671325</v>
      </c>
    </row>
    <row r="3491" spans="1:12" x14ac:dyDescent="0.35">
      <c r="A3491" s="2">
        <v>42679</v>
      </c>
      <c r="B3491" s="1" t="s">
        <v>72</v>
      </c>
      <c r="C3491" s="1" t="s">
        <v>681</v>
      </c>
      <c r="D3491" s="1" t="s">
        <v>14</v>
      </c>
      <c r="E3491" s="1" t="s">
        <v>15</v>
      </c>
      <c r="F3491" s="18">
        <v>19.824000000000002</v>
      </c>
      <c r="G3491" t="s">
        <v>5650</v>
      </c>
      <c r="H3491" s="1">
        <f>IF(COUNTIF(G$2:G3491,G3491)=1,1,0)</f>
        <v>1</v>
      </c>
      <c r="I3491" s="1">
        <v>6</v>
      </c>
      <c r="J3491" s="1">
        <v>0.2</v>
      </c>
      <c r="K3491" s="1">
        <v>6.4427999999999992</v>
      </c>
      <c r="L3491" s="12">
        <f>VLOOKUP(train[[#This Row],[Sub-Category]],Análisis_ABC_XYZ[[#Headers],[#Data]],4,FALSE)</f>
        <v>0.4647369236065339</v>
      </c>
    </row>
    <row r="3492" spans="1:12" x14ac:dyDescent="0.35">
      <c r="A3492" s="2">
        <v>42679</v>
      </c>
      <c r="B3492" s="1" t="s">
        <v>157</v>
      </c>
      <c r="C3492" s="1" t="s">
        <v>447</v>
      </c>
      <c r="D3492" s="1" t="s">
        <v>14</v>
      </c>
      <c r="E3492" s="1" t="s">
        <v>29</v>
      </c>
      <c r="F3492" s="18">
        <v>7.218</v>
      </c>
      <c r="G3492" t="s">
        <v>2250</v>
      </c>
      <c r="H3492" s="1">
        <f>IF(COUNTIF(G$2:G3492,G3492)=1,1,0)</f>
        <v>0</v>
      </c>
      <c r="I3492" s="1">
        <v>3</v>
      </c>
      <c r="J3492" s="1">
        <v>0.7</v>
      </c>
      <c r="K3492" s="1">
        <v>-5.5338000000000012</v>
      </c>
      <c r="L3492" s="12">
        <f>VLOOKUP(train[[#This Row],[Sub-Category]],Análisis_ABC_XYZ[[#Headers],[#Data]],4,FALSE)</f>
        <v>0.46881743173671325</v>
      </c>
    </row>
    <row r="3493" spans="1:12" x14ac:dyDescent="0.35">
      <c r="A3493" s="2">
        <v>42680</v>
      </c>
      <c r="B3493" s="1" t="s">
        <v>104</v>
      </c>
      <c r="C3493" s="1" t="s">
        <v>159</v>
      </c>
      <c r="D3493" s="1" t="s">
        <v>14</v>
      </c>
      <c r="E3493" s="1" t="s">
        <v>61</v>
      </c>
      <c r="F3493" s="18">
        <v>7.080000000000001</v>
      </c>
      <c r="G3493" t="s">
        <v>2733</v>
      </c>
      <c r="H3493" s="1">
        <f>IF(COUNTIF(G$2:G3493,G3493)=1,1,0)</f>
        <v>1</v>
      </c>
      <c r="I3493" s="1">
        <v>3</v>
      </c>
      <c r="J3493" s="1">
        <v>0.2</v>
      </c>
      <c r="K3493" s="1">
        <v>2.4779999999999989</v>
      </c>
      <c r="L3493" s="12">
        <f>VLOOKUP(train[[#This Row],[Sub-Category]],Análisis_ABC_XYZ[[#Headers],[#Data]],4,FALSE)</f>
        <v>0.44424167803735209</v>
      </c>
    </row>
    <row r="3494" spans="1:12" x14ac:dyDescent="0.35">
      <c r="A3494" s="2">
        <v>42680</v>
      </c>
      <c r="B3494" s="1" t="s">
        <v>104</v>
      </c>
      <c r="C3494" s="1" t="s">
        <v>832</v>
      </c>
      <c r="D3494" s="1" t="s">
        <v>14</v>
      </c>
      <c r="E3494" s="1" t="s">
        <v>29</v>
      </c>
      <c r="F3494" s="18">
        <v>4.4009999999999998</v>
      </c>
      <c r="G3494" t="s">
        <v>2733</v>
      </c>
      <c r="H3494" s="1">
        <f>IF(COUNTIF(G$2:G3494,G3494)=1,1,0)</f>
        <v>0</v>
      </c>
      <c r="I3494" s="1">
        <v>3</v>
      </c>
      <c r="J3494" s="1">
        <v>0.7</v>
      </c>
      <c r="K3494" s="1">
        <v>-3.5207999999999995</v>
      </c>
      <c r="L3494" s="12">
        <f>VLOOKUP(train[[#This Row],[Sub-Category]],Análisis_ABC_XYZ[[#Headers],[#Data]],4,FALSE)</f>
        <v>0.46881743173671325</v>
      </c>
    </row>
    <row r="3495" spans="1:12" x14ac:dyDescent="0.35">
      <c r="A3495" s="2">
        <v>42681</v>
      </c>
      <c r="B3495" s="1" t="s">
        <v>16</v>
      </c>
      <c r="C3495" s="1" t="s">
        <v>1244</v>
      </c>
      <c r="D3495" s="1" t="s">
        <v>14</v>
      </c>
      <c r="E3495" s="1" t="s">
        <v>29</v>
      </c>
      <c r="F3495" s="18">
        <v>1345.4850000000001</v>
      </c>
      <c r="G3495" t="s">
        <v>5509</v>
      </c>
      <c r="H3495" s="1">
        <f>IF(COUNTIF(G$2:G3495,G3495)=1,1,0)</f>
        <v>1</v>
      </c>
      <c r="I3495" s="1">
        <v>5</v>
      </c>
      <c r="J3495" s="1">
        <v>0.7</v>
      </c>
      <c r="K3495" s="1">
        <v>-1031.5385000000001</v>
      </c>
      <c r="L3495" s="12">
        <f>VLOOKUP(train[[#This Row],[Sub-Category]],Análisis_ABC_XYZ[[#Headers],[#Data]],4,FALSE)</f>
        <v>0.46881743173671325</v>
      </c>
    </row>
    <row r="3496" spans="1:12" x14ac:dyDescent="0.35">
      <c r="A3496" s="2">
        <v>42681</v>
      </c>
      <c r="B3496" s="1" t="s">
        <v>1347</v>
      </c>
      <c r="C3496" s="1" t="s">
        <v>531</v>
      </c>
      <c r="D3496" s="1" t="s">
        <v>8</v>
      </c>
      <c r="E3496" s="1" t="s">
        <v>11</v>
      </c>
      <c r="F3496" s="18">
        <v>715.2</v>
      </c>
      <c r="G3496" t="s">
        <v>4800</v>
      </c>
      <c r="H3496" s="1">
        <f>IF(COUNTIF(G$2:G3496,G3496)=1,1,0)</f>
        <v>1</v>
      </c>
      <c r="I3496" s="1">
        <v>3</v>
      </c>
      <c r="J3496" s="1">
        <v>0</v>
      </c>
      <c r="K3496" s="1">
        <v>178.79999999999998</v>
      </c>
      <c r="L3496" s="12">
        <f>VLOOKUP(train[[#This Row],[Sub-Category]],Análisis_ABC_XYZ[[#Headers],[#Data]],4,FALSE)</f>
        <v>0.46529189879902266</v>
      </c>
    </row>
    <row r="3497" spans="1:12" x14ac:dyDescent="0.35">
      <c r="A3497" s="2">
        <v>42681</v>
      </c>
      <c r="B3497" s="1" t="s">
        <v>39</v>
      </c>
      <c r="C3497" s="1" t="s">
        <v>1688</v>
      </c>
      <c r="D3497" s="1" t="s">
        <v>26</v>
      </c>
      <c r="E3497" s="1" t="s">
        <v>208</v>
      </c>
      <c r="F3497" s="18">
        <v>287.90999999999997</v>
      </c>
      <c r="G3497" t="s">
        <v>3777</v>
      </c>
      <c r="H3497" s="1">
        <f>IF(COUNTIF(G$2:G3497,G3497)=1,1,0)</f>
        <v>1</v>
      </c>
      <c r="I3497" s="1">
        <v>3</v>
      </c>
      <c r="J3497" s="1">
        <v>0.4</v>
      </c>
      <c r="K3497" s="1">
        <v>33.589499999999987</v>
      </c>
      <c r="L3497" s="12">
        <f>VLOOKUP(train[[#This Row],[Sub-Category]],Análisis_ABC_XYZ[[#Headers],[#Data]],4,FALSE)</f>
        <v>0.5183572270896134</v>
      </c>
    </row>
    <row r="3498" spans="1:12" x14ac:dyDescent="0.35">
      <c r="A3498" s="2">
        <v>42681</v>
      </c>
      <c r="B3498" s="1" t="s">
        <v>12</v>
      </c>
      <c r="C3498" s="1" t="s">
        <v>531</v>
      </c>
      <c r="D3498" s="1" t="s">
        <v>8</v>
      </c>
      <c r="E3498" s="1" t="s">
        <v>11</v>
      </c>
      <c r="F3498" s="18">
        <v>190.72000000000003</v>
      </c>
      <c r="G3498" t="s">
        <v>5614</v>
      </c>
      <c r="H3498" s="1">
        <f>IF(COUNTIF(G$2:G3498,G3498)=1,1,0)</f>
        <v>1</v>
      </c>
      <c r="I3498" s="1">
        <v>1</v>
      </c>
      <c r="J3498" s="1">
        <v>0.2</v>
      </c>
      <c r="K3498" s="1">
        <v>11.919999999999987</v>
      </c>
      <c r="L3498" s="12">
        <f>VLOOKUP(train[[#This Row],[Sub-Category]],Análisis_ABC_XYZ[[#Headers],[#Data]],4,FALSE)</f>
        <v>0.46529189879902266</v>
      </c>
    </row>
    <row r="3499" spans="1:12" x14ac:dyDescent="0.35">
      <c r="A3499" s="2">
        <v>42681</v>
      </c>
      <c r="B3499" s="1" t="s">
        <v>39</v>
      </c>
      <c r="C3499" s="1" t="s">
        <v>1740</v>
      </c>
      <c r="D3499" s="1" t="s">
        <v>14</v>
      </c>
      <c r="E3499" s="1" t="s">
        <v>20</v>
      </c>
      <c r="F3499" s="18">
        <v>177.64800000000002</v>
      </c>
      <c r="G3499" t="s">
        <v>3777</v>
      </c>
      <c r="H3499" s="1">
        <f>IF(COUNTIF(G$2:G3499,G3499)=1,1,0)</f>
        <v>0</v>
      </c>
      <c r="I3499" s="1">
        <v>2</v>
      </c>
      <c r="J3499" s="1">
        <v>0.2</v>
      </c>
      <c r="K3499" s="1">
        <v>-28.867800000000017</v>
      </c>
      <c r="L3499" s="12">
        <f>VLOOKUP(train[[#This Row],[Sub-Category]],Análisis_ABC_XYZ[[#Headers],[#Data]],4,FALSE)</f>
        <v>0.44610841445725197</v>
      </c>
    </row>
    <row r="3500" spans="1:12" x14ac:dyDescent="0.35">
      <c r="A3500" s="2">
        <v>42681</v>
      </c>
      <c r="B3500" s="1" t="s">
        <v>39</v>
      </c>
      <c r="C3500" s="1" t="s">
        <v>80</v>
      </c>
      <c r="D3500" s="1" t="s">
        <v>14</v>
      </c>
      <c r="E3500" s="1" t="s">
        <v>20</v>
      </c>
      <c r="F3500" s="18">
        <v>84.784000000000006</v>
      </c>
      <c r="G3500" t="s">
        <v>3777</v>
      </c>
      <c r="H3500" s="1">
        <f>IF(COUNTIF(G$2:G3500,G3500)=1,1,0)</f>
        <v>0</v>
      </c>
      <c r="I3500" s="1">
        <v>2</v>
      </c>
      <c r="J3500" s="1">
        <v>0.2</v>
      </c>
      <c r="K3500" s="1">
        <v>-16.956800000000005</v>
      </c>
      <c r="L3500" s="12">
        <f>VLOOKUP(train[[#This Row],[Sub-Category]],Análisis_ABC_XYZ[[#Headers],[#Data]],4,FALSE)</f>
        <v>0.44610841445725197</v>
      </c>
    </row>
    <row r="3501" spans="1:12" x14ac:dyDescent="0.35">
      <c r="A3501" s="2">
        <v>42681</v>
      </c>
      <c r="B3501" s="1" t="s">
        <v>39</v>
      </c>
      <c r="C3501" s="1" t="s">
        <v>1119</v>
      </c>
      <c r="D3501" s="1" t="s">
        <v>14</v>
      </c>
      <c r="E3501" s="1" t="s">
        <v>36</v>
      </c>
      <c r="F3501" s="18">
        <v>76.64</v>
      </c>
      <c r="G3501" t="s">
        <v>4840</v>
      </c>
      <c r="H3501" s="1">
        <f>IF(COUNTIF(G$2:G3501,G3501)=1,1,0)</f>
        <v>1</v>
      </c>
      <c r="I3501" s="1">
        <v>2</v>
      </c>
      <c r="J3501" s="1">
        <v>0.2</v>
      </c>
      <c r="K3501" s="1">
        <v>26.823999999999995</v>
      </c>
      <c r="L3501" s="12">
        <f>VLOOKUP(train[[#This Row],[Sub-Category]],Análisis_ABC_XYZ[[#Headers],[#Data]],4,FALSE)</f>
        <v>0.43613829632717294</v>
      </c>
    </row>
    <row r="3502" spans="1:12" x14ac:dyDescent="0.35">
      <c r="A3502" s="2">
        <v>42681</v>
      </c>
      <c r="B3502" s="1" t="s">
        <v>39</v>
      </c>
      <c r="C3502" s="1" t="s">
        <v>1597</v>
      </c>
      <c r="D3502" s="1" t="s">
        <v>8</v>
      </c>
      <c r="E3502" s="1" t="s">
        <v>22</v>
      </c>
      <c r="F3502" s="18">
        <v>64.959999999999994</v>
      </c>
      <c r="G3502" t="s">
        <v>3777</v>
      </c>
      <c r="H3502" s="1">
        <f>IF(COUNTIF(G$2:G3502,G3502)=1,1,0)</f>
        <v>0</v>
      </c>
      <c r="I3502" s="1">
        <v>5</v>
      </c>
      <c r="J3502" s="1">
        <v>0.6</v>
      </c>
      <c r="K3502" s="1">
        <v>-84.447999999999993</v>
      </c>
      <c r="L3502" s="12">
        <f>VLOOKUP(train[[#This Row],[Sub-Category]],Análisis_ABC_XYZ[[#Headers],[#Data]],4,FALSE)</f>
        <v>0.4595170286641902</v>
      </c>
    </row>
    <row r="3503" spans="1:12" x14ac:dyDescent="0.35">
      <c r="A3503" s="2">
        <v>42681</v>
      </c>
      <c r="B3503" s="1" t="s">
        <v>39</v>
      </c>
      <c r="C3503" s="1" t="s">
        <v>58</v>
      </c>
      <c r="D3503" s="1" t="s">
        <v>14</v>
      </c>
      <c r="E3503" s="1" t="s">
        <v>29</v>
      </c>
      <c r="F3503" s="18">
        <v>32.059999999999995</v>
      </c>
      <c r="G3503" t="s">
        <v>3777</v>
      </c>
      <c r="H3503" s="1">
        <f>IF(COUNTIF(G$2:G3503,G3503)=1,1,0)</f>
        <v>0</v>
      </c>
      <c r="I3503" s="1">
        <v>10</v>
      </c>
      <c r="J3503" s="1">
        <v>0.8</v>
      </c>
      <c r="K3503" s="1">
        <v>-51.296000000000006</v>
      </c>
      <c r="L3503" s="12">
        <f>VLOOKUP(train[[#This Row],[Sub-Category]],Análisis_ABC_XYZ[[#Headers],[#Data]],4,FALSE)</f>
        <v>0.46881743173671325</v>
      </c>
    </row>
    <row r="3504" spans="1:12" x14ac:dyDescent="0.35">
      <c r="A3504" s="2">
        <v>42681</v>
      </c>
      <c r="B3504" s="1" t="s">
        <v>81</v>
      </c>
      <c r="C3504" s="1" t="s">
        <v>1095</v>
      </c>
      <c r="D3504" s="1" t="s">
        <v>14</v>
      </c>
      <c r="E3504" s="1" t="s">
        <v>91</v>
      </c>
      <c r="F3504" s="18">
        <v>26.18</v>
      </c>
      <c r="G3504" t="s">
        <v>2042</v>
      </c>
      <c r="H3504" s="1">
        <f>IF(COUNTIF(G$2:G3504,G3504)=1,1,0)</f>
        <v>1</v>
      </c>
      <c r="I3504" s="1">
        <v>7</v>
      </c>
      <c r="J3504" s="1">
        <v>0</v>
      </c>
      <c r="K3504" s="1">
        <v>0.5236000000000014</v>
      </c>
      <c r="L3504" s="12">
        <f>VLOOKUP(train[[#This Row],[Sub-Category]],Análisis_ABC_XYZ[[#Headers],[#Data]],4,FALSE)</f>
        <v>0.51168203684699509</v>
      </c>
    </row>
    <row r="3505" spans="1:12" x14ac:dyDescent="0.35">
      <c r="A3505" s="2">
        <v>42681</v>
      </c>
      <c r="B3505" s="1" t="s">
        <v>52</v>
      </c>
      <c r="C3505" s="1" t="s">
        <v>434</v>
      </c>
      <c r="D3505" s="1" t="s">
        <v>14</v>
      </c>
      <c r="E3505" s="1" t="s">
        <v>61</v>
      </c>
      <c r="F3505" s="18">
        <v>24.400000000000002</v>
      </c>
      <c r="G3505" t="s">
        <v>2217</v>
      </c>
      <c r="H3505" s="1">
        <f>IF(COUNTIF(G$2:G3505,G3505)=1,1,0)</f>
        <v>1</v>
      </c>
      <c r="I3505" s="1">
        <v>2</v>
      </c>
      <c r="J3505" s="1">
        <v>0.2</v>
      </c>
      <c r="K3505" s="1">
        <v>7.9299999999999971</v>
      </c>
      <c r="L3505" s="12">
        <f>VLOOKUP(train[[#This Row],[Sub-Category]],Análisis_ABC_XYZ[[#Headers],[#Data]],4,FALSE)</f>
        <v>0.44424167803735209</v>
      </c>
    </row>
    <row r="3506" spans="1:12" x14ac:dyDescent="0.35">
      <c r="A3506" s="2">
        <v>42681</v>
      </c>
      <c r="B3506" s="1" t="s">
        <v>39</v>
      </c>
      <c r="C3506" s="1" t="s">
        <v>64</v>
      </c>
      <c r="D3506" s="1" t="s">
        <v>14</v>
      </c>
      <c r="E3506" s="1" t="s">
        <v>24</v>
      </c>
      <c r="F3506" s="18">
        <v>23.64</v>
      </c>
      <c r="G3506" t="s">
        <v>3777</v>
      </c>
      <c r="H3506" s="1">
        <f>IF(COUNTIF(G$2:G3506,G3506)=1,1,0)</f>
        <v>0</v>
      </c>
      <c r="I3506" s="1">
        <v>3</v>
      </c>
      <c r="J3506" s="1">
        <v>0.2</v>
      </c>
      <c r="K3506" s="1">
        <v>5.3190000000000008</v>
      </c>
      <c r="L3506" s="12">
        <f>VLOOKUP(train[[#This Row],[Sub-Category]],Análisis_ABC_XYZ[[#Headers],[#Data]],4,FALSE)</f>
        <v>0.45632477063632687</v>
      </c>
    </row>
    <row r="3507" spans="1:12" x14ac:dyDescent="0.35">
      <c r="A3507" s="2">
        <v>42681</v>
      </c>
      <c r="B3507" s="1" t="s">
        <v>16</v>
      </c>
      <c r="C3507" s="1" t="s">
        <v>634</v>
      </c>
      <c r="D3507" s="1" t="s">
        <v>14</v>
      </c>
      <c r="E3507" s="1" t="s">
        <v>29</v>
      </c>
      <c r="F3507" s="18">
        <v>16.146000000000004</v>
      </c>
      <c r="G3507" t="s">
        <v>5509</v>
      </c>
      <c r="H3507" s="1">
        <f>IF(COUNTIF(G$2:G3507,G3507)=1,1,0)</f>
        <v>0</v>
      </c>
      <c r="I3507" s="1">
        <v>9</v>
      </c>
      <c r="J3507" s="1">
        <v>0.7</v>
      </c>
      <c r="K3507" s="1">
        <v>-12.916800000000002</v>
      </c>
      <c r="L3507" s="12">
        <f>VLOOKUP(train[[#This Row],[Sub-Category]],Análisis_ABC_XYZ[[#Headers],[#Data]],4,FALSE)</f>
        <v>0.46881743173671325</v>
      </c>
    </row>
    <row r="3508" spans="1:12" x14ac:dyDescent="0.35">
      <c r="A3508" s="2">
        <v>42681</v>
      </c>
      <c r="B3508" s="1" t="s">
        <v>81</v>
      </c>
      <c r="C3508" s="1" t="s">
        <v>1096</v>
      </c>
      <c r="D3508" s="1" t="s">
        <v>14</v>
      </c>
      <c r="E3508" s="1" t="s">
        <v>36</v>
      </c>
      <c r="F3508" s="18">
        <v>7.3</v>
      </c>
      <c r="G3508" t="s">
        <v>2042</v>
      </c>
      <c r="H3508" s="1">
        <f>IF(COUNTIF(G$2:G3508,G3508)=1,1,0)</f>
        <v>0</v>
      </c>
      <c r="I3508" s="1">
        <v>2</v>
      </c>
      <c r="J3508" s="1">
        <v>0</v>
      </c>
      <c r="K3508" s="1">
        <v>3.4309999999999996</v>
      </c>
      <c r="L3508" s="12">
        <f>VLOOKUP(train[[#This Row],[Sub-Category]],Análisis_ABC_XYZ[[#Headers],[#Data]],4,FALSE)</f>
        <v>0.43613829632717294</v>
      </c>
    </row>
    <row r="3509" spans="1:12" x14ac:dyDescent="0.35">
      <c r="A3509" s="2">
        <v>42682</v>
      </c>
      <c r="B3509" s="1" t="s">
        <v>89</v>
      </c>
      <c r="C3509" s="1" t="s">
        <v>1788</v>
      </c>
      <c r="D3509" s="1" t="s">
        <v>26</v>
      </c>
      <c r="E3509" s="1" t="s">
        <v>208</v>
      </c>
      <c r="F3509" s="18">
        <v>4643.8</v>
      </c>
      <c r="G3509" t="s">
        <v>3091</v>
      </c>
      <c r="H3509" s="1">
        <f>IF(COUNTIF(G$2:G3509,G3509)=1,1,0)</f>
        <v>1</v>
      </c>
      <c r="I3509" s="1">
        <v>4</v>
      </c>
      <c r="J3509" s="1">
        <v>0</v>
      </c>
      <c r="K3509" s="1">
        <v>2229.0239999999999</v>
      </c>
      <c r="L3509" s="12">
        <f>VLOOKUP(train[[#This Row],[Sub-Category]],Análisis_ABC_XYZ[[#Headers],[#Data]],4,FALSE)</f>
        <v>0.5183572270896134</v>
      </c>
    </row>
    <row r="3510" spans="1:12" x14ac:dyDescent="0.35">
      <c r="A3510" s="2">
        <v>42682</v>
      </c>
      <c r="B3510" s="1" t="s">
        <v>1347</v>
      </c>
      <c r="C3510" s="1" t="s">
        <v>57</v>
      </c>
      <c r="D3510" s="1" t="s">
        <v>8</v>
      </c>
      <c r="E3510" s="1" t="s">
        <v>9</v>
      </c>
      <c r="F3510" s="18">
        <v>4404.8999999999996</v>
      </c>
      <c r="G3510" t="s">
        <v>6050</v>
      </c>
      <c r="H3510" s="1">
        <f>IF(COUNTIF(G$2:G3510,G3510)=1,1,0)</f>
        <v>1</v>
      </c>
      <c r="I3510" s="1">
        <v>5</v>
      </c>
      <c r="J3510" s="1">
        <v>0</v>
      </c>
      <c r="K3510" s="1">
        <v>1013.1270000000001</v>
      </c>
      <c r="L3510" s="12">
        <f>VLOOKUP(train[[#This Row],[Sub-Category]],Análisis_ABC_XYZ[[#Headers],[#Data]],4,FALSE)</f>
        <v>0.5176847302647779</v>
      </c>
    </row>
    <row r="3511" spans="1:12" x14ac:dyDescent="0.35">
      <c r="A3511" s="2">
        <v>42682</v>
      </c>
      <c r="B3511" s="1" t="s">
        <v>89</v>
      </c>
      <c r="C3511" s="1" t="s">
        <v>687</v>
      </c>
      <c r="D3511" s="1" t="s">
        <v>8</v>
      </c>
      <c r="E3511" s="1" t="s">
        <v>11</v>
      </c>
      <c r="F3511" s="18">
        <v>577.76400000000001</v>
      </c>
      <c r="G3511" t="s">
        <v>3091</v>
      </c>
      <c r="H3511" s="1">
        <f>IF(COUNTIF(G$2:G3511,G3511)=1,1,0)</f>
        <v>0</v>
      </c>
      <c r="I3511" s="1">
        <v>2</v>
      </c>
      <c r="J3511" s="1">
        <v>0.1</v>
      </c>
      <c r="K3511" s="1">
        <v>115.5528</v>
      </c>
      <c r="L3511" s="12">
        <f>VLOOKUP(train[[#This Row],[Sub-Category]],Análisis_ABC_XYZ[[#Headers],[#Data]],4,FALSE)</f>
        <v>0.46529189879902266</v>
      </c>
    </row>
    <row r="3512" spans="1:12" x14ac:dyDescent="0.35">
      <c r="A3512" s="2">
        <v>42682</v>
      </c>
      <c r="B3512" s="1" t="s">
        <v>89</v>
      </c>
      <c r="C3512" s="1" t="s">
        <v>970</v>
      </c>
      <c r="D3512" s="1" t="s">
        <v>26</v>
      </c>
      <c r="E3512" s="1" t="s">
        <v>27</v>
      </c>
      <c r="F3512" s="18">
        <v>549.98</v>
      </c>
      <c r="G3512" t="s">
        <v>3091</v>
      </c>
      <c r="H3512" s="1">
        <f>IF(COUNTIF(G$2:G3512,G3512)=1,1,0)</f>
        <v>0</v>
      </c>
      <c r="I3512" s="1">
        <v>2</v>
      </c>
      <c r="J3512" s="1">
        <v>0</v>
      </c>
      <c r="K3512" s="1">
        <v>142.9948</v>
      </c>
      <c r="L3512" s="12">
        <f>VLOOKUP(train[[#This Row],[Sub-Category]],Análisis_ABC_XYZ[[#Headers],[#Data]],4,FALSE)</f>
        <v>0.41105220110552465</v>
      </c>
    </row>
    <row r="3513" spans="1:12" x14ac:dyDescent="0.35">
      <c r="A3513" s="2">
        <v>42682</v>
      </c>
      <c r="B3513" s="1" t="s">
        <v>107</v>
      </c>
      <c r="C3513" s="1" t="s">
        <v>155</v>
      </c>
      <c r="D3513" s="1" t="s">
        <v>14</v>
      </c>
      <c r="E3513" s="1" t="s">
        <v>24</v>
      </c>
      <c r="F3513" s="18">
        <v>265.85999999999996</v>
      </c>
      <c r="G3513" t="s">
        <v>2257</v>
      </c>
      <c r="H3513" s="1">
        <f>IF(COUNTIF(G$2:G3513,G3513)=1,1,0)</f>
        <v>1</v>
      </c>
      <c r="I3513" s="1">
        <v>7</v>
      </c>
      <c r="J3513" s="1">
        <v>0</v>
      </c>
      <c r="K3513" s="1">
        <v>79.757999999999967</v>
      </c>
      <c r="L3513" s="12">
        <f>VLOOKUP(train[[#This Row],[Sub-Category]],Análisis_ABC_XYZ[[#Headers],[#Data]],4,FALSE)</f>
        <v>0.45632477063632687</v>
      </c>
    </row>
    <row r="3514" spans="1:12" x14ac:dyDescent="0.35">
      <c r="A3514" s="2">
        <v>42682</v>
      </c>
      <c r="B3514" s="1" t="s">
        <v>154</v>
      </c>
      <c r="C3514" s="1" t="s">
        <v>848</v>
      </c>
      <c r="D3514" s="1" t="s">
        <v>26</v>
      </c>
      <c r="E3514" s="1" t="s">
        <v>27</v>
      </c>
      <c r="F3514" s="18">
        <v>263.95999999999998</v>
      </c>
      <c r="G3514" t="s">
        <v>5808</v>
      </c>
      <c r="H3514" s="1">
        <f>IF(COUNTIF(G$2:G3514,G3514)=1,1,0)</f>
        <v>1</v>
      </c>
      <c r="I3514" s="1">
        <v>4</v>
      </c>
      <c r="J3514" s="1">
        <v>0</v>
      </c>
      <c r="K3514" s="1">
        <v>76.548399999999987</v>
      </c>
      <c r="L3514" s="12">
        <f>VLOOKUP(train[[#This Row],[Sub-Category]],Análisis_ABC_XYZ[[#Headers],[#Data]],4,FALSE)</f>
        <v>0.41105220110552465</v>
      </c>
    </row>
    <row r="3515" spans="1:12" x14ac:dyDescent="0.35">
      <c r="A3515" s="2">
        <v>42682</v>
      </c>
      <c r="B3515" s="1" t="s">
        <v>107</v>
      </c>
      <c r="C3515" s="1" t="s">
        <v>1480</v>
      </c>
      <c r="D3515" s="1" t="s">
        <v>26</v>
      </c>
      <c r="E3515" s="1" t="s">
        <v>27</v>
      </c>
      <c r="F3515" s="18">
        <v>226.20000000000002</v>
      </c>
      <c r="G3515" t="s">
        <v>2257</v>
      </c>
      <c r="H3515" s="1">
        <f>IF(COUNTIF(G$2:G3515,G3515)=1,1,0)</f>
        <v>0</v>
      </c>
      <c r="I3515" s="1">
        <v>5</v>
      </c>
      <c r="J3515" s="1">
        <v>0</v>
      </c>
      <c r="K3515" s="1">
        <v>58.811999999999998</v>
      </c>
      <c r="L3515" s="12">
        <f>VLOOKUP(train[[#This Row],[Sub-Category]],Análisis_ABC_XYZ[[#Headers],[#Data]],4,FALSE)</f>
        <v>0.41105220110552465</v>
      </c>
    </row>
    <row r="3516" spans="1:12" x14ac:dyDescent="0.35">
      <c r="A3516" s="2">
        <v>42682</v>
      </c>
      <c r="B3516" s="1" t="s">
        <v>107</v>
      </c>
      <c r="C3516" s="1" t="s">
        <v>1362</v>
      </c>
      <c r="D3516" s="1" t="s">
        <v>8</v>
      </c>
      <c r="E3516" s="1" t="s">
        <v>22</v>
      </c>
      <c r="F3516" s="18">
        <v>186.54</v>
      </c>
      <c r="G3516" t="s">
        <v>2257</v>
      </c>
      <c r="H3516" s="1">
        <f>IF(COUNTIF(G$2:G3516,G3516)=1,1,0)</f>
        <v>0</v>
      </c>
      <c r="I3516" s="1">
        <v>3</v>
      </c>
      <c r="J3516" s="1">
        <v>0</v>
      </c>
      <c r="K3516" s="1">
        <v>41.038800000000002</v>
      </c>
      <c r="L3516" s="12">
        <f>VLOOKUP(train[[#This Row],[Sub-Category]],Análisis_ABC_XYZ[[#Headers],[#Data]],4,FALSE)</f>
        <v>0.4595170286641902</v>
      </c>
    </row>
    <row r="3517" spans="1:12" x14ac:dyDescent="0.35">
      <c r="A3517" s="2">
        <v>42682</v>
      </c>
      <c r="B3517" s="1" t="s">
        <v>12</v>
      </c>
      <c r="C3517" s="1" t="s">
        <v>760</v>
      </c>
      <c r="D3517" s="1" t="s">
        <v>26</v>
      </c>
      <c r="E3517" s="1" t="s">
        <v>56</v>
      </c>
      <c r="F3517" s="18">
        <v>371.96999999999997</v>
      </c>
      <c r="G3517" t="s">
        <v>1953</v>
      </c>
      <c r="H3517" s="1">
        <f>IF(COUNTIF(G$2:G3517,G3517)=1,1,0)</f>
        <v>1</v>
      </c>
      <c r="I3517" s="1">
        <v>3</v>
      </c>
      <c r="J3517" s="1">
        <v>0</v>
      </c>
      <c r="K3517" s="1">
        <v>66.954599999999971</v>
      </c>
      <c r="L3517" s="12">
        <f>VLOOKUP(train[[#This Row],[Sub-Category]],Análisis_ABC_XYZ[[#Headers],[#Data]],4,FALSE)</f>
        <v>0.52062335344040378</v>
      </c>
    </row>
    <row r="3518" spans="1:12" x14ac:dyDescent="0.35">
      <c r="A3518" s="2">
        <v>42682</v>
      </c>
      <c r="B3518" s="1" t="s">
        <v>12</v>
      </c>
      <c r="C3518" s="1" t="s">
        <v>315</v>
      </c>
      <c r="D3518" s="1" t="s">
        <v>26</v>
      </c>
      <c r="E3518" s="1" t="s">
        <v>56</v>
      </c>
      <c r="F3518" s="18">
        <v>119.9</v>
      </c>
      <c r="G3518" t="s">
        <v>3113</v>
      </c>
      <c r="H3518" s="1">
        <f>IF(COUNTIF(G$2:G3518,G3518)=1,1,0)</f>
        <v>1</v>
      </c>
      <c r="I3518" s="1">
        <v>2</v>
      </c>
      <c r="J3518" s="1">
        <v>0</v>
      </c>
      <c r="K3518" s="1">
        <v>43.164000000000001</v>
      </c>
      <c r="L3518" s="12">
        <f>VLOOKUP(train[[#This Row],[Sub-Category]],Análisis_ABC_XYZ[[#Headers],[#Data]],4,FALSE)</f>
        <v>0.52062335344040378</v>
      </c>
    </row>
    <row r="3519" spans="1:12" x14ac:dyDescent="0.35">
      <c r="A3519" s="2">
        <v>42682</v>
      </c>
      <c r="B3519" s="1" t="s">
        <v>44</v>
      </c>
      <c r="C3519" s="1" t="s">
        <v>1097</v>
      </c>
      <c r="D3519" s="1" t="s">
        <v>14</v>
      </c>
      <c r="E3519" s="1" t="s">
        <v>36</v>
      </c>
      <c r="F3519" s="18">
        <v>92.94</v>
      </c>
      <c r="G3519" t="s">
        <v>2520</v>
      </c>
      <c r="H3519" s="1">
        <f>IF(COUNTIF(G$2:G3519,G3519)=1,1,0)</f>
        <v>1</v>
      </c>
      <c r="I3519" s="1">
        <v>3</v>
      </c>
      <c r="J3519" s="1">
        <v>0</v>
      </c>
      <c r="K3519" s="1">
        <v>41.822999999999993</v>
      </c>
      <c r="L3519" s="12">
        <f>VLOOKUP(train[[#This Row],[Sub-Category]],Análisis_ABC_XYZ[[#Headers],[#Data]],4,FALSE)</f>
        <v>0.43613829632717294</v>
      </c>
    </row>
    <row r="3520" spans="1:12" x14ac:dyDescent="0.35">
      <c r="A3520" s="2">
        <v>42682</v>
      </c>
      <c r="B3520" s="1" t="s">
        <v>44</v>
      </c>
      <c r="C3520" s="1" t="s">
        <v>776</v>
      </c>
      <c r="D3520" s="1" t="s">
        <v>14</v>
      </c>
      <c r="E3520" s="1" t="s">
        <v>29</v>
      </c>
      <c r="F3520" s="18">
        <v>91.68</v>
      </c>
      <c r="G3520" t="s">
        <v>2520</v>
      </c>
      <c r="H3520" s="1">
        <f>IF(COUNTIF(G$2:G3520,G3520)=1,1,0)</f>
        <v>0</v>
      </c>
      <c r="I3520" s="1">
        <v>5</v>
      </c>
      <c r="J3520" s="1">
        <v>0.2</v>
      </c>
      <c r="K3520" s="1">
        <v>28.65</v>
      </c>
      <c r="L3520" s="12">
        <f>VLOOKUP(train[[#This Row],[Sub-Category]],Análisis_ABC_XYZ[[#Headers],[#Data]],4,FALSE)</f>
        <v>0.46881743173671325</v>
      </c>
    </row>
    <row r="3521" spans="1:12" x14ac:dyDescent="0.35">
      <c r="A3521" s="2">
        <v>42682</v>
      </c>
      <c r="B3521" s="1" t="s">
        <v>89</v>
      </c>
      <c r="C3521" s="1" t="s">
        <v>1751</v>
      </c>
      <c r="D3521" s="1" t="s">
        <v>14</v>
      </c>
      <c r="E3521" s="1" t="s">
        <v>20</v>
      </c>
      <c r="F3521" s="18">
        <v>67.150000000000006</v>
      </c>
      <c r="G3521" t="s">
        <v>3091</v>
      </c>
      <c r="H3521" s="1">
        <f>IF(COUNTIF(G$2:G3521,G3521)=1,1,0)</f>
        <v>0</v>
      </c>
      <c r="I3521" s="1">
        <v>5</v>
      </c>
      <c r="J3521" s="1">
        <v>0</v>
      </c>
      <c r="K3521" s="1">
        <v>16.787500000000001</v>
      </c>
      <c r="L3521" s="12">
        <f>VLOOKUP(train[[#This Row],[Sub-Category]],Análisis_ABC_XYZ[[#Headers],[#Data]],4,FALSE)</f>
        <v>0.44610841445725197</v>
      </c>
    </row>
    <row r="3522" spans="1:12" x14ac:dyDescent="0.35">
      <c r="A3522" s="2">
        <v>42682</v>
      </c>
      <c r="B3522" s="1" t="s">
        <v>44</v>
      </c>
      <c r="C3522" s="1" t="s">
        <v>706</v>
      </c>
      <c r="D3522" s="1" t="s">
        <v>8</v>
      </c>
      <c r="E3522" s="1" t="s">
        <v>22</v>
      </c>
      <c r="F3522" s="18">
        <v>66.69</v>
      </c>
      <c r="G3522" t="s">
        <v>2520</v>
      </c>
      <c r="H3522" s="1">
        <f>IF(COUNTIF(G$2:G3522,G3522)=1,1,0)</f>
        <v>0</v>
      </c>
      <c r="I3522" s="1">
        <v>3</v>
      </c>
      <c r="J3522" s="1">
        <v>0</v>
      </c>
      <c r="K3522" s="1">
        <v>22.007699999999996</v>
      </c>
      <c r="L3522" s="12">
        <f>VLOOKUP(train[[#This Row],[Sub-Category]],Análisis_ABC_XYZ[[#Headers],[#Data]],4,FALSE)</f>
        <v>0.4595170286641902</v>
      </c>
    </row>
    <row r="3523" spans="1:12" x14ac:dyDescent="0.35">
      <c r="A3523" s="2">
        <v>42682</v>
      </c>
      <c r="B3523" s="1" t="s">
        <v>89</v>
      </c>
      <c r="C3523" s="1" t="s">
        <v>361</v>
      </c>
      <c r="D3523" s="1" t="s">
        <v>14</v>
      </c>
      <c r="E3523" s="1" t="s">
        <v>29</v>
      </c>
      <c r="F3523" s="18">
        <v>52.272000000000006</v>
      </c>
      <c r="G3523" t="s">
        <v>3523</v>
      </c>
      <c r="H3523" s="1">
        <f>IF(COUNTIF(G$2:G3523,G3523)=1,1,0)</f>
        <v>1</v>
      </c>
      <c r="I3523" s="1">
        <v>11</v>
      </c>
      <c r="J3523" s="1">
        <v>0.2</v>
      </c>
      <c r="K3523" s="1">
        <v>17.641799999999996</v>
      </c>
      <c r="L3523" s="12">
        <f>VLOOKUP(train[[#This Row],[Sub-Category]],Análisis_ABC_XYZ[[#Headers],[#Data]],4,FALSE)</f>
        <v>0.46881743173671325</v>
      </c>
    </row>
    <row r="3524" spans="1:12" x14ac:dyDescent="0.35">
      <c r="A3524" s="2">
        <v>42682</v>
      </c>
      <c r="B3524" s="1" t="s">
        <v>107</v>
      </c>
      <c r="C3524" s="1" t="s">
        <v>731</v>
      </c>
      <c r="D3524" s="1" t="s">
        <v>14</v>
      </c>
      <c r="E3524" s="1" t="s">
        <v>31</v>
      </c>
      <c r="F3524" s="18">
        <v>44.43</v>
      </c>
      <c r="G3524" t="s">
        <v>2257</v>
      </c>
      <c r="H3524" s="1">
        <f>IF(COUNTIF(G$2:G3524,G3524)=1,1,0)</f>
        <v>0</v>
      </c>
      <c r="I3524" s="1">
        <v>3</v>
      </c>
      <c r="J3524" s="1">
        <v>0</v>
      </c>
      <c r="K3524" s="1">
        <v>18.660600000000002</v>
      </c>
      <c r="L3524" s="12">
        <f>VLOOKUP(train[[#This Row],[Sub-Category]],Análisis_ABC_XYZ[[#Headers],[#Data]],4,FALSE)</f>
        <v>0.49507917887403441</v>
      </c>
    </row>
    <row r="3525" spans="1:12" x14ac:dyDescent="0.35">
      <c r="A3525" s="2">
        <v>42682</v>
      </c>
      <c r="B3525" s="1" t="s">
        <v>34</v>
      </c>
      <c r="C3525" s="1" t="s">
        <v>474</v>
      </c>
      <c r="D3525" s="1" t="s">
        <v>14</v>
      </c>
      <c r="E3525" s="1" t="s">
        <v>29</v>
      </c>
      <c r="F3525" s="18">
        <v>39.878999999999998</v>
      </c>
      <c r="G3525" t="s">
        <v>2521</v>
      </c>
      <c r="H3525" s="1">
        <f>IF(COUNTIF(G$2:G3525,G3525)=1,1,0)</f>
        <v>1</v>
      </c>
      <c r="I3525" s="1">
        <v>7</v>
      </c>
      <c r="J3525" s="1">
        <v>0.7</v>
      </c>
      <c r="K3525" s="1">
        <v>-29.244599999999991</v>
      </c>
      <c r="L3525" s="12">
        <f>VLOOKUP(train[[#This Row],[Sub-Category]],Análisis_ABC_XYZ[[#Headers],[#Data]],4,FALSE)</f>
        <v>0.46881743173671325</v>
      </c>
    </row>
    <row r="3526" spans="1:12" x14ac:dyDescent="0.35">
      <c r="A3526" s="2">
        <v>42682</v>
      </c>
      <c r="B3526" s="1" t="s">
        <v>34</v>
      </c>
      <c r="C3526" s="1" t="s">
        <v>350</v>
      </c>
      <c r="D3526" s="1" t="s">
        <v>14</v>
      </c>
      <c r="E3526" s="1" t="s">
        <v>91</v>
      </c>
      <c r="F3526" s="18">
        <v>31.504000000000005</v>
      </c>
      <c r="G3526" t="s">
        <v>2521</v>
      </c>
      <c r="H3526" s="1">
        <f>IF(COUNTIF(G$2:G3526,G3526)=1,1,0)</f>
        <v>0</v>
      </c>
      <c r="I3526" s="1">
        <v>11</v>
      </c>
      <c r="J3526" s="1">
        <v>0.2</v>
      </c>
      <c r="K3526" s="1">
        <v>11.814</v>
      </c>
      <c r="L3526" s="12">
        <f>VLOOKUP(train[[#This Row],[Sub-Category]],Análisis_ABC_XYZ[[#Headers],[#Data]],4,FALSE)</f>
        <v>0.51168203684699509</v>
      </c>
    </row>
    <row r="3527" spans="1:12" x14ac:dyDescent="0.35">
      <c r="A3527" s="2">
        <v>42682</v>
      </c>
      <c r="B3527" s="1" t="s">
        <v>107</v>
      </c>
      <c r="C3527" s="1" t="s">
        <v>368</v>
      </c>
      <c r="D3527" s="1" t="s">
        <v>14</v>
      </c>
      <c r="E3527" s="1" t="s">
        <v>24</v>
      </c>
      <c r="F3527" s="18">
        <v>27.9</v>
      </c>
      <c r="G3527" t="s">
        <v>2257</v>
      </c>
      <c r="H3527" s="1">
        <f>IF(COUNTIF(G$2:G3527,G3527)=1,1,0)</f>
        <v>0</v>
      </c>
      <c r="I3527" s="1">
        <v>5</v>
      </c>
      <c r="J3527" s="1">
        <v>0</v>
      </c>
      <c r="K3527" s="1">
        <v>6.9749999999999979</v>
      </c>
      <c r="L3527" s="12">
        <f>VLOOKUP(train[[#This Row],[Sub-Category]],Análisis_ABC_XYZ[[#Headers],[#Data]],4,FALSE)</f>
        <v>0.45632477063632687</v>
      </c>
    </row>
    <row r="3528" spans="1:12" x14ac:dyDescent="0.35">
      <c r="A3528" s="2">
        <v>42682</v>
      </c>
      <c r="B3528" s="1" t="s">
        <v>89</v>
      </c>
      <c r="C3528" s="1" t="s">
        <v>521</v>
      </c>
      <c r="D3528" s="1" t="s">
        <v>14</v>
      </c>
      <c r="E3528" s="1" t="s">
        <v>36</v>
      </c>
      <c r="F3528" s="18">
        <v>17.940000000000001</v>
      </c>
      <c r="G3528" t="s">
        <v>3523</v>
      </c>
      <c r="H3528" s="1">
        <f>IF(COUNTIF(G$2:G3528,G3528)=1,1,0)</f>
        <v>0</v>
      </c>
      <c r="I3528" s="1">
        <v>3</v>
      </c>
      <c r="J3528" s="1">
        <v>0</v>
      </c>
      <c r="K3528" s="1">
        <v>8.0730000000000004</v>
      </c>
      <c r="L3528" s="12">
        <f>VLOOKUP(train[[#This Row],[Sub-Category]],Análisis_ABC_XYZ[[#Headers],[#Data]],4,FALSE)</f>
        <v>0.43613829632717294</v>
      </c>
    </row>
    <row r="3529" spans="1:12" x14ac:dyDescent="0.35">
      <c r="A3529" s="2">
        <v>42682</v>
      </c>
      <c r="B3529" s="1" t="s">
        <v>89</v>
      </c>
      <c r="C3529" s="1" t="s">
        <v>1874</v>
      </c>
      <c r="D3529" s="1" t="s">
        <v>8</v>
      </c>
      <c r="E3529" s="1" t="s">
        <v>22</v>
      </c>
      <c r="F3529" s="18">
        <v>11.82</v>
      </c>
      <c r="G3529" t="s">
        <v>3091</v>
      </c>
      <c r="H3529" s="1">
        <f>IF(COUNTIF(G$2:G3529,G3529)=1,1,0)</f>
        <v>0</v>
      </c>
      <c r="I3529" s="1">
        <v>3</v>
      </c>
      <c r="J3529" s="1">
        <v>0</v>
      </c>
      <c r="K3529" s="1">
        <v>4.7279999999999998</v>
      </c>
      <c r="L3529" s="12">
        <f>VLOOKUP(train[[#This Row],[Sub-Category]],Análisis_ABC_XYZ[[#Headers],[#Data]],4,FALSE)</f>
        <v>0.4595170286641902</v>
      </c>
    </row>
    <row r="3530" spans="1:12" x14ac:dyDescent="0.35">
      <c r="A3530" s="2">
        <v>42682</v>
      </c>
      <c r="B3530" s="1" t="s">
        <v>370</v>
      </c>
      <c r="C3530" s="1" t="s">
        <v>433</v>
      </c>
      <c r="D3530" s="1" t="s">
        <v>14</v>
      </c>
      <c r="E3530" s="1" t="s">
        <v>24</v>
      </c>
      <c r="F3530" s="18">
        <v>11.65</v>
      </c>
      <c r="G3530" t="s">
        <v>3074</v>
      </c>
      <c r="H3530" s="1">
        <f>IF(COUNTIF(G$2:G3530,G3530)=1,1,0)</f>
        <v>1</v>
      </c>
      <c r="I3530" s="1">
        <v>5</v>
      </c>
      <c r="J3530" s="1">
        <v>0</v>
      </c>
      <c r="K3530" s="1">
        <v>3.3784999999999989</v>
      </c>
      <c r="L3530" s="12">
        <f>VLOOKUP(train[[#This Row],[Sub-Category]],Análisis_ABC_XYZ[[#Headers],[#Data]],4,FALSE)</f>
        <v>0.45632477063632687</v>
      </c>
    </row>
    <row r="3531" spans="1:12" x14ac:dyDescent="0.35">
      <c r="A3531" s="2">
        <v>42682</v>
      </c>
      <c r="B3531" s="1" t="s">
        <v>39</v>
      </c>
      <c r="C3531" s="1" t="s">
        <v>78</v>
      </c>
      <c r="D3531" s="1" t="s">
        <v>14</v>
      </c>
      <c r="E3531" s="1" t="s">
        <v>29</v>
      </c>
      <c r="F3531" s="18">
        <v>10.475999999999999</v>
      </c>
      <c r="G3531" t="s">
        <v>5146</v>
      </c>
      <c r="H3531" s="1">
        <f>IF(COUNTIF(G$2:G3531,G3531)=1,1,0)</f>
        <v>1</v>
      </c>
      <c r="I3531" s="1">
        <v>6</v>
      </c>
      <c r="J3531" s="1">
        <v>0.8</v>
      </c>
      <c r="K3531" s="1">
        <v>-17.285400000000006</v>
      </c>
      <c r="L3531" s="12">
        <f>VLOOKUP(train[[#This Row],[Sub-Category]],Análisis_ABC_XYZ[[#Headers],[#Data]],4,FALSE)</f>
        <v>0.46881743173671325</v>
      </c>
    </row>
    <row r="3532" spans="1:12" x14ac:dyDescent="0.35">
      <c r="A3532" s="2">
        <v>42682</v>
      </c>
      <c r="B3532" s="1" t="s">
        <v>44</v>
      </c>
      <c r="C3532" s="1" t="s">
        <v>1542</v>
      </c>
      <c r="D3532" s="1" t="s">
        <v>14</v>
      </c>
      <c r="E3532" s="1" t="s">
        <v>91</v>
      </c>
      <c r="F3532" s="18">
        <v>5.04</v>
      </c>
      <c r="G3532" t="s">
        <v>2520</v>
      </c>
      <c r="H3532" s="1">
        <f>IF(COUNTIF(G$2:G3532,G3532)=1,1,0)</f>
        <v>0</v>
      </c>
      <c r="I3532" s="1">
        <v>3</v>
      </c>
      <c r="J3532" s="1">
        <v>0</v>
      </c>
      <c r="K3532" s="1">
        <v>0.20159999999999978</v>
      </c>
      <c r="L3532" s="12">
        <f>VLOOKUP(train[[#This Row],[Sub-Category]],Análisis_ABC_XYZ[[#Headers],[#Data]],4,FALSE)</f>
        <v>0.51168203684699509</v>
      </c>
    </row>
    <row r="3533" spans="1:12" x14ac:dyDescent="0.35">
      <c r="A3533" s="2">
        <v>42682</v>
      </c>
      <c r="B3533" s="1" t="s">
        <v>34</v>
      </c>
      <c r="C3533" s="1" t="s">
        <v>1693</v>
      </c>
      <c r="D3533" s="1" t="s">
        <v>14</v>
      </c>
      <c r="E3533" s="1" t="s">
        <v>15</v>
      </c>
      <c r="F3533" s="18">
        <v>5.04</v>
      </c>
      <c r="G3533" t="s">
        <v>2521</v>
      </c>
      <c r="H3533" s="1">
        <f>IF(COUNTIF(G$2:G3533,G3533)=1,1,0)</f>
        <v>0</v>
      </c>
      <c r="I3533" s="1">
        <v>1</v>
      </c>
      <c r="J3533" s="1">
        <v>0.2</v>
      </c>
      <c r="K3533" s="1">
        <v>1.6379999999999997</v>
      </c>
      <c r="L3533" s="12">
        <f>VLOOKUP(train[[#This Row],[Sub-Category]],Análisis_ABC_XYZ[[#Headers],[#Data]],4,FALSE)</f>
        <v>0.4647369236065339</v>
      </c>
    </row>
    <row r="3534" spans="1:12" x14ac:dyDescent="0.35">
      <c r="A3534" s="2">
        <v>42682</v>
      </c>
      <c r="B3534" s="1" t="s">
        <v>12</v>
      </c>
      <c r="C3534" s="1" t="s">
        <v>723</v>
      </c>
      <c r="D3534" s="1" t="s">
        <v>14</v>
      </c>
      <c r="E3534" s="1" t="s">
        <v>91</v>
      </c>
      <c r="F3534" s="18">
        <v>5</v>
      </c>
      <c r="G3534" t="s">
        <v>1953</v>
      </c>
      <c r="H3534" s="1">
        <f>IF(COUNTIF(G$2:G3534,G3534)=1,1,0)</f>
        <v>0</v>
      </c>
      <c r="I3534" s="1">
        <v>1</v>
      </c>
      <c r="J3534" s="1">
        <v>0</v>
      </c>
      <c r="K3534" s="1">
        <v>2.4</v>
      </c>
      <c r="L3534" s="12">
        <f>VLOOKUP(train[[#This Row],[Sub-Category]],Análisis_ABC_XYZ[[#Headers],[#Data]],4,FALSE)</f>
        <v>0.51168203684699509</v>
      </c>
    </row>
    <row r="3535" spans="1:12" x14ac:dyDescent="0.35">
      <c r="A3535" s="2">
        <v>42682</v>
      </c>
      <c r="B3535" s="1" t="s">
        <v>34</v>
      </c>
      <c r="C3535" s="1" t="s">
        <v>384</v>
      </c>
      <c r="D3535" s="1" t="s">
        <v>8</v>
      </c>
      <c r="E3535" s="1" t="s">
        <v>22</v>
      </c>
      <c r="F3535" s="18">
        <v>4.7119999999999997</v>
      </c>
      <c r="G3535" t="s">
        <v>2521</v>
      </c>
      <c r="H3535" s="1">
        <f>IF(COUNTIF(G$2:G3535,G3535)=1,1,0)</f>
        <v>0</v>
      </c>
      <c r="I3535" s="1">
        <v>1</v>
      </c>
      <c r="J3535" s="1">
        <v>0.2</v>
      </c>
      <c r="K3535" s="1">
        <v>1.4136000000000002</v>
      </c>
      <c r="L3535" s="12">
        <f>VLOOKUP(train[[#This Row],[Sub-Category]],Análisis_ABC_XYZ[[#Headers],[#Data]],4,FALSE)</f>
        <v>0.4595170286641902</v>
      </c>
    </row>
    <row r="3536" spans="1:12" x14ac:dyDescent="0.35">
      <c r="A3536" s="2">
        <v>42683</v>
      </c>
      <c r="B3536" s="1" t="s">
        <v>89</v>
      </c>
      <c r="C3536" s="1" t="s">
        <v>1788</v>
      </c>
      <c r="D3536" s="1" t="s">
        <v>26</v>
      </c>
      <c r="E3536" s="1" t="s">
        <v>208</v>
      </c>
      <c r="F3536" s="18">
        <v>2321.9</v>
      </c>
      <c r="G3536" t="s">
        <v>3522</v>
      </c>
      <c r="H3536" s="1">
        <f>IF(COUNTIF(G$2:G3536,G3536)=1,1,0)</f>
        <v>1</v>
      </c>
      <c r="I3536" s="1">
        <v>2</v>
      </c>
      <c r="J3536" s="1">
        <v>0</v>
      </c>
      <c r="K3536" s="1">
        <v>1114.5119999999999</v>
      </c>
      <c r="L3536" s="12">
        <f>VLOOKUP(train[[#This Row],[Sub-Category]],Análisis_ABC_XYZ[[#Headers],[#Data]],4,FALSE)</f>
        <v>0.5183572270896134</v>
      </c>
    </row>
    <row r="3537" spans="1:12" x14ac:dyDescent="0.35">
      <c r="A3537" s="2">
        <v>42683</v>
      </c>
      <c r="B3537" s="1" t="s">
        <v>186</v>
      </c>
      <c r="C3537" s="1" t="s">
        <v>1281</v>
      </c>
      <c r="D3537" s="1" t="s">
        <v>8</v>
      </c>
      <c r="E3537" s="1" t="s">
        <v>18</v>
      </c>
      <c r="F3537" s="18">
        <v>1024.3800000000001</v>
      </c>
      <c r="G3537" t="s">
        <v>3466</v>
      </c>
      <c r="H3537" s="1">
        <f>IF(COUNTIF(G$2:G3537,G3537)=1,1,0)</f>
        <v>1</v>
      </c>
      <c r="I3537" s="1">
        <v>7</v>
      </c>
      <c r="J3537" s="1">
        <v>0</v>
      </c>
      <c r="K3537" s="1">
        <v>215.11979999999994</v>
      </c>
      <c r="L3537" s="12">
        <f>VLOOKUP(train[[#This Row],[Sub-Category]],Análisis_ABC_XYZ[[#Headers],[#Data]],4,FALSE)</f>
        <v>0.55975208308209756</v>
      </c>
    </row>
    <row r="3538" spans="1:12" x14ac:dyDescent="0.35">
      <c r="A3538" s="2">
        <v>42683</v>
      </c>
      <c r="B3538" s="1" t="s">
        <v>89</v>
      </c>
      <c r="C3538" s="1" t="s">
        <v>1234</v>
      </c>
      <c r="D3538" s="1" t="s">
        <v>14</v>
      </c>
      <c r="E3538" s="1" t="s">
        <v>20</v>
      </c>
      <c r="F3538" s="18">
        <v>244.54999999999998</v>
      </c>
      <c r="G3538" t="s">
        <v>3120</v>
      </c>
      <c r="H3538" s="1">
        <f>IF(COUNTIF(G$2:G3538,G3538)=1,1,0)</f>
        <v>1</v>
      </c>
      <c r="I3538" s="1">
        <v>5</v>
      </c>
      <c r="J3538" s="1">
        <v>0</v>
      </c>
      <c r="K3538" s="1">
        <v>4.8910000000000053</v>
      </c>
      <c r="L3538" s="12">
        <f>VLOOKUP(train[[#This Row],[Sub-Category]],Análisis_ABC_XYZ[[#Headers],[#Data]],4,FALSE)</f>
        <v>0.44610841445725197</v>
      </c>
    </row>
    <row r="3539" spans="1:12" x14ac:dyDescent="0.35">
      <c r="A3539" s="2">
        <v>42683</v>
      </c>
      <c r="B3539" s="1" t="s">
        <v>89</v>
      </c>
      <c r="C3539" s="1" t="s">
        <v>1403</v>
      </c>
      <c r="D3539" s="1" t="s">
        <v>26</v>
      </c>
      <c r="E3539" s="1" t="s">
        <v>56</v>
      </c>
      <c r="F3539" s="18">
        <v>899.95</v>
      </c>
      <c r="G3539" t="s">
        <v>3120</v>
      </c>
      <c r="H3539" s="1">
        <f>IF(COUNTIF(G$2:G3539,G3539)=1,1,0)</f>
        <v>0</v>
      </c>
      <c r="I3539" s="1">
        <v>5</v>
      </c>
      <c r="J3539" s="1">
        <v>0</v>
      </c>
      <c r="K3539" s="1">
        <v>53.996999999999957</v>
      </c>
      <c r="L3539" s="12">
        <f>VLOOKUP(train[[#This Row],[Sub-Category]],Análisis_ABC_XYZ[[#Headers],[#Data]],4,FALSE)</f>
        <v>0.52062335344040378</v>
      </c>
    </row>
    <row r="3540" spans="1:12" x14ac:dyDescent="0.35">
      <c r="A3540" s="2">
        <v>42683</v>
      </c>
      <c r="B3540" s="1" t="s">
        <v>89</v>
      </c>
      <c r="C3540" s="1" t="s">
        <v>1768</v>
      </c>
      <c r="D3540" s="1" t="s">
        <v>26</v>
      </c>
      <c r="E3540" s="1" t="s">
        <v>56</v>
      </c>
      <c r="F3540" s="18">
        <v>13.98</v>
      </c>
      <c r="G3540" t="s">
        <v>3120</v>
      </c>
      <c r="H3540" s="1">
        <f>IF(COUNTIF(G$2:G3540,G3540)=1,1,0)</f>
        <v>0</v>
      </c>
      <c r="I3540" s="1">
        <v>2</v>
      </c>
      <c r="J3540" s="1">
        <v>0</v>
      </c>
      <c r="K3540" s="1">
        <v>6.011400000000001</v>
      </c>
      <c r="L3540" s="12">
        <f>VLOOKUP(train[[#This Row],[Sub-Category]],Análisis_ABC_XYZ[[#Headers],[#Data]],4,FALSE)</f>
        <v>0.52062335344040378</v>
      </c>
    </row>
    <row r="3541" spans="1:12" x14ac:dyDescent="0.35">
      <c r="A3541" s="2">
        <v>42683</v>
      </c>
      <c r="B3541" s="1" t="s">
        <v>186</v>
      </c>
      <c r="C3541" s="1" t="s">
        <v>1282</v>
      </c>
      <c r="D3541" s="1" t="s">
        <v>14</v>
      </c>
      <c r="E3541" s="1" t="s">
        <v>61</v>
      </c>
      <c r="F3541" s="18">
        <v>26.22</v>
      </c>
      <c r="G3541" t="s">
        <v>3466</v>
      </c>
      <c r="H3541" s="1">
        <f>IF(COUNTIF(G$2:G3541,G3541)=1,1,0)</f>
        <v>0</v>
      </c>
      <c r="I3541" s="1">
        <v>3</v>
      </c>
      <c r="J3541" s="1">
        <v>0</v>
      </c>
      <c r="K3541" s="1">
        <v>12.323399999999999</v>
      </c>
      <c r="L3541" s="12">
        <f>VLOOKUP(train[[#This Row],[Sub-Category]],Análisis_ABC_XYZ[[#Headers],[#Data]],4,FALSE)</f>
        <v>0.44424167803735209</v>
      </c>
    </row>
    <row r="3542" spans="1:12" x14ac:dyDescent="0.35">
      <c r="A3542" s="2">
        <v>42683</v>
      </c>
      <c r="B3542" s="1" t="s">
        <v>89</v>
      </c>
      <c r="C3542" s="1" t="s">
        <v>1266</v>
      </c>
      <c r="D3542" s="1" t="s">
        <v>14</v>
      </c>
      <c r="E3542" s="1" t="s">
        <v>20</v>
      </c>
      <c r="F3542" s="18">
        <v>17.940000000000001</v>
      </c>
      <c r="G3542" t="s">
        <v>3522</v>
      </c>
      <c r="H3542" s="1">
        <f>IF(COUNTIF(G$2:G3542,G3542)=1,1,0)</f>
        <v>0</v>
      </c>
      <c r="I3542" s="1">
        <v>3</v>
      </c>
      <c r="J3542" s="1">
        <v>0</v>
      </c>
      <c r="K3542" s="1">
        <v>3.0497999999999985</v>
      </c>
      <c r="L3542" s="12">
        <f>VLOOKUP(train[[#This Row],[Sub-Category]],Análisis_ABC_XYZ[[#Headers],[#Data]],4,FALSE)</f>
        <v>0.44610841445725197</v>
      </c>
    </row>
    <row r="3543" spans="1:12" x14ac:dyDescent="0.35">
      <c r="A3543" s="2">
        <v>42683</v>
      </c>
      <c r="B3543" s="1" t="s">
        <v>186</v>
      </c>
      <c r="C3543" s="1" t="s">
        <v>1283</v>
      </c>
      <c r="D3543" s="1" t="s">
        <v>14</v>
      </c>
      <c r="E3543" s="1" t="s">
        <v>36</v>
      </c>
      <c r="F3543" s="18">
        <v>17.34</v>
      </c>
      <c r="G3543" t="s">
        <v>3466</v>
      </c>
      <c r="H3543" s="1">
        <f>IF(COUNTIF(G$2:G3543,G3543)=1,1,0)</f>
        <v>0</v>
      </c>
      <c r="I3543" s="1">
        <v>3</v>
      </c>
      <c r="J3543" s="1">
        <v>0</v>
      </c>
      <c r="K3543" s="1">
        <v>8.4966000000000008</v>
      </c>
      <c r="L3543" s="12">
        <f>VLOOKUP(train[[#This Row],[Sub-Category]],Análisis_ABC_XYZ[[#Headers],[#Data]],4,FALSE)</f>
        <v>0.43613829632717294</v>
      </c>
    </row>
    <row r="3544" spans="1:12" x14ac:dyDescent="0.35">
      <c r="A3544" s="2">
        <v>42683</v>
      </c>
      <c r="B3544" s="1" t="s">
        <v>186</v>
      </c>
      <c r="C3544" s="1" t="s">
        <v>1280</v>
      </c>
      <c r="D3544" s="1" t="s">
        <v>14</v>
      </c>
      <c r="E3544" s="1" t="s">
        <v>29</v>
      </c>
      <c r="F3544" s="18">
        <v>17.22</v>
      </c>
      <c r="G3544" t="s">
        <v>3466</v>
      </c>
      <c r="H3544" s="1">
        <f>IF(COUNTIF(G$2:G3544,G3544)=1,1,0)</f>
        <v>0</v>
      </c>
      <c r="I3544" s="1">
        <v>3</v>
      </c>
      <c r="J3544" s="1">
        <v>0</v>
      </c>
      <c r="K3544" s="1">
        <v>7.9212000000000007</v>
      </c>
      <c r="L3544" s="12">
        <f>VLOOKUP(train[[#This Row],[Sub-Category]],Análisis_ABC_XYZ[[#Headers],[#Data]],4,FALSE)</f>
        <v>0.46881743173671325</v>
      </c>
    </row>
    <row r="3545" spans="1:12" x14ac:dyDescent="0.35">
      <c r="A3545" s="2">
        <v>42683</v>
      </c>
      <c r="B3545" s="1" t="s">
        <v>89</v>
      </c>
      <c r="C3545" s="1" t="s">
        <v>60</v>
      </c>
      <c r="D3545" s="1" t="s">
        <v>14</v>
      </c>
      <c r="E3545" s="1" t="s">
        <v>61</v>
      </c>
      <c r="F3545" s="18">
        <v>12.24</v>
      </c>
      <c r="G3545" t="s">
        <v>3120</v>
      </c>
      <c r="H3545" s="1">
        <f>IF(COUNTIF(G$2:G3545,G3545)=1,1,0)</f>
        <v>0</v>
      </c>
      <c r="I3545" s="1">
        <v>6</v>
      </c>
      <c r="J3545" s="1">
        <v>0</v>
      </c>
      <c r="K3545" s="1">
        <v>5.7527999999999988</v>
      </c>
      <c r="L3545" s="12">
        <f>VLOOKUP(train[[#This Row],[Sub-Category]],Análisis_ABC_XYZ[[#Headers],[#Data]],4,FALSE)</f>
        <v>0.44424167803735209</v>
      </c>
    </row>
    <row r="3546" spans="1:12" x14ac:dyDescent="0.35">
      <c r="A3546" s="2">
        <v>42683</v>
      </c>
      <c r="B3546" s="1" t="s">
        <v>52</v>
      </c>
      <c r="C3546" s="1" t="s">
        <v>260</v>
      </c>
      <c r="D3546" s="1" t="s">
        <v>14</v>
      </c>
      <c r="E3546" s="1" t="s">
        <v>36</v>
      </c>
      <c r="F3546" s="18">
        <v>11.352000000000002</v>
      </c>
      <c r="G3546" t="s">
        <v>5223</v>
      </c>
      <c r="H3546" s="1">
        <f>IF(COUNTIF(G$2:G3546,G3546)=1,1,0)</f>
        <v>1</v>
      </c>
      <c r="I3546" s="1">
        <v>3</v>
      </c>
      <c r="J3546" s="1">
        <v>0.2</v>
      </c>
      <c r="K3546" s="1">
        <v>4.1151</v>
      </c>
      <c r="L3546" s="12">
        <f>VLOOKUP(train[[#This Row],[Sub-Category]],Análisis_ABC_XYZ[[#Headers],[#Data]],4,FALSE)</f>
        <v>0.43613829632717294</v>
      </c>
    </row>
    <row r="3547" spans="1:12" x14ac:dyDescent="0.35">
      <c r="A3547" s="2">
        <v>42683</v>
      </c>
      <c r="B3547" s="1" t="s">
        <v>84</v>
      </c>
      <c r="C3547" s="1" t="s">
        <v>230</v>
      </c>
      <c r="D3547" s="1" t="s">
        <v>14</v>
      </c>
      <c r="E3547" s="1" t="s">
        <v>29</v>
      </c>
      <c r="F3547" s="18">
        <v>10.74</v>
      </c>
      <c r="G3547" t="s">
        <v>3005</v>
      </c>
      <c r="H3547" s="1">
        <f>IF(COUNTIF(G$2:G3547,G3547)=1,1,0)</f>
        <v>1</v>
      </c>
      <c r="I3547" s="1">
        <v>3</v>
      </c>
      <c r="J3547" s="1">
        <v>0</v>
      </c>
      <c r="K3547" s="1">
        <v>5.1551999999999998</v>
      </c>
      <c r="L3547" s="12">
        <f>VLOOKUP(train[[#This Row],[Sub-Category]],Análisis_ABC_XYZ[[#Headers],[#Data]],4,FALSE)</f>
        <v>0.46881743173671325</v>
      </c>
    </row>
    <row r="3548" spans="1:12" x14ac:dyDescent="0.35">
      <c r="A3548" s="2">
        <v>42683</v>
      </c>
      <c r="B3548" s="1" t="s">
        <v>12</v>
      </c>
      <c r="C3548" s="1" t="s">
        <v>367</v>
      </c>
      <c r="D3548" s="1" t="s">
        <v>14</v>
      </c>
      <c r="E3548" s="1" t="s">
        <v>91</v>
      </c>
      <c r="F3548" s="18">
        <v>2.48</v>
      </c>
      <c r="G3548" s="1" t="s">
        <v>2221</v>
      </c>
      <c r="H3548" s="1">
        <f>IF(COUNTIF(G$2:G3548,G3548)=1,1,0)</f>
        <v>1</v>
      </c>
      <c r="I3548" s="1">
        <v>2</v>
      </c>
      <c r="J3548" s="1">
        <v>0</v>
      </c>
      <c r="K3548" s="1">
        <v>1.1656</v>
      </c>
      <c r="L3548" s="12">
        <f>VLOOKUP(train[[#This Row],[Sub-Category]],Análisis_ABC_XYZ[[#Headers],[#Data]],4,FALSE)</f>
        <v>0.51168203684699509</v>
      </c>
    </row>
    <row r="3549" spans="1:12" x14ac:dyDescent="0.35">
      <c r="A3549" s="2">
        <v>42684</v>
      </c>
      <c r="B3549" s="1" t="s">
        <v>76</v>
      </c>
      <c r="C3549" s="1" t="s">
        <v>1312</v>
      </c>
      <c r="D3549" s="1" t="s">
        <v>14</v>
      </c>
      <c r="E3549" s="1" t="s">
        <v>20</v>
      </c>
      <c r="F3549" s="18">
        <v>795.51</v>
      </c>
      <c r="G3549" t="s">
        <v>3990</v>
      </c>
      <c r="H3549" s="1">
        <f>IF(COUNTIF(G$2:G3549,G3549)=1,1,0)</f>
        <v>1</v>
      </c>
      <c r="I3549" s="1">
        <v>3</v>
      </c>
      <c r="J3549" s="1">
        <v>0</v>
      </c>
      <c r="K3549" s="1">
        <v>143.19179999999994</v>
      </c>
      <c r="L3549" s="12">
        <f>VLOOKUP(train[[#This Row],[Sub-Category]],Análisis_ABC_XYZ[[#Headers],[#Data]],4,FALSE)</f>
        <v>0.44610841445725197</v>
      </c>
    </row>
    <row r="3550" spans="1:12" x14ac:dyDescent="0.35">
      <c r="A3550" s="2">
        <v>42684</v>
      </c>
      <c r="B3550" s="1" t="s">
        <v>76</v>
      </c>
      <c r="C3550" s="1" t="s">
        <v>914</v>
      </c>
      <c r="D3550" s="1" t="s">
        <v>14</v>
      </c>
      <c r="E3550" s="1" t="s">
        <v>31</v>
      </c>
      <c r="F3550" s="18">
        <v>715.64</v>
      </c>
      <c r="G3550" t="s">
        <v>3990</v>
      </c>
      <c r="H3550" s="1">
        <f>IF(COUNTIF(G$2:G3550,G3550)=1,1,0)</f>
        <v>0</v>
      </c>
      <c r="I3550" s="1">
        <v>2</v>
      </c>
      <c r="J3550" s="1">
        <v>0</v>
      </c>
      <c r="K3550" s="1">
        <v>178.90999999999997</v>
      </c>
      <c r="L3550" s="12">
        <f>VLOOKUP(train[[#This Row],[Sub-Category]],Análisis_ABC_XYZ[[#Headers],[#Data]],4,FALSE)</f>
        <v>0.49507917887403441</v>
      </c>
    </row>
    <row r="3551" spans="1:12" x14ac:dyDescent="0.35">
      <c r="A3551" s="2">
        <v>42684</v>
      </c>
      <c r="B3551" s="1" t="s">
        <v>84</v>
      </c>
      <c r="C3551" s="1" t="s">
        <v>446</v>
      </c>
      <c r="D3551" s="1" t="s">
        <v>14</v>
      </c>
      <c r="E3551" s="1" t="s">
        <v>20</v>
      </c>
      <c r="F3551" s="18">
        <v>714.30000000000007</v>
      </c>
      <c r="G3551" t="s">
        <v>4798</v>
      </c>
      <c r="H3551" s="1">
        <f>IF(COUNTIF(G$2:G3551,G3551)=1,1,0)</f>
        <v>1</v>
      </c>
      <c r="I3551" s="1">
        <v>5</v>
      </c>
      <c r="J3551" s="1">
        <v>0</v>
      </c>
      <c r="K3551" s="1">
        <v>207.14699999999993</v>
      </c>
      <c r="L3551" s="12">
        <f>VLOOKUP(train[[#This Row],[Sub-Category]],Análisis_ABC_XYZ[[#Headers],[#Data]],4,FALSE)</f>
        <v>0.44610841445725197</v>
      </c>
    </row>
    <row r="3552" spans="1:12" x14ac:dyDescent="0.35">
      <c r="A3552" s="2">
        <v>42684</v>
      </c>
      <c r="B3552" s="1" t="s">
        <v>52</v>
      </c>
      <c r="C3552" s="1" t="s">
        <v>838</v>
      </c>
      <c r="D3552" s="1" t="s">
        <v>14</v>
      </c>
      <c r="E3552" s="1" t="s">
        <v>20</v>
      </c>
      <c r="F3552" s="18">
        <v>577.58400000000006</v>
      </c>
      <c r="G3552" t="s">
        <v>6772</v>
      </c>
      <c r="H3552" s="1">
        <f>IF(COUNTIF(G$2:G3552,G3552)=1,1,0)</f>
        <v>1</v>
      </c>
      <c r="I3552" s="1">
        <v>6</v>
      </c>
      <c r="J3552" s="1">
        <v>0.2</v>
      </c>
      <c r="K3552" s="1">
        <v>43.318799999999953</v>
      </c>
      <c r="L3552" s="12">
        <f>VLOOKUP(train[[#This Row],[Sub-Category]],Análisis_ABC_XYZ[[#Headers],[#Data]],4,FALSE)</f>
        <v>0.44610841445725197</v>
      </c>
    </row>
    <row r="3553" spans="1:12" x14ac:dyDescent="0.35">
      <c r="A3553" s="2">
        <v>42684</v>
      </c>
      <c r="B3553" s="1" t="s">
        <v>76</v>
      </c>
      <c r="C3553" s="1" t="s">
        <v>1644</v>
      </c>
      <c r="D3553" s="1" t="s">
        <v>26</v>
      </c>
      <c r="E3553" s="1" t="s">
        <v>363</v>
      </c>
      <c r="F3553" s="18">
        <v>549.99</v>
      </c>
      <c r="G3553" t="s">
        <v>3990</v>
      </c>
      <c r="H3553" s="1">
        <f>IF(COUNTIF(G$2:G3553,G3553)=1,1,0)</f>
        <v>0</v>
      </c>
      <c r="I3553" s="1">
        <v>1</v>
      </c>
      <c r="J3553" s="1">
        <v>0</v>
      </c>
      <c r="K3553" s="1">
        <v>274.995</v>
      </c>
      <c r="L3553" s="12">
        <f>VLOOKUP(train[[#This Row],[Sub-Category]],Análisis_ABC_XYZ[[#Headers],[#Data]],4,FALSE)</f>
        <v>0.62810530827000832</v>
      </c>
    </row>
    <row r="3554" spans="1:12" x14ac:dyDescent="0.35">
      <c r="A3554" s="2">
        <v>42684</v>
      </c>
      <c r="B3554" s="1" t="s">
        <v>12</v>
      </c>
      <c r="C3554" s="1" t="s">
        <v>296</v>
      </c>
      <c r="D3554" s="1" t="s">
        <v>26</v>
      </c>
      <c r="E3554" s="1" t="s">
        <v>56</v>
      </c>
      <c r="F3554" s="18">
        <v>79.900000000000006</v>
      </c>
      <c r="G3554" t="s">
        <v>2804</v>
      </c>
      <c r="H3554" s="1">
        <f>IF(COUNTIF(G$2:G3554,G3554)=1,1,0)</f>
        <v>1</v>
      </c>
      <c r="I3554" s="1">
        <v>2</v>
      </c>
      <c r="J3554" s="1">
        <v>0</v>
      </c>
      <c r="K3554" s="1">
        <v>35.156000000000006</v>
      </c>
      <c r="L3554" s="12">
        <f>VLOOKUP(train[[#This Row],[Sub-Category]],Análisis_ABC_XYZ[[#Headers],[#Data]],4,FALSE)</f>
        <v>0.52062335344040378</v>
      </c>
    </row>
    <row r="3555" spans="1:12" x14ac:dyDescent="0.35">
      <c r="A3555" s="2">
        <v>42684</v>
      </c>
      <c r="B3555" s="1" t="s">
        <v>76</v>
      </c>
      <c r="C3555" s="1" t="s">
        <v>507</v>
      </c>
      <c r="D3555" s="1" t="s">
        <v>14</v>
      </c>
      <c r="E3555" s="1" t="s">
        <v>29</v>
      </c>
      <c r="F3555" s="18">
        <v>74.760000000000005</v>
      </c>
      <c r="G3555" t="s">
        <v>3990</v>
      </c>
      <c r="H3555" s="1">
        <f>IF(COUNTIF(G$2:G3555,G3555)=1,1,0)</f>
        <v>0</v>
      </c>
      <c r="I3555" s="1">
        <v>3</v>
      </c>
      <c r="J3555" s="1">
        <v>0</v>
      </c>
      <c r="K3555" s="1">
        <v>34.389600000000002</v>
      </c>
      <c r="L3555" s="12">
        <f>VLOOKUP(train[[#This Row],[Sub-Category]],Análisis_ABC_XYZ[[#Headers],[#Data]],4,FALSE)</f>
        <v>0.46881743173671325</v>
      </c>
    </row>
    <row r="3556" spans="1:12" x14ac:dyDescent="0.35">
      <c r="A3556" s="2">
        <v>42684</v>
      </c>
      <c r="B3556" s="1" t="s">
        <v>76</v>
      </c>
      <c r="C3556" s="1" t="s">
        <v>277</v>
      </c>
      <c r="D3556" s="1" t="s">
        <v>8</v>
      </c>
      <c r="E3556" s="1" t="s">
        <v>22</v>
      </c>
      <c r="F3556" s="18">
        <v>29.22</v>
      </c>
      <c r="G3556" t="s">
        <v>3990</v>
      </c>
      <c r="H3556" s="1">
        <f>IF(COUNTIF(G$2:G3556,G3556)=1,1,0)</f>
        <v>0</v>
      </c>
      <c r="I3556" s="1">
        <v>3</v>
      </c>
      <c r="J3556" s="1">
        <v>0</v>
      </c>
      <c r="K3556" s="1">
        <v>12.856800000000002</v>
      </c>
      <c r="L3556" s="12">
        <f>VLOOKUP(train[[#This Row],[Sub-Category]],Análisis_ABC_XYZ[[#Headers],[#Data]],4,FALSE)</f>
        <v>0.4595170286641902</v>
      </c>
    </row>
    <row r="3557" spans="1:12" x14ac:dyDescent="0.35">
      <c r="A3557" s="2">
        <v>42685</v>
      </c>
      <c r="B3557" s="1" t="s">
        <v>79</v>
      </c>
      <c r="C3557" s="1" t="s">
        <v>75</v>
      </c>
      <c r="D3557" s="1" t="s">
        <v>14</v>
      </c>
      <c r="E3557" s="1" t="s">
        <v>20</v>
      </c>
      <c r="F3557" s="18">
        <v>418.32</v>
      </c>
      <c r="G3557" t="s">
        <v>6035</v>
      </c>
      <c r="H3557" s="1">
        <f>IF(COUNTIF(G$2:G3557,G3557)=1,1,0)</f>
        <v>1</v>
      </c>
      <c r="I3557" s="1">
        <v>7</v>
      </c>
      <c r="J3557" s="1">
        <v>0</v>
      </c>
      <c r="K3557" s="1">
        <v>117.12960000000004</v>
      </c>
      <c r="L3557" s="12">
        <f>VLOOKUP(train[[#This Row],[Sub-Category]],Análisis_ABC_XYZ[[#Headers],[#Data]],4,FALSE)</f>
        <v>0.44610841445725197</v>
      </c>
    </row>
    <row r="3558" spans="1:12" x14ac:dyDescent="0.35">
      <c r="A3558" s="2">
        <v>42685</v>
      </c>
      <c r="B3558" s="1" t="s">
        <v>79</v>
      </c>
      <c r="C3558" s="1" t="s">
        <v>40</v>
      </c>
      <c r="D3558" s="1" t="s">
        <v>14</v>
      </c>
      <c r="E3558" s="1" t="s">
        <v>31</v>
      </c>
      <c r="F3558" s="18">
        <v>123.858</v>
      </c>
      <c r="G3558" t="s">
        <v>6035</v>
      </c>
      <c r="H3558" s="1">
        <f>IF(COUNTIF(G$2:G3558,G3558)=1,1,0)</f>
        <v>0</v>
      </c>
      <c r="I3558" s="1">
        <v>2</v>
      </c>
      <c r="J3558" s="1">
        <v>0.1</v>
      </c>
      <c r="K3558" s="1">
        <v>46.790800000000004</v>
      </c>
      <c r="L3558" s="12">
        <f>VLOOKUP(train[[#This Row],[Sub-Category]],Análisis_ABC_XYZ[[#Headers],[#Data]],4,FALSE)</f>
        <v>0.49507917887403441</v>
      </c>
    </row>
    <row r="3559" spans="1:12" x14ac:dyDescent="0.35">
      <c r="A3559" s="2">
        <v>42686</v>
      </c>
      <c r="B3559" s="1" t="s">
        <v>16</v>
      </c>
      <c r="C3559" s="1" t="s">
        <v>1657</v>
      </c>
      <c r="D3559" s="1" t="s">
        <v>8</v>
      </c>
      <c r="E3559" s="1" t="s">
        <v>11</v>
      </c>
      <c r="F3559" s="18">
        <v>523.91999999999996</v>
      </c>
      <c r="G3559" t="s">
        <v>3088</v>
      </c>
      <c r="H3559" s="1">
        <f>IF(COUNTIF(G$2:G3559,G3559)=1,1,0)</f>
        <v>1</v>
      </c>
      <c r="I3559" s="1">
        <v>5</v>
      </c>
      <c r="J3559" s="1">
        <v>0.2</v>
      </c>
      <c r="K3559" s="1">
        <v>-72.039000000000044</v>
      </c>
      <c r="L3559" s="12">
        <f>VLOOKUP(train[[#This Row],[Sub-Category]],Análisis_ABC_XYZ[[#Headers],[#Data]],4,FALSE)</f>
        <v>0.46529189879902266</v>
      </c>
    </row>
    <row r="3560" spans="1:12" x14ac:dyDescent="0.35">
      <c r="A3560" s="2">
        <v>42686</v>
      </c>
      <c r="B3560" s="1" t="s">
        <v>39</v>
      </c>
      <c r="C3560" s="1" t="s">
        <v>956</v>
      </c>
      <c r="D3560" s="1" t="s">
        <v>14</v>
      </c>
      <c r="E3560" s="1" t="s">
        <v>61</v>
      </c>
      <c r="F3560" s="18">
        <v>223.88799999999998</v>
      </c>
      <c r="G3560" t="s">
        <v>5464</v>
      </c>
      <c r="H3560" s="1">
        <f>IF(COUNTIF(G$2:G3560,G3560)=1,1,0)</f>
        <v>1</v>
      </c>
      <c r="I3560" s="1">
        <v>7</v>
      </c>
      <c r="J3560" s="1">
        <v>0.2</v>
      </c>
      <c r="K3560" s="1">
        <v>69.964999999999975</v>
      </c>
      <c r="L3560" s="12">
        <f>VLOOKUP(train[[#This Row],[Sub-Category]],Análisis_ABC_XYZ[[#Headers],[#Data]],4,FALSE)</f>
        <v>0.44424167803735209</v>
      </c>
    </row>
    <row r="3561" spans="1:12" x14ac:dyDescent="0.35">
      <c r="A3561" s="2">
        <v>42686</v>
      </c>
      <c r="B3561" s="1" t="s">
        <v>16</v>
      </c>
      <c r="C3561" s="1" t="s">
        <v>268</v>
      </c>
      <c r="D3561" s="1" t="s">
        <v>8</v>
      </c>
      <c r="E3561" s="1" t="s">
        <v>11</v>
      </c>
      <c r="F3561" s="18">
        <v>146.13600000000002</v>
      </c>
      <c r="G3561" t="s">
        <v>3088</v>
      </c>
      <c r="H3561" s="1">
        <f>IF(COUNTIF(G$2:G3561,G3561)=1,1,0)</f>
        <v>0</v>
      </c>
      <c r="I3561" s="1">
        <v>3</v>
      </c>
      <c r="J3561" s="1">
        <v>0.2</v>
      </c>
      <c r="K3561" s="1">
        <v>16.440299999999986</v>
      </c>
      <c r="L3561" s="12">
        <f>VLOOKUP(train[[#This Row],[Sub-Category]],Análisis_ABC_XYZ[[#Headers],[#Data]],4,FALSE)</f>
        <v>0.46529189879902266</v>
      </c>
    </row>
    <row r="3562" spans="1:12" x14ac:dyDescent="0.35">
      <c r="A3562" s="2">
        <v>42686</v>
      </c>
      <c r="B3562" s="1" t="s">
        <v>16</v>
      </c>
      <c r="C3562" s="1" t="s">
        <v>1133</v>
      </c>
      <c r="D3562" s="1" t="s">
        <v>26</v>
      </c>
      <c r="E3562" s="1" t="s">
        <v>27</v>
      </c>
      <c r="F3562" s="18">
        <v>100.792</v>
      </c>
      <c r="G3562" t="s">
        <v>3088</v>
      </c>
      <c r="H3562" s="1">
        <f>IF(COUNTIF(G$2:G3562,G3562)=1,1,0)</f>
        <v>0</v>
      </c>
      <c r="I3562" s="1">
        <v>1</v>
      </c>
      <c r="J3562" s="1">
        <v>0.2</v>
      </c>
      <c r="K3562" s="1">
        <v>10.079200000000007</v>
      </c>
      <c r="L3562" s="12">
        <f>VLOOKUP(train[[#This Row],[Sub-Category]],Análisis_ABC_XYZ[[#Headers],[#Data]],4,FALSE)</f>
        <v>0.41105220110552465</v>
      </c>
    </row>
    <row r="3563" spans="1:12" x14ac:dyDescent="0.35">
      <c r="A3563" s="2">
        <v>42686</v>
      </c>
      <c r="B3563" s="1" t="s">
        <v>39</v>
      </c>
      <c r="C3563" s="1" t="s">
        <v>938</v>
      </c>
      <c r="D3563" s="1" t="s">
        <v>14</v>
      </c>
      <c r="E3563" s="1" t="s">
        <v>20</v>
      </c>
      <c r="F3563" s="18">
        <v>64.784000000000006</v>
      </c>
      <c r="G3563" t="s">
        <v>5464</v>
      </c>
      <c r="H3563" s="1">
        <f>IF(COUNTIF(G$2:G3563,G3563)=1,1,0)</f>
        <v>0</v>
      </c>
      <c r="I3563" s="1">
        <v>1</v>
      </c>
      <c r="J3563" s="1">
        <v>0.2</v>
      </c>
      <c r="K3563" s="1">
        <v>-14.576399999999996</v>
      </c>
      <c r="L3563" s="12">
        <f>VLOOKUP(train[[#This Row],[Sub-Category]],Análisis_ABC_XYZ[[#Headers],[#Data]],4,FALSE)</f>
        <v>0.44610841445725197</v>
      </c>
    </row>
    <row r="3564" spans="1:12" x14ac:dyDescent="0.35">
      <c r="A3564" s="2">
        <v>42686</v>
      </c>
      <c r="B3564" s="1" t="s">
        <v>12</v>
      </c>
      <c r="C3564" s="1" t="s">
        <v>1478</v>
      </c>
      <c r="D3564" s="1" t="s">
        <v>14</v>
      </c>
      <c r="E3564" s="1" t="s">
        <v>36</v>
      </c>
      <c r="F3564" s="18">
        <v>15.700000000000001</v>
      </c>
      <c r="G3564" t="s">
        <v>2126</v>
      </c>
      <c r="H3564" s="1">
        <f>IF(COUNTIF(G$2:G3564,G3564)=1,1,0)</f>
        <v>1</v>
      </c>
      <c r="I3564" s="1">
        <v>5</v>
      </c>
      <c r="J3564" s="1">
        <v>0</v>
      </c>
      <c r="K3564" s="1">
        <v>7.0649999999999995</v>
      </c>
      <c r="L3564" s="12">
        <f>VLOOKUP(train[[#This Row],[Sub-Category]],Análisis_ABC_XYZ[[#Headers],[#Data]],4,FALSE)</f>
        <v>0.43613829632717294</v>
      </c>
    </row>
    <row r="3565" spans="1:12" x14ac:dyDescent="0.35">
      <c r="A3565" s="2">
        <v>42686</v>
      </c>
      <c r="B3565" s="1" t="s">
        <v>89</v>
      </c>
      <c r="C3565" s="1" t="s">
        <v>904</v>
      </c>
      <c r="D3565" s="1" t="s">
        <v>14</v>
      </c>
      <c r="E3565" s="1" t="s">
        <v>61</v>
      </c>
      <c r="F3565" s="18">
        <v>15.56</v>
      </c>
      <c r="G3565" t="s">
        <v>3385</v>
      </c>
      <c r="H3565" s="1">
        <f>IF(COUNTIF(G$2:G3565,G3565)=1,1,0)</f>
        <v>1</v>
      </c>
      <c r="I3565" s="1">
        <v>2</v>
      </c>
      <c r="J3565" s="1">
        <v>0</v>
      </c>
      <c r="K3565" s="1">
        <v>7.3132000000000001</v>
      </c>
      <c r="L3565" s="12">
        <f>VLOOKUP(train[[#This Row],[Sub-Category]],Análisis_ABC_XYZ[[#Headers],[#Data]],4,FALSE)</f>
        <v>0.44424167803735209</v>
      </c>
    </row>
    <row r="3566" spans="1:12" x14ac:dyDescent="0.35">
      <c r="A3566" s="2">
        <v>42686</v>
      </c>
      <c r="B3566" s="1" t="s">
        <v>39</v>
      </c>
      <c r="C3566" s="1" t="s">
        <v>275</v>
      </c>
      <c r="D3566" s="1" t="s">
        <v>14</v>
      </c>
      <c r="E3566" s="1" t="s">
        <v>36</v>
      </c>
      <c r="F3566" s="18">
        <v>15.552000000000003</v>
      </c>
      <c r="G3566" t="s">
        <v>5464</v>
      </c>
      <c r="H3566" s="1">
        <f>IF(COUNTIF(G$2:G3566,G3566)=1,1,0)</f>
        <v>0</v>
      </c>
      <c r="I3566" s="1">
        <v>3</v>
      </c>
      <c r="J3566" s="1">
        <v>0.2</v>
      </c>
      <c r="K3566" s="1">
        <v>5.6375999999999999</v>
      </c>
      <c r="L3566" s="12">
        <f>VLOOKUP(train[[#This Row],[Sub-Category]],Análisis_ABC_XYZ[[#Headers],[#Data]],4,FALSE)</f>
        <v>0.43613829632717294</v>
      </c>
    </row>
    <row r="3567" spans="1:12" x14ac:dyDescent="0.35">
      <c r="A3567" s="2">
        <v>42686</v>
      </c>
      <c r="B3567" s="1" t="s">
        <v>16</v>
      </c>
      <c r="C3567" s="1" t="s">
        <v>517</v>
      </c>
      <c r="D3567" s="1" t="s">
        <v>14</v>
      </c>
      <c r="E3567" s="1" t="s">
        <v>24</v>
      </c>
      <c r="F3567" s="18">
        <v>11.76</v>
      </c>
      <c r="G3567" t="s">
        <v>3088</v>
      </c>
      <c r="H3567" s="1">
        <f>IF(COUNTIF(G$2:G3567,G3567)=1,1,0)</f>
        <v>0</v>
      </c>
      <c r="I3567" s="1">
        <v>5</v>
      </c>
      <c r="J3567" s="1">
        <v>0.2</v>
      </c>
      <c r="K3567" s="1">
        <v>1.3229999999999991</v>
      </c>
      <c r="L3567" s="12">
        <f>VLOOKUP(train[[#This Row],[Sub-Category]],Análisis_ABC_XYZ[[#Headers],[#Data]],4,FALSE)</f>
        <v>0.45632477063632687</v>
      </c>
    </row>
    <row r="3568" spans="1:12" x14ac:dyDescent="0.35">
      <c r="A3568" s="2">
        <v>42686</v>
      </c>
      <c r="B3568" s="1" t="s">
        <v>16</v>
      </c>
      <c r="C3568" s="1" t="s">
        <v>78</v>
      </c>
      <c r="D3568" s="1" t="s">
        <v>14</v>
      </c>
      <c r="E3568" s="1" t="s">
        <v>29</v>
      </c>
      <c r="F3568" s="18">
        <v>5.2380000000000013</v>
      </c>
      <c r="G3568" t="s">
        <v>3088</v>
      </c>
      <c r="H3568" s="1">
        <f>IF(COUNTIF(G$2:G3568,G3568)=1,1,0)</f>
        <v>0</v>
      </c>
      <c r="I3568" s="1">
        <v>2</v>
      </c>
      <c r="J3568" s="1">
        <v>0.7</v>
      </c>
      <c r="K3568" s="1">
        <v>-4.0158000000000005</v>
      </c>
      <c r="L3568" s="12">
        <f>VLOOKUP(train[[#This Row],[Sub-Category]],Análisis_ABC_XYZ[[#Headers],[#Data]],4,FALSE)</f>
        <v>0.46881743173671325</v>
      </c>
    </row>
    <row r="3569" spans="1:12" x14ac:dyDescent="0.35">
      <c r="A3569" s="2">
        <v>42686</v>
      </c>
      <c r="B3569" s="1" t="s">
        <v>16</v>
      </c>
      <c r="C3569" s="1" t="s">
        <v>1543</v>
      </c>
      <c r="D3569" s="1" t="s">
        <v>14</v>
      </c>
      <c r="E3569" s="1" t="s">
        <v>29</v>
      </c>
      <c r="F3569" s="18">
        <v>4.6619999999999999</v>
      </c>
      <c r="G3569" t="s">
        <v>3088</v>
      </c>
      <c r="H3569" s="1">
        <f>IF(COUNTIF(G$2:G3569,G3569)=1,1,0)</f>
        <v>0</v>
      </c>
      <c r="I3569" s="1">
        <v>3</v>
      </c>
      <c r="J3569" s="1">
        <v>0.7</v>
      </c>
      <c r="K3569" s="1">
        <v>-3.7295999999999996</v>
      </c>
      <c r="L3569" s="12">
        <f>VLOOKUP(train[[#This Row],[Sub-Category]],Análisis_ABC_XYZ[[#Headers],[#Data]],4,FALSE)</f>
        <v>0.46881743173671325</v>
      </c>
    </row>
    <row r="3570" spans="1:12" x14ac:dyDescent="0.35">
      <c r="A3570" s="2">
        <v>42687</v>
      </c>
      <c r="B3570" s="1" t="s">
        <v>12</v>
      </c>
      <c r="C3570" s="1" t="s">
        <v>1444</v>
      </c>
      <c r="D3570" s="1" t="s">
        <v>8</v>
      </c>
      <c r="E3570" s="1" t="s">
        <v>9</v>
      </c>
      <c r="F3570" s="18">
        <v>683.33199999999999</v>
      </c>
      <c r="G3570" t="s">
        <v>6889</v>
      </c>
      <c r="H3570" s="1">
        <f>IF(COUNTIF(G$2:G3570,G3570)=1,1,0)</f>
        <v>1</v>
      </c>
      <c r="I3570" s="1">
        <v>4</v>
      </c>
      <c r="J3570" s="1">
        <v>0.15</v>
      </c>
      <c r="K3570" s="1">
        <v>-40.196000000000055</v>
      </c>
      <c r="L3570" s="12">
        <f>VLOOKUP(train[[#This Row],[Sub-Category]],Análisis_ABC_XYZ[[#Headers],[#Data]],4,FALSE)</f>
        <v>0.5176847302647779</v>
      </c>
    </row>
    <row r="3571" spans="1:12" x14ac:dyDescent="0.35">
      <c r="A3571" s="2">
        <v>42687</v>
      </c>
      <c r="B3571" s="1" t="s">
        <v>39</v>
      </c>
      <c r="C3571" s="1" t="s">
        <v>856</v>
      </c>
      <c r="D3571" s="1" t="s">
        <v>8</v>
      </c>
      <c r="E3571" s="1" t="s">
        <v>9</v>
      </c>
      <c r="F3571" s="18">
        <v>613.99919999999997</v>
      </c>
      <c r="G3571" t="s">
        <v>6871</v>
      </c>
      <c r="H3571" s="1">
        <f>IF(COUNTIF(G$2:G3571,G3571)=1,1,0)</f>
        <v>1</v>
      </c>
      <c r="I3571" s="1">
        <v>3</v>
      </c>
      <c r="J3571" s="1">
        <v>0.32</v>
      </c>
      <c r="K3571" s="1">
        <v>-18.058800000000076</v>
      </c>
      <c r="L3571" s="12">
        <f>VLOOKUP(train[[#This Row],[Sub-Category]],Análisis_ABC_XYZ[[#Headers],[#Data]],4,FALSE)</f>
        <v>0.5176847302647779</v>
      </c>
    </row>
    <row r="3572" spans="1:12" x14ac:dyDescent="0.35">
      <c r="A3572" s="2">
        <v>42687</v>
      </c>
      <c r="B3572" s="1" t="s">
        <v>81</v>
      </c>
      <c r="C3572" s="1" t="s">
        <v>1490</v>
      </c>
      <c r="D3572" s="1" t="s">
        <v>26</v>
      </c>
      <c r="E3572" s="1" t="s">
        <v>27</v>
      </c>
      <c r="F3572" s="18">
        <v>377.96999999999997</v>
      </c>
      <c r="G3572" t="s">
        <v>4348</v>
      </c>
      <c r="H3572" s="1">
        <f>IF(COUNTIF(G$2:G3572,G3572)=1,1,0)</f>
        <v>1</v>
      </c>
      <c r="I3572" s="1">
        <v>3</v>
      </c>
      <c r="J3572" s="1">
        <v>0</v>
      </c>
      <c r="K3572" s="1">
        <v>94.492500000000007</v>
      </c>
      <c r="L3572" s="12">
        <f>VLOOKUP(train[[#This Row],[Sub-Category]],Análisis_ABC_XYZ[[#Headers],[#Data]],4,FALSE)</f>
        <v>0.41105220110552465</v>
      </c>
    </row>
    <row r="3573" spans="1:12" x14ac:dyDescent="0.35">
      <c r="A3573" s="2">
        <v>42687</v>
      </c>
      <c r="B3573" s="1" t="s">
        <v>518</v>
      </c>
      <c r="C3573" s="1" t="s">
        <v>1567</v>
      </c>
      <c r="D3573" s="1" t="s">
        <v>26</v>
      </c>
      <c r="E3573" s="1" t="s">
        <v>27</v>
      </c>
      <c r="F3573" s="18">
        <v>339.96000000000004</v>
      </c>
      <c r="G3573" t="s">
        <v>4695</v>
      </c>
      <c r="H3573" s="1">
        <f>IF(COUNTIF(G$2:G3573,G3573)=1,1,0)</f>
        <v>1</v>
      </c>
      <c r="I3573" s="1">
        <v>5</v>
      </c>
      <c r="J3573" s="1">
        <v>0.2</v>
      </c>
      <c r="K3573" s="1">
        <v>42.494999999999948</v>
      </c>
      <c r="L3573" s="12">
        <f>VLOOKUP(train[[#This Row],[Sub-Category]],Análisis_ABC_XYZ[[#Headers],[#Data]],4,FALSE)</f>
        <v>0.41105220110552465</v>
      </c>
    </row>
    <row r="3574" spans="1:12" x14ac:dyDescent="0.35">
      <c r="A3574" s="2">
        <v>42687</v>
      </c>
      <c r="B3574" s="1" t="s">
        <v>81</v>
      </c>
      <c r="C3574" s="1" t="s">
        <v>966</v>
      </c>
      <c r="D3574" s="1" t="s">
        <v>8</v>
      </c>
      <c r="E3574" s="1" t="s">
        <v>9</v>
      </c>
      <c r="F3574" s="18">
        <v>299.96999999999997</v>
      </c>
      <c r="G3574" t="s">
        <v>4348</v>
      </c>
      <c r="H3574" s="1">
        <f>IF(COUNTIF(G$2:G3574,G3574)=1,1,0)</f>
        <v>0</v>
      </c>
      <c r="I3574" s="1">
        <v>3</v>
      </c>
      <c r="J3574" s="1">
        <v>0</v>
      </c>
      <c r="K3574" s="1">
        <v>56.994299999999981</v>
      </c>
      <c r="L3574" s="12">
        <f>VLOOKUP(train[[#This Row],[Sub-Category]],Análisis_ABC_XYZ[[#Headers],[#Data]],4,FALSE)</f>
        <v>0.5176847302647779</v>
      </c>
    </row>
    <row r="3575" spans="1:12" x14ac:dyDescent="0.35">
      <c r="A3575" s="2">
        <v>42687</v>
      </c>
      <c r="B3575" s="1" t="s">
        <v>145</v>
      </c>
      <c r="C3575" s="1" t="s">
        <v>146</v>
      </c>
      <c r="D3575" s="1" t="s">
        <v>26</v>
      </c>
      <c r="E3575" s="1" t="s">
        <v>56</v>
      </c>
      <c r="F3575" s="18">
        <v>238.89600000000002</v>
      </c>
      <c r="G3575" t="s">
        <v>5106</v>
      </c>
      <c r="H3575" s="1">
        <f>IF(COUNTIF(G$2:G3575,G3575)=1,1,0)</f>
        <v>1</v>
      </c>
      <c r="I3575" s="1">
        <v>6</v>
      </c>
      <c r="J3575" s="1">
        <v>0.2</v>
      </c>
      <c r="K3575" s="1">
        <v>-26.875800000000012</v>
      </c>
      <c r="L3575" s="12">
        <f>VLOOKUP(train[[#This Row],[Sub-Category]],Análisis_ABC_XYZ[[#Headers],[#Data]],4,FALSE)</f>
        <v>0.52062335344040378</v>
      </c>
    </row>
    <row r="3576" spans="1:12" x14ac:dyDescent="0.35">
      <c r="A3576" s="2">
        <v>42687</v>
      </c>
      <c r="B3576" s="1" t="s">
        <v>16</v>
      </c>
      <c r="C3576" s="1" t="s">
        <v>1197</v>
      </c>
      <c r="D3576" s="1" t="s">
        <v>26</v>
      </c>
      <c r="E3576" s="1" t="s">
        <v>56</v>
      </c>
      <c r="F3576" s="18">
        <v>111.96</v>
      </c>
      <c r="G3576" t="s">
        <v>5215</v>
      </c>
      <c r="H3576" s="1">
        <f>IF(COUNTIF(G$2:G3576,G3576)=1,1,0)</f>
        <v>1</v>
      </c>
      <c r="I3576" s="1">
        <v>5</v>
      </c>
      <c r="J3576" s="1">
        <v>0.2</v>
      </c>
      <c r="K3576" s="1">
        <v>-1.3995000000000104</v>
      </c>
      <c r="L3576" s="12">
        <f>VLOOKUP(train[[#This Row],[Sub-Category]],Análisis_ABC_XYZ[[#Headers],[#Data]],4,FALSE)</f>
        <v>0.52062335344040378</v>
      </c>
    </row>
    <row r="3577" spans="1:12" x14ac:dyDescent="0.35">
      <c r="A3577" s="2">
        <v>42687</v>
      </c>
      <c r="B3577" s="1" t="s">
        <v>16</v>
      </c>
      <c r="C3577" s="1" t="s">
        <v>1147</v>
      </c>
      <c r="D3577" s="1" t="s">
        <v>14</v>
      </c>
      <c r="E3577" s="1" t="s">
        <v>29</v>
      </c>
      <c r="F3577" s="18">
        <v>121.10400000000003</v>
      </c>
      <c r="G3577" t="s">
        <v>5215</v>
      </c>
      <c r="H3577" s="1">
        <f>IF(COUNTIF(G$2:G3577,G3577)=1,1,0)</f>
        <v>0</v>
      </c>
      <c r="I3577" s="1">
        <v>6</v>
      </c>
      <c r="J3577" s="1">
        <v>0.7</v>
      </c>
      <c r="K3577" s="1">
        <v>-100.91999999999999</v>
      </c>
      <c r="L3577" s="12">
        <f>VLOOKUP(train[[#This Row],[Sub-Category]],Análisis_ABC_XYZ[[#Headers],[#Data]],4,FALSE)</f>
        <v>0.46881743173671325</v>
      </c>
    </row>
    <row r="3578" spans="1:12" x14ac:dyDescent="0.35">
      <c r="A3578" s="2">
        <v>42687</v>
      </c>
      <c r="B3578" s="1" t="s">
        <v>34</v>
      </c>
      <c r="C3578" s="1" t="s">
        <v>759</v>
      </c>
      <c r="D3578" s="1" t="s">
        <v>14</v>
      </c>
      <c r="E3578" s="1" t="s">
        <v>36</v>
      </c>
      <c r="F3578" s="18">
        <v>115.29600000000001</v>
      </c>
      <c r="G3578" t="s">
        <v>6416</v>
      </c>
      <c r="H3578" s="1">
        <f>IF(COUNTIF(G$2:G3578,G3578)=1,1,0)</f>
        <v>1</v>
      </c>
      <c r="I3578" s="1">
        <v>3</v>
      </c>
      <c r="J3578" s="1">
        <v>0.2</v>
      </c>
      <c r="K3578" s="1">
        <v>40.353599999999986</v>
      </c>
      <c r="L3578" s="12">
        <f>VLOOKUP(train[[#This Row],[Sub-Category]],Análisis_ABC_XYZ[[#Headers],[#Data]],4,FALSE)</f>
        <v>0.43613829632717294</v>
      </c>
    </row>
    <row r="3579" spans="1:12" x14ac:dyDescent="0.35">
      <c r="A3579" s="2">
        <v>42687</v>
      </c>
      <c r="B3579" s="1" t="s">
        <v>145</v>
      </c>
      <c r="C3579" s="1" t="s">
        <v>147</v>
      </c>
      <c r="D3579" s="1" t="s">
        <v>8</v>
      </c>
      <c r="E3579" s="1" t="s">
        <v>22</v>
      </c>
      <c r="F3579" s="18">
        <v>102.35999999999999</v>
      </c>
      <c r="G3579" t="s">
        <v>5106</v>
      </c>
      <c r="H3579" s="1">
        <f>IF(COUNTIF(G$2:G3579,G3579)=1,1,0)</f>
        <v>0</v>
      </c>
      <c r="I3579" s="1">
        <v>3</v>
      </c>
      <c r="J3579" s="1">
        <v>0.2</v>
      </c>
      <c r="K3579" s="1">
        <v>-3.8385000000000105</v>
      </c>
      <c r="L3579" s="12">
        <f>VLOOKUP(train[[#This Row],[Sub-Category]],Análisis_ABC_XYZ[[#Headers],[#Data]],4,FALSE)</f>
        <v>0.4595170286641902</v>
      </c>
    </row>
    <row r="3580" spans="1:12" x14ac:dyDescent="0.35">
      <c r="A3580" s="2">
        <v>42687</v>
      </c>
      <c r="B3580" s="1" t="s">
        <v>84</v>
      </c>
      <c r="C3580" s="1" t="s">
        <v>759</v>
      </c>
      <c r="D3580" s="1" t="s">
        <v>14</v>
      </c>
      <c r="E3580" s="1" t="s">
        <v>36</v>
      </c>
      <c r="F3580" s="18">
        <v>96.08</v>
      </c>
      <c r="G3580" t="s">
        <v>4507</v>
      </c>
      <c r="H3580" s="1">
        <f>IF(COUNTIF(G$2:G3580,G3580)=1,1,0)</f>
        <v>1</v>
      </c>
      <c r="I3580" s="1">
        <v>2</v>
      </c>
      <c r="J3580" s="1">
        <v>0</v>
      </c>
      <c r="K3580" s="1">
        <v>46.118399999999994</v>
      </c>
      <c r="L3580" s="12">
        <f>VLOOKUP(train[[#This Row],[Sub-Category]],Análisis_ABC_XYZ[[#Headers],[#Data]],4,FALSE)</f>
        <v>0.43613829632717294</v>
      </c>
    </row>
    <row r="3581" spans="1:12" x14ac:dyDescent="0.35">
      <c r="A3581" s="2">
        <v>42687</v>
      </c>
      <c r="B3581" s="1" t="s">
        <v>81</v>
      </c>
      <c r="C3581" s="1" t="s">
        <v>884</v>
      </c>
      <c r="D3581" s="1" t="s">
        <v>26</v>
      </c>
      <c r="E3581" s="1" t="s">
        <v>27</v>
      </c>
      <c r="F3581" s="18">
        <v>89.98</v>
      </c>
      <c r="G3581" t="s">
        <v>4348</v>
      </c>
      <c r="H3581" s="1">
        <f>IF(COUNTIF(G$2:G3581,G3581)=1,1,0)</f>
        <v>0</v>
      </c>
      <c r="I3581" s="1">
        <v>2</v>
      </c>
      <c r="J3581" s="1">
        <v>0</v>
      </c>
      <c r="K3581" s="1">
        <v>43.190399999999997</v>
      </c>
      <c r="L3581" s="12">
        <f>VLOOKUP(train[[#This Row],[Sub-Category]],Análisis_ABC_XYZ[[#Headers],[#Data]],4,FALSE)</f>
        <v>0.41105220110552465</v>
      </c>
    </row>
    <row r="3582" spans="1:12" x14ac:dyDescent="0.35">
      <c r="A3582" s="2">
        <v>42687</v>
      </c>
      <c r="B3582" s="1" t="s">
        <v>111</v>
      </c>
      <c r="C3582" s="1" t="s">
        <v>1827</v>
      </c>
      <c r="D3582" s="1" t="s">
        <v>14</v>
      </c>
      <c r="E3582" s="1" t="s">
        <v>20</v>
      </c>
      <c r="F3582" s="18">
        <v>84.960000000000008</v>
      </c>
      <c r="G3582" t="s">
        <v>4934</v>
      </c>
      <c r="H3582" s="1">
        <f>IF(COUNTIF(G$2:G3582,G3582)=1,1,0)</f>
        <v>1</v>
      </c>
      <c r="I3582" s="1">
        <v>6</v>
      </c>
      <c r="J3582" s="1">
        <v>0.2</v>
      </c>
      <c r="K3582" s="1">
        <v>6.3719999999999999</v>
      </c>
      <c r="L3582" s="12">
        <f>VLOOKUP(train[[#This Row],[Sub-Category]],Análisis_ABC_XYZ[[#Headers],[#Data]],4,FALSE)</f>
        <v>0.44610841445725197</v>
      </c>
    </row>
    <row r="3583" spans="1:12" x14ac:dyDescent="0.35">
      <c r="A3583" s="2">
        <v>42687</v>
      </c>
      <c r="B3583" s="1" t="s">
        <v>518</v>
      </c>
      <c r="C3583" s="1" t="s">
        <v>709</v>
      </c>
      <c r="D3583" s="1" t="s">
        <v>8</v>
      </c>
      <c r="E3583" s="1" t="s">
        <v>22</v>
      </c>
      <c r="F3583" s="18">
        <v>63.980000000000004</v>
      </c>
      <c r="G3583" t="s">
        <v>4695</v>
      </c>
      <c r="H3583" s="1">
        <f>IF(COUNTIF(G$2:G3583,G3583)=1,1,0)</f>
        <v>0</v>
      </c>
      <c r="I3583" s="1">
        <v>7</v>
      </c>
      <c r="J3583" s="1">
        <v>0</v>
      </c>
      <c r="K3583" s="1">
        <v>21.7532</v>
      </c>
      <c r="L3583" s="12">
        <f>VLOOKUP(train[[#This Row],[Sub-Category]],Análisis_ABC_XYZ[[#Headers],[#Data]],4,FALSE)</f>
        <v>0.4595170286641902</v>
      </c>
    </row>
    <row r="3584" spans="1:12" x14ac:dyDescent="0.35">
      <c r="A3584" s="2">
        <v>42687</v>
      </c>
      <c r="B3584" s="1" t="s">
        <v>84</v>
      </c>
      <c r="C3584" s="1" t="s">
        <v>1417</v>
      </c>
      <c r="D3584" s="1" t="s">
        <v>14</v>
      </c>
      <c r="E3584" s="1" t="s">
        <v>36</v>
      </c>
      <c r="F3584" s="18">
        <v>63.769999999999996</v>
      </c>
      <c r="G3584" t="s">
        <v>4507</v>
      </c>
      <c r="H3584" s="1">
        <f>IF(COUNTIF(G$2:G3584,G3584)=1,1,0)</f>
        <v>0</v>
      </c>
      <c r="I3584" s="1">
        <v>7</v>
      </c>
      <c r="J3584" s="1">
        <v>0</v>
      </c>
      <c r="K3584" s="1">
        <v>28.696499999999993</v>
      </c>
      <c r="L3584" s="12">
        <f>VLOOKUP(train[[#This Row],[Sub-Category]],Análisis_ABC_XYZ[[#Headers],[#Data]],4,FALSE)</f>
        <v>0.43613829632717294</v>
      </c>
    </row>
    <row r="3585" spans="1:12" x14ac:dyDescent="0.35">
      <c r="A3585" s="2">
        <v>42687</v>
      </c>
      <c r="B3585" s="1" t="s">
        <v>84</v>
      </c>
      <c r="C3585" s="1" t="s">
        <v>1327</v>
      </c>
      <c r="D3585" s="1" t="s">
        <v>26</v>
      </c>
      <c r="E3585" s="1" t="s">
        <v>27</v>
      </c>
      <c r="F3585" s="18">
        <v>50.97</v>
      </c>
      <c r="G3585" t="s">
        <v>4507</v>
      </c>
      <c r="H3585" s="1">
        <f>IF(COUNTIF(G$2:G3585,G3585)=1,1,0)</f>
        <v>0</v>
      </c>
      <c r="I3585" s="1">
        <v>3</v>
      </c>
      <c r="J3585" s="1">
        <v>0</v>
      </c>
      <c r="K3585" s="1">
        <v>13.252199999999997</v>
      </c>
      <c r="L3585" s="12">
        <f>VLOOKUP(train[[#This Row],[Sub-Category]],Análisis_ABC_XYZ[[#Headers],[#Data]],4,FALSE)</f>
        <v>0.41105220110552465</v>
      </c>
    </row>
    <row r="3586" spans="1:12" x14ac:dyDescent="0.35">
      <c r="A3586" s="2">
        <v>42687</v>
      </c>
      <c r="B3586" s="1" t="s">
        <v>81</v>
      </c>
      <c r="C3586" s="1" t="s">
        <v>734</v>
      </c>
      <c r="D3586" s="1" t="s">
        <v>14</v>
      </c>
      <c r="E3586" s="1" t="s">
        <v>36</v>
      </c>
      <c r="F3586" s="18">
        <v>42.28</v>
      </c>
      <c r="G3586" t="s">
        <v>4348</v>
      </c>
      <c r="H3586" s="1">
        <f>IF(COUNTIF(G$2:G3586,G3586)=1,1,0)</f>
        <v>0</v>
      </c>
      <c r="I3586" s="1">
        <v>7</v>
      </c>
      <c r="J3586" s="1">
        <v>0</v>
      </c>
      <c r="K3586" s="1">
        <v>19.871600000000001</v>
      </c>
      <c r="L3586" s="12">
        <f>VLOOKUP(train[[#This Row],[Sub-Category]],Análisis_ABC_XYZ[[#Headers],[#Data]],4,FALSE)</f>
        <v>0.43613829632717294</v>
      </c>
    </row>
    <row r="3587" spans="1:12" x14ac:dyDescent="0.35">
      <c r="A3587" s="2">
        <v>42687</v>
      </c>
      <c r="B3587" s="1" t="s">
        <v>145</v>
      </c>
      <c r="C3587" s="1" t="s">
        <v>148</v>
      </c>
      <c r="D3587" s="1" t="s">
        <v>14</v>
      </c>
      <c r="E3587" s="1" t="s">
        <v>29</v>
      </c>
      <c r="F3587" s="18">
        <v>36.882000000000005</v>
      </c>
      <c r="G3587" t="s">
        <v>5106</v>
      </c>
      <c r="H3587" s="1">
        <f>IF(COUNTIF(G$2:G3587,G3587)=1,1,0)</f>
        <v>0</v>
      </c>
      <c r="I3587" s="1">
        <v>3</v>
      </c>
      <c r="J3587" s="1">
        <v>0.7</v>
      </c>
      <c r="K3587" s="1">
        <v>-25.817399999999999</v>
      </c>
      <c r="L3587" s="12">
        <f>VLOOKUP(train[[#This Row],[Sub-Category]],Análisis_ABC_XYZ[[#Headers],[#Data]],4,FALSE)</f>
        <v>0.46881743173671325</v>
      </c>
    </row>
    <row r="3588" spans="1:12" x14ac:dyDescent="0.35">
      <c r="A3588" s="2">
        <v>42687</v>
      </c>
      <c r="B3588" s="1" t="s">
        <v>12</v>
      </c>
      <c r="C3588" s="1" t="s">
        <v>1604</v>
      </c>
      <c r="D3588" s="1" t="s">
        <v>14</v>
      </c>
      <c r="E3588" s="1" t="s">
        <v>36</v>
      </c>
      <c r="F3588" s="18">
        <v>29.96</v>
      </c>
      <c r="G3588" t="s">
        <v>6889</v>
      </c>
      <c r="H3588" s="1">
        <f>IF(COUNTIF(G$2:G3588,G3588)=1,1,0)</f>
        <v>0</v>
      </c>
      <c r="I3588" s="1">
        <v>7</v>
      </c>
      <c r="J3588" s="1">
        <v>0</v>
      </c>
      <c r="K3588" s="1">
        <v>13.481999999999998</v>
      </c>
      <c r="L3588" s="12">
        <f>VLOOKUP(train[[#This Row],[Sub-Category]],Análisis_ABC_XYZ[[#Headers],[#Data]],4,FALSE)</f>
        <v>0.43613829632717294</v>
      </c>
    </row>
    <row r="3589" spans="1:12" x14ac:dyDescent="0.35">
      <c r="A3589" s="2">
        <v>42687</v>
      </c>
      <c r="B3589" s="1" t="s">
        <v>72</v>
      </c>
      <c r="C3589" s="1" t="s">
        <v>1794</v>
      </c>
      <c r="D3589" s="1" t="s">
        <v>8</v>
      </c>
      <c r="E3589" s="1" t="s">
        <v>22</v>
      </c>
      <c r="F3589" s="18">
        <v>17.496000000000002</v>
      </c>
      <c r="G3589" t="s">
        <v>5562</v>
      </c>
      <c r="H3589" s="1">
        <f>IF(COUNTIF(G$2:G3589,G3589)=1,1,0)</f>
        <v>1</v>
      </c>
      <c r="I3589" s="1">
        <v>9</v>
      </c>
      <c r="J3589" s="1">
        <v>0.6</v>
      </c>
      <c r="K3589" s="1">
        <v>-7.4357999999999969</v>
      </c>
      <c r="L3589" s="12">
        <f>VLOOKUP(train[[#This Row],[Sub-Category]],Análisis_ABC_XYZ[[#Headers],[#Data]],4,FALSE)</f>
        <v>0.4595170286641902</v>
      </c>
    </row>
    <row r="3590" spans="1:12" x14ac:dyDescent="0.35">
      <c r="A3590" s="2">
        <v>42687</v>
      </c>
      <c r="B3590" s="1" t="s">
        <v>12</v>
      </c>
      <c r="C3590" s="1" t="s">
        <v>1560</v>
      </c>
      <c r="D3590" s="1" t="s">
        <v>14</v>
      </c>
      <c r="E3590" s="1" t="s">
        <v>29</v>
      </c>
      <c r="F3590" s="18">
        <v>9.8719999999999999</v>
      </c>
      <c r="G3590" t="s">
        <v>6889</v>
      </c>
      <c r="H3590" s="1">
        <f>IF(COUNTIF(G$2:G3590,G3590)=1,1,0)</f>
        <v>0</v>
      </c>
      <c r="I3590" s="1">
        <v>2</v>
      </c>
      <c r="J3590" s="1">
        <v>0.2</v>
      </c>
      <c r="K3590" s="1">
        <v>3.4551999999999996</v>
      </c>
      <c r="L3590" s="12">
        <f>VLOOKUP(train[[#This Row],[Sub-Category]],Análisis_ABC_XYZ[[#Headers],[#Data]],4,FALSE)</f>
        <v>0.46881743173671325</v>
      </c>
    </row>
    <row r="3591" spans="1:12" x14ac:dyDescent="0.35">
      <c r="A3591" s="2">
        <v>42688</v>
      </c>
      <c r="B3591" s="1" t="s">
        <v>203</v>
      </c>
      <c r="C3591" s="1" t="s">
        <v>210</v>
      </c>
      <c r="D3591" s="1" t="s">
        <v>8</v>
      </c>
      <c r="E3591" s="1" t="s">
        <v>11</v>
      </c>
      <c r="F3591" s="18">
        <v>883.84</v>
      </c>
      <c r="G3591" t="s">
        <v>6326</v>
      </c>
      <c r="H3591" s="1">
        <f>IF(COUNTIF(G$2:G3591,G3591)=1,1,0)</f>
        <v>1</v>
      </c>
      <c r="I3591" s="1">
        <v>4</v>
      </c>
      <c r="J3591" s="1">
        <v>0.2</v>
      </c>
      <c r="K3591" s="1">
        <v>99.431999999999931</v>
      </c>
      <c r="L3591" s="12">
        <f>VLOOKUP(train[[#This Row],[Sub-Category]],Análisis_ABC_XYZ[[#Headers],[#Data]],4,FALSE)</f>
        <v>0.46529189879902266</v>
      </c>
    </row>
    <row r="3592" spans="1:12" x14ac:dyDescent="0.35">
      <c r="A3592" s="2">
        <v>42688</v>
      </c>
      <c r="B3592" s="1" t="s">
        <v>107</v>
      </c>
      <c r="C3592" s="1" t="s">
        <v>1412</v>
      </c>
      <c r="D3592" s="1" t="s">
        <v>14</v>
      </c>
      <c r="E3592" s="1" t="s">
        <v>31</v>
      </c>
      <c r="F3592" s="18">
        <v>826.11</v>
      </c>
      <c r="G3592" t="s">
        <v>4142</v>
      </c>
      <c r="H3592" s="1">
        <f>IF(COUNTIF(G$2:G3592,G3592)=1,1,0)</f>
        <v>1</v>
      </c>
      <c r="I3592" s="1">
        <v>3</v>
      </c>
      <c r="J3592" s="1">
        <v>0</v>
      </c>
      <c r="K3592" s="1">
        <v>322.18290000000002</v>
      </c>
      <c r="L3592" s="12">
        <f>VLOOKUP(train[[#This Row],[Sub-Category]],Análisis_ABC_XYZ[[#Headers],[#Data]],4,FALSE)</f>
        <v>0.49507917887403441</v>
      </c>
    </row>
    <row r="3593" spans="1:12" x14ac:dyDescent="0.35">
      <c r="A3593" s="2">
        <v>42688</v>
      </c>
      <c r="B3593" s="1" t="s">
        <v>203</v>
      </c>
      <c r="C3593" s="1" t="s">
        <v>324</v>
      </c>
      <c r="D3593" s="1" t="s">
        <v>8</v>
      </c>
      <c r="E3593" s="1" t="s">
        <v>11</v>
      </c>
      <c r="F3593" s="18">
        <v>230.35200000000003</v>
      </c>
      <c r="G3593" t="s">
        <v>6326</v>
      </c>
      <c r="H3593" s="1">
        <f>IF(COUNTIF(G$2:G3593,G3593)=1,1,0)</f>
        <v>0</v>
      </c>
      <c r="I3593" s="1">
        <v>3</v>
      </c>
      <c r="J3593" s="1">
        <v>0.2</v>
      </c>
      <c r="K3593" s="1">
        <v>20.155800000000013</v>
      </c>
      <c r="L3593" s="12">
        <f>VLOOKUP(train[[#This Row],[Sub-Category]],Análisis_ABC_XYZ[[#Headers],[#Data]],4,FALSE)</f>
        <v>0.46529189879902266</v>
      </c>
    </row>
    <row r="3594" spans="1:12" x14ac:dyDescent="0.35">
      <c r="A3594" s="2">
        <v>42688</v>
      </c>
      <c r="B3594" s="1" t="s">
        <v>136</v>
      </c>
      <c r="C3594" s="1" t="s">
        <v>1301</v>
      </c>
      <c r="D3594" s="1" t="s">
        <v>26</v>
      </c>
      <c r="E3594" s="1" t="s">
        <v>56</v>
      </c>
      <c r="F3594" s="18">
        <v>159.96800000000002</v>
      </c>
      <c r="G3594" t="s">
        <v>2867</v>
      </c>
      <c r="H3594" s="1">
        <f>IF(COUNTIF(G$2:G3594,G3594)=1,1,0)</f>
        <v>1</v>
      </c>
      <c r="I3594" s="1">
        <v>4</v>
      </c>
      <c r="J3594" s="1">
        <v>0.2</v>
      </c>
      <c r="K3594" s="1">
        <v>29.993999999999986</v>
      </c>
      <c r="L3594" s="12">
        <f>VLOOKUP(train[[#This Row],[Sub-Category]],Análisis_ABC_XYZ[[#Headers],[#Data]],4,FALSE)</f>
        <v>0.52062335344040378</v>
      </c>
    </row>
    <row r="3595" spans="1:12" x14ac:dyDescent="0.35">
      <c r="A3595" s="2">
        <v>42688</v>
      </c>
      <c r="B3595" s="1" t="s">
        <v>136</v>
      </c>
      <c r="C3595" s="1" t="s">
        <v>1373</v>
      </c>
      <c r="D3595" s="1" t="s">
        <v>26</v>
      </c>
      <c r="E3595" s="1" t="s">
        <v>56</v>
      </c>
      <c r="F3595" s="18">
        <v>91.176000000000016</v>
      </c>
      <c r="G3595" t="s">
        <v>2867</v>
      </c>
      <c r="H3595" s="1">
        <f>IF(COUNTIF(G$2:G3595,G3595)=1,1,0)</f>
        <v>0</v>
      </c>
      <c r="I3595" s="1">
        <v>3</v>
      </c>
      <c r="J3595" s="1">
        <v>0.2</v>
      </c>
      <c r="K3595" s="1">
        <v>4.5587999999999944</v>
      </c>
      <c r="L3595" s="12">
        <f>VLOOKUP(train[[#This Row],[Sub-Category]],Análisis_ABC_XYZ[[#Headers],[#Data]],4,FALSE)</f>
        <v>0.52062335344040378</v>
      </c>
    </row>
    <row r="3596" spans="1:12" x14ac:dyDescent="0.35">
      <c r="A3596" s="2">
        <v>42688</v>
      </c>
      <c r="B3596" s="1" t="s">
        <v>89</v>
      </c>
      <c r="C3596" s="1" t="s">
        <v>602</v>
      </c>
      <c r="D3596" s="1" t="s">
        <v>26</v>
      </c>
      <c r="E3596" s="1" t="s">
        <v>56</v>
      </c>
      <c r="F3596" s="18">
        <v>59.9</v>
      </c>
      <c r="G3596" t="s">
        <v>2002</v>
      </c>
      <c r="H3596" s="1">
        <f>IF(COUNTIF(G$2:G3596,G3596)=1,1,0)</f>
        <v>1</v>
      </c>
      <c r="I3596" s="1">
        <v>2</v>
      </c>
      <c r="J3596" s="1">
        <v>0</v>
      </c>
      <c r="K3596" s="1">
        <v>23.96</v>
      </c>
      <c r="L3596" s="12">
        <f>VLOOKUP(train[[#This Row],[Sub-Category]],Análisis_ABC_XYZ[[#Headers],[#Data]],4,FALSE)</f>
        <v>0.52062335344040378</v>
      </c>
    </row>
    <row r="3597" spans="1:12" x14ac:dyDescent="0.35">
      <c r="A3597" s="2">
        <v>42688</v>
      </c>
      <c r="B3597" s="1" t="s">
        <v>52</v>
      </c>
      <c r="C3597" s="1" t="s">
        <v>1672</v>
      </c>
      <c r="D3597" s="1" t="s">
        <v>26</v>
      </c>
      <c r="E3597" s="1" t="s">
        <v>56</v>
      </c>
      <c r="F3597" s="18">
        <v>47.984000000000002</v>
      </c>
      <c r="G3597" t="s">
        <v>6100</v>
      </c>
      <c r="H3597" s="1">
        <f>IF(COUNTIF(G$2:G3597,G3597)=1,1,0)</f>
        <v>1</v>
      </c>
      <c r="I3597" s="1">
        <v>2</v>
      </c>
      <c r="J3597" s="1">
        <v>0.2</v>
      </c>
      <c r="K3597" s="1">
        <v>-1.199600000000002</v>
      </c>
      <c r="L3597" s="12">
        <f>VLOOKUP(train[[#This Row],[Sub-Category]],Análisis_ABC_XYZ[[#Headers],[#Data]],4,FALSE)</f>
        <v>0.52062335344040378</v>
      </c>
    </row>
    <row r="3598" spans="1:12" x14ac:dyDescent="0.35">
      <c r="A3598" s="2">
        <v>42688</v>
      </c>
      <c r="B3598" s="1" t="s">
        <v>89</v>
      </c>
      <c r="C3598" s="1" t="s">
        <v>1270</v>
      </c>
      <c r="D3598" s="1" t="s">
        <v>26</v>
      </c>
      <c r="E3598" s="1" t="s">
        <v>56</v>
      </c>
      <c r="F3598" s="18">
        <v>37.6</v>
      </c>
      <c r="G3598" t="s">
        <v>2002</v>
      </c>
      <c r="H3598" s="1">
        <f>IF(COUNTIF(G$2:G3598,G3598)=1,1,0)</f>
        <v>0</v>
      </c>
      <c r="I3598" s="1">
        <v>2</v>
      </c>
      <c r="J3598" s="1">
        <v>0</v>
      </c>
      <c r="K3598" s="1">
        <v>2.2560000000000002</v>
      </c>
      <c r="L3598" s="12">
        <f>VLOOKUP(train[[#This Row],[Sub-Category]],Análisis_ABC_XYZ[[#Headers],[#Data]],4,FALSE)</f>
        <v>0.52062335344040378</v>
      </c>
    </row>
    <row r="3599" spans="1:12" x14ac:dyDescent="0.35">
      <c r="A3599" s="2">
        <v>42688</v>
      </c>
      <c r="B3599" s="1" t="s">
        <v>81</v>
      </c>
      <c r="C3599" s="1" t="s">
        <v>272</v>
      </c>
      <c r="D3599" s="1" t="s">
        <v>8</v>
      </c>
      <c r="E3599" s="1" t="s">
        <v>22</v>
      </c>
      <c r="F3599" s="18">
        <v>76.14</v>
      </c>
      <c r="G3599" t="s">
        <v>3634</v>
      </c>
      <c r="H3599" s="1">
        <f>IF(COUNTIF(G$2:G3599,G3599)=1,1,0)</f>
        <v>1</v>
      </c>
      <c r="I3599" s="1">
        <v>3</v>
      </c>
      <c r="J3599" s="1">
        <v>0</v>
      </c>
      <c r="K3599" s="1">
        <v>26.648999999999997</v>
      </c>
      <c r="L3599" s="12">
        <f>VLOOKUP(train[[#This Row],[Sub-Category]],Análisis_ABC_XYZ[[#Headers],[#Data]],4,FALSE)</f>
        <v>0.4595170286641902</v>
      </c>
    </row>
    <row r="3600" spans="1:12" x14ac:dyDescent="0.35">
      <c r="A3600" s="2">
        <v>42688</v>
      </c>
      <c r="B3600" s="1" t="s">
        <v>89</v>
      </c>
      <c r="C3600" s="1" t="s">
        <v>1023</v>
      </c>
      <c r="D3600" s="1" t="s">
        <v>14</v>
      </c>
      <c r="E3600" s="1" t="s">
        <v>36</v>
      </c>
      <c r="F3600" s="18">
        <v>37</v>
      </c>
      <c r="G3600" t="s">
        <v>2002</v>
      </c>
      <c r="H3600" s="1">
        <f>IF(COUNTIF(G$2:G3600,G3600)=1,1,0)</f>
        <v>0</v>
      </c>
      <c r="I3600" s="1">
        <v>5</v>
      </c>
      <c r="J3600" s="1">
        <v>0</v>
      </c>
      <c r="K3600" s="1">
        <v>16.649999999999999</v>
      </c>
      <c r="L3600" s="12">
        <f>VLOOKUP(train[[#This Row],[Sub-Category]],Análisis_ABC_XYZ[[#Headers],[#Data]],4,FALSE)</f>
        <v>0.43613829632717294</v>
      </c>
    </row>
    <row r="3601" spans="1:12" x14ac:dyDescent="0.35">
      <c r="A3601" s="2">
        <v>42688</v>
      </c>
      <c r="B3601" s="1" t="s">
        <v>107</v>
      </c>
      <c r="C3601" s="1" t="s">
        <v>682</v>
      </c>
      <c r="D3601" s="1" t="s">
        <v>14</v>
      </c>
      <c r="E3601" s="1" t="s">
        <v>61</v>
      </c>
      <c r="F3601" s="18">
        <v>33.96</v>
      </c>
      <c r="G3601" t="s">
        <v>4142</v>
      </c>
      <c r="H3601" s="1">
        <f>IF(COUNTIF(G$2:G3601,G3601)=1,1,0)</f>
        <v>0</v>
      </c>
      <c r="I3601" s="1">
        <v>2</v>
      </c>
      <c r="J3601" s="1">
        <v>0</v>
      </c>
      <c r="K3601" s="1">
        <v>16.98</v>
      </c>
      <c r="L3601" s="12">
        <f>VLOOKUP(train[[#This Row],[Sub-Category]],Análisis_ABC_XYZ[[#Headers],[#Data]],4,FALSE)</f>
        <v>0.44424167803735209</v>
      </c>
    </row>
    <row r="3602" spans="1:12" x14ac:dyDescent="0.35">
      <c r="A3602" s="2">
        <v>42688</v>
      </c>
      <c r="B3602" s="1" t="s">
        <v>81</v>
      </c>
      <c r="C3602" s="1" t="s">
        <v>1298</v>
      </c>
      <c r="D3602" s="1" t="s">
        <v>14</v>
      </c>
      <c r="E3602" s="1" t="s">
        <v>29</v>
      </c>
      <c r="F3602" s="18">
        <v>19.96</v>
      </c>
      <c r="G3602" t="s">
        <v>3634</v>
      </c>
      <c r="H3602" s="1">
        <f>IF(COUNTIF(G$2:G3602,G3602)=1,1,0)</f>
        <v>0</v>
      </c>
      <c r="I3602" s="1">
        <v>2</v>
      </c>
      <c r="J3602" s="1">
        <v>0</v>
      </c>
      <c r="K3602" s="1">
        <v>9.3811999999999998</v>
      </c>
      <c r="L3602" s="12">
        <f>VLOOKUP(train[[#This Row],[Sub-Category]],Análisis_ABC_XYZ[[#Headers],[#Data]],4,FALSE)</f>
        <v>0.46881743173671325</v>
      </c>
    </row>
    <row r="3603" spans="1:12" x14ac:dyDescent="0.35">
      <c r="A3603" s="2">
        <v>42688</v>
      </c>
      <c r="B3603" s="1" t="s">
        <v>136</v>
      </c>
      <c r="C3603" s="1" t="s">
        <v>90</v>
      </c>
      <c r="D3603" s="1" t="s">
        <v>14</v>
      </c>
      <c r="E3603" s="1" t="s">
        <v>91</v>
      </c>
      <c r="F3603" s="18">
        <v>8.7200000000000006</v>
      </c>
      <c r="G3603" t="s">
        <v>2867</v>
      </c>
      <c r="H3603" s="1">
        <f>IF(COUNTIF(G$2:G3603,G3603)=1,1,0)</f>
        <v>0</v>
      </c>
      <c r="I3603" s="1">
        <v>5</v>
      </c>
      <c r="J3603" s="1">
        <v>0.2</v>
      </c>
      <c r="K3603" s="1">
        <v>2.289000000000001</v>
      </c>
      <c r="L3603" s="12">
        <f>VLOOKUP(train[[#This Row],[Sub-Category]],Análisis_ABC_XYZ[[#Headers],[#Data]],4,FALSE)</f>
        <v>0.51168203684699509</v>
      </c>
    </row>
    <row r="3604" spans="1:12" x14ac:dyDescent="0.35">
      <c r="A3604" s="2">
        <v>42689</v>
      </c>
      <c r="B3604" s="1" t="s">
        <v>72</v>
      </c>
      <c r="C3604" s="1" t="s">
        <v>93</v>
      </c>
      <c r="D3604" s="1" t="s">
        <v>14</v>
      </c>
      <c r="E3604" s="1" t="s">
        <v>20</v>
      </c>
      <c r="F3604" s="18">
        <v>250.27199999999999</v>
      </c>
      <c r="G3604" t="s">
        <v>2866</v>
      </c>
      <c r="H3604" s="1">
        <f>IF(COUNTIF(G$2:G3604,G3604)=1,1,0)</f>
        <v>1</v>
      </c>
      <c r="I3604" s="1">
        <v>9</v>
      </c>
      <c r="J3604" s="1">
        <v>0.2</v>
      </c>
      <c r="K3604" s="1">
        <v>15.641999999999982</v>
      </c>
      <c r="L3604" s="12">
        <f>VLOOKUP(train[[#This Row],[Sub-Category]],Análisis_ABC_XYZ[[#Headers],[#Data]],4,FALSE)</f>
        <v>0.44610841445725197</v>
      </c>
    </row>
    <row r="3605" spans="1:12" x14ac:dyDescent="0.35">
      <c r="A3605" s="2">
        <v>42689</v>
      </c>
      <c r="B3605" s="1" t="s">
        <v>157</v>
      </c>
      <c r="C3605" s="1" t="s">
        <v>1228</v>
      </c>
      <c r="D3605" s="1" t="s">
        <v>14</v>
      </c>
      <c r="E3605" s="1" t="s">
        <v>29</v>
      </c>
      <c r="F3605" s="18">
        <v>166.92000000000002</v>
      </c>
      <c r="G3605" t="s">
        <v>5537</v>
      </c>
      <c r="H3605" s="1">
        <f>IF(COUNTIF(G$2:G3605,G3605)=1,1,0)</f>
        <v>1</v>
      </c>
      <c r="I3605" s="1">
        <v>13</v>
      </c>
      <c r="J3605" s="1">
        <v>0.7</v>
      </c>
      <c r="K3605" s="1">
        <v>-116.84399999999999</v>
      </c>
      <c r="L3605" s="12">
        <f>VLOOKUP(train[[#This Row],[Sub-Category]],Análisis_ABC_XYZ[[#Headers],[#Data]],4,FALSE)</f>
        <v>0.46881743173671325</v>
      </c>
    </row>
    <row r="3606" spans="1:12" x14ac:dyDescent="0.35">
      <c r="A3606" s="2">
        <v>42689</v>
      </c>
      <c r="B3606" s="1" t="s">
        <v>89</v>
      </c>
      <c r="C3606" s="1" t="s">
        <v>1108</v>
      </c>
      <c r="D3606" s="1" t="s">
        <v>14</v>
      </c>
      <c r="E3606" s="1" t="s">
        <v>24</v>
      </c>
      <c r="F3606" s="18">
        <v>119.03999999999999</v>
      </c>
      <c r="G3606" t="s">
        <v>4789</v>
      </c>
      <c r="H3606" s="1">
        <f>IF(COUNTIF(G$2:G3606,G3606)=1,1,0)</f>
        <v>1</v>
      </c>
      <c r="I3606" s="1">
        <v>6</v>
      </c>
      <c r="J3606" s="1">
        <v>0</v>
      </c>
      <c r="K3606" s="1">
        <v>35.711999999999989</v>
      </c>
      <c r="L3606" s="12">
        <f>VLOOKUP(train[[#This Row],[Sub-Category]],Análisis_ABC_XYZ[[#Headers],[#Data]],4,FALSE)</f>
        <v>0.45632477063632687</v>
      </c>
    </row>
    <row r="3607" spans="1:12" x14ac:dyDescent="0.35">
      <c r="A3607" s="2">
        <v>42689</v>
      </c>
      <c r="B3607" s="1" t="s">
        <v>89</v>
      </c>
      <c r="C3607" s="1" t="s">
        <v>454</v>
      </c>
      <c r="D3607" s="1" t="s">
        <v>14</v>
      </c>
      <c r="E3607" s="1" t="s">
        <v>20</v>
      </c>
      <c r="F3607" s="18">
        <v>70.949999999999989</v>
      </c>
      <c r="G3607" t="s">
        <v>4789</v>
      </c>
      <c r="H3607" s="1">
        <f>IF(COUNTIF(G$2:G3607,G3607)=1,1,0)</f>
        <v>0</v>
      </c>
      <c r="I3607" s="1">
        <v>3</v>
      </c>
      <c r="J3607" s="1">
        <v>0</v>
      </c>
      <c r="K3607" s="1">
        <v>20.575499999999998</v>
      </c>
      <c r="L3607" s="12">
        <f>VLOOKUP(train[[#This Row],[Sub-Category]],Análisis_ABC_XYZ[[#Headers],[#Data]],4,FALSE)</f>
        <v>0.44610841445725197</v>
      </c>
    </row>
    <row r="3608" spans="1:12" x14ac:dyDescent="0.35">
      <c r="A3608" s="2">
        <v>42689</v>
      </c>
      <c r="B3608" s="1" t="s">
        <v>107</v>
      </c>
      <c r="C3608" s="1" t="s">
        <v>625</v>
      </c>
      <c r="D3608" s="1" t="s">
        <v>8</v>
      </c>
      <c r="E3608" s="1" t="s">
        <v>22</v>
      </c>
      <c r="F3608" s="18">
        <v>39.96</v>
      </c>
      <c r="G3608" t="s">
        <v>4296</v>
      </c>
      <c r="H3608" s="1">
        <f>IF(COUNTIF(G$2:G3608,G3608)=1,1,0)</f>
        <v>1</v>
      </c>
      <c r="I3608" s="1">
        <v>2</v>
      </c>
      <c r="J3608" s="1">
        <v>0</v>
      </c>
      <c r="K3608" s="1">
        <v>14.3856</v>
      </c>
      <c r="L3608" s="12">
        <f>VLOOKUP(train[[#This Row],[Sub-Category]],Análisis_ABC_XYZ[[#Headers],[#Data]],4,FALSE)</f>
        <v>0.4595170286641902</v>
      </c>
    </row>
    <row r="3609" spans="1:12" x14ac:dyDescent="0.35">
      <c r="A3609" s="2">
        <v>42689</v>
      </c>
      <c r="B3609" s="1" t="s">
        <v>89</v>
      </c>
      <c r="C3609" s="1" t="s">
        <v>1415</v>
      </c>
      <c r="D3609" s="1" t="s">
        <v>14</v>
      </c>
      <c r="E3609" s="1" t="s">
        <v>29</v>
      </c>
      <c r="F3609" s="18">
        <v>34.944000000000003</v>
      </c>
      <c r="G3609" t="s">
        <v>4789</v>
      </c>
      <c r="H3609" s="1">
        <f>IF(COUNTIF(G$2:G3609,G3609)=1,1,0)</f>
        <v>0</v>
      </c>
      <c r="I3609" s="1">
        <v>6</v>
      </c>
      <c r="J3609" s="1">
        <v>0.2</v>
      </c>
      <c r="K3609" s="1">
        <v>11.793599999999998</v>
      </c>
      <c r="L3609" s="12">
        <f>VLOOKUP(train[[#This Row],[Sub-Category]],Análisis_ABC_XYZ[[#Headers],[#Data]],4,FALSE)</f>
        <v>0.46881743173671325</v>
      </c>
    </row>
    <row r="3610" spans="1:12" x14ac:dyDescent="0.35">
      <c r="A3610" s="2">
        <v>42689</v>
      </c>
      <c r="B3610" s="1" t="s">
        <v>72</v>
      </c>
      <c r="C3610" s="1" t="s">
        <v>137</v>
      </c>
      <c r="D3610" s="1" t="s">
        <v>14</v>
      </c>
      <c r="E3610" s="1" t="s">
        <v>29</v>
      </c>
      <c r="F3610" s="18">
        <v>11.363999999999997</v>
      </c>
      <c r="G3610" t="s">
        <v>2866</v>
      </c>
      <c r="H3610" s="1">
        <f>IF(COUNTIF(G$2:G3610,G3610)=1,1,0)</f>
        <v>0</v>
      </c>
      <c r="I3610" s="1">
        <v>3</v>
      </c>
      <c r="J3610" s="1">
        <v>0.8</v>
      </c>
      <c r="K3610" s="1">
        <v>-17.045999999999999</v>
      </c>
      <c r="L3610" s="12">
        <f>VLOOKUP(train[[#This Row],[Sub-Category]],Análisis_ABC_XYZ[[#Headers],[#Data]],4,FALSE)</f>
        <v>0.46881743173671325</v>
      </c>
    </row>
    <row r="3611" spans="1:12" x14ac:dyDescent="0.35">
      <c r="A3611" s="2">
        <v>42689</v>
      </c>
      <c r="B3611" s="1" t="s">
        <v>72</v>
      </c>
      <c r="C3611" s="1" t="s">
        <v>546</v>
      </c>
      <c r="D3611" s="1" t="s">
        <v>14</v>
      </c>
      <c r="E3611" s="1" t="s">
        <v>182</v>
      </c>
      <c r="F3611" s="18">
        <v>8.7200000000000006</v>
      </c>
      <c r="G3611" t="s">
        <v>2866</v>
      </c>
      <c r="H3611" s="1">
        <f>IF(COUNTIF(G$2:G3611,G3611)=1,1,0)</f>
        <v>0</v>
      </c>
      <c r="I3611" s="1">
        <v>5</v>
      </c>
      <c r="J3611" s="1">
        <v>0.2</v>
      </c>
      <c r="K3611" s="1">
        <v>-1.7440000000000015</v>
      </c>
      <c r="L3611" s="12">
        <f>VLOOKUP(train[[#This Row],[Sub-Category]],Análisis_ABC_XYZ[[#Headers],[#Data]],4,FALSE)</f>
        <v>0.53938093436526824</v>
      </c>
    </row>
    <row r="3612" spans="1:12" x14ac:dyDescent="0.35">
      <c r="A3612" s="2">
        <v>42690</v>
      </c>
      <c r="B3612" s="1" t="s">
        <v>1549</v>
      </c>
      <c r="C3612" s="1" t="s">
        <v>17</v>
      </c>
      <c r="D3612" s="1" t="s">
        <v>8</v>
      </c>
      <c r="E3612" s="1" t="s">
        <v>18</v>
      </c>
      <c r="F3612" s="18">
        <v>696.42</v>
      </c>
      <c r="G3612" t="s">
        <v>6253</v>
      </c>
      <c r="H3612" s="1">
        <f>IF(COUNTIF(G$2:G3612,G3612)=1,1,0)</f>
        <v>1</v>
      </c>
      <c r="I3612" s="1">
        <v>2</v>
      </c>
      <c r="J3612" s="1">
        <v>0</v>
      </c>
      <c r="K3612" s="1">
        <v>160.17660000000001</v>
      </c>
      <c r="L3612" s="12">
        <f>VLOOKUP(train[[#This Row],[Sub-Category]],Análisis_ABC_XYZ[[#Headers],[#Data]],4,FALSE)</f>
        <v>0.55975208308209756</v>
      </c>
    </row>
    <row r="3613" spans="1:12" x14ac:dyDescent="0.35">
      <c r="A3613" s="2">
        <v>42690</v>
      </c>
      <c r="B3613" s="1" t="s">
        <v>42</v>
      </c>
      <c r="C3613" s="1" t="s">
        <v>626</v>
      </c>
      <c r="D3613" s="1" t="s">
        <v>8</v>
      </c>
      <c r="E3613" s="1" t="s">
        <v>18</v>
      </c>
      <c r="F3613" s="18">
        <v>653.54999999999995</v>
      </c>
      <c r="G3613" t="s">
        <v>5575</v>
      </c>
      <c r="H3613" s="1">
        <f>IF(COUNTIF(G$2:G3613,G3613)=1,1,0)</f>
        <v>1</v>
      </c>
      <c r="I3613" s="1">
        <v>3</v>
      </c>
      <c r="J3613" s="1">
        <v>0</v>
      </c>
      <c r="K3613" s="1">
        <v>111.10349999999994</v>
      </c>
      <c r="L3613" s="12">
        <f>VLOOKUP(train[[#This Row],[Sub-Category]],Análisis_ABC_XYZ[[#Headers],[#Data]],4,FALSE)</f>
        <v>0.55975208308209756</v>
      </c>
    </row>
    <row r="3614" spans="1:12" x14ac:dyDescent="0.35">
      <c r="A3614" s="2">
        <v>42690</v>
      </c>
      <c r="B3614" s="1" t="s">
        <v>89</v>
      </c>
      <c r="C3614" s="1" t="s">
        <v>613</v>
      </c>
      <c r="D3614" s="1" t="s">
        <v>14</v>
      </c>
      <c r="E3614" s="1" t="s">
        <v>31</v>
      </c>
      <c r="F3614" s="18">
        <v>523.25</v>
      </c>
      <c r="G3614" t="s">
        <v>6147</v>
      </c>
      <c r="H3614" s="1">
        <f>IF(COUNTIF(G$2:G3614,G3614)=1,1,0)</f>
        <v>1</v>
      </c>
      <c r="I3614" s="1">
        <v>5</v>
      </c>
      <c r="J3614" s="1">
        <v>0</v>
      </c>
      <c r="K3614" s="1">
        <v>141.27749999999997</v>
      </c>
      <c r="L3614" s="12">
        <f>VLOOKUP(train[[#This Row],[Sub-Category]],Análisis_ABC_XYZ[[#Headers],[#Data]],4,FALSE)</f>
        <v>0.49507917887403441</v>
      </c>
    </row>
    <row r="3615" spans="1:12" x14ac:dyDescent="0.35">
      <c r="A3615" s="2">
        <v>42690</v>
      </c>
      <c r="B3615" s="1" t="s">
        <v>1549</v>
      </c>
      <c r="C3615" s="1" t="s">
        <v>193</v>
      </c>
      <c r="D3615" s="1" t="s">
        <v>26</v>
      </c>
      <c r="E3615" s="1" t="s">
        <v>27</v>
      </c>
      <c r="F3615" s="18">
        <v>304.77600000000001</v>
      </c>
      <c r="G3615" t="s">
        <v>6253</v>
      </c>
      <c r="H3615" s="1">
        <f>IF(COUNTIF(G$2:G3615,G3615)=1,1,0)</f>
        <v>0</v>
      </c>
      <c r="I3615" s="1">
        <v>3</v>
      </c>
      <c r="J3615" s="1">
        <v>0.2</v>
      </c>
      <c r="K3615" s="1">
        <v>22.858199999999982</v>
      </c>
      <c r="L3615" s="12">
        <f>VLOOKUP(train[[#This Row],[Sub-Category]],Análisis_ABC_XYZ[[#Headers],[#Data]],4,FALSE)</f>
        <v>0.41105220110552465</v>
      </c>
    </row>
    <row r="3616" spans="1:12" x14ac:dyDescent="0.35">
      <c r="A3616" s="2">
        <v>42690</v>
      </c>
      <c r="B3616" s="1" t="s">
        <v>72</v>
      </c>
      <c r="C3616" s="1" t="s">
        <v>1346</v>
      </c>
      <c r="D3616" s="1" t="s">
        <v>26</v>
      </c>
      <c r="E3616" s="1" t="s">
        <v>27</v>
      </c>
      <c r="F3616" s="18">
        <v>239.976</v>
      </c>
      <c r="G3616" t="s">
        <v>5708</v>
      </c>
      <c r="H3616" s="1">
        <f>IF(COUNTIF(G$2:G3616,G3616)=1,1,0)</f>
        <v>1</v>
      </c>
      <c r="I3616" s="1">
        <v>3</v>
      </c>
      <c r="J3616" s="1">
        <v>0.2</v>
      </c>
      <c r="K3616" s="1">
        <v>26.997299999999967</v>
      </c>
      <c r="L3616" s="12">
        <f>VLOOKUP(train[[#This Row],[Sub-Category]],Análisis_ABC_XYZ[[#Headers],[#Data]],4,FALSE)</f>
        <v>0.41105220110552465</v>
      </c>
    </row>
    <row r="3617" spans="1:12" x14ac:dyDescent="0.35">
      <c r="A3617" s="2">
        <v>42690</v>
      </c>
      <c r="B3617" s="1" t="s">
        <v>42</v>
      </c>
      <c r="C3617" s="1" t="s">
        <v>785</v>
      </c>
      <c r="D3617" s="1" t="s">
        <v>8</v>
      </c>
      <c r="E3617" s="1" t="s">
        <v>18</v>
      </c>
      <c r="F3617" s="18">
        <v>214.11</v>
      </c>
      <c r="G3617" t="s">
        <v>5575</v>
      </c>
      <c r="H3617" s="1">
        <f>IF(COUNTIF(G$2:G3617,G3617)=1,1,0)</f>
        <v>0</v>
      </c>
      <c r="I3617" s="1">
        <v>3</v>
      </c>
      <c r="J3617" s="1">
        <v>0</v>
      </c>
      <c r="K3617" s="1">
        <v>36.398699999999977</v>
      </c>
      <c r="L3617" s="12">
        <f>VLOOKUP(train[[#This Row],[Sub-Category]],Análisis_ABC_XYZ[[#Headers],[#Data]],4,FALSE)</f>
        <v>0.55975208308209756</v>
      </c>
    </row>
    <row r="3618" spans="1:12" x14ac:dyDescent="0.35">
      <c r="A3618" s="2">
        <v>42690</v>
      </c>
      <c r="B3618" s="1" t="s">
        <v>42</v>
      </c>
      <c r="C3618" s="1" t="s">
        <v>1506</v>
      </c>
      <c r="D3618" s="1" t="s">
        <v>8</v>
      </c>
      <c r="E3618" s="1" t="s">
        <v>22</v>
      </c>
      <c r="F3618" s="18">
        <v>185.57999999999998</v>
      </c>
      <c r="G3618" t="s">
        <v>5575</v>
      </c>
      <c r="H3618" s="1">
        <f>IF(COUNTIF(G$2:G3618,G3618)=1,1,0)</f>
        <v>0</v>
      </c>
      <c r="I3618" s="1">
        <v>6</v>
      </c>
      <c r="J3618" s="1">
        <v>0</v>
      </c>
      <c r="K3618" s="1">
        <v>76.087800000000001</v>
      </c>
      <c r="L3618" s="12">
        <f>VLOOKUP(train[[#This Row],[Sub-Category]],Análisis_ABC_XYZ[[#Headers],[#Data]],4,FALSE)</f>
        <v>0.4595170286641902</v>
      </c>
    </row>
    <row r="3619" spans="1:12" x14ac:dyDescent="0.35">
      <c r="A3619" s="2">
        <v>42690</v>
      </c>
      <c r="B3619" s="1" t="s">
        <v>42</v>
      </c>
      <c r="C3619" s="1" t="s">
        <v>429</v>
      </c>
      <c r="D3619" s="1" t="s">
        <v>14</v>
      </c>
      <c r="E3619" s="1" t="s">
        <v>36</v>
      </c>
      <c r="F3619" s="18">
        <v>179.82</v>
      </c>
      <c r="G3619" t="s">
        <v>5575</v>
      </c>
      <c r="H3619" s="1">
        <f>IF(COUNTIF(G$2:G3619,G3619)=1,1,0)</f>
        <v>0</v>
      </c>
      <c r="I3619" s="1">
        <v>9</v>
      </c>
      <c r="J3619" s="1">
        <v>0</v>
      </c>
      <c r="K3619" s="1">
        <v>84.5154</v>
      </c>
      <c r="L3619" s="12">
        <f>VLOOKUP(train[[#This Row],[Sub-Category]],Análisis_ABC_XYZ[[#Headers],[#Data]],4,FALSE)</f>
        <v>0.43613829632717294</v>
      </c>
    </row>
    <row r="3620" spans="1:12" x14ac:dyDescent="0.35">
      <c r="A3620" s="2">
        <v>42690</v>
      </c>
      <c r="B3620" s="1" t="s">
        <v>42</v>
      </c>
      <c r="C3620" s="1" t="s">
        <v>1357</v>
      </c>
      <c r="D3620" s="1" t="s">
        <v>26</v>
      </c>
      <c r="E3620" s="1" t="s">
        <v>56</v>
      </c>
      <c r="F3620" s="18">
        <v>999.96</v>
      </c>
      <c r="G3620" t="s">
        <v>5575</v>
      </c>
      <c r="H3620" s="1">
        <f>IF(COUNTIF(G$2:G3620,G3620)=1,1,0)</f>
        <v>0</v>
      </c>
      <c r="I3620" s="1">
        <v>4</v>
      </c>
      <c r="J3620" s="1">
        <v>0</v>
      </c>
      <c r="K3620" s="1">
        <v>229.99080000000004</v>
      </c>
      <c r="L3620" s="12">
        <f>VLOOKUP(train[[#This Row],[Sub-Category]],Análisis_ABC_XYZ[[#Headers],[#Data]],4,FALSE)</f>
        <v>0.52062335344040378</v>
      </c>
    </row>
    <row r="3621" spans="1:12" x14ac:dyDescent="0.35">
      <c r="A3621" s="2">
        <v>42690</v>
      </c>
      <c r="B3621" s="1" t="s">
        <v>72</v>
      </c>
      <c r="C3621" s="1" t="s">
        <v>1690</v>
      </c>
      <c r="D3621" s="1" t="s">
        <v>8</v>
      </c>
      <c r="E3621" s="1" t="s">
        <v>22</v>
      </c>
      <c r="F3621" s="18">
        <v>34.504000000000005</v>
      </c>
      <c r="G3621" t="s">
        <v>5708</v>
      </c>
      <c r="H3621" s="1">
        <f>IF(COUNTIF(G$2:G3621,G3621)=1,1,0)</f>
        <v>0</v>
      </c>
      <c r="I3621" s="1">
        <v>2</v>
      </c>
      <c r="J3621" s="1">
        <v>0.6</v>
      </c>
      <c r="K3621" s="1">
        <v>-15.526799999999994</v>
      </c>
      <c r="L3621" s="12">
        <f>VLOOKUP(train[[#This Row],[Sub-Category]],Análisis_ABC_XYZ[[#Headers],[#Data]],4,FALSE)</f>
        <v>0.4595170286641902</v>
      </c>
    </row>
    <row r="3622" spans="1:12" x14ac:dyDescent="0.35">
      <c r="A3622" s="2">
        <v>42690</v>
      </c>
      <c r="B3622" s="1" t="s">
        <v>72</v>
      </c>
      <c r="C3622" s="1" t="s">
        <v>1098</v>
      </c>
      <c r="D3622" s="1" t="s">
        <v>14</v>
      </c>
      <c r="E3622" s="1" t="s">
        <v>20</v>
      </c>
      <c r="F3622" s="18">
        <v>21.488</v>
      </c>
      <c r="G3622" t="s">
        <v>5708</v>
      </c>
      <c r="H3622" s="1">
        <f>IF(COUNTIF(G$2:G3622,G3622)=1,1,0)</f>
        <v>0</v>
      </c>
      <c r="I3622" s="1">
        <v>2</v>
      </c>
      <c r="J3622" s="1">
        <v>0.2</v>
      </c>
      <c r="K3622" s="1">
        <v>1.6115999999999993</v>
      </c>
      <c r="L3622" s="12">
        <f>VLOOKUP(train[[#This Row],[Sub-Category]],Análisis_ABC_XYZ[[#Headers],[#Data]],4,FALSE)</f>
        <v>0.44610841445725197</v>
      </c>
    </row>
    <row r="3623" spans="1:12" x14ac:dyDescent="0.35">
      <c r="A3623" s="2">
        <v>42690</v>
      </c>
      <c r="B3623" s="1" t="s">
        <v>12</v>
      </c>
      <c r="C3623" s="1" t="s">
        <v>218</v>
      </c>
      <c r="D3623" s="1" t="s">
        <v>14</v>
      </c>
      <c r="E3623" s="1" t="s">
        <v>15</v>
      </c>
      <c r="F3623" s="18">
        <v>18.899999999999999</v>
      </c>
      <c r="G3623" t="s">
        <v>2158</v>
      </c>
      <c r="H3623" s="1">
        <f>IF(COUNTIF(G$2:G3623,G3623)=1,1,0)</f>
        <v>1</v>
      </c>
      <c r="I3623" s="1">
        <v>3</v>
      </c>
      <c r="J3623" s="1">
        <v>0</v>
      </c>
      <c r="K3623" s="1">
        <v>8.6939999999999991</v>
      </c>
      <c r="L3623" s="12">
        <f>VLOOKUP(train[[#This Row],[Sub-Category]],Análisis_ABC_XYZ[[#Headers],[#Data]],4,FALSE)</f>
        <v>0.4647369236065339</v>
      </c>
    </row>
    <row r="3624" spans="1:12" x14ac:dyDescent="0.35">
      <c r="A3624" s="2">
        <v>42691</v>
      </c>
      <c r="B3624" s="1" t="s">
        <v>198</v>
      </c>
      <c r="C3624" s="1" t="s">
        <v>1876</v>
      </c>
      <c r="D3624" s="1" t="s">
        <v>8</v>
      </c>
      <c r="E3624" s="1" t="s">
        <v>11</v>
      </c>
      <c r="F3624" s="18">
        <v>1323.8999999999999</v>
      </c>
      <c r="G3624" t="s">
        <v>5170</v>
      </c>
      <c r="H3624" s="1">
        <f>IF(COUNTIF(G$2:G3624,G3624)=1,1,0)</f>
        <v>1</v>
      </c>
      <c r="I3624" s="1">
        <v>5</v>
      </c>
      <c r="J3624" s="1">
        <v>0</v>
      </c>
      <c r="K3624" s="1">
        <v>383.93099999999993</v>
      </c>
      <c r="L3624" s="12">
        <f>VLOOKUP(train[[#This Row],[Sub-Category]],Análisis_ABC_XYZ[[#Headers],[#Data]],4,FALSE)</f>
        <v>0.46529189879902266</v>
      </c>
    </row>
    <row r="3625" spans="1:12" x14ac:dyDescent="0.35">
      <c r="A3625" s="2">
        <v>42691</v>
      </c>
      <c r="B3625" s="1" t="s">
        <v>12</v>
      </c>
      <c r="C3625" s="1" t="s">
        <v>1740</v>
      </c>
      <c r="D3625" s="1" t="s">
        <v>14</v>
      </c>
      <c r="E3625" s="1" t="s">
        <v>20</v>
      </c>
      <c r="F3625" s="18">
        <v>777.21</v>
      </c>
      <c r="G3625" t="s">
        <v>2337</v>
      </c>
      <c r="H3625" s="1">
        <f>IF(COUNTIF(G$2:G3625,G3625)=1,1,0)</f>
        <v>1</v>
      </c>
      <c r="I3625" s="1">
        <v>7</v>
      </c>
      <c r="J3625" s="1">
        <v>0</v>
      </c>
      <c r="K3625" s="1">
        <v>54.404699999999963</v>
      </c>
      <c r="L3625" s="12">
        <f>VLOOKUP(train[[#This Row],[Sub-Category]],Análisis_ABC_XYZ[[#Headers],[#Data]],4,FALSE)</f>
        <v>0.44610841445725197</v>
      </c>
    </row>
    <row r="3626" spans="1:12" x14ac:dyDescent="0.35">
      <c r="A3626" s="2">
        <v>42691</v>
      </c>
      <c r="B3626" s="1" t="s">
        <v>198</v>
      </c>
      <c r="C3626" s="1" t="s">
        <v>329</v>
      </c>
      <c r="D3626" s="1" t="s">
        <v>14</v>
      </c>
      <c r="E3626" s="1" t="s">
        <v>20</v>
      </c>
      <c r="F3626" s="18">
        <v>541.24</v>
      </c>
      <c r="G3626" t="s">
        <v>5170</v>
      </c>
      <c r="H3626" s="1">
        <f>IF(COUNTIF(G$2:G3626,G3626)=1,1,0)</f>
        <v>0</v>
      </c>
      <c r="I3626" s="1">
        <v>4</v>
      </c>
      <c r="J3626" s="1">
        <v>0</v>
      </c>
      <c r="K3626" s="1">
        <v>5.4124000000000478</v>
      </c>
      <c r="L3626" s="12">
        <f>VLOOKUP(train[[#This Row],[Sub-Category]],Análisis_ABC_XYZ[[#Headers],[#Data]],4,FALSE)</f>
        <v>0.44610841445725197</v>
      </c>
    </row>
    <row r="3627" spans="1:12" x14ac:dyDescent="0.35">
      <c r="A3627" s="2">
        <v>42691</v>
      </c>
      <c r="B3627" s="1" t="s">
        <v>12</v>
      </c>
      <c r="C3627" s="1" t="s">
        <v>1838</v>
      </c>
      <c r="D3627" s="1" t="s">
        <v>26</v>
      </c>
      <c r="E3627" s="1" t="s">
        <v>27</v>
      </c>
      <c r="F3627" s="18">
        <v>415.96800000000007</v>
      </c>
      <c r="G3627" t="s">
        <v>2337</v>
      </c>
      <c r="H3627" s="1">
        <f>IF(COUNTIF(G$2:G3627,G3627)=1,1,0)</f>
        <v>0</v>
      </c>
      <c r="I3627" s="1">
        <v>4</v>
      </c>
      <c r="J3627" s="1">
        <v>0.2</v>
      </c>
      <c r="K3627" s="1">
        <v>51.995999999999981</v>
      </c>
      <c r="L3627" s="12">
        <f>VLOOKUP(train[[#This Row],[Sub-Category]],Análisis_ABC_XYZ[[#Headers],[#Data]],4,FALSE)</f>
        <v>0.41105220110552465</v>
      </c>
    </row>
    <row r="3628" spans="1:12" x14ac:dyDescent="0.35">
      <c r="A3628" s="2">
        <v>42691</v>
      </c>
      <c r="B3628" s="1" t="s">
        <v>12</v>
      </c>
      <c r="C3628" s="1" t="s">
        <v>953</v>
      </c>
      <c r="D3628" s="1" t="s">
        <v>14</v>
      </c>
      <c r="E3628" s="1" t="s">
        <v>20</v>
      </c>
      <c r="F3628" s="18">
        <v>304.89999999999998</v>
      </c>
      <c r="G3628" t="s">
        <v>2337</v>
      </c>
      <c r="H3628" s="1">
        <f>IF(COUNTIF(G$2:G3628,G3628)=1,1,0)</f>
        <v>0</v>
      </c>
      <c r="I3628" s="1">
        <v>5</v>
      </c>
      <c r="J3628" s="1">
        <v>0</v>
      </c>
      <c r="K3628" s="1">
        <v>6.097999999999999</v>
      </c>
      <c r="L3628" s="12">
        <f>VLOOKUP(train[[#This Row],[Sub-Category]],Análisis_ABC_XYZ[[#Headers],[#Data]],4,FALSE)</f>
        <v>0.44610841445725197</v>
      </c>
    </row>
    <row r="3629" spans="1:12" x14ac:dyDescent="0.35">
      <c r="A3629" s="2">
        <v>42691</v>
      </c>
      <c r="B3629" s="1" t="s">
        <v>12</v>
      </c>
      <c r="C3629" s="1" t="s">
        <v>968</v>
      </c>
      <c r="D3629" s="1" t="s">
        <v>8</v>
      </c>
      <c r="E3629" s="1" t="s">
        <v>11</v>
      </c>
      <c r="F3629" s="18">
        <v>225.56799999999998</v>
      </c>
      <c r="G3629" t="s">
        <v>2337</v>
      </c>
      <c r="H3629" s="1">
        <f>IF(COUNTIF(G$2:G3629,G3629)=1,1,0)</f>
        <v>0</v>
      </c>
      <c r="I3629" s="1">
        <v>2</v>
      </c>
      <c r="J3629" s="1">
        <v>0.2</v>
      </c>
      <c r="K3629" s="1">
        <v>2.8195999999999799</v>
      </c>
      <c r="L3629" s="12">
        <f>VLOOKUP(train[[#This Row],[Sub-Category]],Análisis_ABC_XYZ[[#Headers],[#Data]],4,FALSE)</f>
        <v>0.46529189879902266</v>
      </c>
    </row>
    <row r="3630" spans="1:12" x14ac:dyDescent="0.35">
      <c r="A3630" s="2">
        <v>42691</v>
      </c>
      <c r="B3630" s="1" t="s">
        <v>198</v>
      </c>
      <c r="C3630" s="1" t="s">
        <v>314</v>
      </c>
      <c r="D3630" s="1" t="s">
        <v>14</v>
      </c>
      <c r="E3630" s="1" t="s">
        <v>36</v>
      </c>
      <c r="F3630" s="18">
        <v>106.32</v>
      </c>
      <c r="G3630" t="s">
        <v>5170</v>
      </c>
      <c r="H3630" s="1">
        <f>IF(COUNTIF(G$2:G3630,G3630)=1,1,0)</f>
        <v>0</v>
      </c>
      <c r="I3630" s="1">
        <v>3</v>
      </c>
      <c r="J3630" s="1">
        <v>0</v>
      </c>
      <c r="K3630" s="1">
        <v>49.970399999999991</v>
      </c>
      <c r="L3630" s="12">
        <f>VLOOKUP(train[[#This Row],[Sub-Category]],Análisis_ABC_XYZ[[#Headers],[#Data]],4,FALSE)</f>
        <v>0.43613829632717294</v>
      </c>
    </row>
    <row r="3631" spans="1:12" x14ac:dyDescent="0.35">
      <c r="A3631" s="2">
        <v>42691</v>
      </c>
      <c r="B3631" s="1" t="s">
        <v>12</v>
      </c>
      <c r="C3631" s="1" t="s">
        <v>1775</v>
      </c>
      <c r="D3631" s="1" t="s">
        <v>8</v>
      </c>
      <c r="E3631" s="1" t="s">
        <v>22</v>
      </c>
      <c r="F3631" s="18">
        <v>80.959999999999994</v>
      </c>
      <c r="G3631" t="s">
        <v>2337</v>
      </c>
      <c r="H3631" s="1">
        <f>IF(COUNTIF(G$2:G3631,G3631)=1,1,0)</f>
        <v>0</v>
      </c>
      <c r="I3631" s="1">
        <v>4</v>
      </c>
      <c r="J3631" s="1">
        <v>0</v>
      </c>
      <c r="K3631" s="1">
        <v>29.145599999999995</v>
      </c>
      <c r="L3631" s="12">
        <f>VLOOKUP(train[[#This Row],[Sub-Category]],Análisis_ABC_XYZ[[#Headers],[#Data]],4,FALSE)</f>
        <v>0.4595170286641902</v>
      </c>
    </row>
    <row r="3632" spans="1:12" x14ac:dyDescent="0.35">
      <c r="A3632" s="2">
        <v>42691</v>
      </c>
      <c r="B3632" s="1" t="s">
        <v>72</v>
      </c>
      <c r="C3632" s="1" t="s">
        <v>746</v>
      </c>
      <c r="D3632" s="1" t="s">
        <v>14</v>
      </c>
      <c r="E3632" s="1" t="s">
        <v>182</v>
      </c>
      <c r="F3632" s="18">
        <v>40.92</v>
      </c>
      <c r="G3632" t="s">
        <v>4321</v>
      </c>
      <c r="H3632" s="1">
        <f>IF(COUNTIF(G$2:G3632,G3632)=1,1,0)</f>
        <v>1</v>
      </c>
      <c r="I3632" s="1">
        <v>5</v>
      </c>
      <c r="J3632" s="1">
        <v>0.2</v>
      </c>
      <c r="K3632" s="1">
        <v>3.0690000000000026</v>
      </c>
      <c r="L3632" s="12">
        <f>VLOOKUP(train[[#This Row],[Sub-Category]],Análisis_ABC_XYZ[[#Headers],[#Data]],4,FALSE)</f>
        <v>0.53938093436526824</v>
      </c>
    </row>
    <row r="3633" spans="1:12" x14ac:dyDescent="0.35">
      <c r="A3633" s="2">
        <v>42691</v>
      </c>
      <c r="B3633" s="1" t="s">
        <v>12</v>
      </c>
      <c r="C3633" s="1" t="s">
        <v>1189</v>
      </c>
      <c r="D3633" s="1" t="s">
        <v>8</v>
      </c>
      <c r="E3633" s="1" t="s">
        <v>22</v>
      </c>
      <c r="F3633" s="18">
        <v>36.599999999999994</v>
      </c>
      <c r="G3633" t="s">
        <v>2337</v>
      </c>
      <c r="H3633" s="1">
        <f>IF(COUNTIF(G$2:G3633,G3633)=1,1,0)</f>
        <v>0</v>
      </c>
      <c r="I3633" s="1">
        <v>3</v>
      </c>
      <c r="J3633" s="1">
        <v>0</v>
      </c>
      <c r="K3633" s="1">
        <v>15.372000000000002</v>
      </c>
      <c r="L3633" s="12">
        <f>VLOOKUP(train[[#This Row],[Sub-Category]],Análisis_ABC_XYZ[[#Headers],[#Data]],4,FALSE)</f>
        <v>0.4595170286641902</v>
      </c>
    </row>
    <row r="3634" spans="1:12" x14ac:dyDescent="0.35">
      <c r="A3634" s="2">
        <v>42691</v>
      </c>
      <c r="B3634" s="1" t="s">
        <v>12</v>
      </c>
      <c r="C3634" s="1" t="s">
        <v>1055</v>
      </c>
      <c r="D3634" s="1" t="s">
        <v>14</v>
      </c>
      <c r="E3634" s="1" t="s">
        <v>36</v>
      </c>
      <c r="F3634" s="18">
        <v>32.400000000000006</v>
      </c>
      <c r="G3634" t="s">
        <v>2337</v>
      </c>
      <c r="H3634" s="1">
        <f>IF(COUNTIF(G$2:G3634,G3634)=1,1,0)</f>
        <v>0</v>
      </c>
      <c r="I3634" s="1">
        <v>5</v>
      </c>
      <c r="J3634" s="1">
        <v>0</v>
      </c>
      <c r="K3634" s="1">
        <v>15.552000000000001</v>
      </c>
      <c r="L3634" s="12">
        <f>VLOOKUP(train[[#This Row],[Sub-Category]],Análisis_ABC_XYZ[[#Headers],[#Data]],4,FALSE)</f>
        <v>0.43613829632717294</v>
      </c>
    </row>
    <row r="3635" spans="1:12" x14ac:dyDescent="0.35">
      <c r="A3635" s="2">
        <v>42693</v>
      </c>
      <c r="B3635" s="1" t="s">
        <v>89</v>
      </c>
      <c r="C3635" s="1" t="s">
        <v>950</v>
      </c>
      <c r="D3635" s="1" t="s">
        <v>26</v>
      </c>
      <c r="E3635" s="1" t="s">
        <v>27</v>
      </c>
      <c r="F3635" s="18">
        <v>861.76</v>
      </c>
      <c r="G3635" t="s">
        <v>4626</v>
      </c>
      <c r="H3635" s="1">
        <f>IF(COUNTIF(G$2:G3635,G3635)=1,1,0)</f>
        <v>1</v>
      </c>
      <c r="I3635" s="1">
        <v>4</v>
      </c>
      <c r="J3635" s="1">
        <v>0</v>
      </c>
      <c r="K3635" s="1">
        <v>249.91039999999998</v>
      </c>
      <c r="L3635" s="12">
        <f>VLOOKUP(train[[#This Row],[Sub-Category]],Análisis_ABC_XYZ[[#Headers],[#Data]],4,FALSE)</f>
        <v>0.41105220110552465</v>
      </c>
    </row>
    <row r="3636" spans="1:12" x14ac:dyDescent="0.35">
      <c r="A3636" s="2">
        <v>42693</v>
      </c>
      <c r="B3636" s="1" t="s">
        <v>37</v>
      </c>
      <c r="C3636" s="1" t="s">
        <v>1531</v>
      </c>
      <c r="D3636" s="1" t="s">
        <v>8</v>
      </c>
      <c r="E3636" s="1" t="s">
        <v>22</v>
      </c>
      <c r="F3636" s="18">
        <v>141.96</v>
      </c>
      <c r="G3636" t="s">
        <v>5396</v>
      </c>
      <c r="H3636" s="1">
        <f>IF(COUNTIF(G$2:G3636,G3636)=1,1,0)</f>
        <v>1</v>
      </c>
      <c r="I3636" s="1">
        <v>2</v>
      </c>
      <c r="J3636" s="1">
        <v>0</v>
      </c>
      <c r="K3636" s="1">
        <v>22.7136</v>
      </c>
      <c r="L3636" s="12">
        <f>VLOOKUP(train[[#This Row],[Sub-Category]],Análisis_ABC_XYZ[[#Headers],[#Data]],4,FALSE)</f>
        <v>0.4595170286641902</v>
      </c>
    </row>
    <row r="3637" spans="1:12" x14ac:dyDescent="0.35">
      <c r="A3637" s="2">
        <v>42693</v>
      </c>
      <c r="B3637" s="1" t="s">
        <v>410</v>
      </c>
      <c r="C3637" s="1" t="s">
        <v>1104</v>
      </c>
      <c r="D3637" s="1" t="s">
        <v>14</v>
      </c>
      <c r="E3637" s="1" t="s">
        <v>31</v>
      </c>
      <c r="F3637" s="18">
        <v>31.08</v>
      </c>
      <c r="G3637" t="s">
        <v>4066</v>
      </c>
      <c r="H3637" s="1">
        <f>IF(COUNTIF(G$2:G3637,G3637)=1,1,0)</f>
        <v>1</v>
      </c>
      <c r="I3637" s="1">
        <v>4</v>
      </c>
      <c r="J3637" s="1">
        <v>0</v>
      </c>
      <c r="K3637" s="1">
        <v>8.3916000000000004</v>
      </c>
      <c r="L3637" s="12">
        <f>VLOOKUP(train[[#This Row],[Sub-Category]],Análisis_ABC_XYZ[[#Headers],[#Data]],4,FALSE)</f>
        <v>0.49507917887403441</v>
      </c>
    </row>
    <row r="3638" spans="1:12" x14ac:dyDescent="0.35">
      <c r="A3638" s="2">
        <v>42693</v>
      </c>
      <c r="B3638" s="1" t="s">
        <v>89</v>
      </c>
      <c r="C3638" s="1" t="s">
        <v>1461</v>
      </c>
      <c r="D3638" s="1" t="s">
        <v>14</v>
      </c>
      <c r="E3638" s="1" t="s">
        <v>29</v>
      </c>
      <c r="F3638" s="18">
        <v>5.9840000000000009</v>
      </c>
      <c r="G3638" t="s">
        <v>4626</v>
      </c>
      <c r="H3638" s="1">
        <f>IF(COUNTIF(G$2:G3638,G3638)=1,1,0)</f>
        <v>0</v>
      </c>
      <c r="I3638" s="1">
        <v>2</v>
      </c>
      <c r="J3638" s="1">
        <v>0.2</v>
      </c>
      <c r="K3638" s="1">
        <v>2.2439999999999998</v>
      </c>
      <c r="L3638" s="12">
        <f>VLOOKUP(train[[#This Row],[Sub-Category]],Análisis_ABC_XYZ[[#Headers],[#Data]],4,FALSE)</f>
        <v>0.46881743173671325</v>
      </c>
    </row>
    <row r="3639" spans="1:12" x14ac:dyDescent="0.35">
      <c r="A3639" s="2">
        <v>42694</v>
      </c>
      <c r="B3639" s="1" t="s">
        <v>12</v>
      </c>
      <c r="C3639" s="1" t="s">
        <v>531</v>
      </c>
      <c r="D3639" s="1" t="s">
        <v>8</v>
      </c>
      <c r="E3639" s="1" t="s">
        <v>11</v>
      </c>
      <c r="F3639" s="18">
        <v>572.16000000000008</v>
      </c>
      <c r="G3639" t="s">
        <v>6183</v>
      </c>
      <c r="H3639" s="1">
        <f>IF(COUNTIF(G$2:G3639,G3639)=1,1,0)</f>
        <v>1</v>
      </c>
      <c r="I3639" s="1">
        <v>3</v>
      </c>
      <c r="J3639" s="1">
        <v>0.2</v>
      </c>
      <c r="K3639" s="1">
        <v>35.759999999999962</v>
      </c>
      <c r="L3639" s="12">
        <f>VLOOKUP(train[[#This Row],[Sub-Category]],Análisis_ABC_XYZ[[#Headers],[#Data]],4,FALSE)</f>
        <v>0.46529189879902266</v>
      </c>
    </row>
    <row r="3640" spans="1:12" x14ac:dyDescent="0.35">
      <c r="A3640" s="2">
        <v>42694</v>
      </c>
      <c r="B3640" s="1" t="s">
        <v>39</v>
      </c>
      <c r="C3640" s="1" t="s">
        <v>1882</v>
      </c>
      <c r="D3640" s="1" t="s">
        <v>26</v>
      </c>
      <c r="E3640" s="1" t="s">
        <v>208</v>
      </c>
      <c r="F3640" s="18">
        <v>479.988</v>
      </c>
      <c r="G3640" t="s">
        <v>6757</v>
      </c>
      <c r="H3640" s="1">
        <f>IF(COUNTIF(G$2:G3640,G3640)=1,1,0)</f>
        <v>1</v>
      </c>
      <c r="I3640" s="1">
        <v>2</v>
      </c>
      <c r="J3640" s="1">
        <v>0.4</v>
      </c>
      <c r="K3640" s="1">
        <v>55.998599999999954</v>
      </c>
      <c r="L3640" s="12">
        <f>VLOOKUP(train[[#This Row],[Sub-Category]],Análisis_ABC_XYZ[[#Headers],[#Data]],4,FALSE)</f>
        <v>0.5183572270896134</v>
      </c>
    </row>
    <row r="3641" spans="1:12" x14ac:dyDescent="0.35">
      <c r="A3641" s="2">
        <v>42694</v>
      </c>
      <c r="B3641" s="1" t="s">
        <v>52</v>
      </c>
      <c r="C3641" s="1" t="s">
        <v>879</v>
      </c>
      <c r="D3641" s="1" t="s">
        <v>8</v>
      </c>
      <c r="E3641" s="1" t="s">
        <v>11</v>
      </c>
      <c r="F3641" s="18">
        <v>344.37199999999996</v>
      </c>
      <c r="G3641" t="s">
        <v>6695</v>
      </c>
      <c r="H3641" s="1">
        <f>IF(COUNTIF(G$2:G3641,G3641)=1,1,0)</f>
        <v>1</v>
      </c>
      <c r="I3641" s="1">
        <v>4</v>
      </c>
      <c r="J3641" s="1">
        <v>0.3</v>
      </c>
      <c r="K3641" s="1">
        <v>-93.472400000000022</v>
      </c>
      <c r="L3641" s="12">
        <f>VLOOKUP(train[[#This Row],[Sub-Category]],Análisis_ABC_XYZ[[#Headers],[#Data]],4,FALSE)</f>
        <v>0.46529189879902266</v>
      </c>
    </row>
    <row r="3642" spans="1:12" x14ac:dyDescent="0.35">
      <c r="A3642" s="2">
        <v>42694</v>
      </c>
      <c r="B3642" s="1" t="s">
        <v>16</v>
      </c>
      <c r="C3642" s="1" t="s">
        <v>492</v>
      </c>
      <c r="D3642" s="1" t="s">
        <v>8</v>
      </c>
      <c r="E3642" s="1" t="s">
        <v>9</v>
      </c>
      <c r="F3642" s="18">
        <v>290.35200000000003</v>
      </c>
      <c r="G3642" t="s">
        <v>2744</v>
      </c>
      <c r="H3642" s="1">
        <f>IF(COUNTIF(G$2:G3642,G3642)=1,1,0)</f>
        <v>1</v>
      </c>
      <c r="I3642" s="1">
        <v>3</v>
      </c>
      <c r="J3642" s="1">
        <v>0.2</v>
      </c>
      <c r="K3642" s="1">
        <v>-36.294000000000011</v>
      </c>
      <c r="L3642" s="12">
        <f>VLOOKUP(train[[#This Row],[Sub-Category]],Análisis_ABC_XYZ[[#Headers],[#Data]],4,FALSE)</f>
        <v>0.5176847302647779</v>
      </c>
    </row>
    <row r="3643" spans="1:12" x14ac:dyDescent="0.35">
      <c r="A3643" s="2">
        <v>42694</v>
      </c>
      <c r="B3643" s="1" t="s">
        <v>89</v>
      </c>
      <c r="C3643" s="1" t="s">
        <v>736</v>
      </c>
      <c r="D3643" s="1" t="s">
        <v>8</v>
      </c>
      <c r="E3643" s="1" t="s">
        <v>9</v>
      </c>
      <c r="F3643" s="18">
        <v>186.048</v>
      </c>
      <c r="G3643" t="s">
        <v>3056</v>
      </c>
      <c r="H3643" s="1">
        <f>IF(COUNTIF(G$2:G3643,G3643)=1,1,0)</f>
        <v>1</v>
      </c>
      <c r="I3643" s="1">
        <v>4</v>
      </c>
      <c r="J3643" s="1">
        <v>0.2</v>
      </c>
      <c r="K3643" s="1">
        <v>9.3024000000000058</v>
      </c>
      <c r="L3643" s="12">
        <f>VLOOKUP(train[[#This Row],[Sub-Category]],Análisis_ABC_XYZ[[#Headers],[#Data]],4,FALSE)</f>
        <v>0.5176847302647779</v>
      </c>
    </row>
    <row r="3644" spans="1:12" x14ac:dyDescent="0.35">
      <c r="A3644" s="2">
        <v>42694</v>
      </c>
      <c r="B3644" s="1" t="s">
        <v>37</v>
      </c>
      <c r="C3644" s="1" t="s">
        <v>1768</v>
      </c>
      <c r="D3644" s="1" t="s">
        <v>26</v>
      </c>
      <c r="E3644" s="1" t="s">
        <v>56</v>
      </c>
      <c r="F3644" s="18">
        <v>13.98</v>
      </c>
      <c r="G3644" t="s">
        <v>3273</v>
      </c>
      <c r="H3644" s="1">
        <f>IF(COUNTIF(G$2:G3644,G3644)=1,1,0)</f>
        <v>1</v>
      </c>
      <c r="I3644" s="1">
        <v>2</v>
      </c>
      <c r="J3644" s="1">
        <v>0</v>
      </c>
      <c r="K3644" s="1">
        <v>6.011400000000001</v>
      </c>
      <c r="L3644" s="12">
        <f>VLOOKUP(train[[#This Row],[Sub-Category]],Análisis_ABC_XYZ[[#Headers],[#Data]],4,FALSE)</f>
        <v>0.52062335344040378</v>
      </c>
    </row>
    <row r="3645" spans="1:12" x14ac:dyDescent="0.35">
      <c r="A3645" s="2">
        <v>42694</v>
      </c>
      <c r="B3645" s="1" t="s">
        <v>145</v>
      </c>
      <c r="C3645" s="1" t="s">
        <v>375</v>
      </c>
      <c r="D3645" s="1" t="s">
        <v>8</v>
      </c>
      <c r="E3645" s="1" t="s">
        <v>9</v>
      </c>
      <c r="F3645" s="18">
        <v>145.76400000000001</v>
      </c>
      <c r="G3645" t="s">
        <v>4479</v>
      </c>
      <c r="H3645" s="1">
        <f>IF(COUNTIF(G$2:G3645,G3645)=1,1,0)</f>
        <v>1</v>
      </c>
      <c r="I3645" s="1">
        <v>6</v>
      </c>
      <c r="J3645" s="1">
        <v>0.7</v>
      </c>
      <c r="K3645" s="1">
        <v>-247.79879999999997</v>
      </c>
      <c r="L3645" s="12">
        <f>VLOOKUP(train[[#This Row],[Sub-Category]],Análisis_ABC_XYZ[[#Headers],[#Data]],4,FALSE)</f>
        <v>0.5176847302647779</v>
      </c>
    </row>
    <row r="3646" spans="1:12" x14ac:dyDescent="0.35">
      <c r="A3646" s="2">
        <v>42694</v>
      </c>
      <c r="B3646" s="1" t="s">
        <v>157</v>
      </c>
      <c r="C3646" s="1" t="s">
        <v>1828</v>
      </c>
      <c r="D3646" s="1" t="s">
        <v>14</v>
      </c>
      <c r="E3646" s="1" t="s">
        <v>20</v>
      </c>
      <c r="F3646" s="18">
        <v>141.55199999999999</v>
      </c>
      <c r="G3646" t="s">
        <v>6222</v>
      </c>
      <c r="H3646" s="1">
        <f>IF(COUNTIF(G$2:G3646,G3646)=1,1,0)</f>
        <v>1</v>
      </c>
      <c r="I3646" s="1">
        <v>3</v>
      </c>
      <c r="J3646" s="1">
        <v>0.2</v>
      </c>
      <c r="K3646" s="1">
        <v>-26.541000000000004</v>
      </c>
      <c r="L3646" s="12">
        <f>VLOOKUP(train[[#This Row],[Sub-Category]],Análisis_ABC_XYZ[[#Headers],[#Data]],4,FALSE)</f>
        <v>0.44610841445725197</v>
      </c>
    </row>
    <row r="3647" spans="1:12" x14ac:dyDescent="0.35">
      <c r="A3647" s="2">
        <v>42694</v>
      </c>
      <c r="B3647" s="1" t="s">
        <v>37</v>
      </c>
      <c r="C3647" s="1" t="s">
        <v>1235</v>
      </c>
      <c r="D3647" s="1" t="s">
        <v>14</v>
      </c>
      <c r="E3647" s="1" t="s">
        <v>24</v>
      </c>
      <c r="F3647" s="18">
        <v>119.03999999999999</v>
      </c>
      <c r="G3647" t="s">
        <v>3273</v>
      </c>
      <c r="H3647" s="1">
        <f>IF(COUNTIF(G$2:G3647,G3647)=1,1,0)</f>
        <v>0</v>
      </c>
      <c r="I3647" s="1">
        <v>6</v>
      </c>
      <c r="J3647" s="1">
        <v>0</v>
      </c>
      <c r="K3647" s="1">
        <v>30.950400000000002</v>
      </c>
      <c r="L3647" s="12">
        <f>VLOOKUP(train[[#This Row],[Sub-Category]],Análisis_ABC_XYZ[[#Headers],[#Data]],4,FALSE)</f>
        <v>0.45632477063632687</v>
      </c>
    </row>
    <row r="3648" spans="1:12" x14ac:dyDescent="0.35">
      <c r="A3648" s="2">
        <v>42694</v>
      </c>
      <c r="B3648" s="1" t="s">
        <v>12</v>
      </c>
      <c r="C3648" s="1" t="s">
        <v>979</v>
      </c>
      <c r="D3648" s="1" t="s">
        <v>14</v>
      </c>
      <c r="E3648" s="1" t="s">
        <v>29</v>
      </c>
      <c r="F3648" s="18">
        <v>89.696000000000012</v>
      </c>
      <c r="G3648" t="s">
        <v>4500</v>
      </c>
      <c r="H3648" s="1">
        <f>IF(COUNTIF(G$2:G3648,G3648)=1,1,0)</f>
        <v>1</v>
      </c>
      <c r="I3648" s="1">
        <v>4</v>
      </c>
      <c r="J3648" s="1">
        <v>0.2</v>
      </c>
      <c r="K3648" s="1">
        <v>33.635999999999996</v>
      </c>
      <c r="L3648" s="12">
        <f>VLOOKUP(train[[#This Row],[Sub-Category]],Análisis_ABC_XYZ[[#Headers],[#Data]],4,FALSE)</f>
        <v>0.46881743173671325</v>
      </c>
    </row>
    <row r="3649" spans="1:12" x14ac:dyDescent="0.35">
      <c r="A3649" s="2">
        <v>42694</v>
      </c>
      <c r="B3649" s="1" t="s">
        <v>12</v>
      </c>
      <c r="C3649" s="1" t="s">
        <v>780</v>
      </c>
      <c r="D3649" s="1" t="s">
        <v>26</v>
      </c>
      <c r="E3649" s="1" t="s">
        <v>27</v>
      </c>
      <c r="F3649" s="18">
        <v>72.744000000000014</v>
      </c>
      <c r="G3649" t="s">
        <v>6183</v>
      </c>
      <c r="H3649" s="1">
        <f>IF(COUNTIF(G$2:G3649,G3649)=1,1,0)</f>
        <v>0</v>
      </c>
      <c r="I3649" s="1">
        <v>7</v>
      </c>
      <c r="J3649" s="1">
        <v>0.2</v>
      </c>
      <c r="K3649" s="1">
        <v>-15.458100000000007</v>
      </c>
      <c r="L3649" s="12">
        <f>VLOOKUP(train[[#This Row],[Sub-Category]],Análisis_ABC_XYZ[[#Headers],[#Data]],4,FALSE)</f>
        <v>0.41105220110552465</v>
      </c>
    </row>
    <row r="3650" spans="1:12" x14ac:dyDescent="0.35">
      <c r="A3650" s="2">
        <v>42694</v>
      </c>
      <c r="B3650" s="1" t="s">
        <v>157</v>
      </c>
      <c r="C3650" s="1" t="s">
        <v>1854</v>
      </c>
      <c r="D3650" s="1" t="s">
        <v>8</v>
      </c>
      <c r="E3650" s="1" t="s">
        <v>22</v>
      </c>
      <c r="F3650" s="18">
        <v>63.824000000000005</v>
      </c>
      <c r="G3650" t="s">
        <v>6222</v>
      </c>
      <c r="H3650" s="1">
        <f>IF(COUNTIF(G$2:G3650,G3650)=1,1,0)</f>
        <v>0</v>
      </c>
      <c r="I3650" s="1">
        <v>2</v>
      </c>
      <c r="J3650" s="1">
        <v>0.2</v>
      </c>
      <c r="K3650" s="1">
        <v>9.5735999999999937</v>
      </c>
      <c r="L3650" s="12">
        <f>VLOOKUP(train[[#This Row],[Sub-Category]],Análisis_ABC_XYZ[[#Headers],[#Data]],4,FALSE)</f>
        <v>0.4595170286641902</v>
      </c>
    </row>
    <row r="3651" spans="1:12" x14ac:dyDescent="0.35">
      <c r="A3651" s="2">
        <v>42694</v>
      </c>
      <c r="B3651" s="1" t="s">
        <v>16</v>
      </c>
      <c r="C3651" s="1" t="s">
        <v>326</v>
      </c>
      <c r="D3651" s="1" t="s">
        <v>14</v>
      </c>
      <c r="E3651" s="1" t="s">
        <v>29</v>
      </c>
      <c r="F3651" s="18">
        <v>62.88000000000001</v>
      </c>
      <c r="G3651" t="s">
        <v>2744</v>
      </c>
      <c r="H3651" s="1">
        <f>IF(COUNTIF(G$2:G3651,G3651)=1,1,0)</f>
        <v>0</v>
      </c>
      <c r="I3651" s="1">
        <v>4</v>
      </c>
      <c r="J3651" s="1">
        <v>0.7</v>
      </c>
      <c r="K3651" s="1">
        <v>-50.304000000000002</v>
      </c>
      <c r="L3651" s="12">
        <f>VLOOKUP(train[[#This Row],[Sub-Category]],Análisis_ABC_XYZ[[#Headers],[#Data]],4,FALSE)</f>
        <v>0.46881743173671325</v>
      </c>
    </row>
    <row r="3652" spans="1:12" x14ac:dyDescent="0.35">
      <c r="A3652" s="2">
        <v>42694</v>
      </c>
      <c r="B3652" s="1" t="s">
        <v>89</v>
      </c>
      <c r="C3652" s="1" t="s">
        <v>690</v>
      </c>
      <c r="D3652" s="1" t="s">
        <v>14</v>
      </c>
      <c r="E3652" s="1" t="s">
        <v>24</v>
      </c>
      <c r="F3652" s="18">
        <v>60.449999999999996</v>
      </c>
      <c r="G3652" t="s">
        <v>3056</v>
      </c>
      <c r="H3652" s="1">
        <f>IF(COUNTIF(G$2:G3652,G3652)=1,1,0)</f>
        <v>0</v>
      </c>
      <c r="I3652" s="1">
        <v>3</v>
      </c>
      <c r="J3652" s="1">
        <v>0</v>
      </c>
      <c r="K3652" s="1">
        <v>16.3215</v>
      </c>
      <c r="L3652" s="12">
        <f>VLOOKUP(train[[#This Row],[Sub-Category]],Análisis_ABC_XYZ[[#Headers],[#Data]],4,FALSE)</f>
        <v>0.45632477063632687</v>
      </c>
    </row>
    <row r="3653" spans="1:12" x14ac:dyDescent="0.35">
      <c r="A3653" s="2">
        <v>42694</v>
      </c>
      <c r="B3653" s="1" t="s">
        <v>12</v>
      </c>
      <c r="C3653" s="1" t="s">
        <v>86</v>
      </c>
      <c r="D3653" s="1" t="s">
        <v>14</v>
      </c>
      <c r="E3653" s="1" t="s">
        <v>15</v>
      </c>
      <c r="F3653" s="18">
        <v>50.12</v>
      </c>
      <c r="G3653" t="s">
        <v>4500</v>
      </c>
      <c r="H3653" s="1">
        <f>IF(COUNTIF(G$2:G3653,G3653)=1,1,0)</f>
        <v>0</v>
      </c>
      <c r="I3653" s="1">
        <v>4</v>
      </c>
      <c r="J3653" s="1">
        <v>0</v>
      </c>
      <c r="K3653" s="1">
        <v>23.556399999999996</v>
      </c>
      <c r="L3653" s="12">
        <f>VLOOKUP(train[[#This Row],[Sub-Category]],Análisis_ABC_XYZ[[#Headers],[#Data]],4,FALSE)</f>
        <v>0.4647369236065339</v>
      </c>
    </row>
    <row r="3654" spans="1:12" x14ac:dyDescent="0.35">
      <c r="A3654" s="2">
        <v>42694</v>
      </c>
      <c r="B3654" s="1" t="s">
        <v>12</v>
      </c>
      <c r="C3654" s="1" t="s">
        <v>1516</v>
      </c>
      <c r="D3654" s="1" t="s">
        <v>8</v>
      </c>
      <c r="E3654" s="1" t="s">
        <v>22</v>
      </c>
      <c r="F3654" s="18">
        <v>32.04</v>
      </c>
      <c r="G3654" t="s">
        <v>4098</v>
      </c>
      <c r="H3654" s="1">
        <f>IF(COUNTIF(G$2:G3654,G3654)=1,1,0)</f>
        <v>1</v>
      </c>
      <c r="I3654" s="1">
        <v>3</v>
      </c>
      <c r="J3654" s="1">
        <v>0</v>
      </c>
      <c r="K3654" s="1">
        <v>8.01</v>
      </c>
      <c r="L3654" s="12">
        <f>VLOOKUP(train[[#This Row],[Sub-Category]],Análisis_ABC_XYZ[[#Headers],[#Data]],4,FALSE)</f>
        <v>0.4595170286641902</v>
      </c>
    </row>
    <row r="3655" spans="1:12" x14ac:dyDescent="0.35">
      <c r="A3655" s="2">
        <v>42694</v>
      </c>
      <c r="B3655" s="1" t="s">
        <v>12</v>
      </c>
      <c r="C3655" s="1" t="s">
        <v>536</v>
      </c>
      <c r="D3655" s="1" t="s">
        <v>14</v>
      </c>
      <c r="E3655" s="1" t="s">
        <v>29</v>
      </c>
      <c r="F3655" s="18">
        <v>24.192</v>
      </c>
      <c r="G3655" t="s">
        <v>5763</v>
      </c>
      <c r="H3655" s="1">
        <f>IF(COUNTIF(G$2:G3655,G3655)=1,1,0)</f>
        <v>1</v>
      </c>
      <c r="I3655" s="1">
        <v>9</v>
      </c>
      <c r="J3655" s="1">
        <v>0.2</v>
      </c>
      <c r="K3655" s="1">
        <v>7.5599999999999987</v>
      </c>
      <c r="L3655" s="12">
        <f>VLOOKUP(train[[#This Row],[Sub-Category]],Análisis_ABC_XYZ[[#Headers],[#Data]],4,FALSE)</f>
        <v>0.46881743173671325</v>
      </c>
    </row>
    <row r="3656" spans="1:12" x14ac:dyDescent="0.35">
      <c r="A3656" s="2">
        <v>42694</v>
      </c>
      <c r="B3656" s="1" t="s">
        <v>37</v>
      </c>
      <c r="C3656" s="1" t="s">
        <v>1324</v>
      </c>
      <c r="D3656" s="1" t="s">
        <v>8</v>
      </c>
      <c r="E3656" s="1" t="s">
        <v>22</v>
      </c>
      <c r="F3656" s="18">
        <v>22.14</v>
      </c>
      <c r="G3656" t="s">
        <v>3273</v>
      </c>
      <c r="H3656" s="1">
        <f>IF(COUNTIF(G$2:G3656,G3656)=1,1,0)</f>
        <v>0</v>
      </c>
      <c r="I3656" s="1">
        <v>3</v>
      </c>
      <c r="J3656" s="1">
        <v>0</v>
      </c>
      <c r="K3656" s="1">
        <v>6.4205999999999976</v>
      </c>
      <c r="L3656" s="12">
        <f>VLOOKUP(train[[#This Row],[Sub-Category]],Análisis_ABC_XYZ[[#Headers],[#Data]],4,FALSE)</f>
        <v>0.4595170286641902</v>
      </c>
    </row>
    <row r="3657" spans="1:12" x14ac:dyDescent="0.35">
      <c r="A3657" s="2">
        <v>42694</v>
      </c>
      <c r="B3657" s="1" t="s">
        <v>89</v>
      </c>
      <c r="C3657" s="1" t="s">
        <v>1322</v>
      </c>
      <c r="D3657" s="1" t="s">
        <v>14</v>
      </c>
      <c r="E3657" s="1" t="s">
        <v>36</v>
      </c>
      <c r="F3657" s="18">
        <v>19.649999999999999</v>
      </c>
      <c r="G3657" t="s">
        <v>3618</v>
      </c>
      <c r="H3657" s="1">
        <f>IF(COUNTIF(G$2:G3657,G3657)=1,1,0)</f>
        <v>1</v>
      </c>
      <c r="I3657" s="1">
        <v>3</v>
      </c>
      <c r="J3657" s="1">
        <v>0</v>
      </c>
      <c r="K3657" s="1">
        <v>9.0389999999999997</v>
      </c>
      <c r="L3657" s="12">
        <f>VLOOKUP(train[[#This Row],[Sub-Category]],Análisis_ABC_XYZ[[#Headers],[#Data]],4,FALSE)</f>
        <v>0.43613829632717294</v>
      </c>
    </row>
    <row r="3658" spans="1:12" x14ac:dyDescent="0.35">
      <c r="A3658" s="2">
        <v>42694</v>
      </c>
      <c r="B3658" s="1" t="s">
        <v>12</v>
      </c>
      <c r="C3658" s="1" t="s">
        <v>383</v>
      </c>
      <c r="D3658" s="1" t="s">
        <v>14</v>
      </c>
      <c r="E3658" s="1" t="s">
        <v>24</v>
      </c>
      <c r="F3658" s="18">
        <v>19.459999999999997</v>
      </c>
      <c r="G3658" t="s">
        <v>3611</v>
      </c>
      <c r="H3658" s="1">
        <f>IF(COUNTIF(G$2:G3658,G3658)=1,1,0)</f>
        <v>1</v>
      </c>
      <c r="I3658" s="1">
        <v>7</v>
      </c>
      <c r="J3658" s="1">
        <v>0</v>
      </c>
      <c r="K3658" s="1">
        <v>5.0595999999999997</v>
      </c>
      <c r="L3658" s="12">
        <f>VLOOKUP(train[[#This Row],[Sub-Category]],Análisis_ABC_XYZ[[#Headers],[#Data]],4,FALSE)</f>
        <v>0.45632477063632687</v>
      </c>
    </row>
    <row r="3659" spans="1:12" x14ac:dyDescent="0.35">
      <c r="A3659" s="2">
        <v>42694</v>
      </c>
      <c r="B3659" s="1" t="s">
        <v>16</v>
      </c>
      <c r="C3659" s="1" t="s">
        <v>437</v>
      </c>
      <c r="D3659" s="1" t="s">
        <v>14</v>
      </c>
      <c r="E3659" s="1" t="s">
        <v>20</v>
      </c>
      <c r="F3659" s="18">
        <v>17.440000000000001</v>
      </c>
      <c r="G3659" t="s">
        <v>2744</v>
      </c>
      <c r="H3659" s="1">
        <f>IF(COUNTIF(G$2:G3659,G3659)=1,1,0)</f>
        <v>0</v>
      </c>
      <c r="I3659" s="1">
        <v>2</v>
      </c>
      <c r="J3659" s="1">
        <v>0.2</v>
      </c>
      <c r="K3659" s="1">
        <v>1.3079999999999989</v>
      </c>
      <c r="L3659" s="12">
        <f>VLOOKUP(train[[#This Row],[Sub-Category]],Análisis_ABC_XYZ[[#Headers],[#Data]],4,FALSE)</f>
        <v>0.44610841445725197</v>
      </c>
    </row>
    <row r="3660" spans="1:12" x14ac:dyDescent="0.35">
      <c r="A3660" s="2">
        <v>42694</v>
      </c>
      <c r="B3660" s="1" t="s">
        <v>89</v>
      </c>
      <c r="C3660" s="1" t="s">
        <v>735</v>
      </c>
      <c r="D3660" s="1" t="s">
        <v>14</v>
      </c>
      <c r="E3660" s="1" t="s">
        <v>24</v>
      </c>
      <c r="F3660" s="18">
        <v>11.52</v>
      </c>
      <c r="G3660" t="s">
        <v>3056</v>
      </c>
      <c r="H3660" s="1">
        <f>IF(COUNTIF(G$2:G3660,G3660)=1,1,0)</f>
        <v>0</v>
      </c>
      <c r="I3660" s="1">
        <v>4</v>
      </c>
      <c r="J3660" s="1">
        <v>0</v>
      </c>
      <c r="K3660" s="1">
        <v>3.3407999999999998</v>
      </c>
      <c r="L3660" s="12">
        <f>VLOOKUP(train[[#This Row],[Sub-Category]],Análisis_ABC_XYZ[[#Headers],[#Data]],4,FALSE)</f>
        <v>0.45632477063632687</v>
      </c>
    </row>
    <row r="3661" spans="1:12" x14ac:dyDescent="0.35">
      <c r="A3661" s="2">
        <v>42694</v>
      </c>
      <c r="B3661" s="1" t="s">
        <v>145</v>
      </c>
      <c r="C3661" s="1" t="s">
        <v>1018</v>
      </c>
      <c r="D3661" s="1" t="s">
        <v>14</v>
      </c>
      <c r="E3661" s="1" t="s">
        <v>29</v>
      </c>
      <c r="F3661" s="18">
        <v>9.6120000000000001</v>
      </c>
      <c r="G3661" t="s">
        <v>4479</v>
      </c>
      <c r="H3661" s="1">
        <f>IF(COUNTIF(G$2:G3661,G3661)=1,1,0)</f>
        <v>0</v>
      </c>
      <c r="I3661" s="1">
        <v>6</v>
      </c>
      <c r="J3661" s="1">
        <v>0.7</v>
      </c>
      <c r="K3661" s="1">
        <v>-7.3691999999999993</v>
      </c>
      <c r="L3661" s="12">
        <f>VLOOKUP(train[[#This Row],[Sub-Category]],Análisis_ABC_XYZ[[#Headers],[#Data]],4,FALSE)</f>
        <v>0.46881743173671325</v>
      </c>
    </row>
    <row r="3662" spans="1:12" x14ac:dyDescent="0.35">
      <c r="A3662" s="2">
        <v>42694</v>
      </c>
      <c r="B3662" s="1" t="s">
        <v>16</v>
      </c>
      <c r="C3662" s="1" t="s">
        <v>608</v>
      </c>
      <c r="D3662" s="1" t="s">
        <v>14</v>
      </c>
      <c r="E3662" s="1" t="s">
        <v>29</v>
      </c>
      <c r="F3662" s="18">
        <v>7.2300000000000022</v>
      </c>
      <c r="G3662" t="s">
        <v>2744</v>
      </c>
      <c r="H3662" s="1">
        <f>IF(COUNTIF(G$2:G3662,G3662)=1,1,0)</f>
        <v>0</v>
      </c>
      <c r="I3662" s="1">
        <v>5</v>
      </c>
      <c r="J3662" s="1">
        <v>0.7</v>
      </c>
      <c r="K3662" s="1">
        <v>-5.7840000000000007</v>
      </c>
      <c r="L3662" s="12">
        <f>VLOOKUP(train[[#This Row],[Sub-Category]],Análisis_ABC_XYZ[[#Headers],[#Data]],4,FALSE)</f>
        <v>0.46881743173671325</v>
      </c>
    </row>
    <row r="3663" spans="1:12" x14ac:dyDescent="0.35">
      <c r="A3663" s="2">
        <v>42694</v>
      </c>
      <c r="B3663" s="1" t="s">
        <v>145</v>
      </c>
      <c r="C3663" s="1" t="s">
        <v>360</v>
      </c>
      <c r="D3663" s="1" t="s">
        <v>14</v>
      </c>
      <c r="E3663" s="1" t="s">
        <v>29</v>
      </c>
      <c r="F3663" s="18">
        <v>4.8960000000000008</v>
      </c>
      <c r="G3663" t="s">
        <v>4479</v>
      </c>
      <c r="H3663" s="1">
        <f>IF(COUNTIF(G$2:G3663,G3663)=1,1,0)</f>
        <v>0</v>
      </c>
      <c r="I3663" s="1">
        <v>3</v>
      </c>
      <c r="J3663" s="1">
        <v>0.7</v>
      </c>
      <c r="K3663" s="1">
        <v>-3.4271999999999991</v>
      </c>
      <c r="L3663" s="12">
        <f>VLOOKUP(train[[#This Row],[Sub-Category]],Análisis_ABC_XYZ[[#Headers],[#Data]],4,FALSE)</f>
        <v>0.46881743173671325</v>
      </c>
    </row>
    <row r="3664" spans="1:12" x14ac:dyDescent="0.35">
      <c r="A3664" s="2">
        <v>42695</v>
      </c>
      <c r="B3664" s="1" t="s">
        <v>52</v>
      </c>
      <c r="C3664" s="1" t="s">
        <v>1038</v>
      </c>
      <c r="D3664" s="1" t="s">
        <v>8</v>
      </c>
      <c r="E3664" s="1" t="s">
        <v>18</v>
      </c>
      <c r="F3664" s="18">
        <v>1252.704</v>
      </c>
      <c r="G3664" t="s">
        <v>5202</v>
      </c>
      <c r="H3664" s="1">
        <f>IF(COUNTIF(G$2:G3664,G3664)=1,1,0)</f>
        <v>1</v>
      </c>
      <c r="I3664" s="1">
        <v>8</v>
      </c>
      <c r="J3664" s="1">
        <v>0.4</v>
      </c>
      <c r="K3664" s="1">
        <v>-480.20320000000027</v>
      </c>
      <c r="L3664" s="12">
        <f>VLOOKUP(train[[#This Row],[Sub-Category]],Análisis_ABC_XYZ[[#Headers],[#Data]],4,FALSE)</f>
        <v>0.55975208308209756</v>
      </c>
    </row>
    <row r="3665" spans="1:12" x14ac:dyDescent="0.35">
      <c r="A3665" s="2">
        <v>42695</v>
      </c>
      <c r="B3665" s="1" t="s">
        <v>39</v>
      </c>
      <c r="C3665" s="1" t="s">
        <v>1644</v>
      </c>
      <c r="D3665" s="1" t="s">
        <v>26</v>
      </c>
      <c r="E3665" s="1" t="s">
        <v>363</v>
      </c>
      <c r="F3665" s="18">
        <v>439.99200000000002</v>
      </c>
      <c r="G3665" t="s">
        <v>5253</v>
      </c>
      <c r="H3665" s="1">
        <f>IF(COUNTIF(G$2:G3665,G3665)=1,1,0)</f>
        <v>1</v>
      </c>
      <c r="I3665" s="1">
        <v>1</v>
      </c>
      <c r="J3665" s="1">
        <v>0.2</v>
      </c>
      <c r="K3665" s="1">
        <v>164.99700000000001</v>
      </c>
      <c r="L3665" s="12">
        <f>VLOOKUP(train[[#This Row],[Sub-Category]],Análisis_ABC_XYZ[[#Headers],[#Data]],4,FALSE)</f>
        <v>0.62810530827000832</v>
      </c>
    </row>
    <row r="3666" spans="1:12" x14ac:dyDescent="0.35">
      <c r="A3666" s="2">
        <v>42695</v>
      </c>
      <c r="B3666" s="1" t="s">
        <v>157</v>
      </c>
      <c r="C3666" s="1" t="s">
        <v>220</v>
      </c>
      <c r="D3666" s="1" t="s">
        <v>8</v>
      </c>
      <c r="E3666" s="1" t="s">
        <v>11</v>
      </c>
      <c r="F3666" s="18">
        <v>396.80200000000002</v>
      </c>
      <c r="G3666" t="s">
        <v>3396</v>
      </c>
      <c r="H3666" s="1">
        <f>IF(COUNTIF(G$2:G3666,G3666)=1,1,0)</f>
        <v>1</v>
      </c>
      <c r="I3666" s="1">
        <v>7</v>
      </c>
      <c r="J3666" s="1">
        <v>0.3</v>
      </c>
      <c r="K3666" s="1">
        <v>-11.337199999999939</v>
      </c>
      <c r="L3666" s="12">
        <f>VLOOKUP(train[[#This Row],[Sub-Category]],Análisis_ABC_XYZ[[#Headers],[#Data]],4,FALSE)</f>
        <v>0.46529189879902266</v>
      </c>
    </row>
    <row r="3667" spans="1:12" x14ac:dyDescent="0.35">
      <c r="A3667" s="2">
        <v>42695</v>
      </c>
      <c r="B3667" s="1" t="s">
        <v>104</v>
      </c>
      <c r="C3667" s="1" t="s">
        <v>1599</v>
      </c>
      <c r="D3667" s="1" t="s">
        <v>14</v>
      </c>
      <c r="E3667" s="1" t="s">
        <v>31</v>
      </c>
      <c r="F3667" s="18">
        <v>325.63200000000006</v>
      </c>
      <c r="G3667" t="s">
        <v>3424</v>
      </c>
      <c r="H3667" s="1">
        <f>IF(COUNTIF(G$2:G3667,G3667)=1,1,0)</f>
        <v>1</v>
      </c>
      <c r="I3667" s="1">
        <v>6</v>
      </c>
      <c r="J3667" s="1">
        <v>0.2</v>
      </c>
      <c r="K3667" s="1">
        <v>28.492799999999988</v>
      </c>
      <c r="L3667" s="12">
        <f>VLOOKUP(train[[#This Row],[Sub-Category]],Análisis_ABC_XYZ[[#Headers],[#Data]],4,FALSE)</f>
        <v>0.49507917887403441</v>
      </c>
    </row>
    <row r="3668" spans="1:12" x14ac:dyDescent="0.35">
      <c r="A3668" s="2">
        <v>42695</v>
      </c>
      <c r="B3668" s="1" t="s">
        <v>39</v>
      </c>
      <c r="C3668" s="1" t="s">
        <v>1170</v>
      </c>
      <c r="D3668" s="1" t="s">
        <v>8</v>
      </c>
      <c r="E3668" s="1" t="s">
        <v>9</v>
      </c>
      <c r="F3668" s="18">
        <v>246.13279999999997</v>
      </c>
      <c r="G3668" t="s">
        <v>5253</v>
      </c>
      <c r="H3668" s="1">
        <f>IF(COUNTIF(G$2:G3668,G3668)=1,1,0)</f>
        <v>0</v>
      </c>
      <c r="I3668" s="1">
        <v>2</v>
      </c>
      <c r="J3668" s="1">
        <v>0.32</v>
      </c>
      <c r="K3668" s="1">
        <v>-76.011599999999973</v>
      </c>
      <c r="L3668" s="12">
        <f>VLOOKUP(train[[#This Row],[Sub-Category]],Análisis_ABC_XYZ[[#Headers],[#Data]],4,FALSE)</f>
        <v>0.5176847302647779</v>
      </c>
    </row>
    <row r="3669" spans="1:12" x14ac:dyDescent="0.35">
      <c r="A3669" s="2">
        <v>42695</v>
      </c>
      <c r="B3669" s="1" t="s">
        <v>84</v>
      </c>
      <c r="C3669" s="1" t="s">
        <v>1615</v>
      </c>
      <c r="D3669" s="1" t="s">
        <v>26</v>
      </c>
      <c r="E3669" s="1" t="s">
        <v>56</v>
      </c>
      <c r="F3669" s="18">
        <v>393.54</v>
      </c>
      <c r="G3669" t="s">
        <v>2835</v>
      </c>
      <c r="H3669" s="1">
        <f>IF(COUNTIF(G$2:G3669,G3669)=1,1,0)</f>
        <v>1</v>
      </c>
      <c r="I3669" s="1">
        <v>3</v>
      </c>
      <c r="J3669" s="1">
        <v>0</v>
      </c>
      <c r="K3669" s="1">
        <v>165.28680000000003</v>
      </c>
      <c r="L3669" s="12">
        <f>VLOOKUP(train[[#This Row],[Sub-Category]],Análisis_ABC_XYZ[[#Headers],[#Data]],4,FALSE)</f>
        <v>0.52062335344040378</v>
      </c>
    </row>
    <row r="3670" spans="1:12" x14ac:dyDescent="0.35">
      <c r="A3670" s="2">
        <v>42695</v>
      </c>
      <c r="B3670" s="1" t="s">
        <v>104</v>
      </c>
      <c r="C3670" s="1" t="s">
        <v>1275</v>
      </c>
      <c r="D3670" s="1" t="s">
        <v>26</v>
      </c>
      <c r="E3670" s="1" t="s">
        <v>56</v>
      </c>
      <c r="F3670" s="18">
        <v>23.344000000000001</v>
      </c>
      <c r="G3670" t="s">
        <v>3424</v>
      </c>
      <c r="H3670" s="1">
        <f>IF(COUNTIF(G$2:G3670,G3670)=1,1,0)</f>
        <v>0</v>
      </c>
      <c r="I3670" s="1">
        <v>2</v>
      </c>
      <c r="J3670" s="1">
        <v>0.2</v>
      </c>
      <c r="K3670" s="1">
        <v>-1.4590000000000014</v>
      </c>
      <c r="L3670" s="12">
        <f>VLOOKUP(train[[#This Row],[Sub-Category]],Análisis_ABC_XYZ[[#Headers],[#Data]],4,FALSE)</f>
        <v>0.52062335344040378</v>
      </c>
    </row>
    <row r="3671" spans="1:12" x14ac:dyDescent="0.35">
      <c r="A3671" s="2">
        <v>42695</v>
      </c>
      <c r="B3671" s="1" t="s">
        <v>410</v>
      </c>
      <c r="C3671" s="1" t="s">
        <v>1603</v>
      </c>
      <c r="D3671" s="1" t="s">
        <v>8</v>
      </c>
      <c r="E3671" s="1" t="s">
        <v>9</v>
      </c>
      <c r="F3671" s="18">
        <v>141.96</v>
      </c>
      <c r="G3671" t="s">
        <v>5395</v>
      </c>
      <c r="H3671" s="1">
        <f>IF(COUNTIF(G$2:G3671,G3671)=1,1,0)</f>
        <v>1</v>
      </c>
      <c r="I3671" s="1">
        <v>2</v>
      </c>
      <c r="J3671" s="1">
        <v>0</v>
      </c>
      <c r="K3671" s="1">
        <v>41.168399999999991</v>
      </c>
      <c r="L3671" s="12">
        <f>VLOOKUP(train[[#This Row],[Sub-Category]],Análisis_ABC_XYZ[[#Headers],[#Data]],4,FALSE)</f>
        <v>0.5176847302647779</v>
      </c>
    </row>
    <row r="3672" spans="1:12" x14ac:dyDescent="0.35">
      <c r="A3672" s="2">
        <v>42695</v>
      </c>
      <c r="B3672" s="1" t="s">
        <v>52</v>
      </c>
      <c r="C3672" s="1" t="s">
        <v>751</v>
      </c>
      <c r="D3672" s="1" t="s">
        <v>26</v>
      </c>
      <c r="E3672" s="1" t="s">
        <v>27</v>
      </c>
      <c r="F3672" s="18">
        <v>110.97</v>
      </c>
      <c r="G3672" t="s">
        <v>5202</v>
      </c>
      <c r="H3672" s="1">
        <f>IF(COUNTIF(G$2:G3672,G3672)=1,1,0)</f>
        <v>0</v>
      </c>
      <c r="I3672" s="1">
        <v>5</v>
      </c>
      <c r="J3672" s="1">
        <v>0.4</v>
      </c>
      <c r="K3672" s="1">
        <v>-24.043499999999995</v>
      </c>
      <c r="L3672" s="12">
        <f>VLOOKUP(train[[#This Row],[Sub-Category]],Análisis_ABC_XYZ[[#Headers],[#Data]],4,FALSE)</f>
        <v>0.41105220110552465</v>
      </c>
    </row>
    <row r="3673" spans="1:12" x14ac:dyDescent="0.35">
      <c r="A3673" s="2">
        <v>42695</v>
      </c>
      <c r="B3673" s="1" t="s">
        <v>84</v>
      </c>
      <c r="C3673" s="1" t="s">
        <v>1868</v>
      </c>
      <c r="D3673" s="1" t="s">
        <v>26</v>
      </c>
      <c r="E3673" s="1" t="s">
        <v>208</v>
      </c>
      <c r="F3673" s="18">
        <v>83.9</v>
      </c>
      <c r="G3673" t="s">
        <v>2835</v>
      </c>
      <c r="H3673" s="1">
        <f>IF(COUNTIF(G$2:G3673,G3673)=1,1,0)</f>
        <v>0</v>
      </c>
      <c r="I3673" s="1">
        <v>2</v>
      </c>
      <c r="J3673" s="1">
        <v>0</v>
      </c>
      <c r="K3673" s="1">
        <v>22.653000000000006</v>
      </c>
      <c r="L3673" s="12">
        <f>VLOOKUP(train[[#This Row],[Sub-Category]],Análisis_ABC_XYZ[[#Headers],[#Data]],4,FALSE)</f>
        <v>0.5183572270896134</v>
      </c>
    </row>
    <row r="3674" spans="1:12" x14ac:dyDescent="0.35">
      <c r="A3674" s="2">
        <v>42695</v>
      </c>
      <c r="B3674" s="1" t="s">
        <v>410</v>
      </c>
      <c r="C3674" s="1" t="s">
        <v>399</v>
      </c>
      <c r="D3674" s="1" t="s">
        <v>14</v>
      </c>
      <c r="E3674" s="1" t="s">
        <v>29</v>
      </c>
      <c r="F3674" s="18">
        <v>66.048000000000002</v>
      </c>
      <c r="G3674" t="s">
        <v>5395</v>
      </c>
      <c r="H3674" s="1">
        <f>IF(COUNTIF(G$2:G3674,G3674)=1,1,0)</f>
        <v>0</v>
      </c>
      <c r="I3674" s="1">
        <v>4</v>
      </c>
      <c r="J3674" s="1">
        <v>0.2</v>
      </c>
      <c r="K3674" s="1">
        <v>23.116799999999998</v>
      </c>
      <c r="L3674" s="12">
        <f>VLOOKUP(train[[#This Row],[Sub-Category]],Análisis_ABC_XYZ[[#Headers],[#Data]],4,FALSE)</f>
        <v>0.46881743173671325</v>
      </c>
    </row>
    <row r="3675" spans="1:12" x14ac:dyDescent="0.35">
      <c r="A3675" s="2">
        <v>42695</v>
      </c>
      <c r="B3675" s="1" t="s">
        <v>39</v>
      </c>
      <c r="C3675" s="1" t="s">
        <v>1911</v>
      </c>
      <c r="D3675" s="1" t="s">
        <v>14</v>
      </c>
      <c r="E3675" s="1" t="s">
        <v>31</v>
      </c>
      <c r="F3675" s="18">
        <v>24.587999999999994</v>
      </c>
      <c r="G3675" t="s">
        <v>2802</v>
      </c>
      <c r="H3675" s="1">
        <f>IF(COUNTIF(G$2:G3675,G3675)=1,1,0)</f>
        <v>1</v>
      </c>
      <c r="I3675" s="1">
        <v>3</v>
      </c>
      <c r="J3675" s="1">
        <v>0.8</v>
      </c>
      <c r="K3675" s="1">
        <v>-67.617000000000019</v>
      </c>
      <c r="L3675" s="12">
        <f>VLOOKUP(train[[#This Row],[Sub-Category]],Análisis_ABC_XYZ[[#Headers],[#Data]],4,FALSE)</f>
        <v>0.49507917887403441</v>
      </c>
    </row>
    <row r="3676" spans="1:12" x14ac:dyDescent="0.35">
      <c r="A3676" s="2">
        <v>42695</v>
      </c>
      <c r="B3676" s="1" t="s">
        <v>84</v>
      </c>
      <c r="C3676" s="1" t="s">
        <v>1756</v>
      </c>
      <c r="D3676" s="1" t="s">
        <v>14</v>
      </c>
      <c r="E3676" s="1" t="s">
        <v>31</v>
      </c>
      <c r="F3676" s="18">
        <v>19.75</v>
      </c>
      <c r="G3676" t="s">
        <v>2835</v>
      </c>
      <c r="H3676" s="1">
        <f>IF(COUNTIF(G$2:G3676,G3676)=1,1,0)</f>
        <v>0</v>
      </c>
      <c r="I3676" s="1">
        <v>5</v>
      </c>
      <c r="J3676" s="1">
        <v>0</v>
      </c>
      <c r="K3676" s="1">
        <v>5.1350000000000007</v>
      </c>
      <c r="L3676" s="12">
        <f>VLOOKUP(train[[#This Row],[Sub-Category]],Análisis_ABC_XYZ[[#Headers],[#Data]],4,FALSE)</f>
        <v>0.49507917887403441</v>
      </c>
    </row>
    <row r="3677" spans="1:12" x14ac:dyDescent="0.35">
      <c r="A3677" s="2">
        <v>42695</v>
      </c>
      <c r="B3677" s="1" t="s">
        <v>34</v>
      </c>
      <c r="C3677" s="1" t="s">
        <v>261</v>
      </c>
      <c r="D3677" s="1" t="s">
        <v>8</v>
      </c>
      <c r="E3677" s="1" t="s">
        <v>22</v>
      </c>
      <c r="F3677" s="18">
        <v>18.175999999999998</v>
      </c>
      <c r="G3677" t="s">
        <v>5581</v>
      </c>
      <c r="H3677" s="1">
        <f>IF(COUNTIF(G$2:G3677,G3677)=1,1,0)</f>
        <v>1</v>
      </c>
      <c r="I3677" s="1">
        <v>1</v>
      </c>
      <c r="J3677" s="1">
        <v>0.2</v>
      </c>
      <c r="K3677" s="1">
        <v>4.7712000000000012</v>
      </c>
      <c r="L3677" s="12">
        <f>VLOOKUP(train[[#This Row],[Sub-Category]],Análisis_ABC_XYZ[[#Headers],[#Data]],4,FALSE)</f>
        <v>0.4595170286641902</v>
      </c>
    </row>
    <row r="3678" spans="1:12" x14ac:dyDescent="0.35">
      <c r="A3678" s="2">
        <v>42695</v>
      </c>
      <c r="B3678" s="1" t="s">
        <v>104</v>
      </c>
      <c r="C3678" s="1" t="s">
        <v>1075</v>
      </c>
      <c r="D3678" s="1" t="s">
        <v>14</v>
      </c>
      <c r="E3678" s="1" t="s">
        <v>15</v>
      </c>
      <c r="F3678" s="18">
        <v>16.520000000000003</v>
      </c>
      <c r="G3678" t="s">
        <v>3424</v>
      </c>
      <c r="H3678" s="1">
        <f>IF(COUNTIF(G$2:G3678,G3678)=1,1,0)</f>
        <v>0</v>
      </c>
      <c r="I3678" s="1">
        <v>5</v>
      </c>
      <c r="J3678" s="1">
        <v>0.2</v>
      </c>
      <c r="K3678" s="1">
        <v>5.368999999999998</v>
      </c>
      <c r="L3678" s="12">
        <f>VLOOKUP(train[[#This Row],[Sub-Category]],Análisis_ABC_XYZ[[#Headers],[#Data]],4,FALSE)</f>
        <v>0.4647369236065339</v>
      </c>
    </row>
    <row r="3679" spans="1:12" x14ac:dyDescent="0.35">
      <c r="A3679" s="2">
        <v>42695</v>
      </c>
      <c r="B3679" s="1" t="s">
        <v>157</v>
      </c>
      <c r="C3679" s="1" t="s">
        <v>221</v>
      </c>
      <c r="D3679" s="1" t="s">
        <v>14</v>
      </c>
      <c r="E3679" s="1" t="s">
        <v>182</v>
      </c>
      <c r="F3679" s="18">
        <v>15.88</v>
      </c>
      <c r="G3679" t="s">
        <v>3396</v>
      </c>
      <c r="H3679" s="1">
        <f>IF(COUNTIF(G$2:G3679,G3679)=1,1,0)</f>
        <v>0</v>
      </c>
      <c r="I3679" s="1">
        <v>5</v>
      </c>
      <c r="J3679" s="1">
        <v>0.2</v>
      </c>
      <c r="K3679" s="1">
        <v>-3.771500000000001</v>
      </c>
      <c r="L3679" s="12">
        <f>VLOOKUP(train[[#This Row],[Sub-Category]],Análisis_ABC_XYZ[[#Headers],[#Data]],4,FALSE)</f>
        <v>0.53938093436526824</v>
      </c>
    </row>
    <row r="3680" spans="1:12" x14ac:dyDescent="0.35">
      <c r="A3680" s="2">
        <v>42695</v>
      </c>
      <c r="B3680" s="1" t="s">
        <v>39</v>
      </c>
      <c r="C3680" s="1" t="s">
        <v>13</v>
      </c>
      <c r="D3680" s="1" t="s">
        <v>14</v>
      </c>
      <c r="E3680" s="1" t="s">
        <v>15</v>
      </c>
      <c r="F3680" s="18">
        <v>11.696</v>
      </c>
      <c r="G3680" t="s">
        <v>5253</v>
      </c>
      <c r="H3680" s="1">
        <f>IF(COUNTIF(G$2:G3680,G3680)=1,1,0)</f>
        <v>0</v>
      </c>
      <c r="I3680" s="1">
        <v>2</v>
      </c>
      <c r="J3680" s="1">
        <v>0.2</v>
      </c>
      <c r="K3680" s="1">
        <v>3.9473999999999996</v>
      </c>
      <c r="L3680" s="12">
        <f>VLOOKUP(train[[#This Row],[Sub-Category]],Análisis_ABC_XYZ[[#Headers],[#Data]],4,FALSE)</f>
        <v>0.4647369236065339</v>
      </c>
    </row>
    <row r="3681" spans="1:12" x14ac:dyDescent="0.35">
      <c r="A3681" s="2">
        <v>42695</v>
      </c>
      <c r="B3681" s="1" t="s">
        <v>84</v>
      </c>
      <c r="C3681" s="1" t="s">
        <v>920</v>
      </c>
      <c r="D3681" s="1" t="s">
        <v>14</v>
      </c>
      <c r="E3681" s="1" t="s">
        <v>24</v>
      </c>
      <c r="F3681" s="18">
        <v>10.92</v>
      </c>
      <c r="G3681" t="s">
        <v>2835</v>
      </c>
      <c r="H3681" s="1">
        <f>IF(COUNTIF(G$2:G3681,G3681)=1,1,0)</f>
        <v>0</v>
      </c>
      <c r="I3681" s="1">
        <v>6</v>
      </c>
      <c r="J3681" s="1">
        <v>0</v>
      </c>
      <c r="K3681" s="1">
        <v>4.9139999999999997</v>
      </c>
      <c r="L3681" s="12">
        <f>VLOOKUP(train[[#This Row],[Sub-Category]],Análisis_ABC_XYZ[[#Headers],[#Data]],4,FALSE)</f>
        <v>0.45632477063632687</v>
      </c>
    </row>
    <row r="3682" spans="1:12" x14ac:dyDescent="0.35">
      <c r="A3682" s="2">
        <v>42695</v>
      </c>
      <c r="B3682" s="1" t="s">
        <v>39</v>
      </c>
      <c r="C3682" s="1" t="s">
        <v>478</v>
      </c>
      <c r="D3682" s="1" t="s">
        <v>14</v>
      </c>
      <c r="E3682" s="1" t="s">
        <v>29</v>
      </c>
      <c r="F3682" s="18">
        <v>7.9799999999999986</v>
      </c>
      <c r="G3682" t="s">
        <v>2802</v>
      </c>
      <c r="H3682" s="1">
        <f>IF(COUNTIF(G$2:G3682,G3682)=1,1,0)</f>
        <v>0</v>
      </c>
      <c r="I3682" s="1">
        <v>5</v>
      </c>
      <c r="J3682" s="1">
        <v>0.8</v>
      </c>
      <c r="K3682" s="1">
        <v>-13.167000000000002</v>
      </c>
      <c r="L3682" s="12">
        <f>VLOOKUP(train[[#This Row],[Sub-Category]],Análisis_ABC_XYZ[[#Headers],[#Data]],4,FALSE)</f>
        <v>0.46881743173671325</v>
      </c>
    </row>
    <row r="3683" spans="1:12" x14ac:dyDescent="0.35">
      <c r="A3683" s="2">
        <v>42695</v>
      </c>
      <c r="B3683" s="1" t="s">
        <v>39</v>
      </c>
      <c r="C3683" s="1" t="s">
        <v>1284</v>
      </c>
      <c r="D3683" s="1" t="s">
        <v>14</v>
      </c>
      <c r="E3683" s="1" t="s">
        <v>24</v>
      </c>
      <c r="F3683" s="18">
        <v>5.3440000000000003</v>
      </c>
      <c r="G3683" t="s">
        <v>2802</v>
      </c>
      <c r="H3683" s="1">
        <f>IF(COUNTIF(G$2:G3683,G3683)=1,1,0)</f>
        <v>0</v>
      </c>
      <c r="I3683" s="1">
        <v>2</v>
      </c>
      <c r="J3683" s="1">
        <v>0.2</v>
      </c>
      <c r="K3683" s="1">
        <v>0.73479999999999923</v>
      </c>
      <c r="L3683" s="12">
        <f>VLOOKUP(train[[#This Row],[Sub-Category]],Análisis_ABC_XYZ[[#Headers],[#Data]],4,FALSE)</f>
        <v>0.45632477063632687</v>
      </c>
    </row>
    <row r="3684" spans="1:12" x14ac:dyDescent="0.35">
      <c r="A3684" s="2">
        <v>42695</v>
      </c>
      <c r="B3684" s="1" t="s">
        <v>39</v>
      </c>
      <c r="C3684" s="1" t="s">
        <v>41</v>
      </c>
      <c r="D3684" s="1" t="s">
        <v>14</v>
      </c>
      <c r="E3684" s="1" t="s">
        <v>29</v>
      </c>
      <c r="F3684" s="18">
        <v>1.6959999999999997</v>
      </c>
      <c r="G3684" s="1" t="s">
        <v>2802</v>
      </c>
      <c r="H3684" s="1">
        <f>IF(COUNTIF(G$2:G3684,G3684)=1,1,0)</f>
        <v>0</v>
      </c>
      <c r="I3684" s="1">
        <v>2</v>
      </c>
      <c r="J3684" s="1">
        <v>0.8</v>
      </c>
      <c r="K3684" s="1">
        <v>-2.5440000000000005</v>
      </c>
      <c r="L3684" s="12">
        <f>VLOOKUP(train[[#This Row],[Sub-Category]],Análisis_ABC_XYZ[[#Headers],[#Data]],4,FALSE)</f>
        <v>0.46881743173671325</v>
      </c>
    </row>
    <row r="3685" spans="1:12" x14ac:dyDescent="0.35">
      <c r="A3685" s="2">
        <v>42696</v>
      </c>
      <c r="B3685" s="1" t="s">
        <v>39</v>
      </c>
      <c r="C3685" s="1" t="s">
        <v>1183</v>
      </c>
      <c r="D3685" s="1" t="s">
        <v>8</v>
      </c>
      <c r="E3685" s="1" t="s">
        <v>18</v>
      </c>
      <c r="F3685" s="18">
        <v>206.96200000000002</v>
      </c>
      <c r="G3685" t="s">
        <v>6579</v>
      </c>
      <c r="H3685" s="1">
        <f>IF(COUNTIF(G$2:G3685,G3685)=1,1,0)</f>
        <v>1</v>
      </c>
      <c r="I3685" s="1">
        <v>2</v>
      </c>
      <c r="J3685" s="1">
        <v>0.3</v>
      </c>
      <c r="K3685" s="1">
        <v>-32.522600000000011</v>
      </c>
      <c r="L3685" s="12">
        <f>VLOOKUP(train[[#This Row],[Sub-Category]],Análisis_ABC_XYZ[[#Headers],[#Data]],4,FALSE)</f>
        <v>0.55975208308209756</v>
      </c>
    </row>
    <row r="3686" spans="1:12" x14ac:dyDescent="0.35">
      <c r="A3686" s="2">
        <v>42696</v>
      </c>
      <c r="B3686" s="1" t="s">
        <v>39</v>
      </c>
      <c r="C3686" s="1" t="s">
        <v>1493</v>
      </c>
      <c r="D3686" s="1" t="s">
        <v>26</v>
      </c>
      <c r="E3686" s="1" t="s">
        <v>56</v>
      </c>
      <c r="F3686" s="18">
        <v>27.168000000000003</v>
      </c>
      <c r="G3686" t="s">
        <v>5827</v>
      </c>
      <c r="H3686" s="1">
        <f>IF(COUNTIF(G$2:G3686,G3686)=1,1,0)</f>
        <v>1</v>
      </c>
      <c r="I3686" s="1">
        <v>4</v>
      </c>
      <c r="J3686" s="1">
        <v>0.2</v>
      </c>
      <c r="K3686" s="1">
        <v>-1.3583999999999987</v>
      </c>
      <c r="L3686" s="12">
        <f>VLOOKUP(train[[#This Row],[Sub-Category]],Análisis_ABC_XYZ[[#Headers],[#Data]],4,FALSE)</f>
        <v>0.52062335344040378</v>
      </c>
    </row>
    <row r="3687" spans="1:12" x14ac:dyDescent="0.35">
      <c r="A3687" s="2">
        <v>42696</v>
      </c>
      <c r="B3687" s="1" t="s">
        <v>39</v>
      </c>
      <c r="C3687" s="1" t="s">
        <v>40</v>
      </c>
      <c r="D3687" s="1" t="s">
        <v>14</v>
      </c>
      <c r="E3687" s="1" t="s">
        <v>31</v>
      </c>
      <c r="F3687" s="18">
        <v>68.809999999999988</v>
      </c>
      <c r="G3687" t="s">
        <v>3847</v>
      </c>
      <c r="H3687" s="1">
        <f>IF(COUNTIF(G$2:G3687,G3687)=1,1,0)</f>
        <v>1</v>
      </c>
      <c r="I3687" s="1">
        <v>5</v>
      </c>
      <c r="J3687" s="1">
        <v>0.8</v>
      </c>
      <c r="K3687" s="1">
        <v>-123.858</v>
      </c>
      <c r="L3687" s="12">
        <f>VLOOKUP(train[[#This Row],[Sub-Category]],Análisis_ABC_XYZ[[#Headers],[#Data]],4,FALSE)</f>
        <v>0.49507917887403441</v>
      </c>
    </row>
    <row r="3688" spans="1:12" x14ac:dyDescent="0.35">
      <c r="A3688" s="2">
        <v>42696</v>
      </c>
      <c r="B3688" s="1" t="s">
        <v>370</v>
      </c>
      <c r="C3688" s="1" t="s">
        <v>1859</v>
      </c>
      <c r="D3688" s="1" t="s">
        <v>14</v>
      </c>
      <c r="E3688" s="1" t="s">
        <v>36</v>
      </c>
      <c r="F3688" s="18">
        <v>59.94</v>
      </c>
      <c r="G3688" t="s">
        <v>3461</v>
      </c>
      <c r="H3688" s="1">
        <f>IF(COUNTIF(G$2:G3688,G3688)=1,1,0)</f>
        <v>1</v>
      </c>
      <c r="I3688" s="1">
        <v>3</v>
      </c>
      <c r="J3688" s="1">
        <v>0</v>
      </c>
      <c r="K3688" s="1">
        <v>28.171799999999998</v>
      </c>
      <c r="L3688" s="12">
        <f>VLOOKUP(train[[#This Row],[Sub-Category]],Análisis_ABC_XYZ[[#Headers],[#Data]],4,FALSE)</f>
        <v>0.43613829632717294</v>
      </c>
    </row>
    <row r="3689" spans="1:12" x14ac:dyDescent="0.35">
      <c r="A3689" s="2">
        <v>42696</v>
      </c>
      <c r="B3689" s="1" t="s">
        <v>111</v>
      </c>
      <c r="C3689" s="1" t="s">
        <v>327</v>
      </c>
      <c r="D3689" s="1" t="s">
        <v>14</v>
      </c>
      <c r="E3689" s="1" t="s">
        <v>91</v>
      </c>
      <c r="F3689" s="18">
        <v>55.104000000000006</v>
      </c>
      <c r="G3689" t="s">
        <v>4001</v>
      </c>
      <c r="H3689" s="1">
        <f>IF(COUNTIF(G$2:G3689,G3689)=1,1,0)</f>
        <v>1</v>
      </c>
      <c r="I3689" s="1">
        <v>6</v>
      </c>
      <c r="J3689" s="1">
        <v>0.2</v>
      </c>
      <c r="K3689" s="1">
        <v>18.597599999999993</v>
      </c>
      <c r="L3689" s="12">
        <f>VLOOKUP(train[[#This Row],[Sub-Category]],Análisis_ABC_XYZ[[#Headers],[#Data]],4,FALSE)</f>
        <v>0.51168203684699509</v>
      </c>
    </row>
    <row r="3690" spans="1:12" x14ac:dyDescent="0.35">
      <c r="A3690" s="2">
        <v>42696</v>
      </c>
      <c r="B3690" s="1" t="s">
        <v>12</v>
      </c>
      <c r="C3690" s="1" t="s">
        <v>1521</v>
      </c>
      <c r="D3690" s="1" t="s">
        <v>14</v>
      </c>
      <c r="E3690" s="1" t="s">
        <v>36</v>
      </c>
      <c r="F3690" s="18">
        <v>42.800000000000004</v>
      </c>
      <c r="G3690" t="s">
        <v>2455</v>
      </c>
      <c r="H3690" s="1">
        <f>IF(COUNTIF(G$2:G3690,G3690)=1,1,0)</f>
        <v>1</v>
      </c>
      <c r="I3690" s="1">
        <v>10</v>
      </c>
      <c r="J3690" s="1">
        <v>0</v>
      </c>
      <c r="K3690" s="1">
        <v>19.259999999999998</v>
      </c>
      <c r="L3690" s="12">
        <f>VLOOKUP(train[[#This Row],[Sub-Category]],Análisis_ABC_XYZ[[#Headers],[#Data]],4,FALSE)</f>
        <v>0.43613829632717294</v>
      </c>
    </row>
    <row r="3691" spans="1:12" x14ac:dyDescent="0.35">
      <c r="A3691" s="2">
        <v>42696</v>
      </c>
      <c r="B3691" s="1" t="s">
        <v>12</v>
      </c>
      <c r="C3691" s="1" t="s">
        <v>704</v>
      </c>
      <c r="D3691" s="1" t="s">
        <v>14</v>
      </c>
      <c r="E3691" s="1" t="s">
        <v>36</v>
      </c>
      <c r="F3691" s="18">
        <v>37.94</v>
      </c>
      <c r="G3691" t="s">
        <v>2455</v>
      </c>
      <c r="H3691" s="1">
        <f>IF(COUNTIF(G$2:G3691,G3691)=1,1,0)</f>
        <v>0</v>
      </c>
      <c r="I3691" s="1">
        <v>2</v>
      </c>
      <c r="J3691" s="1">
        <v>0</v>
      </c>
      <c r="K3691" s="1">
        <v>18.211199999999998</v>
      </c>
      <c r="L3691" s="12">
        <f>VLOOKUP(train[[#This Row],[Sub-Category]],Análisis_ABC_XYZ[[#Headers],[#Data]],4,FALSE)</f>
        <v>0.43613829632717294</v>
      </c>
    </row>
    <row r="3692" spans="1:12" x14ac:dyDescent="0.35">
      <c r="A3692" s="2">
        <v>42696</v>
      </c>
      <c r="B3692" s="1" t="s">
        <v>12</v>
      </c>
      <c r="C3692" s="1" t="s">
        <v>666</v>
      </c>
      <c r="D3692" s="1" t="s">
        <v>14</v>
      </c>
      <c r="E3692" s="1" t="s">
        <v>20</v>
      </c>
      <c r="F3692" s="18">
        <v>33.630000000000003</v>
      </c>
      <c r="G3692" t="s">
        <v>2455</v>
      </c>
      <c r="H3692" s="1">
        <f>IF(COUNTIF(G$2:G3692,G3692)=1,1,0)</f>
        <v>0</v>
      </c>
      <c r="I3692" s="1">
        <v>3</v>
      </c>
      <c r="J3692" s="1">
        <v>0</v>
      </c>
      <c r="K3692" s="1">
        <v>10.088999999999999</v>
      </c>
      <c r="L3692" s="12">
        <f>VLOOKUP(train[[#This Row],[Sub-Category]],Análisis_ABC_XYZ[[#Headers],[#Data]],4,FALSE)</f>
        <v>0.44610841445725197</v>
      </c>
    </row>
    <row r="3693" spans="1:12" x14ac:dyDescent="0.35">
      <c r="A3693" s="2">
        <v>42696</v>
      </c>
      <c r="B3693" s="1" t="s">
        <v>16</v>
      </c>
      <c r="C3693" s="1" t="s">
        <v>1807</v>
      </c>
      <c r="D3693" s="1" t="s">
        <v>26</v>
      </c>
      <c r="E3693" s="1" t="s">
        <v>208</v>
      </c>
      <c r="F3693" s="18">
        <v>32.984999999999999</v>
      </c>
      <c r="G3693" t="s">
        <v>5915</v>
      </c>
      <c r="H3693" s="1">
        <f>IF(COUNTIF(G$2:G3693,G3693)=1,1,0)</f>
        <v>1</v>
      </c>
      <c r="I3693" s="1">
        <v>3</v>
      </c>
      <c r="J3693" s="1">
        <v>0.5</v>
      </c>
      <c r="K3693" s="1">
        <v>-1.9791000000000025</v>
      </c>
      <c r="L3693" s="12">
        <f>VLOOKUP(train[[#This Row],[Sub-Category]],Análisis_ABC_XYZ[[#Headers],[#Data]],4,FALSE)</f>
        <v>0.5183572270896134</v>
      </c>
    </row>
    <row r="3694" spans="1:12" x14ac:dyDescent="0.35">
      <c r="A3694" s="2">
        <v>42696</v>
      </c>
      <c r="B3694" s="1" t="s">
        <v>370</v>
      </c>
      <c r="C3694" s="1" t="s">
        <v>46</v>
      </c>
      <c r="D3694" s="1" t="s">
        <v>14</v>
      </c>
      <c r="E3694" s="1" t="s">
        <v>24</v>
      </c>
      <c r="F3694" s="18">
        <v>17.12</v>
      </c>
      <c r="G3694" t="s">
        <v>3461</v>
      </c>
      <c r="H3694" s="1">
        <f>IF(COUNTIF(G$2:G3694,G3694)=1,1,0)</f>
        <v>0</v>
      </c>
      <c r="I3694" s="1">
        <v>4</v>
      </c>
      <c r="J3694" s="1">
        <v>0</v>
      </c>
      <c r="K3694" s="1">
        <v>4.9647999999999985</v>
      </c>
      <c r="L3694" s="12">
        <f>VLOOKUP(train[[#This Row],[Sub-Category]],Análisis_ABC_XYZ[[#Headers],[#Data]],4,FALSE)</f>
        <v>0.45632477063632687</v>
      </c>
    </row>
    <row r="3695" spans="1:12" x14ac:dyDescent="0.35">
      <c r="A3695" s="2">
        <v>42696</v>
      </c>
      <c r="B3695" s="1" t="s">
        <v>370</v>
      </c>
      <c r="C3695" s="1" t="s">
        <v>1092</v>
      </c>
      <c r="D3695" s="1" t="s">
        <v>14</v>
      </c>
      <c r="E3695" s="1" t="s">
        <v>36</v>
      </c>
      <c r="F3695" s="18">
        <v>14.940000000000001</v>
      </c>
      <c r="G3695" t="s">
        <v>3341</v>
      </c>
      <c r="H3695" s="1">
        <f>IF(COUNTIF(G$2:G3695,G3695)=1,1,0)</f>
        <v>1</v>
      </c>
      <c r="I3695" s="1">
        <v>3</v>
      </c>
      <c r="J3695" s="1">
        <v>0</v>
      </c>
      <c r="K3695" s="1">
        <v>7.0218000000000007</v>
      </c>
      <c r="L3695" s="12">
        <f>VLOOKUP(train[[#This Row],[Sub-Category]],Análisis_ABC_XYZ[[#Headers],[#Data]],4,FALSE)</f>
        <v>0.43613829632717294</v>
      </c>
    </row>
    <row r="3696" spans="1:12" x14ac:dyDescent="0.35">
      <c r="A3696" s="2">
        <v>42696</v>
      </c>
      <c r="B3696" s="1" t="s">
        <v>52</v>
      </c>
      <c r="C3696" s="1" t="s">
        <v>676</v>
      </c>
      <c r="D3696" s="1" t="s">
        <v>14</v>
      </c>
      <c r="E3696" s="1" t="s">
        <v>29</v>
      </c>
      <c r="F3696" s="18">
        <v>11.610000000000003</v>
      </c>
      <c r="G3696" t="s">
        <v>3071</v>
      </c>
      <c r="H3696" s="1">
        <f>IF(COUNTIF(G$2:G3696,G3696)=1,1,0)</f>
        <v>1</v>
      </c>
      <c r="I3696" s="1">
        <v>2</v>
      </c>
      <c r="J3696" s="1">
        <v>0.7</v>
      </c>
      <c r="K3696" s="1">
        <v>-9.2880000000000003</v>
      </c>
      <c r="L3696" s="12">
        <f>VLOOKUP(train[[#This Row],[Sub-Category]],Análisis_ABC_XYZ[[#Headers],[#Data]],4,FALSE)</f>
        <v>0.46881743173671325</v>
      </c>
    </row>
    <row r="3697" spans="1:12" x14ac:dyDescent="0.35">
      <c r="A3697" s="2">
        <v>42696</v>
      </c>
      <c r="B3697" s="1" t="s">
        <v>111</v>
      </c>
      <c r="C3697" s="1" t="s">
        <v>761</v>
      </c>
      <c r="D3697" s="1" t="s">
        <v>14</v>
      </c>
      <c r="E3697" s="1" t="s">
        <v>29</v>
      </c>
      <c r="F3697" s="18">
        <v>2.9460000000000006</v>
      </c>
      <c r="G3697" t="s">
        <v>4001</v>
      </c>
      <c r="H3697" s="1">
        <f>IF(COUNTIF(G$2:G3697,G3697)=1,1,0)</f>
        <v>0</v>
      </c>
      <c r="I3697" s="1">
        <v>2</v>
      </c>
      <c r="J3697" s="1">
        <v>0.7</v>
      </c>
      <c r="K3697" s="1">
        <v>-2.0621999999999998</v>
      </c>
      <c r="L3697" s="12">
        <f>VLOOKUP(train[[#This Row],[Sub-Category]],Análisis_ABC_XYZ[[#Headers],[#Data]],4,FALSE)</f>
        <v>0.46881743173671325</v>
      </c>
    </row>
    <row r="3698" spans="1:12" x14ac:dyDescent="0.35">
      <c r="A3698" s="2">
        <v>42696</v>
      </c>
      <c r="B3698" s="1" t="s">
        <v>39</v>
      </c>
      <c r="C3698" s="1" t="s">
        <v>41</v>
      </c>
      <c r="D3698" s="1" t="s">
        <v>14</v>
      </c>
      <c r="E3698" s="1" t="s">
        <v>29</v>
      </c>
      <c r="F3698" s="18">
        <v>2.5439999999999996</v>
      </c>
      <c r="G3698" s="1" t="s">
        <v>3847</v>
      </c>
      <c r="H3698" s="1">
        <f>IF(COUNTIF(G$2:G3698,G3698)=1,1,0)</f>
        <v>0</v>
      </c>
      <c r="I3698" s="1">
        <v>3</v>
      </c>
      <c r="J3698" s="1">
        <v>0.8</v>
      </c>
      <c r="K3698" s="1">
        <v>-3.8160000000000016</v>
      </c>
      <c r="L3698" s="12">
        <f>VLOOKUP(train[[#This Row],[Sub-Category]],Análisis_ABC_XYZ[[#Headers],[#Data]],4,FALSE)</f>
        <v>0.46881743173671325</v>
      </c>
    </row>
    <row r="3699" spans="1:12" x14ac:dyDescent="0.35">
      <c r="A3699" s="2">
        <v>42697</v>
      </c>
      <c r="B3699" s="1" t="s">
        <v>239</v>
      </c>
      <c r="C3699" s="1" t="s">
        <v>1812</v>
      </c>
      <c r="D3699" s="1" t="s">
        <v>14</v>
      </c>
      <c r="E3699" s="1" t="s">
        <v>31</v>
      </c>
      <c r="F3699" s="18">
        <v>2625.12</v>
      </c>
      <c r="G3699" t="s">
        <v>3521</v>
      </c>
      <c r="H3699" s="1">
        <f>IF(COUNTIF(G$2:G3699,G3699)=1,1,0)</f>
        <v>1</v>
      </c>
      <c r="I3699" s="1">
        <v>8</v>
      </c>
      <c r="J3699" s="1">
        <v>0</v>
      </c>
      <c r="K3699" s="1">
        <v>735.03359999999998</v>
      </c>
      <c r="L3699" s="12">
        <f>VLOOKUP(train[[#This Row],[Sub-Category]],Análisis_ABC_XYZ[[#Headers],[#Data]],4,FALSE)</f>
        <v>0.49507917887403441</v>
      </c>
    </row>
    <row r="3700" spans="1:12" x14ac:dyDescent="0.35">
      <c r="A3700" s="2">
        <v>42697</v>
      </c>
      <c r="B3700" s="1" t="s">
        <v>39</v>
      </c>
      <c r="C3700" s="1" t="s">
        <v>988</v>
      </c>
      <c r="D3700" s="1" t="s">
        <v>14</v>
      </c>
      <c r="E3700" s="1" t="s">
        <v>36</v>
      </c>
      <c r="F3700" s="18">
        <v>335.52</v>
      </c>
      <c r="G3700" t="s">
        <v>5746</v>
      </c>
      <c r="H3700" s="1">
        <f>IF(COUNTIF(G$2:G3700,G3700)=1,1,0)</f>
        <v>1</v>
      </c>
      <c r="I3700" s="1">
        <v>4</v>
      </c>
      <c r="J3700" s="1">
        <v>0.2</v>
      </c>
      <c r="K3700" s="1">
        <v>117.43199999999999</v>
      </c>
      <c r="L3700" s="12">
        <f>VLOOKUP(train[[#This Row],[Sub-Category]],Análisis_ABC_XYZ[[#Headers],[#Data]],4,FALSE)</f>
        <v>0.43613829632717294</v>
      </c>
    </row>
    <row r="3701" spans="1:12" x14ac:dyDescent="0.35">
      <c r="A3701" s="2">
        <v>42697</v>
      </c>
      <c r="B3701" s="1" t="s">
        <v>81</v>
      </c>
      <c r="C3701" s="1" t="s">
        <v>407</v>
      </c>
      <c r="D3701" s="1" t="s">
        <v>26</v>
      </c>
      <c r="E3701" s="1" t="s">
        <v>27</v>
      </c>
      <c r="F3701" s="18">
        <v>307.98</v>
      </c>
      <c r="G3701" t="s">
        <v>2473</v>
      </c>
      <c r="H3701" s="1">
        <f>IF(COUNTIF(G$2:G3701,G3701)=1,1,0)</f>
        <v>1</v>
      </c>
      <c r="I3701" s="1">
        <v>2</v>
      </c>
      <c r="J3701" s="1">
        <v>0</v>
      </c>
      <c r="K3701" s="1">
        <v>89.314199999999971</v>
      </c>
      <c r="L3701" s="12">
        <f>VLOOKUP(train[[#This Row],[Sub-Category]],Análisis_ABC_XYZ[[#Headers],[#Data]],4,FALSE)</f>
        <v>0.41105220110552465</v>
      </c>
    </row>
    <row r="3702" spans="1:12" x14ac:dyDescent="0.35">
      <c r="A3702" s="2">
        <v>42697</v>
      </c>
      <c r="B3702" s="1" t="s">
        <v>81</v>
      </c>
      <c r="C3702" s="1" t="s">
        <v>1918</v>
      </c>
      <c r="D3702" s="1" t="s">
        <v>14</v>
      </c>
      <c r="E3702" s="1" t="s">
        <v>36</v>
      </c>
      <c r="F3702" s="18">
        <v>44.099999999999994</v>
      </c>
      <c r="G3702" t="s">
        <v>2473</v>
      </c>
      <c r="H3702" s="1">
        <f>IF(COUNTIF(G$2:G3702,G3702)=1,1,0)</f>
        <v>0</v>
      </c>
      <c r="I3702" s="1">
        <v>6</v>
      </c>
      <c r="J3702" s="1">
        <v>0</v>
      </c>
      <c r="K3702" s="1">
        <v>20.726999999999997</v>
      </c>
      <c r="L3702" s="12">
        <f>VLOOKUP(train[[#This Row],[Sub-Category]],Análisis_ABC_XYZ[[#Headers],[#Data]],4,FALSE)</f>
        <v>0.43613829632717294</v>
      </c>
    </row>
    <row r="3703" spans="1:12" x14ac:dyDescent="0.35">
      <c r="A3703" s="2">
        <v>42697</v>
      </c>
      <c r="B3703" s="1" t="s">
        <v>81</v>
      </c>
      <c r="C3703" s="1" t="s">
        <v>554</v>
      </c>
      <c r="D3703" s="1" t="s">
        <v>14</v>
      </c>
      <c r="E3703" s="1" t="s">
        <v>36</v>
      </c>
      <c r="F3703" s="18">
        <v>38.880000000000003</v>
      </c>
      <c r="G3703" t="s">
        <v>2473</v>
      </c>
      <c r="H3703" s="1">
        <f>IF(COUNTIF(G$2:G3703,G3703)=1,1,0)</f>
        <v>0</v>
      </c>
      <c r="I3703" s="1">
        <v>6</v>
      </c>
      <c r="J3703" s="1">
        <v>0</v>
      </c>
      <c r="K3703" s="1">
        <v>18.662400000000002</v>
      </c>
      <c r="L3703" s="12">
        <f>VLOOKUP(train[[#This Row],[Sub-Category]],Análisis_ABC_XYZ[[#Headers],[#Data]],4,FALSE)</f>
        <v>0.43613829632717294</v>
      </c>
    </row>
    <row r="3704" spans="1:12" x14ac:dyDescent="0.35">
      <c r="A3704" s="2">
        <v>42697</v>
      </c>
      <c r="B3704" s="1" t="s">
        <v>39</v>
      </c>
      <c r="C3704" s="1" t="s">
        <v>1103</v>
      </c>
      <c r="D3704" s="1" t="s">
        <v>14</v>
      </c>
      <c r="E3704" s="1" t="s">
        <v>20</v>
      </c>
      <c r="F3704" s="18">
        <v>27.056000000000001</v>
      </c>
      <c r="G3704" t="s">
        <v>5746</v>
      </c>
      <c r="H3704" s="1">
        <f>IF(COUNTIF(G$2:G3704,G3704)=1,1,0)</f>
        <v>0</v>
      </c>
      <c r="I3704" s="1">
        <v>2</v>
      </c>
      <c r="J3704" s="1">
        <v>0.2</v>
      </c>
      <c r="K3704" s="1">
        <v>2.3673999999999991</v>
      </c>
      <c r="L3704" s="12">
        <f>VLOOKUP(train[[#This Row],[Sub-Category]],Análisis_ABC_XYZ[[#Headers],[#Data]],4,FALSE)</f>
        <v>0.44610841445725197</v>
      </c>
    </row>
    <row r="3705" spans="1:12" x14ac:dyDescent="0.35">
      <c r="A3705" s="2">
        <v>42697</v>
      </c>
      <c r="B3705" s="1" t="s">
        <v>39</v>
      </c>
      <c r="C3705" s="1" t="s">
        <v>1046</v>
      </c>
      <c r="D3705" s="1" t="s">
        <v>14</v>
      </c>
      <c r="E3705" s="1" t="s">
        <v>29</v>
      </c>
      <c r="F3705" s="18">
        <v>23.911999999999995</v>
      </c>
      <c r="G3705" t="s">
        <v>5746</v>
      </c>
      <c r="H3705" s="1">
        <f>IF(COUNTIF(G$2:G3705,G3705)=1,1,0)</f>
        <v>0</v>
      </c>
      <c r="I3705" s="1">
        <v>2</v>
      </c>
      <c r="J3705" s="1">
        <v>0.8</v>
      </c>
      <c r="K3705" s="1">
        <v>-40.650400000000019</v>
      </c>
      <c r="L3705" s="12">
        <f>VLOOKUP(train[[#This Row],[Sub-Category]],Análisis_ABC_XYZ[[#Headers],[#Data]],4,FALSE)</f>
        <v>0.46881743173671325</v>
      </c>
    </row>
    <row r="3706" spans="1:12" x14ac:dyDescent="0.35">
      <c r="A3706" s="2">
        <v>42697</v>
      </c>
      <c r="B3706" s="1" t="s">
        <v>239</v>
      </c>
      <c r="C3706" s="1" t="s">
        <v>946</v>
      </c>
      <c r="D3706" s="1" t="s">
        <v>14</v>
      </c>
      <c r="E3706" s="1" t="s">
        <v>24</v>
      </c>
      <c r="F3706" s="18">
        <v>17.940000000000001</v>
      </c>
      <c r="G3706" t="s">
        <v>3521</v>
      </c>
      <c r="H3706" s="1">
        <f>IF(COUNTIF(G$2:G3706,G3706)=1,1,0)</f>
        <v>0</v>
      </c>
      <c r="I3706" s="1">
        <v>3</v>
      </c>
      <c r="J3706" s="1">
        <v>0</v>
      </c>
      <c r="K3706" s="1">
        <v>4.4850000000000003</v>
      </c>
      <c r="L3706" s="12">
        <f>VLOOKUP(train[[#This Row],[Sub-Category]],Análisis_ABC_XYZ[[#Headers],[#Data]],4,FALSE)</f>
        <v>0.45632477063632687</v>
      </c>
    </row>
    <row r="3707" spans="1:12" x14ac:dyDescent="0.35">
      <c r="A3707" s="2">
        <v>42697</v>
      </c>
      <c r="B3707" s="1" t="s">
        <v>81</v>
      </c>
      <c r="C3707" s="1" t="s">
        <v>1522</v>
      </c>
      <c r="D3707" s="1" t="s">
        <v>14</v>
      </c>
      <c r="E3707" s="1" t="s">
        <v>61</v>
      </c>
      <c r="F3707" s="18">
        <v>16.559999999999999</v>
      </c>
      <c r="G3707" t="s">
        <v>2473</v>
      </c>
      <c r="H3707" s="1">
        <f>IF(COUNTIF(G$2:G3707,G3707)=1,1,0)</f>
        <v>0</v>
      </c>
      <c r="I3707" s="1">
        <v>2</v>
      </c>
      <c r="J3707" s="1">
        <v>0</v>
      </c>
      <c r="K3707" s="1">
        <v>7.783199999999999</v>
      </c>
      <c r="L3707" s="12">
        <f>VLOOKUP(train[[#This Row],[Sub-Category]],Análisis_ABC_XYZ[[#Headers],[#Data]],4,FALSE)</f>
        <v>0.44424167803735209</v>
      </c>
    </row>
    <row r="3708" spans="1:12" x14ac:dyDescent="0.35">
      <c r="A3708" s="2">
        <v>42697</v>
      </c>
      <c r="B3708" s="1" t="s">
        <v>81</v>
      </c>
      <c r="C3708" s="1" t="s">
        <v>222</v>
      </c>
      <c r="D3708" s="1" t="s">
        <v>14</v>
      </c>
      <c r="E3708" s="1" t="s">
        <v>24</v>
      </c>
      <c r="F3708" s="18">
        <v>13.12</v>
      </c>
      <c r="G3708" t="s">
        <v>2473</v>
      </c>
      <c r="H3708" s="1">
        <f>IF(COUNTIF(G$2:G3708,G3708)=1,1,0)</f>
        <v>0</v>
      </c>
      <c r="I3708" s="1">
        <v>4</v>
      </c>
      <c r="J3708" s="1">
        <v>0</v>
      </c>
      <c r="K3708" s="1">
        <v>5.6416000000000004</v>
      </c>
      <c r="L3708" s="12">
        <f>VLOOKUP(train[[#This Row],[Sub-Category]],Análisis_ABC_XYZ[[#Headers],[#Data]],4,FALSE)</f>
        <v>0.45632477063632687</v>
      </c>
    </row>
    <row r="3709" spans="1:12" x14ac:dyDescent="0.35">
      <c r="A3709" s="2">
        <v>42698</v>
      </c>
      <c r="B3709" s="1" t="s">
        <v>12</v>
      </c>
      <c r="C3709" s="1" t="s">
        <v>453</v>
      </c>
      <c r="D3709" s="1" t="s">
        <v>14</v>
      </c>
      <c r="E3709" s="1" t="s">
        <v>20</v>
      </c>
      <c r="F3709" s="18">
        <v>454.86</v>
      </c>
      <c r="G3709" t="s">
        <v>3597</v>
      </c>
      <c r="H3709" s="1">
        <f>IF(COUNTIF(G$2:G3709,G3709)=1,1,0)</f>
        <v>1</v>
      </c>
      <c r="I3709" s="1">
        <v>7</v>
      </c>
      <c r="J3709" s="1">
        <v>0</v>
      </c>
      <c r="K3709" s="1">
        <v>54.583200000000019</v>
      </c>
      <c r="L3709" s="12">
        <f>VLOOKUP(train[[#This Row],[Sub-Category]],Análisis_ABC_XYZ[[#Headers],[#Data]],4,FALSE)</f>
        <v>0.44610841445725197</v>
      </c>
    </row>
    <row r="3710" spans="1:12" x14ac:dyDescent="0.35">
      <c r="A3710" s="2">
        <v>42698</v>
      </c>
      <c r="B3710" s="1" t="s">
        <v>12</v>
      </c>
      <c r="C3710" s="1" t="s">
        <v>1194</v>
      </c>
      <c r="D3710" s="1" t="s">
        <v>14</v>
      </c>
      <c r="E3710" s="1" t="s">
        <v>36</v>
      </c>
      <c r="F3710" s="18">
        <v>368.91</v>
      </c>
      <c r="G3710" t="s">
        <v>2115</v>
      </c>
      <c r="H3710" s="1">
        <f>IF(COUNTIF(G$2:G3710,G3710)=1,1,0)</f>
        <v>1</v>
      </c>
      <c r="I3710" s="1">
        <v>9</v>
      </c>
      <c r="J3710" s="1">
        <v>0</v>
      </c>
      <c r="K3710" s="1">
        <v>180.76590000000002</v>
      </c>
      <c r="L3710" s="12">
        <f>VLOOKUP(train[[#This Row],[Sub-Category]],Análisis_ABC_XYZ[[#Headers],[#Data]],4,FALSE)</f>
        <v>0.43613829632717294</v>
      </c>
    </row>
    <row r="3711" spans="1:12" x14ac:dyDescent="0.35">
      <c r="A3711" s="2">
        <v>42698</v>
      </c>
      <c r="B3711" s="1" t="s">
        <v>12</v>
      </c>
      <c r="C3711" s="1" t="s">
        <v>99</v>
      </c>
      <c r="D3711" s="1" t="s">
        <v>26</v>
      </c>
      <c r="E3711" s="1" t="s">
        <v>56</v>
      </c>
      <c r="F3711" s="18">
        <v>13.98</v>
      </c>
      <c r="G3711" t="s">
        <v>3272</v>
      </c>
      <c r="H3711" s="1">
        <f>IF(COUNTIF(G$2:G3711,G3711)=1,1,0)</f>
        <v>1</v>
      </c>
      <c r="I3711" s="1">
        <v>2</v>
      </c>
      <c r="J3711" s="1">
        <v>0</v>
      </c>
      <c r="K3711" s="1">
        <v>6.1512000000000011</v>
      </c>
      <c r="L3711" s="12">
        <f>VLOOKUP(train[[#This Row],[Sub-Category]],Análisis_ABC_XYZ[[#Headers],[#Data]],4,FALSE)</f>
        <v>0.52062335344040378</v>
      </c>
    </row>
    <row r="3712" spans="1:12" x14ac:dyDescent="0.35">
      <c r="A3712" s="2">
        <v>42698</v>
      </c>
      <c r="B3712" s="1" t="s">
        <v>12</v>
      </c>
      <c r="C3712" s="1" t="s">
        <v>101</v>
      </c>
      <c r="D3712" s="1" t="s">
        <v>14</v>
      </c>
      <c r="E3712" s="1" t="s">
        <v>36</v>
      </c>
      <c r="F3712" s="18">
        <v>146.72999999999999</v>
      </c>
      <c r="G3712" t="s">
        <v>3272</v>
      </c>
      <c r="H3712" s="1">
        <f>IF(COUNTIF(G$2:G3712,G3712)=1,1,0)</f>
        <v>0</v>
      </c>
      <c r="I3712" s="1">
        <v>3</v>
      </c>
      <c r="J3712" s="1">
        <v>0</v>
      </c>
      <c r="K3712" s="1">
        <v>68.963099999999997</v>
      </c>
      <c r="L3712" s="12">
        <f>VLOOKUP(train[[#This Row],[Sub-Category]],Análisis_ABC_XYZ[[#Headers],[#Data]],4,FALSE)</f>
        <v>0.43613829632717294</v>
      </c>
    </row>
    <row r="3713" spans="1:12" x14ac:dyDescent="0.35">
      <c r="A3713" s="2">
        <v>42698</v>
      </c>
      <c r="B3713" s="1" t="s">
        <v>12</v>
      </c>
      <c r="C3713" s="1" t="s">
        <v>332</v>
      </c>
      <c r="D3713" s="1" t="s">
        <v>14</v>
      </c>
      <c r="E3713" s="1" t="s">
        <v>29</v>
      </c>
      <c r="F3713" s="18">
        <v>91.391999999999996</v>
      </c>
      <c r="G3713" t="s">
        <v>3597</v>
      </c>
      <c r="H3713" s="1">
        <f>IF(COUNTIF(G$2:G3713,G3713)=1,1,0)</f>
        <v>0</v>
      </c>
      <c r="I3713" s="1">
        <v>8</v>
      </c>
      <c r="J3713" s="1">
        <v>0.2</v>
      </c>
      <c r="K3713" s="1">
        <v>29.702399999999997</v>
      </c>
      <c r="L3713" s="12">
        <f>VLOOKUP(train[[#This Row],[Sub-Category]],Análisis_ABC_XYZ[[#Headers],[#Data]],4,FALSE)</f>
        <v>0.46881743173671325</v>
      </c>
    </row>
    <row r="3714" spans="1:12" x14ac:dyDescent="0.35">
      <c r="A3714" s="2">
        <v>42698</v>
      </c>
      <c r="B3714" s="1" t="s">
        <v>12</v>
      </c>
      <c r="C3714" s="1" t="s">
        <v>102</v>
      </c>
      <c r="D3714" s="1" t="s">
        <v>8</v>
      </c>
      <c r="E3714" s="1" t="s">
        <v>22</v>
      </c>
      <c r="F3714" s="18">
        <v>79.760000000000005</v>
      </c>
      <c r="G3714" t="s">
        <v>3272</v>
      </c>
      <c r="H3714" s="1">
        <f>IF(COUNTIF(G$2:G3714,G3714)=1,1,0)</f>
        <v>0</v>
      </c>
      <c r="I3714" s="1">
        <v>4</v>
      </c>
      <c r="J3714" s="1">
        <v>0</v>
      </c>
      <c r="K3714" s="1">
        <v>22.332800000000006</v>
      </c>
      <c r="L3714" s="12">
        <f>VLOOKUP(train[[#This Row],[Sub-Category]],Análisis_ABC_XYZ[[#Headers],[#Data]],4,FALSE)</f>
        <v>0.4595170286641902</v>
      </c>
    </row>
    <row r="3715" spans="1:12" x14ac:dyDescent="0.35">
      <c r="A3715" s="2">
        <v>42698</v>
      </c>
      <c r="B3715" s="1" t="s">
        <v>12</v>
      </c>
      <c r="C3715" s="1" t="s">
        <v>100</v>
      </c>
      <c r="D3715" s="1" t="s">
        <v>14</v>
      </c>
      <c r="E3715" s="1" t="s">
        <v>29</v>
      </c>
      <c r="F3715" s="18">
        <v>25.824000000000002</v>
      </c>
      <c r="G3715" t="s">
        <v>3272</v>
      </c>
      <c r="H3715" s="1">
        <f>IF(COUNTIF(G$2:G3715,G3715)=1,1,0)</f>
        <v>0</v>
      </c>
      <c r="I3715" s="1">
        <v>6</v>
      </c>
      <c r="J3715" s="1">
        <v>0.2</v>
      </c>
      <c r="K3715" s="1">
        <v>9.3612000000000002</v>
      </c>
      <c r="L3715" s="12">
        <f>VLOOKUP(train[[#This Row],[Sub-Category]],Análisis_ABC_XYZ[[#Headers],[#Data]],4,FALSE)</f>
        <v>0.46881743173671325</v>
      </c>
    </row>
    <row r="3716" spans="1:12" x14ac:dyDescent="0.35">
      <c r="A3716" s="2">
        <v>42698</v>
      </c>
      <c r="B3716" s="1" t="s">
        <v>12</v>
      </c>
      <c r="C3716" s="1" t="s">
        <v>574</v>
      </c>
      <c r="D3716" s="1" t="s">
        <v>14</v>
      </c>
      <c r="E3716" s="1" t="s">
        <v>36</v>
      </c>
      <c r="F3716" s="18">
        <v>19.440000000000001</v>
      </c>
      <c r="G3716" t="s">
        <v>3597</v>
      </c>
      <c r="H3716" s="1">
        <f>IF(COUNTIF(G$2:G3716,G3716)=1,1,0)</f>
        <v>0</v>
      </c>
      <c r="I3716" s="1">
        <v>3</v>
      </c>
      <c r="J3716" s="1">
        <v>0</v>
      </c>
      <c r="K3716" s="1">
        <v>9.3312000000000008</v>
      </c>
      <c r="L3716" s="12">
        <f>VLOOKUP(train[[#This Row],[Sub-Category]],Análisis_ABC_XYZ[[#Headers],[#Data]],4,FALSE)</f>
        <v>0.43613829632717294</v>
      </c>
    </row>
    <row r="3717" spans="1:12" x14ac:dyDescent="0.35">
      <c r="A3717" s="2">
        <v>42698</v>
      </c>
      <c r="B3717" s="1" t="s">
        <v>12</v>
      </c>
      <c r="C3717" s="1" t="s">
        <v>487</v>
      </c>
      <c r="D3717" s="1" t="s">
        <v>14</v>
      </c>
      <c r="E3717" s="1" t="s">
        <v>24</v>
      </c>
      <c r="F3717" s="18">
        <v>14.7</v>
      </c>
      <c r="G3717" t="s">
        <v>2115</v>
      </c>
      <c r="H3717" s="1">
        <f>IF(COUNTIF(G$2:G3717,G3717)=1,1,0)</f>
        <v>0</v>
      </c>
      <c r="I3717" s="1">
        <v>5</v>
      </c>
      <c r="J3717" s="1">
        <v>0</v>
      </c>
      <c r="K3717" s="1">
        <v>6.6150000000000002</v>
      </c>
      <c r="L3717" s="12">
        <f>VLOOKUP(train[[#This Row],[Sub-Category]],Análisis_ABC_XYZ[[#Headers],[#Data]],4,FALSE)</f>
        <v>0.45632477063632687</v>
      </c>
    </row>
    <row r="3718" spans="1:12" x14ac:dyDescent="0.35">
      <c r="A3718" s="2">
        <v>42698</v>
      </c>
      <c r="B3718" s="1" t="s">
        <v>12</v>
      </c>
      <c r="C3718" s="1" t="s">
        <v>989</v>
      </c>
      <c r="D3718" s="1" t="s">
        <v>14</v>
      </c>
      <c r="E3718" s="1" t="s">
        <v>29</v>
      </c>
      <c r="F3718" s="18">
        <v>3.1680000000000001</v>
      </c>
      <c r="G3718" t="s">
        <v>3597</v>
      </c>
      <c r="H3718" s="1">
        <f>IF(COUNTIF(G$2:G3718,G3718)=1,1,0)</f>
        <v>0</v>
      </c>
      <c r="I3718" s="1">
        <v>2</v>
      </c>
      <c r="J3718" s="1">
        <v>0.2</v>
      </c>
      <c r="K3718" s="1">
        <v>0.99</v>
      </c>
      <c r="L3718" s="12">
        <f>VLOOKUP(train[[#This Row],[Sub-Category]],Análisis_ABC_XYZ[[#Headers],[#Data]],4,FALSE)</f>
        <v>0.46881743173671325</v>
      </c>
    </row>
    <row r="3719" spans="1:12" x14ac:dyDescent="0.35">
      <c r="A3719" s="2">
        <v>42699</v>
      </c>
      <c r="B3719" s="1" t="s">
        <v>34</v>
      </c>
      <c r="C3719" s="1" t="s">
        <v>1309</v>
      </c>
      <c r="D3719" s="1" t="s">
        <v>14</v>
      </c>
      <c r="E3719" s="1" t="s">
        <v>24</v>
      </c>
      <c r="F3719" s="18">
        <v>13.120000000000001</v>
      </c>
      <c r="G3719" t="s">
        <v>3217</v>
      </c>
      <c r="H3719" s="1">
        <f>IF(COUNTIF(G$2:G3719,G3719)=1,1,0)</f>
        <v>1</v>
      </c>
      <c r="I3719" s="1">
        <v>5</v>
      </c>
      <c r="J3719" s="1">
        <v>0.2</v>
      </c>
      <c r="K3719" s="1">
        <v>1.4759999999999982</v>
      </c>
      <c r="L3719" s="12">
        <f>VLOOKUP(train[[#This Row],[Sub-Category]],Análisis_ABC_XYZ[[#Headers],[#Data]],4,FALSE)</f>
        <v>0.45632477063632687</v>
      </c>
    </row>
    <row r="3720" spans="1:12" x14ac:dyDescent="0.35">
      <c r="A3720" s="2">
        <v>42700</v>
      </c>
      <c r="B3720" s="1" t="s">
        <v>111</v>
      </c>
      <c r="C3720" s="1" t="s">
        <v>1712</v>
      </c>
      <c r="D3720" s="1" t="s">
        <v>8</v>
      </c>
      <c r="E3720" s="1" t="s">
        <v>22</v>
      </c>
      <c r="F3720" s="18">
        <v>692.47199999999998</v>
      </c>
      <c r="G3720" t="s">
        <v>6793</v>
      </c>
      <c r="H3720" s="1">
        <f>IF(COUNTIF(G$2:G3720,G3720)=1,1,0)</f>
        <v>1</v>
      </c>
      <c r="I3720" s="1">
        <v>11</v>
      </c>
      <c r="J3720" s="1">
        <v>0.2</v>
      </c>
      <c r="K3720" s="1">
        <v>190.42980000000006</v>
      </c>
      <c r="L3720" s="12">
        <f>VLOOKUP(train[[#This Row],[Sub-Category]],Análisis_ABC_XYZ[[#Headers],[#Data]],4,FALSE)</f>
        <v>0.4595170286641902</v>
      </c>
    </row>
    <row r="3721" spans="1:12" x14ac:dyDescent="0.35">
      <c r="A3721" s="2">
        <v>42700</v>
      </c>
      <c r="B3721" s="1" t="s">
        <v>186</v>
      </c>
      <c r="C3721" s="1" t="s">
        <v>408</v>
      </c>
      <c r="D3721" s="1" t="s">
        <v>26</v>
      </c>
      <c r="E3721" s="1" t="s">
        <v>363</v>
      </c>
      <c r="F3721" s="18">
        <v>599.99</v>
      </c>
      <c r="G3721" t="s">
        <v>6199</v>
      </c>
      <c r="H3721" s="1">
        <f>IF(COUNTIF(G$2:G3721,G3721)=1,1,0)</f>
        <v>1</v>
      </c>
      <c r="I3721" s="1">
        <v>1</v>
      </c>
      <c r="J3721" s="1">
        <v>0</v>
      </c>
      <c r="K3721" s="1">
        <v>233.99610000000001</v>
      </c>
      <c r="L3721" s="12">
        <f>VLOOKUP(train[[#This Row],[Sub-Category]],Análisis_ABC_XYZ[[#Headers],[#Data]],4,FALSE)</f>
        <v>0.62810530827000832</v>
      </c>
    </row>
    <row r="3722" spans="1:12" x14ac:dyDescent="0.35">
      <c r="A3722" s="2">
        <v>42700</v>
      </c>
      <c r="B3722" s="1" t="s">
        <v>370</v>
      </c>
      <c r="C3722" s="1" t="s">
        <v>1290</v>
      </c>
      <c r="D3722" s="1" t="s">
        <v>14</v>
      </c>
      <c r="E3722" s="1" t="s">
        <v>20</v>
      </c>
      <c r="F3722" s="18">
        <v>104.9</v>
      </c>
      <c r="G3722" t="s">
        <v>2988</v>
      </c>
      <c r="H3722" s="1">
        <f>IF(COUNTIF(G$2:G3722,G3722)=1,1,0)</f>
        <v>1</v>
      </c>
      <c r="I3722" s="1">
        <v>5</v>
      </c>
      <c r="J3722" s="1">
        <v>0</v>
      </c>
      <c r="K3722" s="1">
        <v>25.175999999999998</v>
      </c>
      <c r="L3722" s="12">
        <f>VLOOKUP(train[[#This Row],[Sub-Category]],Análisis_ABC_XYZ[[#Headers],[#Data]],4,FALSE)</f>
        <v>0.44610841445725197</v>
      </c>
    </row>
    <row r="3723" spans="1:12" x14ac:dyDescent="0.35">
      <c r="A3723" s="2">
        <v>42700</v>
      </c>
      <c r="B3723" s="1" t="s">
        <v>370</v>
      </c>
      <c r="C3723" s="1" t="s">
        <v>852</v>
      </c>
      <c r="D3723" s="1" t="s">
        <v>14</v>
      </c>
      <c r="E3723" s="1" t="s">
        <v>29</v>
      </c>
      <c r="F3723" s="18">
        <v>61.04</v>
      </c>
      <c r="G3723" t="s">
        <v>2988</v>
      </c>
      <c r="H3723" s="1">
        <f>IF(COUNTIF(G$2:G3723,G3723)=1,1,0)</f>
        <v>0</v>
      </c>
      <c r="I3723" s="1">
        <v>4</v>
      </c>
      <c r="J3723" s="1">
        <v>0</v>
      </c>
      <c r="K3723" s="1">
        <v>30.52</v>
      </c>
      <c r="L3723" s="12">
        <f>VLOOKUP(train[[#This Row],[Sub-Category]],Análisis_ABC_XYZ[[#Headers],[#Data]],4,FALSE)</f>
        <v>0.46881743173671325</v>
      </c>
    </row>
    <row r="3724" spans="1:12" x14ac:dyDescent="0.35">
      <c r="A3724" s="2">
        <v>42700</v>
      </c>
      <c r="B3724" s="1" t="s">
        <v>370</v>
      </c>
      <c r="C3724" s="1" t="s">
        <v>241</v>
      </c>
      <c r="D3724" s="1" t="s">
        <v>14</v>
      </c>
      <c r="E3724" s="1" t="s">
        <v>29</v>
      </c>
      <c r="F3724" s="18">
        <v>14.73</v>
      </c>
      <c r="G3724" t="s">
        <v>2988</v>
      </c>
      <c r="H3724" s="1">
        <f>IF(COUNTIF(G$2:G3724,G3724)=1,1,0)</f>
        <v>0</v>
      </c>
      <c r="I3724" s="1">
        <v>3</v>
      </c>
      <c r="J3724" s="1">
        <v>0</v>
      </c>
      <c r="K3724" s="1">
        <v>6.9230999999999998</v>
      </c>
      <c r="L3724" s="12">
        <f>VLOOKUP(train[[#This Row],[Sub-Category]],Análisis_ABC_XYZ[[#Headers],[#Data]],4,FALSE)</f>
        <v>0.46881743173671325</v>
      </c>
    </row>
    <row r="3725" spans="1:12" x14ac:dyDescent="0.35">
      <c r="A3725" s="2">
        <v>42700</v>
      </c>
      <c r="B3725" s="1" t="s">
        <v>370</v>
      </c>
      <c r="C3725" s="1" t="s">
        <v>1096</v>
      </c>
      <c r="D3725" s="1" t="s">
        <v>14</v>
      </c>
      <c r="E3725" s="1" t="s">
        <v>36</v>
      </c>
      <c r="F3725" s="18">
        <v>10.95</v>
      </c>
      <c r="G3725" t="s">
        <v>2988</v>
      </c>
      <c r="H3725" s="1">
        <f>IF(COUNTIF(G$2:G3725,G3725)=1,1,0)</f>
        <v>0</v>
      </c>
      <c r="I3725" s="1">
        <v>3</v>
      </c>
      <c r="J3725" s="1">
        <v>0</v>
      </c>
      <c r="K3725" s="1">
        <v>5.1464999999999996</v>
      </c>
      <c r="L3725" s="12">
        <f>VLOOKUP(train[[#This Row],[Sub-Category]],Análisis_ABC_XYZ[[#Headers],[#Data]],4,FALSE)</f>
        <v>0.43613829632717294</v>
      </c>
    </row>
    <row r="3726" spans="1:12" x14ac:dyDescent="0.35">
      <c r="A3726" s="2">
        <v>42701</v>
      </c>
      <c r="B3726" s="1" t="s">
        <v>52</v>
      </c>
      <c r="C3726" s="1" t="s">
        <v>1666</v>
      </c>
      <c r="D3726" s="1" t="s">
        <v>26</v>
      </c>
      <c r="E3726" s="1" t="s">
        <v>27</v>
      </c>
      <c r="F3726" s="18">
        <v>748.75200000000007</v>
      </c>
      <c r="G3726" t="s">
        <v>6801</v>
      </c>
      <c r="H3726" s="1">
        <f>IF(COUNTIF(G$2:G3726,G3726)=1,1,0)</f>
        <v>1</v>
      </c>
      <c r="I3726" s="1">
        <v>8</v>
      </c>
      <c r="J3726" s="1">
        <v>0.4</v>
      </c>
      <c r="K3726" s="1">
        <v>-162.22960000000006</v>
      </c>
      <c r="L3726" s="12">
        <f>VLOOKUP(train[[#This Row],[Sub-Category]],Análisis_ABC_XYZ[[#Headers],[#Data]],4,FALSE)</f>
        <v>0.41105220110552465</v>
      </c>
    </row>
    <row r="3727" spans="1:12" x14ac:dyDescent="0.35">
      <c r="A3727" s="2">
        <v>42701</v>
      </c>
      <c r="B3727" s="1" t="s">
        <v>370</v>
      </c>
      <c r="C3727" s="1" t="s">
        <v>965</v>
      </c>
      <c r="D3727" s="1" t="s">
        <v>8</v>
      </c>
      <c r="E3727" s="1" t="s">
        <v>18</v>
      </c>
      <c r="F3727" s="18">
        <v>446.06799999999998</v>
      </c>
      <c r="G3727" t="s">
        <v>3379</v>
      </c>
      <c r="H3727" s="1">
        <f>IF(COUNTIF(G$2:G3727,G3727)=1,1,0)</f>
        <v>1</v>
      </c>
      <c r="I3727" s="1">
        <v>4</v>
      </c>
      <c r="J3727" s="1">
        <v>0.3</v>
      </c>
      <c r="K3727" s="1">
        <v>0</v>
      </c>
      <c r="L3727" s="12">
        <f>VLOOKUP(train[[#This Row],[Sub-Category]],Análisis_ABC_XYZ[[#Headers],[#Data]],4,FALSE)</f>
        <v>0.55975208308209756</v>
      </c>
    </row>
    <row r="3728" spans="1:12" x14ac:dyDescent="0.35">
      <c r="A3728" s="2">
        <v>42701</v>
      </c>
      <c r="B3728" s="1" t="s">
        <v>16</v>
      </c>
      <c r="C3728" s="1" t="s">
        <v>401</v>
      </c>
      <c r="D3728" s="1" t="s">
        <v>8</v>
      </c>
      <c r="E3728" s="1" t="s">
        <v>18</v>
      </c>
      <c r="F3728" s="18">
        <v>375.45750000000004</v>
      </c>
      <c r="G3728" t="s">
        <v>6310</v>
      </c>
      <c r="H3728" s="1">
        <f>IF(COUNTIF(G$2:G3728,G3728)=1,1,0)</f>
        <v>1</v>
      </c>
      <c r="I3728" s="1">
        <v>3</v>
      </c>
      <c r="J3728" s="1">
        <v>0.45</v>
      </c>
      <c r="K3728" s="1">
        <v>-157.00949999999997</v>
      </c>
      <c r="L3728" s="12">
        <f>VLOOKUP(train[[#This Row],[Sub-Category]],Análisis_ABC_XYZ[[#Headers],[#Data]],4,FALSE)</f>
        <v>0.55975208308209756</v>
      </c>
    </row>
    <row r="3729" spans="1:12" x14ac:dyDescent="0.35">
      <c r="A3729" s="2">
        <v>42701</v>
      </c>
      <c r="B3729" s="1" t="s">
        <v>12</v>
      </c>
      <c r="C3729" s="1" t="s">
        <v>538</v>
      </c>
      <c r="D3729" s="1" t="s">
        <v>8</v>
      </c>
      <c r="E3729" s="1" t="s">
        <v>11</v>
      </c>
      <c r="F3729" s="18">
        <v>283.92</v>
      </c>
      <c r="G3729" t="s">
        <v>5850</v>
      </c>
      <c r="H3729" s="1">
        <f>IF(COUNTIF(G$2:G3729,G3729)=1,1,0)</f>
        <v>1</v>
      </c>
      <c r="I3729" s="1">
        <v>5</v>
      </c>
      <c r="J3729" s="1">
        <v>0.2</v>
      </c>
      <c r="K3729" s="1">
        <v>17.745000000000019</v>
      </c>
      <c r="L3729" s="12">
        <f>VLOOKUP(train[[#This Row],[Sub-Category]],Análisis_ABC_XYZ[[#Headers],[#Data]],4,FALSE)</f>
        <v>0.46529189879902266</v>
      </c>
    </row>
    <row r="3730" spans="1:12" x14ac:dyDescent="0.35">
      <c r="A3730" s="2">
        <v>42701</v>
      </c>
      <c r="B3730" s="1" t="s">
        <v>370</v>
      </c>
      <c r="C3730" s="1" t="s">
        <v>1600</v>
      </c>
      <c r="D3730" s="1" t="s">
        <v>8</v>
      </c>
      <c r="E3730" s="1" t="s">
        <v>9</v>
      </c>
      <c r="F3730" s="18">
        <v>170.98</v>
      </c>
      <c r="G3730" t="s">
        <v>3379</v>
      </c>
      <c r="H3730" s="1">
        <f>IF(COUNTIF(G$2:G3730,G3730)=1,1,0)</f>
        <v>0</v>
      </c>
      <c r="I3730" s="1">
        <v>1</v>
      </c>
      <c r="J3730" s="1">
        <v>0</v>
      </c>
      <c r="K3730" s="1">
        <v>32.486199999999997</v>
      </c>
      <c r="L3730" s="12">
        <f>VLOOKUP(train[[#This Row],[Sub-Category]],Análisis_ABC_XYZ[[#Headers],[#Data]],4,FALSE)</f>
        <v>0.5176847302647779</v>
      </c>
    </row>
    <row r="3731" spans="1:12" x14ac:dyDescent="0.35">
      <c r="A3731" s="2">
        <v>42701</v>
      </c>
      <c r="B3731" s="1" t="s">
        <v>370</v>
      </c>
      <c r="C3731" s="1" t="s">
        <v>1372</v>
      </c>
      <c r="D3731" s="1" t="s">
        <v>26</v>
      </c>
      <c r="E3731" s="1" t="s">
        <v>56</v>
      </c>
      <c r="F3731" s="18">
        <v>259.98</v>
      </c>
      <c r="G3731" t="s">
        <v>3379</v>
      </c>
      <c r="H3731" s="1">
        <f>IF(COUNTIF(G$2:G3731,G3731)=1,1,0)</f>
        <v>0</v>
      </c>
      <c r="I3731" s="1">
        <v>2</v>
      </c>
      <c r="J3731" s="1">
        <v>0</v>
      </c>
      <c r="K3731" s="1">
        <v>88.393200000000007</v>
      </c>
      <c r="L3731" s="12">
        <f>VLOOKUP(train[[#This Row],[Sub-Category]],Análisis_ABC_XYZ[[#Headers],[#Data]],4,FALSE)</f>
        <v>0.52062335344040378</v>
      </c>
    </row>
    <row r="3732" spans="1:12" x14ac:dyDescent="0.35">
      <c r="A3732" s="2">
        <v>42701</v>
      </c>
      <c r="B3732" s="1" t="s">
        <v>12</v>
      </c>
      <c r="C3732" s="1" t="s">
        <v>418</v>
      </c>
      <c r="D3732" s="1" t="s">
        <v>26</v>
      </c>
      <c r="E3732" s="1" t="s">
        <v>56</v>
      </c>
      <c r="F3732" s="18">
        <v>107.97</v>
      </c>
      <c r="G3732" t="s">
        <v>5187</v>
      </c>
      <c r="H3732" s="1">
        <f>IF(COUNTIF(G$2:G3732,G3732)=1,1,0)</f>
        <v>1</v>
      </c>
      <c r="I3732" s="1">
        <v>3</v>
      </c>
      <c r="J3732" s="1">
        <v>0</v>
      </c>
      <c r="K3732" s="1">
        <v>22.6737</v>
      </c>
      <c r="L3732" s="12">
        <f>VLOOKUP(train[[#This Row],[Sub-Category]],Análisis_ABC_XYZ[[#Headers],[#Data]],4,FALSE)</f>
        <v>0.52062335344040378</v>
      </c>
    </row>
    <row r="3733" spans="1:12" x14ac:dyDescent="0.35">
      <c r="A3733" s="2">
        <v>42701</v>
      </c>
      <c r="B3733" s="1" t="s">
        <v>81</v>
      </c>
      <c r="C3733" s="1" t="s">
        <v>1553</v>
      </c>
      <c r="D3733" s="1" t="s">
        <v>26</v>
      </c>
      <c r="E3733" s="1" t="s">
        <v>56</v>
      </c>
      <c r="F3733" s="18">
        <v>104.97</v>
      </c>
      <c r="G3733" t="s">
        <v>4923</v>
      </c>
      <c r="H3733" s="1">
        <f>IF(COUNTIF(G$2:G3733,G3733)=1,1,0)</f>
        <v>1</v>
      </c>
      <c r="I3733" s="1">
        <v>3</v>
      </c>
      <c r="J3733" s="1">
        <v>0</v>
      </c>
      <c r="K3733" s="1">
        <v>7.3479000000000028</v>
      </c>
      <c r="L3733" s="12">
        <f>VLOOKUP(train[[#This Row],[Sub-Category]],Análisis_ABC_XYZ[[#Headers],[#Data]],4,FALSE)</f>
        <v>0.52062335344040378</v>
      </c>
    </row>
    <row r="3734" spans="1:12" x14ac:dyDescent="0.35">
      <c r="A3734" s="2">
        <v>42701</v>
      </c>
      <c r="B3734" s="1" t="s">
        <v>16</v>
      </c>
      <c r="C3734" s="1" t="s">
        <v>402</v>
      </c>
      <c r="D3734" s="1" t="s">
        <v>26</v>
      </c>
      <c r="E3734" s="1" t="s">
        <v>56</v>
      </c>
      <c r="F3734" s="18">
        <v>83.976000000000013</v>
      </c>
      <c r="G3734" t="s">
        <v>6310</v>
      </c>
      <c r="H3734" s="1">
        <f>IF(COUNTIF(G$2:G3734,G3734)=1,1,0)</f>
        <v>0</v>
      </c>
      <c r="I3734" s="1">
        <v>3</v>
      </c>
      <c r="J3734" s="1">
        <v>0.2</v>
      </c>
      <c r="K3734" s="1">
        <v>-1.049700000000005</v>
      </c>
      <c r="L3734" s="12">
        <f>VLOOKUP(train[[#This Row],[Sub-Category]],Análisis_ABC_XYZ[[#Headers],[#Data]],4,FALSE)</f>
        <v>0.52062335344040378</v>
      </c>
    </row>
    <row r="3735" spans="1:12" x14ac:dyDescent="0.35">
      <c r="A3735" s="2">
        <v>42701</v>
      </c>
      <c r="B3735" s="1" t="s">
        <v>370</v>
      </c>
      <c r="C3735" s="1" t="s">
        <v>1086</v>
      </c>
      <c r="D3735" s="1" t="s">
        <v>14</v>
      </c>
      <c r="E3735" s="1" t="s">
        <v>36</v>
      </c>
      <c r="F3735" s="18">
        <v>154.9</v>
      </c>
      <c r="G3735" t="s">
        <v>3379</v>
      </c>
      <c r="H3735" s="1">
        <f>IF(COUNTIF(G$2:G3735,G3735)=1,1,0)</f>
        <v>0</v>
      </c>
      <c r="I3735" s="1">
        <v>5</v>
      </c>
      <c r="J3735" s="1">
        <v>0</v>
      </c>
      <c r="K3735" s="1">
        <v>69.704999999999998</v>
      </c>
      <c r="L3735" s="12">
        <f>VLOOKUP(train[[#This Row],[Sub-Category]],Análisis_ABC_XYZ[[#Headers],[#Data]],4,FALSE)</f>
        <v>0.43613829632717294</v>
      </c>
    </row>
    <row r="3736" spans="1:12" x14ac:dyDescent="0.35">
      <c r="A3736" s="2">
        <v>42701</v>
      </c>
      <c r="B3736" s="1" t="s">
        <v>12</v>
      </c>
      <c r="C3736" s="1" t="s">
        <v>108</v>
      </c>
      <c r="D3736" s="1" t="s">
        <v>14</v>
      </c>
      <c r="E3736" s="1" t="s">
        <v>36</v>
      </c>
      <c r="F3736" s="18">
        <v>113.82</v>
      </c>
      <c r="G3736" t="s">
        <v>5187</v>
      </c>
      <c r="H3736" s="1">
        <f>IF(COUNTIF(G$2:G3736,G3736)=1,1,0)</f>
        <v>0</v>
      </c>
      <c r="I3736" s="1">
        <v>3</v>
      </c>
      <c r="J3736" s="1">
        <v>0</v>
      </c>
      <c r="K3736" s="1">
        <v>53.495399999999989</v>
      </c>
      <c r="L3736" s="12">
        <f>VLOOKUP(train[[#This Row],[Sub-Category]],Análisis_ABC_XYZ[[#Headers],[#Data]],4,FALSE)</f>
        <v>0.43613829632717294</v>
      </c>
    </row>
    <row r="3737" spans="1:12" x14ac:dyDescent="0.35">
      <c r="A3737" s="2">
        <v>42701</v>
      </c>
      <c r="B3737" s="1" t="s">
        <v>81</v>
      </c>
      <c r="C3737" s="1" t="s">
        <v>1552</v>
      </c>
      <c r="D3737" s="1" t="s">
        <v>26</v>
      </c>
      <c r="E3737" s="1" t="s">
        <v>27</v>
      </c>
      <c r="F3737" s="18">
        <v>83.97</v>
      </c>
      <c r="G3737" t="s">
        <v>4923</v>
      </c>
      <c r="H3737" s="1">
        <f>IF(COUNTIF(G$2:G3737,G3737)=1,1,0)</f>
        <v>0</v>
      </c>
      <c r="I3737" s="1">
        <v>3</v>
      </c>
      <c r="J3737" s="1">
        <v>0</v>
      </c>
      <c r="K3737" s="1">
        <v>23.511599999999998</v>
      </c>
      <c r="L3737" s="12">
        <f>VLOOKUP(train[[#This Row],[Sub-Category]],Análisis_ABC_XYZ[[#Headers],[#Data]],4,FALSE)</f>
        <v>0.41105220110552465</v>
      </c>
    </row>
    <row r="3738" spans="1:12" x14ac:dyDescent="0.35">
      <c r="A3738" s="2">
        <v>42701</v>
      </c>
      <c r="B3738" s="1" t="s">
        <v>370</v>
      </c>
      <c r="C3738" s="1" t="s">
        <v>745</v>
      </c>
      <c r="D3738" s="1" t="s">
        <v>14</v>
      </c>
      <c r="E3738" s="1" t="s">
        <v>36</v>
      </c>
      <c r="F3738" s="18">
        <v>59.94</v>
      </c>
      <c r="G3738" t="s">
        <v>3379</v>
      </c>
      <c r="H3738" s="1">
        <f>IF(COUNTIF(G$2:G3738,G3738)=1,1,0)</f>
        <v>0</v>
      </c>
      <c r="I3738" s="1">
        <v>3</v>
      </c>
      <c r="J3738" s="1">
        <v>0</v>
      </c>
      <c r="K3738" s="1">
        <v>28.171799999999998</v>
      </c>
      <c r="L3738" s="12">
        <f>VLOOKUP(train[[#This Row],[Sub-Category]],Análisis_ABC_XYZ[[#Headers],[#Data]],4,FALSE)</f>
        <v>0.43613829632717294</v>
      </c>
    </row>
    <row r="3739" spans="1:12" x14ac:dyDescent="0.35">
      <c r="A3739" s="2">
        <v>42701</v>
      </c>
      <c r="B3739" s="1" t="s">
        <v>370</v>
      </c>
      <c r="C3739" s="1" t="s">
        <v>642</v>
      </c>
      <c r="D3739" s="1" t="s">
        <v>14</v>
      </c>
      <c r="E3739" s="1" t="s">
        <v>36</v>
      </c>
      <c r="F3739" s="18">
        <v>40.08</v>
      </c>
      <c r="G3739" t="s">
        <v>3379</v>
      </c>
      <c r="H3739" s="1">
        <f>IF(COUNTIF(G$2:G3739,G3739)=1,1,0)</f>
        <v>0</v>
      </c>
      <c r="I3739" s="1">
        <v>6</v>
      </c>
      <c r="J3739" s="1">
        <v>0</v>
      </c>
      <c r="K3739" s="1">
        <v>19.238399999999999</v>
      </c>
      <c r="L3739" s="12">
        <f>VLOOKUP(train[[#This Row],[Sub-Category]],Análisis_ABC_XYZ[[#Headers],[#Data]],4,FALSE)</f>
        <v>0.43613829632717294</v>
      </c>
    </row>
    <row r="3740" spans="1:12" x14ac:dyDescent="0.35">
      <c r="A3740" s="2">
        <v>42701</v>
      </c>
      <c r="B3740" s="1" t="s">
        <v>370</v>
      </c>
      <c r="C3740" s="1" t="s">
        <v>1897</v>
      </c>
      <c r="D3740" s="1" t="s">
        <v>8</v>
      </c>
      <c r="E3740" s="1" t="s">
        <v>22</v>
      </c>
      <c r="F3740" s="18">
        <v>38.97</v>
      </c>
      <c r="G3740" t="s">
        <v>3379</v>
      </c>
      <c r="H3740" s="1">
        <f>IF(COUNTIF(G$2:G3740,G3740)=1,1,0)</f>
        <v>0</v>
      </c>
      <c r="I3740" s="1">
        <v>3</v>
      </c>
      <c r="J3740" s="1">
        <v>0</v>
      </c>
      <c r="K3740" s="1">
        <v>4.6763999999999992</v>
      </c>
      <c r="L3740" s="12">
        <f>VLOOKUP(train[[#This Row],[Sub-Category]],Análisis_ABC_XYZ[[#Headers],[#Data]],4,FALSE)</f>
        <v>0.4595170286641902</v>
      </c>
    </row>
    <row r="3741" spans="1:12" x14ac:dyDescent="0.35">
      <c r="A3741" s="2">
        <v>42701</v>
      </c>
      <c r="B3741" s="1" t="s">
        <v>89</v>
      </c>
      <c r="C3741" s="1" t="s">
        <v>1135</v>
      </c>
      <c r="D3741" s="1" t="s">
        <v>14</v>
      </c>
      <c r="E3741" s="1" t="s">
        <v>24</v>
      </c>
      <c r="F3741" s="18">
        <v>29.79</v>
      </c>
      <c r="G3741" t="s">
        <v>4015</v>
      </c>
      <c r="H3741" s="1">
        <f>IF(COUNTIF(G$2:G3741,G3741)=1,1,0)</f>
        <v>1</v>
      </c>
      <c r="I3741" s="1">
        <v>3</v>
      </c>
      <c r="J3741" s="1">
        <v>0</v>
      </c>
      <c r="K3741" s="1">
        <v>12.511800000000001</v>
      </c>
      <c r="L3741" s="12">
        <f>VLOOKUP(train[[#This Row],[Sub-Category]],Análisis_ABC_XYZ[[#Headers],[#Data]],4,FALSE)</f>
        <v>0.45632477063632687</v>
      </c>
    </row>
    <row r="3742" spans="1:12" x14ac:dyDescent="0.35">
      <c r="A3742" s="2">
        <v>42701</v>
      </c>
      <c r="B3742" s="1" t="s">
        <v>501</v>
      </c>
      <c r="C3742" s="1" t="s">
        <v>810</v>
      </c>
      <c r="D3742" s="1" t="s">
        <v>14</v>
      </c>
      <c r="E3742" s="1" t="s">
        <v>29</v>
      </c>
      <c r="F3742" s="18">
        <v>6.24</v>
      </c>
      <c r="G3742" t="s">
        <v>2656</v>
      </c>
      <c r="H3742" s="1">
        <f>IF(COUNTIF(G$2:G3742,G3742)=1,1,0)</f>
        <v>1</v>
      </c>
      <c r="I3742" s="1">
        <v>2</v>
      </c>
      <c r="J3742" s="1">
        <v>0</v>
      </c>
      <c r="K3742" s="1">
        <v>3.0575999999999999</v>
      </c>
      <c r="L3742" s="12">
        <f>VLOOKUP(train[[#This Row],[Sub-Category]],Análisis_ABC_XYZ[[#Headers],[#Data]],4,FALSE)</f>
        <v>0.46881743173671325</v>
      </c>
    </row>
    <row r="3743" spans="1:12" x14ac:dyDescent="0.35">
      <c r="A3743" s="2">
        <v>42702</v>
      </c>
      <c r="B3743" s="1" t="s">
        <v>72</v>
      </c>
      <c r="C3743" s="1" t="s">
        <v>289</v>
      </c>
      <c r="D3743" s="1" t="s">
        <v>26</v>
      </c>
      <c r="E3743" s="1" t="s">
        <v>27</v>
      </c>
      <c r="F3743" s="18">
        <v>647.904</v>
      </c>
      <c r="G3743" t="s">
        <v>4556</v>
      </c>
      <c r="H3743" s="1">
        <f>IF(COUNTIF(G$2:G3743,G3743)=1,1,0)</f>
        <v>1</v>
      </c>
      <c r="I3743" s="1">
        <v>6</v>
      </c>
      <c r="J3743" s="1">
        <v>0.2</v>
      </c>
      <c r="K3743" s="1">
        <v>56.691599999999966</v>
      </c>
      <c r="L3743" s="12">
        <f>VLOOKUP(train[[#This Row],[Sub-Category]],Análisis_ABC_XYZ[[#Headers],[#Data]],4,FALSE)</f>
        <v>0.41105220110552465</v>
      </c>
    </row>
    <row r="3744" spans="1:12" x14ac:dyDescent="0.35">
      <c r="A3744" s="2">
        <v>42702</v>
      </c>
      <c r="B3744" s="1" t="s">
        <v>39</v>
      </c>
      <c r="C3744" s="1" t="s">
        <v>720</v>
      </c>
      <c r="D3744" s="1" t="s">
        <v>14</v>
      </c>
      <c r="E3744" s="1" t="s">
        <v>36</v>
      </c>
      <c r="F3744" s="18">
        <v>335.52</v>
      </c>
      <c r="G3744" t="s">
        <v>5919</v>
      </c>
      <c r="H3744" s="1">
        <f>IF(COUNTIF(G$2:G3744,G3744)=1,1,0)</f>
        <v>1</v>
      </c>
      <c r="I3744" s="1">
        <v>4</v>
      </c>
      <c r="J3744" s="1">
        <v>0.2</v>
      </c>
      <c r="K3744" s="1">
        <v>117.43199999999999</v>
      </c>
      <c r="L3744" s="12">
        <f>VLOOKUP(train[[#This Row],[Sub-Category]],Análisis_ABC_XYZ[[#Headers],[#Data]],4,FALSE)</f>
        <v>0.43613829632717294</v>
      </c>
    </row>
    <row r="3745" spans="1:12" x14ac:dyDescent="0.35">
      <c r="A3745" s="2">
        <v>42702</v>
      </c>
      <c r="B3745" s="1" t="s">
        <v>89</v>
      </c>
      <c r="C3745" s="1" t="s">
        <v>272</v>
      </c>
      <c r="D3745" s="1" t="s">
        <v>8</v>
      </c>
      <c r="E3745" s="1" t="s">
        <v>22</v>
      </c>
      <c r="F3745" s="18">
        <v>322.59000000000003</v>
      </c>
      <c r="G3745" t="s">
        <v>5906</v>
      </c>
      <c r="H3745" s="1">
        <f>IF(COUNTIF(G$2:G3745,G3745)=1,1,0)</f>
        <v>1</v>
      </c>
      <c r="I3745" s="1">
        <v>3</v>
      </c>
      <c r="J3745" s="1">
        <v>0</v>
      </c>
      <c r="K3745" s="1">
        <v>64.518000000000001</v>
      </c>
      <c r="L3745" s="12">
        <f>VLOOKUP(train[[#This Row],[Sub-Category]],Análisis_ABC_XYZ[[#Headers],[#Data]],4,FALSE)</f>
        <v>0.4595170286641902</v>
      </c>
    </row>
    <row r="3746" spans="1:12" x14ac:dyDescent="0.35">
      <c r="A3746" s="2">
        <v>42702</v>
      </c>
      <c r="B3746" s="1" t="s">
        <v>72</v>
      </c>
      <c r="C3746" s="1" t="s">
        <v>1669</v>
      </c>
      <c r="D3746" s="1" t="s">
        <v>8</v>
      </c>
      <c r="E3746" s="1" t="s">
        <v>22</v>
      </c>
      <c r="F3746" s="18">
        <v>151.96</v>
      </c>
      <c r="G3746" t="s">
        <v>5443</v>
      </c>
      <c r="H3746" s="1">
        <f>IF(COUNTIF(G$2:G3746,G3746)=1,1,0)</f>
        <v>1</v>
      </c>
      <c r="I3746" s="1">
        <v>5</v>
      </c>
      <c r="J3746" s="1">
        <v>0.6</v>
      </c>
      <c r="K3746" s="1">
        <v>-182.35200000000003</v>
      </c>
      <c r="L3746" s="12">
        <f>VLOOKUP(train[[#This Row],[Sub-Category]],Análisis_ABC_XYZ[[#Headers],[#Data]],4,FALSE)</f>
        <v>0.4595170286641902</v>
      </c>
    </row>
    <row r="3747" spans="1:12" x14ac:dyDescent="0.35">
      <c r="A3747" s="2">
        <v>42702</v>
      </c>
      <c r="B3747" s="1" t="s">
        <v>72</v>
      </c>
      <c r="C3747" s="1" t="s">
        <v>288</v>
      </c>
      <c r="D3747" s="1" t="s">
        <v>14</v>
      </c>
      <c r="E3747" s="1" t="s">
        <v>20</v>
      </c>
      <c r="F3747" s="18">
        <v>82.367999999999995</v>
      </c>
      <c r="G3747" t="s">
        <v>4556</v>
      </c>
      <c r="H3747" s="1">
        <f>IF(COUNTIF(G$2:G3747,G3747)=1,1,0)</f>
        <v>0</v>
      </c>
      <c r="I3747" s="1">
        <v>2</v>
      </c>
      <c r="J3747" s="1">
        <v>0.2</v>
      </c>
      <c r="K3747" s="1">
        <v>-19.562399999999997</v>
      </c>
      <c r="L3747" s="12">
        <f>VLOOKUP(train[[#This Row],[Sub-Category]],Análisis_ABC_XYZ[[#Headers],[#Data]],4,FALSE)</f>
        <v>0.44610841445725197</v>
      </c>
    </row>
    <row r="3748" spans="1:12" x14ac:dyDescent="0.35">
      <c r="A3748" s="2">
        <v>42702</v>
      </c>
      <c r="B3748" s="1" t="s">
        <v>157</v>
      </c>
      <c r="C3748" s="1" t="s">
        <v>134</v>
      </c>
      <c r="D3748" s="1" t="s">
        <v>8</v>
      </c>
      <c r="E3748" s="1" t="s">
        <v>22</v>
      </c>
      <c r="F3748" s="18">
        <v>71.12</v>
      </c>
      <c r="G3748" t="s">
        <v>4029</v>
      </c>
      <c r="H3748" s="1">
        <f>IF(COUNTIF(G$2:G3748,G3748)=1,1,0)</f>
        <v>1</v>
      </c>
      <c r="I3748" s="1">
        <v>5</v>
      </c>
      <c r="J3748" s="1">
        <v>0.2</v>
      </c>
      <c r="K3748" s="1">
        <v>9.7789999999999964</v>
      </c>
      <c r="L3748" s="12">
        <f>VLOOKUP(train[[#This Row],[Sub-Category]],Análisis_ABC_XYZ[[#Headers],[#Data]],4,FALSE)</f>
        <v>0.4595170286641902</v>
      </c>
    </row>
    <row r="3749" spans="1:12" x14ac:dyDescent="0.35">
      <c r="A3749" s="2">
        <v>42702</v>
      </c>
      <c r="B3749" s="1" t="s">
        <v>89</v>
      </c>
      <c r="C3749" s="1" t="s">
        <v>261</v>
      </c>
      <c r="D3749" s="1" t="s">
        <v>8</v>
      </c>
      <c r="E3749" s="1" t="s">
        <v>22</v>
      </c>
      <c r="F3749" s="18">
        <v>68.16</v>
      </c>
      <c r="G3749" t="s">
        <v>4668</v>
      </c>
      <c r="H3749" s="1">
        <f>IF(COUNTIF(G$2:G3749,G3749)=1,1,0)</f>
        <v>1</v>
      </c>
      <c r="I3749" s="1">
        <v>3</v>
      </c>
      <c r="J3749" s="1">
        <v>0</v>
      </c>
      <c r="K3749" s="1">
        <v>27.945600000000002</v>
      </c>
      <c r="L3749" s="12">
        <f>VLOOKUP(train[[#This Row],[Sub-Category]],Análisis_ABC_XYZ[[#Headers],[#Data]],4,FALSE)</f>
        <v>0.4595170286641902</v>
      </c>
    </row>
    <row r="3750" spans="1:12" x14ac:dyDescent="0.35">
      <c r="A3750" s="2">
        <v>42702</v>
      </c>
      <c r="B3750" s="1" t="s">
        <v>89</v>
      </c>
      <c r="C3750" s="1" t="s">
        <v>904</v>
      </c>
      <c r="D3750" s="1" t="s">
        <v>14</v>
      </c>
      <c r="E3750" s="1" t="s">
        <v>61</v>
      </c>
      <c r="F3750" s="18">
        <v>62.24</v>
      </c>
      <c r="G3750" t="s">
        <v>4668</v>
      </c>
      <c r="H3750" s="1">
        <f>IF(COUNTIF(G$2:G3750,G3750)=1,1,0)</f>
        <v>0</v>
      </c>
      <c r="I3750" s="1">
        <v>8</v>
      </c>
      <c r="J3750" s="1">
        <v>0</v>
      </c>
      <c r="K3750" s="1">
        <v>29.252800000000001</v>
      </c>
      <c r="L3750" s="12">
        <f>VLOOKUP(train[[#This Row],[Sub-Category]],Análisis_ABC_XYZ[[#Headers],[#Data]],4,FALSE)</f>
        <v>0.44424167803735209</v>
      </c>
    </row>
    <row r="3751" spans="1:12" x14ac:dyDescent="0.35">
      <c r="A3751" s="2">
        <v>42702</v>
      </c>
      <c r="B3751" s="1" t="s">
        <v>72</v>
      </c>
      <c r="C3751" s="1" t="s">
        <v>196</v>
      </c>
      <c r="D3751" s="1" t="s">
        <v>14</v>
      </c>
      <c r="E3751" s="1" t="s">
        <v>20</v>
      </c>
      <c r="F3751" s="18">
        <v>53.92</v>
      </c>
      <c r="G3751" t="s">
        <v>4556</v>
      </c>
      <c r="H3751" s="1">
        <f>IF(COUNTIF(G$2:G3751,G3751)=1,1,0)</f>
        <v>0</v>
      </c>
      <c r="I3751" s="1">
        <v>5</v>
      </c>
      <c r="J3751" s="1">
        <v>0.2</v>
      </c>
      <c r="K3751" s="1">
        <v>4.0439999999999969</v>
      </c>
      <c r="L3751" s="12">
        <f>VLOOKUP(train[[#This Row],[Sub-Category]],Análisis_ABC_XYZ[[#Headers],[#Data]],4,FALSE)</f>
        <v>0.44610841445725197</v>
      </c>
    </row>
    <row r="3752" spans="1:12" x14ac:dyDescent="0.35">
      <c r="A3752" s="2">
        <v>42702</v>
      </c>
      <c r="B3752" s="1" t="s">
        <v>12</v>
      </c>
      <c r="C3752" s="1" t="s">
        <v>1698</v>
      </c>
      <c r="D3752" s="1" t="s">
        <v>14</v>
      </c>
      <c r="E3752" s="1" t="s">
        <v>31</v>
      </c>
      <c r="F3752" s="18">
        <v>45.28</v>
      </c>
      <c r="G3752" t="s">
        <v>4397</v>
      </c>
      <c r="H3752" s="1">
        <f>IF(COUNTIF(G$2:G3752,G3752)=1,1,0)</f>
        <v>1</v>
      </c>
      <c r="I3752" s="1">
        <v>4</v>
      </c>
      <c r="J3752" s="1">
        <v>0</v>
      </c>
      <c r="K3752" s="1">
        <v>15.395199999999999</v>
      </c>
      <c r="L3752" s="12">
        <f>VLOOKUP(train[[#This Row],[Sub-Category]],Análisis_ABC_XYZ[[#Headers],[#Data]],4,FALSE)</f>
        <v>0.49507917887403441</v>
      </c>
    </row>
    <row r="3753" spans="1:12" x14ac:dyDescent="0.35">
      <c r="A3753" s="2">
        <v>42702</v>
      </c>
      <c r="B3753" s="1" t="s">
        <v>72</v>
      </c>
      <c r="C3753" s="1" t="s">
        <v>280</v>
      </c>
      <c r="D3753" s="1" t="s">
        <v>8</v>
      </c>
      <c r="E3753" s="1" t="s">
        <v>22</v>
      </c>
      <c r="F3753" s="18">
        <v>12.132000000000001</v>
      </c>
      <c r="G3753" t="s">
        <v>4556</v>
      </c>
      <c r="H3753" s="1">
        <f>IF(COUNTIF(G$2:G3753,G3753)=1,1,0)</f>
        <v>0</v>
      </c>
      <c r="I3753" s="1">
        <v>9</v>
      </c>
      <c r="J3753" s="1">
        <v>0.6</v>
      </c>
      <c r="K3753" s="1">
        <v>-8.4923999999999982</v>
      </c>
      <c r="L3753" s="12">
        <f>VLOOKUP(train[[#This Row],[Sub-Category]],Análisis_ABC_XYZ[[#Headers],[#Data]],4,FALSE)</f>
        <v>0.4595170286641902</v>
      </c>
    </row>
    <row r="3754" spans="1:12" x14ac:dyDescent="0.35">
      <c r="A3754" s="2">
        <v>42702</v>
      </c>
      <c r="B3754" s="1" t="s">
        <v>203</v>
      </c>
      <c r="C3754" s="1" t="s">
        <v>206</v>
      </c>
      <c r="D3754" s="1" t="s">
        <v>14</v>
      </c>
      <c r="E3754" s="1" t="s">
        <v>24</v>
      </c>
      <c r="F3754" s="18">
        <v>8.2799999999999994</v>
      </c>
      <c r="G3754" t="s">
        <v>2822</v>
      </c>
      <c r="H3754" s="1">
        <f>IF(COUNTIF(G$2:G3754,G3754)=1,1,0)</f>
        <v>1</v>
      </c>
      <c r="I3754" s="1">
        <v>2</v>
      </c>
      <c r="J3754" s="1">
        <v>0</v>
      </c>
      <c r="K3754" s="1">
        <v>3.4775999999999998</v>
      </c>
      <c r="L3754" s="12">
        <f>VLOOKUP(train[[#This Row],[Sub-Category]],Análisis_ABC_XYZ[[#Headers],[#Data]],4,FALSE)</f>
        <v>0.45632477063632687</v>
      </c>
    </row>
    <row r="3755" spans="1:12" x14ac:dyDescent="0.35">
      <c r="A3755" s="2">
        <v>42702</v>
      </c>
      <c r="B3755" s="1" t="s">
        <v>157</v>
      </c>
      <c r="C3755" s="1" t="s">
        <v>1081</v>
      </c>
      <c r="D3755" s="1" t="s">
        <v>14</v>
      </c>
      <c r="E3755" s="1" t="s">
        <v>91</v>
      </c>
      <c r="F3755" s="18">
        <v>3.008</v>
      </c>
      <c r="G3755" t="s">
        <v>4029</v>
      </c>
      <c r="H3755" s="1">
        <f>IF(COUNTIF(G$2:G3755,G3755)=1,1,0)</f>
        <v>0</v>
      </c>
      <c r="I3755" s="1">
        <v>2</v>
      </c>
      <c r="J3755" s="1">
        <v>0.2</v>
      </c>
      <c r="K3755" s="1">
        <v>0.56399999999999983</v>
      </c>
      <c r="L3755" s="12">
        <f>VLOOKUP(train[[#This Row],[Sub-Category]],Análisis_ABC_XYZ[[#Headers],[#Data]],4,FALSE)</f>
        <v>0.51168203684699509</v>
      </c>
    </row>
    <row r="3756" spans="1:12" x14ac:dyDescent="0.35">
      <c r="A3756" s="2">
        <v>42703</v>
      </c>
      <c r="B3756" s="1" t="s">
        <v>79</v>
      </c>
      <c r="C3756" s="1" t="s">
        <v>879</v>
      </c>
      <c r="D3756" s="1" t="s">
        <v>8</v>
      </c>
      <c r="E3756" s="1" t="s">
        <v>11</v>
      </c>
      <c r="F3756" s="18">
        <v>1106.9099999999999</v>
      </c>
      <c r="G3756" t="s">
        <v>3630</v>
      </c>
      <c r="H3756" s="1">
        <f>IF(COUNTIF(G$2:G3756,G3756)=1,1,0)</f>
        <v>1</v>
      </c>
      <c r="I3756" s="1">
        <v>9</v>
      </c>
      <c r="J3756" s="1">
        <v>0</v>
      </c>
      <c r="K3756" s="1">
        <v>121.76009999999994</v>
      </c>
      <c r="L3756" s="12">
        <f>VLOOKUP(train[[#This Row],[Sub-Category]],Análisis_ABC_XYZ[[#Headers],[#Data]],4,FALSE)</f>
        <v>0.46529189879902266</v>
      </c>
    </row>
    <row r="3757" spans="1:12" x14ac:dyDescent="0.35">
      <c r="A3757" s="2">
        <v>42703</v>
      </c>
      <c r="B3757" s="1" t="s">
        <v>79</v>
      </c>
      <c r="C3757" s="1" t="s">
        <v>596</v>
      </c>
      <c r="D3757" s="1" t="s">
        <v>14</v>
      </c>
      <c r="E3757" s="1" t="s">
        <v>31</v>
      </c>
      <c r="F3757" s="18">
        <v>555.21</v>
      </c>
      <c r="G3757" t="s">
        <v>5512</v>
      </c>
      <c r="H3757" s="1">
        <f>IF(COUNTIF(G$2:G3757,G3757)=1,1,0)</f>
        <v>1</v>
      </c>
      <c r="I3757" s="1">
        <v>5</v>
      </c>
      <c r="J3757" s="1">
        <v>0.1</v>
      </c>
      <c r="K3757" s="1">
        <v>178.90100000000001</v>
      </c>
      <c r="L3757" s="12">
        <f>VLOOKUP(train[[#This Row],[Sub-Category]],Análisis_ABC_XYZ[[#Headers],[#Data]],4,FALSE)</f>
        <v>0.49507917887403441</v>
      </c>
    </row>
    <row r="3758" spans="1:12" x14ac:dyDescent="0.35">
      <c r="A3758" s="2">
        <v>42703</v>
      </c>
      <c r="B3758" s="1" t="s">
        <v>79</v>
      </c>
      <c r="C3758" s="1" t="s">
        <v>597</v>
      </c>
      <c r="D3758" s="1" t="s">
        <v>14</v>
      </c>
      <c r="E3758" s="1" t="s">
        <v>20</v>
      </c>
      <c r="F3758" s="18">
        <v>523.48</v>
      </c>
      <c r="G3758" t="s">
        <v>5512</v>
      </c>
      <c r="H3758" s="1">
        <f>IF(COUNTIF(G$2:G3758,G3758)=1,1,0)</f>
        <v>0</v>
      </c>
      <c r="I3758" s="1">
        <v>4</v>
      </c>
      <c r="J3758" s="1">
        <v>0</v>
      </c>
      <c r="K3758" s="1">
        <v>130.87</v>
      </c>
      <c r="L3758" s="12">
        <f>VLOOKUP(train[[#This Row],[Sub-Category]],Análisis_ABC_XYZ[[#Headers],[#Data]],4,FALSE)</f>
        <v>0.44610841445725197</v>
      </c>
    </row>
    <row r="3759" spans="1:12" x14ac:dyDescent="0.35">
      <c r="A3759" s="2">
        <v>42703</v>
      </c>
      <c r="B3759" s="1" t="s">
        <v>79</v>
      </c>
      <c r="C3759" s="1" t="s">
        <v>595</v>
      </c>
      <c r="D3759" s="1" t="s">
        <v>8</v>
      </c>
      <c r="E3759" s="1" t="s">
        <v>11</v>
      </c>
      <c r="F3759" s="18">
        <v>301.95999999999998</v>
      </c>
      <c r="G3759" t="s">
        <v>5512</v>
      </c>
      <c r="H3759" s="1">
        <f>IF(COUNTIF(G$2:G3759,G3759)=1,1,0)</f>
        <v>0</v>
      </c>
      <c r="I3759" s="1">
        <v>2</v>
      </c>
      <c r="J3759" s="1">
        <v>0</v>
      </c>
      <c r="K3759" s="1">
        <v>87.568399999999968</v>
      </c>
      <c r="L3759" s="12">
        <f>VLOOKUP(train[[#This Row],[Sub-Category]],Análisis_ABC_XYZ[[#Headers],[#Data]],4,FALSE)</f>
        <v>0.46529189879902266</v>
      </c>
    </row>
    <row r="3760" spans="1:12" x14ac:dyDescent="0.35">
      <c r="A3760" s="2">
        <v>42703</v>
      </c>
      <c r="B3760" s="1" t="s">
        <v>79</v>
      </c>
      <c r="C3760" s="1" t="s">
        <v>62</v>
      </c>
      <c r="D3760" s="1" t="s">
        <v>14</v>
      </c>
      <c r="E3760" s="1" t="s">
        <v>24</v>
      </c>
      <c r="F3760" s="18">
        <v>161.82</v>
      </c>
      <c r="G3760" t="s">
        <v>5512</v>
      </c>
      <c r="H3760" s="1">
        <f>IF(COUNTIF(G$2:G3760,G3760)=1,1,0)</f>
        <v>0</v>
      </c>
      <c r="I3760" s="1">
        <v>9</v>
      </c>
      <c r="J3760" s="1">
        <v>0</v>
      </c>
      <c r="K3760" s="1">
        <v>46.927799999999984</v>
      </c>
      <c r="L3760" s="12">
        <f>VLOOKUP(train[[#This Row],[Sub-Category]],Análisis_ABC_XYZ[[#Headers],[#Data]],4,FALSE)</f>
        <v>0.45632477063632687</v>
      </c>
    </row>
    <row r="3761" spans="1:12" x14ac:dyDescent="0.35">
      <c r="A3761" s="2">
        <v>42703</v>
      </c>
      <c r="B3761" s="1" t="s">
        <v>39</v>
      </c>
      <c r="C3761" s="1" t="s">
        <v>1111</v>
      </c>
      <c r="D3761" s="1" t="s">
        <v>26</v>
      </c>
      <c r="E3761" s="1" t="s">
        <v>56</v>
      </c>
      <c r="F3761" s="18">
        <v>21.48</v>
      </c>
      <c r="G3761" t="s">
        <v>3699</v>
      </c>
      <c r="H3761" s="1">
        <f>IF(COUNTIF(G$2:G3761,G3761)=1,1,0)</f>
        <v>1</v>
      </c>
      <c r="I3761" s="1">
        <v>3</v>
      </c>
      <c r="J3761" s="1">
        <v>0.2</v>
      </c>
      <c r="K3761" s="1">
        <v>-0.26850000000000307</v>
      </c>
      <c r="L3761" s="12">
        <f>VLOOKUP(train[[#This Row],[Sub-Category]],Análisis_ABC_XYZ[[#Headers],[#Data]],4,FALSE)</f>
        <v>0.52062335344040378</v>
      </c>
    </row>
    <row r="3762" spans="1:12" x14ac:dyDescent="0.35">
      <c r="A3762" s="2">
        <v>42703</v>
      </c>
      <c r="B3762" s="1" t="s">
        <v>12</v>
      </c>
      <c r="C3762" s="1" t="s">
        <v>1544</v>
      </c>
      <c r="D3762" s="1" t="s">
        <v>14</v>
      </c>
      <c r="E3762" s="1" t="s">
        <v>24</v>
      </c>
      <c r="F3762" s="18">
        <v>56.3</v>
      </c>
      <c r="G3762" t="s">
        <v>2573</v>
      </c>
      <c r="H3762" s="1">
        <f>IF(COUNTIF(G$2:G3762,G3762)=1,1,0)</f>
        <v>1</v>
      </c>
      <c r="I3762" s="1">
        <v>2</v>
      </c>
      <c r="J3762" s="1">
        <v>0</v>
      </c>
      <c r="K3762" s="1">
        <v>15.764000000000003</v>
      </c>
      <c r="L3762" s="12">
        <f>VLOOKUP(train[[#This Row],[Sub-Category]],Análisis_ABC_XYZ[[#Headers],[#Data]],4,FALSE)</f>
        <v>0.45632477063632687</v>
      </c>
    </row>
    <row r="3763" spans="1:12" x14ac:dyDescent="0.35">
      <c r="A3763" s="2">
        <v>42703</v>
      </c>
      <c r="B3763" s="1" t="s">
        <v>79</v>
      </c>
      <c r="C3763" s="1" t="s">
        <v>878</v>
      </c>
      <c r="D3763" s="1" t="s">
        <v>14</v>
      </c>
      <c r="E3763" s="1" t="s">
        <v>36</v>
      </c>
      <c r="F3763" s="18">
        <v>19.920000000000002</v>
      </c>
      <c r="G3763" t="s">
        <v>3630</v>
      </c>
      <c r="H3763" s="1">
        <f>IF(COUNTIF(G$2:G3763,G3763)=1,1,0)</f>
        <v>0</v>
      </c>
      <c r="I3763" s="1">
        <v>4</v>
      </c>
      <c r="J3763" s="1">
        <v>0</v>
      </c>
      <c r="K3763" s="1">
        <v>9.3624000000000009</v>
      </c>
      <c r="L3763" s="12">
        <f>VLOOKUP(train[[#This Row],[Sub-Category]],Análisis_ABC_XYZ[[#Headers],[#Data]],4,FALSE)</f>
        <v>0.43613829632717294</v>
      </c>
    </row>
    <row r="3764" spans="1:12" x14ac:dyDescent="0.35">
      <c r="A3764" s="2">
        <v>42703</v>
      </c>
      <c r="B3764" s="1" t="s">
        <v>39</v>
      </c>
      <c r="C3764" s="1" t="s">
        <v>1112</v>
      </c>
      <c r="D3764" s="1" t="s">
        <v>14</v>
      </c>
      <c r="E3764" s="1" t="s">
        <v>29</v>
      </c>
      <c r="F3764" s="18">
        <v>8.7839999999999989</v>
      </c>
      <c r="G3764" t="s">
        <v>3699</v>
      </c>
      <c r="H3764" s="1">
        <f>IF(COUNTIF(G$2:G3764,G3764)=1,1,0)</f>
        <v>0</v>
      </c>
      <c r="I3764" s="1">
        <v>4</v>
      </c>
      <c r="J3764" s="1">
        <v>0.8</v>
      </c>
      <c r="K3764" s="1">
        <v>-13.615200000000002</v>
      </c>
      <c r="L3764" s="12">
        <f>VLOOKUP(train[[#This Row],[Sub-Category]],Análisis_ABC_XYZ[[#Headers],[#Data]],4,FALSE)</f>
        <v>0.46881743173671325</v>
      </c>
    </row>
    <row r="3765" spans="1:12" x14ac:dyDescent="0.35">
      <c r="A3765" s="2">
        <v>42703</v>
      </c>
      <c r="B3765" s="1" t="s">
        <v>12</v>
      </c>
      <c r="C3765" s="1" t="s">
        <v>100</v>
      </c>
      <c r="D3765" s="1" t="s">
        <v>14</v>
      </c>
      <c r="E3765" s="1" t="s">
        <v>29</v>
      </c>
      <c r="F3765" s="18">
        <v>4.3040000000000003</v>
      </c>
      <c r="G3765" t="s">
        <v>4357</v>
      </c>
      <c r="H3765" s="1">
        <f>IF(COUNTIF(G$2:G3765,G3765)=1,1,0)</f>
        <v>1</v>
      </c>
      <c r="I3765" s="1">
        <v>1</v>
      </c>
      <c r="J3765" s="1">
        <v>0.2</v>
      </c>
      <c r="K3765" s="1">
        <v>1.5602</v>
      </c>
      <c r="L3765" s="12">
        <f>VLOOKUP(train[[#This Row],[Sub-Category]],Análisis_ABC_XYZ[[#Headers],[#Data]],4,FALSE)</f>
        <v>0.46881743173671325</v>
      </c>
    </row>
    <row r="3766" spans="1:12" x14ac:dyDescent="0.35">
      <c r="A3766" s="2">
        <v>42704</v>
      </c>
      <c r="B3766" s="1" t="s">
        <v>89</v>
      </c>
      <c r="C3766" s="1" t="s">
        <v>1616</v>
      </c>
      <c r="D3766" s="1" t="s">
        <v>8</v>
      </c>
      <c r="E3766" s="1" t="s">
        <v>9</v>
      </c>
      <c r="F3766" s="18">
        <v>681.40800000000013</v>
      </c>
      <c r="G3766" t="s">
        <v>3778</v>
      </c>
      <c r="H3766" s="1">
        <f>IF(COUNTIF(G$2:G3766,G3766)=1,1,0)</f>
        <v>1</v>
      </c>
      <c r="I3766" s="1">
        <v>12</v>
      </c>
      <c r="J3766" s="1">
        <v>0.2</v>
      </c>
      <c r="K3766" s="1">
        <v>42.588000000000022</v>
      </c>
      <c r="L3766" s="12">
        <f>VLOOKUP(train[[#This Row],[Sub-Category]],Análisis_ABC_XYZ[[#Headers],[#Data]],4,FALSE)</f>
        <v>0.5176847302647779</v>
      </c>
    </row>
    <row r="3767" spans="1:12" x14ac:dyDescent="0.35">
      <c r="A3767" s="2">
        <v>42704</v>
      </c>
      <c r="B3767" s="1" t="s">
        <v>34</v>
      </c>
      <c r="C3767" s="1" t="s">
        <v>276</v>
      </c>
      <c r="D3767" s="1" t="s">
        <v>8</v>
      </c>
      <c r="E3767" s="1" t="s">
        <v>22</v>
      </c>
      <c r="F3767" s="18">
        <v>335.74400000000003</v>
      </c>
      <c r="G3767" t="s">
        <v>4640</v>
      </c>
      <c r="H3767" s="1">
        <f>IF(COUNTIF(G$2:G3767,G3767)=1,1,0)</f>
        <v>1</v>
      </c>
      <c r="I3767" s="1">
        <v>2</v>
      </c>
      <c r="J3767" s="1">
        <v>0.2</v>
      </c>
      <c r="K3767" s="1">
        <v>25.180800000000005</v>
      </c>
      <c r="L3767" s="12">
        <f>VLOOKUP(train[[#This Row],[Sub-Category]],Análisis_ABC_XYZ[[#Headers],[#Data]],4,FALSE)</f>
        <v>0.4595170286641902</v>
      </c>
    </row>
    <row r="3768" spans="1:12" x14ac:dyDescent="0.35">
      <c r="A3768" s="2">
        <v>42704</v>
      </c>
      <c r="B3768" s="1" t="s">
        <v>34</v>
      </c>
      <c r="C3768" s="1" t="s">
        <v>1260</v>
      </c>
      <c r="D3768" s="1" t="s">
        <v>26</v>
      </c>
      <c r="E3768" s="1" t="s">
        <v>27</v>
      </c>
      <c r="F3768" s="18">
        <v>177.48000000000002</v>
      </c>
      <c r="G3768" t="s">
        <v>5569</v>
      </c>
      <c r="H3768" s="1">
        <f>IF(COUNTIF(G$2:G3768,G3768)=1,1,0)</f>
        <v>1</v>
      </c>
      <c r="I3768" s="1">
        <v>3</v>
      </c>
      <c r="J3768" s="1">
        <v>0.2</v>
      </c>
      <c r="K3768" s="1">
        <v>19.966499999999982</v>
      </c>
      <c r="L3768" s="12">
        <f>VLOOKUP(train[[#This Row],[Sub-Category]],Análisis_ABC_XYZ[[#Headers],[#Data]],4,FALSE)</f>
        <v>0.41105220110552465</v>
      </c>
    </row>
    <row r="3769" spans="1:12" x14ac:dyDescent="0.35">
      <c r="A3769" s="2">
        <v>42704</v>
      </c>
      <c r="B3769" s="1" t="s">
        <v>52</v>
      </c>
      <c r="C3769" s="1" t="s">
        <v>38</v>
      </c>
      <c r="D3769" s="1" t="s">
        <v>14</v>
      </c>
      <c r="E3769" s="1" t="s">
        <v>29</v>
      </c>
      <c r="F3769" s="18">
        <v>152.99100000000001</v>
      </c>
      <c r="G3769" t="s">
        <v>5043</v>
      </c>
      <c r="H3769" s="1">
        <f>IF(COUNTIF(G$2:G3769,G3769)=1,1,0)</f>
        <v>1</v>
      </c>
      <c r="I3769" s="1">
        <v>3</v>
      </c>
      <c r="J3769" s="1">
        <v>0.7</v>
      </c>
      <c r="K3769" s="1">
        <v>-122.39280000000002</v>
      </c>
      <c r="L3769" s="12">
        <f>VLOOKUP(train[[#This Row],[Sub-Category]],Análisis_ABC_XYZ[[#Headers],[#Data]],4,FALSE)</f>
        <v>0.46881743173671325</v>
      </c>
    </row>
    <row r="3770" spans="1:12" x14ac:dyDescent="0.35">
      <c r="A3770" s="2">
        <v>42704</v>
      </c>
      <c r="B3770" s="1" t="s">
        <v>34</v>
      </c>
      <c r="C3770" s="1" t="s">
        <v>1431</v>
      </c>
      <c r="D3770" s="1" t="s">
        <v>14</v>
      </c>
      <c r="E3770" s="1" t="s">
        <v>31</v>
      </c>
      <c r="F3770" s="18">
        <v>98.352000000000004</v>
      </c>
      <c r="G3770" t="s">
        <v>4640</v>
      </c>
      <c r="H3770" s="1">
        <f>IF(COUNTIF(G$2:G3770,G3770)=1,1,0)</f>
        <v>0</v>
      </c>
      <c r="I3770" s="1">
        <v>3</v>
      </c>
      <c r="J3770" s="1">
        <v>0.2</v>
      </c>
      <c r="K3770" s="1">
        <v>9.8351999999999933</v>
      </c>
      <c r="L3770" s="12">
        <f>VLOOKUP(train[[#This Row],[Sub-Category]],Análisis_ABC_XYZ[[#Headers],[#Data]],4,FALSE)</f>
        <v>0.49507917887403441</v>
      </c>
    </row>
    <row r="3771" spans="1:12" x14ac:dyDescent="0.35">
      <c r="A3771" s="2">
        <v>42704</v>
      </c>
      <c r="B3771" s="1" t="s">
        <v>52</v>
      </c>
      <c r="C3771" s="1" t="s">
        <v>1323</v>
      </c>
      <c r="D3771" s="1" t="s">
        <v>26</v>
      </c>
      <c r="E3771" s="1" t="s">
        <v>27</v>
      </c>
      <c r="F3771" s="18">
        <v>94.919999999999987</v>
      </c>
      <c r="G3771" t="s">
        <v>5043</v>
      </c>
      <c r="H3771" s="1">
        <f>IF(COUNTIF(G$2:G3771,G3771)=1,1,0)</f>
        <v>0</v>
      </c>
      <c r="I3771" s="1">
        <v>4</v>
      </c>
      <c r="J3771" s="1">
        <v>0.4</v>
      </c>
      <c r="K3771" s="1">
        <v>15.819999999999993</v>
      </c>
      <c r="L3771" s="12">
        <f>VLOOKUP(train[[#This Row],[Sub-Category]],Análisis_ABC_XYZ[[#Headers],[#Data]],4,FALSE)</f>
        <v>0.41105220110552465</v>
      </c>
    </row>
    <row r="3772" spans="1:12" x14ac:dyDescent="0.35">
      <c r="A3772" s="2">
        <v>42704</v>
      </c>
      <c r="B3772" s="1" t="s">
        <v>410</v>
      </c>
      <c r="C3772" s="1" t="s">
        <v>1775</v>
      </c>
      <c r="D3772" s="1" t="s">
        <v>8</v>
      </c>
      <c r="E3772" s="1" t="s">
        <v>22</v>
      </c>
      <c r="F3772" s="18">
        <v>80.959999999999994</v>
      </c>
      <c r="G3772" t="s">
        <v>3871</v>
      </c>
      <c r="H3772" s="1">
        <f>IF(COUNTIF(G$2:G3772,G3772)=1,1,0)</f>
        <v>1</v>
      </c>
      <c r="I3772" s="1">
        <v>4</v>
      </c>
      <c r="J3772" s="1">
        <v>0</v>
      </c>
      <c r="K3772" s="1">
        <v>29.145599999999995</v>
      </c>
      <c r="L3772" s="12">
        <f>VLOOKUP(train[[#This Row],[Sub-Category]],Análisis_ABC_XYZ[[#Headers],[#Data]],4,FALSE)</f>
        <v>0.4595170286641902</v>
      </c>
    </row>
    <row r="3773" spans="1:12" x14ac:dyDescent="0.35">
      <c r="A3773" s="2">
        <v>42704</v>
      </c>
      <c r="B3773" s="1" t="s">
        <v>6</v>
      </c>
      <c r="C3773" s="1" t="s">
        <v>909</v>
      </c>
      <c r="D3773" s="1" t="s">
        <v>14</v>
      </c>
      <c r="E3773" s="1" t="s">
        <v>61</v>
      </c>
      <c r="F3773" s="18">
        <v>71.88</v>
      </c>
      <c r="G3773" t="s">
        <v>3493</v>
      </c>
      <c r="H3773" s="1">
        <f>IF(COUNTIF(G$2:G3773,G3773)=1,1,0)</f>
        <v>1</v>
      </c>
      <c r="I3773" s="1">
        <v>2</v>
      </c>
      <c r="J3773" s="1">
        <v>0</v>
      </c>
      <c r="K3773" s="1">
        <v>32.345999999999997</v>
      </c>
      <c r="L3773" s="12">
        <f>VLOOKUP(train[[#This Row],[Sub-Category]],Análisis_ABC_XYZ[[#Headers],[#Data]],4,FALSE)</f>
        <v>0.44424167803735209</v>
      </c>
    </row>
    <row r="3774" spans="1:12" x14ac:dyDescent="0.35">
      <c r="A3774" s="2">
        <v>42704</v>
      </c>
      <c r="B3774" s="1" t="s">
        <v>410</v>
      </c>
      <c r="C3774" s="1" t="s">
        <v>1536</v>
      </c>
      <c r="D3774" s="1" t="s">
        <v>14</v>
      </c>
      <c r="E3774" s="1" t="s">
        <v>36</v>
      </c>
      <c r="F3774" s="18">
        <v>25.92</v>
      </c>
      <c r="G3774" t="s">
        <v>3871</v>
      </c>
      <c r="H3774" s="1">
        <f>IF(COUNTIF(G$2:G3774,G3774)=1,1,0)</f>
        <v>0</v>
      </c>
      <c r="I3774" s="1">
        <v>4</v>
      </c>
      <c r="J3774" s="1">
        <v>0</v>
      </c>
      <c r="K3774" s="1">
        <v>12.441600000000001</v>
      </c>
      <c r="L3774" s="12">
        <f>VLOOKUP(train[[#This Row],[Sub-Category]],Análisis_ABC_XYZ[[#Headers],[#Data]],4,FALSE)</f>
        <v>0.43613829632717294</v>
      </c>
    </row>
    <row r="3775" spans="1:12" x14ac:dyDescent="0.35">
      <c r="A3775" s="2">
        <v>42704</v>
      </c>
      <c r="B3775" s="1" t="s">
        <v>89</v>
      </c>
      <c r="C3775" s="1" t="s">
        <v>1005</v>
      </c>
      <c r="D3775" s="1" t="s">
        <v>14</v>
      </c>
      <c r="E3775" s="1" t="s">
        <v>36</v>
      </c>
      <c r="F3775" s="18">
        <v>23.66</v>
      </c>
      <c r="G3775" t="s">
        <v>3778</v>
      </c>
      <c r="H3775" s="1">
        <f>IF(COUNTIF(G$2:G3775,G3775)=1,1,0)</f>
        <v>0</v>
      </c>
      <c r="I3775" s="1">
        <v>7</v>
      </c>
      <c r="J3775" s="1">
        <v>0</v>
      </c>
      <c r="K3775" s="1">
        <v>10.883599999999998</v>
      </c>
      <c r="L3775" s="12">
        <f>VLOOKUP(train[[#This Row],[Sub-Category]],Análisis_ABC_XYZ[[#Headers],[#Data]],4,FALSE)</f>
        <v>0.43613829632717294</v>
      </c>
    </row>
    <row r="3776" spans="1:12" x14ac:dyDescent="0.35">
      <c r="A3776" s="2">
        <v>42704</v>
      </c>
      <c r="B3776" s="1" t="s">
        <v>6</v>
      </c>
      <c r="C3776" s="1" t="s">
        <v>821</v>
      </c>
      <c r="D3776" s="1" t="s">
        <v>14</v>
      </c>
      <c r="E3776" s="1" t="s">
        <v>61</v>
      </c>
      <c r="F3776" s="18">
        <v>17.48</v>
      </c>
      <c r="G3776" t="s">
        <v>3493</v>
      </c>
      <c r="H3776" s="1">
        <f>IF(COUNTIF(G$2:G3776,G3776)=1,1,0)</f>
        <v>0</v>
      </c>
      <c r="I3776" s="1">
        <v>2</v>
      </c>
      <c r="J3776" s="1">
        <v>0</v>
      </c>
      <c r="K3776" s="1">
        <v>8.2156000000000002</v>
      </c>
      <c r="L3776" s="12">
        <f>VLOOKUP(train[[#This Row],[Sub-Category]],Análisis_ABC_XYZ[[#Headers],[#Data]],4,FALSE)</f>
        <v>0.44424167803735209</v>
      </c>
    </row>
    <row r="3777" spans="1:12" x14ac:dyDescent="0.35">
      <c r="A3777" s="2">
        <v>42704</v>
      </c>
      <c r="B3777" s="1" t="s">
        <v>34</v>
      </c>
      <c r="C3777" s="1" t="s">
        <v>1516</v>
      </c>
      <c r="D3777" s="1" t="s">
        <v>8</v>
      </c>
      <c r="E3777" s="1" t="s">
        <v>22</v>
      </c>
      <c r="F3777" s="18">
        <v>17.088000000000001</v>
      </c>
      <c r="G3777" t="s">
        <v>5549</v>
      </c>
      <c r="H3777" s="1">
        <f>IF(COUNTIF(G$2:G3777,G3777)=1,1,0)</f>
        <v>1</v>
      </c>
      <c r="I3777" s="1">
        <v>2</v>
      </c>
      <c r="J3777" s="1">
        <v>0.2</v>
      </c>
      <c r="K3777" s="1">
        <v>1.0679999999999996</v>
      </c>
      <c r="L3777" s="12">
        <f>VLOOKUP(train[[#This Row],[Sub-Category]],Análisis_ABC_XYZ[[#Headers],[#Data]],4,FALSE)</f>
        <v>0.4595170286641902</v>
      </c>
    </row>
    <row r="3778" spans="1:12" x14ac:dyDescent="0.35">
      <c r="A3778" s="2">
        <v>42704</v>
      </c>
      <c r="B3778" s="1" t="s">
        <v>52</v>
      </c>
      <c r="C3778" s="1" t="s">
        <v>1036</v>
      </c>
      <c r="D3778" s="1" t="s">
        <v>14</v>
      </c>
      <c r="E3778" s="1" t="s">
        <v>91</v>
      </c>
      <c r="F3778" s="18">
        <v>10.584</v>
      </c>
      <c r="G3778" t="s">
        <v>5043</v>
      </c>
      <c r="H3778" s="1">
        <f>IF(COUNTIF(G$2:G3778,G3778)=1,1,0)</f>
        <v>0</v>
      </c>
      <c r="I3778" s="1">
        <v>7</v>
      </c>
      <c r="J3778" s="1">
        <v>0.2</v>
      </c>
      <c r="K3778" s="1">
        <v>-2.3813999999999993</v>
      </c>
      <c r="L3778" s="12">
        <f>VLOOKUP(train[[#This Row],[Sub-Category]],Análisis_ABC_XYZ[[#Headers],[#Data]],4,FALSE)</f>
        <v>0.51168203684699509</v>
      </c>
    </row>
    <row r="3779" spans="1:12" x14ac:dyDescent="0.35">
      <c r="A3779" s="2">
        <v>42704</v>
      </c>
      <c r="B3779" s="1" t="s">
        <v>34</v>
      </c>
      <c r="C3779" s="1" t="s">
        <v>678</v>
      </c>
      <c r="D3779" s="1" t="s">
        <v>14</v>
      </c>
      <c r="E3779" s="1" t="s">
        <v>29</v>
      </c>
      <c r="F3779" s="18">
        <v>6.0480000000000009</v>
      </c>
      <c r="G3779" t="s">
        <v>4640</v>
      </c>
      <c r="H3779" s="1">
        <f>IF(COUNTIF(G$2:G3779,G3779)=1,1,0)</f>
        <v>0</v>
      </c>
      <c r="I3779" s="1">
        <v>7</v>
      </c>
      <c r="J3779" s="1">
        <v>0.7</v>
      </c>
      <c r="K3779" s="1">
        <v>-4.2336000000000009</v>
      </c>
      <c r="L3779" s="12">
        <f>VLOOKUP(train[[#This Row],[Sub-Category]],Análisis_ABC_XYZ[[#Headers],[#Data]],4,FALSE)</f>
        <v>0.46881743173671325</v>
      </c>
    </row>
    <row r="3780" spans="1:12" x14ac:dyDescent="0.35">
      <c r="A3780" s="2">
        <v>42704</v>
      </c>
      <c r="B3780" s="1" t="s">
        <v>39</v>
      </c>
      <c r="C3780" s="1" t="s">
        <v>689</v>
      </c>
      <c r="D3780" s="1" t="s">
        <v>14</v>
      </c>
      <c r="E3780" s="1" t="s">
        <v>29</v>
      </c>
      <c r="F3780" s="18">
        <v>3.8819999999999988</v>
      </c>
      <c r="G3780" t="s">
        <v>4268</v>
      </c>
      <c r="H3780" s="1">
        <f>IF(COUNTIF(G$2:G3780,G3780)=1,1,0)</f>
        <v>1</v>
      </c>
      <c r="I3780" s="1">
        <v>3</v>
      </c>
      <c r="J3780" s="1">
        <v>0.8</v>
      </c>
      <c r="K3780" s="1">
        <v>-5.8230000000000004</v>
      </c>
      <c r="L3780" s="12">
        <f>VLOOKUP(train[[#This Row],[Sub-Category]],Análisis_ABC_XYZ[[#Headers],[#Data]],4,FALSE)</f>
        <v>0.46881743173671325</v>
      </c>
    </row>
    <row r="3781" spans="1:12" x14ac:dyDescent="0.35">
      <c r="A3781" s="2">
        <v>42705</v>
      </c>
      <c r="B3781" s="1" t="s">
        <v>12</v>
      </c>
      <c r="C3781" s="1" t="s">
        <v>940</v>
      </c>
      <c r="D3781" s="1" t="s">
        <v>8</v>
      </c>
      <c r="E3781" s="1" t="s">
        <v>11</v>
      </c>
      <c r="F3781" s="18">
        <v>2676.672</v>
      </c>
      <c r="G3781" t="s">
        <v>6861</v>
      </c>
      <c r="H3781" s="1">
        <f>IF(COUNTIF(G$2:G3781,G3781)=1,1,0)</f>
        <v>1</v>
      </c>
      <c r="I3781" s="1">
        <v>9</v>
      </c>
      <c r="J3781" s="1">
        <v>0.2</v>
      </c>
      <c r="K3781" s="1">
        <v>267.66720000000009</v>
      </c>
      <c r="L3781" s="12">
        <f>VLOOKUP(train[[#This Row],[Sub-Category]],Análisis_ABC_XYZ[[#Headers],[#Data]],4,FALSE)</f>
        <v>0.46529189879902266</v>
      </c>
    </row>
    <row r="3782" spans="1:12" x14ac:dyDescent="0.35">
      <c r="A3782" s="2">
        <v>42705</v>
      </c>
      <c r="B3782" s="1" t="s">
        <v>37</v>
      </c>
      <c r="C3782" s="1" t="s">
        <v>508</v>
      </c>
      <c r="D3782" s="1" t="s">
        <v>8</v>
      </c>
      <c r="E3782" s="1" t="s">
        <v>11</v>
      </c>
      <c r="F3782" s="18">
        <v>2003.9200000000003</v>
      </c>
      <c r="G3782" t="s">
        <v>2336</v>
      </c>
      <c r="H3782" s="1">
        <f>IF(COUNTIF(G$2:G3782,G3782)=1,1,0)</f>
        <v>1</v>
      </c>
      <c r="I3782" s="1">
        <v>5</v>
      </c>
      <c r="J3782" s="1">
        <v>0.2</v>
      </c>
      <c r="K3782" s="1">
        <v>125.24499999999995</v>
      </c>
      <c r="L3782" s="12">
        <f>VLOOKUP(train[[#This Row],[Sub-Category]],Análisis_ABC_XYZ[[#Headers],[#Data]],4,FALSE)</f>
        <v>0.46529189879902266</v>
      </c>
    </row>
    <row r="3783" spans="1:12" x14ac:dyDescent="0.35">
      <c r="A3783" s="2">
        <v>42705</v>
      </c>
      <c r="B3783" s="1" t="s">
        <v>37</v>
      </c>
      <c r="C3783" s="1" t="s">
        <v>270</v>
      </c>
      <c r="D3783" s="1" t="s">
        <v>8</v>
      </c>
      <c r="E3783" s="1" t="s">
        <v>18</v>
      </c>
      <c r="F3783" s="18">
        <v>1913.3999999999999</v>
      </c>
      <c r="G3783" t="s">
        <v>2336</v>
      </c>
      <c r="H3783" s="1">
        <f>IF(COUNTIF(G$2:G3783,G3783)=1,1,0)</f>
        <v>0</v>
      </c>
      <c r="I3783" s="1">
        <v>9</v>
      </c>
      <c r="J3783" s="1">
        <v>0</v>
      </c>
      <c r="K3783" s="1">
        <v>401.81399999999985</v>
      </c>
      <c r="L3783" s="12">
        <f>VLOOKUP(train[[#This Row],[Sub-Category]],Análisis_ABC_XYZ[[#Headers],[#Data]],4,FALSE)</f>
        <v>0.55975208308209756</v>
      </c>
    </row>
    <row r="3784" spans="1:12" x14ac:dyDescent="0.35">
      <c r="A3784" s="2">
        <v>42705</v>
      </c>
      <c r="B3784" s="1" t="s">
        <v>37</v>
      </c>
      <c r="C3784" s="1" t="s">
        <v>1234</v>
      </c>
      <c r="D3784" s="1" t="s">
        <v>14</v>
      </c>
      <c r="E3784" s="1" t="s">
        <v>20</v>
      </c>
      <c r="F3784" s="18">
        <v>146.72999999999999</v>
      </c>
      <c r="G3784" t="s">
        <v>2336</v>
      </c>
      <c r="H3784" s="1">
        <f>IF(COUNTIF(G$2:G3784,G3784)=1,1,0)</f>
        <v>0</v>
      </c>
      <c r="I3784" s="1">
        <v>3</v>
      </c>
      <c r="J3784" s="1">
        <v>0</v>
      </c>
      <c r="K3784" s="1">
        <v>2.9346000000000032</v>
      </c>
      <c r="L3784" s="12">
        <f>VLOOKUP(train[[#This Row],[Sub-Category]],Análisis_ABC_XYZ[[#Headers],[#Data]],4,FALSE)</f>
        <v>0.44610841445725197</v>
      </c>
    </row>
    <row r="3785" spans="1:12" x14ac:dyDescent="0.35">
      <c r="A3785" s="2">
        <v>42705</v>
      </c>
      <c r="B3785" s="1" t="s">
        <v>37</v>
      </c>
      <c r="C3785" s="1" t="s">
        <v>455</v>
      </c>
      <c r="D3785" s="1" t="s">
        <v>14</v>
      </c>
      <c r="E3785" s="1" t="s">
        <v>36</v>
      </c>
      <c r="F3785" s="18">
        <v>114.2</v>
      </c>
      <c r="G3785" t="s">
        <v>2336</v>
      </c>
      <c r="H3785" s="1">
        <f>IF(COUNTIF(G$2:G3785,G3785)=1,1,0)</f>
        <v>0</v>
      </c>
      <c r="I3785" s="1">
        <v>5</v>
      </c>
      <c r="J3785" s="1">
        <v>0</v>
      </c>
      <c r="K3785" s="1">
        <v>52.531999999999996</v>
      </c>
      <c r="L3785" s="12">
        <f>VLOOKUP(train[[#This Row],[Sub-Category]],Análisis_ABC_XYZ[[#Headers],[#Data]],4,FALSE)</f>
        <v>0.43613829632717294</v>
      </c>
    </row>
    <row r="3786" spans="1:12" x14ac:dyDescent="0.35">
      <c r="A3786" s="2">
        <v>42705</v>
      </c>
      <c r="B3786" s="1" t="s">
        <v>107</v>
      </c>
      <c r="C3786" s="1" t="s">
        <v>1470</v>
      </c>
      <c r="D3786" s="1" t="s">
        <v>14</v>
      </c>
      <c r="E3786" s="1" t="s">
        <v>29</v>
      </c>
      <c r="F3786" s="18">
        <v>63.96</v>
      </c>
      <c r="G3786" t="s">
        <v>4658</v>
      </c>
      <c r="H3786" s="1">
        <f>IF(COUNTIF(G$2:G3786,G3786)=1,1,0)</f>
        <v>1</v>
      </c>
      <c r="I3786" s="1">
        <v>4</v>
      </c>
      <c r="J3786" s="1">
        <v>0</v>
      </c>
      <c r="K3786" s="1">
        <v>30.700800000000001</v>
      </c>
      <c r="L3786" s="12">
        <f>VLOOKUP(train[[#This Row],[Sub-Category]],Análisis_ABC_XYZ[[#Headers],[#Data]],4,FALSE)</f>
        <v>0.46881743173671325</v>
      </c>
    </row>
    <row r="3787" spans="1:12" x14ac:dyDescent="0.35">
      <c r="A3787" s="2">
        <v>42705</v>
      </c>
      <c r="B3787" s="1" t="s">
        <v>107</v>
      </c>
      <c r="C3787" s="1" t="s">
        <v>483</v>
      </c>
      <c r="D3787" s="1" t="s">
        <v>14</v>
      </c>
      <c r="E3787" s="1" t="s">
        <v>20</v>
      </c>
      <c r="F3787" s="18">
        <v>61.68</v>
      </c>
      <c r="G3787" t="s">
        <v>4658</v>
      </c>
      <c r="H3787" s="1">
        <f>IF(COUNTIF(G$2:G3787,G3787)=1,1,0)</f>
        <v>0</v>
      </c>
      <c r="I3787" s="1">
        <v>4</v>
      </c>
      <c r="J3787" s="1">
        <v>0</v>
      </c>
      <c r="K3787" s="1">
        <v>16.653600000000004</v>
      </c>
      <c r="L3787" s="12">
        <f>VLOOKUP(train[[#This Row],[Sub-Category]],Análisis_ABC_XYZ[[#Headers],[#Data]],4,FALSE)</f>
        <v>0.44610841445725197</v>
      </c>
    </row>
    <row r="3788" spans="1:12" x14ac:dyDescent="0.35">
      <c r="A3788" s="2">
        <v>42705</v>
      </c>
      <c r="B3788" s="1" t="s">
        <v>37</v>
      </c>
      <c r="C3788" s="1" t="s">
        <v>1069</v>
      </c>
      <c r="D3788" s="1" t="s">
        <v>14</v>
      </c>
      <c r="E3788" s="1" t="s">
        <v>29</v>
      </c>
      <c r="F3788" s="18">
        <v>55.424000000000007</v>
      </c>
      <c r="G3788" t="s">
        <v>6172</v>
      </c>
      <c r="H3788" s="1">
        <f>IF(COUNTIF(G$2:G3788,G3788)=1,1,0)</f>
        <v>1</v>
      </c>
      <c r="I3788" s="1">
        <v>2</v>
      </c>
      <c r="J3788" s="1">
        <v>0.2</v>
      </c>
      <c r="K3788" s="1">
        <v>19.398399999999995</v>
      </c>
      <c r="L3788" s="12">
        <f>VLOOKUP(train[[#This Row],[Sub-Category]],Análisis_ABC_XYZ[[#Headers],[#Data]],4,FALSE)</f>
        <v>0.46881743173671325</v>
      </c>
    </row>
    <row r="3789" spans="1:12" x14ac:dyDescent="0.35">
      <c r="A3789" s="2">
        <v>42705</v>
      </c>
      <c r="B3789" s="1" t="s">
        <v>37</v>
      </c>
      <c r="C3789" s="1" t="s">
        <v>1401</v>
      </c>
      <c r="D3789" s="1" t="s">
        <v>14</v>
      </c>
      <c r="E3789" s="1" t="s">
        <v>36</v>
      </c>
      <c r="F3789" s="18">
        <v>32.400000000000006</v>
      </c>
      <c r="G3789" t="s">
        <v>2336</v>
      </c>
      <c r="H3789" s="1">
        <f>IF(COUNTIF(G$2:G3789,G3789)=1,1,0)</f>
        <v>0</v>
      </c>
      <c r="I3789" s="1">
        <v>5</v>
      </c>
      <c r="J3789" s="1">
        <v>0</v>
      </c>
      <c r="K3789" s="1">
        <v>15.552000000000001</v>
      </c>
      <c r="L3789" s="12">
        <f>VLOOKUP(train[[#This Row],[Sub-Category]],Análisis_ABC_XYZ[[#Headers],[#Data]],4,FALSE)</f>
        <v>0.43613829632717294</v>
      </c>
    </row>
    <row r="3790" spans="1:12" x14ac:dyDescent="0.35">
      <c r="A3790" s="2">
        <v>42705</v>
      </c>
      <c r="B3790" s="1" t="s">
        <v>79</v>
      </c>
      <c r="C3790" s="1" t="s">
        <v>1843</v>
      </c>
      <c r="D3790" s="1" t="s">
        <v>14</v>
      </c>
      <c r="E3790" s="1" t="s">
        <v>36</v>
      </c>
      <c r="F3790" s="18">
        <v>19.440000000000001</v>
      </c>
      <c r="G3790" t="s">
        <v>2401</v>
      </c>
      <c r="H3790" s="1">
        <f>IF(COUNTIF(G$2:G3790,G3790)=1,1,0)</f>
        <v>1</v>
      </c>
      <c r="I3790" s="1">
        <v>3</v>
      </c>
      <c r="J3790" s="1">
        <v>0</v>
      </c>
      <c r="K3790" s="1">
        <v>9.3312000000000008</v>
      </c>
      <c r="L3790" s="12">
        <f>VLOOKUP(train[[#This Row],[Sub-Category]],Análisis_ABC_XYZ[[#Headers],[#Data]],4,FALSE)</f>
        <v>0.43613829632717294</v>
      </c>
    </row>
    <row r="3791" spans="1:12" x14ac:dyDescent="0.35">
      <c r="A3791" s="2">
        <v>42705</v>
      </c>
      <c r="B3791" s="1" t="s">
        <v>79</v>
      </c>
      <c r="C3791" s="1" t="s">
        <v>1356</v>
      </c>
      <c r="D3791" s="1" t="s">
        <v>14</v>
      </c>
      <c r="E3791" s="1" t="s">
        <v>36</v>
      </c>
      <c r="F3791" s="18">
        <v>18.54</v>
      </c>
      <c r="G3791" t="s">
        <v>2401</v>
      </c>
      <c r="H3791" s="1">
        <f>IF(COUNTIF(G$2:G3791,G3791)=1,1,0)</f>
        <v>0</v>
      </c>
      <c r="I3791" s="1">
        <v>2</v>
      </c>
      <c r="J3791" s="1">
        <v>0</v>
      </c>
      <c r="K3791" s="1">
        <v>8.7137999999999991</v>
      </c>
      <c r="L3791" s="12">
        <f>VLOOKUP(train[[#This Row],[Sub-Category]],Análisis_ABC_XYZ[[#Headers],[#Data]],4,FALSE)</f>
        <v>0.43613829632717294</v>
      </c>
    </row>
    <row r="3792" spans="1:12" x14ac:dyDescent="0.35">
      <c r="A3792" s="2">
        <v>42705</v>
      </c>
      <c r="B3792" s="1" t="s">
        <v>37</v>
      </c>
      <c r="C3792" s="1" t="s">
        <v>1128</v>
      </c>
      <c r="D3792" s="1" t="s">
        <v>14</v>
      </c>
      <c r="E3792" s="1" t="s">
        <v>24</v>
      </c>
      <c r="F3792" s="18">
        <v>13.899999999999999</v>
      </c>
      <c r="G3792" t="s">
        <v>2099</v>
      </c>
      <c r="H3792" s="1">
        <f>IF(COUNTIF(G$2:G3792,G3792)=1,1,0)</f>
        <v>1</v>
      </c>
      <c r="I3792" s="1">
        <v>5</v>
      </c>
      <c r="J3792" s="1">
        <v>0</v>
      </c>
      <c r="K3792" s="1">
        <v>5.56</v>
      </c>
      <c r="L3792" s="12">
        <f>VLOOKUP(train[[#This Row],[Sub-Category]],Análisis_ABC_XYZ[[#Headers],[#Data]],4,FALSE)</f>
        <v>0.45632477063632687</v>
      </c>
    </row>
    <row r="3793" spans="1:12" x14ac:dyDescent="0.35">
      <c r="A3793" s="2">
        <v>42705</v>
      </c>
      <c r="B3793" s="1" t="s">
        <v>39</v>
      </c>
      <c r="C3793" s="1" t="s">
        <v>1073</v>
      </c>
      <c r="D3793" s="1" t="s">
        <v>8</v>
      </c>
      <c r="E3793" s="1" t="s">
        <v>22</v>
      </c>
      <c r="F3793" s="18">
        <v>6.6879999999999997</v>
      </c>
      <c r="G3793" t="s">
        <v>4728</v>
      </c>
      <c r="H3793" s="1">
        <f>IF(COUNTIF(G$2:G3793,G3793)=1,1,0)</f>
        <v>1</v>
      </c>
      <c r="I3793" s="1">
        <v>4</v>
      </c>
      <c r="J3793" s="1">
        <v>0.6</v>
      </c>
      <c r="K3793" s="1">
        <v>-4.0127999999999986</v>
      </c>
      <c r="L3793" s="12">
        <f>VLOOKUP(train[[#This Row],[Sub-Category]],Análisis_ABC_XYZ[[#Headers],[#Data]],4,FALSE)</f>
        <v>0.4595170286641902</v>
      </c>
    </row>
    <row r="3794" spans="1:12" x14ac:dyDescent="0.35">
      <c r="A3794" s="2">
        <v>42705</v>
      </c>
      <c r="B3794" s="1" t="s">
        <v>79</v>
      </c>
      <c r="C3794" s="1" t="s">
        <v>1130</v>
      </c>
      <c r="D3794" s="1" t="s">
        <v>14</v>
      </c>
      <c r="E3794" s="1" t="s">
        <v>24</v>
      </c>
      <c r="F3794" s="18">
        <v>3.64</v>
      </c>
      <c r="G3794" t="s">
        <v>2401</v>
      </c>
      <c r="H3794" s="1">
        <f>IF(COUNTIF(G$2:G3794,G3794)=1,1,0)</f>
        <v>0</v>
      </c>
      <c r="I3794" s="1">
        <v>2</v>
      </c>
      <c r="J3794" s="1">
        <v>0</v>
      </c>
      <c r="K3794" s="1">
        <v>1.0192000000000001</v>
      </c>
      <c r="L3794" s="12">
        <f>VLOOKUP(train[[#This Row],[Sub-Category]],Análisis_ABC_XYZ[[#Headers],[#Data]],4,FALSE)</f>
        <v>0.45632477063632687</v>
      </c>
    </row>
    <row r="3795" spans="1:12" x14ac:dyDescent="0.35">
      <c r="A3795" s="2">
        <v>42707</v>
      </c>
      <c r="B3795" s="1" t="s">
        <v>89</v>
      </c>
      <c r="C3795" s="1" t="s">
        <v>1754</v>
      </c>
      <c r="D3795" s="1" t="s">
        <v>14</v>
      </c>
      <c r="E3795" s="1" t="s">
        <v>29</v>
      </c>
      <c r="F3795" s="18">
        <v>590.35199999999998</v>
      </c>
      <c r="G3795" t="s">
        <v>6776</v>
      </c>
      <c r="H3795" s="1">
        <f>IF(COUNTIF(G$2:G3795,G3795)=1,1,0)</f>
        <v>1</v>
      </c>
      <c r="I3795" s="1">
        <v>6</v>
      </c>
      <c r="J3795" s="1">
        <v>0.2</v>
      </c>
      <c r="K3795" s="1">
        <v>206.62319999999997</v>
      </c>
      <c r="L3795" s="12">
        <f>VLOOKUP(train[[#This Row],[Sub-Category]],Análisis_ABC_XYZ[[#Headers],[#Data]],4,FALSE)</f>
        <v>0.46881743173671325</v>
      </c>
    </row>
    <row r="3796" spans="1:12" x14ac:dyDescent="0.35">
      <c r="A3796" s="2">
        <v>42707</v>
      </c>
      <c r="B3796" s="1" t="s">
        <v>52</v>
      </c>
      <c r="C3796" s="1" t="s">
        <v>403</v>
      </c>
      <c r="D3796" s="1" t="s">
        <v>26</v>
      </c>
      <c r="E3796" s="1" t="s">
        <v>208</v>
      </c>
      <c r="F3796" s="18">
        <v>482.34000000000003</v>
      </c>
      <c r="G3796" t="s">
        <v>2287</v>
      </c>
      <c r="H3796" s="1">
        <f>IF(COUNTIF(G$2:G3796,G3796)=1,1,0)</f>
        <v>1</v>
      </c>
      <c r="I3796" s="1">
        <v>4</v>
      </c>
      <c r="J3796" s="1">
        <v>0.7</v>
      </c>
      <c r="K3796" s="1">
        <v>-337.63799999999981</v>
      </c>
      <c r="L3796" s="12">
        <f>VLOOKUP(train[[#This Row],[Sub-Category]],Análisis_ABC_XYZ[[#Headers],[#Data]],4,FALSE)</f>
        <v>0.5183572270896134</v>
      </c>
    </row>
    <row r="3797" spans="1:12" x14ac:dyDescent="0.35">
      <c r="A3797" s="2">
        <v>42707</v>
      </c>
      <c r="B3797" s="1" t="s">
        <v>12</v>
      </c>
      <c r="C3797" s="1" t="s">
        <v>1316</v>
      </c>
      <c r="D3797" s="1" t="s">
        <v>8</v>
      </c>
      <c r="E3797" s="1" t="s">
        <v>9</v>
      </c>
      <c r="F3797" s="18">
        <v>359.49899999999997</v>
      </c>
      <c r="G3797" t="s">
        <v>6703</v>
      </c>
      <c r="H3797" s="1">
        <f>IF(COUNTIF(G$2:G3797,G3797)=1,1,0)</f>
        <v>1</v>
      </c>
      <c r="I3797" s="1">
        <v>3</v>
      </c>
      <c r="J3797" s="1">
        <v>0.15</v>
      </c>
      <c r="K3797" s="1">
        <v>-29.605799999999981</v>
      </c>
      <c r="L3797" s="12">
        <f>VLOOKUP(train[[#This Row],[Sub-Category]],Análisis_ABC_XYZ[[#Headers],[#Data]],4,FALSE)</f>
        <v>0.5176847302647779</v>
      </c>
    </row>
    <row r="3798" spans="1:12" x14ac:dyDescent="0.35">
      <c r="A3798" s="2">
        <v>42707</v>
      </c>
      <c r="B3798" s="1" t="s">
        <v>757</v>
      </c>
      <c r="C3798" s="1" t="s">
        <v>846</v>
      </c>
      <c r="D3798" s="1" t="s">
        <v>14</v>
      </c>
      <c r="E3798" s="1" t="s">
        <v>36</v>
      </c>
      <c r="F3798" s="18">
        <v>184.66</v>
      </c>
      <c r="G3798" t="s">
        <v>5598</v>
      </c>
      <c r="H3798" s="1">
        <f>IF(COUNTIF(G$2:G3798,G3798)=1,1,0)</f>
        <v>1</v>
      </c>
      <c r="I3798" s="1">
        <v>7</v>
      </c>
      <c r="J3798" s="1">
        <v>0</v>
      </c>
      <c r="K3798" s="1">
        <v>84.943599999999989</v>
      </c>
      <c r="L3798" s="12">
        <f>VLOOKUP(train[[#This Row],[Sub-Category]],Análisis_ABC_XYZ[[#Headers],[#Data]],4,FALSE)</f>
        <v>0.43613829632717294</v>
      </c>
    </row>
    <row r="3799" spans="1:12" x14ac:dyDescent="0.35">
      <c r="A3799" s="2">
        <v>42707</v>
      </c>
      <c r="B3799" s="1" t="s">
        <v>52</v>
      </c>
      <c r="C3799" s="1" t="s">
        <v>77</v>
      </c>
      <c r="D3799" s="1" t="s">
        <v>26</v>
      </c>
      <c r="E3799" s="1" t="s">
        <v>56</v>
      </c>
      <c r="F3799" s="18">
        <v>36.783999999999999</v>
      </c>
      <c r="G3799" t="s">
        <v>5524</v>
      </c>
      <c r="H3799" s="1">
        <f>IF(COUNTIF(G$2:G3799,G3799)=1,1,0)</f>
        <v>1</v>
      </c>
      <c r="I3799" s="1">
        <v>2</v>
      </c>
      <c r="J3799" s="1">
        <v>0.2</v>
      </c>
      <c r="K3799" s="1">
        <v>10.5754</v>
      </c>
      <c r="L3799" s="12">
        <f>VLOOKUP(train[[#This Row],[Sub-Category]],Análisis_ABC_XYZ[[#Headers],[#Data]],4,FALSE)</f>
        <v>0.52062335344040378</v>
      </c>
    </row>
    <row r="3800" spans="1:12" x14ac:dyDescent="0.35">
      <c r="A3800" s="2">
        <v>42707</v>
      </c>
      <c r="B3800" s="1" t="s">
        <v>34</v>
      </c>
      <c r="C3800" s="1" t="s">
        <v>250</v>
      </c>
      <c r="D3800" s="1" t="s">
        <v>26</v>
      </c>
      <c r="E3800" s="1" t="s">
        <v>27</v>
      </c>
      <c r="F3800" s="18">
        <v>105.584</v>
      </c>
      <c r="G3800" t="s">
        <v>5039</v>
      </c>
      <c r="H3800" s="1">
        <f>IF(COUNTIF(G$2:G3800,G3800)=1,1,0)</f>
        <v>1</v>
      </c>
      <c r="I3800" s="1">
        <v>2</v>
      </c>
      <c r="J3800" s="1">
        <v>0.2</v>
      </c>
      <c r="K3800" s="1">
        <v>9.2386000000000053</v>
      </c>
      <c r="L3800" s="12">
        <f>VLOOKUP(train[[#This Row],[Sub-Category]],Análisis_ABC_XYZ[[#Headers],[#Data]],4,FALSE)</f>
        <v>0.41105220110552465</v>
      </c>
    </row>
    <row r="3801" spans="1:12" x14ac:dyDescent="0.35">
      <c r="A3801" s="2">
        <v>42707</v>
      </c>
      <c r="B3801" s="1" t="s">
        <v>34</v>
      </c>
      <c r="C3801" s="1" t="s">
        <v>1310</v>
      </c>
      <c r="D3801" s="1" t="s">
        <v>14</v>
      </c>
      <c r="E3801" s="1" t="s">
        <v>29</v>
      </c>
      <c r="F3801" s="18">
        <v>95.970000000000013</v>
      </c>
      <c r="G3801" t="s">
        <v>5039</v>
      </c>
      <c r="H3801" s="1">
        <f>IF(COUNTIF(G$2:G3801,G3801)=1,1,0)</f>
        <v>0</v>
      </c>
      <c r="I3801" s="1">
        <v>5</v>
      </c>
      <c r="J3801" s="1">
        <v>0.7</v>
      </c>
      <c r="K3801" s="1">
        <v>-73.57699999999997</v>
      </c>
      <c r="L3801" s="12">
        <f>VLOOKUP(train[[#This Row],[Sub-Category]],Análisis_ABC_XYZ[[#Headers],[#Data]],4,FALSE)</f>
        <v>0.46881743173671325</v>
      </c>
    </row>
    <row r="3802" spans="1:12" x14ac:dyDescent="0.35">
      <c r="A3802" s="2">
        <v>42707</v>
      </c>
      <c r="B3802" s="1" t="s">
        <v>34</v>
      </c>
      <c r="C3802" s="1" t="s">
        <v>660</v>
      </c>
      <c r="D3802" s="1" t="s">
        <v>8</v>
      </c>
      <c r="E3802" s="1" t="s">
        <v>22</v>
      </c>
      <c r="F3802" s="18">
        <v>77.951999999999998</v>
      </c>
      <c r="G3802" t="s">
        <v>5039</v>
      </c>
      <c r="H3802" s="1">
        <f>IF(COUNTIF(G$2:G3802,G3802)=1,1,0)</f>
        <v>0</v>
      </c>
      <c r="I3802" s="1">
        <v>3</v>
      </c>
      <c r="J3802" s="1">
        <v>0.2</v>
      </c>
      <c r="K3802" s="1">
        <v>12.667199999999994</v>
      </c>
      <c r="L3802" s="12">
        <f>VLOOKUP(train[[#This Row],[Sub-Category]],Análisis_ABC_XYZ[[#Headers],[#Data]],4,FALSE)</f>
        <v>0.4595170286641902</v>
      </c>
    </row>
    <row r="3803" spans="1:12" x14ac:dyDescent="0.35">
      <c r="A3803" s="2">
        <v>42707</v>
      </c>
      <c r="B3803" s="1" t="s">
        <v>52</v>
      </c>
      <c r="C3803" s="1" t="s">
        <v>1608</v>
      </c>
      <c r="D3803" s="1" t="s">
        <v>14</v>
      </c>
      <c r="E3803" s="1" t="s">
        <v>36</v>
      </c>
      <c r="F3803" s="18">
        <v>16.448</v>
      </c>
      <c r="G3803" t="s">
        <v>5524</v>
      </c>
      <c r="H3803" s="1">
        <f>IF(COUNTIF(G$2:G3803,G3803)=1,1,0)</f>
        <v>0</v>
      </c>
      <c r="I3803" s="1">
        <v>2</v>
      </c>
      <c r="J3803" s="1">
        <v>0.2</v>
      </c>
      <c r="K3803" s="1">
        <v>5.5511999999999979</v>
      </c>
      <c r="L3803" s="12">
        <f>VLOOKUP(train[[#This Row],[Sub-Category]],Análisis_ABC_XYZ[[#Headers],[#Data]],4,FALSE)</f>
        <v>0.43613829632717294</v>
      </c>
    </row>
    <row r="3804" spans="1:12" x14ac:dyDescent="0.35">
      <c r="A3804" s="2">
        <v>42707</v>
      </c>
      <c r="B3804" s="1" t="s">
        <v>89</v>
      </c>
      <c r="C3804" s="1" t="s">
        <v>536</v>
      </c>
      <c r="D3804" s="1" t="s">
        <v>14</v>
      </c>
      <c r="E3804" s="1" t="s">
        <v>29</v>
      </c>
      <c r="F3804" s="18">
        <v>10.752000000000001</v>
      </c>
      <c r="G3804" t="s">
        <v>5180</v>
      </c>
      <c r="H3804" s="1">
        <f>IF(COUNTIF(G$2:G3804,G3804)=1,1,0)</f>
        <v>1</v>
      </c>
      <c r="I3804" s="1">
        <v>4</v>
      </c>
      <c r="J3804" s="1">
        <v>0.2</v>
      </c>
      <c r="K3804" s="1">
        <v>3.359999999999999</v>
      </c>
      <c r="L3804" s="12">
        <f>VLOOKUP(train[[#This Row],[Sub-Category]],Análisis_ABC_XYZ[[#Headers],[#Data]],4,FALSE)</f>
        <v>0.46881743173671325</v>
      </c>
    </row>
    <row r="3805" spans="1:12" x14ac:dyDescent="0.35">
      <c r="A3805" s="2">
        <v>42707</v>
      </c>
      <c r="B3805" s="1" t="s">
        <v>34</v>
      </c>
      <c r="C3805" s="1" t="s">
        <v>576</v>
      </c>
      <c r="D3805" s="1" t="s">
        <v>14</v>
      </c>
      <c r="E3805" s="1" t="s">
        <v>24</v>
      </c>
      <c r="F3805" s="18">
        <v>9.3439999999999994</v>
      </c>
      <c r="G3805" t="s">
        <v>5039</v>
      </c>
      <c r="H3805" s="1">
        <f>IF(COUNTIF(G$2:G3805,G3805)=1,1,0)</f>
        <v>0</v>
      </c>
      <c r="I3805" s="1">
        <v>2</v>
      </c>
      <c r="J3805" s="1">
        <v>0.2</v>
      </c>
      <c r="K3805" s="1">
        <v>1.1679999999999997</v>
      </c>
      <c r="L3805" s="12">
        <f>VLOOKUP(train[[#This Row],[Sub-Category]],Análisis_ABC_XYZ[[#Headers],[#Data]],4,FALSE)</f>
        <v>0.45632477063632687</v>
      </c>
    </row>
    <row r="3806" spans="1:12" x14ac:dyDescent="0.35">
      <c r="A3806" s="2">
        <v>42707</v>
      </c>
      <c r="B3806" s="1" t="s">
        <v>52</v>
      </c>
      <c r="C3806" s="1" t="s">
        <v>404</v>
      </c>
      <c r="D3806" s="1" t="s">
        <v>8</v>
      </c>
      <c r="E3806" s="1" t="s">
        <v>22</v>
      </c>
      <c r="F3806" s="18">
        <v>2.9600000000000004</v>
      </c>
      <c r="G3806" t="s">
        <v>2287</v>
      </c>
      <c r="H3806" s="1">
        <f>IF(COUNTIF(G$2:G3806,G3806)=1,1,0)</f>
        <v>0</v>
      </c>
      <c r="I3806" s="1">
        <v>1</v>
      </c>
      <c r="J3806" s="1">
        <v>0.2</v>
      </c>
      <c r="K3806" s="1">
        <v>0.77700000000000025</v>
      </c>
      <c r="L3806" s="12">
        <f>VLOOKUP(train[[#This Row],[Sub-Category]],Análisis_ABC_XYZ[[#Headers],[#Data]],4,FALSE)</f>
        <v>0.4595170286641902</v>
      </c>
    </row>
    <row r="3807" spans="1:12" x14ac:dyDescent="0.35">
      <c r="A3807" s="2">
        <v>42708</v>
      </c>
      <c r="B3807" s="1" t="s">
        <v>89</v>
      </c>
      <c r="C3807" s="1" t="s">
        <v>974</v>
      </c>
      <c r="D3807" s="1" t="s">
        <v>26</v>
      </c>
      <c r="E3807" s="1" t="s">
        <v>27</v>
      </c>
      <c r="F3807" s="18">
        <v>1799.75</v>
      </c>
      <c r="G3807" t="s">
        <v>3520</v>
      </c>
      <c r="H3807" s="1">
        <f>IF(COUNTIF(G$2:G3807,G3807)=1,1,0)</f>
        <v>1</v>
      </c>
      <c r="I3807" s="1">
        <v>5</v>
      </c>
      <c r="J3807" s="1">
        <v>0</v>
      </c>
      <c r="K3807" s="1">
        <v>539.92499999999995</v>
      </c>
      <c r="L3807" s="12">
        <f>VLOOKUP(train[[#This Row],[Sub-Category]],Análisis_ABC_XYZ[[#Headers],[#Data]],4,FALSE)</f>
        <v>0.41105220110552465</v>
      </c>
    </row>
    <row r="3808" spans="1:12" x14ac:dyDescent="0.35">
      <c r="A3808" s="2">
        <v>42708</v>
      </c>
      <c r="B3808" s="1" t="s">
        <v>111</v>
      </c>
      <c r="C3808" s="1" t="s">
        <v>756</v>
      </c>
      <c r="D3808" s="1" t="s">
        <v>14</v>
      </c>
      <c r="E3808" s="1" t="s">
        <v>29</v>
      </c>
      <c r="F3808" s="18">
        <v>1598.0580000000002</v>
      </c>
      <c r="G3808" t="s">
        <v>4225</v>
      </c>
      <c r="H3808" s="1">
        <f>IF(COUNTIF(G$2:G3808,G3808)=1,1,0)</f>
        <v>1</v>
      </c>
      <c r="I3808" s="1">
        <v>7</v>
      </c>
      <c r="J3808" s="1">
        <v>0.7</v>
      </c>
      <c r="K3808" s="1">
        <v>-1065.3719999999998</v>
      </c>
      <c r="L3808" s="12">
        <f>VLOOKUP(train[[#This Row],[Sub-Category]],Análisis_ABC_XYZ[[#Headers],[#Data]],4,FALSE)</f>
        <v>0.46881743173671325</v>
      </c>
    </row>
    <row r="3809" spans="1:12" x14ac:dyDescent="0.35">
      <c r="A3809" s="2">
        <v>42708</v>
      </c>
      <c r="B3809" s="1" t="s">
        <v>89</v>
      </c>
      <c r="C3809" s="1" t="s">
        <v>1606</v>
      </c>
      <c r="D3809" s="1" t="s">
        <v>8</v>
      </c>
      <c r="E3809" s="1" t="s">
        <v>11</v>
      </c>
      <c r="F3809" s="18">
        <v>384.17399999999998</v>
      </c>
      <c r="G3809" t="s">
        <v>3520</v>
      </c>
      <c r="H3809" s="1">
        <f>IF(COUNTIF(G$2:G3809,G3809)=1,1,0)</f>
        <v>0</v>
      </c>
      <c r="I3809" s="1">
        <v>7</v>
      </c>
      <c r="J3809" s="1">
        <v>0.1</v>
      </c>
      <c r="K3809" s="1">
        <v>29.880199999999981</v>
      </c>
      <c r="L3809" s="12">
        <f>VLOOKUP(train[[#This Row],[Sub-Category]],Análisis_ABC_XYZ[[#Headers],[#Data]],4,FALSE)</f>
        <v>0.46529189879902266</v>
      </c>
    </row>
    <row r="3810" spans="1:12" x14ac:dyDescent="0.35">
      <c r="A3810" s="2">
        <v>42708</v>
      </c>
      <c r="B3810" s="1" t="s">
        <v>89</v>
      </c>
      <c r="C3810" s="1" t="s">
        <v>456</v>
      </c>
      <c r="D3810" s="1" t="s">
        <v>8</v>
      </c>
      <c r="E3810" s="1" t="s">
        <v>11</v>
      </c>
      <c r="F3810" s="18">
        <v>364.41</v>
      </c>
      <c r="G3810" t="s">
        <v>3965</v>
      </c>
      <c r="H3810" s="1">
        <f>IF(COUNTIF(G$2:G3810,G3810)=1,1,0)</f>
        <v>1</v>
      </c>
      <c r="I3810" s="1">
        <v>5</v>
      </c>
      <c r="J3810" s="1">
        <v>0.1</v>
      </c>
      <c r="K3810" s="1">
        <v>8.0980000000000203</v>
      </c>
      <c r="L3810" s="12">
        <f>VLOOKUP(train[[#This Row],[Sub-Category]],Análisis_ABC_XYZ[[#Headers],[#Data]],4,FALSE)</f>
        <v>0.46529189879902266</v>
      </c>
    </row>
    <row r="3811" spans="1:12" x14ac:dyDescent="0.35">
      <c r="A3811" s="2">
        <v>42708</v>
      </c>
      <c r="B3811" s="1" t="s">
        <v>89</v>
      </c>
      <c r="C3811" s="1" t="s">
        <v>284</v>
      </c>
      <c r="D3811" s="1" t="s">
        <v>8</v>
      </c>
      <c r="E3811" s="1" t="s">
        <v>11</v>
      </c>
      <c r="F3811" s="18">
        <v>361.76400000000001</v>
      </c>
      <c r="G3811" t="s">
        <v>3965</v>
      </c>
      <c r="H3811" s="1">
        <f>IF(COUNTIF(G$2:G3811,G3811)=1,1,0)</f>
        <v>0</v>
      </c>
      <c r="I3811" s="1">
        <v>2</v>
      </c>
      <c r="J3811" s="1">
        <v>0.1</v>
      </c>
      <c r="K3811" s="1">
        <v>68.333200000000005</v>
      </c>
      <c r="L3811" s="12">
        <f>VLOOKUP(train[[#This Row],[Sub-Category]],Análisis_ABC_XYZ[[#Headers],[#Data]],4,FALSE)</f>
        <v>0.46529189879902266</v>
      </c>
    </row>
    <row r="3812" spans="1:12" x14ac:dyDescent="0.35">
      <c r="A3812" s="2">
        <v>42708</v>
      </c>
      <c r="B3812" s="1" t="s">
        <v>12</v>
      </c>
      <c r="C3812" s="1" t="s">
        <v>287</v>
      </c>
      <c r="D3812" s="1" t="s">
        <v>14</v>
      </c>
      <c r="E3812" s="1" t="s">
        <v>61</v>
      </c>
      <c r="F3812" s="18">
        <v>271.44</v>
      </c>
      <c r="G3812" t="s">
        <v>2400</v>
      </c>
      <c r="H3812" s="1">
        <f>IF(COUNTIF(G$2:G3812,G3812)=1,1,0)</f>
        <v>1</v>
      </c>
      <c r="I3812" s="1">
        <v>3</v>
      </c>
      <c r="J3812" s="1">
        <v>0</v>
      </c>
      <c r="K3812" s="1">
        <v>122.148</v>
      </c>
      <c r="L3812" s="12">
        <f>VLOOKUP(train[[#This Row],[Sub-Category]],Análisis_ABC_XYZ[[#Headers],[#Data]],4,FALSE)</f>
        <v>0.44424167803735209</v>
      </c>
    </row>
    <row r="3813" spans="1:12" x14ac:dyDescent="0.35">
      <c r="A3813" s="2">
        <v>42708</v>
      </c>
      <c r="B3813" s="1" t="s">
        <v>12</v>
      </c>
      <c r="C3813" s="1" t="s">
        <v>1749</v>
      </c>
      <c r="D3813" s="1" t="s">
        <v>26</v>
      </c>
      <c r="E3813" s="1" t="s">
        <v>27</v>
      </c>
      <c r="F3813" s="18">
        <v>110.352</v>
      </c>
      <c r="G3813" t="s">
        <v>2400</v>
      </c>
      <c r="H3813" s="1">
        <f>IF(COUNTIF(G$2:G3813,G3813)=1,1,0)</f>
        <v>0</v>
      </c>
      <c r="I3813" s="1">
        <v>3</v>
      </c>
      <c r="J3813" s="1">
        <v>0.2</v>
      </c>
      <c r="K3813" s="1">
        <v>8.2763999999999953</v>
      </c>
      <c r="L3813" s="12">
        <f>VLOOKUP(train[[#This Row],[Sub-Category]],Análisis_ABC_XYZ[[#Headers],[#Data]],4,FALSE)</f>
        <v>0.41105220110552465</v>
      </c>
    </row>
    <row r="3814" spans="1:12" x14ac:dyDescent="0.35">
      <c r="A3814" s="2">
        <v>42708</v>
      </c>
      <c r="B3814" s="1" t="s">
        <v>186</v>
      </c>
      <c r="C3814" s="1" t="s">
        <v>372</v>
      </c>
      <c r="D3814" s="1" t="s">
        <v>14</v>
      </c>
      <c r="E3814" s="1" t="s">
        <v>36</v>
      </c>
      <c r="F3814" s="18">
        <v>85.96</v>
      </c>
      <c r="G3814" t="s">
        <v>4947</v>
      </c>
      <c r="H3814" s="1">
        <f>IF(COUNTIF(G$2:G3814,G3814)=1,1,0)</f>
        <v>1</v>
      </c>
      <c r="I3814" s="1">
        <v>7</v>
      </c>
      <c r="J3814" s="1">
        <v>0</v>
      </c>
      <c r="K3814" s="1">
        <v>40.401199999999996</v>
      </c>
      <c r="L3814" s="12">
        <f>VLOOKUP(train[[#This Row],[Sub-Category]],Análisis_ABC_XYZ[[#Headers],[#Data]],4,FALSE)</f>
        <v>0.43613829632717294</v>
      </c>
    </row>
    <row r="3815" spans="1:12" x14ac:dyDescent="0.35">
      <c r="A3815" s="2">
        <v>42708</v>
      </c>
      <c r="B3815" s="1" t="s">
        <v>89</v>
      </c>
      <c r="C3815" s="1" t="s">
        <v>495</v>
      </c>
      <c r="D3815" s="1" t="s">
        <v>26</v>
      </c>
      <c r="E3815" s="1" t="s">
        <v>27</v>
      </c>
      <c r="F3815" s="18">
        <v>39.96</v>
      </c>
      <c r="G3815" t="s">
        <v>3965</v>
      </c>
      <c r="H3815" s="1">
        <f>IF(COUNTIF(G$2:G3815,G3815)=1,1,0)</f>
        <v>0</v>
      </c>
      <c r="I3815" s="1">
        <v>4</v>
      </c>
      <c r="J3815" s="1">
        <v>0</v>
      </c>
      <c r="K3815" s="1">
        <v>10.389600000000002</v>
      </c>
      <c r="L3815" s="12">
        <f>VLOOKUP(train[[#This Row],[Sub-Category]],Análisis_ABC_XYZ[[#Headers],[#Data]],4,FALSE)</f>
        <v>0.41105220110552465</v>
      </c>
    </row>
    <row r="3816" spans="1:12" x14ac:dyDescent="0.35">
      <c r="A3816" s="2">
        <v>42708</v>
      </c>
      <c r="B3816" s="1" t="s">
        <v>111</v>
      </c>
      <c r="C3816" s="1" t="s">
        <v>748</v>
      </c>
      <c r="D3816" s="1" t="s">
        <v>14</v>
      </c>
      <c r="E3816" s="1" t="s">
        <v>24</v>
      </c>
      <c r="F3816" s="18">
        <v>36.96</v>
      </c>
      <c r="G3816" t="s">
        <v>4225</v>
      </c>
      <c r="H3816" s="1">
        <f>IF(COUNTIF(G$2:G3816,G3816)=1,1,0)</f>
        <v>0</v>
      </c>
      <c r="I3816" s="1">
        <v>4</v>
      </c>
      <c r="J3816" s="1">
        <v>0.2</v>
      </c>
      <c r="K3816" s="1">
        <v>12.011999999999999</v>
      </c>
      <c r="L3816" s="12">
        <f>VLOOKUP(train[[#This Row],[Sub-Category]],Análisis_ABC_XYZ[[#Headers],[#Data]],4,FALSE)</f>
        <v>0.45632477063632687</v>
      </c>
    </row>
    <row r="3817" spans="1:12" x14ac:dyDescent="0.35">
      <c r="A3817" s="2">
        <v>42708</v>
      </c>
      <c r="B3817" s="1" t="s">
        <v>12</v>
      </c>
      <c r="C3817" s="1" t="s">
        <v>1750</v>
      </c>
      <c r="D3817" s="1" t="s">
        <v>8</v>
      </c>
      <c r="E3817" s="1" t="s">
        <v>22</v>
      </c>
      <c r="F3817" s="18">
        <v>36.4</v>
      </c>
      <c r="G3817" t="s">
        <v>2400</v>
      </c>
      <c r="H3817" s="1">
        <f>IF(COUNTIF(G$2:G3817,G3817)=1,1,0)</f>
        <v>0</v>
      </c>
      <c r="I3817" s="1">
        <v>5</v>
      </c>
      <c r="J3817" s="1">
        <v>0</v>
      </c>
      <c r="K3817" s="1">
        <v>13.832000000000001</v>
      </c>
      <c r="L3817" s="12">
        <f>VLOOKUP(train[[#This Row],[Sub-Category]],Análisis_ABC_XYZ[[#Headers],[#Data]],4,FALSE)</f>
        <v>0.4595170286641902</v>
      </c>
    </row>
    <row r="3818" spans="1:12" x14ac:dyDescent="0.35">
      <c r="A3818" s="2">
        <v>42708</v>
      </c>
      <c r="B3818" s="1" t="s">
        <v>89</v>
      </c>
      <c r="C3818" s="1" t="s">
        <v>1533</v>
      </c>
      <c r="D3818" s="1" t="s">
        <v>8</v>
      </c>
      <c r="E3818" s="1" t="s">
        <v>22</v>
      </c>
      <c r="F3818" s="18">
        <v>28.44</v>
      </c>
      <c r="G3818" t="s">
        <v>3965</v>
      </c>
      <c r="H3818" s="1">
        <f>IF(COUNTIF(G$2:G3818,G3818)=1,1,0)</f>
        <v>0</v>
      </c>
      <c r="I3818" s="1">
        <v>3</v>
      </c>
      <c r="J3818" s="1">
        <v>0</v>
      </c>
      <c r="K3818" s="1">
        <v>11.376000000000001</v>
      </c>
      <c r="L3818" s="12">
        <f>VLOOKUP(train[[#This Row],[Sub-Category]],Análisis_ABC_XYZ[[#Headers],[#Data]],4,FALSE)</f>
        <v>0.4595170286641902</v>
      </c>
    </row>
    <row r="3819" spans="1:12" x14ac:dyDescent="0.35">
      <c r="A3819" s="2">
        <v>42708</v>
      </c>
      <c r="B3819" s="1" t="s">
        <v>12</v>
      </c>
      <c r="C3819" s="1" t="s">
        <v>1073</v>
      </c>
      <c r="D3819" s="1" t="s">
        <v>8</v>
      </c>
      <c r="E3819" s="1" t="s">
        <v>22</v>
      </c>
      <c r="F3819" s="18">
        <v>25.08</v>
      </c>
      <c r="G3819" t="s">
        <v>2138</v>
      </c>
      <c r="H3819" s="1">
        <f>IF(COUNTIF(G$2:G3819,G3819)=1,1,0)</f>
        <v>1</v>
      </c>
      <c r="I3819" s="1">
        <v>6</v>
      </c>
      <c r="J3819" s="1">
        <v>0</v>
      </c>
      <c r="K3819" s="1">
        <v>9.0288000000000004</v>
      </c>
      <c r="L3819" s="12">
        <f>VLOOKUP(train[[#This Row],[Sub-Category]],Análisis_ABC_XYZ[[#Headers],[#Data]],4,FALSE)</f>
        <v>0.4595170286641902</v>
      </c>
    </row>
    <row r="3820" spans="1:12" x14ac:dyDescent="0.35">
      <c r="A3820" s="2">
        <v>42708</v>
      </c>
      <c r="B3820" s="1" t="s">
        <v>89</v>
      </c>
      <c r="C3820" s="1" t="s">
        <v>1374</v>
      </c>
      <c r="D3820" s="1" t="s">
        <v>14</v>
      </c>
      <c r="E3820" s="1" t="s">
        <v>61</v>
      </c>
      <c r="F3820" s="18">
        <v>17.940000000000001</v>
      </c>
      <c r="G3820" t="s">
        <v>3520</v>
      </c>
      <c r="H3820" s="1">
        <f>IF(COUNTIF(G$2:G3820,G3820)=1,1,0)</f>
        <v>0</v>
      </c>
      <c r="I3820" s="1">
        <v>3</v>
      </c>
      <c r="J3820" s="1">
        <v>0</v>
      </c>
      <c r="K3820" s="1">
        <v>8.7906000000000013</v>
      </c>
      <c r="L3820" s="12">
        <f>VLOOKUP(train[[#This Row],[Sub-Category]],Análisis_ABC_XYZ[[#Headers],[#Data]],4,FALSE)</f>
        <v>0.44424167803735209</v>
      </c>
    </row>
    <row r="3821" spans="1:12" x14ac:dyDescent="0.35">
      <c r="A3821" s="2">
        <v>42708</v>
      </c>
      <c r="B3821" s="1" t="s">
        <v>12</v>
      </c>
      <c r="C3821" s="1" t="s">
        <v>1241</v>
      </c>
      <c r="D3821" s="1" t="s">
        <v>14</v>
      </c>
      <c r="E3821" s="1" t="s">
        <v>24</v>
      </c>
      <c r="F3821" s="18">
        <v>16.899999999999999</v>
      </c>
      <c r="G3821" t="s">
        <v>2138</v>
      </c>
      <c r="H3821" s="1">
        <f>IF(COUNTIF(G$2:G3821,G3821)=1,1,0)</f>
        <v>0</v>
      </c>
      <c r="I3821" s="1">
        <v>5</v>
      </c>
      <c r="J3821" s="1">
        <v>0</v>
      </c>
      <c r="K3821" s="1">
        <v>6.2530000000000001</v>
      </c>
      <c r="L3821" s="12">
        <f>VLOOKUP(train[[#This Row],[Sub-Category]],Análisis_ABC_XYZ[[#Headers],[#Data]],4,FALSE)</f>
        <v>0.45632477063632687</v>
      </c>
    </row>
    <row r="3822" spans="1:12" x14ac:dyDescent="0.35">
      <c r="A3822" s="2">
        <v>42708</v>
      </c>
      <c r="B3822" s="1" t="s">
        <v>16</v>
      </c>
      <c r="C3822" s="1" t="s">
        <v>1387</v>
      </c>
      <c r="D3822" s="1" t="s">
        <v>14</v>
      </c>
      <c r="E3822" s="1" t="s">
        <v>29</v>
      </c>
      <c r="F3822" s="18">
        <v>8.2260000000000009</v>
      </c>
      <c r="G3822" t="s">
        <v>4907</v>
      </c>
      <c r="H3822" s="1">
        <f>IF(COUNTIF(G$2:G3822,G3822)=1,1,0)</f>
        <v>1</v>
      </c>
      <c r="I3822" s="1">
        <v>3</v>
      </c>
      <c r="J3822" s="1">
        <v>0.7</v>
      </c>
      <c r="K3822" s="1">
        <v>-6.0323999999999991</v>
      </c>
      <c r="L3822" s="12">
        <f>VLOOKUP(train[[#This Row],[Sub-Category]],Análisis_ABC_XYZ[[#Headers],[#Data]],4,FALSE)</f>
        <v>0.46881743173671325</v>
      </c>
    </row>
    <row r="3823" spans="1:12" x14ac:dyDescent="0.35">
      <c r="A3823" s="2">
        <v>42709</v>
      </c>
      <c r="B3823" s="1" t="s">
        <v>89</v>
      </c>
      <c r="C3823" s="1" t="s">
        <v>987</v>
      </c>
      <c r="D3823" s="1" t="s">
        <v>14</v>
      </c>
      <c r="E3823" s="1" t="s">
        <v>29</v>
      </c>
      <c r="F3823" s="18">
        <v>232.40000000000003</v>
      </c>
      <c r="G3823" t="s">
        <v>3735</v>
      </c>
      <c r="H3823" s="1">
        <f>IF(COUNTIF(G$2:G3823,G3823)=1,1,0)</f>
        <v>1</v>
      </c>
      <c r="I3823" s="1">
        <v>5</v>
      </c>
      <c r="J3823" s="1">
        <v>0.2</v>
      </c>
      <c r="K3823" s="1">
        <v>78.434999999999988</v>
      </c>
      <c r="L3823" s="12">
        <f>VLOOKUP(train[[#This Row],[Sub-Category]],Análisis_ABC_XYZ[[#Headers],[#Data]],4,FALSE)</f>
        <v>0.46881743173671325</v>
      </c>
    </row>
    <row r="3824" spans="1:12" x14ac:dyDescent="0.35">
      <c r="A3824" s="2">
        <v>42709</v>
      </c>
      <c r="B3824" s="1" t="s">
        <v>89</v>
      </c>
      <c r="C3824" s="1" t="s">
        <v>1606</v>
      </c>
      <c r="D3824" s="1" t="s">
        <v>8</v>
      </c>
      <c r="E3824" s="1" t="s">
        <v>11</v>
      </c>
      <c r="F3824" s="18">
        <v>164.64599999999999</v>
      </c>
      <c r="G3824" t="s">
        <v>3735</v>
      </c>
      <c r="H3824" s="1">
        <f>IF(COUNTIF(G$2:G3824,G3824)=1,1,0)</f>
        <v>0</v>
      </c>
      <c r="I3824" s="1">
        <v>3</v>
      </c>
      <c r="J3824" s="1">
        <v>0.1</v>
      </c>
      <c r="K3824" s="1">
        <v>12.805799999999994</v>
      </c>
      <c r="L3824" s="12">
        <f>VLOOKUP(train[[#This Row],[Sub-Category]],Análisis_ABC_XYZ[[#Headers],[#Data]],4,FALSE)</f>
        <v>0.46529189879902266</v>
      </c>
    </row>
    <row r="3825" spans="1:12" x14ac:dyDescent="0.35">
      <c r="A3825" s="2">
        <v>42709</v>
      </c>
      <c r="B3825" s="1" t="s">
        <v>52</v>
      </c>
      <c r="C3825" s="1" t="s">
        <v>1115</v>
      </c>
      <c r="D3825" s="1" t="s">
        <v>26</v>
      </c>
      <c r="E3825" s="1" t="s">
        <v>56</v>
      </c>
      <c r="F3825" s="18">
        <v>47.984000000000002</v>
      </c>
      <c r="G3825" t="s">
        <v>5800</v>
      </c>
      <c r="H3825" s="1">
        <f>IF(COUNTIF(G$2:G3825,G3825)=1,1,0)</f>
        <v>1</v>
      </c>
      <c r="I3825" s="1">
        <v>2</v>
      </c>
      <c r="J3825" s="1">
        <v>0.2</v>
      </c>
      <c r="K3825" s="1">
        <v>0.59979999999999656</v>
      </c>
      <c r="L3825" s="12">
        <f>VLOOKUP(train[[#This Row],[Sub-Category]],Análisis_ABC_XYZ[[#Headers],[#Data]],4,FALSE)</f>
        <v>0.52062335344040378</v>
      </c>
    </row>
    <row r="3826" spans="1:12" x14ac:dyDescent="0.35">
      <c r="A3826" s="2">
        <v>42709</v>
      </c>
      <c r="B3826" s="1" t="s">
        <v>12</v>
      </c>
      <c r="C3826" s="1" t="s">
        <v>253</v>
      </c>
      <c r="D3826" s="1" t="s">
        <v>26</v>
      </c>
      <c r="E3826" s="1" t="s">
        <v>56</v>
      </c>
      <c r="F3826" s="18">
        <v>39</v>
      </c>
      <c r="G3826" t="s">
        <v>2005</v>
      </c>
      <c r="H3826" s="1">
        <f>IF(COUNTIF(G$2:G3826,G3826)=1,1,0)</f>
        <v>1</v>
      </c>
      <c r="I3826" s="1">
        <v>3</v>
      </c>
      <c r="J3826" s="1">
        <v>0</v>
      </c>
      <c r="K3826" s="1">
        <v>17.549999999999997</v>
      </c>
      <c r="L3826" s="12">
        <f>VLOOKUP(train[[#This Row],[Sub-Category]],Análisis_ABC_XYZ[[#Headers],[#Data]],4,FALSE)</f>
        <v>0.52062335344040378</v>
      </c>
    </row>
    <row r="3827" spans="1:12" x14ac:dyDescent="0.35">
      <c r="A3827" s="2">
        <v>42709</v>
      </c>
      <c r="B3827" s="1" t="s">
        <v>79</v>
      </c>
      <c r="C3827" s="1" t="s">
        <v>1064</v>
      </c>
      <c r="D3827" s="1" t="s">
        <v>14</v>
      </c>
      <c r="E3827" s="1" t="s">
        <v>29</v>
      </c>
      <c r="F3827" s="18">
        <v>152.79999999999998</v>
      </c>
      <c r="G3827" t="s">
        <v>3368</v>
      </c>
      <c r="H3827" s="1">
        <f>IF(COUNTIF(G$2:G3827,G3827)=1,1,0)</f>
        <v>1</v>
      </c>
      <c r="I3827" s="1">
        <v>5</v>
      </c>
      <c r="J3827" s="1">
        <v>0</v>
      </c>
      <c r="K3827" s="1">
        <v>76.399999999999991</v>
      </c>
      <c r="L3827" s="12">
        <f>VLOOKUP(train[[#This Row],[Sub-Category]],Análisis_ABC_XYZ[[#Headers],[#Data]],4,FALSE)</f>
        <v>0.46881743173671325</v>
      </c>
    </row>
    <row r="3828" spans="1:12" x14ac:dyDescent="0.35">
      <c r="A3828" s="2">
        <v>42709</v>
      </c>
      <c r="B3828" s="1" t="s">
        <v>111</v>
      </c>
      <c r="C3828" s="1" t="s">
        <v>268</v>
      </c>
      <c r="D3828" s="1" t="s">
        <v>8</v>
      </c>
      <c r="E3828" s="1" t="s">
        <v>11</v>
      </c>
      <c r="F3828" s="18">
        <v>97.424000000000007</v>
      </c>
      <c r="G3828" t="s">
        <v>6362</v>
      </c>
      <c r="H3828" s="1">
        <f>IF(COUNTIF(G$2:G3828,G3828)=1,1,0)</f>
        <v>1</v>
      </c>
      <c r="I3828" s="1">
        <v>2</v>
      </c>
      <c r="J3828" s="1">
        <v>0.2</v>
      </c>
      <c r="K3828" s="1">
        <v>10.960199999999993</v>
      </c>
      <c r="L3828" s="12">
        <f>VLOOKUP(train[[#This Row],[Sub-Category]],Análisis_ABC_XYZ[[#Headers],[#Data]],4,FALSE)</f>
        <v>0.46529189879902266</v>
      </c>
    </row>
    <row r="3829" spans="1:12" x14ac:dyDescent="0.35">
      <c r="A3829" s="2">
        <v>42709</v>
      </c>
      <c r="B3829" s="1" t="s">
        <v>39</v>
      </c>
      <c r="C3829" s="1" t="s">
        <v>1544</v>
      </c>
      <c r="D3829" s="1" t="s">
        <v>14</v>
      </c>
      <c r="E3829" s="1" t="s">
        <v>24</v>
      </c>
      <c r="F3829" s="18">
        <v>45.04</v>
      </c>
      <c r="G3829" t="s">
        <v>4396</v>
      </c>
      <c r="H3829" s="1">
        <f>IF(COUNTIF(G$2:G3829,G3829)=1,1,0)</f>
        <v>1</v>
      </c>
      <c r="I3829" s="1">
        <v>2</v>
      </c>
      <c r="J3829" s="1">
        <v>0.2</v>
      </c>
      <c r="K3829" s="1">
        <v>4.5040000000000031</v>
      </c>
      <c r="L3829" s="12">
        <f>VLOOKUP(train[[#This Row],[Sub-Category]],Análisis_ABC_XYZ[[#Headers],[#Data]],4,FALSE)</f>
        <v>0.45632477063632687</v>
      </c>
    </row>
    <row r="3830" spans="1:12" x14ac:dyDescent="0.35">
      <c r="A3830" s="2">
        <v>42709</v>
      </c>
      <c r="B3830" s="1" t="s">
        <v>12</v>
      </c>
      <c r="C3830" s="1" t="s">
        <v>706</v>
      </c>
      <c r="D3830" s="1" t="s">
        <v>8</v>
      </c>
      <c r="E3830" s="1" t="s">
        <v>22</v>
      </c>
      <c r="F3830" s="18">
        <v>44.46</v>
      </c>
      <c r="G3830" t="s">
        <v>4382</v>
      </c>
      <c r="H3830" s="1">
        <f>IF(COUNTIF(G$2:G3830,G3830)=1,1,0)</f>
        <v>1</v>
      </c>
      <c r="I3830" s="1">
        <v>2</v>
      </c>
      <c r="J3830" s="1">
        <v>0</v>
      </c>
      <c r="K3830" s="1">
        <v>14.671799999999998</v>
      </c>
      <c r="L3830" s="12">
        <f>VLOOKUP(train[[#This Row],[Sub-Category]],Análisis_ABC_XYZ[[#Headers],[#Data]],4,FALSE)</f>
        <v>0.4595170286641902</v>
      </c>
    </row>
    <row r="3831" spans="1:12" x14ac:dyDescent="0.35">
      <c r="A3831" s="2">
        <v>42709</v>
      </c>
      <c r="B3831" s="1" t="s">
        <v>52</v>
      </c>
      <c r="C3831" s="1" t="s">
        <v>561</v>
      </c>
      <c r="D3831" s="1" t="s">
        <v>14</v>
      </c>
      <c r="E3831" s="1" t="s">
        <v>29</v>
      </c>
      <c r="F3831" s="18">
        <v>26.064000000000007</v>
      </c>
      <c r="G3831" t="s">
        <v>5800</v>
      </c>
      <c r="H3831" s="1">
        <f>IF(COUNTIF(G$2:G3831,G3831)=1,1,0)</f>
        <v>0</v>
      </c>
      <c r="I3831" s="1">
        <v>6</v>
      </c>
      <c r="J3831" s="1">
        <v>0.7</v>
      </c>
      <c r="K3831" s="1">
        <v>-19.982399999999991</v>
      </c>
      <c r="L3831" s="12">
        <f>VLOOKUP(train[[#This Row],[Sub-Category]],Análisis_ABC_XYZ[[#Headers],[#Data]],4,FALSE)</f>
        <v>0.46881743173671325</v>
      </c>
    </row>
    <row r="3832" spans="1:12" x14ac:dyDescent="0.35">
      <c r="A3832" s="2">
        <v>42709</v>
      </c>
      <c r="B3832" s="1" t="s">
        <v>89</v>
      </c>
      <c r="C3832" s="1" t="s">
        <v>818</v>
      </c>
      <c r="D3832" s="1" t="s">
        <v>14</v>
      </c>
      <c r="E3832" s="1" t="s">
        <v>36</v>
      </c>
      <c r="F3832" s="18">
        <v>22.68</v>
      </c>
      <c r="G3832" t="s">
        <v>3735</v>
      </c>
      <c r="H3832" s="1">
        <f>IF(COUNTIF(G$2:G3832,G3832)=1,1,0)</f>
        <v>0</v>
      </c>
      <c r="I3832" s="1">
        <v>2</v>
      </c>
      <c r="J3832" s="1">
        <v>0</v>
      </c>
      <c r="K3832" s="1">
        <v>11.113199999999999</v>
      </c>
      <c r="L3832" s="12">
        <f>VLOOKUP(train[[#This Row],[Sub-Category]],Análisis_ABC_XYZ[[#Headers],[#Data]],4,FALSE)</f>
        <v>0.43613829632717294</v>
      </c>
    </row>
    <row r="3833" spans="1:12" x14ac:dyDescent="0.35">
      <c r="A3833" s="2">
        <v>42709</v>
      </c>
      <c r="B3833" s="1" t="s">
        <v>12</v>
      </c>
      <c r="C3833" s="1" t="s">
        <v>883</v>
      </c>
      <c r="D3833" s="1" t="s">
        <v>14</v>
      </c>
      <c r="E3833" s="1" t="s">
        <v>15</v>
      </c>
      <c r="F3833" s="18">
        <v>12.6</v>
      </c>
      <c r="G3833" t="s">
        <v>2005</v>
      </c>
      <c r="H3833" s="1">
        <f>IF(COUNTIF(G$2:G3833,G3833)=1,1,0)</f>
        <v>0</v>
      </c>
      <c r="I3833" s="1">
        <v>4</v>
      </c>
      <c r="J3833" s="1">
        <v>0</v>
      </c>
      <c r="K3833" s="1">
        <v>6.048</v>
      </c>
      <c r="L3833" s="12">
        <f>VLOOKUP(train[[#This Row],[Sub-Category]],Análisis_ABC_XYZ[[#Headers],[#Data]],4,FALSE)</f>
        <v>0.4647369236065339</v>
      </c>
    </row>
    <row r="3834" spans="1:12" x14ac:dyDescent="0.35">
      <c r="A3834" s="2">
        <v>42709</v>
      </c>
      <c r="B3834" s="1" t="s">
        <v>72</v>
      </c>
      <c r="C3834" s="1" t="s">
        <v>725</v>
      </c>
      <c r="D3834" s="1" t="s">
        <v>14</v>
      </c>
      <c r="E3834" s="1" t="s">
        <v>61</v>
      </c>
      <c r="F3834" s="18">
        <v>12.224</v>
      </c>
      <c r="G3834" t="s">
        <v>5286</v>
      </c>
      <c r="H3834" s="1">
        <f>IF(COUNTIF(G$2:G3834,G3834)=1,1,0)</f>
        <v>1</v>
      </c>
      <c r="I3834" s="1">
        <v>2</v>
      </c>
      <c r="J3834" s="1">
        <v>0.2</v>
      </c>
      <c r="K3834" s="1">
        <v>4.4311999999999996</v>
      </c>
      <c r="L3834" s="12">
        <f>VLOOKUP(train[[#This Row],[Sub-Category]],Análisis_ABC_XYZ[[#Headers],[#Data]],4,FALSE)</f>
        <v>0.44424167803735209</v>
      </c>
    </row>
    <row r="3835" spans="1:12" x14ac:dyDescent="0.35">
      <c r="A3835" s="2">
        <v>42710</v>
      </c>
      <c r="B3835" s="1" t="s">
        <v>410</v>
      </c>
      <c r="C3835" s="1" t="s">
        <v>1312</v>
      </c>
      <c r="D3835" s="1" t="s">
        <v>14</v>
      </c>
      <c r="E3835" s="1" t="s">
        <v>20</v>
      </c>
      <c r="F3835" s="18">
        <v>1325.8500000000001</v>
      </c>
      <c r="G3835" t="s">
        <v>2682</v>
      </c>
      <c r="H3835" s="1">
        <f>IF(COUNTIF(G$2:G3835,G3835)=1,1,0)</f>
        <v>1</v>
      </c>
      <c r="I3835" s="1">
        <v>5</v>
      </c>
      <c r="J3835" s="1">
        <v>0</v>
      </c>
      <c r="K3835" s="1">
        <v>238.65299999999991</v>
      </c>
      <c r="L3835" s="12">
        <f>VLOOKUP(train[[#This Row],[Sub-Category]],Análisis_ABC_XYZ[[#Headers],[#Data]],4,FALSE)</f>
        <v>0.44610841445725197</v>
      </c>
    </row>
    <row r="3836" spans="1:12" x14ac:dyDescent="0.35">
      <c r="A3836" s="2">
        <v>42710</v>
      </c>
      <c r="B3836" s="1" t="s">
        <v>84</v>
      </c>
      <c r="C3836" s="1" t="s">
        <v>679</v>
      </c>
      <c r="D3836" s="1" t="s">
        <v>26</v>
      </c>
      <c r="E3836" s="1" t="s">
        <v>363</v>
      </c>
      <c r="F3836" s="18">
        <v>999.98</v>
      </c>
      <c r="G3836" t="s">
        <v>6370</v>
      </c>
      <c r="H3836" s="1">
        <f>IF(COUNTIF(G$2:G3836,G3836)=1,1,0)</f>
        <v>1</v>
      </c>
      <c r="I3836" s="1">
        <v>2</v>
      </c>
      <c r="J3836" s="1">
        <v>0</v>
      </c>
      <c r="K3836" s="1">
        <v>449.99099999999999</v>
      </c>
      <c r="L3836" s="12">
        <f>VLOOKUP(train[[#This Row],[Sub-Category]],Análisis_ABC_XYZ[[#Headers],[#Data]],4,FALSE)</f>
        <v>0.62810530827000832</v>
      </c>
    </row>
    <row r="3837" spans="1:12" x14ac:dyDescent="0.35">
      <c r="A3837" s="2">
        <v>42710</v>
      </c>
      <c r="B3837" s="1" t="s">
        <v>157</v>
      </c>
      <c r="C3837" s="1" t="s">
        <v>1314</v>
      </c>
      <c r="D3837" s="1" t="s">
        <v>26</v>
      </c>
      <c r="E3837" s="1" t="s">
        <v>27</v>
      </c>
      <c r="F3837" s="18">
        <v>485.93999999999994</v>
      </c>
      <c r="G3837" t="s">
        <v>5979</v>
      </c>
      <c r="H3837" s="1">
        <f>IF(COUNTIF(G$2:G3837,G3837)=1,1,0)</f>
        <v>1</v>
      </c>
      <c r="I3837" s="1">
        <v>2</v>
      </c>
      <c r="J3837" s="1">
        <v>0.4</v>
      </c>
      <c r="K3837" s="1">
        <v>-89.089000000000055</v>
      </c>
      <c r="L3837" s="12">
        <f>VLOOKUP(train[[#This Row],[Sub-Category]],Análisis_ABC_XYZ[[#Headers],[#Data]],4,FALSE)</f>
        <v>0.41105220110552465</v>
      </c>
    </row>
    <row r="3838" spans="1:12" x14ac:dyDescent="0.35">
      <c r="A3838" s="2">
        <v>42710</v>
      </c>
      <c r="B3838" s="1" t="s">
        <v>104</v>
      </c>
      <c r="C3838" s="1" t="s">
        <v>288</v>
      </c>
      <c r="D3838" s="1" t="s">
        <v>14</v>
      </c>
      <c r="E3838" s="1" t="s">
        <v>20</v>
      </c>
      <c r="F3838" s="18">
        <v>247.10399999999998</v>
      </c>
      <c r="G3838" t="s">
        <v>3629</v>
      </c>
      <c r="H3838" s="1">
        <f>IF(COUNTIF(G$2:G3838,G3838)=1,1,0)</f>
        <v>1</v>
      </c>
      <c r="I3838" s="1">
        <v>6</v>
      </c>
      <c r="J3838" s="1">
        <v>0.2</v>
      </c>
      <c r="K3838" s="1">
        <v>-58.68719999999999</v>
      </c>
      <c r="L3838" s="12">
        <f>VLOOKUP(train[[#This Row],[Sub-Category]],Análisis_ABC_XYZ[[#Headers],[#Data]],4,FALSE)</f>
        <v>0.44610841445725197</v>
      </c>
    </row>
    <row r="3839" spans="1:12" x14ac:dyDescent="0.35">
      <c r="A3839" s="2">
        <v>42710</v>
      </c>
      <c r="B3839" s="1" t="s">
        <v>12</v>
      </c>
      <c r="C3839" s="1" t="s">
        <v>886</v>
      </c>
      <c r="D3839" s="1" t="s">
        <v>26</v>
      </c>
      <c r="E3839" s="1" t="s">
        <v>27</v>
      </c>
      <c r="F3839" s="18">
        <v>219.18400000000003</v>
      </c>
      <c r="G3839" t="s">
        <v>5275</v>
      </c>
      <c r="H3839" s="1">
        <f>IF(COUNTIF(G$2:G3839,G3839)=1,1,0)</f>
        <v>1</v>
      </c>
      <c r="I3839" s="1">
        <v>2</v>
      </c>
      <c r="J3839" s="1">
        <v>0.2</v>
      </c>
      <c r="K3839" s="1">
        <v>19.178600000000003</v>
      </c>
      <c r="L3839" s="12">
        <f>VLOOKUP(train[[#This Row],[Sub-Category]],Análisis_ABC_XYZ[[#Headers],[#Data]],4,FALSE)</f>
        <v>0.41105220110552465</v>
      </c>
    </row>
    <row r="3840" spans="1:12" x14ac:dyDescent="0.35">
      <c r="A3840" s="2">
        <v>42710</v>
      </c>
      <c r="B3840" s="1" t="s">
        <v>104</v>
      </c>
      <c r="C3840" s="1" t="s">
        <v>656</v>
      </c>
      <c r="D3840" s="1" t="s">
        <v>8</v>
      </c>
      <c r="E3840" s="1" t="s">
        <v>22</v>
      </c>
      <c r="F3840" s="18">
        <v>206.11199999999997</v>
      </c>
      <c r="G3840" t="s">
        <v>3629</v>
      </c>
      <c r="H3840" s="1">
        <f>IF(COUNTIF(G$2:G3840,G3840)=1,1,0)</f>
        <v>0</v>
      </c>
      <c r="I3840" s="1">
        <v>6</v>
      </c>
      <c r="J3840" s="1">
        <v>0.2</v>
      </c>
      <c r="K3840" s="1">
        <v>48.951600000000013</v>
      </c>
      <c r="L3840" s="12">
        <f>VLOOKUP(train[[#This Row],[Sub-Category]],Análisis_ABC_XYZ[[#Headers],[#Data]],4,FALSE)</f>
        <v>0.4595170286641902</v>
      </c>
    </row>
    <row r="3841" spans="1:12" x14ac:dyDescent="0.35">
      <c r="A3841" s="2">
        <v>42710</v>
      </c>
      <c r="B3841" s="1" t="s">
        <v>104</v>
      </c>
      <c r="C3841" s="1" t="s">
        <v>393</v>
      </c>
      <c r="D3841" s="1" t="s">
        <v>14</v>
      </c>
      <c r="E3841" s="1" t="s">
        <v>36</v>
      </c>
      <c r="F3841" s="18">
        <v>198.27200000000002</v>
      </c>
      <c r="G3841" t="s">
        <v>3629</v>
      </c>
      <c r="H3841" s="1">
        <f>IF(COUNTIF(G$2:G3841,G3841)=1,1,0)</f>
        <v>0</v>
      </c>
      <c r="I3841" s="1">
        <v>8</v>
      </c>
      <c r="J3841" s="1">
        <v>0.2</v>
      </c>
      <c r="K3841" s="1">
        <v>61.959999999999987</v>
      </c>
      <c r="L3841" s="12">
        <f>VLOOKUP(train[[#This Row],[Sub-Category]],Análisis_ABC_XYZ[[#Headers],[#Data]],4,FALSE)</f>
        <v>0.43613829632717294</v>
      </c>
    </row>
    <row r="3842" spans="1:12" x14ac:dyDescent="0.35">
      <c r="A3842" s="2">
        <v>42710</v>
      </c>
      <c r="B3842" s="1" t="s">
        <v>107</v>
      </c>
      <c r="C3842" s="1" t="s">
        <v>1196</v>
      </c>
      <c r="D3842" s="1" t="s">
        <v>26</v>
      </c>
      <c r="E3842" s="1" t="s">
        <v>27</v>
      </c>
      <c r="F3842" s="18">
        <v>173.94</v>
      </c>
      <c r="G3842" t="s">
        <v>5557</v>
      </c>
      <c r="H3842" s="1">
        <f>IF(COUNTIF(G$2:G3842,G3842)=1,1,0)</f>
        <v>1</v>
      </c>
      <c r="I3842" s="1">
        <v>6</v>
      </c>
      <c r="J3842" s="1">
        <v>0</v>
      </c>
      <c r="K3842" s="1">
        <v>50.442599999999977</v>
      </c>
      <c r="L3842" s="12">
        <f>VLOOKUP(train[[#This Row],[Sub-Category]],Análisis_ABC_XYZ[[#Headers],[#Data]],4,FALSE)</f>
        <v>0.41105220110552465</v>
      </c>
    </row>
    <row r="3843" spans="1:12" x14ac:dyDescent="0.35">
      <c r="A3843" s="2">
        <v>42710</v>
      </c>
      <c r="B3843" s="1" t="s">
        <v>89</v>
      </c>
      <c r="C3843" s="1" t="s">
        <v>1403</v>
      </c>
      <c r="D3843" s="1" t="s">
        <v>26</v>
      </c>
      <c r="E3843" s="1" t="s">
        <v>56</v>
      </c>
      <c r="F3843" s="18">
        <v>1619.91</v>
      </c>
      <c r="G3843" t="s">
        <v>2681</v>
      </c>
      <c r="H3843" s="1">
        <f>IF(COUNTIF(G$2:G3843,G3843)=1,1,0)</f>
        <v>1</v>
      </c>
      <c r="I3843" s="1">
        <v>9</v>
      </c>
      <c r="J3843" s="1">
        <v>0</v>
      </c>
      <c r="K3843" s="1">
        <v>97.194599999999923</v>
      </c>
      <c r="L3843" s="12">
        <f>VLOOKUP(train[[#This Row],[Sub-Category]],Análisis_ABC_XYZ[[#Headers],[#Data]],4,FALSE)</f>
        <v>0.52062335344040378</v>
      </c>
    </row>
    <row r="3844" spans="1:12" x14ac:dyDescent="0.35">
      <c r="A3844" s="2">
        <v>42710</v>
      </c>
      <c r="B3844" s="1" t="s">
        <v>12</v>
      </c>
      <c r="C3844" s="1" t="s">
        <v>885</v>
      </c>
      <c r="D3844" s="1" t="s">
        <v>14</v>
      </c>
      <c r="E3844" s="1" t="s">
        <v>24</v>
      </c>
      <c r="F3844" s="18">
        <v>120.14999999999999</v>
      </c>
      <c r="G3844" t="s">
        <v>5275</v>
      </c>
      <c r="H3844" s="1">
        <f>IF(COUNTIF(G$2:G3844,G3844)=1,1,0)</f>
        <v>0</v>
      </c>
      <c r="I3844" s="1">
        <v>9</v>
      </c>
      <c r="J3844" s="1">
        <v>0</v>
      </c>
      <c r="K3844" s="1">
        <v>33.641999999999996</v>
      </c>
      <c r="L3844" s="12">
        <f>VLOOKUP(train[[#This Row],[Sub-Category]],Análisis_ABC_XYZ[[#Headers],[#Data]],4,FALSE)</f>
        <v>0.45632477063632687</v>
      </c>
    </row>
    <row r="3845" spans="1:12" x14ac:dyDescent="0.35">
      <c r="A3845" s="2">
        <v>42710</v>
      </c>
      <c r="B3845" s="1" t="s">
        <v>89</v>
      </c>
      <c r="C3845" s="1" t="s">
        <v>1214</v>
      </c>
      <c r="D3845" s="1" t="s">
        <v>8</v>
      </c>
      <c r="E3845" s="1" t="s">
        <v>22</v>
      </c>
      <c r="F3845" s="18">
        <v>113.92</v>
      </c>
      <c r="G3845" t="s">
        <v>2681</v>
      </c>
      <c r="H3845" s="1">
        <f>IF(COUNTIF(G$2:G3845,G3845)=1,1,0)</f>
        <v>0</v>
      </c>
      <c r="I3845" s="1">
        <v>4</v>
      </c>
      <c r="J3845" s="1">
        <v>0</v>
      </c>
      <c r="K3845" s="1">
        <v>42.150400000000005</v>
      </c>
      <c r="L3845" s="12">
        <f>VLOOKUP(train[[#This Row],[Sub-Category]],Análisis_ABC_XYZ[[#Headers],[#Data]],4,FALSE)</f>
        <v>0.4595170286641902</v>
      </c>
    </row>
    <row r="3846" spans="1:12" x14ac:dyDescent="0.35">
      <c r="A3846" s="2">
        <v>42710</v>
      </c>
      <c r="B3846" s="1" t="s">
        <v>104</v>
      </c>
      <c r="C3846" s="1" t="s">
        <v>62</v>
      </c>
      <c r="D3846" s="1" t="s">
        <v>14</v>
      </c>
      <c r="E3846" s="1" t="s">
        <v>24</v>
      </c>
      <c r="F3846" s="18">
        <v>86.304000000000002</v>
      </c>
      <c r="G3846" t="s">
        <v>3629</v>
      </c>
      <c r="H3846" s="1">
        <f>IF(COUNTIF(G$2:G3846,G3846)=1,1,0)</f>
        <v>0</v>
      </c>
      <c r="I3846" s="1">
        <v>6</v>
      </c>
      <c r="J3846" s="1">
        <v>0.2</v>
      </c>
      <c r="K3846" s="1">
        <v>9.7091999999999885</v>
      </c>
      <c r="L3846" s="12">
        <f>VLOOKUP(train[[#This Row],[Sub-Category]],Análisis_ABC_XYZ[[#Headers],[#Data]],4,FALSE)</f>
        <v>0.45632477063632687</v>
      </c>
    </row>
    <row r="3847" spans="1:12" x14ac:dyDescent="0.35">
      <c r="A3847" s="2">
        <v>42710</v>
      </c>
      <c r="B3847" s="1" t="s">
        <v>157</v>
      </c>
      <c r="C3847" s="1" t="s">
        <v>267</v>
      </c>
      <c r="D3847" s="1" t="s">
        <v>8</v>
      </c>
      <c r="E3847" s="1" t="s">
        <v>11</v>
      </c>
      <c r="F3847" s="18">
        <v>70.685999999999993</v>
      </c>
      <c r="G3847" t="s">
        <v>5979</v>
      </c>
      <c r="H3847" s="1">
        <f>IF(COUNTIF(G$2:G3847,G3847)=1,1,0)</f>
        <v>0</v>
      </c>
      <c r="I3847" s="1">
        <v>1</v>
      </c>
      <c r="J3847" s="1">
        <v>0.3</v>
      </c>
      <c r="K3847" s="1">
        <v>-24.23520000000001</v>
      </c>
      <c r="L3847" s="12">
        <f>VLOOKUP(train[[#This Row],[Sub-Category]],Análisis_ABC_XYZ[[#Headers],[#Data]],4,FALSE)</f>
        <v>0.46529189879902266</v>
      </c>
    </row>
    <row r="3848" spans="1:12" x14ac:dyDescent="0.35">
      <c r="A3848" s="2">
        <v>42710</v>
      </c>
      <c r="B3848" s="1" t="s">
        <v>89</v>
      </c>
      <c r="C3848" s="1" t="s">
        <v>1402</v>
      </c>
      <c r="D3848" s="1" t="s">
        <v>14</v>
      </c>
      <c r="E3848" s="1" t="s">
        <v>36</v>
      </c>
      <c r="F3848" s="18">
        <v>41.86</v>
      </c>
      <c r="G3848" t="s">
        <v>2681</v>
      </c>
      <c r="H3848" s="1">
        <f>IF(COUNTIF(G$2:G3848,G3848)=1,1,0)</f>
        <v>0</v>
      </c>
      <c r="I3848" s="1">
        <v>7</v>
      </c>
      <c r="J3848" s="1">
        <v>0</v>
      </c>
      <c r="K3848" s="1">
        <v>20.511400000000002</v>
      </c>
      <c r="L3848" s="12">
        <f>VLOOKUP(train[[#This Row],[Sub-Category]],Análisis_ABC_XYZ[[#Headers],[#Data]],4,FALSE)</f>
        <v>0.43613829632717294</v>
      </c>
    </row>
    <row r="3849" spans="1:12" x14ac:dyDescent="0.35">
      <c r="A3849" s="2">
        <v>42710</v>
      </c>
      <c r="B3849" s="1" t="s">
        <v>157</v>
      </c>
      <c r="C3849" s="1" t="s">
        <v>576</v>
      </c>
      <c r="D3849" s="1" t="s">
        <v>14</v>
      </c>
      <c r="E3849" s="1" t="s">
        <v>24</v>
      </c>
      <c r="F3849" s="18">
        <v>37.375999999999998</v>
      </c>
      <c r="G3849" t="s">
        <v>5979</v>
      </c>
      <c r="H3849" s="1">
        <f>IF(COUNTIF(G$2:G3849,G3849)=1,1,0)</f>
        <v>0</v>
      </c>
      <c r="I3849" s="1">
        <v>8</v>
      </c>
      <c r="J3849" s="1">
        <v>0.2</v>
      </c>
      <c r="K3849" s="1">
        <v>4.6719999999999988</v>
      </c>
      <c r="L3849" s="12">
        <f>VLOOKUP(train[[#This Row],[Sub-Category]],Análisis_ABC_XYZ[[#Headers],[#Data]],4,FALSE)</f>
        <v>0.45632477063632687</v>
      </c>
    </row>
    <row r="3850" spans="1:12" x14ac:dyDescent="0.35">
      <c r="A3850" s="2">
        <v>42710</v>
      </c>
      <c r="B3850" s="1" t="s">
        <v>12</v>
      </c>
      <c r="C3850" s="1" t="s">
        <v>1322</v>
      </c>
      <c r="D3850" s="1" t="s">
        <v>14</v>
      </c>
      <c r="E3850" s="1" t="s">
        <v>36</v>
      </c>
      <c r="F3850" s="18">
        <v>32.75</v>
      </c>
      <c r="G3850" t="s">
        <v>4110</v>
      </c>
      <c r="H3850" s="1">
        <f>IF(COUNTIF(G$2:G3850,G3850)=1,1,0)</f>
        <v>1</v>
      </c>
      <c r="I3850" s="1">
        <v>5</v>
      </c>
      <c r="J3850" s="1">
        <v>0</v>
      </c>
      <c r="K3850" s="1">
        <v>15.065</v>
      </c>
      <c r="L3850" s="12">
        <f>VLOOKUP(train[[#This Row],[Sub-Category]],Análisis_ABC_XYZ[[#Headers],[#Data]],4,FALSE)</f>
        <v>0.43613829632717294</v>
      </c>
    </row>
    <row r="3851" spans="1:12" x14ac:dyDescent="0.35">
      <c r="A3851" s="2">
        <v>42710</v>
      </c>
      <c r="B3851" s="1" t="s">
        <v>104</v>
      </c>
      <c r="C3851" s="1" t="s">
        <v>1092</v>
      </c>
      <c r="D3851" s="1" t="s">
        <v>14</v>
      </c>
      <c r="E3851" s="1" t="s">
        <v>36</v>
      </c>
      <c r="F3851" s="18">
        <v>19.920000000000002</v>
      </c>
      <c r="G3851" t="s">
        <v>3629</v>
      </c>
      <c r="H3851" s="1">
        <f>IF(COUNTIF(G$2:G3851,G3851)=1,1,0)</f>
        <v>0</v>
      </c>
      <c r="I3851" s="1">
        <v>5</v>
      </c>
      <c r="J3851" s="1">
        <v>0.2</v>
      </c>
      <c r="K3851" s="1">
        <v>6.7230000000000008</v>
      </c>
      <c r="L3851" s="12">
        <f>VLOOKUP(train[[#This Row],[Sub-Category]],Análisis_ABC_XYZ[[#Headers],[#Data]],4,FALSE)</f>
        <v>0.43613829632717294</v>
      </c>
    </row>
    <row r="3852" spans="1:12" x14ac:dyDescent="0.35">
      <c r="A3852" s="2">
        <v>42710</v>
      </c>
      <c r="B3852" s="1" t="s">
        <v>410</v>
      </c>
      <c r="C3852" s="1" t="s">
        <v>754</v>
      </c>
      <c r="D3852" s="1" t="s">
        <v>14</v>
      </c>
      <c r="E3852" s="1" t="s">
        <v>15</v>
      </c>
      <c r="F3852" s="18">
        <v>14.940000000000001</v>
      </c>
      <c r="G3852" t="s">
        <v>2682</v>
      </c>
      <c r="H3852" s="1">
        <f>IF(COUNTIF(G$2:G3852,G3852)=1,1,0)</f>
        <v>0</v>
      </c>
      <c r="I3852" s="1">
        <v>3</v>
      </c>
      <c r="J3852" s="1">
        <v>0</v>
      </c>
      <c r="K3852" s="1">
        <v>6.8723999999999998</v>
      </c>
      <c r="L3852" s="12">
        <f>VLOOKUP(train[[#This Row],[Sub-Category]],Análisis_ABC_XYZ[[#Headers],[#Data]],4,FALSE)</f>
        <v>0.4647369236065339</v>
      </c>
    </row>
    <row r="3853" spans="1:12" x14ac:dyDescent="0.35">
      <c r="A3853" s="2">
        <v>42710</v>
      </c>
      <c r="B3853" s="1" t="s">
        <v>157</v>
      </c>
      <c r="C3853" s="1" t="s">
        <v>135</v>
      </c>
      <c r="D3853" s="1" t="s">
        <v>14</v>
      </c>
      <c r="E3853" s="1" t="s">
        <v>29</v>
      </c>
      <c r="F3853" s="18">
        <v>14.832000000000003</v>
      </c>
      <c r="G3853" t="s">
        <v>5426</v>
      </c>
      <c r="H3853" s="1">
        <f>IF(COUNTIF(G$2:G3853,G3853)=1,1,0)</f>
        <v>1</v>
      </c>
      <c r="I3853" s="1">
        <v>3</v>
      </c>
      <c r="J3853" s="1">
        <v>0.7</v>
      </c>
      <c r="K3853" s="1">
        <v>-10.382399999999997</v>
      </c>
      <c r="L3853" s="12">
        <f>VLOOKUP(train[[#This Row],[Sub-Category]],Análisis_ABC_XYZ[[#Headers],[#Data]],4,FALSE)</f>
        <v>0.46881743173671325</v>
      </c>
    </row>
    <row r="3854" spans="1:12" x14ac:dyDescent="0.35">
      <c r="A3854" s="2">
        <v>42710</v>
      </c>
      <c r="B3854" s="1" t="s">
        <v>12</v>
      </c>
      <c r="C3854" s="1" t="s">
        <v>1123</v>
      </c>
      <c r="D3854" s="1" t="s">
        <v>14</v>
      </c>
      <c r="E3854" s="1" t="s">
        <v>36</v>
      </c>
      <c r="F3854" s="18">
        <v>8.9600000000000009</v>
      </c>
      <c r="G3854" t="s">
        <v>2887</v>
      </c>
      <c r="H3854" s="1">
        <f>IF(COUNTIF(G$2:G3854,G3854)=1,1,0)</f>
        <v>1</v>
      </c>
      <c r="I3854" s="1">
        <v>2</v>
      </c>
      <c r="J3854" s="1">
        <v>0</v>
      </c>
      <c r="K3854" s="1">
        <v>4.3904000000000005</v>
      </c>
      <c r="L3854" s="12">
        <f>VLOOKUP(train[[#This Row],[Sub-Category]],Análisis_ABC_XYZ[[#Headers],[#Data]],4,FALSE)</f>
        <v>0.43613829632717294</v>
      </c>
    </row>
    <row r="3855" spans="1:12" x14ac:dyDescent="0.35">
      <c r="A3855" s="2">
        <v>42710</v>
      </c>
      <c r="B3855" s="1" t="s">
        <v>12</v>
      </c>
      <c r="C3855" s="1" t="s">
        <v>1101</v>
      </c>
      <c r="D3855" s="1" t="s">
        <v>14</v>
      </c>
      <c r="E3855" s="1" t="s">
        <v>31</v>
      </c>
      <c r="F3855" s="18">
        <v>7.78</v>
      </c>
      <c r="G3855" t="s">
        <v>2780</v>
      </c>
      <c r="H3855" s="1">
        <f>IF(COUNTIF(G$2:G3855,G3855)=1,1,0)</f>
        <v>1</v>
      </c>
      <c r="I3855" s="1">
        <v>2</v>
      </c>
      <c r="J3855" s="1">
        <v>0</v>
      </c>
      <c r="K3855" s="1">
        <v>2.0228000000000002</v>
      </c>
      <c r="L3855" s="12">
        <f>VLOOKUP(train[[#This Row],[Sub-Category]],Análisis_ABC_XYZ[[#Headers],[#Data]],4,FALSE)</f>
        <v>0.49507917887403441</v>
      </c>
    </row>
    <row r="3856" spans="1:12" x14ac:dyDescent="0.35">
      <c r="A3856" s="2">
        <v>42710</v>
      </c>
      <c r="B3856" s="1" t="s">
        <v>89</v>
      </c>
      <c r="C3856" s="1" t="s">
        <v>1401</v>
      </c>
      <c r="D3856" s="1" t="s">
        <v>14</v>
      </c>
      <c r="E3856" s="1" t="s">
        <v>36</v>
      </c>
      <c r="F3856" s="18">
        <v>6.48</v>
      </c>
      <c r="G3856" t="s">
        <v>2681</v>
      </c>
      <c r="H3856" s="1">
        <f>IF(COUNTIF(G$2:G3856,G3856)=1,1,0)</f>
        <v>0</v>
      </c>
      <c r="I3856" s="1">
        <v>1</v>
      </c>
      <c r="J3856" s="1">
        <v>0</v>
      </c>
      <c r="K3856" s="1">
        <v>3.1104000000000003</v>
      </c>
      <c r="L3856" s="12">
        <f>VLOOKUP(train[[#This Row],[Sub-Category]],Análisis_ABC_XYZ[[#Headers],[#Data]],4,FALSE)</f>
        <v>0.43613829632717294</v>
      </c>
    </row>
    <row r="3857" spans="1:12" x14ac:dyDescent="0.35">
      <c r="A3857" s="2">
        <v>42710</v>
      </c>
      <c r="B3857" s="1" t="s">
        <v>410</v>
      </c>
      <c r="C3857" s="1" t="s">
        <v>1820</v>
      </c>
      <c r="D3857" s="1" t="s">
        <v>14</v>
      </c>
      <c r="E3857" s="1" t="s">
        <v>36</v>
      </c>
      <c r="F3857" s="18">
        <v>6.48</v>
      </c>
      <c r="G3857" t="s">
        <v>2682</v>
      </c>
      <c r="H3857" s="1">
        <f>IF(COUNTIF(G$2:G3857,G3857)=1,1,0)</f>
        <v>0</v>
      </c>
      <c r="I3857" s="1">
        <v>1</v>
      </c>
      <c r="J3857" s="1">
        <v>0</v>
      </c>
      <c r="K3857" s="1">
        <v>3.1104000000000003</v>
      </c>
      <c r="L3857" s="12">
        <f>VLOOKUP(train[[#This Row],[Sub-Category]],Análisis_ABC_XYZ[[#Headers],[#Data]],4,FALSE)</f>
        <v>0.43613829632717294</v>
      </c>
    </row>
    <row r="3858" spans="1:12" x14ac:dyDescent="0.35">
      <c r="A3858" s="2">
        <v>42710</v>
      </c>
      <c r="B3858" s="1" t="s">
        <v>39</v>
      </c>
      <c r="C3858" s="1" t="s">
        <v>989</v>
      </c>
      <c r="D3858" s="1" t="s">
        <v>14</v>
      </c>
      <c r="E3858" s="1" t="s">
        <v>29</v>
      </c>
      <c r="F3858" s="18">
        <v>2.7719999999999994</v>
      </c>
      <c r="G3858" s="1" t="s">
        <v>3944</v>
      </c>
      <c r="H3858" s="1">
        <f>IF(COUNTIF(G$2:G3858,G3858)=1,1,0)</f>
        <v>1</v>
      </c>
      <c r="I3858" s="1">
        <v>7</v>
      </c>
      <c r="J3858" s="1">
        <v>0.8</v>
      </c>
      <c r="K3858" s="1">
        <v>-4.8510000000000009</v>
      </c>
      <c r="L3858" s="12">
        <f>VLOOKUP(train[[#This Row],[Sub-Category]],Análisis_ABC_XYZ[[#Headers],[#Data]],4,FALSE)</f>
        <v>0.46881743173671325</v>
      </c>
    </row>
    <row r="3859" spans="1:12" x14ac:dyDescent="0.35">
      <c r="A3859" s="2">
        <v>42711</v>
      </c>
      <c r="B3859" s="1" t="s">
        <v>89</v>
      </c>
      <c r="C3859" s="1" t="s">
        <v>1024</v>
      </c>
      <c r="D3859" s="1" t="s">
        <v>26</v>
      </c>
      <c r="E3859" s="1" t="s">
        <v>27</v>
      </c>
      <c r="F3859" s="18">
        <v>773.94</v>
      </c>
      <c r="G3859" t="s">
        <v>3693</v>
      </c>
      <c r="H3859" s="1">
        <f>IF(COUNTIF(G$2:G3859,G3859)=1,1,0)</f>
        <v>1</v>
      </c>
      <c r="I3859" s="1">
        <v>6</v>
      </c>
      <c r="J3859" s="1">
        <v>0</v>
      </c>
      <c r="K3859" s="1">
        <v>224.4426</v>
      </c>
      <c r="L3859" s="12">
        <f>VLOOKUP(train[[#This Row],[Sub-Category]],Análisis_ABC_XYZ[[#Headers],[#Data]],4,FALSE)</f>
        <v>0.41105220110552465</v>
      </c>
    </row>
    <row r="3860" spans="1:12" x14ac:dyDescent="0.35">
      <c r="A3860" s="2">
        <v>42711</v>
      </c>
      <c r="B3860" s="1" t="s">
        <v>6</v>
      </c>
      <c r="C3860" s="1" t="s">
        <v>538</v>
      </c>
      <c r="D3860" s="1" t="s">
        <v>8</v>
      </c>
      <c r="E3860" s="1" t="s">
        <v>11</v>
      </c>
      <c r="F3860" s="18">
        <v>283.92</v>
      </c>
      <c r="G3860" t="s">
        <v>5449</v>
      </c>
      <c r="H3860" s="1">
        <f>IF(COUNTIF(G$2:G3860,G3860)=1,1,0)</f>
        <v>1</v>
      </c>
      <c r="I3860" s="1">
        <v>4</v>
      </c>
      <c r="J3860" s="1">
        <v>0</v>
      </c>
      <c r="K3860" s="1">
        <v>70.980000000000018</v>
      </c>
      <c r="L3860" s="12">
        <f>VLOOKUP(train[[#This Row],[Sub-Category]],Análisis_ABC_XYZ[[#Headers],[#Data]],4,FALSE)</f>
        <v>0.46529189879902266</v>
      </c>
    </row>
    <row r="3861" spans="1:12" x14ac:dyDescent="0.35">
      <c r="A3861" s="2">
        <v>42711</v>
      </c>
      <c r="B3861" s="1" t="s">
        <v>6</v>
      </c>
      <c r="C3861" s="1" t="s">
        <v>537</v>
      </c>
      <c r="D3861" s="1" t="s">
        <v>14</v>
      </c>
      <c r="E3861" s="1" t="s">
        <v>31</v>
      </c>
      <c r="F3861" s="18">
        <v>152.94</v>
      </c>
      <c r="G3861" t="s">
        <v>5449</v>
      </c>
      <c r="H3861" s="1">
        <f>IF(COUNTIF(G$2:G3861,G3861)=1,1,0)</f>
        <v>0</v>
      </c>
      <c r="I3861" s="1">
        <v>3</v>
      </c>
      <c r="J3861" s="1">
        <v>0</v>
      </c>
      <c r="K3861" s="1">
        <v>41.293800000000005</v>
      </c>
      <c r="L3861" s="12">
        <f>VLOOKUP(train[[#This Row],[Sub-Category]],Análisis_ABC_XYZ[[#Headers],[#Data]],4,FALSE)</f>
        <v>0.49507917887403441</v>
      </c>
    </row>
    <row r="3862" spans="1:12" x14ac:dyDescent="0.35">
      <c r="A3862" s="2">
        <v>42711</v>
      </c>
      <c r="B3862" s="1" t="s">
        <v>12</v>
      </c>
      <c r="C3862" s="1" t="s">
        <v>625</v>
      </c>
      <c r="D3862" s="1" t="s">
        <v>8</v>
      </c>
      <c r="E3862" s="1" t="s">
        <v>22</v>
      </c>
      <c r="F3862" s="18">
        <v>79.92</v>
      </c>
      <c r="G3862" t="s">
        <v>4880</v>
      </c>
      <c r="H3862" s="1">
        <f>IF(COUNTIF(G$2:G3862,G3862)=1,1,0)</f>
        <v>1</v>
      </c>
      <c r="I3862" s="1">
        <v>4</v>
      </c>
      <c r="J3862" s="1">
        <v>0</v>
      </c>
      <c r="K3862" s="1">
        <v>28.7712</v>
      </c>
      <c r="L3862" s="12">
        <f>VLOOKUP(train[[#This Row],[Sub-Category]],Análisis_ABC_XYZ[[#Headers],[#Data]],4,FALSE)</f>
        <v>0.4595170286641902</v>
      </c>
    </row>
    <row r="3863" spans="1:12" x14ac:dyDescent="0.35">
      <c r="A3863" s="2">
        <v>42711</v>
      </c>
      <c r="B3863" s="1" t="s">
        <v>89</v>
      </c>
      <c r="C3863" s="1" t="s">
        <v>947</v>
      </c>
      <c r="D3863" s="1" t="s">
        <v>14</v>
      </c>
      <c r="E3863" s="1" t="s">
        <v>29</v>
      </c>
      <c r="F3863" s="18">
        <v>21.36</v>
      </c>
      <c r="G3863" t="s">
        <v>3693</v>
      </c>
      <c r="H3863" s="1">
        <f>IF(COUNTIF(G$2:G3863,G3863)=1,1,0)</f>
        <v>0</v>
      </c>
      <c r="I3863" s="1">
        <v>5</v>
      </c>
      <c r="J3863" s="1">
        <v>0.2</v>
      </c>
      <c r="K3863" s="1">
        <v>7.2089999999999996</v>
      </c>
      <c r="L3863" s="12">
        <f>VLOOKUP(train[[#This Row],[Sub-Category]],Análisis_ABC_XYZ[[#Headers],[#Data]],4,FALSE)</f>
        <v>0.46881743173671325</v>
      </c>
    </row>
    <row r="3864" spans="1:12" x14ac:dyDescent="0.35">
      <c r="A3864" s="2">
        <v>42711</v>
      </c>
      <c r="B3864" s="1" t="s">
        <v>12</v>
      </c>
      <c r="C3864" s="1" t="s">
        <v>708</v>
      </c>
      <c r="D3864" s="1" t="s">
        <v>14</v>
      </c>
      <c r="E3864" s="1" t="s">
        <v>36</v>
      </c>
      <c r="F3864" s="18">
        <v>12.96</v>
      </c>
      <c r="G3864" t="s">
        <v>3188</v>
      </c>
      <c r="H3864" s="1">
        <f>IF(COUNTIF(G$2:G3864,G3864)=1,1,0)</f>
        <v>1</v>
      </c>
      <c r="I3864" s="1">
        <v>2</v>
      </c>
      <c r="J3864" s="1">
        <v>0</v>
      </c>
      <c r="K3864" s="1">
        <v>6.2208000000000006</v>
      </c>
      <c r="L3864" s="12">
        <f>VLOOKUP(train[[#This Row],[Sub-Category]],Análisis_ABC_XYZ[[#Headers],[#Data]],4,FALSE)</f>
        <v>0.43613829632717294</v>
      </c>
    </row>
    <row r="3865" spans="1:12" x14ac:dyDescent="0.35">
      <c r="A3865" s="2">
        <v>42711</v>
      </c>
      <c r="B3865" s="1" t="s">
        <v>89</v>
      </c>
      <c r="C3865" s="1" t="s">
        <v>874</v>
      </c>
      <c r="D3865" s="1" t="s">
        <v>14</v>
      </c>
      <c r="E3865" s="1" t="s">
        <v>29</v>
      </c>
      <c r="F3865" s="18">
        <v>6.6879999999999997</v>
      </c>
      <c r="G3865" t="s">
        <v>3693</v>
      </c>
      <c r="H3865" s="1">
        <f>IF(COUNTIF(G$2:G3865,G3865)=1,1,0)</f>
        <v>0</v>
      </c>
      <c r="I3865" s="1">
        <v>2</v>
      </c>
      <c r="J3865" s="1">
        <v>0.2</v>
      </c>
      <c r="K3865" s="1">
        <v>2.3407999999999998</v>
      </c>
      <c r="L3865" s="12">
        <f>VLOOKUP(train[[#This Row],[Sub-Category]],Análisis_ABC_XYZ[[#Headers],[#Data]],4,FALSE)</f>
        <v>0.46881743173671325</v>
      </c>
    </row>
    <row r="3866" spans="1:12" x14ac:dyDescent="0.35">
      <c r="A3866" s="2">
        <v>42711</v>
      </c>
      <c r="B3866" s="1" t="s">
        <v>37</v>
      </c>
      <c r="C3866" s="1" t="s">
        <v>558</v>
      </c>
      <c r="D3866" s="1" t="s">
        <v>14</v>
      </c>
      <c r="E3866" s="1" t="s">
        <v>91</v>
      </c>
      <c r="F3866" s="18">
        <v>3.96</v>
      </c>
      <c r="G3866" t="s">
        <v>2236</v>
      </c>
      <c r="H3866" s="1">
        <f>IF(COUNTIF(G$2:G3866,G3866)=1,1,0)</f>
        <v>1</v>
      </c>
      <c r="I3866" s="1">
        <v>2</v>
      </c>
      <c r="J3866" s="1">
        <v>0</v>
      </c>
      <c r="K3866" s="1">
        <v>0</v>
      </c>
      <c r="L3866" s="12">
        <f>VLOOKUP(train[[#This Row],[Sub-Category]],Análisis_ABC_XYZ[[#Headers],[#Data]],4,FALSE)</f>
        <v>0.51168203684699509</v>
      </c>
    </row>
    <row r="3867" spans="1:12" x14ac:dyDescent="0.35">
      <c r="A3867" s="2">
        <v>42711</v>
      </c>
      <c r="B3867" s="1" t="s">
        <v>37</v>
      </c>
      <c r="C3867" s="1" t="s">
        <v>342</v>
      </c>
      <c r="D3867" s="1" t="s">
        <v>14</v>
      </c>
      <c r="E3867" s="1" t="s">
        <v>15</v>
      </c>
      <c r="F3867" s="18">
        <v>2.61</v>
      </c>
      <c r="G3867" s="1" t="s">
        <v>2236</v>
      </c>
      <c r="H3867" s="1">
        <f>IF(COUNTIF(G$2:G3867,G3867)=1,1,0)</f>
        <v>0</v>
      </c>
      <c r="I3867" s="1">
        <v>1</v>
      </c>
      <c r="J3867" s="1">
        <v>0</v>
      </c>
      <c r="K3867" s="1">
        <v>1.2005999999999999</v>
      </c>
      <c r="L3867" s="12">
        <f>VLOOKUP(train[[#This Row],[Sub-Category]],Análisis_ABC_XYZ[[#Headers],[#Data]],4,FALSE)</f>
        <v>0.4647369236065339</v>
      </c>
    </row>
    <row r="3868" spans="1:12" x14ac:dyDescent="0.35">
      <c r="A3868" s="2">
        <v>42712</v>
      </c>
      <c r="B3868" s="1" t="s">
        <v>39</v>
      </c>
      <c r="C3868" s="1" t="s">
        <v>1185</v>
      </c>
      <c r="D3868" s="1" t="s">
        <v>26</v>
      </c>
      <c r="E3868" s="1" t="s">
        <v>27</v>
      </c>
      <c r="F3868" s="18">
        <v>1718.4</v>
      </c>
      <c r="G3868" t="s">
        <v>5551</v>
      </c>
      <c r="H3868" s="1">
        <f>IF(COUNTIF(G$2:G3868,G3868)=1,1,0)</f>
        <v>1</v>
      </c>
      <c r="I3868" s="1">
        <v>6</v>
      </c>
      <c r="J3868" s="1">
        <v>0.2</v>
      </c>
      <c r="K3868" s="1">
        <v>150.36000000000013</v>
      </c>
      <c r="L3868" s="12">
        <f>VLOOKUP(train[[#This Row],[Sub-Category]],Análisis_ABC_XYZ[[#Headers],[#Data]],4,FALSE)</f>
        <v>0.41105220110552465</v>
      </c>
    </row>
    <row r="3869" spans="1:12" x14ac:dyDescent="0.35">
      <c r="A3869" s="2">
        <v>42712</v>
      </c>
      <c r="B3869" s="1" t="s">
        <v>39</v>
      </c>
      <c r="C3869" s="1" t="s">
        <v>906</v>
      </c>
      <c r="D3869" s="1" t="s">
        <v>14</v>
      </c>
      <c r="E3869" s="1" t="s">
        <v>36</v>
      </c>
      <c r="F3869" s="18">
        <v>360.71199999999999</v>
      </c>
      <c r="G3869" t="s">
        <v>5551</v>
      </c>
      <c r="H3869" s="1">
        <f>IF(COUNTIF(G$2:G3869,G3869)=1,1,0)</f>
        <v>0</v>
      </c>
      <c r="I3869" s="1">
        <v>11</v>
      </c>
      <c r="J3869" s="1">
        <v>0.2</v>
      </c>
      <c r="K3869" s="1">
        <v>130.75810000000001</v>
      </c>
      <c r="L3869" s="12">
        <f>VLOOKUP(train[[#This Row],[Sub-Category]],Análisis_ABC_XYZ[[#Headers],[#Data]],4,FALSE)</f>
        <v>0.43613829632717294</v>
      </c>
    </row>
    <row r="3870" spans="1:12" x14ac:dyDescent="0.35">
      <c r="A3870" s="2">
        <v>42712</v>
      </c>
      <c r="B3870" s="1" t="s">
        <v>12</v>
      </c>
      <c r="C3870" s="1" t="s">
        <v>43</v>
      </c>
      <c r="D3870" s="1" t="s">
        <v>14</v>
      </c>
      <c r="E3870" s="1" t="s">
        <v>20</v>
      </c>
      <c r="F3870" s="18">
        <v>221.96</v>
      </c>
      <c r="G3870" t="s">
        <v>2210</v>
      </c>
      <c r="H3870" s="1">
        <f>IF(COUNTIF(G$2:G3870,G3870)=1,1,0)</f>
        <v>1</v>
      </c>
      <c r="I3870" s="1">
        <v>2</v>
      </c>
      <c r="J3870" s="1">
        <v>0</v>
      </c>
      <c r="K3870" s="1">
        <v>4.4391999999999996</v>
      </c>
      <c r="L3870" s="12">
        <f>VLOOKUP(train[[#This Row],[Sub-Category]],Análisis_ABC_XYZ[[#Headers],[#Data]],4,FALSE)</f>
        <v>0.44610841445725197</v>
      </c>
    </row>
    <row r="3871" spans="1:12" x14ac:dyDescent="0.35">
      <c r="A3871" s="2">
        <v>42712</v>
      </c>
      <c r="B3871" s="1" t="s">
        <v>12</v>
      </c>
      <c r="C3871" s="1" t="s">
        <v>1080</v>
      </c>
      <c r="D3871" s="1" t="s">
        <v>26</v>
      </c>
      <c r="E3871" s="1" t="s">
        <v>56</v>
      </c>
      <c r="F3871" s="18">
        <v>236</v>
      </c>
      <c r="G3871" t="s">
        <v>2210</v>
      </c>
      <c r="H3871" s="1">
        <f>IF(COUNTIF(G$2:G3871,G3871)=1,1,0)</f>
        <v>0</v>
      </c>
      <c r="I3871" s="1">
        <v>4</v>
      </c>
      <c r="J3871" s="1">
        <v>0</v>
      </c>
      <c r="K3871" s="1">
        <v>40.119999999999976</v>
      </c>
      <c r="L3871" s="12">
        <f>VLOOKUP(train[[#This Row],[Sub-Category]],Análisis_ABC_XYZ[[#Headers],[#Data]],4,FALSE)</f>
        <v>0.52062335344040378</v>
      </c>
    </row>
    <row r="3872" spans="1:12" x14ac:dyDescent="0.35">
      <c r="A3872" s="2">
        <v>42712</v>
      </c>
      <c r="B3872" s="1" t="s">
        <v>39</v>
      </c>
      <c r="C3872" s="1" t="s">
        <v>227</v>
      </c>
      <c r="D3872" s="1" t="s">
        <v>26</v>
      </c>
      <c r="E3872" s="1" t="s">
        <v>27</v>
      </c>
      <c r="F3872" s="18">
        <v>119.96000000000001</v>
      </c>
      <c r="G3872" t="s">
        <v>5271</v>
      </c>
      <c r="H3872" s="1">
        <f>IF(COUNTIF(G$2:G3872,G3872)=1,1,0)</f>
        <v>1</v>
      </c>
      <c r="I3872" s="1">
        <v>5</v>
      </c>
      <c r="J3872" s="1">
        <v>0.2</v>
      </c>
      <c r="K3872" s="1">
        <v>11.996000000000002</v>
      </c>
      <c r="L3872" s="12">
        <f>VLOOKUP(train[[#This Row],[Sub-Category]],Análisis_ABC_XYZ[[#Headers],[#Data]],4,FALSE)</f>
        <v>0.41105220110552465</v>
      </c>
    </row>
    <row r="3873" spans="1:12" x14ac:dyDescent="0.35">
      <c r="A3873" s="2">
        <v>42712</v>
      </c>
      <c r="B3873" s="1" t="s">
        <v>145</v>
      </c>
      <c r="C3873" s="1" t="s">
        <v>1289</v>
      </c>
      <c r="D3873" s="1" t="s">
        <v>14</v>
      </c>
      <c r="E3873" s="1" t="s">
        <v>36</v>
      </c>
      <c r="F3873" s="18">
        <v>15.696000000000002</v>
      </c>
      <c r="G3873" t="s">
        <v>5480</v>
      </c>
      <c r="H3873" s="1">
        <f>IF(COUNTIF(G$2:G3873,G3873)=1,1,0)</f>
        <v>1</v>
      </c>
      <c r="I3873" s="1">
        <v>3</v>
      </c>
      <c r="J3873" s="1">
        <v>0.2</v>
      </c>
      <c r="K3873" s="1">
        <v>5.1011999999999995</v>
      </c>
      <c r="L3873" s="12">
        <f>VLOOKUP(train[[#This Row],[Sub-Category]],Análisis_ABC_XYZ[[#Headers],[#Data]],4,FALSE)</f>
        <v>0.43613829632717294</v>
      </c>
    </row>
    <row r="3874" spans="1:12" x14ac:dyDescent="0.35">
      <c r="A3874" s="2">
        <v>42713</v>
      </c>
      <c r="B3874" s="1" t="s">
        <v>84</v>
      </c>
      <c r="C3874" s="1" t="s">
        <v>818</v>
      </c>
      <c r="D3874" s="1" t="s">
        <v>14</v>
      </c>
      <c r="E3874" s="1" t="s">
        <v>36</v>
      </c>
      <c r="F3874" s="18">
        <v>34.019999999999996</v>
      </c>
      <c r="G3874" t="s">
        <v>4143</v>
      </c>
      <c r="H3874" s="1">
        <f>IF(COUNTIF(G$2:G3874,G3874)=1,1,0)</f>
        <v>1</v>
      </c>
      <c r="I3874" s="1">
        <v>3</v>
      </c>
      <c r="J3874" s="1">
        <v>0</v>
      </c>
      <c r="K3874" s="1">
        <v>16.669799999999999</v>
      </c>
      <c r="L3874" s="12">
        <f>VLOOKUP(train[[#This Row],[Sub-Category]],Análisis_ABC_XYZ[[#Headers],[#Data]],4,FALSE)</f>
        <v>0.43613829632717294</v>
      </c>
    </row>
    <row r="3875" spans="1:12" x14ac:dyDescent="0.35">
      <c r="A3875" s="2">
        <v>42714</v>
      </c>
      <c r="B3875" s="1" t="s">
        <v>79</v>
      </c>
      <c r="C3875" s="1" t="s">
        <v>1453</v>
      </c>
      <c r="D3875" s="1" t="s">
        <v>8</v>
      </c>
      <c r="E3875" s="1" t="s">
        <v>18</v>
      </c>
      <c r="F3875" s="18">
        <v>801.96</v>
      </c>
      <c r="G3875" t="s">
        <v>2004</v>
      </c>
      <c r="H3875" s="1">
        <f>IF(COUNTIF(G$2:G3875,G3875)=1,1,0)</f>
        <v>1</v>
      </c>
      <c r="I3875" s="1">
        <v>2</v>
      </c>
      <c r="J3875" s="1">
        <v>0</v>
      </c>
      <c r="K3875" s="1">
        <v>200.49</v>
      </c>
      <c r="L3875" s="12">
        <f>VLOOKUP(train[[#This Row],[Sub-Category]],Análisis_ABC_XYZ[[#Headers],[#Data]],4,FALSE)</f>
        <v>0.55975208308209756</v>
      </c>
    </row>
    <row r="3876" spans="1:12" x14ac:dyDescent="0.35">
      <c r="A3876" s="2">
        <v>42714</v>
      </c>
      <c r="B3876" s="1" t="s">
        <v>89</v>
      </c>
      <c r="C3876" s="1" t="s">
        <v>679</v>
      </c>
      <c r="D3876" s="1" t="s">
        <v>26</v>
      </c>
      <c r="E3876" s="1" t="s">
        <v>363</v>
      </c>
      <c r="F3876" s="18">
        <v>799.98400000000004</v>
      </c>
      <c r="G3876" t="s">
        <v>2751</v>
      </c>
      <c r="H3876" s="1">
        <f>IF(COUNTIF(G$2:G3876,G3876)=1,1,0)</f>
        <v>1</v>
      </c>
      <c r="I3876" s="1">
        <v>2</v>
      </c>
      <c r="J3876" s="1">
        <v>0.2</v>
      </c>
      <c r="K3876" s="1">
        <v>249.99499999999998</v>
      </c>
      <c r="L3876" s="12">
        <f>VLOOKUP(train[[#This Row],[Sub-Category]],Análisis_ABC_XYZ[[#Headers],[#Data]],4,FALSE)</f>
        <v>0.62810530827000832</v>
      </c>
    </row>
    <row r="3877" spans="1:12" x14ac:dyDescent="0.35">
      <c r="A3877" s="2">
        <v>42714</v>
      </c>
      <c r="B3877" s="1" t="s">
        <v>766</v>
      </c>
      <c r="C3877" s="1" t="s">
        <v>382</v>
      </c>
      <c r="D3877" s="1" t="s">
        <v>8</v>
      </c>
      <c r="E3877" s="1" t="s">
        <v>11</v>
      </c>
      <c r="F3877" s="18">
        <v>542.93999999999994</v>
      </c>
      <c r="G3877" t="s">
        <v>2243</v>
      </c>
      <c r="H3877" s="1">
        <f>IF(COUNTIF(G$2:G3877,G3877)=1,1,0)</f>
        <v>1</v>
      </c>
      <c r="I3877" s="1">
        <v>3</v>
      </c>
      <c r="J3877" s="1">
        <v>0</v>
      </c>
      <c r="K3877" s="1">
        <v>141.1644</v>
      </c>
      <c r="L3877" s="12">
        <f>VLOOKUP(train[[#This Row],[Sub-Category]],Análisis_ABC_XYZ[[#Headers],[#Data]],4,FALSE)</f>
        <v>0.46529189879902266</v>
      </c>
    </row>
    <row r="3878" spans="1:12" x14ac:dyDescent="0.35">
      <c r="A3878" s="2">
        <v>42714</v>
      </c>
      <c r="B3878" s="1" t="s">
        <v>79</v>
      </c>
      <c r="C3878" s="1" t="s">
        <v>1059</v>
      </c>
      <c r="D3878" s="1" t="s">
        <v>8</v>
      </c>
      <c r="E3878" s="1" t="s">
        <v>11</v>
      </c>
      <c r="F3878" s="18">
        <v>191.96</v>
      </c>
      <c r="G3878" t="s">
        <v>2004</v>
      </c>
      <c r="H3878" s="1">
        <f>IF(COUNTIF(G$2:G3878,G3878)=1,1,0)</f>
        <v>0</v>
      </c>
      <c r="I3878" s="1">
        <v>2</v>
      </c>
      <c r="J3878" s="1">
        <v>0</v>
      </c>
      <c r="K3878" s="1">
        <v>32.633199999999988</v>
      </c>
      <c r="L3878" s="12">
        <f>VLOOKUP(train[[#This Row],[Sub-Category]],Análisis_ABC_XYZ[[#Headers],[#Data]],4,FALSE)</f>
        <v>0.46529189879902266</v>
      </c>
    </row>
    <row r="3879" spans="1:12" x14ac:dyDescent="0.35">
      <c r="A3879" s="2">
        <v>42714</v>
      </c>
      <c r="B3879" s="1" t="s">
        <v>89</v>
      </c>
      <c r="C3879" s="1" t="s">
        <v>195</v>
      </c>
      <c r="D3879" s="1" t="s">
        <v>14</v>
      </c>
      <c r="E3879" s="1" t="s">
        <v>36</v>
      </c>
      <c r="F3879" s="18">
        <v>184.66</v>
      </c>
      <c r="G3879" t="s">
        <v>2751</v>
      </c>
      <c r="H3879" s="1">
        <f>IF(COUNTIF(G$2:G3879,G3879)=1,1,0)</f>
        <v>0</v>
      </c>
      <c r="I3879" s="1">
        <v>7</v>
      </c>
      <c r="J3879" s="1">
        <v>0</v>
      </c>
      <c r="K3879" s="1">
        <v>84.943599999999989</v>
      </c>
      <c r="L3879" s="12">
        <f>VLOOKUP(train[[#This Row],[Sub-Category]],Análisis_ABC_XYZ[[#Headers],[#Data]],4,FALSE)</f>
        <v>0.43613829632717294</v>
      </c>
    </row>
    <row r="3880" spans="1:12" x14ac:dyDescent="0.35">
      <c r="A3880" s="2">
        <v>42714</v>
      </c>
      <c r="B3880" s="1" t="s">
        <v>379</v>
      </c>
      <c r="C3880" s="1" t="s">
        <v>1689</v>
      </c>
      <c r="D3880" s="1" t="s">
        <v>26</v>
      </c>
      <c r="E3880" s="1" t="s">
        <v>56</v>
      </c>
      <c r="F3880" s="18">
        <v>101.94</v>
      </c>
      <c r="G3880" t="s">
        <v>2143</v>
      </c>
      <c r="H3880" s="1">
        <f>IF(COUNTIF(G$2:G3880,G3880)=1,1,0)</f>
        <v>1</v>
      </c>
      <c r="I3880" s="1">
        <v>6</v>
      </c>
      <c r="J3880" s="1">
        <v>0</v>
      </c>
      <c r="K3880" s="1">
        <v>21.407399999999999</v>
      </c>
      <c r="L3880" s="12">
        <f>VLOOKUP(train[[#This Row],[Sub-Category]],Análisis_ABC_XYZ[[#Headers],[#Data]],4,FALSE)</f>
        <v>0.52062335344040378</v>
      </c>
    </row>
    <row r="3881" spans="1:12" x14ac:dyDescent="0.35">
      <c r="A3881" s="2">
        <v>42714</v>
      </c>
      <c r="B3881" s="1" t="s">
        <v>157</v>
      </c>
      <c r="C3881" s="1" t="s">
        <v>1436</v>
      </c>
      <c r="D3881" s="1" t="s">
        <v>26</v>
      </c>
      <c r="E3881" s="1" t="s">
        <v>56</v>
      </c>
      <c r="F3881" s="18">
        <v>25.488</v>
      </c>
      <c r="G3881" t="s">
        <v>5790</v>
      </c>
      <c r="H3881" s="1">
        <f>IF(COUNTIF(G$2:G3881,G3881)=1,1,0)</f>
        <v>1</v>
      </c>
      <c r="I3881" s="1">
        <v>2</v>
      </c>
      <c r="J3881" s="1">
        <v>0.2</v>
      </c>
      <c r="K3881" s="1">
        <v>4.4603999999999999</v>
      </c>
      <c r="L3881" s="12">
        <f>VLOOKUP(train[[#This Row],[Sub-Category]],Análisis_ABC_XYZ[[#Headers],[#Data]],4,FALSE)</f>
        <v>0.52062335344040378</v>
      </c>
    </row>
    <row r="3882" spans="1:12" x14ac:dyDescent="0.35">
      <c r="A3882" s="2">
        <v>42714</v>
      </c>
      <c r="B3882" s="1" t="s">
        <v>766</v>
      </c>
      <c r="C3882" s="1" t="s">
        <v>588</v>
      </c>
      <c r="D3882" s="1" t="s">
        <v>26</v>
      </c>
      <c r="E3882" s="1" t="s">
        <v>27</v>
      </c>
      <c r="F3882" s="18">
        <v>134.99</v>
      </c>
      <c r="G3882" t="s">
        <v>2243</v>
      </c>
      <c r="H3882" s="1">
        <f>IF(COUNTIF(G$2:G3882,G3882)=1,1,0)</f>
        <v>0</v>
      </c>
      <c r="I3882" s="1">
        <v>1</v>
      </c>
      <c r="J3882" s="1">
        <v>0</v>
      </c>
      <c r="K3882" s="1">
        <v>36.447299999999998</v>
      </c>
      <c r="L3882" s="12">
        <f>VLOOKUP(train[[#This Row],[Sub-Category]],Análisis_ABC_XYZ[[#Headers],[#Data]],4,FALSE)</f>
        <v>0.41105220110552465</v>
      </c>
    </row>
    <row r="3883" spans="1:12" x14ac:dyDescent="0.35">
      <c r="A3883" s="2">
        <v>42714</v>
      </c>
      <c r="B3883" s="1" t="s">
        <v>12</v>
      </c>
      <c r="C3883" s="1" t="s">
        <v>1544</v>
      </c>
      <c r="D3883" s="1" t="s">
        <v>14</v>
      </c>
      <c r="E3883" s="1" t="s">
        <v>24</v>
      </c>
      <c r="F3883" s="18">
        <v>56.3</v>
      </c>
      <c r="G3883" t="s">
        <v>2572</v>
      </c>
      <c r="H3883" s="1">
        <f>IF(COUNTIF(G$2:G3883,G3883)=1,1,0)</f>
        <v>1</v>
      </c>
      <c r="I3883" s="1">
        <v>2</v>
      </c>
      <c r="J3883" s="1">
        <v>0</v>
      </c>
      <c r="K3883" s="1">
        <v>15.764000000000003</v>
      </c>
      <c r="L3883" s="12">
        <f>VLOOKUP(train[[#This Row],[Sub-Category]],Análisis_ABC_XYZ[[#Headers],[#Data]],4,FALSE)</f>
        <v>0.45632477063632687</v>
      </c>
    </row>
    <row r="3884" spans="1:12" x14ac:dyDescent="0.35">
      <c r="A3884" s="2">
        <v>42714</v>
      </c>
      <c r="B3884" s="1" t="s">
        <v>72</v>
      </c>
      <c r="C3884" s="1" t="s">
        <v>1050</v>
      </c>
      <c r="D3884" s="1" t="s">
        <v>14</v>
      </c>
      <c r="E3884" s="1" t="s">
        <v>31</v>
      </c>
      <c r="F3884" s="18">
        <v>53.087999999999994</v>
      </c>
      <c r="G3884" t="s">
        <v>6152</v>
      </c>
      <c r="H3884" s="1">
        <f>IF(COUNTIF(G$2:G3884,G3884)=1,1,0)</f>
        <v>1</v>
      </c>
      <c r="I3884" s="1">
        <v>7</v>
      </c>
      <c r="J3884" s="1">
        <v>0.8</v>
      </c>
      <c r="K3884" s="1">
        <v>-108.8304</v>
      </c>
      <c r="L3884" s="12">
        <f>VLOOKUP(train[[#This Row],[Sub-Category]],Análisis_ABC_XYZ[[#Headers],[#Data]],4,FALSE)</f>
        <v>0.49507917887403441</v>
      </c>
    </row>
    <row r="3885" spans="1:12" x14ac:dyDescent="0.35">
      <c r="A3885" s="2">
        <v>42714</v>
      </c>
      <c r="B3885" s="1" t="s">
        <v>766</v>
      </c>
      <c r="C3885" s="1" t="s">
        <v>484</v>
      </c>
      <c r="D3885" s="1" t="s">
        <v>14</v>
      </c>
      <c r="E3885" s="1" t="s">
        <v>36</v>
      </c>
      <c r="F3885" s="18">
        <v>44.75</v>
      </c>
      <c r="G3885" t="s">
        <v>2243</v>
      </c>
      <c r="H3885" s="1">
        <f>IF(COUNTIF(G$2:G3885,G3885)=1,1,0)</f>
        <v>0</v>
      </c>
      <c r="I3885" s="1">
        <v>5</v>
      </c>
      <c r="J3885" s="1">
        <v>0</v>
      </c>
      <c r="K3885" s="1">
        <v>20.584999999999994</v>
      </c>
      <c r="L3885" s="12">
        <f>VLOOKUP(train[[#This Row],[Sub-Category]],Análisis_ABC_XYZ[[#Headers],[#Data]],4,FALSE)</f>
        <v>0.43613829632717294</v>
      </c>
    </row>
    <row r="3886" spans="1:12" x14ac:dyDescent="0.35">
      <c r="A3886" s="2">
        <v>42714</v>
      </c>
      <c r="B3886" s="1" t="s">
        <v>89</v>
      </c>
      <c r="C3886" s="1" t="s">
        <v>378</v>
      </c>
      <c r="D3886" s="1" t="s">
        <v>14</v>
      </c>
      <c r="E3886" s="1" t="s">
        <v>36</v>
      </c>
      <c r="F3886" s="18">
        <v>41.28</v>
      </c>
      <c r="G3886" t="s">
        <v>2751</v>
      </c>
      <c r="H3886" s="1">
        <f>IF(COUNTIF(G$2:G3886,G3886)=1,1,0)</f>
        <v>0</v>
      </c>
      <c r="I3886" s="1">
        <v>6</v>
      </c>
      <c r="J3886" s="1">
        <v>0</v>
      </c>
      <c r="K3886" s="1">
        <v>18.988799999999998</v>
      </c>
      <c r="L3886" s="12">
        <f>VLOOKUP(train[[#This Row],[Sub-Category]],Análisis_ABC_XYZ[[#Headers],[#Data]],4,FALSE)</f>
        <v>0.43613829632717294</v>
      </c>
    </row>
    <row r="3887" spans="1:12" x14ac:dyDescent="0.35">
      <c r="A3887" s="2">
        <v>42714</v>
      </c>
      <c r="B3887" s="1" t="s">
        <v>766</v>
      </c>
      <c r="C3887" s="1" t="s">
        <v>1348</v>
      </c>
      <c r="D3887" s="1" t="s">
        <v>14</v>
      </c>
      <c r="E3887" s="1" t="s">
        <v>24</v>
      </c>
      <c r="F3887" s="18">
        <v>27.36</v>
      </c>
      <c r="G3887" t="s">
        <v>2243</v>
      </c>
      <c r="H3887" s="1">
        <f>IF(COUNTIF(G$2:G3887,G3887)=1,1,0)</f>
        <v>0</v>
      </c>
      <c r="I3887" s="1">
        <v>9</v>
      </c>
      <c r="J3887" s="1">
        <v>0</v>
      </c>
      <c r="K3887" s="1">
        <v>9.3023999999999987</v>
      </c>
      <c r="L3887" s="12">
        <f>VLOOKUP(train[[#This Row],[Sub-Category]],Análisis_ABC_XYZ[[#Headers],[#Data]],4,FALSE)</f>
        <v>0.45632477063632687</v>
      </c>
    </row>
    <row r="3888" spans="1:12" x14ac:dyDescent="0.35">
      <c r="A3888" s="2">
        <v>42714</v>
      </c>
      <c r="B3888" s="1" t="s">
        <v>766</v>
      </c>
      <c r="C3888" s="1" t="s">
        <v>1787</v>
      </c>
      <c r="D3888" s="1" t="s">
        <v>14</v>
      </c>
      <c r="E3888" s="1" t="s">
        <v>36</v>
      </c>
      <c r="F3888" s="18">
        <v>26.400000000000002</v>
      </c>
      <c r="G3888" t="s">
        <v>2243</v>
      </c>
      <c r="H3888" s="1">
        <f>IF(COUNTIF(G$2:G3888,G3888)=1,1,0)</f>
        <v>0</v>
      </c>
      <c r="I3888" s="1">
        <v>5</v>
      </c>
      <c r="J3888" s="1">
        <v>0</v>
      </c>
      <c r="K3888" s="1">
        <v>12.672000000000001</v>
      </c>
      <c r="L3888" s="12">
        <f>VLOOKUP(train[[#This Row],[Sub-Category]],Análisis_ABC_XYZ[[#Headers],[#Data]],4,FALSE)</f>
        <v>0.43613829632717294</v>
      </c>
    </row>
    <row r="3889" spans="1:12" x14ac:dyDescent="0.35">
      <c r="A3889" s="2">
        <v>42714</v>
      </c>
      <c r="B3889" s="1" t="s">
        <v>379</v>
      </c>
      <c r="C3889" s="1" t="s">
        <v>1511</v>
      </c>
      <c r="D3889" s="1" t="s">
        <v>14</v>
      </c>
      <c r="E3889" s="1" t="s">
        <v>36</v>
      </c>
      <c r="F3889" s="18">
        <v>25.92</v>
      </c>
      <c r="G3889" t="s">
        <v>2143</v>
      </c>
      <c r="H3889" s="1">
        <f>IF(COUNTIF(G$2:G3889,G3889)=1,1,0)</f>
        <v>0</v>
      </c>
      <c r="I3889" s="1">
        <v>4</v>
      </c>
      <c r="J3889" s="1">
        <v>0</v>
      </c>
      <c r="K3889" s="1">
        <v>12.441600000000001</v>
      </c>
      <c r="L3889" s="12">
        <f>VLOOKUP(train[[#This Row],[Sub-Category]],Análisis_ABC_XYZ[[#Headers],[#Data]],4,FALSE)</f>
        <v>0.43613829632717294</v>
      </c>
    </row>
    <row r="3890" spans="1:12" x14ac:dyDescent="0.35">
      <c r="A3890" s="2">
        <v>42714</v>
      </c>
      <c r="B3890" s="1" t="s">
        <v>89</v>
      </c>
      <c r="C3890" s="1" t="s">
        <v>740</v>
      </c>
      <c r="D3890" s="1" t="s">
        <v>14</v>
      </c>
      <c r="E3890" s="1" t="s">
        <v>15</v>
      </c>
      <c r="F3890" s="18">
        <v>7.31</v>
      </c>
      <c r="G3890" t="s">
        <v>2751</v>
      </c>
      <c r="H3890" s="1">
        <f>IF(COUNTIF(G$2:G3890,G3890)=1,1,0)</f>
        <v>0</v>
      </c>
      <c r="I3890" s="1">
        <v>1</v>
      </c>
      <c r="J3890" s="1">
        <v>0</v>
      </c>
      <c r="K3890" s="1">
        <v>3.4356999999999998</v>
      </c>
      <c r="L3890" s="12">
        <f>VLOOKUP(train[[#This Row],[Sub-Category]],Análisis_ABC_XYZ[[#Headers],[#Data]],4,FALSE)</f>
        <v>0.4647369236065339</v>
      </c>
    </row>
    <row r="3891" spans="1:12" x14ac:dyDescent="0.35">
      <c r="A3891" s="2">
        <v>42714</v>
      </c>
      <c r="B3891" s="1" t="s">
        <v>12</v>
      </c>
      <c r="C3891" s="1" t="s">
        <v>811</v>
      </c>
      <c r="D3891" s="1" t="s">
        <v>14</v>
      </c>
      <c r="E3891" s="1" t="s">
        <v>15</v>
      </c>
      <c r="F3891" s="18">
        <v>5.76</v>
      </c>
      <c r="G3891" t="s">
        <v>2592</v>
      </c>
      <c r="H3891" s="1">
        <f>IF(COUNTIF(G$2:G3891,G3891)=1,1,0)</f>
        <v>1</v>
      </c>
      <c r="I3891" s="1">
        <v>2</v>
      </c>
      <c r="J3891" s="1">
        <v>0</v>
      </c>
      <c r="K3891" s="1">
        <v>2.8224</v>
      </c>
      <c r="L3891" s="12">
        <f>VLOOKUP(train[[#This Row],[Sub-Category]],Análisis_ABC_XYZ[[#Headers],[#Data]],4,FALSE)</f>
        <v>0.4647369236065339</v>
      </c>
    </row>
    <row r="3892" spans="1:12" x14ac:dyDescent="0.35">
      <c r="A3892" s="2">
        <v>42714</v>
      </c>
      <c r="B3892" s="1" t="s">
        <v>79</v>
      </c>
      <c r="C3892" s="1" t="s">
        <v>178</v>
      </c>
      <c r="D3892" s="1" t="s">
        <v>14</v>
      </c>
      <c r="E3892" s="1" t="s">
        <v>24</v>
      </c>
      <c r="F3892" s="18">
        <v>3.9</v>
      </c>
      <c r="G3892" t="s">
        <v>2004</v>
      </c>
      <c r="H3892" s="1">
        <f>IF(COUNTIF(G$2:G3892,G3892)=1,1,0)</f>
        <v>0</v>
      </c>
      <c r="I3892" s="1">
        <v>2</v>
      </c>
      <c r="J3892" s="1">
        <v>0</v>
      </c>
      <c r="K3892" s="1">
        <v>1.5209999999999999</v>
      </c>
      <c r="L3892" s="12">
        <f>VLOOKUP(train[[#This Row],[Sub-Category]],Análisis_ABC_XYZ[[#Headers],[#Data]],4,FALSE)</f>
        <v>0.45632477063632687</v>
      </c>
    </row>
    <row r="3893" spans="1:12" x14ac:dyDescent="0.35">
      <c r="A3893" s="2">
        <v>42714</v>
      </c>
      <c r="B3893" s="1" t="s">
        <v>79</v>
      </c>
      <c r="C3893" s="1" t="s">
        <v>775</v>
      </c>
      <c r="D3893" s="1" t="s">
        <v>14</v>
      </c>
      <c r="E3893" s="1" t="s">
        <v>15</v>
      </c>
      <c r="F3893" s="18">
        <v>2.61</v>
      </c>
      <c r="G3893" s="1" t="s">
        <v>2004</v>
      </c>
      <c r="H3893" s="1">
        <f>IF(COUNTIF(G$2:G3893,G3893)=1,1,0)</f>
        <v>0</v>
      </c>
      <c r="I3893" s="1">
        <v>1</v>
      </c>
      <c r="J3893" s="1">
        <v>0</v>
      </c>
      <c r="K3893" s="1">
        <v>1.2005999999999999</v>
      </c>
      <c r="L3893" s="12">
        <f>VLOOKUP(train[[#This Row],[Sub-Category]],Análisis_ABC_XYZ[[#Headers],[#Data]],4,FALSE)</f>
        <v>0.4647369236065339</v>
      </c>
    </row>
    <row r="3894" spans="1:12" x14ac:dyDescent="0.35">
      <c r="A3894" s="2">
        <v>42714</v>
      </c>
      <c r="B3894" s="1" t="s">
        <v>379</v>
      </c>
      <c r="C3894" s="1" t="s">
        <v>1396</v>
      </c>
      <c r="D3894" s="1" t="s">
        <v>14</v>
      </c>
      <c r="E3894" s="1" t="s">
        <v>24</v>
      </c>
      <c r="F3894" s="18">
        <v>1.78</v>
      </c>
      <c r="G3894" s="1" t="s">
        <v>2143</v>
      </c>
      <c r="H3894" s="1">
        <f>IF(COUNTIF(G$2:G3894,G3894)=1,1,0)</f>
        <v>0</v>
      </c>
      <c r="I3894" s="1">
        <v>1</v>
      </c>
      <c r="J3894" s="1">
        <v>0</v>
      </c>
      <c r="K3894" s="1">
        <v>0.49839999999999995</v>
      </c>
      <c r="L3894" s="12">
        <f>VLOOKUP(train[[#This Row],[Sub-Category]],Análisis_ABC_XYZ[[#Headers],[#Data]],4,FALSE)</f>
        <v>0.45632477063632687</v>
      </c>
    </row>
    <row r="3895" spans="1:12" x14ac:dyDescent="0.35">
      <c r="A3895" s="2">
        <v>42715</v>
      </c>
      <c r="B3895" s="1" t="s">
        <v>145</v>
      </c>
      <c r="C3895" s="1" t="s">
        <v>1413</v>
      </c>
      <c r="D3895" s="1" t="s">
        <v>8</v>
      </c>
      <c r="E3895" s="1" t="s">
        <v>18</v>
      </c>
      <c r="F3895" s="18">
        <v>364.95</v>
      </c>
      <c r="G3895" t="s">
        <v>3216</v>
      </c>
      <c r="H3895" s="1">
        <f>IF(COUNTIF(G$2:G3895,G3895)=1,1,0)</f>
        <v>1</v>
      </c>
      <c r="I3895" s="1">
        <v>5</v>
      </c>
      <c r="J3895" s="1">
        <v>0.5</v>
      </c>
      <c r="K3895" s="1">
        <v>-248.16599999999994</v>
      </c>
      <c r="L3895" s="12">
        <f>VLOOKUP(train[[#This Row],[Sub-Category]],Análisis_ABC_XYZ[[#Headers],[#Data]],4,FALSE)</f>
        <v>0.55975208308209756</v>
      </c>
    </row>
    <row r="3896" spans="1:12" x14ac:dyDescent="0.35">
      <c r="A3896" s="2">
        <v>42715</v>
      </c>
      <c r="B3896" s="1" t="s">
        <v>107</v>
      </c>
      <c r="C3896" s="1" t="s">
        <v>572</v>
      </c>
      <c r="D3896" s="1" t="s">
        <v>14</v>
      </c>
      <c r="E3896" s="1" t="s">
        <v>15</v>
      </c>
      <c r="F3896" s="18">
        <v>196.62</v>
      </c>
      <c r="G3896" t="s">
        <v>5644</v>
      </c>
      <c r="H3896" s="1">
        <f>IF(COUNTIF(G$2:G3896,G3896)=1,1,0)</f>
        <v>1</v>
      </c>
      <c r="I3896" s="1">
        <v>2</v>
      </c>
      <c r="J3896" s="1">
        <v>0</v>
      </c>
      <c r="K3896" s="1">
        <v>96.343800000000002</v>
      </c>
      <c r="L3896" s="12">
        <f>VLOOKUP(train[[#This Row],[Sub-Category]],Análisis_ABC_XYZ[[#Headers],[#Data]],4,FALSE)</f>
        <v>0.4647369236065339</v>
      </c>
    </row>
    <row r="3897" spans="1:12" x14ac:dyDescent="0.35">
      <c r="A3897" s="2">
        <v>42715</v>
      </c>
      <c r="B3897" s="1" t="s">
        <v>79</v>
      </c>
      <c r="C3897" s="1" t="s">
        <v>855</v>
      </c>
      <c r="D3897" s="1" t="s">
        <v>26</v>
      </c>
      <c r="E3897" s="1" t="s">
        <v>56</v>
      </c>
      <c r="F3897" s="18">
        <v>175.23</v>
      </c>
      <c r="G3897" t="s">
        <v>1978</v>
      </c>
      <c r="H3897" s="1">
        <f>IF(COUNTIF(G$2:G3897,G3897)=1,1,0)</f>
        <v>1</v>
      </c>
      <c r="I3897" s="1">
        <v>11</v>
      </c>
      <c r="J3897" s="1">
        <v>0</v>
      </c>
      <c r="K3897" s="1">
        <v>61.330500000000001</v>
      </c>
      <c r="L3897" s="12">
        <f>VLOOKUP(train[[#This Row],[Sub-Category]],Análisis_ABC_XYZ[[#Headers],[#Data]],4,FALSE)</f>
        <v>0.52062335344040378</v>
      </c>
    </row>
    <row r="3898" spans="1:12" x14ac:dyDescent="0.35">
      <c r="A3898" s="2">
        <v>42715</v>
      </c>
      <c r="B3898" s="1" t="s">
        <v>39</v>
      </c>
      <c r="C3898" s="1" t="s">
        <v>654</v>
      </c>
      <c r="D3898" s="1" t="s">
        <v>26</v>
      </c>
      <c r="E3898" s="1" t="s">
        <v>56</v>
      </c>
      <c r="F3898" s="18">
        <v>159.98400000000001</v>
      </c>
      <c r="G3898" t="s">
        <v>6073</v>
      </c>
      <c r="H3898" s="1">
        <f>IF(COUNTIF(G$2:G3898,G3898)=1,1,0)</f>
        <v>1</v>
      </c>
      <c r="I3898" s="1">
        <v>2</v>
      </c>
      <c r="J3898" s="1">
        <v>0.2</v>
      </c>
      <c r="K3898" s="1">
        <v>35.996400000000001</v>
      </c>
      <c r="L3898" s="12">
        <f>VLOOKUP(train[[#This Row],[Sub-Category]],Análisis_ABC_XYZ[[#Headers],[#Data]],4,FALSE)</f>
        <v>0.52062335344040378</v>
      </c>
    </row>
    <row r="3899" spans="1:12" x14ac:dyDescent="0.35">
      <c r="A3899" s="2">
        <v>42715</v>
      </c>
      <c r="B3899" s="1" t="s">
        <v>145</v>
      </c>
      <c r="C3899" s="1" t="s">
        <v>1773</v>
      </c>
      <c r="D3899" s="1" t="s">
        <v>26</v>
      </c>
      <c r="E3899" s="1" t="s">
        <v>56</v>
      </c>
      <c r="F3899" s="18">
        <v>58.08</v>
      </c>
      <c r="G3899" t="s">
        <v>3216</v>
      </c>
      <c r="H3899" s="1">
        <f>IF(COUNTIF(G$2:G3899,G3899)=1,1,0)</f>
        <v>0</v>
      </c>
      <c r="I3899" s="1">
        <v>4</v>
      </c>
      <c r="J3899" s="1">
        <v>0.2</v>
      </c>
      <c r="K3899" s="1">
        <v>-6.5339999999999954</v>
      </c>
      <c r="L3899" s="12">
        <f>VLOOKUP(train[[#This Row],[Sub-Category]],Análisis_ABC_XYZ[[#Headers],[#Data]],4,FALSE)</f>
        <v>0.52062335344040378</v>
      </c>
    </row>
    <row r="3900" spans="1:12" x14ac:dyDescent="0.35">
      <c r="A3900" s="2">
        <v>42715</v>
      </c>
      <c r="B3900" s="1" t="s">
        <v>79</v>
      </c>
      <c r="C3900" s="1" t="s">
        <v>1490</v>
      </c>
      <c r="D3900" s="1" t="s">
        <v>26</v>
      </c>
      <c r="E3900" s="1" t="s">
        <v>27</v>
      </c>
      <c r="F3900" s="18">
        <v>125.99</v>
      </c>
      <c r="G3900" t="s">
        <v>1978</v>
      </c>
      <c r="H3900" s="1">
        <f>IF(COUNTIF(G$2:G3900,G3900)=1,1,0)</f>
        <v>0</v>
      </c>
      <c r="I3900" s="1">
        <v>1</v>
      </c>
      <c r="J3900" s="1">
        <v>0</v>
      </c>
      <c r="K3900" s="1">
        <v>31.497500000000002</v>
      </c>
      <c r="L3900" s="12">
        <f>VLOOKUP(train[[#This Row],[Sub-Category]],Análisis_ABC_XYZ[[#Headers],[#Data]],4,FALSE)</f>
        <v>0.41105220110552465</v>
      </c>
    </row>
    <row r="3901" spans="1:12" x14ac:dyDescent="0.35">
      <c r="A3901" s="2">
        <v>42715</v>
      </c>
      <c r="B3901" s="1" t="s">
        <v>12</v>
      </c>
      <c r="C3901" s="1" t="s">
        <v>719</v>
      </c>
      <c r="D3901" s="1" t="s">
        <v>14</v>
      </c>
      <c r="E3901" s="1" t="s">
        <v>29</v>
      </c>
      <c r="F3901" s="18">
        <v>110.52800000000001</v>
      </c>
      <c r="G3901" t="s">
        <v>6399</v>
      </c>
      <c r="H3901" s="1">
        <f>IF(COUNTIF(G$2:G3901,G3901)=1,1,0)</f>
        <v>1</v>
      </c>
      <c r="I3901" s="1">
        <v>4</v>
      </c>
      <c r="J3901" s="1">
        <v>0.2</v>
      </c>
      <c r="K3901" s="1">
        <v>38.684799999999996</v>
      </c>
      <c r="L3901" s="12">
        <f>VLOOKUP(train[[#This Row],[Sub-Category]],Análisis_ABC_XYZ[[#Headers],[#Data]],4,FALSE)</f>
        <v>0.46881743173671325</v>
      </c>
    </row>
    <row r="3902" spans="1:12" x14ac:dyDescent="0.35">
      <c r="A3902" s="2">
        <v>42715</v>
      </c>
      <c r="B3902" s="1" t="s">
        <v>145</v>
      </c>
      <c r="C3902" s="1" t="s">
        <v>845</v>
      </c>
      <c r="D3902" s="1" t="s">
        <v>14</v>
      </c>
      <c r="E3902" s="1" t="s">
        <v>36</v>
      </c>
      <c r="F3902" s="18">
        <v>85.055999999999997</v>
      </c>
      <c r="G3902" t="s">
        <v>3216</v>
      </c>
      <c r="H3902" s="1">
        <f>IF(COUNTIF(G$2:G3902,G3902)=1,1,0)</f>
        <v>0</v>
      </c>
      <c r="I3902" s="1">
        <v>3</v>
      </c>
      <c r="J3902" s="1">
        <v>0.2</v>
      </c>
      <c r="K3902" s="1">
        <v>28.706399999999991</v>
      </c>
      <c r="L3902" s="12">
        <f>VLOOKUP(train[[#This Row],[Sub-Category]],Análisis_ABC_XYZ[[#Headers],[#Data]],4,FALSE)</f>
        <v>0.43613829632717294</v>
      </c>
    </row>
    <row r="3903" spans="1:12" x14ac:dyDescent="0.35">
      <c r="A3903" s="2">
        <v>42715</v>
      </c>
      <c r="B3903" s="1" t="s">
        <v>145</v>
      </c>
      <c r="C3903" s="1" t="s">
        <v>1439</v>
      </c>
      <c r="D3903" s="1" t="s">
        <v>8</v>
      </c>
      <c r="E3903" s="1" t="s">
        <v>9</v>
      </c>
      <c r="F3903" s="18">
        <v>69.576000000000008</v>
      </c>
      <c r="G3903" t="s">
        <v>3216</v>
      </c>
      <c r="H3903" s="1">
        <f>IF(COUNTIF(G$2:G3903,G3903)=1,1,0)</f>
        <v>0</v>
      </c>
      <c r="I3903" s="1">
        <v>4</v>
      </c>
      <c r="J3903" s="1">
        <v>0.7</v>
      </c>
      <c r="K3903" s="1">
        <v>-143.79040000000001</v>
      </c>
      <c r="L3903" s="12">
        <f>VLOOKUP(train[[#This Row],[Sub-Category]],Análisis_ABC_XYZ[[#Headers],[#Data]],4,FALSE)</f>
        <v>0.5176847302647779</v>
      </c>
    </row>
    <row r="3904" spans="1:12" x14ac:dyDescent="0.35">
      <c r="A3904" s="2">
        <v>42715</v>
      </c>
      <c r="B3904" s="1" t="s">
        <v>145</v>
      </c>
      <c r="C3904" s="1" t="s">
        <v>1068</v>
      </c>
      <c r="D3904" s="1" t="s">
        <v>8</v>
      </c>
      <c r="E3904" s="1" t="s">
        <v>22</v>
      </c>
      <c r="F3904" s="18">
        <v>54.920000000000009</v>
      </c>
      <c r="G3904" t="s">
        <v>3216</v>
      </c>
      <c r="H3904" s="1">
        <f>IF(COUNTIF(G$2:G3904,G3904)=1,1,0)</f>
        <v>0</v>
      </c>
      <c r="I3904" s="1">
        <v>5</v>
      </c>
      <c r="J3904" s="1">
        <v>0.2</v>
      </c>
      <c r="K3904" s="1">
        <v>10.983999999999996</v>
      </c>
      <c r="L3904" s="12">
        <f>VLOOKUP(train[[#This Row],[Sub-Category]],Análisis_ABC_XYZ[[#Headers],[#Data]],4,FALSE)</f>
        <v>0.4595170286641902</v>
      </c>
    </row>
    <row r="3905" spans="1:12" x14ac:dyDescent="0.35">
      <c r="A3905" s="2">
        <v>42715</v>
      </c>
      <c r="B3905" s="1" t="s">
        <v>145</v>
      </c>
      <c r="C3905" s="1" t="s">
        <v>1094</v>
      </c>
      <c r="D3905" s="1" t="s">
        <v>8</v>
      </c>
      <c r="E3905" s="1" t="s">
        <v>22</v>
      </c>
      <c r="F3905" s="18">
        <v>52.416000000000004</v>
      </c>
      <c r="G3905" t="s">
        <v>3216</v>
      </c>
      <c r="H3905" s="1">
        <f>IF(COUNTIF(G$2:G3905,G3905)=1,1,0)</f>
        <v>0</v>
      </c>
      <c r="I3905" s="1">
        <v>9</v>
      </c>
      <c r="J3905" s="1">
        <v>0.2</v>
      </c>
      <c r="K3905" s="1">
        <v>15.069600000000007</v>
      </c>
      <c r="L3905" s="12">
        <f>VLOOKUP(train[[#This Row],[Sub-Category]],Análisis_ABC_XYZ[[#Headers],[#Data]],4,FALSE)</f>
        <v>0.4595170286641902</v>
      </c>
    </row>
    <row r="3906" spans="1:12" x14ac:dyDescent="0.35">
      <c r="A3906" s="2">
        <v>42715</v>
      </c>
      <c r="B3906" s="1" t="s">
        <v>39</v>
      </c>
      <c r="C3906" s="1" t="s">
        <v>1288</v>
      </c>
      <c r="D3906" s="1" t="s">
        <v>14</v>
      </c>
      <c r="E3906" s="1" t="s">
        <v>20</v>
      </c>
      <c r="F3906" s="18">
        <v>46.344000000000001</v>
      </c>
      <c r="G3906" t="s">
        <v>6073</v>
      </c>
      <c r="H3906" s="1">
        <f>IF(COUNTIF(G$2:G3906,G3906)=1,1,0)</f>
        <v>0</v>
      </c>
      <c r="I3906" s="1">
        <v>3</v>
      </c>
      <c r="J3906" s="1">
        <v>0.2</v>
      </c>
      <c r="K3906" s="1">
        <v>4.6344000000000012</v>
      </c>
      <c r="L3906" s="12">
        <f>VLOOKUP(train[[#This Row],[Sub-Category]],Análisis_ABC_XYZ[[#Headers],[#Data]],4,FALSE)</f>
        <v>0.44610841445725197</v>
      </c>
    </row>
    <row r="3907" spans="1:12" x14ac:dyDescent="0.35">
      <c r="A3907" s="2">
        <v>42715</v>
      </c>
      <c r="B3907" s="1" t="s">
        <v>145</v>
      </c>
      <c r="C3907" s="1" t="s">
        <v>141</v>
      </c>
      <c r="D3907" s="1" t="s">
        <v>14</v>
      </c>
      <c r="E3907" s="1" t="s">
        <v>36</v>
      </c>
      <c r="F3907" s="18">
        <v>27.695999999999998</v>
      </c>
      <c r="G3907" t="s">
        <v>3216</v>
      </c>
      <c r="H3907" s="1">
        <f>IF(COUNTIF(G$2:G3907,G3907)=1,1,0)</f>
        <v>0</v>
      </c>
      <c r="I3907" s="1">
        <v>3</v>
      </c>
      <c r="J3907" s="1">
        <v>0.2</v>
      </c>
      <c r="K3907" s="1">
        <v>9.6935999999999964</v>
      </c>
      <c r="L3907" s="12">
        <f>VLOOKUP(train[[#This Row],[Sub-Category]],Análisis_ABC_XYZ[[#Headers],[#Data]],4,FALSE)</f>
        <v>0.43613829632717294</v>
      </c>
    </row>
    <row r="3908" spans="1:12" x14ac:dyDescent="0.35">
      <c r="A3908" s="2">
        <v>42715</v>
      </c>
      <c r="B3908" s="1" t="s">
        <v>79</v>
      </c>
      <c r="C3908" s="1" t="s">
        <v>1090</v>
      </c>
      <c r="D3908" s="1" t="s">
        <v>14</v>
      </c>
      <c r="E3908" s="1" t="s">
        <v>29</v>
      </c>
      <c r="F3908" s="18">
        <v>23</v>
      </c>
      <c r="G3908" t="s">
        <v>1978</v>
      </c>
      <c r="H3908" s="1">
        <f>IF(COUNTIF(G$2:G3908,G3908)=1,1,0)</f>
        <v>0</v>
      </c>
      <c r="I3908" s="1">
        <v>2</v>
      </c>
      <c r="J3908" s="1">
        <v>0</v>
      </c>
      <c r="K3908" s="1">
        <v>10.35</v>
      </c>
      <c r="L3908" s="12">
        <f>VLOOKUP(train[[#This Row],[Sub-Category]],Análisis_ABC_XYZ[[#Headers],[#Data]],4,FALSE)</f>
        <v>0.46881743173671325</v>
      </c>
    </row>
    <row r="3909" spans="1:12" x14ac:dyDescent="0.35">
      <c r="A3909" s="2">
        <v>42715</v>
      </c>
      <c r="B3909" s="1" t="s">
        <v>145</v>
      </c>
      <c r="C3909" s="1" t="s">
        <v>1426</v>
      </c>
      <c r="D3909" s="1" t="s">
        <v>14</v>
      </c>
      <c r="E3909" s="1" t="s">
        <v>24</v>
      </c>
      <c r="F3909" s="18">
        <v>13.120000000000001</v>
      </c>
      <c r="G3909" t="s">
        <v>3216</v>
      </c>
      <c r="H3909" s="1">
        <f>IF(COUNTIF(G$2:G3909,G3909)=1,1,0)</f>
        <v>0</v>
      </c>
      <c r="I3909" s="1">
        <v>5</v>
      </c>
      <c r="J3909" s="1">
        <v>0.2</v>
      </c>
      <c r="K3909" s="1">
        <v>1.1480000000000006</v>
      </c>
      <c r="L3909" s="12">
        <f>VLOOKUP(train[[#This Row],[Sub-Category]],Análisis_ABC_XYZ[[#Headers],[#Data]],4,FALSE)</f>
        <v>0.45632477063632687</v>
      </c>
    </row>
    <row r="3910" spans="1:12" x14ac:dyDescent="0.35">
      <c r="A3910" s="2">
        <v>42715</v>
      </c>
      <c r="B3910" s="1" t="s">
        <v>16</v>
      </c>
      <c r="C3910" s="1" t="s">
        <v>472</v>
      </c>
      <c r="D3910" s="1" t="s">
        <v>14</v>
      </c>
      <c r="E3910" s="1" t="s">
        <v>29</v>
      </c>
      <c r="F3910" s="18">
        <v>12.828000000000001</v>
      </c>
      <c r="G3910" t="s">
        <v>5319</v>
      </c>
      <c r="H3910" s="1">
        <f>IF(COUNTIF(G$2:G3910,G3910)=1,1,0)</f>
        <v>1</v>
      </c>
      <c r="I3910" s="1">
        <v>2</v>
      </c>
      <c r="J3910" s="1">
        <v>0.7</v>
      </c>
      <c r="K3910" s="1">
        <v>-8.9795999999999978</v>
      </c>
      <c r="L3910" s="12">
        <f>VLOOKUP(train[[#This Row],[Sub-Category]],Análisis_ABC_XYZ[[#Headers],[#Data]],4,FALSE)</f>
        <v>0.46881743173671325</v>
      </c>
    </row>
    <row r="3911" spans="1:12" x14ac:dyDescent="0.35">
      <c r="A3911" s="2">
        <v>42715</v>
      </c>
      <c r="B3911" s="1" t="s">
        <v>157</v>
      </c>
      <c r="C3911" s="1" t="s">
        <v>1497</v>
      </c>
      <c r="D3911" s="1" t="s">
        <v>14</v>
      </c>
      <c r="E3911" s="1" t="s">
        <v>29</v>
      </c>
      <c r="F3911" s="18">
        <v>10.332000000000003</v>
      </c>
      <c r="G3911" t="s">
        <v>5117</v>
      </c>
      <c r="H3911" s="1">
        <f>IF(COUNTIF(G$2:G3911,G3911)=1,1,0)</f>
        <v>1</v>
      </c>
      <c r="I3911" s="1">
        <v>3</v>
      </c>
      <c r="J3911" s="1">
        <v>0.7</v>
      </c>
      <c r="K3911" s="1">
        <v>-7.5767999999999986</v>
      </c>
      <c r="L3911" s="12">
        <f>VLOOKUP(train[[#This Row],[Sub-Category]],Análisis_ABC_XYZ[[#Headers],[#Data]],4,FALSE)</f>
        <v>0.46881743173671325</v>
      </c>
    </row>
    <row r="3912" spans="1:12" x14ac:dyDescent="0.35">
      <c r="A3912" s="2">
        <v>42715</v>
      </c>
      <c r="B3912" s="1" t="s">
        <v>145</v>
      </c>
      <c r="C3912" s="1" t="s">
        <v>891</v>
      </c>
      <c r="D3912" s="1" t="s">
        <v>14</v>
      </c>
      <c r="E3912" s="1" t="s">
        <v>24</v>
      </c>
      <c r="F3912" s="18">
        <v>4.2240000000000002</v>
      </c>
      <c r="G3912" t="s">
        <v>3216</v>
      </c>
      <c r="H3912" s="1">
        <f>IF(COUNTIF(G$2:G3912,G3912)=1,1,0)</f>
        <v>0</v>
      </c>
      <c r="I3912" s="1">
        <v>3</v>
      </c>
      <c r="J3912" s="1">
        <v>0.2</v>
      </c>
      <c r="K3912" s="1">
        <v>0.47519999999999984</v>
      </c>
      <c r="L3912" s="12">
        <f>VLOOKUP(train[[#This Row],[Sub-Category]],Análisis_ABC_XYZ[[#Headers],[#Data]],4,FALSE)</f>
        <v>0.45632477063632687</v>
      </c>
    </row>
    <row r="3913" spans="1:12" x14ac:dyDescent="0.35">
      <c r="A3913" s="2">
        <v>42716</v>
      </c>
      <c r="B3913" s="1" t="s">
        <v>12</v>
      </c>
      <c r="C3913" s="1" t="s">
        <v>800</v>
      </c>
      <c r="D3913" s="1" t="s">
        <v>14</v>
      </c>
      <c r="E3913" s="1" t="s">
        <v>20</v>
      </c>
      <c r="F3913" s="18">
        <v>360.38</v>
      </c>
      <c r="G3913" t="s">
        <v>3437</v>
      </c>
      <c r="H3913" s="1">
        <f>IF(COUNTIF(G$2:G3913,G3913)=1,1,0)</f>
        <v>1</v>
      </c>
      <c r="I3913" s="1">
        <v>2</v>
      </c>
      <c r="J3913" s="1">
        <v>0</v>
      </c>
      <c r="K3913" s="1">
        <v>93.698800000000006</v>
      </c>
      <c r="L3913" s="12">
        <f>VLOOKUP(train[[#This Row],[Sub-Category]],Análisis_ABC_XYZ[[#Headers],[#Data]],4,FALSE)</f>
        <v>0.44610841445725197</v>
      </c>
    </row>
    <row r="3914" spans="1:12" x14ac:dyDescent="0.35">
      <c r="A3914" s="2">
        <v>42716</v>
      </c>
      <c r="B3914" s="1" t="s">
        <v>12</v>
      </c>
      <c r="C3914" s="1" t="s">
        <v>699</v>
      </c>
      <c r="D3914" s="1" t="s">
        <v>8</v>
      </c>
      <c r="E3914" s="1" t="s">
        <v>11</v>
      </c>
      <c r="F3914" s="18">
        <v>348.92800000000005</v>
      </c>
      <c r="G3914" t="s">
        <v>6699</v>
      </c>
      <c r="H3914" s="1">
        <f>IF(COUNTIF(G$2:G3914,G3914)=1,1,0)</f>
        <v>1</v>
      </c>
      <c r="I3914" s="1">
        <v>2</v>
      </c>
      <c r="J3914" s="1">
        <v>0.2</v>
      </c>
      <c r="K3914" s="1">
        <v>34.89279999999998</v>
      </c>
      <c r="L3914" s="12">
        <f>VLOOKUP(train[[#This Row],[Sub-Category]],Análisis_ABC_XYZ[[#Headers],[#Data]],4,FALSE)</f>
        <v>0.46529189879902266</v>
      </c>
    </row>
    <row r="3915" spans="1:12" x14ac:dyDescent="0.35">
      <c r="A3915" s="2">
        <v>42716</v>
      </c>
      <c r="B3915" s="1" t="s">
        <v>12</v>
      </c>
      <c r="C3915" s="1" t="s">
        <v>1350</v>
      </c>
      <c r="D3915" s="1" t="s">
        <v>8</v>
      </c>
      <c r="E3915" s="1" t="s">
        <v>22</v>
      </c>
      <c r="F3915" s="18">
        <v>166.5</v>
      </c>
      <c r="G3915" t="s">
        <v>3437</v>
      </c>
      <c r="H3915" s="1">
        <f>IF(COUNTIF(G$2:G3915,G3915)=1,1,0)</f>
        <v>0</v>
      </c>
      <c r="I3915" s="1">
        <v>3</v>
      </c>
      <c r="J3915" s="1">
        <v>0</v>
      </c>
      <c r="K3915" s="1">
        <v>21.64500000000001</v>
      </c>
      <c r="L3915" s="12">
        <f>VLOOKUP(train[[#This Row],[Sub-Category]],Análisis_ABC_XYZ[[#Headers],[#Data]],4,FALSE)</f>
        <v>0.4595170286641902</v>
      </c>
    </row>
    <row r="3916" spans="1:12" x14ac:dyDescent="0.35">
      <c r="A3916" s="2">
        <v>42716</v>
      </c>
      <c r="B3916" s="1" t="s">
        <v>12</v>
      </c>
      <c r="C3916" s="1" t="s">
        <v>1203</v>
      </c>
      <c r="D3916" s="1" t="s">
        <v>26</v>
      </c>
      <c r="E3916" s="1" t="s">
        <v>56</v>
      </c>
      <c r="F3916" s="18">
        <v>299.94</v>
      </c>
      <c r="G3916" t="s">
        <v>3854</v>
      </c>
      <c r="H3916" s="1">
        <f>IF(COUNTIF(G$2:G3916,G3916)=1,1,0)</f>
        <v>1</v>
      </c>
      <c r="I3916" s="1">
        <v>6</v>
      </c>
      <c r="J3916" s="1">
        <v>0</v>
      </c>
      <c r="K3916" s="1">
        <v>128.97420000000002</v>
      </c>
      <c r="L3916" s="12">
        <f>VLOOKUP(train[[#This Row],[Sub-Category]],Análisis_ABC_XYZ[[#Headers],[#Data]],4,FALSE)</f>
        <v>0.52062335344040378</v>
      </c>
    </row>
    <row r="3917" spans="1:12" x14ac:dyDescent="0.35">
      <c r="A3917" s="2">
        <v>42716</v>
      </c>
      <c r="B3917" s="1" t="s">
        <v>39</v>
      </c>
      <c r="C3917" s="1" t="s">
        <v>1768</v>
      </c>
      <c r="D3917" s="1" t="s">
        <v>26</v>
      </c>
      <c r="E3917" s="1" t="s">
        <v>56</v>
      </c>
      <c r="F3917" s="18">
        <v>22.368000000000002</v>
      </c>
      <c r="G3917" t="s">
        <v>5719</v>
      </c>
      <c r="H3917" s="1">
        <f>IF(COUNTIF(G$2:G3917,G3917)=1,1,0)</f>
        <v>1</v>
      </c>
      <c r="I3917" s="1">
        <v>4</v>
      </c>
      <c r="J3917" s="1">
        <v>0.2</v>
      </c>
      <c r="K3917" s="1">
        <v>6.4308000000000014</v>
      </c>
      <c r="L3917" s="12">
        <f>VLOOKUP(train[[#This Row],[Sub-Category]],Análisis_ABC_XYZ[[#Headers],[#Data]],4,FALSE)</f>
        <v>0.52062335344040378</v>
      </c>
    </row>
    <row r="3918" spans="1:12" x14ac:dyDescent="0.35">
      <c r="A3918" s="2">
        <v>42716</v>
      </c>
      <c r="B3918" s="1" t="s">
        <v>410</v>
      </c>
      <c r="C3918" s="1" t="s">
        <v>174</v>
      </c>
      <c r="D3918" s="1" t="s">
        <v>14</v>
      </c>
      <c r="E3918" s="1" t="s">
        <v>36</v>
      </c>
      <c r="F3918" s="18">
        <v>97.88</v>
      </c>
      <c r="G3918" t="s">
        <v>2335</v>
      </c>
      <c r="H3918" s="1">
        <f>IF(COUNTIF(G$2:G3918,G3918)=1,1,0)</f>
        <v>1</v>
      </c>
      <c r="I3918" s="1">
        <v>2</v>
      </c>
      <c r="J3918" s="1">
        <v>0</v>
      </c>
      <c r="K3918" s="1">
        <v>48.94</v>
      </c>
      <c r="L3918" s="12">
        <f>VLOOKUP(train[[#This Row],[Sub-Category]],Análisis_ABC_XYZ[[#Headers],[#Data]],4,FALSE)</f>
        <v>0.43613829632717294</v>
      </c>
    </row>
    <row r="3919" spans="1:12" x14ac:dyDescent="0.35">
      <c r="A3919" s="2">
        <v>42716</v>
      </c>
      <c r="B3919" s="1" t="s">
        <v>12</v>
      </c>
      <c r="C3919" s="1" t="s">
        <v>1417</v>
      </c>
      <c r="D3919" s="1" t="s">
        <v>14</v>
      </c>
      <c r="E3919" s="1" t="s">
        <v>36</v>
      </c>
      <c r="F3919" s="18">
        <v>36.44</v>
      </c>
      <c r="G3919" t="s">
        <v>2198</v>
      </c>
      <c r="H3919" s="1">
        <f>IF(COUNTIF(G$2:G3919,G3919)=1,1,0)</f>
        <v>1</v>
      </c>
      <c r="I3919" s="1">
        <v>4</v>
      </c>
      <c r="J3919" s="1">
        <v>0</v>
      </c>
      <c r="K3919" s="1">
        <v>16.397999999999996</v>
      </c>
      <c r="L3919" s="12">
        <f>VLOOKUP(train[[#This Row],[Sub-Category]],Análisis_ABC_XYZ[[#Headers],[#Data]],4,FALSE)</f>
        <v>0.43613829632717294</v>
      </c>
    </row>
    <row r="3920" spans="1:12" x14ac:dyDescent="0.35">
      <c r="A3920" s="2">
        <v>42716</v>
      </c>
      <c r="B3920" s="1" t="s">
        <v>410</v>
      </c>
      <c r="C3920" s="1" t="s">
        <v>388</v>
      </c>
      <c r="D3920" s="1" t="s">
        <v>14</v>
      </c>
      <c r="E3920" s="1" t="s">
        <v>36</v>
      </c>
      <c r="F3920" s="18">
        <v>32.400000000000006</v>
      </c>
      <c r="G3920" t="s">
        <v>2335</v>
      </c>
      <c r="H3920" s="1">
        <f>IF(COUNTIF(G$2:G3920,G3920)=1,1,0)</f>
        <v>0</v>
      </c>
      <c r="I3920" s="1">
        <v>5</v>
      </c>
      <c r="J3920" s="1">
        <v>0</v>
      </c>
      <c r="K3920" s="1">
        <v>15.876000000000001</v>
      </c>
      <c r="L3920" s="12">
        <f>VLOOKUP(train[[#This Row],[Sub-Category]],Análisis_ABC_XYZ[[#Headers],[#Data]],4,FALSE)</f>
        <v>0.43613829632717294</v>
      </c>
    </row>
    <row r="3921" spans="1:12" x14ac:dyDescent="0.35">
      <c r="A3921" s="2">
        <v>42716</v>
      </c>
      <c r="B3921" s="1" t="s">
        <v>12</v>
      </c>
      <c r="C3921" s="1" t="s">
        <v>386</v>
      </c>
      <c r="D3921" s="1" t="s">
        <v>14</v>
      </c>
      <c r="E3921" s="1" t="s">
        <v>182</v>
      </c>
      <c r="F3921" s="18">
        <v>25.76</v>
      </c>
      <c r="G3921" t="s">
        <v>3854</v>
      </c>
      <c r="H3921" s="1">
        <f>IF(COUNTIF(G$2:G3921,G3921)=1,1,0)</f>
        <v>0</v>
      </c>
      <c r="I3921" s="1">
        <v>7</v>
      </c>
      <c r="J3921" s="1">
        <v>0</v>
      </c>
      <c r="K3921" s="1">
        <v>0.51519999999999921</v>
      </c>
      <c r="L3921" s="12">
        <f>VLOOKUP(train[[#This Row],[Sub-Category]],Análisis_ABC_XYZ[[#Headers],[#Data]],4,FALSE)</f>
        <v>0.53938093436526824</v>
      </c>
    </row>
    <row r="3922" spans="1:12" x14ac:dyDescent="0.35">
      <c r="A3922" s="2">
        <v>42716</v>
      </c>
      <c r="B3922" s="1" t="s">
        <v>12</v>
      </c>
      <c r="C3922" s="1" t="s">
        <v>1400</v>
      </c>
      <c r="D3922" s="1" t="s">
        <v>14</v>
      </c>
      <c r="E3922" s="1" t="s">
        <v>29</v>
      </c>
      <c r="F3922" s="18">
        <v>24.448</v>
      </c>
      <c r="G3922" t="s">
        <v>2783</v>
      </c>
      <c r="H3922" s="1">
        <f>IF(COUNTIF(G$2:G3922,G3922)=1,1,0)</f>
        <v>1</v>
      </c>
      <c r="I3922" s="1">
        <v>2</v>
      </c>
      <c r="J3922" s="1">
        <v>0.2</v>
      </c>
      <c r="K3922" s="1">
        <v>8.8623999999999992</v>
      </c>
      <c r="L3922" s="12">
        <f>VLOOKUP(train[[#This Row],[Sub-Category]],Análisis_ABC_XYZ[[#Headers],[#Data]],4,FALSE)</f>
        <v>0.46881743173671325</v>
      </c>
    </row>
    <row r="3923" spans="1:12" x14ac:dyDescent="0.35">
      <c r="A3923" s="2">
        <v>42716</v>
      </c>
      <c r="B3923" s="1" t="s">
        <v>12</v>
      </c>
      <c r="C3923" s="1" t="s">
        <v>843</v>
      </c>
      <c r="D3923" s="1" t="s">
        <v>14</v>
      </c>
      <c r="E3923" s="1" t="s">
        <v>61</v>
      </c>
      <c r="F3923" s="18">
        <v>15.52</v>
      </c>
      <c r="G3923" t="s">
        <v>2198</v>
      </c>
      <c r="H3923" s="1">
        <f>IF(COUNTIF(G$2:G3923,G3923)=1,1,0)</f>
        <v>0</v>
      </c>
      <c r="I3923" s="1">
        <v>4</v>
      </c>
      <c r="J3923" s="1">
        <v>0</v>
      </c>
      <c r="K3923" s="1">
        <v>7.4496000000000002</v>
      </c>
      <c r="L3923" s="12">
        <f>VLOOKUP(train[[#This Row],[Sub-Category]],Análisis_ABC_XYZ[[#Headers],[#Data]],4,FALSE)</f>
        <v>0.44424167803735209</v>
      </c>
    </row>
    <row r="3924" spans="1:12" x14ac:dyDescent="0.35">
      <c r="A3924" s="2">
        <v>42716</v>
      </c>
      <c r="B3924" s="1" t="s">
        <v>766</v>
      </c>
      <c r="C3924" s="1" t="s">
        <v>511</v>
      </c>
      <c r="D3924" s="1" t="s">
        <v>14</v>
      </c>
      <c r="E3924" s="1" t="s">
        <v>24</v>
      </c>
      <c r="F3924" s="18">
        <v>8.2200000000000006</v>
      </c>
      <c r="G3924" t="s">
        <v>2813</v>
      </c>
      <c r="H3924" s="1">
        <f>IF(COUNTIF(G$2:G3924,G3924)=1,1,0)</f>
        <v>1</v>
      </c>
      <c r="I3924" s="1">
        <v>3</v>
      </c>
      <c r="J3924" s="1">
        <v>0</v>
      </c>
      <c r="K3924" s="1">
        <v>2.2194000000000007</v>
      </c>
      <c r="L3924" s="12">
        <f>VLOOKUP(train[[#This Row],[Sub-Category]],Análisis_ABC_XYZ[[#Headers],[#Data]],4,FALSE)</f>
        <v>0.45632477063632687</v>
      </c>
    </row>
    <row r="3925" spans="1:12" x14ac:dyDescent="0.35">
      <c r="A3925" s="2">
        <v>42716</v>
      </c>
      <c r="B3925" s="1" t="s">
        <v>12</v>
      </c>
      <c r="C3925" s="1" t="s">
        <v>1399</v>
      </c>
      <c r="D3925" s="1" t="s">
        <v>14</v>
      </c>
      <c r="E3925" s="1" t="s">
        <v>91</v>
      </c>
      <c r="F3925" s="18">
        <v>7.86</v>
      </c>
      <c r="G3925" t="s">
        <v>2783</v>
      </c>
      <c r="H3925" s="1">
        <f>IF(COUNTIF(G$2:G3925,G3925)=1,1,0)</f>
        <v>0</v>
      </c>
      <c r="I3925" s="1">
        <v>2</v>
      </c>
      <c r="J3925" s="1">
        <v>0</v>
      </c>
      <c r="K3925" s="1">
        <v>3.6155999999999997</v>
      </c>
      <c r="L3925" s="12">
        <f>VLOOKUP(train[[#This Row],[Sub-Category]],Análisis_ABC_XYZ[[#Headers],[#Data]],4,FALSE)</f>
        <v>0.51168203684699509</v>
      </c>
    </row>
    <row r="3926" spans="1:12" x14ac:dyDescent="0.35">
      <c r="A3926" s="2">
        <v>42716</v>
      </c>
      <c r="B3926" s="1" t="s">
        <v>12</v>
      </c>
      <c r="C3926" s="1" t="s">
        <v>197</v>
      </c>
      <c r="D3926" s="1" t="s">
        <v>14</v>
      </c>
      <c r="E3926" s="1" t="s">
        <v>24</v>
      </c>
      <c r="F3926" s="18">
        <v>2.21</v>
      </c>
      <c r="G3926" s="1" t="s">
        <v>2198</v>
      </c>
      <c r="H3926" s="1">
        <f>IF(COUNTIF(G$2:G3926,G3926)=1,1,0)</f>
        <v>0</v>
      </c>
      <c r="I3926" s="1">
        <v>1</v>
      </c>
      <c r="J3926" s="1">
        <v>0</v>
      </c>
      <c r="K3926" s="1">
        <v>0.59670000000000001</v>
      </c>
      <c r="L3926" s="12">
        <f>VLOOKUP(train[[#This Row],[Sub-Category]],Análisis_ABC_XYZ[[#Headers],[#Data]],4,FALSE)</f>
        <v>0.45632477063632687</v>
      </c>
    </row>
    <row r="3927" spans="1:12" x14ac:dyDescent="0.35">
      <c r="A3927" s="2">
        <v>42717</v>
      </c>
      <c r="B3927" s="1" t="s">
        <v>12</v>
      </c>
      <c r="C3927" s="1" t="s">
        <v>702</v>
      </c>
      <c r="D3927" s="1" t="s">
        <v>26</v>
      </c>
      <c r="E3927" s="1" t="s">
        <v>27</v>
      </c>
      <c r="F3927" s="18">
        <v>494.37600000000009</v>
      </c>
      <c r="G3927" t="s">
        <v>2281</v>
      </c>
      <c r="H3927" s="1">
        <f>IF(COUNTIF(G$2:G3927,G3927)=1,1,0)</f>
        <v>1</v>
      </c>
      <c r="I3927" s="1">
        <v>3</v>
      </c>
      <c r="J3927" s="1">
        <v>0.2</v>
      </c>
      <c r="K3927" s="1">
        <v>49.437599999999975</v>
      </c>
      <c r="L3927" s="12">
        <f>VLOOKUP(train[[#This Row],[Sub-Category]],Análisis_ABC_XYZ[[#Headers],[#Data]],4,FALSE)</f>
        <v>0.41105220110552465</v>
      </c>
    </row>
    <row r="3928" spans="1:12" x14ac:dyDescent="0.35">
      <c r="A3928" s="2">
        <v>42717</v>
      </c>
      <c r="B3928" s="1" t="s">
        <v>12</v>
      </c>
      <c r="C3928" s="1" t="s">
        <v>146</v>
      </c>
      <c r="D3928" s="1" t="s">
        <v>26</v>
      </c>
      <c r="E3928" s="1" t="s">
        <v>56</v>
      </c>
      <c r="F3928" s="18">
        <v>248.85000000000002</v>
      </c>
      <c r="G3928" t="s">
        <v>2281</v>
      </c>
      <c r="H3928" s="1">
        <f>IF(COUNTIF(G$2:G3928,G3928)=1,1,0)</f>
        <v>0</v>
      </c>
      <c r="I3928" s="1">
        <v>5</v>
      </c>
      <c r="J3928" s="1">
        <v>0</v>
      </c>
      <c r="K3928" s="1">
        <v>27.373499999999993</v>
      </c>
      <c r="L3928" s="12">
        <f>VLOOKUP(train[[#This Row],[Sub-Category]],Análisis_ABC_XYZ[[#Headers],[#Data]],4,FALSE)</f>
        <v>0.52062335344040378</v>
      </c>
    </row>
    <row r="3929" spans="1:12" x14ac:dyDescent="0.35">
      <c r="A3929" s="2">
        <v>42717</v>
      </c>
      <c r="B3929" s="1" t="s">
        <v>12</v>
      </c>
      <c r="C3929" s="1" t="s">
        <v>1591</v>
      </c>
      <c r="D3929" s="1" t="s">
        <v>26</v>
      </c>
      <c r="E3929" s="1" t="s">
        <v>56</v>
      </c>
      <c r="F3929" s="18">
        <v>36.24</v>
      </c>
      <c r="G3929" t="s">
        <v>2281</v>
      </c>
      <c r="H3929" s="1">
        <f>IF(COUNTIF(G$2:G3929,G3929)=1,1,0)</f>
        <v>0</v>
      </c>
      <c r="I3929" s="1">
        <v>1</v>
      </c>
      <c r="J3929" s="1">
        <v>0</v>
      </c>
      <c r="K3929" s="1">
        <v>15.220800000000001</v>
      </c>
      <c r="L3929" s="12">
        <f>VLOOKUP(train[[#This Row],[Sub-Category]],Análisis_ABC_XYZ[[#Headers],[#Data]],4,FALSE)</f>
        <v>0.52062335344040378</v>
      </c>
    </row>
    <row r="3930" spans="1:12" x14ac:dyDescent="0.35">
      <c r="A3930" s="2">
        <v>42717</v>
      </c>
      <c r="B3930" s="1" t="s">
        <v>12</v>
      </c>
      <c r="C3930" s="1" t="s">
        <v>797</v>
      </c>
      <c r="D3930" s="1" t="s">
        <v>14</v>
      </c>
      <c r="E3930" s="1" t="s">
        <v>31</v>
      </c>
      <c r="F3930" s="18">
        <v>134.47999999999999</v>
      </c>
      <c r="G3930" t="s">
        <v>3187</v>
      </c>
      <c r="H3930" s="1">
        <f>IF(COUNTIF(G$2:G3930,G3930)=1,1,0)</f>
        <v>1</v>
      </c>
      <c r="I3930" s="1">
        <v>4</v>
      </c>
      <c r="J3930" s="1">
        <v>0</v>
      </c>
      <c r="K3930" s="1">
        <v>34.964799999999997</v>
      </c>
      <c r="L3930" s="12">
        <f>VLOOKUP(train[[#This Row],[Sub-Category]],Análisis_ABC_XYZ[[#Headers],[#Data]],4,FALSE)</f>
        <v>0.49507917887403441</v>
      </c>
    </row>
    <row r="3931" spans="1:12" x14ac:dyDescent="0.35">
      <c r="A3931" s="2">
        <v>42717</v>
      </c>
      <c r="B3931" s="1" t="s">
        <v>370</v>
      </c>
      <c r="C3931" s="1" t="s">
        <v>137</v>
      </c>
      <c r="D3931" s="1" t="s">
        <v>14</v>
      </c>
      <c r="E3931" s="1" t="s">
        <v>29</v>
      </c>
      <c r="F3931" s="18">
        <v>37.880000000000003</v>
      </c>
      <c r="G3931" t="s">
        <v>3596</v>
      </c>
      <c r="H3931" s="1">
        <f>IF(COUNTIF(G$2:G3931,G3931)=1,1,0)</f>
        <v>1</v>
      </c>
      <c r="I3931" s="1">
        <v>2</v>
      </c>
      <c r="J3931" s="1">
        <v>0</v>
      </c>
      <c r="K3931" s="1">
        <v>18.940000000000001</v>
      </c>
      <c r="L3931" s="12">
        <f>VLOOKUP(train[[#This Row],[Sub-Category]],Análisis_ABC_XYZ[[#Headers],[#Data]],4,FALSE)</f>
        <v>0.46881743173671325</v>
      </c>
    </row>
    <row r="3932" spans="1:12" x14ac:dyDescent="0.35">
      <c r="A3932" s="2">
        <v>42717</v>
      </c>
      <c r="B3932" s="1" t="s">
        <v>12</v>
      </c>
      <c r="C3932" s="1" t="s">
        <v>406</v>
      </c>
      <c r="D3932" s="1" t="s">
        <v>14</v>
      </c>
      <c r="E3932" s="1" t="s">
        <v>29</v>
      </c>
      <c r="F3932" s="18">
        <v>29.2</v>
      </c>
      <c r="G3932" t="s">
        <v>2281</v>
      </c>
      <c r="H3932" s="1">
        <f>IF(COUNTIF(G$2:G3932,G3932)=1,1,0)</f>
        <v>0</v>
      </c>
      <c r="I3932" s="1">
        <v>5</v>
      </c>
      <c r="J3932" s="1">
        <v>0.2</v>
      </c>
      <c r="K3932" s="1">
        <v>9.8549999999999969</v>
      </c>
      <c r="L3932" s="12">
        <f>VLOOKUP(train[[#This Row],[Sub-Category]],Análisis_ABC_XYZ[[#Headers],[#Data]],4,FALSE)</f>
        <v>0.46881743173671325</v>
      </c>
    </row>
    <row r="3933" spans="1:12" x14ac:dyDescent="0.35">
      <c r="A3933" s="2">
        <v>42717</v>
      </c>
      <c r="B3933" s="1" t="s">
        <v>370</v>
      </c>
      <c r="C3933" s="1" t="s">
        <v>562</v>
      </c>
      <c r="D3933" s="1" t="s">
        <v>14</v>
      </c>
      <c r="E3933" s="1" t="s">
        <v>36</v>
      </c>
      <c r="F3933" s="18">
        <v>19.440000000000001</v>
      </c>
      <c r="G3933" t="s">
        <v>3596</v>
      </c>
      <c r="H3933" s="1">
        <f>IF(COUNTIF(G$2:G3933,G3933)=1,1,0)</f>
        <v>0</v>
      </c>
      <c r="I3933" s="1">
        <v>3</v>
      </c>
      <c r="J3933" s="1">
        <v>0</v>
      </c>
      <c r="K3933" s="1">
        <v>9.3312000000000008</v>
      </c>
      <c r="L3933" s="12">
        <f>VLOOKUP(train[[#This Row],[Sub-Category]],Análisis_ABC_XYZ[[#Headers],[#Data]],4,FALSE)</f>
        <v>0.43613829632717294</v>
      </c>
    </row>
    <row r="3934" spans="1:12" x14ac:dyDescent="0.35">
      <c r="A3934" s="2">
        <v>42717</v>
      </c>
      <c r="B3934" s="1" t="s">
        <v>12</v>
      </c>
      <c r="C3934" s="1" t="s">
        <v>796</v>
      </c>
      <c r="D3934" s="1" t="s">
        <v>14</v>
      </c>
      <c r="E3934" s="1" t="s">
        <v>36</v>
      </c>
      <c r="F3934" s="18">
        <v>12.96</v>
      </c>
      <c r="G3934" t="s">
        <v>3187</v>
      </c>
      <c r="H3934" s="1">
        <f>IF(COUNTIF(G$2:G3934,G3934)=1,1,0)</f>
        <v>0</v>
      </c>
      <c r="I3934" s="1">
        <v>2</v>
      </c>
      <c r="J3934" s="1">
        <v>0</v>
      </c>
      <c r="K3934" s="1">
        <v>6.2208000000000006</v>
      </c>
      <c r="L3934" s="12">
        <f>VLOOKUP(train[[#This Row],[Sub-Category]],Análisis_ABC_XYZ[[#Headers],[#Data]],4,FALSE)</f>
        <v>0.43613829632717294</v>
      </c>
    </row>
    <row r="3935" spans="1:12" x14ac:dyDescent="0.35">
      <c r="A3935" s="2">
        <v>42717</v>
      </c>
      <c r="B3935" s="1" t="s">
        <v>12</v>
      </c>
      <c r="C3935" s="1" t="s">
        <v>1208</v>
      </c>
      <c r="D3935" s="1" t="s">
        <v>14</v>
      </c>
      <c r="E3935" s="1" t="s">
        <v>15</v>
      </c>
      <c r="F3935" s="18">
        <v>9.9600000000000009</v>
      </c>
      <c r="G3935" t="s">
        <v>2943</v>
      </c>
      <c r="H3935" s="1">
        <f>IF(COUNTIF(G$2:G3935,G3935)=1,1,0)</f>
        <v>1</v>
      </c>
      <c r="I3935" s="1">
        <v>2</v>
      </c>
      <c r="J3935" s="1">
        <v>0</v>
      </c>
      <c r="K3935" s="1">
        <v>4.5815999999999999</v>
      </c>
      <c r="L3935" s="12">
        <f>VLOOKUP(train[[#This Row],[Sub-Category]],Análisis_ABC_XYZ[[#Headers],[#Data]],4,FALSE)</f>
        <v>0.4647369236065339</v>
      </c>
    </row>
    <row r="3936" spans="1:12" x14ac:dyDescent="0.35">
      <c r="A3936" s="2">
        <v>42718</v>
      </c>
      <c r="B3936" s="1" t="s">
        <v>136</v>
      </c>
      <c r="C3936" s="1" t="s">
        <v>1346</v>
      </c>
      <c r="D3936" s="1" t="s">
        <v>26</v>
      </c>
      <c r="E3936" s="1" t="s">
        <v>27</v>
      </c>
      <c r="F3936" s="18">
        <v>319.96800000000002</v>
      </c>
      <c r="G3936" t="s">
        <v>6676</v>
      </c>
      <c r="H3936" s="1">
        <f>IF(COUNTIF(G$2:G3936,G3936)=1,1,0)</f>
        <v>1</v>
      </c>
      <c r="I3936" s="1">
        <v>4</v>
      </c>
      <c r="J3936" s="1">
        <v>0.2</v>
      </c>
      <c r="K3936" s="1">
        <v>35.996399999999952</v>
      </c>
      <c r="L3936" s="12">
        <f>VLOOKUP(train[[#This Row],[Sub-Category]],Análisis_ABC_XYZ[[#Headers],[#Data]],4,FALSE)</f>
        <v>0.41105220110552465</v>
      </c>
    </row>
    <row r="3937" spans="1:12" x14ac:dyDescent="0.35">
      <c r="A3937" s="2">
        <v>42718</v>
      </c>
      <c r="B3937" s="1" t="s">
        <v>12</v>
      </c>
      <c r="C3937" s="1" t="s">
        <v>1042</v>
      </c>
      <c r="D3937" s="1" t="s">
        <v>8</v>
      </c>
      <c r="E3937" s="1" t="s">
        <v>18</v>
      </c>
      <c r="F3937" s="18">
        <v>273.56799999999998</v>
      </c>
      <c r="G3937" t="s">
        <v>6903</v>
      </c>
      <c r="H3937" s="1">
        <f>IF(COUNTIF(G$2:G3937,G3937)=1,1,0)</f>
        <v>1</v>
      </c>
      <c r="I3937" s="1">
        <v>2</v>
      </c>
      <c r="J3937" s="1">
        <v>0.2</v>
      </c>
      <c r="K3937" s="1">
        <v>10.258800000000008</v>
      </c>
      <c r="L3937" s="12">
        <f>VLOOKUP(train[[#This Row],[Sub-Category]],Análisis_ABC_XYZ[[#Headers],[#Data]],4,FALSE)</f>
        <v>0.55975208308209756</v>
      </c>
    </row>
    <row r="3938" spans="1:12" x14ac:dyDescent="0.35">
      <c r="A3938" s="2">
        <v>42718</v>
      </c>
      <c r="B3938" s="1" t="s">
        <v>12</v>
      </c>
      <c r="C3938" s="1" t="s">
        <v>1139</v>
      </c>
      <c r="D3938" s="1" t="s">
        <v>26</v>
      </c>
      <c r="E3938" s="1" t="s">
        <v>56</v>
      </c>
      <c r="F3938" s="18">
        <v>50</v>
      </c>
      <c r="G3938" t="s">
        <v>2018</v>
      </c>
      <c r="H3938" s="1">
        <f>IF(COUNTIF(G$2:G3938,G3938)=1,1,0)</f>
        <v>1</v>
      </c>
      <c r="I3938" s="1">
        <v>2</v>
      </c>
      <c r="J3938" s="1">
        <v>0</v>
      </c>
      <c r="K3938" s="1">
        <v>10.5</v>
      </c>
      <c r="L3938" s="12">
        <f>VLOOKUP(train[[#This Row],[Sub-Category]],Análisis_ABC_XYZ[[#Headers],[#Data]],4,FALSE)</f>
        <v>0.52062335344040378</v>
      </c>
    </row>
    <row r="3939" spans="1:12" x14ac:dyDescent="0.35">
      <c r="A3939" s="2">
        <v>42718</v>
      </c>
      <c r="B3939" s="1" t="s">
        <v>438</v>
      </c>
      <c r="C3939" s="1" t="s">
        <v>1544</v>
      </c>
      <c r="D3939" s="1" t="s">
        <v>14</v>
      </c>
      <c r="E3939" s="1" t="s">
        <v>24</v>
      </c>
      <c r="F3939" s="18">
        <v>56.3</v>
      </c>
      <c r="G3939" t="s">
        <v>2571</v>
      </c>
      <c r="H3939" s="1">
        <f>IF(COUNTIF(G$2:G3939,G3939)=1,1,0)</f>
        <v>1</v>
      </c>
      <c r="I3939" s="1">
        <v>2</v>
      </c>
      <c r="J3939" s="1">
        <v>0</v>
      </c>
      <c r="K3939" s="1">
        <v>15.764000000000003</v>
      </c>
      <c r="L3939" s="12">
        <f>VLOOKUP(train[[#This Row],[Sub-Category]],Análisis_ABC_XYZ[[#Headers],[#Data]],4,FALSE)</f>
        <v>0.45632477063632687</v>
      </c>
    </row>
    <row r="3940" spans="1:12" x14ac:dyDescent="0.35">
      <c r="A3940" s="2">
        <v>42718</v>
      </c>
      <c r="B3940" s="1" t="s">
        <v>12</v>
      </c>
      <c r="C3940" s="1" t="s">
        <v>359</v>
      </c>
      <c r="D3940" s="1" t="s">
        <v>14</v>
      </c>
      <c r="E3940" s="1" t="s">
        <v>29</v>
      </c>
      <c r="F3940" s="18">
        <v>55.264000000000003</v>
      </c>
      <c r="G3940" t="s">
        <v>6903</v>
      </c>
      <c r="H3940" s="1">
        <f>IF(COUNTIF(G$2:G3940,G3940)=1,1,0)</f>
        <v>0</v>
      </c>
      <c r="I3940" s="1">
        <v>2</v>
      </c>
      <c r="J3940" s="1">
        <v>0.2</v>
      </c>
      <c r="K3940" s="1">
        <v>20.723999999999997</v>
      </c>
      <c r="L3940" s="12">
        <f>VLOOKUP(train[[#This Row],[Sub-Category]],Análisis_ABC_XYZ[[#Headers],[#Data]],4,FALSE)</f>
        <v>0.46881743173671325</v>
      </c>
    </row>
    <row r="3941" spans="1:12" x14ac:dyDescent="0.35">
      <c r="A3941" s="2">
        <v>42718</v>
      </c>
      <c r="B3941" s="1" t="s">
        <v>12</v>
      </c>
      <c r="C3941" s="1" t="s">
        <v>1466</v>
      </c>
      <c r="D3941" s="1" t="s">
        <v>14</v>
      </c>
      <c r="E3941" s="1" t="s">
        <v>29</v>
      </c>
      <c r="F3941" s="18">
        <v>34.248000000000005</v>
      </c>
      <c r="G3941" t="s">
        <v>6903</v>
      </c>
      <c r="H3941" s="1">
        <f>IF(COUNTIF(G$2:G3941,G3941)=1,1,0)</f>
        <v>0</v>
      </c>
      <c r="I3941" s="1">
        <v>3</v>
      </c>
      <c r="J3941" s="1">
        <v>0.2</v>
      </c>
      <c r="K3941" s="1">
        <v>11.558699999999998</v>
      </c>
      <c r="L3941" s="12">
        <f>VLOOKUP(train[[#This Row],[Sub-Category]],Análisis_ABC_XYZ[[#Headers],[#Data]],4,FALSE)</f>
        <v>0.46881743173671325</v>
      </c>
    </row>
    <row r="3942" spans="1:12" x14ac:dyDescent="0.35">
      <c r="A3942" s="2">
        <v>42718</v>
      </c>
      <c r="B3942" s="1" t="s">
        <v>12</v>
      </c>
      <c r="C3942" s="1" t="s">
        <v>277</v>
      </c>
      <c r="D3942" s="1" t="s">
        <v>8</v>
      </c>
      <c r="E3942" s="1" t="s">
        <v>22</v>
      </c>
      <c r="F3942" s="18">
        <v>29.22</v>
      </c>
      <c r="G3942" t="s">
        <v>3989</v>
      </c>
      <c r="H3942" s="1">
        <f>IF(COUNTIF(G$2:G3942,G3942)=1,1,0)</f>
        <v>1</v>
      </c>
      <c r="I3942" s="1">
        <v>3</v>
      </c>
      <c r="J3942" s="1">
        <v>0</v>
      </c>
      <c r="K3942" s="1">
        <v>12.856800000000002</v>
      </c>
      <c r="L3942" s="12">
        <f>VLOOKUP(train[[#This Row],[Sub-Category]],Análisis_ABC_XYZ[[#Headers],[#Data]],4,FALSE)</f>
        <v>0.4595170286641902</v>
      </c>
    </row>
    <row r="3943" spans="1:12" x14ac:dyDescent="0.35">
      <c r="A3943" s="2">
        <v>42718</v>
      </c>
      <c r="B3943" s="1" t="s">
        <v>12</v>
      </c>
      <c r="C3943" s="1" t="s">
        <v>1596</v>
      </c>
      <c r="D3943" s="1" t="s">
        <v>8</v>
      </c>
      <c r="E3943" s="1" t="s">
        <v>22</v>
      </c>
      <c r="F3943" s="18">
        <v>15.24</v>
      </c>
      <c r="G3943" t="s">
        <v>3362</v>
      </c>
      <c r="H3943" s="1">
        <f>IF(COUNTIF(G$2:G3943,G3943)=1,1,0)</f>
        <v>1</v>
      </c>
      <c r="I3943" s="1">
        <v>3</v>
      </c>
      <c r="J3943" s="1">
        <v>0</v>
      </c>
      <c r="K3943" s="1">
        <v>5.1815999999999995</v>
      </c>
      <c r="L3943" s="12">
        <f>VLOOKUP(train[[#This Row],[Sub-Category]],Análisis_ABC_XYZ[[#Headers],[#Data]],4,FALSE)</f>
        <v>0.4595170286641902</v>
      </c>
    </row>
    <row r="3944" spans="1:12" x14ac:dyDescent="0.35">
      <c r="A3944" s="2">
        <v>42718</v>
      </c>
      <c r="B3944" s="1" t="s">
        <v>12</v>
      </c>
      <c r="C3944" s="1" t="s">
        <v>948</v>
      </c>
      <c r="D3944" s="1" t="s">
        <v>14</v>
      </c>
      <c r="E3944" s="1" t="s">
        <v>29</v>
      </c>
      <c r="F3944" s="18">
        <v>8.0960000000000001</v>
      </c>
      <c r="G3944" t="s">
        <v>4894</v>
      </c>
      <c r="H3944" s="1">
        <f>IF(COUNTIF(G$2:G3944,G3944)=1,1,0)</f>
        <v>1</v>
      </c>
      <c r="I3944" s="1">
        <v>2</v>
      </c>
      <c r="J3944" s="1">
        <v>0.2</v>
      </c>
      <c r="K3944" s="1">
        <v>2.7323999999999993</v>
      </c>
      <c r="L3944" s="12">
        <f>VLOOKUP(train[[#This Row],[Sub-Category]],Análisis_ABC_XYZ[[#Headers],[#Data]],4,FALSE)</f>
        <v>0.46881743173671325</v>
      </c>
    </row>
    <row r="3945" spans="1:12" x14ac:dyDescent="0.35">
      <c r="A3945" s="2">
        <v>42718</v>
      </c>
      <c r="B3945" s="1" t="s">
        <v>12</v>
      </c>
      <c r="C3945" s="1" t="s">
        <v>1418</v>
      </c>
      <c r="D3945" s="1" t="s">
        <v>14</v>
      </c>
      <c r="E3945" s="1" t="s">
        <v>36</v>
      </c>
      <c r="F3945" s="18">
        <v>6.48</v>
      </c>
      <c r="G3945" t="s">
        <v>6903</v>
      </c>
      <c r="H3945" s="1">
        <f>IF(COUNTIF(G$2:G3945,G3945)=1,1,0)</f>
        <v>0</v>
      </c>
      <c r="I3945" s="1">
        <v>1</v>
      </c>
      <c r="J3945" s="1">
        <v>0</v>
      </c>
      <c r="K3945" s="1">
        <v>3.1104000000000003</v>
      </c>
      <c r="L3945" s="12">
        <f>VLOOKUP(train[[#This Row],[Sub-Category]],Análisis_ABC_XYZ[[#Headers],[#Data]],4,FALSE)</f>
        <v>0.43613829632717294</v>
      </c>
    </row>
    <row r="3946" spans="1:12" x14ac:dyDescent="0.35">
      <c r="A3946" s="2">
        <v>42718</v>
      </c>
      <c r="B3946" s="1" t="s">
        <v>438</v>
      </c>
      <c r="C3946" s="1" t="s">
        <v>1463</v>
      </c>
      <c r="D3946" s="1" t="s">
        <v>8</v>
      </c>
      <c r="E3946" s="1" t="s">
        <v>22</v>
      </c>
      <c r="F3946" s="18">
        <v>6.16</v>
      </c>
      <c r="G3946" t="s">
        <v>2571</v>
      </c>
      <c r="H3946" s="1">
        <f>IF(COUNTIF(G$2:G3946,G3946)=1,1,0)</f>
        <v>0</v>
      </c>
      <c r="I3946" s="1">
        <v>2</v>
      </c>
      <c r="J3946" s="1">
        <v>0</v>
      </c>
      <c r="K3946" s="1">
        <v>1.9711999999999996</v>
      </c>
      <c r="L3946" s="12">
        <f>VLOOKUP(train[[#This Row],[Sub-Category]],Análisis_ABC_XYZ[[#Headers],[#Data]],4,FALSE)</f>
        <v>0.4595170286641902</v>
      </c>
    </row>
    <row r="3947" spans="1:12" x14ac:dyDescent="0.35">
      <c r="A3947" s="2">
        <v>42718</v>
      </c>
      <c r="B3947" s="1" t="s">
        <v>379</v>
      </c>
      <c r="C3947" s="1" t="s">
        <v>684</v>
      </c>
      <c r="D3947" s="1" t="s">
        <v>14</v>
      </c>
      <c r="E3947" s="1" t="s">
        <v>29</v>
      </c>
      <c r="F3947" s="18">
        <v>3.76</v>
      </c>
      <c r="G3947" t="s">
        <v>2414</v>
      </c>
      <c r="H3947" s="1">
        <f>IF(COUNTIF(G$2:G3947,G3947)=1,1,0)</f>
        <v>1</v>
      </c>
      <c r="I3947" s="1">
        <v>2</v>
      </c>
      <c r="J3947" s="1">
        <v>0</v>
      </c>
      <c r="K3947" s="1">
        <v>1.8047999999999997</v>
      </c>
      <c r="L3947" s="12">
        <f>VLOOKUP(train[[#This Row],[Sub-Category]],Análisis_ABC_XYZ[[#Headers],[#Data]],4,FALSE)</f>
        <v>0.46881743173671325</v>
      </c>
    </row>
    <row r="3948" spans="1:12" x14ac:dyDescent="0.35">
      <c r="A3948" s="2">
        <v>42719</v>
      </c>
      <c r="B3948" s="1" t="s">
        <v>157</v>
      </c>
      <c r="C3948" s="1" t="s">
        <v>1569</v>
      </c>
      <c r="D3948" s="1" t="s">
        <v>26</v>
      </c>
      <c r="E3948" s="1" t="s">
        <v>208</v>
      </c>
      <c r="F3948" s="18">
        <v>1799.9940000000001</v>
      </c>
      <c r="G3948" t="s">
        <v>6374</v>
      </c>
      <c r="H3948" s="1">
        <f>IF(COUNTIF(G$2:G3948,G3948)=1,1,0)</f>
        <v>1</v>
      </c>
      <c r="I3948" s="1">
        <v>2</v>
      </c>
      <c r="J3948" s="1">
        <v>0.7</v>
      </c>
      <c r="K3948" s="1">
        <v>-2639.9912000000004</v>
      </c>
      <c r="L3948" s="12">
        <f>VLOOKUP(train[[#This Row],[Sub-Category]],Análisis_ABC_XYZ[[#Headers],[#Data]],4,FALSE)</f>
        <v>0.5183572270896134</v>
      </c>
    </row>
    <row r="3949" spans="1:12" x14ac:dyDescent="0.35">
      <c r="A3949" s="2">
        <v>42719</v>
      </c>
      <c r="B3949" s="1" t="s">
        <v>157</v>
      </c>
      <c r="C3949" s="1" t="s">
        <v>323</v>
      </c>
      <c r="D3949" s="1" t="s">
        <v>8</v>
      </c>
      <c r="E3949" s="1" t="s">
        <v>22</v>
      </c>
      <c r="F3949" s="18">
        <v>262.86399999999998</v>
      </c>
      <c r="G3949" t="s">
        <v>6374</v>
      </c>
      <c r="H3949" s="1">
        <f>IF(COUNTIF(G$2:G3949,G3949)=1,1,0)</f>
        <v>0</v>
      </c>
      <c r="I3949" s="1">
        <v>7</v>
      </c>
      <c r="J3949" s="1">
        <v>0.2</v>
      </c>
      <c r="K3949" s="1">
        <v>69.001800000000017</v>
      </c>
      <c r="L3949" s="12">
        <f>VLOOKUP(train[[#This Row],[Sub-Category]],Análisis_ABC_XYZ[[#Headers],[#Data]],4,FALSE)</f>
        <v>0.4595170286641902</v>
      </c>
    </row>
    <row r="3950" spans="1:12" x14ac:dyDescent="0.35">
      <c r="A3950" s="2">
        <v>42719</v>
      </c>
      <c r="B3950" s="1" t="s">
        <v>34</v>
      </c>
      <c r="C3950" s="1" t="s">
        <v>295</v>
      </c>
      <c r="D3950" s="1" t="s">
        <v>26</v>
      </c>
      <c r="E3950" s="1" t="s">
        <v>27</v>
      </c>
      <c r="F3950" s="18">
        <v>246.16800000000001</v>
      </c>
      <c r="G3950" t="s">
        <v>6619</v>
      </c>
      <c r="H3950" s="1">
        <f>IF(COUNTIF(G$2:G3950,G3950)=1,1,0)</f>
        <v>1</v>
      </c>
      <c r="I3950" s="1">
        <v>3</v>
      </c>
      <c r="J3950" s="1">
        <v>0.2</v>
      </c>
      <c r="K3950" s="1">
        <v>21.539699999999996</v>
      </c>
      <c r="L3950" s="12">
        <f>VLOOKUP(train[[#This Row],[Sub-Category]],Análisis_ABC_XYZ[[#Headers],[#Data]],4,FALSE)</f>
        <v>0.41105220110552465</v>
      </c>
    </row>
    <row r="3951" spans="1:12" x14ac:dyDescent="0.35">
      <c r="A3951" s="2">
        <v>42719</v>
      </c>
      <c r="B3951" s="1" t="s">
        <v>157</v>
      </c>
      <c r="C3951" s="1" t="s">
        <v>760</v>
      </c>
      <c r="D3951" s="1" t="s">
        <v>26</v>
      </c>
      <c r="E3951" s="1" t="s">
        <v>56</v>
      </c>
      <c r="F3951" s="18">
        <v>2025.3600000000001</v>
      </c>
      <c r="G3951" t="s">
        <v>6374</v>
      </c>
      <c r="H3951" s="1">
        <f>IF(COUNTIF(G$2:G3951,G3951)=1,1,0)</f>
        <v>0</v>
      </c>
      <c r="I3951" s="1">
        <v>6</v>
      </c>
      <c r="J3951" s="1">
        <v>0.2</v>
      </c>
      <c r="K3951" s="1">
        <v>607.60800000000006</v>
      </c>
      <c r="L3951" s="12">
        <f>VLOOKUP(train[[#This Row],[Sub-Category]],Análisis_ABC_XYZ[[#Headers],[#Data]],4,FALSE)</f>
        <v>0.52062335344040378</v>
      </c>
    </row>
    <row r="3952" spans="1:12" x14ac:dyDescent="0.35">
      <c r="A3952" s="2">
        <v>42719</v>
      </c>
      <c r="B3952" s="1" t="s">
        <v>37</v>
      </c>
      <c r="C3952" s="1" t="s">
        <v>471</v>
      </c>
      <c r="D3952" s="1" t="s">
        <v>26</v>
      </c>
      <c r="E3952" s="1" t="s">
        <v>56</v>
      </c>
      <c r="F3952" s="18">
        <v>899.91</v>
      </c>
      <c r="G3952" t="s">
        <v>5141</v>
      </c>
      <c r="H3952" s="1">
        <f>IF(COUNTIF(G$2:G3952,G3952)=1,1,0)</f>
        <v>1</v>
      </c>
      <c r="I3952" s="1">
        <v>9</v>
      </c>
      <c r="J3952" s="1">
        <v>0</v>
      </c>
      <c r="K3952" s="1">
        <v>377.96220000000005</v>
      </c>
      <c r="L3952" s="12">
        <f>VLOOKUP(train[[#This Row],[Sub-Category]],Análisis_ABC_XYZ[[#Headers],[#Data]],4,FALSE)</f>
        <v>0.52062335344040378</v>
      </c>
    </row>
    <row r="3953" spans="1:12" x14ac:dyDescent="0.35">
      <c r="A3953" s="2">
        <v>42719</v>
      </c>
      <c r="B3953" s="1" t="s">
        <v>37</v>
      </c>
      <c r="C3953" s="1" t="s">
        <v>470</v>
      </c>
      <c r="D3953" s="1" t="s">
        <v>14</v>
      </c>
      <c r="E3953" s="1" t="s">
        <v>31</v>
      </c>
      <c r="F3953" s="18">
        <v>103.92</v>
      </c>
      <c r="G3953" t="s">
        <v>5141</v>
      </c>
      <c r="H3953" s="1">
        <f>IF(COUNTIF(G$2:G3953,G3953)=1,1,0)</f>
        <v>0</v>
      </c>
      <c r="I3953" s="1">
        <v>4</v>
      </c>
      <c r="J3953" s="1">
        <v>0</v>
      </c>
      <c r="K3953" s="1">
        <v>36.372</v>
      </c>
      <c r="L3953" s="12">
        <f>VLOOKUP(train[[#This Row],[Sub-Category]],Análisis_ABC_XYZ[[#Headers],[#Data]],4,FALSE)</f>
        <v>0.49507917887403441</v>
      </c>
    </row>
    <row r="3954" spans="1:12" x14ac:dyDescent="0.35">
      <c r="A3954" s="2">
        <v>42719</v>
      </c>
      <c r="B3954" s="1" t="s">
        <v>157</v>
      </c>
      <c r="C3954" s="1" t="s">
        <v>1567</v>
      </c>
      <c r="D3954" s="1" t="s">
        <v>26</v>
      </c>
      <c r="E3954" s="1" t="s">
        <v>27</v>
      </c>
      <c r="F3954" s="18">
        <v>101.98799999999999</v>
      </c>
      <c r="G3954" t="s">
        <v>6374</v>
      </c>
      <c r="H3954" s="1">
        <f>IF(COUNTIF(G$2:G3954,G3954)=1,1,0)</f>
        <v>0</v>
      </c>
      <c r="I3954" s="1">
        <v>2</v>
      </c>
      <c r="J3954" s="1">
        <v>0.4</v>
      </c>
      <c r="K3954" s="1">
        <v>-16.998000000000019</v>
      </c>
      <c r="L3954" s="12">
        <f>VLOOKUP(train[[#This Row],[Sub-Category]],Análisis_ABC_XYZ[[#Headers],[#Data]],4,FALSE)</f>
        <v>0.41105220110552465</v>
      </c>
    </row>
    <row r="3955" spans="1:12" x14ac:dyDescent="0.35">
      <c r="A3955" s="2">
        <v>42719</v>
      </c>
      <c r="B3955" s="1" t="s">
        <v>37</v>
      </c>
      <c r="C3955" s="1" t="s">
        <v>472</v>
      </c>
      <c r="D3955" s="1" t="s">
        <v>14</v>
      </c>
      <c r="E3955" s="1" t="s">
        <v>29</v>
      </c>
      <c r="F3955" s="18">
        <v>51.311999999999998</v>
      </c>
      <c r="G3955" t="s">
        <v>5141</v>
      </c>
      <c r="H3955" s="1">
        <f>IF(COUNTIF(G$2:G3955,G3955)=1,1,0)</f>
        <v>0</v>
      </c>
      <c r="I3955" s="1">
        <v>3</v>
      </c>
      <c r="J3955" s="1">
        <v>0.2</v>
      </c>
      <c r="K3955" s="1">
        <v>18.600599999999996</v>
      </c>
      <c r="L3955" s="12">
        <f>VLOOKUP(train[[#This Row],[Sub-Category]],Análisis_ABC_XYZ[[#Headers],[#Data]],4,FALSE)</f>
        <v>0.46881743173671325</v>
      </c>
    </row>
    <row r="3956" spans="1:12" x14ac:dyDescent="0.35">
      <c r="A3956" s="2">
        <v>42719</v>
      </c>
      <c r="B3956" s="1" t="s">
        <v>89</v>
      </c>
      <c r="C3956" s="1" t="s">
        <v>222</v>
      </c>
      <c r="D3956" s="1" t="s">
        <v>14</v>
      </c>
      <c r="E3956" s="1" t="s">
        <v>24</v>
      </c>
      <c r="F3956" s="18">
        <v>3.28</v>
      </c>
      <c r="G3956" t="s">
        <v>2352</v>
      </c>
      <c r="H3956" s="1">
        <f>IF(COUNTIF(G$2:G3956,G3956)=1,1,0)</f>
        <v>1</v>
      </c>
      <c r="I3956" s="1">
        <v>1</v>
      </c>
      <c r="J3956" s="1">
        <v>0</v>
      </c>
      <c r="K3956" s="1">
        <v>1.4104000000000001</v>
      </c>
      <c r="L3956" s="12">
        <f>VLOOKUP(train[[#This Row],[Sub-Category]],Análisis_ABC_XYZ[[#Headers],[#Data]],4,FALSE)</f>
        <v>0.45632477063632687</v>
      </c>
    </row>
    <row r="3957" spans="1:12" x14ac:dyDescent="0.35">
      <c r="A3957" s="2">
        <v>42720</v>
      </c>
      <c r="B3957" s="1" t="s">
        <v>37</v>
      </c>
      <c r="C3957" s="1" t="s">
        <v>1741</v>
      </c>
      <c r="D3957" s="1" t="s">
        <v>14</v>
      </c>
      <c r="E3957" s="1" t="s">
        <v>36</v>
      </c>
      <c r="F3957" s="18">
        <v>4.9800000000000004</v>
      </c>
      <c r="G3957" t="s">
        <v>2513</v>
      </c>
      <c r="H3957" s="1">
        <f>IF(COUNTIF(G$2:G3957,G3957)=1,1,0)</f>
        <v>1</v>
      </c>
      <c r="I3957" s="1">
        <v>1</v>
      </c>
      <c r="J3957" s="1">
        <v>0</v>
      </c>
      <c r="K3957" s="1">
        <v>2.3406000000000002</v>
      </c>
      <c r="L3957" s="12">
        <f>VLOOKUP(train[[#This Row],[Sub-Category]],Análisis_ABC_XYZ[[#Headers],[#Data]],4,FALSE)</f>
        <v>0.43613829632717294</v>
      </c>
    </row>
    <row r="3958" spans="1:12" x14ac:dyDescent="0.35">
      <c r="A3958" s="2">
        <v>42721</v>
      </c>
      <c r="B3958" s="1" t="s">
        <v>79</v>
      </c>
      <c r="C3958" s="1" t="s">
        <v>216</v>
      </c>
      <c r="D3958" s="1" t="s">
        <v>8</v>
      </c>
      <c r="E3958" s="1" t="s">
        <v>11</v>
      </c>
      <c r="F3958" s="18">
        <v>546.66</v>
      </c>
      <c r="G3958" t="s">
        <v>4006</v>
      </c>
      <c r="H3958" s="1">
        <f>IF(COUNTIF(G$2:G3958,G3958)=1,1,0)</f>
        <v>1</v>
      </c>
      <c r="I3958" s="1">
        <v>9</v>
      </c>
      <c r="J3958" s="1">
        <v>0</v>
      </c>
      <c r="K3958" s="1">
        <v>136.66500000000002</v>
      </c>
      <c r="L3958" s="12">
        <f>VLOOKUP(train[[#This Row],[Sub-Category]],Análisis_ABC_XYZ[[#Headers],[#Data]],4,FALSE)</f>
        <v>0.46529189879902266</v>
      </c>
    </row>
    <row r="3959" spans="1:12" x14ac:dyDescent="0.35">
      <c r="A3959" s="2">
        <v>42721</v>
      </c>
      <c r="B3959" s="1" t="s">
        <v>79</v>
      </c>
      <c r="C3959" s="1" t="s">
        <v>998</v>
      </c>
      <c r="D3959" s="1" t="s">
        <v>8</v>
      </c>
      <c r="E3959" s="1" t="s">
        <v>11</v>
      </c>
      <c r="F3959" s="18">
        <v>302.94</v>
      </c>
      <c r="G3959" t="s">
        <v>4006</v>
      </c>
      <c r="H3959" s="1">
        <f>IF(COUNTIF(G$2:G3959,G3959)=1,1,0)</f>
        <v>0</v>
      </c>
      <c r="I3959" s="1">
        <v>3</v>
      </c>
      <c r="J3959" s="1">
        <v>0</v>
      </c>
      <c r="K3959" s="1">
        <v>48.470400000000012</v>
      </c>
      <c r="L3959" s="12">
        <f>VLOOKUP(train[[#This Row],[Sub-Category]],Análisis_ABC_XYZ[[#Headers],[#Data]],4,FALSE)</f>
        <v>0.46529189879902266</v>
      </c>
    </row>
    <row r="3960" spans="1:12" x14ac:dyDescent="0.35">
      <c r="A3960" s="2">
        <v>42721</v>
      </c>
      <c r="B3960" s="1" t="s">
        <v>79</v>
      </c>
      <c r="C3960" s="1" t="s">
        <v>1525</v>
      </c>
      <c r="D3960" s="1" t="s">
        <v>8</v>
      </c>
      <c r="E3960" s="1" t="s">
        <v>22</v>
      </c>
      <c r="F3960" s="18">
        <v>212.13</v>
      </c>
      <c r="G3960" t="s">
        <v>4006</v>
      </c>
      <c r="H3960" s="1">
        <f>IF(COUNTIF(G$2:G3960,G3960)=1,1,0)</f>
        <v>0</v>
      </c>
      <c r="I3960" s="1">
        <v>3</v>
      </c>
      <c r="J3960" s="1">
        <v>0</v>
      </c>
      <c r="K3960" s="1">
        <v>14.849099999999979</v>
      </c>
      <c r="L3960" s="12">
        <f>VLOOKUP(train[[#This Row],[Sub-Category]],Análisis_ABC_XYZ[[#Headers],[#Data]],4,FALSE)</f>
        <v>0.4595170286641902</v>
      </c>
    </row>
    <row r="3961" spans="1:12" x14ac:dyDescent="0.35">
      <c r="A3961" s="2">
        <v>42721</v>
      </c>
      <c r="B3961" s="1" t="s">
        <v>12</v>
      </c>
      <c r="C3961" s="1" t="s">
        <v>961</v>
      </c>
      <c r="D3961" s="1" t="s">
        <v>14</v>
      </c>
      <c r="E3961" s="1" t="s">
        <v>24</v>
      </c>
      <c r="F3961" s="18">
        <v>204.85</v>
      </c>
      <c r="G3961" t="s">
        <v>2133</v>
      </c>
      <c r="H3961" s="1">
        <f>IF(COUNTIF(G$2:G3961,G3961)=1,1,0)</f>
        <v>1</v>
      </c>
      <c r="I3961" s="1">
        <v>5</v>
      </c>
      <c r="J3961" s="1">
        <v>0</v>
      </c>
      <c r="K3961" s="1">
        <v>53.261000000000003</v>
      </c>
      <c r="L3961" s="12">
        <f>VLOOKUP(train[[#This Row],[Sub-Category]],Análisis_ABC_XYZ[[#Headers],[#Data]],4,FALSE)</f>
        <v>0.45632477063632687</v>
      </c>
    </row>
    <row r="3962" spans="1:12" x14ac:dyDescent="0.35">
      <c r="A3962" s="2">
        <v>42721</v>
      </c>
      <c r="B3962" s="1" t="s">
        <v>72</v>
      </c>
      <c r="C3962" s="1" t="s">
        <v>973</v>
      </c>
      <c r="D3962" s="1" t="s">
        <v>14</v>
      </c>
      <c r="E3962" s="1" t="s">
        <v>20</v>
      </c>
      <c r="F3962" s="18">
        <v>180.01600000000002</v>
      </c>
      <c r="G3962" t="s">
        <v>3215</v>
      </c>
      <c r="H3962" s="1">
        <f>IF(COUNTIF(G$2:G3962,G3962)=1,1,0)</f>
        <v>1</v>
      </c>
      <c r="I3962" s="1">
        <v>1</v>
      </c>
      <c r="J3962" s="1">
        <v>0.2</v>
      </c>
      <c r="K3962" s="1">
        <v>-15.751400000000004</v>
      </c>
      <c r="L3962" s="12">
        <f>VLOOKUP(train[[#This Row],[Sub-Category]],Análisis_ABC_XYZ[[#Headers],[#Data]],4,FALSE)</f>
        <v>0.44610841445725197</v>
      </c>
    </row>
    <row r="3963" spans="1:12" x14ac:dyDescent="0.35">
      <c r="A3963" s="2">
        <v>42721</v>
      </c>
      <c r="B3963" s="1" t="s">
        <v>79</v>
      </c>
      <c r="C3963" s="1" t="s">
        <v>1530</v>
      </c>
      <c r="D3963" s="1" t="s">
        <v>8</v>
      </c>
      <c r="E3963" s="1" t="s">
        <v>11</v>
      </c>
      <c r="F3963" s="18">
        <v>142.36000000000001</v>
      </c>
      <c r="G3963" t="s">
        <v>4006</v>
      </c>
      <c r="H3963" s="1">
        <f>IF(COUNTIF(G$2:G3963,G3963)=1,1,0)</f>
        <v>0</v>
      </c>
      <c r="I3963" s="1">
        <v>2</v>
      </c>
      <c r="J3963" s="1">
        <v>0</v>
      </c>
      <c r="K3963" s="1">
        <v>38.437200000000004</v>
      </c>
      <c r="L3963" s="12">
        <f>VLOOKUP(train[[#This Row],[Sub-Category]],Análisis_ABC_XYZ[[#Headers],[#Data]],4,FALSE)</f>
        <v>0.46529189879902266</v>
      </c>
    </row>
    <row r="3964" spans="1:12" x14ac:dyDescent="0.35">
      <c r="A3964" s="2">
        <v>42721</v>
      </c>
      <c r="B3964" s="1" t="s">
        <v>12</v>
      </c>
      <c r="C3964" s="1" t="s">
        <v>1567</v>
      </c>
      <c r="D3964" s="1" t="s">
        <v>26</v>
      </c>
      <c r="E3964" s="1" t="s">
        <v>27</v>
      </c>
      <c r="F3964" s="18">
        <v>135.98400000000001</v>
      </c>
      <c r="G3964" t="s">
        <v>2133</v>
      </c>
      <c r="H3964" s="1">
        <f>IF(COUNTIF(G$2:G3964,G3964)=1,1,0)</f>
        <v>0</v>
      </c>
      <c r="I3964" s="1">
        <v>2</v>
      </c>
      <c r="J3964" s="1">
        <v>0.2</v>
      </c>
      <c r="K3964" s="1">
        <v>16.997999999999983</v>
      </c>
      <c r="L3964" s="12">
        <f>VLOOKUP(train[[#This Row],[Sub-Category]],Análisis_ABC_XYZ[[#Headers],[#Data]],4,FALSE)</f>
        <v>0.41105220110552465</v>
      </c>
    </row>
    <row r="3965" spans="1:12" x14ac:dyDescent="0.35">
      <c r="A3965" s="2">
        <v>42721</v>
      </c>
      <c r="B3965" s="1" t="s">
        <v>12</v>
      </c>
      <c r="C3965" s="1" t="s">
        <v>987</v>
      </c>
      <c r="D3965" s="1" t="s">
        <v>14</v>
      </c>
      <c r="E3965" s="1" t="s">
        <v>29</v>
      </c>
      <c r="F3965" s="18">
        <v>92.960000000000008</v>
      </c>
      <c r="G3965" t="s">
        <v>2133</v>
      </c>
      <c r="H3965" s="1">
        <f>IF(COUNTIF(G$2:G3965,G3965)=1,1,0)</f>
        <v>0</v>
      </c>
      <c r="I3965" s="1">
        <v>2</v>
      </c>
      <c r="J3965" s="1">
        <v>0.2</v>
      </c>
      <c r="K3965" s="1">
        <v>31.373999999999995</v>
      </c>
      <c r="L3965" s="12">
        <f>VLOOKUP(train[[#This Row],[Sub-Category]],Análisis_ABC_XYZ[[#Headers],[#Data]],4,FALSE)</f>
        <v>0.46881743173671325</v>
      </c>
    </row>
    <row r="3966" spans="1:12" x14ac:dyDescent="0.35">
      <c r="A3966" s="2">
        <v>42721</v>
      </c>
      <c r="B3966" s="1" t="s">
        <v>72</v>
      </c>
      <c r="C3966" s="1" t="s">
        <v>753</v>
      </c>
      <c r="D3966" s="1" t="s">
        <v>8</v>
      </c>
      <c r="E3966" s="1" t="s">
        <v>22</v>
      </c>
      <c r="F3966" s="18">
        <v>41.552</v>
      </c>
      <c r="G3966" t="s">
        <v>3215</v>
      </c>
      <c r="H3966" s="1">
        <f>IF(COUNTIF(G$2:G3966,G3966)=1,1,0)</f>
        <v>0</v>
      </c>
      <c r="I3966" s="1">
        <v>2</v>
      </c>
      <c r="J3966" s="1">
        <v>0.6</v>
      </c>
      <c r="K3966" s="1">
        <v>-19.737199999999994</v>
      </c>
      <c r="L3966" s="12">
        <f>VLOOKUP(train[[#This Row],[Sub-Category]],Análisis_ABC_XYZ[[#Headers],[#Data]],4,FALSE)</f>
        <v>0.4595170286641902</v>
      </c>
    </row>
    <row r="3967" spans="1:12" x14ac:dyDescent="0.35">
      <c r="A3967" s="2">
        <v>42721</v>
      </c>
      <c r="B3967" s="1" t="s">
        <v>79</v>
      </c>
      <c r="C3967" s="1" t="s">
        <v>844</v>
      </c>
      <c r="D3967" s="1" t="s">
        <v>14</v>
      </c>
      <c r="E3967" s="1" t="s">
        <v>29</v>
      </c>
      <c r="F3967" s="18">
        <v>29.52</v>
      </c>
      <c r="G3967" t="s">
        <v>4006</v>
      </c>
      <c r="H3967" s="1">
        <f>IF(COUNTIF(G$2:G3967,G3967)=1,1,0)</f>
        <v>0</v>
      </c>
      <c r="I3967" s="1">
        <v>4</v>
      </c>
      <c r="J3967" s="1">
        <v>0</v>
      </c>
      <c r="K3967" s="1">
        <v>14.4648</v>
      </c>
      <c r="L3967" s="12">
        <f>VLOOKUP(train[[#This Row],[Sub-Category]],Análisis_ABC_XYZ[[#Headers],[#Data]],4,FALSE)</f>
        <v>0.46881743173671325</v>
      </c>
    </row>
    <row r="3968" spans="1:12" x14ac:dyDescent="0.35">
      <c r="A3968" s="2">
        <v>42721</v>
      </c>
      <c r="B3968" s="1" t="s">
        <v>12</v>
      </c>
      <c r="C3968" s="1" t="s">
        <v>222</v>
      </c>
      <c r="D3968" s="1" t="s">
        <v>14</v>
      </c>
      <c r="E3968" s="1" t="s">
        <v>24</v>
      </c>
      <c r="F3968" s="18">
        <v>16.399999999999999</v>
      </c>
      <c r="G3968" t="s">
        <v>2133</v>
      </c>
      <c r="H3968" s="1">
        <f>IF(COUNTIF(G$2:G3968,G3968)=1,1,0)</f>
        <v>0</v>
      </c>
      <c r="I3968" s="1">
        <v>5</v>
      </c>
      <c r="J3968" s="1">
        <v>0</v>
      </c>
      <c r="K3968" s="1">
        <v>7.0520000000000005</v>
      </c>
      <c r="L3968" s="12">
        <f>VLOOKUP(train[[#This Row],[Sub-Category]],Análisis_ABC_XYZ[[#Headers],[#Data]],4,FALSE)</f>
        <v>0.45632477063632687</v>
      </c>
    </row>
    <row r="3969" spans="1:12" x14ac:dyDescent="0.35">
      <c r="A3969" s="2">
        <v>42721</v>
      </c>
      <c r="B3969" s="1" t="s">
        <v>72</v>
      </c>
      <c r="C3969" s="1" t="s">
        <v>1017</v>
      </c>
      <c r="D3969" s="1" t="s">
        <v>14</v>
      </c>
      <c r="E3969" s="1" t="s">
        <v>24</v>
      </c>
      <c r="F3969" s="18">
        <v>13.120000000000001</v>
      </c>
      <c r="G3969" t="s">
        <v>3215</v>
      </c>
      <c r="H3969" s="1">
        <f>IF(COUNTIF(G$2:G3969,G3969)=1,1,0)</f>
        <v>0</v>
      </c>
      <c r="I3969" s="1">
        <v>5</v>
      </c>
      <c r="J3969" s="1">
        <v>0.2</v>
      </c>
      <c r="K3969" s="1">
        <v>1.4759999999999982</v>
      </c>
      <c r="L3969" s="12">
        <f>VLOOKUP(train[[#This Row],[Sub-Category]],Análisis_ABC_XYZ[[#Headers],[#Data]],4,FALSE)</f>
        <v>0.45632477063632687</v>
      </c>
    </row>
    <row r="3970" spans="1:12" x14ac:dyDescent="0.35">
      <c r="A3970" s="2">
        <v>42722</v>
      </c>
      <c r="B3970" s="1" t="s">
        <v>157</v>
      </c>
      <c r="C3970" s="1" t="s">
        <v>497</v>
      </c>
      <c r="D3970" s="1" t="s">
        <v>14</v>
      </c>
      <c r="E3970" s="1" t="s">
        <v>20</v>
      </c>
      <c r="F3970" s="18">
        <v>646.77600000000007</v>
      </c>
      <c r="G3970" t="s">
        <v>6786</v>
      </c>
      <c r="H3970" s="1">
        <f>IF(COUNTIF(G$2:G3970,G3970)=1,1,0)</f>
        <v>1</v>
      </c>
      <c r="I3970" s="1">
        <v>9</v>
      </c>
      <c r="J3970" s="1">
        <v>0.2</v>
      </c>
      <c r="K3970" s="1">
        <v>-145.52460000000002</v>
      </c>
      <c r="L3970" s="12">
        <f>VLOOKUP(train[[#This Row],[Sub-Category]],Análisis_ABC_XYZ[[#Headers],[#Data]],4,FALSE)</f>
        <v>0.44610841445725197</v>
      </c>
    </row>
    <row r="3971" spans="1:12" x14ac:dyDescent="0.35">
      <c r="A3971" s="2">
        <v>42722</v>
      </c>
      <c r="B3971" s="1" t="s">
        <v>89</v>
      </c>
      <c r="C3971" s="1" t="s">
        <v>641</v>
      </c>
      <c r="D3971" s="1" t="s">
        <v>26</v>
      </c>
      <c r="E3971" s="1" t="s">
        <v>56</v>
      </c>
      <c r="F3971" s="18">
        <v>166.24</v>
      </c>
      <c r="G3971" t="s">
        <v>5531</v>
      </c>
      <c r="H3971" s="1">
        <f>IF(COUNTIF(G$2:G3971,G3971)=1,1,0)</f>
        <v>1</v>
      </c>
      <c r="I3971" s="1">
        <v>1</v>
      </c>
      <c r="J3971" s="1">
        <v>0</v>
      </c>
      <c r="K3971" s="1">
        <v>24.936000000000007</v>
      </c>
      <c r="L3971" s="12">
        <f>VLOOKUP(train[[#This Row],[Sub-Category]],Análisis_ABC_XYZ[[#Headers],[#Data]],4,FALSE)</f>
        <v>0.52062335344040378</v>
      </c>
    </row>
    <row r="3972" spans="1:12" x14ac:dyDescent="0.35">
      <c r="A3972" s="2">
        <v>42722</v>
      </c>
      <c r="B3972" s="1" t="s">
        <v>111</v>
      </c>
      <c r="C3972" s="1" t="s">
        <v>821</v>
      </c>
      <c r="D3972" s="1" t="s">
        <v>14</v>
      </c>
      <c r="E3972" s="1" t="s">
        <v>61</v>
      </c>
      <c r="F3972" s="18">
        <v>55.936000000000007</v>
      </c>
      <c r="G3972" t="s">
        <v>3658</v>
      </c>
      <c r="H3972" s="1">
        <f>IF(COUNTIF(G$2:G3972,G3972)=1,1,0)</f>
        <v>1</v>
      </c>
      <c r="I3972" s="1">
        <v>8</v>
      </c>
      <c r="J3972" s="1">
        <v>0.2</v>
      </c>
      <c r="K3972" s="1">
        <v>18.878399999999999</v>
      </c>
      <c r="L3972" s="12">
        <f>VLOOKUP(train[[#This Row],[Sub-Category]],Análisis_ABC_XYZ[[#Headers],[#Data]],4,FALSE)</f>
        <v>0.44424167803735209</v>
      </c>
    </row>
    <row r="3973" spans="1:12" x14ac:dyDescent="0.35">
      <c r="A3973" s="2">
        <v>42722</v>
      </c>
      <c r="B3973" s="1" t="s">
        <v>157</v>
      </c>
      <c r="C3973" s="1" t="s">
        <v>554</v>
      </c>
      <c r="D3973" s="1" t="s">
        <v>14</v>
      </c>
      <c r="E3973" s="1" t="s">
        <v>36</v>
      </c>
      <c r="F3973" s="18">
        <v>20.736000000000004</v>
      </c>
      <c r="G3973" t="s">
        <v>5683</v>
      </c>
      <c r="H3973" s="1">
        <f>IF(COUNTIF(G$2:G3973,G3973)=1,1,0)</f>
        <v>1</v>
      </c>
      <c r="I3973" s="1">
        <v>4</v>
      </c>
      <c r="J3973" s="1">
        <v>0.2</v>
      </c>
      <c r="K3973" s="1">
        <v>7.2576000000000001</v>
      </c>
      <c r="L3973" s="12">
        <f>VLOOKUP(train[[#This Row],[Sub-Category]],Análisis_ABC_XYZ[[#Headers],[#Data]],4,FALSE)</f>
        <v>0.43613829632717294</v>
      </c>
    </row>
    <row r="3974" spans="1:12" x14ac:dyDescent="0.35">
      <c r="A3974" s="2">
        <v>42722</v>
      </c>
      <c r="B3974" s="1" t="s">
        <v>111</v>
      </c>
      <c r="C3974" s="1" t="s">
        <v>598</v>
      </c>
      <c r="D3974" s="1" t="s">
        <v>8</v>
      </c>
      <c r="E3974" s="1" t="s">
        <v>22</v>
      </c>
      <c r="F3974" s="18">
        <v>20.32</v>
      </c>
      <c r="G3974" t="s">
        <v>3658</v>
      </c>
      <c r="H3974" s="1">
        <f>IF(COUNTIF(G$2:G3974,G3974)=1,1,0)</f>
        <v>0</v>
      </c>
      <c r="I3974" s="1">
        <v>5</v>
      </c>
      <c r="J3974" s="1">
        <v>0.2</v>
      </c>
      <c r="K3974" s="1">
        <v>3.5559999999999992</v>
      </c>
      <c r="L3974" s="12">
        <f>VLOOKUP(train[[#This Row],[Sub-Category]],Análisis_ABC_XYZ[[#Headers],[#Data]],4,FALSE)</f>
        <v>0.4595170286641902</v>
      </c>
    </row>
    <row r="3975" spans="1:12" x14ac:dyDescent="0.35">
      <c r="A3975" s="2">
        <v>42722</v>
      </c>
      <c r="B3975" s="1" t="s">
        <v>111</v>
      </c>
      <c r="C3975" s="1" t="s">
        <v>1308</v>
      </c>
      <c r="D3975" s="1" t="s">
        <v>14</v>
      </c>
      <c r="E3975" s="1" t="s">
        <v>15</v>
      </c>
      <c r="F3975" s="18">
        <v>18.431999999999999</v>
      </c>
      <c r="G3975" t="s">
        <v>3658</v>
      </c>
      <c r="H3975" s="1">
        <f>IF(COUNTIF(G$2:G3975,G3975)=1,1,0)</f>
        <v>0</v>
      </c>
      <c r="I3975" s="1">
        <v>8</v>
      </c>
      <c r="J3975" s="1">
        <v>0.2</v>
      </c>
      <c r="K3975" s="1">
        <v>5.9903999999999984</v>
      </c>
      <c r="L3975" s="12">
        <f>VLOOKUP(train[[#This Row],[Sub-Category]],Análisis_ABC_XYZ[[#Headers],[#Data]],4,FALSE)</f>
        <v>0.4647369236065339</v>
      </c>
    </row>
    <row r="3976" spans="1:12" x14ac:dyDescent="0.35">
      <c r="A3976" s="2">
        <v>42722</v>
      </c>
      <c r="B3976" s="1" t="s">
        <v>145</v>
      </c>
      <c r="C3976" s="1" t="s">
        <v>1072</v>
      </c>
      <c r="D3976" s="1" t="s">
        <v>14</v>
      </c>
      <c r="E3976" s="1" t="s">
        <v>24</v>
      </c>
      <c r="F3976" s="18">
        <v>6.8480000000000008</v>
      </c>
      <c r="G3976" t="s">
        <v>4747</v>
      </c>
      <c r="H3976" s="1">
        <f>IF(COUNTIF(G$2:G3976,G3976)=1,1,0)</f>
        <v>1</v>
      </c>
      <c r="I3976" s="1">
        <v>2</v>
      </c>
      <c r="J3976" s="1">
        <v>0.2</v>
      </c>
      <c r="K3976" s="1">
        <v>0.59920000000000018</v>
      </c>
      <c r="L3976" s="12">
        <f>VLOOKUP(train[[#This Row],[Sub-Category]],Análisis_ABC_XYZ[[#Headers],[#Data]],4,FALSE)</f>
        <v>0.45632477063632687</v>
      </c>
    </row>
    <row r="3977" spans="1:12" x14ac:dyDescent="0.35">
      <c r="A3977" s="2">
        <v>42723</v>
      </c>
      <c r="B3977" s="1" t="s">
        <v>757</v>
      </c>
      <c r="C3977" s="1" t="s">
        <v>271</v>
      </c>
      <c r="D3977" s="1" t="s">
        <v>8</v>
      </c>
      <c r="E3977" s="1" t="s">
        <v>18</v>
      </c>
      <c r="F3977" s="18">
        <v>1053.164</v>
      </c>
      <c r="G3977" t="s">
        <v>2302</v>
      </c>
      <c r="H3977" s="1">
        <f>IF(COUNTIF(G$2:G3977,G3977)=1,1,0)</f>
        <v>1</v>
      </c>
      <c r="I3977" s="1">
        <v>4</v>
      </c>
      <c r="J3977" s="1">
        <v>0.3</v>
      </c>
      <c r="K3977" s="1">
        <v>-105.31639999999993</v>
      </c>
      <c r="L3977" s="12">
        <f>VLOOKUP(train[[#This Row],[Sub-Category]],Análisis_ABC_XYZ[[#Headers],[#Data]],4,FALSE)</f>
        <v>0.55975208308209756</v>
      </c>
    </row>
    <row r="3978" spans="1:12" x14ac:dyDescent="0.35">
      <c r="A3978" s="2">
        <v>42723</v>
      </c>
      <c r="B3978" s="1" t="s">
        <v>12</v>
      </c>
      <c r="C3978" s="1" t="s">
        <v>1048</v>
      </c>
      <c r="D3978" s="1" t="s">
        <v>26</v>
      </c>
      <c r="E3978" s="1" t="s">
        <v>27</v>
      </c>
      <c r="F3978" s="18">
        <v>675.96</v>
      </c>
      <c r="G3978" t="s">
        <v>6246</v>
      </c>
      <c r="H3978" s="1">
        <f>IF(COUNTIF(G$2:G3978,G3978)=1,1,0)</f>
        <v>1</v>
      </c>
      <c r="I3978" s="1">
        <v>5</v>
      </c>
      <c r="J3978" s="1">
        <v>0.2</v>
      </c>
      <c r="K3978" s="1">
        <v>84.494999999999948</v>
      </c>
      <c r="L3978" s="12">
        <f>VLOOKUP(train[[#This Row],[Sub-Category]],Análisis_ABC_XYZ[[#Headers],[#Data]],4,FALSE)</f>
        <v>0.41105220110552465</v>
      </c>
    </row>
    <row r="3979" spans="1:12" x14ac:dyDescent="0.35">
      <c r="A3979" s="2">
        <v>42723</v>
      </c>
      <c r="B3979" s="1" t="s">
        <v>52</v>
      </c>
      <c r="C3979" s="1" t="s">
        <v>1174</v>
      </c>
      <c r="D3979" s="1" t="s">
        <v>14</v>
      </c>
      <c r="E3979" s="1" t="s">
        <v>31</v>
      </c>
      <c r="F3979" s="18">
        <v>434.35199999999998</v>
      </c>
      <c r="G3979" t="s">
        <v>4186</v>
      </c>
      <c r="H3979" s="1">
        <f>IF(COUNTIF(G$2:G3979,G3979)=1,1,0)</f>
        <v>1</v>
      </c>
      <c r="I3979" s="1">
        <v>3</v>
      </c>
      <c r="J3979" s="1">
        <v>0.2</v>
      </c>
      <c r="K3979" s="1">
        <v>43.43519999999998</v>
      </c>
      <c r="L3979" s="12">
        <f>VLOOKUP(train[[#This Row],[Sub-Category]],Análisis_ABC_XYZ[[#Headers],[#Data]],4,FALSE)</f>
        <v>0.49507917887403441</v>
      </c>
    </row>
    <row r="3980" spans="1:12" x14ac:dyDescent="0.35">
      <c r="A3980" s="2">
        <v>42723</v>
      </c>
      <c r="B3980" s="1" t="s">
        <v>72</v>
      </c>
      <c r="C3980" s="1" t="s">
        <v>1051</v>
      </c>
      <c r="D3980" s="1" t="s">
        <v>26</v>
      </c>
      <c r="E3980" s="1" t="s">
        <v>27</v>
      </c>
      <c r="F3980" s="18">
        <v>158.376</v>
      </c>
      <c r="G3980" t="s">
        <v>6503</v>
      </c>
      <c r="H3980" s="1">
        <f>IF(COUNTIF(G$2:G3980,G3980)=1,1,0)</f>
        <v>1</v>
      </c>
      <c r="I3980" s="1">
        <v>3</v>
      </c>
      <c r="J3980" s="1">
        <v>0.2</v>
      </c>
      <c r="K3980" s="1">
        <v>13.857900000000008</v>
      </c>
      <c r="L3980" s="12">
        <f>VLOOKUP(train[[#This Row],[Sub-Category]],Análisis_ABC_XYZ[[#Headers],[#Data]],4,FALSE)</f>
        <v>0.41105220110552465</v>
      </c>
    </row>
    <row r="3981" spans="1:12" x14ac:dyDescent="0.35">
      <c r="A3981" s="2">
        <v>42723</v>
      </c>
      <c r="B3981" s="1" t="s">
        <v>757</v>
      </c>
      <c r="C3981" s="1" t="s">
        <v>1357</v>
      </c>
      <c r="D3981" s="1" t="s">
        <v>26</v>
      </c>
      <c r="E3981" s="1" t="s">
        <v>56</v>
      </c>
      <c r="F3981" s="18">
        <v>2249.91</v>
      </c>
      <c r="G3981" t="s">
        <v>2302</v>
      </c>
      <c r="H3981" s="1">
        <f>IF(COUNTIF(G$2:G3981,G3981)=1,1,0)</f>
        <v>0</v>
      </c>
      <c r="I3981" s="1">
        <v>9</v>
      </c>
      <c r="J3981" s="1">
        <v>0</v>
      </c>
      <c r="K3981" s="1">
        <v>517.47930000000008</v>
      </c>
      <c r="L3981" s="12">
        <f>VLOOKUP(train[[#This Row],[Sub-Category]],Análisis_ABC_XYZ[[#Headers],[#Data]],4,FALSE)</f>
        <v>0.52062335344040378</v>
      </c>
    </row>
    <row r="3982" spans="1:12" x14ac:dyDescent="0.35">
      <c r="A3982" s="2">
        <v>42723</v>
      </c>
      <c r="B3982" s="1" t="s">
        <v>12</v>
      </c>
      <c r="C3982" s="1" t="s">
        <v>760</v>
      </c>
      <c r="D3982" s="1" t="s">
        <v>26</v>
      </c>
      <c r="E3982" s="1" t="s">
        <v>56</v>
      </c>
      <c r="F3982" s="18">
        <v>1265.8499999999999</v>
      </c>
      <c r="G3982" t="s">
        <v>6246</v>
      </c>
      <c r="H3982" s="1">
        <f>IF(COUNTIF(G$2:G3982,G3982)=1,1,0)</f>
        <v>0</v>
      </c>
      <c r="I3982" s="1">
        <v>3</v>
      </c>
      <c r="J3982" s="1">
        <v>0</v>
      </c>
      <c r="K3982" s="1">
        <v>556.97400000000005</v>
      </c>
      <c r="L3982" s="12">
        <f>VLOOKUP(train[[#This Row],[Sub-Category]],Análisis_ABC_XYZ[[#Headers],[#Data]],4,FALSE)</f>
        <v>0.52062335344040378</v>
      </c>
    </row>
    <row r="3983" spans="1:12" x14ac:dyDescent="0.35">
      <c r="A3983" s="2">
        <v>42723</v>
      </c>
      <c r="B3983" s="1" t="s">
        <v>72</v>
      </c>
      <c r="C3983" s="1" t="s">
        <v>855</v>
      </c>
      <c r="D3983" s="1" t="s">
        <v>26</v>
      </c>
      <c r="E3983" s="1" t="s">
        <v>56</v>
      </c>
      <c r="F3983" s="18">
        <v>25.488</v>
      </c>
      <c r="G3983" t="s">
        <v>5789</v>
      </c>
      <c r="H3983" s="1">
        <f>IF(COUNTIF(G$2:G3983,G3983)=1,1,0)</f>
        <v>1</v>
      </c>
      <c r="I3983" s="1">
        <v>2</v>
      </c>
      <c r="J3983" s="1">
        <v>0.2</v>
      </c>
      <c r="K3983" s="1">
        <v>4.7789999999999999</v>
      </c>
      <c r="L3983" s="12">
        <f>VLOOKUP(train[[#This Row],[Sub-Category]],Análisis_ABC_XYZ[[#Headers],[#Data]],4,FALSE)</f>
        <v>0.52062335344040378</v>
      </c>
    </row>
    <row r="3984" spans="1:12" x14ac:dyDescent="0.35">
      <c r="A3984" s="2">
        <v>42723</v>
      </c>
      <c r="B3984" s="1" t="s">
        <v>49</v>
      </c>
      <c r="C3984" s="1" t="s">
        <v>1035</v>
      </c>
      <c r="D3984" s="1" t="s">
        <v>14</v>
      </c>
      <c r="E3984" s="1" t="s">
        <v>36</v>
      </c>
      <c r="F3984" s="18">
        <v>116.28</v>
      </c>
      <c r="G3984" t="s">
        <v>2519</v>
      </c>
      <c r="H3984" s="1">
        <f>IF(COUNTIF(G$2:G3984,G3984)=1,1,0)</f>
        <v>1</v>
      </c>
      <c r="I3984" s="1">
        <v>3</v>
      </c>
      <c r="J3984" s="1">
        <v>0</v>
      </c>
      <c r="K3984" s="1">
        <v>56.977199999999996</v>
      </c>
      <c r="L3984" s="12">
        <f>VLOOKUP(train[[#This Row],[Sub-Category]],Análisis_ABC_XYZ[[#Headers],[#Data]],4,FALSE)</f>
        <v>0.43613829632717294</v>
      </c>
    </row>
    <row r="3985" spans="1:12" x14ac:dyDescent="0.35">
      <c r="A3985" s="2">
        <v>42723</v>
      </c>
      <c r="B3985" s="1" t="s">
        <v>52</v>
      </c>
      <c r="C3985" s="1" t="s">
        <v>1176</v>
      </c>
      <c r="D3985" s="1" t="s">
        <v>14</v>
      </c>
      <c r="E3985" s="1" t="s">
        <v>31</v>
      </c>
      <c r="F3985" s="18">
        <v>88.832000000000008</v>
      </c>
      <c r="G3985" t="s">
        <v>4186</v>
      </c>
      <c r="H3985" s="1">
        <f>IF(COUNTIF(G$2:G3985,G3985)=1,1,0)</f>
        <v>0</v>
      </c>
      <c r="I3985" s="1">
        <v>4</v>
      </c>
      <c r="J3985" s="1">
        <v>0.2</v>
      </c>
      <c r="K3985" s="1">
        <v>7.7728000000000002</v>
      </c>
      <c r="L3985" s="12">
        <f>VLOOKUP(train[[#This Row],[Sub-Category]],Análisis_ABC_XYZ[[#Headers],[#Data]],4,FALSE)</f>
        <v>0.49507917887403441</v>
      </c>
    </row>
    <row r="3986" spans="1:12" x14ac:dyDescent="0.35">
      <c r="A3986" s="2">
        <v>42723</v>
      </c>
      <c r="B3986" s="1" t="s">
        <v>757</v>
      </c>
      <c r="C3986" s="1" t="s">
        <v>1402</v>
      </c>
      <c r="D3986" s="1" t="s">
        <v>14</v>
      </c>
      <c r="E3986" s="1" t="s">
        <v>36</v>
      </c>
      <c r="F3986" s="18">
        <v>29.900000000000002</v>
      </c>
      <c r="G3986" t="s">
        <v>2302</v>
      </c>
      <c r="H3986" s="1">
        <f>IF(COUNTIF(G$2:G3986,G3986)=1,1,0)</f>
        <v>0</v>
      </c>
      <c r="I3986" s="1">
        <v>5</v>
      </c>
      <c r="J3986" s="1">
        <v>0</v>
      </c>
      <c r="K3986" s="1">
        <v>14.651</v>
      </c>
      <c r="L3986" s="12">
        <f>VLOOKUP(train[[#This Row],[Sub-Category]],Análisis_ABC_XYZ[[#Headers],[#Data]],4,FALSE)</f>
        <v>0.43613829632717294</v>
      </c>
    </row>
    <row r="3987" spans="1:12" x14ac:dyDescent="0.35">
      <c r="A3987" s="2">
        <v>42723</v>
      </c>
      <c r="B3987" s="1" t="s">
        <v>49</v>
      </c>
      <c r="C3987" s="1" t="s">
        <v>717</v>
      </c>
      <c r="D3987" s="1" t="s">
        <v>14</v>
      </c>
      <c r="E3987" s="1" t="s">
        <v>29</v>
      </c>
      <c r="F3987" s="18">
        <v>7.04</v>
      </c>
      <c r="G3987" t="s">
        <v>2519</v>
      </c>
      <c r="H3987" s="1">
        <f>IF(COUNTIF(G$2:G3987,G3987)=1,1,0)</f>
        <v>0</v>
      </c>
      <c r="I3987" s="1">
        <v>2</v>
      </c>
      <c r="J3987" s="1">
        <v>0</v>
      </c>
      <c r="K3987" s="1">
        <v>3.3087999999999997</v>
      </c>
      <c r="L3987" s="12">
        <f>VLOOKUP(train[[#This Row],[Sub-Category]],Análisis_ABC_XYZ[[#Headers],[#Data]],4,FALSE)</f>
        <v>0.46881743173671325</v>
      </c>
    </row>
    <row r="3988" spans="1:12" x14ac:dyDescent="0.35">
      <c r="A3988" s="2">
        <v>42723</v>
      </c>
      <c r="B3988" s="1" t="s">
        <v>52</v>
      </c>
      <c r="C3988" s="1" t="s">
        <v>1254</v>
      </c>
      <c r="D3988" s="1" t="s">
        <v>14</v>
      </c>
      <c r="E3988" s="1" t="s">
        <v>15</v>
      </c>
      <c r="F3988" s="18">
        <v>6.911999999999999</v>
      </c>
      <c r="G3988" t="s">
        <v>4759</v>
      </c>
      <c r="H3988" s="1">
        <f>IF(COUNTIF(G$2:G3988,G3988)=1,1,0)</f>
        <v>1</v>
      </c>
      <c r="I3988" s="1">
        <v>3</v>
      </c>
      <c r="J3988" s="1">
        <v>0.2</v>
      </c>
      <c r="K3988" s="1">
        <v>2.5056000000000003</v>
      </c>
      <c r="L3988" s="12">
        <f>VLOOKUP(train[[#This Row],[Sub-Category]],Análisis_ABC_XYZ[[#Headers],[#Data]],4,FALSE)</f>
        <v>0.4647369236065339</v>
      </c>
    </row>
    <row r="3989" spans="1:12" x14ac:dyDescent="0.35">
      <c r="A3989" s="2">
        <v>42723</v>
      </c>
      <c r="B3989" s="1" t="s">
        <v>49</v>
      </c>
      <c r="C3989" s="1" t="s">
        <v>298</v>
      </c>
      <c r="D3989" s="1" t="s">
        <v>14</v>
      </c>
      <c r="E3989" s="1" t="s">
        <v>91</v>
      </c>
      <c r="F3989" s="18">
        <v>5.04</v>
      </c>
      <c r="G3989" t="s">
        <v>2519</v>
      </c>
      <c r="H3989" s="1">
        <f>IF(COUNTIF(G$2:G3989,G3989)=1,1,0)</f>
        <v>0</v>
      </c>
      <c r="I3989" s="1">
        <v>4</v>
      </c>
      <c r="J3989" s="1">
        <v>0</v>
      </c>
      <c r="K3989" s="1">
        <v>0.2016</v>
      </c>
      <c r="L3989" s="12">
        <f>VLOOKUP(train[[#This Row],[Sub-Category]],Análisis_ABC_XYZ[[#Headers],[#Data]],4,FALSE)</f>
        <v>0.51168203684699509</v>
      </c>
    </row>
    <row r="3990" spans="1:12" x14ac:dyDescent="0.35">
      <c r="A3990" s="2">
        <v>42723</v>
      </c>
      <c r="B3990" s="1" t="s">
        <v>52</v>
      </c>
      <c r="C3990" s="1" t="s">
        <v>1175</v>
      </c>
      <c r="D3990" s="1" t="s">
        <v>14</v>
      </c>
      <c r="E3990" s="1" t="s">
        <v>31</v>
      </c>
      <c r="F3990" s="18">
        <v>3.5520000000000005</v>
      </c>
      <c r="G3990" t="s">
        <v>4186</v>
      </c>
      <c r="H3990" s="1">
        <f>IF(COUNTIF(G$2:G3990,G3990)=1,1,0)</f>
        <v>0</v>
      </c>
      <c r="I3990" s="1">
        <v>2</v>
      </c>
      <c r="J3990" s="1">
        <v>0.2</v>
      </c>
      <c r="K3990" s="1">
        <v>0.44399999999999973</v>
      </c>
      <c r="L3990" s="12">
        <f>VLOOKUP(train[[#This Row],[Sub-Category]],Análisis_ABC_XYZ[[#Headers],[#Data]],4,FALSE)</f>
        <v>0.49507917887403441</v>
      </c>
    </row>
    <row r="3991" spans="1:12" x14ac:dyDescent="0.35">
      <c r="A3991" s="2">
        <v>42724</v>
      </c>
      <c r="B3991" s="1" t="s">
        <v>72</v>
      </c>
      <c r="C3991" s="1" t="s">
        <v>1173</v>
      </c>
      <c r="D3991" s="1" t="s">
        <v>8</v>
      </c>
      <c r="E3991" s="1" t="s">
        <v>9</v>
      </c>
      <c r="F3991" s="18">
        <v>359.05799999999994</v>
      </c>
      <c r="G3991" t="s">
        <v>6507</v>
      </c>
      <c r="H3991" s="1">
        <f>IF(COUNTIF(G$2:G3991,G3991)=1,1,0)</f>
        <v>1</v>
      </c>
      <c r="I3991" s="1">
        <v>3</v>
      </c>
      <c r="J3991" s="1">
        <v>0.3</v>
      </c>
      <c r="K3991" s="1">
        <v>-71.811600000000027</v>
      </c>
      <c r="L3991" s="12">
        <f>VLOOKUP(train[[#This Row],[Sub-Category]],Análisis_ABC_XYZ[[#Headers],[#Data]],4,FALSE)</f>
        <v>0.5176847302647779</v>
      </c>
    </row>
    <row r="3992" spans="1:12" x14ac:dyDescent="0.35">
      <c r="A3992" s="2">
        <v>42724</v>
      </c>
      <c r="B3992" s="1" t="s">
        <v>72</v>
      </c>
      <c r="C3992" s="1" t="s">
        <v>902</v>
      </c>
      <c r="D3992" s="1" t="s">
        <v>26</v>
      </c>
      <c r="E3992" s="1" t="s">
        <v>27</v>
      </c>
      <c r="F3992" s="18">
        <v>159.98400000000001</v>
      </c>
      <c r="G3992" t="s">
        <v>6507</v>
      </c>
      <c r="H3992" s="1">
        <f>IF(COUNTIF(G$2:G3992,G3992)=1,1,0)</f>
        <v>0</v>
      </c>
      <c r="I3992" s="1">
        <v>2</v>
      </c>
      <c r="J3992" s="1">
        <v>0.2</v>
      </c>
      <c r="K3992" s="1">
        <v>11.998799999999996</v>
      </c>
      <c r="L3992" s="12">
        <f>VLOOKUP(train[[#This Row],[Sub-Category]],Análisis_ABC_XYZ[[#Headers],[#Data]],4,FALSE)</f>
        <v>0.41105220110552465</v>
      </c>
    </row>
    <row r="3993" spans="1:12" x14ac:dyDescent="0.35">
      <c r="A3993" s="2">
        <v>42724</v>
      </c>
      <c r="B3993" s="1" t="s">
        <v>72</v>
      </c>
      <c r="C3993" s="1" t="s">
        <v>1172</v>
      </c>
      <c r="D3993" s="1" t="s">
        <v>26</v>
      </c>
      <c r="E3993" s="1" t="s">
        <v>56</v>
      </c>
      <c r="F3993" s="18">
        <v>255.96799999999999</v>
      </c>
      <c r="G3993" t="s">
        <v>6507</v>
      </c>
      <c r="H3993" s="1">
        <f>IF(COUNTIF(G$2:G3993,G3993)=1,1,0)</f>
        <v>0</v>
      </c>
      <c r="I3993" s="1">
        <v>4</v>
      </c>
      <c r="J3993" s="1">
        <v>0.2</v>
      </c>
      <c r="K3993" s="1">
        <v>51.193599999999996</v>
      </c>
      <c r="L3993" s="12">
        <f>VLOOKUP(train[[#This Row],[Sub-Category]],Análisis_ABC_XYZ[[#Headers],[#Data]],4,FALSE)</f>
        <v>0.52062335344040378</v>
      </c>
    </row>
    <row r="3994" spans="1:12" x14ac:dyDescent="0.35">
      <c r="A3994" s="2">
        <v>42724</v>
      </c>
      <c r="B3994" s="1" t="s">
        <v>39</v>
      </c>
      <c r="C3994" s="1" t="s">
        <v>791</v>
      </c>
      <c r="D3994" s="1" t="s">
        <v>26</v>
      </c>
      <c r="E3994" s="1" t="s">
        <v>56</v>
      </c>
      <c r="F3994" s="18">
        <v>100.80000000000001</v>
      </c>
      <c r="G3994" t="s">
        <v>2962</v>
      </c>
      <c r="H3994" s="1">
        <f>IF(COUNTIF(G$2:G3994,G3994)=1,1,0)</f>
        <v>1</v>
      </c>
      <c r="I3994" s="1">
        <v>2</v>
      </c>
      <c r="J3994" s="1">
        <v>0.2</v>
      </c>
      <c r="K3994" s="1">
        <v>21.42</v>
      </c>
      <c r="L3994" s="12">
        <f>VLOOKUP(train[[#This Row],[Sub-Category]],Análisis_ABC_XYZ[[#Headers],[#Data]],4,FALSE)</f>
        <v>0.52062335344040378</v>
      </c>
    </row>
    <row r="3995" spans="1:12" x14ac:dyDescent="0.35">
      <c r="A3995" s="2">
        <v>42724</v>
      </c>
      <c r="B3995" s="1" t="s">
        <v>39</v>
      </c>
      <c r="C3995" s="1" t="s">
        <v>45</v>
      </c>
      <c r="D3995" s="1" t="s">
        <v>14</v>
      </c>
      <c r="E3995" s="1" t="s">
        <v>20</v>
      </c>
      <c r="F3995" s="18">
        <v>88.800000000000011</v>
      </c>
      <c r="G3995" t="s">
        <v>2881</v>
      </c>
      <c r="H3995" s="1">
        <f>IF(COUNTIF(G$2:G3995,G3995)=1,1,0)</f>
        <v>1</v>
      </c>
      <c r="I3995" s="1">
        <v>4</v>
      </c>
      <c r="J3995" s="1">
        <v>0.2</v>
      </c>
      <c r="K3995" s="1">
        <v>-2.2200000000000131</v>
      </c>
      <c r="L3995" s="12">
        <f>VLOOKUP(train[[#This Row],[Sub-Category]],Análisis_ABC_XYZ[[#Headers],[#Data]],4,FALSE)</f>
        <v>0.44610841445725197</v>
      </c>
    </row>
    <row r="3996" spans="1:12" x14ac:dyDescent="0.35">
      <c r="A3996" s="2">
        <v>42724</v>
      </c>
      <c r="B3996" s="1" t="s">
        <v>89</v>
      </c>
      <c r="C3996" s="1" t="s">
        <v>479</v>
      </c>
      <c r="D3996" s="1" t="s">
        <v>14</v>
      </c>
      <c r="E3996" s="1" t="s">
        <v>36</v>
      </c>
      <c r="F3996" s="18">
        <v>55.48</v>
      </c>
      <c r="G3996" t="s">
        <v>4570</v>
      </c>
      <c r="H3996" s="1">
        <f>IF(COUNTIF(G$2:G3996,G3996)=1,1,0)</f>
        <v>1</v>
      </c>
      <c r="I3996" s="1">
        <v>1</v>
      </c>
      <c r="J3996" s="1">
        <v>0</v>
      </c>
      <c r="K3996" s="1">
        <v>26.630399999999998</v>
      </c>
      <c r="L3996" s="12">
        <f>VLOOKUP(train[[#This Row],[Sub-Category]],Análisis_ABC_XYZ[[#Headers],[#Data]],4,FALSE)</f>
        <v>0.43613829632717294</v>
      </c>
    </row>
    <row r="3997" spans="1:12" x14ac:dyDescent="0.35">
      <c r="A3997" s="2">
        <v>42724</v>
      </c>
      <c r="B3997" s="1" t="s">
        <v>107</v>
      </c>
      <c r="C3997" s="1" t="s">
        <v>1272</v>
      </c>
      <c r="D3997" s="1" t="s">
        <v>14</v>
      </c>
      <c r="E3997" s="1" t="s">
        <v>31</v>
      </c>
      <c r="F3997" s="18">
        <v>36.269999999999996</v>
      </c>
      <c r="G3997" t="s">
        <v>4212</v>
      </c>
      <c r="H3997" s="1">
        <f>IF(COUNTIF(G$2:G3997,G3997)=1,1,0)</f>
        <v>1</v>
      </c>
      <c r="I3997" s="1">
        <v>3</v>
      </c>
      <c r="J3997" s="1">
        <v>0</v>
      </c>
      <c r="K3997" s="1">
        <v>10.880999999999997</v>
      </c>
      <c r="L3997" s="12">
        <f>VLOOKUP(train[[#This Row],[Sub-Category]],Análisis_ABC_XYZ[[#Headers],[#Data]],4,FALSE)</f>
        <v>0.49507917887403441</v>
      </c>
    </row>
    <row r="3998" spans="1:12" x14ac:dyDescent="0.35">
      <c r="A3998" s="2">
        <v>42724</v>
      </c>
      <c r="B3998" s="1" t="s">
        <v>12</v>
      </c>
      <c r="C3998" s="1" t="s">
        <v>1182</v>
      </c>
      <c r="D3998" s="1" t="s">
        <v>14</v>
      </c>
      <c r="E3998" s="1" t="s">
        <v>36</v>
      </c>
      <c r="F3998" s="18">
        <v>17.12</v>
      </c>
      <c r="G3998" t="s">
        <v>3460</v>
      </c>
      <c r="H3998" s="1">
        <f>IF(COUNTIF(G$2:G3998,G3998)=1,1,0)</f>
        <v>1</v>
      </c>
      <c r="I3998" s="1">
        <v>4</v>
      </c>
      <c r="J3998" s="1">
        <v>0</v>
      </c>
      <c r="K3998" s="1">
        <v>7.7039999999999988</v>
      </c>
      <c r="L3998" s="12">
        <f>VLOOKUP(train[[#This Row],[Sub-Category]],Análisis_ABC_XYZ[[#Headers],[#Data]],4,FALSE)</f>
        <v>0.43613829632717294</v>
      </c>
    </row>
    <row r="3999" spans="1:12" x14ac:dyDescent="0.35">
      <c r="A3999" s="2">
        <v>42724</v>
      </c>
      <c r="B3999" s="1" t="s">
        <v>104</v>
      </c>
      <c r="C3999" s="1" t="s">
        <v>1171</v>
      </c>
      <c r="D3999" s="1" t="s">
        <v>8</v>
      </c>
      <c r="E3999" s="1" t="s">
        <v>22</v>
      </c>
      <c r="F3999" s="18">
        <v>14.368000000000002</v>
      </c>
      <c r="G3999" t="s">
        <v>2797</v>
      </c>
      <c r="H3999" s="1">
        <f>IF(COUNTIF(G$2:G3999,G3999)=1,1,0)</f>
        <v>1</v>
      </c>
      <c r="I3999" s="1">
        <v>2</v>
      </c>
      <c r="J3999" s="1">
        <v>0.2</v>
      </c>
      <c r="K3999" s="1">
        <v>3.9512</v>
      </c>
      <c r="L3999" s="12">
        <f>VLOOKUP(train[[#This Row],[Sub-Category]],Análisis_ABC_XYZ[[#Headers],[#Data]],4,FALSE)</f>
        <v>0.4595170286641902</v>
      </c>
    </row>
    <row r="4000" spans="1:12" x14ac:dyDescent="0.35">
      <c r="A4000" s="2">
        <v>42724</v>
      </c>
      <c r="B4000" s="1" t="s">
        <v>16</v>
      </c>
      <c r="C4000" s="1" t="s">
        <v>740</v>
      </c>
      <c r="D4000" s="1" t="s">
        <v>14</v>
      </c>
      <c r="E4000" s="1" t="s">
        <v>15</v>
      </c>
      <c r="F4000" s="18">
        <v>11.696</v>
      </c>
      <c r="G4000" t="s">
        <v>5252</v>
      </c>
      <c r="H4000" s="1">
        <f>IF(COUNTIF(G$2:G4000,G4000)=1,1,0)</f>
        <v>1</v>
      </c>
      <c r="I4000" s="1">
        <v>2</v>
      </c>
      <c r="J4000" s="1">
        <v>0.2</v>
      </c>
      <c r="K4000" s="1">
        <v>3.9473999999999996</v>
      </c>
      <c r="L4000" s="12">
        <f>VLOOKUP(train[[#This Row],[Sub-Category]],Análisis_ABC_XYZ[[#Headers],[#Data]],4,FALSE)</f>
        <v>0.4647369236065339</v>
      </c>
    </row>
    <row r="4001" spans="1:12" x14ac:dyDescent="0.35">
      <c r="A4001" s="2">
        <v>42724</v>
      </c>
      <c r="B4001" s="1" t="s">
        <v>104</v>
      </c>
      <c r="C4001" s="1" t="s">
        <v>1724</v>
      </c>
      <c r="D4001" s="1" t="s">
        <v>14</v>
      </c>
      <c r="E4001" s="1" t="s">
        <v>61</v>
      </c>
      <c r="F4001" s="18">
        <v>7.9200000000000008</v>
      </c>
      <c r="G4001" t="s">
        <v>2797</v>
      </c>
      <c r="H4001" s="1">
        <f>IF(COUNTIF(G$2:G4001,G4001)=1,1,0)</f>
        <v>0</v>
      </c>
      <c r="I4001" s="1">
        <v>1</v>
      </c>
      <c r="J4001" s="1">
        <v>0.2</v>
      </c>
      <c r="K4001" s="1">
        <v>2.7719999999999994</v>
      </c>
      <c r="L4001" s="12">
        <f>VLOOKUP(train[[#This Row],[Sub-Category]],Análisis_ABC_XYZ[[#Headers],[#Data]],4,FALSE)</f>
        <v>0.44424167803735209</v>
      </c>
    </row>
    <row r="4002" spans="1:12" x14ac:dyDescent="0.35">
      <c r="A4002" s="2">
        <v>42725</v>
      </c>
      <c r="B4002" s="1" t="s">
        <v>37</v>
      </c>
      <c r="C4002" s="1" t="s">
        <v>265</v>
      </c>
      <c r="D4002" s="1" t="s">
        <v>8</v>
      </c>
      <c r="E4002" s="1" t="s">
        <v>18</v>
      </c>
      <c r="F4002" s="18">
        <v>1618.37</v>
      </c>
      <c r="G4002" t="s">
        <v>2942</v>
      </c>
      <c r="H4002" s="1">
        <f>IF(COUNTIF(G$2:G4002,G4002)=1,1,0)</f>
        <v>1</v>
      </c>
      <c r="I4002" s="1">
        <v>13</v>
      </c>
      <c r="J4002" s="1">
        <v>0</v>
      </c>
      <c r="K4002" s="1">
        <v>356.04139999999995</v>
      </c>
      <c r="L4002" s="12">
        <f>VLOOKUP(train[[#This Row],[Sub-Category]],Análisis_ABC_XYZ[[#Headers],[#Data]],4,FALSE)</f>
        <v>0.55975208308209756</v>
      </c>
    </row>
    <row r="4003" spans="1:12" x14ac:dyDescent="0.35">
      <c r="A4003" s="2">
        <v>42725</v>
      </c>
      <c r="B4003" s="1" t="s">
        <v>72</v>
      </c>
      <c r="C4003" s="1" t="s">
        <v>913</v>
      </c>
      <c r="D4003" s="1" t="s">
        <v>26</v>
      </c>
      <c r="E4003" s="1" t="s">
        <v>208</v>
      </c>
      <c r="F4003" s="18">
        <v>600.53</v>
      </c>
      <c r="G4003" t="s">
        <v>6139</v>
      </c>
      <c r="H4003" s="1">
        <f>IF(COUNTIF(G$2:G4003,G4003)=1,1,0)</f>
        <v>1</v>
      </c>
      <c r="I4003" s="1">
        <v>2</v>
      </c>
      <c r="J4003" s="1">
        <v>0.3</v>
      </c>
      <c r="K4003" s="1">
        <v>137.26399999999995</v>
      </c>
      <c r="L4003" s="12">
        <f>VLOOKUP(train[[#This Row],[Sub-Category]],Análisis_ABC_XYZ[[#Headers],[#Data]],4,FALSE)</f>
        <v>0.5183572270896134</v>
      </c>
    </row>
    <row r="4004" spans="1:12" x14ac:dyDescent="0.35">
      <c r="A4004" s="2">
        <v>42725</v>
      </c>
      <c r="B4004" s="1" t="s">
        <v>72</v>
      </c>
      <c r="C4004" s="1" t="s">
        <v>835</v>
      </c>
      <c r="D4004" s="1" t="s">
        <v>26</v>
      </c>
      <c r="E4004" s="1" t="s">
        <v>56</v>
      </c>
      <c r="F4004" s="18">
        <v>637.44000000000005</v>
      </c>
      <c r="G4004" t="s">
        <v>6139</v>
      </c>
      <c r="H4004" s="1">
        <f>IF(COUNTIF(G$2:G4004,G4004)=1,1,0)</f>
        <v>0</v>
      </c>
      <c r="I4004" s="1">
        <v>8</v>
      </c>
      <c r="J4004" s="1">
        <v>0.2</v>
      </c>
      <c r="K4004" s="1">
        <v>135.45599999999996</v>
      </c>
      <c r="L4004" s="12">
        <f>VLOOKUP(train[[#This Row],[Sub-Category]],Análisis_ABC_XYZ[[#Headers],[#Data]],4,FALSE)</f>
        <v>0.52062335344040378</v>
      </c>
    </row>
    <row r="4005" spans="1:12" x14ac:dyDescent="0.35">
      <c r="A4005" s="2">
        <v>42725</v>
      </c>
      <c r="B4005" s="1" t="s">
        <v>37</v>
      </c>
      <c r="C4005" s="1" t="s">
        <v>835</v>
      </c>
      <c r="D4005" s="1" t="s">
        <v>26</v>
      </c>
      <c r="E4005" s="1" t="s">
        <v>56</v>
      </c>
      <c r="F4005" s="18">
        <v>99.6</v>
      </c>
      <c r="G4005" t="s">
        <v>2942</v>
      </c>
      <c r="H4005" s="1">
        <f>IF(COUNTIF(G$2:G4005,G4005)=1,1,0)</f>
        <v>0</v>
      </c>
      <c r="I4005" s="1">
        <v>1</v>
      </c>
      <c r="J4005" s="1">
        <v>0</v>
      </c>
      <c r="K4005" s="1">
        <v>36.851999999999997</v>
      </c>
      <c r="L4005" s="12">
        <f>VLOOKUP(train[[#This Row],[Sub-Category]],Análisis_ABC_XYZ[[#Headers],[#Data]],4,FALSE)</f>
        <v>0.52062335344040378</v>
      </c>
    </row>
    <row r="4006" spans="1:12" x14ac:dyDescent="0.35">
      <c r="A4006" s="2">
        <v>42725</v>
      </c>
      <c r="B4006" s="1" t="s">
        <v>16</v>
      </c>
      <c r="C4006" s="1" t="s">
        <v>1723</v>
      </c>
      <c r="D4006" s="1" t="s">
        <v>26</v>
      </c>
      <c r="E4006" s="1" t="s">
        <v>56</v>
      </c>
      <c r="F4006" s="18">
        <v>50.88</v>
      </c>
      <c r="G4006" t="s">
        <v>4504</v>
      </c>
      <c r="H4006" s="1">
        <f>IF(COUNTIF(G$2:G4006,G4006)=1,1,0)</f>
        <v>1</v>
      </c>
      <c r="I4006" s="1">
        <v>6</v>
      </c>
      <c r="J4006" s="1">
        <v>0.2</v>
      </c>
      <c r="K4006" s="1">
        <v>14.628000000000005</v>
      </c>
      <c r="L4006" s="12">
        <f>VLOOKUP(train[[#This Row],[Sub-Category]],Análisis_ABC_XYZ[[#Headers],[#Data]],4,FALSE)</f>
        <v>0.52062335344040378</v>
      </c>
    </row>
    <row r="4007" spans="1:12" x14ac:dyDescent="0.35">
      <c r="A4007" s="2">
        <v>42725</v>
      </c>
      <c r="B4007" s="1" t="s">
        <v>145</v>
      </c>
      <c r="C4007" s="1" t="s">
        <v>997</v>
      </c>
      <c r="D4007" s="1" t="s">
        <v>14</v>
      </c>
      <c r="E4007" s="1" t="s">
        <v>31</v>
      </c>
      <c r="F4007" s="18">
        <v>60.984000000000009</v>
      </c>
      <c r="G4007" t="s">
        <v>6204</v>
      </c>
      <c r="H4007" s="1">
        <f>IF(COUNTIF(G$2:G4007,G4007)=1,1,0)</f>
        <v>1</v>
      </c>
      <c r="I4007" s="1">
        <v>7</v>
      </c>
      <c r="J4007" s="1">
        <v>0.2</v>
      </c>
      <c r="K4007" s="1">
        <v>4.5737999999999985</v>
      </c>
      <c r="L4007" s="12">
        <f>VLOOKUP(train[[#This Row],[Sub-Category]],Análisis_ABC_XYZ[[#Headers],[#Data]],4,FALSE)</f>
        <v>0.49507917887403441</v>
      </c>
    </row>
    <row r="4008" spans="1:12" x14ac:dyDescent="0.35">
      <c r="A4008" s="2">
        <v>42725</v>
      </c>
      <c r="B4008" s="1" t="s">
        <v>72</v>
      </c>
      <c r="C4008" s="1" t="s">
        <v>792</v>
      </c>
      <c r="D4008" s="1" t="s">
        <v>14</v>
      </c>
      <c r="E4008" s="1" t="s">
        <v>24</v>
      </c>
      <c r="F4008" s="18">
        <v>59.903999999999996</v>
      </c>
      <c r="G4008" t="s">
        <v>6139</v>
      </c>
      <c r="H4008" s="1">
        <f>IF(COUNTIF(G$2:G4008,G4008)=1,1,0)</f>
        <v>0</v>
      </c>
      <c r="I4008" s="1">
        <v>2</v>
      </c>
      <c r="J4008" s="1">
        <v>0.2</v>
      </c>
      <c r="K4008" s="1">
        <v>14.227200000000003</v>
      </c>
      <c r="L4008" s="12">
        <f>VLOOKUP(train[[#This Row],[Sub-Category]],Análisis_ABC_XYZ[[#Headers],[#Data]],4,FALSE)</f>
        <v>0.45632477063632687</v>
      </c>
    </row>
    <row r="4009" spans="1:12" x14ac:dyDescent="0.35">
      <c r="A4009" s="2">
        <v>42725</v>
      </c>
      <c r="B4009" s="1" t="s">
        <v>72</v>
      </c>
      <c r="C4009" s="1" t="s">
        <v>548</v>
      </c>
      <c r="D4009" s="1" t="s">
        <v>8</v>
      </c>
      <c r="E4009" s="1" t="s">
        <v>22</v>
      </c>
      <c r="F4009" s="18">
        <v>51.756000000000007</v>
      </c>
      <c r="G4009" t="s">
        <v>6139</v>
      </c>
      <c r="H4009" s="1">
        <f>IF(COUNTIF(G$2:G4009,G4009)=1,1,0)</f>
        <v>0</v>
      </c>
      <c r="I4009" s="1">
        <v>3</v>
      </c>
      <c r="J4009" s="1">
        <v>0.6</v>
      </c>
      <c r="K4009" s="1">
        <v>-33.641399999999997</v>
      </c>
      <c r="L4009" s="12">
        <f>VLOOKUP(train[[#This Row],[Sub-Category]],Análisis_ABC_XYZ[[#Headers],[#Data]],4,FALSE)</f>
        <v>0.4595170286641902</v>
      </c>
    </row>
    <row r="4010" spans="1:12" x14ac:dyDescent="0.35">
      <c r="A4010" s="2">
        <v>42725</v>
      </c>
      <c r="B4010" s="1" t="s">
        <v>34</v>
      </c>
      <c r="C4010" s="1" t="s">
        <v>173</v>
      </c>
      <c r="D4010" s="1" t="s">
        <v>26</v>
      </c>
      <c r="E4010" s="1" t="s">
        <v>27</v>
      </c>
      <c r="F4010" s="18">
        <v>47.975999999999999</v>
      </c>
      <c r="G4010" t="s">
        <v>6097</v>
      </c>
      <c r="H4010" s="1">
        <f>IF(COUNTIF(G$2:G4010,G4010)=1,1,0)</f>
        <v>1</v>
      </c>
      <c r="I4010" s="1">
        <v>3</v>
      </c>
      <c r="J4010" s="1">
        <v>0.2</v>
      </c>
      <c r="K4010" s="1">
        <v>4.7976000000000028</v>
      </c>
      <c r="L4010" s="12">
        <f>VLOOKUP(train[[#This Row],[Sub-Category]],Análisis_ABC_XYZ[[#Headers],[#Data]],4,FALSE)</f>
        <v>0.41105220110552465</v>
      </c>
    </row>
    <row r="4011" spans="1:12" x14ac:dyDescent="0.35">
      <c r="A4011" s="2">
        <v>42725</v>
      </c>
      <c r="B4011" s="1" t="s">
        <v>16</v>
      </c>
      <c r="C4011" s="1" t="s">
        <v>897</v>
      </c>
      <c r="D4011" s="1" t="s">
        <v>14</v>
      </c>
      <c r="E4011" s="1" t="s">
        <v>61</v>
      </c>
      <c r="F4011" s="18">
        <v>27.312000000000001</v>
      </c>
      <c r="G4011" t="s">
        <v>4504</v>
      </c>
      <c r="H4011" s="1">
        <f>IF(COUNTIF(G$2:G4011,G4011)=1,1,0)</f>
        <v>0</v>
      </c>
      <c r="I4011" s="1">
        <v>2</v>
      </c>
      <c r="J4011" s="1">
        <v>0.2</v>
      </c>
      <c r="K4011" s="1">
        <v>9.2178000000000004</v>
      </c>
      <c r="L4011" s="12">
        <f>VLOOKUP(train[[#This Row],[Sub-Category]],Análisis_ABC_XYZ[[#Headers],[#Data]],4,FALSE)</f>
        <v>0.44424167803735209</v>
      </c>
    </row>
    <row r="4012" spans="1:12" x14ac:dyDescent="0.35">
      <c r="A4012" s="2">
        <v>42725</v>
      </c>
      <c r="B4012" s="1" t="s">
        <v>157</v>
      </c>
      <c r="C4012" s="1" t="s">
        <v>935</v>
      </c>
      <c r="D4012" s="1" t="s">
        <v>14</v>
      </c>
      <c r="E4012" s="1" t="s">
        <v>24</v>
      </c>
      <c r="F4012" s="18">
        <v>3.008</v>
      </c>
      <c r="G4012" t="s">
        <v>4028</v>
      </c>
      <c r="H4012" s="1">
        <f>IF(COUNTIF(G$2:G4012,G4012)=1,1,0)</f>
        <v>1</v>
      </c>
      <c r="I4012" s="1">
        <v>2</v>
      </c>
      <c r="J4012" s="1">
        <v>0.2</v>
      </c>
      <c r="K4012" s="1">
        <v>0.33839999999999981</v>
      </c>
      <c r="L4012" s="12">
        <f>VLOOKUP(train[[#This Row],[Sub-Category]],Análisis_ABC_XYZ[[#Headers],[#Data]],4,FALSE)</f>
        <v>0.45632477063632687</v>
      </c>
    </row>
    <row r="4013" spans="1:12" x14ac:dyDescent="0.35">
      <c r="A4013" s="2">
        <v>42726</v>
      </c>
      <c r="B4013" s="1" t="s">
        <v>52</v>
      </c>
      <c r="C4013" s="1" t="s">
        <v>933</v>
      </c>
      <c r="D4013" s="1" t="s">
        <v>8</v>
      </c>
      <c r="E4013" s="1" t="s">
        <v>11</v>
      </c>
      <c r="F4013" s="18">
        <v>422.62499999999994</v>
      </c>
      <c r="G4013" t="s">
        <v>5924</v>
      </c>
      <c r="H4013" s="1">
        <f>IF(COUNTIF(G$2:G4013,G4013)=1,1,0)</f>
        <v>1</v>
      </c>
      <c r="I4013" s="1">
        <v>7</v>
      </c>
      <c r="J4013" s="1">
        <v>0.3</v>
      </c>
      <c r="K4013" s="1">
        <v>0</v>
      </c>
      <c r="L4013" s="12">
        <f>VLOOKUP(train[[#This Row],[Sub-Category]],Análisis_ABC_XYZ[[#Headers],[#Data]],4,FALSE)</f>
        <v>0.46529189879902266</v>
      </c>
    </row>
    <row r="4014" spans="1:12" x14ac:dyDescent="0.35">
      <c r="A4014" s="2">
        <v>42726</v>
      </c>
      <c r="B4014" s="1" t="s">
        <v>52</v>
      </c>
      <c r="C4014" s="1" t="s">
        <v>1290</v>
      </c>
      <c r="D4014" s="1" t="s">
        <v>14</v>
      </c>
      <c r="E4014" s="1" t="s">
        <v>20</v>
      </c>
      <c r="F4014" s="18">
        <v>33.568000000000005</v>
      </c>
      <c r="G4014" t="s">
        <v>5924</v>
      </c>
      <c r="H4014" s="1">
        <f>IF(COUNTIF(G$2:G4014,G4014)=1,1,0)</f>
        <v>0</v>
      </c>
      <c r="I4014" s="1">
        <v>2</v>
      </c>
      <c r="J4014" s="1">
        <v>0.2</v>
      </c>
      <c r="K4014" s="1">
        <v>1.6783999999999981</v>
      </c>
      <c r="L4014" s="12">
        <f>VLOOKUP(train[[#This Row],[Sub-Category]],Análisis_ABC_XYZ[[#Headers],[#Data]],4,FALSE)</f>
        <v>0.44610841445725197</v>
      </c>
    </row>
    <row r="4015" spans="1:12" x14ac:dyDescent="0.35">
      <c r="A4015" s="2">
        <v>42726</v>
      </c>
      <c r="B4015" s="1" t="s">
        <v>42</v>
      </c>
      <c r="C4015" s="1" t="s">
        <v>853</v>
      </c>
      <c r="D4015" s="1" t="s">
        <v>14</v>
      </c>
      <c r="E4015" s="1" t="s">
        <v>24</v>
      </c>
      <c r="F4015" s="18">
        <v>17.12</v>
      </c>
      <c r="G4015" t="s">
        <v>3459</v>
      </c>
      <c r="H4015" s="1">
        <f>IF(COUNTIF(G$2:G4015,G4015)=1,1,0)</f>
        <v>1</v>
      </c>
      <c r="I4015" s="1">
        <v>4</v>
      </c>
      <c r="J4015" s="1">
        <v>0</v>
      </c>
      <c r="K4015" s="1">
        <v>4.9647999999999985</v>
      </c>
      <c r="L4015" s="12">
        <f>VLOOKUP(train[[#This Row],[Sub-Category]],Análisis_ABC_XYZ[[#Headers],[#Data]],4,FALSE)</f>
        <v>0.45632477063632687</v>
      </c>
    </row>
    <row r="4016" spans="1:12" x14ac:dyDescent="0.35">
      <c r="A4016" s="2">
        <v>42727</v>
      </c>
      <c r="B4016" s="1" t="s">
        <v>107</v>
      </c>
      <c r="C4016" s="1" t="s">
        <v>599</v>
      </c>
      <c r="D4016" s="1" t="s">
        <v>14</v>
      </c>
      <c r="E4016" s="1" t="s">
        <v>31</v>
      </c>
      <c r="F4016" s="18">
        <v>194.32</v>
      </c>
      <c r="G4016" t="s">
        <v>5633</v>
      </c>
      <c r="H4016" s="1">
        <f>IF(COUNTIF(G$2:G4016,G4016)=1,1,0)</f>
        <v>1</v>
      </c>
      <c r="I4016" s="1">
        <v>4</v>
      </c>
      <c r="J4016" s="1">
        <v>0</v>
      </c>
      <c r="K4016" s="1">
        <v>56.352799999999974</v>
      </c>
      <c r="L4016" s="12">
        <f>VLOOKUP(train[[#This Row],[Sub-Category]],Análisis_ABC_XYZ[[#Headers],[#Data]],4,FALSE)</f>
        <v>0.49507917887403441</v>
      </c>
    </row>
    <row r="4017" spans="1:12" x14ac:dyDescent="0.35">
      <c r="A4017" s="2">
        <v>42728</v>
      </c>
      <c r="B4017" s="1" t="s">
        <v>186</v>
      </c>
      <c r="C4017" s="1" t="s">
        <v>1363</v>
      </c>
      <c r="D4017" s="1" t="s">
        <v>26</v>
      </c>
      <c r="E4017" s="1" t="s">
        <v>363</v>
      </c>
      <c r="F4017" s="18">
        <v>4899.93</v>
      </c>
      <c r="G4017" t="s">
        <v>2917</v>
      </c>
      <c r="H4017" s="1">
        <f>IF(COUNTIF(G$2:G4017,G4017)=1,1,0)</f>
        <v>1</v>
      </c>
      <c r="I4017" s="1">
        <v>7</v>
      </c>
      <c r="J4017" s="1">
        <v>0</v>
      </c>
      <c r="K4017" s="1">
        <v>2302.9670999999998</v>
      </c>
      <c r="L4017" s="12">
        <f>VLOOKUP(train[[#This Row],[Sub-Category]],Análisis_ABC_XYZ[[#Headers],[#Data]],4,FALSE)</f>
        <v>0.62810530827000832</v>
      </c>
    </row>
    <row r="4018" spans="1:12" x14ac:dyDescent="0.35">
      <c r="A4018" s="2">
        <v>42728</v>
      </c>
      <c r="B4018" s="1" t="s">
        <v>104</v>
      </c>
      <c r="C4018" s="1" t="s">
        <v>210</v>
      </c>
      <c r="D4018" s="1" t="s">
        <v>8</v>
      </c>
      <c r="E4018" s="1" t="s">
        <v>11</v>
      </c>
      <c r="F4018" s="18">
        <v>883.84</v>
      </c>
      <c r="G4018" t="s">
        <v>6325</v>
      </c>
      <c r="H4018" s="1">
        <f>IF(COUNTIF(G$2:G4018,G4018)=1,1,0)</f>
        <v>1</v>
      </c>
      <c r="I4018" s="1">
        <v>4</v>
      </c>
      <c r="J4018" s="1">
        <v>0.2</v>
      </c>
      <c r="K4018" s="1">
        <v>99.431999999999931</v>
      </c>
      <c r="L4018" s="12">
        <f>VLOOKUP(train[[#This Row],[Sub-Category]],Análisis_ABC_XYZ[[#Headers],[#Data]],4,FALSE)</f>
        <v>0.46529189879902266</v>
      </c>
    </row>
    <row r="4019" spans="1:12" x14ac:dyDescent="0.35">
      <c r="A4019" s="2">
        <v>42728</v>
      </c>
      <c r="B4019" s="1" t="s">
        <v>145</v>
      </c>
      <c r="C4019" s="1" t="s">
        <v>233</v>
      </c>
      <c r="D4019" s="1" t="s">
        <v>8</v>
      </c>
      <c r="E4019" s="1" t="s">
        <v>9</v>
      </c>
      <c r="F4019" s="18">
        <v>590.05800000000011</v>
      </c>
      <c r="G4019" t="s">
        <v>3278</v>
      </c>
      <c r="H4019" s="1">
        <f>IF(COUNTIF(G$2:G4019,G4019)=1,1,0)</f>
        <v>1</v>
      </c>
      <c r="I4019" s="1">
        <v>7</v>
      </c>
      <c r="J4019" s="1">
        <v>0.7</v>
      </c>
      <c r="K4019" s="1">
        <v>-786.74400000000026</v>
      </c>
      <c r="L4019" s="12">
        <f>VLOOKUP(train[[#This Row],[Sub-Category]],Análisis_ABC_XYZ[[#Headers],[#Data]],4,FALSE)</f>
        <v>0.5176847302647779</v>
      </c>
    </row>
    <row r="4020" spans="1:12" x14ac:dyDescent="0.35">
      <c r="A4020" s="2">
        <v>42728</v>
      </c>
      <c r="B4020" s="1" t="s">
        <v>157</v>
      </c>
      <c r="C4020" s="1" t="s">
        <v>262</v>
      </c>
      <c r="D4020" s="1" t="s">
        <v>26</v>
      </c>
      <c r="E4020" s="1" t="s">
        <v>208</v>
      </c>
      <c r="F4020" s="18">
        <v>479.98800000000006</v>
      </c>
      <c r="G4020" t="s">
        <v>4575</v>
      </c>
      <c r="H4020" s="1">
        <f>IF(COUNTIF(G$2:G4020,G4020)=1,1,0)</f>
        <v>1</v>
      </c>
      <c r="I4020" s="1">
        <v>4</v>
      </c>
      <c r="J4020" s="1">
        <v>0.7</v>
      </c>
      <c r="K4020" s="1">
        <v>-383.99040000000002</v>
      </c>
      <c r="L4020" s="12">
        <f>VLOOKUP(train[[#This Row],[Sub-Category]],Análisis_ABC_XYZ[[#Headers],[#Data]],4,FALSE)</f>
        <v>0.5183572270896134</v>
      </c>
    </row>
    <row r="4021" spans="1:12" x14ac:dyDescent="0.35">
      <c r="A4021" s="2">
        <v>42728</v>
      </c>
      <c r="B4021" s="1" t="s">
        <v>89</v>
      </c>
      <c r="C4021" s="1" t="s">
        <v>704</v>
      </c>
      <c r="D4021" s="1" t="s">
        <v>14</v>
      </c>
      <c r="E4021" s="1" t="s">
        <v>36</v>
      </c>
      <c r="F4021" s="18">
        <v>132.79</v>
      </c>
      <c r="G4021" t="s">
        <v>3186</v>
      </c>
      <c r="H4021" s="1">
        <f>IF(COUNTIF(G$2:G4021,G4021)=1,1,0)</f>
        <v>1</v>
      </c>
      <c r="I4021" s="1">
        <v>7</v>
      </c>
      <c r="J4021" s="1">
        <v>0</v>
      </c>
      <c r="K4021" s="1">
        <v>63.739199999999997</v>
      </c>
      <c r="L4021" s="12">
        <f>VLOOKUP(train[[#This Row],[Sub-Category]],Análisis_ABC_XYZ[[#Headers],[#Data]],4,FALSE)</f>
        <v>0.43613829632717294</v>
      </c>
    </row>
    <row r="4022" spans="1:12" x14ac:dyDescent="0.35">
      <c r="A4022" s="2">
        <v>42728</v>
      </c>
      <c r="B4022" s="1" t="s">
        <v>104</v>
      </c>
      <c r="C4022" s="1" t="s">
        <v>663</v>
      </c>
      <c r="D4022" s="1" t="s">
        <v>26</v>
      </c>
      <c r="E4022" s="1" t="s">
        <v>27</v>
      </c>
      <c r="F4022" s="18">
        <v>111.98399999999999</v>
      </c>
      <c r="G4022" t="s">
        <v>4845</v>
      </c>
      <c r="H4022" s="1">
        <f>IF(COUNTIF(G$2:G4022,G4022)=1,1,0)</f>
        <v>1</v>
      </c>
      <c r="I4022" s="1">
        <v>2</v>
      </c>
      <c r="J4022" s="1">
        <v>0.2</v>
      </c>
      <c r="K4022" s="1">
        <v>11.198400000000003</v>
      </c>
      <c r="L4022" s="12">
        <f>VLOOKUP(train[[#This Row],[Sub-Category]],Análisis_ABC_XYZ[[#Headers],[#Data]],4,FALSE)</f>
        <v>0.41105220110552465</v>
      </c>
    </row>
    <row r="4023" spans="1:12" x14ac:dyDescent="0.35">
      <c r="A4023" s="2">
        <v>42728</v>
      </c>
      <c r="B4023" s="1" t="s">
        <v>104</v>
      </c>
      <c r="C4023" s="1" t="s">
        <v>1305</v>
      </c>
      <c r="D4023" s="1" t="s">
        <v>14</v>
      </c>
      <c r="E4023" s="1" t="s">
        <v>36</v>
      </c>
      <c r="F4023" s="18">
        <v>106.232</v>
      </c>
      <c r="G4023" t="s">
        <v>4845</v>
      </c>
      <c r="H4023" s="1">
        <f>IF(COUNTIF(G$2:G4023,G4023)=1,1,0)</f>
        <v>0</v>
      </c>
      <c r="I4023" s="1">
        <v>7</v>
      </c>
      <c r="J4023" s="1">
        <v>0.2</v>
      </c>
      <c r="K4023" s="1">
        <v>37.181199999999997</v>
      </c>
      <c r="L4023" s="12">
        <f>VLOOKUP(train[[#This Row],[Sub-Category]],Análisis_ABC_XYZ[[#Headers],[#Data]],4,FALSE)</f>
        <v>0.43613829632717294</v>
      </c>
    </row>
    <row r="4024" spans="1:12" x14ac:dyDescent="0.35">
      <c r="A4024" s="2">
        <v>42728</v>
      </c>
      <c r="B4024" s="1" t="s">
        <v>157</v>
      </c>
      <c r="C4024" s="1" t="s">
        <v>261</v>
      </c>
      <c r="D4024" s="1" t="s">
        <v>8</v>
      </c>
      <c r="E4024" s="1" t="s">
        <v>22</v>
      </c>
      <c r="F4024" s="18">
        <v>72.703999999999994</v>
      </c>
      <c r="G4024" t="s">
        <v>4575</v>
      </c>
      <c r="H4024" s="1">
        <f>IF(COUNTIF(G$2:G4024,G4024)=1,1,0)</f>
        <v>0</v>
      </c>
      <c r="I4024" s="1">
        <v>4</v>
      </c>
      <c r="J4024" s="1">
        <v>0.2</v>
      </c>
      <c r="K4024" s="1">
        <v>19.084800000000005</v>
      </c>
      <c r="L4024" s="12">
        <f>VLOOKUP(train[[#This Row],[Sub-Category]],Análisis_ABC_XYZ[[#Headers],[#Data]],4,FALSE)</f>
        <v>0.4595170286641902</v>
      </c>
    </row>
    <row r="4025" spans="1:12" x14ac:dyDescent="0.35">
      <c r="A4025" s="2">
        <v>42728</v>
      </c>
      <c r="B4025" s="1" t="s">
        <v>12</v>
      </c>
      <c r="C4025" s="1" t="s">
        <v>327</v>
      </c>
      <c r="D4025" s="1" t="s">
        <v>14</v>
      </c>
      <c r="E4025" s="1" t="s">
        <v>91</v>
      </c>
      <c r="F4025" s="18">
        <v>45.92</v>
      </c>
      <c r="G4025" t="s">
        <v>4415</v>
      </c>
      <c r="H4025" s="1">
        <f>IF(COUNTIF(G$2:G4025,G4025)=1,1,0)</f>
        <v>1</v>
      </c>
      <c r="I4025" s="1">
        <v>4</v>
      </c>
      <c r="J4025" s="1">
        <v>0</v>
      </c>
      <c r="K4025" s="1">
        <v>21.5824</v>
      </c>
      <c r="L4025" s="12">
        <f>VLOOKUP(train[[#This Row],[Sub-Category]],Análisis_ABC_XYZ[[#Headers],[#Data]],4,FALSE)</f>
        <v>0.51168203684699509</v>
      </c>
    </row>
    <row r="4026" spans="1:12" x14ac:dyDescent="0.35">
      <c r="A4026" s="2">
        <v>42728</v>
      </c>
      <c r="B4026" s="1" t="s">
        <v>157</v>
      </c>
      <c r="C4026" s="1" t="s">
        <v>263</v>
      </c>
      <c r="D4026" s="1" t="s">
        <v>14</v>
      </c>
      <c r="E4026" s="1" t="s">
        <v>24</v>
      </c>
      <c r="F4026" s="18">
        <v>27.168000000000003</v>
      </c>
      <c r="G4026" t="s">
        <v>4575</v>
      </c>
      <c r="H4026" s="1">
        <f>IF(COUNTIF(G$2:G4026,G4026)=1,1,0)</f>
        <v>0</v>
      </c>
      <c r="I4026" s="1">
        <v>2</v>
      </c>
      <c r="J4026" s="1">
        <v>0.2</v>
      </c>
      <c r="K4026" s="1">
        <v>2.7168000000000001</v>
      </c>
      <c r="L4026" s="12">
        <f>VLOOKUP(train[[#This Row],[Sub-Category]],Análisis_ABC_XYZ[[#Headers],[#Data]],4,FALSE)</f>
        <v>0.45632477063632687</v>
      </c>
    </row>
    <row r="4027" spans="1:12" x14ac:dyDescent="0.35">
      <c r="A4027" s="2">
        <v>42728</v>
      </c>
      <c r="B4027" s="1" t="s">
        <v>157</v>
      </c>
      <c r="C4027" s="1" t="s">
        <v>260</v>
      </c>
      <c r="D4027" s="1" t="s">
        <v>14</v>
      </c>
      <c r="E4027" s="1" t="s">
        <v>36</v>
      </c>
      <c r="F4027" s="18">
        <v>22.704000000000004</v>
      </c>
      <c r="G4027" t="s">
        <v>4575</v>
      </c>
      <c r="H4027" s="1">
        <f>IF(COUNTIF(G$2:G4027,G4027)=1,1,0)</f>
        <v>0</v>
      </c>
      <c r="I4027" s="1">
        <v>6</v>
      </c>
      <c r="J4027" s="1">
        <v>0.2</v>
      </c>
      <c r="K4027" s="1">
        <v>8.2302</v>
      </c>
      <c r="L4027" s="12">
        <f>VLOOKUP(train[[#This Row],[Sub-Category]],Análisis_ABC_XYZ[[#Headers],[#Data]],4,FALSE)</f>
        <v>0.43613829632717294</v>
      </c>
    </row>
    <row r="4028" spans="1:12" x14ac:dyDescent="0.35">
      <c r="A4028" s="2">
        <v>42728</v>
      </c>
      <c r="B4028" s="1" t="s">
        <v>89</v>
      </c>
      <c r="C4028" s="1" t="s">
        <v>705</v>
      </c>
      <c r="D4028" s="1" t="s">
        <v>14</v>
      </c>
      <c r="E4028" s="1" t="s">
        <v>15</v>
      </c>
      <c r="F4028" s="18">
        <v>21.560000000000002</v>
      </c>
      <c r="G4028" t="s">
        <v>3186</v>
      </c>
      <c r="H4028" s="1">
        <f>IF(COUNTIF(G$2:G4028,G4028)=1,1,0)</f>
        <v>0</v>
      </c>
      <c r="I4028" s="1">
        <v>7</v>
      </c>
      <c r="J4028" s="1">
        <v>0</v>
      </c>
      <c r="K4028" s="1">
        <v>10.348799999999999</v>
      </c>
      <c r="L4028" s="12">
        <f>VLOOKUP(train[[#This Row],[Sub-Category]],Análisis_ABC_XYZ[[#Headers],[#Data]],4,FALSE)</f>
        <v>0.4647369236065339</v>
      </c>
    </row>
    <row r="4029" spans="1:12" x14ac:dyDescent="0.35">
      <c r="A4029" s="2">
        <v>42728</v>
      </c>
      <c r="B4029" s="1" t="s">
        <v>12</v>
      </c>
      <c r="C4029" s="1" t="s">
        <v>866</v>
      </c>
      <c r="D4029" s="1" t="s">
        <v>14</v>
      </c>
      <c r="E4029" s="1" t="s">
        <v>29</v>
      </c>
      <c r="F4029" s="18">
        <v>19.936000000000003</v>
      </c>
      <c r="G4029" t="s">
        <v>4415</v>
      </c>
      <c r="H4029" s="1">
        <f>IF(COUNTIF(G$2:G4029,G4029)=1,1,0)</f>
        <v>0</v>
      </c>
      <c r="I4029" s="1">
        <v>4</v>
      </c>
      <c r="J4029" s="1">
        <v>0.2</v>
      </c>
      <c r="K4029" s="1">
        <v>7.2267999999999999</v>
      </c>
      <c r="L4029" s="12">
        <f>VLOOKUP(train[[#This Row],[Sub-Category]],Análisis_ABC_XYZ[[#Headers],[#Data]],4,FALSE)</f>
        <v>0.46881743173671325</v>
      </c>
    </row>
    <row r="4030" spans="1:12" x14ac:dyDescent="0.35">
      <c r="A4030" s="2">
        <v>42728</v>
      </c>
      <c r="B4030" s="1" t="s">
        <v>157</v>
      </c>
      <c r="C4030" s="1" t="s">
        <v>135</v>
      </c>
      <c r="D4030" s="1" t="s">
        <v>14</v>
      </c>
      <c r="E4030" s="1" t="s">
        <v>29</v>
      </c>
      <c r="F4030" s="18">
        <v>19.776000000000003</v>
      </c>
      <c r="G4030" t="s">
        <v>4575</v>
      </c>
      <c r="H4030" s="1">
        <f>IF(COUNTIF(G$2:G4030,G4030)=1,1,0)</f>
        <v>0</v>
      </c>
      <c r="I4030" s="1">
        <v>4</v>
      </c>
      <c r="J4030" s="1">
        <v>0.7</v>
      </c>
      <c r="K4030" s="1">
        <v>-13.843199999999996</v>
      </c>
      <c r="L4030" s="12">
        <f>VLOOKUP(train[[#This Row],[Sub-Category]],Análisis_ABC_XYZ[[#Headers],[#Data]],4,FALSE)</f>
        <v>0.46881743173671325</v>
      </c>
    </row>
    <row r="4031" spans="1:12" x14ac:dyDescent="0.35">
      <c r="A4031" s="2">
        <v>42728</v>
      </c>
      <c r="B4031" s="1" t="s">
        <v>145</v>
      </c>
      <c r="C4031" s="1" t="s">
        <v>692</v>
      </c>
      <c r="D4031" s="1" t="s">
        <v>14</v>
      </c>
      <c r="E4031" s="1" t="s">
        <v>24</v>
      </c>
      <c r="F4031" s="18">
        <v>14.04</v>
      </c>
      <c r="G4031" t="s">
        <v>3278</v>
      </c>
      <c r="H4031" s="1">
        <f>IF(COUNTIF(G$2:G4031,G4031)=1,1,0)</f>
        <v>0</v>
      </c>
      <c r="I4031" s="1">
        <v>3</v>
      </c>
      <c r="J4031" s="1">
        <v>0.2</v>
      </c>
      <c r="K4031" s="1">
        <v>1.5794999999999986</v>
      </c>
      <c r="L4031" s="12">
        <f>VLOOKUP(train[[#This Row],[Sub-Category]],Análisis_ABC_XYZ[[#Headers],[#Data]],4,FALSE)</f>
        <v>0.45632477063632687</v>
      </c>
    </row>
    <row r="4032" spans="1:12" x14ac:dyDescent="0.35">
      <c r="A4032" s="2">
        <v>42728</v>
      </c>
      <c r="B4032" s="1" t="s">
        <v>89</v>
      </c>
      <c r="C4032" s="1" t="s">
        <v>35</v>
      </c>
      <c r="D4032" s="1" t="s">
        <v>14</v>
      </c>
      <c r="E4032" s="1" t="s">
        <v>36</v>
      </c>
      <c r="F4032" s="18">
        <v>12.96</v>
      </c>
      <c r="G4032" t="s">
        <v>3186</v>
      </c>
      <c r="H4032" s="1">
        <f>IF(COUNTIF(G$2:G4032,G4032)=1,1,0)</f>
        <v>0</v>
      </c>
      <c r="I4032" s="1">
        <v>2</v>
      </c>
      <c r="J4032" s="1">
        <v>0</v>
      </c>
      <c r="K4032" s="1">
        <v>6.2208000000000006</v>
      </c>
      <c r="L4032" s="12">
        <f>VLOOKUP(train[[#This Row],[Sub-Category]],Análisis_ABC_XYZ[[#Headers],[#Data]],4,FALSE)</f>
        <v>0.43613829632717294</v>
      </c>
    </row>
    <row r="4033" spans="1:12" x14ac:dyDescent="0.35">
      <c r="A4033" s="2">
        <v>42728</v>
      </c>
      <c r="B4033" s="1" t="s">
        <v>186</v>
      </c>
      <c r="C4033" s="1" t="s">
        <v>1645</v>
      </c>
      <c r="D4033" s="1" t="s">
        <v>8</v>
      </c>
      <c r="E4033" s="1" t="s">
        <v>22</v>
      </c>
      <c r="F4033" s="18">
        <v>9.68</v>
      </c>
      <c r="G4033" t="s">
        <v>2917</v>
      </c>
      <c r="H4033" s="1">
        <f>IF(COUNTIF(G$2:G4033,G4033)=1,1,0)</f>
        <v>0</v>
      </c>
      <c r="I4033" s="1">
        <v>2</v>
      </c>
      <c r="J4033" s="1">
        <v>0</v>
      </c>
      <c r="K4033" s="1">
        <v>3.7751999999999999</v>
      </c>
      <c r="L4033" s="12">
        <f>VLOOKUP(train[[#This Row],[Sub-Category]],Análisis_ABC_XYZ[[#Headers],[#Data]],4,FALSE)</f>
        <v>0.4595170286641902</v>
      </c>
    </row>
    <row r="4034" spans="1:12" x14ac:dyDescent="0.35">
      <c r="A4034" s="2">
        <v>42728</v>
      </c>
      <c r="B4034" s="1" t="s">
        <v>104</v>
      </c>
      <c r="C4034" s="1" t="s">
        <v>829</v>
      </c>
      <c r="D4034" s="1" t="s">
        <v>8</v>
      </c>
      <c r="E4034" s="1" t="s">
        <v>22</v>
      </c>
      <c r="F4034" s="18">
        <v>7.7120000000000006</v>
      </c>
      <c r="G4034" t="s">
        <v>4845</v>
      </c>
      <c r="H4034" s="1">
        <f>IF(COUNTIF(G$2:G4034,G4034)=1,1,0)</f>
        <v>0</v>
      </c>
      <c r="I4034" s="1">
        <v>2</v>
      </c>
      <c r="J4034" s="1">
        <v>0.2</v>
      </c>
      <c r="K4034" s="1">
        <v>1.7352000000000005</v>
      </c>
      <c r="L4034" s="12">
        <f>VLOOKUP(train[[#This Row],[Sub-Category]],Análisis_ABC_XYZ[[#Headers],[#Data]],4,FALSE)</f>
        <v>0.4595170286641902</v>
      </c>
    </row>
    <row r="4035" spans="1:12" x14ac:dyDescent="0.35">
      <c r="A4035" s="2">
        <v>42728</v>
      </c>
      <c r="B4035" s="1" t="s">
        <v>157</v>
      </c>
      <c r="C4035" s="1" t="s">
        <v>259</v>
      </c>
      <c r="D4035" s="1" t="s">
        <v>14</v>
      </c>
      <c r="E4035" s="1" t="s">
        <v>91</v>
      </c>
      <c r="F4035" s="18">
        <v>5.5840000000000005</v>
      </c>
      <c r="G4035" t="s">
        <v>4575</v>
      </c>
      <c r="H4035" s="1">
        <f>IF(COUNTIF(G$2:G4035,G4035)=1,1,0)</f>
        <v>0</v>
      </c>
      <c r="I4035" s="1">
        <v>2</v>
      </c>
      <c r="J4035" s="1">
        <v>0.2</v>
      </c>
      <c r="K4035" s="1">
        <v>1.8147999999999997</v>
      </c>
      <c r="L4035" s="12">
        <f>VLOOKUP(train[[#This Row],[Sub-Category]],Análisis_ABC_XYZ[[#Headers],[#Data]],4,FALSE)</f>
        <v>0.51168203684699509</v>
      </c>
    </row>
    <row r="4036" spans="1:12" x14ac:dyDescent="0.35">
      <c r="A4036" s="2">
        <v>42729</v>
      </c>
      <c r="B4036" s="1" t="s">
        <v>12</v>
      </c>
      <c r="C4036" s="1" t="s">
        <v>918</v>
      </c>
      <c r="D4036" s="1" t="s">
        <v>26</v>
      </c>
      <c r="E4036" s="1" t="s">
        <v>363</v>
      </c>
      <c r="F4036" s="18">
        <v>1199.96</v>
      </c>
      <c r="G4036" t="s">
        <v>2087</v>
      </c>
      <c r="H4036" s="1">
        <f>IF(COUNTIF(G$2:G4036,G4036)=1,1,0)</f>
        <v>1</v>
      </c>
      <c r="I4036" s="1">
        <v>5</v>
      </c>
      <c r="J4036" s="1">
        <v>0.2</v>
      </c>
      <c r="K4036" s="1">
        <v>224.99249999999995</v>
      </c>
      <c r="L4036" s="12">
        <f>VLOOKUP(train[[#This Row],[Sub-Category]],Análisis_ABC_XYZ[[#Headers],[#Data]],4,FALSE)</f>
        <v>0.62810530827000832</v>
      </c>
    </row>
    <row r="4037" spans="1:12" x14ac:dyDescent="0.35">
      <c r="A4037" s="2">
        <v>42729</v>
      </c>
      <c r="B4037" s="1" t="s">
        <v>52</v>
      </c>
      <c r="C4037" s="1" t="s">
        <v>1375</v>
      </c>
      <c r="D4037" s="1" t="s">
        <v>8</v>
      </c>
      <c r="E4037" s="1" t="s">
        <v>22</v>
      </c>
      <c r="F4037" s="18">
        <v>547.13599999999997</v>
      </c>
      <c r="G4037" t="s">
        <v>6768</v>
      </c>
      <c r="H4037" s="1">
        <f>IF(COUNTIF(G$2:G4037,G4037)=1,1,0)</f>
        <v>1</v>
      </c>
      <c r="I4037" s="1">
        <v>4</v>
      </c>
      <c r="J4037" s="1">
        <v>0.2</v>
      </c>
      <c r="K4037" s="1">
        <v>-68.392000000000053</v>
      </c>
      <c r="L4037" s="12">
        <f>VLOOKUP(train[[#This Row],[Sub-Category]],Análisis_ABC_XYZ[[#Headers],[#Data]],4,FALSE)</f>
        <v>0.4595170286641902</v>
      </c>
    </row>
    <row r="4038" spans="1:12" x14ac:dyDescent="0.35">
      <c r="A4038" s="2">
        <v>42729</v>
      </c>
      <c r="B4038" s="1" t="s">
        <v>89</v>
      </c>
      <c r="C4038" s="1" t="s">
        <v>233</v>
      </c>
      <c r="D4038" s="1" t="s">
        <v>8</v>
      </c>
      <c r="E4038" s="1" t="s">
        <v>9</v>
      </c>
      <c r="F4038" s="18">
        <v>449.56800000000004</v>
      </c>
      <c r="G4038" t="s">
        <v>4925</v>
      </c>
      <c r="H4038" s="1">
        <f>IF(COUNTIF(G$2:G4038,G4038)=1,1,0)</f>
        <v>1</v>
      </c>
      <c r="I4038" s="1">
        <v>2</v>
      </c>
      <c r="J4038" s="1">
        <v>0.2</v>
      </c>
      <c r="K4038" s="1">
        <v>56.195999999999955</v>
      </c>
      <c r="L4038" s="12">
        <f>VLOOKUP(train[[#This Row],[Sub-Category]],Análisis_ABC_XYZ[[#Headers],[#Data]],4,FALSE)</f>
        <v>0.5176847302647779</v>
      </c>
    </row>
    <row r="4039" spans="1:12" x14ac:dyDescent="0.35">
      <c r="A4039" s="2">
        <v>42729</v>
      </c>
      <c r="B4039" s="1" t="s">
        <v>89</v>
      </c>
      <c r="C4039" s="1" t="s">
        <v>1541</v>
      </c>
      <c r="D4039" s="1" t="s">
        <v>14</v>
      </c>
      <c r="E4039" s="1" t="s">
        <v>31</v>
      </c>
      <c r="F4039" s="18">
        <v>414.96</v>
      </c>
      <c r="G4039" t="s">
        <v>6032</v>
      </c>
      <c r="H4039" s="1">
        <f>IF(COUNTIF(G$2:G4039,G4039)=1,1,0)</f>
        <v>1</v>
      </c>
      <c r="I4039" s="1">
        <v>2</v>
      </c>
      <c r="J4039" s="1">
        <v>0</v>
      </c>
      <c r="K4039" s="1">
        <v>124.48799999999994</v>
      </c>
      <c r="L4039" s="12">
        <f>VLOOKUP(train[[#This Row],[Sub-Category]],Análisis_ABC_XYZ[[#Headers],[#Data]],4,FALSE)</f>
        <v>0.49507917887403441</v>
      </c>
    </row>
    <row r="4040" spans="1:12" x14ac:dyDescent="0.35">
      <c r="A4040" s="2">
        <v>42729</v>
      </c>
      <c r="B4040" s="1" t="s">
        <v>379</v>
      </c>
      <c r="C4040" s="1" t="s">
        <v>1835</v>
      </c>
      <c r="D4040" s="1" t="s">
        <v>8</v>
      </c>
      <c r="E4040" s="1" t="s">
        <v>22</v>
      </c>
      <c r="F4040" s="18">
        <v>275.88</v>
      </c>
      <c r="G4040" t="s">
        <v>3393</v>
      </c>
      <c r="H4040" s="1">
        <f>IF(COUNTIF(G$2:G4040,G4040)=1,1,0)</f>
        <v>1</v>
      </c>
      <c r="I4040" s="1">
        <v>6</v>
      </c>
      <c r="J4040" s="1">
        <v>0</v>
      </c>
      <c r="K4040" s="1">
        <v>46.899599999999964</v>
      </c>
      <c r="L4040" s="12">
        <f>VLOOKUP(train[[#This Row],[Sub-Category]],Análisis_ABC_XYZ[[#Headers],[#Data]],4,FALSE)</f>
        <v>0.4595170286641902</v>
      </c>
    </row>
    <row r="4041" spans="1:12" x14ac:dyDescent="0.35">
      <c r="A4041" s="2">
        <v>42729</v>
      </c>
      <c r="B4041" s="1" t="s">
        <v>79</v>
      </c>
      <c r="C4041" s="1" t="s">
        <v>1699</v>
      </c>
      <c r="D4041" s="1" t="s">
        <v>8</v>
      </c>
      <c r="E4041" s="1" t="s">
        <v>9</v>
      </c>
      <c r="F4041" s="18">
        <v>160.97999999999999</v>
      </c>
      <c r="G4041" t="s">
        <v>2351</v>
      </c>
      <c r="H4041" s="1">
        <f>IF(COUNTIF(G$2:G4041,G4041)=1,1,0)</f>
        <v>1</v>
      </c>
      <c r="I4041" s="1">
        <v>1</v>
      </c>
      <c r="J4041" s="1">
        <v>0</v>
      </c>
      <c r="K4041" s="1">
        <v>20.927400000000006</v>
      </c>
      <c r="L4041" s="12">
        <f>VLOOKUP(train[[#This Row],[Sub-Category]],Análisis_ABC_XYZ[[#Headers],[#Data]],4,FALSE)</f>
        <v>0.5176847302647779</v>
      </c>
    </row>
    <row r="4042" spans="1:12" x14ac:dyDescent="0.35">
      <c r="A4042" s="2">
        <v>42729</v>
      </c>
      <c r="B4042" s="1" t="s">
        <v>379</v>
      </c>
      <c r="C4042" s="1" t="s">
        <v>411</v>
      </c>
      <c r="D4042" s="1" t="s">
        <v>14</v>
      </c>
      <c r="E4042" s="1" t="s">
        <v>29</v>
      </c>
      <c r="F4042" s="18">
        <v>157.89999999999998</v>
      </c>
      <c r="G4042" t="s">
        <v>3393</v>
      </c>
      <c r="H4042" s="1">
        <f>IF(COUNTIF(G$2:G4042,G4042)=1,1,0)</f>
        <v>0</v>
      </c>
      <c r="I4042" s="1">
        <v>5</v>
      </c>
      <c r="J4042" s="1">
        <v>0</v>
      </c>
      <c r="K4042" s="1">
        <v>74.212999999999994</v>
      </c>
      <c r="L4042" s="12">
        <f>VLOOKUP(train[[#This Row],[Sub-Category]],Análisis_ABC_XYZ[[#Headers],[#Data]],4,FALSE)</f>
        <v>0.46881743173671325</v>
      </c>
    </row>
    <row r="4043" spans="1:12" x14ac:dyDescent="0.35">
      <c r="A4043" s="2">
        <v>42729</v>
      </c>
      <c r="B4043" s="1" t="s">
        <v>89</v>
      </c>
      <c r="C4043" s="1" t="s">
        <v>760</v>
      </c>
      <c r="D4043" s="1" t="s">
        <v>26</v>
      </c>
      <c r="E4043" s="1" t="s">
        <v>56</v>
      </c>
      <c r="F4043" s="18">
        <v>843.9</v>
      </c>
      <c r="G4043" t="s">
        <v>4925</v>
      </c>
      <c r="H4043" s="1">
        <f>IF(COUNTIF(G$2:G4043,G4043)=1,1,0)</f>
        <v>0</v>
      </c>
      <c r="I4043" s="1">
        <v>2</v>
      </c>
      <c r="J4043" s="1">
        <v>0</v>
      </c>
      <c r="K4043" s="1">
        <v>371.31600000000003</v>
      </c>
      <c r="L4043" s="12">
        <f>VLOOKUP(train[[#This Row],[Sub-Category]],Análisis_ABC_XYZ[[#Headers],[#Data]],4,FALSE)</f>
        <v>0.52062335344040378</v>
      </c>
    </row>
    <row r="4044" spans="1:12" x14ac:dyDescent="0.35">
      <c r="A4044" s="2">
        <v>42729</v>
      </c>
      <c r="B4044" s="1" t="s">
        <v>79</v>
      </c>
      <c r="C4044" s="1" t="s">
        <v>751</v>
      </c>
      <c r="D4044" s="1" t="s">
        <v>26</v>
      </c>
      <c r="E4044" s="1" t="s">
        <v>27</v>
      </c>
      <c r="F4044" s="18">
        <v>73.98</v>
      </c>
      <c r="G4044" t="s">
        <v>2351</v>
      </c>
      <c r="H4044" s="1">
        <f>IF(COUNTIF(G$2:G4044,G4044)=1,1,0)</f>
        <v>0</v>
      </c>
      <c r="I4044" s="1">
        <v>2</v>
      </c>
      <c r="J4044" s="1">
        <v>0</v>
      </c>
      <c r="K4044" s="1">
        <v>19.974600000000002</v>
      </c>
      <c r="L4044" s="12">
        <f>VLOOKUP(train[[#This Row],[Sub-Category]],Análisis_ABC_XYZ[[#Headers],[#Data]],4,FALSE)</f>
        <v>0.41105220110552465</v>
      </c>
    </row>
    <row r="4045" spans="1:12" x14ac:dyDescent="0.35">
      <c r="A4045" s="2">
        <v>42729</v>
      </c>
      <c r="B4045" s="1" t="s">
        <v>12</v>
      </c>
      <c r="C4045" s="1" t="s">
        <v>521</v>
      </c>
      <c r="D4045" s="1" t="s">
        <v>14</v>
      </c>
      <c r="E4045" s="1" t="s">
        <v>36</v>
      </c>
      <c r="F4045" s="18">
        <v>17.940000000000001</v>
      </c>
      <c r="G4045" t="s">
        <v>2087</v>
      </c>
      <c r="H4045" s="1">
        <f>IF(COUNTIF(G$2:G4045,G4045)=1,1,0)</f>
        <v>0</v>
      </c>
      <c r="I4045" s="1">
        <v>3</v>
      </c>
      <c r="J4045" s="1">
        <v>0</v>
      </c>
      <c r="K4045" s="1">
        <v>8.0730000000000004</v>
      </c>
      <c r="L4045" s="12">
        <f>VLOOKUP(train[[#This Row],[Sub-Category]],Análisis_ABC_XYZ[[#Headers],[#Data]],4,FALSE)</f>
        <v>0.43613829632717294</v>
      </c>
    </row>
    <row r="4046" spans="1:12" x14ac:dyDescent="0.35">
      <c r="A4046" s="2">
        <v>42729</v>
      </c>
      <c r="B4046" s="1" t="s">
        <v>79</v>
      </c>
      <c r="C4046" s="1" t="s">
        <v>1283</v>
      </c>
      <c r="D4046" s="1" t="s">
        <v>14</v>
      </c>
      <c r="E4046" s="1" t="s">
        <v>36</v>
      </c>
      <c r="F4046" s="18">
        <v>17.34</v>
      </c>
      <c r="G4046" t="s">
        <v>2351</v>
      </c>
      <c r="H4046" s="1">
        <f>IF(COUNTIF(G$2:G4046,G4046)=1,1,0)</f>
        <v>0</v>
      </c>
      <c r="I4046" s="1">
        <v>3</v>
      </c>
      <c r="J4046" s="1">
        <v>0</v>
      </c>
      <c r="K4046" s="1">
        <v>8.4966000000000008</v>
      </c>
      <c r="L4046" s="12">
        <f>VLOOKUP(train[[#This Row],[Sub-Category]],Análisis_ABC_XYZ[[#Headers],[#Data]],4,FALSE)</f>
        <v>0.43613829632717294</v>
      </c>
    </row>
    <row r="4047" spans="1:12" x14ac:dyDescent="0.35">
      <c r="A4047" s="2">
        <v>42729</v>
      </c>
      <c r="B4047" s="1" t="s">
        <v>12</v>
      </c>
      <c r="C4047" s="1" t="s">
        <v>861</v>
      </c>
      <c r="D4047" s="1" t="s">
        <v>14</v>
      </c>
      <c r="E4047" s="1" t="s">
        <v>36</v>
      </c>
      <c r="F4047" s="18">
        <v>12.600000000000001</v>
      </c>
      <c r="G4047" t="s">
        <v>2087</v>
      </c>
      <c r="H4047" s="1">
        <f>IF(COUNTIF(G$2:G4047,G4047)=1,1,0)</f>
        <v>0</v>
      </c>
      <c r="I4047" s="1">
        <v>3</v>
      </c>
      <c r="J4047" s="1">
        <v>0</v>
      </c>
      <c r="K4047" s="1">
        <v>6.1739999999999995</v>
      </c>
      <c r="L4047" s="12">
        <f>VLOOKUP(train[[#This Row],[Sub-Category]],Análisis_ABC_XYZ[[#Headers],[#Data]],4,FALSE)</f>
        <v>0.43613829632717294</v>
      </c>
    </row>
    <row r="4048" spans="1:12" x14ac:dyDescent="0.35">
      <c r="A4048" s="2">
        <v>42729</v>
      </c>
      <c r="B4048" s="1" t="s">
        <v>111</v>
      </c>
      <c r="C4048" s="1" t="s">
        <v>1360</v>
      </c>
      <c r="D4048" s="1" t="s">
        <v>14</v>
      </c>
      <c r="E4048" s="1" t="s">
        <v>36</v>
      </c>
      <c r="F4048" s="18">
        <v>10.368000000000002</v>
      </c>
      <c r="G4048" t="s">
        <v>5023</v>
      </c>
      <c r="H4048" s="1">
        <f>IF(COUNTIF(G$2:G4048,G4048)=1,1,0)</f>
        <v>1</v>
      </c>
      <c r="I4048" s="1">
        <v>2</v>
      </c>
      <c r="J4048" s="1">
        <v>0.2</v>
      </c>
      <c r="K4048" s="1">
        <v>3.6288</v>
      </c>
      <c r="L4048" s="12">
        <f>VLOOKUP(train[[#This Row],[Sub-Category]],Análisis_ABC_XYZ[[#Headers],[#Data]],4,FALSE)</f>
        <v>0.43613829632717294</v>
      </c>
    </row>
    <row r="4049" spans="1:12" x14ac:dyDescent="0.35">
      <c r="A4049" s="2">
        <v>42729</v>
      </c>
      <c r="B4049" s="1" t="s">
        <v>12</v>
      </c>
      <c r="C4049" s="1" t="s">
        <v>1117</v>
      </c>
      <c r="D4049" s="1" t="s">
        <v>14</v>
      </c>
      <c r="E4049" s="1" t="s">
        <v>36</v>
      </c>
      <c r="F4049" s="18">
        <v>9.9600000000000009</v>
      </c>
      <c r="G4049" t="s">
        <v>2941</v>
      </c>
      <c r="H4049" s="1">
        <f>IF(COUNTIF(G$2:G4049,G4049)=1,1,0)</f>
        <v>1</v>
      </c>
      <c r="I4049" s="1">
        <v>2</v>
      </c>
      <c r="J4049" s="1">
        <v>0</v>
      </c>
      <c r="K4049" s="1">
        <v>4.8804000000000007</v>
      </c>
      <c r="L4049" s="12">
        <f>VLOOKUP(train[[#This Row],[Sub-Category]],Análisis_ABC_XYZ[[#Headers],[#Data]],4,FALSE)</f>
        <v>0.43613829632717294</v>
      </c>
    </row>
    <row r="4050" spans="1:12" x14ac:dyDescent="0.35">
      <c r="A4050" s="2">
        <v>42729</v>
      </c>
      <c r="B4050" s="1" t="s">
        <v>111</v>
      </c>
      <c r="C4050" s="1" t="s">
        <v>1254</v>
      </c>
      <c r="D4050" s="1" t="s">
        <v>14</v>
      </c>
      <c r="E4050" s="1" t="s">
        <v>15</v>
      </c>
      <c r="F4050" s="18">
        <v>9.2159999999999993</v>
      </c>
      <c r="G4050" t="s">
        <v>5023</v>
      </c>
      <c r="H4050" s="1">
        <f>IF(COUNTIF(G$2:G4050,G4050)=1,1,0)</f>
        <v>0</v>
      </c>
      <c r="I4050" s="1">
        <v>4</v>
      </c>
      <c r="J4050" s="1">
        <v>0.2</v>
      </c>
      <c r="K4050" s="1">
        <v>3.3408000000000002</v>
      </c>
      <c r="L4050" s="12">
        <f>VLOOKUP(train[[#This Row],[Sub-Category]],Análisis_ABC_XYZ[[#Headers],[#Data]],4,FALSE)</f>
        <v>0.4647369236065339</v>
      </c>
    </row>
    <row r="4051" spans="1:12" x14ac:dyDescent="0.35">
      <c r="A4051" s="2">
        <v>42729</v>
      </c>
      <c r="B4051" s="1" t="s">
        <v>79</v>
      </c>
      <c r="C4051" s="1" t="s">
        <v>903</v>
      </c>
      <c r="D4051" s="1" t="s">
        <v>14</v>
      </c>
      <c r="E4051" s="1" t="s">
        <v>24</v>
      </c>
      <c r="F4051" s="18">
        <v>3.28</v>
      </c>
      <c r="G4051" t="s">
        <v>2351</v>
      </c>
      <c r="H4051" s="1">
        <f>IF(COUNTIF(G$2:G4051,G4051)=1,1,0)</f>
        <v>0</v>
      </c>
      <c r="I4051" s="1">
        <v>1</v>
      </c>
      <c r="J4051" s="1">
        <v>0</v>
      </c>
      <c r="K4051" s="1">
        <v>0.9511999999999996</v>
      </c>
      <c r="L4051" s="12">
        <f>VLOOKUP(train[[#This Row],[Sub-Category]],Análisis_ABC_XYZ[[#Headers],[#Data]],4,FALSE)</f>
        <v>0.45632477063632687</v>
      </c>
    </row>
    <row r="4052" spans="1:12" x14ac:dyDescent="0.35">
      <c r="A4052" s="2">
        <v>42730</v>
      </c>
      <c r="B4052" s="1" t="s">
        <v>39</v>
      </c>
      <c r="C4052" s="1" t="s">
        <v>1818</v>
      </c>
      <c r="D4052" s="1" t="s">
        <v>8</v>
      </c>
      <c r="E4052" s="1" t="s">
        <v>11</v>
      </c>
      <c r="F4052" s="18">
        <v>275.05799999999999</v>
      </c>
      <c r="G4052" t="s">
        <v>6645</v>
      </c>
      <c r="H4052" s="1">
        <f>IF(COUNTIF(G$2:G4052,G4052)=1,1,0)</f>
        <v>1</v>
      </c>
      <c r="I4052" s="1">
        <v>3</v>
      </c>
      <c r="J4052" s="1">
        <v>0.3</v>
      </c>
      <c r="K4052" s="1">
        <v>-90.376199999999997</v>
      </c>
      <c r="L4052" s="12">
        <f>VLOOKUP(train[[#This Row],[Sub-Category]],Análisis_ABC_XYZ[[#Headers],[#Data]],4,FALSE)</f>
        <v>0.46529189879902266</v>
      </c>
    </row>
    <row r="4053" spans="1:12" x14ac:dyDescent="0.35">
      <c r="A4053" s="2">
        <v>42730</v>
      </c>
      <c r="B4053" s="1" t="s">
        <v>89</v>
      </c>
      <c r="C4053" s="1" t="s">
        <v>1806</v>
      </c>
      <c r="D4053" s="1" t="s">
        <v>14</v>
      </c>
      <c r="E4053" s="1" t="s">
        <v>36</v>
      </c>
      <c r="F4053" s="18">
        <v>212.64</v>
      </c>
      <c r="G4053" t="s">
        <v>5702</v>
      </c>
      <c r="H4053" s="1">
        <f>IF(COUNTIF(G$2:G4053,G4053)=1,1,0)</f>
        <v>1</v>
      </c>
      <c r="I4053" s="1">
        <v>6</v>
      </c>
      <c r="J4053" s="1">
        <v>0</v>
      </c>
      <c r="K4053" s="1">
        <v>99.940799999999982</v>
      </c>
      <c r="L4053" s="12">
        <f>VLOOKUP(train[[#This Row],[Sub-Category]],Análisis_ABC_XYZ[[#Headers],[#Data]],4,FALSE)</f>
        <v>0.43613829632717294</v>
      </c>
    </row>
    <row r="4054" spans="1:12" x14ac:dyDescent="0.35">
      <c r="A4054" s="2">
        <v>42730</v>
      </c>
      <c r="B4054" s="1" t="s">
        <v>157</v>
      </c>
      <c r="C4054" s="1" t="s">
        <v>905</v>
      </c>
      <c r="D4054" s="1" t="s">
        <v>8</v>
      </c>
      <c r="E4054" s="1" t="s">
        <v>18</v>
      </c>
      <c r="F4054" s="18">
        <v>51.588000000000001</v>
      </c>
      <c r="G4054" t="s">
        <v>6136</v>
      </c>
      <c r="H4054" s="1">
        <f>IF(COUNTIF(G$2:G4054,G4054)=1,1,0)</f>
        <v>1</v>
      </c>
      <c r="I4054" s="1">
        <v>1</v>
      </c>
      <c r="J4054" s="1">
        <v>0.4</v>
      </c>
      <c r="K4054" s="1">
        <v>-15.476400000000005</v>
      </c>
      <c r="L4054" s="12">
        <f>VLOOKUP(train[[#This Row],[Sub-Category]],Análisis_ABC_XYZ[[#Headers],[#Data]],4,FALSE)</f>
        <v>0.55975208308209756</v>
      </c>
    </row>
    <row r="4055" spans="1:12" x14ac:dyDescent="0.35">
      <c r="A4055" s="2">
        <v>42730</v>
      </c>
      <c r="B4055" s="1" t="s">
        <v>370</v>
      </c>
      <c r="C4055" s="1" t="s">
        <v>526</v>
      </c>
      <c r="D4055" s="1" t="s">
        <v>14</v>
      </c>
      <c r="E4055" s="1" t="s">
        <v>91</v>
      </c>
      <c r="F4055" s="18">
        <v>22.200000000000003</v>
      </c>
      <c r="G4055" t="s">
        <v>2200</v>
      </c>
      <c r="H4055" s="1">
        <f>IF(COUNTIF(G$2:G4055,G4055)=1,1,0)</f>
        <v>1</v>
      </c>
      <c r="I4055" s="1">
        <v>5</v>
      </c>
      <c r="J4055" s="1">
        <v>0</v>
      </c>
      <c r="K4055" s="1">
        <v>10.434000000000001</v>
      </c>
      <c r="L4055" s="12">
        <f>VLOOKUP(train[[#This Row],[Sub-Category]],Análisis_ABC_XYZ[[#Headers],[#Data]],4,FALSE)</f>
        <v>0.51168203684699509</v>
      </c>
    </row>
    <row r="4056" spans="1:12" x14ac:dyDescent="0.35">
      <c r="A4056" s="2">
        <v>42731</v>
      </c>
      <c r="B4056" s="1" t="s">
        <v>157</v>
      </c>
      <c r="C4056" s="1" t="s">
        <v>804</v>
      </c>
      <c r="D4056" s="1" t="s">
        <v>8</v>
      </c>
      <c r="E4056" s="1" t="s">
        <v>18</v>
      </c>
      <c r="F4056" s="18">
        <v>1548.9900000000002</v>
      </c>
      <c r="G4056" t="s">
        <v>5651</v>
      </c>
      <c r="H4056" s="1">
        <f>IF(COUNTIF(G$2:G4056,G4056)=1,1,0)</f>
        <v>1</v>
      </c>
      <c r="I4056" s="1">
        <v>9</v>
      </c>
      <c r="J4056" s="1">
        <v>0.4</v>
      </c>
      <c r="K4056" s="1">
        <v>-464.69700000000012</v>
      </c>
      <c r="L4056" s="12">
        <f>VLOOKUP(train[[#This Row],[Sub-Category]],Análisis_ABC_XYZ[[#Headers],[#Data]],4,FALSE)</f>
        <v>0.55975208308209756</v>
      </c>
    </row>
    <row r="4057" spans="1:12" x14ac:dyDescent="0.35">
      <c r="A4057" s="2">
        <v>42731</v>
      </c>
      <c r="B4057" s="1" t="s">
        <v>12</v>
      </c>
      <c r="C4057" s="1" t="s">
        <v>985</v>
      </c>
      <c r="D4057" s="1" t="s">
        <v>26</v>
      </c>
      <c r="E4057" s="1" t="s">
        <v>27</v>
      </c>
      <c r="F4057" s="18">
        <v>668.16</v>
      </c>
      <c r="G4057" t="s">
        <v>4101</v>
      </c>
      <c r="H4057" s="1">
        <f>IF(COUNTIF(G$2:G4057,G4057)=1,1,0)</f>
        <v>1</v>
      </c>
      <c r="I4057" s="1">
        <v>9</v>
      </c>
      <c r="J4057" s="1">
        <v>0.2</v>
      </c>
      <c r="K4057" s="1">
        <v>75.167999999999921</v>
      </c>
      <c r="L4057" s="12">
        <f>VLOOKUP(train[[#This Row],[Sub-Category]],Análisis_ABC_XYZ[[#Headers],[#Data]],4,FALSE)</f>
        <v>0.41105220110552465</v>
      </c>
    </row>
    <row r="4058" spans="1:12" x14ac:dyDescent="0.35">
      <c r="A4058" s="2">
        <v>42731</v>
      </c>
      <c r="B4058" s="1" t="s">
        <v>39</v>
      </c>
      <c r="C4058" s="1" t="s">
        <v>69</v>
      </c>
      <c r="D4058" s="1" t="s">
        <v>8</v>
      </c>
      <c r="E4058" s="1" t="s">
        <v>9</v>
      </c>
      <c r="F4058" s="18">
        <v>532.39919999999995</v>
      </c>
      <c r="G4058" t="s">
        <v>6408</v>
      </c>
      <c r="H4058" s="1">
        <f>IF(COUNTIF(G$2:G4058,G4058)=1,1,0)</f>
        <v>1</v>
      </c>
      <c r="I4058" s="1">
        <v>3</v>
      </c>
      <c r="J4058" s="1">
        <v>0.32</v>
      </c>
      <c r="K4058" s="1">
        <v>-46.976400000000012</v>
      </c>
      <c r="L4058" s="12">
        <f>VLOOKUP(train[[#This Row],[Sub-Category]],Análisis_ABC_XYZ[[#Headers],[#Data]],4,FALSE)</f>
        <v>0.5176847302647779</v>
      </c>
    </row>
    <row r="4059" spans="1:12" x14ac:dyDescent="0.35">
      <c r="A4059" s="2">
        <v>42731</v>
      </c>
      <c r="B4059" s="1" t="s">
        <v>39</v>
      </c>
      <c r="C4059" s="1" t="s">
        <v>71</v>
      </c>
      <c r="D4059" s="1" t="s">
        <v>26</v>
      </c>
      <c r="E4059" s="1" t="s">
        <v>27</v>
      </c>
      <c r="F4059" s="18">
        <v>371.16800000000001</v>
      </c>
      <c r="G4059" t="s">
        <v>6408</v>
      </c>
      <c r="H4059" s="1">
        <f>IF(COUNTIF(G$2:G4059,G4059)=1,1,0)</f>
        <v>0</v>
      </c>
      <c r="I4059" s="1">
        <v>4</v>
      </c>
      <c r="J4059" s="1">
        <v>0.2</v>
      </c>
      <c r="K4059" s="1">
        <v>41.756399999999957</v>
      </c>
      <c r="L4059" s="12">
        <f>VLOOKUP(train[[#This Row],[Sub-Category]],Análisis_ABC_XYZ[[#Headers],[#Data]],4,FALSE)</f>
        <v>0.41105220110552465</v>
      </c>
    </row>
    <row r="4060" spans="1:12" x14ac:dyDescent="0.35">
      <c r="A4060" s="2">
        <v>42731</v>
      </c>
      <c r="B4060" s="1" t="s">
        <v>766</v>
      </c>
      <c r="C4060" s="1" t="s">
        <v>212</v>
      </c>
      <c r="D4060" s="1" t="s">
        <v>14</v>
      </c>
      <c r="E4060" s="1" t="s">
        <v>31</v>
      </c>
      <c r="F4060" s="18">
        <v>355.96</v>
      </c>
      <c r="G4060" t="s">
        <v>2277</v>
      </c>
      <c r="H4060" s="1">
        <f>IF(COUNTIF(G$2:G4060,G4060)=1,1,0)</f>
        <v>1</v>
      </c>
      <c r="I4060" s="1">
        <v>2</v>
      </c>
      <c r="J4060" s="1">
        <v>0</v>
      </c>
      <c r="K4060" s="1">
        <v>103.22839999999997</v>
      </c>
      <c r="L4060" s="12">
        <f>VLOOKUP(train[[#This Row],[Sub-Category]],Análisis_ABC_XYZ[[#Headers],[#Data]],4,FALSE)</f>
        <v>0.49507917887403441</v>
      </c>
    </row>
    <row r="4061" spans="1:12" x14ac:dyDescent="0.35">
      <c r="A4061" s="2">
        <v>42731</v>
      </c>
      <c r="B4061" s="1" t="s">
        <v>12</v>
      </c>
      <c r="C4061" s="1" t="s">
        <v>831</v>
      </c>
      <c r="D4061" s="1" t="s">
        <v>14</v>
      </c>
      <c r="E4061" s="1" t="s">
        <v>20</v>
      </c>
      <c r="F4061" s="18">
        <v>323.10000000000002</v>
      </c>
      <c r="G4061" t="s">
        <v>4101</v>
      </c>
      <c r="H4061" s="1">
        <f>IF(COUNTIF(G$2:G4061,G4061)=1,1,0)</f>
        <v>0</v>
      </c>
      <c r="I4061" s="1">
        <v>2</v>
      </c>
      <c r="J4061" s="1">
        <v>0</v>
      </c>
      <c r="K4061" s="1">
        <v>61.38900000000001</v>
      </c>
      <c r="L4061" s="12">
        <f>VLOOKUP(train[[#This Row],[Sub-Category]],Análisis_ABC_XYZ[[#Headers],[#Data]],4,FALSE)</f>
        <v>0.44610841445725197</v>
      </c>
    </row>
    <row r="4062" spans="1:12" x14ac:dyDescent="0.35">
      <c r="A4062" s="2">
        <v>42731</v>
      </c>
      <c r="B4062" s="1" t="s">
        <v>42</v>
      </c>
      <c r="C4062" s="1" t="s">
        <v>1259</v>
      </c>
      <c r="D4062" s="1" t="s">
        <v>26</v>
      </c>
      <c r="E4062" s="1" t="s">
        <v>27</v>
      </c>
      <c r="F4062" s="18">
        <v>239.9</v>
      </c>
      <c r="G4062" t="s">
        <v>3804</v>
      </c>
      <c r="H4062" s="1">
        <f>IF(COUNTIF(G$2:G4062,G4062)=1,1,0)</f>
        <v>1</v>
      </c>
      <c r="I4062" s="1">
        <v>2</v>
      </c>
      <c r="J4062" s="1">
        <v>0</v>
      </c>
      <c r="K4062" s="1">
        <v>71.97</v>
      </c>
      <c r="L4062" s="12">
        <f>VLOOKUP(train[[#This Row],[Sub-Category]],Análisis_ABC_XYZ[[#Headers],[#Data]],4,FALSE)</f>
        <v>0.41105220110552465</v>
      </c>
    </row>
    <row r="4063" spans="1:12" x14ac:dyDescent="0.35">
      <c r="A4063" s="2">
        <v>42731</v>
      </c>
      <c r="B4063" s="1" t="s">
        <v>39</v>
      </c>
      <c r="C4063" s="1" t="s">
        <v>70</v>
      </c>
      <c r="D4063" s="1" t="s">
        <v>8</v>
      </c>
      <c r="E4063" s="1" t="s">
        <v>11</v>
      </c>
      <c r="F4063" s="18">
        <v>212.05799999999999</v>
      </c>
      <c r="G4063" t="s">
        <v>6408</v>
      </c>
      <c r="H4063" s="1">
        <f>IF(COUNTIF(G$2:G4063,G4063)=1,1,0)</f>
        <v>0</v>
      </c>
      <c r="I4063" s="1">
        <v>3</v>
      </c>
      <c r="J4063" s="1">
        <v>0.3</v>
      </c>
      <c r="K4063" s="1">
        <v>-15.146999999999991</v>
      </c>
      <c r="L4063" s="12">
        <f>VLOOKUP(train[[#This Row],[Sub-Category]],Análisis_ABC_XYZ[[#Headers],[#Data]],4,FALSE)</f>
        <v>0.46529189879902266</v>
      </c>
    </row>
    <row r="4064" spans="1:12" x14ac:dyDescent="0.35">
      <c r="A4064" s="2">
        <v>42731</v>
      </c>
      <c r="B4064" s="1" t="s">
        <v>42</v>
      </c>
      <c r="C4064" s="1" t="s">
        <v>1762</v>
      </c>
      <c r="D4064" s="1" t="s">
        <v>14</v>
      </c>
      <c r="E4064" s="1" t="s">
        <v>36</v>
      </c>
      <c r="F4064" s="18">
        <v>195.64</v>
      </c>
      <c r="G4064" t="s">
        <v>3804</v>
      </c>
      <c r="H4064" s="1">
        <f>IF(COUNTIF(G$2:G4064,G4064)=1,1,0)</f>
        <v>0</v>
      </c>
      <c r="I4064" s="1">
        <v>4</v>
      </c>
      <c r="J4064" s="1">
        <v>0</v>
      </c>
      <c r="K4064" s="1">
        <v>91.950799999999987</v>
      </c>
      <c r="L4064" s="12">
        <f>VLOOKUP(train[[#This Row],[Sub-Category]],Análisis_ABC_XYZ[[#Headers],[#Data]],4,FALSE)</f>
        <v>0.43613829632717294</v>
      </c>
    </row>
    <row r="4065" spans="1:12" x14ac:dyDescent="0.35">
      <c r="A4065" s="2">
        <v>42731</v>
      </c>
      <c r="B4065" s="1" t="s">
        <v>111</v>
      </c>
      <c r="C4065" s="1" t="s">
        <v>1492</v>
      </c>
      <c r="D4065" s="1" t="s">
        <v>26</v>
      </c>
      <c r="E4065" s="1" t="s">
        <v>56</v>
      </c>
      <c r="F4065" s="18">
        <v>72.744000000000014</v>
      </c>
      <c r="G4065" t="s">
        <v>4451</v>
      </c>
      <c r="H4065" s="1">
        <f>IF(COUNTIF(G$2:G4065,G4065)=1,1,0)</f>
        <v>1</v>
      </c>
      <c r="I4065" s="1">
        <v>7</v>
      </c>
      <c r="J4065" s="1">
        <v>0.2</v>
      </c>
      <c r="K4065" s="1">
        <v>-12.730200000000011</v>
      </c>
      <c r="L4065" s="12">
        <f>VLOOKUP(train[[#This Row],[Sub-Category]],Análisis_ABC_XYZ[[#Headers],[#Data]],4,FALSE)</f>
        <v>0.52062335344040378</v>
      </c>
    </row>
    <row r="4066" spans="1:12" x14ac:dyDescent="0.35">
      <c r="A4066" s="2">
        <v>42731</v>
      </c>
      <c r="B4066" s="1" t="s">
        <v>12</v>
      </c>
      <c r="C4066" s="1" t="s">
        <v>1496</v>
      </c>
      <c r="D4066" s="1" t="s">
        <v>26</v>
      </c>
      <c r="E4066" s="1" t="s">
        <v>56</v>
      </c>
      <c r="F4066" s="18">
        <v>7.92</v>
      </c>
      <c r="G4066" t="s">
        <v>2796</v>
      </c>
      <c r="H4066" s="1">
        <f>IF(COUNTIF(G$2:G4066,G4066)=1,1,0)</f>
        <v>1</v>
      </c>
      <c r="I4066" s="1">
        <v>8</v>
      </c>
      <c r="J4066" s="1">
        <v>0</v>
      </c>
      <c r="K4066" s="1">
        <v>3.4848000000000008</v>
      </c>
      <c r="L4066" s="12">
        <f>VLOOKUP(train[[#This Row],[Sub-Category]],Análisis_ABC_XYZ[[#Headers],[#Data]],4,FALSE)</f>
        <v>0.52062335344040378</v>
      </c>
    </row>
    <row r="4067" spans="1:12" x14ac:dyDescent="0.35">
      <c r="A4067" s="2">
        <v>42731</v>
      </c>
      <c r="B4067" s="1" t="s">
        <v>111</v>
      </c>
      <c r="C4067" s="1" t="s">
        <v>1912</v>
      </c>
      <c r="D4067" s="1" t="s">
        <v>26</v>
      </c>
      <c r="E4067" s="1" t="s">
        <v>56</v>
      </c>
      <c r="F4067" s="18">
        <v>4.7279999999999998</v>
      </c>
      <c r="G4067" t="s">
        <v>4451</v>
      </c>
      <c r="H4067" s="1">
        <f>IF(COUNTIF(G$2:G4067,G4067)=1,1,0)</f>
        <v>0</v>
      </c>
      <c r="I4067" s="1">
        <v>3</v>
      </c>
      <c r="J4067" s="1">
        <v>0.2</v>
      </c>
      <c r="K4067" s="1">
        <v>0.70919999999999961</v>
      </c>
      <c r="L4067" s="12">
        <f>VLOOKUP(train[[#This Row],[Sub-Category]],Análisis_ABC_XYZ[[#Headers],[#Data]],4,FALSE)</f>
        <v>0.52062335344040378</v>
      </c>
    </row>
    <row r="4068" spans="1:12" x14ac:dyDescent="0.35">
      <c r="A4068" s="2">
        <v>42731</v>
      </c>
      <c r="B4068" s="1" t="s">
        <v>111</v>
      </c>
      <c r="C4068" s="1" t="s">
        <v>1704</v>
      </c>
      <c r="D4068" s="1" t="s">
        <v>8</v>
      </c>
      <c r="E4068" s="1" t="s">
        <v>9</v>
      </c>
      <c r="F4068" s="18">
        <v>131.10400000000001</v>
      </c>
      <c r="G4068" t="s">
        <v>4451</v>
      </c>
      <c r="H4068" s="1">
        <f>IF(COUNTIF(G$2:G4068,G4068)=1,1,0)</f>
        <v>0</v>
      </c>
      <c r="I4068" s="1">
        <v>2</v>
      </c>
      <c r="J4068" s="1">
        <v>0.2</v>
      </c>
      <c r="K4068" s="1">
        <v>8.1939999999999955</v>
      </c>
      <c r="L4068" s="12">
        <f>VLOOKUP(train[[#This Row],[Sub-Category]],Análisis_ABC_XYZ[[#Headers],[#Data]],4,FALSE)</f>
        <v>0.5176847302647779</v>
      </c>
    </row>
    <row r="4069" spans="1:12" x14ac:dyDescent="0.35">
      <c r="A4069" s="2">
        <v>42731</v>
      </c>
      <c r="B4069" s="1" t="s">
        <v>39</v>
      </c>
      <c r="C4069" s="1" t="s">
        <v>68</v>
      </c>
      <c r="D4069" s="1" t="s">
        <v>14</v>
      </c>
      <c r="E4069" s="1" t="s">
        <v>61</v>
      </c>
      <c r="F4069" s="18">
        <v>113.328</v>
      </c>
      <c r="G4069" t="s">
        <v>6408</v>
      </c>
      <c r="H4069" s="1">
        <f>IF(COUNTIF(G$2:G4069,G4069)=1,1,0)</f>
        <v>0</v>
      </c>
      <c r="I4069" s="1">
        <v>9</v>
      </c>
      <c r="J4069" s="1">
        <v>0.2</v>
      </c>
      <c r="K4069" s="1">
        <v>35.414999999999999</v>
      </c>
      <c r="L4069" s="12">
        <f>VLOOKUP(train[[#This Row],[Sub-Category]],Análisis_ABC_XYZ[[#Headers],[#Data]],4,FALSE)</f>
        <v>0.44424167803735209</v>
      </c>
    </row>
    <row r="4070" spans="1:12" x14ac:dyDescent="0.35">
      <c r="A4070" s="2">
        <v>42731</v>
      </c>
      <c r="B4070" s="1" t="s">
        <v>12</v>
      </c>
      <c r="C4070" s="1" t="s">
        <v>714</v>
      </c>
      <c r="D4070" s="1" t="s">
        <v>14</v>
      </c>
      <c r="E4070" s="1" t="s">
        <v>31</v>
      </c>
      <c r="F4070" s="18">
        <v>106.96</v>
      </c>
      <c r="G4070" t="s">
        <v>3700</v>
      </c>
      <c r="H4070" s="1">
        <f>IF(COUNTIF(G$2:G4070,G4070)=1,1,0)</f>
        <v>1</v>
      </c>
      <c r="I4070" s="1">
        <v>2</v>
      </c>
      <c r="J4070" s="1">
        <v>0</v>
      </c>
      <c r="K4070" s="1">
        <v>31.018399999999986</v>
      </c>
      <c r="L4070" s="12">
        <f>VLOOKUP(train[[#This Row],[Sub-Category]],Análisis_ABC_XYZ[[#Headers],[#Data]],4,FALSE)</f>
        <v>0.49507917887403441</v>
      </c>
    </row>
    <row r="4071" spans="1:12" x14ac:dyDescent="0.35">
      <c r="A4071" s="2">
        <v>42731</v>
      </c>
      <c r="B4071" s="1" t="s">
        <v>501</v>
      </c>
      <c r="C4071" s="1" t="s">
        <v>502</v>
      </c>
      <c r="D4071" s="1" t="s">
        <v>14</v>
      </c>
      <c r="E4071" s="1" t="s">
        <v>61</v>
      </c>
      <c r="F4071" s="18">
        <v>105.42</v>
      </c>
      <c r="G4071" t="s">
        <v>5157</v>
      </c>
      <c r="H4071" s="1">
        <f>IF(COUNTIF(G$2:G4071,G4071)=1,1,0)</f>
        <v>1</v>
      </c>
      <c r="I4071" s="1">
        <v>2</v>
      </c>
      <c r="J4071" s="1">
        <v>0</v>
      </c>
      <c r="K4071" s="1">
        <v>51.655799999999999</v>
      </c>
      <c r="L4071" s="12">
        <f>VLOOKUP(train[[#This Row],[Sub-Category]],Análisis_ABC_XYZ[[#Headers],[#Data]],4,FALSE)</f>
        <v>0.44424167803735209</v>
      </c>
    </row>
    <row r="4072" spans="1:12" x14ac:dyDescent="0.35">
      <c r="A4072" s="2">
        <v>42731</v>
      </c>
      <c r="B4072" s="1" t="s">
        <v>111</v>
      </c>
      <c r="C4072" s="1" t="s">
        <v>1909</v>
      </c>
      <c r="D4072" s="1" t="s">
        <v>8</v>
      </c>
      <c r="E4072" s="1" t="s">
        <v>22</v>
      </c>
      <c r="F4072" s="18">
        <v>53.352000000000004</v>
      </c>
      <c r="G4072" t="s">
        <v>4451</v>
      </c>
      <c r="H4072" s="1">
        <f>IF(COUNTIF(G$2:G4072,G4072)=1,1,0)</f>
        <v>0</v>
      </c>
      <c r="I4072" s="1">
        <v>3</v>
      </c>
      <c r="J4072" s="1">
        <v>0.2</v>
      </c>
      <c r="K4072" s="1">
        <v>16.005600000000005</v>
      </c>
      <c r="L4072" s="12">
        <f>VLOOKUP(train[[#This Row],[Sub-Category]],Análisis_ABC_XYZ[[#Headers],[#Data]],4,FALSE)</f>
        <v>0.4595170286641902</v>
      </c>
    </row>
    <row r="4073" spans="1:12" x14ac:dyDescent="0.35">
      <c r="A4073" s="2">
        <v>42731</v>
      </c>
      <c r="B4073" s="1" t="s">
        <v>766</v>
      </c>
      <c r="C4073" s="1" t="s">
        <v>887</v>
      </c>
      <c r="D4073" s="1" t="s">
        <v>14</v>
      </c>
      <c r="E4073" s="1" t="s">
        <v>36</v>
      </c>
      <c r="F4073" s="18">
        <v>28.900000000000002</v>
      </c>
      <c r="G4073" t="s">
        <v>2277</v>
      </c>
      <c r="H4073" s="1">
        <f>IF(COUNTIF(G$2:G4073,G4073)=1,1,0)</f>
        <v>0</v>
      </c>
      <c r="I4073" s="1">
        <v>5</v>
      </c>
      <c r="J4073" s="1">
        <v>0</v>
      </c>
      <c r="K4073" s="1">
        <v>14.161000000000001</v>
      </c>
      <c r="L4073" s="12">
        <f>VLOOKUP(train[[#This Row],[Sub-Category]],Análisis_ABC_XYZ[[#Headers],[#Data]],4,FALSE)</f>
        <v>0.43613829632717294</v>
      </c>
    </row>
    <row r="4074" spans="1:12" x14ac:dyDescent="0.35">
      <c r="A4074" s="2">
        <v>42731</v>
      </c>
      <c r="B4074" s="1" t="s">
        <v>111</v>
      </c>
      <c r="C4074" s="1" t="s">
        <v>1258</v>
      </c>
      <c r="D4074" s="1" t="s">
        <v>14</v>
      </c>
      <c r="E4074" s="1" t="s">
        <v>20</v>
      </c>
      <c r="F4074" s="18">
        <v>22.512000000000004</v>
      </c>
      <c r="G4074" t="s">
        <v>4451</v>
      </c>
      <c r="H4074" s="1">
        <f>IF(COUNTIF(G$2:G4074,G4074)=1,1,0)</f>
        <v>0</v>
      </c>
      <c r="I4074" s="1">
        <v>3</v>
      </c>
      <c r="J4074" s="1">
        <v>0.2</v>
      </c>
      <c r="K4074" s="1">
        <v>2.2511999999999999</v>
      </c>
      <c r="L4074" s="12">
        <f>VLOOKUP(train[[#This Row],[Sub-Category]],Análisis_ABC_XYZ[[#Headers],[#Data]],4,FALSE)</f>
        <v>0.44610841445725197</v>
      </c>
    </row>
    <row r="4075" spans="1:12" x14ac:dyDescent="0.35">
      <c r="A4075" s="2">
        <v>42731</v>
      </c>
      <c r="B4075" s="1" t="s">
        <v>12</v>
      </c>
      <c r="C4075" s="1" t="s">
        <v>1165</v>
      </c>
      <c r="D4075" s="1" t="s">
        <v>14</v>
      </c>
      <c r="E4075" s="1" t="s">
        <v>15</v>
      </c>
      <c r="F4075" s="18">
        <v>21.560000000000002</v>
      </c>
      <c r="G4075" t="s">
        <v>3700</v>
      </c>
      <c r="H4075" s="1">
        <f>IF(COUNTIF(G$2:G4075,G4075)=1,1,0)</f>
        <v>0</v>
      </c>
      <c r="I4075" s="1">
        <v>7</v>
      </c>
      <c r="J4075" s="1">
        <v>0</v>
      </c>
      <c r="K4075" s="1">
        <v>10.348799999999999</v>
      </c>
      <c r="L4075" s="12">
        <f>VLOOKUP(train[[#This Row],[Sub-Category]],Análisis_ABC_XYZ[[#Headers],[#Data]],4,FALSE)</f>
        <v>0.4647369236065339</v>
      </c>
    </row>
    <row r="4076" spans="1:12" x14ac:dyDescent="0.35">
      <c r="A4076" s="2">
        <v>42731</v>
      </c>
      <c r="B4076" s="1" t="s">
        <v>157</v>
      </c>
      <c r="C4076" s="1" t="s">
        <v>1522</v>
      </c>
      <c r="D4076" s="1" t="s">
        <v>14</v>
      </c>
      <c r="E4076" s="1" t="s">
        <v>61</v>
      </c>
      <c r="F4076" s="18">
        <v>19.872</v>
      </c>
      <c r="G4076" t="s">
        <v>5651</v>
      </c>
      <c r="H4076" s="1">
        <f>IF(COUNTIF(G$2:G4076,G4076)=1,1,0)</f>
        <v>0</v>
      </c>
      <c r="I4076" s="1">
        <v>3</v>
      </c>
      <c r="J4076" s="1">
        <v>0.2</v>
      </c>
      <c r="K4076" s="1">
        <v>6.7067999999999977</v>
      </c>
      <c r="L4076" s="12">
        <f>VLOOKUP(train[[#This Row],[Sub-Category]],Análisis_ABC_XYZ[[#Headers],[#Data]],4,FALSE)</f>
        <v>0.44424167803735209</v>
      </c>
    </row>
    <row r="4077" spans="1:12" x14ac:dyDescent="0.35">
      <c r="A4077" s="2">
        <v>42731</v>
      </c>
      <c r="B4077" s="1" t="s">
        <v>72</v>
      </c>
      <c r="C4077" s="1" t="s">
        <v>1577</v>
      </c>
      <c r="D4077" s="1" t="s">
        <v>14</v>
      </c>
      <c r="E4077" s="1" t="s">
        <v>20</v>
      </c>
      <c r="F4077" s="18">
        <v>12.672000000000001</v>
      </c>
      <c r="G4077" t="s">
        <v>5312</v>
      </c>
      <c r="H4077" s="1">
        <f>IF(COUNTIF(G$2:G4077,G4077)=1,1,0)</f>
        <v>1</v>
      </c>
      <c r="I4077" s="1">
        <v>3</v>
      </c>
      <c r="J4077" s="1">
        <v>0.2</v>
      </c>
      <c r="K4077" s="1">
        <v>-3.1680000000000001</v>
      </c>
      <c r="L4077" s="12">
        <f>VLOOKUP(train[[#This Row],[Sub-Category]],Análisis_ABC_XYZ[[#Headers],[#Data]],4,FALSE)</f>
        <v>0.44610841445725197</v>
      </c>
    </row>
    <row r="4078" spans="1:12" x14ac:dyDescent="0.35">
      <c r="A4078" s="2">
        <v>42732</v>
      </c>
      <c r="B4078" s="1" t="s">
        <v>52</v>
      </c>
      <c r="C4078" s="1" t="s">
        <v>202</v>
      </c>
      <c r="D4078" s="1" t="s">
        <v>26</v>
      </c>
      <c r="E4078" s="1" t="s">
        <v>56</v>
      </c>
      <c r="F4078" s="18">
        <v>54.384000000000007</v>
      </c>
      <c r="G4078" t="s">
        <v>6160</v>
      </c>
      <c r="H4078" s="1">
        <f>IF(COUNTIF(G$2:G4078,G4078)=1,1,0)</f>
        <v>1</v>
      </c>
      <c r="I4078" s="1">
        <v>2</v>
      </c>
      <c r="J4078" s="1">
        <v>0.2</v>
      </c>
      <c r="K4078" s="1">
        <v>1.359599999999995</v>
      </c>
      <c r="L4078" s="12">
        <f>VLOOKUP(train[[#This Row],[Sub-Category]],Análisis_ABC_XYZ[[#Headers],[#Data]],4,FALSE)</f>
        <v>0.52062335344040378</v>
      </c>
    </row>
    <row r="4079" spans="1:12" x14ac:dyDescent="0.35">
      <c r="A4079" s="2">
        <v>42732</v>
      </c>
      <c r="B4079" s="1" t="s">
        <v>72</v>
      </c>
      <c r="C4079" s="1" t="s">
        <v>1085</v>
      </c>
      <c r="D4079" s="1" t="s">
        <v>14</v>
      </c>
      <c r="E4079" s="1" t="s">
        <v>20</v>
      </c>
      <c r="F4079" s="18">
        <v>24.816000000000003</v>
      </c>
      <c r="G4079" t="s">
        <v>5775</v>
      </c>
      <c r="H4079" s="1">
        <f>IF(COUNTIF(G$2:G4079,G4079)=1,1,0)</f>
        <v>1</v>
      </c>
      <c r="I4079" s="1">
        <v>2</v>
      </c>
      <c r="J4079" s="1">
        <v>0.2</v>
      </c>
      <c r="K4079" s="1">
        <v>1.5509999999999984</v>
      </c>
      <c r="L4079" s="12">
        <f>VLOOKUP(train[[#This Row],[Sub-Category]],Análisis_ABC_XYZ[[#Headers],[#Data]],4,FALSE)</f>
        <v>0.44610841445725197</v>
      </c>
    </row>
    <row r="4080" spans="1:12" x14ac:dyDescent="0.35">
      <c r="A4080" s="2">
        <v>42733</v>
      </c>
      <c r="B4080" s="1" t="s">
        <v>89</v>
      </c>
      <c r="C4080" s="1" t="s">
        <v>1922</v>
      </c>
      <c r="D4080" s="1" t="s">
        <v>14</v>
      </c>
      <c r="E4080" s="1" t="s">
        <v>182</v>
      </c>
      <c r="F4080" s="18">
        <v>6.36</v>
      </c>
      <c r="G4080" t="s">
        <v>6962</v>
      </c>
      <c r="H4080" s="1">
        <f>IF(COUNTIF(G$2:G4080,G4080)=1,1,0)</f>
        <v>1</v>
      </c>
      <c r="I4080" s="1">
        <v>2</v>
      </c>
      <c r="J4080" s="1">
        <v>0</v>
      </c>
      <c r="K4080" s="1">
        <v>6.3600000000000101E-2</v>
      </c>
      <c r="L4080" s="12">
        <f>VLOOKUP(train[[#This Row],[Sub-Category]],Análisis_ABC_XYZ[[#Headers],[#Data]],4,FALSE)</f>
        <v>0.53938093436526824</v>
      </c>
    </row>
    <row r="4081" spans="1:12" x14ac:dyDescent="0.35">
      <c r="A4081" s="2">
        <v>42734</v>
      </c>
      <c r="B4081" s="1" t="s">
        <v>12</v>
      </c>
      <c r="C4081" s="1" t="s">
        <v>732</v>
      </c>
      <c r="D4081" s="1" t="s">
        <v>26</v>
      </c>
      <c r="E4081" s="1" t="s">
        <v>208</v>
      </c>
      <c r="F4081" s="18">
        <v>2548.5600000000004</v>
      </c>
      <c r="G4081" t="s">
        <v>4751</v>
      </c>
      <c r="H4081" s="1">
        <f>IF(COUNTIF(G$2:G4081,G4081)=1,1,0)</f>
        <v>1</v>
      </c>
      <c r="I4081" s="1">
        <v>6</v>
      </c>
      <c r="J4081" s="1">
        <v>0.2</v>
      </c>
      <c r="K4081" s="1">
        <v>286.71299999999962</v>
      </c>
      <c r="L4081" s="12">
        <f>VLOOKUP(train[[#This Row],[Sub-Category]],Análisis_ABC_XYZ[[#Headers],[#Data]],4,FALSE)</f>
        <v>0.5183572270896134</v>
      </c>
    </row>
    <row r="4082" spans="1:12" x14ac:dyDescent="0.35">
      <c r="A4082" s="2">
        <v>42734</v>
      </c>
      <c r="B4082" s="1" t="s">
        <v>12</v>
      </c>
      <c r="C4082" s="1" t="s">
        <v>1259</v>
      </c>
      <c r="D4082" s="1" t="s">
        <v>26</v>
      </c>
      <c r="E4082" s="1" t="s">
        <v>27</v>
      </c>
      <c r="F4082" s="18">
        <v>287.88</v>
      </c>
      <c r="G4082" t="s">
        <v>4751</v>
      </c>
      <c r="H4082" s="1">
        <f>IF(COUNTIF(G$2:G4082,G4082)=1,1,0)</f>
        <v>0</v>
      </c>
      <c r="I4082" s="1">
        <v>3</v>
      </c>
      <c r="J4082" s="1">
        <v>0.2</v>
      </c>
      <c r="K4082" s="1">
        <v>35.984999999999999</v>
      </c>
      <c r="L4082" s="12">
        <f>VLOOKUP(train[[#This Row],[Sub-Category]],Análisis_ABC_XYZ[[#Headers],[#Data]],4,FALSE)</f>
        <v>0.41105220110552465</v>
      </c>
    </row>
    <row r="4083" spans="1:12" x14ac:dyDescent="0.35">
      <c r="A4083" s="2">
        <v>42734</v>
      </c>
      <c r="B4083" s="1" t="s">
        <v>12</v>
      </c>
      <c r="C4083" s="1" t="s">
        <v>287</v>
      </c>
      <c r="D4083" s="1" t="s">
        <v>14</v>
      </c>
      <c r="E4083" s="1" t="s">
        <v>61</v>
      </c>
      <c r="F4083" s="18">
        <v>271.44</v>
      </c>
      <c r="G4083" t="s">
        <v>4751</v>
      </c>
      <c r="H4083" s="1">
        <f>IF(COUNTIF(G$2:G4083,G4083)=1,1,0)</f>
        <v>0</v>
      </c>
      <c r="I4083" s="1">
        <v>3</v>
      </c>
      <c r="J4083" s="1">
        <v>0</v>
      </c>
      <c r="K4083" s="1">
        <v>122.148</v>
      </c>
      <c r="L4083" s="12">
        <f>VLOOKUP(train[[#This Row],[Sub-Category]],Análisis_ABC_XYZ[[#Headers],[#Data]],4,FALSE)</f>
        <v>0.44424167803735209</v>
      </c>
    </row>
    <row r="4084" spans="1:12" x14ac:dyDescent="0.35">
      <c r="A4084" s="2">
        <v>42734</v>
      </c>
      <c r="B4084" s="1" t="s">
        <v>12</v>
      </c>
      <c r="C4084" s="1" t="s">
        <v>413</v>
      </c>
      <c r="D4084" s="1" t="s">
        <v>14</v>
      </c>
      <c r="E4084" s="1" t="s">
        <v>20</v>
      </c>
      <c r="F4084" s="18">
        <v>74.94</v>
      </c>
      <c r="G4084" t="s">
        <v>4751</v>
      </c>
      <c r="H4084" s="1">
        <f>IF(COUNTIF(G$2:G4084,G4084)=1,1,0)</f>
        <v>0</v>
      </c>
      <c r="I4084" s="1">
        <v>3</v>
      </c>
      <c r="J4084" s="1">
        <v>0</v>
      </c>
      <c r="K4084" s="1">
        <v>14.238599999999995</v>
      </c>
      <c r="L4084" s="12">
        <f>VLOOKUP(train[[#This Row],[Sub-Category]],Análisis_ABC_XYZ[[#Headers],[#Data]],4,FALSE)</f>
        <v>0.44610841445725197</v>
      </c>
    </row>
    <row r="4085" spans="1:12" x14ac:dyDescent="0.35">
      <c r="A4085" s="2">
        <v>42734</v>
      </c>
      <c r="B4085" s="1" t="s">
        <v>12</v>
      </c>
      <c r="C4085" s="1" t="s">
        <v>1206</v>
      </c>
      <c r="D4085" s="1" t="s">
        <v>14</v>
      </c>
      <c r="E4085" s="1" t="s">
        <v>36</v>
      </c>
      <c r="F4085" s="18">
        <v>68.52</v>
      </c>
      <c r="G4085" t="s">
        <v>4751</v>
      </c>
      <c r="H4085" s="1">
        <f>IF(COUNTIF(G$2:G4085,G4085)=1,1,0)</f>
        <v>0</v>
      </c>
      <c r="I4085" s="1">
        <v>3</v>
      </c>
      <c r="J4085" s="1">
        <v>0</v>
      </c>
      <c r="K4085" s="1">
        <v>31.519199999999998</v>
      </c>
      <c r="L4085" s="12">
        <f>VLOOKUP(train[[#This Row],[Sub-Category]],Análisis_ABC_XYZ[[#Headers],[#Data]],4,FALSE)</f>
        <v>0.43613829632717294</v>
      </c>
    </row>
    <row r="4086" spans="1:12" x14ac:dyDescent="0.35">
      <c r="A4086" s="2">
        <v>42735</v>
      </c>
      <c r="B4086" s="1" t="s">
        <v>518</v>
      </c>
      <c r="C4086" s="1" t="s">
        <v>633</v>
      </c>
      <c r="D4086" s="1" t="s">
        <v>14</v>
      </c>
      <c r="E4086" s="1" t="s">
        <v>29</v>
      </c>
      <c r="F4086" s="18">
        <v>487.98400000000004</v>
      </c>
      <c r="G4086" t="s">
        <v>6760</v>
      </c>
      <c r="H4086" s="1">
        <f>IF(COUNTIF(G$2:G4086,G4086)=1,1,0)</f>
        <v>1</v>
      </c>
      <c r="I4086" s="1">
        <v>2</v>
      </c>
      <c r="J4086" s="1">
        <v>0.2</v>
      </c>
      <c r="K4086" s="1">
        <v>152.49499999999998</v>
      </c>
      <c r="L4086" s="12">
        <f>VLOOKUP(train[[#This Row],[Sub-Category]],Análisis_ABC_XYZ[[#Headers],[#Data]],4,FALSE)</f>
        <v>0.46881743173671325</v>
      </c>
    </row>
    <row r="4087" spans="1:12" x14ac:dyDescent="0.35">
      <c r="A4087" s="2">
        <v>42735</v>
      </c>
      <c r="B4087" s="1" t="s">
        <v>6</v>
      </c>
      <c r="C4087" s="1" t="s">
        <v>1066</v>
      </c>
      <c r="D4087" s="1" t="s">
        <v>14</v>
      </c>
      <c r="E4087" s="1" t="s">
        <v>29</v>
      </c>
      <c r="F4087" s="18">
        <v>364.79999999999995</v>
      </c>
      <c r="G4087" t="s">
        <v>2770</v>
      </c>
      <c r="H4087" s="1">
        <f>IF(COUNTIF(G$2:G4087,G4087)=1,1,0)</f>
        <v>1</v>
      </c>
      <c r="I4087" s="1">
        <v>12</v>
      </c>
      <c r="J4087" s="1">
        <v>0</v>
      </c>
      <c r="K4087" s="1">
        <v>167.80799999999999</v>
      </c>
      <c r="L4087" s="12">
        <f>VLOOKUP(train[[#This Row],[Sub-Category]],Análisis_ABC_XYZ[[#Headers],[#Data]],4,FALSE)</f>
        <v>0.46881743173671325</v>
      </c>
    </row>
    <row r="4088" spans="1:12" x14ac:dyDescent="0.35">
      <c r="A4088" s="2">
        <v>42735</v>
      </c>
      <c r="B4088" s="1" t="s">
        <v>39</v>
      </c>
      <c r="C4088" s="1" t="s">
        <v>685</v>
      </c>
      <c r="D4088" s="1" t="s">
        <v>14</v>
      </c>
      <c r="E4088" s="1" t="s">
        <v>20</v>
      </c>
      <c r="F4088" s="18">
        <v>152.68800000000002</v>
      </c>
      <c r="G4088" t="s">
        <v>4168</v>
      </c>
      <c r="H4088" s="1">
        <f>IF(COUNTIF(G$2:G4088,G4088)=1,1,0)</f>
        <v>1</v>
      </c>
      <c r="I4088" s="1">
        <v>2</v>
      </c>
      <c r="J4088" s="1">
        <v>0.2</v>
      </c>
      <c r="K4088" s="1">
        <v>-26.720400000000019</v>
      </c>
      <c r="L4088" s="12">
        <f>VLOOKUP(train[[#This Row],[Sub-Category]],Análisis_ABC_XYZ[[#Headers],[#Data]],4,FALSE)</f>
        <v>0.44610841445725197</v>
      </c>
    </row>
    <row r="4089" spans="1:12" x14ac:dyDescent="0.35">
      <c r="A4089" s="2">
        <v>42735</v>
      </c>
      <c r="B4089" s="1" t="s">
        <v>79</v>
      </c>
      <c r="C4089" s="1" t="s">
        <v>1006</v>
      </c>
      <c r="D4089" s="1" t="s">
        <v>14</v>
      </c>
      <c r="E4089" s="1" t="s">
        <v>29</v>
      </c>
      <c r="F4089" s="18">
        <v>116.4</v>
      </c>
      <c r="G4089" t="s">
        <v>3072</v>
      </c>
      <c r="H4089" s="1">
        <f>IF(COUNTIF(G$2:G4089,G4089)=1,1,0)</f>
        <v>1</v>
      </c>
      <c r="I4089" s="1">
        <v>8</v>
      </c>
      <c r="J4089" s="1">
        <v>0</v>
      </c>
      <c r="K4089" s="1">
        <v>52.379999999999995</v>
      </c>
      <c r="L4089" s="12">
        <f>VLOOKUP(train[[#This Row],[Sub-Category]],Análisis_ABC_XYZ[[#Headers],[#Data]],4,FALSE)</f>
        <v>0.46881743173671325</v>
      </c>
    </row>
    <row r="4090" spans="1:12" x14ac:dyDescent="0.35">
      <c r="A4090" s="2">
        <v>42735</v>
      </c>
      <c r="B4090" s="1" t="s">
        <v>6</v>
      </c>
      <c r="C4090" s="1" t="s">
        <v>411</v>
      </c>
      <c r="D4090" s="1" t="s">
        <v>14</v>
      </c>
      <c r="E4090" s="1" t="s">
        <v>29</v>
      </c>
      <c r="F4090" s="18">
        <v>94.74</v>
      </c>
      <c r="G4090" t="s">
        <v>2770</v>
      </c>
      <c r="H4090" s="1">
        <f>IF(COUNTIF(G$2:G4090,G4090)=1,1,0)</f>
        <v>0</v>
      </c>
      <c r="I4090" s="1">
        <v>3</v>
      </c>
      <c r="J4090" s="1">
        <v>0</v>
      </c>
      <c r="K4090" s="1">
        <v>44.527799999999992</v>
      </c>
      <c r="L4090" s="12">
        <f>VLOOKUP(train[[#This Row],[Sub-Category]],Análisis_ABC_XYZ[[#Headers],[#Data]],4,FALSE)</f>
        <v>0.46881743173671325</v>
      </c>
    </row>
    <row r="4091" spans="1:12" x14ac:dyDescent="0.35">
      <c r="A4091" s="2">
        <v>42735</v>
      </c>
      <c r="B4091" s="1" t="s">
        <v>6</v>
      </c>
      <c r="C4091" s="1" t="s">
        <v>852</v>
      </c>
      <c r="D4091" s="1" t="s">
        <v>14</v>
      </c>
      <c r="E4091" s="1" t="s">
        <v>29</v>
      </c>
      <c r="F4091" s="18">
        <v>76.3</v>
      </c>
      <c r="G4091" t="s">
        <v>2770</v>
      </c>
      <c r="H4091" s="1">
        <f>IF(COUNTIF(G$2:G4091,G4091)=1,1,0)</f>
        <v>0</v>
      </c>
      <c r="I4091" s="1">
        <v>5</v>
      </c>
      <c r="J4091" s="1">
        <v>0</v>
      </c>
      <c r="K4091" s="1">
        <v>38.15</v>
      </c>
      <c r="L4091" s="12">
        <f>VLOOKUP(train[[#This Row],[Sub-Category]],Análisis_ABC_XYZ[[#Headers],[#Data]],4,FALSE)</f>
        <v>0.46881743173671325</v>
      </c>
    </row>
    <row r="4092" spans="1:12" x14ac:dyDescent="0.35">
      <c r="A4092" s="2">
        <v>42735</v>
      </c>
      <c r="B4092" s="1" t="s">
        <v>6</v>
      </c>
      <c r="C4092" s="1" t="s">
        <v>336</v>
      </c>
      <c r="D4092" s="1" t="s">
        <v>14</v>
      </c>
      <c r="E4092" s="1" t="s">
        <v>29</v>
      </c>
      <c r="F4092" s="18">
        <v>60.64</v>
      </c>
      <c r="G4092" t="s">
        <v>2770</v>
      </c>
      <c r="H4092" s="1">
        <f>IF(COUNTIF(G$2:G4092,G4092)=1,1,0)</f>
        <v>0</v>
      </c>
      <c r="I4092" s="1">
        <v>4</v>
      </c>
      <c r="J4092" s="1">
        <v>0</v>
      </c>
      <c r="K4092" s="1">
        <v>27.894399999999997</v>
      </c>
      <c r="L4092" s="12">
        <f>VLOOKUP(train[[#This Row],[Sub-Category]],Análisis_ABC_XYZ[[#Headers],[#Data]],4,FALSE)</f>
        <v>0.46881743173671325</v>
      </c>
    </row>
    <row r="4093" spans="1:12" x14ac:dyDescent="0.35">
      <c r="A4093" s="2">
        <v>42735</v>
      </c>
      <c r="B4093" s="1" t="s">
        <v>39</v>
      </c>
      <c r="C4093" s="1" t="s">
        <v>1324</v>
      </c>
      <c r="D4093" s="1" t="s">
        <v>8</v>
      </c>
      <c r="E4093" s="1" t="s">
        <v>22</v>
      </c>
      <c r="F4093" s="18">
        <v>14.76</v>
      </c>
      <c r="G4093" t="s">
        <v>3324</v>
      </c>
      <c r="H4093" s="1">
        <f>IF(COUNTIF(G$2:G4093,G4093)=1,1,0)</f>
        <v>1</v>
      </c>
      <c r="I4093" s="1">
        <v>5</v>
      </c>
      <c r="J4093" s="1">
        <v>0.6</v>
      </c>
      <c r="K4093" s="1">
        <v>-11.439000000000004</v>
      </c>
      <c r="L4093" s="12">
        <f>VLOOKUP(train[[#This Row],[Sub-Category]],Análisis_ABC_XYZ[[#Headers],[#Data]],4,FALSE)</f>
        <v>0.4595170286641902</v>
      </c>
    </row>
    <row r="4094" spans="1:12" x14ac:dyDescent="0.35">
      <c r="A4094" s="2">
        <v>42735</v>
      </c>
      <c r="B4094" s="1" t="s">
        <v>39</v>
      </c>
      <c r="C4094" s="1" t="s">
        <v>386</v>
      </c>
      <c r="D4094" s="1" t="s">
        <v>14</v>
      </c>
      <c r="E4094" s="1" t="s">
        <v>182</v>
      </c>
      <c r="F4094" s="18">
        <v>5.8880000000000008</v>
      </c>
      <c r="G4094" t="s">
        <v>4168</v>
      </c>
      <c r="H4094" s="1">
        <f>IF(COUNTIF(G$2:G4094,G4094)=1,1,0)</f>
        <v>0</v>
      </c>
      <c r="I4094" s="1">
        <v>2</v>
      </c>
      <c r="J4094" s="1">
        <v>0.2</v>
      </c>
      <c r="K4094" s="1">
        <v>-1.3248000000000004</v>
      </c>
      <c r="L4094" s="12">
        <f>VLOOKUP(train[[#This Row],[Sub-Category]],Análisis_ABC_XYZ[[#Headers],[#Data]],4,FALSE)</f>
        <v>0.53938093436526824</v>
      </c>
    </row>
    <row r="4095" spans="1:12" x14ac:dyDescent="0.35">
      <c r="A4095" s="2">
        <v>42735</v>
      </c>
      <c r="B4095" s="1" t="s">
        <v>39</v>
      </c>
      <c r="C4095" s="1" t="s">
        <v>1271</v>
      </c>
      <c r="D4095" s="1" t="s">
        <v>14</v>
      </c>
      <c r="E4095" s="1" t="s">
        <v>29</v>
      </c>
      <c r="F4095" s="18">
        <v>3.6559999999999993</v>
      </c>
      <c r="G4095" t="s">
        <v>3324</v>
      </c>
      <c r="H4095" s="1">
        <f>IF(COUNTIF(G$2:G4095,G4095)=1,1,0)</f>
        <v>0</v>
      </c>
      <c r="I4095" s="1">
        <v>4</v>
      </c>
      <c r="J4095" s="1">
        <v>0.8</v>
      </c>
      <c r="K4095" s="1">
        <v>-5.8496000000000024</v>
      </c>
      <c r="L4095" s="12">
        <f>VLOOKUP(train[[#This Row],[Sub-Category]],Análisis_ABC_XYZ[[#Headers],[#Data]],4,FALSE)</f>
        <v>0.46881743173671325</v>
      </c>
    </row>
    <row r="4096" spans="1:12" x14ac:dyDescent="0.35">
      <c r="A4096" s="2">
        <v>42735</v>
      </c>
      <c r="B4096" s="1" t="s">
        <v>39</v>
      </c>
      <c r="C4096" s="1" t="s">
        <v>912</v>
      </c>
      <c r="D4096" s="1" t="s">
        <v>14</v>
      </c>
      <c r="E4096" s="1" t="s">
        <v>91</v>
      </c>
      <c r="F4096" s="18">
        <v>3.4880000000000004</v>
      </c>
      <c r="G4096" t="s">
        <v>4168</v>
      </c>
      <c r="H4096" s="1">
        <f>IF(COUNTIF(G$2:G4096,G4096)=1,1,0)</f>
        <v>0</v>
      </c>
      <c r="I4096" s="1">
        <v>2</v>
      </c>
      <c r="J4096" s="1">
        <v>0.2</v>
      </c>
      <c r="K4096" s="1">
        <v>0.56679999999999997</v>
      </c>
      <c r="L4096" s="12">
        <f>VLOOKUP(train[[#This Row],[Sub-Category]],Análisis_ABC_XYZ[[#Headers],[#Data]],4,FALSE)</f>
        <v>0.51168203684699509</v>
      </c>
    </row>
    <row r="4097" spans="1:12" x14ac:dyDescent="0.35">
      <c r="A4097" s="2">
        <v>42737</v>
      </c>
      <c r="B4097" s="1" t="s">
        <v>766</v>
      </c>
      <c r="C4097" s="1" t="s">
        <v>1201</v>
      </c>
      <c r="D4097" s="1" t="s">
        <v>26</v>
      </c>
      <c r="E4097" s="1" t="s">
        <v>27</v>
      </c>
      <c r="F4097" s="18">
        <v>231.98</v>
      </c>
      <c r="G4097" t="s">
        <v>5556</v>
      </c>
      <c r="H4097" s="1">
        <f>IF(COUNTIF(G$2:G4097,G4097)=1,1,0)</f>
        <v>1</v>
      </c>
      <c r="I4097" s="1">
        <v>2</v>
      </c>
      <c r="J4097" s="1">
        <v>0</v>
      </c>
      <c r="K4097" s="1">
        <v>67.274199999999979</v>
      </c>
      <c r="L4097" s="12">
        <f>VLOOKUP(train[[#This Row],[Sub-Category]],Análisis_ABC_XYZ[[#Headers],[#Data]],4,FALSE)</f>
        <v>0.41105220110552465</v>
      </c>
    </row>
    <row r="4098" spans="1:12" x14ac:dyDescent="0.35">
      <c r="A4098" s="2">
        <v>42737</v>
      </c>
      <c r="B4098" s="1" t="s">
        <v>766</v>
      </c>
      <c r="C4098" s="1" t="s">
        <v>322</v>
      </c>
      <c r="D4098" s="1" t="s">
        <v>8</v>
      </c>
      <c r="E4098" s="1" t="s">
        <v>9</v>
      </c>
      <c r="F4098" s="18">
        <v>173.94</v>
      </c>
      <c r="G4098" t="s">
        <v>5556</v>
      </c>
      <c r="H4098" s="1">
        <f>IF(COUNTIF(G$2:G4098,G4098)=1,1,0)</f>
        <v>0</v>
      </c>
      <c r="I4098" s="1">
        <v>3</v>
      </c>
      <c r="J4098" s="1">
        <v>0</v>
      </c>
      <c r="K4098" s="1">
        <v>38.266800000000003</v>
      </c>
      <c r="L4098" s="12">
        <f>VLOOKUP(train[[#This Row],[Sub-Category]],Análisis_ABC_XYZ[[#Headers],[#Data]],4,FALSE)</f>
        <v>0.5176847302647779</v>
      </c>
    </row>
    <row r="4099" spans="1:12" x14ac:dyDescent="0.35">
      <c r="A4099" s="2">
        <v>42738</v>
      </c>
      <c r="B4099" s="1" t="s">
        <v>198</v>
      </c>
      <c r="C4099" s="1" t="s">
        <v>401</v>
      </c>
      <c r="D4099" s="1" t="s">
        <v>8</v>
      </c>
      <c r="E4099" s="1" t="s">
        <v>18</v>
      </c>
      <c r="F4099" s="18">
        <v>1592.8500000000001</v>
      </c>
      <c r="G4099" t="s">
        <v>3100</v>
      </c>
      <c r="H4099" s="1">
        <f>IF(COUNTIF(G$2:G4099,G4099)=1,1,0)</f>
        <v>1</v>
      </c>
      <c r="I4099" s="1">
        <v>7</v>
      </c>
      <c r="J4099" s="1">
        <v>0</v>
      </c>
      <c r="K4099" s="1">
        <v>350.42700000000002</v>
      </c>
      <c r="L4099" s="12">
        <f>VLOOKUP(train[[#This Row],[Sub-Category]],Análisis_ABC_XYZ[[#Headers],[#Data]],4,FALSE)</f>
        <v>0.55975208308209756</v>
      </c>
    </row>
    <row r="4100" spans="1:12" x14ac:dyDescent="0.35">
      <c r="A4100" s="2">
        <v>42738</v>
      </c>
      <c r="B4100" s="1" t="s">
        <v>39</v>
      </c>
      <c r="C4100" s="1" t="s">
        <v>1480</v>
      </c>
      <c r="D4100" s="1" t="s">
        <v>26</v>
      </c>
      <c r="E4100" s="1" t="s">
        <v>27</v>
      </c>
      <c r="F4100" s="18">
        <v>180.96</v>
      </c>
      <c r="G4100" t="s">
        <v>3435</v>
      </c>
      <c r="H4100" s="1">
        <f>IF(COUNTIF(G$2:G4100,G4100)=1,1,0)</f>
        <v>1</v>
      </c>
      <c r="I4100" s="1">
        <v>5</v>
      </c>
      <c r="J4100" s="1">
        <v>0.2</v>
      </c>
      <c r="K4100" s="1">
        <v>13.571999999999996</v>
      </c>
      <c r="L4100" s="12">
        <f>VLOOKUP(train[[#This Row],[Sub-Category]],Análisis_ABC_XYZ[[#Headers],[#Data]],4,FALSE)</f>
        <v>0.41105220110552465</v>
      </c>
    </row>
    <row r="4101" spans="1:12" x14ac:dyDescent="0.35">
      <c r="A4101" s="2">
        <v>42738</v>
      </c>
      <c r="B4101" s="1" t="s">
        <v>39</v>
      </c>
      <c r="C4101" s="1" t="s">
        <v>1687</v>
      </c>
      <c r="D4101" s="1" t="s">
        <v>26</v>
      </c>
      <c r="E4101" s="1" t="s">
        <v>56</v>
      </c>
      <c r="F4101" s="18">
        <v>165.60000000000002</v>
      </c>
      <c r="G4101" t="s">
        <v>3435</v>
      </c>
      <c r="H4101" s="1">
        <f>IF(COUNTIF(G$2:G4101,G4101)=1,1,0)</f>
        <v>0</v>
      </c>
      <c r="I4101" s="1">
        <v>3</v>
      </c>
      <c r="J4101" s="1">
        <v>0.2</v>
      </c>
      <c r="K4101" s="1">
        <v>-6.2100000000000151</v>
      </c>
      <c r="L4101" s="12">
        <f>VLOOKUP(train[[#This Row],[Sub-Category]],Análisis_ABC_XYZ[[#Headers],[#Data]],4,FALSE)</f>
        <v>0.52062335344040378</v>
      </c>
    </row>
    <row r="4102" spans="1:12" x14ac:dyDescent="0.35">
      <c r="A4102" s="2">
        <v>42738</v>
      </c>
      <c r="B4102" s="1" t="s">
        <v>39</v>
      </c>
      <c r="C4102" s="1" t="s">
        <v>1270</v>
      </c>
      <c r="D4102" s="1" t="s">
        <v>26</v>
      </c>
      <c r="E4102" s="1" t="s">
        <v>56</v>
      </c>
      <c r="F4102" s="18">
        <v>30.080000000000002</v>
      </c>
      <c r="G4102" t="s">
        <v>3435</v>
      </c>
      <c r="H4102" s="1">
        <f>IF(COUNTIF(G$2:G4102,G4102)=1,1,0)</f>
        <v>0</v>
      </c>
      <c r="I4102" s="1">
        <v>2</v>
      </c>
      <c r="J4102" s="1">
        <v>0.2</v>
      </c>
      <c r="K4102" s="1">
        <v>-5.2640000000000002</v>
      </c>
      <c r="L4102" s="12">
        <f>VLOOKUP(train[[#This Row],[Sub-Category]],Análisis_ABC_XYZ[[#Headers],[#Data]],4,FALSE)</f>
        <v>0.52062335344040378</v>
      </c>
    </row>
    <row r="4103" spans="1:12" x14ac:dyDescent="0.35">
      <c r="A4103" s="2">
        <v>42738</v>
      </c>
      <c r="B4103" s="1" t="s">
        <v>12</v>
      </c>
      <c r="C4103" s="1" t="s">
        <v>1345</v>
      </c>
      <c r="D4103" s="1" t="s">
        <v>14</v>
      </c>
      <c r="E4103" s="1" t="s">
        <v>20</v>
      </c>
      <c r="F4103" s="18">
        <v>114.46</v>
      </c>
      <c r="G4103" t="s">
        <v>5233</v>
      </c>
      <c r="H4103" s="1">
        <f>IF(COUNTIF(G$2:G4103,G4103)=1,1,0)</f>
        <v>1</v>
      </c>
      <c r="I4103" s="1">
        <v>2</v>
      </c>
      <c r="J4103" s="1">
        <v>0</v>
      </c>
      <c r="K4103" s="1">
        <v>28.614999999999995</v>
      </c>
      <c r="L4103" s="12">
        <f>VLOOKUP(train[[#This Row],[Sub-Category]],Análisis_ABC_XYZ[[#Headers],[#Data]],4,FALSE)</f>
        <v>0.44610841445725197</v>
      </c>
    </row>
    <row r="4104" spans="1:12" x14ac:dyDescent="0.35">
      <c r="A4104" s="2">
        <v>42738</v>
      </c>
      <c r="B4104" s="1" t="s">
        <v>198</v>
      </c>
      <c r="C4104" s="1" t="s">
        <v>1057</v>
      </c>
      <c r="D4104" s="1" t="s">
        <v>14</v>
      </c>
      <c r="E4104" s="1" t="s">
        <v>29</v>
      </c>
      <c r="F4104" s="18">
        <v>11.88</v>
      </c>
      <c r="G4104" t="s">
        <v>3100</v>
      </c>
      <c r="H4104" s="1">
        <f>IF(COUNTIF(G$2:G4104,G4104)=1,1,0)</f>
        <v>0</v>
      </c>
      <c r="I4104" s="1">
        <v>2</v>
      </c>
      <c r="J4104" s="1">
        <v>0</v>
      </c>
      <c r="K4104" s="1">
        <v>5.3460000000000001</v>
      </c>
      <c r="L4104" s="12">
        <f>VLOOKUP(train[[#This Row],[Sub-Category]],Análisis_ABC_XYZ[[#Headers],[#Data]],4,FALSE)</f>
        <v>0.46881743173671325</v>
      </c>
    </row>
    <row r="4105" spans="1:12" x14ac:dyDescent="0.35">
      <c r="A4105" s="2">
        <v>42739</v>
      </c>
      <c r="B4105" s="1" t="s">
        <v>34</v>
      </c>
      <c r="C4105" s="1" t="s">
        <v>1398</v>
      </c>
      <c r="D4105" s="1" t="s">
        <v>26</v>
      </c>
      <c r="E4105" s="1" t="s">
        <v>363</v>
      </c>
      <c r="F4105" s="18">
        <v>959.96800000000007</v>
      </c>
      <c r="G4105" t="s">
        <v>6826</v>
      </c>
      <c r="H4105" s="1">
        <f>IF(COUNTIF(G$2:G4105,G4105)=1,1,0)</f>
        <v>1</v>
      </c>
      <c r="I4105" s="1">
        <v>4</v>
      </c>
      <c r="J4105" s="1">
        <v>0.2</v>
      </c>
      <c r="K4105" s="1">
        <v>119.99599999999992</v>
      </c>
      <c r="L4105" s="12">
        <f>VLOOKUP(train[[#This Row],[Sub-Category]],Análisis_ABC_XYZ[[#Headers],[#Data]],4,FALSE)</f>
        <v>0.62810530827000832</v>
      </c>
    </row>
    <row r="4106" spans="1:12" x14ac:dyDescent="0.35">
      <c r="A4106" s="2">
        <v>42739</v>
      </c>
      <c r="B4106" s="1" t="s">
        <v>52</v>
      </c>
      <c r="C4106" s="1" t="s">
        <v>987</v>
      </c>
      <c r="D4106" s="1" t="s">
        <v>14</v>
      </c>
      <c r="E4106" s="1" t="s">
        <v>29</v>
      </c>
      <c r="F4106" s="18">
        <v>104.58000000000001</v>
      </c>
      <c r="G4106" t="s">
        <v>4438</v>
      </c>
      <c r="H4106" s="1">
        <f>IF(COUNTIF(G$2:G4106,G4106)=1,1,0)</f>
        <v>1</v>
      </c>
      <c r="I4106" s="1">
        <v>6</v>
      </c>
      <c r="J4106" s="1">
        <v>0.7</v>
      </c>
      <c r="K4106" s="1">
        <v>-80.178000000000026</v>
      </c>
      <c r="L4106" s="12">
        <f>VLOOKUP(train[[#This Row],[Sub-Category]],Análisis_ABC_XYZ[[#Headers],[#Data]],4,FALSE)</f>
        <v>0.46881743173671325</v>
      </c>
    </row>
    <row r="4107" spans="1:12" x14ac:dyDescent="0.35">
      <c r="A4107" s="2">
        <v>42739</v>
      </c>
      <c r="B4107" s="1" t="s">
        <v>52</v>
      </c>
      <c r="C4107" s="1" t="s">
        <v>576</v>
      </c>
      <c r="D4107" s="1" t="s">
        <v>14</v>
      </c>
      <c r="E4107" s="1" t="s">
        <v>24</v>
      </c>
      <c r="F4107" s="18">
        <v>4.6719999999999997</v>
      </c>
      <c r="G4107" t="s">
        <v>4438</v>
      </c>
      <c r="H4107" s="1">
        <f>IF(COUNTIF(G$2:G4107,G4107)=1,1,0)</f>
        <v>0</v>
      </c>
      <c r="I4107" s="1">
        <v>1</v>
      </c>
      <c r="J4107" s="1">
        <v>0.2</v>
      </c>
      <c r="K4107" s="1">
        <v>0.58399999999999985</v>
      </c>
      <c r="L4107" s="12">
        <f>VLOOKUP(train[[#This Row],[Sub-Category]],Análisis_ABC_XYZ[[#Headers],[#Data]],4,FALSE)</f>
        <v>0.45632477063632687</v>
      </c>
    </row>
    <row r="4108" spans="1:12" x14ac:dyDescent="0.35">
      <c r="A4108" s="2">
        <v>42740</v>
      </c>
      <c r="B4108" s="1" t="s">
        <v>16</v>
      </c>
      <c r="C4108" s="1" t="s">
        <v>749</v>
      </c>
      <c r="D4108" s="1" t="s">
        <v>26</v>
      </c>
      <c r="E4108" s="1" t="s">
        <v>56</v>
      </c>
      <c r="F4108" s="18">
        <v>191.47200000000001</v>
      </c>
      <c r="G4108" t="s">
        <v>4532</v>
      </c>
      <c r="H4108" s="1">
        <f>IF(COUNTIF(G$2:G4108,G4108)=1,1,0)</f>
        <v>1</v>
      </c>
      <c r="I4108" s="1">
        <v>6</v>
      </c>
      <c r="J4108" s="1">
        <v>0.2</v>
      </c>
      <c r="K4108" s="1">
        <v>40.687800000000003</v>
      </c>
      <c r="L4108" s="12">
        <f>VLOOKUP(train[[#This Row],[Sub-Category]],Análisis_ABC_XYZ[[#Headers],[#Data]],4,FALSE)</f>
        <v>0.52062335344040378</v>
      </c>
    </row>
    <row r="4109" spans="1:12" x14ac:dyDescent="0.35">
      <c r="A4109" s="2">
        <v>42740</v>
      </c>
      <c r="B4109" s="1" t="s">
        <v>16</v>
      </c>
      <c r="C4109" s="1" t="s">
        <v>751</v>
      </c>
      <c r="D4109" s="1" t="s">
        <v>26</v>
      </c>
      <c r="E4109" s="1" t="s">
        <v>27</v>
      </c>
      <c r="F4109" s="18">
        <v>59.184000000000005</v>
      </c>
      <c r="G4109" t="s">
        <v>4532</v>
      </c>
      <c r="H4109" s="1">
        <f>IF(COUNTIF(G$2:G4109,G4109)=1,1,0)</f>
        <v>0</v>
      </c>
      <c r="I4109" s="1">
        <v>2</v>
      </c>
      <c r="J4109" s="1">
        <v>0.2</v>
      </c>
      <c r="K4109" s="1">
        <v>5.1786000000000012</v>
      </c>
      <c r="L4109" s="12">
        <f>VLOOKUP(train[[#This Row],[Sub-Category]],Análisis_ABC_XYZ[[#Headers],[#Data]],4,FALSE)</f>
        <v>0.41105220110552465</v>
      </c>
    </row>
    <row r="4110" spans="1:12" x14ac:dyDescent="0.35">
      <c r="A4110" s="2">
        <v>42740</v>
      </c>
      <c r="B4110" s="1" t="s">
        <v>16</v>
      </c>
      <c r="C4110" s="1" t="s">
        <v>750</v>
      </c>
      <c r="D4110" s="1" t="s">
        <v>14</v>
      </c>
      <c r="E4110" s="1" t="s">
        <v>24</v>
      </c>
      <c r="F4110" s="18">
        <v>5.2480000000000002</v>
      </c>
      <c r="G4110" t="s">
        <v>4532</v>
      </c>
      <c r="H4110" s="1">
        <f>IF(COUNTIF(G$2:G4110,G4110)=1,1,0)</f>
        <v>0</v>
      </c>
      <c r="I4110" s="1">
        <v>2</v>
      </c>
      <c r="J4110" s="1">
        <v>0.2</v>
      </c>
      <c r="K4110" s="1">
        <v>0.59039999999999915</v>
      </c>
      <c r="L4110" s="12">
        <f>VLOOKUP(train[[#This Row],[Sub-Category]],Análisis_ABC_XYZ[[#Headers],[#Data]],4,FALSE)</f>
        <v>0.45632477063632687</v>
      </c>
    </row>
    <row r="4111" spans="1:12" x14ac:dyDescent="0.35">
      <c r="A4111" s="2">
        <v>42742</v>
      </c>
      <c r="B4111" s="1" t="s">
        <v>12</v>
      </c>
      <c r="C4111" s="1" t="s">
        <v>1329</v>
      </c>
      <c r="D4111" s="1" t="s">
        <v>14</v>
      </c>
      <c r="E4111" s="1" t="s">
        <v>24</v>
      </c>
      <c r="F4111" s="18">
        <v>34.58</v>
      </c>
      <c r="G4111" t="s">
        <v>4159</v>
      </c>
      <c r="H4111" s="1">
        <f>IF(COUNTIF(G$2:G4111,G4111)=1,1,0)</f>
        <v>1</v>
      </c>
      <c r="I4111" s="1">
        <v>1</v>
      </c>
      <c r="J4111" s="1">
        <v>0</v>
      </c>
      <c r="K4111" s="1">
        <v>10.028199999999998</v>
      </c>
      <c r="L4111" s="12">
        <f>VLOOKUP(train[[#This Row],[Sub-Category]],Análisis_ABC_XYZ[[#Headers],[#Data]],4,FALSE)</f>
        <v>0.45632477063632687</v>
      </c>
    </row>
    <row r="4112" spans="1:12" x14ac:dyDescent="0.35">
      <c r="A4112" s="2">
        <v>42742</v>
      </c>
      <c r="B4112" s="1" t="s">
        <v>39</v>
      </c>
      <c r="C4112" s="1" t="s">
        <v>813</v>
      </c>
      <c r="D4112" s="1" t="s">
        <v>14</v>
      </c>
      <c r="E4112" s="1" t="s">
        <v>36</v>
      </c>
      <c r="F4112" s="18">
        <v>25.920000000000005</v>
      </c>
      <c r="G4112" t="s">
        <v>3870</v>
      </c>
      <c r="H4112" s="1">
        <f>IF(COUNTIF(G$2:G4112,G4112)=1,1,0)</f>
        <v>1</v>
      </c>
      <c r="I4112" s="1">
        <v>5</v>
      </c>
      <c r="J4112" s="1">
        <v>0.2</v>
      </c>
      <c r="K4112" s="1">
        <v>9.0719999999999992</v>
      </c>
      <c r="L4112" s="12">
        <f>VLOOKUP(train[[#This Row],[Sub-Category]],Análisis_ABC_XYZ[[#Headers],[#Data]],4,FALSE)</f>
        <v>0.43613829632717294</v>
      </c>
    </row>
    <row r="4113" spans="1:12" x14ac:dyDescent="0.35">
      <c r="A4113" s="2">
        <v>42742</v>
      </c>
      <c r="B4113" s="1" t="s">
        <v>39</v>
      </c>
      <c r="C4113" s="1" t="s">
        <v>1073</v>
      </c>
      <c r="D4113" s="1" t="s">
        <v>8</v>
      </c>
      <c r="E4113" s="1" t="s">
        <v>22</v>
      </c>
      <c r="F4113" s="18">
        <v>23.076000000000001</v>
      </c>
      <c r="G4113" t="s">
        <v>3870</v>
      </c>
      <c r="H4113" s="1">
        <f>IF(COUNTIF(G$2:G4113,G4113)=1,1,0)</f>
        <v>0</v>
      </c>
      <c r="I4113" s="1">
        <v>3</v>
      </c>
      <c r="J4113" s="1">
        <v>0.6</v>
      </c>
      <c r="K4113" s="1">
        <v>-10.961100000000002</v>
      </c>
      <c r="L4113" s="12">
        <f>VLOOKUP(train[[#This Row],[Sub-Category]],Análisis_ABC_XYZ[[#Headers],[#Data]],4,FALSE)</f>
        <v>0.4595170286641902</v>
      </c>
    </row>
    <row r="4114" spans="1:12" x14ac:dyDescent="0.35">
      <c r="A4114" s="2">
        <v>42743</v>
      </c>
      <c r="B4114" s="1" t="s">
        <v>42</v>
      </c>
      <c r="C4114" s="1" t="s">
        <v>69</v>
      </c>
      <c r="D4114" s="1" t="s">
        <v>8</v>
      </c>
      <c r="E4114" s="1" t="s">
        <v>9</v>
      </c>
      <c r="F4114" s="18">
        <v>1565.88</v>
      </c>
      <c r="G4114" t="s">
        <v>5165</v>
      </c>
      <c r="H4114" s="1">
        <f>IF(COUNTIF(G$2:G4114,G4114)=1,1,0)</f>
        <v>1</v>
      </c>
      <c r="I4114" s="1">
        <v>6</v>
      </c>
      <c r="J4114" s="1">
        <v>0</v>
      </c>
      <c r="K4114" s="1">
        <v>407.12880000000007</v>
      </c>
      <c r="L4114" s="12">
        <f>VLOOKUP(train[[#This Row],[Sub-Category]],Análisis_ABC_XYZ[[#Headers],[#Data]],4,FALSE)</f>
        <v>0.5176847302647779</v>
      </c>
    </row>
    <row r="4115" spans="1:12" x14ac:dyDescent="0.35">
      <c r="A4115" s="2">
        <v>42743</v>
      </c>
      <c r="B4115" s="1" t="s">
        <v>34</v>
      </c>
      <c r="C4115" s="1" t="s">
        <v>1861</v>
      </c>
      <c r="D4115" s="1" t="s">
        <v>26</v>
      </c>
      <c r="E4115" s="1" t="s">
        <v>27</v>
      </c>
      <c r="F4115" s="18">
        <v>108.78399999999999</v>
      </c>
      <c r="G4115" t="s">
        <v>5887</v>
      </c>
      <c r="H4115" s="1">
        <f>IF(COUNTIF(G$2:G4115,G4115)=1,1,0)</f>
        <v>1</v>
      </c>
      <c r="I4115" s="1">
        <v>2</v>
      </c>
      <c r="J4115" s="1">
        <v>0.2</v>
      </c>
      <c r="K4115" s="1">
        <v>10.878399999999999</v>
      </c>
      <c r="L4115" s="12">
        <f>VLOOKUP(train[[#This Row],[Sub-Category]],Análisis_ABC_XYZ[[#Headers],[#Data]],4,FALSE)</f>
        <v>0.41105220110552465</v>
      </c>
    </row>
    <row r="4116" spans="1:12" x14ac:dyDescent="0.35">
      <c r="A4116" s="2">
        <v>42743</v>
      </c>
      <c r="B4116" s="1" t="s">
        <v>42</v>
      </c>
      <c r="C4116" s="1" t="s">
        <v>97</v>
      </c>
      <c r="D4116" s="1" t="s">
        <v>14</v>
      </c>
      <c r="E4116" s="1" t="s">
        <v>29</v>
      </c>
      <c r="F4116" s="18">
        <v>106.05</v>
      </c>
      <c r="G4116" t="s">
        <v>5165</v>
      </c>
      <c r="H4116" s="1">
        <f>IF(COUNTIF(G$2:G4116,G4116)=1,1,0)</f>
        <v>0</v>
      </c>
      <c r="I4116" s="1">
        <v>7</v>
      </c>
      <c r="J4116" s="1">
        <v>0</v>
      </c>
      <c r="K4116" s="1">
        <v>49.843499999999999</v>
      </c>
      <c r="L4116" s="12">
        <f>VLOOKUP(train[[#This Row],[Sub-Category]],Análisis_ABC_XYZ[[#Headers],[#Data]],4,FALSE)</f>
        <v>0.46881743173671325</v>
      </c>
    </row>
    <row r="4117" spans="1:12" x14ac:dyDescent="0.35">
      <c r="A4117" s="2">
        <v>42743</v>
      </c>
      <c r="B4117" s="1" t="s">
        <v>34</v>
      </c>
      <c r="C4117" s="1" t="s">
        <v>1108</v>
      </c>
      <c r="D4117" s="1" t="s">
        <v>14</v>
      </c>
      <c r="E4117" s="1" t="s">
        <v>24</v>
      </c>
      <c r="F4117" s="18">
        <v>47.616</v>
      </c>
      <c r="G4117" t="s">
        <v>5887</v>
      </c>
      <c r="H4117" s="1">
        <f>IF(COUNTIF(G$2:G4117,G4117)=1,1,0)</f>
        <v>0</v>
      </c>
      <c r="I4117" s="1">
        <v>3</v>
      </c>
      <c r="J4117" s="1">
        <v>0.2</v>
      </c>
      <c r="K4117" s="1">
        <v>5.9519999999999946</v>
      </c>
      <c r="L4117" s="12">
        <f>VLOOKUP(train[[#This Row],[Sub-Category]],Análisis_ABC_XYZ[[#Headers],[#Data]],4,FALSE)</f>
        <v>0.45632477063632687</v>
      </c>
    </row>
    <row r="4118" spans="1:12" x14ac:dyDescent="0.35">
      <c r="A4118" s="2">
        <v>42743</v>
      </c>
      <c r="B4118" s="1" t="s">
        <v>34</v>
      </c>
      <c r="C4118" s="1" t="s">
        <v>975</v>
      </c>
      <c r="D4118" s="1" t="s">
        <v>14</v>
      </c>
      <c r="E4118" s="1" t="s">
        <v>29</v>
      </c>
      <c r="F4118" s="18">
        <v>30.828000000000007</v>
      </c>
      <c r="G4118" t="s">
        <v>5887</v>
      </c>
      <c r="H4118" s="1">
        <f>IF(COUNTIF(G$2:G4118,G4118)=1,1,0)</f>
        <v>0</v>
      </c>
      <c r="I4118" s="1">
        <v>7</v>
      </c>
      <c r="J4118" s="1">
        <v>0.7</v>
      </c>
      <c r="K4118" s="1">
        <v>-24.662400000000005</v>
      </c>
      <c r="L4118" s="12">
        <f>VLOOKUP(train[[#This Row],[Sub-Category]],Análisis_ABC_XYZ[[#Headers],[#Data]],4,FALSE)</f>
        <v>0.46881743173671325</v>
      </c>
    </row>
    <row r="4119" spans="1:12" x14ac:dyDescent="0.35">
      <c r="A4119" s="2">
        <v>42744</v>
      </c>
      <c r="B4119" s="1" t="s">
        <v>12</v>
      </c>
      <c r="C4119" s="1" t="s">
        <v>106</v>
      </c>
      <c r="D4119" s="1" t="s">
        <v>26</v>
      </c>
      <c r="E4119" s="1" t="s">
        <v>27</v>
      </c>
      <c r="F4119" s="18">
        <v>377.92800000000005</v>
      </c>
      <c r="G4119" t="s">
        <v>5938</v>
      </c>
      <c r="H4119" s="1">
        <f>IF(COUNTIF(G$2:G4119,G4119)=1,1,0)</f>
        <v>1</v>
      </c>
      <c r="I4119" s="1">
        <v>9</v>
      </c>
      <c r="J4119" s="1">
        <v>0.2</v>
      </c>
      <c r="K4119" s="1">
        <v>141.72300000000001</v>
      </c>
      <c r="L4119" s="12">
        <f>VLOOKUP(train[[#This Row],[Sub-Category]],Análisis_ABC_XYZ[[#Headers],[#Data]],4,FALSE)</f>
        <v>0.41105220110552465</v>
      </c>
    </row>
    <row r="4120" spans="1:12" x14ac:dyDescent="0.35">
      <c r="A4120" s="2">
        <v>42744</v>
      </c>
      <c r="B4120" s="1" t="s">
        <v>12</v>
      </c>
      <c r="C4120" s="1" t="s">
        <v>1581</v>
      </c>
      <c r="D4120" s="1" t="s">
        <v>26</v>
      </c>
      <c r="E4120" s="1" t="s">
        <v>56</v>
      </c>
      <c r="F4120" s="18">
        <v>349.95</v>
      </c>
      <c r="G4120" t="s">
        <v>5938</v>
      </c>
      <c r="H4120" s="1">
        <f>IF(COUNTIF(G$2:G4120,G4120)=1,1,0)</f>
        <v>0</v>
      </c>
      <c r="I4120" s="1">
        <v>5</v>
      </c>
      <c r="J4120" s="1">
        <v>0</v>
      </c>
      <c r="K4120" s="1">
        <v>118.98299999999999</v>
      </c>
      <c r="L4120" s="12">
        <f>VLOOKUP(train[[#This Row],[Sub-Category]],Análisis_ABC_XYZ[[#Headers],[#Data]],4,FALSE)</f>
        <v>0.52062335344040378</v>
      </c>
    </row>
    <row r="4121" spans="1:12" x14ac:dyDescent="0.35">
      <c r="A4121" s="2">
        <v>42744</v>
      </c>
      <c r="B4121" s="1" t="s">
        <v>157</v>
      </c>
      <c r="C4121" s="1" t="s">
        <v>1533</v>
      </c>
      <c r="D4121" s="1" t="s">
        <v>8</v>
      </c>
      <c r="E4121" s="1" t="s">
        <v>22</v>
      </c>
      <c r="F4121" s="18">
        <v>15.168000000000001</v>
      </c>
      <c r="G4121" t="s">
        <v>5440</v>
      </c>
      <c r="H4121" s="1">
        <f>IF(COUNTIF(G$2:G4121,G4121)=1,1,0)</f>
        <v>1</v>
      </c>
      <c r="I4121" s="1">
        <v>2</v>
      </c>
      <c r="J4121" s="1">
        <v>0.2</v>
      </c>
      <c r="K4121" s="1">
        <v>3.7920000000000011</v>
      </c>
      <c r="L4121" s="12">
        <f>VLOOKUP(train[[#This Row],[Sub-Category]],Análisis_ABC_XYZ[[#Headers],[#Data]],4,FALSE)</f>
        <v>0.4595170286641902</v>
      </c>
    </row>
    <row r="4122" spans="1:12" x14ac:dyDescent="0.35">
      <c r="A4122" s="2">
        <v>42745</v>
      </c>
      <c r="B4122" s="1" t="s">
        <v>37</v>
      </c>
      <c r="C4122" s="1" t="s">
        <v>402</v>
      </c>
      <c r="D4122" s="1" t="s">
        <v>26</v>
      </c>
      <c r="E4122" s="1" t="s">
        <v>56</v>
      </c>
      <c r="F4122" s="18">
        <v>69.98</v>
      </c>
      <c r="G4122" t="s">
        <v>4775</v>
      </c>
      <c r="H4122" s="1">
        <f>IF(COUNTIF(G$2:G4122,G4122)=1,1,0)</f>
        <v>1</v>
      </c>
      <c r="I4122" s="1">
        <v>2</v>
      </c>
      <c r="J4122" s="1">
        <v>0</v>
      </c>
      <c r="K4122" s="1">
        <v>13.296199999999999</v>
      </c>
      <c r="L4122" s="12">
        <f>VLOOKUP(train[[#This Row],[Sub-Category]],Análisis_ABC_XYZ[[#Headers],[#Data]],4,FALSE)</f>
        <v>0.52062335344040378</v>
      </c>
    </row>
    <row r="4123" spans="1:12" x14ac:dyDescent="0.35">
      <c r="A4123" s="2">
        <v>42745</v>
      </c>
      <c r="B4123" s="1" t="s">
        <v>37</v>
      </c>
      <c r="C4123" s="1" t="s">
        <v>958</v>
      </c>
      <c r="D4123" s="1" t="s">
        <v>8</v>
      </c>
      <c r="E4123" s="1" t="s">
        <v>22</v>
      </c>
      <c r="F4123" s="18">
        <v>79.92</v>
      </c>
      <c r="G4123" t="s">
        <v>4775</v>
      </c>
      <c r="H4123" s="1">
        <f>IF(COUNTIF(G$2:G4123,G4123)=1,1,0)</f>
        <v>0</v>
      </c>
      <c r="I4123" s="1">
        <v>4</v>
      </c>
      <c r="J4123" s="1">
        <v>0</v>
      </c>
      <c r="K4123" s="1">
        <v>34.365600000000008</v>
      </c>
      <c r="L4123" s="12">
        <f>VLOOKUP(train[[#This Row],[Sub-Category]],Análisis_ABC_XYZ[[#Headers],[#Data]],4,FALSE)</f>
        <v>0.4595170286641902</v>
      </c>
    </row>
    <row r="4124" spans="1:12" x14ac:dyDescent="0.35">
      <c r="A4124" s="2">
        <v>42745</v>
      </c>
      <c r="B4124" s="1" t="s">
        <v>37</v>
      </c>
      <c r="C4124" s="1" t="s">
        <v>591</v>
      </c>
      <c r="D4124" s="1" t="s">
        <v>8</v>
      </c>
      <c r="E4124" s="1" t="s">
        <v>22</v>
      </c>
      <c r="F4124" s="18">
        <v>24.849999999999998</v>
      </c>
      <c r="G4124" t="s">
        <v>3821</v>
      </c>
      <c r="H4124" s="1">
        <f>IF(COUNTIF(G$2:G4124,G4124)=1,1,0)</f>
        <v>1</v>
      </c>
      <c r="I4124" s="1">
        <v>5</v>
      </c>
      <c r="J4124" s="1">
        <v>0</v>
      </c>
      <c r="K4124" s="1">
        <v>7.7034999999999982</v>
      </c>
      <c r="L4124" s="12">
        <f>VLOOKUP(train[[#This Row],[Sub-Category]],Análisis_ABC_XYZ[[#Headers],[#Data]],4,FALSE)</f>
        <v>0.4595170286641902</v>
      </c>
    </row>
    <row r="4125" spans="1:12" x14ac:dyDescent="0.35">
      <c r="A4125" s="2">
        <v>42746</v>
      </c>
      <c r="B4125" s="1" t="s">
        <v>157</v>
      </c>
      <c r="C4125" s="1" t="s">
        <v>846</v>
      </c>
      <c r="D4125" s="1" t="s">
        <v>14</v>
      </c>
      <c r="E4125" s="1" t="s">
        <v>36</v>
      </c>
      <c r="F4125" s="18">
        <v>63.311999999999998</v>
      </c>
      <c r="G4125" t="s">
        <v>5463</v>
      </c>
      <c r="H4125" s="1">
        <f>IF(COUNTIF(G$2:G4125,G4125)=1,1,0)</f>
        <v>1</v>
      </c>
      <c r="I4125" s="1">
        <v>3</v>
      </c>
      <c r="J4125" s="1">
        <v>0.2</v>
      </c>
      <c r="K4125" s="1">
        <v>20.576399999999996</v>
      </c>
      <c r="L4125" s="12">
        <f>VLOOKUP(train[[#This Row],[Sub-Category]],Análisis_ABC_XYZ[[#Headers],[#Data]],4,FALSE)</f>
        <v>0.43613829632717294</v>
      </c>
    </row>
    <row r="4126" spans="1:12" x14ac:dyDescent="0.35">
      <c r="A4126" s="2">
        <v>42746</v>
      </c>
      <c r="B4126" s="1" t="s">
        <v>157</v>
      </c>
      <c r="C4126" s="1" t="s">
        <v>942</v>
      </c>
      <c r="D4126" s="1" t="s">
        <v>8</v>
      </c>
      <c r="E4126" s="1" t="s">
        <v>22</v>
      </c>
      <c r="F4126" s="18">
        <v>54.992000000000004</v>
      </c>
      <c r="G4126" t="s">
        <v>6167</v>
      </c>
      <c r="H4126" s="1">
        <f>IF(COUNTIF(G$2:G4126,G4126)=1,1,0)</f>
        <v>1</v>
      </c>
      <c r="I4126" s="1">
        <v>14</v>
      </c>
      <c r="J4126" s="1">
        <v>0.2</v>
      </c>
      <c r="K4126" s="1">
        <v>8.9361999999999959</v>
      </c>
      <c r="L4126" s="12">
        <f>VLOOKUP(train[[#This Row],[Sub-Category]],Análisis_ABC_XYZ[[#Headers],[#Data]],4,FALSE)</f>
        <v>0.4595170286641902</v>
      </c>
    </row>
    <row r="4127" spans="1:12" x14ac:dyDescent="0.35">
      <c r="A4127" s="2">
        <v>42746</v>
      </c>
      <c r="B4127" s="1" t="s">
        <v>157</v>
      </c>
      <c r="C4127" s="1" t="s">
        <v>847</v>
      </c>
      <c r="D4127" s="1" t="s">
        <v>26</v>
      </c>
      <c r="E4127" s="1" t="s">
        <v>27</v>
      </c>
      <c r="F4127" s="18">
        <v>15.587999999999999</v>
      </c>
      <c r="G4127" t="s">
        <v>5463</v>
      </c>
      <c r="H4127" s="1">
        <f>IF(COUNTIF(G$2:G4127,G4127)=1,1,0)</f>
        <v>0</v>
      </c>
      <c r="I4127" s="1">
        <v>2</v>
      </c>
      <c r="J4127" s="1">
        <v>0.4</v>
      </c>
      <c r="K4127" s="1">
        <v>-9.8724000000000007</v>
      </c>
      <c r="L4127" s="12">
        <f>VLOOKUP(train[[#This Row],[Sub-Category]],Análisis_ABC_XYZ[[#Headers],[#Data]],4,FALSE)</f>
        <v>0.41105220110552465</v>
      </c>
    </row>
    <row r="4128" spans="1:12" x14ac:dyDescent="0.35">
      <c r="A4128" s="2">
        <v>42746</v>
      </c>
      <c r="B4128" s="1" t="s">
        <v>157</v>
      </c>
      <c r="C4128" s="1" t="s">
        <v>845</v>
      </c>
      <c r="D4128" s="1" t="s">
        <v>14</v>
      </c>
      <c r="E4128" s="1" t="s">
        <v>36</v>
      </c>
      <c r="F4128" s="18">
        <v>15.552000000000003</v>
      </c>
      <c r="G4128" t="s">
        <v>5463</v>
      </c>
      <c r="H4128" s="1">
        <f>IF(COUNTIF(G$2:G4128,G4128)=1,1,0)</f>
        <v>0</v>
      </c>
      <c r="I4128" s="1">
        <v>3</v>
      </c>
      <c r="J4128" s="1">
        <v>0.2</v>
      </c>
      <c r="K4128" s="1">
        <v>5.4432</v>
      </c>
      <c r="L4128" s="12">
        <f>VLOOKUP(train[[#This Row],[Sub-Category]],Análisis_ABC_XYZ[[#Headers],[#Data]],4,FALSE)</f>
        <v>0.43613829632717294</v>
      </c>
    </row>
    <row r="4129" spans="1:12" x14ac:dyDescent="0.35">
      <c r="A4129" s="2">
        <v>42749</v>
      </c>
      <c r="B4129" s="1" t="s">
        <v>34</v>
      </c>
      <c r="C4129" s="1" t="s">
        <v>1891</v>
      </c>
      <c r="D4129" s="1" t="s">
        <v>8</v>
      </c>
      <c r="E4129" s="1" t="s">
        <v>22</v>
      </c>
      <c r="F4129" s="18">
        <v>315.77600000000007</v>
      </c>
      <c r="G4129" t="s">
        <v>6334</v>
      </c>
      <c r="H4129" s="1">
        <f>IF(COUNTIF(G$2:G4129,G4129)=1,1,0)</f>
        <v>1</v>
      </c>
      <c r="I4129" s="1">
        <v>8</v>
      </c>
      <c r="J4129" s="1">
        <v>0.2</v>
      </c>
      <c r="K4129" s="1">
        <v>31.577600000000018</v>
      </c>
      <c r="L4129" s="12">
        <f>VLOOKUP(train[[#This Row],[Sub-Category]],Análisis_ABC_XYZ[[#Headers],[#Data]],4,FALSE)</f>
        <v>0.4595170286641902</v>
      </c>
    </row>
    <row r="4130" spans="1:12" x14ac:dyDescent="0.35">
      <c r="A4130" s="2">
        <v>42749</v>
      </c>
      <c r="B4130" s="1" t="s">
        <v>34</v>
      </c>
      <c r="C4130" s="1" t="s">
        <v>1630</v>
      </c>
      <c r="D4130" s="1" t="s">
        <v>14</v>
      </c>
      <c r="E4130" s="1" t="s">
        <v>36</v>
      </c>
      <c r="F4130" s="18">
        <v>89.567999999999998</v>
      </c>
      <c r="G4130" t="s">
        <v>6334</v>
      </c>
      <c r="H4130" s="1">
        <f>IF(COUNTIF(G$2:G4130,G4130)=1,1,0)</f>
        <v>0</v>
      </c>
      <c r="I4130" s="1">
        <v>2</v>
      </c>
      <c r="J4130" s="1">
        <v>0.2</v>
      </c>
      <c r="K4130" s="1">
        <v>32.468400000000003</v>
      </c>
      <c r="L4130" s="12">
        <f>VLOOKUP(train[[#This Row],[Sub-Category]],Análisis_ABC_XYZ[[#Headers],[#Data]],4,FALSE)</f>
        <v>0.43613829632717294</v>
      </c>
    </row>
    <row r="4131" spans="1:12" x14ac:dyDescent="0.35">
      <c r="A4131" s="2">
        <v>42750</v>
      </c>
      <c r="B4131" s="1" t="s">
        <v>229</v>
      </c>
      <c r="C4131" s="1" t="s">
        <v>313</v>
      </c>
      <c r="D4131" s="1" t="s">
        <v>8</v>
      </c>
      <c r="E4131" s="1" t="s">
        <v>18</v>
      </c>
      <c r="F4131" s="18">
        <v>181.79699999999997</v>
      </c>
      <c r="G4131" t="s">
        <v>6540</v>
      </c>
      <c r="H4131" s="1">
        <f>IF(COUNTIF(G$2:G4131,G4131)=1,1,0)</f>
        <v>1</v>
      </c>
      <c r="I4131" s="1">
        <v>1</v>
      </c>
      <c r="J4131" s="1">
        <v>0.3</v>
      </c>
      <c r="K4131" s="1">
        <v>-15.582599999999999</v>
      </c>
      <c r="L4131" s="12">
        <f>VLOOKUP(train[[#This Row],[Sub-Category]],Análisis_ABC_XYZ[[#Headers],[#Data]],4,FALSE)</f>
        <v>0.55975208308209756</v>
      </c>
    </row>
    <row r="4132" spans="1:12" x14ac:dyDescent="0.35">
      <c r="A4132" s="2">
        <v>42750</v>
      </c>
      <c r="B4132" s="1" t="s">
        <v>239</v>
      </c>
      <c r="C4132" s="1" t="s">
        <v>152</v>
      </c>
      <c r="D4132" s="1" t="s">
        <v>26</v>
      </c>
      <c r="E4132" s="1" t="s">
        <v>56</v>
      </c>
      <c r="F4132" s="18">
        <v>254.96999999999997</v>
      </c>
      <c r="G4132" t="s">
        <v>2490</v>
      </c>
      <c r="H4132" s="1">
        <f>IF(COUNTIF(G$2:G4132,G4132)=1,1,0)</f>
        <v>1</v>
      </c>
      <c r="I4132" s="1">
        <v>3</v>
      </c>
      <c r="J4132" s="1">
        <v>0</v>
      </c>
      <c r="K4132" s="1">
        <v>91.789199999999994</v>
      </c>
      <c r="L4132" s="12">
        <f>VLOOKUP(train[[#This Row],[Sub-Category]],Análisis_ABC_XYZ[[#Headers],[#Data]],4,FALSE)</f>
        <v>0.52062335344040378</v>
      </c>
    </row>
    <row r="4133" spans="1:12" x14ac:dyDescent="0.35">
      <c r="A4133" s="2">
        <v>42750</v>
      </c>
      <c r="B4133" s="1" t="s">
        <v>89</v>
      </c>
      <c r="C4133" s="1" t="s">
        <v>1594</v>
      </c>
      <c r="D4133" s="1" t="s">
        <v>14</v>
      </c>
      <c r="E4133" s="1" t="s">
        <v>36</v>
      </c>
      <c r="F4133" s="18">
        <v>81.98</v>
      </c>
      <c r="G4133" t="s">
        <v>4903</v>
      </c>
      <c r="H4133" s="1">
        <f>IF(COUNTIF(G$2:G4133,G4133)=1,1,0)</f>
        <v>1</v>
      </c>
      <c r="I4133" s="1">
        <v>2</v>
      </c>
      <c r="J4133" s="1">
        <v>0</v>
      </c>
      <c r="K4133" s="1">
        <v>40.170200000000001</v>
      </c>
      <c r="L4133" s="12">
        <f>VLOOKUP(train[[#This Row],[Sub-Category]],Análisis_ABC_XYZ[[#Headers],[#Data]],4,FALSE)</f>
        <v>0.43613829632717294</v>
      </c>
    </row>
    <row r="4134" spans="1:12" x14ac:dyDescent="0.35">
      <c r="A4134" s="2">
        <v>42750</v>
      </c>
      <c r="B4134" s="1" t="s">
        <v>89</v>
      </c>
      <c r="C4134" s="1" t="s">
        <v>1352</v>
      </c>
      <c r="D4134" s="1" t="s">
        <v>14</v>
      </c>
      <c r="E4134" s="1" t="s">
        <v>36</v>
      </c>
      <c r="F4134" s="18">
        <v>60.12</v>
      </c>
      <c r="G4134" t="s">
        <v>3423</v>
      </c>
      <c r="H4134" s="1">
        <f>IF(COUNTIF(G$2:G4134,G4134)=1,1,0)</f>
        <v>1</v>
      </c>
      <c r="I4134" s="1">
        <v>9</v>
      </c>
      <c r="J4134" s="1">
        <v>0</v>
      </c>
      <c r="K4134" s="1">
        <v>28.857599999999998</v>
      </c>
      <c r="L4134" s="12">
        <f>VLOOKUP(train[[#This Row],[Sub-Category]],Análisis_ABC_XYZ[[#Headers],[#Data]],4,FALSE)</f>
        <v>0.43613829632717294</v>
      </c>
    </row>
    <row r="4135" spans="1:12" x14ac:dyDescent="0.35">
      <c r="A4135" s="2">
        <v>42750</v>
      </c>
      <c r="B4135" s="1" t="s">
        <v>239</v>
      </c>
      <c r="C4135" s="1" t="s">
        <v>1317</v>
      </c>
      <c r="D4135" s="1" t="s">
        <v>14</v>
      </c>
      <c r="E4135" s="1" t="s">
        <v>61</v>
      </c>
      <c r="F4135" s="18">
        <v>52.34</v>
      </c>
      <c r="G4135" t="s">
        <v>2490</v>
      </c>
      <c r="H4135" s="1">
        <f>IF(COUNTIF(G$2:G4135,G4135)=1,1,0)</f>
        <v>0</v>
      </c>
      <c r="I4135" s="1">
        <v>2</v>
      </c>
      <c r="J4135" s="1">
        <v>0</v>
      </c>
      <c r="K4135" s="1">
        <v>24.599800000000002</v>
      </c>
      <c r="L4135" s="12">
        <f>VLOOKUP(train[[#This Row],[Sub-Category]],Análisis_ABC_XYZ[[#Headers],[#Data]],4,FALSE)</f>
        <v>0.44424167803735209</v>
      </c>
    </row>
    <row r="4136" spans="1:12" x14ac:dyDescent="0.35">
      <c r="A4136" s="2">
        <v>42750</v>
      </c>
      <c r="B4136" s="1" t="s">
        <v>89</v>
      </c>
      <c r="C4136" s="1" t="s">
        <v>399</v>
      </c>
      <c r="D4136" s="1" t="s">
        <v>14</v>
      </c>
      <c r="E4136" s="1" t="s">
        <v>29</v>
      </c>
      <c r="F4136" s="18">
        <v>49.536000000000001</v>
      </c>
      <c r="G4136" t="s">
        <v>3423</v>
      </c>
      <c r="H4136" s="1">
        <f>IF(COUNTIF(G$2:G4136,G4136)=1,1,0)</f>
        <v>0</v>
      </c>
      <c r="I4136" s="1">
        <v>3</v>
      </c>
      <c r="J4136" s="1">
        <v>0.2</v>
      </c>
      <c r="K4136" s="1">
        <v>17.337599999999998</v>
      </c>
      <c r="L4136" s="12">
        <f>VLOOKUP(train[[#This Row],[Sub-Category]],Análisis_ABC_XYZ[[#Headers],[#Data]],4,FALSE)</f>
        <v>0.46881743173671325</v>
      </c>
    </row>
    <row r="4137" spans="1:12" x14ac:dyDescent="0.35">
      <c r="A4137" s="2">
        <v>42750</v>
      </c>
      <c r="B4137" s="1" t="s">
        <v>89</v>
      </c>
      <c r="C4137" s="1" t="s">
        <v>376</v>
      </c>
      <c r="D4137" s="1" t="s">
        <v>14</v>
      </c>
      <c r="E4137" s="1" t="s">
        <v>61</v>
      </c>
      <c r="F4137" s="18">
        <v>16.52</v>
      </c>
      <c r="G4137" t="s">
        <v>3423</v>
      </c>
      <c r="H4137" s="1">
        <f>IF(COUNTIF(G$2:G4137,G4137)=1,1,0)</f>
        <v>0</v>
      </c>
      <c r="I4137" s="1">
        <v>4</v>
      </c>
      <c r="J4137" s="1">
        <v>0</v>
      </c>
      <c r="K4137" s="1">
        <v>7.5991999999999997</v>
      </c>
      <c r="L4137" s="12">
        <f>VLOOKUP(train[[#This Row],[Sub-Category]],Análisis_ABC_XYZ[[#Headers],[#Data]],4,FALSE)</f>
        <v>0.44424167803735209</v>
      </c>
    </row>
    <row r="4138" spans="1:12" x14ac:dyDescent="0.35">
      <c r="A4138" s="2">
        <v>42750</v>
      </c>
      <c r="B4138" s="1" t="s">
        <v>239</v>
      </c>
      <c r="C4138" s="1" t="s">
        <v>433</v>
      </c>
      <c r="D4138" s="1" t="s">
        <v>14</v>
      </c>
      <c r="E4138" s="1" t="s">
        <v>24</v>
      </c>
      <c r="F4138" s="18">
        <v>4.66</v>
      </c>
      <c r="G4138" t="s">
        <v>2490</v>
      </c>
      <c r="H4138" s="1">
        <f>IF(COUNTIF(G$2:G4138,G4138)=1,1,0)</f>
        <v>0</v>
      </c>
      <c r="I4138" s="1">
        <v>2</v>
      </c>
      <c r="J4138" s="1">
        <v>0</v>
      </c>
      <c r="K4138" s="1">
        <v>1.3513999999999995</v>
      </c>
      <c r="L4138" s="12">
        <f>VLOOKUP(train[[#This Row],[Sub-Category]],Análisis_ABC_XYZ[[#Headers],[#Data]],4,FALSE)</f>
        <v>0.45632477063632687</v>
      </c>
    </row>
    <row r="4139" spans="1:12" x14ac:dyDescent="0.35">
      <c r="A4139" s="2">
        <v>42751</v>
      </c>
      <c r="B4139" s="1" t="s">
        <v>12</v>
      </c>
      <c r="C4139" s="1" t="s">
        <v>55</v>
      </c>
      <c r="D4139" s="1" t="s">
        <v>26</v>
      </c>
      <c r="E4139" s="1" t="s">
        <v>56</v>
      </c>
      <c r="F4139" s="18">
        <v>90.570000000000007</v>
      </c>
      <c r="G4139" t="s">
        <v>5005</v>
      </c>
      <c r="H4139" s="1">
        <f>IF(COUNTIF(G$2:G4139,G4139)=1,1,0)</f>
        <v>1</v>
      </c>
      <c r="I4139" s="1">
        <v>3</v>
      </c>
      <c r="J4139" s="1">
        <v>0</v>
      </c>
      <c r="K4139" s="1">
        <v>11.774100000000004</v>
      </c>
      <c r="L4139" s="12">
        <f>VLOOKUP(train[[#This Row],[Sub-Category]],Análisis_ABC_XYZ[[#Headers],[#Data]],4,FALSE)</f>
        <v>0.52062335344040378</v>
      </c>
    </row>
    <row r="4140" spans="1:12" x14ac:dyDescent="0.35">
      <c r="A4140" s="2">
        <v>42751</v>
      </c>
      <c r="B4140" s="1" t="s">
        <v>12</v>
      </c>
      <c r="C4140" s="1" t="s">
        <v>54</v>
      </c>
      <c r="D4140" s="1" t="s">
        <v>14</v>
      </c>
      <c r="E4140" s="1" t="s">
        <v>29</v>
      </c>
      <c r="F4140" s="18">
        <v>11.648000000000001</v>
      </c>
      <c r="G4140" t="s">
        <v>5005</v>
      </c>
      <c r="H4140" s="1">
        <f>IF(COUNTIF(G$2:G4140,G4140)=1,1,0)</f>
        <v>0</v>
      </c>
      <c r="I4140" s="1">
        <v>2</v>
      </c>
      <c r="J4140" s="1">
        <v>0.2</v>
      </c>
      <c r="K4140" s="1">
        <v>4.2224000000000004</v>
      </c>
      <c r="L4140" s="12">
        <f>VLOOKUP(train[[#This Row],[Sub-Category]],Análisis_ABC_XYZ[[#Headers],[#Data]],4,FALSE)</f>
        <v>0.46881743173671325</v>
      </c>
    </row>
    <row r="4141" spans="1:12" x14ac:dyDescent="0.35">
      <c r="A4141" s="2">
        <v>42752</v>
      </c>
      <c r="B4141" s="1" t="s">
        <v>757</v>
      </c>
      <c r="C4141" s="1" t="s">
        <v>272</v>
      </c>
      <c r="D4141" s="1" t="s">
        <v>8</v>
      </c>
      <c r="E4141" s="1" t="s">
        <v>22</v>
      </c>
      <c r="F4141" s="18">
        <v>322.59000000000003</v>
      </c>
      <c r="G4141" t="s">
        <v>4025</v>
      </c>
      <c r="H4141" s="1">
        <f>IF(COUNTIF(G$2:G4141,G4141)=1,1,0)</f>
        <v>1</v>
      </c>
      <c r="I4141" s="1">
        <v>3</v>
      </c>
      <c r="J4141" s="1">
        <v>0</v>
      </c>
      <c r="K4141" s="1">
        <v>64.518000000000001</v>
      </c>
      <c r="L4141" s="12">
        <f>VLOOKUP(train[[#This Row],[Sub-Category]],Análisis_ABC_XYZ[[#Headers],[#Data]],4,FALSE)</f>
        <v>0.4595170286641902</v>
      </c>
    </row>
    <row r="4142" spans="1:12" x14ac:dyDescent="0.35">
      <c r="A4142" s="2">
        <v>42752</v>
      </c>
      <c r="B4142" s="1" t="s">
        <v>757</v>
      </c>
      <c r="C4142" s="1" t="s">
        <v>760</v>
      </c>
      <c r="D4142" s="1" t="s">
        <v>26</v>
      </c>
      <c r="E4142" s="1" t="s">
        <v>56</v>
      </c>
      <c r="F4142" s="18">
        <v>371.96999999999997</v>
      </c>
      <c r="G4142" t="s">
        <v>4025</v>
      </c>
      <c r="H4142" s="1">
        <f>IF(COUNTIF(G$2:G4142,G4142)=1,1,0)</f>
        <v>0</v>
      </c>
      <c r="I4142" s="1">
        <v>3</v>
      </c>
      <c r="J4142" s="1">
        <v>0</v>
      </c>
      <c r="K4142" s="1">
        <v>66.954599999999971</v>
      </c>
      <c r="L4142" s="12">
        <f>VLOOKUP(train[[#This Row],[Sub-Category]],Análisis_ABC_XYZ[[#Headers],[#Data]],4,FALSE)</f>
        <v>0.52062335344040378</v>
      </c>
    </row>
    <row r="4143" spans="1:12" x14ac:dyDescent="0.35">
      <c r="A4143" s="2">
        <v>42752</v>
      </c>
      <c r="B4143" s="1" t="s">
        <v>379</v>
      </c>
      <c r="C4143" s="1" t="s">
        <v>616</v>
      </c>
      <c r="D4143" s="1" t="s">
        <v>26</v>
      </c>
      <c r="E4143" s="1" t="s">
        <v>56</v>
      </c>
      <c r="F4143" s="18">
        <v>316</v>
      </c>
      <c r="G4143" t="s">
        <v>2319</v>
      </c>
      <c r="H4143" s="1">
        <f>IF(COUNTIF(G$2:G4143,G4143)=1,1,0)</f>
        <v>1</v>
      </c>
      <c r="I4143" s="1">
        <v>4</v>
      </c>
      <c r="J4143" s="1">
        <v>0</v>
      </c>
      <c r="K4143" s="1">
        <v>31.599999999999966</v>
      </c>
      <c r="L4143" s="12">
        <f>VLOOKUP(train[[#This Row],[Sub-Category]],Análisis_ABC_XYZ[[#Headers],[#Data]],4,FALSE)</f>
        <v>0.52062335344040378</v>
      </c>
    </row>
    <row r="4144" spans="1:12" x14ac:dyDescent="0.35">
      <c r="A4144" s="2">
        <v>42752</v>
      </c>
      <c r="B4144" s="1" t="s">
        <v>757</v>
      </c>
      <c r="C4144" s="1" t="s">
        <v>302</v>
      </c>
      <c r="D4144" s="1" t="s">
        <v>26</v>
      </c>
      <c r="E4144" s="1" t="s">
        <v>56</v>
      </c>
      <c r="F4144" s="18">
        <v>29.99</v>
      </c>
      <c r="G4144" t="s">
        <v>4025</v>
      </c>
      <c r="H4144" s="1">
        <f>IF(COUNTIF(G$2:G4144,G4144)=1,1,0)</f>
        <v>0</v>
      </c>
      <c r="I4144" s="1">
        <v>1</v>
      </c>
      <c r="J4144" s="1">
        <v>0</v>
      </c>
      <c r="K4144" s="1">
        <v>13.195600000000002</v>
      </c>
      <c r="L4144" s="12">
        <f>VLOOKUP(train[[#This Row],[Sub-Category]],Análisis_ABC_XYZ[[#Headers],[#Data]],4,FALSE)</f>
        <v>0.52062335344040378</v>
      </c>
    </row>
    <row r="4145" spans="1:12" x14ac:dyDescent="0.35">
      <c r="A4145" s="2">
        <v>42756</v>
      </c>
      <c r="B4145" s="1" t="s">
        <v>12</v>
      </c>
      <c r="C4145" s="1" t="s">
        <v>382</v>
      </c>
      <c r="D4145" s="1" t="s">
        <v>8</v>
      </c>
      <c r="E4145" s="1" t="s">
        <v>11</v>
      </c>
      <c r="F4145" s="18">
        <v>1013.4879999999999</v>
      </c>
      <c r="G4145" t="s">
        <v>6491</v>
      </c>
      <c r="H4145" s="1">
        <f>IF(COUNTIF(G$2:G4145,G4145)=1,1,0)</f>
        <v>1</v>
      </c>
      <c r="I4145" s="1">
        <v>7</v>
      </c>
      <c r="J4145" s="1">
        <v>0.2</v>
      </c>
      <c r="K4145" s="1">
        <v>76.011600000000016</v>
      </c>
      <c r="L4145" s="12">
        <f>VLOOKUP(train[[#This Row],[Sub-Category]],Análisis_ABC_XYZ[[#Headers],[#Data]],4,FALSE)</f>
        <v>0.46529189879902266</v>
      </c>
    </row>
    <row r="4146" spans="1:12" x14ac:dyDescent="0.35">
      <c r="A4146" s="2">
        <v>42756</v>
      </c>
      <c r="B4146" s="1" t="s">
        <v>12</v>
      </c>
      <c r="C4146" s="1" t="s">
        <v>1059</v>
      </c>
      <c r="D4146" s="1" t="s">
        <v>8</v>
      </c>
      <c r="E4146" s="1" t="s">
        <v>11</v>
      </c>
      <c r="F4146" s="18">
        <v>153.56800000000001</v>
      </c>
      <c r="G4146" t="s">
        <v>6491</v>
      </c>
      <c r="H4146" s="1">
        <f>IF(COUNTIF(G$2:G4146,G4146)=1,1,0)</f>
        <v>0</v>
      </c>
      <c r="I4146" s="1">
        <v>2</v>
      </c>
      <c r="J4146" s="1">
        <v>0.2</v>
      </c>
      <c r="K4146" s="1">
        <v>-5.758800000000015</v>
      </c>
      <c r="L4146" s="12">
        <f>VLOOKUP(train[[#This Row],[Sub-Category]],Análisis_ABC_XYZ[[#Headers],[#Data]],4,FALSE)</f>
        <v>0.46529189879902266</v>
      </c>
    </row>
    <row r="4147" spans="1:12" x14ac:dyDescent="0.35">
      <c r="A4147" s="2">
        <v>42757</v>
      </c>
      <c r="B4147" s="1" t="s">
        <v>34</v>
      </c>
      <c r="C4147" s="1" t="s">
        <v>1316</v>
      </c>
      <c r="D4147" s="1" t="s">
        <v>8</v>
      </c>
      <c r="E4147" s="1" t="s">
        <v>9</v>
      </c>
      <c r="F4147" s="18">
        <v>451.13599999999997</v>
      </c>
      <c r="G4147" t="s">
        <v>5400</v>
      </c>
      <c r="H4147" s="1">
        <f>IF(COUNTIF(G$2:G4147,G4147)=1,1,0)</f>
        <v>1</v>
      </c>
      <c r="I4147" s="1">
        <v>4</v>
      </c>
      <c r="J4147" s="1">
        <v>0.2</v>
      </c>
      <c r="K4147" s="1">
        <v>-67.670399999999972</v>
      </c>
      <c r="L4147" s="12">
        <f>VLOOKUP(train[[#This Row],[Sub-Category]],Análisis_ABC_XYZ[[#Headers],[#Data]],4,FALSE)</f>
        <v>0.5176847302647779</v>
      </c>
    </row>
    <row r="4148" spans="1:12" x14ac:dyDescent="0.35">
      <c r="A4148" s="2">
        <v>42757</v>
      </c>
      <c r="B4148" s="1" t="s">
        <v>157</v>
      </c>
      <c r="C4148" s="1" t="s">
        <v>77</v>
      </c>
      <c r="D4148" s="1" t="s">
        <v>26</v>
      </c>
      <c r="E4148" s="1" t="s">
        <v>56</v>
      </c>
      <c r="F4148" s="18">
        <v>55.176000000000002</v>
      </c>
      <c r="G4148" t="s">
        <v>6169</v>
      </c>
      <c r="H4148" s="1">
        <f>IF(COUNTIF(G$2:G4148,G4148)=1,1,0)</f>
        <v>1</v>
      </c>
      <c r="I4148" s="1">
        <v>3</v>
      </c>
      <c r="J4148" s="1">
        <v>0.2</v>
      </c>
      <c r="K4148" s="1">
        <v>15.863099999999999</v>
      </c>
      <c r="L4148" s="12">
        <f>VLOOKUP(train[[#This Row],[Sub-Category]],Análisis_ABC_XYZ[[#Headers],[#Data]],4,FALSE)</f>
        <v>0.52062335344040378</v>
      </c>
    </row>
    <row r="4149" spans="1:12" x14ac:dyDescent="0.35">
      <c r="A4149" s="2">
        <v>42757</v>
      </c>
      <c r="B4149" s="1" t="s">
        <v>157</v>
      </c>
      <c r="C4149" s="1" t="s">
        <v>73</v>
      </c>
      <c r="D4149" s="1" t="s">
        <v>26</v>
      </c>
      <c r="E4149" s="1" t="s">
        <v>27</v>
      </c>
      <c r="F4149" s="18">
        <v>110.376</v>
      </c>
      <c r="G4149" t="s">
        <v>6169</v>
      </c>
      <c r="H4149" s="1">
        <f>IF(COUNTIF(G$2:G4149,G4149)=1,1,0)</f>
        <v>0</v>
      </c>
      <c r="I4149" s="1">
        <v>4</v>
      </c>
      <c r="J4149" s="1">
        <v>0.4</v>
      </c>
      <c r="K4149" s="1">
        <v>-20.235600000000005</v>
      </c>
      <c r="L4149" s="12">
        <f>VLOOKUP(train[[#This Row],[Sub-Category]],Análisis_ABC_XYZ[[#Headers],[#Data]],4,FALSE)</f>
        <v>0.41105220110552465</v>
      </c>
    </row>
    <row r="4150" spans="1:12" x14ac:dyDescent="0.35">
      <c r="A4150" s="2">
        <v>42757</v>
      </c>
      <c r="B4150" s="1" t="s">
        <v>37</v>
      </c>
      <c r="C4150" s="1" t="s">
        <v>568</v>
      </c>
      <c r="D4150" s="1" t="s">
        <v>8</v>
      </c>
      <c r="E4150" s="1" t="s">
        <v>22</v>
      </c>
      <c r="F4150" s="18">
        <v>109.9</v>
      </c>
      <c r="G4150" t="s">
        <v>3019</v>
      </c>
      <c r="H4150" s="1">
        <f>IF(COUNTIF(G$2:G4150,G4150)=1,1,0)</f>
        <v>1</v>
      </c>
      <c r="I4150" s="1">
        <v>5</v>
      </c>
      <c r="J4150" s="1">
        <v>0</v>
      </c>
      <c r="K4150" s="1">
        <v>37.366</v>
      </c>
      <c r="L4150" s="12">
        <f>VLOOKUP(train[[#This Row],[Sub-Category]],Análisis_ABC_XYZ[[#Headers],[#Data]],4,FALSE)</f>
        <v>0.4595170286641902</v>
      </c>
    </row>
    <row r="4151" spans="1:12" x14ac:dyDescent="0.35">
      <c r="A4151" s="2">
        <v>42757</v>
      </c>
      <c r="B4151" s="1" t="s">
        <v>34</v>
      </c>
      <c r="C4151" s="1" t="s">
        <v>1334</v>
      </c>
      <c r="D4151" s="1" t="s">
        <v>14</v>
      </c>
      <c r="E4151" s="1" t="s">
        <v>31</v>
      </c>
      <c r="F4151" s="18">
        <v>64.864000000000004</v>
      </c>
      <c r="G4151" t="s">
        <v>5400</v>
      </c>
      <c r="H4151" s="1">
        <f>IF(COUNTIF(G$2:G4151,G4151)=1,1,0)</f>
        <v>0</v>
      </c>
      <c r="I4151" s="1">
        <v>4</v>
      </c>
      <c r="J4151" s="1">
        <v>0.2</v>
      </c>
      <c r="K4151" s="1">
        <v>6.4864000000000033</v>
      </c>
      <c r="L4151" s="12">
        <f>VLOOKUP(train[[#This Row],[Sub-Category]],Análisis_ABC_XYZ[[#Headers],[#Data]],4,FALSE)</f>
        <v>0.49507917887403441</v>
      </c>
    </row>
    <row r="4152" spans="1:12" x14ac:dyDescent="0.35">
      <c r="A4152" s="2">
        <v>42757</v>
      </c>
      <c r="B4152" s="1" t="s">
        <v>12</v>
      </c>
      <c r="C4152" s="1" t="s">
        <v>1833</v>
      </c>
      <c r="D4152" s="1" t="s">
        <v>14</v>
      </c>
      <c r="E4152" s="1" t="s">
        <v>15</v>
      </c>
      <c r="F4152" s="18">
        <v>44.400000000000006</v>
      </c>
      <c r="G4152" t="s">
        <v>2480</v>
      </c>
      <c r="H4152" s="1">
        <f>IF(COUNTIF(G$2:G4152,G4152)=1,1,0)</f>
        <v>1</v>
      </c>
      <c r="I4152" s="1">
        <v>3</v>
      </c>
      <c r="J4152" s="1">
        <v>0</v>
      </c>
      <c r="K4152" s="1">
        <v>22.200000000000003</v>
      </c>
      <c r="L4152" s="12">
        <f>VLOOKUP(train[[#This Row],[Sub-Category]],Análisis_ABC_XYZ[[#Headers],[#Data]],4,FALSE)</f>
        <v>0.4647369236065339</v>
      </c>
    </row>
    <row r="4153" spans="1:12" x14ac:dyDescent="0.35">
      <c r="A4153" s="2">
        <v>42757</v>
      </c>
      <c r="B4153" s="1" t="s">
        <v>89</v>
      </c>
      <c r="C4153" s="1" t="s">
        <v>1331</v>
      </c>
      <c r="D4153" s="1" t="s">
        <v>14</v>
      </c>
      <c r="E4153" s="1" t="s">
        <v>29</v>
      </c>
      <c r="F4153" s="18">
        <v>26.336000000000002</v>
      </c>
      <c r="G4153" t="s">
        <v>5804</v>
      </c>
      <c r="H4153" s="1">
        <f>IF(COUNTIF(G$2:G4153,G4153)=1,1,0)</f>
        <v>1</v>
      </c>
      <c r="I4153" s="1">
        <v>4</v>
      </c>
      <c r="J4153" s="1">
        <v>0.2</v>
      </c>
      <c r="K4153" s="1">
        <v>9.2176000000000009</v>
      </c>
      <c r="L4153" s="12">
        <f>VLOOKUP(train[[#This Row],[Sub-Category]],Análisis_ABC_XYZ[[#Headers],[#Data]],4,FALSE)</f>
        <v>0.46881743173671325</v>
      </c>
    </row>
    <row r="4154" spans="1:12" x14ac:dyDescent="0.35">
      <c r="A4154" s="2">
        <v>42757</v>
      </c>
      <c r="B4154" s="1" t="s">
        <v>12</v>
      </c>
      <c r="C4154" s="1" t="s">
        <v>681</v>
      </c>
      <c r="D4154" s="1" t="s">
        <v>14</v>
      </c>
      <c r="E4154" s="1" t="s">
        <v>15</v>
      </c>
      <c r="F4154" s="18">
        <v>20.65</v>
      </c>
      <c r="G4154" t="s">
        <v>2480</v>
      </c>
      <c r="H4154" s="1">
        <f>IF(COUNTIF(G$2:G4154,G4154)=1,1,0)</f>
        <v>0</v>
      </c>
      <c r="I4154" s="1">
        <v>5</v>
      </c>
      <c r="J4154" s="1">
        <v>0</v>
      </c>
      <c r="K4154" s="1">
        <v>9.4989999999999988</v>
      </c>
      <c r="L4154" s="12">
        <f>VLOOKUP(train[[#This Row],[Sub-Category]],Análisis_ABC_XYZ[[#Headers],[#Data]],4,FALSE)</f>
        <v>0.4647369236065339</v>
      </c>
    </row>
    <row r="4155" spans="1:12" x14ac:dyDescent="0.35">
      <c r="A4155" s="2">
        <v>42757</v>
      </c>
      <c r="B4155" s="1" t="s">
        <v>34</v>
      </c>
      <c r="C4155" s="1" t="s">
        <v>1419</v>
      </c>
      <c r="D4155" s="1" t="s">
        <v>8</v>
      </c>
      <c r="E4155" s="1" t="s">
        <v>22</v>
      </c>
      <c r="F4155" s="18">
        <v>14.272</v>
      </c>
      <c r="G4155" t="s">
        <v>5400</v>
      </c>
      <c r="H4155" s="1">
        <f>IF(COUNTIF(G$2:G4155,G4155)=1,1,0)</f>
        <v>0</v>
      </c>
      <c r="I4155" s="1">
        <v>8</v>
      </c>
      <c r="J4155" s="1">
        <v>0.2</v>
      </c>
      <c r="K4155" s="1">
        <v>4.281600000000001</v>
      </c>
      <c r="L4155" s="12">
        <f>VLOOKUP(train[[#This Row],[Sub-Category]],Análisis_ABC_XYZ[[#Headers],[#Data]],4,FALSE)</f>
        <v>0.4595170286641902</v>
      </c>
    </row>
    <row r="4156" spans="1:12" x14ac:dyDescent="0.35">
      <c r="A4156" s="2">
        <v>42757</v>
      </c>
      <c r="B4156" s="1" t="s">
        <v>37</v>
      </c>
      <c r="C4156" s="1" t="s">
        <v>708</v>
      </c>
      <c r="D4156" s="1" t="s">
        <v>14</v>
      </c>
      <c r="E4156" s="1" t="s">
        <v>36</v>
      </c>
      <c r="F4156" s="18">
        <v>12.96</v>
      </c>
      <c r="G4156" t="s">
        <v>3185</v>
      </c>
      <c r="H4156" s="1">
        <f>IF(COUNTIF(G$2:G4156,G4156)=1,1,0)</f>
        <v>1</v>
      </c>
      <c r="I4156" s="1">
        <v>2</v>
      </c>
      <c r="J4156" s="1">
        <v>0</v>
      </c>
      <c r="K4156" s="1">
        <v>6.2208000000000006</v>
      </c>
      <c r="L4156" s="12">
        <f>VLOOKUP(train[[#This Row],[Sub-Category]],Análisis_ABC_XYZ[[#Headers],[#Data]],4,FALSE)</f>
        <v>0.43613829632717294</v>
      </c>
    </row>
    <row r="4157" spans="1:12" x14ac:dyDescent="0.35">
      <c r="A4157" s="2">
        <v>42757</v>
      </c>
      <c r="B4157" s="1" t="s">
        <v>239</v>
      </c>
      <c r="C4157" s="1" t="s">
        <v>298</v>
      </c>
      <c r="D4157" s="1" t="s">
        <v>14</v>
      </c>
      <c r="E4157" s="1" t="s">
        <v>91</v>
      </c>
      <c r="F4157" s="18">
        <v>7.5600000000000005</v>
      </c>
      <c r="G4157" t="s">
        <v>2765</v>
      </c>
      <c r="H4157" s="1">
        <f>IF(COUNTIF(G$2:G4157,G4157)=1,1,0)</f>
        <v>1</v>
      </c>
      <c r="I4157" s="1">
        <v>6</v>
      </c>
      <c r="J4157" s="1">
        <v>0</v>
      </c>
      <c r="K4157" s="1">
        <v>0.3024</v>
      </c>
      <c r="L4157" s="12">
        <f>VLOOKUP(train[[#This Row],[Sub-Category]],Análisis_ABC_XYZ[[#Headers],[#Data]],4,FALSE)</f>
        <v>0.51168203684699509</v>
      </c>
    </row>
    <row r="4158" spans="1:12" x14ac:dyDescent="0.35">
      <c r="A4158" s="2">
        <v>42758</v>
      </c>
      <c r="B4158" s="1" t="s">
        <v>1347</v>
      </c>
      <c r="C4158" s="1" t="s">
        <v>838</v>
      </c>
      <c r="D4158" s="1" t="s">
        <v>14</v>
      </c>
      <c r="E4158" s="1" t="s">
        <v>20</v>
      </c>
      <c r="F4158" s="18">
        <v>1564.29</v>
      </c>
      <c r="G4158" t="s">
        <v>2808</v>
      </c>
      <c r="H4158" s="1">
        <f>IF(COUNTIF(G$2:G4158,G4158)=1,1,0)</f>
        <v>1</v>
      </c>
      <c r="I4158" s="1">
        <v>13</v>
      </c>
      <c r="J4158" s="1">
        <v>0</v>
      </c>
      <c r="K4158" s="1">
        <v>406.71539999999993</v>
      </c>
      <c r="L4158" s="12">
        <f>VLOOKUP(train[[#This Row],[Sub-Category]],Análisis_ABC_XYZ[[#Headers],[#Data]],4,FALSE)</f>
        <v>0.44610841445725197</v>
      </c>
    </row>
    <row r="4159" spans="1:12" x14ac:dyDescent="0.35">
      <c r="A4159" s="2">
        <v>42758</v>
      </c>
      <c r="B4159" s="1" t="s">
        <v>1347</v>
      </c>
      <c r="C4159" s="1" t="s">
        <v>1203</v>
      </c>
      <c r="D4159" s="1" t="s">
        <v>26</v>
      </c>
      <c r="E4159" s="1" t="s">
        <v>56</v>
      </c>
      <c r="F4159" s="18">
        <v>99.98</v>
      </c>
      <c r="G4159" t="s">
        <v>2808</v>
      </c>
      <c r="H4159" s="1">
        <f>IF(COUNTIF(G$2:G4159,G4159)=1,1,0)</f>
        <v>0</v>
      </c>
      <c r="I4159" s="1">
        <v>2</v>
      </c>
      <c r="J4159" s="1">
        <v>0</v>
      </c>
      <c r="K4159" s="1">
        <v>42.991400000000006</v>
      </c>
      <c r="L4159" s="12">
        <f>VLOOKUP(train[[#This Row],[Sub-Category]],Análisis_ABC_XYZ[[#Headers],[#Data]],4,FALSE)</f>
        <v>0.52062335344040378</v>
      </c>
    </row>
    <row r="4160" spans="1:12" x14ac:dyDescent="0.35">
      <c r="A4160" s="2">
        <v>42758</v>
      </c>
      <c r="B4160" s="1" t="s">
        <v>12</v>
      </c>
      <c r="C4160" s="1" t="s">
        <v>1758</v>
      </c>
      <c r="D4160" s="1" t="s">
        <v>8</v>
      </c>
      <c r="E4160" s="1" t="s">
        <v>22</v>
      </c>
      <c r="F4160" s="18">
        <v>59.99</v>
      </c>
      <c r="G4160" t="s">
        <v>4636</v>
      </c>
      <c r="H4160" s="1">
        <f>IF(COUNTIF(G$2:G4160,G4160)=1,1,0)</f>
        <v>1</v>
      </c>
      <c r="I4160" s="1">
        <v>7</v>
      </c>
      <c r="J4160" s="1">
        <v>0</v>
      </c>
      <c r="K4160" s="1">
        <v>21.596400000000003</v>
      </c>
      <c r="L4160" s="12">
        <f>VLOOKUP(train[[#This Row],[Sub-Category]],Análisis_ABC_XYZ[[#Headers],[#Data]],4,FALSE)</f>
        <v>0.4595170286641902</v>
      </c>
    </row>
    <row r="4161" spans="1:12" x14ac:dyDescent="0.35">
      <c r="A4161" s="2">
        <v>42758</v>
      </c>
      <c r="B4161" s="1" t="s">
        <v>1347</v>
      </c>
      <c r="C4161" s="1" t="s">
        <v>1925</v>
      </c>
      <c r="D4161" s="1" t="s">
        <v>14</v>
      </c>
      <c r="E4161" s="1" t="s">
        <v>24</v>
      </c>
      <c r="F4161" s="18">
        <v>8.0400000000000009</v>
      </c>
      <c r="G4161" t="s">
        <v>2808</v>
      </c>
      <c r="H4161" s="1">
        <f>IF(COUNTIF(G$2:G4161,G4161)=1,1,0)</f>
        <v>0</v>
      </c>
      <c r="I4161" s="1">
        <v>6</v>
      </c>
      <c r="J4161" s="1">
        <v>0</v>
      </c>
      <c r="K4161" s="1">
        <v>2.7336</v>
      </c>
      <c r="L4161" s="12">
        <f>VLOOKUP(train[[#This Row],[Sub-Category]],Análisis_ABC_XYZ[[#Headers],[#Data]],4,FALSE)</f>
        <v>0.45632477063632687</v>
      </c>
    </row>
    <row r="4162" spans="1:12" x14ac:dyDescent="0.35">
      <c r="A4162" s="2">
        <v>42759</v>
      </c>
      <c r="B4162" s="1" t="s">
        <v>438</v>
      </c>
      <c r="C4162" s="1" t="s">
        <v>524</v>
      </c>
      <c r="D4162" s="1" t="s">
        <v>14</v>
      </c>
      <c r="E4162" s="1" t="s">
        <v>29</v>
      </c>
      <c r="F4162" s="18">
        <v>31.36</v>
      </c>
      <c r="G4162" t="s">
        <v>4071</v>
      </c>
      <c r="H4162" s="1">
        <f>IF(COUNTIF(G$2:G4162,G4162)=1,1,0)</f>
        <v>1</v>
      </c>
      <c r="I4162" s="1">
        <v>4</v>
      </c>
      <c r="J4162" s="1">
        <v>0</v>
      </c>
      <c r="K4162" s="1">
        <v>15.68</v>
      </c>
      <c r="L4162" s="12">
        <f>VLOOKUP(train[[#This Row],[Sub-Category]],Análisis_ABC_XYZ[[#Headers],[#Data]],4,FALSE)</f>
        <v>0.46881743173671325</v>
      </c>
    </row>
    <row r="4163" spans="1:12" x14ac:dyDescent="0.35">
      <c r="A4163" s="2">
        <v>42760</v>
      </c>
      <c r="B4163" s="1" t="s">
        <v>89</v>
      </c>
      <c r="C4163" s="1" t="s">
        <v>921</v>
      </c>
      <c r="D4163" s="1" t="s">
        <v>14</v>
      </c>
      <c r="E4163" s="1" t="s">
        <v>20</v>
      </c>
      <c r="F4163" s="18">
        <v>428.68</v>
      </c>
      <c r="G4163" t="s">
        <v>4359</v>
      </c>
      <c r="H4163" s="1">
        <f>IF(COUNTIF(G$2:G4163,G4163)=1,1,0)</f>
        <v>1</v>
      </c>
      <c r="I4163" s="1">
        <v>7</v>
      </c>
      <c r="J4163" s="1">
        <v>0</v>
      </c>
      <c r="K4163" s="1">
        <v>0</v>
      </c>
      <c r="L4163" s="12">
        <f>VLOOKUP(train[[#This Row],[Sub-Category]],Análisis_ABC_XYZ[[#Headers],[#Data]],4,FALSE)</f>
        <v>0.44610841445725197</v>
      </c>
    </row>
    <row r="4164" spans="1:12" x14ac:dyDescent="0.35">
      <c r="A4164" s="2">
        <v>42760</v>
      </c>
      <c r="B4164" s="1" t="s">
        <v>89</v>
      </c>
      <c r="C4164" s="1" t="s">
        <v>680</v>
      </c>
      <c r="D4164" s="1" t="s">
        <v>8</v>
      </c>
      <c r="E4164" s="1" t="s">
        <v>18</v>
      </c>
      <c r="F4164" s="18">
        <v>313.72199999999998</v>
      </c>
      <c r="G4164" t="s">
        <v>4359</v>
      </c>
      <c r="H4164" s="1">
        <f>IF(COUNTIF(G$2:G4164,G4164)=1,1,0)</f>
        <v>0</v>
      </c>
      <c r="I4164" s="1">
        <v>3</v>
      </c>
      <c r="J4164" s="1">
        <v>0.4</v>
      </c>
      <c r="K4164" s="1">
        <v>-99.34529999999998</v>
      </c>
      <c r="L4164" s="12">
        <f>VLOOKUP(train[[#This Row],[Sub-Category]],Análisis_ABC_XYZ[[#Headers],[#Data]],4,FALSE)</f>
        <v>0.55975208308209756</v>
      </c>
    </row>
    <row r="4165" spans="1:12" x14ac:dyDescent="0.35">
      <c r="A4165" s="2">
        <v>42760</v>
      </c>
      <c r="B4165" s="1" t="s">
        <v>89</v>
      </c>
      <c r="C4165" s="1" t="s">
        <v>1835</v>
      </c>
      <c r="D4165" s="1" t="s">
        <v>8</v>
      </c>
      <c r="E4165" s="1" t="s">
        <v>22</v>
      </c>
      <c r="F4165" s="18">
        <v>45.98</v>
      </c>
      <c r="G4165" t="s">
        <v>4359</v>
      </c>
      <c r="H4165" s="1">
        <f>IF(COUNTIF(G$2:G4165,G4165)=1,1,0)</f>
        <v>0</v>
      </c>
      <c r="I4165" s="1">
        <v>1</v>
      </c>
      <c r="J4165" s="1">
        <v>0</v>
      </c>
      <c r="K4165" s="1">
        <v>7.816599999999994</v>
      </c>
      <c r="L4165" s="12">
        <f>VLOOKUP(train[[#This Row],[Sub-Category]],Análisis_ABC_XYZ[[#Headers],[#Data]],4,FALSE)</f>
        <v>0.4595170286641902</v>
      </c>
    </row>
    <row r="4166" spans="1:12" x14ac:dyDescent="0.35">
      <c r="A4166" s="2">
        <v>42760</v>
      </c>
      <c r="B4166" s="1" t="s">
        <v>89</v>
      </c>
      <c r="C4166" s="1" t="s">
        <v>895</v>
      </c>
      <c r="D4166" s="1" t="s">
        <v>14</v>
      </c>
      <c r="E4166" s="1" t="s">
        <v>29</v>
      </c>
      <c r="F4166" s="18">
        <v>43.120000000000005</v>
      </c>
      <c r="G4166" t="s">
        <v>4359</v>
      </c>
      <c r="H4166" s="1">
        <f>IF(COUNTIF(G$2:G4166,G4166)=1,1,0)</f>
        <v>0</v>
      </c>
      <c r="I4166" s="1">
        <v>5</v>
      </c>
      <c r="J4166" s="1">
        <v>0.2</v>
      </c>
      <c r="K4166" s="1">
        <v>15.091999999999995</v>
      </c>
      <c r="L4166" s="12">
        <f>VLOOKUP(train[[#This Row],[Sub-Category]],Análisis_ABC_XYZ[[#Headers],[#Data]],4,FALSE)</f>
        <v>0.46881743173671325</v>
      </c>
    </row>
    <row r="4167" spans="1:12" x14ac:dyDescent="0.35">
      <c r="A4167" s="2">
        <v>42760</v>
      </c>
      <c r="B4167" s="1" t="s">
        <v>239</v>
      </c>
      <c r="C4167" s="1" t="s">
        <v>1624</v>
      </c>
      <c r="D4167" s="1" t="s">
        <v>14</v>
      </c>
      <c r="E4167" s="1" t="s">
        <v>36</v>
      </c>
      <c r="F4167" s="18">
        <v>18</v>
      </c>
      <c r="G4167" t="s">
        <v>1969</v>
      </c>
      <c r="H4167" s="1">
        <f>IF(COUNTIF(G$2:G4167,G4167)=1,1,0)</f>
        <v>1</v>
      </c>
      <c r="I4167" s="1">
        <v>5</v>
      </c>
      <c r="J4167" s="1">
        <v>0</v>
      </c>
      <c r="K4167" s="1">
        <v>8.2799999999999994</v>
      </c>
      <c r="L4167" s="12">
        <f>VLOOKUP(train[[#This Row],[Sub-Category]],Análisis_ABC_XYZ[[#Headers],[#Data]],4,FALSE)</f>
        <v>0.43613829632717294</v>
      </c>
    </row>
    <row r="4168" spans="1:12" x14ac:dyDescent="0.35">
      <c r="A4168" s="2">
        <v>42760</v>
      </c>
      <c r="B4168" s="1" t="s">
        <v>239</v>
      </c>
      <c r="C4168" s="1" t="s">
        <v>1391</v>
      </c>
      <c r="D4168" s="1" t="s">
        <v>14</v>
      </c>
      <c r="E4168" s="1" t="s">
        <v>24</v>
      </c>
      <c r="F4168" s="18">
        <v>9.2099999999999991</v>
      </c>
      <c r="G4168" t="s">
        <v>1969</v>
      </c>
      <c r="H4168" s="1">
        <f>IF(COUNTIF(G$2:G4168,G4168)=1,1,0)</f>
        <v>0</v>
      </c>
      <c r="I4168" s="1">
        <v>3</v>
      </c>
      <c r="J4168" s="1">
        <v>0</v>
      </c>
      <c r="K4168" s="1">
        <v>2.3025000000000002</v>
      </c>
      <c r="L4168" s="12">
        <f>VLOOKUP(train[[#This Row],[Sub-Category]],Análisis_ABC_XYZ[[#Headers],[#Data]],4,FALSE)</f>
        <v>0.45632477063632687</v>
      </c>
    </row>
    <row r="4169" spans="1:12" x14ac:dyDescent="0.35">
      <c r="A4169" s="2">
        <v>42763</v>
      </c>
      <c r="B4169" s="1" t="s">
        <v>12</v>
      </c>
      <c r="C4169" s="1" t="s">
        <v>459</v>
      </c>
      <c r="D4169" s="1" t="s">
        <v>14</v>
      </c>
      <c r="E4169" s="1" t="s">
        <v>24</v>
      </c>
      <c r="F4169" s="18">
        <v>39.68</v>
      </c>
      <c r="G4169" t="s">
        <v>4283</v>
      </c>
      <c r="H4169" s="1">
        <f>IF(COUNTIF(G$2:G4169,G4169)=1,1,0)</f>
        <v>1</v>
      </c>
      <c r="I4169" s="1">
        <v>2</v>
      </c>
      <c r="J4169" s="1">
        <v>0</v>
      </c>
      <c r="K4169" s="1">
        <v>10.316800000000001</v>
      </c>
      <c r="L4169" s="12">
        <f>VLOOKUP(train[[#This Row],[Sub-Category]],Análisis_ABC_XYZ[[#Headers],[#Data]],4,FALSE)</f>
        <v>0.45632477063632687</v>
      </c>
    </row>
    <row r="4170" spans="1:12" x14ac:dyDescent="0.35">
      <c r="A4170" s="2">
        <v>42765</v>
      </c>
      <c r="B4170" s="1" t="s">
        <v>72</v>
      </c>
      <c r="C4170" s="1" t="s">
        <v>1921</v>
      </c>
      <c r="D4170" s="1" t="s">
        <v>26</v>
      </c>
      <c r="E4170" s="1" t="s">
        <v>27</v>
      </c>
      <c r="F4170" s="18">
        <v>1439.9680000000001</v>
      </c>
      <c r="G4170" t="s">
        <v>3473</v>
      </c>
      <c r="H4170" s="1">
        <f>IF(COUNTIF(G$2:G4170,G4170)=1,1,0)</f>
        <v>1</v>
      </c>
      <c r="I4170" s="1">
        <v>4</v>
      </c>
      <c r="J4170" s="1">
        <v>0.2</v>
      </c>
      <c r="K4170" s="1">
        <v>143.99680000000006</v>
      </c>
      <c r="L4170" s="12">
        <f>VLOOKUP(train[[#This Row],[Sub-Category]],Análisis_ABC_XYZ[[#Headers],[#Data]],4,FALSE)</f>
        <v>0.41105220110552465</v>
      </c>
    </row>
    <row r="4171" spans="1:12" x14ac:dyDescent="0.35">
      <c r="A4171" s="2">
        <v>42765</v>
      </c>
      <c r="B4171" s="1" t="s">
        <v>72</v>
      </c>
      <c r="C4171" s="1" t="s">
        <v>553</v>
      </c>
      <c r="D4171" s="1" t="s">
        <v>8</v>
      </c>
      <c r="E4171" s="1" t="s">
        <v>18</v>
      </c>
      <c r="F4171" s="18">
        <v>626.09999999999991</v>
      </c>
      <c r="G4171" t="s">
        <v>3473</v>
      </c>
      <c r="H4171" s="1">
        <f>IF(COUNTIF(G$2:G4171,G4171)=1,1,0)</f>
        <v>0</v>
      </c>
      <c r="I4171" s="1">
        <v>3</v>
      </c>
      <c r="J4171" s="1">
        <v>0.5</v>
      </c>
      <c r="K4171" s="1">
        <v>-538.44600000000003</v>
      </c>
      <c r="L4171" s="12">
        <f>VLOOKUP(train[[#This Row],[Sub-Category]],Análisis_ABC_XYZ[[#Headers],[#Data]],4,FALSE)</f>
        <v>0.55975208308209756</v>
      </c>
    </row>
    <row r="4172" spans="1:12" x14ac:dyDescent="0.35">
      <c r="A4172" s="2">
        <v>42765</v>
      </c>
      <c r="B4172" s="1" t="s">
        <v>37</v>
      </c>
      <c r="C4172" s="1" t="s">
        <v>1420</v>
      </c>
      <c r="D4172" s="1" t="s">
        <v>8</v>
      </c>
      <c r="E4172" s="1" t="s">
        <v>11</v>
      </c>
      <c r="F4172" s="18">
        <v>435.16800000000006</v>
      </c>
      <c r="G4172" t="s">
        <v>4471</v>
      </c>
      <c r="H4172" s="1">
        <f>IF(COUNTIF(G$2:G4172,G4172)=1,1,0)</f>
        <v>1</v>
      </c>
      <c r="I4172" s="1">
        <v>4</v>
      </c>
      <c r="J4172" s="1">
        <v>0.2</v>
      </c>
      <c r="K4172" s="1">
        <v>-59.835600000000042</v>
      </c>
      <c r="L4172" s="12">
        <f>VLOOKUP(train[[#This Row],[Sub-Category]],Análisis_ABC_XYZ[[#Headers],[#Data]],4,FALSE)</f>
        <v>0.46529189879902266</v>
      </c>
    </row>
    <row r="4173" spans="1:12" x14ac:dyDescent="0.35">
      <c r="A4173" s="2">
        <v>42765</v>
      </c>
      <c r="B4173" s="1" t="s">
        <v>12</v>
      </c>
      <c r="C4173" s="1" t="s">
        <v>354</v>
      </c>
      <c r="D4173" s="1" t="s">
        <v>14</v>
      </c>
      <c r="E4173" s="1" t="s">
        <v>20</v>
      </c>
      <c r="F4173" s="18">
        <v>305.01</v>
      </c>
      <c r="G4173" t="s">
        <v>3885</v>
      </c>
      <c r="H4173" s="1">
        <f>IF(COUNTIF(G$2:G4173,G4173)=1,1,0)</f>
        <v>1</v>
      </c>
      <c r="I4173" s="1">
        <v>9</v>
      </c>
      <c r="J4173" s="1">
        <v>0</v>
      </c>
      <c r="K4173" s="1">
        <v>76.252499999999998</v>
      </c>
      <c r="L4173" s="12">
        <f>VLOOKUP(train[[#This Row],[Sub-Category]],Análisis_ABC_XYZ[[#Headers],[#Data]],4,FALSE)</f>
        <v>0.44610841445725197</v>
      </c>
    </row>
    <row r="4174" spans="1:12" x14ac:dyDescent="0.35">
      <c r="A4174" s="2">
        <v>42765</v>
      </c>
      <c r="B4174" s="1" t="s">
        <v>72</v>
      </c>
      <c r="C4174" s="1" t="s">
        <v>101</v>
      </c>
      <c r="D4174" s="1" t="s">
        <v>14</v>
      </c>
      <c r="E4174" s="1" t="s">
        <v>36</v>
      </c>
      <c r="F4174" s="18">
        <v>156.512</v>
      </c>
      <c r="G4174" t="s">
        <v>6497</v>
      </c>
      <c r="H4174" s="1">
        <f>IF(COUNTIF(G$2:G4174,G4174)=1,1,0)</f>
        <v>1</v>
      </c>
      <c r="I4174" s="1">
        <v>4</v>
      </c>
      <c r="J4174" s="1">
        <v>0.2</v>
      </c>
      <c r="K4174" s="1">
        <v>52.822799999999987</v>
      </c>
      <c r="L4174" s="12">
        <f>VLOOKUP(train[[#This Row],[Sub-Category]],Análisis_ABC_XYZ[[#Headers],[#Data]],4,FALSE)</f>
        <v>0.43613829632717294</v>
      </c>
    </row>
    <row r="4175" spans="1:12" x14ac:dyDescent="0.35">
      <c r="A4175" s="2">
        <v>42765</v>
      </c>
      <c r="B4175" s="1" t="s">
        <v>12</v>
      </c>
      <c r="C4175" s="1" t="s">
        <v>180</v>
      </c>
      <c r="D4175" s="1" t="s">
        <v>14</v>
      </c>
      <c r="E4175" s="1" t="s">
        <v>29</v>
      </c>
      <c r="F4175" s="18">
        <v>50.783999999999999</v>
      </c>
      <c r="G4175" t="s">
        <v>3885</v>
      </c>
      <c r="H4175" s="1">
        <f>IF(COUNTIF(G$2:G4175,G4175)=1,1,0)</f>
        <v>0</v>
      </c>
      <c r="I4175" s="1">
        <v>2</v>
      </c>
      <c r="J4175" s="1">
        <v>0.2</v>
      </c>
      <c r="K4175" s="1">
        <v>17.7744</v>
      </c>
      <c r="L4175" s="12">
        <f>VLOOKUP(train[[#This Row],[Sub-Category]],Análisis_ABC_XYZ[[#Headers],[#Data]],4,FALSE)</f>
        <v>0.46881743173671325</v>
      </c>
    </row>
    <row r="4176" spans="1:12" x14ac:dyDescent="0.35">
      <c r="A4176" s="2">
        <v>42765</v>
      </c>
      <c r="B4176" s="1" t="s">
        <v>37</v>
      </c>
      <c r="C4176" s="1" t="s">
        <v>1263</v>
      </c>
      <c r="D4176" s="1" t="s">
        <v>8</v>
      </c>
      <c r="E4176" s="1" t="s">
        <v>9</v>
      </c>
      <c r="F4176" s="18">
        <v>48.58</v>
      </c>
      <c r="G4176" t="s">
        <v>4471</v>
      </c>
      <c r="H4176" s="1">
        <f>IF(COUNTIF(G$2:G4176,G4176)=1,1,0)</f>
        <v>0</v>
      </c>
      <c r="I4176" s="1">
        <v>1</v>
      </c>
      <c r="J4176" s="1">
        <v>0</v>
      </c>
      <c r="K4176" s="1">
        <v>7.7728000000000037</v>
      </c>
      <c r="L4176" s="12">
        <f>VLOOKUP(train[[#This Row],[Sub-Category]],Análisis_ABC_XYZ[[#Headers],[#Data]],4,FALSE)</f>
        <v>0.5176847302647779</v>
      </c>
    </row>
    <row r="4177" spans="1:12" x14ac:dyDescent="0.35">
      <c r="A4177" s="2">
        <v>42765</v>
      </c>
      <c r="B4177" s="1" t="s">
        <v>12</v>
      </c>
      <c r="C4177" s="1" t="s">
        <v>320</v>
      </c>
      <c r="D4177" s="1" t="s">
        <v>14</v>
      </c>
      <c r="E4177" s="1" t="s">
        <v>15</v>
      </c>
      <c r="F4177" s="18">
        <v>26.01</v>
      </c>
      <c r="G4177" t="s">
        <v>3885</v>
      </c>
      <c r="H4177" s="1">
        <f>IF(COUNTIF(G$2:G4177,G4177)=1,1,0)</f>
        <v>0</v>
      </c>
      <c r="I4177" s="1">
        <v>9</v>
      </c>
      <c r="J4177" s="1">
        <v>0</v>
      </c>
      <c r="K4177" s="1">
        <v>12.2247</v>
      </c>
      <c r="L4177" s="12">
        <f>VLOOKUP(train[[#This Row],[Sub-Category]],Análisis_ABC_XYZ[[#Headers],[#Data]],4,FALSE)</f>
        <v>0.4647369236065339</v>
      </c>
    </row>
    <row r="4178" spans="1:12" x14ac:dyDescent="0.35">
      <c r="A4178" s="2">
        <v>42765</v>
      </c>
      <c r="B4178" s="1" t="s">
        <v>12</v>
      </c>
      <c r="C4178" s="1" t="s">
        <v>698</v>
      </c>
      <c r="D4178" s="1" t="s">
        <v>14</v>
      </c>
      <c r="E4178" s="1" t="s">
        <v>29</v>
      </c>
      <c r="F4178" s="18">
        <v>17.456</v>
      </c>
      <c r="G4178" t="s">
        <v>5559</v>
      </c>
      <c r="H4178" s="1">
        <f>IF(COUNTIF(G$2:G4178,G4178)=1,1,0)</f>
        <v>1</v>
      </c>
      <c r="I4178" s="1">
        <v>2</v>
      </c>
      <c r="J4178" s="1">
        <v>0.2</v>
      </c>
      <c r="K4178" s="1">
        <v>5.8914</v>
      </c>
      <c r="L4178" s="12">
        <f>VLOOKUP(train[[#This Row],[Sub-Category]],Análisis_ABC_XYZ[[#Headers],[#Data]],4,FALSE)</f>
        <v>0.46881743173671325</v>
      </c>
    </row>
    <row r="4179" spans="1:12" x14ac:dyDescent="0.35">
      <c r="A4179" s="2">
        <v>42765</v>
      </c>
      <c r="B4179" s="1" t="s">
        <v>72</v>
      </c>
      <c r="C4179" s="1" t="s">
        <v>678</v>
      </c>
      <c r="D4179" s="1" t="s">
        <v>14</v>
      </c>
      <c r="E4179" s="1" t="s">
        <v>29</v>
      </c>
      <c r="F4179" s="18">
        <v>1.7279999999999995</v>
      </c>
      <c r="G4179" s="1" t="s">
        <v>3473</v>
      </c>
      <c r="H4179" s="1">
        <f>IF(COUNTIF(G$2:G4179,G4179)=1,1,0)</f>
        <v>0</v>
      </c>
      <c r="I4179" s="1">
        <v>3</v>
      </c>
      <c r="J4179" s="1">
        <v>0.8</v>
      </c>
      <c r="K4179" s="1">
        <v>-2.678399999999999</v>
      </c>
      <c r="L4179" s="12">
        <f>VLOOKUP(train[[#This Row],[Sub-Category]],Análisis_ABC_XYZ[[#Headers],[#Data]],4,FALSE)</f>
        <v>0.46881743173671325</v>
      </c>
    </row>
    <row r="4180" spans="1:12" x14ac:dyDescent="0.35">
      <c r="A4180" s="2">
        <v>42766</v>
      </c>
      <c r="B4180" s="1" t="s">
        <v>379</v>
      </c>
      <c r="C4180" s="1" t="s">
        <v>513</v>
      </c>
      <c r="D4180" s="1" t="s">
        <v>14</v>
      </c>
      <c r="E4180" s="1" t="s">
        <v>29</v>
      </c>
      <c r="F4180" s="18">
        <v>1270.99</v>
      </c>
      <c r="G4180" t="s">
        <v>5304</v>
      </c>
      <c r="H4180" s="1">
        <f>IF(COUNTIF(G$2:G4180,G4180)=1,1,0)</f>
        <v>1</v>
      </c>
      <c r="I4180" s="1">
        <v>1</v>
      </c>
      <c r="J4180" s="1">
        <v>0</v>
      </c>
      <c r="K4180" s="1">
        <v>635.495</v>
      </c>
      <c r="L4180" s="12">
        <f>VLOOKUP(train[[#This Row],[Sub-Category]],Análisis_ABC_XYZ[[#Headers],[#Data]],4,FALSE)</f>
        <v>0.46881743173671325</v>
      </c>
    </row>
    <row r="4181" spans="1:12" x14ac:dyDescent="0.35">
      <c r="A4181" s="2">
        <v>42766</v>
      </c>
      <c r="B4181" s="1" t="s">
        <v>379</v>
      </c>
      <c r="C4181" s="1" t="s">
        <v>1429</v>
      </c>
      <c r="D4181" s="1" t="s">
        <v>14</v>
      </c>
      <c r="E4181" s="1" t="s">
        <v>61</v>
      </c>
      <c r="F4181" s="18">
        <v>125.36</v>
      </c>
      <c r="G4181" t="s">
        <v>5304</v>
      </c>
      <c r="H4181" s="1">
        <f>IF(COUNTIF(G$2:G4181,G4181)=1,1,0)</f>
        <v>0</v>
      </c>
      <c r="I4181" s="1">
        <v>8</v>
      </c>
      <c r="J4181" s="1">
        <v>0</v>
      </c>
      <c r="K4181" s="1">
        <v>58.919199999999989</v>
      </c>
      <c r="L4181" s="12">
        <f>VLOOKUP(train[[#This Row],[Sub-Category]],Análisis_ABC_XYZ[[#Headers],[#Data]],4,FALSE)</f>
        <v>0.44424167803735209</v>
      </c>
    </row>
    <row r="4182" spans="1:12" x14ac:dyDescent="0.35">
      <c r="A4182" s="2">
        <v>42766</v>
      </c>
      <c r="B4182" s="1" t="s">
        <v>12</v>
      </c>
      <c r="C4182" s="1" t="s">
        <v>1618</v>
      </c>
      <c r="D4182" s="1" t="s">
        <v>26</v>
      </c>
      <c r="E4182" s="1" t="s">
        <v>27</v>
      </c>
      <c r="F4182" s="18">
        <v>109.59200000000001</v>
      </c>
      <c r="G4182" t="s">
        <v>2580</v>
      </c>
      <c r="H4182" s="1">
        <f>IF(COUNTIF(G$2:G4182,G4182)=1,1,0)</f>
        <v>1</v>
      </c>
      <c r="I4182" s="1">
        <v>1</v>
      </c>
      <c r="J4182" s="1">
        <v>0.2</v>
      </c>
      <c r="K4182" s="1">
        <v>8.2194000000000003</v>
      </c>
      <c r="L4182" s="12">
        <f>VLOOKUP(train[[#This Row],[Sub-Category]],Análisis_ABC_XYZ[[#Headers],[#Data]],4,FALSE)</f>
        <v>0.41105220110552465</v>
      </c>
    </row>
    <row r="4183" spans="1:12" x14ac:dyDescent="0.35">
      <c r="A4183" s="2">
        <v>42766</v>
      </c>
      <c r="B4183" s="1" t="s">
        <v>12</v>
      </c>
      <c r="C4183" s="1" t="s">
        <v>1786</v>
      </c>
      <c r="D4183" s="1" t="s">
        <v>14</v>
      </c>
      <c r="E4183" s="1" t="s">
        <v>36</v>
      </c>
      <c r="F4183" s="18">
        <v>56.7</v>
      </c>
      <c r="G4183" t="s">
        <v>2580</v>
      </c>
      <c r="H4183" s="1">
        <f>IF(COUNTIF(G$2:G4183,G4183)=1,1,0)</f>
        <v>0</v>
      </c>
      <c r="I4183" s="1">
        <v>5</v>
      </c>
      <c r="J4183" s="1">
        <v>0</v>
      </c>
      <c r="K4183" s="1">
        <v>27.782999999999998</v>
      </c>
      <c r="L4183" s="12">
        <f>VLOOKUP(train[[#This Row],[Sub-Category]],Análisis_ABC_XYZ[[#Headers],[#Data]],4,FALSE)</f>
        <v>0.43613829632717294</v>
      </c>
    </row>
    <row r="4184" spans="1:12" x14ac:dyDescent="0.35">
      <c r="A4184" s="2">
        <v>42766</v>
      </c>
      <c r="B4184" s="1" t="s">
        <v>239</v>
      </c>
      <c r="C4184" s="1" t="s">
        <v>1107</v>
      </c>
      <c r="D4184" s="1" t="s">
        <v>14</v>
      </c>
      <c r="E4184" s="1" t="s">
        <v>61</v>
      </c>
      <c r="F4184" s="18">
        <v>23.36</v>
      </c>
      <c r="G4184" t="s">
        <v>3772</v>
      </c>
      <c r="H4184" s="1">
        <f>IF(COUNTIF(G$2:G4184,G4184)=1,1,0)</f>
        <v>1</v>
      </c>
      <c r="I4184" s="1">
        <v>2</v>
      </c>
      <c r="J4184" s="1">
        <v>0</v>
      </c>
      <c r="K4184" s="1">
        <v>11.68</v>
      </c>
      <c r="L4184" s="12">
        <f>VLOOKUP(train[[#This Row],[Sub-Category]],Análisis_ABC_XYZ[[#Headers],[#Data]],4,FALSE)</f>
        <v>0.44424167803735209</v>
      </c>
    </row>
    <row r="4185" spans="1:12" x14ac:dyDescent="0.35">
      <c r="A4185" s="2">
        <v>42766</v>
      </c>
      <c r="B4185" s="1" t="s">
        <v>39</v>
      </c>
      <c r="C4185" s="1" t="s">
        <v>1378</v>
      </c>
      <c r="D4185" s="1" t="s">
        <v>14</v>
      </c>
      <c r="E4185" s="1" t="s">
        <v>36</v>
      </c>
      <c r="F4185" s="18">
        <v>15.552000000000003</v>
      </c>
      <c r="G4185" t="s">
        <v>5462</v>
      </c>
      <c r="H4185" s="1">
        <f>IF(COUNTIF(G$2:G4185,G4185)=1,1,0)</f>
        <v>1</v>
      </c>
      <c r="I4185" s="1">
        <v>3</v>
      </c>
      <c r="J4185" s="1">
        <v>0.2</v>
      </c>
      <c r="K4185" s="1">
        <v>5.4432</v>
      </c>
      <c r="L4185" s="12">
        <f>VLOOKUP(train[[#This Row],[Sub-Category]],Análisis_ABC_XYZ[[#Headers],[#Data]],4,FALSE)</f>
        <v>0.43613829632717294</v>
      </c>
    </row>
    <row r="4186" spans="1:12" x14ac:dyDescent="0.35">
      <c r="A4186" s="2">
        <v>42767</v>
      </c>
      <c r="B4186" s="1" t="s">
        <v>12</v>
      </c>
      <c r="C4186" s="1" t="s">
        <v>195</v>
      </c>
      <c r="D4186" s="1" t="s">
        <v>14</v>
      </c>
      <c r="E4186" s="1" t="s">
        <v>36</v>
      </c>
      <c r="F4186" s="18">
        <v>105.52</v>
      </c>
      <c r="G4186" t="s">
        <v>5160</v>
      </c>
      <c r="H4186" s="1">
        <f>IF(COUNTIF(G$2:G4186,G4186)=1,1,0)</f>
        <v>1</v>
      </c>
      <c r="I4186" s="1">
        <v>4</v>
      </c>
      <c r="J4186" s="1">
        <v>0</v>
      </c>
      <c r="K4186" s="1">
        <v>48.539199999999994</v>
      </c>
      <c r="L4186" s="12">
        <f>VLOOKUP(train[[#This Row],[Sub-Category]],Análisis_ABC_XYZ[[#Headers],[#Data]],4,FALSE)</f>
        <v>0.43613829632717294</v>
      </c>
    </row>
    <row r="4187" spans="1:12" x14ac:dyDescent="0.35">
      <c r="A4187" s="2">
        <v>42767</v>
      </c>
      <c r="B4187" s="1" t="s">
        <v>107</v>
      </c>
      <c r="C4187" s="1" t="s">
        <v>1078</v>
      </c>
      <c r="D4187" s="1" t="s">
        <v>14</v>
      </c>
      <c r="E4187" s="1" t="s">
        <v>20</v>
      </c>
      <c r="F4187" s="18">
        <v>56.449999999999996</v>
      </c>
      <c r="G4187" t="s">
        <v>4587</v>
      </c>
      <c r="H4187" s="1">
        <f>IF(COUNTIF(G$2:G4187,G4187)=1,1,0)</f>
        <v>1</v>
      </c>
      <c r="I4187" s="1">
        <v>5</v>
      </c>
      <c r="J4187" s="1">
        <v>0</v>
      </c>
      <c r="K4187" s="1">
        <v>14.676999999999998</v>
      </c>
      <c r="L4187" s="12">
        <f>VLOOKUP(train[[#This Row],[Sub-Category]],Análisis_ABC_XYZ[[#Headers],[#Data]],4,FALSE)</f>
        <v>0.44610841445725197</v>
      </c>
    </row>
    <row r="4188" spans="1:12" x14ac:dyDescent="0.35">
      <c r="A4188" s="2">
        <v>42768</v>
      </c>
      <c r="B4188" s="1" t="s">
        <v>107</v>
      </c>
      <c r="C4188" s="1" t="s">
        <v>1701</v>
      </c>
      <c r="D4188" s="1" t="s">
        <v>26</v>
      </c>
      <c r="E4188" s="1" t="s">
        <v>208</v>
      </c>
      <c r="F4188" s="18">
        <v>8749.9500000000007</v>
      </c>
      <c r="G4188" t="s">
        <v>2399</v>
      </c>
      <c r="H4188" s="1">
        <f>IF(COUNTIF(G$2:G4188,G4188)=1,1,0)</f>
        <v>1</v>
      </c>
      <c r="I4188" s="1">
        <v>5</v>
      </c>
      <c r="J4188" s="1">
        <v>0</v>
      </c>
      <c r="K4188" s="1">
        <v>2799.9839999999995</v>
      </c>
      <c r="L4188" s="12">
        <f>VLOOKUP(train[[#This Row],[Sub-Category]],Análisis_ABC_XYZ[[#Headers],[#Data]],4,FALSE)</f>
        <v>0.5183572270896134</v>
      </c>
    </row>
    <row r="4189" spans="1:12" x14ac:dyDescent="0.35">
      <c r="A4189" s="2">
        <v>42768</v>
      </c>
      <c r="B4189" s="1" t="s">
        <v>89</v>
      </c>
      <c r="C4189" s="1" t="s">
        <v>1828</v>
      </c>
      <c r="D4189" s="1" t="s">
        <v>14</v>
      </c>
      <c r="E4189" s="1" t="s">
        <v>20</v>
      </c>
      <c r="F4189" s="18">
        <v>117.96</v>
      </c>
      <c r="G4189" t="s">
        <v>5257</v>
      </c>
      <c r="H4189" s="1">
        <f>IF(COUNTIF(G$2:G4189,G4189)=1,1,0)</f>
        <v>1</v>
      </c>
      <c r="I4189" s="1">
        <v>2</v>
      </c>
      <c r="J4189" s="1">
        <v>0</v>
      </c>
      <c r="K4189" s="1">
        <v>5.8979999999999961</v>
      </c>
      <c r="L4189" s="12">
        <f>VLOOKUP(train[[#This Row],[Sub-Category]],Análisis_ABC_XYZ[[#Headers],[#Data]],4,FALSE)</f>
        <v>0.44610841445725197</v>
      </c>
    </row>
    <row r="4190" spans="1:12" x14ac:dyDescent="0.35">
      <c r="A4190" s="2">
        <v>42768</v>
      </c>
      <c r="B4190" s="1" t="s">
        <v>39</v>
      </c>
      <c r="C4190" s="1" t="s">
        <v>803</v>
      </c>
      <c r="D4190" s="1" t="s">
        <v>8</v>
      </c>
      <c r="E4190" s="1" t="s">
        <v>22</v>
      </c>
      <c r="F4190" s="18">
        <v>73.784000000000006</v>
      </c>
      <c r="G4190" t="s">
        <v>6275</v>
      </c>
      <c r="H4190" s="1">
        <f>IF(COUNTIF(G$2:G4190,G4190)=1,1,0)</f>
        <v>1</v>
      </c>
      <c r="I4190" s="1">
        <v>2</v>
      </c>
      <c r="J4190" s="1">
        <v>0.6</v>
      </c>
      <c r="K4190" s="1">
        <v>-77.473200000000006</v>
      </c>
      <c r="L4190" s="12">
        <f>VLOOKUP(train[[#This Row],[Sub-Category]],Análisis_ABC_XYZ[[#Headers],[#Data]],4,FALSE)</f>
        <v>0.4595170286641902</v>
      </c>
    </row>
    <row r="4191" spans="1:12" x14ac:dyDescent="0.35">
      <c r="A4191" s="2">
        <v>42768</v>
      </c>
      <c r="B4191" s="1" t="s">
        <v>107</v>
      </c>
      <c r="C4191" s="1" t="s">
        <v>304</v>
      </c>
      <c r="D4191" s="1" t="s">
        <v>14</v>
      </c>
      <c r="E4191" s="1" t="s">
        <v>29</v>
      </c>
      <c r="F4191" s="18">
        <v>36.4</v>
      </c>
      <c r="G4191" t="s">
        <v>2399</v>
      </c>
      <c r="H4191" s="1">
        <f>IF(COUNTIF(G$2:G4191,G4191)=1,1,0)</f>
        <v>0</v>
      </c>
      <c r="I4191" s="1">
        <v>8</v>
      </c>
      <c r="J4191" s="1">
        <v>0</v>
      </c>
      <c r="K4191" s="1">
        <v>18.2</v>
      </c>
      <c r="L4191" s="12">
        <f>VLOOKUP(train[[#This Row],[Sub-Category]],Análisis_ABC_XYZ[[#Headers],[#Data]],4,FALSE)</f>
        <v>0.46881743173671325</v>
      </c>
    </row>
    <row r="4192" spans="1:12" x14ac:dyDescent="0.35">
      <c r="A4192" s="2">
        <v>42768</v>
      </c>
      <c r="B4192" s="1" t="s">
        <v>107</v>
      </c>
      <c r="C4192" s="1" t="s">
        <v>1637</v>
      </c>
      <c r="D4192" s="1" t="s">
        <v>8</v>
      </c>
      <c r="E4192" s="1" t="s">
        <v>22</v>
      </c>
      <c r="F4192" s="18">
        <v>18.689999999999998</v>
      </c>
      <c r="G4192" t="s">
        <v>2399</v>
      </c>
      <c r="H4192" s="1">
        <f>IF(COUNTIF(G$2:G4192,G4192)=1,1,0)</f>
        <v>0</v>
      </c>
      <c r="I4192" s="1">
        <v>7</v>
      </c>
      <c r="J4192" s="1">
        <v>0</v>
      </c>
      <c r="K4192" s="1">
        <v>7.1021999999999998</v>
      </c>
      <c r="L4192" s="12">
        <f>VLOOKUP(train[[#This Row],[Sub-Category]],Análisis_ABC_XYZ[[#Headers],[#Data]],4,FALSE)</f>
        <v>0.4595170286641902</v>
      </c>
    </row>
    <row r="4193" spans="1:12" x14ac:dyDescent="0.35">
      <c r="A4193" s="2">
        <v>42769</v>
      </c>
      <c r="B4193" s="1" t="s">
        <v>6</v>
      </c>
      <c r="C4193" s="1" t="s">
        <v>439</v>
      </c>
      <c r="D4193" s="1" t="s">
        <v>8</v>
      </c>
      <c r="E4193" s="1" t="s">
        <v>11</v>
      </c>
      <c r="F4193" s="18">
        <v>866.4</v>
      </c>
      <c r="G4193" t="s">
        <v>4954</v>
      </c>
      <c r="H4193" s="1">
        <f>IF(COUNTIF(G$2:G4193,G4193)=1,1,0)</f>
        <v>1</v>
      </c>
      <c r="I4193" s="1">
        <v>4</v>
      </c>
      <c r="J4193" s="1">
        <v>0</v>
      </c>
      <c r="K4193" s="1">
        <v>225.26400000000001</v>
      </c>
      <c r="L4193" s="12">
        <f>VLOOKUP(train[[#This Row],[Sub-Category]],Análisis_ABC_XYZ[[#Headers],[#Data]],4,FALSE)</f>
        <v>0.46529189879902266</v>
      </c>
    </row>
    <row r="4194" spans="1:12" x14ac:dyDescent="0.35">
      <c r="A4194" s="2">
        <v>42770</v>
      </c>
      <c r="B4194" s="1" t="s">
        <v>12</v>
      </c>
      <c r="C4194" s="1" t="s">
        <v>299</v>
      </c>
      <c r="D4194" s="1" t="s">
        <v>14</v>
      </c>
      <c r="E4194" s="1" t="s">
        <v>20</v>
      </c>
      <c r="F4194" s="18">
        <v>93.02</v>
      </c>
      <c r="G4194" t="s">
        <v>5033</v>
      </c>
      <c r="H4194" s="1">
        <f>IF(COUNTIF(G$2:G4194,G4194)=1,1,0)</f>
        <v>1</v>
      </c>
      <c r="I4194" s="1">
        <v>2</v>
      </c>
      <c r="J4194" s="1">
        <v>0</v>
      </c>
      <c r="K4194" s="1">
        <v>3.720799999999997</v>
      </c>
      <c r="L4194" s="12">
        <f>VLOOKUP(train[[#This Row],[Sub-Category]],Análisis_ABC_XYZ[[#Headers],[#Data]],4,FALSE)</f>
        <v>0.44610841445725197</v>
      </c>
    </row>
    <row r="4195" spans="1:12" x14ac:dyDescent="0.35">
      <c r="A4195" s="2">
        <v>42770</v>
      </c>
      <c r="B4195" s="1" t="s">
        <v>766</v>
      </c>
      <c r="C4195" s="1" t="s">
        <v>1480</v>
      </c>
      <c r="D4195" s="1" t="s">
        <v>26</v>
      </c>
      <c r="E4195" s="1" t="s">
        <v>27</v>
      </c>
      <c r="F4195" s="18">
        <v>90.48</v>
      </c>
      <c r="G4195" t="s">
        <v>5002</v>
      </c>
      <c r="H4195" s="1">
        <f>IF(COUNTIF(G$2:G4195,G4195)=1,1,0)</f>
        <v>1</v>
      </c>
      <c r="I4195" s="1">
        <v>2</v>
      </c>
      <c r="J4195" s="1">
        <v>0</v>
      </c>
      <c r="K4195" s="1">
        <v>23.524799999999999</v>
      </c>
      <c r="L4195" s="12">
        <f>VLOOKUP(train[[#This Row],[Sub-Category]],Análisis_ABC_XYZ[[#Headers],[#Data]],4,FALSE)</f>
        <v>0.41105220110552465</v>
      </c>
    </row>
    <row r="4196" spans="1:12" x14ac:dyDescent="0.35">
      <c r="A4196" s="2">
        <v>42770</v>
      </c>
      <c r="B4196" s="1" t="s">
        <v>104</v>
      </c>
      <c r="C4196" s="1" t="s">
        <v>1171</v>
      </c>
      <c r="D4196" s="1" t="s">
        <v>8</v>
      </c>
      <c r="E4196" s="1" t="s">
        <v>22</v>
      </c>
      <c r="F4196" s="18">
        <v>14.368000000000002</v>
      </c>
      <c r="G4196" t="s">
        <v>5411</v>
      </c>
      <c r="H4196" s="1">
        <f>IF(COUNTIF(G$2:G4196,G4196)=1,1,0)</f>
        <v>1</v>
      </c>
      <c r="I4196" s="1">
        <v>2</v>
      </c>
      <c r="J4196" s="1">
        <v>0.2</v>
      </c>
      <c r="K4196" s="1">
        <v>3.9512</v>
      </c>
      <c r="L4196" s="12">
        <f>VLOOKUP(train[[#This Row],[Sub-Category]],Análisis_ABC_XYZ[[#Headers],[#Data]],4,FALSE)</f>
        <v>0.4595170286641902</v>
      </c>
    </row>
    <row r="4197" spans="1:12" x14ac:dyDescent="0.35">
      <c r="A4197" s="2">
        <v>42771</v>
      </c>
      <c r="B4197" s="1" t="s">
        <v>12</v>
      </c>
      <c r="C4197" s="1" t="s">
        <v>680</v>
      </c>
      <c r="D4197" s="1" t="s">
        <v>8</v>
      </c>
      <c r="E4197" s="1" t="s">
        <v>18</v>
      </c>
      <c r="F4197" s="18">
        <v>557.72799999999995</v>
      </c>
      <c r="G4197" t="s">
        <v>3317</v>
      </c>
      <c r="H4197" s="1">
        <f>IF(COUNTIF(G$2:G4197,G4197)=1,1,0)</f>
        <v>1</v>
      </c>
      <c r="I4197" s="1">
        <v>4</v>
      </c>
      <c r="J4197" s="1">
        <v>0.2</v>
      </c>
      <c r="K4197" s="1">
        <v>6.9715999999999951</v>
      </c>
      <c r="L4197" s="12">
        <f>VLOOKUP(train[[#This Row],[Sub-Category]],Análisis_ABC_XYZ[[#Headers],[#Data]],4,FALSE)</f>
        <v>0.55975208308209756</v>
      </c>
    </row>
    <row r="4198" spans="1:12" x14ac:dyDescent="0.35">
      <c r="A4198" s="2">
        <v>42771</v>
      </c>
      <c r="B4198" s="1" t="s">
        <v>379</v>
      </c>
      <c r="C4198" s="1" t="s">
        <v>353</v>
      </c>
      <c r="D4198" s="1" t="s">
        <v>26</v>
      </c>
      <c r="E4198" s="1" t="s">
        <v>27</v>
      </c>
      <c r="F4198" s="18">
        <v>484.83000000000004</v>
      </c>
      <c r="G4198" t="s">
        <v>2908</v>
      </c>
      <c r="H4198" s="1">
        <f>IF(COUNTIF(G$2:G4198,G4198)=1,1,0)</f>
        <v>1</v>
      </c>
      <c r="I4198" s="1">
        <v>3</v>
      </c>
      <c r="J4198" s="1">
        <v>0</v>
      </c>
      <c r="K4198" s="1">
        <v>126.05580000000002</v>
      </c>
      <c r="L4198" s="12">
        <f>VLOOKUP(train[[#This Row],[Sub-Category]],Análisis_ABC_XYZ[[#Headers],[#Data]],4,FALSE)</f>
        <v>0.41105220110552465</v>
      </c>
    </row>
    <row r="4199" spans="1:12" x14ac:dyDescent="0.35">
      <c r="A4199" s="2">
        <v>42771</v>
      </c>
      <c r="B4199" s="1" t="s">
        <v>379</v>
      </c>
      <c r="C4199" s="1" t="s">
        <v>1035</v>
      </c>
      <c r="D4199" s="1" t="s">
        <v>14</v>
      </c>
      <c r="E4199" s="1" t="s">
        <v>36</v>
      </c>
      <c r="F4199" s="18">
        <v>348.84</v>
      </c>
      <c r="G4199" t="s">
        <v>2908</v>
      </c>
      <c r="H4199" s="1">
        <f>IF(COUNTIF(G$2:G4199,G4199)=1,1,0)</f>
        <v>0</v>
      </c>
      <c r="I4199" s="1">
        <v>9</v>
      </c>
      <c r="J4199" s="1">
        <v>0</v>
      </c>
      <c r="K4199" s="1">
        <v>170.9316</v>
      </c>
      <c r="L4199" s="12">
        <f>VLOOKUP(train[[#This Row],[Sub-Category]],Análisis_ABC_XYZ[[#Headers],[#Data]],4,FALSE)</f>
        <v>0.43613829632717294</v>
      </c>
    </row>
    <row r="4200" spans="1:12" x14ac:dyDescent="0.35">
      <c r="A4200" s="2">
        <v>42771</v>
      </c>
      <c r="B4200" s="1" t="s">
        <v>379</v>
      </c>
      <c r="C4200" s="1" t="s">
        <v>101</v>
      </c>
      <c r="D4200" s="1" t="s">
        <v>14</v>
      </c>
      <c r="E4200" s="1" t="s">
        <v>36</v>
      </c>
      <c r="F4200" s="18">
        <v>342.37</v>
      </c>
      <c r="G4200" t="s">
        <v>2908</v>
      </c>
      <c r="H4200" s="1">
        <f>IF(COUNTIF(G$2:G4200,G4200)=1,1,0)</f>
        <v>0</v>
      </c>
      <c r="I4200" s="1">
        <v>7</v>
      </c>
      <c r="J4200" s="1">
        <v>0</v>
      </c>
      <c r="K4200" s="1">
        <v>160.91389999999998</v>
      </c>
      <c r="L4200" s="12">
        <f>VLOOKUP(train[[#This Row],[Sub-Category]],Análisis_ABC_XYZ[[#Headers],[#Data]],4,FALSE)</f>
        <v>0.43613829632717294</v>
      </c>
    </row>
    <row r="4201" spans="1:12" x14ac:dyDescent="0.35">
      <c r="A4201" s="2">
        <v>42771</v>
      </c>
      <c r="B4201" s="1" t="s">
        <v>379</v>
      </c>
      <c r="C4201" s="1" t="s">
        <v>638</v>
      </c>
      <c r="D4201" s="1" t="s">
        <v>8</v>
      </c>
      <c r="E4201" s="1" t="s">
        <v>9</v>
      </c>
      <c r="F4201" s="18">
        <v>239.98</v>
      </c>
      <c r="G4201" t="s">
        <v>2908</v>
      </c>
      <c r="H4201" s="1">
        <f>IF(COUNTIF(G$2:G4201,G4201)=1,1,0)</f>
        <v>0</v>
      </c>
      <c r="I4201" s="1">
        <v>2</v>
      </c>
      <c r="J4201" s="1">
        <v>0</v>
      </c>
      <c r="K4201" s="1">
        <v>52.795599999999979</v>
      </c>
      <c r="L4201" s="12">
        <f>VLOOKUP(train[[#This Row],[Sub-Category]],Análisis_ABC_XYZ[[#Headers],[#Data]],4,FALSE)</f>
        <v>0.5176847302647779</v>
      </c>
    </row>
    <row r="4202" spans="1:12" x14ac:dyDescent="0.35">
      <c r="A4202" s="2">
        <v>42771</v>
      </c>
      <c r="B4202" s="1" t="s">
        <v>12</v>
      </c>
      <c r="C4202" s="1" t="s">
        <v>888</v>
      </c>
      <c r="D4202" s="1" t="s">
        <v>14</v>
      </c>
      <c r="E4202" s="1" t="s">
        <v>20</v>
      </c>
      <c r="F4202" s="18">
        <v>186.54</v>
      </c>
      <c r="G4202" t="s">
        <v>3317</v>
      </c>
      <c r="H4202" s="1">
        <f>IF(COUNTIF(G$2:G4202,G4202)=1,1,0)</f>
        <v>0</v>
      </c>
      <c r="I4202" s="1">
        <v>3</v>
      </c>
      <c r="J4202" s="1">
        <v>0</v>
      </c>
      <c r="K4202" s="1">
        <v>50.365800000000007</v>
      </c>
      <c r="L4202" s="12">
        <f>VLOOKUP(train[[#This Row],[Sub-Category]],Análisis_ABC_XYZ[[#Headers],[#Data]],4,FALSE)</f>
        <v>0.44610841445725197</v>
      </c>
    </row>
    <row r="4203" spans="1:12" x14ac:dyDescent="0.35">
      <c r="A4203" s="2">
        <v>42771</v>
      </c>
      <c r="B4203" s="1" t="s">
        <v>379</v>
      </c>
      <c r="C4203" s="1" t="s">
        <v>1037</v>
      </c>
      <c r="D4203" s="1" t="s">
        <v>14</v>
      </c>
      <c r="E4203" s="1" t="s">
        <v>61</v>
      </c>
      <c r="F4203" s="18">
        <v>167.96</v>
      </c>
      <c r="G4203" t="s">
        <v>2908</v>
      </c>
      <c r="H4203" s="1">
        <f>IF(COUNTIF(G$2:G4203,G4203)=1,1,0)</f>
        <v>0</v>
      </c>
      <c r="I4203" s="1">
        <v>2</v>
      </c>
      <c r="J4203" s="1">
        <v>0</v>
      </c>
      <c r="K4203" s="1">
        <v>78.941199999999995</v>
      </c>
      <c r="L4203" s="12">
        <f>VLOOKUP(train[[#This Row],[Sub-Category]],Análisis_ABC_XYZ[[#Headers],[#Data]],4,FALSE)</f>
        <v>0.44424167803735209</v>
      </c>
    </row>
    <row r="4204" spans="1:12" x14ac:dyDescent="0.35">
      <c r="A4204" s="2">
        <v>42771</v>
      </c>
      <c r="B4204" s="1" t="s">
        <v>12</v>
      </c>
      <c r="C4204" s="1" t="s">
        <v>190</v>
      </c>
      <c r="D4204" s="1" t="s">
        <v>26</v>
      </c>
      <c r="E4204" s="1" t="s">
        <v>27</v>
      </c>
      <c r="F4204" s="18">
        <v>159.96800000000002</v>
      </c>
      <c r="G4204" t="s">
        <v>3317</v>
      </c>
      <c r="H4204" s="1">
        <f>IF(COUNTIF(G$2:G4204,G4204)=1,1,0)</f>
        <v>0</v>
      </c>
      <c r="I4204" s="1">
        <v>4</v>
      </c>
      <c r="J4204" s="1">
        <v>0.2</v>
      </c>
      <c r="K4204" s="1">
        <v>-31.993600000000029</v>
      </c>
      <c r="L4204" s="12">
        <f>VLOOKUP(train[[#This Row],[Sub-Category]],Análisis_ABC_XYZ[[#Headers],[#Data]],4,FALSE)</f>
        <v>0.41105220110552465</v>
      </c>
    </row>
    <row r="4205" spans="1:12" x14ac:dyDescent="0.35">
      <c r="A4205" s="2">
        <v>42771</v>
      </c>
      <c r="B4205" s="1" t="s">
        <v>379</v>
      </c>
      <c r="C4205" s="1" t="s">
        <v>288</v>
      </c>
      <c r="D4205" s="1" t="s">
        <v>14</v>
      </c>
      <c r="E4205" s="1" t="s">
        <v>20</v>
      </c>
      <c r="F4205" s="18">
        <v>154.44</v>
      </c>
      <c r="G4205" t="s">
        <v>2908</v>
      </c>
      <c r="H4205" s="1">
        <f>IF(COUNTIF(G$2:G4205,G4205)=1,1,0)</f>
        <v>0</v>
      </c>
      <c r="I4205" s="1">
        <v>3</v>
      </c>
      <c r="J4205" s="1">
        <v>0</v>
      </c>
      <c r="K4205" s="1">
        <v>1.5444000000000031</v>
      </c>
      <c r="L4205" s="12">
        <f>VLOOKUP(train[[#This Row],[Sub-Category]],Análisis_ABC_XYZ[[#Headers],[#Data]],4,FALSE)</f>
        <v>0.44610841445725197</v>
      </c>
    </row>
    <row r="4206" spans="1:12" x14ac:dyDescent="0.35">
      <c r="A4206" s="2">
        <v>42771</v>
      </c>
      <c r="B4206" s="1" t="s">
        <v>379</v>
      </c>
      <c r="C4206" s="1" t="s">
        <v>510</v>
      </c>
      <c r="D4206" s="1" t="s">
        <v>14</v>
      </c>
      <c r="E4206" s="1" t="s">
        <v>36</v>
      </c>
      <c r="F4206" s="18">
        <v>122.97</v>
      </c>
      <c r="G4206" t="s">
        <v>2908</v>
      </c>
      <c r="H4206" s="1">
        <f>IF(COUNTIF(G$2:G4206,G4206)=1,1,0)</f>
        <v>0</v>
      </c>
      <c r="I4206" s="1">
        <v>3</v>
      </c>
      <c r="J4206" s="1">
        <v>0</v>
      </c>
      <c r="K4206" s="1">
        <v>60.255300000000005</v>
      </c>
      <c r="L4206" s="12">
        <f>VLOOKUP(train[[#This Row],[Sub-Category]],Análisis_ABC_XYZ[[#Headers],[#Data]],4,FALSE)</f>
        <v>0.43613829632717294</v>
      </c>
    </row>
    <row r="4207" spans="1:12" x14ac:dyDescent="0.35">
      <c r="A4207" s="2">
        <v>42771</v>
      </c>
      <c r="B4207" s="1" t="s">
        <v>379</v>
      </c>
      <c r="C4207" s="1" t="s">
        <v>189</v>
      </c>
      <c r="D4207" s="1" t="s">
        <v>26</v>
      </c>
      <c r="E4207" s="1" t="s">
        <v>27</v>
      </c>
      <c r="F4207" s="18">
        <v>104.85000000000001</v>
      </c>
      <c r="G4207" t="s">
        <v>2908</v>
      </c>
      <c r="H4207" s="1">
        <f>IF(COUNTIF(G$2:G4207,G4207)=1,1,0)</f>
        <v>0</v>
      </c>
      <c r="I4207" s="1">
        <v>3</v>
      </c>
      <c r="J4207" s="1">
        <v>0</v>
      </c>
      <c r="K4207" s="1">
        <v>28.309500000000007</v>
      </c>
      <c r="L4207" s="12">
        <f>VLOOKUP(train[[#This Row],[Sub-Category]],Análisis_ABC_XYZ[[#Headers],[#Data]],4,FALSE)</f>
        <v>0.41105220110552465</v>
      </c>
    </row>
    <row r="4208" spans="1:12" x14ac:dyDescent="0.35">
      <c r="A4208" s="2">
        <v>42771</v>
      </c>
      <c r="B4208" s="1" t="s">
        <v>379</v>
      </c>
      <c r="C4208" s="1" t="s">
        <v>938</v>
      </c>
      <c r="D4208" s="1" t="s">
        <v>14</v>
      </c>
      <c r="E4208" s="1" t="s">
        <v>20</v>
      </c>
      <c r="F4208" s="18">
        <v>80.98</v>
      </c>
      <c r="G4208" t="s">
        <v>2908</v>
      </c>
      <c r="H4208" s="1">
        <f>IF(COUNTIF(G$2:G4208,G4208)=1,1,0)</f>
        <v>0</v>
      </c>
      <c r="I4208" s="1">
        <v>1</v>
      </c>
      <c r="J4208" s="1">
        <v>0</v>
      </c>
      <c r="K4208" s="1">
        <v>1.6196000000000055</v>
      </c>
      <c r="L4208" s="12">
        <f>VLOOKUP(train[[#This Row],[Sub-Category]],Análisis_ABC_XYZ[[#Headers],[#Data]],4,FALSE)</f>
        <v>0.44610841445725197</v>
      </c>
    </row>
    <row r="4209" spans="1:12" x14ac:dyDescent="0.35">
      <c r="A4209" s="2">
        <v>42771</v>
      </c>
      <c r="B4209" s="1" t="s">
        <v>379</v>
      </c>
      <c r="C4209" s="1" t="s">
        <v>323</v>
      </c>
      <c r="D4209" s="1" t="s">
        <v>8</v>
      </c>
      <c r="E4209" s="1" t="s">
        <v>22</v>
      </c>
      <c r="F4209" s="18">
        <v>18.84</v>
      </c>
      <c r="G4209" t="s">
        <v>2908</v>
      </c>
      <c r="H4209" s="1">
        <f>IF(COUNTIF(G$2:G4209,G4209)=1,1,0)</f>
        <v>0</v>
      </c>
      <c r="I4209" s="1">
        <v>3</v>
      </c>
      <c r="J4209" s="1">
        <v>0</v>
      </c>
      <c r="K4209" s="1">
        <v>7.1592000000000002</v>
      </c>
      <c r="L4209" s="12">
        <f>VLOOKUP(train[[#This Row],[Sub-Category]],Análisis_ABC_XYZ[[#Headers],[#Data]],4,FALSE)</f>
        <v>0.4595170286641902</v>
      </c>
    </row>
    <row r="4210" spans="1:12" x14ac:dyDescent="0.35">
      <c r="A4210" s="2">
        <v>42771</v>
      </c>
      <c r="B4210" s="1" t="s">
        <v>12</v>
      </c>
      <c r="C4210" s="1" t="s">
        <v>671</v>
      </c>
      <c r="D4210" s="1" t="s">
        <v>14</v>
      </c>
      <c r="E4210" s="1" t="s">
        <v>15</v>
      </c>
      <c r="F4210" s="18">
        <v>14.73</v>
      </c>
      <c r="G4210" t="s">
        <v>3317</v>
      </c>
      <c r="H4210" s="1">
        <f>IF(COUNTIF(G$2:G4210,G4210)=1,1,0)</f>
        <v>0</v>
      </c>
      <c r="I4210" s="1">
        <v>3</v>
      </c>
      <c r="J4210" s="1">
        <v>0</v>
      </c>
      <c r="K4210" s="1">
        <v>7.2176999999999998</v>
      </c>
      <c r="L4210" s="12">
        <f>VLOOKUP(train[[#This Row],[Sub-Category]],Análisis_ABC_XYZ[[#Headers],[#Data]],4,FALSE)</f>
        <v>0.4647369236065339</v>
      </c>
    </row>
    <row r="4211" spans="1:12" x14ac:dyDescent="0.35">
      <c r="A4211" s="2">
        <v>42771</v>
      </c>
      <c r="B4211" s="1" t="s">
        <v>379</v>
      </c>
      <c r="C4211" s="1" t="s">
        <v>1036</v>
      </c>
      <c r="D4211" s="1" t="s">
        <v>14</v>
      </c>
      <c r="E4211" s="1" t="s">
        <v>91</v>
      </c>
      <c r="F4211" s="18">
        <v>9.4499999999999993</v>
      </c>
      <c r="G4211" t="s">
        <v>2908</v>
      </c>
      <c r="H4211" s="1">
        <f>IF(COUNTIF(G$2:G4211,G4211)=1,1,0)</f>
        <v>0</v>
      </c>
      <c r="I4211" s="1">
        <v>5</v>
      </c>
      <c r="J4211" s="1">
        <v>0</v>
      </c>
      <c r="K4211" s="1">
        <v>0.18900000000000028</v>
      </c>
      <c r="L4211" s="12">
        <f>VLOOKUP(train[[#This Row],[Sub-Category]],Análisis_ABC_XYZ[[#Headers],[#Data]],4,FALSE)</f>
        <v>0.51168203684699509</v>
      </c>
    </row>
    <row r="4212" spans="1:12" x14ac:dyDescent="0.35">
      <c r="A4212" s="2">
        <v>42772</v>
      </c>
      <c r="B4212" s="1" t="s">
        <v>111</v>
      </c>
      <c r="C4212" s="1" t="s">
        <v>543</v>
      </c>
      <c r="D4212" s="1" t="s">
        <v>8</v>
      </c>
      <c r="E4212" s="1" t="s">
        <v>22</v>
      </c>
      <c r="F4212" s="18">
        <v>132.22400000000002</v>
      </c>
      <c r="G4212" t="s">
        <v>6458</v>
      </c>
      <c r="H4212" s="1">
        <f>IF(COUNTIF(G$2:G4212,G4212)=1,1,0)</f>
        <v>1</v>
      </c>
      <c r="I4212" s="1">
        <v>4</v>
      </c>
      <c r="J4212" s="1">
        <v>0.2</v>
      </c>
      <c r="K4212" s="1">
        <v>-18.180799999999998</v>
      </c>
      <c r="L4212" s="12">
        <f>VLOOKUP(train[[#This Row],[Sub-Category]],Análisis_ABC_XYZ[[#Headers],[#Data]],4,FALSE)</f>
        <v>0.4595170286641902</v>
      </c>
    </row>
    <row r="4213" spans="1:12" x14ac:dyDescent="0.35">
      <c r="A4213" s="2">
        <v>42773</v>
      </c>
      <c r="B4213" s="1" t="s">
        <v>12</v>
      </c>
      <c r="C4213" s="1" t="s">
        <v>1881</v>
      </c>
      <c r="D4213" s="1" t="s">
        <v>26</v>
      </c>
      <c r="E4213" s="1" t="s">
        <v>27</v>
      </c>
      <c r="F4213" s="18">
        <v>623.96</v>
      </c>
      <c r="G4213" t="s">
        <v>6214</v>
      </c>
      <c r="H4213" s="1">
        <f>IF(COUNTIF(G$2:G4213,G4213)=1,1,0)</f>
        <v>1</v>
      </c>
      <c r="I4213" s="1">
        <v>5</v>
      </c>
      <c r="J4213" s="1">
        <v>0.2</v>
      </c>
      <c r="K4213" s="1">
        <v>38.997500000000002</v>
      </c>
      <c r="L4213" s="12">
        <f>VLOOKUP(train[[#This Row],[Sub-Category]],Análisis_ABC_XYZ[[#Headers],[#Data]],4,FALSE)</f>
        <v>0.41105220110552465</v>
      </c>
    </row>
    <row r="4214" spans="1:12" x14ac:dyDescent="0.35">
      <c r="A4214" s="2">
        <v>42773</v>
      </c>
      <c r="B4214" s="1" t="s">
        <v>107</v>
      </c>
      <c r="C4214" s="1" t="s">
        <v>1139</v>
      </c>
      <c r="D4214" s="1" t="s">
        <v>26</v>
      </c>
      <c r="E4214" s="1" t="s">
        <v>56</v>
      </c>
      <c r="F4214" s="18">
        <v>100</v>
      </c>
      <c r="G4214" t="s">
        <v>2068</v>
      </c>
      <c r="H4214" s="1">
        <f>IF(COUNTIF(G$2:G4214,G4214)=1,1,0)</f>
        <v>1</v>
      </c>
      <c r="I4214" s="1">
        <v>4</v>
      </c>
      <c r="J4214" s="1">
        <v>0</v>
      </c>
      <c r="K4214" s="1">
        <v>21</v>
      </c>
      <c r="L4214" s="12">
        <f>VLOOKUP(train[[#This Row],[Sub-Category]],Análisis_ABC_XYZ[[#Headers],[#Data]],4,FALSE)</f>
        <v>0.52062335344040378</v>
      </c>
    </row>
    <row r="4215" spans="1:12" x14ac:dyDescent="0.35">
      <c r="A4215" s="2">
        <v>42773</v>
      </c>
      <c r="B4215" s="1" t="s">
        <v>157</v>
      </c>
      <c r="C4215" s="1" t="s">
        <v>485</v>
      </c>
      <c r="D4215" s="1" t="s">
        <v>14</v>
      </c>
      <c r="E4215" s="1" t="s">
        <v>36</v>
      </c>
      <c r="F4215" s="18">
        <v>30.352</v>
      </c>
      <c r="G4215" t="s">
        <v>5879</v>
      </c>
      <c r="H4215" s="1">
        <f>IF(COUNTIF(G$2:G4215,G4215)=1,1,0)</f>
        <v>1</v>
      </c>
      <c r="I4215" s="1">
        <v>2</v>
      </c>
      <c r="J4215" s="1">
        <v>0.2</v>
      </c>
      <c r="K4215" s="1">
        <v>10.623199999999997</v>
      </c>
      <c r="L4215" s="12">
        <f>VLOOKUP(train[[#This Row],[Sub-Category]],Análisis_ABC_XYZ[[#Headers],[#Data]],4,FALSE)</f>
        <v>0.43613829632717294</v>
      </c>
    </row>
    <row r="4216" spans="1:12" x14ac:dyDescent="0.35">
      <c r="A4216" s="2">
        <v>42773</v>
      </c>
      <c r="B4216" s="1" t="s">
        <v>107</v>
      </c>
      <c r="C4216" s="1" t="s">
        <v>775</v>
      </c>
      <c r="D4216" s="1" t="s">
        <v>14</v>
      </c>
      <c r="E4216" s="1" t="s">
        <v>15</v>
      </c>
      <c r="F4216" s="18">
        <v>7.83</v>
      </c>
      <c r="G4216" t="s">
        <v>2068</v>
      </c>
      <c r="H4216" s="1">
        <f>IF(COUNTIF(G$2:G4216,G4216)=1,1,0)</f>
        <v>0</v>
      </c>
      <c r="I4216" s="1">
        <v>3</v>
      </c>
      <c r="J4216" s="1">
        <v>0</v>
      </c>
      <c r="K4216" s="1">
        <v>3.6017999999999999</v>
      </c>
      <c r="L4216" s="12">
        <f>VLOOKUP(train[[#This Row],[Sub-Category]],Análisis_ABC_XYZ[[#Headers],[#Data]],4,FALSE)</f>
        <v>0.4647369236065339</v>
      </c>
    </row>
    <row r="4217" spans="1:12" x14ac:dyDescent="0.35">
      <c r="A4217" s="2">
        <v>42774</v>
      </c>
      <c r="B4217" s="1" t="s">
        <v>34</v>
      </c>
      <c r="C4217" s="1" t="s">
        <v>1215</v>
      </c>
      <c r="D4217" s="1" t="s">
        <v>26</v>
      </c>
      <c r="E4217" s="1" t="s">
        <v>27</v>
      </c>
      <c r="F4217" s="18">
        <v>1127.9760000000001</v>
      </c>
      <c r="G4217" t="s">
        <v>6835</v>
      </c>
      <c r="H4217" s="1">
        <f>IF(COUNTIF(G$2:G4217,G4217)=1,1,0)</f>
        <v>1</v>
      </c>
      <c r="I4217" s="1">
        <v>3</v>
      </c>
      <c r="J4217" s="1">
        <v>0.2</v>
      </c>
      <c r="K4217" s="1">
        <v>126.8972999999998</v>
      </c>
      <c r="L4217" s="12">
        <f>VLOOKUP(train[[#This Row],[Sub-Category]],Análisis_ABC_XYZ[[#Headers],[#Data]],4,FALSE)</f>
        <v>0.41105220110552465</v>
      </c>
    </row>
    <row r="4218" spans="1:12" x14ac:dyDescent="0.35">
      <c r="A4218" s="2">
        <v>42774</v>
      </c>
      <c r="B4218" s="1" t="s">
        <v>39</v>
      </c>
      <c r="C4218" s="1" t="s">
        <v>933</v>
      </c>
      <c r="D4218" s="1" t="s">
        <v>8</v>
      </c>
      <c r="E4218" s="1" t="s">
        <v>11</v>
      </c>
      <c r="F4218" s="18">
        <v>241.49999999999997</v>
      </c>
      <c r="G4218" t="s">
        <v>3807</v>
      </c>
      <c r="H4218" s="1">
        <f>IF(COUNTIF(G$2:G4218,G4218)=1,1,0)</f>
        <v>1</v>
      </c>
      <c r="I4218" s="1">
        <v>4</v>
      </c>
      <c r="J4218" s="1">
        <v>0.3</v>
      </c>
      <c r="K4218" s="1">
        <v>0</v>
      </c>
      <c r="L4218" s="12">
        <f>VLOOKUP(train[[#This Row],[Sub-Category]],Análisis_ABC_XYZ[[#Headers],[#Data]],4,FALSE)</f>
        <v>0.46529189879902266</v>
      </c>
    </row>
    <row r="4219" spans="1:12" x14ac:dyDescent="0.35">
      <c r="A4219" s="2">
        <v>42775</v>
      </c>
      <c r="B4219" s="1" t="s">
        <v>12</v>
      </c>
      <c r="C4219" s="1" t="s">
        <v>302</v>
      </c>
      <c r="D4219" s="1" t="s">
        <v>26</v>
      </c>
      <c r="E4219" s="1" t="s">
        <v>56</v>
      </c>
      <c r="F4219" s="18">
        <v>89.97</v>
      </c>
      <c r="G4219" t="s">
        <v>4091</v>
      </c>
      <c r="H4219" s="1">
        <f>IF(COUNTIF(G$2:G4219,G4219)=1,1,0)</f>
        <v>1</v>
      </c>
      <c r="I4219" s="1">
        <v>3</v>
      </c>
      <c r="J4219" s="1">
        <v>0</v>
      </c>
      <c r="K4219" s="1">
        <v>39.586800000000011</v>
      </c>
      <c r="L4219" s="12">
        <f>VLOOKUP(train[[#This Row],[Sub-Category]],Análisis_ABC_XYZ[[#Headers],[#Data]],4,FALSE)</f>
        <v>0.52062335344040378</v>
      </c>
    </row>
    <row r="4220" spans="1:12" x14ac:dyDescent="0.35">
      <c r="A4220" s="2">
        <v>42775</v>
      </c>
      <c r="B4220" s="1" t="s">
        <v>12</v>
      </c>
      <c r="C4220" s="1" t="s">
        <v>855</v>
      </c>
      <c r="D4220" s="1" t="s">
        <v>26</v>
      </c>
      <c r="E4220" s="1" t="s">
        <v>56</v>
      </c>
      <c r="F4220" s="18">
        <v>31.86</v>
      </c>
      <c r="G4220" t="s">
        <v>4091</v>
      </c>
      <c r="H4220" s="1">
        <f>IF(COUNTIF(G$2:G4220,G4220)=1,1,0)</f>
        <v>0</v>
      </c>
      <c r="I4220" s="1">
        <v>2</v>
      </c>
      <c r="J4220" s="1">
        <v>0</v>
      </c>
      <c r="K4220" s="1">
        <v>11.151</v>
      </c>
      <c r="L4220" s="12">
        <f>VLOOKUP(train[[#This Row],[Sub-Category]],Análisis_ABC_XYZ[[#Headers],[#Data]],4,FALSE)</f>
        <v>0.52062335344040378</v>
      </c>
    </row>
    <row r="4221" spans="1:12" x14ac:dyDescent="0.35">
      <c r="A4221" s="2">
        <v>42777</v>
      </c>
      <c r="B4221" s="1" t="s">
        <v>198</v>
      </c>
      <c r="C4221" s="1" t="s">
        <v>1204</v>
      </c>
      <c r="D4221" s="1" t="s">
        <v>26</v>
      </c>
      <c r="E4221" s="1" t="s">
        <v>27</v>
      </c>
      <c r="F4221" s="18">
        <v>69.930000000000007</v>
      </c>
      <c r="G4221" t="s">
        <v>4772</v>
      </c>
      <c r="H4221" s="1">
        <f>IF(COUNTIF(G$2:G4221,G4221)=1,1,0)</f>
        <v>1</v>
      </c>
      <c r="I4221" s="1">
        <v>7</v>
      </c>
      <c r="J4221" s="1">
        <v>0</v>
      </c>
      <c r="K4221" s="1">
        <v>0.69929999999999914</v>
      </c>
      <c r="L4221" s="12">
        <f>VLOOKUP(train[[#This Row],[Sub-Category]],Análisis_ABC_XYZ[[#Headers],[#Data]],4,FALSE)</f>
        <v>0.41105220110552465</v>
      </c>
    </row>
    <row r="4222" spans="1:12" x14ac:dyDescent="0.35">
      <c r="A4222" s="2">
        <v>42778</v>
      </c>
      <c r="B4222" s="1" t="s">
        <v>379</v>
      </c>
      <c r="C4222" s="1" t="s">
        <v>973</v>
      </c>
      <c r="D4222" s="1" t="s">
        <v>14</v>
      </c>
      <c r="E4222" s="1" t="s">
        <v>20</v>
      </c>
      <c r="F4222" s="18">
        <v>1350.1200000000001</v>
      </c>
      <c r="G4222" t="s">
        <v>3403</v>
      </c>
      <c r="H4222" s="1">
        <f>IF(COUNTIF(G$2:G4222,G4222)=1,1,0)</f>
        <v>1</v>
      </c>
      <c r="I4222" s="1">
        <v>6</v>
      </c>
      <c r="J4222" s="1">
        <v>0</v>
      </c>
      <c r="K4222" s="1">
        <v>175.51560000000001</v>
      </c>
      <c r="L4222" s="12">
        <f>VLOOKUP(train[[#This Row],[Sub-Category]],Análisis_ABC_XYZ[[#Headers],[#Data]],4,FALSE)</f>
        <v>0.44610841445725197</v>
      </c>
    </row>
    <row r="4223" spans="1:12" x14ac:dyDescent="0.35">
      <c r="A4223" s="2">
        <v>42778</v>
      </c>
      <c r="B4223" s="1" t="s">
        <v>379</v>
      </c>
      <c r="C4223" s="1" t="s">
        <v>170</v>
      </c>
      <c r="D4223" s="1" t="s">
        <v>14</v>
      </c>
      <c r="E4223" s="1" t="s">
        <v>29</v>
      </c>
      <c r="F4223" s="18">
        <v>15.92</v>
      </c>
      <c r="G4223" t="s">
        <v>3403</v>
      </c>
      <c r="H4223" s="1">
        <f>IF(COUNTIF(G$2:G4223,G4223)=1,1,0)</f>
        <v>0</v>
      </c>
      <c r="I4223" s="1">
        <v>4</v>
      </c>
      <c r="J4223" s="1">
        <v>0</v>
      </c>
      <c r="K4223" s="1">
        <v>7.4824000000000002</v>
      </c>
      <c r="L4223" s="12">
        <f>VLOOKUP(train[[#This Row],[Sub-Category]],Análisis_ABC_XYZ[[#Headers],[#Data]],4,FALSE)</f>
        <v>0.46881743173671325</v>
      </c>
    </row>
    <row r="4224" spans="1:12" x14ac:dyDescent="0.35">
      <c r="A4224" s="2">
        <v>42779</v>
      </c>
      <c r="B4224" s="1" t="s">
        <v>12</v>
      </c>
      <c r="C4224" s="1" t="s">
        <v>657</v>
      </c>
      <c r="D4224" s="1" t="s">
        <v>14</v>
      </c>
      <c r="E4224" s="1" t="s">
        <v>36</v>
      </c>
      <c r="F4224" s="18">
        <v>146.82</v>
      </c>
      <c r="G4224" t="s">
        <v>5424</v>
      </c>
      <c r="H4224" s="1">
        <f>IF(COUNTIF(G$2:G4224,G4224)=1,1,0)</f>
        <v>1</v>
      </c>
      <c r="I4224" s="1">
        <v>3</v>
      </c>
      <c r="J4224" s="1">
        <v>0</v>
      </c>
      <c r="K4224" s="1">
        <v>73.41</v>
      </c>
      <c r="L4224" s="12">
        <f>VLOOKUP(train[[#This Row],[Sub-Category]],Análisis_ABC_XYZ[[#Headers],[#Data]],4,FALSE)</f>
        <v>0.43613829632717294</v>
      </c>
    </row>
    <row r="4225" spans="1:12" x14ac:dyDescent="0.35">
      <c r="A4225" s="2">
        <v>42780</v>
      </c>
      <c r="B4225" s="1" t="s">
        <v>766</v>
      </c>
      <c r="C4225" s="1" t="s">
        <v>802</v>
      </c>
      <c r="D4225" s="1" t="s">
        <v>8</v>
      </c>
      <c r="E4225" s="1" t="s">
        <v>18</v>
      </c>
      <c r="F4225" s="18">
        <v>550.43100000000004</v>
      </c>
      <c r="G4225" t="s">
        <v>2499</v>
      </c>
      <c r="H4225" s="1">
        <f>IF(COUNTIF(G$2:G4225,G4225)=1,1,0)</f>
        <v>1</v>
      </c>
      <c r="I4225" s="1">
        <v>3</v>
      </c>
      <c r="J4225" s="1">
        <v>0.3</v>
      </c>
      <c r="K4225" s="1">
        <v>-47.179800000000029</v>
      </c>
      <c r="L4225" s="12">
        <f>VLOOKUP(train[[#This Row],[Sub-Category]],Análisis_ABC_XYZ[[#Headers],[#Data]],4,FALSE)</f>
        <v>0.55975208308209756</v>
      </c>
    </row>
    <row r="4226" spans="1:12" x14ac:dyDescent="0.35">
      <c r="A4226" s="2">
        <v>42780</v>
      </c>
      <c r="B4226" s="1" t="s">
        <v>438</v>
      </c>
      <c r="C4226" s="1" t="s">
        <v>1045</v>
      </c>
      <c r="D4226" s="1" t="s">
        <v>14</v>
      </c>
      <c r="E4226" s="1" t="s">
        <v>24</v>
      </c>
      <c r="F4226" s="18">
        <v>264.18</v>
      </c>
      <c r="G4226" t="s">
        <v>5810</v>
      </c>
      <c r="H4226" s="1">
        <f>IF(COUNTIF(G$2:G4226,G4226)=1,1,0)</f>
        <v>1</v>
      </c>
      <c r="I4226" s="1">
        <v>7</v>
      </c>
      <c r="J4226" s="1">
        <v>0</v>
      </c>
      <c r="K4226" s="1">
        <v>68.686800000000005</v>
      </c>
      <c r="L4226" s="12">
        <f>VLOOKUP(train[[#This Row],[Sub-Category]],Análisis_ABC_XYZ[[#Headers],[#Data]],4,FALSE)</f>
        <v>0.45632477063632687</v>
      </c>
    </row>
    <row r="4227" spans="1:12" x14ac:dyDescent="0.35">
      <c r="A4227" s="2">
        <v>42780</v>
      </c>
      <c r="B4227" s="1" t="s">
        <v>766</v>
      </c>
      <c r="C4227" s="1" t="s">
        <v>303</v>
      </c>
      <c r="D4227" s="1" t="s">
        <v>8</v>
      </c>
      <c r="E4227" s="1" t="s">
        <v>22</v>
      </c>
      <c r="F4227" s="18">
        <v>10.56</v>
      </c>
      <c r="G4227" t="s">
        <v>2499</v>
      </c>
      <c r="H4227" s="1">
        <f>IF(COUNTIF(G$2:G4227,G4227)=1,1,0)</f>
        <v>0</v>
      </c>
      <c r="I4227" s="1">
        <v>6</v>
      </c>
      <c r="J4227" s="1">
        <v>0</v>
      </c>
      <c r="K4227" s="1">
        <v>4.6464000000000008</v>
      </c>
      <c r="L4227" s="12">
        <f>VLOOKUP(train[[#This Row],[Sub-Category]],Análisis_ABC_XYZ[[#Headers],[#Data]],4,FALSE)</f>
        <v>0.4595170286641902</v>
      </c>
    </row>
    <row r="4228" spans="1:12" x14ac:dyDescent="0.35">
      <c r="A4228" s="2">
        <v>42780</v>
      </c>
      <c r="B4228" s="1" t="s">
        <v>766</v>
      </c>
      <c r="C4228" s="1" t="s">
        <v>1668</v>
      </c>
      <c r="D4228" s="1" t="s">
        <v>14</v>
      </c>
      <c r="E4228" s="1" t="s">
        <v>24</v>
      </c>
      <c r="F4228" s="18">
        <v>7.98</v>
      </c>
      <c r="G4228" t="s">
        <v>2499</v>
      </c>
      <c r="H4228" s="1">
        <f>IF(COUNTIF(G$2:G4228,G4228)=1,1,0)</f>
        <v>0</v>
      </c>
      <c r="I4228" s="1">
        <v>3</v>
      </c>
      <c r="J4228" s="1">
        <v>0</v>
      </c>
      <c r="K4228" s="1">
        <v>2.0747999999999998</v>
      </c>
      <c r="L4228" s="12">
        <f>VLOOKUP(train[[#This Row],[Sub-Category]],Análisis_ABC_XYZ[[#Headers],[#Data]],4,FALSE)</f>
        <v>0.45632477063632687</v>
      </c>
    </row>
    <row r="4229" spans="1:12" x14ac:dyDescent="0.35">
      <c r="A4229" s="2">
        <v>42780</v>
      </c>
      <c r="B4229" s="1" t="s">
        <v>766</v>
      </c>
      <c r="C4229" s="1" t="s">
        <v>1517</v>
      </c>
      <c r="D4229" s="1" t="s">
        <v>14</v>
      </c>
      <c r="E4229" s="1" t="s">
        <v>36</v>
      </c>
      <c r="F4229" s="18">
        <v>4.7699999999999996</v>
      </c>
      <c r="G4229" t="s">
        <v>2499</v>
      </c>
      <c r="H4229" s="1">
        <f>IF(COUNTIF(G$2:G4229,G4229)=1,1,0)</f>
        <v>0</v>
      </c>
      <c r="I4229" s="1">
        <v>1</v>
      </c>
      <c r="J4229" s="1">
        <v>0</v>
      </c>
      <c r="K4229" s="1">
        <v>2.1464999999999996</v>
      </c>
      <c r="L4229" s="12">
        <f>VLOOKUP(train[[#This Row],[Sub-Category]],Análisis_ABC_XYZ[[#Headers],[#Data]],4,FALSE)</f>
        <v>0.43613829632717294</v>
      </c>
    </row>
    <row r="4230" spans="1:12" x14ac:dyDescent="0.35">
      <c r="A4230" s="2">
        <v>42781</v>
      </c>
      <c r="B4230" s="1" t="s">
        <v>89</v>
      </c>
      <c r="C4230" s="1" t="s">
        <v>963</v>
      </c>
      <c r="D4230" s="1" t="s">
        <v>14</v>
      </c>
      <c r="E4230" s="1" t="s">
        <v>29</v>
      </c>
      <c r="F4230" s="18">
        <v>398.35199999999998</v>
      </c>
      <c r="G4230" t="s">
        <v>2865</v>
      </c>
      <c r="H4230" s="1">
        <f>IF(COUNTIF(G$2:G4230,G4230)=1,1,0)</f>
        <v>1</v>
      </c>
      <c r="I4230" s="1">
        <v>3</v>
      </c>
      <c r="J4230" s="1">
        <v>0.2</v>
      </c>
      <c r="K4230" s="1">
        <v>124.48499999999999</v>
      </c>
      <c r="L4230" s="12">
        <f>VLOOKUP(train[[#This Row],[Sub-Category]],Análisis_ABC_XYZ[[#Headers],[#Data]],4,FALSE)</f>
        <v>0.46881743173671325</v>
      </c>
    </row>
    <row r="4231" spans="1:12" x14ac:dyDescent="0.35">
      <c r="A4231" s="2">
        <v>42781</v>
      </c>
      <c r="B4231" s="1" t="s">
        <v>89</v>
      </c>
      <c r="C4231" s="1" t="s">
        <v>90</v>
      </c>
      <c r="D4231" s="1" t="s">
        <v>14</v>
      </c>
      <c r="E4231" s="1" t="s">
        <v>91</v>
      </c>
      <c r="F4231" s="18">
        <v>8.7200000000000006</v>
      </c>
      <c r="G4231" t="s">
        <v>2865</v>
      </c>
      <c r="H4231" s="1">
        <f>IF(COUNTIF(G$2:G4231,G4231)=1,1,0)</f>
        <v>0</v>
      </c>
      <c r="I4231" s="1">
        <v>4</v>
      </c>
      <c r="J4231" s="1">
        <v>0</v>
      </c>
      <c r="K4231" s="1">
        <v>3.5752000000000006</v>
      </c>
      <c r="L4231" s="12">
        <f>VLOOKUP(train[[#This Row],[Sub-Category]],Análisis_ABC_XYZ[[#Headers],[#Data]],4,FALSE)</f>
        <v>0.51168203684699509</v>
      </c>
    </row>
    <row r="4232" spans="1:12" x14ac:dyDescent="0.35">
      <c r="A4232" s="2">
        <v>42782</v>
      </c>
      <c r="B4232" s="1" t="s">
        <v>89</v>
      </c>
      <c r="C4232" s="1" t="s">
        <v>1781</v>
      </c>
      <c r="D4232" s="1" t="s">
        <v>8</v>
      </c>
      <c r="E4232" s="1" t="s">
        <v>11</v>
      </c>
      <c r="F4232" s="18">
        <v>326.64600000000002</v>
      </c>
      <c r="G4232" t="s">
        <v>4998</v>
      </c>
      <c r="H4232" s="1">
        <f>IF(COUNTIF(G$2:G4232,G4232)=1,1,0)</f>
        <v>1</v>
      </c>
      <c r="I4232" s="1">
        <v>3</v>
      </c>
      <c r="J4232" s="1">
        <v>0.1</v>
      </c>
      <c r="K4232" s="1">
        <v>39.923399999999994</v>
      </c>
      <c r="L4232" s="12">
        <f>VLOOKUP(train[[#This Row],[Sub-Category]],Análisis_ABC_XYZ[[#Headers],[#Data]],4,FALSE)</f>
        <v>0.46529189879902266</v>
      </c>
    </row>
    <row r="4233" spans="1:12" x14ac:dyDescent="0.35">
      <c r="A4233" s="2">
        <v>42782</v>
      </c>
      <c r="B4233" s="1" t="s">
        <v>6</v>
      </c>
      <c r="C4233" s="1" t="s">
        <v>172</v>
      </c>
      <c r="D4233" s="1" t="s">
        <v>8</v>
      </c>
      <c r="E4233" s="1" t="s">
        <v>22</v>
      </c>
      <c r="F4233" s="18">
        <v>318.08</v>
      </c>
      <c r="G4233" t="s">
        <v>2027</v>
      </c>
      <c r="H4233" s="1">
        <f>IF(COUNTIF(G$2:G4233,G4233)=1,1,0)</f>
        <v>1</v>
      </c>
      <c r="I4233" s="1">
        <v>4</v>
      </c>
      <c r="J4233" s="1">
        <v>0</v>
      </c>
      <c r="K4233" s="1">
        <v>34.988799999999969</v>
      </c>
      <c r="L4233" s="12">
        <f>VLOOKUP(train[[#This Row],[Sub-Category]],Análisis_ABC_XYZ[[#Headers],[#Data]],4,FALSE)</f>
        <v>0.4595170286641902</v>
      </c>
    </row>
    <row r="4234" spans="1:12" x14ac:dyDescent="0.35">
      <c r="A4234" s="2">
        <v>42782</v>
      </c>
      <c r="B4234" s="1" t="s">
        <v>239</v>
      </c>
      <c r="C4234" s="1" t="s">
        <v>1829</v>
      </c>
      <c r="D4234" s="1" t="s">
        <v>8</v>
      </c>
      <c r="E4234" s="1" t="s">
        <v>11</v>
      </c>
      <c r="F4234" s="18">
        <v>227.96</v>
      </c>
      <c r="G4234" t="s">
        <v>5728</v>
      </c>
      <c r="H4234" s="1">
        <f>IF(COUNTIF(G$2:G4234,G4234)=1,1,0)</f>
        <v>1</v>
      </c>
      <c r="I4234" s="1">
        <v>2</v>
      </c>
      <c r="J4234" s="1">
        <v>0</v>
      </c>
      <c r="K4234" s="1">
        <v>36.473600000000005</v>
      </c>
      <c r="L4234" s="12">
        <f>VLOOKUP(train[[#This Row],[Sub-Category]],Análisis_ABC_XYZ[[#Headers],[#Data]],4,FALSE)</f>
        <v>0.46529189879902266</v>
      </c>
    </row>
    <row r="4235" spans="1:12" x14ac:dyDescent="0.35">
      <c r="A4235" s="2">
        <v>42782</v>
      </c>
      <c r="B4235" s="1" t="s">
        <v>89</v>
      </c>
      <c r="C4235" s="1" t="s">
        <v>302</v>
      </c>
      <c r="D4235" s="1" t="s">
        <v>26</v>
      </c>
      <c r="E4235" s="1" t="s">
        <v>56</v>
      </c>
      <c r="F4235" s="18">
        <v>89.97</v>
      </c>
      <c r="G4235" t="s">
        <v>4998</v>
      </c>
      <c r="H4235" s="1">
        <f>IF(COUNTIF(G$2:G4235,G4235)=1,1,0)</f>
        <v>0</v>
      </c>
      <c r="I4235" s="1">
        <v>3</v>
      </c>
      <c r="J4235" s="1">
        <v>0</v>
      </c>
      <c r="K4235" s="1">
        <v>39.586800000000011</v>
      </c>
      <c r="L4235" s="12">
        <f>VLOOKUP(train[[#This Row],[Sub-Category]],Análisis_ABC_XYZ[[#Headers],[#Data]],4,FALSE)</f>
        <v>0.52062335344040378</v>
      </c>
    </row>
    <row r="4236" spans="1:12" x14ac:dyDescent="0.35">
      <c r="A4236" s="2">
        <v>42782</v>
      </c>
      <c r="B4236" s="1" t="s">
        <v>72</v>
      </c>
      <c r="C4236" s="1" t="s">
        <v>1211</v>
      </c>
      <c r="D4236" s="1" t="s">
        <v>14</v>
      </c>
      <c r="E4236" s="1" t="s">
        <v>31</v>
      </c>
      <c r="F4236" s="18">
        <v>92.063999999999979</v>
      </c>
      <c r="G4236" t="s">
        <v>4518</v>
      </c>
      <c r="H4236" s="1">
        <f>IF(COUNTIF(G$2:G4236,G4236)=1,1,0)</f>
        <v>1</v>
      </c>
      <c r="I4236" s="1">
        <v>6</v>
      </c>
      <c r="J4236" s="1">
        <v>0.8</v>
      </c>
      <c r="K4236" s="1">
        <v>-225.55680000000007</v>
      </c>
      <c r="L4236" s="12">
        <f>VLOOKUP(train[[#This Row],[Sub-Category]],Análisis_ABC_XYZ[[#Headers],[#Data]],4,FALSE)</f>
        <v>0.49507917887403441</v>
      </c>
    </row>
    <row r="4237" spans="1:12" x14ac:dyDescent="0.35">
      <c r="A4237" s="2">
        <v>42782</v>
      </c>
      <c r="B4237" s="1" t="s">
        <v>72</v>
      </c>
      <c r="C4237" s="1" t="s">
        <v>1212</v>
      </c>
      <c r="D4237" s="1" t="s">
        <v>8</v>
      </c>
      <c r="E4237" s="1" t="s">
        <v>11</v>
      </c>
      <c r="F4237" s="18">
        <v>62.957999999999998</v>
      </c>
      <c r="G4237" t="s">
        <v>4518</v>
      </c>
      <c r="H4237" s="1">
        <f>IF(COUNTIF(G$2:G4237,G4237)=1,1,0)</f>
        <v>0</v>
      </c>
      <c r="I4237" s="1">
        <v>3</v>
      </c>
      <c r="J4237" s="1">
        <v>0.3</v>
      </c>
      <c r="K4237" s="1">
        <v>-2.6981999999999999</v>
      </c>
      <c r="L4237" s="12">
        <f>VLOOKUP(train[[#This Row],[Sub-Category]],Análisis_ABC_XYZ[[#Headers],[#Data]],4,FALSE)</f>
        <v>0.46529189879902266</v>
      </c>
    </row>
    <row r="4238" spans="1:12" x14ac:dyDescent="0.35">
      <c r="A4238" s="2">
        <v>42782</v>
      </c>
      <c r="B4238" s="1" t="s">
        <v>72</v>
      </c>
      <c r="C4238" s="1" t="s">
        <v>90</v>
      </c>
      <c r="D4238" s="1" t="s">
        <v>14</v>
      </c>
      <c r="E4238" s="1" t="s">
        <v>91</v>
      </c>
      <c r="F4238" s="18">
        <v>6.9760000000000009</v>
      </c>
      <c r="G4238" t="s">
        <v>4518</v>
      </c>
      <c r="H4238" s="1">
        <f>IF(COUNTIF(G$2:G4238,G4238)=1,1,0)</f>
        <v>0</v>
      </c>
      <c r="I4238" s="1">
        <v>4</v>
      </c>
      <c r="J4238" s="1">
        <v>0.2</v>
      </c>
      <c r="K4238" s="1">
        <v>1.8312000000000004</v>
      </c>
      <c r="L4238" s="12">
        <f>VLOOKUP(train[[#This Row],[Sub-Category]],Análisis_ABC_XYZ[[#Headers],[#Data]],4,FALSE)</f>
        <v>0.51168203684699509</v>
      </c>
    </row>
    <row r="4239" spans="1:12" x14ac:dyDescent="0.35">
      <c r="A4239" s="2">
        <v>42782</v>
      </c>
      <c r="B4239" s="1" t="s">
        <v>6</v>
      </c>
      <c r="C4239" s="1" t="s">
        <v>385</v>
      </c>
      <c r="D4239" s="1" t="s">
        <v>14</v>
      </c>
      <c r="E4239" s="1" t="s">
        <v>29</v>
      </c>
      <c r="F4239" s="18">
        <v>5.8</v>
      </c>
      <c r="G4239" t="s">
        <v>2027</v>
      </c>
      <c r="H4239" s="1">
        <f>IF(COUNTIF(G$2:G4239,G4239)=1,1,0)</f>
        <v>0</v>
      </c>
      <c r="I4239" s="1">
        <v>1</v>
      </c>
      <c r="J4239" s="1">
        <v>0</v>
      </c>
      <c r="K4239" s="1">
        <v>2.61</v>
      </c>
      <c r="L4239" s="12">
        <f>VLOOKUP(train[[#This Row],[Sub-Category]],Análisis_ABC_XYZ[[#Headers],[#Data]],4,FALSE)</f>
        <v>0.46881743173671325</v>
      </c>
    </row>
    <row r="4240" spans="1:12" x14ac:dyDescent="0.35">
      <c r="A4240" s="2">
        <v>42782</v>
      </c>
      <c r="B4240" s="1" t="s">
        <v>72</v>
      </c>
      <c r="C4240" s="1" t="s">
        <v>1213</v>
      </c>
      <c r="D4240" s="1" t="s">
        <v>14</v>
      </c>
      <c r="E4240" s="1" t="s">
        <v>36</v>
      </c>
      <c r="F4240" s="18">
        <v>5.1840000000000011</v>
      </c>
      <c r="G4240" t="s">
        <v>4518</v>
      </c>
      <c r="H4240" s="1">
        <f>IF(COUNTIF(G$2:G4240,G4240)=1,1,0)</f>
        <v>0</v>
      </c>
      <c r="I4240" s="1">
        <v>1</v>
      </c>
      <c r="J4240" s="1">
        <v>0.2</v>
      </c>
      <c r="K4240" s="1">
        <v>1.8144</v>
      </c>
      <c r="L4240" s="12">
        <f>VLOOKUP(train[[#This Row],[Sub-Category]],Análisis_ABC_XYZ[[#Headers],[#Data]],4,FALSE)</f>
        <v>0.43613829632717294</v>
      </c>
    </row>
    <row r="4241" spans="1:12" x14ac:dyDescent="0.35">
      <c r="A4241" s="2">
        <v>42785</v>
      </c>
      <c r="B4241" s="1" t="s">
        <v>89</v>
      </c>
      <c r="C4241" s="1" t="s">
        <v>523</v>
      </c>
      <c r="D4241" s="1" t="s">
        <v>14</v>
      </c>
      <c r="E4241" s="1" t="s">
        <v>20</v>
      </c>
      <c r="F4241" s="18">
        <v>242.94</v>
      </c>
      <c r="G4241" t="s">
        <v>4381</v>
      </c>
      <c r="H4241" s="1">
        <f>IF(COUNTIF(G$2:G4241,G4241)=1,1,0)</f>
        <v>1</v>
      </c>
      <c r="I4241" s="1">
        <v>3</v>
      </c>
      <c r="J4241" s="1">
        <v>0</v>
      </c>
      <c r="K4241" s="1">
        <v>9.7175999999999902</v>
      </c>
      <c r="L4241" s="12">
        <f>VLOOKUP(train[[#This Row],[Sub-Category]],Análisis_ABC_XYZ[[#Headers],[#Data]],4,FALSE)</f>
        <v>0.44610841445725197</v>
      </c>
    </row>
    <row r="4242" spans="1:12" x14ac:dyDescent="0.35">
      <c r="A4242" s="2">
        <v>42785</v>
      </c>
      <c r="B4242" s="1" t="s">
        <v>12</v>
      </c>
      <c r="C4242" s="1" t="s">
        <v>177</v>
      </c>
      <c r="D4242" s="1" t="s">
        <v>14</v>
      </c>
      <c r="E4242" s="1" t="s">
        <v>36</v>
      </c>
      <c r="F4242" s="18">
        <v>70.88</v>
      </c>
      <c r="G4242" t="s">
        <v>4787</v>
      </c>
      <c r="H4242" s="1">
        <f>IF(COUNTIF(G$2:G4242,G4242)=1,1,0)</f>
        <v>1</v>
      </c>
      <c r="I4242" s="1">
        <v>2</v>
      </c>
      <c r="J4242" s="1">
        <v>0</v>
      </c>
      <c r="K4242" s="1">
        <v>33.313599999999994</v>
      </c>
      <c r="L4242" s="12">
        <f>VLOOKUP(train[[#This Row],[Sub-Category]],Análisis_ABC_XYZ[[#Headers],[#Data]],4,FALSE)</f>
        <v>0.43613829632717294</v>
      </c>
    </row>
    <row r="4243" spans="1:12" x14ac:dyDescent="0.35">
      <c r="A4243" s="2">
        <v>42785</v>
      </c>
      <c r="B4243" s="1" t="s">
        <v>89</v>
      </c>
      <c r="C4243" s="1" t="s">
        <v>706</v>
      </c>
      <c r="D4243" s="1" t="s">
        <v>8</v>
      </c>
      <c r="E4243" s="1" t="s">
        <v>22</v>
      </c>
      <c r="F4243" s="18">
        <v>44.46</v>
      </c>
      <c r="G4243" t="s">
        <v>4381</v>
      </c>
      <c r="H4243" s="1">
        <f>IF(COUNTIF(G$2:G4243,G4243)=1,1,0)</f>
        <v>0</v>
      </c>
      <c r="I4243" s="1">
        <v>2</v>
      </c>
      <c r="J4243" s="1">
        <v>0</v>
      </c>
      <c r="K4243" s="1">
        <v>14.671799999999998</v>
      </c>
      <c r="L4243" s="12">
        <f>VLOOKUP(train[[#This Row],[Sub-Category]],Análisis_ABC_XYZ[[#Headers],[#Data]],4,FALSE)</f>
        <v>0.4595170286641902</v>
      </c>
    </row>
    <row r="4244" spans="1:12" x14ac:dyDescent="0.35">
      <c r="A4244" s="2">
        <v>42785</v>
      </c>
      <c r="B4244" s="1" t="s">
        <v>89</v>
      </c>
      <c r="C4244" s="1" t="s">
        <v>1325</v>
      </c>
      <c r="D4244" s="1" t="s">
        <v>14</v>
      </c>
      <c r="E4244" s="1" t="s">
        <v>182</v>
      </c>
      <c r="F4244" s="18">
        <v>25.71</v>
      </c>
      <c r="G4244" t="s">
        <v>2861</v>
      </c>
      <c r="H4244" s="1">
        <f>IF(COUNTIF(G$2:G4244,G4244)=1,1,0)</f>
        <v>1</v>
      </c>
      <c r="I4244" s="1">
        <v>3</v>
      </c>
      <c r="J4244" s="1">
        <v>0</v>
      </c>
      <c r="K4244" s="1">
        <v>6.6846000000000005</v>
      </c>
      <c r="L4244" s="12">
        <f>VLOOKUP(train[[#This Row],[Sub-Category]],Análisis_ABC_XYZ[[#Headers],[#Data]],4,FALSE)</f>
        <v>0.53938093436526824</v>
      </c>
    </row>
    <row r="4245" spans="1:12" x14ac:dyDescent="0.35">
      <c r="A4245" s="2">
        <v>42785</v>
      </c>
      <c r="B4245" s="1" t="s">
        <v>89</v>
      </c>
      <c r="C4245" s="1" t="s">
        <v>932</v>
      </c>
      <c r="D4245" s="1" t="s">
        <v>14</v>
      </c>
      <c r="E4245" s="1" t="s">
        <v>15</v>
      </c>
      <c r="F4245" s="18">
        <v>8.67</v>
      </c>
      <c r="G4245" t="s">
        <v>2861</v>
      </c>
      <c r="H4245" s="1">
        <f>IF(COUNTIF(G$2:G4245,G4245)=1,1,0)</f>
        <v>0</v>
      </c>
      <c r="I4245" s="1">
        <v>3</v>
      </c>
      <c r="J4245" s="1">
        <v>0</v>
      </c>
      <c r="K4245" s="1">
        <v>4.0749000000000004</v>
      </c>
      <c r="L4245" s="12">
        <f>VLOOKUP(train[[#This Row],[Sub-Category]],Análisis_ABC_XYZ[[#Headers],[#Data]],4,FALSE)</f>
        <v>0.4647369236065339</v>
      </c>
    </row>
    <row r="4246" spans="1:12" x14ac:dyDescent="0.35">
      <c r="A4246" s="2">
        <v>42786</v>
      </c>
      <c r="B4246" s="1" t="s">
        <v>111</v>
      </c>
      <c r="C4246" s="1" t="s">
        <v>1612</v>
      </c>
      <c r="D4246" s="1" t="s">
        <v>14</v>
      </c>
      <c r="E4246" s="1" t="s">
        <v>36</v>
      </c>
      <c r="F4246" s="18">
        <v>16.496000000000002</v>
      </c>
      <c r="G4246" t="s">
        <v>5528</v>
      </c>
      <c r="H4246" s="1">
        <f>IF(COUNTIF(G$2:G4246,G4246)=1,1,0)</f>
        <v>1</v>
      </c>
      <c r="I4246" s="1">
        <v>2</v>
      </c>
      <c r="J4246" s="1">
        <v>0.2</v>
      </c>
      <c r="K4246" s="1">
        <v>5.5673999999999992</v>
      </c>
      <c r="L4246" s="12">
        <f>VLOOKUP(train[[#This Row],[Sub-Category]],Análisis_ABC_XYZ[[#Headers],[#Data]],4,FALSE)</f>
        <v>0.43613829632717294</v>
      </c>
    </row>
    <row r="4247" spans="1:12" x14ac:dyDescent="0.35">
      <c r="A4247" s="2">
        <v>42787</v>
      </c>
      <c r="B4247" s="1" t="s">
        <v>12</v>
      </c>
      <c r="C4247" s="1" t="s">
        <v>497</v>
      </c>
      <c r="D4247" s="1" t="s">
        <v>14</v>
      </c>
      <c r="E4247" s="1" t="s">
        <v>20</v>
      </c>
      <c r="F4247" s="18">
        <v>449.15</v>
      </c>
      <c r="G4247" t="s">
        <v>3205</v>
      </c>
      <c r="H4247" s="1">
        <f>IF(COUNTIF(G$2:G4247,G4247)=1,1,0)</f>
        <v>1</v>
      </c>
      <c r="I4247" s="1">
        <v>5</v>
      </c>
      <c r="J4247" s="1">
        <v>0</v>
      </c>
      <c r="K4247" s="1">
        <v>8.9829999999999899</v>
      </c>
      <c r="L4247" s="12">
        <f>VLOOKUP(train[[#This Row],[Sub-Category]],Análisis_ABC_XYZ[[#Headers],[#Data]],4,FALSE)</f>
        <v>0.44610841445725197</v>
      </c>
    </row>
    <row r="4248" spans="1:12" x14ac:dyDescent="0.35">
      <c r="A4248" s="2">
        <v>42787</v>
      </c>
      <c r="B4248" s="1" t="s">
        <v>16</v>
      </c>
      <c r="C4248" s="1" t="s">
        <v>800</v>
      </c>
      <c r="D4248" s="1" t="s">
        <v>14</v>
      </c>
      <c r="E4248" s="1" t="s">
        <v>20</v>
      </c>
      <c r="F4248" s="18">
        <v>432.45600000000002</v>
      </c>
      <c r="G4248" t="s">
        <v>4165</v>
      </c>
      <c r="H4248" s="1">
        <f>IF(COUNTIF(G$2:G4248,G4248)=1,1,0)</f>
        <v>1</v>
      </c>
      <c r="I4248" s="1">
        <v>3</v>
      </c>
      <c r="J4248" s="1">
        <v>0.2</v>
      </c>
      <c r="K4248" s="1">
        <v>32.434200000000004</v>
      </c>
      <c r="L4248" s="12">
        <f>VLOOKUP(train[[#This Row],[Sub-Category]],Análisis_ABC_XYZ[[#Headers],[#Data]],4,FALSE)</f>
        <v>0.44610841445725197</v>
      </c>
    </row>
    <row r="4249" spans="1:12" x14ac:dyDescent="0.35">
      <c r="A4249" s="2">
        <v>42787</v>
      </c>
      <c r="B4249" s="1" t="s">
        <v>89</v>
      </c>
      <c r="C4249" s="1" t="s">
        <v>659</v>
      </c>
      <c r="D4249" s="1" t="s">
        <v>14</v>
      </c>
      <c r="E4249" s="1" t="s">
        <v>20</v>
      </c>
      <c r="F4249" s="18">
        <v>296.37</v>
      </c>
      <c r="G4249" t="s">
        <v>4299</v>
      </c>
      <c r="H4249" s="1">
        <f>IF(COUNTIF(G$2:G4249,G4249)=1,1,0)</f>
        <v>1</v>
      </c>
      <c r="I4249" s="1">
        <v>3</v>
      </c>
      <c r="J4249" s="1">
        <v>0</v>
      </c>
      <c r="K4249" s="1">
        <v>80.019899999999993</v>
      </c>
      <c r="L4249" s="12">
        <f>VLOOKUP(train[[#This Row],[Sub-Category]],Análisis_ABC_XYZ[[#Headers],[#Data]],4,FALSE)</f>
        <v>0.44610841445725197</v>
      </c>
    </row>
    <row r="4250" spans="1:12" x14ac:dyDescent="0.35">
      <c r="A4250" s="2">
        <v>42787</v>
      </c>
      <c r="B4250" s="1" t="s">
        <v>89</v>
      </c>
      <c r="C4250" s="1" t="s">
        <v>331</v>
      </c>
      <c r="D4250" s="1" t="s">
        <v>8</v>
      </c>
      <c r="E4250" s="1" t="s">
        <v>22</v>
      </c>
      <c r="F4250" s="18">
        <v>135.79999999999998</v>
      </c>
      <c r="G4250" t="s">
        <v>3251</v>
      </c>
      <c r="H4250" s="1">
        <f>IF(COUNTIF(G$2:G4250,G4250)=1,1,0)</f>
        <v>1</v>
      </c>
      <c r="I4250" s="1">
        <v>7</v>
      </c>
      <c r="J4250" s="1">
        <v>0</v>
      </c>
      <c r="K4250" s="1">
        <v>66.541999999999987</v>
      </c>
      <c r="L4250" s="12">
        <f>VLOOKUP(train[[#This Row],[Sub-Category]],Análisis_ABC_XYZ[[#Headers],[#Data]],4,FALSE)</f>
        <v>0.4595170286641902</v>
      </c>
    </row>
    <row r="4251" spans="1:12" x14ac:dyDescent="0.35">
      <c r="A4251" s="2">
        <v>42787</v>
      </c>
      <c r="B4251" s="1" t="s">
        <v>12</v>
      </c>
      <c r="C4251" s="1" t="s">
        <v>1492</v>
      </c>
      <c r="D4251" s="1" t="s">
        <v>26</v>
      </c>
      <c r="E4251" s="1" t="s">
        <v>56</v>
      </c>
      <c r="F4251" s="18">
        <v>12.99</v>
      </c>
      <c r="G4251" t="s">
        <v>3205</v>
      </c>
      <c r="H4251" s="1">
        <f>IF(COUNTIF(G$2:G4251,G4251)=1,1,0)</f>
        <v>0</v>
      </c>
      <c r="I4251" s="1">
        <v>1</v>
      </c>
      <c r="J4251" s="1">
        <v>0</v>
      </c>
      <c r="K4251" s="1">
        <v>0.77939999999999898</v>
      </c>
      <c r="L4251" s="12">
        <f>VLOOKUP(train[[#This Row],[Sub-Category]],Análisis_ABC_XYZ[[#Headers],[#Data]],4,FALSE)</f>
        <v>0.52062335344040378</v>
      </c>
    </row>
    <row r="4252" spans="1:12" x14ac:dyDescent="0.35">
      <c r="A4252" s="2">
        <v>42787</v>
      </c>
      <c r="B4252" s="1" t="s">
        <v>89</v>
      </c>
      <c r="C4252" s="1" t="s">
        <v>138</v>
      </c>
      <c r="D4252" s="1" t="s">
        <v>8</v>
      </c>
      <c r="E4252" s="1" t="s">
        <v>22</v>
      </c>
      <c r="F4252" s="18">
        <v>68.949999999999989</v>
      </c>
      <c r="G4252" t="s">
        <v>4299</v>
      </c>
      <c r="H4252" s="1">
        <f>IF(COUNTIF(G$2:G4252,G4252)=1,1,0)</f>
        <v>0</v>
      </c>
      <c r="I4252" s="1">
        <v>5</v>
      </c>
      <c r="J4252" s="1">
        <v>0</v>
      </c>
      <c r="K4252" s="1">
        <v>28.959000000000003</v>
      </c>
      <c r="L4252" s="12">
        <f>VLOOKUP(train[[#This Row],[Sub-Category]],Análisis_ABC_XYZ[[#Headers],[#Data]],4,FALSE)</f>
        <v>0.4595170286641902</v>
      </c>
    </row>
    <row r="4253" spans="1:12" x14ac:dyDescent="0.35">
      <c r="A4253" s="2">
        <v>42787</v>
      </c>
      <c r="B4253" s="1" t="s">
        <v>89</v>
      </c>
      <c r="C4253" s="1" t="s">
        <v>1803</v>
      </c>
      <c r="D4253" s="1" t="s">
        <v>26</v>
      </c>
      <c r="E4253" s="1" t="s">
        <v>27</v>
      </c>
      <c r="F4253" s="18">
        <v>39.979999999999997</v>
      </c>
      <c r="G4253" t="s">
        <v>4299</v>
      </c>
      <c r="H4253" s="1">
        <f>IF(COUNTIF(G$2:G4253,G4253)=1,1,0)</f>
        <v>0</v>
      </c>
      <c r="I4253" s="1">
        <v>2</v>
      </c>
      <c r="J4253" s="1">
        <v>0</v>
      </c>
      <c r="K4253" s="1">
        <v>1.9989999999999952</v>
      </c>
      <c r="L4253" s="12">
        <f>VLOOKUP(train[[#This Row],[Sub-Category]],Análisis_ABC_XYZ[[#Headers],[#Data]],4,FALSE)</f>
        <v>0.41105220110552465</v>
      </c>
    </row>
    <row r="4254" spans="1:12" x14ac:dyDescent="0.35">
      <c r="A4254" s="2">
        <v>42787</v>
      </c>
      <c r="B4254" s="1" t="s">
        <v>16</v>
      </c>
      <c r="C4254" s="1" t="s">
        <v>987</v>
      </c>
      <c r="D4254" s="1" t="s">
        <v>14</v>
      </c>
      <c r="E4254" s="1" t="s">
        <v>29</v>
      </c>
      <c r="F4254" s="18">
        <v>34.860000000000007</v>
      </c>
      <c r="G4254" t="s">
        <v>4165</v>
      </c>
      <c r="H4254" s="1">
        <f>IF(COUNTIF(G$2:G4254,G4254)=1,1,0)</f>
        <v>0</v>
      </c>
      <c r="I4254" s="1">
        <v>2</v>
      </c>
      <c r="J4254" s="1">
        <v>0.7</v>
      </c>
      <c r="K4254" s="1">
        <v>-26.726000000000006</v>
      </c>
      <c r="L4254" s="12">
        <f>VLOOKUP(train[[#This Row],[Sub-Category]],Análisis_ABC_XYZ[[#Headers],[#Data]],4,FALSE)</f>
        <v>0.46881743173671325</v>
      </c>
    </row>
    <row r="4255" spans="1:12" x14ac:dyDescent="0.35">
      <c r="A4255" s="2">
        <v>42787</v>
      </c>
      <c r="B4255" s="1" t="s">
        <v>12</v>
      </c>
      <c r="C4255" s="1" t="s">
        <v>121</v>
      </c>
      <c r="D4255" s="1" t="s">
        <v>14</v>
      </c>
      <c r="E4255" s="1" t="s">
        <v>29</v>
      </c>
      <c r="F4255" s="18">
        <v>31.248000000000005</v>
      </c>
      <c r="G4255" t="s">
        <v>3205</v>
      </c>
      <c r="H4255" s="1">
        <f>IF(COUNTIF(G$2:G4255,G4255)=1,1,0)</f>
        <v>0</v>
      </c>
      <c r="I4255" s="1">
        <v>7</v>
      </c>
      <c r="J4255" s="1">
        <v>0.2</v>
      </c>
      <c r="K4255" s="1">
        <v>10.936799999999998</v>
      </c>
      <c r="L4255" s="12">
        <f>VLOOKUP(train[[#This Row],[Sub-Category]],Análisis_ABC_XYZ[[#Headers],[#Data]],4,FALSE)</f>
        <v>0.46881743173671325</v>
      </c>
    </row>
    <row r="4256" spans="1:12" x14ac:dyDescent="0.35">
      <c r="A4256" s="2">
        <v>42787</v>
      </c>
      <c r="B4256" s="1" t="s">
        <v>12</v>
      </c>
      <c r="C4256" s="1" t="s">
        <v>1529</v>
      </c>
      <c r="D4256" s="1" t="s">
        <v>14</v>
      </c>
      <c r="E4256" s="1" t="s">
        <v>29</v>
      </c>
      <c r="F4256" s="18">
        <v>18.559999999999999</v>
      </c>
      <c r="G4256" t="s">
        <v>3205</v>
      </c>
      <c r="H4256" s="1">
        <f>IF(COUNTIF(G$2:G4256,G4256)=1,1,0)</f>
        <v>0</v>
      </c>
      <c r="I4256" s="1">
        <v>4</v>
      </c>
      <c r="J4256" s="1">
        <v>0.2</v>
      </c>
      <c r="K4256" s="1">
        <v>6.4959999999999996</v>
      </c>
      <c r="L4256" s="12">
        <f>VLOOKUP(train[[#This Row],[Sub-Category]],Análisis_ABC_XYZ[[#Headers],[#Data]],4,FALSE)</f>
        <v>0.46881743173671325</v>
      </c>
    </row>
    <row r="4257" spans="1:12" x14ac:dyDescent="0.35">
      <c r="A4257" s="2">
        <v>42787</v>
      </c>
      <c r="B4257" s="1" t="s">
        <v>16</v>
      </c>
      <c r="C4257" s="1" t="s">
        <v>874</v>
      </c>
      <c r="D4257" s="1" t="s">
        <v>14</v>
      </c>
      <c r="E4257" s="1" t="s">
        <v>29</v>
      </c>
      <c r="F4257" s="18">
        <v>3.762</v>
      </c>
      <c r="G4257" t="s">
        <v>4165</v>
      </c>
      <c r="H4257" s="1">
        <f>IF(COUNTIF(G$2:G4257,G4257)=1,1,0)</f>
        <v>0</v>
      </c>
      <c r="I4257" s="1">
        <v>3</v>
      </c>
      <c r="J4257" s="1">
        <v>0.7</v>
      </c>
      <c r="K4257" s="1">
        <v>-2.758799999999999</v>
      </c>
      <c r="L4257" s="12">
        <f>VLOOKUP(train[[#This Row],[Sub-Category]],Análisis_ABC_XYZ[[#Headers],[#Data]],4,FALSE)</f>
        <v>0.46881743173671325</v>
      </c>
    </row>
    <row r="4258" spans="1:12" x14ac:dyDescent="0.35">
      <c r="A4258" s="2">
        <v>42788</v>
      </c>
      <c r="B4258" s="1" t="s">
        <v>42</v>
      </c>
      <c r="C4258" s="1" t="s">
        <v>1380</v>
      </c>
      <c r="D4258" s="1" t="s">
        <v>14</v>
      </c>
      <c r="E4258" s="1" t="s">
        <v>31</v>
      </c>
      <c r="F4258" s="18">
        <v>490.32</v>
      </c>
      <c r="G4258" t="s">
        <v>6116</v>
      </c>
      <c r="H4258" s="1">
        <f>IF(COUNTIF(G$2:G4258,G4258)=1,1,0)</f>
        <v>1</v>
      </c>
      <c r="I4258" s="1">
        <v>9</v>
      </c>
      <c r="J4258" s="1">
        <v>0</v>
      </c>
      <c r="K4258" s="1">
        <v>137.28960000000004</v>
      </c>
      <c r="L4258" s="12">
        <f>VLOOKUP(train[[#This Row],[Sub-Category]],Análisis_ABC_XYZ[[#Headers],[#Data]],4,FALSE)</f>
        <v>0.49507917887403441</v>
      </c>
    </row>
    <row r="4259" spans="1:12" x14ac:dyDescent="0.35">
      <c r="A4259" s="2">
        <v>42788</v>
      </c>
      <c r="B4259" s="1" t="s">
        <v>12</v>
      </c>
      <c r="C4259" s="1" t="s">
        <v>344</v>
      </c>
      <c r="D4259" s="1" t="s">
        <v>26</v>
      </c>
      <c r="E4259" s="1" t="s">
        <v>27</v>
      </c>
      <c r="F4259" s="18">
        <v>445.96000000000004</v>
      </c>
      <c r="G4259" t="s">
        <v>2996</v>
      </c>
      <c r="H4259" s="1">
        <f>IF(COUNTIF(G$2:G4259,G4259)=1,1,0)</f>
        <v>1</v>
      </c>
      <c r="I4259" s="1">
        <v>5</v>
      </c>
      <c r="J4259" s="1">
        <v>0.2</v>
      </c>
      <c r="K4259" s="1">
        <v>55.744999999999948</v>
      </c>
      <c r="L4259" s="12">
        <f>VLOOKUP(train[[#This Row],[Sub-Category]],Análisis_ABC_XYZ[[#Headers],[#Data]],4,FALSE)</f>
        <v>0.41105220110552465</v>
      </c>
    </row>
    <row r="4260" spans="1:12" x14ac:dyDescent="0.35">
      <c r="A4260" s="2">
        <v>42788</v>
      </c>
      <c r="B4260" s="1" t="s">
        <v>12</v>
      </c>
      <c r="C4260" s="1" t="s">
        <v>1591</v>
      </c>
      <c r="D4260" s="1" t="s">
        <v>26</v>
      </c>
      <c r="E4260" s="1" t="s">
        <v>56</v>
      </c>
      <c r="F4260" s="18">
        <v>36.24</v>
      </c>
      <c r="G4260" t="s">
        <v>2996</v>
      </c>
      <c r="H4260" s="1">
        <f>IF(COUNTIF(G$2:G4260,G4260)=1,1,0)</f>
        <v>0</v>
      </c>
      <c r="I4260" s="1">
        <v>1</v>
      </c>
      <c r="J4260" s="1">
        <v>0</v>
      </c>
      <c r="K4260" s="1">
        <v>15.220800000000001</v>
      </c>
      <c r="L4260" s="12">
        <f>VLOOKUP(train[[#This Row],[Sub-Category]],Análisis_ABC_XYZ[[#Headers],[#Data]],4,FALSE)</f>
        <v>0.52062335344040378</v>
      </c>
    </row>
    <row r="4261" spans="1:12" x14ac:dyDescent="0.35">
      <c r="A4261" s="2">
        <v>42788</v>
      </c>
      <c r="B4261" s="1" t="s">
        <v>12</v>
      </c>
      <c r="C4261" s="1" t="s">
        <v>1120</v>
      </c>
      <c r="D4261" s="1" t="s">
        <v>14</v>
      </c>
      <c r="E4261" s="1" t="s">
        <v>91</v>
      </c>
      <c r="F4261" s="18">
        <v>10.649999999999999</v>
      </c>
      <c r="G4261" t="s">
        <v>2996</v>
      </c>
      <c r="H4261" s="1">
        <f>IF(COUNTIF(G$2:G4261,G4261)=1,1,0)</f>
        <v>0</v>
      </c>
      <c r="I4261" s="1">
        <v>3</v>
      </c>
      <c r="J4261" s="1">
        <v>0</v>
      </c>
      <c r="K4261" s="1">
        <v>5.0054999999999996</v>
      </c>
      <c r="L4261" s="12">
        <f>VLOOKUP(train[[#This Row],[Sub-Category]],Análisis_ABC_XYZ[[#Headers],[#Data]],4,FALSE)</f>
        <v>0.51168203684699509</v>
      </c>
    </row>
    <row r="4262" spans="1:12" x14ac:dyDescent="0.35">
      <c r="A4262" s="2">
        <v>42789</v>
      </c>
      <c r="B4262" s="1" t="s">
        <v>52</v>
      </c>
      <c r="C4262" s="1" t="s">
        <v>300</v>
      </c>
      <c r="D4262" s="1" t="s">
        <v>14</v>
      </c>
      <c r="E4262" s="1" t="s">
        <v>61</v>
      </c>
      <c r="F4262" s="18">
        <v>57.576000000000001</v>
      </c>
      <c r="G4262" t="s">
        <v>6187</v>
      </c>
      <c r="H4262" s="1">
        <f>IF(COUNTIF(G$2:G4262,G4262)=1,1,0)</f>
        <v>1</v>
      </c>
      <c r="I4262" s="1">
        <v>3</v>
      </c>
      <c r="J4262" s="1">
        <v>0.2</v>
      </c>
      <c r="K4262" s="1">
        <v>21.591000000000001</v>
      </c>
      <c r="L4262" s="12">
        <f>VLOOKUP(train[[#This Row],[Sub-Category]],Análisis_ABC_XYZ[[#Headers],[#Data]],4,FALSE)</f>
        <v>0.44424167803735209</v>
      </c>
    </row>
    <row r="4263" spans="1:12" x14ac:dyDescent="0.35">
      <c r="A4263" s="2">
        <v>42791</v>
      </c>
      <c r="B4263" s="1" t="s">
        <v>157</v>
      </c>
      <c r="C4263" s="1" t="s">
        <v>1107</v>
      </c>
      <c r="D4263" s="1" t="s">
        <v>14</v>
      </c>
      <c r="E4263" s="1" t="s">
        <v>61</v>
      </c>
      <c r="F4263" s="18">
        <v>46.72</v>
      </c>
      <c r="G4263" t="s">
        <v>4437</v>
      </c>
      <c r="H4263" s="1">
        <f>IF(COUNTIF(G$2:G4263,G4263)=1,1,0)</f>
        <v>1</v>
      </c>
      <c r="I4263" s="1">
        <v>5</v>
      </c>
      <c r="J4263" s="1">
        <v>0.2</v>
      </c>
      <c r="K4263" s="1">
        <v>17.52</v>
      </c>
      <c r="L4263" s="12">
        <f>VLOOKUP(train[[#This Row],[Sub-Category]],Análisis_ABC_XYZ[[#Headers],[#Data]],4,FALSE)</f>
        <v>0.44424167803735209</v>
      </c>
    </row>
    <row r="4264" spans="1:12" x14ac:dyDescent="0.35">
      <c r="A4264" s="2">
        <v>42793</v>
      </c>
      <c r="B4264" s="1" t="s">
        <v>89</v>
      </c>
      <c r="C4264" s="1" t="s">
        <v>1118</v>
      </c>
      <c r="D4264" s="1" t="s">
        <v>14</v>
      </c>
      <c r="E4264" s="1" t="s">
        <v>31</v>
      </c>
      <c r="F4264" s="18">
        <v>170.88</v>
      </c>
      <c r="G4264" t="s">
        <v>5548</v>
      </c>
      <c r="H4264" s="1">
        <f>IF(COUNTIF(G$2:G4264,G4264)=1,1,0)</f>
        <v>1</v>
      </c>
      <c r="I4264" s="1">
        <v>3</v>
      </c>
      <c r="J4264" s="1">
        <v>0</v>
      </c>
      <c r="K4264" s="1">
        <v>49.555199999999978</v>
      </c>
      <c r="L4264" s="12">
        <f>VLOOKUP(train[[#This Row],[Sub-Category]],Análisis_ABC_XYZ[[#Headers],[#Data]],4,FALSE)</f>
        <v>0.49507917887403441</v>
      </c>
    </row>
    <row r="4265" spans="1:12" x14ac:dyDescent="0.35">
      <c r="A4265" s="2">
        <v>42793</v>
      </c>
      <c r="B4265" s="1" t="s">
        <v>42</v>
      </c>
      <c r="C4265" s="1" t="s">
        <v>137</v>
      </c>
      <c r="D4265" s="1" t="s">
        <v>14</v>
      </c>
      <c r="E4265" s="1" t="s">
        <v>29</v>
      </c>
      <c r="F4265" s="18">
        <v>56.820000000000007</v>
      </c>
      <c r="G4265" t="s">
        <v>4592</v>
      </c>
      <c r="H4265" s="1">
        <f>IF(COUNTIF(G$2:G4265,G4265)=1,1,0)</f>
        <v>1</v>
      </c>
      <c r="I4265" s="1">
        <v>3</v>
      </c>
      <c r="J4265" s="1">
        <v>0</v>
      </c>
      <c r="K4265" s="1">
        <v>28.410000000000004</v>
      </c>
      <c r="L4265" s="12">
        <f>VLOOKUP(train[[#This Row],[Sub-Category]],Análisis_ABC_XYZ[[#Headers],[#Data]],4,FALSE)</f>
        <v>0.46881743173671325</v>
      </c>
    </row>
    <row r="4266" spans="1:12" x14ac:dyDescent="0.35">
      <c r="A4266" s="2">
        <v>42793</v>
      </c>
      <c r="B4266" s="1" t="s">
        <v>39</v>
      </c>
      <c r="C4266" s="1" t="s">
        <v>1725</v>
      </c>
      <c r="D4266" s="1" t="s">
        <v>8</v>
      </c>
      <c r="E4266" s="1" t="s">
        <v>22</v>
      </c>
      <c r="F4266" s="18">
        <v>16.192</v>
      </c>
      <c r="G4266" t="s">
        <v>5514</v>
      </c>
      <c r="H4266" s="1">
        <f>IF(COUNTIF(G$2:G4266,G4266)=1,1,0)</f>
        <v>1</v>
      </c>
      <c r="I4266" s="1">
        <v>2</v>
      </c>
      <c r="J4266" s="1">
        <v>0.6</v>
      </c>
      <c r="K4266" s="1">
        <v>-6.8815999999999953</v>
      </c>
      <c r="L4266" s="12">
        <f>VLOOKUP(train[[#This Row],[Sub-Category]],Análisis_ABC_XYZ[[#Headers],[#Data]],4,FALSE)</f>
        <v>0.4595170286641902</v>
      </c>
    </row>
    <row r="4267" spans="1:12" x14ac:dyDescent="0.35">
      <c r="A4267" s="2">
        <v>42794</v>
      </c>
      <c r="B4267" s="1" t="s">
        <v>157</v>
      </c>
      <c r="C4267" s="1" t="s">
        <v>1572</v>
      </c>
      <c r="D4267" s="1" t="s">
        <v>14</v>
      </c>
      <c r="E4267" s="1" t="s">
        <v>24</v>
      </c>
      <c r="F4267" s="18">
        <v>111.104</v>
      </c>
      <c r="G4267" t="s">
        <v>6400</v>
      </c>
      <c r="H4267" s="1">
        <f>IF(COUNTIF(G$2:G4267,G4267)=1,1,0)</f>
        <v>1</v>
      </c>
      <c r="I4267" s="1">
        <v>7</v>
      </c>
      <c r="J4267" s="1">
        <v>0.2</v>
      </c>
      <c r="K4267" s="1">
        <v>8.3328000000000024</v>
      </c>
      <c r="L4267" s="12">
        <f>VLOOKUP(train[[#This Row],[Sub-Category]],Análisis_ABC_XYZ[[#Headers],[#Data]],4,FALSE)</f>
        <v>0.45632477063632687</v>
      </c>
    </row>
    <row r="4268" spans="1:12" x14ac:dyDescent="0.35">
      <c r="A4268" s="2">
        <v>42794</v>
      </c>
      <c r="B4268" s="1" t="s">
        <v>89</v>
      </c>
      <c r="C4268" s="1" t="s">
        <v>896</v>
      </c>
      <c r="D4268" s="1" t="s">
        <v>14</v>
      </c>
      <c r="E4268" s="1" t="s">
        <v>91</v>
      </c>
      <c r="F4268" s="18">
        <v>36.480000000000004</v>
      </c>
      <c r="G4268" t="s">
        <v>4216</v>
      </c>
      <c r="H4268" s="1">
        <f>IF(COUNTIF(G$2:G4268,G4268)=1,1,0)</f>
        <v>1</v>
      </c>
      <c r="I4268" s="1">
        <v>6</v>
      </c>
      <c r="J4268" s="1">
        <v>0</v>
      </c>
      <c r="K4268" s="1">
        <v>18.240000000000002</v>
      </c>
      <c r="L4268" s="12">
        <f>VLOOKUP(train[[#This Row],[Sub-Category]],Análisis_ABC_XYZ[[#Headers],[#Data]],4,FALSE)</f>
        <v>0.51168203684699509</v>
      </c>
    </row>
    <row r="4269" spans="1:12" x14ac:dyDescent="0.35">
      <c r="A4269" s="2">
        <v>42795</v>
      </c>
      <c r="B4269" s="1" t="s">
        <v>89</v>
      </c>
      <c r="C4269" s="1" t="s">
        <v>881</v>
      </c>
      <c r="D4269" s="1" t="s">
        <v>26</v>
      </c>
      <c r="E4269" s="1" t="s">
        <v>208</v>
      </c>
      <c r="F4269" s="18">
        <v>4899.93</v>
      </c>
      <c r="G4269" t="s">
        <v>3897</v>
      </c>
      <c r="H4269" s="1">
        <f>IF(COUNTIF(G$2:G4269,G4269)=1,1,0)</f>
        <v>1</v>
      </c>
      <c r="I4269" s="1">
        <v>7</v>
      </c>
      <c r="J4269" s="1">
        <v>0</v>
      </c>
      <c r="K4269" s="1">
        <v>2400.9656999999997</v>
      </c>
      <c r="L4269" s="12">
        <f>VLOOKUP(train[[#This Row],[Sub-Category]],Análisis_ABC_XYZ[[#Headers],[#Data]],4,FALSE)</f>
        <v>0.5183572270896134</v>
      </c>
    </row>
    <row r="4270" spans="1:12" x14ac:dyDescent="0.35">
      <c r="A4270" s="2">
        <v>42795</v>
      </c>
      <c r="B4270" s="1" t="s">
        <v>89</v>
      </c>
      <c r="C4270" s="1" t="s">
        <v>680</v>
      </c>
      <c r="D4270" s="1" t="s">
        <v>8</v>
      </c>
      <c r="E4270" s="1" t="s">
        <v>18</v>
      </c>
      <c r="F4270" s="18">
        <v>836.59199999999998</v>
      </c>
      <c r="G4270" t="s">
        <v>3897</v>
      </c>
      <c r="H4270" s="1">
        <f>IF(COUNTIF(G$2:G4270,G4270)=1,1,0)</f>
        <v>0</v>
      </c>
      <c r="I4270" s="1">
        <v>8</v>
      </c>
      <c r="J4270" s="1">
        <v>0.4</v>
      </c>
      <c r="K4270" s="1">
        <v>-264.92079999999999</v>
      </c>
      <c r="L4270" s="12">
        <f>VLOOKUP(train[[#This Row],[Sub-Category]],Análisis_ABC_XYZ[[#Headers],[#Data]],4,FALSE)</f>
        <v>0.55975208308209756</v>
      </c>
    </row>
    <row r="4271" spans="1:12" x14ac:dyDescent="0.35">
      <c r="A4271" s="2">
        <v>42795</v>
      </c>
      <c r="B4271" s="1" t="s">
        <v>89</v>
      </c>
      <c r="C4271" s="1" t="s">
        <v>301</v>
      </c>
      <c r="D4271" s="1" t="s">
        <v>14</v>
      </c>
      <c r="E4271" s="1" t="s">
        <v>20</v>
      </c>
      <c r="F4271" s="18">
        <v>362.92</v>
      </c>
      <c r="G4271" t="s">
        <v>3897</v>
      </c>
      <c r="H4271" s="1">
        <f>IF(COUNTIF(G$2:G4271,G4271)=1,1,0)</f>
        <v>0</v>
      </c>
      <c r="I4271" s="1">
        <v>2</v>
      </c>
      <c r="J4271" s="1">
        <v>0</v>
      </c>
      <c r="K4271" s="1">
        <v>105.24679999999995</v>
      </c>
      <c r="L4271" s="12">
        <f>VLOOKUP(train[[#This Row],[Sub-Category]],Análisis_ABC_XYZ[[#Headers],[#Data]],4,FALSE)</f>
        <v>0.44610841445725197</v>
      </c>
    </row>
    <row r="4272" spans="1:12" x14ac:dyDescent="0.35">
      <c r="A4272" s="2">
        <v>42795</v>
      </c>
      <c r="B4272" s="1" t="s">
        <v>145</v>
      </c>
      <c r="C4272" s="1" t="s">
        <v>1679</v>
      </c>
      <c r="D4272" s="1" t="s">
        <v>26</v>
      </c>
      <c r="E4272" s="1" t="s">
        <v>27</v>
      </c>
      <c r="F4272" s="18">
        <v>159.98400000000001</v>
      </c>
      <c r="G4272" t="s">
        <v>6506</v>
      </c>
      <c r="H4272" s="1">
        <f>IF(COUNTIF(G$2:G4272,G4272)=1,1,0)</f>
        <v>1</v>
      </c>
      <c r="I4272" s="1">
        <v>2</v>
      </c>
      <c r="J4272" s="1">
        <v>0.2</v>
      </c>
      <c r="K4272" s="1">
        <v>13.998599999999989</v>
      </c>
      <c r="L4272" s="12">
        <f>VLOOKUP(train[[#This Row],[Sub-Category]],Análisis_ABC_XYZ[[#Headers],[#Data]],4,FALSE)</f>
        <v>0.41105220110552465</v>
      </c>
    </row>
    <row r="4273" spans="1:12" x14ac:dyDescent="0.35">
      <c r="A4273" s="2">
        <v>42795</v>
      </c>
      <c r="B4273" s="1" t="s">
        <v>89</v>
      </c>
      <c r="C4273" s="1" t="s">
        <v>880</v>
      </c>
      <c r="D4273" s="1" t="s">
        <v>14</v>
      </c>
      <c r="E4273" s="1" t="s">
        <v>36</v>
      </c>
      <c r="F4273" s="18">
        <v>26.38</v>
      </c>
      <c r="G4273" t="s">
        <v>3897</v>
      </c>
      <c r="H4273" s="1">
        <f>IF(COUNTIF(G$2:G4273,G4273)=1,1,0)</f>
        <v>0</v>
      </c>
      <c r="I4273" s="1">
        <v>1</v>
      </c>
      <c r="J4273" s="1">
        <v>0</v>
      </c>
      <c r="K4273" s="1">
        <v>12.134799999999998</v>
      </c>
      <c r="L4273" s="12">
        <f>VLOOKUP(train[[#This Row],[Sub-Category]],Análisis_ABC_XYZ[[#Headers],[#Data]],4,FALSE)</f>
        <v>0.43613829632717294</v>
      </c>
    </row>
    <row r="4274" spans="1:12" x14ac:dyDescent="0.35">
      <c r="A4274" s="2">
        <v>42797</v>
      </c>
      <c r="B4274" s="1" t="s">
        <v>39</v>
      </c>
      <c r="C4274" s="1" t="s">
        <v>1430</v>
      </c>
      <c r="D4274" s="1" t="s">
        <v>14</v>
      </c>
      <c r="E4274" s="1" t="s">
        <v>182</v>
      </c>
      <c r="F4274" s="18">
        <v>3930.0720000000001</v>
      </c>
      <c r="G4274" t="s">
        <v>3755</v>
      </c>
      <c r="H4274" s="1">
        <f>IF(COUNTIF(G$2:G4274,G4274)=1,1,0)</f>
        <v>1</v>
      </c>
      <c r="I4274" s="1">
        <v>3</v>
      </c>
      <c r="J4274" s="1">
        <v>0.2</v>
      </c>
      <c r="K4274" s="1">
        <v>-786.01440000000025</v>
      </c>
      <c r="L4274" s="12">
        <f>VLOOKUP(train[[#This Row],[Sub-Category]],Análisis_ABC_XYZ[[#Headers],[#Data]],4,FALSE)</f>
        <v>0.53938093436526824</v>
      </c>
    </row>
    <row r="4275" spans="1:12" x14ac:dyDescent="0.35">
      <c r="A4275" s="2">
        <v>42797</v>
      </c>
      <c r="B4275" s="1" t="s">
        <v>39</v>
      </c>
      <c r="C4275" s="1" t="s">
        <v>394</v>
      </c>
      <c r="D4275" s="1" t="s">
        <v>8</v>
      </c>
      <c r="E4275" s="1" t="s">
        <v>18</v>
      </c>
      <c r="F4275" s="18">
        <v>637.89599999999996</v>
      </c>
      <c r="G4275" t="s">
        <v>2404</v>
      </c>
      <c r="H4275" s="1">
        <f>IF(COUNTIF(G$2:G4275,G4275)=1,1,0)</f>
        <v>1</v>
      </c>
      <c r="I4275" s="1">
        <v>3</v>
      </c>
      <c r="J4275" s="1">
        <v>0.3</v>
      </c>
      <c r="K4275" s="1">
        <v>-127.57919999999996</v>
      </c>
      <c r="L4275" s="12">
        <f>VLOOKUP(train[[#This Row],[Sub-Category]],Análisis_ABC_XYZ[[#Headers],[#Data]],4,FALSE)</f>
        <v>0.55975208308209756</v>
      </c>
    </row>
    <row r="4276" spans="1:12" x14ac:dyDescent="0.35">
      <c r="A4276" s="2">
        <v>42797</v>
      </c>
      <c r="B4276" s="1" t="s">
        <v>39</v>
      </c>
      <c r="C4276" s="1" t="s">
        <v>1650</v>
      </c>
      <c r="D4276" s="1" t="s">
        <v>8</v>
      </c>
      <c r="E4276" s="1" t="s">
        <v>11</v>
      </c>
      <c r="F4276" s="18">
        <v>563.42999999999984</v>
      </c>
      <c r="G4276" t="s">
        <v>6041</v>
      </c>
      <c r="H4276" s="1">
        <f>IF(COUNTIF(G$2:G4276,G4276)=1,1,0)</f>
        <v>1</v>
      </c>
      <c r="I4276" s="1">
        <v>5</v>
      </c>
      <c r="J4276" s="1">
        <v>0.3</v>
      </c>
      <c r="K4276" s="1">
        <v>-56.343000000000018</v>
      </c>
      <c r="L4276" s="12">
        <f>VLOOKUP(train[[#This Row],[Sub-Category]],Análisis_ABC_XYZ[[#Headers],[#Data]],4,FALSE)</f>
        <v>0.46529189879902266</v>
      </c>
    </row>
    <row r="4277" spans="1:12" x14ac:dyDescent="0.35">
      <c r="A4277" s="2">
        <v>42797</v>
      </c>
      <c r="B4277" s="1" t="s">
        <v>81</v>
      </c>
      <c r="C4277" s="1" t="s">
        <v>728</v>
      </c>
      <c r="D4277" s="1" t="s">
        <v>26</v>
      </c>
      <c r="E4277" s="1" t="s">
        <v>27</v>
      </c>
      <c r="F4277" s="18">
        <v>479.95</v>
      </c>
      <c r="G4277" t="s">
        <v>5534</v>
      </c>
      <c r="H4277" s="1">
        <f>IF(COUNTIF(G$2:G4277,G4277)=1,1,0)</f>
        <v>1</v>
      </c>
      <c r="I4277" s="1">
        <v>5</v>
      </c>
      <c r="J4277" s="1">
        <v>0</v>
      </c>
      <c r="K4277" s="1">
        <v>129.5865</v>
      </c>
      <c r="L4277" s="12">
        <f>VLOOKUP(train[[#This Row],[Sub-Category]],Análisis_ABC_XYZ[[#Headers],[#Data]],4,FALSE)</f>
        <v>0.41105220110552465</v>
      </c>
    </row>
    <row r="4278" spans="1:12" x14ac:dyDescent="0.35">
      <c r="A4278" s="2">
        <v>42797</v>
      </c>
      <c r="B4278" s="1" t="s">
        <v>81</v>
      </c>
      <c r="C4278" s="1" t="s">
        <v>733</v>
      </c>
      <c r="D4278" s="1" t="s">
        <v>14</v>
      </c>
      <c r="E4278" s="1" t="s">
        <v>29</v>
      </c>
      <c r="F4278" s="18">
        <v>447.85999999999996</v>
      </c>
      <c r="G4278" t="s">
        <v>5534</v>
      </c>
      <c r="H4278" s="1">
        <f>IF(COUNTIF(G$2:G4278,G4278)=1,1,0)</f>
        <v>0</v>
      </c>
      <c r="I4278" s="1">
        <v>7</v>
      </c>
      <c r="J4278" s="1">
        <v>0</v>
      </c>
      <c r="K4278" s="1">
        <v>219.45140000000001</v>
      </c>
      <c r="L4278" s="12">
        <f>VLOOKUP(train[[#This Row],[Sub-Category]],Análisis_ABC_XYZ[[#Headers],[#Data]],4,FALSE)</f>
        <v>0.46881743173671325</v>
      </c>
    </row>
    <row r="4279" spans="1:12" x14ac:dyDescent="0.35">
      <c r="A4279" s="2">
        <v>42797</v>
      </c>
      <c r="B4279" s="1" t="s">
        <v>39</v>
      </c>
      <c r="C4279" s="1" t="s">
        <v>1217</v>
      </c>
      <c r="D4279" s="1" t="s">
        <v>26</v>
      </c>
      <c r="E4279" s="1" t="s">
        <v>27</v>
      </c>
      <c r="F4279" s="18">
        <v>431.97600000000006</v>
      </c>
      <c r="G4279" t="s">
        <v>3755</v>
      </c>
      <c r="H4279" s="1">
        <f>IF(COUNTIF(G$2:G4279,G4279)=1,1,0)</f>
        <v>0</v>
      </c>
      <c r="I4279" s="1">
        <v>3</v>
      </c>
      <c r="J4279" s="1">
        <v>0.2</v>
      </c>
      <c r="K4279" s="1">
        <v>32.398200000000017</v>
      </c>
      <c r="L4279" s="12">
        <f>VLOOKUP(train[[#This Row],[Sub-Category]],Análisis_ABC_XYZ[[#Headers],[#Data]],4,FALSE)</f>
        <v>0.41105220110552465</v>
      </c>
    </row>
    <row r="4280" spans="1:12" x14ac:dyDescent="0.35">
      <c r="A4280" s="2">
        <v>42797</v>
      </c>
      <c r="B4280" s="1" t="s">
        <v>39</v>
      </c>
      <c r="C4280" s="1" t="s">
        <v>1688</v>
      </c>
      <c r="D4280" s="1" t="s">
        <v>26</v>
      </c>
      <c r="E4280" s="1" t="s">
        <v>208</v>
      </c>
      <c r="F4280" s="18">
        <v>287.90999999999997</v>
      </c>
      <c r="G4280" t="s">
        <v>2404</v>
      </c>
      <c r="H4280" s="1">
        <f>IF(COUNTIF(G$2:G4280,G4280)=1,1,0)</f>
        <v>0</v>
      </c>
      <c r="I4280" s="1">
        <v>3</v>
      </c>
      <c r="J4280" s="1">
        <v>0.4</v>
      </c>
      <c r="K4280" s="1">
        <v>33.589499999999987</v>
      </c>
      <c r="L4280" s="12">
        <f>VLOOKUP(train[[#This Row],[Sub-Category]],Análisis_ABC_XYZ[[#Headers],[#Data]],4,FALSE)</f>
        <v>0.5183572270896134</v>
      </c>
    </row>
    <row r="4281" spans="1:12" x14ac:dyDescent="0.35">
      <c r="A4281" s="2">
        <v>42797</v>
      </c>
      <c r="B4281" s="1" t="s">
        <v>81</v>
      </c>
      <c r="C4281" s="1" t="s">
        <v>1558</v>
      </c>
      <c r="D4281" s="1" t="s">
        <v>14</v>
      </c>
      <c r="E4281" s="1" t="s">
        <v>36</v>
      </c>
      <c r="F4281" s="18">
        <v>166.44</v>
      </c>
      <c r="G4281" t="s">
        <v>5534</v>
      </c>
      <c r="H4281" s="1">
        <f>IF(COUNTIF(G$2:G4281,G4281)=1,1,0)</f>
        <v>0</v>
      </c>
      <c r="I4281" s="1">
        <v>3</v>
      </c>
      <c r="J4281" s="1">
        <v>0</v>
      </c>
      <c r="K4281" s="1">
        <v>79.891199999999998</v>
      </c>
      <c r="L4281" s="12">
        <f>VLOOKUP(train[[#This Row],[Sub-Category]],Análisis_ABC_XYZ[[#Headers],[#Data]],4,FALSE)</f>
        <v>0.43613829632717294</v>
      </c>
    </row>
    <row r="4282" spans="1:12" x14ac:dyDescent="0.35">
      <c r="A4282" s="2">
        <v>42797</v>
      </c>
      <c r="B4282" s="1" t="s">
        <v>84</v>
      </c>
      <c r="C4282" s="1" t="s">
        <v>1589</v>
      </c>
      <c r="D4282" s="1" t="s">
        <v>26</v>
      </c>
      <c r="E4282" s="1" t="s">
        <v>27</v>
      </c>
      <c r="F4282" s="18">
        <v>134.85000000000002</v>
      </c>
      <c r="G4282" t="s">
        <v>5355</v>
      </c>
      <c r="H4282" s="1">
        <f>IF(COUNTIF(G$2:G4282,G4282)=1,1,0)</f>
        <v>1</v>
      </c>
      <c r="I4282" s="1">
        <v>3</v>
      </c>
      <c r="J4282" s="1">
        <v>0</v>
      </c>
      <c r="K4282" s="1">
        <v>37.757999999999996</v>
      </c>
      <c r="L4282" s="12">
        <f>VLOOKUP(train[[#This Row],[Sub-Category]],Análisis_ABC_XYZ[[#Headers],[#Data]],4,FALSE)</f>
        <v>0.41105220110552465</v>
      </c>
    </row>
    <row r="4283" spans="1:12" x14ac:dyDescent="0.35">
      <c r="A4283" s="2">
        <v>42797</v>
      </c>
      <c r="B4283" s="1" t="s">
        <v>39</v>
      </c>
      <c r="C4283" s="1" t="s">
        <v>604</v>
      </c>
      <c r="D4283" s="1" t="s">
        <v>26</v>
      </c>
      <c r="E4283" s="1" t="s">
        <v>56</v>
      </c>
      <c r="F4283" s="18">
        <v>41.720000000000006</v>
      </c>
      <c r="G4283" t="s">
        <v>3755</v>
      </c>
      <c r="H4283" s="1">
        <f>IF(COUNTIF(G$2:G4283,G4283)=1,1,0)</f>
        <v>0</v>
      </c>
      <c r="I4283" s="1">
        <v>7</v>
      </c>
      <c r="J4283" s="1">
        <v>0.2</v>
      </c>
      <c r="K4283" s="1">
        <v>5.7364999999999977</v>
      </c>
      <c r="L4283" s="12">
        <f>VLOOKUP(train[[#This Row],[Sub-Category]],Análisis_ABC_XYZ[[#Headers],[#Data]],4,FALSE)</f>
        <v>0.52062335344040378</v>
      </c>
    </row>
    <row r="4284" spans="1:12" x14ac:dyDescent="0.35">
      <c r="A4284" s="2">
        <v>42797</v>
      </c>
      <c r="B4284" s="1" t="s">
        <v>39</v>
      </c>
      <c r="C4284" s="1" t="s">
        <v>894</v>
      </c>
      <c r="D4284" s="1" t="s">
        <v>14</v>
      </c>
      <c r="E4284" s="1" t="s">
        <v>36</v>
      </c>
      <c r="F4284" s="18">
        <v>42.783999999999999</v>
      </c>
      <c r="G4284" t="s">
        <v>6041</v>
      </c>
      <c r="H4284" s="1">
        <f>IF(COUNTIF(G$2:G4284,G4284)=1,1,0)</f>
        <v>0</v>
      </c>
      <c r="I4284" s="1">
        <v>7</v>
      </c>
      <c r="J4284" s="1">
        <v>0.2</v>
      </c>
      <c r="K4284" s="1">
        <v>15.509199999999998</v>
      </c>
      <c r="L4284" s="12">
        <f>VLOOKUP(train[[#This Row],[Sub-Category]],Análisis_ABC_XYZ[[#Headers],[#Data]],4,FALSE)</f>
        <v>0.43613829632717294</v>
      </c>
    </row>
    <row r="4285" spans="1:12" x14ac:dyDescent="0.35">
      <c r="A4285" s="2">
        <v>42797</v>
      </c>
      <c r="B4285" s="1" t="s">
        <v>39</v>
      </c>
      <c r="C4285" s="1" t="s">
        <v>434</v>
      </c>
      <c r="D4285" s="1" t="s">
        <v>14</v>
      </c>
      <c r="E4285" s="1" t="s">
        <v>61</v>
      </c>
      <c r="F4285" s="18">
        <v>36.6</v>
      </c>
      <c r="G4285" t="s">
        <v>2404</v>
      </c>
      <c r="H4285" s="1">
        <f>IF(COUNTIF(G$2:G4285,G4285)=1,1,0)</f>
        <v>0</v>
      </c>
      <c r="I4285" s="1">
        <v>3</v>
      </c>
      <c r="J4285" s="1">
        <v>0.2</v>
      </c>
      <c r="K4285" s="1">
        <v>11.894999999999994</v>
      </c>
      <c r="L4285" s="12">
        <f>VLOOKUP(train[[#This Row],[Sub-Category]],Análisis_ABC_XYZ[[#Headers],[#Data]],4,FALSE)</f>
        <v>0.44424167803735209</v>
      </c>
    </row>
    <row r="4286" spans="1:12" x14ac:dyDescent="0.35">
      <c r="A4286" s="2">
        <v>42797</v>
      </c>
      <c r="B4286" s="1" t="s">
        <v>12</v>
      </c>
      <c r="C4286" s="1" t="s">
        <v>1602</v>
      </c>
      <c r="D4286" s="1" t="s">
        <v>8</v>
      </c>
      <c r="E4286" s="1" t="s">
        <v>22</v>
      </c>
      <c r="F4286" s="18">
        <v>35.28</v>
      </c>
      <c r="G4286" t="s">
        <v>3845</v>
      </c>
      <c r="H4286" s="1">
        <f>IF(COUNTIF(G$2:G4286,G4286)=1,1,0)</f>
        <v>1</v>
      </c>
      <c r="I4286" s="1">
        <v>3</v>
      </c>
      <c r="J4286" s="1">
        <v>0</v>
      </c>
      <c r="K4286" s="1">
        <v>11.995199999999997</v>
      </c>
      <c r="L4286" s="12">
        <f>VLOOKUP(train[[#This Row],[Sub-Category]],Análisis_ABC_XYZ[[#Headers],[#Data]],4,FALSE)</f>
        <v>0.4595170286641902</v>
      </c>
    </row>
    <row r="4287" spans="1:12" x14ac:dyDescent="0.35">
      <c r="A4287" s="2">
        <v>42797</v>
      </c>
      <c r="B4287" s="1" t="s">
        <v>12</v>
      </c>
      <c r="C4287" s="1" t="s">
        <v>1638</v>
      </c>
      <c r="D4287" s="1" t="s">
        <v>14</v>
      </c>
      <c r="E4287" s="1" t="s">
        <v>182</v>
      </c>
      <c r="F4287" s="18">
        <v>25.349999999999998</v>
      </c>
      <c r="G4287" t="s">
        <v>3845</v>
      </c>
      <c r="H4287" s="1">
        <f>IF(COUNTIF(G$2:G4287,G4287)=1,1,0)</f>
        <v>0</v>
      </c>
      <c r="I4287" s="1">
        <v>3</v>
      </c>
      <c r="J4287" s="1">
        <v>0</v>
      </c>
      <c r="K4287" s="1">
        <v>7.6049999999999978</v>
      </c>
      <c r="L4287" s="12">
        <f>VLOOKUP(train[[#This Row],[Sub-Category]],Análisis_ABC_XYZ[[#Headers],[#Data]],4,FALSE)</f>
        <v>0.53938093436526824</v>
      </c>
    </row>
    <row r="4288" spans="1:12" x14ac:dyDescent="0.35">
      <c r="A4288" s="2">
        <v>42797</v>
      </c>
      <c r="B4288" s="1" t="s">
        <v>39</v>
      </c>
      <c r="C4288" s="1" t="s">
        <v>1651</v>
      </c>
      <c r="D4288" s="1" t="s">
        <v>14</v>
      </c>
      <c r="E4288" s="1" t="s">
        <v>91</v>
      </c>
      <c r="F4288" s="18">
        <v>2.3039999999999998</v>
      </c>
      <c r="G4288" s="1" t="s">
        <v>3755</v>
      </c>
      <c r="H4288" s="1">
        <f>IF(COUNTIF(G$2:G4288,G4288)=1,1,0)</f>
        <v>0</v>
      </c>
      <c r="I4288" s="1">
        <v>1</v>
      </c>
      <c r="J4288" s="1">
        <v>0.2</v>
      </c>
      <c r="K4288" s="1">
        <v>0.77759999999999996</v>
      </c>
      <c r="L4288" s="12">
        <f>VLOOKUP(train[[#This Row],[Sub-Category]],Análisis_ABC_XYZ[[#Headers],[#Data]],4,FALSE)</f>
        <v>0.51168203684699509</v>
      </c>
    </row>
    <row r="4289" spans="1:12" x14ac:dyDescent="0.35">
      <c r="A4289" s="2">
        <v>42798</v>
      </c>
      <c r="B4289" s="1" t="s">
        <v>84</v>
      </c>
      <c r="C4289" s="1" t="s">
        <v>1708</v>
      </c>
      <c r="D4289" s="1" t="s">
        <v>14</v>
      </c>
      <c r="E4289" s="1" t="s">
        <v>29</v>
      </c>
      <c r="F4289" s="18">
        <v>128.39999999999998</v>
      </c>
      <c r="G4289" t="s">
        <v>3155</v>
      </c>
      <c r="H4289" s="1">
        <f>IF(COUNTIF(G$2:G4289,G4289)=1,1,0)</f>
        <v>1</v>
      </c>
      <c r="I4289" s="1">
        <v>3</v>
      </c>
      <c r="J4289" s="1">
        <v>0</v>
      </c>
      <c r="K4289" s="1">
        <v>64.199999999999989</v>
      </c>
      <c r="L4289" s="12">
        <f>VLOOKUP(train[[#This Row],[Sub-Category]],Análisis_ABC_XYZ[[#Headers],[#Data]],4,FALSE)</f>
        <v>0.46881743173671325</v>
      </c>
    </row>
    <row r="4290" spans="1:12" x14ac:dyDescent="0.35">
      <c r="A4290" s="2">
        <v>42798</v>
      </c>
      <c r="B4290" s="1" t="s">
        <v>757</v>
      </c>
      <c r="C4290" s="1" t="s">
        <v>490</v>
      </c>
      <c r="D4290" s="1" t="s">
        <v>26</v>
      </c>
      <c r="E4290" s="1" t="s">
        <v>56</v>
      </c>
      <c r="F4290" s="18">
        <v>159.97999999999999</v>
      </c>
      <c r="G4290" t="s">
        <v>5501</v>
      </c>
      <c r="H4290" s="1">
        <f>IF(COUNTIF(G$2:G4290,G4290)=1,1,0)</f>
        <v>1</v>
      </c>
      <c r="I4290" s="1">
        <v>2</v>
      </c>
      <c r="J4290" s="1">
        <v>0</v>
      </c>
      <c r="K4290" s="1">
        <v>57.592799999999997</v>
      </c>
      <c r="L4290" s="12">
        <f>VLOOKUP(train[[#This Row],[Sub-Category]],Análisis_ABC_XYZ[[#Headers],[#Data]],4,FALSE)</f>
        <v>0.52062335344040378</v>
      </c>
    </row>
    <row r="4291" spans="1:12" x14ac:dyDescent="0.35">
      <c r="A4291" s="2">
        <v>42798</v>
      </c>
      <c r="B4291" s="1" t="s">
        <v>12</v>
      </c>
      <c r="C4291" s="1" t="s">
        <v>1456</v>
      </c>
      <c r="D4291" s="1" t="s">
        <v>14</v>
      </c>
      <c r="E4291" s="1" t="s">
        <v>24</v>
      </c>
      <c r="F4291" s="18">
        <v>16.989999999999998</v>
      </c>
      <c r="G4291" t="s">
        <v>3451</v>
      </c>
      <c r="H4291" s="1">
        <f>IF(COUNTIF(G$2:G4291,G4291)=1,1,0)</f>
        <v>1</v>
      </c>
      <c r="I4291" s="1">
        <v>1</v>
      </c>
      <c r="J4291" s="1">
        <v>0</v>
      </c>
      <c r="K4291" s="1">
        <v>4.9270999999999976</v>
      </c>
      <c r="L4291" s="12">
        <f>VLOOKUP(train[[#This Row],[Sub-Category]],Análisis_ABC_XYZ[[#Headers],[#Data]],4,FALSE)</f>
        <v>0.45632477063632687</v>
      </c>
    </row>
    <row r="4292" spans="1:12" x14ac:dyDescent="0.35">
      <c r="A4292" s="2">
        <v>42798</v>
      </c>
      <c r="B4292" s="1" t="s">
        <v>16</v>
      </c>
      <c r="C4292" s="1" t="s">
        <v>1109</v>
      </c>
      <c r="D4292" s="1" t="s">
        <v>14</v>
      </c>
      <c r="E4292" s="1" t="s">
        <v>15</v>
      </c>
      <c r="F4292" s="18">
        <v>10.08</v>
      </c>
      <c r="G4292" t="s">
        <v>2961</v>
      </c>
      <c r="H4292" s="1">
        <f>IF(COUNTIF(G$2:G4292,G4292)=1,1,0)</f>
        <v>1</v>
      </c>
      <c r="I4292" s="1">
        <v>4</v>
      </c>
      <c r="J4292" s="1">
        <v>0.2</v>
      </c>
      <c r="K4292" s="1">
        <v>3.528</v>
      </c>
      <c r="L4292" s="12">
        <f>VLOOKUP(train[[#This Row],[Sub-Category]],Análisis_ABC_XYZ[[#Headers],[#Data]],4,FALSE)</f>
        <v>0.4647369236065339</v>
      </c>
    </row>
    <row r="4293" spans="1:12" x14ac:dyDescent="0.35">
      <c r="A4293" s="2">
        <v>42799</v>
      </c>
      <c r="B4293" s="1" t="s">
        <v>39</v>
      </c>
      <c r="C4293" s="1" t="s">
        <v>697</v>
      </c>
      <c r="D4293" s="1" t="s">
        <v>14</v>
      </c>
      <c r="E4293" s="1" t="s">
        <v>61</v>
      </c>
      <c r="F4293" s="18">
        <v>149.352</v>
      </c>
      <c r="G4293" t="s">
        <v>5328</v>
      </c>
      <c r="H4293" s="1">
        <f>IF(COUNTIF(G$2:G4293,G4293)=1,1,0)</f>
        <v>1</v>
      </c>
      <c r="I4293" s="1">
        <v>3</v>
      </c>
      <c r="J4293" s="1">
        <v>0.2</v>
      </c>
      <c r="K4293" s="1">
        <v>50.40629999999998</v>
      </c>
      <c r="L4293" s="12">
        <f>VLOOKUP(train[[#This Row],[Sub-Category]],Análisis_ABC_XYZ[[#Headers],[#Data]],4,FALSE)</f>
        <v>0.44424167803735209</v>
      </c>
    </row>
    <row r="4294" spans="1:12" x14ac:dyDescent="0.35">
      <c r="A4294" s="2">
        <v>42799</v>
      </c>
      <c r="B4294" s="1" t="s">
        <v>39</v>
      </c>
      <c r="C4294" s="1" t="s">
        <v>786</v>
      </c>
      <c r="D4294" s="1" t="s">
        <v>14</v>
      </c>
      <c r="E4294" s="1" t="s">
        <v>20</v>
      </c>
      <c r="F4294" s="18">
        <v>12.991999999999999</v>
      </c>
      <c r="G4294" t="s">
        <v>5328</v>
      </c>
      <c r="H4294" s="1">
        <f>IF(COUNTIF(G$2:G4294,G4294)=1,1,0)</f>
        <v>0</v>
      </c>
      <c r="I4294" s="1">
        <v>1</v>
      </c>
      <c r="J4294" s="1">
        <v>0.2</v>
      </c>
      <c r="K4294" s="1">
        <v>-0.81199999999999983</v>
      </c>
      <c r="L4294" s="12">
        <f>VLOOKUP(train[[#This Row],[Sub-Category]],Análisis_ABC_XYZ[[#Headers],[#Data]],4,FALSE)</f>
        <v>0.44610841445725197</v>
      </c>
    </row>
    <row r="4295" spans="1:12" x14ac:dyDescent="0.35">
      <c r="A4295" s="2">
        <v>42800</v>
      </c>
      <c r="B4295" s="1" t="s">
        <v>52</v>
      </c>
      <c r="C4295" s="1" t="s">
        <v>974</v>
      </c>
      <c r="D4295" s="1" t="s">
        <v>26</v>
      </c>
      <c r="E4295" s="1" t="s">
        <v>27</v>
      </c>
      <c r="F4295" s="18">
        <v>431.94</v>
      </c>
      <c r="G4295" t="s">
        <v>3662</v>
      </c>
      <c r="H4295" s="1">
        <f>IF(COUNTIF(G$2:G4295,G4295)=1,1,0)</f>
        <v>1</v>
      </c>
      <c r="I4295" s="1">
        <v>2</v>
      </c>
      <c r="J4295" s="1">
        <v>0.4</v>
      </c>
      <c r="K4295" s="1">
        <v>-71.990000000000009</v>
      </c>
      <c r="L4295" s="12">
        <f>VLOOKUP(train[[#This Row],[Sub-Category]],Análisis_ABC_XYZ[[#Headers],[#Data]],4,FALSE)</f>
        <v>0.41105220110552465</v>
      </c>
    </row>
    <row r="4296" spans="1:12" x14ac:dyDescent="0.35">
      <c r="A4296" s="2">
        <v>42800</v>
      </c>
      <c r="B4296" s="1" t="s">
        <v>72</v>
      </c>
      <c r="C4296" s="1" t="s">
        <v>172</v>
      </c>
      <c r="D4296" s="1" t="s">
        <v>8</v>
      </c>
      <c r="E4296" s="1" t="s">
        <v>22</v>
      </c>
      <c r="F4296" s="18">
        <v>159.04</v>
      </c>
      <c r="G4296" t="s">
        <v>3472</v>
      </c>
      <c r="H4296" s="1">
        <f>IF(COUNTIF(G$2:G4296,G4296)=1,1,0)</f>
        <v>1</v>
      </c>
      <c r="I4296" s="1">
        <v>5</v>
      </c>
      <c r="J4296" s="1">
        <v>0.6</v>
      </c>
      <c r="K4296" s="1">
        <v>-194.82400000000001</v>
      </c>
      <c r="L4296" s="12">
        <f>VLOOKUP(train[[#This Row],[Sub-Category]],Análisis_ABC_XYZ[[#Headers],[#Data]],4,FALSE)</f>
        <v>0.4595170286641902</v>
      </c>
    </row>
    <row r="4297" spans="1:12" x14ac:dyDescent="0.35">
      <c r="A4297" s="2">
        <v>42800</v>
      </c>
      <c r="B4297" s="1" t="s">
        <v>72</v>
      </c>
      <c r="C4297" s="1" t="s">
        <v>1413</v>
      </c>
      <c r="D4297" s="1" t="s">
        <v>8</v>
      </c>
      <c r="E4297" s="1" t="s">
        <v>18</v>
      </c>
      <c r="F4297" s="18">
        <v>145.97999999999999</v>
      </c>
      <c r="G4297" t="s">
        <v>3472</v>
      </c>
      <c r="H4297" s="1">
        <f>IF(COUNTIF(G$2:G4297,G4297)=1,1,0)</f>
        <v>0</v>
      </c>
      <c r="I4297" s="1">
        <v>2</v>
      </c>
      <c r="J4297" s="1">
        <v>0.5</v>
      </c>
      <c r="K4297" s="1">
        <v>-99.266399999999976</v>
      </c>
      <c r="L4297" s="12">
        <f>VLOOKUP(train[[#This Row],[Sub-Category]],Análisis_ABC_XYZ[[#Headers],[#Data]],4,FALSE)</f>
        <v>0.55975208308209756</v>
      </c>
    </row>
    <row r="4298" spans="1:12" x14ac:dyDescent="0.35">
      <c r="A4298" s="2">
        <v>42800</v>
      </c>
      <c r="B4298" s="1" t="s">
        <v>52</v>
      </c>
      <c r="C4298" s="1" t="s">
        <v>593</v>
      </c>
      <c r="D4298" s="1" t="s">
        <v>26</v>
      </c>
      <c r="E4298" s="1" t="s">
        <v>27</v>
      </c>
      <c r="F4298" s="18">
        <v>68.238</v>
      </c>
      <c r="G4298" t="s">
        <v>3662</v>
      </c>
      <c r="H4298" s="1">
        <f>IF(COUNTIF(G$2:G4298,G4298)=1,1,0)</f>
        <v>0</v>
      </c>
      <c r="I4298" s="1">
        <v>3</v>
      </c>
      <c r="J4298" s="1">
        <v>0.4</v>
      </c>
      <c r="K4298" s="1">
        <v>-12.510300000000008</v>
      </c>
      <c r="L4298" s="12">
        <f>VLOOKUP(train[[#This Row],[Sub-Category]],Análisis_ABC_XYZ[[#Headers],[#Data]],4,FALSE)</f>
        <v>0.41105220110552465</v>
      </c>
    </row>
    <row r="4299" spans="1:12" x14ac:dyDescent="0.35">
      <c r="A4299" s="2">
        <v>42800</v>
      </c>
      <c r="B4299" s="1" t="s">
        <v>72</v>
      </c>
      <c r="C4299" s="1" t="s">
        <v>1101</v>
      </c>
      <c r="D4299" s="1" t="s">
        <v>14</v>
      </c>
      <c r="E4299" s="1" t="s">
        <v>31</v>
      </c>
      <c r="F4299" s="18">
        <v>2.3339999999999996</v>
      </c>
      <c r="G4299" s="1" t="s">
        <v>3472</v>
      </c>
      <c r="H4299" s="1">
        <f>IF(COUNTIF(G$2:G4299,G4299)=1,1,0)</f>
        <v>0</v>
      </c>
      <c r="I4299" s="1">
        <v>3</v>
      </c>
      <c r="J4299" s="1">
        <v>0.8</v>
      </c>
      <c r="K4299" s="1">
        <v>-6.3018000000000001</v>
      </c>
      <c r="L4299" s="12">
        <f>VLOOKUP(train[[#This Row],[Sub-Category]],Análisis_ABC_XYZ[[#Headers],[#Data]],4,FALSE)</f>
        <v>0.49507917887403441</v>
      </c>
    </row>
    <row r="4300" spans="1:12" x14ac:dyDescent="0.35">
      <c r="A4300" s="2">
        <v>42800</v>
      </c>
      <c r="B4300" s="1" t="s">
        <v>52</v>
      </c>
      <c r="C4300" s="1" t="s">
        <v>1351</v>
      </c>
      <c r="D4300" s="1" t="s">
        <v>14</v>
      </c>
      <c r="E4300" s="1" t="s">
        <v>29</v>
      </c>
      <c r="F4300" s="18">
        <v>2.0430000000000001</v>
      </c>
      <c r="G4300" s="1" t="s">
        <v>3662</v>
      </c>
      <c r="H4300" s="1">
        <f>IF(COUNTIF(G$2:G4300,G4300)=1,1,0)</f>
        <v>0</v>
      </c>
      <c r="I4300" s="1">
        <v>1</v>
      </c>
      <c r="J4300" s="1">
        <v>0.7</v>
      </c>
      <c r="K4300" s="1">
        <v>-1.4981999999999998</v>
      </c>
      <c r="L4300" s="12">
        <f>VLOOKUP(train[[#This Row],[Sub-Category]],Análisis_ABC_XYZ[[#Headers],[#Data]],4,FALSE)</f>
        <v>0.46881743173671325</v>
      </c>
    </row>
    <row r="4301" spans="1:12" x14ac:dyDescent="0.35">
      <c r="A4301" s="2">
        <v>42800</v>
      </c>
      <c r="B4301" s="1" t="s">
        <v>72</v>
      </c>
      <c r="C4301" s="1" t="s">
        <v>937</v>
      </c>
      <c r="D4301" s="1" t="s">
        <v>14</v>
      </c>
      <c r="E4301" s="1" t="s">
        <v>29</v>
      </c>
      <c r="F4301" s="18">
        <v>1.7279999999999998</v>
      </c>
      <c r="G4301" s="1" t="s">
        <v>3472</v>
      </c>
      <c r="H4301" s="1">
        <f>IF(COUNTIF(G$2:G4301,G4301)=1,1,0)</f>
        <v>0</v>
      </c>
      <c r="I4301" s="1">
        <v>4</v>
      </c>
      <c r="J4301" s="1">
        <v>0.8</v>
      </c>
      <c r="K4301" s="1">
        <v>-2.764800000000001</v>
      </c>
      <c r="L4301" s="12">
        <f>VLOOKUP(train[[#This Row],[Sub-Category]],Análisis_ABC_XYZ[[#Headers],[#Data]],4,FALSE)</f>
        <v>0.46881743173671325</v>
      </c>
    </row>
    <row r="4302" spans="1:12" x14ac:dyDescent="0.35">
      <c r="A4302" s="2">
        <v>42801</v>
      </c>
      <c r="B4302" s="1" t="s">
        <v>39</v>
      </c>
      <c r="C4302" s="1" t="s">
        <v>464</v>
      </c>
      <c r="D4302" s="1" t="s">
        <v>26</v>
      </c>
      <c r="E4302" s="1" t="s">
        <v>27</v>
      </c>
      <c r="F4302" s="18">
        <v>21.071999999999999</v>
      </c>
      <c r="G4302" t="s">
        <v>5695</v>
      </c>
      <c r="H4302" s="1">
        <f>IF(COUNTIF(G$2:G4302,G4302)=1,1,0)</f>
        <v>1</v>
      </c>
      <c r="I4302" s="1">
        <v>3</v>
      </c>
      <c r="J4302" s="1">
        <v>0.2</v>
      </c>
      <c r="K4302" s="1">
        <v>1.5804</v>
      </c>
      <c r="L4302" s="12">
        <f>VLOOKUP(train[[#This Row],[Sub-Category]],Análisis_ABC_XYZ[[#Headers],[#Data]],4,FALSE)</f>
        <v>0.41105220110552465</v>
      </c>
    </row>
    <row r="4303" spans="1:12" x14ac:dyDescent="0.35">
      <c r="A4303" s="2">
        <v>42802</v>
      </c>
      <c r="B4303" s="1" t="s">
        <v>16</v>
      </c>
      <c r="C4303" s="1" t="s">
        <v>702</v>
      </c>
      <c r="D4303" s="1" t="s">
        <v>26</v>
      </c>
      <c r="E4303" s="1" t="s">
        <v>27</v>
      </c>
      <c r="F4303" s="18">
        <v>1363.96</v>
      </c>
      <c r="G4303" t="s">
        <v>5105</v>
      </c>
      <c r="H4303" s="1">
        <f>IF(COUNTIF(G$2:G4303,G4303)=1,1,0)</f>
        <v>1</v>
      </c>
      <c r="I4303" s="1">
        <v>5</v>
      </c>
      <c r="J4303" s="1">
        <v>0.2</v>
      </c>
      <c r="K4303" s="1">
        <v>85.247500000000002</v>
      </c>
      <c r="L4303" s="12">
        <f>VLOOKUP(train[[#This Row],[Sub-Category]],Análisis_ABC_XYZ[[#Headers],[#Data]],4,FALSE)</f>
        <v>0.41105220110552465</v>
      </c>
    </row>
    <row r="4304" spans="1:12" x14ac:dyDescent="0.35">
      <c r="A4304" s="2">
        <v>42802</v>
      </c>
      <c r="B4304" s="1" t="s">
        <v>79</v>
      </c>
      <c r="C4304" s="1" t="s">
        <v>1211</v>
      </c>
      <c r="D4304" s="1" t="s">
        <v>14</v>
      </c>
      <c r="E4304" s="1" t="s">
        <v>31</v>
      </c>
      <c r="F4304" s="18">
        <v>207.14400000000001</v>
      </c>
      <c r="G4304" t="s">
        <v>2098</v>
      </c>
      <c r="H4304" s="1">
        <f>IF(COUNTIF(G$2:G4304,G4304)=1,1,0)</f>
        <v>1</v>
      </c>
      <c r="I4304" s="1">
        <v>3</v>
      </c>
      <c r="J4304" s="1">
        <v>0.1</v>
      </c>
      <c r="K4304" s="1">
        <v>48.333599999999976</v>
      </c>
      <c r="L4304" s="12">
        <f>VLOOKUP(train[[#This Row],[Sub-Category]],Análisis_ABC_XYZ[[#Headers],[#Data]],4,FALSE)</f>
        <v>0.49507917887403441</v>
      </c>
    </row>
    <row r="4305" spans="1:12" x14ac:dyDescent="0.35">
      <c r="A4305" s="2">
        <v>42802</v>
      </c>
      <c r="B4305" s="1" t="s">
        <v>39</v>
      </c>
      <c r="C4305" s="1" t="s">
        <v>1770</v>
      </c>
      <c r="D4305" s="1" t="s">
        <v>14</v>
      </c>
      <c r="E4305" s="1" t="s">
        <v>61</v>
      </c>
      <c r="F4305" s="18">
        <v>146.352</v>
      </c>
      <c r="G4305" t="s">
        <v>3954</v>
      </c>
      <c r="H4305" s="1">
        <f>IF(COUNTIF(G$2:G4305,G4305)=1,1,0)</f>
        <v>1</v>
      </c>
      <c r="I4305" s="1">
        <v>3</v>
      </c>
      <c r="J4305" s="1">
        <v>0.2</v>
      </c>
      <c r="K4305" s="1">
        <v>49.393799999999992</v>
      </c>
      <c r="L4305" s="12">
        <f>VLOOKUP(train[[#This Row],[Sub-Category]],Análisis_ABC_XYZ[[#Headers],[#Data]],4,FALSE)</f>
        <v>0.44424167803735209</v>
      </c>
    </row>
    <row r="4306" spans="1:12" x14ac:dyDescent="0.35">
      <c r="A4306" s="2">
        <v>42802</v>
      </c>
      <c r="B4306" s="1" t="s">
        <v>39</v>
      </c>
      <c r="C4306" s="1" t="s">
        <v>99</v>
      </c>
      <c r="D4306" s="1" t="s">
        <v>26</v>
      </c>
      <c r="E4306" s="1" t="s">
        <v>56</v>
      </c>
      <c r="F4306" s="18">
        <v>27.96</v>
      </c>
      <c r="G4306" t="s">
        <v>3954</v>
      </c>
      <c r="H4306" s="1">
        <f>IF(COUNTIF(G$2:G4306,G4306)=1,1,0)</f>
        <v>0</v>
      </c>
      <c r="I4306" s="1">
        <v>5</v>
      </c>
      <c r="J4306" s="1">
        <v>0.2</v>
      </c>
      <c r="K4306" s="1">
        <v>8.3880000000000035</v>
      </c>
      <c r="L4306" s="12">
        <f>VLOOKUP(train[[#This Row],[Sub-Category]],Análisis_ABC_XYZ[[#Headers],[#Data]],4,FALSE)</f>
        <v>0.52062335344040378</v>
      </c>
    </row>
    <row r="4307" spans="1:12" x14ac:dyDescent="0.35">
      <c r="A4307" s="2">
        <v>42802</v>
      </c>
      <c r="B4307" s="1" t="s">
        <v>89</v>
      </c>
      <c r="C4307" s="1" t="s">
        <v>440</v>
      </c>
      <c r="D4307" s="1" t="s">
        <v>8</v>
      </c>
      <c r="E4307" s="1" t="s">
        <v>22</v>
      </c>
      <c r="F4307" s="18">
        <v>113.6</v>
      </c>
      <c r="G4307" t="s">
        <v>3042</v>
      </c>
      <c r="H4307" s="1">
        <f>IF(COUNTIF(G$2:G4307,G4307)=1,1,0)</f>
        <v>1</v>
      </c>
      <c r="I4307" s="1">
        <v>8</v>
      </c>
      <c r="J4307" s="1">
        <v>0</v>
      </c>
      <c r="K4307" s="1">
        <v>44.304000000000002</v>
      </c>
      <c r="L4307" s="12">
        <f>VLOOKUP(train[[#This Row],[Sub-Category]],Análisis_ABC_XYZ[[#Headers],[#Data]],4,FALSE)</f>
        <v>0.4595170286641902</v>
      </c>
    </row>
    <row r="4308" spans="1:12" x14ac:dyDescent="0.35">
      <c r="A4308" s="2">
        <v>42802</v>
      </c>
      <c r="B4308" s="1" t="s">
        <v>52</v>
      </c>
      <c r="C4308" s="1" t="s">
        <v>1480</v>
      </c>
      <c r="D4308" s="1" t="s">
        <v>26</v>
      </c>
      <c r="E4308" s="1" t="s">
        <v>27</v>
      </c>
      <c r="F4308" s="18">
        <v>108.57600000000001</v>
      </c>
      <c r="G4308" t="s">
        <v>4625</v>
      </c>
      <c r="H4308" s="1">
        <f>IF(COUNTIF(G$2:G4308,G4308)=1,1,0)</f>
        <v>1</v>
      </c>
      <c r="I4308" s="1">
        <v>4</v>
      </c>
      <c r="J4308" s="1">
        <v>0.4</v>
      </c>
      <c r="K4308" s="1">
        <v>-25.334400000000002</v>
      </c>
      <c r="L4308" s="12">
        <f>VLOOKUP(train[[#This Row],[Sub-Category]],Análisis_ABC_XYZ[[#Headers],[#Data]],4,FALSE)</f>
        <v>0.41105220110552465</v>
      </c>
    </row>
    <row r="4309" spans="1:12" x14ac:dyDescent="0.35">
      <c r="A4309" s="2">
        <v>42802</v>
      </c>
      <c r="B4309" s="1" t="s">
        <v>16</v>
      </c>
      <c r="C4309" s="1" t="s">
        <v>147</v>
      </c>
      <c r="D4309" s="1" t="s">
        <v>8</v>
      </c>
      <c r="E4309" s="1" t="s">
        <v>22</v>
      </c>
      <c r="F4309" s="18">
        <v>102.35999999999999</v>
      </c>
      <c r="G4309" t="s">
        <v>5105</v>
      </c>
      <c r="H4309" s="1">
        <f>IF(COUNTIF(G$2:G4309,G4309)=1,1,0)</f>
        <v>0</v>
      </c>
      <c r="I4309" s="1">
        <v>3</v>
      </c>
      <c r="J4309" s="1">
        <v>0.2</v>
      </c>
      <c r="K4309" s="1">
        <v>-3.8385000000000105</v>
      </c>
      <c r="L4309" s="12">
        <f>VLOOKUP(train[[#This Row],[Sub-Category]],Análisis_ABC_XYZ[[#Headers],[#Data]],4,FALSE)</f>
        <v>0.4595170286641902</v>
      </c>
    </row>
    <row r="4310" spans="1:12" x14ac:dyDescent="0.35">
      <c r="A4310" s="2">
        <v>42802</v>
      </c>
      <c r="B4310" s="1" t="s">
        <v>89</v>
      </c>
      <c r="C4310" s="1" t="s">
        <v>1382</v>
      </c>
      <c r="D4310" s="1" t="s">
        <v>14</v>
      </c>
      <c r="E4310" s="1" t="s">
        <v>29</v>
      </c>
      <c r="F4310" s="18">
        <v>69.456000000000003</v>
      </c>
      <c r="G4310" t="s">
        <v>3042</v>
      </c>
      <c r="H4310" s="1">
        <f>IF(COUNTIF(G$2:G4310,G4310)=1,1,0)</f>
        <v>0</v>
      </c>
      <c r="I4310" s="1">
        <v>2</v>
      </c>
      <c r="J4310" s="1">
        <v>0.2</v>
      </c>
      <c r="K4310" s="1">
        <v>22.573199999999996</v>
      </c>
      <c r="L4310" s="12">
        <f>VLOOKUP(train[[#This Row],[Sub-Category]],Análisis_ABC_XYZ[[#Headers],[#Data]],4,FALSE)</f>
        <v>0.46881743173671325</v>
      </c>
    </row>
    <row r="4311" spans="1:12" x14ac:dyDescent="0.35">
      <c r="A4311" s="2">
        <v>42802</v>
      </c>
      <c r="B4311" s="1" t="s">
        <v>79</v>
      </c>
      <c r="C4311" s="1" t="s">
        <v>1694</v>
      </c>
      <c r="D4311" s="1" t="s">
        <v>14</v>
      </c>
      <c r="E4311" s="1" t="s">
        <v>24</v>
      </c>
      <c r="F4311" s="18">
        <v>13.899999999999999</v>
      </c>
      <c r="G4311" t="s">
        <v>2098</v>
      </c>
      <c r="H4311" s="1">
        <f>IF(COUNTIF(G$2:G4311,G4311)=1,1,0)</f>
        <v>0</v>
      </c>
      <c r="I4311" s="1">
        <v>5</v>
      </c>
      <c r="J4311" s="1">
        <v>0</v>
      </c>
      <c r="K4311" s="1">
        <v>3.7529999999999997</v>
      </c>
      <c r="L4311" s="12">
        <f>VLOOKUP(train[[#This Row],[Sub-Category]],Análisis_ABC_XYZ[[#Headers],[#Data]],4,FALSE)</f>
        <v>0.45632477063632687</v>
      </c>
    </row>
    <row r="4312" spans="1:12" x14ac:dyDescent="0.35">
      <c r="A4312" s="2">
        <v>42802</v>
      </c>
      <c r="B4312" s="1" t="s">
        <v>89</v>
      </c>
      <c r="C4312" s="1" t="s">
        <v>612</v>
      </c>
      <c r="D4312" s="1" t="s">
        <v>14</v>
      </c>
      <c r="E4312" s="1" t="s">
        <v>36</v>
      </c>
      <c r="F4312" s="18">
        <v>12.96</v>
      </c>
      <c r="G4312" t="s">
        <v>3042</v>
      </c>
      <c r="H4312" s="1">
        <f>IF(COUNTIF(G$2:G4312,G4312)=1,1,0)</f>
        <v>0</v>
      </c>
      <c r="I4312" s="1">
        <v>2</v>
      </c>
      <c r="J4312" s="1">
        <v>0</v>
      </c>
      <c r="K4312" s="1">
        <v>6.3504000000000005</v>
      </c>
      <c r="L4312" s="12">
        <f>VLOOKUP(train[[#This Row],[Sub-Category]],Análisis_ABC_XYZ[[#Headers],[#Data]],4,FALSE)</f>
        <v>0.43613829632717294</v>
      </c>
    </row>
    <row r="4313" spans="1:12" x14ac:dyDescent="0.35">
      <c r="A4313" s="2">
        <v>42802</v>
      </c>
      <c r="B4313" s="1" t="s">
        <v>104</v>
      </c>
      <c r="C4313" s="1" t="s">
        <v>895</v>
      </c>
      <c r="D4313" s="1" t="s">
        <v>14</v>
      </c>
      <c r="E4313" s="1" t="s">
        <v>29</v>
      </c>
      <c r="F4313" s="18">
        <v>9.7020000000000017</v>
      </c>
      <c r="G4313" t="s">
        <v>5064</v>
      </c>
      <c r="H4313" s="1">
        <f>IF(COUNTIF(G$2:G4313,G4313)=1,1,0)</f>
        <v>1</v>
      </c>
      <c r="I4313" s="1">
        <v>3</v>
      </c>
      <c r="J4313" s="1">
        <v>0.7</v>
      </c>
      <c r="K4313" s="1">
        <v>-7.1147999999999989</v>
      </c>
      <c r="L4313" s="12">
        <f>VLOOKUP(train[[#This Row],[Sub-Category]],Análisis_ABC_XYZ[[#Headers],[#Data]],4,FALSE)</f>
        <v>0.46881743173671325</v>
      </c>
    </row>
    <row r="4314" spans="1:12" x14ac:dyDescent="0.35">
      <c r="A4314" s="2">
        <v>42802</v>
      </c>
      <c r="B4314" s="1" t="s">
        <v>39</v>
      </c>
      <c r="C4314" s="1" t="s">
        <v>1249</v>
      </c>
      <c r="D4314" s="1" t="s">
        <v>14</v>
      </c>
      <c r="E4314" s="1" t="s">
        <v>29</v>
      </c>
      <c r="F4314" s="18">
        <v>8.8559999999999981</v>
      </c>
      <c r="G4314" t="s">
        <v>3954</v>
      </c>
      <c r="H4314" s="1">
        <f>IF(COUNTIF(G$2:G4314,G4314)=1,1,0)</f>
        <v>0</v>
      </c>
      <c r="I4314" s="1">
        <v>9</v>
      </c>
      <c r="J4314" s="1">
        <v>0.8</v>
      </c>
      <c r="K4314" s="1">
        <v>-14.169600000000003</v>
      </c>
      <c r="L4314" s="12">
        <f>VLOOKUP(train[[#This Row],[Sub-Category]],Análisis_ABC_XYZ[[#Headers],[#Data]],4,FALSE)</f>
        <v>0.46881743173671325</v>
      </c>
    </row>
    <row r="4315" spans="1:12" x14ac:dyDescent="0.35">
      <c r="A4315" s="2">
        <v>42802</v>
      </c>
      <c r="B4315" s="1" t="s">
        <v>52</v>
      </c>
      <c r="C4315" s="1" t="s">
        <v>1095</v>
      </c>
      <c r="D4315" s="1" t="s">
        <v>14</v>
      </c>
      <c r="E4315" s="1" t="s">
        <v>91</v>
      </c>
      <c r="F4315" s="18">
        <v>5.9840000000000009</v>
      </c>
      <c r="G4315" t="s">
        <v>4625</v>
      </c>
      <c r="H4315" s="1">
        <f>IF(COUNTIF(G$2:G4315,G4315)=1,1,0)</f>
        <v>0</v>
      </c>
      <c r="I4315" s="1">
        <v>2</v>
      </c>
      <c r="J4315" s="1">
        <v>0.2</v>
      </c>
      <c r="K4315" s="1">
        <v>-1.3463999999999998</v>
      </c>
      <c r="L4315" s="12">
        <f>VLOOKUP(train[[#This Row],[Sub-Category]],Análisis_ABC_XYZ[[#Headers],[#Data]],4,FALSE)</f>
        <v>0.51168203684699509</v>
      </c>
    </row>
    <row r="4316" spans="1:12" x14ac:dyDescent="0.35">
      <c r="A4316" s="2">
        <v>42803</v>
      </c>
      <c r="B4316" s="1" t="s">
        <v>370</v>
      </c>
      <c r="C4316" s="1" t="s">
        <v>538</v>
      </c>
      <c r="D4316" s="1" t="s">
        <v>8</v>
      </c>
      <c r="E4316" s="1" t="s">
        <v>11</v>
      </c>
      <c r="F4316" s="18">
        <v>354.90000000000003</v>
      </c>
      <c r="G4316" t="s">
        <v>2531</v>
      </c>
      <c r="H4316" s="1">
        <f>IF(COUNTIF(G$2:G4316,G4316)=1,1,0)</f>
        <v>1</v>
      </c>
      <c r="I4316" s="1">
        <v>5</v>
      </c>
      <c r="J4316" s="1">
        <v>0</v>
      </c>
      <c r="K4316" s="1">
        <v>88.725000000000023</v>
      </c>
      <c r="L4316" s="12">
        <f>VLOOKUP(train[[#This Row],[Sub-Category]],Análisis_ABC_XYZ[[#Headers],[#Data]],4,FALSE)</f>
        <v>0.46529189879902266</v>
      </c>
    </row>
    <row r="4317" spans="1:12" x14ac:dyDescent="0.35">
      <c r="A4317" s="2">
        <v>42803</v>
      </c>
      <c r="B4317" s="1" t="s">
        <v>229</v>
      </c>
      <c r="C4317" s="1" t="s">
        <v>296</v>
      </c>
      <c r="D4317" s="1" t="s">
        <v>26</v>
      </c>
      <c r="E4317" s="1" t="s">
        <v>56</v>
      </c>
      <c r="F4317" s="18">
        <v>199.75</v>
      </c>
      <c r="G4317" t="s">
        <v>5655</v>
      </c>
      <c r="H4317" s="1">
        <f>IF(COUNTIF(G$2:G4317,G4317)=1,1,0)</f>
        <v>1</v>
      </c>
      <c r="I4317" s="1">
        <v>5</v>
      </c>
      <c r="J4317" s="1">
        <v>0</v>
      </c>
      <c r="K4317" s="1">
        <v>87.890000000000015</v>
      </c>
      <c r="L4317" s="12">
        <f>VLOOKUP(train[[#This Row],[Sub-Category]],Análisis_ABC_XYZ[[#Headers],[#Data]],4,FALSE)</f>
        <v>0.52062335344040378</v>
      </c>
    </row>
    <row r="4318" spans="1:12" x14ac:dyDescent="0.35">
      <c r="A4318" s="2">
        <v>42803</v>
      </c>
      <c r="B4318" s="1" t="s">
        <v>370</v>
      </c>
      <c r="C4318" s="1" t="s">
        <v>633</v>
      </c>
      <c r="D4318" s="1" t="s">
        <v>14</v>
      </c>
      <c r="E4318" s="1" t="s">
        <v>29</v>
      </c>
      <c r="F4318" s="18">
        <v>51.8</v>
      </c>
      <c r="G4318" t="s">
        <v>2531</v>
      </c>
      <c r="H4318" s="1">
        <f>IF(COUNTIF(G$2:G4318,G4318)=1,1,0)</f>
        <v>0</v>
      </c>
      <c r="I4318" s="1">
        <v>4</v>
      </c>
      <c r="J4318" s="1">
        <v>0</v>
      </c>
      <c r="K4318" s="1">
        <v>23.309999999999995</v>
      </c>
      <c r="L4318" s="12">
        <f>VLOOKUP(train[[#This Row],[Sub-Category]],Análisis_ABC_XYZ[[#Headers],[#Data]],4,FALSE)</f>
        <v>0.46881743173671325</v>
      </c>
    </row>
    <row r="4319" spans="1:12" x14ac:dyDescent="0.35">
      <c r="A4319" s="2">
        <v>42803</v>
      </c>
      <c r="B4319" s="1" t="s">
        <v>370</v>
      </c>
      <c r="C4319" s="1" t="s">
        <v>1850</v>
      </c>
      <c r="D4319" s="1" t="s">
        <v>14</v>
      </c>
      <c r="E4319" s="1" t="s">
        <v>36</v>
      </c>
      <c r="F4319" s="18">
        <v>17.940000000000001</v>
      </c>
      <c r="G4319" t="s">
        <v>2531</v>
      </c>
      <c r="H4319" s="1">
        <f>IF(COUNTIF(G$2:G4319,G4319)=1,1,0)</f>
        <v>0</v>
      </c>
      <c r="I4319" s="1">
        <v>3</v>
      </c>
      <c r="J4319" s="1">
        <v>0</v>
      </c>
      <c r="K4319" s="1">
        <v>8.7906000000000013</v>
      </c>
      <c r="L4319" s="12">
        <f>VLOOKUP(train[[#This Row],[Sub-Category]],Análisis_ABC_XYZ[[#Headers],[#Data]],4,FALSE)</f>
        <v>0.43613829632717294</v>
      </c>
    </row>
    <row r="4320" spans="1:12" x14ac:dyDescent="0.35">
      <c r="A4320" s="2">
        <v>42803</v>
      </c>
      <c r="B4320" s="1" t="s">
        <v>370</v>
      </c>
      <c r="C4320" s="1" t="s">
        <v>666</v>
      </c>
      <c r="D4320" s="1" t="s">
        <v>14</v>
      </c>
      <c r="E4320" s="1" t="s">
        <v>20</v>
      </c>
      <c r="F4320" s="18">
        <v>11.21</v>
      </c>
      <c r="G4320" t="s">
        <v>2531</v>
      </c>
      <c r="H4320" s="1">
        <f>IF(COUNTIF(G$2:G4320,G4320)=1,1,0)</f>
        <v>0</v>
      </c>
      <c r="I4320" s="1">
        <v>1</v>
      </c>
      <c r="J4320" s="1">
        <v>0</v>
      </c>
      <c r="K4320" s="1">
        <v>3.3629999999999995</v>
      </c>
      <c r="L4320" s="12">
        <f>VLOOKUP(train[[#This Row],[Sub-Category]],Análisis_ABC_XYZ[[#Headers],[#Data]],4,FALSE)</f>
        <v>0.44610841445725197</v>
      </c>
    </row>
    <row r="4321" spans="1:12" x14ac:dyDescent="0.35">
      <c r="A4321" s="2">
        <v>42804</v>
      </c>
      <c r="B4321" s="1" t="s">
        <v>12</v>
      </c>
      <c r="C4321" s="1" t="s">
        <v>1216</v>
      </c>
      <c r="D4321" s="1" t="s">
        <v>26</v>
      </c>
      <c r="E4321" s="1" t="s">
        <v>27</v>
      </c>
      <c r="F4321" s="18">
        <v>4158.9120000000003</v>
      </c>
      <c r="G4321" t="s">
        <v>2119</v>
      </c>
      <c r="H4321" s="1">
        <f>IF(COUNTIF(G$2:G4321,G4321)=1,1,0)</f>
        <v>1</v>
      </c>
      <c r="I4321" s="1">
        <v>8</v>
      </c>
      <c r="J4321" s="1">
        <v>0.2</v>
      </c>
      <c r="K4321" s="1">
        <v>363.90480000000025</v>
      </c>
      <c r="L4321" s="12">
        <f>VLOOKUP(train[[#This Row],[Sub-Category]],Análisis_ABC_XYZ[[#Headers],[#Data]],4,FALSE)</f>
        <v>0.41105220110552465</v>
      </c>
    </row>
    <row r="4322" spans="1:12" x14ac:dyDescent="0.35">
      <c r="A4322" s="2">
        <v>42804</v>
      </c>
      <c r="B4322" s="1" t="s">
        <v>12</v>
      </c>
      <c r="C4322" s="1" t="s">
        <v>1907</v>
      </c>
      <c r="D4322" s="1" t="s">
        <v>26</v>
      </c>
      <c r="E4322" s="1" t="s">
        <v>208</v>
      </c>
      <c r="F4322" s="18">
        <v>3357.6000000000004</v>
      </c>
      <c r="G4322" t="s">
        <v>3909</v>
      </c>
      <c r="H4322" s="1">
        <f>IF(COUNTIF(G$2:G4322,G4322)=1,1,0)</f>
        <v>1</v>
      </c>
      <c r="I4322" s="1">
        <v>3</v>
      </c>
      <c r="J4322" s="1">
        <v>0.2</v>
      </c>
      <c r="K4322" s="1">
        <v>377.72999999999956</v>
      </c>
      <c r="L4322" s="12">
        <f>VLOOKUP(train[[#This Row],[Sub-Category]],Análisis_ABC_XYZ[[#Headers],[#Data]],4,FALSE)</f>
        <v>0.5183572270896134</v>
      </c>
    </row>
    <row r="4323" spans="1:12" x14ac:dyDescent="0.35">
      <c r="A4323" s="2">
        <v>42804</v>
      </c>
      <c r="B4323" s="1" t="s">
        <v>89</v>
      </c>
      <c r="C4323" s="1" t="s">
        <v>651</v>
      </c>
      <c r="D4323" s="1" t="s">
        <v>8</v>
      </c>
      <c r="E4323" s="1" t="s">
        <v>9</v>
      </c>
      <c r="F4323" s="18">
        <v>176.78399999999999</v>
      </c>
      <c r="G4323" t="s">
        <v>6531</v>
      </c>
      <c r="H4323" s="1">
        <f>IF(COUNTIF(G$2:G4323,G4323)=1,1,0)</f>
        <v>1</v>
      </c>
      <c r="I4323" s="1">
        <v>1</v>
      </c>
      <c r="J4323" s="1">
        <v>0.2</v>
      </c>
      <c r="K4323" s="1">
        <v>-22.098000000000013</v>
      </c>
      <c r="L4323" s="12">
        <f>VLOOKUP(train[[#This Row],[Sub-Category]],Análisis_ABC_XYZ[[#Headers],[#Data]],4,FALSE)</f>
        <v>0.5176847302647779</v>
      </c>
    </row>
    <row r="4324" spans="1:12" x14ac:dyDescent="0.35">
      <c r="A4324" s="2">
        <v>42804</v>
      </c>
      <c r="B4324" s="1" t="s">
        <v>52</v>
      </c>
      <c r="C4324" s="1" t="s">
        <v>1301</v>
      </c>
      <c r="D4324" s="1" t="s">
        <v>26</v>
      </c>
      <c r="E4324" s="1" t="s">
        <v>56</v>
      </c>
      <c r="F4324" s="18">
        <v>39.992000000000004</v>
      </c>
      <c r="G4324" t="s">
        <v>6016</v>
      </c>
      <c r="H4324" s="1">
        <f>IF(COUNTIF(G$2:G4324,G4324)=1,1,0)</f>
        <v>1</v>
      </c>
      <c r="I4324" s="1">
        <v>1</v>
      </c>
      <c r="J4324" s="1">
        <v>0.2</v>
      </c>
      <c r="K4324" s="1">
        <v>7.4984999999999964</v>
      </c>
      <c r="L4324" s="12">
        <f>VLOOKUP(train[[#This Row],[Sub-Category]],Análisis_ABC_XYZ[[#Headers],[#Data]],4,FALSE)</f>
        <v>0.52062335344040378</v>
      </c>
    </row>
    <row r="4325" spans="1:12" x14ac:dyDescent="0.35">
      <c r="A4325" s="2">
        <v>42804</v>
      </c>
      <c r="B4325" s="1" t="s">
        <v>12</v>
      </c>
      <c r="C4325" s="1" t="s">
        <v>1111</v>
      </c>
      <c r="D4325" s="1" t="s">
        <v>26</v>
      </c>
      <c r="E4325" s="1" t="s">
        <v>56</v>
      </c>
      <c r="F4325" s="18">
        <v>26.849999999999998</v>
      </c>
      <c r="G4325" t="s">
        <v>3909</v>
      </c>
      <c r="H4325" s="1">
        <f>IF(COUNTIF(G$2:G4325,G4325)=1,1,0)</f>
        <v>0</v>
      </c>
      <c r="I4325" s="1">
        <v>3</v>
      </c>
      <c r="J4325" s="1">
        <v>0</v>
      </c>
      <c r="K4325" s="1">
        <v>5.101499999999997</v>
      </c>
      <c r="L4325" s="12">
        <f>VLOOKUP(train[[#This Row],[Sub-Category]],Análisis_ABC_XYZ[[#Headers],[#Data]],4,FALSE)</f>
        <v>0.52062335344040378</v>
      </c>
    </row>
    <row r="4326" spans="1:12" x14ac:dyDescent="0.35">
      <c r="A4326" s="2">
        <v>42804</v>
      </c>
      <c r="B4326" s="1" t="s">
        <v>104</v>
      </c>
      <c r="C4326" s="1" t="s">
        <v>597</v>
      </c>
      <c r="D4326" s="1" t="s">
        <v>14</v>
      </c>
      <c r="E4326" s="1" t="s">
        <v>20</v>
      </c>
      <c r="F4326" s="18">
        <v>104.69600000000001</v>
      </c>
      <c r="G4326" t="s">
        <v>6384</v>
      </c>
      <c r="H4326" s="1">
        <f>IF(COUNTIF(G$2:G4326,G4326)=1,1,0)</f>
        <v>1</v>
      </c>
      <c r="I4326" s="1">
        <v>1</v>
      </c>
      <c r="J4326" s="1">
        <v>0.2</v>
      </c>
      <c r="K4326" s="1">
        <v>6.5434999999999981</v>
      </c>
      <c r="L4326" s="12">
        <f>VLOOKUP(train[[#This Row],[Sub-Category]],Análisis_ABC_XYZ[[#Headers],[#Data]],4,FALSE)</f>
        <v>0.44610841445725197</v>
      </c>
    </row>
    <row r="4327" spans="1:12" x14ac:dyDescent="0.35">
      <c r="A4327" s="2">
        <v>42804</v>
      </c>
      <c r="B4327" s="1" t="s">
        <v>12</v>
      </c>
      <c r="C4327" s="1" t="s">
        <v>1169</v>
      </c>
      <c r="D4327" s="1" t="s">
        <v>14</v>
      </c>
      <c r="E4327" s="1" t="s">
        <v>36</v>
      </c>
      <c r="F4327" s="18">
        <v>14.9</v>
      </c>
      <c r="G4327" t="s">
        <v>2119</v>
      </c>
      <c r="H4327" s="1">
        <f>IF(COUNTIF(G$2:G4327,G4327)=1,1,0)</f>
        <v>0</v>
      </c>
      <c r="I4327" s="1">
        <v>5</v>
      </c>
      <c r="J4327" s="1">
        <v>0</v>
      </c>
      <c r="K4327" s="1">
        <v>7.1519999999999992</v>
      </c>
      <c r="L4327" s="12">
        <f>VLOOKUP(train[[#This Row],[Sub-Category]],Análisis_ABC_XYZ[[#Headers],[#Data]],4,FALSE)</f>
        <v>0.43613829632717294</v>
      </c>
    </row>
    <row r="4328" spans="1:12" x14ac:dyDescent="0.35">
      <c r="A4328" s="2">
        <v>42805</v>
      </c>
      <c r="B4328" s="1" t="s">
        <v>379</v>
      </c>
      <c r="C4328" s="1" t="s">
        <v>838</v>
      </c>
      <c r="D4328" s="1" t="s">
        <v>14</v>
      </c>
      <c r="E4328" s="1" t="s">
        <v>20</v>
      </c>
      <c r="F4328" s="18">
        <v>481.32</v>
      </c>
      <c r="G4328" t="s">
        <v>4842</v>
      </c>
      <c r="H4328" s="1">
        <f>IF(COUNTIF(G$2:G4328,G4328)=1,1,0)</f>
        <v>1</v>
      </c>
      <c r="I4328" s="1">
        <v>4</v>
      </c>
      <c r="J4328" s="1">
        <v>0</v>
      </c>
      <c r="K4328" s="1">
        <v>125.14319999999998</v>
      </c>
      <c r="L4328" s="12">
        <f>VLOOKUP(train[[#This Row],[Sub-Category]],Análisis_ABC_XYZ[[#Headers],[#Data]],4,FALSE)</f>
        <v>0.44610841445725197</v>
      </c>
    </row>
    <row r="4329" spans="1:12" x14ac:dyDescent="0.35">
      <c r="A4329" s="2">
        <v>42805</v>
      </c>
      <c r="B4329" s="1" t="s">
        <v>239</v>
      </c>
      <c r="C4329" s="1" t="s">
        <v>680</v>
      </c>
      <c r="D4329" s="1" t="s">
        <v>8</v>
      </c>
      <c r="E4329" s="1" t="s">
        <v>18</v>
      </c>
      <c r="F4329" s="18">
        <v>244.00599999999997</v>
      </c>
      <c r="G4329" t="s">
        <v>6618</v>
      </c>
      <c r="H4329" s="1">
        <f>IF(COUNTIF(G$2:G4329,G4329)=1,1,0)</f>
        <v>1</v>
      </c>
      <c r="I4329" s="1">
        <v>2</v>
      </c>
      <c r="J4329" s="1">
        <v>0.3</v>
      </c>
      <c r="K4329" s="1">
        <v>-31.372200000000007</v>
      </c>
      <c r="L4329" s="12">
        <f>VLOOKUP(train[[#This Row],[Sub-Category]],Análisis_ABC_XYZ[[#Headers],[#Data]],4,FALSE)</f>
        <v>0.55975208308209756</v>
      </c>
    </row>
    <row r="4330" spans="1:12" x14ac:dyDescent="0.35">
      <c r="A4330" s="2">
        <v>42805</v>
      </c>
      <c r="B4330" s="1" t="s">
        <v>76</v>
      </c>
      <c r="C4330" s="1" t="s">
        <v>77</v>
      </c>
      <c r="D4330" s="1" t="s">
        <v>26</v>
      </c>
      <c r="E4330" s="1" t="s">
        <v>56</v>
      </c>
      <c r="F4330" s="18">
        <v>45.98</v>
      </c>
      <c r="G4330" t="s">
        <v>3485</v>
      </c>
      <c r="H4330" s="1">
        <f>IF(COUNTIF(G$2:G4330,G4330)=1,1,0)</f>
        <v>1</v>
      </c>
      <c r="I4330" s="1">
        <v>2</v>
      </c>
      <c r="J4330" s="1">
        <v>0</v>
      </c>
      <c r="K4330" s="1">
        <v>19.7714</v>
      </c>
      <c r="L4330" s="12">
        <f>VLOOKUP(train[[#This Row],[Sub-Category]],Análisis_ABC_XYZ[[#Headers],[#Data]],4,FALSE)</f>
        <v>0.52062335344040378</v>
      </c>
    </row>
    <row r="4331" spans="1:12" x14ac:dyDescent="0.35">
      <c r="A4331" s="2">
        <v>42805</v>
      </c>
      <c r="B4331" s="1" t="s">
        <v>379</v>
      </c>
      <c r="C4331" s="1" t="s">
        <v>1073</v>
      </c>
      <c r="D4331" s="1" t="s">
        <v>8</v>
      </c>
      <c r="E4331" s="1" t="s">
        <v>22</v>
      </c>
      <c r="F4331" s="18">
        <v>76.92</v>
      </c>
      <c r="G4331" t="s">
        <v>4842</v>
      </c>
      <c r="H4331" s="1">
        <f>IF(COUNTIF(G$2:G4331,G4331)=1,1,0)</f>
        <v>0</v>
      </c>
      <c r="I4331" s="1">
        <v>4</v>
      </c>
      <c r="J4331" s="1">
        <v>0</v>
      </c>
      <c r="K4331" s="1">
        <v>31.537200000000006</v>
      </c>
      <c r="L4331" s="12">
        <f>VLOOKUP(train[[#This Row],[Sub-Category]],Análisis_ABC_XYZ[[#Headers],[#Data]],4,FALSE)</f>
        <v>0.4595170286641902</v>
      </c>
    </row>
    <row r="4332" spans="1:12" x14ac:dyDescent="0.35">
      <c r="A4332" s="2">
        <v>42805</v>
      </c>
      <c r="B4332" s="1" t="s">
        <v>52</v>
      </c>
      <c r="C4332" s="1" t="s">
        <v>1251</v>
      </c>
      <c r="D4332" s="1" t="s">
        <v>8</v>
      </c>
      <c r="E4332" s="1" t="s">
        <v>22</v>
      </c>
      <c r="F4332" s="18">
        <v>30.336000000000002</v>
      </c>
      <c r="G4332" t="s">
        <v>5876</v>
      </c>
      <c r="H4332" s="1">
        <f>IF(COUNTIF(G$2:G4332,G4332)=1,1,0)</f>
        <v>1</v>
      </c>
      <c r="I4332" s="1">
        <v>4</v>
      </c>
      <c r="J4332" s="1">
        <v>0.2</v>
      </c>
      <c r="K4332" s="1">
        <v>9.48</v>
      </c>
      <c r="L4332" s="12">
        <f>VLOOKUP(train[[#This Row],[Sub-Category]],Análisis_ABC_XYZ[[#Headers],[#Data]],4,FALSE)</f>
        <v>0.4595170286641902</v>
      </c>
    </row>
    <row r="4333" spans="1:12" x14ac:dyDescent="0.35">
      <c r="A4333" s="2">
        <v>42805</v>
      </c>
      <c r="B4333" s="1" t="s">
        <v>76</v>
      </c>
      <c r="C4333" s="1" t="s">
        <v>78</v>
      </c>
      <c r="D4333" s="1" t="s">
        <v>14</v>
      </c>
      <c r="E4333" s="1" t="s">
        <v>29</v>
      </c>
      <c r="F4333" s="18">
        <v>17.46</v>
      </c>
      <c r="G4333" t="s">
        <v>3485</v>
      </c>
      <c r="H4333" s="1">
        <f>IF(COUNTIF(G$2:G4333,G4333)=1,1,0)</f>
        <v>0</v>
      </c>
      <c r="I4333" s="1">
        <v>2</v>
      </c>
      <c r="J4333" s="1">
        <v>0</v>
      </c>
      <c r="K4333" s="1">
        <v>8.2061999999999991</v>
      </c>
      <c r="L4333" s="12">
        <f>VLOOKUP(train[[#This Row],[Sub-Category]],Análisis_ABC_XYZ[[#Headers],[#Data]],4,FALSE)</f>
        <v>0.46881743173671325</v>
      </c>
    </row>
    <row r="4334" spans="1:12" x14ac:dyDescent="0.35">
      <c r="A4334" s="2">
        <v>42806</v>
      </c>
      <c r="B4334" s="1" t="s">
        <v>12</v>
      </c>
      <c r="C4334" s="1" t="s">
        <v>687</v>
      </c>
      <c r="D4334" s="1" t="s">
        <v>8</v>
      </c>
      <c r="E4334" s="1" t="s">
        <v>11</v>
      </c>
      <c r="F4334" s="18">
        <v>770.35200000000009</v>
      </c>
      <c r="G4334" t="s">
        <v>3378</v>
      </c>
      <c r="H4334" s="1">
        <f>IF(COUNTIF(G$2:G4334,G4334)=1,1,0)</f>
        <v>1</v>
      </c>
      <c r="I4334" s="1">
        <v>3</v>
      </c>
      <c r="J4334" s="1">
        <v>0.2</v>
      </c>
      <c r="K4334" s="1">
        <v>77.035199999999975</v>
      </c>
      <c r="L4334" s="12">
        <f>VLOOKUP(train[[#This Row],[Sub-Category]],Análisis_ABC_XYZ[[#Headers],[#Data]],4,FALSE)</f>
        <v>0.46529189879902266</v>
      </c>
    </row>
    <row r="4335" spans="1:12" x14ac:dyDescent="0.35">
      <c r="A4335" s="2">
        <v>42806</v>
      </c>
      <c r="B4335" s="1" t="s">
        <v>12</v>
      </c>
      <c r="C4335" s="1" t="s">
        <v>329</v>
      </c>
      <c r="D4335" s="1" t="s">
        <v>14</v>
      </c>
      <c r="E4335" s="1" t="s">
        <v>20</v>
      </c>
      <c r="F4335" s="18">
        <v>676.55</v>
      </c>
      <c r="G4335" t="s">
        <v>3378</v>
      </c>
      <c r="H4335" s="1">
        <f>IF(COUNTIF(G$2:G4335,G4335)=1,1,0)</f>
        <v>0</v>
      </c>
      <c r="I4335" s="1">
        <v>5</v>
      </c>
      <c r="J4335" s="1">
        <v>0</v>
      </c>
      <c r="K4335" s="1">
        <v>6.7655000000000598</v>
      </c>
      <c r="L4335" s="12">
        <f>VLOOKUP(train[[#This Row],[Sub-Category]],Análisis_ABC_XYZ[[#Headers],[#Data]],4,FALSE)</f>
        <v>0.44610841445725197</v>
      </c>
    </row>
    <row r="4336" spans="1:12" x14ac:dyDescent="0.35">
      <c r="A4336" s="2">
        <v>42806</v>
      </c>
      <c r="B4336" s="1" t="s">
        <v>12</v>
      </c>
      <c r="C4336" s="1" t="s">
        <v>1339</v>
      </c>
      <c r="D4336" s="1" t="s">
        <v>14</v>
      </c>
      <c r="E4336" s="1" t="s">
        <v>31</v>
      </c>
      <c r="F4336" s="18">
        <v>154.9</v>
      </c>
      <c r="G4336" t="s">
        <v>3378</v>
      </c>
      <c r="H4336" s="1">
        <f>IF(COUNTIF(G$2:G4336,G4336)=1,1,0)</f>
        <v>0</v>
      </c>
      <c r="I4336" s="1">
        <v>5</v>
      </c>
      <c r="J4336" s="1">
        <v>0</v>
      </c>
      <c r="K4336" s="1">
        <v>40.274000000000001</v>
      </c>
      <c r="L4336" s="12">
        <f>VLOOKUP(train[[#This Row],[Sub-Category]],Análisis_ABC_XYZ[[#Headers],[#Data]],4,FALSE)</f>
        <v>0.49507917887403441</v>
      </c>
    </row>
    <row r="4337" spans="1:12" x14ac:dyDescent="0.35">
      <c r="A4337" s="2">
        <v>42806</v>
      </c>
      <c r="B4337" s="1" t="s">
        <v>12</v>
      </c>
      <c r="C4337" s="1" t="s">
        <v>725</v>
      </c>
      <c r="D4337" s="1" t="s">
        <v>14</v>
      </c>
      <c r="E4337" s="1" t="s">
        <v>61</v>
      </c>
      <c r="F4337" s="18">
        <v>30.56</v>
      </c>
      <c r="G4337" t="s">
        <v>3378</v>
      </c>
      <c r="H4337" s="1">
        <f>IF(COUNTIF(G$2:G4337,G4337)=1,1,0)</f>
        <v>0</v>
      </c>
      <c r="I4337" s="1">
        <v>4</v>
      </c>
      <c r="J4337" s="1">
        <v>0</v>
      </c>
      <c r="K4337" s="1">
        <v>14.974399999999999</v>
      </c>
      <c r="L4337" s="12">
        <f>VLOOKUP(train[[#This Row],[Sub-Category]],Análisis_ABC_XYZ[[#Headers],[#Data]],4,FALSE)</f>
        <v>0.44424167803735209</v>
      </c>
    </row>
    <row r="4338" spans="1:12" x14ac:dyDescent="0.35">
      <c r="A4338" s="2">
        <v>42806</v>
      </c>
      <c r="B4338" s="1" t="s">
        <v>89</v>
      </c>
      <c r="C4338" s="1" t="s">
        <v>772</v>
      </c>
      <c r="D4338" s="1" t="s">
        <v>14</v>
      </c>
      <c r="E4338" s="1" t="s">
        <v>61</v>
      </c>
      <c r="F4338" s="18">
        <v>29.339999999999996</v>
      </c>
      <c r="G4338" t="s">
        <v>3995</v>
      </c>
      <c r="H4338" s="1">
        <f>IF(COUNTIF(G$2:G4338,G4338)=1,1,0)</f>
        <v>1</v>
      </c>
      <c r="I4338" s="1">
        <v>3</v>
      </c>
      <c r="J4338" s="1">
        <v>0</v>
      </c>
      <c r="K4338" s="1">
        <v>13.496399999999998</v>
      </c>
      <c r="L4338" s="12">
        <f>VLOOKUP(train[[#This Row],[Sub-Category]],Análisis_ABC_XYZ[[#Headers],[#Data]],4,FALSE)</f>
        <v>0.44424167803735209</v>
      </c>
    </row>
    <row r="4339" spans="1:12" x14ac:dyDescent="0.35">
      <c r="A4339" s="2">
        <v>42806</v>
      </c>
      <c r="B4339" s="1" t="s">
        <v>12</v>
      </c>
      <c r="C4339" s="1" t="s">
        <v>1705</v>
      </c>
      <c r="D4339" s="1" t="s">
        <v>14</v>
      </c>
      <c r="E4339" s="1" t="s">
        <v>36</v>
      </c>
      <c r="F4339" s="18">
        <v>19.98</v>
      </c>
      <c r="G4339" t="s">
        <v>3638</v>
      </c>
      <c r="H4339" s="1">
        <f>IF(COUNTIF(G$2:G4339,G4339)=1,1,0)</f>
        <v>1</v>
      </c>
      <c r="I4339" s="1">
        <v>2</v>
      </c>
      <c r="J4339" s="1">
        <v>0</v>
      </c>
      <c r="K4339" s="1">
        <v>8.9909999999999997</v>
      </c>
      <c r="L4339" s="12">
        <f>VLOOKUP(train[[#This Row],[Sub-Category]],Análisis_ABC_XYZ[[#Headers],[#Data]],4,FALSE)</f>
        <v>0.43613829632717294</v>
      </c>
    </row>
    <row r="4340" spans="1:12" x14ac:dyDescent="0.35">
      <c r="A4340" s="2">
        <v>42806</v>
      </c>
      <c r="B4340" s="1" t="s">
        <v>225</v>
      </c>
      <c r="C4340" s="1" t="s">
        <v>708</v>
      </c>
      <c r="D4340" s="1" t="s">
        <v>14</v>
      </c>
      <c r="E4340" s="1" t="s">
        <v>36</v>
      </c>
      <c r="F4340" s="18">
        <v>12.96</v>
      </c>
      <c r="G4340" t="s">
        <v>3184</v>
      </c>
      <c r="H4340" s="1">
        <f>IF(COUNTIF(G$2:G4340,G4340)=1,1,0)</f>
        <v>1</v>
      </c>
      <c r="I4340" s="1">
        <v>2</v>
      </c>
      <c r="J4340" s="1">
        <v>0</v>
      </c>
      <c r="K4340" s="1">
        <v>6.2208000000000006</v>
      </c>
      <c r="L4340" s="12">
        <f>VLOOKUP(train[[#This Row],[Sub-Category]],Análisis_ABC_XYZ[[#Headers],[#Data]],4,FALSE)</f>
        <v>0.43613829632717294</v>
      </c>
    </row>
    <row r="4341" spans="1:12" x14ac:dyDescent="0.35">
      <c r="A4341" s="2">
        <v>42807</v>
      </c>
      <c r="B4341" s="1" t="s">
        <v>12</v>
      </c>
      <c r="C4341" s="1" t="s">
        <v>1430</v>
      </c>
      <c r="D4341" s="1" t="s">
        <v>14</v>
      </c>
      <c r="E4341" s="1" t="s">
        <v>182</v>
      </c>
      <c r="F4341" s="18">
        <v>4912.59</v>
      </c>
      <c r="G4341" t="s">
        <v>3963</v>
      </c>
      <c r="H4341" s="1">
        <f>IF(COUNTIF(G$2:G4341,G4341)=1,1,0)</f>
        <v>1</v>
      </c>
      <c r="I4341" s="1">
        <v>3</v>
      </c>
      <c r="J4341" s="1">
        <v>0</v>
      </c>
      <c r="K4341" s="1">
        <v>196.50359999999978</v>
      </c>
      <c r="L4341" s="12">
        <f>VLOOKUP(train[[#This Row],[Sub-Category]],Análisis_ABC_XYZ[[#Headers],[#Data]],4,FALSE)</f>
        <v>0.53938093436526824</v>
      </c>
    </row>
    <row r="4342" spans="1:12" x14ac:dyDescent="0.35">
      <c r="A4342" s="2">
        <v>42807</v>
      </c>
      <c r="B4342" s="1" t="s">
        <v>39</v>
      </c>
      <c r="C4342" s="1" t="s">
        <v>965</v>
      </c>
      <c r="D4342" s="1" t="s">
        <v>8</v>
      </c>
      <c r="E4342" s="1" t="s">
        <v>18</v>
      </c>
      <c r="F4342" s="18">
        <v>557.58500000000004</v>
      </c>
      <c r="G4342" t="s">
        <v>3147</v>
      </c>
      <c r="H4342" s="1">
        <f>IF(COUNTIF(G$2:G4342,G4342)=1,1,0)</f>
        <v>1</v>
      </c>
      <c r="I4342" s="1">
        <v>5</v>
      </c>
      <c r="J4342" s="1">
        <v>0.3</v>
      </c>
      <c r="K4342" s="1">
        <v>0</v>
      </c>
      <c r="L4342" s="12">
        <f>VLOOKUP(train[[#This Row],[Sub-Category]],Análisis_ABC_XYZ[[#Headers],[#Data]],4,FALSE)</f>
        <v>0.55975208308209756</v>
      </c>
    </row>
    <row r="4343" spans="1:12" x14ac:dyDescent="0.35">
      <c r="A4343" s="2">
        <v>42807</v>
      </c>
      <c r="B4343" s="1" t="s">
        <v>52</v>
      </c>
      <c r="C4343" s="1" t="s">
        <v>1009</v>
      </c>
      <c r="D4343" s="1" t="s">
        <v>14</v>
      </c>
      <c r="E4343" s="1" t="s">
        <v>20</v>
      </c>
      <c r="F4343" s="18">
        <v>552.55999999999995</v>
      </c>
      <c r="G4343" t="s">
        <v>3763</v>
      </c>
      <c r="H4343" s="1">
        <f>IF(COUNTIF(G$2:G4343,G4343)=1,1,0)</f>
        <v>1</v>
      </c>
      <c r="I4343" s="1">
        <v>5</v>
      </c>
      <c r="J4343" s="1">
        <v>0.2</v>
      </c>
      <c r="K4343" s="1">
        <v>-138.13999999999999</v>
      </c>
      <c r="L4343" s="12">
        <f>VLOOKUP(train[[#This Row],[Sub-Category]],Análisis_ABC_XYZ[[#Headers],[#Data]],4,FALSE)</f>
        <v>0.44610841445725197</v>
      </c>
    </row>
    <row r="4344" spans="1:12" x14ac:dyDescent="0.35">
      <c r="A4344" s="2">
        <v>42807</v>
      </c>
      <c r="B4344" s="1" t="s">
        <v>52</v>
      </c>
      <c r="C4344" s="1" t="s">
        <v>782</v>
      </c>
      <c r="D4344" s="1" t="s">
        <v>26</v>
      </c>
      <c r="E4344" s="1" t="s">
        <v>27</v>
      </c>
      <c r="F4344" s="18">
        <v>539.91</v>
      </c>
      <c r="G4344" t="s">
        <v>3763</v>
      </c>
      <c r="H4344" s="1">
        <f>IF(COUNTIF(G$2:G4344,G4344)=1,1,0)</f>
        <v>0</v>
      </c>
      <c r="I4344" s="1">
        <v>3</v>
      </c>
      <c r="J4344" s="1">
        <v>0.4</v>
      </c>
      <c r="K4344" s="1">
        <v>-116.98049999999998</v>
      </c>
      <c r="L4344" s="12">
        <f>VLOOKUP(train[[#This Row],[Sub-Category]],Análisis_ABC_XYZ[[#Headers],[#Data]],4,FALSE)</f>
        <v>0.41105220110552465</v>
      </c>
    </row>
    <row r="4345" spans="1:12" x14ac:dyDescent="0.35">
      <c r="A4345" s="2">
        <v>42807</v>
      </c>
      <c r="B4345" s="1" t="s">
        <v>52</v>
      </c>
      <c r="C4345" s="1" t="s">
        <v>262</v>
      </c>
      <c r="D4345" s="1" t="s">
        <v>26</v>
      </c>
      <c r="E4345" s="1" t="s">
        <v>208</v>
      </c>
      <c r="F4345" s="18">
        <v>449.1</v>
      </c>
      <c r="G4345" t="s">
        <v>3763</v>
      </c>
      <c r="H4345" s="1">
        <f>IF(COUNTIF(G$2:G4345,G4345)=1,1,0)</f>
        <v>0</v>
      </c>
      <c r="I4345" s="1">
        <v>3</v>
      </c>
      <c r="J4345" s="1">
        <v>0.7</v>
      </c>
      <c r="K4345" s="1">
        <v>-643.70999999999981</v>
      </c>
      <c r="L4345" s="12">
        <f>VLOOKUP(train[[#This Row],[Sub-Category]],Análisis_ABC_XYZ[[#Headers],[#Data]],4,FALSE)</f>
        <v>0.5183572270896134</v>
      </c>
    </row>
    <row r="4346" spans="1:12" x14ac:dyDescent="0.35">
      <c r="A4346" s="2">
        <v>42807</v>
      </c>
      <c r="B4346" s="1" t="s">
        <v>52</v>
      </c>
      <c r="C4346" s="1" t="s">
        <v>210</v>
      </c>
      <c r="D4346" s="1" t="s">
        <v>8</v>
      </c>
      <c r="E4346" s="1" t="s">
        <v>11</v>
      </c>
      <c r="F4346" s="18">
        <v>386.67999999999995</v>
      </c>
      <c r="G4346" t="s">
        <v>3763</v>
      </c>
      <c r="H4346" s="1">
        <f>IF(COUNTIF(G$2:G4346,G4346)=1,1,0)</f>
        <v>0</v>
      </c>
      <c r="I4346" s="1">
        <v>2</v>
      </c>
      <c r="J4346" s="1">
        <v>0.3</v>
      </c>
      <c r="K4346" s="1">
        <v>-5.5240000000000293</v>
      </c>
      <c r="L4346" s="12">
        <f>VLOOKUP(train[[#This Row],[Sub-Category]],Análisis_ABC_XYZ[[#Headers],[#Data]],4,FALSE)</f>
        <v>0.46529189879902266</v>
      </c>
    </row>
    <row r="4347" spans="1:12" x14ac:dyDescent="0.35">
      <c r="A4347" s="2">
        <v>42807</v>
      </c>
      <c r="B4347" s="1" t="s">
        <v>104</v>
      </c>
      <c r="C4347" s="1" t="s">
        <v>193</v>
      </c>
      <c r="D4347" s="1" t="s">
        <v>26</v>
      </c>
      <c r="E4347" s="1" t="s">
        <v>27</v>
      </c>
      <c r="F4347" s="18">
        <v>203.184</v>
      </c>
      <c r="G4347" t="s">
        <v>5485</v>
      </c>
      <c r="H4347" s="1">
        <f>IF(COUNTIF(G$2:G4347,G4347)=1,1,0)</f>
        <v>1</v>
      </c>
      <c r="I4347" s="1">
        <v>2</v>
      </c>
      <c r="J4347" s="1">
        <v>0.2</v>
      </c>
      <c r="K4347" s="1">
        <v>15.238799999999991</v>
      </c>
      <c r="L4347" s="12">
        <f>VLOOKUP(train[[#This Row],[Sub-Category]],Análisis_ABC_XYZ[[#Headers],[#Data]],4,FALSE)</f>
        <v>0.41105220110552465</v>
      </c>
    </row>
    <row r="4348" spans="1:12" x14ac:dyDescent="0.35">
      <c r="A4348" s="2">
        <v>42807</v>
      </c>
      <c r="B4348" s="1" t="s">
        <v>107</v>
      </c>
      <c r="C4348" s="1" t="s">
        <v>1388</v>
      </c>
      <c r="D4348" s="1" t="s">
        <v>14</v>
      </c>
      <c r="E4348" s="1" t="s">
        <v>31</v>
      </c>
      <c r="F4348" s="18">
        <v>160.32</v>
      </c>
      <c r="G4348" t="s">
        <v>2015</v>
      </c>
      <c r="H4348" s="1">
        <f>IF(COUNTIF(G$2:G4348,G4348)=1,1,0)</f>
        <v>1</v>
      </c>
      <c r="I4348" s="1">
        <v>2</v>
      </c>
      <c r="J4348" s="1">
        <v>0</v>
      </c>
      <c r="K4348" s="1">
        <v>44.889600000000002</v>
      </c>
      <c r="L4348" s="12">
        <f>VLOOKUP(train[[#This Row],[Sub-Category]],Análisis_ABC_XYZ[[#Headers],[#Data]],4,FALSE)</f>
        <v>0.49507917887403441</v>
      </c>
    </row>
    <row r="4349" spans="1:12" x14ac:dyDescent="0.35">
      <c r="A4349" s="2">
        <v>42807</v>
      </c>
      <c r="B4349" s="1" t="s">
        <v>104</v>
      </c>
      <c r="C4349" s="1" t="s">
        <v>192</v>
      </c>
      <c r="D4349" s="1" t="s">
        <v>14</v>
      </c>
      <c r="E4349" s="1" t="s">
        <v>31</v>
      </c>
      <c r="F4349" s="18">
        <v>157.91999999999999</v>
      </c>
      <c r="G4349" t="s">
        <v>5485</v>
      </c>
      <c r="H4349" s="1">
        <f>IF(COUNTIF(G$2:G4349,G4349)=1,1,0)</f>
        <v>0</v>
      </c>
      <c r="I4349" s="1">
        <v>5</v>
      </c>
      <c r="J4349" s="1">
        <v>0.2</v>
      </c>
      <c r="K4349" s="1">
        <v>17.765999999999991</v>
      </c>
      <c r="L4349" s="12">
        <f>VLOOKUP(train[[#This Row],[Sub-Category]],Análisis_ABC_XYZ[[#Headers],[#Data]],4,FALSE)</f>
        <v>0.49507917887403441</v>
      </c>
    </row>
    <row r="4350" spans="1:12" x14ac:dyDescent="0.35">
      <c r="A4350" s="2">
        <v>42807</v>
      </c>
      <c r="B4350" s="1" t="s">
        <v>107</v>
      </c>
      <c r="C4350" s="1" t="s">
        <v>504</v>
      </c>
      <c r="D4350" s="1" t="s">
        <v>8</v>
      </c>
      <c r="E4350" s="1" t="s">
        <v>22</v>
      </c>
      <c r="F4350" s="18">
        <v>127.88</v>
      </c>
      <c r="G4350" t="s">
        <v>2015</v>
      </c>
      <c r="H4350" s="1">
        <f>IF(COUNTIF(G$2:G4350,G4350)=1,1,0)</f>
        <v>0</v>
      </c>
      <c r="I4350" s="1">
        <v>2</v>
      </c>
      <c r="J4350" s="1">
        <v>0</v>
      </c>
      <c r="K4350" s="1">
        <v>40.921599999999998</v>
      </c>
      <c r="L4350" s="12">
        <f>VLOOKUP(train[[#This Row],[Sub-Category]],Análisis_ABC_XYZ[[#Headers],[#Data]],4,FALSE)</f>
        <v>0.4595170286641902</v>
      </c>
    </row>
    <row r="4351" spans="1:12" x14ac:dyDescent="0.35">
      <c r="A4351" s="2">
        <v>42807</v>
      </c>
      <c r="B4351" s="1" t="s">
        <v>52</v>
      </c>
      <c r="C4351" s="1" t="s">
        <v>1893</v>
      </c>
      <c r="D4351" s="1" t="s">
        <v>14</v>
      </c>
      <c r="E4351" s="1" t="s">
        <v>20</v>
      </c>
      <c r="F4351" s="18">
        <v>126.08</v>
      </c>
      <c r="G4351" t="s">
        <v>3763</v>
      </c>
      <c r="H4351" s="1">
        <f>IF(COUNTIF(G$2:G4351,G4351)=1,1,0)</f>
        <v>0</v>
      </c>
      <c r="I4351" s="1">
        <v>2</v>
      </c>
      <c r="J4351" s="1">
        <v>0.2</v>
      </c>
      <c r="K4351" s="1">
        <v>-28.367999999999984</v>
      </c>
      <c r="L4351" s="12">
        <f>VLOOKUP(train[[#This Row],[Sub-Category]],Análisis_ABC_XYZ[[#Headers],[#Data]],4,FALSE)</f>
        <v>0.44610841445725197</v>
      </c>
    </row>
    <row r="4352" spans="1:12" x14ac:dyDescent="0.35">
      <c r="A4352" s="2">
        <v>42807</v>
      </c>
      <c r="B4352" s="1" t="s">
        <v>52</v>
      </c>
      <c r="C4352" s="1" t="s">
        <v>1595</v>
      </c>
      <c r="D4352" s="1" t="s">
        <v>26</v>
      </c>
      <c r="E4352" s="1" t="s">
        <v>56</v>
      </c>
      <c r="F4352" s="18">
        <v>379.96000000000004</v>
      </c>
      <c r="G4352" t="s">
        <v>3763</v>
      </c>
      <c r="H4352" s="1">
        <f>IF(COUNTIF(G$2:G4352,G4352)=1,1,0)</f>
        <v>0</v>
      </c>
      <c r="I4352" s="1">
        <v>5</v>
      </c>
      <c r="J4352" s="1">
        <v>0.2</v>
      </c>
      <c r="K4352" s="1">
        <v>47.494999999999919</v>
      </c>
      <c r="L4352" s="12">
        <f>VLOOKUP(train[[#This Row],[Sub-Category]],Análisis_ABC_XYZ[[#Headers],[#Data]],4,FALSE)</f>
        <v>0.52062335344040378</v>
      </c>
    </row>
    <row r="4353" spans="1:12" x14ac:dyDescent="0.35">
      <c r="A4353" s="2">
        <v>42807</v>
      </c>
      <c r="B4353" s="1" t="s">
        <v>39</v>
      </c>
      <c r="C4353" s="1" t="s">
        <v>214</v>
      </c>
      <c r="D4353" s="1" t="s">
        <v>14</v>
      </c>
      <c r="E4353" s="1" t="s">
        <v>36</v>
      </c>
      <c r="F4353" s="18">
        <v>70.08</v>
      </c>
      <c r="G4353" t="s">
        <v>3147</v>
      </c>
      <c r="H4353" s="1">
        <f>IF(COUNTIF(G$2:G4353,G4353)=1,1,0)</f>
        <v>0</v>
      </c>
      <c r="I4353" s="1">
        <v>5</v>
      </c>
      <c r="J4353" s="1">
        <v>0.2</v>
      </c>
      <c r="K4353" s="1">
        <v>24.527999999999995</v>
      </c>
      <c r="L4353" s="12">
        <f>VLOOKUP(train[[#This Row],[Sub-Category]],Análisis_ABC_XYZ[[#Headers],[#Data]],4,FALSE)</f>
        <v>0.43613829632717294</v>
      </c>
    </row>
    <row r="4354" spans="1:12" x14ac:dyDescent="0.35">
      <c r="A4354" s="2">
        <v>42807</v>
      </c>
      <c r="B4354" s="1" t="s">
        <v>52</v>
      </c>
      <c r="C4354" s="1" t="s">
        <v>1663</v>
      </c>
      <c r="D4354" s="1" t="s">
        <v>14</v>
      </c>
      <c r="E4354" s="1" t="s">
        <v>29</v>
      </c>
      <c r="F4354" s="18">
        <v>51.897000000000013</v>
      </c>
      <c r="G4354" t="s">
        <v>3763</v>
      </c>
      <c r="H4354" s="1">
        <f>IF(COUNTIF(G$2:G4354,G4354)=1,1,0)</f>
        <v>0</v>
      </c>
      <c r="I4354" s="1">
        <v>1</v>
      </c>
      <c r="J4354" s="1">
        <v>0.7</v>
      </c>
      <c r="K4354" s="1">
        <v>-41.517600000000002</v>
      </c>
      <c r="L4354" s="12">
        <f>VLOOKUP(train[[#This Row],[Sub-Category]],Análisis_ABC_XYZ[[#Headers],[#Data]],4,FALSE)</f>
        <v>0.46881743173671325</v>
      </c>
    </row>
    <row r="4355" spans="1:12" x14ac:dyDescent="0.35">
      <c r="A4355" s="2">
        <v>42807</v>
      </c>
      <c r="B4355" s="1" t="s">
        <v>12</v>
      </c>
      <c r="C4355" s="1" t="s">
        <v>688</v>
      </c>
      <c r="D4355" s="1" t="s">
        <v>14</v>
      </c>
      <c r="E4355" s="1" t="s">
        <v>29</v>
      </c>
      <c r="F4355" s="18">
        <v>51.184000000000012</v>
      </c>
      <c r="G4355" t="s">
        <v>6133</v>
      </c>
      <c r="H4355" s="1">
        <f>IF(COUNTIF(G$2:G4355,G4355)=1,1,0)</f>
        <v>1</v>
      </c>
      <c r="I4355" s="1">
        <v>7</v>
      </c>
      <c r="J4355" s="1">
        <v>0.2</v>
      </c>
      <c r="K4355" s="1">
        <v>19.193999999999999</v>
      </c>
      <c r="L4355" s="12">
        <f>VLOOKUP(train[[#This Row],[Sub-Category]],Análisis_ABC_XYZ[[#Headers],[#Data]],4,FALSE)</f>
        <v>0.46881743173671325</v>
      </c>
    </row>
    <row r="4356" spans="1:12" x14ac:dyDescent="0.35">
      <c r="A4356" s="2">
        <v>42807</v>
      </c>
      <c r="B4356" s="1" t="s">
        <v>107</v>
      </c>
      <c r="C4356" s="1" t="s">
        <v>1090</v>
      </c>
      <c r="D4356" s="1" t="s">
        <v>14</v>
      </c>
      <c r="E4356" s="1" t="s">
        <v>29</v>
      </c>
      <c r="F4356" s="18">
        <v>46</v>
      </c>
      <c r="G4356" t="s">
        <v>2015</v>
      </c>
      <c r="H4356" s="1">
        <f>IF(COUNTIF(G$2:G4356,G4356)=1,1,0)</f>
        <v>0</v>
      </c>
      <c r="I4356" s="1">
        <v>4</v>
      </c>
      <c r="J4356" s="1">
        <v>0</v>
      </c>
      <c r="K4356" s="1">
        <v>20.7</v>
      </c>
      <c r="L4356" s="12">
        <f>VLOOKUP(train[[#This Row],[Sub-Category]],Análisis_ABC_XYZ[[#Headers],[#Data]],4,FALSE)</f>
        <v>0.46881743173671325</v>
      </c>
    </row>
    <row r="4357" spans="1:12" x14ac:dyDescent="0.35">
      <c r="A4357" s="2">
        <v>42807</v>
      </c>
      <c r="B4357" s="1" t="s">
        <v>52</v>
      </c>
      <c r="C4357" s="1" t="s">
        <v>1612</v>
      </c>
      <c r="D4357" s="1" t="s">
        <v>14</v>
      </c>
      <c r="E4357" s="1" t="s">
        <v>36</v>
      </c>
      <c r="F4357" s="18">
        <v>41.240000000000009</v>
      </c>
      <c r="G4357" t="s">
        <v>3763</v>
      </c>
      <c r="H4357" s="1">
        <f>IF(COUNTIF(G$2:G4357,G4357)=1,1,0)</f>
        <v>0</v>
      </c>
      <c r="I4357" s="1">
        <v>5</v>
      </c>
      <c r="J4357" s="1">
        <v>0.2</v>
      </c>
      <c r="K4357" s="1">
        <v>13.918499999999998</v>
      </c>
      <c r="L4357" s="12">
        <f>VLOOKUP(train[[#This Row],[Sub-Category]],Análisis_ABC_XYZ[[#Headers],[#Data]],4,FALSE)</f>
        <v>0.43613829632717294</v>
      </c>
    </row>
    <row r="4358" spans="1:12" x14ac:dyDescent="0.35">
      <c r="A4358" s="2">
        <v>42807</v>
      </c>
      <c r="B4358" s="1" t="s">
        <v>12</v>
      </c>
      <c r="C4358" s="1" t="s">
        <v>436</v>
      </c>
      <c r="D4358" s="1" t="s">
        <v>8</v>
      </c>
      <c r="E4358" s="1" t="s">
        <v>22</v>
      </c>
      <c r="F4358" s="18">
        <v>28.28</v>
      </c>
      <c r="G4358" t="s">
        <v>3963</v>
      </c>
      <c r="H4358" s="1">
        <f>IF(COUNTIF(G$2:G4358,G4358)=1,1,0)</f>
        <v>0</v>
      </c>
      <c r="I4358" s="1">
        <v>2</v>
      </c>
      <c r="J4358" s="1">
        <v>0</v>
      </c>
      <c r="K4358" s="1">
        <v>7.352800000000002</v>
      </c>
      <c r="L4358" s="12">
        <f>VLOOKUP(train[[#This Row],[Sub-Category]],Análisis_ABC_XYZ[[#Headers],[#Data]],4,FALSE)</f>
        <v>0.4595170286641902</v>
      </c>
    </row>
    <row r="4359" spans="1:12" x14ac:dyDescent="0.35">
      <c r="A4359" s="2">
        <v>42807</v>
      </c>
      <c r="B4359" s="1" t="s">
        <v>52</v>
      </c>
      <c r="C4359" s="1" t="s">
        <v>1154</v>
      </c>
      <c r="D4359" s="1" t="s">
        <v>14</v>
      </c>
      <c r="E4359" s="1" t="s">
        <v>29</v>
      </c>
      <c r="F4359" s="18">
        <v>23.160000000000004</v>
      </c>
      <c r="G4359" t="s">
        <v>3763</v>
      </c>
      <c r="H4359" s="1">
        <f>IF(COUNTIF(G$2:G4359,G4359)=1,1,0)</f>
        <v>0</v>
      </c>
      <c r="I4359" s="1">
        <v>5</v>
      </c>
      <c r="J4359" s="1">
        <v>0.7</v>
      </c>
      <c r="K4359" s="1">
        <v>-15.439999999999998</v>
      </c>
      <c r="L4359" s="12">
        <f>VLOOKUP(train[[#This Row],[Sub-Category]],Análisis_ABC_XYZ[[#Headers],[#Data]],4,FALSE)</f>
        <v>0.46881743173671325</v>
      </c>
    </row>
    <row r="4360" spans="1:12" x14ac:dyDescent="0.35">
      <c r="A4360" s="2">
        <v>42807</v>
      </c>
      <c r="B4360" s="1" t="s">
        <v>39</v>
      </c>
      <c r="C4360" s="1" t="s">
        <v>1381</v>
      </c>
      <c r="D4360" s="1" t="s">
        <v>14</v>
      </c>
      <c r="E4360" s="1" t="s">
        <v>29</v>
      </c>
      <c r="F4360" s="18">
        <v>1.2719999999999998</v>
      </c>
      <c r="G4360" s="1" t="s">
        <v>3147</v>
      </c>
      <c r="H4360" s="1">
        <f>IF(COUNTIF(G$2:G4360,G4360)=1,1,0)</f>
        <v>0</v>
      </c>
      <c r="I4360" s="1">
        <v>2</v>
      </c>
      <c r="J4360" s="1">
        <v>0.8</v>
      </c>
      <c r="K4360" s="1">
        <v>-2.1624000000000012</v>
      </c>
      <c r="L4360" s="12">
        <f>VLOOKUP(train[[#This Row],[Sub-Category]],Análisis_ABC_XYZ[[#Headers],[#Data]],4,FALSE)</f>
        <v>0.46881743173671325</v>
      </c>
    </row>
    <row r="4361" spans="1:12" x14ac:dyDescent="0.35">
      <c r="A4361" s="2">
        <v>42808</v>
      </c>
      <c r="B4361" s="1" t="s">
        <v>39</v>
      </c>
      <c r="C4361" s="1" t="s">
        <v>695</v>
      </c>
      <c r="D4361" s="1" t="s">
        <v>8</v>
      </c>
      <c r="E4361" s="1" t="s">
        <v>9</v>
      </c>
      <c r="F4361" s="18">
        <v>241.33199999999999</v>
      </c>
      <c r="G4361" t="s">
        <v>4517</v>
      </c>
      <c r="H4361" s="1">
        <f>IF(COUNTIF(G$2:G4361,G4361)=1,1,0)</f>
        <v>1</v>
      </c>
      <c r="I4361" s="1">
        <v>5</v>
      </c>
      <c r="J4361" s="1">
        <v>0.32</v>
      </c>
      <c r="K4361" s="1">
        <v>-14.195999999999998</v>
      </c>
      <c r="L4361" s="12">
        <f>VLOOKUP(train[[#This Row],[Sub-Category]],Análisis_ABC_XYZ[[#Headers],[#Data]],4,FALSE)</f>
        <v>0.5176847302647779</v>
      </c>
    </row>
    <row r="4362" spans="1:12" x14ac:dyDescent="0.35">
      <c r="A4362" s="2">
        <v>42808</v>
      </c>
      <c r="B4362" s="1" t="s">
        <v>37</v>
      </c>
      <c r="C4362" s="1" t="s">
        <v>879</v>
      </c>
      <c r="D4362" s="1" t="s">
        <v>8</v>
      </c>
      <c r="E4362" s="1" t="s">
        <v>11</v>
      </c>
      <c r="F4362" s="18">
        <v>196.78399999999999</v>
      </c>
      <c r="G4362" t="s">
        <v>6565</v>
      </c>
      <c r="H4362" s="1">
        <f>IF(COUNTIF(G$2:G4362,G4362)=1,1,0)</f>
        <v>1</v>
      </c>
      <c r="I4362" s="1">
        <v>2</v>
      </c>
      <c r="J4362" s="1">
        <v>0.2</v>
      </c>
      <c r="K4362" s="1">
        <v>-22.138200000000012</v>
      </c>
      <c r="L4362" s="12">
        <f>VLOOKUP(train[[#This Row],[Sub-Category]],Análisis_ABC_XYZ[[#Headers],[#Data]],4,FALSE)</f>
        <v>0.46529189879902266</v>
      </c>
    </row>
    <row r="4363" spans="1:12" x14ac:dyDescent="0.35">
      <c r="A4363" s="2">
        <v>42808</v>
      </c>
      <c r="B4363" s="1" t="s">
        <v>39</v>
      </c>
      <c r="C4363" s="1" t="s">
        <v>1129</v>
      </c>
      <c r="D4363" s="1" t="s">
        <v>14</v>
      </c>
      <c r="E4363" s="1" t="s">
        <v>24</v>
      </c>
      <c r="F4363" s="18">
        <v>145.54400000000001</v>
      </c>
      <c r="G4363" t="s">
        <v>4517</v>
      </c>
      <c r="H4363" s="1">
        <f>IF(COUNTIF(G$2:G4363,G4363)=1,1,0)</f>
        <v>0</v>
      </c>
      <c r="I4363" s="1">
        <v>7</v>
      </c>
      <c r="J4363" s="1">
        <v>0.2</v>
      </c>
      <c r="K4363" s="1">
        <v>16.373699999999992</v>
      </c>
      <c r="L4363" s="12">
        <f>VLOOKUP(train[[#This Row],[Sub-Category]],Análisis_ABC_XYZ[[#Headers],[#Data]],4,FALSE)</f>
        <v>0.45632477063632687</v>
      </c>
    </row>
    <row r="4364" spans="1:12" x14ac:dyDescent="0.35">
      <c r="A4364" s="2">
        <v>42808</v>
      </c>
      <c r="B4364" s="1" t="s">
        <v>12</v>
      </c>
      <c r="C4364" s="1" t="s">
        <v>78</v>
      </c>
      <c r="D4364" s="1" t="s">
        <v>14</v>
      </c>
      <c r="E4364" s="1" t="s">
        <v>29</v>
      </c>
      <c r="F4364" s="18">
        <v>41.904000000000003</v>
      </c>
      <c r="G4364" t="s">
        <v>6036</v>
      </c>
      <c r="H4364" s="1">
        <f>IF(COUNTIF(G$2:G4364,G4364)=1,1,0)</f>
        <v>1</v>
      </c>
      <c r="I4364" s="1">
        <v>6</v>
      </c>
      <c r="J4364" s="1">
        <v>0.2</v>
      </c>
      <c r="K4364" s="1">
        <v>14.142599999999996</v>
      </c>
      <c r="L4364" s="12">
        <f>VLOOKUP(train[[#This Row],[Sub-Category]],Análisis_ABC_XYZ[[#Headers],[#Data]],4,FALSE)</f>
        <v>0.46881743173671325</v>
      </c>
    </row>
    <row r="4365" spans="1:12" x14ac:dyDescent="0.35">
      <c r="A4365" s="2">
        <v>42808</v>
      </c>
      <c r="B4365" s="1" t="s">
        <v>157</v>
      </c>
      <c r="C4365" s="1" t="s">
        <v>557</v>
      </c>
      <c r="D4365" s="1" t="s">
        <v>8</v>
      </c>
      <c r="E4365" s="1" t="s">
        <v>22</v>
      </c>
      <c r="F4365" s="18">
        <v>21.880000000000003</v>
      </c>
      <c r="G4365" t="s">
        <v>3707</v>
      </c>
      <c r="H4365" s="1">
        <f>IF(COUNTIF(G$2:G4365,G4365)=1,1,0)</f>
        <v>1</v>
      </c>
      <c r="I4365" s="1">
        <v>5</v>
      </c>
      <c r="J4365" s="1">
        <v>0.2</v>
      </c>
      <c r="K4365" s="1">
        <v>6.2904999999999998</v>
      </c>
      <c r="L4365" s="12">
        <f>VLOOKUP(train[[#This Row],[Sub-Category]],Análisis_ABC_XYZ[[#Headers],[#Data]],4,FALSE)</f>
        <v>0.4595170286641902</v>
      </c>
    </row>
    <row r="4366" spans="1:12" x14ac:dyDescent="0.35">
      <c r="A4366" s="2">
        <v>42808</v>
      </c>
      <c r="B4366" s="1" t="s">
        <v>42</v>
      </c>
      <c r="C4366" s="1" t="s">
        <v>971</v>
      </c>
      <c r="D4366" s="1" t="s">
        <v>8</v>
      </c>
      <c r="E4366" s="1" t="s">
        <v>22</v>
      </c>
      <c r="F4366" s="18">
        <v>16.739999999999998</v>
      </c>
      <c r="G4366" t="s">
        <v>3445</v>
      </c>
      <c r="H4366" s="1">
        <f>IF(COUNTIF(G$2:G4366,G4366)=1,1,0)</f>
        <v>1</v>
      </c>
      <c r="I4366" s="1">
        <v>2</v>
      </c>
      <c r="J4366" s="1">
        <v>0</v>
      </c>
      <c r="K4366" s="1">
        <v>4.3523999999999994</v>
      </c>
      <c r="L4366" s="12">
        <f>VLOOKUP(train[[#This Row],[Sub-Category]],Análisis_ABC_XYZ[[#Headers],[#Data]],4,FALSE)</f>
        <v>0.4595170286641902</v>
      </c>
    </row>
    <row r="4367" spans="1:12" x14ac:dyDescent="0.35">
      <c r="A4367" s="2">
        <v>42808</v>
      </c>
      <c r="B4367" s="1" t="s">
        <v>39</v>
      </c>
      <c r="C4367" s="1" t="s">
        <v>612</v>
      </c>
      <c r="D4367" s="1" t="s">
        <v>14</v>
      </c>
      <c r="E4367" s="1" t="s">
        <v>36</v>
      </c>
      <c r="F4367" s="18">
        <v>5.1840000000000011</v>
      </c>
      <c r="G4367" t="s">
        <v>4517</v>
      </c>
      <c r="H4367" s="1">
        <f>IF(COUNTIF(G$2:G4367,G4367)=1,1,0)</f>
        <v>0</v>
      </c>
      <c r="I4367" s="1">
        <v>1</v>
      </c>
      <c r="J4367" s="1">
        <v>0.2</v>
      </c>
      <c r="K4367" s="1">
        <v>1.8792</v>
      </c>
      <c r="L4367" s="12">
        <f>VLOOKUP(train[[#This Row],[Sub-Category]],Análisis_ABC_XYZ[[#Headers],[#Data]],4,FALSE)</f>
        <v>0.43613829632717294</v>
      </c>
    </row>
    <row r="4368" spans="1:12" x14ac:dyDescent="0.35">
      <c r="A4368" s="2">
        <v>42809</v>
      </c>
      <c r="B4368" s="1" t="s">
        <v>12</v>
      </c>
      <c r="C4368" s="1" t="s">
        <v>841</v>
      </c>
      <c r="D4368" s="1" t="s">
        <v>8</v>
      </c>
      <c r="E4368" s="1" t="s">
        <v>11</v>
      </c>
      <c r="F4368" s="18">
        <v>1352.0320000000002</v>
      </c>
      <c r="G4368" t="s">
        <v>4406</v>
      </c>
      <c r="H4368" s="1">
        <f>IF(COUNTIF(G$2:G4368,G4368)=1,1,0)</f>
        <v>1</v>
      </c>
      <c r="I4368" s="1">
        <v>4</v>
      </c>
      <c r="J4368" s="1">
        <v>0.2</v>
      </c>
      <c r="K4368" s="1">
        <v>84.501999999999953</v>
      </c>
      <c r="L4368" s="12">
        <f>VLOOKUP(train[[#This Row],[Sub-Category]],Análisis_ABC_XYZ[[#Headers],[#Data]],4,FALSE)</f>
        <v>0.46529189879902266</v>
      </c>
    </row>
    <row r="4369" spans="1:12" x14ac:dyDescent="0.35">
      <c r="A4369" s="2">
        <v>42809</v>
      </c>
      <c r="B4369" s="1" t="s">
        <v>39</v>
      </c>
      <c r="C4369" s="1" t="s">
        <v>127</v>
      </c>
      <c r="D4369" s="1" t="s">
        <v>8</v>
      </c>
      <c r="E4369" s="1" t="s">
        <v>11</v>
      </c>
      <c r="F4369" s="18">
        <v>528.42999999999995</v>
      </c>
      <c r="G4369" t="s">
        <v>6891</v>
      </c>
      <c r="H4369" s="1">
        <f>IF(COUNTIF(G$2:G4369,G4369)=1,1,0)</f>
        <v>1</v>
      </c>
      <c r="I4369" s="1">
        <v>5</v>
      </c>
      <c r="J4369" s="1">
        <v>0.3</v>
      </c>
      <c r="K4369" s="1">
        <v>-143.43099999999998</v>
      </c>
      <c r="L4369" s="12">
        <f>VLOOKUP(train[[#This Row],[Sub-Category]],Análisis_ABC_XYZ[[#Headers],[#Data]],4,FALSE)</f>
        <v>0.46529189879902266</v>
      </c>
    </row>
    <row r="4370" spans="1:12" x14ac:dyDescent="0.35">
      <c r="A4370" s="2">
        <v>42809</v>
      </c>
      <c r="B4370" s="1" t="s">
        <v>438</v>
      </c>
      <c r="C4370" s="1" t="s">
        <v>664</v>
      </c>
      <c r="D4370" s="1" t="s">
        <v>14</v>
      </c>
      <c r="E4370" s="1" t="s">
        <v>36</v>
      </c>
      <c r="F4370" s="18">
        <v>319.76</v>
      </c>
      <c r="G4370" t="s">
        <v>4409</v>
      </c>
      <c r="H4370" s="1">
        <f>IF(COUNTIF(G$2:G4370,G4370)=1,1,0)</f>
        <v>1</v>
      </c>
      <c r="I4370" s="1">
        <v>14</v>
      </c>
      <c r="J4370" s="1">
        <v>0</v>
      </c>
      <c r="K4370" s="1">
        <v>147.08959999999999</v>
      </c>
      <c r="L4370" s="12">
        <f>VLOOKUP(train[[#This Row],[Sub-Category]],Análisis_ABC_XYZ[[#Headers],[#Data]],4,FALSE)</f>
        <v>0.43613829632717294</v>
      </c>
    </row>
    <row r="4371" spans="1:12" x14ac:dyDescent="0.35">
      <c r="A4371" s="2">
        <v>42809</v>
      </c>
      <c r="B4371" s="1" t="s">
        <v>52</v>
      </c>
      <c r="C4371" s="1" t="s">
        <v>1134</v>
      </c>
      <c r="D4371" s="1" t="s">
        <v>26</v>
      </c>
      <c r="E4371" s="1" t="s">
        <v>56</v>
      </c>
      <c r="F4371" s="18">
        <v>83.976000000000013</v>
      </c>
      <c r="G4371" t="s">
        <v>6309</v>
      </c>
      <c r="H4371" s="1">
        <f>IF(COUNTIF(G$2:G4371,G4371)=1,1,0)</f>
        <v>1</v>
      </c>
      <c r="I4371" s="1">
        <v>3</v>
      </c>
      <c r="J4371" s="1">
        <v>0.2</v>
      </c>
      <c r="K4371" s="1">
        <v>-13.646100000000001</v>
      </c>
      <c r="L4371" s="12">
        <f>VLOOKUP(train[[#This Row],[Sub-Category]],Análisis_ABC_XYZ[[#Headers],[#Data]],4,FALSE)</f>
        <v>0.52062335344040378</v>
      </c>
    </row>
    <row r="4372" spans="1:12" x14ac:dyDescent="0.35">
      <c r="A4372" s="2">
        <v>42809</v>
      </c>
      <c r="B4372" s="1" t="s">
        <v>438</v>
      </c>
      <c r="C4372" s="1" t="s">
        <v>664</v>
      </c>
      <c r="D4372" s="1" t="s">
        <v>14</v>
      </c>
      <c r="E4372" s="1" t="s">
        <v>36</v>
      </c>
      <c r="F4372" s="18">
        <v>45.68</v>
      </c>
      <c r="G4372" t="s">
        <v>4409</v>
      </c>
      <c r="H4372" s="1">
        <f>IF(COUNTIF(G$2:G4372,G4372)=1,1,0)</f>
        <v>0</v>
      </c>
      <c r="I4372" s="1">
        <v>2</v>
      </c>
      <c r="J4372" s="1">
        <v>0</v>
      </c>
      <c r="K4372" s="1">
        <v>21.012799999999999</v>
      </c>
      <c r="L4372" s="12">
        <f>VLOOKUP(train[[#This Row],[Sub-Category]],Análisis_ABC_XYZ[[#Headers],[#Data]],4,FALSE)</f>
        <v>0.43613829632717294</v>
      </c>
    </row>
    <row r="4373" spans="1:12" x14ac:dyDescent="0.35">
      <c r="A4373" s="2">
        <v>42809</v>
      </c>
      <c r="B4373" s="1" t="s">
        <v>39</v>
      </c>
      <c r="C4373" s="1" t="s">
        <v>1470</v>
      </c>
      <c r="D4373" s="1" t="s">
        <v>14</v>
      </c>
      <c r="E4373" s="1" t="s">
        <v>29</v>
      </c>
      <c r="F4373" s="18">
        <v>22.385999999999996</v>
      </c>
      <c r="G4373" t="s">
        <v>6891</v>
      </c>
      <c r="H4373" s="1">
        <f>IF(COUNTIF(G$2:G4373,G4373)=1,1,0)</f>
        <v>0</v>
      </c>
      <c r="I4373" s="1">
        <v>7</v>
      </c>
      <c r="J4373" s="1">
        <v>0.8</v>
      </c>
      <c r="K4373" s="1">
        <v>-35.817600000000013</v>
      </c>
      <c r="L4373" s="12">
        <f>VLOOKUP(train[[#This Row],[Sub-Category]],Análisis_ABC_XYZ[[#Headers],[#Data]],4,FALSE)</f>
        <v>0.46881743173671325</v>
      </c>
    </row>
    <row r="4374" spans="1:12" x14ac:dyDescent="0.35">
      <c r="A4374" s="2">
        <v>42809</v>
      </c>
      <c r="B4374" s="1" t="s">
        <v>12</v>
      </c>
      <c r="C4374" s="1" t="s">
        <v>865</v>
      </c>
      <c r="D4374" s="1" t="s">
        <v>14</v>
      </c>
      <c r="E4374" s="1" t="s">
        <v>29</v>
      </c>
      <c r="F4374" s="18">
        <v>4.5439999999999996</v>
      </c>
      <c r="G4374" t="s">
        <v>4406</v>
      </c>
      <c r="H4374" s="1">
        <f>IF(COUNTIF(G$2:G4374,G4374)=1,1,0)</f>
        <v>0</v>
      </c>
      <c r="I4374" s="1">
        <v>2</v>
      </c>
      <c r="J4374" s="1">
        <v>0.2</v>
      </c>
      <c r="K4374" s="1">
        <v>1.6472</v>
      </c>
      <c r="L4374" s="12">
        <f>VLOOKUP(train[[#This Row],[Sub-Category]],Análisis_ABC_XYZ[[#Headers],[#Data]],4,FALSE)</f>
        <v>0.46881743173671325</v>
      </c>
    </row>
    <row r="4375" spans="1:12" x14ac:dyDescent="0.35">
      <c r="A4375" s="2">
        <v>42811</v>
      </c>
      <c r="B4375" s="1" t="s">
        <v>766</v>
      </c>
      <c r="C4375" s="1" t="s">
        <v>686</v>
      </c>
      <c r="D4375" s="1" t="s">
        <v>8</v>
      </c>
      <c r="E4375" s="1" t="s">
        <v>22</v>
      </c>
      <c r="F4375" s="18">
        <v>971.5</v>
      </c>
      <c r="G4375" t="s">
        <v>3642</v>
      </c>
      <c r="H4375" s="1">
        <f>IF(COUNTIF(G$2:G4375,G4375)=1,1,0)</f>
        <v>1</v>
      </c>
      <c r="I4375" s="1">
        <v>5</v>
      </c>
      <c r="J4375" s="1">
        <v>0</v>
      </c>
      <c r="K4375" s="1">
        <v>252.59</v>
      </c>
      <c r="L4375" s="12">
        <f>VLOOKUP(train[[#This Row],[Sub-Category]],Análisis_ABC_XYZ[[#Headers],[#Data]],4,FALSE)</f>
        <v>0.4595170286641902</v>
      </c>
    </row>
    <row r="4376" spans="1:12" x14ac:dyDescent="0.35">
      <c r="A4376" s="2">
        <v>42811</v>
      </c>
      <c r="B4376" s="1" t="s">
        <v>766</v>
      </c>
      <c r="C4376" s="1" t="s">
        <v>283</v>
      </c>
      <c r="D4376" s="1" t="s">
        <v>14</v>
      </c>
      <c r="E4376" s="1" t="s">
        <v>31</v>
      </c>
      <c r="F4376" s="18">
        <v>901.94999999999993</v>
      </c>
      <c r="G4376" t="s">
        <v>3642</v>
      </c>
      <c r="H4376" s="1">
        <f>IF(COUNTIF(G$2:G4376,G4376)=1,1,0)</f>
        <v>0</v>
      </c>
      <c r="I4376" s="1">
        <v>3</v>
      </c>
      <c r="J4376" s="1">
        <v>0</v>
      </c>
      <c r="K4376" s="1">
        <v>297.64349999999996</v>
      </c>
      <c r="L4376" s="12">
        <f>VLOOKUP(train[[#This Row],[Sub-Category]],Análisis_ABC_XYZ[[#Headers],[#Data]],4,FALSE)</f>
        <v>0.49507917887403441</v>
      </c>
    </row>
    <row r="4377" spans="1:12" x14ac:dyDescent="0.35">
      <c r="A4377" s="2">
        <v>42811</v>
      </c>
      <c r="B4377" s="1" t="s">
        <v>766</v>
      </c>
      <c r="C4377" s="1" t="s">
        <v>956</v>
      </c>
      <c r="D4377" s="1" t="s">
        <v>14</v>
      </c>
      <c r="E4377" s="1" t="s">
        <v>61</v>
      </c>
      <c r="F4377" s="18">
        <v>199.89999999999998</v>
      </c>
      <c r="G4377" t="s">
        <v>3642</v>
      </c>
      <c r="H4377" s="1">
        <f>IF(COUNTIF(G$2:G4377,G4377)=1,1,0)</f>
        <v>0</v>
      </c>
      <c r="I4377" s="1">
        <v>5</v>
      </c>
      <c r="J4377" s="1">
        <v>0</v>
      </c>
      <c r="K4377" s="1">
        <v>89.954999999999984</v>
      </c>
      <c r="L4377" s="12">
        <f>VLOOKUP(train[[#This Row],[Sub-Category]],Análisis_ABC_XYZ[[#Headers],[#Data]],4,FALSE)</f>
        <v>0.44424167803735209</v>
      </c>
    </row>
    <row r="4378" spans="1:12" x14ac:dyDescent="0.35">
      <c r="A4378" s="2">
        <v>42811</v>
      </c>
      <c r="B4378" s="1" t="s">
        <v>81</v>
      </c>
      <c r="C4378" s="1" t="s">
        <v>1488</v>
      </c>
      <c r="D4378" s="1" t="s">
        <v>26</v>
      </c>
      <c r="E4378" s="1" t="s">
        <v>27</v>
      </c>
      <c r="F4378" s="18">
        <v>129.97999999999999</v>
      </c>
      <c r="G4378" t="s">
        <v>4106</v>
      </c>
      <c r="H4378" s="1">
        <f>IF(COUNTIF(G$2:G4378,G4378)=1,1,0)</f>
        <v>1</v>
      </c>
      <c r="I4378" s="1">
        <v>2</v>
      </c>
      <c r="J4378" s="1">
        <v>0</v>
      </c>
      <c r="K4378" s="1">
        <v>62.3904</v>
      </c>
      <c r="L4378" s="12">
        <f>VLOOKUP(train[[#This Row],[Sub-Category]],Análisis_ABC_XYZ[[#Headers],[#Data]],4,FALSE)</f>
        <v>0.41105220110552465</v>
      </c>
    </row>
    <row r="4379" spans="1:12" x14ac:dyDescent="0.35">
      <c r="A4379" s="2">
        <v>42811</v>
      </c>
      <c r="B4379" s="1" t="s">
        <v>12</v>
      </c>
      <c r="C4379" s="1" t="s">
        <v>573</v>
      </c>
      <c r="D4379" s="1" t="s">
        <v>26</v>
      </c>
      <c r="E4379" s="1" t="s">
        <v>27</v>
      </c>
      <c r="F4379" s="18">
        <v>84.784000000000006</v>
      </c>
      <c r="G4379" t="s">
        <v>6316</v>
      </c>
      <c r="H4379" s="1">
        <f>IF(COUNTIF(G$2:G4379,G4379)=1,1,0)</f>
        <v>1</v>
      </c>
      <c r="I4379" s="1">
        <v>2</v>
      </c>
      <c r="J4379" s="1">
        <v>0.2</v>
      </c>
      <c r="K4379" s="1">
        <v>-20.136200000000006</v>
      </c>
      <c r="L4379" s="12">
        <f>VLOOKUP(train[[#This Row],[Sub-Category]],Análisis_ABC_XYZ[[#Headers],[#Data]],4,FALSE)</f>
        <v>0.41105220110552465</v>
      </c>
    </row>
    <row r="4380" spans="1:12" x14ac:dyDescent="0.35">
      <c r="A4380" s="2">
        <v>42811</v>
      </c>
      <c r="B4380" s="1" t="s">
        <v>370</v>
      </c>
      <c r="C4380" s="1" t="s">
        <v>459</v>
      </c>
      <c r="D4380" s="1" t="s">
        <v>14</v>
      </c>
      <c r="E4380" s="1" t="s">
        <v>24</v>
      </c>
      <c r="F4380" s="18">
        <v>39.68</v>
      </c>
      <c r="G4380" t="s">
        <v>4282</v>
      </c>
      <c r="H4380" s="1">
        <f>IF(COUNTIF(G$2:G4380,G4380)=1,1,0)</f>
        <v>1</v>
      </c>
      <c r="I4380" s="1">
        <v>2</v>
      </c>
      <c r="J4380" s="1">
        <v>0</v>
      </c>
      <c r="K4380" s="1">
        <v>10.316800000000001</v>
      </c>
      <c r="L4380" s="12">
        <f>VLOOKUP(train[[#This Row],[Sub-Category]],Análisis_ABC_XYZ[[#Headers],[#Data]],4,FALSE)</f>
        <v>0.45632477063632687</v>
      </c>
    </row>
    <row r="4381" spans="1:12" x14ac:dyDescent="0.35">
      <c r="A4381" s="2">
        <v>42811</v>
      </c>
      <c r="B4381" s="1" t="s">
        <v>81</v>
      </c>
      <c r="C4381" s="1" t="s">
        <v>1598</v>
      </c>
      <c r="D4381" s="1" t="s">
        <v>14</v>
      </c>
      <c r="E4381" s="1" t="s">
        <v>29</v>
      </c>
      <c r="F4381" s="18">
        <v>32.54</v>
      </c>
      <c r="G4381" t="s">
        <v>4106</v>
      </c>
      <c r="H4381" s="1">
        <f>IF(COUNTIF(G$2:G4381,G4381)=1,1,0)</f>
        <v>0</v>
      </c>
      <c r="I4381" s="1">
        <v>2</v>
      </c>
      <c r="J4381" s="1">
        <v>0</v>
      </c>
      <c r="K4381" s="1">
        <v>15.944599999999998</v>
      </c>
      <c r="L4381" s="12">
        <f>VLOOKUP(train[[#This Row],[Sub-Category]],Análisis_ABC_XYZ[[#Headers],[#Data]],4,FALSE)</f>
        <v>0.46881743173671325</v>
      </c>
    </row>
    <row r="4382" spans="1:12" x14ac:dyDescent="0.35">
      <c r="A4382" s="2">
        <v>42812</v>
      </c>
      <c r="B4382" s="1" t="s">
        <v>111</v>
      </c>
      <c r="C4382" s="1" t="s">
        <v>1030</v>
      </c>
      <c r="D4382" s="1" t="s">
        <v>14</v>
      </c>
      <c r="E4382" s="1" t="s">
        <v>31</v>
      </c>
      <c r="F4382" s="18">
        <v>871.80000000000007</v>
      </c>
      <c r="G4382" t="s">
        <v>4959</v>
      </c>
      <c r="H4382" s="1">
        <f>IF(COUNTIF(G$2:G4382,G4382)=1,1,0)</f>
        <v>1</v>
      </c>
      <c r="I4382" s="1">
        <v>3</v>
      </c>
      <c r="J4382" s="1">
        <v>0.2</v>
      </c>
      <c r="K4382" s="1">
        <v>87.180000000000092</v>
      </c>
      <c r="L4382" s="12">
        <f>VLOOKUP(train[[#This Row],[Sub-Category]],Análisis_ABC_XYZ[[#Headers],[#Data]],4,FALSE)</f>
        <v>0.49507917887403441</v>
      </c>
    </row>
    <row r="4383" spans="1:12" x14ac:dyDescent="0.35">
      <c r="A4383" s="2">
        <v>42812</v>
      </c>
      <c r="B4383" s="1" t="s">
        <v>111</v>
      </c>
      <c r="C4383" s="1" t="s">
        <v>500</v>
      </c>
      <c r="D4383" s="1" t="s">
        <v>8</v>
      </c>
      <c r="E4383" s="1" t="s">
        <v>18</v>
      </c>
      <c r="F4383" s="18">
        <v>189.88200000000001</v>
      </c>
      <c r="G4383" t="s">
        <v>6550</v>
      </c>
      <c r="H4383" s="1">
        <f>IF(COUNTIF(G$2:G4383,G4383)=1,1,0)</f>
        <v>1</v>
      </c>
      <c r="I4383" s="1">
        <v>3</v>
      </c>
      <c r="J4383" s="1">
        <v>0.4</v>
      </c>
      <c r="K4383" s="1">
        <v>-94.941000000000017</v>
      </c>
      <c r="L4383" s="12">
        <f>VLOOKUP(train[[#This Row],[Sub-Category]],Análisis_ABC_XYZ[[#Headers],[#Data]],4,FALSE)</f>
        <v>0.55975208308209756</v>
      </c>
    </row>
    <row r="4384" spans="1:12" x14ac:dyDescent="0.35">
      <c r="A4384" s="2">
        <v>42813</v>
      </c>
      <c r="B4384" s="1" t="s">
        <v>145</v>
      </c>
      <c r="C4384" s="1" t="s">
        <v>1343</v>
      </c>
      <c r="D4384" s="1" t="s">
        <v>8</v>
      </c>
      <c r="E4384" s="1" t="s">
        <v>9</v>
      </c>
      <c r="F4384" s="18">
        <v>72.294000000000011</v>
      </c>
      <c r="G4384" t="s">
        <v>6268</v>
      </c>
      <c r="H4384" s="1">
        <f>IF(COUNTIF(G$2:G4384,G4384)=1,1,0)</f>
        <v>1</v>
      </c>
      <c r="I4384" s="1">
        <v>1</v>
      </c>
      <c r="J4384" s="1">
        <v>0.7</v>
      </c>
      <c r="K4384" s="1">
        <v>-98.801799999999986</v>
      </c>
      <c r="L4384" s="12">
        <f>VLOOKUP(train[[#This Row],[Sub-Category]],Análisis_ABC_XYZ[[#Headers],[#Data]],4,FALSE)</f>
        <v>0.5176847302647779</v>
      </c>
    </row>
    <row r="4385" spans="1:12" x14ac:dyDescent="0.35">
      <c r="A4385" s="2">
        <v>42813</v>
      </c>
      <c r="B4385" s="1" t="s">
        <v>111</v>
      </c>
      <c r="C4385" s="1" t="s">
        <v>359</v>
      </c>
      <c r="D4385" s="1" t="s">
        <v>14</v>
      </c>
      <c r="E4385" s="1" t="s">
        <v>29</v>
      </c>
      <c r="F4385" s="18">
        <v>31.086000000000006</v>
      </c>
      <c r="G4385" t="s">
        <v>5890</v>
      </c>
      <c r="H4385" s="1">
        <f>IF(COUNTIF(G$2:G4385,G4385)=1,1,0)</f>
        <v>1</v>
      </c>
      <c r="I4385" s="1">
        <v>3</v>
      </c>
      <c r="J4385" s="1">
        <v>0.7</v>
      </c>
      <c r="K4385" s="1">
        <v>-20.72399999999999</v>
      </c>
      <c r="L4385" s="12">
        <f>VLOOKUP(train[[#This Row],[Sub-Category]],Análisis_ABC_XYZ[[#Headers],[#Data]],4,FALSE)</f>
        <v>0.46881743173671325</v>
      </c>
    </row>
    <row r="4386" spans="1:12" x14ac:dyDescent="0.35">
      <c r="A4386" s="2">
        <v>42813</v>
      </c>
      <c r="B4386" s="1" t="s">
        <v>89</v>
      </c>
      <c r="C4386" s="1" t="s">
        <v>598</v>
      </c>
      <c r="D4386" s="1" t="s">
        <v>8</v>
      </c>
      <c r="E4386" s="1" t="s">
        <v>22</v>
      </c>
      <c r="F4386" s="18">
        <v>20.32</v>
      </c>
      <c r="G4386" t="s">
        <v>3348</v>
      </c>
      <c r="H4386" s="1">
        <f>IF(COUNTIF(G$2:G4386,G4386)=1,1,0)</f>
        <v>1</v>
      </c>
      <c r="I4386" s="1">
        <v>4</v>
      </c>
      <c r="J4386" s="1">
        <v>0</v>
      </c>
      <c r="K4386" s="1">
        <v>6.9087999999999994</v>
      </c>
      <c r="L4386" s="12">
        <f>VLOOKUP(train[[#This Row],[Sub-Category]],Análisis_ABC_XYZ[[#Headers],[#Data]],4,FALSE)</f>
        <v>0.4595170286641902</v>
      </c>
    </row>
    <row r="4387" spans="1:12" x14ac:dyDescent="0.35">
      <c r="A4387" s="2">
        <v>42813</v>
      </c>
      <c r="B4387" s="1" t="s">
        <v>89</v>
      </c>
      <c r="C4387" s="1" t="s">
        <v>1513</v>
      </c>
      <c r="D4387" s="1" t="s">
        <v>8</v>
      </c>
      <c r="E4387" s="1" t="s">
        <v>22</v>
      </c>
      <c r="F4387" s="18">
        <v>14.98</v>
      </c>
      <c r="G4387" t="s">
        <v>3348</v>
      </c>
      <c r="H4387" s="1">
        <f>IF(COUNTIF(G$2:G4387,G4387)=1,1,0)</f>
        <v>0</v>
      </c>
      <c r="I4387" s="1">
        <v>1</v>
      </c>
      <c r="J4387" s="1">
        <v>0</v>
      </c>
      <c r="K4387" s="1">
        <v>6.8908000000000005</v>
      </c>
      <c r="L4387" s="12">
        <f>VLOOKUP(train[[#This Row],[Sub-Category]],Análisis_ABC_XYZ[[#Headers],[#Data]],4,FALSE)</f>
        <v>0.4595170286641902</v>
      </c>
    </row>
    <row r="4388" spans="1:12" x14ac:dyDescent="0.35">
      <c r="A4388" s="2">
        <v>42814</v>
      </c>
      <c r="B4388" s="1" t="s">
        <v>186</v>
      </c>
      <c r="C4388" s="1" t="s">
        <v>680</v>
      </c>
      <c r="D4388" s="1" t="s">
        <v>8</v>
      </c>
      <c r="E4388" s="1" t="s">
        <v>18</v>
      </c>
      <c r="F4388" s="18">
        <v>697.16</v>
      </c>
      <c r="G4388" t="s">
        <v>6254</v>
      </c>
      <c r="H4388" s="1">
        <f>IF(COUNTIF(G$2:G4388,G4388)=1,1,0)</f>
        <v>1</v>
      </c>
      <c r="I4388" s="1">
        <v>4</v>
      </c>
      <c r="J4388" s="1">
        <v>0</v>
      </c>
      <c r="K4388" s="1">
        <v>146.40359999999998</v>
      </c>
      <c r="L4388" s="12">
        <f>VLOOKUP(train[[#This Row],[Sub-Category]],Análisis_ABC_XYZ[[#Headers],[#Data]],4,FALSE)</f>
        <v>0.55975208308209756</v>
      </c>
    </row>
    <row r="4389" spans="1:12" x14ac:dyDescent="0.35">
      <c r="A4389" s="2">
        <v>42814</v>
      </c>
      <c r="B4389" s="1" t="s">
        <v>438</v>
      </c>
      <c r="C4389" s="1" t="s">
        <v>960</v>
      </c>
      <c r="D4389" s="1" t="s">
        <v>8</v>
      </c>
      <c r="E4389" s="1" t="s">
        <v>22</v>
      </c>
      <c r="F4389" s="18">
        <v>86.45</v>
      </c>
      <c r="G4389" t="s">
        <v>4950</v>
      </c>
      <c r="H4389" s="1">
        <f>IF(COUNTIF(G$2:G4389,G4389)=1,1,0)</f>
        <v>1</v>
      </c>
      <c r="I4389" s="1">
        <v>7</v>
      </c>
      <c r="J4389" s="1">
        <v>0</v>
      </c>
      <c r="K4389" s="1">
        <v>38.038000000000004</v>
      </c>
      <c r="L4389" s="12">
        <f>VLOOKUP(train[[#This Row],[Sub-Category]],Análisis_ABC_XYZ[[#Headers],[#Data]],4,FALSE)</f>
        <v>0.4595170286641902</v>
      </c>
    </row>
    <row r="4390" spans="1:12" x14ac:dyDescent="0.35">
      <c r="A4390" s="2">
        <v>42814</v>
      </c>
      <c r="B4390" s="1" t="s">
        <v>136</v>
      </c>
      <c r="C4390" s="1" t="s">
        <v>573</v>
      </c>
      <c r="D4390" s="1" t="s">
        <v>26</v>
      </c>
      <c r="E4390" s="1" t="s">
        <v>27</v>
      </c>
      <c r="F4390" s="18">
        <v>84.784000000000006</v>
      </c>
      <c r="G4390" t="s">
        <v>5132</v>
      </c>
      <c r="H4390" s="1">
        <f>IF(COUNTIF(G$2:G4390,G4390)=1,1,0)</f>
        <v>1</v>
      </c>
      <c r="I4390" s="1">
        <v>2</v>
      </c>
      <c r="J4390" s="1">
        <v>0.2</v>
      </c>
      <c r="K4390" s="1">
        <v>-20.136200000000006</v>
      </c>
      <c r="L4390" s="12">
        <f>VLOOKUP(train[[#This Row],[Sub-Category]],Análisis_ABC_XYZ[[#Headers],[#Data]],4,FALSE)</f>
        <v>0.41105220110552465</v>
      </c>
    </row>
    <row r="4391" spans="1:12" x14ac:dyDescent="0.35">
      <c r="A4391" s="2">
        <v>42814</v>
      </c>
      <c r="B4391" s="1" t="s">
        <v>136</v>
      </c>
      <c r="C4391" s="1" t="s">
        <v>574</v>
      </c>
      <c r="D4391" s="1" t="s">
        <v>14</v>
      </c>
      <c r="E4391" s="1" t="s">
        <v>36</v>
      </c>
      <c r="F4391" s="18">
        <v>20.736000000000004</v>
      </c>
      <c r="G4391" t="s">
        <v>5132</v>
      </c>
      <c r="H4391" s="1">
        <f>IF(COUNTIF(G$2:G4391,G4391)=1,1,0)</f>
        <v>0</v>
      </c>
      <c r="I4391" s="1">
        <v>4</v>
      </c>
      <c r="J4391" s="1">
        <v>0.2</v>
      </c>
      <c r="K4391" s="1">
        <v>7.2576000000000001</v>
      </c>
      <c r="L4391" s="12">
        <f>VLOOKUP(train[[#This Row],[Sub-Category]],Análisis_ABC_XYZ[[#Headers],[#Data]],4,FALSE)</f>
        <v>0.43613829632717294</v>
      </c>
    </row>
    <row r="4392" spans="1:12" x14ac:dyDescent="0.35">
      <c r="A4392" s="2">
        <v>42814</v>
      </c>
      <c r="B4392" s="1" t="s">
        <v>136</v>
      </c>
      <c r="C4392" s="1" t="s">
        <v>503</v>
      </c>
      <c r="D4392" s="1" t="s">
        <v>14</v>
      </c>
      <c r="E4392" s="1" t="s">
        <v>29</v>
      </c>
      <c r="F4392" s="18">
        <v>16.821000000000005</v>
      </c>
      <c r="G4392" t="s">
        <v>5132</v>
      </c>
      <c r="H4392" s="1">
        <f>IF(COUNTIF(G$2:G4392,G4392)=1,1,0)</f>
        <v>0</v>
      </c>
      <c r="I4392" s="1">
        <v>3</v>
      </c>
      <c r="J4392" s="1">
        <v>0.7</v>
      </c>
      <c r="K4392" s="1">
        <v>-12.896100000000004</v>
      </c>
      <c r="L4392" s="12">
        <f>VLOOKUP(train[[#This Row],[Sub-Category]],Análisis_ABC_XYZ[[#Headers],[#Data]],4,FALSE)</f>
        <v>0.46881743173671325</v>
      </c>
    </row>
    <row r="4393" spans="1:12" x14ac:dyDescent="0.35">
      <c r="A4393" s="2">
        <v>42814</v>
      </c>
      <c r="B4393" s="1" t="s">
        <v>72</v>
      </c>
      <c r="C4393" s="1" t="s">
        <v>675</v>
      </c>
      <c r="D4393" s="1" t="s">
        <v>26</v>
      </c>
      <c r="E4393" s="1" t="s">
        <v>27</v>
      </c>
      <c r="F4393" s="18">
        <v>11.992000000000001</v>
      </c>
      <c r="G4393" t="s">
        <v>5267</v>
      </c>
      <c r="H4393" s="1">
        <f>IF(COUNTIF(G$2:G4393,G4393)=1,1,0)</f>
        <v>1</v>
      </c>
      <c r="I4393" s="1">
        <v>1</v>
      </c>
      <c r="J4393" s="1">
        <v>0.2</v>
      </c>
      <c r="K4393" s="1">
        <v>0.89939999999999909</v>
      </c>
      <c r="L4393" s="12">
        <f>VLOOKUP(train[[#This Row],[Sub-Category]],Análisis_ABC_XYZ[[#Headers],[#Data]],4,FALSE)</f>
        <v>0.41105220110552465</v>
      </c>
    </row>
    <row r="4394" spans="1:12" x14ac:dyDescent="0.35">
      <c r="A4394" s="2">
        <v>42814</v>
      </c>
      <c r="B4394" s="1" t="s">
        <v>136</v>
      </c>
      <c r="C4394" s="1" t="s">
        <v>575</v>
      </c>
      <c r="D4394" s="1" t="s">
        <v>14</v>
      </c>
      <c r="E4394" s="1" t="s">
        <v>36</v>
      </c>
      <c r="F4394" s="18">
        <v>10.368000000000002</v>
      </c>
      <c r="G4394" t="s">
        <v>5132</v>
      </c>
      <c r="H4394" s="1">
        <f>IF(COUNTIF(G$2:G4394,G4394)=1,1,0)</f>
        <v>0</v>
      </c>
      <c r="I4394" s="1">
        <v>2</v>
      </c>
      <c r="J4394" s="1">
        <v>0.2</v>
      </c>
      <c r="K4394" s="1">
        <v>3.6288</v>
      </c>
      <c r="L4394" s="12">
        <f>VLOOKUP(train[[#This Row],[Sub-Category]],Análisis_ABC_XYZ[[#Headers],[#Data]],4,FALSE)</f>
        <v>0.43613829632717294</v>
      </c>
    </row>
    <row r="4395" spans="1:12" x14ac:dyDescent="0.35">
      <c r="A4395" s="2">
        <v>42815</v>
      </c>
      <c r="B4395" s="1" t="s">
        <v>72</v>
      </c>
      <c r="C4395" s="1" t="s">
        <v>726</v>
      </c>
      <c r="D4395" s="1" t="s">
        <v>8</v>
      </c>
      <c r="E4395" s="1" t="s">
        <v>11</v>
      </c>
      <c r="F4395" s="18">
        <v>528.42999999999995</v>
      </c>
      <c r="G4395" t="s">
        <v>4084</v>
      </c>
      <c r="H4395" s="1">
        <f>IF(COUNTIF(G$2:G4395,G4395)=1,1,0)</f>
        <v>1</v>
      </c>
      <c r="I4395" s="1">
        <v>5</v>
      </c>
      <c r="J4395" s="1">
        <v>0.3</v>
      </c>
      <c r="K4395" s="1">
        <v>0</v>
      </c>
      <c r="L4395" s="12">
        <f>VLOOKUP(train[[#This Row],[Sub-Category]],Análisis_ABC_XYZ[[#Headers],[#Data]],4,FALSE)</f>
        <v>0.46529189879902266</v>
      </c>
    </row>
    <row r="4396" spans="1:12" x14ac:dyDescent="0.35">
      <c r="A4396" s="2">
        <v>42815</v>
      </c>
      <c r="B4396" s="1" t="s">
        <v>39</v>
      </c>
      <c r="C4396" s="1" t="s">
        <v>1237</v>
      </c>
      <c r="D4396" s="1" t="s">
        <v>8</v>
      </c>
      <c r="E4396" s="1" t="s">
        <v>18</v>
      </c>
      <c r="F4396" s="18">
        <v>99.372</v>
      </c>
      <c r="G4396" t="s">
        <v>3239</v>
      </c>
      <c r="H4396" s="1">
        <f>IF(COUNTIF(G$2:G4396,G4396)=1,1,0)</f>
        <v>1</v>
      </c>
      <c r="I4396" s="1">
        <v>2</v>
      </c>
      <c r="J4396" s="1">
        <v>0.3</v>
      </c>
      <c r="K4396" s="1">
        <v>-1.4196000000000097</v>
      </c>
      <c r="L4396" s="12">
        <f>VLOOKUP(train[[#This Row],[Sub-Category]],Análisis_ABC_XYZ[[#Headers],[#Data]],4,FALSE)</f>
        <v>0.55975208308209756</v>
      </c>
    </row>
    <row r="4397" spans="1:12" x14ac:dyDescent="0.35">
      <c r="A4397" s="2">
        <v>42815</v>
      </c>
      <c r="B4397" s="1" t="s">
        <v>72</v>
      </c>
      <c r="C4397" s="1" t="s">
        <v>1328</v>
      </c>
      <c r="D4397" s="1" t="s">
        <v>14</v>
      </c>
      <c r="E4397" s="1" t="s">
        <v>24</v>
      </c>
      <c r="F4397" s="18">
        <v>13.392000000000001</v>
      </c>
      <c r="G4397" t="s">
        <v>4084</v>
      </c>
      <c r="H4397" s="1">
        <f>IF(COUNTIF(G$2:G4397,G4397)=1,1,0)</f>
        <v>0</v>
      </c>
      <c r="I4397" s="1">
        <v>3</v>
      </c>
      <c r="J4397" s="1">
        <v>0.2</v>
      </c>
      <c r="K4397" s="1">
        <v>1.5065999999999975</v>
      </c>
      <c r="L4397" s="12">
        <f>VLOOKUP(train[[#This Row],[Sub-Category]],Análisis_ABC_XYZ[[#Headers],[#Data]],4,FALSE)</f>
        <v>0.45632477063632687</v>
      </c>
    </row>
    <row r="4398" spans="1:12" x14ac:dyDescent="0.35">
      <c r="A4398" s="2">
        <v>42815</v>
      </c>
      <c r="B4398" s="1" t="s">
        <v>72</v>
      </c>
      <c r="C4398" s="1" t="s">
        <v>807</v>
      </c>
      <c r="D4398" s="1" t="s">
        <v>14</v>
      </c>
      <c r="E4398" s="1" t="s">
        <v>29</v>
      </c>
      <c r="F4398" s="18">
        <v>3.1679999999999993</v>
      </c>
      <c r="G4398" t="s">
        <v>4084</v>
      </c>
      <c r="H4398" s="1">
        <f>IF(COUNTIF(G$2:G4398,G4398)=1,1,0)</f>
        <v>0</v>
      </c>
      <c r="I4398" s="1">
        <v>2</v>
      </c>
      <c r="J4398" s="1">
        <v>0.8</v>
      </c>
      <c r="K4398" s="1">
        <v>-4.7520000000000007</v>
      </c>
      <c r="L4398" s="12">
        <f>VLOOKUP(train[[#This Row],[Sub-Category]],Análisis_ABC_XYZ[[#Headers],[#Data]],4,FALSE)</f>
        <v>0.46881743173671325</v>
      </c>
    </row>
    <row r="4399" spans="1:12" x14ac:dyDescent="0.35">
      <c r="A4399" s="2">
        <v>42815</v>
      </c>
      <c r="B4399" s="1" t="s">
        <v>39</v>
      </c>
      <c r="C4399" s="1" t="s">
        <v>98</v>
      </c>
      <c r="D4399" s="1" t="s">
        <v>14</v>
      </c>
      <c r="E4399" s="1" t="s">
        <v>24</v>
      </c>
      <c r="F4399" s="18">
        <v>1.3440000000000001</v>
      </c>
      <c r="G4399" s="1" t="s">
        <v>3239</v>
      </c>
      <c r="H4399" s="1">
        <f>IF(COUNTIF(G$2:G4399,G4399)=1,1,0)</f>
        <v>0</v>
      </c>
      <c r="I4399" s="1">
        <v>1</v>
      </c>
      <c r="J4399" s="1">
        <v>0.2</v>
      </c>
      <c r="K4399" s="1">
        <v>0.504</v>
      </c>
      <c r="L4399" s="12">
        <f>VLOOKUP(train[[#This Row],[Sub-Category]],Análisis_ABC_XYZ[[#Headers],[#Data]],4,FALSE)</f>
        <v>0.45632477063632687</v>
      </c>
    </row>
    <row r="4400" spans="1:12" x14ac:dyDescent="0.35">
      <c r="A4400" s="2">
        <v>42816</v>
      </c>
      <c r="B4400" s="1" t="s">
        <v>37</v>
      </c>
      <c r="C4400" s="1" t="s">
        <v>1212</v>
      </c>
      <c r="D4400" s="1" t="s">
        <v>8</v>
      </c>
      <c r="E4400" s="1" t="s">
        <v>11</v>
      </c>
      <c r="F4400" s="18">
        <v>167.88800000000001</v>
      </c>
      <c r="G4400" t="s">
        <v>6515</v>
      </c>
      <c r="H4400" s="1">
        <f>IF(COUNTIF(G$2:G4400,G4400)=1,1,0)</f>
        <v>1</v>
      </c>
      <c r="I4400" s="1">
        <v>7</v>
      </c>
      <c r="J4400" s="1">
        <v>0.2</v>
      </c>
      <c r="K4400" s="1">
        <v>14.690199999999997</v>
      </c>
      <c r="L4400" s="12">
        <f>VLOOKUP(train[[#This Row],[Sub-Category]],Análisis_ABC_XYZ[[#Headers],[#Data]],4,FALSE)</f>
        <v>0.46529189879902266</v>
      </c>
    </row>
    <row r="4401" spans="1:12" x14ac:dyDescent="0.35">
      <c r="A4401" s="2">
        <v>42816</v>
      </c>
      <c r="B4401" s="1" t="s">
        <v>410</v>
      </c>
      <c r="C4401" s="1" t="s">
        <v>892</v>
      </c>
      <c r="D4401" s="1" t="s">
        <v>26</v>
      </c>
      <c r="E4401" s="1" t="s">
        <v>56</v>
      </c>
      <c r="F4401" s="18">
        <v>58.58</v>
      </c>
      <c r="G4401" t="s">
        <v>4611</v>
      </c>
      <c r="H4401" s="1">
        <f>IF(COUNTIF(G$2:G4401,G4401)=1,1,0)</f>
        <v>1</v>
      </c>
      <c r="I4401" s="1">
        <v>2</v>
      </c>
      <c r="J4401" s="1">
        <v>0</v>
      </c>
      <c r="K4401" s="1">
        <v>19.331399999999995</v>
      </c>
      <c r="L4401" s="12">
        <f>VLOOKUP(train[[#This Row],[Sub-Category]],Análisis_ABC_XYZ[[#Headers],[#Data]],4,FALSE)</f>
        <v>0.52062335344040378</v>
      </c>
    </row>
    <row r="4402" spans="1:12" x14ac:dyDescent="0.35">
      <c r="A4402" s="2">
        <v>42818</v>
      </c>
      <c r="B4402" s="1" t="s">
        <v>136</v>
      </c>
      <c r="C4402" s="1" t="s">
        <v>1490</v>
      </c>
      <c r="D4402" s="1" t="s">
        <v>26</v>
      </c>
      <c r="E4402" s="1" t="s">
        <v>27</v>
      </c>
      <c r="F4402" s="18">
        <v>403.16800000000001</v>
      </c>
      <c r="G4402" t="s">
        <v>6726</v>
      </c>
      <c r="H4402" s="1">
        <f>IF(COUNTIF(G$2:G4402,G4402)=1,1,0)</f>
        <v>1</v>
      </c>
      <c r="I4402" s="1">
        <v>4</v>
      </c>
      <c r="J4402" s="1">
        <v>0.2</v>
      </c>
      <c r="K4402" s="1">
        <v>25.198000000000008</v>
      </c>
      <c r="L4402" s="12">
        <f>VLOOKUP(train[[#This Row],[Sub-Category]],Análisis_ABC_XYZ[[#Headers],[#Data]],4,FALSE)</f>
        <v>0.41105220110552465</v>
      </c>
    </row>
    <row r="4403" spans="1:12" x14ac:dyDescent="0.35">
      <c r="A4403" s="2">
        <v>42818</v>
      </c>
      <c r="B4403" s="1" t="s">
        <v>157</v>
      </c>
      <c r="C4403" s="1" t="s">
        <v>1444</v>
      </c>
      <c r="D4403" s="1" t="s">
        <v>8</v>
      </c>
      <c r="E4403" s="1" t="s">
        <v>9</v>
      </c>
      <c r="F4403" s="18">
        <v>301.46999999999997</v>
      </c>
      <c r="G4403" t="s">
        <v>5607</v>
      </c>
      <c r="H4403" s="1">
        <f>IF(COUNTIF(G$2:G4403,G4403)=1,1,0)</f>
        <v>1</v>
      </c>
      <c r="I4403" s="1">
        <v>3</v>
      </c>
      <c r="J4403" s="1">
        <v>0.5</v>
      </c>
      <c r="K4403" s="1">
        <v>-241.17600000000002</v>
      </c>
      <c r="L4403" s="12">
        <f>VLOOKUP(train[[#This Row],[Sub-Category]],Análisis_ABC_XYZ[[#Headers],[#Data]],4,FALSE)</f>
        <v>0.5176847302647779</v>
      </c>
    </row>
    <row r="4404" spans="1:12" x14ac:dyDescent="0.35">
      <c r="A4404" s="2">
        <v>42818</v>
      </c>
      <c r="B4404" s="1" t="s">
        <v>84</v>
      </c>
      <c r="C4404" s="1" t="s">
        <v>1202</v>
      </c>
      <c r="D4404" s="1" t="s">
        <v>14</v>
      </c>
      <c r="E4404" s="1" t="s">
        <v>36</v>
      </c>
      <c r="F4404" s="18">
        <v>22.48</v>
      </c>
      <c r="G4404" t="s">
        <v>3730</v>
      </c>
      <c r="H4404" s="1">
        <f>IF(COUNTIF(G$2:G4404,G4404)=1,1,0)</f>
        <v>1</v>
      </c>
      <c r="I4404" s="1">
        <v>1</v>
      </c>
      <c r="J4404" s="1">
        <v>0</v>
      </c>
      <c r="K4404" s="1">
        <v>10.3408</v>
      </c>
      <c r="L4404" s="12">
        <f>VLOOKUP(train[[#This Row],[Sub-Category]],Análisis_ABC_XYZ[[#Headers],[#Data]],4,FALSE)</f>
        <v>0.43613829632717294</v>
      </c>
    </row>
    <row r="4405" spans="1:12" x14ac:dyDescent="0.35">
      <c r="A4405" s="2">
        <v>42818</v>
      </c>
      <c r="B4405" s="1" t="s">
        <v>157</v>
      </c>
      <c r="C4405" s="1" t="s">
        <v>1199</v>
      </c>
      <c r="D4405" s="1" t="s">
        <v>14</v>
      </c>
      <c r="E4405" s="1" t="s">
        <v>24</v>
      </c>
      <c r="F4405" s="18">
        <v>18.656000000000002</v>
      </c>
      <c r="G4405" t="s">
        <v>5607</v>
      </c>
      <c r="H4405" s="1">
        <f>IF(COUNTIF(G$2:G4405,G4405)=1,1,0)</f>
        <v>0</v>
      </c>
      <c r="I4405" s="1">
        <v>2</v>
      </c>
      <c r="J4405" s="1">
        <v>0.2</v>
      </c>
      <c r="K4405" s="1">
        <v>1.6324000000000014</v>
      </c>
      <c r="L4405" s="12">
        <f>VLOOKUP(train[[#This Row],[Sub-Category]],Análisis_ABC_XYZ[[#Headers],[#Data]],4,FALSE)</f>
        <v>0.45632477063632687</v>
      </c>
    </row>
    <row r="4406" spans="1:12" x14ac:dyDescent="0.35">
      <c r="A4406" s="2">
        <v>42819</v>
      </c>
      <c r="B4406" s="1" t="s">
        <v>198</v>
      </c>
      <c r="C4406" s="1" t="s">
        <v>273</v>
      </c>
      <c r="D4406" s="1" t="s">
        <v>26</v>
      </c>
      <c r="E4406" s="1" t="s">
        <v>56</v>
      </c>
      <c r="F4406" s="18">
        <v>1287.45</v>
      </c>
      <c r="G4406" t="s">
        <v>6452</v>
      </c>
      <c r="H4406" s="1">
        <f>IF(COUNTIF(G$2:G4406,G4406)=1,1,0)</f>
        <v>1</v>
      </c>
      <c r="I4406" s="1">
        <v>5</v>
      </c>
      <c r="J4406" s="1">
        <v>0</v>
      </c>
      <c r="K4406" s="1">
        <v>244.61549999999988</v>
      </c>
      <c r="L4406" s="12">
        <f>VLOOKUP(train[[#This Row],[Sub-Category]],Análisis_ABC_XYZ[[#Headers],[#Data]],4,FALSE)</f>
        <v>0.52062335344040378</v>
      </c>
    </row>
    <row r="4407" spans="1:12" x14ac:dyDescent="0.35">
      <c r="A4407" s="2">
        <v>42819</v>
      </c>
      <c r="B4407" s="1" t="s">
        <v>89</v>
      </c>
      <c r="C4407" s="1" t="s">
        <v>1108</v>
      </c>
      <c r="D4407" s="1" t="s">
        <v>14</v>
      </c>
      <c r="E4407" s="1" t="s">
        <v>24</v>
      </c>
      <c r="F4407" s="18">
        <v>59.519999999999996</v>
      </c>
      <c r="G4407" t="s">
        <v>4622</v>
      </c>
      <c r="H4407" s="1">
        <f>IF(COUNTIF(G$2:G4407,G4407)=1,1,0)</f>
        <v>1</v>
      </c>
      <c r="I4407" s="1">
        <v>3</v>
      </c>
      <c r="J4407" s="1">
        <v>0</v>
      </c>
      <c r="K4407" s="1">
        <v>17.855999999999995</v>
      </c>
      <c r="L4407" s="12">
        <f>VLOOKUP(train[[#This Row],[Sub-Category]],Análisis_ABC_XYZ[[#Headers],[#Data]],4,FALSE)</f>
        <v>0.45632477063632687</v>
      </c>
    </row>
    <row r="4408" spans="1:12" x14ac:dyDescent="0.35">
      <c r="A4408" s="2">
        <v>42820</v>
      </c>
      <c r="B4408" s="1" t="s">
        <v>89</v>
      </c>
      <c r="C4408" s="1" t="s">
        <v>252</v>
      </c>
      <c r="D4408" s="1" t="s">
        <v>14</v>
      </c>
      <c r="E4408" s="1" t="s">
        <v>20</v>
      </c>
      <c r="F4408" s="18">
        <v>459.95</v>
      </c>
      <c r="G4408" t="s">
        <v>6071</v>
      </c>
      <c r="H4408" s="1">
        <f>IF(COUNTIF(G$2:G4408,G4408)=1,1,0)</f>
        <v>1</v>
      </c>
      <c r="I4408" s="1">
        <v>5</v>
      </c>
      <c r="J4408" s="1">
        <v>0</v>
      </c>
      <c r="K4408" s="1">
        <v>18.397999999999968</v>
      </c>
      <c r="L4408" s="12">
        <f>VLOOKUP(train[[#This Row],[Sub-Category]],Análisis_ABC_XYZ[[#Headers],[#Data]],4,FALSE)</f>
        <v>0.44610841445725197</v>
      </c>
    </row>
    <row r="4409" spans="1:12" x14ac:dyDescent="0.35">
      <c r="A4409" s="2">
        <v>42820</v>
      </c>
      <c r="B4409" s="1" t="s">
        <v>34</v>
      </c>
      <c r="C4409" s="1" t="s">
        <v>1026</v>
      </c>
      <c r="D4409" s="1" t="s">
        <v>26</v>
      </c>
      <c r="E4409" s="1" t="s">
        <v>56</v>
      </c>
      <c r="F4409" s="18">
        <v>119.97600000000001</v>
      </c>
      <c r="G4409" t="s">
        <v>4734</v>
      </c>
      <c r="H4409" s="1">
        <f>IF(COUNTIF(G$2:G4409,G4409)=1,1,0)</f>
        <v>1</v>
      </c>
      <c r="I4409" s="1">
        <v>3</v>
      </c>
      <c r="J4409" s="1">
        <v>0.2</v>
      </c>
      <c r="K4409" s="1">
        <v>-17.996400000000019</v>
      </c>
      <c r="L4409" s="12">
        <f>VLOOKUP(train[[#This Row],[Sub-Category]],Análisis_ABC_XYZ[[#Headers],[#Data]],4,FALSE)</f>
        <v>0.52062335344040378</v>
      </c>
    </row>
    <row r="4410" spans="1:12" x14ac:dyDescent="0.35">
      <c r="A4410" s="2">
        <v>42820</v>
      </c>
      <c r="B4410" s="1" t="s">
        <v>34</v>
      </c>
      <c r="C4410" s="1" t="s">
        <v>1103</v>
      </c>
      <c r="D4410" s="1" t="s">
        <v>14</v>
      </c>
      <c r="E4410" s="1" t="s">
        <v>20</v>
      </c>
      <c r="F4410" s="18">
        <v>67.64</v>
      </c>
      <c r="G4410" t="s">
        <v>4734</v>
      </c>
      <c r="H4410" s="1">
        <f>IF(COUNTIF(G$2:G4410,G4410)=1,1,0)</f>
        <v>0</v>
      </c>
      <c r="I4410" s="1">
        <v>5</v>
      </c>
      <c r="J4410" s="1">
        <v>0.2</v>
      </c>
      <c r="K4410" s="1">
        <v>5.9184999999999981</v>
      </c>
      <c r="L4410" s="12">
        <f>VLOOKUP(train[[#This Row],[Sub-Category]],Análisis_ABC_XYZ[[#Headers],[#Data]],4,FALSE)</f>
        <v>0.44610841445725197</v>
      </c>
    </row>
    <row r="4411" spans="1:12" x14ac:dyDescent="0.35">
      <c r="A4411" s="2">
        <v>42820</v>
      </c>
      <c r="B4411" s="1" t="s">
        <v>1549</v>
      </c>
      <c r="C4411" s="1" t="s">
        <v>1084</v>
      </c>
      <c r="D4411" s="1" t="s">
        <v>14</v>
      </c>
      <c r="E4411" s="1" t="s">
        <v>36</v>
      </c>
      <c r="F4411" s="18">
        <v>17.64</v>
      </c>
      <c r="G4411" t="s">
        <v>3455</v>
      </c>
      <c r="H4411" s="1">
        <f>IF(COUNTIF(G$2:G4411,G4411)=1,1,0)</f>
        <v>1</v>
      </c>
      <c r="I4411" s="1">
        <v>3</v>
      </c>
      <c r="J4411" s="1">
        <v>0</v>
      </c>
      <c r="K4411" s="1">
        <v>8.6435999999999993</v>
      </c>
      <c r="L4411" s="12">
        <f>VLOOKUP(train[[#This Row],[Sub-Category]],Análisis_ABC_XYZ[[#Headers],[#Data]],4,FALSE)</f>
        <v>0.43613829632717294</v>
      </c>
    </row>
    <row r="4412" spans="1:12" x14ac:dyDescent="0.35">
      <c r="A4412" s="2">
        <v>42820</v>
      </c>
      <c r="B4412" s="1" t="s">
        <v>1549</v>
      </c>
      <c r="C4412" s="1" t="s">
        <v>48</v>
      </c>
      <c r="D4412" s="1" t="s">
        <v>14</v>
      </c>
      <c r="E4412" s="1" t="s">
        <v>29</v>
      </c>
      <c r="F4412" s="18">
        <v>17.04</v>
      </c>
      <c r="G4412" t="s">
        <v>3455</v>
      </c>
      <c r="H4412" s="1">
        <f>IF(COUNTIF(G$2:G4412,G4412)=1,1,0)</f>
        <v>0</v>
      </c>
      <c r="I4412" s="1">
        <v>3</v>
      </c>
      <c r="J4412" s="1">
        <v>0.2</v>
      </c>
      <c r="K4412" s="1">
        <v>5.5379999999999985</v>
      </c>
      <c r="L4412" s="12">
        <f>VLOOKUP(train[[#This Row],[Sub-Category]],Análisis_ABC_XYZ[[#Headers],[#Data]],4,FALSE)</f>
        <v>0.46881743173671325</v>
      </c>
    </row>
    <row r="4413" spans="1:12" x14ac:dyDescent="0.35">
      <c r="A4413" s="2">
        <v>42821</v>
      </c>
      <c r="B4413" s="1" t="s">
        <v>379</v>
      </c>
      <c r="C4413" s="1" t="s">
        <v>1683</v>
      </c>
      <c r="D4413" s="1" t="s">
        <v>8</v>
      </c>
      <c r="E4413" s="1" t="s">
        <v>22</v>
      </c>
      <c r="F4413" s="18">
        <v>39.92</v>
      </c>
      <c r="G4413" t="s">
        <v>3653</v>
      </c>
      <c r="H4413" s="1">
        <f>IF(COUNTIF(G$2:G4413,G4413)=1,1,0)</f>
        <v>1</v>
      </c>
      <c r="I4413" s="1">
        <v>4</v>
      </c>
      <c r="J4413" s="1">
        <v>0</v>
      </c>
      <c r="K4413" s="1">
        <v>11.177600000000002</v>
      </c>
      <c r="L4413" s="12">
        <f>VLOOKUP(train[[#This Row],[Sub-Category]],Análisis_ABC_XYZ[[#Headers],[#Data]],4,FALSE)</f>
        <v>0.4595170286641902</v>
      </c>
    </row>
    <row r="4414" spans="1:12" x14ac:dyDescent="0.35">
      <c r="A4414" s="2">
        <v>42821</v>
      </c>
      <c r="B4414" s="1" t="s">
        <v>379</v>
      </c>
      <c r="C4414" s="1" t="s">
        <v>1598</v>
      </c>
      <c r="D4414" s="1" t="s">
        <v>14</v>
      </c>
      <c r="E4414" s="1" t="s">
        <v>29</v>
      </c>
      <c r="F4414" s="18">
        <v>32.54</v>
      </c>
      <c r="G4414" t="s">
        <v>3653</v>
      </c>
      <c r="H4414" s="1">
        <f>IF(COUNTIF(G$2:G4414,G4414)=1,1,0)</f>
        <v>0</v>
      </c>
      <c r="I4414" s="1">
        <v>2</v>
      </c>
      <c r="J4414" s="1">
        <v>0</v>
      </c>
      <c r="K4414" s="1">
        <v>15.944599999999998</v>
      </c>
      <c r="L4414" s="12">
        <f>VLOOKUP(train[[#This Row],[Sub-Category]],Análisis_ABC_XYZ[[#Headers],[#Data]],4,FALSE)</f>
        <v>0.46881743173671325</v>
      </c>
    </row>
    <row r="4415" spans="1:12" x14ac:dyDescent="0.35">
      <c r="A4415" s="2">
        <v>42821</v>
      </c>
      <c r="B4415" s="1" t="s">
        <v>379</v>
      </c>
      <c r="C4415" s="1" t="s">
        <v>1725</v>
      </c>
      <c r="D4415" s="1" t="s">
        <v>8</v>
      </c>
      <c r="E4415" s="1" t="s">
        <v>22</v>
      </c>
      <c r="F4415" s="18">
        <v>20.239999999999998</v>
      </c>
      <c r="G4415" t="s">
        <v>3653</v>
      </c>
      <c r="H4415" s="1">
        <f>IF(COUNTIF(G$2:G4415,G4415)=1,1,0)</f>
        <v>0</v>
      </c>
      <c r="I4415" s="1">
        <v>1</v>
      </c>
      <c r="J4415" s="1">
        <v>0</v>
      </c>
      <c r="K4415" s="1">
        <v>8.7032000000000007</v>
      </c>
      <c r="L4415" s="12">
        <f>VLOOKUP(train[[#This Row],[Sub-Category]],Análisis_ABC_XYZ[[#Headers],[#Data]],4,FALSE)</f>
        <v>0.4595170286641902</v>
      </c>
    </row>
    <row r="4416" spans="1:12" x14ac:dyDescent="0.35">
      <c r="A4416" s="2">
        <v>42822</v>
      </c>
      <c r="B4416" s="1" t="s">
        <v>12</v>
      </c>
      <c r="C4416" s="1" t="s">
        <v>266</v>
      </c>
      <c r="D4416" s="1" t="s">
        <v>14</v>
      </c>
      <c r="E4416" s="1" t="s">
        <v>20</v>
      </c>
      <c r="F4416" s="18">
        <v>87.92</v>
      </c>
      <c r="G4416" t="s">
        <v>2631</v>
      </c>
      <c r="H4416" s="1">
        <f>IF(COUNTIF(G$2:G4416,G4416)=1,1,0)</f>
        <v>1</v>
      </c>
      <c r="I4416" s="1">
        <v>4</v>
      </c>
      <c r="J4416" s="1">
        <v>0</v>
      </c>
      <c r="K4416" s="1">
        <v>0.87919999999999732</v>
      </c>
      <c r="L4416" s="12">
        <f>VLOOKUP(train[[#This Row],[Sub-Category]],Análisis_ABC_XYZ[[#Headers],[#Data]],4,FALSE)</f>
        <v>0.44610841445725197</v>
      </c>
    </row>
    <row r="4417" spans="1:12" x14ac:dyDescent="0.35">
      <c r="A4417" s="2">
        <v>42822</v>
      </c>
      <c r="B4417" s="1" t="s">
        <v>107</v>
      </c>
      <c r="C4417" s="1" t="s">
        <v>1020</v>
      </c>
      <c r="D4417" s="1" t="s">
        <v>14</v>
      </c>
      <c r="E4417" s="1" t="s">
        <v>20</v>
      </c>
      <c r="F4417" s="18">
        <v>31.4</v>
      </c>
      <c r="G4417" t="s">
        <v>2312</v>
      </c>
      <c r="H4417" s="1">
        <f>IF(COUNTIF(G$2:G4417,G4417)=1,1,0)</f>
        <v>1</v>
      </c>
      <c r="I4417" s="1">
        <v>2</v>
      </c>
      <c r="J4417" s="1">
        <v>0</v>
      </c>
      <c r="K4417" s="1">
        <v>7.8500000000000014</v>
      </c>
      <c r="L4417" s="12">
        <f>VLOOKUP(train[[#This Row],[Sub-Category]],Análisis_ABC_XYZ[[#Headers],[#Data]],4,FALSE)</f>
        <v>0.44610841445725197</v>
      </c>
    </row>
    <row r="4418" spans="1:12" x14ac:dyDescent="0.35">
      <c r="A4418" s="2">
        <v>42822</v>
      </c>
      <c r="B4418" s="1" t="s">
        <v>12</v>
      </c>
      <c r="C4418" s="1" t="s">
        <v>1887</v>
      </c>
      <c r="D4418" s="1" t="s">
        <v>14</v>
      </c>
      <c r="E4418" s="1" t="s">
        <v>36</v>
      </c>
      <c r="F4418" s="18">
        <v>5.98</v>
      </c>
      <c r="G4418" t="s">
        <v>2631</v>
      </c>
      <c r="H4418" s="1">
        <f>IF(COUNTIF(G$2:G4418,G4418)=1,1,0)</f>
        <v>0</v>
      </c>
      <c r="I4418" s="1">
        <v>1</v>
      </c>
      <c r="J4418" s="1">
        <v>0</v>
      </c>
      <c r="K4418" s="1">
        <v>2.9302000000000001</v>
      </c>
      <c r="L4418" s="12">
        <f>VLOOKUP(train[[#This Row],[Sub-Category]],Análisis_ABC_XYZ[[#Headers],[#Data]],4,FALSE)</f>
        <v>0.43613829632717294</v>
      </c>
    </row>
    <row r="4419" spans="1:12" x14ac:dyDescent="0.35">
      <c r="A4419" s="2">
        <v>42823</v>
      </c>
      <c r="B4419" s="1" t="s">
        <v>72</v>
      </c>
      <c r="C4419" s="1" t="s">
        <v>284</v>
      </c>
      <c r="D4419" s="1" t="s">
        <v>8</v>
      </c>
      <c r="E4419" s="1" t="s">
        <v>11</v>
      </c>
      <c r="F4419" s="18">
        <v>844.11599999999987</v>
      </c>
      <c r="G4419" t="s">
        <v>6064</v>
      </c>
      <c r="H4419" s="1">
        <f>IF(COUNTIF(G$2:G4419,G4419)=1,1,0)</f>
        <v>1</v>
      </c>
      <c r="I4419" s="1">
        <v>6</v>
      </c>
      <c r="J4419" s="1">
        <v>0.3</v>
      </c>
      <c r="K4419" s="1">
        <v>-36.176400000000001</v>
      </c>
      <c r="L4419" s="12">
        <f>VLOOKUP(train[[#This Row],[Sub-Category]],Análisis_ABC_XYZ[[#Headers],[#Data]],4,FALSE)</f>
        <v>0.46529189879902266</v>
      </c>
    </row>
    <row r="4420" spans="1:12" x14ac:dyDescent="0.35">
      <c r="A4420" s="2">
        <v>42823</v>
      </c>
      <c r="B4420" s="1" t="s">
        <v>72</v>
      </c>
      <c r="C4420" s="1" t="s">
        <v>193</v>
      </c>
      <c r="D4420" s="1" t="s">
        <v>26</v>
      </c>
      <c r="E4420" s="1" t="s">
        <v>27</v>
      </c>
      <c r="F4420" s="18">
        <v>812.73599999999999</v>
      </c>
      <c r="G4420" t="s">
        <v>6064</v>
      </c>
      <c r="H4420" s="1">
        <f>IF(COUNTIF(G$2:G4420,G4420)=1,1,0)</f>
        <v>0</v>
      </c>
      <c r="I4420" s="1">
        <v>8</v>
      </c>
      <c r="J4420" s="1">
        <v>0.2</v>
      </c>
      <c r="K4420" s="1">
        <v>60.955199999999962</v>
      </c>
      <c r="L4420" s="12">
        <f>VLOOKUP(train[[#This Row],[Sub-Category]],Análisis_ABC_XYZ[[#Headers],[#Data]],4,FALSE)</f>
        <v>0.41105220110552465</v>
      </c>
    </row>
    <row r="4421" spans="1:12" x14ac:dyDescent="0.35">
      <c r="A4421" s="2">
        <v>42823</v>
      </c>
      <c r="B4421" s="1" t="s">
        <v>89</v>
      </c>
      <c r="C4421" s="1" t="s">
        <v>59</v>
      </c>
      <c r="D4421" s="1" t="s">
        <v>8</v>
      </c>
      <c r="E4421" s="1" t="s">
        <v>22</v>
      </c>
      <c r="F4421" s="18">
        <v>414</v>
      </c>
      <c r="G4421" t="s">
        <v>2298</v>
      </c>
      <c r="H4421" s="1">
        <f>IF(COUNTIF(G$2:G4421,G4421)=1,1,0)</f>
        <v>1</v>
      </c>
      <c r="I4421" s="1">
        <v>8</v>
      </c>
      <c r="J4421" s="1">
        <v>0</v>
      </c>
      <c r="K4421" s="1">
        <v>124.19999999999999</v>
      </c>
      <c r="L4421" s="12">
        <f>VLOOKUP(train[[#This Row],[Sub-Category]],Análisis_ABC_XYZ[[#Headers],[#Data]],4,FALSE)</f>
        <v>0.4595170286641902</v>
      </c>
    </row>
    <row r="4422" spans="1:12" x14ac:dyDescent="0.35">
      <c r="A4422" s="2">
        <v>42823</v>
      </c>
      <c r="B4422" s="1" t="s">
        <v>157</v>
      </c>
      <c r="C4422" s="1" t="s">
        <v>638</v>
      </c>
      <c r="D4422" s="1" t="s">
        <v>8</v>
      </c>
      <c r="E4422" s="1" t="s">
        <v>9</v>
      </c>
      <c r="F4422" s="18">
        <v>299.97499999999997</v>
      </c>
      <c r="G4422" t="s">
        <v>6502</v>
      </c>
      <c r="H4422" s="1">
        <f>IF(COUNTIF(G$2:G4422,G4422)=1,1,0)</f>
        <v>1</v>
      </c>
      <c r="I4422" s="1">
        <v>5</v>
      </c>
      <c r="J4422" s="1">
        <v>0.5</v>
      </c>
      <c r="K4422" s="1">
        <v>-167.98600000000002</v>
      </c>
      <c r="L4422" s="12">
        <f>VLOOKUP(train[[#This Row],[Sub-Category]],Análisis_ABC_XYZ[[#Headers],[#Data]],4,FALSE)</f>
        <v>0.5176847302647779</v>
      </c>
    </row>
    <row r="4423" spans="1:12" x14ac:dyDescent="0.35">
      <c r="A4423" s="2">
        <v>42823</v>
      </c>
      <c r="B4423" s="1" t="s">
        <v>157</v>
      </c>
      <c r="C4423" s="1" t="s">
        <v>1397</v>
      </c>
      <c r="D4423" s="1" t="s">
        <v>26</v>
      </c>
      <c r="E4423" s="1" t="s">
        <v>27</v>
      </c>
      <c r="F4423" s="18">
        <v>158.37599999999998</v>
      </c>
      <c r="G4423" t="s">
        <v>6502</v>
      </c>
      <c r="H4423" s="1">
        <f>IF(COUNTIF(G$2:G4423,G4423)=1,1,0)</f>
        <v>0</v>
      </c>
      <c r="I4423" s="1">
        <v>4</v>
      </c>
      <c r="J4423" s="1">
        <v>0.4</v>
      </c>
      <c r="K4423" s="1">
        <v>-36.954399999999993</v>
      </c>
      <c r="L4423" s="12">
        <f>VLOOKUP(train[[#This Row],[Sub-Category]],Análisis_ABC_XYZ[[#Headers],[#Data]],4,FALSE)</f>
        <v>0.41105220110552465</v>
      </c>
    </row>
    <row r="4424" spans="1:12" x14ac:dyDescent="0.35">
      <c r="A4424" s="2">
        <v>42823</v>
      </c>
      <c r="B4424" s="1" t="s">
        <v>72</v>
      </c>
      <c r="C4424" s="1" t="s">
        <v>1305</v>
      </c>
      <c r="D4424" s="1" t="s">
        <v>14</v>
      </c>
      <c r="E4424" s="1" t="s">
        <v>36</v>
      </c>
      <c r="F4424" s="18">
        <v>45.527999999999999</v>
      </c>
      <c r="G4424" t="s">
        <v>6064</v>
      </c>
      <c r="H4424" s="1">
        <f>IF(COUNTIF(G$2:G4424,G4424)=1,1,0)</f>
        <v>0</v>
      </c>
      <c r="I4424" s="1">
        <v>3</v>
      </c>
      <c r="J4424" s="1">
        <v>0.2</v>
      </c>
      <c r="K4424" s="1">
        <v>15.934799999999997</v>
      </c>
      <c r="L4424" s="12">
        <f>VLOOKUP(train[[#This Row],[Sub-Category]],Análisis_ABC_XYZ[[#Headers],[#Data]],4,FALSE)</f>
        <v>0.43613829632717294</v>
      </c>
    </row>
    <row r="4425" spans="1:12" x14ac:dyDescent="0.35">
      <c r="A4425" s="2">
        <v>42823</v>
      </c>
      <c r="B4425" s="1" t="s">
        <v>89</v>
      </c>
      <c r="C4425" s="1" t="s">
        <v>844</v>
      </c>
      <c r="D4425" s="1" t="s">
        <v>14</v>
      </c>
      <c r="E4425" s="1" t="s">
        <v>29</v>
      </c>
      <c r="F4425" s="18">
        <v>41.328000000000003</v>
      </c>
      <c r="G4425" t="s">
        <v>2298</v>
      </c>
      <c r="H4425" s="1">
        <f>IF(COUNTIF(G$2:G4425,G4425)=1,1,0)</f>
        <v>0</v>
      </c>
      <c r="I4425" s="1">
        <v>7</v>
      </c>
      <c r="J4425" s="1">
        <v>0.2</v>
      </c>
      <c r="K4425" s="1">
        <v>14.981400000000001</v>
      </c>
      <c r="L4425" s="12">
        <f>VLOOKUP(train[[#This Row],[Sub-Category]],Análisis_ABC_XYZ[[#Headers],[#Data]],4,FALSE)</f>
        <v>0.46881743173671325</v>
      </c>
    </row>
    <row r="4426" spans="1:12" x14ac:dyDescent="0.35">
      <c r="A4426" s="2">
        <v>42823</v>
      </c>
      <c r="B4426" s="1" t="s">
        <v>89</v>
      </c>
      <c r="C4426" s="1" t="s">
        <v>1052</v>
      </c>
      <c r="D4426" s="1" t="s">
        <v>14</v>
      </c>
      <c r="E4426" s="1" t="s">
        <v>29</v>
      </c>
      <c r="F4426" s="18">
        <v>29.800000000000004</v>
      </c>
      <c r="G4426" t="s">
        <v>2298</v>
      </c>
      <c r="H4426" s="1">
        <f>IF(COUNTIF(G$2:G4426,G4426)=1,1,0)</f>
        <v>0</v>
      </c>
      <c r="I4426" s="1">
        <v>5</v>
      </c>
      <c r="J4426" s="1">
        <v>0.2</v>
      </c>
      <c r="K4426" s="1">
        <v>9.3124999999999982</v>
      </c>
      <c r="L4426" s="12">
        <f>VLOOKUP(train[[#This Row],[Sub-Category]],Análisis_ABC_XYZ[[#Headers],[#Data]],4,FALSE)</f>
        <v>0.46881743173671325</v>
      </c>
    </row>
    <row r="4427" spans="1:12" x14ac:dyDescent="0.35">
      <c r="A4427" s="2">
        <v>42823</v>
      </c>
      <c r="B4427" s="1" t="s">
        <v>89</v>
      </c>
      <c r="C4427" s="1" t="s">
        <v>1016</v>
      </c>
      <c r="D4427" s="1" t="s">
        <v>14</v>
      </c>
      <c r="E4427" s="1" t="s">
        <v>36</v>
      </c>
      <c r="F4427" s="18">
        <v>13.48</v>
      </c>
      <c r="G4427" t="s">
        <v>2298</v>
      </c>
      <c r="H4427" s="1">
        <f>IF(COUNTIF(G$2:G4427,G4427)=1,1,0)</f>
        <v>0</v>
      </c>
      <c r="I4427" s="1">
        <v>2</v>
      </c>
      <c r="J4427" s="1">
        <v>0</v>
      </c>
      <c r="K4427" s="1">
        <v>6.74</v>
      </c>
      <c r="L4427" s="12">
        <f>VLOOKUP(train[[#This Row],[Sub-Category]],Análisis_ABC_XYZ[[#Headers],[#Data]],4,FALSE)</f>
        <v>0.43613829632717294</v>
      </c>
    </row>
    <row r="4428" spans="1:12" x14ac:dyDescent="0.35">
      <c r="A4428" s="2">
        <v>42824</v>
      </c>
      <c r="B4428" s="1" t="s">
        <v>229</v>
      </c>
      <c r="C4428" s="1" t="s">
        <v>818</v>
      </c>
      <c r="D4428" s="1" t="s">
        <v>14</v>
      </c>
      <c r="E4428" s="1" t="s">
        <v>36</v>
      </c>
      <c r="F4428" s="18">
        <v>11.34</v>
      </c>
      <c r="G4428" t="s">
        <v>3040</v>
      </c>
      <c r="H4428" s="1">
        <f>IF(COUNTIF(G$2:G4428,G4428)=1,1,0)</f>
        <v>1</v>
      </c>
      <c r="I4428" s="1">
        <v>1</v>
      </c>
      <c r="J4428" s="1">
        <v>0</v>
      </c>
      <c r="K4428" s="1">
        <v>5.5565999999999995</v>
      </c>
      <c r="L4428" s="12">
        <f>VLOOKUP(train[[#This Row],[Sub-Category]],Análisis_ABC_XYZ[[#Headers],[#Data]],4,FALSE)</f>
        <v>0.43613829632717294</v>
      </c>
    </row>
    <row r="4429" spans="1:12" x14ac:dyDescent="0.35">
      <c r="A4429" s="2">
        <v>42825</v>
      </c>
      <c r="B4429" s="1" t="s">
        <v>89</v>
      </c>
      <c r="C4429" s="1" t="s">
        <v>216</v>
      </c>
      <c r="D4429" s="1" t="s">
        <v>8</v>
      </c>
      <c r="E4429" s="1" t="s">
        <v>11</v>
      </c>
      <c r="F4429" s="18">
        <v>327.99600000000004</v>
      </c>
      <c r="G4429" t="s">
        <v>6684</v>
      </c>
      <c r="H4429" s="1">
        <f>IF(COUNTIF(G$2:G4429,G4429)=1,1,0)</f>
        <v>1</v>
      </c>
      <c r="I4429" s="1">
        <v>6</v>
      </c>
      <c r="J4429" s="1">
        <v>0.1</v>
      </c>
      <c r="K4429" s="1">
        <v>54.666000000000011</v>
      </c>
      <c r="L4429" s="12">
        <f>VLOOKUP(train[[#This Row],[Sub-Category]],Análisis_ABC_XYZ[[#Headers],[#Data]],4,FALSE)</f>
        <v>0.46529189879902266</v>
      </c>
    </row>
    <row r="4430" spans="1:12" x14ac:dyDescent="0.35">
      <c r="A4430" s="2">
        <v>42825</v>
      </c>
      <c r="B4430" s="1" t="s">
        <v>52</v>
      </c>
      <c r="C4430" s="1" t="s">
        <v>1666</v>
      </c>
      <c r="D4430" s="1" t="s">
        <v>26</v>
      </c>
      <c r="E4430" s="1" t="s">
        <v>27</v>
      </c>
      <c r="F4430" s="18">
        <v>280.78200000000004</v>
      </c>
      <c r="G4430" t="s">
        <v>5902</v>
      </c>
      <c r="H4430" s="1">
        <f>IF(COUNTIF(G$2:G4430,G4430)=1,1,0)</f>
        <v>1</v>
      </c>
      <c r="I4430" s="1">
        <v>3</v>
      </c>
      <c r="J4430" s="1">
        <v>0.4</v>
      </c>
      <c r="K4430" s="1">
        <v>-60.836100000000016</v>
      </c>
      <c r="L4430" s="12">
        <f>VLOOKUP(train[[#This Row],[Sub-Category]],Análisis_ABC_XYZ[[#Headers],[#Data]],4,FALSE)</f>
        <v>0.41105220110552465</v>
      </c>
    </row>
    <row r="4431" spans="1:12" x14ac:dyDescent="0.35">
      <c r="A4431" s="2">
        <v>42825</v>
      </c>
      <c r="B4431" s="1" t="s">
        <v>52</v>
      </c>
      <c r="C4431" s="1" t="s">
        <v>1303</v>
      </c>
      <c r="D4431" s="1" t="s">
        <v>26</v>
      </c>
      <c r="E4431" s="1" t="s">
        <v>56</v>
      </c>
      <c r="F4431" s="18">
        <v>31.983999999999998</v>
      </c>
      <c r="G4431" t="s">
        <v>5902</v>
      </c>
      <c r="H4431" s="1">
        <f>IF(COUNTIF(G$2:G4431,G4431)=1,1,0)</f>
        <v>0</v>
      </c>
      <c r="I4431" s="1">
        <v>2</v>
      </c>
      <c r="J4431" s="1">
        <v>0.2</v>
      </c>
      <c r="K4431" s="1">
        <v>1.1993999999999998</v>
      </c>
      <c r="L4431" s="12">
        <f>VLOOKUP(train[[#This Row],[Sub-Category]],Análisis_ABC_XYZ[[#Headers],[#Data]],4,FALSE)</f>
        <v>0.52062335344040378</v>
      </c>
    </row>
    <row r="4432" spans="1:12" x14ac:dyDescent="0.35">
      <c r="A4432" s="2">
        <v>42826</v>
      </c>
      <c r="B4432" s="1" t="s">
        <v>89</v>
      </c>
      <c r="C4432" s="1" t="s">
        <v>10</v>
      </c>
      <c r="D4432" s="1" t="s">
        <v>8</v>
      </c>
      <c r="E4432" s="1" t="s">
        <v>11</v>
      </c>
      <c r="F4432" s="18">
        <v>1317.492</v>
      </c>
      <c r="G4432" t="s">
        <v>4204</v>
      </c>
      <c r="H4432" s="1">
        <f>IF(COUNTIF(G$2:G4432,G4432)=1,1,0)</f>
        <v>1</v>
      </c>
      <c r="I4432" s="1">
        <v>6</v>
      </c>
      <c r="J4432" s="1">
        <v>0.1</v>
      </c>
      <c r="K4432" s="1">
        <v>292.77599999999995</v>
      </c>
      <c r="L4432" s="12">
        <f>VLOOKUP(train[[#This Row],[Sub-Category]],Análisis_ABC_XYZ[[#Headers],[#Data]],4,FALSE)</f>
        <v>0.46529189879902266</v>
      </c>
    </row>
    <row r="4433" spans="1:12" x14ac:dyDescent="0.35">
      <c r="A4433" s="2">
        <v>42826</v>
      </c>
      <c r="B4433" s="1" t="s">
        <v>89</v>
      </c>
      <c r="C4433" s="1" t="s">
        <v>461</v>
      </c>
      <c r="D4433" s="1" t="s">
        <v>14</v>
      </c>
      <c r="E4433" s="1" t="s">
        <v>24</v>
      </c>
      <c r="F4433" s="18">
        <v>263.88</v>
      </c>
      <c r="G4433" t="s">
        <v>2928</v>
      </c>
      <c r="H4433" s="1">
        <f>IF(COUNTIF(G$2:G4433,G4433)=1,1,0)</f>
        <v>1</v>
      </c>
      <c r="I4433" s="1">
        <v>6</v>
      </c>
      <c r="J4433" s="1">
        <v>0</v>
      </c>
      <c r="K4433" s="1">
        <v>71.247600000000006</v>
      </c>
      <c r="L4433" s="12">
        <f>VLOOKUP(train[[#This Row],[Sub-Category]],Análisis_ABC_XYZ[[#Headers],[#Data]],4,FALSE)</f>
        <v>0.45632477063632687</v>
      </c>
    </row>
    <row r="4434" spans="1:12" x14ac:dyDescent="0.35">
      <c r="A4434" s="2">
        <v>42826</v>
      </c>
      <c r="B4434" s="1" t="s">
        <v>89</v>
      </c>
      <c r="C4434" s="1" t="s">
        <v>460</v>
      </c>
      <c r="D4434" s="1" t="s">
        <v>14</v>
      </c>
      <c r="E4434" s="1" t="s">
        <v>20</v>
      </c>
      <c r="F4434" s="18">
        <v>161.94</v>
      </c>
      <c r="G4434" t="s">
        <v>2928</v>
      </c>
      <c r="H4434" s="1">
        <f>IF(COUNTIF(G$2:G4434,G4434)=1,1,0)</f>
        <v>0</v>
      </c>
      <c r="I4434" s="1">
        <v>3</v>
      </c>
      <c r="J4434" s="1">
        <v>0</v>
      </c>
      <c r="K4434" s="1">
        <v>9.716399999999993</v>
      </c>
      <c r="L4434" s="12">
        <f>VLOOKUP(train[[#This Row],[Sub-Category]],Análisis_ABC_XYZ[[#Headers],[#Data]],4,FALSE)</f>
        <v>0.44610841445725197</v>
      </c>
    </row>
    <row r="4435" spans="1:12" x14ac:dyDescent="0.35">
      <c r="A4435" s="2">
        <v>42826</v>
      </c>
      <c r="B4435" s="1" t="s">
        <v>89</v>
      </c>
      <c r="C4435" s="1" t="s">
        <v>730</v>
      </c>
      <c r="D4435" s="1" t="s">
        <v>14</v>
      </c>
      <c r="E4435" s="1" t="s">
        <v>24</v>
      </c>
      <c r="F4435" s="18">
        <v>88.04</v>
      </c>
      <c r="G4435" t="s">
        <v>4973</v>
      </c>
      <c r="H4435" s="1">
        <f>IF(COUNTIF(G$2:G4435,G4435)=1,1,0)</f>
        <v>1</v>
      </c>
      <c r="I4435" s="1">
        <v>4</v>
      </c>
      <c r="J4435" s="1">
        <v>0</v>
      </c>
      <c r="K4435" s="1">
        <v>22.8904</v>
      </c>
      <c r="L4435" s="12">
        <f>VLOOKUP(train[[#This Row],[Sub-Category]],Análisis_ABC_XYZ[[#Headers],[#Data]],4,FALSE)</f>
        <v>0.45632477063632687</v>
      </c>
    </row>
    <row r="4436" spans="1:12" x14ac:dyDescent="0.35">
      <c r="A4436" s="2">
        <v>42826</v>
      </c>
      <c r="B4436" s="1" t="s">
        <v>89</v>
      </c>
      <c r="C4436" s="1" t="s">
        <v>1515</v>
      </c>
      <c r="D4436" s="1" t="s">
        <v>14</v>
      </c>
      <c r="E4436" s="1" t="s">
        <v>182</v>
      </c>
      <c r="F4436" s="18">
        <v>63.84</v>
      </c>
      <c r="G4436" t="s">
        <v>4204</v>
      </c>
      <c r="H4436" s="1">
        <f>IF(COUNTIF(G$2:G4436,G4436)=1,1,0)</f>
        <v>0</v>
      </c>
      <c r="I4436" s="1">
        <v>8</v>
      </c>
      <c r="J4436" s="1">
        <v>0</v>
      </c>
      <c r="K4436" s="1">
        <v>18.513599999999997</v>
      </c>
      <c r="L4436" s="12">
        <f>VLOOKUP(train[[#This Row],[Sub-Category]],Análisis_ABC_XYZ[[#Headers],[#Data]],4,FALSE)</f>
        <v>0.53938093436526824</v>
      </c>
    </row>
    <row r="4437" spans="1:12" x14ac:dyDescent="0.35">
      <c r="A4437" s="2">
        <v>42826</v>
      </c>
      <c r="B4437" s="1" t="s">
        <v>89</v>
      </c>
      <c r="C4437" s="1" t="s">
        <v>459</v>
      </c>
      <c r="D4437" s="1" t="s">
        <v>14</v>
      </c>
      <c r="E4437" s="1" t="s">
        <v>24</v>
      </c>
      <c r="F4437" s="18">
        <v>59.519999999999996</v>
      </c>
      <c r="G4437" t="s">
        <v>2928</v>
      </c>
      <c r="H4437" s="1">
        <f>IF(COUNTIF(G$2:G4437,G4437)=1,1,0)</f>
        <v>0</v>
      </c>
      <c r="I4437" s="1">
        <v>3</v>
      </c>
      <c r="J4437" s="1">
        <v>0</v>
      </c>
      <c r="K4437" s="1">
        <v>15.475200000000001</v>
      </c>
      <c r="L4437" s="12">
        <f>VLOOKUP(train[[#This Row],[Sub-Category]],Análisis_ABC_XYZ[[#Headers],[#Data]],4,FALSE)</f>
        <v>0.45632477063632687</v>
      </c>
    </row>
    <row r="4438" spans="1:12" x14ac:dyDescent="0.35">
      <c r="A4438" s="2">
        <v>42826</v>
      </c>
      <c r="B4438" s="1" t="s">
        <v>89</v>
      </c>
      <c r="C4438" s="1" t="s">
        <v>464</v>
      </c>
      <c r="D4438" s="1" t="s">
        <v>26</v>
      </c>
      <c r="E4438" s="1" t="s">
        <v>27</v>
      </c>
      <c r="F4438" s="18">
        <v>35.119999999999997</v>
      </c>
      <c r="G4438" t="s">
        <v>2928</v>
      </c>
      <c r="H4438" s="1">
        <f>IF(COUNTIF(G$2:G4438,G4438)=1,1,0)</f>
        <v>0</v>
      </c>
      <c r="I4438" s="1">
        <v>4</v>
      </c>
      <c r="J4438" s="1">
        <v>0</v>
      </c>
      <c r="K4438" s="1">
        <v>9.1311999999999998</v>
      </c>
      <c r="L4438" s="12">
        <f>VLOOKUP(train[[#This Row],[Sub-Category]],Análisis_ABC_XYZ[[#Headers],[#Data]],4,FALSE)</f>
        <v>0.41105220110552465</v>
      </c>
    </row>
    <row r="4439" spans="1:12" x14ac:dyDescent="0.35">
      <c r="A4439" s="2">
        <v>42826</v>
      </c>
      <c r="B4439" s="1" t="s">
        <v>104</v>
      </c>
      <c r="C4439" s="1" t="s">
        <v>614</v>
      </c>
      <c r="D4439" s="1" t="s">
        <v>14</v>
      </c>
      <c r="E4439" s="1" t="s">
        <v>91</v>
      </c>
      <c r="F4439" s="18">
        <v>31.560000000000002</v>
      </c>
      <c r="G4439" t="s">
        <v>4079</v>
      </c>
      <c r="H4439" s="1">
        <f>IF(COUNTIF(G$2:G4439,G4439)=1,1,0)</f>
        <v>1</v>
      </c>
      <c r="I4439" s="1">
        <v>5</v>
      </c>
      <c r="J4439" s="1">
        <v>0.2</v>
      </c>
      <c r="K4439" s="1">
        <v>9.8624999999999972</v>
      </c>
      <c r="L4439" s="12">
        <f>VLOOKUP(train[[#This Row],[Sub-Category]],Análisis_ABC_XYZ[[#Headers],[#Data]],4,FALSE)</f>
        <v>0.51168203684699509</v>
      </c>
    </row>
    <row r="4440" spans="1:12" x14ac:dyDescent="0.35">
      <c r="A4440" s="2">
        <v>42826</v>
      </c>
      <c r="B4440" s="1" t="s">
        <v>89</v>
      </c>
      <c r="C4440" s="1" t="s">
        <v>462</v>
      </c>
      <c r="D4440" s="1" t="s">
        <v>14</v>
      </c>
      <c r="E4440" s="1" t="s">
        <v>24</v>
      </c>
      <c r="F4440" s="18">
        <v>30.48</v>
      </c>
      <c r="G4440" t="s">
        <v>2928</v>
      </c>
      <c r="H4440" s="1">
        <f>IF(COUNTIF(G$2:G4440,G4440)=1,1,0)</f>
        <v>0</v>
      </c>
      <c r="I4440" s="1">
        <v>3</v>
      </c>
      <c r="J4440" s="1">
        <v>0</v>
      </c>
      <c r="K4440" s="1">
        <v>7.9248000000000012</v>
      </c>
      <c r="L4440" s="12">
        <f>VLOOKUP(train[[#This Row],[Sub-Category]],Análisis_ABC_XYZ[[#Headers],[#Data]],4,FALSE)</f>
        <v>0.45632477063632687</v>
      </c>
    </row>
    <row r="4441" spans="1:12" x14ac:dyDescent="0.35">
      <c r="A4441" s="2">
        <v>42826</v>
      </c>
      <c r="B4441" s="1" t="s">
        <v>104</v>
      </c>
      <c r="C4441" s="1" t="s">
        <v>615</v>
      </c>
      <c r="D4441" s="1" t="s">
        <v>14</v>
      </c>
      <c r="E4441" s="1" t="s">
        <v>31</v>
      </c>
      <c r="F4441" s="18">
        <v>30.144000000000002</v>
      </c>
      <c r="G4441" t="s">
        <v>4079</v>
      </c>
      <c r="H4441" s="1">
        <f>IF(COUNTIF(G$2:G4441,G4441)=1,1,0)</f>
        <v>0</v>
      </c>
      <c r="I4441" s="1">
        <v>2</v>
      </c>
      <c r="J4441" s="1">
        <v>0.2</v>
      </c>
      <c r="K4441" s="1">
        <v>3.0143999999999993</v>
      </c>
      <c r="L4441" s="12">
        <f>VLOOKUP(train[[#This Row],[Sub-Category]],Análisis_ABC_XYZ[[#Headers],[#Data]],4,FALSE)</f>
        <v>0.49507917887403441</v>
      </c>
    </row>
    <row r="4442" spans="1:12" x14ac:dyDescent="0.35">
      <c r="A4442" s="2">
        <v>42826</v>
      </c>
      <c r="B4442" s="1" t="s">
        <v>89</v>
      </c>
      <c r="C4442" s="1" t="s">
        <v>552</v>
      </c>
      <c r="D4442" s="1" t="s">
        <v>14</v>
      </c>
      <c r="E4442" s="1" t="s">
        <v>15</v>
      </c>
      <c r="F4442" s="18">
        <v>20.7</v>
      </c>
      <c r="G4442" t="s">
        <v>2181</v>
      </c>
      <c r="H4442" s="1">
        <f>IF(COUNTIF(G$2:G4442,G4442)=1,1,0)</f>
        <v>1</v>
      </c>
      <c r="I4442" s="1">
        <v>2</v>
      </c>
      <c r="J4442" s="1">
        <v>0</v>
      </c>
      <c r="K4442" s="1">
        <v>9.9359999999999999</v>
      </c>
      <c r="L4442" s="12">
        <f>VLOOKUP(train[[#This Row],[Sub-Category]],Análisis_ABC_XYZ[[#Headers],[#Data]],4,FALSE)</f>
        <v>0.4647369236065339</v>
      </c>
    </row>
    <row r="4443" spans="1:12" x14ac:dyDescent="0.35">
      <c r="A4443" s="2">
        <v>42826</v>
      </c>
      <c r="B4443" s="1" t="s">
        <v>89</v>
      </c>
      <c r="C4443" s="1" t="s">
        <v>634</v>
      </c>
      <c r="D4443" s="1" t="s">
        <v>14</v>
      </c>
      <c r="E4443" s="1" t="s">
        <v>29</v>
      </c>
      <c r="F4443" s="18">
        <v>14.352000000000002</v>
      </c>
      <c r="G4443" t="s">
        <v>2181</v>
      </c>
      <c r="H4443" s="1">
        <f>IF(COUNTIF(G$2:G4443,G4443)=1,1,0)</f>
        <v>0</v>
      </c>
      <c r="I4443" s="1">
        <v>3</v>
      </c>
      <c r="J4443" s="1">
        <v>0.2</v>
      </c>
      <c r="K4443" s="1">
        <v>4.6643999999999988</v>
      </c>
      <c r="L4443" s="12">
        <f>VLOOKUP(train[[#This Row],[Sub-Category]],Análisis_ABC_XYZ[[#Headers],[#Data]],4,FALSE)</f>
        <v>0.46881743173671325</v>
      </c>
    </row>
    <row r="4444" spans="1:12" x14ac:dyDescent="0.35">
      <c r="A4444" s="2">
        <v>42826</v>
      </c>
      <c r="B4444" s="1" t="s">
        <v>42</v>
      </c>
      <c r="C4444" s="1" t="s">
        <v>847</v>
      </c>
      <c r="D4444" s="1" t="s">
        <v>26</v>
      </c>
      <c r="E4444" s="1" t="s">
        <v>27</v>
      </c>
      <c r="F4444" s="18">
        <v>12.99</v>
      </c>
      <c r="G4444" t="s">
        <v>3204</v>
      </c>
      <c r="H4444" s="1">
        <f>IF(COUNTIF(G$2:G4444,G4444)=1,1,0)</f>
        <v>1</v>
      </c>
      <c r="I4444" s="1">
        <v>1</v>
      </c>
      <c r="J4444" s="1">
        <v>0</v>
      </c>
      <c r="K4444" s="1">
        <v>0.25980000000000025</v>
      </c>
      <c r="L4444" s="12">
        <f>VLOOKUP(train[[#This Row],[Sub-Category]],Análisis_ABC_XYZ[[#Headers],[#Data]],4,FALSE)</f>
        <v>0.41105220110552465</v>
      </c>
    </row>
    <row r="4445" spans="1:12" x14ac:dyDescent="0.35">
      <c r="A4445" s="2">
        <v>42826</v>
      </c>
      <c r="B4445" s="1" t="s">
        <v>89</v>
      </c>
      <c r="C4445" s="1" t="s">
        <v>567</v>
      </c>
      <c r="D4445" s="1" t="s">
        <v>14</v>
      </c>
      <c r="E4445" s="1" t="s">
        <v>182</v>
      </c>
      <c r="F4445" s="18">
        <v>10.95</v>
      </c>
      <c r="G4445" t="s">
        <v>2181</v>
      </c>
      <c r="H4445" s="1">
        <f>IF(COUNTIF(G$2:G4445,G4445)=1,1,0)</f>
        <v>0</v>
      </c>
      <c r="I4445" s="1">
        <v>3</v>
      </c>
      <c r="J4445" s="1">
        <v>0</v>
      </c>
      <c r="K4445" s="1">
        <v>3.2849999999999993</v>
      </c>
      <c r="L4445" s="12">
        <f>VLOOKUP(train[[#This Row],[Sub-Category]],Análisis_ABC_XYZ[[#Headers],[#Data]],4,FALSE)</f>
        <v>0.53938093436526824</v>
      </c>
    </row>
    <row r="4446" spans="1:12" x14ac:dyDescent="0.35">
      <c r="A4446" s="2">
        <v>42826</v>
      </c>
      <c r="B4446" s="1" t="s">
        <v>89</v>
      </c>
      <c r="C4446" s="1" t="s">
        <v>463</v>
      </c>
      <c r="D4446" s="1" t="s">
        <v>14</v>
      </c>
      <c r="E4446" s="1" t="s">
        <v>24</v>
      </c>
      <c r="F4446" s="18">
        <v>9.84</v>
      </c>
      <c r="G4446" t="s">
        <v>2928</v>
      </c>
      <c r="H4446" s="1">
        <f>IF(COUNTIF(G$2:G4446,G4446)=1,1,0)</f>
        <v>0</v>
      </c>
      <c r="I4446" s="1">
        <v>3</v>
      </c>
      <c r="J4446" s="1">
        <v>0</v>
      </c>
      <c r="K4446" s="1">
        <v>2.8535999999999988</v>
      </c>
      <c r="L4446" s="12">
        <f>VLOOKUP(train[[#This Row],[Sub-Category]],Análisis_ABC_XYZ[[#Headers],[#Data]],4,FALSE)</f>
        <v>0.45632477063632687</v>
      </c>
    </row>
    <row r="4447" spans="1:12" x14ac:dyDescent="0.35">
      <c r="A4447" s="2">
        <v>42826</v>
      </c>
      <c r="B4447" s="1" t="s">
        <v>379</v>
      </c>
      <c r="C4447" s="1" t="s">
        <v>303</v>
      </c>
      <c r="D4447" s="1" t="s">
        <v>8</v>
      </c>
      <c r="E4447" s="1" t="s">
        <v>22</v>
      </c>
      <c r="F4447" s="18">
        <v>7.04</v>
      </c>
      <c r="G4447" t="s">
        <v>2732</v>
      </c>
      <c r="H4447" s="1">
        <f>IF(COUNTIF(G$2:G4447,G4447)=1,1,0)</f>
        <v>1</v>
      </c>
      <c r="I4447" s="1">
        <v>4</v>
      </c>
      <c r="J4447" s="1">
        <v>0</v>
      </c>
      <c r="K4447" s="1">
        <v>3.0976000000000004</v>
      </c>
      <c r="L4447" s="12">
        <f>VLOOKUP(train[[#This Row],[Sub-Category]],Análisis_ABC_XYZ[[#Headers],[#Data]],4,FALSE)</f>
        <v>0.4595170286641902</v>
      </c>
    </row>
    <row r="4448" spans="1:12" x14ac:dyDescent="0.35">
      <c r="A4448" s="2">
        <v>42826</v>
      </c>
      <c r="B4448" s="1" t="s">
        <v>89</v>
      </c>
      <c r="C4448" s="1" t="s">
        <v>364</v>
      </c>
      <c r="D4448" s="1" t="s">
        <v>14</v>
      </c>
      <c r="E4448" s="1" t="s">
        <v>29</v>
      </c>
      <c r="F4448" s="18">
        <v>3.5920000000000005</v>
      </c>
      <c r="G4448" t="s">
        <v>4204</v>
      </c>
      <c r="H4448" s="1">
        <f>IF(COUNTIF(G$2:G4448,G4448)=1,1,0)</f>
        <v>0</v>
      </c>
      <c r="I4448" s="1">
        <v>1</v>
      </c>
      <c r="J4448" s="1">
        <v>0.2</v>
      </c>
      <c r="K4448" s="1">
        <v>1.1224999999999996</v>
      </c>
      <c r="L4448" s="12">
        <f>VLOOKUP(train[[#This Row],[Sub-Category]],Análisis_ABC_XYZ[[#Headers],[#Data]],4,FALSE)</f>
        <v>0.46881743173671325</v>
      </c>
    </row>
    <row r="4449" spans="1:12" x14ac:dyDescent="0.35">
      <c r="A4449" s="2">
        <v>42827</v>
      </c>
      <c r="B4449" s="1" t="s">
        <v>42</v>
      </c>
      <c r="C4449" s="1" t="s">
        <v>1070</v>
      </c>
      <c r="D4449" s="1" t="s">
        <v>8</v>
      </c>
      <c r="E4449" s="1" t="s">
        <v>11</v>
      </c>
      <c r="F4449" s="18">
        <v>1454.9</v>
      </c>
      <c r="G4449" t="s">
        <v>5417</v>
      </c>
      <c r="H4449" s="1">
        <f>IF(COUNTIF(G$2:G4449,G4449)=1,1,0)</f>
        <v>1</v>
      </c>
      <c r="I4449" s="1">
        <v>5</v>
      </c>
      <c r="J4449" s="1">
        <v>0</v>
      </c>
      <c r="K4449" s="1">
        <v>378.274</v>
      </c>
      <c r="L4449" s="12">
        <f>VLOOKUP(train[[#This Row],[Sub-Category]],Análisis_ABC_XYZ[[#Headers],[#Data]],4,FALSE)</f>
        <v>0.46529189879902266</v>
      </c>
    </row>
    <row r="4450" spans="1:12" x14ac:dyDescent="0.35">
      <c r="A4450" s="2">
        <v>42828</v>
      </c>
      <c r="B4450" s="1" t="s">
        <v>84</v>
      </c>
      <c r="C4450" s="1" t="s">
        <v>1488</v>
      </c>
      <c r="D4450" s="1" t="s">
        <v>26</v>
      </c>
      <c r="E4450" s="1" t="s">
        <v>27</v>
      </c>
      <c r="F4450" s="18">
        <v>259.95999999999998</v>
      </c>
      <c r="G4450" t="s">
        <v>4796</v>
      </c>
      <c r="H4450" s="1">
        <f>IF(COUNTIF(G$2:G4450,G4450)=1,1,0)</f>
        <v>1</v>
      </c>
      <c r="I4450" s="1">
        <v>4</v>
      </c>
      <c r="J4450" s="1">
        <v>0</v>
      </c>
      <c r="K4450" s="1">
        <v>124.7808</v>
      </c>
      <c r="L4450" s="12">
        <f>VLOOKUP(train[[#This Row],[Sub-Category]],Análisis_ABC_XYZ[[#Headers],[#Data]],4,FALSE)</f>
        <v>0.41105220110552465</v>
      </c>
    </row>
    <row r="4451" spans="1:12" x14ac:dyDescent="0.35">
      <c r="A4451" s="2">
        <v>42828</v>
      </c>
      <c r="B4451" s="1" t="s">
        <v>52</v>
      </c>
      <c r="C4451" s="1" t="s">
        <v>872</v>
      </c>
      <c r="D4451" s="1" t="s">
        <v>14</v>
      </c>
      <c r="E4451" s="1" t="s">
        <v>29</v>
      </c>
      <c r="F4451" s="18">
        <v>99.846000000000004</v>
      </c>
      <c r="G4451" t="s">
        <v>6367</v>
      </c>
      <c r="H4451" s="1">
        <f>IF(COUNTIF(G$2:G4451,G4451)=1,1,0)</f>
        <v>1</v>
      </c>
      <c r="I4451" s="1">
        <v>9</v>
      </c>
      <c r="J4451" s="1">
        <v>0.7</v>
      </c>
      <c r="K4451" s="1">
        <v>-83.204999999999984</v>
      </c>
      <c r="L4451" s="12">
        <f>VLOOKUP(train[[#This Row],[Sub-Category]],Análisis_ABC_XYZ[[#Headers],[#Data]],4,FALSE)</f>
        <v>0.46881743173671325</v>
      </c>
    </row>
    <row r="4452" spans="1:12" x14ac:dyDescent="0.35">
      <c r="A4452" s="2">
        <v>42828</v>
      </c>
      <c r="B4452" s="1" t="s">
        <v>84</v>
      </c>
      <c r="C4452" s="1" t="s">
        <v>134</v>
      </c>
      <c r="D4452" s="1" t="s">
        <v>8</v>
      </c>
      <c r="E4452" s="1" t="s">
        <v>22</v>
      </c>
      <c r="F4452" s="18">
        <v>71.12</v>
      </c>
      <c r="G4452" t="s">
        <v>4796</v>
      </c>
      <c r="H4452" s="1">
        <f>IF(COUNTIF(G$2:G4452,G4452)=1,1,0)</f>
        <v>0</v>
      </c>
      <c r="I4452" s="1">
        <v>4</v>
      </c>
      <c r="J4452" s="1">
        <v>0</v>
      </c>
      <c r="K4452" s="1">
        <v>22.047199999999997</v>
      </c>
      <c r="L4452" s="12">
        <f>VLOOKUP(train[[#This Row],[Sub-Category]],Análisis_ABC_XYZ[[#Headers],[#Data]],4,FALSE)</f>
        <v>0.4595170286641902</v>
      </c>
    </row>
    <row r="4453" spans="1:12" x14ac:dyDescent="0.35">
      <c r="A4453" s="2">
        <v>42828</v>
      </c>
      <c r="B4453" s="1" t="s">
        <v>39</v>
      </c>
      <c r="C4453" s="1" t="s">
        <v>1184</v>
      </c>
      <c r="D4453" s="1" t="s">
        <v>14</v>
      </c>
      <c r="E4453" s="1" t="s">
        <v>36</v>
      </c>
      <c r="F4453" s="18">
        <v>10.272000000000002</v>
      </c>
      <c r="G4453" t="s">
        <v>5114</v>
      </c>
      <c r="H4453" s="1">
        <f>IF(COUNTIF(G$2:G4453,G4453)=1,1,0)</f>
        <v>1</v>
      </c>
      <c r="I4453" s="1">
        <v>3</v>
      </c>
      <c r="J4453" s="1">
        <v>0.2</v>
      </c>
      <c r="K4453" s="1">
        <v>3.2099999999999982</v>
      </c>
      <c r="L4453" s="12">
        <f>VLOOKUP(train[[#This Row],[Sub-Category]],Análisis_ABC_XYZ[[#Headers],[#Data]],4,FALSE)</f>
        <v>0.43613829632717294</v>
      </c>
    </row>
    <row r="4454" spans="1:12" x14ac:dyDescent="0.35">
      <c r="A4454" s="2">
        <v>42829</v>
      </c>
      <c r="B4454" s="1" t="s">
        <v>89</v>
      </c>
      <c r="C4454" s="1" t="s">
        <v>1570</v>
      </c>
      <c r="D4454" s="1" t="s">
        <v>14</v>
      </c>
      <c r="E4454" s="1" t="s">
        <v>29</v>
      </c>
      <c r="F4454" s="18">
        <v>588.78399999999999</v>
      </c>
      <c r="G4454" t="s">
        <v>6775</v>
      </c>
      <c r="H4454" s="1">
        <f>IF(COUNTIF(G$2:G4454,G4454)=1,1,0)</f>
        <v>1</v>
      </c>
      <c r="I4454" s="1">
        <v>2</v>
      </c>
      <c r="J4454" s="1">
        <v>0.2</v>
      </c>
      <c r="K4454" s="1">
        <v>183.99499999999998</v>
      </c>
      <c r="L4454" s="12">
        <f>VLOOKUP(train[[#This Row],[Sub-Category]],Análisis_ABC_XYZ[[#Headers],[#Data]],4,FALSE)</f>
        <v>0.46881743173671325</v>
      </c>
    </row>
    <row r="4455" spans="1:12" x14ac:dyDescent="0.35">
      <c r="A4455" s="2">
        <v>42829</v>
      </c>
      <c r="B4455" s="1" t="s">
        <v>107</v>
      </c>
      <c r="C4455" s="1" t="s">
        <v>190</v>
      </c>
      <c r="D4455" s="1" t="s">
        <v>26</v>
      </c>
      <c r="E4455" s="1" t="s">
        <v>27</v>
      </c>
      <c r="F4455" s="18">
        <v>149.97</v>
      </c>
      <c r="G4455" t="s">
        <v>3947</v>
      </c>
      <c r="H4455" s="1">
        <f>IF(COUNTIF(G$2:G4455,G4455)=1,1,0)</f>
        <v>1</v>
      </c>
      <c r="I4455" s="1">
        <v>3</v>
      </c>
      <c r="J4455" s="1">
        <v>0</v>
      </c>
      <c r="K4455" s="1">
        <v>5.9987999999999815</v>
      </c>
      <c r="L4455" s="12">
        <f>VLOOKUP(train[[#This Row],[Sub-Category]],Análisis_ABC_XYZ[[#Headers],[#Data]],4,FALSE)</f>
        <v>0.41105220110552465</v>
      </c>
    </row>
    <row r="4456" spans="1:12" x14ac:dyDescent="0.35">
      <c r="A4456" s="2">
        <v>42829</v>
      </c>
      <c r="B4456" s="1" t="s">
        <v>89</v>
      </c>
      <c r="C4456" s="1" t="s">
        <v>1083</v>
      </c>
      <c r="D4456" s="1" t="s">
        <v>26</v>
      </c>
      <c r="E4456" s="1" t="s">
        <v>56</v>
      </c>
      <c r="F4456" s="18">
        <v>89.97</v>
      </c>
      <c r="G4456" t="s">
        <v>4062</v>
      </c>
      <c r="H4456" s="1">
        <f>IF(COUNTIF(G$2:G4456,G4456)=1,1,0)</f>
        <v>1</v>
      </c>
      <c r="I4456" s="1">
        <v>3</v>
      </c>
      <c r="J4456" s="1">
        <v>0</v>
      </c>
      <c r="K4456" s="1">
        <v>37.787400000000005</v>
      </c>
      <c r="L4456" s="12">
        <f>VLOOKUP(train[[#This Row],[Sub-Category]],Análisis_ABC_XYZ[[#Headers],[#Data]],4,FALSE)</f>
        <v>0.52062335344040378</v>
      </c>
    </row>
    <row r="4457" spans="1:12" x14ac:dyDescent="0.35">
      <c r="A4457" s="2">
        <v>42829</v>
      </c>
      <c r="B4457" s="1" t="s">
        <v>89</v>
      </c>
      <c r="C4457" s="1" t="s">
        <v>543</v>
      </c>
      <c r="D4457" s="1" t="s">
        <v>8</v>
      </c>
      <c r="E4457" s="1" t="s">
        <v>22</v>
      </c>
      <c r="F4457" s="18">
        <v>82.64</v>
      </c>
      <c r="G4457" t="s">
        <v>4062</v>
      </c>
      <c r="H4457" s="1">
        <f>IF(COUNTIF(G$2:G4457,G4457)=1,1,0)</f>
        <v>0</v>
      </c>
      <c r="I4457" s="1">
        <v>2</v>
      </c>
      <c r="J4457" s="1">
        <v>0</v>
      </c>
      <c r="K4457" s="1">
        <v>7.4376000000000033</v>
      </c>
      <c r="L4457" s="12">
        <f>VLOOKUP(train[[#This Row],[Sub-Category]],Análisis_ABC_XYZ[[#Headers],[#Data]],4,FALSE)</f>
        <v>0.4595170286641902</v>
      </c>
    </row>
    <row r="4458" spans="1:12" x14ac:dyDescent="0.35">
      <c r="A4458" s="2">
        <v>42829</v>
      </c>
      <c r="B4458" s="1" t="s">
        <v>89</v>
      </c>
      <c r="C4458" s="1" t="s">
        <v>223</v>
      </c>
      <c r="D4458" s="1" t="s">
        <v>14</v>
      </c>
      <c r="E4458" s="1" t="s">
        <v>20</v>
      </c>
      <c r="F4458" s="18">
        <v>31.02</v>
      </c>
      <c r="G4458" t="s">
        <v>4062</v>
      </c>
      <c r="H4458" s="1">
        <f>IF(COUNTIF(G$2:G4458,G4458)=1,1,0)</f>
        <v>0</v>
      </c>
      <c r="I4458" s="1">
        <v>2</v>
      </c>
      <c r="J4458" s="1">
        <v>0</v>
      </c>
      <c r="K4458" s="1">
        <v>8.0652000000000008</v>
      </c>
      <c r="L4458" s="12">
        <f>VLOOKUP(train[[#This Row],[Sub-Category]],Análisis_ABC_XYZ[[#Headers],[#Data]],4,FALSE)</f>
        <v>0.44610841445725197</v>
      </c>
    </row>
    <row r="4459" spans="1:12" x14ac:dyDescent="0.35">
      <c r="A4459" s="2">
        <v>42829</v>
      </c>
      <c r="B4459" s="1" t="s">
        <v>107</v>
      </c>
      <c r="C4459" s="1" t="s">
        <v>1356</v>
      </c>
      <c r="D4459" s="1" t="s">
        <v>14</v>
      </c>
      <c r="E4459" s="1" t="s">
        <v>36</v>
      </c>
      <c r="F4459" s="18">
        <v>27.81</v>
      </c>
      <c r="G4459" t="s">
        <v>3947</v>
      </c>
      <c r="H4459" s="1">
        <f>IF(COUNTIF(G$2:G4459,G4459)=1,1,0)</f>
        <v>0</v>
      </c>
      <c r="I4459" s="1">
        <v>3</v>
      </c>
      <c r="J4459" s="1">
        <v>0</v>
      </c>
      <c r="K4459" s="1">
        <v>13.070699999999999</v>
      </c>
      <c r="L4459" s="12">
        <f>VLOOKUP(train[[#This Row],[Sub-Category]],Análisis_ABC_XYZ[[#Headers],[#Data]],4,FALSE)</f>
        <v>0.43613829632717294</v>
      </c>
    </row>
    <row r="4460" spans="1:12" x14ac:dyDescent="0.35">
      <c r="A4460" s="2">
        <v>42830</v>
      </c>
      <c r="B4460" s="1" t="s">
        <v>52</v>
      </c>
      <c r="C4460" s="1" t="s">
        <v>318</v>
      </c>
      <c r="D4460" s="1" t="s">
        <v>14</v>
      </c>
      <c r="E4460" s="1" t="s">
        <v>182</v>
      </c>
      <c r="F4460" s="18">
        <v>769.18400000000008</v>
      </c>
      <c r="G4460" t="s">
        <v>6423</v>
      </c>
      <c r="H4460" s="1">
        <f>IF(COUNTIF(G$2:G4460,G4460)=1,1,0)</f>
        <v>1</v>
      </c>
      <c r="I4460" s="1">
        <v>4</v>
      </c>
      <c r="J4460" s="1">
        <v>0.2</v>
      </c>
      <c r="K4460" s="1">
        <v>-163.45159999999996</v>
      </c>
      <c r="L4460" s="12">
        <f>VLOOKUP(train[[#This Row],[Sub-Category]],Análisis_ABC_XYZ[[#Headers],[#Data]],4,FALSE)</f>
        <v>0.53938093436526824</v>
      </c>
    </row>
    <row r="4461" spans="1:12" x14ac:dyDescent="0.35">
      <c r="A4461" s="2">
        <v>42830</v>
      </c>
      <c r="B4461" s="1" t="s">
        <v>39</v>
      </c>
      <c r="C4461" s="1" t="s">
        <v>130</v>
      </c>
      <c r="D4461" s="1" t="s">
        <v>14</v>
      </c>
      <c r="E4461" s="1" t="s">
        <v>20</v>
      </c>
      <c r="F4461" s="18">
        <v>158.36800000000002</v>
      </c>
      <c r="G4461" t="s">
        <v>6501</v>
      </c>
      <c r="H4461" s="1">
        <f>IF(COUNTIF(G$2:G4461,G4461)=1,1,0)</f>
        <v>1</v>
      </c>
      <c r="I4461" s="1">
        <v>7</v>
      </c>
      <c r="J4461" s="1">
        <v>0.2</v>
      </c>
      <c r="K4461" s="1">
        <v>13.857199999999999</v>
      </c>
      <c r="L4461" s="12">
        <f>VLOOKUP(train[[#This Row],[Sub-Category]],Análisis_ABC_XYZ[[#Headers],[#Data]],4,FALSE)</f>
        <v>0.44610841445725197</v>
      </c>
    </row>
    <row r="4462" spans="1:12" x14ac:dyDescent="0.35">
      <c r="A4462" s="2">
        <v>42830</v>
      </c>
      <c r="B4462" s="1" t="s">
        <v>52</v>
      </c>
      <c r="C4462" s="1" t="s">
        <v>1397</v>
      </c>
      <c r="D4462" s="1" t="s">
        <v>26</v>
      </c>
      <c r="E4462" s="1" t="s">
        <v>27</v>
      </c>
      <c r="F4462" s="18">
        <v>118.78199999999998</v>
      </c>
      <c r="G4462" t="s">
        <v>6423</v>
      </c>
      <c r="H4462" s="1">
        <f>IF(COUNTIF(G$2:G4462,G4462)=1,1,0)</f>
        <v>0</v>
      </c>
      <c r="I4462" s="1">
        <v>3</v>
      </c>
      <c r="J4462" s="1">
        <v>0.4</v>
      </c>
      <c r="K4462" s="1">
        <v>-27.715799999999994</v>
      </c>
      <c r="L4462" s="12">
        <f>VLOOKUP(train[[#This Row],[Sub-Category]],Análisis_ABC_XYZ[[#Headers],[#Data]],4,FALSE)</f>
        <v>0.41105220110552465</v>
      </c>
    </row>
    <row r="4463" spans="1:12" x14ac:dyDescent="0.35">
      <c r="A4463" s="2">
        <v>42831</v>
      </c>
      <c r="B4463" s="1" t="s">
        <v>1347</v>
      </c>
      <c r="C4463" s="1" t="s">
        <v>1438</v>
      </c>
      <c r="D4463" s="1" t="s">
        <v>26</v>
      </c>
      <c r="E4463" s="1" t="s">
        <v>27</v>
      </c>
      <c r="F4463" s="18">
        <v>1294.75</v>
      </c>
      <c r="G4463" t="s">
        <v>6453</v>
      </c>
      <c r="H4463" s="1">
        <f>IF(COUNTIF(G$2:G4463,G4463)=1,1,0)</f>
        <v>1</v>
      </c>
      <c r="I4463" s="1">
        <v>5</v>
      </c>
      <c r="J4463" s="1">
        <v>0</v>
      </c>
      <c r="K4463" s="1">
        <v>336.63499999999999</v>
      </c>
      <c r="L4463" s="12">
        <f>VLOOKUP(train[[#This Row],[Sub-Category]],Análisis_ABC_XYZ[[#Headers],[#Data]],4,FALSE)</f>
        <v>0.41105220110552465</v>
      </c>
    </row>
    <row r="4464" spans="1:12" x14ac:dyDescent="0.35">
      <c r="A4464" s="2">
        <v>42832</v>
      </c>
      <c r="B4464" s="1" t="s">
        <v>12</v>
      </c>
      <c r="C4464" s="1" t="s">
        <v>679</v>
      </c>
      <c r="D4464" s="1" t="s">
        <v>26</v>
      </c>
      <c r="E4464" s="1" t="s">
        <v>363</v>
      </c>
      <c r="F4464" s="18">
        <v>1199.9760000000001</v>
      </c>
      <c r="G4464" t="s">
        <v>6837</v>
      </c>
      <c r="H4464" s="1">
        <f>IF(COUNTIF(G$2:G4464,G4464)=1,1,0)</f>
        <v>1</v>
      </c>
      <c r="I4464" s="1">
        <v>3</v>
      </c>
      <c r="J4464" s="1">
        <v>0.2</v>
      </c>
      <c r="K4464" s="1">
        <v>374.99249999999995</v>
      </c>
      <c r="L4464" s="12">
        <f>VLOOKUP(train[[#This Row],[Sub-Category]],Análisis_ABC_XYZ[[#Headers],[#Data]],4,FALSE)</f>
        <v>0.62810530827000832</v>
      </c>
    </row>
    <row r="4465" spans="1:12" x14ac:dyDescent="0.35">
      <c r="A4465" s="2">
        <v>42832</v>
      </c>
      <c r="B4465" s="1" t="s">
        <v>89</v>
      </c>
      <c r="C4465" s="1" t="s">
        <v>10</v>
      </c>
      <c r="D4465" s="1" t="s">
        <v>8</v>
      </c>
      <c r="E4465" s="1" t="s">
        <v>11</v>
      </c>
      <c r="F4465" s="18">
        <v>658.74599999999998</v>
      </c>
      <c r="G4465" t="s">
        <v>6788</v>
      </c>
      <c r="H4465" s="1">
        <f>IF(COUNTIF(G$2:G4465,G4465)=1,1,0)</f>
        <v>1</v>
      </c>
      <c r="I4465" s="1">
        <v>3</v>
      </c>
      <c r="J4465" s="1">
        <v>0.1</v>
      </c>
      <c r="K4465" s="1">
        <v>146.38799999999998</v>
      </c>
      <c r="L4465" s="12">
        <f>VLOOKUP(train[[#This Row],[Sub-Category]],Análisis_ABC_XYZ[[#Headers],[#Data]],4,FALSE)</f>
        <v>0.46529189879902266</v>
      </c>
    </row>
    <row r="4466" spans="1:12" x14ac:dyDescent="0.35">
      <c r="A4466" s="2">
        <v>42832</v>
      </c>
      <c r="B4466" s="1" t="s">
        <v>239</v>
      </c>
      <c r="C4466" s="1" t="s">
        <v>330</v>
      </c>
      <c r="D4466" s="1" t="s">
        <v>14</v>
      </c>
      <c r="E4466" s="1" t="s">
        <v>36</v>
      </c>
      <c r="F4466" s="18">
        <v>37.94</v>
      </c>
      <c r="G4466" t="s">
        <v>4248</v>
      </c>
      <c r="H4466" s="1">
        <f>IF(COUNTIF(G$2:G4466,G4466)=1,1,0)</f>
        <v>1</v>
      </c>
      <c r="I4466" s="1">
        <v>2</v>
      </c>
      <c r="J4466" s="1">
        <v>0</v>
      </c>
      <c r="K4466" s="1">
        <v>18.211199999999998</v>
      </c>
      <c r="L4466" s="12">
        <f>VLOOKUP(train[[#This Row],[Sub-Category]],Análisis_ABC_XYZ[[#Headers],[#Data]],4,FALSE)</f>
        <v>0.43613829632717294</v>
      </c>
    </row>
    <row r="4467" spans="1:12" x14ac:dyDescent="0.35">
      <c r="A4467" s="2">
        <v>42832</v>
      </c>
      <c r="B4467" s="1" t="s">
        <v>52</v>
      </c>
      <c r="C4467" s="1" t="s">
        <v>6950</v>
      </c>
      <c r="D4467" s="1" t="s">
        <v>14</v>
      </c>
      <c r="E4467" s="1" t="s">
        <v>20</v>
      </c>
      <c r="F4467" s="18">
        <v>36.744</v>
      </c>
      <c r="G4467" t="s">
        <v>6951</v>
      </c>
      <c r="H4467" s="1">
        <f>IF(COUNTIF(G$2:G4467,G4467)=1,1,0)</f>
        <v>1</v>
      </c>
      <c r="I4467" s="1">
        <v>3</v>
      </c>
      <c r="J4467" s="1">
        <v>0.2</v>
      </c>
      <c r="K4467" s="1">
        <v>3.6744000000000039</v>
      </c>
      <c r="L4467" s="12">
        <f>VLOOKUP(train[[#This Row],[Sub-Category]],Análisis_ABC_XYZ[[#Headers],[#Data]],4,FALSE)</f>
        <v>0.44610841445725197</v>
      </c>
    </row>
    <row r="4468" spans="1:12" x14ac:dyDescent="0.35">
      <c r="A4468" s="2">
        <v>42832</v>
      </c>
      <c r="B4468" s="1" t="s">
        <v>52</v>
      </c>
      <c r="C4468" s="1" t="s">
        <v>1877</v>
      </c>
      <c r="D4468" s="1" t="s">
        <v>14</v>
      </c>
      <c r="E4468" s="1" t="s">
        <v>31</v>
      </c>
      <c r="F4468" s="18">
        <v>33.528000000000006</v>
      </c>
      <c r="G4468" t="s">
        <v>6951</v>
      </c>
      <c r="H4468" s="1">
        <f>IF(COUNTIF(G$2:G4468,G4468)=1,1,0)</f>
        <v>0</v>
      </c>
      <c r="I4468" s="1">
        <v>3</v>
      </c>
      <c r="J4468" s="1">
        <v>0.2</v>
      </c>
      <c r="K4468" s="1">
        <v>2.5146000000000015</v>
      </c>
      <c r="L4468" s="12">
        <f>VLOOKUP(train[[#This Row],[Sub-Category]],Análisis_ABC_XYZ[[#Headers],[#Data]],4,FALSE)</f>
        <v>0.49507917887403441</v>
      </c>
    </row>
    <row r="4469" spans="1:12" x14ac:dyDescent="0.35">
      <c r="A4469" s="2">
        <v>42832</v>
      </c>
      <c r="B4469" s="1" t="s">
        <v>89</v>
      </c>
      <c r="C4469" s="1" t="s">
        <v>23</v>
      </c>
      <c r="D4469" s="1" t="s">
        <v>14</v>
      </c>
      <c r="E4469" s="1" t="s">
        <v>24</v>
      </c>
      <c r="F4469" s="18">
        <v>3.64</v>
      </c>
      <c r="G4469" t="s">
        <v>2398</v>
      </c>
      <c r="H4469" s="1">
        <f>IF(COUNTIF(G$2:G4469,G4469)=1,1,0)</f>
        <v>1</v>
      </c>
      <c r="I4469" s="1">
        <v>2</v>
      </c>
      <c r="J4469" s="1">
        <v>0</v>
      </c>
      <c r="K4469" s="1">
        <v>0.98280000000000012</v>
      </c>
      <c r="L4469" s="12">
        <f>VLOOKUP(train[[#This Row],[Sub-Category]],Análisis_ABC_XYZ[[#Headers],[#Data]],4,FALSE)</f>
        <v>0.45632477063632687</v>
      </c>
    </row>
    <row r="4470" spans="1:12" x14ac:dyDescent="0.35">
      <c r="A4470" s="2">
        <v>42833</v>
      </c>
      <c r="B4470" s="1" t="s">
        <v>39</v>
      </c>
      <c r="C4470" s="1" t="s">
        <v>374</v>
      </c>
      <c r="D4470" s="1" t="s">
        <v>14</v>
      </c>
      <c r="E4470" s="1" t="s">
        <v>29</v>
      </c>
      <c r="F4470" s="18">
        <v>1088.7919999999997</v>
      </c>
      <c r="G4470" t="s">
        <v>6358</v>
      </c>
      <c r="H4470" s="1">
        <f>IF(COUNTIF(G$2:G4470,G4470)=1,1,0)</f>
        <v>1</v>
      </c>
      <c r="I4470" s="1">
        <v>4</v>
      </c>
      <c r="J4470" s="1">
        <v>0.8</v>
      </c>
      <c r="K4470" s="1">
        <v>-1850.9464000000007</v>
      </c>
      <c r="L4470" s="12">
        <f>VLOOKUP(train[[#This Row],[Sub-Category]],Análisis_ABC_XYZ[[#Headers],[#Data]],4,FALSE)</f>
        <v>0.46881743173671325</v>
      </c>
    </row>
    <row r="4471" spans="1:12" x14ac:dyDescent="0.35">
      <c r="A4471" s="2">
        <v>42833</v>
      </c>
      <c r="B4471" s="1" t="s">
        <v>89</v>
      </c>
      <c r="C4471" s="1" t="s">
        <v>375</v>
      </c>
      <c r="D4471" s="1" t="s">
        <v>8</v>
      </c>
      <c r="E4471" s="1" t="s">
        <v>9</v>
      </c>
      <c r="F4471" s="18">
        <v>388.70400000000006</v>
      </c>
      <c r="G4471" t="s">
        <v>2367</v>
      </c>
      <c r="H4471" s="1">
        <f>IF(COUNTIF(G$2:G4471,G4471)=1,1,0)</f>
        <v>1</v>
      </c>
      <c r="I4471" s="1">
        <v>6</v>
      </c>
      <c r="J4471" s="1">
        <v>0.2</v>
      </c>
      <c r="K4471" s="1">
        <v>-4.8588000000000022</v>
      </c>
      <c r="L4471" s="12">
        <f>VLOOKUP(train[[#This Row],[Sub-Category]],Análisis_ABC_XYZ[[#Headers],[#Data]],4,FALSE)</f>
        <v>0.5176847302647779</v>
      </c>
    </row>
    <row r="4472" spans="1:12" x14ac:dyDescent="0.35">
      <c r="A4472" s="2">
        <v>42833</v>
      </c>
      <c r="B4472" s="1" t="s">
        <v>379</v>
      </c>
      <c r="C4472" s="1" t="s">
        <v>1616</v>
      </c>
      <c r="D4472" s="1" t="s">
        <v>8</v>
      </c>
      <c r="E4472" s="1" t="s">
        <v>9</v>
      </c>
      <c r="F4472" s="18">
        <v>354.90000000000003</v>
      </c>
      <c r="G4472" t="s">
        <v>4183</v>
      </c>
      <c r="H4472" s="1">
        <f>IF(COUNTIF(G$2:G4472,G4472)=1,1,0)</f>
        <v>1</v>
      </c>
      <c r="I4472" s="1">
        <v>5</v>
      </c>
      <c r="J4472" s="1">
        <v>0</v>
      </c>
      <c r="K4472" s="1">
        <v>88.725000000000023</v>
      </c>
      <c r="L4472" s="12">
        <f>VLOOKUP(train[[#This Row],[Sub-Category]],Análisis_ABC_XYZ[[#Headers],[#Data]],4,FALSE)</f>
        <v>0.5176847302647779</v>
      </c>
    </row>
    <row r="4473" spans="1:12" x14ac:dyDescent="0.35">
      <c r="A4473" s="2">
        <v>42833</v>
      </c>
      <c r="B4473" s="1" t="s">
        <v>501</v>
      </c>
      <c r="C4473" s="1" t="s">
        <v>959</v>
      </c>
      <c r="D4473" s="1" t="s">
        <v>8</v>
      </c>
      <c r="E4473" s="1" t="s">
        <v>22</v>
      </c>
      <c r="F4473" s="18">
        <v>159.91999999999999</v>
      </c>
      <c r="G4473" t="s">
        <v>1991</v>
      </c>
      <c r="H4473" s="1">
        <f>IF(COUNTIF(G$2:G4473,G4473)=1,1,0)</f>
        <v>1</v>
      </c>
      <c r="I4473" s="1">
        <v>4</v>
      </c>
      <c r="J4473" s="1">
        <v>0</v>
      </c>
      <c r="K4473" s="1">
        <v>31.983999999999995</v>
      </c>
      <c r="L4473" s="12">
        <f>VLOOKUP(train[[#This Row],[Sub-Category]],Análisis_ABC_XYZ[[#Headers],[#Data]],4,FALSE)</f>
        <v>0.4595170286641902</v>
      </c>
    </row>
    <row r="4474" spans="1:12" x14ac:dyDescent="0.35">
      <c r="A4474" s="2">
        <v>42833</v>
      </c>
      <c r="B4474" s="1" t="s">
        <v>157</v>
      </c>
      <c r="C4474" s="1" t="s">
        <v>1147</v>
      </c>
      <c r="D4474" s="1" t="s">
        <v>14</v>
      </c>
      <c r="E4474" s="1" t="s">
        <v>29</v>
      </c>
      <c r="F4474" s="18">
        <v>121.10400000000003</v>
      </c>
      <c r="G4474" t="s">
        <v>4981</v>
      </c>
      <c r="H4474" s="1">
        <f>IF(COUNTIF(G$2:G4474,G4474)=1,1,0)</f>
        <v>1</v>
      </c>
      <c r="I4474" s="1">
        <v>6</v>
      </c>
      <c r="J4474" s="1">
        <v>0.7</v>
      </c>
      <c r="K4474" s="1">
        <v>-100.91999999999999</v>
      </c>
      <c r="L4474" s="12">
        <f>VLOOKUP(train[[#This Row],[Sub-Category]],Análisis_ABC_XYZ[[#Headers],[#Data]],4,FALSE)</f>
        <v>0.46881743173671325</v>
      </c>
    </row>
    <row r="4475" spans="1:12" x14ac:dyDescent="0.35">
      <c r="A4475" s="2">
        <v>42833</v>
      </c>
      <c r="B4475" s="1" t="s">
        <v>39</v>
      </c>
      <c r="C4475" s="1" t="s">
        <v>943</v>
      </c>
      <c r="D4475" s="1" t="s">
        <v>26</v>
      </c>
      <c r="E4475" s="1" t="s">
        <v>56</v>
      </c>
      <c r="F4475" s="18">
        <v>431.92800000000005</v>
      </c>
      <c r="G4475" t="s">
        <v>6358</v>
      </c>
      <c r="H4475" s="1">
        <f>IF(COUNTIF(G$2:G4475,G4475)=1,1,0)</f>
        <v>0</v>
      </c>
      <c r="I4475" s="1">
        <v>9</v>
      </c>
      <c r="J4475" s="1">
        <v>0.2</v>
      </c>
      <c r="K4475" s="1">
        <v>64.789199999999951</v>
      </c>
      <c r="L4475" s="12">
        <f>VLOOKUP(train[[#This Row],[Sub-Category]],Análisis_ABC_XYZ[[#Headers],[#Data]],4,FALSE)</f>
        <v>0.52062335344040378</v>
      </c>
    </row>
    <row r="4476" spans="1:12" x14ac:dyDescent="0.35">
      <c r="A4476" s="2">
        <v>42833</v>
      </c>
      <c r="B4476" s="1" t="s">
        <v>39</v>
      </c>
      <c r="C4476" s="1" t="s">
        <v>944</v>
      </c>
      <c r="D4476" s="1" t="s">
        <v>8</v>
      </c>
      <c r="E4476" s="1" t="s">
        <v>11</v>
      </c>
      <c r="F4476" s="18">
        <v>95.983999999999995</v>
      </c>
      <c r="G4476" t="s">
        <v>6358</v>
      </c>
      <c r="H4476" s="1">
        <f>IF(COUNTIF(G$2:G4476,G4476)=1,1,0)</f>
        <v>0</v>
      </c>
      <c r="I4476" s="1">
        <v>4</v>
      </c>
      <c r="J4476" s="1">
        <v>0.3</v>
      </c>
      <c r="K4476" s="1">
        <v>-4.1135999999999981</v>
      </c>
      <c r="L4476" s="12">
        <f>VLOOKUP(train[[#This Row],[Sub-Category]],Análisis_ABC_XYZ[[#Headers],[#Data]],4,FALSE)</f>
        <v>0.46529189879902266</v>
      </c>
    </row>
    <row r="4477" spans="1:12" x14ac:dyDescent="0.35">
      <c r="A4477" s="2">
        <v>42833</v>
      </c>
      <c r="B4477" s="1" t="s">
        <v>12</v>
      </c>
      <c r="C4477" s="1" t="s">
        <v>635</v>
      </c>
      <c r="D4477" s="1" t="s">
        <v>14</v>
      </c>
      <c r="E4477" s="1" t="s">
        <v>20</v>
      </c>
      <c r="F4477" s="18">
        <v>64.959999999999994</v>
      </c>
      <c r="G4477" t="s">
        <v>3183</v>
      </c>
      <c r="H4477" s="1">
        <f>IF(COUNTIF(G$2:G4477,G4477)=1,1,0)</f>
        <v>1</v>
      </c>
      <c r="I4477" s="1">
        <v>2</v>
      </c>
      <c r="J4477" s="1">
        <v>0</v>
      </c>
      <c r="K4477" s="1">
        <v>2.598399999999998</v>
      </c>
      <c r="L4477" s="12">
        <f>VLOOKUP(train[[#This Row],[Sub-Category]],Análisis_ABC_XYZ[[#Headers],[#Data]],4,FALSE)</f>
        <v>0.44610841445725197</v>
      </c>
    </row>
    <row r="4478" spans="1:12" x14ac:dyDescent="0.35">
      <c r="A4478" s="2">
        <v>42833</v>
      </c>
      <c r="B4478" s="1" t="s">
        <v>89</v>
      </c>
      <c r="C4478" s="1" t="s">
        <v>378</v>
      </c>
      <c r="D4478" s="1" t="s">
        <v>14</v>
      </c>
      <c r="E4478" s="1" t="s">
        <v>36</v>
      </c>
      <c r="F4478" s="18">
        <v>34.4</v>
      </c>
      <c r="G4478" t="s">
        <v>2367</v>
      </c>
      <c r="H4478" s="1">
        <f>IF(COUNTIF(G$2:G4478,G4478)=1,1,0)</f>
        <v>0</v>
      </c>
      <c r="I4478" s="1">
        <v>5</v>
      </c>
      <c r="J4478" s="1">
        <v>0</v>
      </c>
      <c r="K4478" s="1">
        <v>15.823999999999998</v>
      </c>
      <c r="L4478" s="12">
        <f>VLOOKUP(train[[#This Row],[Sub-Category]],Análisis_ABC_XYZ[[#Headers],[#Data]],4,FALSE)</f>
        <v>0.43613829632717294</v>
      </c>
    </row>
    <row r="4479" spans="1:12" x14ac:dyDescent="0.35">
      <c r="A4479" s="2">
        <v>42833</v>
      </c>
      <c r="B4479" s="1" t="s">
        <v>501</v>
      </c>
      <c r="C4479" s="1" t="s">
        <v>723</v>
      </c>
      <c r="D4479" s="1" t="s">
        <v>14</v>
      </c>
      <c r="E4479" s="1" t="s">
        <v>91</v>
      </c>
      <c r="F4479" s="18">
        <v>30</v>
      </c>
      <c r="G4479" t="s">
        <v>1991</v>
      </c>
      <c r="H4479" s="1">
        <f>IF(COUNTIF(G$2:G4479,G4479)=1,1,0)</f>
        <v>0</v>
      </c>
      <c r="I4479" s="1">
        <v>6</v>
      </c>
      <c r="J4479" s="1">
        <v>0</v>
      </c>
      <c r="K4479" s="1">
        <v>14.399999999999999</v>
      </c>
      <c r="L4479" s="12">
        <f>VLOOKUP(train[[#This Row],[Sub-Category]],Análisis_ABC_XYZ[[#Headers],[#Data]],4,FALSE)</f>
        <v>0.51168203684699509</v>
      </c>
    </row>
    <row r="4480" spans="1:12" x14ac:dyDescent="0.35">
      <c r="A4480" s="2">
        <v>42833</v>
      </c>
      <c r="B4480" s="1" t="s">
        <v>501</v>
      </c>
      <c r="C4480" s="1" t="s">
        <v>612</v>
      </c>
      <c r="D4480" s="1" t="s">
        <v>14</v>
      </c>
      <c r="E4480" s="1" t="s">
        <v>36</v>
      </c>
      <c r="F4480" s="18">
        <v>25.92</v>
      </c>
      <c r="G4480" t="s">
        <v>1991</v>
      </c>
      <c r="H4480" s="1">
        <f>IF(COUNTIF(G$2:G4480,G4480)=1,1,0)</f>
        <v>0</v>
      </c>
      <c r="I4480" s="1">
        <v>4</v>
      </c>
      <c r="J4480" s="1">
        <v>0</v>
      </c>
      <c r="K4480" s="1">
        <v>12.700800000000001</v>
      </c>
      <c r="L4480" s="12">
        <f>VLOOKUP(train[[#This Row],[Sub-Category]],Análisis_ABC_XYZ[[#Headers],[#Data]],4,FALSE)</f>
        <v>0.43613829632717294</v>
      </c>
    </row>
    <row r="4481" spans="1:12" x14ac:dyDescent="0.35">
      <c r="A4481" s="2">
        <v>42833</v>
      </c>
      <c r="B4481" s="1" t="s">
        <v>12</v>
      </c>
      <c r="C4481" s="1" t="s">
        <v>691</v>
      </c>
      <c r="D4481" s="1" t="s">
        <v>8</v>
      </c>
      <c r="E4481" s="1" t="s">
        <v>22</v>
      </c>
      <c r="F4481" s="18">
        <v>24.700000000000003</v>
      </c>
      <c r="G4481" t="s">
        <v>2219</v>
      </c>
      <c r="H4481" s="1">
        <f>IF(COUNTIF(G$2:G4481,G4481)=1,1,0)</f>
        <v>1</v>
      </c>
      <c r="I4481" s="1">
        <v>5</v>
      </c>
      <c r="J4481" s="1">
        <v>0</v>
      </c>
      <c r="K4481" s="1">
        <v>10.374000000000001</v>
      </c>
      <c r="L4481" s="12">
        <f>VLOOKUP(train[[#This Row],[Sub-Category]],Análisis_ABC_XYZ[[#Headers],[#Data]],4,FALSE)</f>
        <v>0.4595170286641902</v>
      </c>
    </row>
    <row r="4482" spans="1:12" x14ac:dyDescent="0.35">
      <c r="A4482" s="2">
        <v>42833</v>
      </c>
      <c r="B4482" s="1" t="s">
        <v>12</v>
      </c>
      <c r="C4482" s="1" t="s">
        <v>777</v>
      </c>
      <c r="D4482" s="1" t="s">
        <v>14</v>
      </c>
      <c r="E4482" s="1" t="s">
        <v>36</v>
      </c>
      <c r="F4482" s="18">
        <v>20.04</v>
      </c>
      <c r="G4482" t="s">
        <v>3183</v>
      </c>
      <c r="H4482" s="1">
        <f>IF(COUNTIF(G$2:G4482,G4482)=1,1,0)</f>
        <v>0</v>
      </c>
      <c r="I4482" s="1">
        <v>3</v>
      </c>
      <c r="J4482" s="1">
        <v>0</v>
      </c>
      <c r="K4482" s="1">
        <v>9.6191999999999993</v>
      </c>
      <c r="L4482" s="12">
        <f>VLOOKUP(train[[#This Row],[Sub-Category]],Análisis_ABC_XYZ[[#Headers],[#Data]],4,FALSE)</f>
        <v>0.43613829632717294</v>
      </c>
    </row>
    <row r="4483" spans="1:12" x14ac:dyDescent="0.35">
      <c r="A4483" s="2">
        <v>42833</v>
      </c>
      <c r="B4483" s="1" t="s">
        <v>379</v>
      </c>
      <c r="C4483" s="1" t="s">
        <v>1414</v>
      </c>
      <c r="D4483" s="1" t="s">
        <v>14</v>
      </c>
      <c r="E4483" s="1" t="s">
        <v>61</v>
      </c>
      <c r="F4483" s="18">
        <v>17.920000000000002</v>
      </c>
      <c r="G4483" t="s">
        <v>3515</v>
      </c>
      <c r="H4483" s="1">
        <f>IF(COUNTIF(G$2:G4483,G4483)=1,1,0)</f>
        <v>1</v>
      </c>
      <c r="I4483" s="1">
        <v>4</v>
      </c>
      <c r="J4483" s="1">
        <v>0</v>
      </c>
      <c r="K4483" s="1">
        <v>8.6016000000000012</v>
      </c>
      <c r="L4483" s="12">
        <f>VLOOKUP(train[[#This Row],[Sub-Category]],Análisis_ABC_XYZ[[#Headers],[#Data]],4,FALSE)</f>
        <v>0.44424167803735209</v>
      </c>
    </row>
    <row r="4484" spans="1:12" x14ac:dyDescent="0.35">
      <c r="A4484" s="2">
        <v>42833</v>
      </c>
      <c r="B4484" s="1" t="s">
        <v>89</v>
      </c>
      <c r="C4484" s="1" t="s">
        <v>377</v>
      </c>
      <c r="D4484" s="1" t="s">
        <v>14</v>
      </c>
      <c r="E4484" s="1" t="s">
        <v>24</v>
      </c>
      <c r="F4484" s="18">
        <v>17.04</v>
      </c>
      <c r="G4484" t="s">
        <v>2367</v>
      </c>
      <c r="H4484" s="1">
        <f>IF(COUNTIF(G$2:G4484,G4484)=1,1,0)</f>
        <v>0</v>
      </c>
      <c r="I4484" s="1">
        <v>4</v>
      </c>
      <c r="J4484" s="1">
        <v>0</v>
      </c>
      <c r="K4484" s="1">
        <v>6.9863999999999997</v>
      </c>
      <c r="L4484" s="12">
        <f>VLOOKUP(train[[#This Row],[Sub-Category]],Análisis_ABC_XYZ[[#Headers],[#Data]],4,FALSE)</f>
        <v>0.45632477063632687</v>
      </c>
    </row>
    <row r="4485" spans="1:12" x14ac:dyDescent="0.35">
      <c r="A4485" s="2">
        <v>42833</v>
      </c>
      <c r="B4485" s="1" t="s">
        <v>12</v>
      </c>
      <c r="C4485" s="1" t="s">
        <v>778</v>
      </c>
      <c r="D4485" s="1" t="s">
        <v>14</v>
      </c>
      <c r="E4485" s="1" t="s">
        <v>36</v>
      </c>
      <c r="F4485" s="18">
        <v>12.96</v>
      </c>
      <c r="G4485" t="s">
        <v>3183</v>
      </c>
      <c r="H4485" s="1">
        <f>IF(COUNTIF(G$2:G4485,G4485)=1,1,0)</f>
        <v>0</v>
      </c>
      <c r="I4485" s="1">
        <v>2</v>
      </c>
      <c r="J4485" s="1">
        <v>0</v>
      </c>
      <c r="K4485" s="1">
        <v>6.2208000000000006</v>
      </c>
      <c r="L4485" s="12">
        <f>VLOOKUP(train[[#This Row],[Sub-Category]],Análisis_ABC_XYZ[[#Headers],[#Data]],4,FALSE)</f>
        <v>0.43613829632717294</v>
      </c>
    </row>
    <row r="4486" spans="1:12" x14ac:dyDescent="0.35">
      <c r="A4486" s="2">
        <v>42833</v>
      </c>
      <c r="B4486" s="1" t="s">
        <v>157</v>
      </c>
      <c r="C4486" s="1" t="s">
        <v>1546</v>
      </c>
      <c r="D4486" s="1" t="s">
        <v>14</v>
      </c>
      <c r="E4486" s="1" t="s">
        <v>61</v>
      </c>
      <c r="F4486" s="18">
        <v>8.8719999999999999</v>
      </c>
      <c r="G4486" t="s">
        <v>4981</v>
      </c>
      <c r="H4486" s="1">
        <f>IF(COUNTIF(G$2:G4486,G4486)=1,1,0)</f>
        <v>0</v>
      </c>
      <c r="I4486" s="1">
        <v>1</v>
      </c>
      <c r="J4486" s="1">
        <v>0.2</v>
      </c>
      <c r="K4486" s="1">
        <v>3.2161</v>
      </c>
      <c r="L4486" s="12">
        <f>VLOOKUP(train[[#This Row],[Sub-Category]],Análisis_ABC_XYZ[[#Headers],[#Data]],4,FALSE)</f>
        <v>0.44424167803735209</v>
      </c>
    </row>
    <row r="4487" spans="1:12" x14ac:dyDescent="0.35">
      <c r="A4487" s="2">
        <v>42833</v>
      </c>
      <c r="B4487" s="1" t="s">
        <v>89</v>
      </c>
      <c r="C4487" s="1" t="s">
        <v>376</v>
      </c>
      <c r="D4487" s="1" t="s">
        <v>14</v>
      </c>
      <c r="E4487" s="1" t="s">
        <v>61</v>
      </c>
      <c r="F4487" s="18">
        <v>8.26</v>
      </c>
      <c r="G4487" t="s">
        <v>2367</v>
      </c>
      <c r="H4487" s="1">
        <f>IF(COUNTIF(G$2:G4487,G4487)=1,1,0)</f>
        <v>0</v>
      </c>
      <c r="I4487" s="1">
        <v>2</v>
      </c>
      <c r="J4487" s="1">
        <v>0</v>
      </c>
      <c r="K4487" s="1">
        <v>3.7995999999999999</v>
      </c>
      <c r="L4487" s="12">
        <f>VLOOKUP(train[[#This Row],[Sub-Category]],Análisis_ABC_XYZ[[#Headers],[#Data]],4,FALSE)</f>
        <v>0.44424167803735209</v>
      </c>
    </row>
    <row r="4488" spans="1:12" x14ac:dyDescent="0.35">
      <c r="A4488" s="2">
        <v>42834</v>
      </c>
      <c r="B4488" s="1" t="s">
        <v>12</v>
      </c>
      <c r="C4488" s="1" t="s">
        <v>7</v>
      </c>
      <c r="D4488" s="1" t="s">
        <v>8</v>
      </c>
      <c r="E4488" s="1" t="s">
        <v>9</v>
      </c>
      <c r="F4488" s="18">
        <v>556.66499999999996</v>
      </c>
      <c r="G4488" t="s">
        <v>6770</v>
      </c>
      <c r="H4488" s="1">
        <f>IF(COUNTIF(G$2:G4488,G4488)=1,1,0)</f>
        <v>1</v>
      </c>
      <c r="I4488" s="1">
        <v>5</v>
      </c>
      <c r="J4488" s="1">
        <v>0.15</v>
      </c>
      <c r="K4488" s="1">
        <v>6.5490000000000208</v>
      </c>
      <c r="L4488" s="12">
        <f>VLOOKUP(train[[#This Row],[Sub-Category]],Análisis_ABC_XYZ[[#Headers],[#Data]],4,FALSE)</f>
        <v>0.5176847302647779</v>
      </c>
    </row>
    <row r="4489" spans="1:12" x14ac:dyDescent="0.35">
      <c r="A4489" s="2">
        <v>42834</v>
      </c>
      <c r="B4489" s="1" t="s">
        <v>79</v>
      </c>
      <c r="C4489" s="1" t="s">
        <v>1438</v>
      </c>
      <c r="D4489" s="1" t="s">
        <v>26</v>
      </c>
      <c r="E4489" s="1" t="s">
        <v>27</v>
      </c>
      <c r="F4489" s="18">
        <v>517.9</v>
      </c>
      <c r="G4489" t="s">
        <v>2540</v>
      </c>
      <c r="H4489" s="1">
        <f>IF(COUNTIF(G$2:G4489,G4489)=1,1,0)</f>
        <v>1</v>
      </c>
      <c r="I4489" s="1">
        <v>2</v>
      </c>
      <c r="J4489" s="1">
        <v>0</v>
      </c>
      <c r="K4489" s="1">
        <v>134.654</v>
      </c>
      <c r="L4489" s="12">
        <f>VLOOKUP(train[[#This Row],[Sub-Category]],Análisis_ABC_XYZ[[#Headers],[#Data]],4,FALSE)</f>
        <v>0.41105220110552465</v>
      </c>
    </row>
    <row r="4490" spans="1:12" x14ac:dyDescent="0.35">
      <c r="A4490" s="2">
        <v>42834</v>
      </c>
      <c r="B4490" s="1" t="s">
        <v>37</v>
      </c>
      <c r="C4490" s="1" t="s">
        <v>761</v>
      </c>
      <c r="D4490" s="1" t="s">
        <v>14</v>
      </c>
      <c r="E4490" s="1" t="s">
        <v>29</v>
      </c>
      <c r="F4490" s="18">
        <v>35.352000000000004</v>
      </c>
      <c r="G4490" t="s">
        <v>5946</v>
      </c>
      <c r="H4490" s="1">
        <f>IF(COUNTIF(G$2:G4490,G4490)=1,1,0)</f>
        <v>1</v>
      </c>
      <c r="I4490" s="1">
        <v>9</v>
      </c>
      <c r="J4490" s="1">
        <v>0.2</v>
      </c>
      <c r="K4490" s="1">
        <v>12.815099999999997</v>
      </c>
      <c r="L4490" s="12">
        <f>VLOOKUP(train[[#This Row],[Sub-Category]],Análisis_ABC_XYZ[[#Headers],[#Data]],4,FALSE)</f>
        <v>0.46881743173671325</v>
      </c>
    </row>
    <row r="4491" spans="1:12" x14ac:dyDescent="0.35">
      <c r="A4491" s="2">
        <v>42834</v>
      </c>
      <c r="B4491" s="1" t="s">
        <v>79</v>
      </c>
      <c r="C4491" s="1" t="s">
        <v>509</v>
      </c>
      <c r="D4491" s="1" t="s">
        <v>14</v>
      </c>
      <c r="E4491" s="1" t="s">
        <v>29</v>
      </c>
      <c r="F4491" s="18">
        <v>5.28</v>
      </c>
      <c r="G4491" t="s">
        <v>2540</v>
      </c>
      <c r="H4491" s="1">
        <f>IF(COUNTIF(G$2:G4491,G4491)=1,1,0)</f>
        <v>0</v>
      </c>
      <c r="I4491" s="1">
        <v>2</v>
      </c>
      <c r="J4491" s="1">
        <v>0</v>
      </c>
      <c r="K4491" s="1">
        <v>2.4287999999999998</v>
      </c>
      <c r="L4491" s="12">
        <f>VLOOKUP(train[[#This Row],[Sub-Category]],Análisis_ABC_XYZ[[#Headers],[#Data]],4,FALSE)</f>
        <v>0.46881743173671325</v>
      </c>
    </row>
    <row r="4492" spans="1:12" x14ac:dyDescent="0.35">
      <c r="A4492" s="2">
        <v>42835</v>
      </c>
      <c r="B4492" s="1" t="s">
        <v>12</v>
      </c>
      <c r="C4492" s="1" t="s">
        <v>1735</v>
      </c>
      <c r="D4492" s="1" t="s">
        <v>14</v>
      </c>
      <c r="E4492" s="1" t="s">
        <v>20</v>
      </c>
      <c r="F4492" s="18">
        <v>579.51</v>
      </c>
      <c r="G4492" t="s">
        <v>5229</v>
      </c>
      <c r="H4492" s="1">
        <f>IF(COUNTIF(G$2:G4492,G4492)=1,1,0)</f>
        <v>1</v>
      </c>
      <c r="I4492" s="1">
        <v>3</v>
      </c>
      <c r="J4492" s="1">
        <v>0</v>
      </c>
      <c r="K4492" s="1">
        <v>81.131400000000014</v>
      </c>
      <c r="L4492" s="12">
        <f>VLOOKUP(train[[#This Row],[Sub-Category]],Análisis_ABC_XYZ[[#Headers],[#Data]],4,FALSE)</f>
        <v>0.44610841445725197</v>
      </c>
    </row>
    <row r="4493" spans="1:12" x14ac:dyDescent="0.35">
      <c r="A4493" s="2">
        <v>42835</v>
      </c>
      <c r="B4493" s="1" t="s">
        <v>12</v>
      </c>
      <c r="C4493" s="1" t="s">
        <v>1837</v>
      </c>
      <c r="D4493" s="1" t="s">
        <v>14</v>
      </c>
      <c r="E4493" s="1" t="s">
        <v>20</v>
      </c>
      <c r="F4493" s="18">
        <v>150.66</v>
      </c>
      <c r="G4493" t="s">
        <v>5229</v>
      </c>
      <c r="H4493" s="1">
        <f>IF(COUNTIF(G$2:G4493,G4493)=1,1,0)</f>
        <v>0</v>
      </c>
      <c r="I4493" s="1">
        <v>9</v>
      </c>
      <c r="J4493" s="1">
        <v>0</v>
      </c>
      <c r="K4493" s="1">
        <v>6.0263999999999918</v>
      </c>
      <c r="L4493" s="12">
        <f>VLOOKUP(train[[#This Row],[Sub-Category]],Análisis_ABC_XYZ[[#Headers],[#Data]],4,FALSE)</f>
        <v>0.44610841445725197</v>
      </c>
    </row>
    <row r="4494" spans="1:12" x14ac:dyDescent="0.35">
      <c r="A4494" s="2">
        <v>42835</v>
      </c>
      <c r="B4494" s="1" t="s">
        <v>12</v>
      </c>
      <c r="C4494" s="1" t="s">
        <v>1050</v>
      </c>
      <c r="D4494" s="1" t="s">
        <v>14</v>
      </c>
      <c r="E4494" s="1" t="s">
        <v>31</v>
      </c>
      <c r="F4494" s="18">
        <v>113.76</v>
      </c>
      <c r="G4494" t="s">
        <v>5229</v>
      </c>
      <c r="H4494" s="1">
        <f>IF(COUNTIF(G$2:G4494,G4494)=1,1,0)</f>
        <v>0</v>
      </c>
      <c r="I4494" s="1">
        <v>3</v>
      </c>
      <c r="J4494" s="1">
        <v>0</v>
      </c>
      <c r="K4494" s="1">
        <v>44.366400000000006</v>
      </c>
      <c r="L4494" s="12">
        <f>VLOOKUP(train[[#This Row],[Sub-Category]],Análisis_ABC_XYZ[[#Headers],[#Data]],4,FALSE)</f>
        <v>0.49507917887403441</v>
      </c>
    </row>
    <row r="4495" spans="1:12" x14ac:dyDescent="0.35">
      <c r="A4495" s="2">
        <v>42835</v>
      </c>
      <c r="B4495" s="1" t="s">
        <v>12</v>
      </c>
      <c r="C4495" s="1" t="s">
        <v>555</v>
      </c>
      <c r="D4495" s="1" t="s">
        <v>14</v>
      </c>
      <c r="E4495" s="1" t="s">
        <v>29</v>
      </c>
      <c r="F4495" s="18">
        <v>48.032000000000004</v>
      </c>
      <c r="G4495" t="s">
        <v>5229</v>
      </c>
      <c r="H4495" s="1">
        <f>IF(COUNTIF(G$2:G4495,G4495)=1,1,0)</f>
        <v>0</v>
      </c>
      <c r="I4495" s="1">
        <v>4</v>
      </c>
      <c r="J4495" s="1">
        <v>0.2</v>
      </c>
      <c r="K4495" s="1">
        <v>15.610399999999993</v>
      </c>
      <c r="L4495" s="12">
        <f>VLOOKUP(train[[#This Row],[Sub-Category]],Análisis_ABC_XYZ[[#Headers],[#Data]],4,FALSE)</f>
        <v>0.46881743173671325</v>
      </c>
    </row>
    <row r="4496" spans="1:12" x14ac:dyDescent="0.35">
      <c r="A4496" s="2">
        <v>42835</v>
      </c>
      <c r="B4496" s="1" t="s">
        <v>12</v>
      </c>
      <c r="C4496" s="1" t="s">
        <v>1529</v>
      </c>
      <c r="D4496" s="1" t="s">
        <v>14</v>
      </c>
      <c r="E4496" s="1" t="s">
        <v>29</v>
      </c>
      <c r="F4496" s="18">
        <v>23.2</v>
      </c>
      <c r="G4496" t="s">
        <v>2208</v>
      </c>
      <c r="H4496" s="1">
        <f>IF(COUNTIF(G$2:G4496,G4496)=1,1,0)</f>
        <v>1</v>
      </c>
      <c r="I4496" s="1">
        <v>5</v>
      </c>
      <c r="J4496" s="1">
        <v>0.2</v>
      </c>
      <c r="K4496" s="1">
        <v>8.1199999999999974</v>
      </c>
      <c r="L4496" s="12">
        <f>VLOOKUP(train[[#This Row],[Sub-Category]],Análisis_ABC_XYZ[[#Headers],[#Data]],4,FALSE)</f>
        <v>0.46881743173671325</v>
      </c>
    </row>
    <row r="4497" spans="1:12" x14ac:dyDescent="0.35">
      <c r="A4497" s="2">
        <v>42835</v>
      </c>
      <c r="B4497" s="1" t="s">
        <v>72</v>
      </c>
      <c r="C4497" s="1" t="s">
        <v>819</v>
      </c>
      <c r="D4497" s="1" t="s">
        <v>14</v>
      </c>
      <c r="E4497" s="1" t="s">
        <v>24</v>
      </c>
      <c r="F4497" s="18">
        <v>13.568000000000001</v>
      </c>
      <c r="G4497" t="s">
        <v>5358</v>
      </c>
      <c r="H4497" s="1">
        <f>IF(COUNTIF(G$2:G4497,G4497)=1,1,0)</f>
        <v>1</v>
      </c>
      <c r="I4497" s="1">
        <v>4</v>
      </c>
      <c r="J4497" s="1">
        <v>0.2</v>
      </c>
      <c r="K4497" s="1">
        <v>3.2223999999999995</v>
      </c>
      <c r="L4497" s="12">
        <f>VLOOKUP(train[[#This Row],[Sub-Category]],Análisis_ABC_XYZ[[#Headers],[#Data]],4,FALSE)</f>
        <v>0.45632477063632687</v>
      </c>
    </row>
    <row r="4498" spans="1:12" x14ac:dyDescent="0.35">
      <c r="A4498" s="2">
        <v>42835</v>
      </c>
      <c r="B4498" s="1" t="s">
        <v>12</v>
      </c>
      <c r="C4498" s="1" t="s">
        <v>1360</v>
      </c>
      <c r="D4498" s="1" t="s">
        <v>14</v>
      </c>
      <c r="E4498" s="1" t="s">
        <v>36</v>
      </c>
      <c r="F4498" s="18">
        <v>12.96</v>
      </c>
      <c r="G4498" t="s">
        <v>2208</v>
      </c>
      <c r="H4498" s="1">
        <f>IF(COUNTIF(G$2:G4498,G4498)=1,1,0)</f>
        <v>0</v>
      </c>
      <c r="I4498" s="1">
        <v>2</v>
      </c>
      <c r="J4498" s="1">
        <v>0</v>
      </c>
      <c r="K4498" s="1">
        <v>6.2208000000000006</v>
      </c>
      <c r="L4498" s="12">
        <f>VLOOKUP(train[[#This Row],[Sub-Category]],Análisis_ABC_XYZ[[#Headers],[#Data]],4,FALSE)</f>
        <v>0.43613829632717294</v>
      </c>
    </row>
    <row r="4499" spans="1:12" x14ac:dyDescent="0.35">
      <c r="A4499" s="2">
        <v>42835</v>
      </c>
      <c r="B4499" s="1" t="s">
        <v>157</v>
      </c>
      <c r="C4499" s="1" t="s">
        <v>774</v>
      </c>
      <c r="D4499" s="1" t="s">
        <v>14</v>
      </c>
      <c r="E4499" s="1" t="s">
        <v>29</v>
      </c>
      <c r="F4499" s="18">
        <v>8.9040000000000017</v>
      </c>
      <c r="G4499" t="s">
        <v>4986</v>
      </c>
      <c r="H4499" s="1">
        <f>IF(COUNTIF(G$2:G4499,G4499)=1,1,0)</f>
        <v>1</v>
      </c>
      <c r="I4499" s="1">
        <v>2</v>
      </c>
      <c r="J4499" s="1">
        <v>0.7</v>
      </c>
      <c r="K4499" s="1">
        <v>-6.5296000000000003</v>
      </c>
      <c r="L4499" s="12">
        <f>VLOOKUP(train[[#This Row],[Sub-Category]],Análisis_ABC_XYZ[[#Headers],[#Data]],4,FALSE)</f>
        <v>0.46881743173671325</v>
      </c>
    </row>
    <row r="4500" spans="1:12" x14ac:dyDescent="0.35">
      <c r="A4500" s="2">
        <v>42837</v>
      </c>
      <c r="B4500" s="1" t="s">
        <v>12</v>
      </c>
      <c r="C4500" s="1" t="s">
        <v>1829</v>
      </c>
      <c r="D4500" s="1" t="s">
        <v>8</v>
      </c>
      <c r="E4500" s="1" t="s">
        <v>11</v>
      </c>
      <c r="F4500" s="18">
        <v>638.28800000000012</v>
      </c>
      <c r="G4500" t="s">
        <v>5338</v>
      </c>
      <c r="H4500" s="1">
        <f>IF(COUNTIF(G$2:G4500,G4500)=1,1,0)</f>
        <v>1</v>
      </c>
      <c r="I4500" s="1">
        <v>7</v>
      </c>
      <c r="J4500" s="1">
        <v>0.2</v>
      </c>
      <c r="K4500" s="1">
        <v>-31.914400000000015</v>
      </c>
      <c r="L4500" s="12">
        <f>VLOOKUP(train[[#This Row],[Sub-Category]],Análisis_ABC_XYZ[[#Headers],[#Data]],4,FALSE)</f>
        <v>0.46529189879902266</v>
      </c>
    </row>
    <row r="4501" spans="1:12" x14ac:dyDescent="0.35">
      <c r="A4501" s="2">
        <v>42837</v>
      </c>
      <c r="B4501" s="1" t="s">
        <v>107</v>
      </c>
      <c r="C4501" s="1" t="s">
        <v>905</v>
      </c>
      <c r="D4501" s="1" t="s">
        <v>8</v>
      </c>
      <c r="E4501" s="1" t="s">
        <v>18</v>
      </c>
      <c r="F4501" s="18">
        <v>343.92</v>
      </c>
      <c r="G4501" t="s">
        <v>2669</v>
      </c>
      <c r="H4501" s="1">
        <f>IF(COUNTIF(G$2:G4501,G4501)=1,1,0)</f>
        <v>1</v>
      </c>
      <c r="I4501" s="1">
        <v>4</v>
      </c>
      <c r="J4501" s="1">
        <v>0</v>
      </c>
      <c r="K4501" s="1">
        <v>75.662399999999991</v>
      </c>
      <c r="L4501" s="12">
        <f>VLOOKUP(train[[#This Row],[Sub-Category]],Análisis_ABC_XYZ[[#Headers],[#Data]],4,FALSE)</f>
        <v>0.55975208308209756</v>
      </c>
    </row>
    <row r="4502" spans="1:12" x14ac:dyDescent="0.35">
      <c r="A4502" s="2">
        <v>42837</v>
      </c>
      <c r="B4502" s="1" t="s">
        <v>12</v>
      </c>
      <c r="C4502" s="1" t="s">
        <v>467</v>
      </c>
      <c r="D4502" s="1" t="s">
        <v>8</v>
      </c>
      <c r="E4502" s="1" t="s">
        <v>11</v>
      </c>
      <c r="F4502" s="18">
        <v>194.35200000000003</v>
      </c>
      <c r="G4502" t="s">
        <v>3595</v>
      </c>
      <c r="H4502" s="1">
        <f>IF(COUNTIF(G$2:G4502,G4502)=1,1,0)</f>
        <v>1</v>
      </c>
      <c r="I4502" s="1">
        <v>3</v>
      </c>
      <c r="J4502" s="1">
        <v>0.2</v>
      </c>
      <c r="K4502" s="1">
        <v>-36.441000000000031</v>
      </c>
      <c r="L4502" s="12">
        <f>VLOOKUP(train[[#This Row],[Sub-Category]],Análisis_ABC_XYZ[[#Headers],[#Data]],4,FALSE)</f>
        <v>0.46529189879902266</v>
      </c>
    </row>
    <row r="4503" spans="1:12" x14ac:dyDescent="0.35">
      <c r="A4503" s="2">
        <v>42837</v>
      </c>
      <c r="B4503" s="1" t="s">
        <v>34</v>
      </c>
      <c r="C4503" s="1" t="s">
        <v>460</v>
      </c>
      <c r="D4503" s="1" t="s">
        <v>14</v>
      </c>
      <c r="E4503" s="1" t="s">
        <v>20</v>
      </c>
      <c r="F4503" s="18">
        <v>129.55199999999999</v>
      </c>
      <c r="G4503" t="s">
        <v>5113</v>
      </c>
      <c r="H4503" s="1">
        <f>IF(COUNTIF(G$2:G4503,G4503)=1,1,0)</f>
        <v>1</v>
      </c>
      <c r="I4503" s="1">
        <v>3</v>
      </c>
      <c r="J4503" s="1">
        <v>0.2</v>
      </c>
      <c r="K4503" s="1">
        <v>-22.671600000000005</v>
      </c>
      <c r="L4503" s="12">
        <f>VLOOKUP(train[[#This Row],[Sub-Category]],Análisis_ABC_XYZ[[#Headers],[#Data]],4,FALSE)</f>
        <v>0.44610841445725197</v>
      </c>
    </row>
    <row r="4504" spans="1:12" x14ac:dyDescent="0.35">
      <c r="A4504" s="2">
        <v>42837</v>
      </c>
      <c r="B4504" s="1" t="s">
        <v>107</v>
      </c>
      <c r="C4504" s="1" t="s">
        <v>166</v>
      </c>
      <c r="D4504" s="1" t="s">
        <v>14</v>
      </c>
      <c r="E4504" s="1" t="s">
        <v>61</v>
      </c>
      <c r="F4504" s="18">
        <v>63.9</v>
      </c>
      <c r="G4504" t="s">
        <v>2669</v>
      </c>
      <c r="H4504" s="1">
        <f>IF(COUNTIF(G$2:G4504,G4504)=1,1,0)</f>
        <v>0</v>
      </c>
      <c r="I4504" s="1">
        <v>5</v>
      </c>
      <c r="J4504" s="1">
        <v>0</v>
      </c>
      <c r="K4504" s="1">
        <v>28.754999999999995</v>
      </c>
      <c r="L4504" s="12">
        <f>VLOOKUP(train[[#This Row],[Sub-Category]],Análisis_ABC_XYZ[[#Headers],[#Data]],4,FALSE)</f>
        <v>0.44424167803735209</v>
      </c>
    </row>
    <row r="4505" spans="1:12" x14ac:dyDescent="0.35">
      <c r="A4505" s="2">
        <v>42837</v>
      </c>
      <c r="B4505" s="1" t="s">
        <v>34</v>
      </c>
      <c r="C4505" s="1" t="s">
        <v>453</v>
      </c>
      <c r="D4505" s="1" t="s">
        <v>14</v>
      </c>
      <c r="E4505" s="1" t="s">
        <v>20</v>
      </c>
      <c r="F4505" s="18">
        <v>51.984000000000009</v>
      </c>
      <c r="G4505" t="s">
        <v>5113</v>
      </c>
      <c r="H4505" s="1">
        <f>IF(COUNTIF(G$2:G4505,G4505)=1,1,0)</f>
        <v>0</v>
      </c>
      <c r="I4505" s="1">
        <v>1</v>
      </c>
      <c r="J4505" s="1">
        <v>0.2</v>
      </c>
      <c r="K4505" s="1">
        <v>-5.1983999999999995</v>
      </c>
      <c r="L4505" s="12">
        <f>VLOOKUP(train[[#This Row],[Sub-Category]],Análisis_ABC_XYZ[[#Headers],[#Data]],4,FALSE)</f>
        <v>0.44610841445725197</v>
      </c>
    </row>
    <row r="4506" spans="1:12" x14ac:dyDescent="0.35">
      <c r="A4506" s="2">
        <v>42837</v>
      </c>
      <c r="B4506" s="1" t="s">
        <v>107</v>
      </c>
      <c r="C4506" s="1" t="s">
        <v>906</v>
      </c>
      <c r="D4506" s="1" t="s">
        <v>14</v>
      </c>
      <c r="E4506" s="1" t="s">
        <v>36</v>
      </c>
      <c r="F4506" s="18">
        <v>40.99</v>
      </c>
      <c r="G4506" t="s">
        <v>2669</v>
      </c>
      <c r="H4506" s="1">
        <f>IF(COUNTIF(G$2:G4506,G4506)=1,1,0)</f>
        <v>0</v>
      </c>
      <c r="I4506" s="1">
        <v>1</v>
      </c>
      <c r="J4506" s="1">
        <v>0</v>
      </c>
      <c r="K4506" s="1">
        <v>20.085100000000001</v>
      </c>
      <c r="L4506" s="12">
        <f>VLOOKUP(train[[#This Row],[Sub-Category]],Análisis_ABC_XYZ[[#Headers],[#Data]],4,FALSE)</f>
        <v>0.43613829632717294</v>
      </c>
    </row>
    <row r="4507" spans="1:12" x14ac:dyDescent="0.35">
      <c r="A4507" s="2">
        <v>42837</v>
      </c>
      <c r="B4507" s="1" t="s">
        <v>12</v>
      </c>
      <c r="C4507" s="1" t="s">
        <v>852</v>
      </c>
      <c r="D4507" s="1" t="s">
        <v>14</v>
      </c>
      <c r="E4507" s="1" t="s">
        <v>29</v>
      </c>
      <c r="F4507" s="18">
        <v>36.624000000000002</v>
      </c>
      <c r="G4507" t="s">
        <v>3595</v>
      </c>
      <c r="H4507" s="1">
        <f>IF(COUNTIF(G$2:G4507,G4507)=1,1,0)</f>
        <v>0</v>
      </c>
      <c r="I4507" s="1">
        <v>3</v>
      </c>
      <c r="J4507" s="1">
        <v>0.2</v>
      </c>
      <c r="K4507" s="1">
        <v>13.734</v>
      </c>
      <c r="L4507" s="12">
        <f>VLOOKUP(train[[#This Row],[Sub-Category]],Análisis_ABC_XYZ[[#Headers],[#Data]],4,FALSE)</f>
        <v>0.46881743173671325</v>
      </c>
    </row>
    <row r="4508" spans="1:12" x14ac:dyDescent="0.35">
      <c r="A4508" s="2">
        <v>42837</v>
      </c>
      <c r="B4508" s="1" t="s">
        <v>12</v>
      </c>
      <c r="C4508" s="1" t="s">
        <v>1213</v>
      </c>
      <c r="D4508" s="1" t="s">
        <v>14</v>
      </c>
      <c r="E4508" s="1" t="s">
        <v>36</v>
      </c>
      <c r="F4508" s="18">
        <v>19.440000000000001</v>
      </c>
      <c r="G4508" t="s">
        <v>3595</v>
      </c>
      <c r="H4508" s="1">
        <f>IF(COUNTIF(G$2:G4508,G4508)=1,1,0)</f>
        <v>0</v>
      </c>
      <c r="I4508" s="1">
        <v>3</v>
      </c>
      <c r="J4508" s="1">
        <v>0</v>
      </c>
      <c r="K4508" s="1">
        <v>9.3312000000000008</v>
      </c>
      <c r="L4508" s="12">
        <f>VLOOKUP(train[[#This Row],[Sub-Category]],Análisis_ABC_XYZ[[#Headers],[#Data]],4,FALSE)</f>
        <v>0.43613829632717294</v>
      </c>
    </row>
    <row r="4509" spans="1:12" x14ac:dyDescent="0.35">
      <c r="A4509" s="2">
        <v>42837</v>
      </c>
      <c r="B4509" s="1" t="s">
        <v>12</v>
      </c>
      <c r="C4509" s="1" t="s">
        <v>795</v>
      </c>
      <c r="D4509" s="1" t="s">
        <v>14</v>
      </c>
      <c r="E4509" s="1" t="s">
        <v>29</v>
      </c>
      <c r="F4509" s="18">
        <v>13.208000000000002</v>
      </c>
      <c r="G4509" t="s">
        <v>5338</v>
      </c>
      <c r="H4509" s="1">
        <f>IF(COUNTIF(G$2:G4509,G4509)=1,1,0)</f>
        <v>0</v>
      </c>
      <c r="I4509" s="1">
        <v>1</v>
      </c>
      <c r="J4509" s="1">
        <v>0.2</v>
      </c>
      <c r="K4509" s="1">
        <v>4.6228000000000007</v>
      </c>
      <c r="L4509" s="12">
        <f>VLOOKUP(train[[#This Row],[Sub-Category]],Análisis_ABC_XYZ[[#Headers],[#Data]],4,FALSE)</f>
        <v>0.46881743173671325</v>
      </c>
    </row>
    <row r="4510" spans="1:12" x14ac:dyDescent="0.35">
      <c r="A4510" s="2">
        <v>42837</v>
      </c>
      <c r="B4510" s="1" t="s">
        <v>34</v>
      </c>
      <c r="C4510" s="1" t="s">
        <v>1744</v>
      </c>
      <c r="D4510" s="1" t="s">
        <v>14</v>
      </c>
      <c r="E4510" s="1" t="s">
        <v>36</v>
      </c>
      <c r="F4510" s="18">
        <v>10.272000000000002</v>
      </c>
      <c r="G4510" t="s">
        <v>5113</v>
      </c>
      <c r="H4510" s="1">
        <f>IF(COUNTIF(G$2:G4510,G4510)=1,1,0)</f>
        <v>0</v>
      </c>
      <c r="I4510" s="1">
        <v>3</v>
      </c>
      <c r="J4510" s="1">
        <v>0.2</v>
      </c>
      <c r="K4510" s="1">
        <v>3.4668000000000001</v>
      </c>
      <c r="L4510" s="12">
        <f>VLOOKUP(train[[#This Row],[Sub-Category]],Análisis_ABC_XYZ[[#Headers],[#Data]],4,FALSE)</f>
        <v>0.43613829632717294</v>
      </c>
    </row>
    <row r="4511" spans="1:12" x14ac:dyDescent="0.35">
      <c r="A4511" s="2">
        <v>42838</v>
      </c>
      <c r="B4511" s="1" t="s">
        <v>12</v>
      </c>
      <c r="C4511" s="1" t="s">
        <v>60</v>
      </c>
      <c r="D4511" s="1" t="s">
        <v>14</v>
      </c>
      <c r="E4511" s="1" t="s">
        <v>61</v>
      </c>
      <c r="F4511" s="18">
        <v>6.12</v>
      </c>
      <c r="G4511" t="s">
        <v>2640</v>
      </c>
      <c r="H4511" s="1">
        <f>IF(COUNTIF(G$2:G4511,G4511)=1,1,0)</f>
        <v>1</v>
      </c>
      <c r="I4511" s="1">
        <v>3</v>
      </c>
      <c r="J4511" s="1">
        <v>0</v>
      </c>
      <c r="K4511" s="1">
        <v>2.8763999999999994</v>
      </c>
      <c r="L4511" s="12">
        <f>VLOOKUP(train[[#This Row],[Sub-Category]],Análisis_ABC_XYZ[[#Headers],[#Data]],4,FALSE)</f>
        <v>0.44424167803735209</v>
      </c>
    </row>
    <row r="4512" spans="1:12" x14ac:dyDescent="0.35">
      <c r="A4512" s="2">
        <v>42839</v>
      </c>
      <c r="B4512" s="1" t="s">
        <v>104</v>
      </c>
      <c r="C4512" s="1" t="s">
        <v>340</v>
      </c>
      <c r="D4512" s="1" t="s">
        <v>8</v>
      </c>
      <c r="E4512" s="1" t="s">
        <v>11</v>
      </c>
      <c r="F4512" s="18">
        <v>933.53600000000006</v>
      </c>
      <c r="G4512" t="s">
        <v>6042</v>
      </c>
      <c r="H4512" s="1">
        <f>IF(COUNTIF(G$2:G4512,G4512)=1,1,0)</f>
        <v>1</v>
      </c>
      <c r="I4512" s="1">
        <v>4</v>
      </c>
      <c r="J4512" s="1">
        <v>0.2</v>
      </c>
      <c r="K4512" s="1">
        <v>105.02279999999996</v>
      </c>
      <c r="L4512" s="12">
        <f>VLOOKUP(train[[#This Row],[Sub-Category]],Análisis_ABC_XYZ[[#Headers],[#Data]],4,FALSE)</f>
        <v>0.46529189879902266</v>
      </c>
    </row>
    <row r="4513" spans="1:12" x14ac:dyDescent="0.35">
      <c r="A4513" s="2">
        <v>42839</v>
      </c>
      <c r="B4513" s="1" t="s">
        <v>12</v>
      </c>
      <c r="C4513" s="1" t="s">
        <v>431</v>
      </c>
      <c r="D4513" s="1" t="s">
        <v>8</v>
      </c>
      <c r="E4513" s="1" t="s">
        <v>11</v>
      </c>
      <c r="F4513" s="18">
        <v>383.8</v>
      </c>
      <c r="G4513" t="s">
        <v>4262</v>
      </c>
      <c r="H4513" s="1">
        <f>IF(COUNTIF(G$2:G4513,G4513)=1,1,0)</f>
        <v>1</v>
      </c>
      <c r="I4513" s="1">
        <v>5</v>
      </c>
      <c r="J4513" s="1">
        <v>0.2</v>
      </c>
      <c r="K4513" s="1">
        <v>38.379999999999981</v>
      </c>
      <c r="L4513" s="12">
        <f>VLOOKUP(train[[#This Row],[Sub-Category]],Análisis_ABC_XYZ[[#Headers],[#Data]],4,FALSE)</f>
        <v>0.46529189879902266</v>
      </c>
    </row>
    <row r="4514" spans="1:12" x14ac:dyDescent="0.35">
      <c r="A4514" s="2">
        <v>42839</v>
      </c>
      <c r="B4514" s="1" t="s">
        <v>107</v>
      </c>
      <c r="C4514" s="1" t="s">
        <v>786</v>
      </c>
      <c r="D4514" s="1" t="s">
        <v>14</v>
      </c>
      <c r="E4514" s="1" t="s">
        <v>20</v>
      </c>
      <c r="F4514" s="18">
        <v>81.199999999999989</v>
      </c>
      <c r="G4514" t="s">
        <v>2810</v>
      </c>
      <c r="H4514" s="1">
        <f>IF(COUNTIF(G$2:G4514,G4514)=1,1,0)</f>
        <v>1</v>
      </c>
      <c r="I4514" s="1">
        <v>5</v>
      </c>
      <c r="J4514" s="1">
        <v>0</v>
      </c>
      <c r="K4514" s="1">
        <v>12.18</v>
      </c>
      <c r="L4514" s="12">
        <f>VLOOKUP(train[[#This Row],[Sub-Category]],Análisis_ABC_XYZ[[#Headers],[#Data]],4,FALSE)</f>
        <v>0.44610841445725197</v>
      </c>
    </row>
    <row r="4515" spans="1:12" x14ac:dyDescent="0.35">
      <c r="A4515" s="2">
        <v>42839</v>
      </c>
      <c r="B4515" s="1" t="s">
        <v>104</v>
      </c>
      <c r="C4515" s="1" t="s">
        <v>286</v>
      </c>
      <c r="D4515" s="1" t="s">
        <v>14</v>
      </c>
      <c r="E4515" s="1" t="s">
        <v>20</v>
      </c>
      <c r="F4515" s="18">
        <v>42.975999999999999</v>
      </c>
      <c r="G4515" t="s">
        <v>6042</v>
      </c>
      <c r="H4515" s="1">
        <f>IF(COUNTIF(G$2:G4515,G4515)=1,1,0)</f>
        <v>0</v>
      </c>
      <c r="I4515" s="1">
        <v>4</v>
      </c>
      <c r="J4515" s="1">
        <v>0.2</v>
      </c>
      <c r="K4515" s="1">
        <v>4.2976000000000028</v>
      </c>
      <c r="L4515" s="12">
        <f>VLOOKUP(train[[#This Row],[Sub-Category]],Análisis_ABC_XYZ[[#Headers],[#Data]],4,FALSE)</f>
        <v>0.44610841445725197</v>
      </c>
    </row>
    <row r="4516" spans="1:12" x14ac:dyDescent="0.35">
      <c r="A4516" s="2">
        <v>42839</v>
      </c>
      <c r="B4516" s="1" t="s">
        <v>766</v>
      </c>
      <c r="C4516" s="1" t="s">
        <v>1162</v>
      </c>
      <c r="D4516" s="1" t="s">
        <v>14</v>
      </c>
      <c r="E4516" s="1" t="s">
        <v>29</v>
      </c>
      <c r="F4516" s="18">
        <v>25.06</v>
      </c>
      <c r="G4516" t="s">
        <v>3831</v>
      </c>
      <c r="H4516" s="1">
        <f>IF(COUNTIF(G$2:G4516,G4516)=1,1,0)</f>
        <v>1</v>
      </c>
      <c r="I4516" s="1">
        <v>2</v>
      </c>
      <c r="J4516" s="1">
        <v>0</v>
      </c>
      <c r="K4516" s="1">
        <v>11.778199999999998</v>
      </c>
      <c r="L4516" s="12">
        <f>VLOOKUP(train[[#This Row],[Sub-Category]],Análisis_ABC_XYZ[[#Headers],[#Data]],4,FALSE)</f>
        <v>0.46881743173671325</v>
      </c>
    </row>
    <row r="4517" spans="1:12" x14ac:dyDescent="0.35">
      <c r="A4517" s="2">
        <v>42840</v>
      </c>
      <c r="B4517" s="1" t="s">
        <v>12</v>
      </c>
      <c r="C4517" s="1" t="s">
        <v>547</v>
      </c>
      <c r="D4517" s="1" t="s">
        <v>8</v>
      </c>
      <c r="E4517" s="1" t="s">
        <v>11</v>
      </c>
      <c r="F4517" s="18">
        <v>1121.568</v>
      </c>
      <c r="G4517" t="s">
        <v>6834</v>
      </c>
      <c r="H4517" s="1">
        <f>IF(COUNTIF(G$2:G4517,G4517)=1,1,0)</f>
        <v>1</v>
      </c>
      <c r="I4517" s="1">
        <v>2</v>
      </c>
      <c r="J4517" s="1">
        <v>0.2</v>
      </c>
      <c r="K4517" s="1">
        <v>0</v>
      </c>
      <c r="L4517" s="12">
        <f>VLOOKUP(train[[#This Row],[Sub-Category]],Análisis_ABC_XYZ[[#Headers],[#Data]],4,FALSE)</f>
        <v>0.46529189879902266</v>
      </c>
    </row>
    <row r="4518" spans="1:12" x14ac:dyDescent="0.35">
      <c r="A4518" s="2">
        <v>42840</v>
      </c>
      <c r="B4518" s="1" t="s">
        <v>34</v>
      </c>
      <c r="C4518" s="1" t="s">
        <v>444</v>
      </c>
      <c r="D4518" s="1" t="s">
        <v>14</v>
      </c>
      <c r="E4518" s="1" t="s">
        <v>29</v>
      </c>
      <c r="F4518" s="18">
        <v>189.58800000000005</v>
      </c>
      <c r="G4518" t="s">
        <v>4455</v>
      </c>
      <c r="H4518" s="1">
        <f>IF(COUNTIF(G$2:G4518,G4518)=1,1,0)</f>
        <v>1</v>
      </c>
      <c r="I4518" s="1">
        <v>2</v>
      </c>
      <c r="J4518" s="1">
        <v>0.7</v>
      </c>
      <c r="K4518" s="1">
        <v>-145.35079999999999</v>
      </c>
      <c r="L4518" s="12">
        <f>VLOOKUP(train[[#This Row],[Sub-Category]],Análisis_ABC_XYZ[[#Headers],[#Data]],4,FALSE)</f>
        <v>0.46881743173671325</v>
      </c>
    </row>
    <row r="4519" spans="1:12" x14ac:dyDescent="0.35">
      <c r="A4519" s="2">
        <v>42840</v>
      </c>
      <c r="B4519" s="1" t="s">
        <v>12</v>
      </c>
      <c r="C4519" s="1" t="s">
        <v>185</v>
      </c>
      <c r="D4519" s="1" t="s">
        <v>14</v>
      </c>
      <c r="E4519" s="1" t="s">
        <v>36</v>
      </c>
      <c r="F4519" s="18">
        <v>143.69999999999999</v>
      </c>
      <c r="G4519" t="s">
        <v>3288</v>
      </c>
      <c r="H4519" s="1">
        <f>IF(COUNTIF(G$2:G4519,G4519)=1,1,0)</f>
        <v>1</v>
      </c>
      <c r="I4519" s="1">
        <v>3</v>
      </c>
      <c r="J4519" s="1">
        <v>0</v>
      </c>
      <c r="K4519" s="1">
        <v>68.975999999999999</v>
      </c>
      <c r="L4519" s="12">
        <f>VLOOKUP(train[[#This Row],[Sub-Category]],Análisis_ABC_XYZ[[#Headers],[#Data]],4,FALSE)</f>
        <v>0.43613829632717294</v>
      </c>
    </row>
    <row r="4520" spans="1:12" x14ac:dyDescent="0.35">
      <c r="A4520" s="2">
        <v>42840</v>
      </c>
      <c r="B4520" s="1" t="s">
        <v>34</v>
      </c>
      <c r="C4520" s="1" t="s">
        <v>224</v>
      </c>
      <c r="D4520" s="1" t="s">
        <v>26</v>
      </c>
      <c r="E4520" s="1" t="s">
        <v>56</v>
      </c>
      <c r="F4520" s="18">
        <v>408.74399999999997</v>
      </c>
      <c r="G4520" t="s">
        <v>4455</v>
      </c>
      <c r="H4520" s="1">
        <f>IF(COUNTIF(G$2:G4520,G4520)=1,1,0)</f>
        <v>0</v>
      </c>
      <c r="I4520" s="1">
        <v>7</v>
      </c>
      <c r="J4520" s="1">
        <v>0.2</v>
      </c>
      <c r="K4520" s="1">
        <v>76.639499999999984</v>
      </c>
      <c r="L4520" s="12">
        <f>VLOOKUP(train[[#This Row],[Sub-Category]],Análisis_ABC_XYZ[[#Headers],[#Data]],4,FALSE)</f>
        <v>0.52062335344040378</v>
      </c>
    </row>
    <row r="4521" spans="1:12" x14ac:dyDescent="0.35">
      <c r="A4521" s="2">
        <v>42840</v>
      </c>
      <c r="B4521" s="1" t="s">
        <v>34</v>
      </c>
      <c r="C4521" s="1" t="s">
        <v>224</v>
      </c>
      <c r="D4521" s="1" t="s">
        <v>26</v>
      </c>
      <c r="E4521" s="1" t="s">
        <v>56</v>
      </c>
      <c r="F4521" s="18">
        <v>291.95999999999998</v>
      </c>
      <c r="G4521" t="s">
        <v>4455</v>
      </c>
      <c r="H4521" s="1">
        <f>IF(COUNTIF(G$2:G4521,G4521)=1,1,0)</f>
        <v>0</v>
      </c>
      <c r="I4521" s="1">
        <v>5</v>
      </c>
      <c r="J4521" s="1">
        <v>0.2</v>
      </c>
      <c r="K4521" s="1">
        <v>54.742499999999978</v>
      </c>
      <c r="L4521" s="12">
        <f>VLOOKUP(train[[#This Row],[Sub-Category]],Análisis_ABC_XYZ[[#Headers],[#Data]],4,FALSE)</f>
        <v>0.52062335344040378</v>
      </c>
    </row>
    <row r="4522" spans="1:12" x14ac:dyDescent="0.35">
      <c r="A4522" s="2">
        <v>42840</v>
      </c>
      <c r="B4522" s="1" t="s">
        <v>39</v>
      </c>
      <c r="C4522" s="1" t="s">
        <v>1121</v>
      </c>
      <c r="D4522" s="1" t="s">
        <v>14</v>
      </c>
      <c r="E4522" s="1" t="s">
        <v>24</v>
      </c>
      <c r="F4522" s="18">
        <v>33.488000000000007</v>
      </c>
      <c r="G4522" t="s">
        <v>2807</v>
      </c>
      <c r="H4522" s="1">
        <f>IF(COUNTIF(G$2:G4522,G4522)=1,1,0)</f>
        <v>1</v>
      </c>
      <c r="I4522" s="1">
        <v>7</v>
      </c>
      <c r="J4522" s="1">
        <v>0.2</v>
      </c>
      <c r="K4522" s="1">
        <v>5.8603999999999967</v>
      </c>
      <c r="L4522" s="12">
        <f>VLOOKUP(train[[#This Row],[Sub-Category]],Análisis_ABC_XYZ[[#Headers],[#Data]],4,FALSE)</f>
        <v>0.45632477063632687</v>
      </c>
    </row>
    <row r="4523" spans="1:12" x14ac:dyDescent="0.35">
      <c r="A4523" s="2">
        <v>42840</v>
      </c>
      <c r="B4523" s="1" t="s">
        <v>39</v>
      </c>
      <c r="C4523" s="1" t="s">
        <v>179</v>
      </c>
      <c r="D4523" s="1" t="s">
        <v>14</v>
      </c>
      <c r="E4523" s="1" t="s">
        <v>91</v>
      </c>
      <c r="F4523" s="18">
        <v>8.0399999999999991</v>
      </c>
      <c r="G4523" t="s">
        <v>2807</v>
      </c>
      <c r="H4523" s="1">
        <f>IF(COUNTIF(G$2:G4523,G4523)=1,1,0)</f>
        <v>0</v>
      </c>
      <c r="I4523" s="1">
        <v>5</v>
      </c>
      <c r="J4523" s="1">
        <v>0.2</v>
      </c>
      <c r="K4523" s="1">
        <v>2.9144999999999994</v>
      </c>
      <c r="L4523" s="12">
        <f>VLOOKUP(train[[#This Row],[Sub-Category]],Análisis_ABC_XYZ[[#Headers],[#Data]],4,FALSE)</f>
        <v>0.51168203684699509</v>
      </c>
    </row>
    <row r="4524" spans="1:12" x14ac:dyDescent="0.35">
      <c r="A4524" s="2">
        <v>42840</v>
      </c>
      <c r="B4524" s="1" t="s">
        <v>34</v>
      </c>
      <c r="C4524" s="1" t="s">
        <v>445</v>
      </c>
      <c r="D4524" s="1" t="s">
        <v>14</v>
      </c>
      <c r="E4524" s="1" t="s">
        <v>20</v>
      </c>
      <c r="F4524" s="18">
        <v>4.7679999999999998</v>
      </c>
      <c r="G4524" t="s">
        <v>4455</v>
      </c>
      <c r="H4524" s="1">
        <f>IF(COUNTIF(G$2:G4524,G4524)=1,1,0)</f>
        <v>0</v>
      </c>
      <c r="I4524" s="1">
        <v>2</v>
      </c>
      <c r="J4524" s="1">
        <v>0.2</v>
      </c>
      <c r="K4524" s="1">
        <v>-0.7748000000000006</v>
      </c>
      <c r="L4524" s="12">
        <f>VLOOKUP(train[[#This Row],[Sub-Category]],Análisis_ABC_XYZ[[#Headers],[#Data]],4,FALSE)</f>
        <v>0.44610841445725197</v>
      </c>
    </row>
    <row r="4525" spans="1:12" x14ac:dyDescent="0.35">
      <c r="A4525" s="2">
        <v>42841</v>
      </c>
      <c r="B4525" s="1" t="s">
        <v>239</v>
      </c>
      <c r="C4525" s="1" t="s">
        <v>1718</v>
      </c>
      <c r="D4525" s="1" t="s">
        <v>26</v>
      </c>
      <c r="E4525" s="1" t="s">
        <v>208</v>
      </c>
      <c r="F4525" s="18">
        <v>9099.93</v>
      </c>
      <c r="G4525" t="s">
        <v>2228</v>
      </c>
      <c r="H4525" s="1">
        <f>IF(COUNTIF(G$2:G4525,G4525)=1,1,0)</f>
        <v>1</v>
      </c>
      <c r="I4525" s="1">
        <v>7</v>
      </c>
      <c r="J4525" s="1">
        <v>0</v>
      </c>
      <c r="K4525" s="1">
        <v>2365.9817999999996</v>
      </c>
      <c r="L4525" s="12">
        <f>VLOOKUP(train[[#This Row],[Sub-Category]],Análisis_ABC_XYZ[[#Headers],[#Data]],4,FALSE)</f>
        <v>0.5183572270896134</v>
      </c>
    </row>
    <row r="4526" spans="1:12" x14ac:dyDescent="0.35">
      <c r="A4526" s="2">
        <v>42841</v>
      </c>
      <c r="B4526" s="1" t="s">
        <v>111</v>
      </c>
      <c r="C4526" s="1" t="s">
        <v>1738</v>
      </c>
      <c r="D4526" s="1" t="s">
        <v>14</v>
      </c>
      <c r="E4526" s="1" t="s">
        <v>36</v>
      </c>
      <c r="F4526" s="18">
        <v>123.08799999999999</v>
      </c>
      <c r="G4526" t="s">
        <v>5942</v>
      </c>
      <c r="H4526" s="1">
        <f>IF(COUNTIF(G$2:G4526,G4526)=1,1,0)</f>
        <v>1</v>
      </c>
      <c r="I4526" s="1">
        <v>7</v>
      </c>
      <c r="J4526" s="1">
        <v>0.2</v>
      </c>
      <c r="K4526" s="1">
        <v>40.003599999999999</v>
      </c>
      <c r="L4526" s="12">
        <f>VLOOKUP(train[[#This Row],[Sub-Category]],Análisis_ABC_XYZ[[#Headers],[#Data]],4,FALSE)</f>
        <v>0.43613829632717294</v>
      </c>
    </row>
    <row r="4527" spans="1:12" x14ac:dyDescent="0.35">
      <c r="A4527" s="2">
        <v>42841</v>
      </c>
      <c r="B4527" s="1" t="s">
        <v>111</v>
      </c>
      <c r="C4527" s="1" t="s">
        <v>983</v>
      </c>
      <c r="D4527" s="1" t="s">
        <v>26</v>
      </c>
      <c r="E4527" s="1" t="s">
        <v>56</v>
      </c>
      <c r="F4527" s="18">
        <v>35.167999999999999</v>
      </c>
      <c r="G4527" t="s">
        <v>5942</v>
      </c>
      <c r="H4527" s="1">
        <f>IF(COUNTIF(G$2:G4527,G4527)=1,1,0)</f>
        <v>0</v>
      </c>
      <c r="I4527" s="1">
        <v>4</v>
      </c>
      <c r="J4527" s="1">
        <v>0.2</v>
      </c>
      <c r="K4527" s="1">
        <v>8.3524000000000012</v>
      </c>
      <c r="L4527" s="12">
        <f>VLOOKUP(train[[#This Row],[Sub-Category]],Análisis_ABC_XYZ[[#Headers],[#Data]],4,FALSE)</f>
        <v>0.52062335344040378</v>
      </c>
    </row>
    <row r="4528" spans="1:12" x14ac:dyDescent="0.35">
      <c r="A4528" s="2">
        <v>42841</v>
      </c>
      <c r="B4528" s="1" t="s">
        <v>37</v>
      </c>
      <c r="C4528" s="1" t="s">
        <v>1583</v>
      </c>
      <c r="D4528" s="1" t="s">
        <v>14</v>
      </c>
      <c r="E4528" s="1" t="s">
        <v>182</v>
      </c>
      <c r="F4528" s="18">
        <v>28.799999999999997</v>
      </c>
      <c r="G4528" t="s">
        <v>2271</v>
      </c>
      <c r="H4528" s="1">
        <f>IF(COUNTIF(G$2:G4528,G4528)=1,1,0)</f>
        <v>1</v>
      </c>
      <c r="I4528" s="1">
        <v>3</v>
      </c>
      <c r="J4528" s="1">
        <v>0</v>
      </c>
      <c r="K4528" s="1">
        <v>0.86400000000000077</v>
      </c>
      <c r="L4528" s="12">
        <f>VLOOKUP(train[[#This Row],[Sub-Category]],Análisis_ABC_XYZ[[#Headers],[#Data]],4,FALSE)</f>
        <v>0.53938093436526824</v>
      </c>
    </row>
    <row r="4529" spans="1:12" x14ac:dyDescent="0.35">
      <c r="A4529" s="2">
        <v>42841</v>
      </c>
      <c r="B4529" s="1" t="s">
        <v>239</v>
      </c>
      <c r="C4529" s="1" t="s">
        <v>948</v>
      </c>
      <c r="D4529" s="1" t="s">
        <v>14</v>
      </c>
      <c r="E4529" s="1" t="s">
        <v>29</v>
      </c>
      <c r="F4529" s="18">
        <v>25.299999999999997</v>
      </c>
      <c r="G4529" t="s">
        <v>2228</v>
      </c>
      <c r="H4529" s="1">
        <f>IF(COUNTIF(G$2:G4529,G4529)=1,1,0)</f>
        <v>0</v>
      </c>
      <c r="I4529" s="1">
        <v>5</v>
      </c>
      <c r="J4529" s="1">
        <v>0</v>
      </c>
      <c r="K4529" s="1">
        <v>11.890999999999998</v>
      </c>
      <c r="L4529" s="12">
        <f>VLOOKUP(train[[#This Row],[Sub-Category]],Análisis_ABC_XYZ[[#Headers],[#Data]],4,FALSE)</f>
        <v>0.46881743173671325</v>
      </c>
    </row>
    <row r="4530" spans="1:12" x14ac:dyDescent="0.35">
      <c r="A4530" s="2">
        <v>42841</v>
      </c>
      <c r="B4530" s="1" t="s">
        <v>379</v>
      </c>
      <c r="C4530" s="1" t="s">
        <v>46</v>
      </c>
      <c r="D4530" s="1" t="s">
        <v>14</v>
      </c>
      <c r="E4530" s="1" t="s">
        <v>24</v>
      </c>
      <c r="F4530" s="18">
        <v>12.84</v>
      </c>
      <c r="G4530" t="s">
        <v>3154</v>
      </c>
      <c r="H4530" s="1">
        <f>IF(COUNTIF(G$2:G4530,G4530)=1,1,0)</f>
        <v>1</v>
      </c>
      <c r="I4530" s="1">
        <v>3</v>
      </c>
      <c r="J4530" s="1">
        <v>0</v>
      </c>
      <c r="K4530" s="1">
        <v>3.7235999999999989</v>
      </c>
      <c r="L4530" s="12">
        <f>VLOOKUP(train[[#This Row],[Sub-Category]],Análisis_ABC_XYZ[[#Headers],[#Data]],4,FALSE)</f>
        <v>0.45632477063632687</v>
      </c>
    </row>
    <row r="4531" spans="1:12" x14ac:dyDescent="0.35">
      <c r="A4531" s="2">
        <v>42841</v>
      </c>
      <c r="B4531" s="1" t="s">
        <v>239</v>
      </c>
      <c r="C4531" s="1" t="s">
        <v>1538</v>
      </c>
      <c r="D4531" s="1" t="s">
        <v>8</v>
      </c>
      <c r="E4531" s="1" t="s">
        <v>22</v>
      </c>
      <c r="F4531" s="18">
        <v>9.9600000000000009</v>
      </c>
      <c r="G4531" t="s">
        <v>2228</v>
      </c>
      <c r="H4531" s="1">
        <f>IF(COUNTIF(G$2:G4531,G4531)=1,1,0)</f>
        <v>0</v>
      </c>
      <c r="I4531" s="1">
        <v>2</v>
      </c>
      <c r="J4531" s="1">
        <v>0</v>
      </c>
      <c r="K4531" s="1">
        <v>3.2867999999999995</v>
      </c>
      <c r="L4531" s="12">
        <f>VLOOKUP(train[[#This Row],[Sub-Category]],Análisis_ABC_XYZ[[#Headers],[#Data]],4,FALSE)</f>
        <v>0.4595170286641902</v>
      </c>
    </row>
    <row r="4532" spans="1:12" x14ac:dyDescent="0.35">
      <c r="A4532" s="2">
        <v>42842</v>
      </c>
      <c r="B4532" s="1" t="s">
        <v>12</v>
      </c>
      <c r="C4532" s="1" t="s">
        <v>779</v>
      </c>
      <c r="D4532" s="1" t="s">
        <v>8</v>
      </c>
      <c r="E4532" s="1" t="s">
        <v>9</v>
      </c>
      <c r="F4532" s="18">
        <v>257.49900000000002</v>
      </c>
      <c r="G4532" t="s">
        <v>6629</v>
      </c>
      <c r="H4532" s="1">
        <f>IF(COUNTIF(G$2:G4532,G4532)=1,1,0)</f>
        <v>1</v>
      </c>
      <c r="I4532" s="1">
        <v>3</v>
      </c>
      <c r="J4532" s="1">
        <v>0.15</v>
      </c>
      <c r="K4532" s="1">
        <v>24.235199999999978</v>
      </c>
      <c r="L4532" s="12">
        <f>VLOOKUP(train[[#This Row],[Sub-Category]],Análisis_ABC_XYZ[[#Headers],[#Data]],4,FALSE)</f>
        <v>0.5176847302647779</v>
      </c>
    </row>
    <row r="4533" spans="1:12" x14ac:dyDescent="0.35">
      <c r="A4533" s="2">
        <v>42842</v>
      </c>
      <c r="B4533" s="1" t="s">
        <v>111</v>
      </c>
      <c r="C4533" s="1" t="s">
        <v>1685</v>
      </c>
      <c r="D4533" s="1" t="s">
        <v>8</v>
      </c>
      <c r="E4533" s="1" t="s">
        <v>22</v>
      </c>
      <c r="F4533" s="18">
        <v>79.12</v>
      </c>
      <c r="G4533" t="s">
        <v>4866</v>
      </c>
      <c r="H4533" s="1">
        <f>IF(COUNTIF(G$2:G4533,G4533)=1,1,0)</f>
        <v>1</v>
      </c>
      <c r="I4533" s="1">
        <v>5</v>
      </c>
      <c r="J4533" s="1">
        <v>0.2</v>
      </c>
      <c r="K4533" s="1">
        <v>13.845999999999997</v>
      </c>
      <c r="L4533" s="12">
        <f>VLOOKUP(train[[#This Row],[Sub-Category]],Análisis_ABC_XYZ[[#Headers],[#Data]],4,FALSE)</f>
        <v>0.4595170286641902</v>
      </c>
    </row>
    <row r="4534" spans="1:12" x14ac:dyDescent="0.35">
      <c r="A4534" s="2">
        <v>42842</v>
      </c>
      <c r="B4534" s="1" t="s">
        <v>34</v>
      </c>
      <c r="C4534" s="1" t="s">
        <v>585</v>
      </c>
      <c r="D4534" s="1" t="s">
        <v>26</v>
      </c>
      <c r="E4534" s="1" t="s">
        <v>27</v>
      </c>
      <c r="F4534" s="18">
        <v>36.792000000000002</v>
      </c>
      <c r="G4534" t="s">
        <v>5603</v>
      </c>
      <c r="H4534" s="1">
        <f>IF(COUNTIF(G$2:G4534,G4534)=1,1,0)</f>
        <v>1</v>
      </c>
      <c r="I4534" s="1">
        <v>1</v>
      </c>
      <c r="J4534" s="1">
        <v>0.2</v>
      </c>
      <c r="K4534" s="1">
        <v>4.1390999999999991</v>
      </c>
      <c r="L4534" s="12">
        <f>VLOOKUP(train[[#This Row],[Sub-Category]],Análisis_ABC_XYZ[[#Headers],[#Data]],4,FALSE)</f>
        <v>0.41105220110552465</v>
      </c>
    </row>
    <row r="4535" spans="1:12" x14ac:dyDescent="0.35">
      <c r="A4535" s="2">
        <v>42842</v>
      </c>
      <c r="B4535" s="1" t="s">
        <v>49</v>
      </c>
      <c r="C4535" s="1" t="s">
        <v>251</v>
      </c>
      <c r="D4535" s="1" t="s">
        <v>14</v>
      </c>
      <c r="E4535" s="1" t="s">
        <v>91</v>
      </c>
      <c r="F4535" s="18">
        <v>29.049999999999997</v>
      </c>
      <c r="G4535" t="s">
        <v>3979</v>
      </c>
      <c r="H4535" s="1">
        <f>IF(COUNTIF(G$2:G4535,G4535)=1,1,0)</f>
        <v>1</v>
      </c>
      <c r="I4535" s="1">
        <v>5</v>
      </c>
      <c r="J4535" s="1">
        <v>0</v>
      </c>
      <c r="K4535" s="1">
        <v>9.0054999999999996</v>
      </c>
      <c r="L4535" s="12">
        <f>VLOOKUP(train[[#This Row],[Sub-Category]],Análisis_ABC_XYZ[[#Headers],[#Data]],4,FALSE)</f>
        <v>0.51168203684699509</v>
      </c>
    </row>
    <row r="4536" spans="1:12" x14ac:dyDescent="0.35">
      <c r="A4536" s="2">
        <v>42842</v>
      </c>
      <c r="B4536" s="1" t="s">
        <v>34</v>
      </c>
      <c r="C4536" s="1" t="s">
        <v>458</v>
      </c>
      <c r="D4536" s="1" t="s">
        <v>8</v>
      </c>
      <c r="E4536" s="1" t="s">
        <v>22</v>
      </c>
      <c r="F4536" s="18">
        <v>18.624000000000002</v>
      </c>
      <c r="G4536" t="s">
        <v>5603</v>
      </c>
      <c r="H4536" s="1">
        <f>IF(COUNTIF(G$2:G4536,G4536)=1,1,0)</f>
        <v>0</v>
      </c>
      <c r="I4536" s="1">
        <v>8</v>
      </c>
      <c r="J4536" s="1">
        <v>0.2</v>
      </c>
      <c r="K4536" s="1">
        <v>6.2855999999999987</v>
      </c>
      <c r="L4536" s="12">
        <f>VLOOKUP(train[[#This Row],[Sub-Category]],Análisis_ABC_XYZ[[#Headers],[#Data]],4,FALSE)</f>
        <v>0.4595170286641902</v>
      </c>
    </row>
    <row r="4537" spans="1:12" x14ac:dyDescent="0.35">
      <c r="A4537" s="2">
        <v>42843</v>
      </c>
      <c r="B4537" s="1" t="s">
        <v>39</v>
      </c>
      <c r="C4537" s="1" t="s">
        <v>550</v>
      </c>
      <c r="D4537" s="1" t="s">
        <v>14</v>
      </c>
      <c r="E4537" s="1" t="s">
        <v>20</v>
      </c>
      <c r="F4537" s="18">
        <v>1554.9360000000001</v>
      </c>
      <c r="G4537" t="s">
        <v>5315</v>
      </c>
      <c r="H4537" s="1">
        <f>IF(COUNTIF(G$2:G4537,G4537)=1,1,0)</f>
        <v>1</v>
      </c>
      <c r="I4537" s="1">
        <v>3</v>
      </c>
      <c r="J4537" s="1">
        <v>0.2</v>
      </c>
      <c r="K4537" s="1">
        <v>77.746800000000007</v>
      </c>
      <c r="L4537" s="12">
        <f>VLOOKUP(train[[#This Row],[Sub-Category]],Análisis_ABC_XYZ[[#Headers],[#Data]],4,FALSE)</f>
        <v>0.44610841445725197</v>
      </c>
    </row>
    <row r="4538" spans="1:12" x14ac:dyDescent="0.35">
      <c r="A4538" s="2">
        <v>42843</v>
      </c>
      <c r="B4538" s="1" t="s">
        <v>39</v>
      </c>
      <c r="C4538" s="1" t="s">
        <v>879</v>
      </c>
      <c r="D4538" s="1" t="s">
        <v>8</v>
      </c>
      <c r="E4538" s="1" t="s">
        <v>11</v>
      </c>
      <c r="F4538" s="18">
        <v>344.37199999999996</v>
      </c>
      <c r="G4538" t="s">
        <v>5315</v>
      </c>
      <c r="H4538" s="1">
        <f>IF(COUNTIF(G$2:G4538,G4538)=1,1,0)</f>
        <v>0</v>
      </c>
      <c r="I4538" s="1">
        <v>4</v>
      </c>
      <c r="J4538" s="1">
        <v>0.3</v>
      </c>
      <c r="K4538" s="1">
        <v>-93.472400000000022</v>
      </c>
      <c r="L4538" s="12">
        <f>VLOOKUP(train[[#This Row],[Sub-Category]],Análisis_ABC_XYZ[[#Headers],[#Data]],4,FALSE)</f>
        <v>0.46529189879902266</v>
      </c>
    </row>
    <row r="4539" spans="1:12" x14ac:dyDescent="0.35">
      <c r="A4539" s="2">
        <v>42843</v>
      </c>
      <c r="B4539" s="1" t="s">
        <v>72</v>
      </c>
      <c r="C4539" s="1" t="s">
        <v>125</v>
      </c>
      <c r="D4539" s="1" t="s">
        <v>14</v>
      </c>
      <c r="E4539" s="1" t="s">
        <v>20</v>
      </c>
      <c r="F4539" s="18">
        <v>230.376</v>
      </c>
      <c r="G4539" t="s">
        <v>5061</v>
      </c>
      <c r="H4539" s="1">
        <f>IF(COUNTIF(G$2:G4539,G4539)=1,1,0)</f>
        <v>1</v>
      </c>
      <c r="I4539" s="1">
        <v>3</v>
      </c>
      <c r="J4539" s="1">
        <v>0.2</v>
      </c>
      <c r="K4539" s="1">
        <v>-48.954900000000002</v>
      </c>
      <c r="L4539" s="12">
        <f>VLOOKUP(train[[#This Row],[Sub-Category]],Análisis_ABC_XYZ[[#Headers],[#Data]],4,FALSE)</f>
        <v>0.44610841445725197</v>
      </c>
    </row>
    <row r="4540" spans="1:12" x14ac:dyDescent="0.35">
      <c r="A4540" s="2">
        <v>42843</v>
      </c>
      <c r="B4540" s="1" t="s">
        <v>107</v>
      </c>
      <c r="C4540" s="1" t="s">
        <v>537</v>
      </c>
      <c r="D4540" s="1" t="s">
        <v>14</v>
      </c>
      <c r="E4540" s="1" t="s">
        <v>31</v>
      </c>
      <c r="F4540" s="18">
        <v>203.92</v>
      </c>
      <c r="G4540" t="s">
        <v>4009</v>
      </c>
      <c r="H4540" s="1">
        <f>IF(COUNTIF(G$2:G4540,G4540)=1,1,0)</f>
        <v>1</v>
      </c>
      <c r="I4540" s="1">
        <v>4</v>
      </c>
      <c r="J4540" s="1">
        <v>0</v>
      </c>
      <c r="K4540" s="1">
        <v>55.058400000000006</v>
      </c>
      <c r="L4540" s="12">
        <f>VLOOKUP(train[[#This Row],[Sub-Category]],Análisis_ABC_XYZ[[#Headers],[#Data]],4,FALSE)</f>
        <v>0.49507917887403441</v>
      </c>
    </row>
    <row r="4541" spans="1:12" x14ac:dyDescent="0.35">
      <c r="A4541" s="2">
        <v>42843</v>
      </c>
      <c r="B4541" s="1" t="s">
        <v>39</v>
      </c>
      <c r="C4541" s="1" t="s">
        <v>1336</v>
      </c>
      <c r="D4541" s="1" t="s">
        <v>8</v>
      </c>
      <c r="E4541" s="1" t="s">
        <v>22</v>
      </c>
      <c r="F4541" s="18">
        <v>127.88</v>
      </c>
      <c r="G4541" t="s">
        <v>5315</v>
      </c>
      <c r="H4541" s="1">
        <f>IF(COUNTIF(G$2:G4541,G4541)=1,1,0)</f>
        <v>0</v>
      </c>
      <c r="I4541" s="1">
        <v>5</v>
      </c>
      <c r="J4541" s="1">
        <v>0.6</v>
      </c>
      <c r="K4541" s="1">
        <v>-67.137</v>
      </c>
      <c r="L4541" s="12">
        <f>VLOOKUP(train[[#This Row],[Sub-Category]],Análisis_ABC_XYZ[[#Headers],[#Data]],4,FALSE)</f>
        <v>0.4595170286641902</v>
      </c>
    </row>
    <row r="4542" spans="1:12" x14ac:dyDescent="0.35">
      <c r="A4542" s="2">
        <v>42843</v>
      </c>
      <c r="B4542" s="1" t="s">
        <v>107</v>
      </c>
      <c r="C4542" s="1" t="s">
        <v>1247</v>
      </c>
      <c r="D4542" s="1" t="s">
        <v>26</v>
      </c>
      <c r="E4542" s="1" t="s">
        <v>27</v>
      </c>
      <c r="F4542" s="18">
        <v>29.56</v>
      </c>
      <c r="G4542" t="s">
        <v>4009</v>
      </c>
      <c r="H4542" s="1">
        <f>IF(COUNTIF(G$2:G4542,G4542)=1,1,0)</f>
        <v>0</v>
      </c>
      <c r="I4542" s="1">
        <v>4</v>
      </c>
      <c r="J4542" s="1">
        <v>0</v>
      </c>
      <c r="K4542" s="1">
        <v>7.9812000000000012</v>
      </c>
      <c r="L4542" s="12">
        <f>VLOOKUP(train[[#This Row],[Sub-Category]],Análisis_ABC_XYZ[[#Headers],[#Data]],4,FALSE)</f>
        <v>0.41105220110552465</v>
      </c>
    </row>
    <row r="4543" spans="1:12" x14ac:dyDescent="0.35">
      <c r="A4543" s="2">
        <v>42843</v>
      </c>
      <c r="B4543" s="1" t="s">
        <v>72</v>
      </c>
      <c r="C4543" s="1" t="s">
        <v>734</v>
      </c>
      <c r="D4543" s="1" t="s">
        <v>14</v>
      </c>
      <c r="E4543" s="1" t="s">
        <v>36</v>
      </c>
      <c r="F4543" s="18">
        <v>9.6640000000000015</v>
      </c>
      <c r="G4543" t="s">
        <v>5061</v>
      </c>
      <c r="H4543" s="1">
        <f>IF(COUNTIF(G$2:G4543,G4543)=1,1,0)</f>
        <v>0</v>
      </c>
      <c r="I4543" s="1">
        <v>2</v>
      </c>
      <c r="J4543" s="1">
        <v>0.2</v>
      </c>
      <c r="K4543" s="1">
        <v>3.2615999999999996</v>
      </c>
      <c r="L4543" s="12">
        <f>VLOOKUP(train[[#This Row],[Sub-Category]],Análisis_ABC_XYZ[[#Headers],[#Data]],4,FALSE)</f>
        <v>0.43613829632717294</v>
      </c>
    </row>
    <row r="4544" spans="1:12" x14ac:dyDescent="0.35">
      <c r="A4544" s="2">
        <v>42843</v>
      </c>
      <c r="B4544" s="1" t="s">
        <v>89</v>
      </c>
      <c r="C4544" s="1" t="s">
        <v>433</v>
      </c>
      <c r="D4544" s="1" t="s">
        <v>14</v>
      </c>
      <c r="E4544" s="1" t="s">
        <v>24</v>
      </c>
      <c r="F4544" s="18">
        <v>6.99</v>
      </c>
      <c r="G4544" t="s">
        <v>2719</v>
      </c>
      <c r="H4544" s="1">
        <f>IF(COUNTIF(G$2:G4544,G4544)=1,1,0)</f>
        <v>1</v>
      </c>
      <c r="I4544" s="1">
        <v>3</v>
      </c>
      <c r="J4544" s="1">
        <v>0</v>
      </c>
      <c r="K4544" s="1">
        <v>2.027099999999999</v>
      </c>
      <c r="L4544" s="12">
        <f>VLOOKUP(train[[#This Row],[Sub-Category]],Análisis_ABC_XYZ[[#Headers],[#Data]],4,FALSE)</f>
        <v>0.45632477063632687</v>
      </c>
    </row>
    <row r="4545" spans="1:12" x14ac:dyDescent="0.35">
      <c r="A4545" s="2">
        <v>42843</v>
      </c>
      <c r="B4545" s="1" t="s">
        <v>89</v>
      </c>
      <c r="C4545" s="1" t="s">
        <v>1914</v>
      </c>
      <c r="D4545" s="1" t="s">
        <v>14</v>
      </c>
      <c r="E4545" s="1" t="s">
        <v>182</v>
      </c>
      <c r="F4545" s="18">
        <v>6.84</v>
      </c>
      <c r="G4545" t="s">
        <v>2719</v>
      </c>
      <c r="H4545" s="1">
        <f>IF(COUNTIF(G$2:G4545,G4545)=1,1,0)</f>
        <v>0</v>
      </c>
      <c r="I4545" s="1">
        <v>1</v>
      </c>
      <c r="J4545" s="1">
        <v>0</v>
      </c>
      <c r="K4545" s="1">
        <v>1.8468</v>
      </c>
      <c r="L4545" s="12">
        <f>VLOOKUP(train[[#This Row],[Sub-Category]],Análisis_ABC_XYZ[[#Headers],[#Data]],4,FALSE)</f>
        <v>0.53938093436526824</v>
      </c>
    </row>
    <row r="4546" spans="1:12" x14ac:dyDescent="0.35">
      <c r="A4546" s="2">
        <v>42844</v>
      </c>
      <c r="B4546" s="1" t="s">
        <v>89</v>
      </c>
      <c r="C4546" s="1" t="s">
        <v>209</v>
      </c>
      <c r="D4546" s="1" t="s">
        <v>14</v>
      </c>
      <c r="E4546" s="1" t="s">
        <v>20</v>
      </c>
      <c r="F4546" s="18">
        <v>459.88</v>
      </c>
      <c r="G4546" t="s">
        <v>2350</v>
      </c>
      <c r="H4546" s="1">
        <f>IF(COUNTIF(G$2:G4546,G4546)=1,1,0)</f>
        <v>1</v>
      </c>
      <c r="I4546" s="1">
        <v>4</v>
      </c>
      <c r="J4546" s="1">
        <v>0</v>
      </c>
      <c r="K4546" s="1">
        <v>13.796400000000006</v>
      </c>
      <c r="L4546" s="12">
        <f>VLOOKUP(train[[#This Row],[Sub-Category]],Análisis_ABC_XYZ[[#Headers],[#Data]],4,FALSE)</f>
        <v>0.44610841445725197</v>
      </c>
    </row>
    <row r="4547" spans="1:12" x14ac:dyDescent="0.35">
      <c r="A4547" s="2">
        <v>42844</v>
      </c>
      <c r="B4547" s="1" t="s">
        <v>157</v>
      </c>
      <c r="C4547" s="1" t="s">
        <v>1043</v>
      </c>
      <c r="D4547" s="1" t="s">
        <v>14</v>
      </c>
      <c r="E4547" s="1" t="s">
        <v>36</v>
      </c>
      <c r="F4547" s="18">
        <v>419.4</v>
      </c>
      <c r="G4547" t="s">
        <v>4337</v>
      </c>
      <c r="H4547" s="1">
        <f>IF(COUNTIF(G$2:G4547,G4547)=1,1,0)</f>
        <v>1</v>
      </c>
      <c r="I4547" s="1">
        <v>5</v>
      </c>
      <c r="J4547" s="1">
        <v>0.2</v>
      </c>
      <c r="K4547" s="1">
        <v>146.79</v>
      </c>
      <c r="L4547" s="12">
        <f>VLOOKUP(train[[#This Row],[Sub-Category]],Análisis_ABC_XYZ[[#Headers],[#Data]],4,FALSE)</f>
        <v>0.43613829632717294</v>
      </c>
    </row>
    <row r="4548" spans="1:12" x14ac:dyDescent="0.35">
      <c r="A4548" s="2">
        <v>42844</v>
      </c>
      <c r="B4548" s="1" t="s">
        <v>157</v>
      </c>
      <c r="C4548" s="1" t="s">
        <v>1042</v>
      </c>
      <c r="D4548" s="1" t="s">
        <v>8</v>
      </c>
      <c r="E4548" s="1" t="s">
        <v>18</v>
      </c>
      <c r="F4548" s="18">
        <v>205.17599999999999</v>
      </c>
      <c r="G4548" t="s">
        <v>4337</v>
      </c>
      <c r="H4548" s="1">
        <f>IF(COUNTIF(G$2:G4548,G4548)=1,1,0)</f>
        <v>0</v>
      </c>
      <c r="I4548" s="1">
        <v>2</v>
      </c>
      <c r="J4548" s="1">
        <v>0.4</v>
      </c>
      <c r="K4548" s="1">
        <v>-58.133199999999988</v>
      </c>
      <c r="L4548" s="12">
        <f>VLOOKUP(train[[#This Row],[Sub-Category]],Análisis_ABC_XYZ[[#Headers],[#Data]],4,FALSE)</f>
        <v>0.55975208308209756</v>
      </c>
    </row>
    <row r="4549" spans="1:12" x14ac:dyDescent="0.35">
      <c r="A4549" s="2">
        <v>42844</v>
      </c>
      <c r="B4549" s="1" t="s">
        <v>12</v>
      </c>
      <c r="C4549" s="1" t="s">
        <v>1131</v>
      </c>
      <c r="D4549" s="1" t="s">
        <v>14</v>
      </c>
      <c r="E4549" s="1" t="s">
        <v>24</v>
      </c>
      <c r="F4549" s="18">
        <v>73.2</v>
      </c>
      <c r="G4549" t="s">
        <v>2549</v>
      </c>
      <c r="H4549" s="1">
        <f>IF(COUNTIF(G$2:G4549,G4549)=1,1,0)</f>
        <v>1</v>
      </c>
      <c r="I4549" s="1">
        <v>5</v>
      </c>
      <c r="J4549" s="1">
        <v>0</v>
      </c>
      <c r="K4549" s="1">
        <v>21.227999999999998</v>
      </c>
      <c r="L4549" s="12">
        <f>VLOOKUP(train[[#This Row],[Sub-Category]],Análisis_ABC_XYZ[[#Headers],[#Data]],4,FALSE)</f>
        <v>0.45632477063632687</v>
      </c>
    </row>
    <row r="4550" spans="1:12" x14ac:dyDescent="0.35">
      <c r="A4550" s="2">
        <v>42844</v>
      </c>
      <c r="B4550" s="1" t="s">
        <v>89</v>
      </c>
      <c r="C4550" s="1" t="s">
        <v>982</v>
      </c>
      <c r="D4550" s="1" t="s">
        <v>14</v>
      </c>
      <c r="E4550" s="1" t="s">
        <v>24</v>
      </c>
      <c r="F4550" s="18">
        <v>71.959999999999994</v>
      </c>
      <c r="G4550" t="s">
        <v>2350</v>
      </c>
      <c r="H4550" s="1">
        <f>IF(COUNTIF(G$2:G4550,G4550)=1,1,0)</f>
        <v>0</v>
      </c>
      <c r="I4550" s="1">
        <v>2</v>
      </c>
      <c r="J4550" s="1">
        <v>0</v>
      </c>
      <c r="K4550" s="1">
        <v>17.989999999999995</v>
      </c>
      <c r="L4550" s="12">
        <f>VLOOKUP(train[[#This Row],[Sub-Category]],Análisis_ABC_XYZ[[#Headers],[#Data]],4,FALSE)</f>
        <v>0.45632477063632687</v>
      </c>
    </row>
    <row r="4551" spans="1:12" x14ac:dyDescent="0.35">
      <c r="A4551" s="2">
        <v>42844</v>
      </c>
      <c r="B4551" s="1" t="s">
        <v>89</v>
      </c>
      <c r="C4551" s="1" t="s">
        <v>181</v>
      </c>
      <c r="D4551" s="1" t="s">
        <v>14</v>
      </c>
      <c r="E4551" s="1" t="s">
        <v>182</v>
      </c>
      <c r="F4551" s="18">
        <v>54.900000000000006</v>
      </c>
      <c r="G4551" t="s">
        <v>2350</v>
      </c>
      <c r="H4551" s="1">
        <f>IF(COUNTIF(G$2:G4551,G4551)=1,1,0)</f>
        <v>0</v>
      </c>
      <c r="I4551" s="1">
        <v>5</v>
      </c>
      <c r="J4551" s="1">
        <v>0</v>
      </c>
      <c r="K4551" s="1">
        <v>15.372000000000003</v>
      </c>
      <c r="L4551" s="12">
        <f>VLOOKUP(train[[#This Row],[Sub-Category]],Análisis_ABC_XYZ[[#Headers],[#Data]],4,FALSE)</f>
        <v>0.53938093436526824</v>
      </c>
    </row>
    <row r="4552" spans="1:12" x14ac:dyDescent="0.35">
      <c r="A4552" s="2">
        <v>42844</v>
      </c>
      <c r="B4552" s="1" t="s">
        <v>12</v>
      </c>
      <c r="C4552" s="1" t="s">
        <v>924</v>
      </c>
      <c r="D4552" s="1" t="s">
        <v>26</v>
      </c>
      <c r="E4552" s="1" t="s">
        <v>27</v>
      </c>
      <c r="F4552" s="18">
        <v>39.960000000000008</v>
      </c>
      <c r="G4552" t="s">
        <v>2549</v>
      </c>
      <c r="H4552" s="1">
        <f>IF(COUNTIF(G$2:G4552,G4552)=1,1,0)</f>
        <v>0</v>
      </c>
      <c r="I4552" s="1">
        <v>5</v>
      </c>
      <c r="J4552" s="1">
        <v>0.2</v>
      </c>
      <c r="K4552" s="1">
        <v>12.986999999999995</v>
      </c>
      <c r="L4552" s="12">
        <f>VLOOKUP(train[[#This Row],[Sub-Category]],Análisis_ABC_XYZ[[#Headers],[#Data]],4,FALSE)</f>
        <v>0.41105220110552465</v>
      </c>
    </row>
    <row r="4553" spans="1:12" x14ac:dyDescent="0.35">
      <c r="A4553" s="2">
        <v>42844</v>
      </c>
      <c r="B4553" s="1" t="s">
        <v>89</v>
      </c>
      <c r="C4553" s="1" t="s">
        <v>780</v>
      </c>
      <c r="D4553" s="1" t="s">
        <v>26</v>
      </c>
      <c r="E4553" s="1" t="s">
        <v>27</v>
      </c>
      <c r="F4553" s="18">
        <v>25.98</v>
      </c>
      <c r="G4553" t="s">
        <v>2350</v>
      </c>
      <c r="H4553" s="1">
        <f>IF(COUNTIF(G$2:G4553,G4553)=1,1,0)</f>
        <v>0</v>
      </c>
      <c r="I4553" s="1">
        <v>2</v>
      </c>
      <c r="J4553" s="1">
        <v>0</v>
      </c>
      <c r="K4553" s="1">
        <v>0.77939999999999898</v>
      </c>
      <c r="L4553" s="12">
        <f>VLOOKUP(train[[#This Row],[Sub-Category]],Análisis_ABC_XYZ[[#Headers],[#Data]],4,FALSE)</f>
        <v>0.41105220110552465</v>
      </c>
    </row>
    <row r="4554" spans="1:12" x14ac:dyDescent="0.35">
      <c r="A4554" s="2">
        <v>42844</v>
      </c>
      <c r="B4554" s="1" t="s">
        <v>12</v>
      </c>
      <c r="C4554" s="1" t="s">
        <v>174</v>
      </c>
      <c r="D4554" s="1" t="s">
        <v>14</v>
      </c>
      <c r="E4554" s="1" t="s">
        <v>36</v>
      </c>
      <c r="F4554" s="18">
        <v>22.72</v>
      </c>
      <c r="G4554" t="s">
        <v>2549</v>
      </c>
      <c r="H4554" s="1">
        <f>IF(COUNTIF(G$2:G4554,G4554)=1,1,0)</f>
        <v>0</v>
      </c>
      <c r="I4554" s="1">
        <v>4</v>
      </c>
      <c r="J4554" s="1">
        <v>0</v>
      </c>
      <c r="K4554" s="1">
        <v>10.223999999999998</v>
      </c>
      <c r="L4554" s="12">
        <f>VLOOKUP(train[[#This Row],[Sub-Category]],Análisis_ABC_XYZ[[#Headers],[#Data]],4,FALSE)</f>
        <v>0.43613829632717294</v>
      </c>
    </row>
    <row r="4555" spans="1:12" x14ac:dyDescent="0.35">
      <c r="A4555" s="2">
        <v>42844</v>
      </c>
      <c r="B4555" s="1" t="s">
        <v>12</v>
      </c>
      <c r="C4555" s="1" t="s">
        <v>1132</v>
      </c>
      <c r="D4555" s="1" t="s">
        <v>14</v>
      </c>
      <c r="E4555" s="1" t="s">
        <v>29</v>
      </c>
      <c r="F4555" s="18">
        <v>9.3360000000000003</v>
      </c>
      <c r="G4555" t="s">
        <v>2549</v>
      </c>
      <c r="H4555" s="1">
        <f>IF(COUNTIF(G$2:G4555,G4555)=1,1,0)</f>
        <v>0</v>
      </c>
      <c r="I4555" s="1">
        <v>3</v>
      </c>
      <c r="J4555" s="1">
        <v>0.2</v>
      </c>
      <c r="K4555" s="1">
        <v>3.2675999999999994</v>
      </c>
      <c r="L4555" s="12">
        <f>VLOOKUP(train[[#This Row],[Sub-Category]],Análisis_ABC_XYZ[[#Headers],[#Data]],4,FALSE)</f>
        <v>0.46881743173671325</v>
      </c>
    </row>
    <row r="4556" spans="1:12" x14ac:dyDescent="0.35">
      <c r="A4556" s="2">
        <v>42844</v>
      </c>
      <c r="B4556" s="1" t="s">
        <v>89</v>
      </c>
      <c r="C4556" s="1" t="s">
        <v>1529</v>
      </c>
      <c r="D4556" s="1" t="s">
        <v>14</v>
      </c>
      <c r="E4556" s="1" t="s">
        <v>29</v>
      </c>
      <c r="F4556" s="18">
        <v>9.2799999999999994</v>
      </c>
      <c r="G4556" t="s">
        <v>2350</v>
      </c>
      <c r="H4556" s="1">
        <f>IF(COUNTIF(G$2:G4556,G4556)=1,1,0)</f>
        <v>0</v>
      </c>
      <c r="I4556" s="1">
        <v>2</v>
      </c>
      <c r="J4556" s="1">
        <v>0.2</v>
      </c>
      <c r="K4556" s="1">
        <v>3.2479999999999998</v>
      </c>
      <c r="L4556" s="12">
        <f>VLOOKUP(train[[#This Row],[Sub-Category]],Análisis_ABC_XYZ[[#Headers],[#Data]],4,FALSE)</f>
        <v>0.46881743173671325</v>
      </c>
    </row>
    <row r="4557" spans="1:12" x14ac:dyDescent="0.35">
      <c r="A4557" s="2">
        <v>42844</v>
      </c>
      <c r="B4557" s="1" t="s">
        <v>89</v>
      </c>
      <c r="C4557" s="1" t="s">
        <v>1634</v>
      </c>
      <c r="D4557" s="1" t="s">
        <v>14</v>
      </c>
      <c r="E4557" s="1" t="s">
        <v>182</v>
      </c>
      <c r="F4557" s="18">
        <v>7.76</v>
      </c>
      <c r="G4557" t="s">
        <v>2350</v>
      </c>
      <c r="H4557" s="1">
        <f>IF(COUNTIF(G$2:G4557,G4557)=1,1,0)</f>
        <v>0</v>
      </c>
      <c r="I4557" s="1">
        <v>2</v>
      </c>
      <c r="J4557" s="1">
        <v>0</v>
      </c>
      <c r="K4557" s="1">
        <v>2.2503999999999991</v>
      </c>
      <c r="L4557" s="12">
        <f>VLOOKUP(train[[#This Row],[Sub-Category]],Análisis_ABC_XYZ[[#Headers],[#Data]],4,FALSE)</f>
        <v>0.53938093436526824</v>
      </c>
    </row>
    <row r="4558" spans="1:12" x14ac:dyDescent="0.35">
      <c r="A4558" s="2">
        <v>42844</v>
      </c>
      <c r="B4558" s="1" t="s">
        <v>12</v>
      </c>
      <c r="C4558" s="1" t="s">
        <v>406</v>
      </c>
      <c r="D4558" s="1" t="s">
        <v>14</v>
      </c>
      <c r="E4558" s="1" t="s">
        <v>29</v>
      </c>
      <c r="F4558" s="18">
        <v>5.84</v>
      </c>
      <c r="G4558" t="s">
        <v>2549</v>
      </c>
      <c r="H4558" s="1">
        <f>IF(COUNTIF(G$2:G4558,G4558)=1,1,0)</f>
        <v>0</v>
      </c>
      <c r="I4558" s="1">
        <v>1</v>
      </c>
      <c r="J4558" s="1">
        <v>0.2</v>
      </c>
      <c r="K4558" s="1">
        <v>1.9709999999999996</v>
      </c>
      <c r="L4558" s="12">
        <f>VLOOKUP(train[[#This Row],[Sub-Category]],Análisis_ABC_XYZ[[#Headers],[#Data]],4,FALSE)</f>
        <v>0.46881743173671325</v>
      </c>
    </row>
    <row r="4559" spans="1:12" x14ac:dyDescent="0.35">
      <c r="A4559" s="2">
        <v>42844</v>
      </c>
      <c r="B4559" s="1" t="s">
        <v>12</v>
      </c>
      <c r="C4559" s="1" t="s">
        <v>1130</v>
      </c>
      <c r="D4559" s="1" t="s">
        <v>14</v>
      </c>
      <c r="E4559" s="1" t="s">
        <v>24</v>
      </c>
      <c r="F4559" s="18">
        <v>5.46</v>
      </c>
      <c r="G4559" t="s">
        <v>2549</v>
      </c>
      <c r="H4559" s="1">
        <f>IF(COUNTIF(G$2:G4559,G4559)=1,1,0)</f>
        <v>0</v>
      </c>
      <c r="I4559" s="1">
        <v>3</v>
      </c>
      <c r="J4559" s="1">
        <v>0</v>
      </c>
      <c r="K4559" s="1">
        <v>1.5288000000000002</v>
      </c>
      <c r="L4559" s="12">
        <f>VLOOKUP(train[[#This Row],[Sub-Category]],Análisis_ABC_XYZ[[#Headers],[#Data]],4,FALSE)</f>
        <v>0.45632477063632687</v>
      </c>
    </row>
    <row r="4560" spans="1:12" x14ac:dyDescent="0.35">
      <c r="A4560" s="2">
        <v>42844</v>
      </c>
      <c r="B4560" s="1" t="s">
        <v>89</v>
      </c>
      <c r="C4560" s="1" t="s">
        <v>1267</v>
      </c>
      <c r="D4560" s="1" t="s">
        <v>14</v>
      </c>
      <c r="E4560" s="1" t="s">
        <v>24</v>
      </c>
      <c r="F4560" s="18">
        <v>3.28</v>
      </c>
      <c r="G4560" t="s">
        <v>2350</v>
      </c>
      <c r="H4560" s="1">
        <f>IF(COUNTIF(G$2:G4560,G4560)=1,1,0)</f>
        <v>0</v>
      </c>
      <c r="I4560" s="1">
        <v>2</v>
      </c>
      <c r="J4560" s="1">
        <v>0</v>
      </c>
      <c r="K4560" s="1">
        <v>1.4759999999999998</v>
      </c>
      <c r="L4560" s="12">
        <f>VLOOKUP(train[[#This Row],[Sub-Category]],Análisis_ABC_XYZ[[#Headers],[#Data]],4,FALSE)</f>
        <v>0.45632477063632687</v>
      </c>
    </row>
    <row r="4561" spans="1:12" x14ac:dyDescent="0.35">
      <c r="A4561" s="2">
        <v>42846</v>
      </c>
      <c r="B4561" s="1" t="s">
        <v>72</v>
      </c>
      <c r="C4561" s="1" t="s">
        <v>978</v>
      </c>
      <c r="D4561" s="1" t="s">
        <v>14</v>
      </c>
      <c r="E4561" s="1" t="s">
        <v>20</v>
      </c>
      <c r="F4561" s="18">
        <v>102.33600000000001</v>
      </c>
      <c r="G4561" t="s">
        <v>6058</v>
      </c>
      <c r="H4561" s="1">
        <f>IF(COUNTIF(G$2:G4561,G4561)=1,1,0)</f>
        <v>1</v>
      </c>
      <c r="I4561" s="1">
        <v>4</v>
      </c>
      <c r="J4561" s="1">
        <v>0.2</v>
      </c>
      <c r="K4561" s="1">
        <v>-12.792000000000002</v>
      </c>
      <c r="L4561" s="12">
        <f>VLOOKUP(train[[#This Row],[Sub-Category]],Análisis_ABC_XYZ[[#Headers],[#Data]],4,FALSE)</f>
        <v>0.44610841445725197</v>
      </c>
    </row>
    <row r="4562" spans="1:12" x14ac:dyDescent="0.35">
      <c r="A4562" s="2">
        <v>42846</v>
      </c>
      <c r="B4562" s="1" t="s">
        <v>229</v>
      </c>
      <c r="C4562" s="1" t="s">
        <v>1796</v>
      </c>
      <c r="D4562" s="1" t="s">
        <v>14</v>
      </c>
      <c r="E4562" s="1" t="s">
        <v>36</v>
      </c>
      <c r="F4562" s="18">
        <v>51.84</v>
      </c>
      <c r="G4562" t="s">
        <v>3375</v>
      </c>
      <c r="H4562" s="1">
        <f>IF(COUNTIF(G$2:G4562,G4562)=1,1,0)</f>
        <v>1</v>
      </c>
      <c r="I4562" s="1">
        <v>8</v>
      </c>
      <c r="J4562" s="1">
        <v>0</v>
      </c>
      <c r="K4562" s="1">
        <v>24.883200000000002</v>
      </c>
      <c r="L4562" s="12">
        <f>VLOOKUP(train[[#This Row],[Sub-Category]],Análisis_ABC_XYZ[[#Headers],[#Data]],4,FALSE)</f>
        <v>0.43613829632717294</v>
      </c>
    </row>
    <row r="4563" spans="1:12" x14ac:dyDescent="0.35">
      <c r="A4563" s="2">
        <v>42846</v>
      </c>
      <c r="B4563" s="1" t="s">
        <v>72</v>
      </c>
      <c r="C4563" s="1" t="s">
        <v>789</v>
      </c>
      <c r="D4563" s="1" t="s">
        <v>14</v>
      </c>
      <c r="E4563" s="1" t="s">
        <v>31</v>
      </c>
      <c r="F4563" s="18">
        <v>48.791999999999987</v>
      </c>
      <c r="G4563" t="s">
        <v>6058</v>
      </c>
      <c r="H4563" s="1">
        <f>IF(COUNTIF(G$2:G4563,G4563)=1,1,0)</f>
        <v>0</v>
      </c>
      <c r="I4563" s="1">
        <v>3</v>
      </c>
      <c r="J4563" s="1">
        <v>0.8</v>
      </c>
      <c r="K4563" s="1">
        <v>-126.85920000000002</v>
      </c>
      <c r="L4563" s="12">
        <f>VLOOKUP(train[[#This Row],[Sub-Category]],Análisis_ABC_XYZ[[#Headers],[#Data]],4,FALSE)</f>
        <v>0.49507917887403441</v>
      </c>
    </row>
    <row r="4564" spans="1:12" x14ac:dyDescent="0.35">
      <c r="A4564" s="2">
        <v>42846</v>
      </c>
      <c r="B4564" s="1" t="s">
        <v>72</v>
      </c>
      <c r="C4564" s="1" t="s">
        <v>979</v>
      </c>
      <c r="D4564" s="1" t="s">
        <v>14</v>
      </c>
      <c r="E4564" s="1" t="s">
        <v>29</v>
      </c>
      <c r="F4564" s="18">
        <v>44.847999999999992</v>
      </c>
      <c r="G4564" t="s">
        <v>6058</v>
      </c>
      <c r="H4564" s="1">
        <f>IF(COUNTIF(G$2:G4564,G4564)=1,1,0)</f>
        <v>0</v>
      </c>
      <c r="I4564" s="1">
        <v>8</v>
      </c>
      <c r="J4564" s="1">
        <v>0.8</v>
      </c>
      <c r="K4564" s="1">
        <v>-67.27200000000002</v>
      </c>
      <c r="L4564" s="12">
        <f>VLOOKUP(train[[#This Row],[Sub-Category]],Análisis_ABC_XYZ[[#Headers],[#Data]],4,FALSE)</f>
        <v>0.46881743173671325</v>
      </c>
    </row>
    <row r="4565" spans="1:12" x14ac:dyDescent="0.35">
      <c r="A4565" s="2">
        <v>42846</v>
      </c>
      <c r="B4565" s="1" t="s">
        <v>229</v>
      </c>
      <c r="C4565" s="1" t="s">
        <v>990</v>
      </c>
      <c r="D4565" s="1" t="s">
        <v>14</v>
      </c>
      <c r="E4565" s="1" t="s">
        <v>24</v>
      </c>
      <c r="F4565" s="18">
        <v>15.48</v>
      </c>
      <c r="G4565" t="s">
        <v>3375</v>
      </c>
      <c r="H4565" s="1">
        <f>IF(COUNTIF(G$2:G4565,G4565)=1,1,0)</f>
        <v>0</v>
      </c>
      <c r="I4565" s="1">
        <v>3</v>
      </c>
      <c r="J4565" s="1">
        <v>0</v>
      </c>
      <c r="K4565" s="1">
        <v>4.4891999999999985</v>
      </c>
      <c r="L4565" s="12">
        <f>VLOOKUP(train[[#This Row],[Sub-Category]],Análisis_ABC_XYZ[[#Headers],[#Data]],4,FALSE)</f>
        <v>0.45632477063632687</v>
      </c>
    </row>
    <row r="4566" spans="1:12" x14ac:dyDescent="0.35">
      <c r="A4566" s="2">
        <v>42846</v>
      </c>
      <c r="B4566" s="1" t="s">
        <v>37</v>
      </c>
      <c r="C4566" s="1" t="s">
        <v>311</v>
      </c>
      <c r="D4566" s="1" t="s">
        <v>14</v>
      </c>
      <c r="E4566" s="1" t="s">
        <v>29</v>
      </c>
      <c r="F4566" s="18">
        <v>8.32</v>
      </c>
      <c r="G4566" t="s">
        <v>2826</v>
      </c>
      <c r="H4566" s="1">
        <f>IF(COUNTIF(G$2:G4566,G4566)=1,1,0)</f>
        <v>1</v>
      </c>
      <c r="I4566" s="1">
        <v>5</v>
      </c>
      <c r="J4566" s="1">
        <v>0.2</v>
      </c>
      <c r="K4566" s="1">
        <v>2.8079999999999998</v>
      </c>
      <c r="L4566" s="12">
        <f>VLOOKUP(train[[#This Row],[Sub-Category]],Análisis_ABC_XYZ[[#Headers],[#Data]],4,FALSE)</f>
        <v>0.46881743173671325</v>
      </c>
    </row>
    <row r="4567" spans="1:12" x14ac:dyDescent="0.35">
      <c r="A4567" s="2">
        <v>42847</v>
      </c>
      <c r="B4567" s="1" t="s">
        <v>104</v>
      </c>
      <c r="C4567" s="1" t="s">
        <v>473</v>
      </c>
      <c r="D4567" s="1" t="s">
        <v>8</v>
      </c>
      <c r="E4567" s="1" t="s">
        <v>18</v>
      </c>
      <c r="F4567" s="18">
        <v>1272.6299999999999</v>
      </c>
      <c r="G4567" t="s">
        <v>3776</v>
      </c>
      <c r="H4567" s="1">
        <f>IF(COUNTIF(G$2:G4567,G4567)=1,1,0)</f>
        <v>1</v>
      </c>
      <c r="I4567" s="1">
        <v>6</v>
      </c>
      <c r="J4567" s="1">
        <v>0.5</v>
      </c>
      <c r="K4567" s="1">
        <v>-814.4831999999999</v>
      </c>
      <c r="L4567" s="12">
        <f>VLOOKUP(train[[#This Row],[Sub-Category]],Análisis_ABC_XYZ[[#Headers],[#Data]],4,FALSE)</f>
        <v>0.55975208308209756</v>
      </c>
    </row>
    <row r="4568" spans="1:12" x14ac:dyDescent="0.35">
      <c r="A4568" s="2">
        <v>42847</v>
      </c>
      <c r="B4568" s="1" t="s">
        <v>104</v>
      </c>
      <c r="C4568" s="1" t="s">
        <v>475</v>
      </c>
      <c r="D4568" s="1" t="s">
        <v>14</v>
      </c>
      <c r="E4568" s="1" t="s">
        <v>182</v>
      </c>
      <c r="F4568" s="18">
        <v>185.376</v>
      </c>
      <c r="G4568" t="s">
        <v>3776</v>
      </c>
      <c r="H4568" s="1">
        <f>IF(COUNTIF(G$2:G4568,G4568)=1,1,0)</f>
        <v>0</v>
      </c>
      <c r="I4568" s="1">
        <v>2</v>
      </c>
      <c r="J4568" s="1">
        <v>0.2</v>
      </c>
      <c r="K4568" s="1">
        <v>-34.758000000000017</v>
      </c>
      <c r="L4568" s="12">
        <f>VLOOKUP(train[[#This Row],[Sub-Category]],Análisis_ABC_XYZ[[#Headers],[#Data]],4,FALSE)</f>
        <v>0.53938093436526824</v>
      </c>
    </row>
    <row r="4569" spans="1:12" x14ac:dyDescent="0.35">
      <c r="A4569" s="2">
        <v>42847</v>
      </c>
      <c r="B4569" s="1" t="s">
        <v>186</v>
      </c>
      <c r="C4569" s="1" t="s">
        <v>851</v>
      </c>
      <c r="D4569" s="1" t="s">
        <v>8</v>
      </c>
      <c r="E4569" s="1" t="s">
        <v>22</v>
      </c>
      <c r="F4569" s="18">
        <v>86.62</v>
      </c>
      <c r="G4569" t="s">
        <v>4952</v>
      </c>
      <c r="H4569" s="1">
        <f>IF(COUNTIF(G$2:G4569,G4569)=1,1,0)</f>
        <v>1</v>
      </c>
      <c r="I4569" s="1">
        <v>2</v>
      </c>
      <c r="J4569" s="1">
        <v>0</v>
      </c>
      <c r="K4569" s="1">
        <v>8.6619999999999919</v>
      </c>
      <c r="L4569" s="12">
        <f>VLOOKUP(train[[#This Row],[Sub-Category]],Análisis_ABC_XYZ[[#Headers],[#Data]],4,FALSE)</f>
        <v>0.4595170286641902</v>
      </c>
    </row>
    <row r="4570" spans="1:12" x14ac:dyDescent="0.35">
      <c r="A4570" s="2">
        <v>42847</v>
      </c>
      <c r="B4570" s="1" t="s">
        <v>104</v>
      </c>
      <c r="C4570" s="1" t="s">
        <v>476</v>
      </c>
      <c r="D4570" s="1" t="s">
        <v>14</v>
      </c>
      <c r="E4570" s="1" t="s">
        <v>31</v>
      </c>
      <c r="F4570" s="18">
        <v>78.272000000000006</v>
      </c>
      <c r="G4570" t="s">
        <v>3776</v>
      </c>
      <c r="H4570" s="1">
        <f>IF(COUNTIF(G$2:G4570,G4570)=1,1,0)</f>
        <v>0</v>
      </c>
      <c r="I4570" s="1">
        <v>2</v>
      </c>
      <c r="J4570" s="1">
        <v>0.2</v>
      </c>
      <c r="K4570" s="1">
        <v>5.8704000000000001</v>
      </c>
      <c r="L4570" s="12">
        <f>VLOOKUP(train[[#This Row],[Sub-Category]],Análisis_ABC_XYZ[[#Headers],[#Data]],4,FALSE)</f>
        <v>0.49507917887403441</v>
      </c>
    </row>
    <row r="4571" spans="1:12" x14ac:dyDescent="0.35">
      <c r="A4571" s="2">
        <v>42847</v>
      </c>
      <c r="B4571" s="1" t="s">
        <v>89</v>
      </c>
      <c r="C4571" s="1" t="s">
        <v>1815</v>
      </c>
      <c r="D4571" s="1" t="s">
        <v>14</v>
      </c>
      <c r="E4571" s="1" t="s">
        <v>24</v>
      </c>
      <c r="F4571" s="18">
        <v>32.129999999999995</v>
      </c>
      <c r="G4571" t="s">
        <v>2270</v>
      </c>
      <c r="H4571" s="1">
        <f>IF(COUNTIF(G$2:G4571,G4571)=1,1,0)</f>
        <v>1</v>
      </c>
      <c r="I4571" s="1">
        <v>9</v>
      </c>
      <c r="J4571" s="1">
        <v>0</v>
      </c>
      <c r="K4571" s="1">
        <v>8.3537999999999997</v>
      </c>
      <c r="L4571" s="12">
        <f>VLOOKUP(train[[#This Row],[Sub-Category]],Análisis_ABC_XYZ[[#Headers],[#Data]],4,FALSE)</f>
        <v>0.45632477063632687</v>
      </c>
    </row>
    <row r="4572" spans="1:12" x14ac:dyDescent="0.35">
      <c r="A4572" s="2">
        <v>42847</v>
      </c>
      <c r="B4572" s="1" t="s">
        <v>12</v>
      </c>
      <c r="C4572" s="1" t="s">
        <v>1240</v>
      </c>
      <c r="D4572" s="1" t="s">
        <v>8</v>
      </c>
      <c r="E4572" s="1" t="s">
        <v>22</v>
      </c>
      <c r="F4572" s="18">
        <v>31.56</v>
      </c>
      <c r="G4572" t="s">
        <v>4078</v>
      </c>
      <c r="H4572" s="1">
        <f>IF(COUNTIF(G$2:G4572,G4572)=1,1,0)</f>
        <v>1</v>
      </c>
      <c r="I4572" s="1">
        <v>3</v>
      </c>
      <c r="J4572" s="1">
        <v>0</v>
      </c>
      <c r="K4572" s="1">
        <v>10.4148</v>
      </c>
      <c r="L4572" s="12">
        <f>VLOOKUP(train[[#This Row],[Sub-Category]],Análisis_ABC_XYZ[[#Headers],[#Data]],4,FALSE)</f>
        <v>0.4595170286641902</v>
      </c>
    </row>
    <row r="4573" spans="1:12" x14ac:dyDescent="0.35">
      <c r="A4573" s="2">
        <v>42847</v>
      </c>
      <c r="B4573" s="1" t="s">
        <v>104</v>
      </c>
      <c r="C4573" s="1" t="s">
        <v>474</v>
      </c>
      <c r="D4573" s="1" t="s">
        <v>14</v>
      </c>
      <c r="E4573" s="1" t="s">
        <v>29</v>
      </c>
      <c r="F4573" s="18">
        <v>28.484999999999999</v>
      </c>
      <c r="G4573" t="s">
        <v>3776</v>
      </c>
      <c r="H4573" s="1">
        <f>IF(COUNTIF(G$2:G4573,G4573)=1,1,0)</f>
        <v>0</v>
      </c>
      <c r="I4573" s="1">
        <v>5</v>
      </c>
      <c r="J4573" s="1">
        <v>0.7</v>
      </c>
      <c r="K4573" s="1">
        <v>-20.888999999999989</v>
      </c>
      <c r="L4573" s="12">
        <f>VLOOKUP(train[[#This Row],[Sub-Category]],Análisis_ABC_XYZ[[#Headers],[#Data]],4,FALSE)</f>
        <v>0.46881743173671325</v>
      </c>
    </row>
    <row r="4574" spans="1:12" x14ac:dyDescent="0.35">
      <c r="A4574" s="2">
        <v>42847</v>
      </c>
      <c r="B4574" s="1" t="s">
        <v>72</v>
      </c>
      <c r="C4574" s="1" t="s">
        <v>387</v>
      </c>
      <c r="D4574" s="1" t="s">
        <v>14</v>
      </c>
      <c r="E4574" s="1" t="s">
        <v>20</v>
      </c>
      <c r="F4574" s="18">
        <v>23.952000000000002</v>
      </c>
      <c r="G4574" t="s">
        <v>5748</v>
      </c>
      <c r="H4574" s="1">
        <f>IF(COUNTIF(G$2:G4574,G4574)=1,1,0)</f>
        <v>1</v>
      </c>
      <c r="I4574" s="1">
        <v>2</v>
      </c>
      <c r="J4574" s="1">
        <v>0.2</v>
      </c>
      <c r="K4574" s="1">
        <v>2.3952000000000018</v>
      </c>
      <c r="L4574" s="12">
        <f>VLOOKUP(train[[#This Row],[Sub-Category]],Análisis_ABC_XYZ[[#Headers],[#Data]],4,FALSE)</f>
        <v>0.44610841445725197</v>
      </c>
    </row>
    <row r="4575" spans="1:12" x14ac:dyDescent="0.35">
      <c r="A4575" s="2">
        <v>42847</v>
      </c>
      <c r="B4575" s="1" t="s">
        <v>104</v>
      </c>
      <c r="C4575" s="1" t="s">
        <v>384</v>
      </c>
      <c r="D4575" s="1" t="s">
        <v>8</v>
      </c>
      <c r="E4575" s="1" t="s">
        <v>22</v>
      </c>
      <c r="F4575" s="18">
        <v>23.56</v>
      </c>
      <c r="G4575" t="s">
        <v>3776</v>
      </c>
      <c r="H4575" s="1">
        <f>IF(COUNTIF(G$2:G4575,G4575)=1,1,0)</f>
        <v>0</v>
      </c>
      <c r="I4575" s="1">
        <v>5</v>
      </c>
      <c r="J4575" s="1">
        <v>0.2</v>
      </c>
      <c r="K4575" s="1">
        <v>7.0680000000000005</v>
      </c>
      <c r="L4575" s="12">
        <f>VLOOKUP(train[[#This Row],[Sub-Category]],Análisis_ABC_XYZ[[#Headers],[#Data]],4,FALSE)</f>
        <v>0.4595170286641902</v>
      </c>
    </row>
    <row r="4576" spans="1:12" x14ac:dyDescent="0.35">
      <c r="A4576" s="2">
        <v>42847</v>
      </c>
      <c r="B4576" s="1" t="s">
        <v>89</v>
      </c>
      <c r="C4576" s="1" t="s">
        <v>713</v>
      </c>
      <c r="D4576" s="1" t="s">
        <v>14</v>
      </c>
      <c r="E4576" s="1" t="s">
        <v>24</v>
      </c>
      <c r="F4576" s="18">
        <v>2.88</v>
      </c>
      <c r="G4576" s="1" t="s">
        <v>2270</v>
      </c>
      <c r="H4576" s="1">
        <f>IF(COUNTIF(G$2:G4576,G4576)=1,1,0)</f>
        <v>0</v>
      </c>
      <c r="I4576" s="1">
        <v>1</v>
      </c>
      <c r="J4576" s="1">
        <v>0</v>
      </c>
      <c r="K4576" s="1">
        <v>0.80640000000000001</v>
      </c>
      <c r="L4576" s="12">
        <f>VLOOKUP(train[[#This Row],[Sub-Category]],Análisis_ABC_XYZ[[#Headers],[#Data]],4,FALSE)</f>
        <v>0.45632477063632687</v>
      </c>
    </row>
    <row r="4577" spans="1:12" x14ac:dyDescent="0.35">
      <c r="A4577" s="2">
        <v>42848</v>
      </c>
      <c r="B4577" s="1" t="s">
        <v>12</v>
      </c>
      <c r="C4577" s="1" t="s">
        <v>326</v>
      </c>
      <c r="D4577" s="1" t="s">
        <v>14</v>
      </c>
      <c r="E4577" s="1" t="s">
        <v>29</v>
      </c>
      <c r="F4577" s="18">
        <v>251.52</v>
      </c>
      <c r="G4577" t="s">
        <v>5091</v>
      </c>
      <c r="H4577" s="1">
        <f>IF(COUNTIF(G$2:G4577,G4577)=1,1,0)</f>
        <v>1</v>
      </c>
      <c r="I4577" s="1">
        <v>6</v>
      </c>
      <c r="J4577" s="1">
        <v>0.2</v>
      </c>
      <c r="K4577" s="1">
        <v>81.744</v>
      </c>
      <c r="L4577" s="12">
        <f>VLOOKUP(train[[#This Row],[Sub-Category]],Análisis_ABC_XYZ[[#Headers],[#Data]],4,FALSE)</f>
        <v>0.46881743173671325</v>
      </c>
    </row>
    <row r="4578" spans="1:12" x14ac:dyDescent="0.35">
      <c r="A4578" s="2">
        <v>42848</v>
      </c>
      <c r="B4578" s="1" t="s">
        <v>12</v>
      </c>
      <c r="C4578" s="1" t="s">
        <v>351</v>
      </c>
      <c r="D4578" s="1" t="s">
        <v>26</v>
      </c>
      <c r="E4578" s="1" t="s">
        <v>56</v>
      </c>
      <c r="F4578" s="18">
        <v>99.99</v>
      </c>
      <c r="G4578" t="s">
        <v>5091</v>
      </c>
      <c r="H4578" s="1">
        <f>IF(COUNTIF(G$2:G4578,G4578)=1,1,0)</f>
        <v>0</v>
      </c>
      <c r="I4578" s="1">
        <v>1</v>
      </c>
      <c r="J4578" s="1">
        <v>0</v>
      </c>
      <c r="K4578" s="1">
        <v>34.996499999999997</v>
      </c>
      <c r="L4578" s="12">
        <f>VLOOKUP(train[[#This Row],[Sub-Category]],Análisis_ABC_XYZ[[#Headers],[#Data]],4,FALSE)</f>
        <v>0.52062335344040378</v>
      </c>
    </row>
    <row r="4579" spans="1:12" x14ac:dyDescent="0.35">
      <c r="A4579" s="2">
        <v>42848</v>
      </c>
      <c r="B4579" s="1" t="s">
        <v>157</v>
      </c>
      <c r="C4579" s="1" t="s">
        <v>1508</v>
      </c>
      <c r="D4579" s="1" t="s">
        <v>14</v>
      </c>
      <c r="E4579" s="1" t="s">
        <v>36</v>
      </c>
      <c r="F4579" s="18">
        <v>108.33600000000001</v>
      </c>
      <c r="G4579" t="s">
        <v>4578</v>
      </c>
      <c r="H4579" s="1">
        <f>IF(COUNTIF(G$2:G4579,G4579)=1,1,0)</f>
        <v>1</v>
      </c>
      <c r="I4579" s="1">
        <v>6</v>
      </c>
      <c r="J4579" s="1">
        <v>0.2</v>
      </c>
      <c r="K4579" s="1">
        <v>37.917599999999993</v>
      </c>
      <c r="L4579" s="12">
        <f>VLOOKUP(train[[#This Row],[Sub-Category]],Análisis_ABC_XYZ[[#Headers],[#Data]],4,FALSE)</f>
        <v>0.43613829632717294</v>
      </c>
    </row>
    <row r="4580" spans="1:12" x14ac:dyDescent="0.35">
      <c r="A4580" s="2">
        <v>42848</v>
      </c>
      <c r="B4580" s="1" t="s">
        <v>157</v>
      </c>
      <c r="C4580" s="1" t="s">
        <v>1509</v>
      </c>
      <c r="D4580" s="1" t="s">
        <v>14</v>
      </c>
      <c r="E4580" s="1" t="s">
        <v>36</v>
      </c>
      <c r="F4580" s="18">
        <v>78.304000000000002</v>
      </c>
      <c r="G4580" t="s">
        <v>4578</v>
      </c>
      <c r="H4580" s="1">
        <f>IF(COUNTIF(G$2:G4580,G4580)=1,1,0)</f>
        <v>0</v>
      </c>
      <c r="I4580" s="1">
        <v>2</v>
      </c>
      <c r="J4580" s="1">
        <v>0.2</v>
      </c>
      <c r="K4580" s="1">
        <v>29.363999999999997</v>
      </c>
      <c r="L4580" s="12">
        <f>VLOOKUP(train[[#This Row],[Sub-Category]],Análisis_ABC_XYZ[[#Headers],[#Data]],4,FALSE)</f>
        <v>0.43613829632717294</v>
      </c>
    </row>
    <row r="4581" spans="1:12" x14ac:dyDescent="0.35">
      <c r="A4581" s="2">
        <v>42848</v>
      </c>
      <c r="B4581" s="1" t="s">
        <v>12</v>
      </c>
      <c r="C4581" s="1" t="s">
        <v>300</v>
      </c>
      <c r="D4581" s="1" t="s">
        <v>14</v>
      </c>
      <c r="E4581" s="1" t="s">
        <v>61</v>
      </c>
      <c r="F4581" s="18">
        <v>71.97</v>
      </c>
      <c r="G4581" t="s">
        <v>4806</v>
      </c>
      <c r="H4581" s="1">
        <f>IF(COUNTIF(G$2:G4581,G4581)=1,1,0)</f>
        <v>1</v>
      </c>
      <c r="I4581" s="1">
        <v>3</v>
      </c>
      <c r="J4581" s="1">
        <v>0</v>
      </c>
      <c r="K4581" s="1">
        <v>35.984999999999999</v>
      </c>
      <c r="L4581" s="12">
        <f>VLOOKUP(train[[#This Row],[Sub-Category]],Análisis_ABC_XYZ[[#Headers],[#Data]],4,FALSE)</f>
        <v>0.44424167803735209</v>
      </c>
    </row>
    <row r="4582" spans="1:12" x14ac:dyDescent="0.35">
      <c r="A4582" s="2">
        <v>42848</v>
      </c>
      <c r="B4582" s="1" t="s">
        <v>157</v>
      </c>
      <c r="C4582" s="1" t="s">
        <v>19</v>
      </c>
      <c r="D4582" s="1" t="s">
        <v>14</v>
      </c>
      <c r="E4582" s="1" t="s">
        <v>20</v>
      </c>
      <c r="F4582" s="18">
        <v>55.92</v>
      </c>
      <c r="G4582" t="s">
        <v>4578</v>
      </c>
      <c r="H4582" s="1">
        <f>IF(COUNTIF(G$2:G4582,G4582)=1,1,0)</f>
        <v>0</v>
      </c>
      <c r="I4582" s="1">
        <v>5</v>
      </c>
      <c r="J4582" s="1">
        <v>0.2</v>
      </c>
      <c r="K4582" s="1">
        <v>6.2910000000000004</v>
      </c>
      <c r="L4582" s="12">
        <f>VLOOKUP(train[[#This Row],[Sub-Category]],Análisis_ABC_XYZ[[#Headers],[#Data]],4,FALSE)</f>
        <v>0.44610841445725197</v>
      </c>
    </row>
    <row r="4583" spans="1:12" x14ac:dyDescent="0.35">
      <c r="A4583" s="2">
        <v>42848</v>
      </c>
      <c r="B4583" s="1" t="s">
        <v>34</v>
      </c>
      <c r="C4583" s="1" t="s">
        <v>243</v>
      </c>
      <c r="D4583" s="1" t="s">
        <v>14</v>
      </c>
      <c r="E4583" s="1" t="s">
        <v>36</v>
      </c>
      <c r="F4583" s="18">
        <v>36.240000000000009</v>
      </c>
      <c r="G4583" t="s">
        <v>4211</v>
      </c>
      <c r="H4583" s="1">
        <f>IF(COUNTIF(G$2:G4583,G4583)=1,1,0)</f>
        <v>1</v>
      </c>
      <c r="I4583" s="1">
        <v>5</v>
      </c>
      <c r="J4583" s="1">
        <v>0.2</v>
      </c>
      <c r="K4583" s="1">
        <v>11.324999999999996</v>
      </c>
      <c r="L4583" s="12">
        <f>VLOOKUP(train[[#This Row],[Sub-Category]],Análisis_ABC_XYZ[[#Headers],[#Data]],4,FALSE)</f>
        <v>0.43613829632717294</v>
      </c>
    </row>
    <row r="4584" spans="1:12" x14ac:dyDescent="0.35">
      <c r="A4584" s="2">
        <v>42848</v>
      </c>
      <c r="B4584" s="1" t="s">
        <v>12</v>
      </c>
      <c r="C4584" s="1" t="s">
        <v>571</v>
      </c>
      <c r="D4584" s="1" t="s">
        <v>14</v>
      </c>
      <c r="E4584" s="1" t="s">
        <v>29</v>
      </c>
      <c r="F4584" s="18">
        <v>18.088000000000001</v>
      </c>
      <c r="G4584" t="s">
        <v>4806</v>
      </c>
      <c r="H4584" s="1">
        <f>IF(COUNTIF(G$2:G4584,G4584)=1,1,0)</f>
        <v>0</v>
      </c>
      <c r="I4584" s="1">
        <v>7</v>
      </c>
      <c r="J4584" s="1">
        <v>0.2</v>
      </c>
      <c r="K4584" s="1">
        <v>6.5569000000000006</v>
      </c>
      <c r="L4584" s="12">
        <f>VLOOKUP(train[[#This Row],[Sub-Category]],Análisis_ABC_XYZ[[#Headers],[#Data]],4,FALSE)</f>
        <v>0.46881743173671325</v>
      </c>
    </row>
    <row r="4585" spans="1:12" x14ac:dyDescent="0.35">
      <c r="A4585" s="2">
        <v>42849</v>
      </c>
      <c r="B4585" s="1" t="s">
        <v>145</v>
      </c>
      <c r="C4585" s="1" t="s">
        <v>210</v>
      </c>
      <c r="D4585" s="1" t="s">
        <v>8</v>
      </c>
      <c r="E4585" s="1" t="s">
        <v>11</v>
      </c>
      <c r="F4585" s="18">
        <v>1325.76</v>
      </c>
      <c r="G4585" t="s">
        <v>4065</v>
      </c>
      <c r="H4585" s="1">
        <f>IF(COUNTIF(G$2:G4585,G4585)=1,1,0)</f>
        <v>1</v>
      </c>
      <c r="I4585" s="1">
        <v>6</v>
      </c>
      <c r="J4585" s="1">
        <v>0.2</v>
      </c>
      <c r="K4585" s="1">
        <v>149.14799999999991</v>
      </c>
      <c r="L4585" s="12">
        <f>VLOOKUP(train[[#This Row],[Sub-Category]],Análisis_ABC_XYZ[[#Headers],[#Data]],4,FALSE)</f>
        <v>0.46529189879902266</v>
      </c>
    </row>
    <row r="4586" spans="1:12" x14ac:dyDescent="0.35">
      <c r="A4586" s="2">
        <v>42849</v>
      </c>
      <c r="B4586" s="1" t="s">
        <v>39</v>
      </c>
      <c r="C4586" s="1" t="s">
        <v>683</v>
      </c>
      <c r="D4586" s="1" t="s">
        <v>26</v>
      </c>
      <c r="E4586" s="1" t="s">
        <v>56</v>
      </c>
      <c r="F4586" s="18">
        <v>258.69600000000003</v>
      </c>
      <c r="G4586" t="s">
        <v>6632</v>
      </c>
      <c r="H4586" s="1">
        <f>IF(COUNTIF(G$2:G4586,G4586)=1,1,0)</f>
        <v>1</v>
      </c>
      <c r="I4586" s="1">
        <v>3</v>
      </c>
      <c r="J4586" s="1">
        <v>0.2</v>
      </c>
      <c r="K4586" s="1">
        <v>64.674000000000007</v>
      </c>
      <c r="L4586" s="12">
        <f>VLOOKUP(train[[#This Row],[Sub-Category]],Análisis_ABC_XYZ[[#Headers],[#Data]],4,FALSE)</f>
        <v>0.52062335344040378</v>
      </c>
    </row>
    <row r="4587" spans="1:12" x14ac:dyDescent="0.35">
      <c r="A4587" s="2">
        <v>42849</v>
      </c>
      <c r="B4587" s="1" t="s">
        <v>145</v>
      </c>
      <c r="C4587" s="1" t="s">
        <v>554</v>
      </c>
      <c r="D4587" s="1" t="s">
        <v>14</v>
      </c>
      <c r="E4587" s="1" t="s">
        <v>36</v>
      </c>
      <c r="F4587" s="18">
        <v>15.552000000000003</v>
      </c>
      <c r="G4587" t="s">
        <v>4065</v>
      </c>
      <c r="H4587" s="1">
        <f>IF(COUNTIF(G$2:G4587,G4587)=1,1,0)</f>
        <v>0</v>
      </c>
      <c r="I4587" s="1">
        <v>3</v>
      </c>
      <c r="J4587" s="1">
        <v>0.2</v>
      </c>
      <c r="K4587" s="1">
        <v>5.4432</v>
      </c>
      <c r="L4587" s="12">
        <f>VLOOKUP(train[[#This Row],[Sub-Category]],Análisis_ABC_XYZ[[#Headers],[#Data]],4,FALSE)</f>
        <v>0.43613829632717294</v>
      </c>
    </row>
    <row r="4588" spans="1:12" x14ac:dyDescent="0.35">
      <c r="A4588" s="2">
        <v>42849</v>
      </c>
      <c r="B4588" s="1" t="s">
        <v>12</v>
      </c>
      <c r="C4588" s="1" t="s">
        <v>655</v>
      </c>
      <c r="D4588" s="1" t="s">
        <v>14</v>
      </c>
      <c r="E4588" s="1" t="s">
        <v>29</v>
      </c>
      <c r="F4588" s="18">
        <v>3.9840000000000004</v>
      </c>
      <c r="G4588" t="s">
        <v>4287</v>
      </c>
      <c r="H4588" s="1">
        <f>IF(COUNTIF(G$2:G4588,G4588)=1,1,0)</f>
        <v>1</v>
      </c>
      <c r="I4588" s="1">
        <v>1</v>
      </c>
      <c r="J4588" s="1">
        <v>0.2</v>
      </c>
      <c r="K4588" s="1">
        <v>1.3944000000000001</v>
      </c>
      <c r="L4588" s="12">
        <f>VLOOKUP(train[[#This Row],[Sub-Category]],Análisis_ABC_XYZ[[#Headers],[#Data]],4,FALSE)</f>
        <v>0.46881743173671325</v>
      </c>
    </row>
    <row r="4589" spans="1:12" x14ac:dyDescent="0.35">
      <c r="A4589" s="2">
        <v>42849</v>
      </c>
      <c r="B4589" s="1" t="s">
        <v>145</v>
      </c>
      <c r="C4589" s="1" t="s">
        <v>1571</v>
      </c>
      <c r="D4589" s="1" t="s">
        <v>14</v>
      </c>
      <c r="E4589" s="1" t="s">
        <v>29</v>
      </c>
      <c r="F4589" s="18">
        <v>3.1080000000000001</v>
      </c>
      <c r="G4589" t="s">
        <v>4065</v>
      </c>
      <c r="H4589" s="1">
        <f>IF(COUNTIF(G$2:G4589,G4589)=1,1,0)</f>
        <v>0</v>
      </c>
      <c r="I4589" s="1">
        <v>2</v>
      </c>
      <c r="J4589" s="1">
        <v>0.7</v>
      </c>
      <c r="K4589" s="1">
        <v>-2.1755999999999993</v>
      </c>
      <c r="L4589" s="12">
        <f>VLOOKUP(train[[#This Row],[Sub-Category]],Análisis_ABC_XYZ[[#Headers],[#Data]],4,FALSE)</f>
        <v>0.46881743173671325</v>
      </c>
    </row>
    <row r="4590" spans="1:12" x14ac:dyDescent="0.35">
      <c r="A4590" s="2">
        <v>42850</v>
      </c>
      <c r="B4590" s="1" t="s">
        <v>52</v>
      </c>
      <c r="C4590" s="1" t="s">
        <v>358</v>
      </c>
      <c r="D4590" s="1" t="s">
        <v>26</v>
      </c>
      <c r="E4590" s="1" t="s">
        <v>27</v>
      </c>
      <c r="F4590" s="18">
        <v>82.8</v>
      </c>
      <c r="G4590" t="s">
        <v>2821</v>
      </c>
      <c r="H4590" s="1">
        <f>IF(COUNTIF(G$2:G4590,G4590)=1,1,0)</f>
        <v>1</v>
      </c>
      <c r="I4590" s="1">
        <v>2</v>
      </c>
      <c r="J4590" s="1">
        <v>0.4</v>
      </c>
      <c r="K4590" s="1">
        <v>-20.700000000000003</v>
      </c>
      <c r="L4590" s="12">
        <f>VLOOKUP(train[[#This Row],[Sub-Category]],Análisis_ABC_XYZ[[#Headers],[#Data]],4,FALSE)</f>
        <v>0.41105220110552465</v>
      </c>
    </row>
    <row r="4591" spans="1:12" x14ac:dyDescent="0.35">
      <c r="A4591" s="2">
        <v>42850</v>
      </c>
      <c r="B4591" s="1" t="s">
        <v>52</v>
      </c>
      <c r="C4591" s="1" t="s">
        <v>359</v>
      </c>
      <c r="D4591" s="1" t="s">
        <v>14</v>
      </c>
      <c r="E4591" s="1" t="s">
        <v>29</v>
      </c>
      <c r="F4591" s="18">
        <v>20.724000000000004</v>
      </c>
      <c r="G4591" t="s">
        <v>2821</v>
      </c>
      <c r="H4591" s="1">
        <f>IF(COUNTIF(G$2:G4591,G4591)=1,1,0)</f>
        <v>0</v>
      </c>
      <c r="I4591" s="1">
        <v>2</v>
      </c>
      <c r="J4591" s="1">
        <v>0.7</v>
      </c>
      <c r="K4591" s="1">
        <v>-13.815999999999995</v>
      </c>
      <c r="L4591" s="12">
        <f>VLOOKUP(train[[#This Row],[Sub-Category]],Análisis_ABC_XYZ[[#Headers],[#Data]],4,FALSE)</f>
        <v>0.46881743173671325</v>
      </c>
    </row>
    <row r="4592" spans="1:12" x14ac:dyDescent="0.35">
      <c r="A4592" s="2">
        <v>42850</v>
      </c>
      <c r="B4592" s="1" t="s">
        <v>52</v>
      </c>
      <c r="C4592" s="1" t="s">
        <v>360</v>
      </c>
      <c r="D4592" s="1" t="s">
        <v>14</v>
      </c>
      <c r="E4592" s="1" t="s">
        <v>29</v>
      </c>
      <c r="F4592" s="18">
        <v>4.8960000000000008</v>
      </c>
      <c r="G4592" t="s">
        <v>2821</v>
      </c>
      <c r="H4592" s="1">
        <f>IF(COUNTIF(G$2:G4592,G4592)=1,1,0)</f>
        <v>0</v>
      </c>
      <c r="I4592" s="1">
        <v>3</v>
      </c>
      <c r="J4592" s="1">
        <v>0.7</v>
      </c>
      <c r="K4592" s="1">
        <v>-3.4271999999999991</v>
      </c>
      <c r="L4592" s="12">
        <f>VLOOKUP(train[[#This Row],[Sub-Category]],Análisis_ABC_XYZ[[#Headers],[#Data]],4,FALSE)</f>
        <v>0.46881743173671325</v>
      </c>
    </row>
    <row r="4593" spans="1:12" x14ac:dyDescent="0.35">
      <c r="A4593" s="2">
        <v>42851</v>
      </c>
      <c r="B4593" s="1" t="s">
        <v>89</v>
      </c>
      <c r="C4593" s="1" t="s">
        <v>1650</v>
      </c>
      <c r="D4593" s="1" t="s">
        <v>8</v>
      </c>
      <c r="E4593" s="1" t="s">
        <v>11</v>
      </c>
      <c r="F4593" s="18">
        <v>434.64600000000002</v>
      </c>
      <c r="G4593" t="s">
        <v>6738</v>
      </c>
      <c r="H4593" s="1">
        <f>IF(COUNTIF(G$2:G4593,G4593)=1,1,0)</f>
        <v>1</v>
      </c>
      <c r="I4593" s="1">
        <v>3</v>
      </c>
      <c r="J4593" s="1">
        <v>0.1</v>
      </c>
      <c r="K4593" s="1">
        <v>62.782199999999975</v>
      </c>
      <c r="L4593" s="12">
        <f>VLOOKUP(train[[#This Row],[Sub-Category]],Análisis_ABC_XYZ[[#Headers],[#Data]],4,FALSE)</f>
        <v>0.46529189879902266</v>
      </c>
    </row>
    <row r="4594" spans="1:12" x14ac:dyDescent="0.35">
      <c r="A4594" s="2">
        <v>42853</v>
      </c>
      <c r="B4594" s="1" t="s">
        <v>39</v>
      </c>
      <c r="C4594" s="1" t="s">
        <v>407</v>
      </c>
      <c r="D4594" s="1" t="s">
        <v>26</v>
      </c>
      <c r="E4594" s="1" t="s">
        <v>27</v>
      </c>
      <c r="F4594" s="18">
        <v>369.57600000000002</v>
      </c>
      <c r="G4594" t="s">
        <v>5484</v>
      </c>
      <c r="H4594" s="1">
        <f>IF(COUNTIF(G$2:G4594,G4594)=1,1,0)</f>
        <v>1</v>
      </c>
      <c r="I4594" s="1">
        <v>3</v>
      </c>
      <c r="J4594" s="1">
        <v>0.2</v>
      </c>
      <c r="K4594" s="1">
        <v>41.577299999999951</v>
      </c>
      <c r="L4594" s="12">
        <f>VLOOKUP(train[[#This Row],[Sub-Category]],Análisis_ABC_XYZ[[#Headers],[#Data]],4,FALSE)</f>
        <v>0.41105220110552465</v>
      </c>
    </row>
    <row r="4595" spans="1:12" x14ac:dyDescent="0.35">
      <c r="A4595" s="2">
        <v>42853</v>
      </c>
      <c r="B4595" s="1" t="s">
        <v>12</v>
      </c>
      <c r="C4595" s="1" t="s">
        <v>859</v>
      </c>
      <c r="D4595" s="1" t="s">
        <v>8</v>
      </c>
      <c r="E4595" s="1" t="s">
        <v>11</v>
      </c>
      <c r="F4595" s="18">
        <v>41.568000000000005</v>
      </c>
      <c r="G4595" t="s">
        <v>6033</v>
      </c>
      <c r="H4595" s="1">
        <f>IF(COUNTIF(G$2:G4595,G4595)=1,1,0)</f>
        <v>1</v>
      </c>
      <c r="I4595" s="1">
        <v>2</v>
      </c>
      <c r="J4595" s="1">
        <v>0.2</v>
      </c>
      <c r="K4595" s="1">
        <v>2.5980000000000008</v>
      </c>
      <c r="L4595" s="12">
        <f>VLOOKUP(train[[#This Row],[Sub-Category]],Análisis_ABC_XYZ[[#Headers],[#Data]],4,FALSE)</f>
        <v>0.46529189879902266</v>
      </c>
    </row>
    <row r="4596" spans="1:12" x14ac:dyDescent="0.35">
      <c r="A4596" s="2">
        <v>42853</v>
      </c>
      <c r="B4596" s="1" t="s">
        <v>72</v>
      </c>
      <c r="C4596" s="1" t="s">
        <v>833</v>
      </c>
      <c r="D4596" s="1" t="s">
        <v>8</v>
      </c>
      <c r="E4596" s="1" t="s">
        <v>22</v>
      </c>
      <c r="F4596" s="18">
        <v>30.344000000000001</v>
      </c>
      <c r="G4596" t="s">
        <v>5877</v>
      </c>
      <c r="H4596" s="1">
        <f>IF(COUNTIF(G$2:G4596,G4596)=1,1,0)</f>
        <v>1</v>
      </c>
      <c r="I4596" s="1">
        <v>2</v>
      </c>
      <c r="J4596" s="1">
        <v>0.6</v>
      </c>
      <c r="K4596" s="1">
        <v>-31.861200000000004</v>
      </c>
      <c r="L4596" s="12">
        <f>VLOOKUP(train[[#This Row],[Sub-Category]],Análisis_ABC_XYZ[[#Headers],[#Data]],4,FALSE)</f>
        <v>0.4595170286641902</v>
      </c>
    </row>
    <row r="4597" spans="1:12" x14ac:dyDescent="0.35">
      <c r="A4597" s="2">
        <v>42853</v>
      </c>
      <c r="B4597" s="1" t="s">
        <v>145</v>
      </c>
      <c r="C4597" s="1" t="s">
        <v>372</v>
      </c>
      <c r="D4597" s="1" t="s">
        <v>14</v>
      </c>
      <c r="E4597" s="1" t="s">
        <v>36</v>
      </c>
      <c r="F4597" s="18">
        <v>29.472000000000001</v>
      </c>
      <c r="G4597" t="s">
        <v>5863</v>
      </c>
      <c r="H4597" s="1">
        <f>IF(COUNTIF(G$2:G4597,G4597)=1,1,0)</f>
        <v>1</v>
      </c>
      <c r="I4597" s="1">
        <v>3</v>
      </c>
      <c r="J4597" s="1">
        <v>0.2</v>
      </c>
      <c r="K4597" s="1">
        <v>9.9467999999999979</v>
      </c>
      <c r="L4597" s="12">
        <f>VLOOKUP(train[[#This Row],[Sub-Category]],Análisis_ABC_XYZ[[#Headers],[#Data]],4,FALSE)</f>
        <v>0.43613829632717294</v>
      </c>
    </row>
    <row r="4598" spans="1:12" x14ac:dyDescent="0.35">
      <c r="A4598" s="2">
        <v>42853</v>
      </c>
      <c r="B4598" s="1" t="s">
        <v>39</v>
      </c>
      <c r="C4598" s="1" t="s">
        <v>586</v>
      </c>
      <c r="D4598" s="1" t="s">
        <v>14</v>
      </c>
      <c r="E4598" s="1" t="s">
        <v>15</v>
      </c>
      <c r="F4598" s="18">
        <v>15.712000000000002</v>
      </c>
      <c r="G4598" t="s">
        <v>5484</v>
      </c>
      <c r="H4598" s="1">
        <f>IF(COUNTIF(G$2:G4598,G4598)=1,1,0)</f>
        <v>0</v>
      </c>
      <c r="I4598" s="1">
        <v>4</v>
      </c>
      <c r="J4598" s="1">
        <v>0.2</v>
      </c>
      <c r="K4598" s="1">
        <v>5.6955999999999989</v>
      </c>
      <c r="L4598" s="12">
        <f>VLOOKUP(train[[#This Row],[Sub-Category]],Análisis_ABC_XYZ[[#Headers],[#Data]],4,FALSE)</f>
        <v>0.4647369236065339</v>
      </c>
    </row>
    <row r="4599" spans="1:12" x14ac:dyDescent="0.35">
      <c r="A4599" s="2">
        <v>42855</v>
      </c>
      <c r="B4599" s="1" t="s">
        <v>104</v>
      </c>
      <c r="C4599" s="1" t="s">
        <v>625</v>
      </c>
      <c r="D4599" s="1" t="s">
        <v>8</v>
      </c>
      <c r="E4599" s="1" t="s">
        <v>22</v>
      </c>
      <c r="F4599" s="18">
        <v>111.88800000000001</v>
      </c>
      <c r="G4599" t="s">
        <v>6407</v>
      </c>
      <c r="H4599" s="1">
        <f>IF(COUNTIF(G$2:G4599,G4599)=1,1,0)</f>
        <v>1</v>
      </c>
      <c r="I4599" s="1">
        <v>7</v>
      </c>
      <c r="J4599" s="1">
        <v>0.2</v>
      </c>
      <c r="K4599" s="1">
        <v>22.377600000000001</v>
      </c>
      <c r="L4599" s="12">
        <f>VLOOKUP(train[[#This Row],[Sub-Category]],Análisis_ABC_XYZ[[#Headers],[#Data]],4,FALSE)</f>
        <v>0.4595170286641902</v>
      </c>
    </row>
    <row r="4600" spans="1:12" x14ac:dyDescent="0.35">
      <c r="A4600" s="2">
        <v>42855</v>
      </c>
      <c r="B4600" s="1" t="s">
        <v>39</v>
      </c>
      <c r="C4600" s="1" t="s">
        <v>1223</v>
      </c>
      <c r="D4600" s="1" t="s">
        <v>8</v>
      </c>
      <c r="E4600" s="1" t="s">
        <v>22</v>
      </c>
      <c r="F4600" s="18">
        <v>22.608000000000001</v>
      </c>
      <c r="G4600" t="s">
        <v>5723</v>
      </c>
      <c r="H4600" s="1">
        <f>IF(COUNTIF(G$2:G4600,G4600)=1,1,0)</f>
        <v>1</v>
      </c>
      <c r="I4600" s="1">
        <v>3</v>
      </c>
      <c r="J4600" s="1">
        <v>0.6</v>
      </c>
      <c r="K4600" s="1">
        <v>-10.173599999999997</v>
      </c>
      <c r="L4600" s="12">
        <f>VLOOKUP(train[[#This Row],[Sub-Category]],Análisis_ABC_XYZ[[#Headers],[#Data]],4,FALSE)</f>
        <v>0.4595170286641902</v>
      </c>
    </row>
    <row r="4601" spans="1:12" x14ac:dyDescent="0.35">
      <c r="A4601" s="2">
        <v>42855</v>
      </c>
      <c r="B4601" s="1" t="s">
        <v>89</v>
      </c>
      <c r="C4601" s="1" t="s">
        <v>365</v>
      </c>
      <c r="D4601" s="1" t="s">
        <v>14</v>
      </c>
      <c r="E4601" s="1" t="s">
        <v>29</v>
      </c>
      <c r="F4601" s="18">
        <v>7.7120000000000006</v>
      </c>
      <c r="G4601" t="s">
        <v>4844</v>
      </c>
      <c r="H4601" s="1">
        <f>IF(COUNTIF(G$2:G4601,G4601)=1,1,0)</f>
        <v>1</v>
      </c>
      <c r="I4601" s="1">
        <v>2</v>
      </c>
      <c r="J4601" s="1">
        <v>0.2</v>
      </c>
      <c r="K4601" s="1">
        <v>2.7956000000000003</v>
      </c>
      <c r="L4601" s="12">
        <f>VLOOKUP(train[[#This Row],[Sub-Category]],Análisis_ABC_XYZ[[#Headers],[#Data]],4,FALSE)</f>
        <v>0.46881743173671325</v>
      </c>
    </row>
    <row r="4602" spans="1:12" x14ac:dyDescent="0.35">
      <c r="A4602" s="2">
        <v>42856</v>
      </c>
      <c r="B4602" s="1" t="s">
        <v>111</v>
      </c>
      <c r="C4602" s="1" t="s">
        <v>169</v>
      </c>
      <c r="D4602" s="1" t="s">
        <v>8</v>
      </c>
      <c r="E4602" s="1" t="s">
        <v>18</v>
      </c>
      <c r="F4602" s="18">
        <v>370.62</v>
      </c>
      <c r="G4602" t="s">
        <v>3932</v>
      </c>
      <c r="H4602" s="1">
        <f>IF(COUNTIF(G$2:G4602,G4602)=1,1,0)</f>
        <v>1</v>
      </c>
      <c r="I4602" s="1">
        <v>3</v>
      </c>
      <c r="J4602" s="1">
        <v>0.4</v>
      </c>
      <c r="K4602" s="1">
        <v>-142.07100000000008</v>
      </c>
      <c r="L4602" s="12">
        <f>VLOOKUP(train[[#This Row],[Sub-Category]],Análisis_ABC_XYZ[[#Headers],[#Data]],4,FALSE)</f>
        <v>0.55975208308209756</v>
      </c>
    </row>
    <row r="4603" spans="1:12" x14ac:dyDescent="0.35">
      <c r="A4603" s="2">
        <v>42856</v>
      </c>
      <c r="B4603" s="1" t="s">
        <v>501</v>
      </c>
      <c r="C4603" s="1" t="s">
        <v>1839</v>
      </c>
      <c r="D4603" s="1" t="s">
        <v>14</v>
      </c>
      <c r="E4603" s="1" t="s">
        <v>36</v>
      </c>
      <c r="F4603" s="18">
        <v>109.92</v>
      </c>
      <c r="G4603" t="s">
        <v>3033</v>
      </c>
      <c r="H4603" s="1">
        <f>IF(COUNTIF(G$2:G4603,G4603)=1,1,0)</f>
        <v>1</v>
      </c>
      <c r="I4603" s="1">
        <v>2</v>
      </c>
      <c r="J4603" s="1">
        <v>0</v>
      </c>
      <c r="K4603" s="1">
        <v>53.860799999999998</v>
      </c>
      <c r="L4603" s="12">
        <f>VLOOKUP(train[[#This Row],[Sub-Category]],Análisis_ABC_XYZ[[#Headers],[#Data]],4,FALSE)</f>
        <v>0.43613829632717294</v>
      </c>
    </row>
    <row r="4604" spans="1:12" x14ac:dyDescent="0.35">
      <c r="A4604" s="2">
        <v>42856</v>
      </c>
      <c r="B4604" s="1" t="s">
        <v>501</v>
      </c>
      <c r="C4604" s="1" t="s">
        <v>1378</v>
      </c>
      <c r="D4604" s="1" t="s">
        <v>14</v>
      </c>
      <c r="E4604" s="1" t="s">
        <v>36</v>
      </c>
      <c r="F4604" s="18">
        <v>19.440000000000001</v>
      </c>
      <c r="G4604" t="s">
        <v>3033</v>
      </c>
      <c r="H4604" s="1">
        <f>IF(COUNTIF(G$2:G4604,G4604)=1,1,0)</f>
        <v>0</v>
      </c>
      <c r="I4604" s="1">
        <v>3</v>
      </c>
      <c r="J4604" s="1">
        <v>0</v>
      </c>
      <c r="K4604" s="1">
        <v>9.3312000000000008</v>
      </c>
      <c r="L4604" s="12">
        <f>VLOOKUP(train[[#This Row],[Sub-Category]],Análisis_ABC_XYZ[[#Headers],[#Data]],4,FALSE)</f>
        <v>0.43613829632717294</v>
      </c>
    </row>
    <row r="4605" spans="1:12" x14ac:dyDescent="0.35">
      <c r="A4605" s="2">
        <v>42856</v>
      </c>
      <c r="B4605" s="1" t="s">
        <v>501</v>
      </c>
      <c r="C4605" s="1" t="s">
        <v>863</v>
      </c>
      <c r="D4605" s="1" t="s">
        <v>14</v>
      </c>
      <c r="E4605" s="1" t="s">
        <v>24</v>
      </c>
      <c r="F4605" s="18">
        <v>11.16</v>
      </c>
      <c r="G4605" t="s">
        <v>3033</v>
      </c>
      <c r="H4605" s="1">
        <f>IF(COUNTIF(G$2:G4605,G4605)=1,1,0)</f>
        <v>0</v>
      </c>
      <c r="I4605" s="1">
        <v>2</v>
      </c>
      <c r="J4605" s="1">
        <v>0</v>
      </c>
      <c r="K4605" s="1">
        <v>4.3524000000000003</v>
      </c>
      <c r="L4605" s="12">
        <f>VLOOKUP(train[[#This Row],[Sub-Category]],Análisis_ABC_XYZ[[#Headers],[#Data]],4,FALSE)</f>
        <v>0.45632477063632687</v>
      </c>
    </row>
    <row r="4606" spans="1:12" x14ac:dyDescent="0.35">
      <c r="A4606" s="2">
        <v>42856</v>
      </c>
      <c r="B4606" s="1" t="s">
        <v>111</v>
      </c>
      <c r="C4606" s="1" t="s">
        <v>703</v>
      </c>
      <c r="D4606" s="1" t="s">
        <v>14</v>
      </c>
      <c r="E4606" s="1" t="s">
        <v>15</v>
      </c>
      <c r="F4606" s="18">
        <v>3.9840000000000004</v>
      </c>
      <c r="G4606" t="s">
        <v>3932</v>
      </c>
      <c r="H4606" s="1">
        <f>IF(COUNTIF(G$2:G4606,G4606)=1,1,0)</f>
        <v>0</v>
      </c>
      <c r="I4606" s="1">
        <v>1</v>
      </c>
      <c r="J4606" s="1">
        <v>0.2</v>
      </c>
      <c r="K4606" s="1">
        <v>1.2948</v>
      </c>
      <c r="L4606" s="12">
        <f>VLOOKUP(train[[#This Row],[Sub-Category]],Análisis_ABC_XYZ[[#Headers],[#Data]],4,FALSE)</f>
        <v>0.4647369236065339</v>
      </c>
    </row>
    <row r="4607" spans="1:12" x14ac:dyDescent="0.35">
      <c r="A4607" s="2">
        <v>42856</v>
      </c>
      <c r="B4607" s="1" t="s">
        <v>111</v>
      </c>
      <c r="C4607" s="1" t="s">
        <v>1271</v>
      </c>
      <c r="D4607" s="1" t="s">
        <v>14</v>
      </c>
      <c r="E4607" s="1" t="s">
        <v>29</v>
      </c>
      <c r="F4607" s="18">
        <v>2.7420000000000004</v>
      </c>
      <c r="G4607" s="1" t="s">
        <v>3932</v>
      </c>
      <c r="H4607" s="1">
        <f>IF(COUNTIF(G$2:G4607,G4607)=1,1,0)</f>
        <v>0</v>
      </c>
      <c r="I4607" s="1">
        <v>2</v>
      </c>
      <c r="J4607" s="1">
        <v>0.7</v>
      </c>
      <c r="K4607" s="1">
        <v>-2.0107999999999997</v>
      </c>
      <c r="L4607" s="12">
        <f>VLOOKUP(train[[#This Row],[Sub-Category]],Análisis_ABC_XYZ[[#Headers],[#Data]],4,FALSE)</f>
        <v>0.46881743173671325</v>
      </c>
    </row>
    <row r="4608" spans="1:12" x14ac:dyDescent="0.35">
      <c r="A4608" s="2">
        <v>42857</v>
      </c>
      <c r="B4608" s="1" t="s">
        <v>39</v>
      </c>
      <c r="C4608" s="1" t="s">
        <v>1657</v>
      </c>
      <c r="D4608" s="1" t="s">
        <v>8</v>
      </c>
      <c r="E4608" s="1" t="s">
        <v>11</v>
      </c>
      <c r="F4608" s="18">
        <v>366.74399999999997</v>
      </c>
      <c r="G4608" t="s">
        <v>6707</v>
      </c>
      <c r="H4608" s="1">
        <f>IF(COUNTIF(G$2:G4608,G4608)=1,1,0)</f>
        <v>1</v>
      </c>
      <c r="I4608" s="1">
        <v>4</v>
      </c>
      <c r="J4608" s="1">
        <v>0.3</v>
      </c>
      <c r="K4608" s="1">
        <v>-110.02320000000003</v>
      </c>
      <c r="L4608" s="12">
        <f>VLOOKUP(train[[#This Row],[Sub-Category]],Análisis_ABC_XYZ[[#Headers],[#Data]],4,FALSE)</f>
        <v>0.46529189879902266</v>
      </c>
    </row>
    <row r="4609" spans="1:12" x14ac:dyDescent="0.35">
      <c r="A4609" s="2">
        <v>42857</v>
      </c>
      <c r="B4609" s="1" t="s">
        <v>89</v>
      </c>
      <c r="C4609" s="1" t="s">
        <v>656</v>
      </c>
      <c r="D4609" s="1" t="s">
        <v>8</v>
      </c>
      <c r="E4609" s="1" t="s">
        <v>22</v>
      </c>
      <c r="F4609" s="18">
        <v>214.7</v>
      </c>
      <c r="G4609" t="s">
        <v>6911</v>
      </c>
      <c r="H4609" s="1">
        <f>IF(COUNTIF(G$2:G4609,G4609)=1,1,0)</f>
        <v>1</v>
      </c>
      <c r="I4609" s="1">
        <v>5</v>
      </c>
      <c r="J4609" s="1">
        <v>0</v>
      </c>
      <c r="K4609" s="1">
        <v>83.733000000000004</v>
      </c>
      <c r="L4609" s="12">
        <f>VLOOKUP(train[[#This Row],[Sub-Category]],Análisis_ABC_XYZ[[#Headers],[#Data]],4,FALSE)</f>
        <v>0.4595170286641902</v>
      </c>
    </row>
    <row r="4610" spans="1:12" x14ac:dyDescent="0.35">
      <c r="A4610" s="2">
        <v>42857</v>
      </c>
      <c r="B4610" s="1" t="s">
        <v>34</v>
      </c>
      <c r="C4610" s="1" t="s">
        <v>859</v>
      </c>
      <c r="D4610" s="1" t="s">
        <v>8</v>
      </c>
      <c r="E4610" s="1" t="s">
        <v>11</v>
      </c>
      <c r="F4610" s="18">
        <v>187.05600000000001</v>
      </c>
      <c r="G4610" t="s">
        <v>6547</v>
      </c>
      <c r="H4610" s="1">
        <f>IF(COUNTIF(G$2:G4610,G4610)=1,1,0)</f>
        <v>1</v>
      </c>
      <c r="I4610" s="1">
        <v>9</v>
      </c>
      <c r="J4610" s="1">
        <v>0.2</v>
      </c>
      <c r="K4610" s="1">
        <v>11.69100000000001</v>
      </c>
      <c r="L4610" s="12">
        <f>VLOOKUP(train[[#This Row],[Sub-Category]],Análisis_ABC_XYZ[[#Headers],[#Data]],4,FALSE)</f>
        <v>0.46529189879902266</v>
      </c>
    </row>
    <row r="4611" spans="1:12" x14ac:dyDescent="0.35">
      <c r="A4611" s="2">
        <v>42857</v>
      </c>
      <c r="B4611" s="1" t="s">
        <v>89</v>
      </c>
      <c r="C4611" s="1" t="s">
        <v>506</v>
      </c>
      <c r="D4611" s="1" t="s">
        <v>14</v>
      </c>
      <c r="E4611" s="1" t="s">
        <v>29</v>
      </c>
      <c r="F4611" s="18">
        <v>90.480000000000018</v>
      </c>
      <c r="G4611" t="s">
        <v>6911</v>
      </c>
      <c r="H4611" s="1">
        <f>IF(COUNTIF(G$2:G4611,G4611)=1,1,0)</f>
        <v>0</v>
      </c>
      <c r="I4611" s="1">
        <v>3</v>
      </c>
      <c r="J4611" s="1">
        <v>0.2</v>
      </c>
      <c r="K4611" s="1">
        <v>33.93</v>
      </c>
      <c r="L4611" s="12">
        <f>VLOOKUP(train[[#This Row],[Sub-Category]],Análisis_ABC_XYZ[[#Headers],[#Data]],4,FALSE)</f>
        <v>0.46881743173671325</v>
      </c>
    </row>
    <row r="4612" spans="1:12" x14ac:dyDescent="0.35">
      <c r="A4612" s="2">
        <v>42857</v>
      </c>
      <c r="B4612" s="1" t="s">
        <v>39</v>
      </c>
      <c r="C4612" s="1" t="s">
        <v>982</v>
      </c>
      <c r="D4612" s="1" t="s">
        <v>14</v>
      </c>
      <c r="E4612" s="1" t="s">
        <v>24</v>
      </c>
      <c r="F4612" s="18">
        <v>86.352000000000004</v>
      </c>
      <c r="G4612" t="s">
        <v>6319</v>
      </c>
      <c r="H4612" s="1">
        <f>IF(COUNTIF(G$2:G4612,G4612)=1,1,0)</f>
        <v>1</v>
      </c>
      <c r="I4612" s="1">
        <v>3</v>
      </c>
      <c r="J4612" s="1">
        <v>0.2</v>
      </c>
      <c r="K4612" s="1">
        <v>5.3969999999999914</v>
      </c>
      <c r="L4612" s="12">
        <f>VLOOKUP(train[[#This Row],[Sub-Category]],Análisis_ABC_XYZ[[#Headers],[#Data]],4,FALSE)</f>
        <v>0.45632477063632687</v>
      </c>
    </row>
    <row r="4613" spans="1:12" x14ac:dyDescent="0.35">
      <c r="A4613" s="2">
        <v>42857</v>
      </c>
      <c r="B4613" s="1" t="s">
        <v>89</v>
      </c>
      <c r="C4613" s="1" t="s">
        <v>474</v>
      </c>
      <c r="D4613" s="1" t="s">
        <v>14</v>
      </c>
      <c r="E4613" s="1" t="s">
        <v>29</v>
      </c>
      <c r="F4613" s="18">
        <v>45.576000000000001</v>
      </c>
      <c r="G4613" t="s">
        <v>4392</v>
      </c>
      <c r="H4613" s="1">
        <f>IF(COUNTIF(G$2:G4613,G4613)=1,1,0)</f>
        <v>1</v>
      </c>
      <c r="I4613" s="1">
        <v>3</v>
      </c>
      <c r="J4613" s="1">
        <v>0.2</v>
      </c>
      <c r="K4613" s="1">
        <v>15.951599999999997</v>
      </c>
      <c r="L4613" s="12">
        <f>VLOOKUP(train[[#This Row],[Sub-Category]],Análisis_ABC_XYZ[[#Headers],[#Data]],4,FALSE)</f>
        <v>0.46881743173671325</v>
      </c>
    </row>
    <row r="4614" spans="1:12" x14ac:dyDescent="0.35">
      <c r="A4614" s="2">
        <v>42857</v>
      </c>
      <c r="B4614" s="1" t="s">
        <v>89</v>
      </c>
      <c r="C4614" s="1" t="s">
        <v>416</v>
      </c>
      <c r="D4614" s="1" t="s">
        <v>14</v>
      </c>
      <c r="E4614" s="1" t="s">
        <v>20</v>
      </c>
      <c r="F4614" s="18">
        <v>44.94</v>
      </c>
      <c r="G4614" t="s">
        <v>4392</v>
      </c>
      <c r="H4614" s="1">
        <f>IF(COUNTIF(G$2:G4614,G4614)=1,1,0)</f>
        <v>0</v>
      </c>
      <c r="I4614" s="1">
        <v>3</v>
      </c>
      <c r="J4614" s="1">
        <v>0</v>
      </c>
      <c r="K4614" s="1">
        <v>12.5832</v>
      </c>
      <c r="L4614" s="12">
        <f>VLOOKUP(train[[#This Row],[Sub-Category]],Análisis_ABC_XYZ[[#Headers],[#Data]],4,FALSE)</f>
        <v>0.44610841445725197</v>
      </c>
    </row>
    <row r="4615" spans="1:12" x14ac:dyDescent="0.35">
      <c r="A4615" s="2">
        <v>42857</v>
      </c>
      <c r="B4615" s="1" t="s">
        <v>39</v>
      </c>
      <c r="C4615" s="1" t="s">
        <v>1627</v>
      </c>
      <c r="D4615" s="1" t="s">
        <v>14</v>
      </c>
      <c r="E4615" s="1" t="s">
        <v>20</v>
      </c>
      <c r="F4615" s="18">
        <v>18.936</v>
      </c>
      <c r="G4615" t="s">
        <v>2518</v>
      </c>
      <c r="H4615" s="1">
        <f>IF(COUNTIF(G$2:G4615,G4615)=1,1,0)</f>
        <v>1</v>
      </c>
      <c r="I4615" s="1">
        <v>3</v>
      </c>
      <c r="J4615" s="1">
        <v>0.2</v>
      </c>
      <c r="K4615" s="1">
        <v>-3.787200000000003</v>
      </c>
      <c r="L4615" s="12">
        <f>VLOOKUP(train[[#This Row],[Sub-Category]],Análisis_ABC_XYZ[[#Headers],[#Data]],4,FALSE)</f>
        <v>0.44610841445725197</v>
      </c>
    </row>
    <row r="4616" spans="1:12" x14ac:dyDescent="0.35">
      <c r="A4616" s="2">
        <v>42857</v>
      </c>
      <c r="B4616" s="1" t="s">
        <v>89</v>
      </c>
      <c r="C4616" s="1" t="s">
        <v>1289</v>
      </c>
      <c r="D4616" s="1" t="s">
        <v>14</v>
      </c>
      <c r="E4616" s="1" t="s">
        <v>36</v>
      </c>
      <c r="F4616" s="18">
        <v>13.08</v>
      </c>
      <c r="G4616" t="s">
        <v>6911</v>
      </c>
      <c r="H4616" s="1">
        <f>IF(COUNTIF(G$2:G4616,G4616)=1,1,0)</f>
        <v>0</v>
      </c>
      <c r="I4616" s="1">
        <v>2</v>
      </c>
      <c r="J4616" s="1">
        <v>0</v>
      </c>
      <c r="K4616" s="1">
        <v>6.0167999999999999</v>
      </c>
      <c r="L4616" s="12">
        <f>VLOOKUP(train[[#This Row],[Sub-Category]],Análisis_ABC_XYZ[[#Headers],[#Data]],4,FALSE)</f>
        <v>0.43613829632717294</v>
      </c>
    </row>
    <row r="4617" spans="1:12" x14ac:dyDescent="0.35">
      <c r="A4617" s="2">
        <v>42857</v>
      </c>
      <c r="B4617" s="1" t="s">
        <v>39</v>
      </c>
      <c r="C4617" s="1" t="s">
        <v>1577</v>
      </c>
      <c r="D4617" s="1" t="s">
        <v>14</v>
      </c>
      <c r="E4617" s="1" t="s">
        <v>20</v>
      </c>
      <c r="F4617" s="18">
        <v>12.672000000000001</v>
      </c>
      <c r="G4617" t="s">
        <v>2518</v>
      </c>
      <c r="H4617" s="1">
        <f>IF(COUNTIF(G$2:G4617,G4617)=1,1,0)</f>
        <v>0</v>
      </c>
      <c r="I4617" s="1">
        <v>3</v>
      </c>
      <c r="J4617" s="1">
        <v>0.2</v>
      </c>
      <c r="K4617" s="1">
        <v>-3.1680000000000001</v>
      </c>
      <c r="L4617" s="12">
        <f>VLOOKUP(train[[#This Row],[Sub-Category]],Análisis_ABC_XYZ[[#Headers],[#Data]],4,FALSE)</f>
        <v>0.44610841445725197</v>
      </c>
    </row>
    <row r="4618" spans="1:12" x14ac:dyDescent="0.35">
      <c r="A4618" s="2">
        <v>42857</v>
      </c>
      <c r="B4618" s="1" t="s">
        <v>89</v>
      </c>
      <c r="C4618" s="1" t="s">
        <v>609</v>
      </c>
      <c r="D4618" s="1" t="s">
        <v>8</v>
      </c>
      <c r="E4618" s="1" t="s">
        <v>22</v>
      </c>
      <c r="F4618" s="18">
        <v>12.56</v>
      </c>
      <c r="G4618" t="s">
        <v>6911</v>
      </c>
      <c r="H4618" s="1">
        <f>IF(COUNTIF(G$2:G4618,G4618)=1,1,0)</f>
        <v>0</v>
      </c>
      <c r="I4618" s="1">
        <v>2</v>
      </c>
      <c r="J4618" s="1">
        <v>0</v>
      </c>
      <c r="K4618" s="1">
        <v>4.0191999999999997</v>
      </c>
      <c r="L4618" s="12">
        <f>VLOOKUP(train[[#This Row],[Sub-Category]],Análisis_ABC_XYZ[[#Headers],[#Data]],4,FALSE)</f>
        <v>0.4595170286641902</v>
      </c>
    </row>
    <row r="4619" spans="1:12" x14ac:dyDescent="0.35">
      <c r="A4619" s="2">
        <v>42857</v>
      </c>
      <c r="B4619" s="1" t="s">
        <v>39</v>
      </c>
      <c r="C4619" s="1" t="s">
        <v>907</v>
      </c>
      <c r="D4619" s="1" t="s">
        <v>14</v>
      </c>
      <c r="E4619" s="1" t="s">
        <v>15</v>
      </c>
      <c r="F4619" s="18">
        <v>5.04</v>
      </c>
      <c r="G4619" t="s">
        <v>2518</v>
      </c>
      <c r="H4619" s="1">
        <f>IF(COUNTIF(G$2:G4619,G4619)=1,1,0)</f>
        <v>0</v>
      </c>
      <c r="I4619" s="1">
        <v>2</v>
      </c>
      <c r="J4619" s="1">
        <v>0.2</v>
      </c>
      <c r="K4619" s="1">
        <v>1.764</v>
      </c>
      <c r="L4619" s="12">
        <f>VLOOKUP(train[[#This Row],[Sub-Category]],Análisis_ABC_XYZ[[#Headers],[#Data]],4,FALSE)</f>
        <v>0.4647369236065339</v>
      </c>
    </row>
    <row r="4620" spans="1:12" x14ac:dyDescent="0.35">
      <c r="A4620" s="2">
        <v>42858</v>
      </c>
      <c r="B4620" s="1" t="s">
        <v>157</v>
      </c>
      <c r="C4620" s="1" t="s">
        <v>1933</v>
      </c>
      <c r="D4620" s="1" t="s">
        <v>26</v>
      </c>
      <c r="E4620" s="1" t="s">
        <v>208</v>
      </c>
      <c r="F4620" s="18">
        <v>224.93700000000004</v>
      </c>
      <c r="G4620" t="s">
        <v>1956</v>
      </c>
      <c r="H4620" s="1">
        <f>IF(COUNTIF(G$2:G4620,G4620)=1,1,0)</f>
        <v>1</v>
      </c>
      <c r="I4620" s="1">
        <v>3</v>
      </c>
      <c r="J4620" s="1">
        <v>0.7</v>
      </c>
      <c r="K4620" s="1">
        <v>-164.9538</v>
      </c>
      <c r="L4620" s="12">
        <f>VLOOKUP(train[[#This Row],[Sub-Category]],Análisis_ABC_XYZ[[#Headers],[#Data]],4,FALSE)</f>
        <v>0.5183572270896134</v>
      </c>
    </row>
    <row r="4621" spans="1:12" x14ac:dyDescent="0.35">
      <c r="A4621" s="2">
        <v>42858</v>
      </c>
      <c r="B4621" s="1" t="s">
        <v>157</v>
      </c>
      <c r="C4621" s="1" t="s">
        <v>1234</v>
      </c>
      <c r="D4621" s="1" t="s">
        <v>14</v>
      </c>
      <c r="E4621" s="1" t="s">
        <v>20</v>
      </c>
      <c r="F4621" s="18">
        <v>195.64</v>
      </c>
      <c r="G4621" t="s">
        <v>1956</v>
      </c>
      <c r="H4621" s="1">
        <f>IF(COUNTIF(G$2:G4621,G4621)=1,1,0)</f>
        <v>0</v>
      </c>
      <c r="I4621" s="1">
        <v>5</v>
      </c>
      <c r="J4621" s="1">
        <v>0.2</v>
      </c>
      <c r="K4621" s="1">
        <v>-44.018999999999991</v>
      </c>
      <c r="L4621" s="12">
        <f>VLOOKUP(train[[#This Row],[Sub-Category]],Análisis_ABC_XYZ[[#Headers],[#Data]],4,FALSE)</f>
        <v>0.44610841445725197</v>
      </c>
    </row>
    <row r="4622" spans="1:12" x14ac:dyDescent="0.35">
      <c r="A4622" s="2">
        <v>42858</v>
      </c>
      <c r="B4622" s="1" t="s">
        <v>157</v>
      </c>
      <c r="C4622" s="1" t="s">
        <v>1403</v>
      </c>
      <c r="D4622" s="1" t="s">
        <v>26</v>
      </c>
      <c r="E4622" s="1" t="s">
        <v>56</v>
      </c>
      <c r="F4622" s="18">
        <v>431.97600000000006</v>
      </c>
      <c r="G4622" t="s">
        <v>1956</v>
      </c>
      <c r="H4622" s="1">
        <f>IF(COUNTIF(G$2:G4622,G4622)=1,1,0)</f>
        <v>0</v>
      </c>
      <c r="I4622" s="1">
        <v>3</v>
      </c>
      <c r="J4622" s="1">
        <v>0.2</v>
      </c>
      <c r="K4622" s="1">
        <v>-75.59580000000004</v>
      </c>
      <c r="L4622" s="12">
        <f>VLOOKUP(train[[#This Row],[Sub-Category]],Análisis_ABC_XYZ[[#Headers],[#Data]],4,FALSE)</f>
        <v>0.52062335344040378</v>
      </c>
    </row>
    <row r="4623" spans="1:12" x14ac:dyDescent="0.35">
      <c r="A4623" s="2">
        <v>42858</v>
      </c>
      <c r="B4623" s="1" t="s">
        <v>157</v>
      </c>
      <c r="C4623" s="1" t="s">
        <v>273</v>
      </c>
      <c r="D4623" s="1" t="s">
        <v>26</v>
      </c>
      <c r="E4623" s="1" t="s">
        <v>56</v>
      </c>
      <c r="F4623" s="18">
        <v>132.52000000000004</v>
      </c>
      <c r="G4623" t="s">
        <v>1956</v>
      </c>
      <c r="H4623" s="1">
        <f>IF(COUNTIF(G$2:G4623,G4623)=1,1,0)</f>
        <v>0</v>
      </c>
      <c r="I4623" s="1">
        <v>5</v>
      </c>
      <c r="J4623" s="1">
        <v>0.2</v>
      </c>
      <c r="K4623" s="1">
        <v>34.786500000000004</v>
      </c>
      <c r="L4623" s="12">
        <f>VLOOKUP(train[[#This Row],[Sub-Category]],Análisis_ABC_XYZ[[#Headers],[#Data]],4,FALSE)</f>
        <v>0.52062335344040378</v>
      </c>
    </row>
    <row r="4624" spans="1:12" x14ac:dyDescent="0.35">
      <c r="A4624" s="2">
        <v>42858</v>
      </c>
      <c r="B4624" s="1" t="s">
        <v>157</v>
      </c>
      <c r="C4624" s="1" t="s">
        <v>1487</v>
      </c>
      <c r="D4624" s="1" t="s">
        <v>8</v>
      </c>
      <c r="E4624" s="1" t="s">
        <v>22</v>
      </c>
      <c r="F4624" s="18">
        <v>51.967999999999996</v>
      </c>
      <c r="G4624" t="s">
        <v>1956</v>
      </c>
      <c r="H4624" s="1">
        <f>IF(COUNTIF(G$2:G4624,G4624)=1,1,0)</f>
        <v>0</v>
      </c>
      <c r="I4624" s="1">
        <v>2</v>
      </c>
      <c r="J4624" s="1">
        <v>0.2</v>
      </c>
      <c r="K4624" s="1">
        <v>10.393599999999998</v>
      </c>
      <c r="L4624" s="12">
        <f>VLOOKUP(train[[#This Row],[Sub-Category]],Análisis_ABC_XYZ[[#Headers],[#Data]],4,FALSE)</f>
        <v>0.4595170286641902</v>
      </c>
    </row>
    <row r="4625" spans="1:12" x14ac:dyDescent="0.35">
      <c r="A4625" s="2">
        <v>42858</v>
      </c>
      <c r="B4625" s="1" t="s">
        <v>72</v>
      </c>
      <c r="C4625" s="1" t="s">
        <v>1734</v>
      </c>
      <c r="D4625" s="1" t="s">
        <v>14</v>
      </c>
      <c r="E4625" s="1" t="s">
        <v>24</v>
      </c>
      <c r="F4625" s="18">
        <v>27.384</v>
      </c>
      <c r="G4625" t="s">
        <v>3704</v>
      </c>
      <c r="H4625" s="1">
        <f>IF(COUNTIF(G$2:G4625,G4625)=1,1,0)</f>
        <v>1</v>
      </c>
      <c r="I4625" s="1">
        <v>7</v>
      </c>
      <c r="J4625" s="1">
        <v>0.2</v>
      </c>
      <c r="K4625" s="1">
        <v>2.7384000000000022</v>
      </c>
      <c r="L4625" s="12">
        <f>VLOOKUP(train[[#This Row],[Sub-Category]],Análisis_ABC_XYZ[[#Headers],[#Data]],4,FALSE)</f>
        <v>0.45632477063632687</v>
      </c>
    </row>
    <row r="4626" spans="1:12" x14ac:dyDescent="0.35">
      <c r="A4626" s="2">
        <v>42858</v>
      </c>
      <c r="B4626" s="1" t="s">
        <v>72</v>
      </c>
      <c r="C4626" s="1" t="s">
        <v>1395</v>
      </c>
      <c r="D4626" s="1" t="s">
        <v>14</v>
      </c>
      <c r="E4626" s="1" t="s">
        <v>31</v>
      </c>
      <c r="F4626" s="18">
        <v>26.405999999999992</v>
      </c>
      <c r="G4626" t="s">
        <v>3704</v>
      </c>
      <c r="H4626" s="1">
        <f>IF(COUNTIF(G$2:G4626,G4626)=1,1,0)</f>
        <v>0</v>
      </c>
      <c r="I4626" s="1">
        <v>3</v>
      </c>
      <c r="J4626" s="1">
        <v>0.8</v>
      </c>
      <c r="K4626" s="1">
        <v>-71.296199999999999</v>
      </c>
      <c r="L4626" s="12">
        <f>VLOOKUP(train[[#This Row],[Sub-Category]],Análisis_ABC_XYZ[[#Headers],[#Data]],4,FALSE)</f>
        <v>0.49507917887403441</v>
      </c>
    </row>
    <row r="4627" spans="1:12" x14ac:dyDescent="0.35">
      <c r="A4627" s="2">
        <v>42858</v>
      </c>
      <c r="B4627" s="1" t="s">
        <v>157</v>
      </c>
      <c r="C4627" s="1" t="s">
        <v>1416</v>
      </c>
      <c r="D4627" s="1" t="s">
        <v>14</v>
      </c>
      <c r="E4627" s="1" t="s">
        <v>15</v>
      </c>
      <c r="F4627" s="18">
        <v>6</v>
      </c>
      <c r="G4627" t="s">
        <v>1956</v>
      </c>
      <c r="H4627" s="1">
        <f>IF(COUNTIF(G$2:G4627,G4627)=1,1,0)</f>
        <v>0</v>
      </c>
      <c r="I4627" s="1">
        <v>2</v>
      </c>
      <c r="J4627" s="1">
        <v>0.2</v>
      </c>
      <c r="K4627" s="1">
        <v>2.0999999999999996</v>
      </c>
      <c r="L4627" s="12">
        <f>VLOOKUP(train[[#This Row],[Sub-Category]],Análisis_ABC_XYZ[[#Headers],[#Data]],4,FALSE)</f>
        <v>0.4647369236065339</v>
      </c>
    </row>
    <row r="4628" spans="1:12" x14ac:dyDescent="0.35">
      <c r="A4628" s="2">
        <v>42858</v>
      </c>
      <c r="B4628" s="1" t="s">
        <v>72</v>
      </c>
      <c r="C4628" s="1" t="s">
        <v>698</v>
      </c>
      <c r="D4628" s="1" t="s">
        <v>14</v>
      </c>
      <c r="E4628" s="1" t="s">
        <v>29</v>
      </c>
      <c r="F4628" s="18">
        <v>2.1819999999999995</v>
      </c>
      <c r="G4628" s="1" t="s">
        <v>3704</v>
      </c>
      <c r="H4628" s="1">
        <f>IF(COUNTIF(G$2:G4628,G4628)=1,1,0)</f>
        <v>0</v>
      </c>
      <c r="I4628" s="1">
        <v>1</v>
      </c>
      <c r="J4628" s="1">
        <v>0.8</v>
      </c>
      <c r="K4628" s="1">
        <v>-3.6002999999999998</v>
      </c>
      <c r="L4628" s="12">
        <f>VLOOKUP(train[[#This Row],[Sub-Category]],Análisis_ABC_XYZ[[#Headers],[#Data]],4,FALSE)</f>
        <v>0.46881743173671325</v>
      </c>
    </row>
    <row r="4629" spans="1:12" x14ac:dyDescent="0.35">
      <c r="A4629" s="2">
        <v>42860</v>
      </c>
      <c r="B4629" s="1" t="s">
        <v>410</v>
      </c>
      <c r="C4629" s="1" t="s">
        <v>1733</v>
      </c>
      <c r="D4629" s="1" t="s">
        <v>8</v>
      </c>
      <c r="E4629" s="1" t="s">
        <v>18</v>
      </c>
      <c r="F4629" s="18">
        <v>1685.88</v>
      </c>
      <c r="G4629" t="s">
        <v>4595</v>
      </c>
      <c r="H4629" s="1">
        <f>IF(COUNTIF(G$2:G4629,G4629)=1,1,0)</f>
        <v>1</v>
      </c>
      <c r="I4629" s="1">
        <v>6</v>
      </c>
      <c r="J4629" s="1">
        <v>0</v>
      </c>
      <c r="K4629" s="1">
        <v>320.31720000000001</v>
      </c>
      <c r="L4629" s="12">
        <f>VLOOKUP(train[[#This Row],[Sub-Category]],Análisis_ABC_XYZ[[#Headers],[#Data]],4,FALSE)</f>
        <v>0.55975208308209756</v>
      </c>
    </row>
    <row r="4630" spans="1:12" x14ac:dyDescent="0.35">
      <c r="A4630" s="2">
        <v>42860</v>
      </c>
      <c r="B4630" s="1" t="s">
        <v>12</v>
      </c>
      <c r="C4630" s="1" t="s">
        <v>265</v>
      </c>
      <c r="D4630" s="1" t="s">
        <v>8</v>
      </c>
      <c r="E4630" s="1" t="s">
        <v>18</v>
      </c>
      <c r="F4630" s="18">
        <v>298.77600000000001</v>
      </c>
      <c r="G4630" t="s">
        <v>2710</v>
      </c>
      <c r="H4630" s="1">
        <f>IF(COUNTIF(G$2:G4630,G4630)=1,1,0)</f>
        <v>1</v>
      </c>
      <c r="I4630" s="1">
        <v>3</v>
      </c>
      <c r="J4630" s="1">
        <v>0.2</v>
      </c>
      <c r="K4630" s="1">
        <v>7.4693999999999932</v>
      </c>
      <c r="L4630" s="12">
        <f>VLOOKUP(train[[#This Row],[Sub-Category]],Análisis_ABC_XYZ[[#Headers],[#Data]],4,FALSE)</f>
        <v>0.55975208308209756</v>
      </c>
    </row>
    <row r="4631" spans="1:12" x14ac:dyDescent="0.35">
      <c r="A4631" s="2">
        <v>42860</v>
      </c>
      <c r="B4631" s="1" t="s">
        <v>12</v>
      </c>
      <c r="C4631" s="1" t="s">
        <v>295</v>
      </c>
      <c r="D4631" s="1" t="s">
        <v>26</v>
      </c>
      <c r="E4631" s="1" t="s">
        <v>27</v>
      </c>
      <c r="F4631" s="18">
        <v>246.16800000000001</v>
      </c>
      <c r="G4631" t="s">
        <v>2630</v>
      </c>
      <c r="H4631" s="1">
        <f>IF(COUNTIF(G$2:G4631,G4631)=1,1,0)</f>
        <v>1</v>
      </c>
      <c r="I4631" s="1">
        <v>3</v>
      </c>
      <c r="J4631" s="1">
        <v>0.2</v>
      </c>
      <c r="K4631" s="1">
        <v>21.539699999999996</v>
      </c>
      <c r="L4631" s="12">
        <f>VLOOKUP(train[[#This Row],[Sub-Category]],Análisis_ABC_XYZ[[#Headers],[#Data]],4,FALSE)</f>
        <v>0.41105220110552465</v>
      </c>
    </row>
    <row r="4632" spans="1:12" x14ac:dyDescent="0.35">
      <c r="A4632" s="2">
        <v>42860</v>
      </c>
      <c r="B4632" s="1" t="s">
        <v>16</v>
      </c>
      <c r="C4632" s="1" t="s">
        <v>1260</v>
      </c>
      <c r="D4632" s="1" t="s">
        <v>26</v>
      </c>
      <c r="E4632" s="1" t="s">
        <v>27</v>
      </c>
      <c r="F4632" s="18">
        <v>177.48000000000002</v>
      </c>
      <c r="G4632" t="s">
        <v>5568</v>
      </c>
      <c r="H4632" s="1">
        <f>IF(COUNTIF(G$2:G4632,G4632)=1,1,0)</f>
        <v>1</v>
      </c>
      <c r="I4632" s="1">
        <v>3</v>
      </c>
      <c r="J4632" s="1">
        <v>0.2</v>
      </c>
      <c r="K4632" s="1">
        <v>19.966499999999982</v>
      </c>
      <c r="L4632" s="12">
        <f>VLOOKUP(train[[#This Row],[Sub-Category]],Análisis_ABC_XYZ[[#Headers],[#Data]],4,FALSE)</f>
        <v>0.41105220110552465</v>
      </c>
    </row>
    <row r="4633" spans="1:12" x14ac:dyDescent="0.35">
      <c r="A4633" s="2">
        <v>42860</v>
      </c>
      <c r="B4633" s="1" t="s">
        <v>16</v>
      </c>
      <c r="C4633" s="1" t="s">
        <v>1917</v>
      </c>
      <c r="D4633" s="1" t="s">
        <v>14</v>
      </c>
      <c r="E4633" s="1" t="s">
        <v>36</v>
      </c>
      <c r="F4633" s="18">
        <v>93.248000000000005</v>
      </c>
      <c r="G4633" t="s">
        <v>5568</v>
      </c>
      <c r="H4633" s="1">
        <f>IF(COUNTIF(G$2:G4633,G4633)=1,1,0)</f>
        <v>0</v>
      </c>
      <c r="I4633" s="1">
        <v>4</v>
      </c>
      <c r="J4633" s="1">
        <v>0.2</v>
      </c>
      <c r="K4633" s="1">
        <v>31.4712</v>
      </c>
      <c r="L4633" s="12">
        <f>VLOOKUP(train[[#This Row],[Sub-Category]],Análisis_ABC_XYZ[[#Headers],[#Data]],4,FALSE)</f>
        <v>0.43613829632717294</v>
      </c>
    </row>
    <row r="4634" spans="1:12" x14ac:dyDescent="0.35">
      <c r="A4634" s="2">
        <v>42860</v>
      </c>
      <c r="B4634" s="1" t="s">
        <v>6</v>
      </c>
      <c r="C4634" s="1" t="s">
        <v>1021</v>
      </c>
      <c r="D4634" s="1" t="s">
        <v>14</v>
      </c>
      <c r="E4634" s="1" t="s">
        <v>36</v>
      </c>
      <c r="F4634" s="18">
        <v>79.14</v>
      </c>
      <c r="G4634" t="s">
        <v>4868</v>
      </c>
      <c r="H4634" s="1">
        <f>IF(COUNTIF(G$2:G4634,G4634)=1,1,0)</f>
        <v>1</v>
      </c>
      <c r="I4634" s="1">
        <v>3</v>
      </c>
      <c r="J4634" s="1">
        <v>0</v>
      </c>
      <c r="K4634" s="1">
        <v>36.404399999999995</v>
      </c>
      <c r="L4634" s="12">
        <f>VLOOKUP(train[[#This Row],[Sub-Category]],Análisis_ABC_XYZ[[#Headers],[#Data]],4,FALSE)</f>
        <v>0.43613829632717294</v>
      </c>
    </row>
    <row r="4635" spans="1:12" x14ac:dyDescent="0.35">
      <c r="A4635" s="2">
        <v>42860</v>
      </c>
      <c r="B4635" s="1" t="s">
        <v>12</v>
      </c>
      <c r="C4635" s="1" t="s">
        <v>1039</v>
      </c>
      <c r="D4635" s="1" t="s">
        <v>8</v>
      </c>
      <c r="E4635" s="1" t="s">
        <v>18</v>
      </c>
      <c r="F4635" s="18">
        <v>71.088000000000008</v>
      </c>
      <c r="G4635" t="s">
        <v>6259</v>
      </c>
      <c r="H4635" s="1">
        <f>IF(COUNTIF(G$2:G4635,G4635)=1,1,0)</f>
        <v>1</v>
      </c>
      <c r="I4635" s="1">
        <v>2</v>
      </c>
      <c r="J4635" s="1">
        <v>0.2</v>
      </c>
      <c r="K4635" s="1">
        <v>-1.7772000000000041</v>
      </c>
      <c r="L4635" s="12">
        <f>VLOOKUP(train[[#This Row],[Sub-Category]],Análisis_ABC_XYZ[[#Headers],[#Data]],4,FALSE)</f>
        <v>0.55975208308209756</v>
      </c>
    </row>
    <row r="4636" spans="1:12" x14ac:dyDescent="0.35">
      <c r="A4636" s="2">
        <v>42860</v>
      </c>
      <c r="B4636" s="1" t="s">
        <v>111</v>
      </c>
      <c r="C4636" s="1" t="s">
        <v>1073</v>
      </c>
      <c r="D4636" s="1" t="s">
        <v>8</v>
      </c>
      <c r="E4636" s="1" t="s">
        <v>22</v>
      </c>
      <c r="F4636" s="18">
        <v>16.72</v>
      </c>
      <c r="G4636" t="s">
        <v>3440</v>
      </c>
      <c r="H4636" s="1">
        <f>IF(COUNTIF(G$2:G4636,G4636)=1,1,0)</f>
        <v>1</v>
      </c>
      <c r="I4636" s="1">
        <v>5</v>
      </c>
      <c r="J4636" s="1">
        <v>0.2</v>
      </c>
      <c r="K4636" s="1">
        <v>3.3439999999999994</v>
      </c>
      <c r="L4636" s="12">
        <f>VLOOKUP(train[[#This Row],[Sub-Category]],Análisis_ABC_XYZ[[#Headers],[#Data]],4,FALSE)</f>
        <v>0.4595170286641902</v>
      </c>
    </row>
    <row r="4637" spans="1:12" x14ac:dyDescent="0.35">
      <c r="A4637" s="2">
        <v>42860</v>
      </c>
      <c r="B4637" s="1" t="s">
        <v>111</v>
      </c>
      <c r="C4637" s="1" t="s">
        <v>1366</v>
      </c>
      <c r="D4637" s="1" t="s">
        <v>14</v>
      </c>
      <c r="E4637" s="1" t="s">
        <v>36</v>
      </c>
      <c r="F4637" s="18">
        <v>14.352000000000002</v>
      </c>
      <c r="G4637" t="s">
        <v>5409</v>
      </c>
      <c r="H4637" s="1">
        <f>IF(COUNTIF(G$2:G4637,G4637)=1,1,0)</f>
        <v>1</v>
      </c>
      <c r="I4637" s="1">
        <v>3</v>
      </c>
      <c r="J4637" s="1">
        <v>0.2</v>
      </c>
      <c r="K4637" s="1">
        <v>5.2026000000000003</v>
      </c>
      <c r="L4637" s="12">
        <f>VLOOKUP(train[[#This Row],[Sub-Category]],Análisis_ABC_XYZ[[#Headers],[#Data]],4,FALSE)</f>
        <v>0.43613829632717294</v>
      </c>
    </row>
    <row r="4638" spans="1:12" x14ac:dyDescent="0.35">
      <c r="A4638" s="2">
        <v>42860</v>
      </c>
      <c r="B4638" s="1" t="s">
        <v>12</v>
      </c>
      <c r="C4638" s="1" t="s">
        <v>1409</v>
      </c>
      <c r="D4638" s="1" t="s">
        <v>14</v>
      </c>
      <c r="E4638" s="1" t="s">
        <v>29</v>
      </c>
      <c r="F4638" s="18">
        <v>6.7200000000000006</v>
      </c>
      <c r="G4638" t="s">
        <v>2710</v>
      </c>
      <c r="H4638" s="1">
        <f>IF(COUNTIF(G$2:G4638,G4638)=1,1,0)</f>
        <v>0</v>
      </c>
      <c r="I4638" s="1">
        <v>5</v>
      </c>
      <c r="J4638" s="1">
        <v>0.2</v>
      </c>
      <c r="K4638" s="1">
        <v>2.351999999999999</v>
      </c>
      <c r="L4638" s="12">
        <f>VLOOKUP(train[[#This Row],[Sub-Category]],Análisis_ABC_XYZ[[#Headers],[#Data]],4,FALSE)</f>
        <v>0.46881743173671325</v>
      </c>
    </row>
    <row r="4639" spans="1:12" x14ac:dyDescent="0.35">
      <c r="A4639" s="2">
        <v>42860</v>
      </c>
      <c r="B4639" s="1" t="s">
        <v>12</v>
      </c>
      <c r="C4639" s="1" t="s">
        <v>1266</v>
      </c>
      <c r="D4639" s="1" t="s">
        <v>14</v>
      </c>
      <c r="E4639" s="1" t="s">
        <v>20</v>
      </c>
      <c r="F4639" s="18">
        <v>5.98</v>
      </c>
      <c r="G4639" t="s">
        <v>2630</v>
      </c>
      <c r="H4639" s="1">
        <f>IF(COUNTIF(G$2:G4639,G4639)=1,1,0)</f>
        <v>0</v>
      </c>
      <c r="I4639" s="1">
        <v>1</v>
      </c>
      <c r="J4639" s="1">
        <v>0</v>
      </c>
      <c r="K4639" s="1">
        <v>1.0165999999999995</v>
      </c>
      <c r="L4639" s="12">
        <f>VLOOKUP(train[[#This Row],[Sub-Category]],Análisis_ABC_XYZ[[#Headers],[#Data]],4,FALSE)</f>
        <v>0.44610841445725197</v>
      </c>
    </row>
    <row r="4640" spans="1:12" x14ac:dyDescent="0.35">
      <c r="A4640" s="2">
        <v>42860</v>
      </c>
      <c r="B4640" s="1" t="s">
        <v>410</v>
      </c>
      <c r="C4640" s="1" t="s">
        <v>230</v>
      </c>
      <c r="D4640" s="1" t="s">
        <v>14</v>
      </c>
      <c r="E4640" s="1" t="s">
        <v>29</v>
      </c>
      <c r="F4640" s="18">
        <v>5.7280000000000006</v>
      </c>
      <c r="G4640" t="s">
        <v>4595</v>
      </c>
      <c r="H4640" s="1">
        <f>IF(COUNTIF(G$2:G4640,G4640)=1,1,0)</f>
        <v>0</v>
      </c>
      <c r="I4640" s="1">
        <v>2</v>
      </c>
      <c r="J4640" s="1">
        <v>0.2</v>
      </c>
      <c r="K4640" s="1">
        <v>2.0047999999999995</v>
      </c>
      <c r="L4640" s="12">
        <f>VLOOKUP(train[[#This Row],[Sub-Category]],Análisis_ABC_XYZ[[#Headers],[#Data]],4,FALSE)</f>
        <v>0.46881743173671325</v>
      </c>
    </row>
    <row r="4641" spans="1:12" x14ac:dyDescent="0.35">
      <c r="A4641" s="2">
        <v>42861</v>
      </c>
      <c r="B4641" s="1" t="s">
        <v>72</v>
      </c>
      <c r="C4641" s="1" t="s">
        <v>1027</v>
      </c>
      <c r="D4641" s="1" t="s">
        <v>26</v>
      </c>
      <c r="E4641" s="1" t="s">
        <v>56</v>
      </c>
      <c r="F4641" s="18">
        <v>26.176000000000002</v>
      </c>
      <c r="G4641" t="s">
        <v>4099</v>
      </c>
      <c r="H4641" s="1">
        <f>IF(COUNTIF(G$2:G4641,G4641)=1,1,0)</f>
        <v>1</v>
      </c>
      <c r="I4641" s="1">
        <v>2</v>
      </c>
      <c r="J4641" s="1">
        <v>0.2</v>
      </c>
      <c r="K4641" s="1">
        <v>-3.272000000000002</v>
      </c>
      <c r="L4641" s="12">
        <f>VLOOKUP(train[[#This Row],[Sub-Category]],Análisis_ABC_XYZ[[#Headers],[#Data]],4,FALSE)</f>
        <v>0.52062335344040378</v>
      </c>
    </row>
    <row r="4642" spans="1:12" x14ac:dyDescent="0.35">
      <c r="A4642" s="2">
        <v>42861</v>
      </c>
      <c r="B4642" s="1" t="s">
        <v>157</v>
      </c>
      <c r="C4642" s="1" t="s">
        <v>59</v>
      </c>
      <c r="D4642" s="1" t="s">
        <v>8</v>
      </c>
      <c r="E4642" s="1" t="s">
        <v>22</v>
      </c>
      <c r="F4642" s="18">
        <v>54.711999999999996</v>
      </c>
      <c r="G4642" t="s">
        <v>4809</v>
      </c>
      <c r="H4642" s="1">
        <f>IF(COUNTIF(G$2:G4642,G4642)=1,1,0)</f>
        <v>1</v>
      </c>
      <c r="I4642" s="1">
        <v>7</v>
      </c>
      <c r="J4642" s="1">
        <v>0.2</v>
      </c>
      <c r="K4642" s="1">
        <v>11.626299999999999</v>
      </c>
      <c r="L4642" s="12">
        <f>VLOOKUP(train[[#This Row],[Sub-Category]],Análisis_ABC_XYZ[[#Headers],[#Data]],4,FALSE)</f>
        <v>0.4595170286641902</v>
      </c>
    </row>
    <row r="4643" spans="1:12" x14ac:dyDescent="0.35">
      <c r="A4643" s="2">
        <v>42861</v>
      </c>
      <c r="B4643" s="1" t="s">
        <v>186</v>
      </c>
      <c r="C4643" s="1" t="s">
        <v>1380</v>
      </c>
      <c r="D4643" s="1" t="s">
        <v>14</v>
      </c>
      <c r="E4643" s="1" t="s">
        <v>31</v>
      </c>
      <c r="F4643" s="18">
        <v>54.48</v>
      </c>
      <c r="G4643" t="s">
        <v>4560</v>
      </c>
      <c r="H4643" s="1">
        <f>IF(COUNTIF(G$2:G4643,G4643)=1,1,0)</f>
        <v>1</v>
      </c>
      <c r="I4643" s="1">
        <v>1</v>
      </c>
      <c r="J4643" s="1">
        <v>0</v>
      </c>
      <c r="K4643" s="1">
        <v>15.254400000000004</v>
      </c>
      <c r="L4643" s="12">
        <f>VLOOKUP(train[[#This Row],[Sub-Category]],Análisis_ABC_XYZ[[#Headers],[#Data]],4,FALSE)</f>
        <v>0.49507917887403441</v>
      </c>
    </row>
    <row r="4644" spans="1:12" x14ac:dyDescent="0.35">
      <c r="A4644" s="2">
        <v>42861</v>
      </c>
      <c r="B4644" s="1" t="s">
        <v>157</v>
      </c>
      <c r="C4644" s="1" t="s">
        <v>1394</v>
      </c>
      <c r="D4644" s="1" t="s">
        <v>14</v>
      </c>
      <c r="E4644" s="1" t="s">
        <v>36</v>
      </c>
      <c r="F4644" s="18">
        <v>49.568000000000005</v>
      </c>
      <c r="G4644" t="s">
        <v>4809</v>
      </c>
      <c r="H4644" s="1">
        <f>IF(COUNTIF(G$2:G4644,G4644)=1,1,0)</f>
        <v>0</v>
      </c>
      <c r="I4644" s="1">
        <v>2</v>
      </c>
      <c r="J4644" s="1">
        <v>0.2</v>
      </c>
      <c r="K4644" s="1">
        <v>15.489999999999997</v>
      </c>
      <c r="L4644" s="12">
        <f>VLOOKUP(train[[#This Row],[Sub-Category]],Análisis_ABC_XYZ[[#Headers],[#Data]],4,FALSE)</f>
        <v>0.43613829632717294</v>
      </c>
    </row>
    <row r="4645" spans="1:12" x14ac:dyDescent="0.35">
      <c r="A4645" s="2">
        <v>42861</v>
      </c>
      <c r="B4645" s="1" t="s">
        <v>12</v>
      </c>
      <c r="C4645" s="1" t="s">
        <v>1231</v>
      </c>
      <c r="D4645" s="1" t="s">
        <v>8</v>
      </c>
      <c r="E4645" s="1" t="s">
        <v>22</v>
      </c>
      <c r="F4645" s="18">
        <v>41.6</v>
      </c>
      <c r="G4645" t="s">
        <v>2441</v>
      </c>
      <c r="H4645" s="1">
        <f>IF(COUNTIF(G$2:G4645,G4645)=1,1,0)</f>
        <v>1</v>
      </c>
      <c r="I4645" s="1">
        <v>4</v>
      </c>
      <c r="J4645" s="1">
        <v>0</v>
      </c>
      <c r="K4645" s="1">
        <v>14.143999999999998</v>
      </c>
      <c r="L4645" s="12">
        <f>VLOOKUP(train[[#This Row],[Sub-Category]],Análisis_ABC_XYZ[[#Headers],[#Data]],4,FALSE)</f>
        <v>0.4595170286641902</v>
      </c>
    </row>
    <row r="4646" spans="1:12" x14ac:dyDescent="0.35">
      <c r="A4646" s="2">
        <v>42861</v>
      </c>
      <c r="B4646" s="1" t="s">
        <v>157</v>
      </c>
      <c r="C4646" s="1" t="s">
        <v>549</v>
      </c>
      <c r="D4646" s="1" t="s">
        <v>14</v>
      </c>
      <c r="E4646" s="1" t="s">
        <v>91</v>
      </c>
      <c r="F4646" s="18">
        <v>7.2160000000000002</v>
      </c>
      <c r="G4646" t="s">
        <v>4809</v>
      </c>
      <c r="H4646" s="1">
        <f>IF(COUNTIF(G$2:G4646,G4646)=1,1,0)</f>
        <v>0</v>
      </c>
      <c r="I4646" s="1">
        <v>2</v>
      </c>
      <c r="J4646" s="1">
        <v>0.2</v>
      </c>
      <c r="K4646" s="1">
        <v>1.7138000000000002</v>
      </c>
      <c r="L4646" s="12">
        <f>VLOOKUP(train[[#This Row],[Sub-Category]],Análisis_ABC_XYZ[[#Headers],[#Data]],4,FALSE)</f>
        <v>0.51168203684699509</v>
      </c>
    </row>
    <row r="4647" spans="1:12" x14ac:dyDescent="0.35">
      <c r="A4647" s="2">
        <v>42861</v>
      </c>
      <c r="B4647" s="1" t="s">
        <v>72</v>
      </c>
      <c r="C4647" s="1" t="s">
        <v>447</v>
      </c>
      <c r="D4647" s="1" t="s">
        <v>14</v>
      </c>
      <c r="E4647" s="1" t="s">
        <v>29</v>
      </c>
      <c r="F4647" s="18">
        <v>3.2079999999999993</v>
      </c>
      <c r="G4647" t="s">
        <v>4099</v>
      </c>
      <c r="H4647" s="1">
        <f>IF(COUNTIF(G$2:G4647,G4647)=1,1,0)</f>
        <v>0</v>
      </c>
      <c r="I4647" s="1">
        <v>2</v>
      </c>
      <c r="J4647" s="1">
        <v>0.8</v>
      </c>
      <c r="K4647" s="1">
        <v>-5.2932000000000023</v>
      </c>
      <c r="L4647" s="12">
        <f>VLOOKUP(train[[#This Row],[Sub-Category]],Análisis_ABC_XYZ[[#Headers],[#Data]],4,FALSE)</f>
        <v>0.46881743173671325</v>
      </c>
    </row>
    <row r="4648" spans="1:12" x14ac:dyDescent="0.35">
      <c r="A4648" s="2">
        <v>42862</v>
      </c>
      <c r="B4648" s="1" t="s">
        <v>89</v>
      </c>
      <c r="C4648" s="1" t="s">
        <v>1218</v>
      </c>
      <c r="D4648" s="1" t="s">
        <v>26</v>
      </c>
      <c r="E4648" s="1" t="s">
        <v>208</v>
      </c>
      <c r="F4648" s="18">
        <v>3999.95</v>
      </c>
      <c r="G4648" t="s">
        <v>2479</v>
      </c>
      <c r="H4648" s="1">
        <f>IF(COUNTIF(G$2:G4648,G4648)=1,1,0)</f>
        <v>1</v>
      </c>
      <c r="I4648" s="1">
        <v>5</v>
      </c>
      <c r="J4648" s="1">
        <v>0</v>
      </c>
      <c r="K4648" s="1">
        <v>1159.9854999999998</v>
      </c>
      <c r="L4648" s="12">
        <f>VLOOKUP(train[[#This Row],[Sub-Category]],Análisis_ABC_XYZ[[#Headers],[#Data]],4,FALSE)</f>
        <v>0.5183572270896134</v>
      </c>
    </row>
    <row r="4649" spans="1:12" x14ac:dyDescent="0.35">
      <c r="A4649" s="2">
        <v>42862</v>
      </c>
      <c r="B4649" s="1" t="s">
        <v>89</v>
      </c>
      <c r="C4649" s="1" t="s">
        <v>1333</v>
      </c>
      <c r="D4649" s="1" t="s">
        <v>8</v>
      </c>
      <c r="E4649" s="1" t="s">
        <v>11</v>
      </c>
      <c r="F4649" s="18">
        <v>442.76400000000001</v>
      </c>
      <c r="G4649" t="s">
        <v>2479</v>
      </c>
      <c r="H4649" s="1">
        <f>IF(COUNTIF(G$2:G4649,G4649)=1,1,0)</f>
        <v>0</v>
      </c>
      <c r="I4649" s="1">
        <v>4</v>
      </c>
      <c r="J4649" s="1">
        <v>0.1</v>
      </c>
      <c r="K4649" s="1">
        <v>59.035200000000003</v>
      </c>
      <c r="L4649" s="12">
        <f>VLOOKUP(train[[#This Row],[Sub-Category]],Análisis_ABC_XYZ[[#Headers],[#Data]],4,FALSE)</f>
        <v>0.46529189879902266</v>
      </c>
    </row>
    <row r="4650" spans="1:12" x14ac:dyDescent="0.35">
      <c r="A4650" s="2">
        <v>42862</v>
      </c>
      <c r="B4650" s="1" t="s">
        <v>89</v>
      </c>
      <c r="C4650" s="1" t="s">
        <v>142</v>
      </c>
      <c r="D4650" s="1" t="s">
        <v>26</v>
      </c>
      <c r="E4650" s="1" t="s">
        <v>56</v>
      </c>
      <c r="F4650" s="18">
        <v>199.95000000000002</v>
      </c>
      <c r="G4650" t="s">
        <v>2479</v>
      </c>
      <c r="H4650" s="1">
        <f>IF(COUNTIF(G$2:G4650,G4650)=1,1,0)</f>
        <v>0</v>
      </c>
      <c r="I4650" s="1">
        <v>5</v>
      </c>
      <c r="J4650" s="1">
        <v>0</v>
      </c>
      <c r="K4650" s="1">
        <v>21.994499999999988</v>
      </c>
      <c r="L4650" s="12">
        <f>VLOOKUP(train[[#This Row],[Sub-Category]],Análisis_ABC_XYZ[[#Headers],[#Data]],4,FALSE)</f>
        <v>0.52062335344040378</v>
      </c>
    </row>
    <row r="4651" spans="1:12" x14ac:dyDescent="0.35">
      <c r="A4651" s="2">
        <v>42862</v>
      </c>
      <c r="B4651" s="1" t="s">
        <v>89</v>
      </c>
      <c r="C4651" s="1" t="s">
        <v>397</v>
      </c>
      <c r="D4651" s="1" t="s">
        <v>14</v>
      </c>
      <c r="E4651" s="1" t="s">
        <v>29</v>
      </c>
      <c r="F4651" s="18">
        <v>85.232000000000014</v>
      </c>
      <c r="G4651" t="s">
        <v>2479</v>
      </c>
      <c r="H4651" s="1">
        <f>IF(COUNTIF(G$2:G4651,G4651)=1,1,0)</f>
        <v>0</v>
      </c>
      <c r="I4651" s="1">
        <v>7</v>
      </c>
      <c r="J4651" s="1">
        <v>0.2</v>
      </c>
      <c r="K4651" s="1">
        <v>30.896599999999996</v>
      </c>
      <c r="L4651" s="12">
        <f>VLOOKUP(train[[#This Row],[Sub-Category]],Análisis_ABC_XYZ[[#Headers],[#Data]],4,FALSE)</f>
        <v>0.46881743173671325</v>
      </c>
    </row>
    <row r="4652" spans="1:12" x14ac:dyDescent="0.35">
      <c r="A4652" s="2">
        <v>42862</v>
      </c>
      <c r="B4652" s="1" t="s">
        <v>89</v>
      </c>
      <c r="C4652" s="1" t="s">
        <v>806</v>
      </c>
      <c r="D4652" s="1" t="s">
        <v>8</v>
      </c>
      <c r="E4652" s="1" t="s">
        <v>22</v>
      </c>
      <c r="F4652" s="18">
        <v>63.68</v>
      </c>
      <c r="G4652" t="s">
        <v>2479</v>
      </c>
      <c r="H4652" s="1">
        <f>IF(COUNTIF(G$2:G4652,G4652)=1,1,0)</f>
        <v>0</v>
      </c>
      <c r="I4652" s="1">
        <v>8</v>
      </c>
      <c r="J4652" s="1">
        <v>0</v>
      </c>
      <c r="K4652" s="1">
        <v>28.019200000000005</v>
      </c>
      <c r="L4652" s="12">
        <f>VLOOKUP(train[[#This Row],[Sub-Category]],Análisis_ABC_XYZ[[#Headers],[#Data]],4,FALSE)</f>
        <v>0.4595170286641902</v>
      </c>
    </row>
    <row r="4653" spans="1:12" x14ac:dyDescent="0.35">
      <c r="A4653" s="2">
        <v>42862</v>
      </c>
      <c r="B4653" s="1" t="s">
        <v>89</v>
      </c>
      <c r="C4653" s="1" t="s">
        <v>491</v>
      </c>
      <c r="D4653" s="1" t="s">
        <v>14</v>
      </c>
      <c r="E4653" s="1" t="s">
        <v>15</v>
      </c>
      <c r="F4653" s="18">
        <v>44.400000000000006</v>
      </c>
      <c r="G4653" t="s">
        <v>2479</v>
      </c>
      <c r="H4653" s="1">
        <f>IF(COUNTIF(G$2:G4653,G4653)=1,1,0)</f>
        <v>0</v>
      </c>
      <c r="I4653" s="1">
        <v>3</v>
      </c>
      <c r="J4653" s="1">
        <v>0</v>
      </c>
      <c r="K4653" s="1">
        <v>22.200000000000003</v>
      </c>
      <c r="L4653" s="12">
        <f>VLOOKUP(train[[#This Row],[Sub-Category]],Análisis_ABC_XYZ[[#Headers],[#Data]],4,FALSE)</f>
        <v>0.4647369236065339</v>
      </c>
    </row>
    <row r="4654" spans="1:12" x14ac:dyDescent="0.35">
      <c r="A4654" s="2">
        <v>42863</v>
      </c>
      <c r="B4654" s="1" t="s">
        <v>157</v>
      </c>
      <c r="C4654" s="1" t="s">
        <v>1141</v>
      </c>
      <c r="D4654" s="1" t="s">
        <v>14</v>
      </c>
      <c r="E4654" s="1" t="s">
        <v>20</v>
      </c>
      <c r="F4654" s="18">
        <v>1006.056</v>
      </c>
      <c r="G4654" t="s">
        <v>3836</v>
      </c>
      <c r="H4654" s="1">
        <f>IF(COUNTIF(G$2:G4654,G4654)=1,1,0)</f>
        <v>1</v>
      </c>
      <c r="I4654" s="1">
        <v>3</v>
      </c>
      <c r="J4654" s="1">
        <v>0.2</v>
      </c>
      <c r="K4654" s="1">
        <v>88.029900000000055</v>
      </c>
      <c r="L4654" s="12">
        <f>VLOOKUP(train[[#This Row],[Sub-Category]],Análisis_ABC_XYZ[[#Headers],[#Data]],4,FALSE)</f>
        <v>0.44610841445725197</v>
      </c>
    </row>
    <row r="4655" spans="1:12" x14ac:dyDescent="0.35">
      <c r="A4655" s="2">
        <v>42863</v>
      </c>
      <c r="B4655" s="1" t="s">
        <v>81</v>
      </c>
      <c r="C4655" s="1" t="s">
        <v>1127</v>
      </c>
      <c r="D4655" s="1" t="s">
        <v>8</v>
      </c>
      <c r="E4655" s="1" t="s">
        <v>22</v>
      </c>
      <c r="F4655" s="18">
        <v>211.96</v>
      </c>
      <c r="G4655" t="s">
        <v>5698</v>
      </c>
      <c r="H4655" s="1">
        <f>IF(COUNTIF(G$2:G4655,G4655)=1,1,0)</f>
        <v>1</v>
      </c>
      <c r="I4655" s="1">
        <v>2</v>
      </c>
      <c r="J4655" s="1">
        <v>0</v>
      </c>
      <c r="K4655" s="1">
        <v>42.391999999999996</v>
      </c>
      <c r="L4655" s="12">
        <f>VLOOKUP(train[[#This Row],[Sub-Category]],Análisis_ABC_XYZ[[#Headers],[#Data]],4,FALSE)</f>
        <v>0.4595170286641902</v>
      </c>
    </row>
    <row r="4656" spans="1:12" x14ac:dyDescent="0.35">
      <c r="A4656" s="2">
        <v>42863</v>
      </c>
      <c r="B4656" s="1" t="s">
        <v>157</v>
      </c>
      <c r="C4656" s="1" t="s">
        <v>541</v>
      </c>
      <c r="D4656" s="1" t="s">
        <v>26</v>
      </c>
      <c r="E4656" s="1" t="s">
        <v>56</v>
      </c>
      <c r="F4656" s="18">
        <v>58.112000000000002</v>
      </c>
      <c r="G4656" t="s">
        <v>3836</v>
      </c>
      <c r="H4656" s="1">
        <f>IF(COUNTIF(G$2:G4656,G4656)=1,1,0)</f>
        <v>0</v>
      </c>
      <c r="I4656" s="1">
        <v>2</v>
      </c>
      <c r="J4656" s="1">
        <v>0.2</v>
      </c>
      <c r="K4656" s="1">
        <v>7.263999999999994</v>
      </c>
      <c r="L4656" s="12">
        <f>VLOOKUP(train[[#This Row],[Sub-Category]],Análisis_ABC_XYZ[[#Headers],[#Data]],4,FALSE)</f>
        <v>0.52062335344040378</v>
      </c>
    </row>
    <row r="4657" spans="1:12" x14ac:dyDescent="0.35">
      <c r="A4657" s="2">
        <v>42863</v>
      </c>
      <c r="B4657" s="1" t="s">
        <v>157</v>
      </c>
      <c r="C4657" s="1" t="s">
        <v>1020</v>
      </c>
      <c r="D4657" s="1" t="s">
        <v>14</v>
      </c>
      <c r="E4657" s="1" t="s">
        <v>20</v>
      </c>
      <c r="F4657" s="18">
        <v>25.12</v>
      </c>
      <c r="G4657" t="s">
        <v>3836</v>
      </c>
      <c r="H4657" s="1">
        <f>IF(COUNTIF(G$2:G4657,G4657)=1,1,0)</f>
        <v>0</v>
      </c>
      <c r="I4657" s="1">
        <v>2</v>
      </c>
      <c r="J4657" s="1">
        <v>0.2</v>
      </c>
      <c r="K4657" s="1">
        <v>1.5700000000000012</v>
      </c>
      <c r="L4657" s="12">
        <f>VLOOKUP(train[[#This Row],[Sub-Category]],Análisis_ABC_XYZ[[#Headers],[#Data]],4,FALSE)</f>
        <v>0.44610841445725197</v>
      </c>
    </row>
    <row r="4658" spans="1:12" x14ac:dyDescent="0.35">
      <c r="A4658" s="2">
        <v>42863</v>
      </c>
      <c r="B4658" s="1" t="s">
        <v>12</v>
      </c>
      <c r="C4658" s="1" t="s">
        <v>201</v>
      </c>
      <c r="D4658" s="1" t="s">
        <v>14</v>
      </c>
      <c r="E4658" s="1" t="s">
        <v>36</v>
      </c>
      <c r="F4658" s="18">
        <v>17.940000000000001</v>
      </c>
      <c r="G4658" t="s">
        <v>3519</v>
      </c>
      <c r="H4658" s="1">
        <f>IF(COUNTIF(G$2:G4658,G4658)=1,1,0)</f>
        <v>1</v>
      </c>
      <c r="I4658" s="1">
        <v>3</v>
      </c>
      <c r="J4658" s="1">
        <v>0</v>
      </c>
      <c r="K4658" s="1">
        <v>8.0730000000000004</v>
      </c>
      <c r="L4658" s="12">
        <f>VLOOKUP(train[[#This Row],[Sub-Category]],Análisis_ABC_XYZ[[#Headers],[#Data]],4,FALSE)</f>
        <v>0.43613829632717294</v>
      </c>
    </row>
    <row r="4659" spans="1:12" x14ac:dyDescent="0.35">
      <c r="A4659" s="2">
        <v>42863</v>
      </c>
      <c r="B4659" s="1" t="s">
        <v>157</v>
      </c>
      <c r="C4659" s="1" t="s">
        <v>545</v>
      </c>
      <c r="D4659" s="1" t="s">
        <v>14</v>
      </c>
      <c r="E4659" s="1" t="s">
        <v>36</v>
      </c>
      <c r="F4659" s="18">
        <v>10.688000000000001</v>
      </c>
      <c r="G4659" t="s">
        <v>3836</v>
      </c>
      <c r="H4659" s="1">
        <f>IF(COUNTIF(G$2:G4659,G4659)=1,1,0)</f>
        <v>0</v>
      </c>
      <c r="I4659" s="1">
        <v>2</v>
      </c>
      <c r="J4659" s="1">
        <v>0.2</v>
      </c>
      <c r="K4659" s="1">
        <v>3.7407999999999997</v>
      </c>
      <c r="L4659" s="12">
        <f>VLOOKUP(train[[#This Row],[Sub-Category]],Análisis_ABC_XYZ[[#Headers],[#Data]],4,FALSE)</f>
        <v>0.43613829632717294</v>
      </c>
    </row>
    <row r="4660" spans="1:12" x14ac:dyDescent="0.35">
      <c r="A4660" s="2">
        <v>42863</v>
      </c>
      <c r="B4660" s="1" t="s">
        <v>157</v>
      </c>
      <c r="C4660" s="1" t="s">
        <v>562</v>
      </c>
      <c r="D4660" s="1" t="s">
        <v>14</v>
      </c>
      <c r="E4660" s="1" t="s">
        <v>36</v>
      </c>
      <c r="F4660" s="18">
        <v>10.368000000000002</v>
      </c>
      <c r="G4660" t="s">
        <v>3836</v>
      </c>
      <c r="H4660" s="1">
        <f>IF(COUNTIF(G$2:G4660,G4660)=1,1,0)</f>
        <v>0</v>
      </c>
      <c r="I4660" s="1">
        <v>2</v>
      </c>
      <c r="J4660" s="1">
        <v>0.2</v>
      </c>
      <c r="K4660" s="1">
        <v>3.6288</v>
      </c>
      <c r="L4660" s="12">
        <f>VLOOKUP(train[[#This Row],[Sub-Category]],Análisis_ABC_XYZ[[#Headers],[#Data]],4,FALSE)</f>
        <v>0.43613829632717294</v>
      </c>
    </row>
    <row r="4661" spans="1:12" x14ac:dyDescent="0.35">
      <c r="A4661" s="2">
        <v>42864</v>
      </c>
      <c r="B4661" s="1" t="s">
        <v>39</v>
      </c>
      <c r="C4661" s="1" t="s">
        <v>582</v>
      </c>
      <c r="D4661" s="1" t="s">
        <v>14</v>
      </c>
      <c r="E4661" s="1" t="s">
        <v>20</v>
      </c>
      <c r="F4661" s="18">
        <v>856.65600000000006</v>
      </c>
      <c r="G4661" t="s">
        <v>4839</v>
      </c>
      <c r="H4661" s="1">
        <f>IF(COUNTIF(G$2:G4661,G4661)=1,1,0)</f>
        <v>1</v>
      </c>
      <c r="I4661" s="1">
        <v>6</v>
      </c>
      <c r="J4661" s="1">
        <v>0.2</v>
      </c>
      <c r="K4661" s="1">
        <v>107.08199999999985</v>
      </c>
      <c r="L4661" s="12">
        <f>VLOOKUP(train[[#This Row],[Sub-Category]],Análisis_ABC_XYZ[[#Headers],[#Data]],4,FALSE)</f>
        <v>0.44610841445725197</v>
      </c>
    </row>
    <row r="4662" spans="1:12" x14ac:dyDescent="0.35">
      <c r="A4662" s="2">
        <v>42864</v>
      </c>
      <c r="B4662" s="1" t="s">
        <v>37</v>
      </c>
      <c r="C4662" s="1" t="s">
        <v>499</v>
      </c>
      <c r="D4662" s="1" t="s">
        <v>26</v>
      </c>
      <c r="E4662" s="1" t="s">
        <v>56</v>
      </c>
      <c r="F4662" s="18">
        <v>93.98</v>
      </c>
      <c r="G4662" t="s">
        <v>5040</v>
      </c>
      <c r="H4662" s="1">
        <f>IF(COUNTIF(G$2:G4662,G4662)=1,1,0)</f>
        <v>1</v>
      </c>
      <c r="I4662" s="1">
        <v>2</v>
      </c>
      <c r="J4662" s="1">
        <v>0</v>
      </c>
      <c r="K4662" s="1">
        <v>13.157200000000003</v>
      </c>
      <c r="L4662" s="12">
        <f>VLOOKUP(train[[#This Row],[Sub-Category]],Análisis_ABC_XYZ[[#Headers],[#Data]],4,FALSE)</f>
        <v>0.52062335344040378</v>
      </c>
    </row>
    <row r="4663" spans="1:12" x14ac:dyDescent="0.35">
      <c r="A4663" s="2">
        <v>42864</v>
      </c>
      <c r="B4663" s="1" t="s">
        <v>52</v>
      </c>
      <c r="C4663" s="1" t="s">
        <v>1108</v>
      </c>
      <c r="D4663" s="1" t="s">
        <v>14</v>
      </c>
      <c r="E4663" s="1" t="s">
        <v>24</v>
      </c>
      <c r="F4663" s="18">
        <v>79.36</v>
      </c>
      <c r="G4663" t="s">
        <v>4869</v>
      </c>
      <c r="H4663" s="1">
        <f>IF(COUNTIF(G$2:G4663,G4663)=1,1,0)</f>
        <v>1</v>
      </c>
      <c r="I4663" s="1">
        <v>5</v>
      </c>
      <c r="J4663" s="1">
        <v>0.2</v>
      </c>
      <c r="K4663" s="1">
        <v>9.919999999999991</v>
      </c>
      <c r="L4663" s="12">
        <f>VLOOKUP(train[[#This Row],[Sub-Category]],Análisis_ABC_XYZ[[#Headers],[#Data]],4,FALSE)</f>
        <v>0.45632477063632687</v>
      </c>
    </row>
    <row r="4664" spans="1:12" x14ac:dyDescent="0.35">
      <c r="A4664" s="2">
        <v>42864</v>
      </c>
      <c r="B4664" s="1" t="s">
        <v>39</v>
      </c>
      <c r="C4664" s="1" t="s">
        <v>185</v>
      </c>
      <c r="D4664" s="1" t="s">
        <v>14</v>
      </c>
      <c r="E4664" s="1" t="s">
        <v>36</v>
      </c>
      <c r="F4664" s="18">
        <v>76.64</v>
      </c>
      <c r="G4664" t="s">
        <v>4839</v>
      </c>
      <c r="H4664" s="1">
        <f>IF(COUNTIF(G$2:G4664,G4664)=1,1,0)</f>
        <v>0</v>
      </c>
      <c r="I4664" s="1">
        <v>2</v>
      </c>
      <c r="J4664" s="1">
        <v>0.2</v>
      </c>
      <c r="K4664" s="1">
        <v>26.823999999999995</v>
      </c>
      <c r="L4664" s="12">
        <f>VLOOKUP(train[[#This Row],[Sub-Category]],Análisis_ABC_XYZ[[#Headers],[#Data]],4,FALSE)</f>
        <v>0.43613829632717294</v>
      </c>
    </row>
    <row r="4665" spans="1:12" x14ac:dyDescent="0.35">
      <c r="A4665" s="2">
        <v>42864</v>
      </c>
      <c r="B4665" s="1" t="s">
        <v>39</v>
      </c>
      <c r="C4665" s="1" t="s">
        <v>1785</v>
      </c>
      <c r="D4665" s="1" t="s">
        <v>14</v>
      </c>
      <c r="E4665" s="1" t="s">
        <v>31</v>
      </c>
      <c r="F4665" s="18">
        <v>48.783999999999985</v>
      </c>
      <c r="G4665" t="s">
        <v>4839</v>
      </c>
      <c r="H4665" s="1">
        <f>IF(COUNTIF(G$2:G4665,G4665)=1,1,0)</f>
        <v>0</v>
      </c>
      <c r="I4665" s="1">
        <v>4</v>
      </c>
      <c r="J4665" s="1">
        <v>0.8</v>
      </c>
      <c r="K4665" s="1">
        <v>-131.71680000000001</v>
      </c>
      <c r="L4665" s="12">
        <f>VLOOKUP(train[[#This Row],[Sub-Category]],Análisis_ABC_XYZ[[#Headers],[#Data]],4,FALSE)</f>
        <v>0.49507917887403441</v>
      </c>
    </row>
    <row r="4666" spans="1:12" x14ac:dyDescent="0.35">
      <c r="A4666" s="2">
        <v>42864</v>
      </c>
      <c r="B4666" s="1" t="s">
        <v>12</v>
      </c>
      <c r="C4666" s="1" t="s">
        <v>1862</v>
      </c>
      <c r="D4666" s="1" t="s">
        <v>14</v>
      </c>
      <c r="E4666" s="1" t="s">
        <v>36</v>
      </c>
      <c r="F4666" s="18">
        <v>32.04</v>
      </c>
      <c r="G4666" t="s">
        <v>4097</v>
      </c>
      <c r="H4666" s="1">
        <f>IF(COUNTIF(G$2:G4666,G4666)=1,1,0)</f>
        <v>1</v>
      </c>
      <c r="I4666" s="1">
        <v>4</v>
      </c>
      <c r="J4666" s="1">
        <v>0</v>
      </c>
      <c r="K4666" s="1">
        <v>14.417999999999999</v>
      </c>
      <c r="L4666" s="12">
        <f>VLOOKUP(train[[#This Row],[Sub-Category]],Análisis_ABC_XYZ[[#Headers],[#Data]],4,FALSE)</f>
        <v>0.43613829632717294</v>
      </c>
    </row>
    <row r="4667" spans="1:12" x14ac:dyDescent="0.35">
      <c r="A4667" s="2">
        <v>42864</v>
      </c>
      <c r="B4667" s="1" t="s">
        <v>107</v>
      </c>
      <c r="C4667" s="1" t="s">
        <v>236</v>
      </c>
      <c r="D4667" s="1" t="s">
        <v>14</v>
      </c>
      <c r="E4667" s="1" t="s">
        <v>24</v>
      </c>
      <c r="F4667" s="18">
        <v>27.86</v>
      </c>
      <c r="G4667" t="s">
        <v>3949</v>
      </c>
      <c r="H4667" s="1">
        <f>IF(COUNTIF(G$2:G4667,G4667)=1,1,0)</f>
        <v>1</v>
      </c>
      <c r="I4667" s="1">
        <v>7</v>
      </c>
      <c r="J4667" s="1">
        <v>0</v>
      </c>
      <c r="K4667" s="1">
        <v>9.1937999999999978</v>
      </c>
      <c r="L4667" s="12">
        <f>VLOOKUP(train[[#This Row],[Sub-Category]],Análisis_ABC_XYZ[[#Headers],[#Data]],4,FALSE)</f>
        <v>0.45632477063632687</v>
      </c>
    </row>
    <row r="4668" spans="1:12" x14ac:dyDescent="0.35">
      <c r="A4668" s="2">
        <v>42864</v>
      </c>
      <c r="B4668" s="1" t="s">
        <v>39</v>
      </c>
      <c r="C4668" s="1" t="s">
        <v>234</v>
      </c>
      <c r="D4668" s="1" t="s">
        <v>26</v>
      </c>
      <c r="E4668" s="1" t="s">
        <v>27</v>
      </c>
      <c r="F4668" s="18">
        <v>19.136000000000003</v>
      </c>
      <c r="G4668" t="s">
        <v>5618</v>
      </c>
      <c r="H4668" s="1">
        <f>IF(COUNTIF(G$2:G4668,G4668)=1,1,0)</f>
        <v>1</v>
      </c>
      <c r="I4668" s="1">
        <v>2</v>
      </c>
      <c r="J4668" s="1">
        <v>0.2</v>
      </c>
      <c r="K4668" s="1">
        <v>1.9136000000000006</v>
      </c>
      <c r="L4668" s="12">
        <f>VLOOKUP(train[[#This Row],[Sub-Category]],Análisis_ABC_XYZ[[#Headers],[#Data]],4,FALSE)</f>
        <v>0.41105220110552465</v>
      </c>
    </row>
    <row r="4669" spans="1:12" x14ac:dyDescent="0.35">
      <c r="A4669" s="2">
        <v>42864</v>
      </c>
      <c r="B4669" s="1" t="s">
        <v>39</v>
      </c>
      <c r="C4669" s="1" t="s">
        <v>1154</v>
      </c>
      <c r="D4669" s="1" t="s">
        <v>14</v>
      </c>
      <c r="E4669" s="1" t="s">
        <v>29</v>
      </c>
      <c r="F4669" s="18">
        <v>18.527999999999995</v>
      </c>
      <c r="G4669" t="s">
        <v>4839</v>
      </c>
      <c r="H4669" s="1">
        <f>IF(COUNTIF(G$2:G4669,G4669)=1,1,0)</f>
        <v>0</v>
      </c>
      <c r="I4669" s="1">
        <v>6</v>
      </c>
      <c r="J4669" s="1">
        <v>0.8</v>
      </c>
      <c r="K4669" s="1">
        <v>-27.791999999999994</v>
      </c>
      <c r="L4669" s="12">
        <f>VLOOKUP(train[[#This Row],[Sub-Category]],Análisis_ABC_XYZ[[#Headers],[#Data]],4,FALSE)</f>
        <v>0.46881743173671325</v>
      </c>
    </row>
    <row r="4670" spans="1:12" x14ac:dyDescent="0.35">
      <c r="A4670" s="2">
        <v>42864</v>
      </c>
      <c r="B4670" s="1" t="s">
        <v>39</v>
      </c>
      <c r="C4670" s="1" t="s">
        <v>135</v>
      </c>
      <c r="D4670" s="1" t="s">
        <v>14</v>
      </c>
      <c r="E4670" s="1" t="s">
        <v>29</v>
      </c>
      <c r="F4670" s="18">
        <v>13.183999999999997</v>
      </c>
      <c r="G4670" t="s">
        <v>4839</v>
      </c>
      <c r="H4670" s="1">
        <f>IF(COUNTIF(G$2:G4670,G4670)=1,1,0)</f>
        <v>0</v>
      </c>
      <c r="I4670" s="1">
        <v>4</v>
      </c>
      <c r="J4670" s="1">
        <v>0.8</v>
      </c>
      <c r="K4670" s="1">
        <v>-20.435200000000002</v>
      </c>
      <c r="L4670" s="12">
        <f>VLOOKUP(train[[#This Row],[Sub-Category]],Análisis_ABC_XYZ[[#Headers],[#Data]],4,FALSE)</f>
        <v>0.46881743173671325</v>
      </c>
    </row>
    <row r="4671" spans="1:12" x14ac:dyDescent="0.35">
      <c r="A4671" s="2">
        <v>42864</v>
      </c>
      <c r="B4671" s="1" t="s">
        <v>52</v>
      </c>
      <c r="C4671" s="1" t="s">
        <v>1107</v>
      </c>
      <c r="D4671" s="1" t="s">
        <v>14</v>
      </c>
      <c r="E4671" s="1" t="s">
        <v>61</v>
      </c>
      <c r="F4671" s="18">
        <v>9.3439999999999994</v>
      </c>
      <c r="G4671" t="s">
        <v>4869</v>
      </c>
      <c r="H4671" s="1">
        <f>IF(COUNTIF(G$2:G4671,G4671)=1,1,0)</f>
        <v>0</v>
      </c>
      <c r="I4671" s="1">
        <v>1</v>
      </c>
      <c r="J4671" s="1">
        <v>0.2</v>
      </c>
      <c r="K4671" s="1">
        <v>3.504</v>
      </c>
      <c r="L4671" s="12">
        <f>VLOOKUP(train[[#This Row],[Sub-Category]],Análisis_ABC_XYZ[[#Headers],[#Data]],4,FALSE)</f>
        <v>0.44424167803735209</v>
      </c>
    </row>
    <row r="4672" spans="1:12" x14ac:dyDescent="0.35">
      <c r="A4672" s="2">
        <v>42864</v>
      </c>
      <c r="B4672" s="1" t="s">
        <v>89</v>
      </c>
      <c r="C4672" s="1" t="s">
        <v>969</v>
      </c>
      <c r="D4672" s="1" t="s">
        <v>14</v>
      </c>
      <c r="E4672" s="1" t="s">
        <v>24</v>
      </c>
      <c r="F4672" s="18">
        <v>8</v>
      </c>
      <c r="G4672" t="s">
        <v>1958</v>
      </c>
      <c r="H4672" s="1">
        <f>IF(COUNTIF(G$2:G4672,G4672)=1,1,0)</f>
        <v>1</v>
      </c>
      <c r="I4672" s="1">
        <v>5</v>
      </c>
      <c r="J4672" s="1">
        <v>0</v>
      </c>
      <c r="K4672" s="1">
        <v>3.4400000000000008</v>
      </c>
      <c r="L4672" s="12">
        <f>VLOOKUP(train[[#This Row],[Sub-Category]],Análisis_ABC_XYZ[[#Headers],[#Data]],4,FALSE)</f>
        <v>0.45632477063632687</v>
      </c>
    </row>
    <row r="4673" spans="1:12" x14ac:dyDescent="0.35">
      <c r="A4673" s="2">
        <v>42865</v>
      </c>
      <c r="B4673" s="1" t="s">
        <v>52</v>
      </c>
      <c r="C4673" s="1" t="s">
        <v>711</v>
      </c>
      <c r="D4673" s="1" t="s">
        <v>26</v>
      </c>
      <c r="E4673" s="1" t="s">
        <v>27</v>
      </c>
      <c r="F4673" s="18">
        <v>743.98799999999994</v>
      </c>
      <c r="G4673" t="s">
        <v>6800</v>
      </c>
      <c r="H4673" s="1">
        <f>IF(COUNTIF(G$2:G4673,G4673)=1,1,0)</f>
        <v>1</v>
      </c>
      <c r="I4673" s="1">
        <v>2</v>
      </c>
      <c r="J4673" s="1">
        <v>0.4</v>
      </c>
      <c r="K4673" s="1">
        <v>-123.9980000000001</v>
      </c>
      <c r="L4673" s="12">
        <f>VLOOKUP(train[[#This Row],[Sub-Category]],Análisis_ABC_XYZ[[#Headers],[#Data]],4,FALSE)</f>
        <v>0.41105220110552465</v>
      </c>
    </row>
    <row r="4674" spans="1:12" x14ac:dyDescent="0.35">
      <c r="A4674" s="2">
        <v>42865</v>
      </c>
      <c r="B4674" s="1" t="s">
        <v>37</v>
      </c>
      <c r="C4674" s="1" t="s">
        <v>1366</v>
      </c>
      <c r="D4674" s="1" t="s">
        <v>14</v>
      </c>
      <c r="E4674" s="1" t="s">
        <v>36</v>
      </c>
      <c r="F4674" s="18">
        <v>11.96</v>
      </c>
      <c r="G4674" t="s">
        <v>3106</v>
      </c>
      <c r="H4674" s="1">
        <f>IF(COUNTIF(G$2:G4674,G4674)=1,1,0)</f>
        <v>1</v>
      </c>
      <c r="I4674" s="1">
        <v>2</v>
      </c>
      <c r="J4674" s="1">
        <v>0</v>
      </c>
      <c r="K4674" s="1">
        <v>5.8604000000000003</v>
      </c>
      <c r="L4674" s="12">
        <f>VLOOKUP(train[[#This Row],[Sub-Category]],Análisis_ABC_XYZ[[#Headers],[#Data]],4,FALSE)</f>
        <v>0.43613829632717294</v>
      </c>
    </row>
    <row r="4675" spans="1:12" x14ac:dyDescent="0.35">
      <c r="A4675" s="2">
        <v>42865</v>
      </c>
      <c r="B4675" s="1" t="s">
        <v>72</v>
      </c>
      <c r="C4675" s="1" t="s">
        <v>1929</v>
      </c>
      <c r="D4675" s="1" t="s">
        <v>14</v>
      </c>
      <c r="E4675" s="1" t="s">
        <v>61</v>
      </c>
      <c r="F4675" s="18">
        <v>7.0720000000000001</v>
      </c>
      <c r="G4675" t="s">
        <v>4785</v>
      </c>
      <c r="H4675" s="1">
        <f>IF(COUNTIF(G$2:G4675,G4675)=1,1,0)</f>
        <v>1</v>
      </c>
      <c r="I4675" s="1">
        <v>2</v>
      </c>
      <c r="J4675" s="1">
        <v>0.2</v>
      </c>
      <c r="K4675" s="1">
        <v>2.3868</v>
      </c>
      <c r="L4675" s="12">
        <f>VLOOKUP(train[[#This Row],[Sub-Category]],Análisis_ABC_XYZ[[#Headers],[#Data]],4,FALSE)</f>
        <v>0.44424167803735209</v>
      </c>
    </row>
    <row r="4676" spans="1:12" x14ac:dyDescent="0.35">
      <c r="A4676" s="2">
        <v>42866</v>
      </c>
      <c r="B4676" s="1" t="s">
        <v>12</v>
      </c>
      <c r="C4676" s="1" t="s">
        <v>201</v>
      </c>
      <c r="D4676" s="1" t="s">
        <v>14</v>
      </c>
      <c r="E4676" s="1" t="s">
        <v>36</v>
      </c>
      <c r="F4676" s="18">
        <v>5.98</v>
      </c>
      <c r="G4676" t="s">
        <v>2629</v>
      </c>
      <c r="H4676" s="1">
        <f>IF(COUNTIF(G$2:G4676,G4676)=1,1,0)</f>
        <v>1</v>
      </c>
      <c r="I4676" s="1">
        <v>1</v>
      </c>
      <c r="J4676" s="1">
        <v>0</v>
      </c>
      <c r="K4676" s="1">
        <v>2.6909999999999998</v>
      </c>
      <c r="L4676" s="12">
        <f>VLOOKUP(train[[#This Row],[Sub-Category]],Análisis_ABC_XYZ[[#Headers],[#Data]],4,FALSE)</f>
        <v>0.43613829632717294</v>
      </c>
    </row>
    <row r="4677" spans="1:12" x14ac:dyDescent="0.35">
      <c r="A4677" s="2">
        <v>42867</v>
      </c>
      <c r="B4677" s="1" t="s">
        <v>89</v>
      </c>
      <c r="C4677" s="1" t="s">
        <v>1427</v>
      </c>
      <c r="D4677" s="1" t="s">
        <v>26</v>
      </c>
      <c r="E4677" s="1" t="s">
        <v>27</v>
      </c>
      <c r="F4677" s="18">
        <v>631.96</v>
      </c>
      <c r="G4677" t="s">
        <v>2955</v>
      </c>
      <c r="H4677" s="1">
        <f>IF(COUNTIF(G$2:G4677,G4677)=1,1,0)</f>
        <v>1</v>
      </c>
      <c r="I4677" s="1">
        <v>4</v>
      </c>
      <c r="J4677" s="1">
        <v>0</v>
      </c>
      <c r="K4677" s="1">
        <v>303.3408</v>
      </c>
      <c r="L4677" s="12">
        <f>VLOOKUP(train[[#This Row],[Sub-Category]],Análisis_ABC_XYZ[[#Headers],[#Data]],4,FALSE)</f>
        <v>0.41105220110552465</v>
      </c>
    </row>
    <row r="4678" spans="1:12" x14ac:dyDescent="0.35">
      <c r="A4678" s="2">
        <v>42867</v>
      </c>
      <c r="B4678" s="1" t="s">
        <v>12</v>
      </c>
      <c r="C4678" s="1" t="s">
        <v>1898</v>
      </c>
      <c r="D4678" s="1" t="s">
        <v>26</v>
      </c>
      <c r="E4678" s="1" t="s">
        <v>56</v>
      </c>
      <c r="F4678" s="18">
        <v>120</v>
      </c>
      <c r="G4678" t="s">
        <v>2084</v>
      </c>
      <c r="H4678" s="1">
        <f>IF(COUNTIF(G$2:G4678,G4678)=1,1,0)</f>
        <v>1</v>
      </c>
      <c r="I4678" s="1">
        <v>6</v>
      </c>
      <c r="J4678" s="1">
        <v>0</v>
      </c>
      <c r="K4678" s="1">
        <v>46.800000000000004</v>
      </c>
      <c r="L4678" s="12">
        <f>VLOOKUP(train[[#This Row],[Sub-Category]],Análisis_ABC_XYZ[[#Headers],[#Data]],4,FALSE)</f>
        <v>0.52062335344040378</v>
      </c>
    </row>
    <row r="4679" spans="1:12" x14ac:dyDescent="0.35">
      <c r="A4679" s="2">
        <v>42867</v>
      </c>
      <c r="B4679" s="1" t="s">
        <v>52</v>
      </c>
      <c r="C4679" s="1" t="s">
        <v>288</v>
      </c>
      <c r="D4679" s="1" t="s">
        <v>14</v>
      </c>
      <c r="E4679" s="1" t="s">
        <v>20</v>
      </c>
      <c r="F4679" s="18">
        <v>82.367999999999995</v>
      </c>
      <c r="G4679" t="s">
        <v>6300</v>
      </c>
      <c r="H4679" s="1">
        <f>IF(COUNTIF(G$2:G4679,G4679)=1,1,0)</f>
        <v>1</v>
      </c>
      <c r="I4679" s="1">
        <v>2</v>
      </c>
      <c r="J4679" s="1">
        <v>0.2</v>
      </c>
      <c r="K4679" s="1">
        <v>-19.562399999999997</v>
      </c>
      <c r="L4679" s="12">
        <f>VLOOKUP(train[[#This Row],[Sub-Category]],Análisis_ABC_XYZ[[#Headers],[#Data]],4,FALSE)</f>
        <v>0.44610841445725197</v>
      </c>
    </row>
    <row r="4680" spans="1:12" x14ac:dyDescent="0.35">
      <c r="A4680" s="2">
        <v>42867</v>
      </c>
      <c r="B4680" s="1" t="s">
        <v>37</v>
      </c>
      <c r="C4680" s="1" t="s">
        <v>662</v>
      </c>
      <c r="D4680" s="1" t="s">
        <v>14</v>
      </c>
      <c r="E4680" s="1" t="s">
        <v>61</v>
      </c>
      <c r="F4680" s="18">
        <v>54.900000000000006</v>
      </c>
      <c r="G4680" t="s">
        <v>2557</v>
      </c>
      <c r="H4680" s="1">
        <f>IF(COUNTIF(G$2:G4680,G4680)=1,1,0)</f>
        <v>1</v>
      </c>
      <c r="I4680" s="1">
        <v>5</v>
      </c>
      <c r="J4680" s="1">
        <v>0</v>
      </c>
      <c r="K4680" s="1">
        <v>26.901000000000003</v>
      </c>
      <c r="L4680" s="12">
        <f>VLOOKUP(train[[#This Row],[Sub-Category]],Análisis_ABC_XYZ[[#Headers],[#Data]],4,FALSE)</f>
        <v>0.44424167803735209</v>
      </c>
    </row>
    <row r="4681" spans="1:12" x14ac:dyDescent="0.35">
      <c r="A4681" s="2">
        <v>42867</v>
      </c>
      <c r="B4681" s="1" t="s">
        <v>107</v>
      </c>
      <c r="C4681" s="1" t="s">
        <v>511</v>
      </c>
      <c r="D4681" s="1" t="s">
        <v>14</v>
      </c>
      <c r="E4681" s="1" t="s">
        <v>24</v>
      </c>
      <c r="F4681" s="18">
        <v>10.96</v>
      </c>
      <c r="G4681" t="s">
        <v>3017</v>
      </c>
      <c r="H4681" s="1">
        <f>IF(COUNTIF(G$2:G4681,G4681)=1,1,0)</f>
        <v>1</v>
      </c>
      <c r="I4681" s="1">
        <v>4</v>
      </c>
      <c r="J4681" s="1">
        <v>0</v>
      </c>
      <c r="K4681" s="1">
        <v>2.9592000000000009</v>
      </c>
      <c r="L4681" s="12">
        <f>VLOOKUP(train[[#This Row],[Sub-Category]],Análisis_ABC_XYZ[[#Headers],[#Data]],4,FALSE)</f>
        <v>0.45632477063632687</v>
      </c>
    </row>
    <row r="4682" spans="1:12" x14ac:dyDescent="0.35">
      <c r="A4682" s="2">
        <v>42867</v>
      </c>
      <c r="B4682" s="1" t="s">
        <v>89</v>
      </c>
      <c r="C4682" s="1" t="s">
        <v>1605</v>
      </c>
      <c r="D4682" s="1" t="s">
        <v>8</v>
      </c>
      <c r="E4682" s="1" t="s">
        <v>22</v>
      </c>
      <c r="F4682" s="18">
        <v>10.02</v>
      </c>
      <c r="G4682" t="s">
        <v>2955</v>
      </c>
      <c r="H4682" s="1">
        <f>IF(COUNTIF(G$2:G4682,G4682)=1,1,0)</f>
        <v>0</v>
      </c>
      <c r="I4682" s="1">
        <v>3</v>
      </c>
      <c r="J4682" s="1">
        <v>0</v>
      </c>
      <c r="K4682" s="1">
        <v>4.4088000000000012</v>
      </c>
      <c r="L4682" s="12">
        <f>VLOOKUP(train[[#This Row],[Sub-Category]],Análisis_ABC_XYZ[[#Headers],[#Data]],4,FALSE)</f>
        <v>0.4595170286641902</v>
      </c>
    </row>
    <row r="4683" spans="1:12" x14ac:dyDescent="0.35">
      <c r="A4683" s="2">
        <v>42867</v>
      </c>
      <c r="B4683" s="1" t="s">
        <v>12</v>
      </c>
      <c r="C4683" s="1" t="s">
        <v>1365</v>
      </c>
      <c r="D4683" s="1" t="s">
        <v>14</v>
      </c>
      <c r="E4683" s="1" t="s">
        <v>31</v>
      </c>
      <c r="F4683" s="18">
        <v>8.67</v>
      </c>
      <c r="G4683" t="s">
        <v>2084</v>
      </c>
      <c r="H4683" s="1">
        <f>IF(COUNTIF(G$2:G4683,G4683)=1,1,0)</f>
        <v>0</v>
      </c>
      <c r="I4683" s="1">
        <v>1</v>
      </c>
      <c r="J4683" s="1">
        <v>0</v>
      </c>
      <c r="K4683" s="1">
        <v>2.3409000000000004</v>
      </c>
      <c r="L4683" s="12">
        <f>VLOOKUP(train[[#This Row],[Sub-Category]],Análisis_ABC_XYZ[[#Headers],[#Data]],4,FALSE)</f>
        <v>0.49507917887403441</v>
      </c>
    </row>
    <row r="4684" spans="1:12" x14ac:dyDescent="0.35">
      <c r="A4684" s="2">
        <v>42869</v>
      </c>
      <c r="B4684" s="1" t="s">
        <v>104</v>
      </c>
      <c r="C4684" s="1" t="s">
        <v>273</v>
      </c>
      <c r="D4684" s="1" t="s">
        <v>26</v>
      </c>
      <c r="E4684" s="1" t="s">
        <v>56</v>
      </c>
      <c r="F4684" s="18">
        <v>185.52800000000002</v>
      </c>
      <c r="G4684" t="s">
        <v>6543</v>
      </c>
      <c r="H4684" s="1">
        <f>IF(COUNTIF(G$2:G4684,G4684)=1,1,0)</f>
        <v>1</v>
      </c>
      <c r="I4684" s="1">
        <v>7</v>
      </c>
      <c r="J4684" s="1">
        <v>0.2</v>
      </c>
      <c r="K4684" s="1">
        <v>48.701099999999997</v>
      </c>
      <c r="L4684" s="12">
        <f>VLOOKUP(train[[#This Row],[Sub-Category]],Análisis_ABC_XYZ[[#Headers],[#Data]],4,FALSE)</f>
        <v>0.52062335344040378</v>
      </c>
    </row>
    <row r="4685" spans="1:12" x14ac:dyDescent="0.35">
      <c r="A4685" s="2">
        <v>42869</v>
      </c>
      <c r="B4685" s="1" t="s">
        <v>157</v>
      </c>
      <c r="C4685" s="1" t="s">
        <v>1138</v>
      </c>
      <c r="D4685" s="1" t="s">
        <v>8</v>
      </c>
      <c r="E4685" s="1" t="s">
        <v>22</v>
      </c>
      <c r="F4685" s="18">
        <v>79.384000000000015</v>
      </c>
      <c r="G4685" t="s">
        <v>6293</v>
      </c>
      <c r="H4685" s="1">
        <f>IF(COUNTIF(G$2:G4685,G4685)=1,1,0)</f>
        <v>1</v>
      </c>
      <c r="I4685" s="1">
        <v>1</v>
      </c>
      <c r="J4685" s="1">
        <v>0.2</v>
      </c>
      <c r="K4685" s="1">
        <v>29.768999999999998</v>
      </c>
      <c r="L4685" s="12">
        <f>VLOOKUP(train[[#This Row],[Sub-Category]],Análisis_ABC_XYZ[[#Headers],[#Data]],4,FALSE)</f>
        <v>0.4595170286641902</v>
      </c>
    </row>
    <row r="4686" spans="1:12" x14ac:dyDescent="0.35">
      <c r="A4686" s="2">
        <v>42869</v>
      </c>
      <c r="B4686" s="1" t="s">
        <v>16</v>
      </c>
      <c r="C4686" s="1" t="s">
        <v>1310</v>
      </c>
      <c r="D4686" s="1" t="s">
        <v>14</v>
      </c>
      <c r="E4686" s="1" t="s">
        <v>29</v>
      </c>
      <c r="F4686" s="18">
        <v>57.582000000000008</v>
      </c>
      <c r="G4686" t="s">
        <v>2466</v>
      </c>
      <c r="H4686" s="1">
        <f>IF(COUNTIF(G$2:G4686,G4686)=1,1,0)</f>
        <v>1</v>
      </c>
      <c r="I4686" s="1">
        <v>3</v>
      </c>
      <c r="J4686" s="1">
        <v>0.7</v>
      </c>
      <c r="K4686" s="1">
        <v>-44.146199999999979</v>
      </c>
      <c r="L4686" s="12">
        <f>VLOOKUP(train[[#This Row],[Sub-Category]],Análisis_ABC_XYZ[[#Headers],[#Data]],4,FALSE)</f>
        <v>0.46881743173671325</v>
      </c>
    </row>
    <row r="4687" spans="1:12" x14ac:dyDescent="0.35">
      <c r="A4687" s="2">
        <v>42869</v>
      </c>
      <c r="B4687" s="1" t="s">
        <v>16</v>
      </c>
      <c r="C4687" s="1" t="s">
        <v>83</v>
      </c>
      <c r="D4687" s="1" t="s">
        <v>26</v>
      </c>
      <c r="E4687" s="1" t="s">
        <v>27</v>
      </c>
      <c r="F4687" s="18">
        <v>43.6</v>
      </c>
      <c r="G4687" t="s">
        <v>2466</v>
      </c>
      <c r="H4687" s="1">
        <f>IF(COUNTIF(G$2:G4687,G4687)=1,1,0)</f>
        <v>0</v>
      </c>
      <c r="I4687" s="1">
        <v>5</v>
      </c>
      <c r="J4687" s="1">
        <v>0.2</v>
      </c>
      <c r="K4687" s="1">
        <v>4.3600000000000012</v>
      </c>
      <c r="L4687" s="12">
        <f>VLOOKUP(train[[#This Row],[Sub-Category]],Análisis_ABC_XYZ[[#Headers],[#Data]],4,FALSE)</f>
        <v>0.41105220110552465</v>
      </c>
    </row>
    <row r="4688" spans="1:12" x14ac:dyDescent="0.35">
      <c r="A4688" s="2">
        <v>42869</v>
      </c>
      <c r="B4688" s="1" t="s">
        <v>16</v>
      </c>
      <c r="C4688" s="1" t="s">
        <v>1418</v>
      </c>
      <c r="D4688" s="1" t="s">
        <v>14</v>
      </c>
      <c r="E4688" s="1" t="s">
        <v>36</v>
      </c>
      <c r="F4688" s="18">
        <v>31.104000000000006</v>
      </c>
      <c r="G4688" t="s">
        <v>2466</v>
      </c>
      <c r="H4688" s="1">
        <f>IF(COUNTIF(G$2:G4688,G4688)=1,1,0)</f>
        <v>0</v>
      </c>
      <c r="I4688" s="1">
        <v>6</v>
      </c>
      <c r="J4688" s="1">
        <v>0.2</v>
      </c>
      <c r="K4688" s="1">
        <v>10.8864</v>
      </c>
      <c r="L4688" s="12">
        <f>VLOOKUP(train[[#This Row],[Sub-Category]],Análisis_ABC_XYZ[[#Headers],[#Data]],4,FALSE)</f>
        <v>0.43613829632717294</v>
      </c>
    </row>
    <row r="4689" spans="1:12" x14ac:dyDescent="0.35">
      <c r="A4689" s="2">
        <v>42869</v>
      </c>
      <c r="B4689" s="1" t="s">
        <v>16</v>
      </c>
      <c r="C4689" s="1" t="s">
        <v>1670</v>
      </c>
      <c r="D4689" s="1" t="s">
        <v>8</v>
      </c>
      <c r="E4689" s="1" t="s">
        <v>22</v>
      </c>
      <c r="F4689" s="18">
        <v>30.192</v>
      </c>
      <c r="G4689" t="s">
        <v>2466</v>
      </c>
      <c r="H4689" s="1">
        <f>IF(COUNTIF(G$2:G4689,G4689)=1,1,0)</f>
        <v>0</v>
      </c>
      <c r="I4689" s="1">
        <v>3</v>
      </c>
      <c r="J4689" s="1">
        <v>0.2</v>
      </c>
      <c r="K4689" s="1">
        <v>8.3028000000000031</v>
      </c>
      <c r="L4689" s="12">
        <f>VLOOKUP(train[[#This Row],[Sub-Category]],Análisis_ABC_XYZ[[#Headers],[#Data]],4,FALSE)</f>
        <v>0.4595170286641902</v>
      </c>
    </row>
    <row r="4690" spans="1:12" x14ac:dyDescent="0.35">
      <c r="A4690" s="2">
        <v>42869</v>
      </c>
      <c r="B4690" s="1" t="s">
        <v>16</v>
      </c>
      <c r="C4690" s="1" t="s">
        <v>121</v>
      </c>
      <c r="D4690" s="1" t="s">
        <v>14</v>
      </c>
      <c r="E4690" s="1" t="s">
        <v>29</v>
      </c>
      <c r="F4690" s="18">
        <v>13.392000000000003</v>
      </c>
      <c r="G4690" t="s">
        <v>2466</v>
      </c>
      <c r="H4690" s="1">
        <f>IF(COUNTIF(G$2:G4690,G4690)=1,1,0)</f>
        <v>0</v>
      </c>
      <c r="I4690" s="1">
        <v>8</v>
      </c>
      <c r="J4690" s="1">
        <v>0.7</v>
      </c>
      <c r="K4690" s="1">
        <v>-9.8207999999999984</v>
      </c>
      <c r="L4690" s="12">
        <f>VLOOKUP(train[[#This Row],[Sub-Category]],Análisis_ABC_XYZ[[#Headers],[#Data]],4,FALSE)</f>
        <v>0.46881743173671325</v>
      </c>
    </row>
    <row r="4691" spans="1:12" x14ac:dyDescent="0.35">
      <c r="A4691" s="2">
        <v>42869</v>
      </c>
      <c r="B4691" s="1" t="s">
        <v>16</v>
      </c>
      <c r="C4691" s="1" t="s">
        <v>205</v>
      </c>
      <c r="D4691" s="1" t="s">
        <v>14</v>
      </c>
      <c r="E4691" s="1" t="s">
        <v>29</v>
      </c>
      <c r="F4691" s="18">
        <v>10.380000000000003</v>
      </c>
      <c r="G4691" t="s">
        <v>2466</v>
      </c>
      <c r="H4691" s="1">
        <f>IF(COUNTIF(G$2:G4691,G4691)=1,1,0)</f>
        <v>0</v>
      </c>
      <c r="I4691" s="1">
        <v>2</v>
      </c>
      <c r="J4691" s="1">
        <v>0.7</v>
      </c>
      <c r="K4691" s="1">
        <v>-7.6119999999999983</v>
      </c>
      <c r="L4691" s="12">
        <f>VLOOKUP(train[[#This Row],[Sub-Category]],Análisis_ABC_XYZ[[#Headers],[#Data]],4,FALSE)</f>
        <v>0.46881743173671325</v>
      </c>
    </row>
    <row r="4692" spans="1:12" x14ac:dyDescent="0.35">
      <c r="A4692" s="2">
        <v>42869</v>
      </c>
      <c r="B4692" s="1" t="s">
        <v>16</v>
      </c>
      <c r="C4692" s="1" t="s">
        <v>1774</v>
      </c>
      <c r="D4692" s="1" t="s">
        <v>14</v>
      </c>
      <c r="E4692" s="1" t="s">
        <v>24</v>
      </c>
      <c r="F4692" s="18">
        <v>4.7679999999999998</v>
      </c>
      <c r="G4692" t="s">
        <v>2466</v>
      </c>
      <c r="H4692" s="1">
        <f>IF(COUNTIF(G$2:G4692,G4692)=1,1,0)</f>
        <v>0</v>
      </c>
      <c r="I4692" s="1">
        <v>2</v>
      </c>
      <c r="J4692" s="1">
        <v>0.2</v>
      </c>
      <c r="K4692" s="1">
        <v>0.41720000000000046</v>
      </c>
      <c r="L4692" s="12">
        <f>VLOOKUP(train[[#This Row],[Sub-Category]],Análisis_ABC_XYZ[[#Headers],[#Data]],4,FALSE)</f>
        <v>0.45632477063632687</v>
      </c>
    </row>
    <row r="4693" spans="1:12" x14ac:dyDescent="0.35">
      <c r="A4693" s="2">
        <v>42870</v>
      </c>
      <c r="B4693" s="1" t="s">
        <v>438</v>
      </c>
      <c r="C4693" s="1" t="s">
        <v>1310</v>
      </c>
      <c r="D4693" s="1" t="s">
        <v>14</v>
      </c>
      <c r="E4693" s="1" t="s">
        <v>29</v>
      </c>
      <c r="F4693" s="18">
        <v>511.84</v>
      </c>
      <c r="G4693" t="s">
        <v>2829</v>
      </c>
      <c r="H4693" s="1">
        <f>IF(COUNTIF(G$2:G4693,G4693)=1,1,0)</f>
        <v>1</v>
      </c>
      <c r="I4693" s="1">
        <v>8</v>
      </c>
      <c r="J4693" s="1">
        <v>0</v>
      </c>
      <c r="K4693" s="1">
        <v>240.56479999999999</v>
      </c>
      <c r="L4693" s="12">
        <f>VLOOKUP(train[[#This Row],[Sub-Category]],Análisis_ABC_XYZ[[#Headers],[#Data]],4,FALSE)</f>
        <v>0.46881743173671325</v>
      </c>
    </row>
    <row r="4694" spans="1:12" x14ac:dyDescent="0.35">
      <c r="A4694" s="2">
        <v>42870</v>
      </c>
      <c r="B4694" s="1" t="s">
        <v>438</v>
      </c>
      <c r="C4694" s="1" t="s">
        <v>1311</v>
      </c>
      <c r="D4694" s="1" t="s">
        <v>14</v>
      </c>
      <c r="E4694" s="1" t="s">
        <v>24</v>
      </c>
      <c r="F4694" s="18">
        <v>91.96</v>
      </c>
      <c r="G4694" t="s">
        <v>2829</v>
      </c>
      <c r="H4694" s="1">
        <f>IF(COUNTIF(G$2:G4694,G4694)=1,1,0)</f>
        <v>0</v>
      </c>
      <c r="I4694" s="1">
        <v>4</v>
      </c>
      <c r="J4694" s="1">
        <v>0</v>
      </c>
      <c r="K4694" s="1">
        <v>25.748800000000003</v>
      </c>
      <c r="L4694" s="12">
        <f>VLOOKUP(train[[#This Row],[Sub-Category]],Análisis_ABC_XYZ[[#Headers],[#Data]],4,FALSE)</f>
        <v>0.45632477063632687</v>
      </c>
    </row>
    <row r="4695" spans="1:12" x14ac:dyDescent="0.35">
      <c r="A4695" s="2">
        <v>42870</v>
      </c>
      <c r="B4695" s="1" t="s">
        <v>157</v>
      </c>
      <c r="C4695" s="1" t="s">
        <v>1464</v>
      </c>
      <c r="D4695" s="1" t="s">
        <v>14</v>
      </c>
      <c r="E4695" s="1" t="s">
        <v>36</v>
      </c>
      <c r="F4695" s="18">
        <v>15.231999999999999</v>
      </c>
      <c r="G4695" t="s">
        <v>5447</v>
      </c>
      <c r="H4695" s="1">
        <f>IF(COUNTIF(G$2:G4695,G4695)=1,1,0)</f>
        <v>1</v>
      </c>
      <c r="I4695" s="1">
        <v>4</v>
      </c>
      <c r="J4695" s="1">
        <v>0.2</v>
      </c>
      <c r="K4695" s="1">
        <v>5.5215999999999994</v>
      </c>
      <c r="L4695" s="12">
        <f>VLOOKUP(train[[#This Row],[Sub-Category]],Análisis_ABC_XYZ[[#Headers],[#Data]],4,FALSE)</f>
        <v>0.43613829632717294</v>
      </c>
    </row>
    <row r="4696" spans="1:12" x14ac:dyDescent="0.35">
      <c r="A4696" s="2">
        <v>42870</v>
      </c>
      <c r="B4696" s="1" t="s">
        <v>89</v>
      </c>
      <c r="C4696" s="1" t="s">
        <v>1280</v>
      </c>
      <c r="D4696" s="1" t="s">
        <v>14</v>
      </c>
      <c r="E4696" s="1" t="s">
        <v>29</v>
      </c>
      <c r="F4696" s="18">
        <v>13.776000000000002</v>
      </c>
      <c r="G4696" t="s">
        <v>5369</v>
      </c>
      <c r="H4696" s="1">
        <f>IF(COUNTIF(G$2:G4696,G4696)=1,1,0)</f>
        <v>1</v>
      </c>
      <c r="I4696" s="1">
        <v>3</v>
      </c>
      <c r="J4696" s="1">
        <v>0.2</v>
      </c>
      <c r="K4696" s="1">
        <v>4.4771999999999998</v>
      </c>
      <c r="L4696" s="12">
        <f>VLOOKUP(train[[#This Row],[Sub-Category]],Análisis_ABC_XYZ[[#Headers],[#Data]],4,FALSE)</f>
        <v>0.46881743173671325</v>
      </c>
    </row>
    <row r="4697" spans="1:12" x14ac:dyDescent="0.35">
      <c r="A4697" s="2">
        <v>42870</v>
      </c>
      <c r="B4697" s="1" t="s">
        <v>438</v>
      </c>
      <c r="C4697" s="1" t="s">
        <v>512</v>
      </c>
      <c r="D4697" s="1" t="s">
        <v>14</v>
      </c>
      <c r="E4697" s="1" t="s">
        <v>24</v>
      </c>
      <c r="F4697" s="18">
        <v>8.34</v>
      </c>
      <c r="G4697" t="s">
        <v>2829</v>
      </c>
      <c r="H4697" s="1">
        <f>IF(COUNTIF(G$2:G4697,G4697)=1,1,0)</f>
        <v>0</v>
      </c>
      <c r="I4697" s="1">
        <v>3</v>
      </c>
      <c r="J4697" s="1">
        <v>0</v>
      </c>
      <c r="K4697" s="1">
        <v>2.1683999999999997</v>
      </c>
      <c r="L4697" s="12">
        <f>VLOOKUP(train[[#This Row],[Sub-Category]],Análisis_ABC_XYZ[[#Headers],[#Data]],4,FALSE)</f>
        <v>0.45632477063632687</v>
      </c>
    </row>
    <row r="4698" spans="1:12" x14ac:dyDescent="0.35">
      <c r="A4698" s="2">
        <v>42870</v>
      </c>
      <c r="B4698" s="1" t="s">
        <v>16</v>
      </c>
      <c r="C4698" s="1" t="s">
        <v>689</v>
      </c>
      <c r="D4698" s="1" t="s">
        <v>14</v>
      </c>
      <c r="E4698" s="1" t="s">
        <v>29</v>
      </c>
      <c r="F4698" s="18">
        <v>7.7640000000000011</v>
      </c>
      <c r="G4698" t="s">
        <v>4852</v>
      </c>
      <c r="H4698" s="1">
        <f>IF(COUNTIF(G$2:G4698,G4698)=1,1,0)</f>
        <v>1</v>
      </c>
      <c r="I4698" s="1">
        <v>4</v>
      </c>
      <c r="J4698" s="1">
        <v>0.7</v>
      </c>
      <c r="K4698" s="1">
        <v>-5.1760000000000002</v>
      </c>
      <c r="L4698" s="12">
        <f>VLOOKUP(train[[#This Row],[Sub-Category]],Análisis_ABC_XYZ[[#Headers],[#Data]],4,FALSE)</f>
        <v>0.46881743173671325</v>
      </c>
    </row>
    <row r="4699" spans="1:12" x14ac:dyDescent="0.35">
      <c r="A4699" s="2">
        <v>42871</v>
      </c>
      <c r="B4699" s="1" t="s">
        <v>229</v>
      </c>
      <c r="C4699" s="1" t="s">
        <v>1009</v>
      </c>
      <c r="D4699" s="1" t="s">
        <v>14</v>
      </c>
      <c r="E4699" s="1" t="s">
        <v>20</v>
      </c>
      <c r="F4699" s="18">
        <v>552.55999999999995</v>
      </c>
      <c r="G4699" t="s">
        <v>6170</v>
      </c>
      <c r="H4699" s="1">
        <f>IF(COUNTIF(G$2:G4699,G4699)=1,1,0)</f>
        <v>1</v>
      </c>
      <c r="I4699" s="1">
        <v>4</v>
      </c>
      <c r="J4699" s="1">
        <v>0</v>
      </c>
      <c r="K4699" s="1">
        <v>0</v>
      </c>
      <c r="L4699" s="12">
        <f>VLOOKUP(train[[#This Row],[Sub-Category]],Análisis_ABC_XYZ[[#Headers],[#Data]],4,FALSE)</f>
        <v>0.44610841445725197</v>
      </c>
    </row>
    <row r="4700" spans="1:12" x14ac:dyDescent="0.35">
      <c r="A4700" s="2">
        <v>42871</v>
      </c>
      <c r="B4700" s="1" t="s">
        <v>12</v>
      </c>
      <c r="C4700" s="1" t="s">
        <v>1525</v>
      </c>
      <c r="D4700" s="1" t="s">
        <v>8</v>
      </c>
      <c r="E4700" s="1" t="s">
        <v>22</v>
      </c>
      <c r="F4700" s="18">
        <v>282.83999999999997</v>
      </c>
      <c r="G4700" t="s">
        <v>3943</v>
      </c>
      <c r="H4700" s="1">
        <f>IF(COUNTIF(G$2:G4700,G4700)=1,1,0)</f>
        <v>1</v>
      </c>
      <c r="I4700" s="1">
        <v>4</v>
      </c>
      <c r="J4700" s="1">
        <v>0</v>
      </c>
      <c r="K4700" s="1">
        <v>19.798799999999972</v>
      </c>
      <c r="L4700" s="12">
        <f>VLOOKUP(train[[#This Row],[Sub-Category]],Análisis_ABC_XYZ[[#Headers],[#Data]],4,FALSE)</f>
        <v>0.4595170286641902</v>
      </c>
    </row>
    <row r="4701" spans="1:12" x14ac:dyDescent="0.35">
      <c r="A4701" s="2">
        <v>42871</v>
      </c>
      <c r="B4701" s="1" t="s">
        <v>12</v>
      </c>
      <c r="C4701" s="1" t="s">
        <v>1105</v>
      </c>
      <c r="D4701" s="1" t="s">
        <v>14</v>
      </c>
      <c r="E4701" s="1" t="s">
        <v>15</v>
      </c>
      <c r="F4701" s="18">
        <v>27.72</v>
      </c>
      <c r="G4701" t="s">
        <v>3943</v>
      </c>
      <c r="H4701" s="1">
        <f>IF(COUNTIF(G$2:G4701,G4701)=1,1,0)</f>
        <v>0</v>
      </c>
      <c r="I4701" s="1">
        <v>9</v>
      </c>
      <c r="J4701" s="1">
        <v>0</v>
      </c>
      <c r="K4701" s="1">
        <v>13.3056</v>
      </c>
      <c r="L4701" s="12">
        <f>VLOOKUP(train[[#This Row],[Sub-Category]],Análisis_ABC_XYZ[[#Headers],[#Data]],4,FALSE)</f>
        <v>0.4647369236065339</v>
      </c>
    </row>
    <row r="4702" spans="1:12" x14ac:dyDescent="0.35">
      <c r="A4702" s="2">
        <v>42871</v>
      </c>
      <c r="B4702" s="1" t="s">
        <v>12</v>
      </c>
      <c r="C4702" s="1" t="s">
        <v>673</v>
      </c>
      <c r="D4702" s="1" t="s">
        <v>14</v>
      </c>
      <c r="E4702" s="1" t="s">
        <v>36</v>
      </c>
      <c r="F4702" s="18">
        <v>17.34</v>
      </c>
      <c r="G4702" t="s">
        <v>3478</v>
      </c>
      <c r="H4702" s="1">
        <f>IF(COUNTIF(G$2:G4702,G4702)=1,1,0)</f>
        <v>1</v>
      </c>
      <c r="I4702" s="1">
        <v>3</v>
      </c>
      <c r="J4702" s="1">
        <v>0</v>
      </c>
      <c r="K4702" s="1">
        <v>8.4966000000000008</v>
      </c>
      <c r="L4702" s="12">
        <f>VLOOKUP(train[[#This Row],[Sub-Category]],Análisis_ABC_XYZ[[#Headers],[#Data]],4,FALSE)</f>
        <v>0.43613829632717294</v>
      </c>
    </row>
    <row r="4703" spans="1:12" x14ac:dyDescent="0.35">
      <c r="A4703" s="2">
        <v>42872</v>
      </c>
      <c r="B4703" s="1" t="s">
        <v>229</v>
      </c>
      <c r="C4703" s="1" t="s">
        <v>851</v>
      </c>
      <c r="D4703" s="1" t="s">
        <v>8</v>
      </c>
      <c r="E4703" s="1" t="s">
        <v>22</v>
      </c>
      <c r="F4703" s="18">
        <v>173.24</v>
      </c>
      <c r="G4703" t="s">
        <v>3305</v>
      </c>
      <c r="H4703" s="1">
        <f>IF(COUNTIF(G$2:G4703,G4703)=1,1,0)</f>
        <v>1</v>
      </c>
      <c r="I4703" s="1">
        <v>4</v>
      </c>
      <c r="J4703" s="1">
        <v>0</v>
      </c>
      <c r="K4703" s="1">
        <v>17.323999999999984</v>
      </c>
      <c r="L4703" s="12">
        <f>VLOOKUP(train[[#This Row],[Sub-Category]],Análisis_ABC_XYZ[[#Headers],[#Data]],4,FALSE)</f>
        <v>0.4595170286641902</v>
      </c>
    </row>
    <row r="4704" spans="1:12" x14ac:dyDescent="0.35">
      <c r="A4704" s="2">
        <v>42872</v>
      </c>
      <c r="B4704" s="1" t="s">
        <v>229</v>
      </c>
      <c r="C4704" s="1" t="s">
        <v>724</v>
      </c>
      <c r="D4704" s="1" t="s">
        <v>14</v>
      </c>
      <c r="E4704" s="1" t="s">
        <v>182</v>
      </c>
      <c r="F4704" s="18">
        <v>65.17</v>
      </c>
      <c r="G4704" t="s">
        <v>3305</v>
      </c>
      <c r="H4704" s="1">
        <f>IF(COUNTIF(G$2:G4704,G4704)=1,1,0)</f>
        <v>0</v>
      </c>
      <c r="I4704" s="1">
        <v>7</v>
      </c>
      <c r="J4704" s="1">
        <v>0</v>
      </c>
      <c r="K4704" s="1">
        <v>18.899299999999997</v>
      </c>
      <c r="L4704" s="12">
        <f>VLOOKUP(train[[#This Row],[Sub-Category]],Análisis_ABC_XYZ[[#Headers],[#Data]],4,FALSE)</f>
        <v>0.53938093436526824</v>
      </c>
    </row>
    <row r="4705" spans="1:12" x14ac:dyDescent="0.35">
      <c r="A4705" s="2">
        <v>42872</v>
      </c>
      <c r="B4705" s="1" t="s">
        <v>72</v>
      </c>
      <c r="C4705" s="1" t="s">
        <v>1517</v>
      </c>
      <c r="D4705" s="1" t="s">
        <v>14</v>
      </c>
      <c r="E4705" s="1" t="s">
        <v>36</v>
      </c>
      <c r="F4705" s="18">
        <v>30.527999999999999</v>
      </c>
      <c r="G4705" t="s">
        <v>2276</v>
      </c>
      <c r="H4705" s="1">
        <f>IF(COUNTIF(G$2:G4705,G4705)=1,1,0)</f>
        <v>1</v>
      </c>
      <c r="I4705" s="1">
        <v>8</v>
      </c>
      <c r="J4705" s="1">
        <v>0.2</v>
      </c>
      <c r="K4705" s="1">
        <v>9.5399999999999974</v>
      </c>
      <c r="L4705" s="12">
        <f>VLOOKUP(train[[#This Row],[Sub-Category]],Análisis_ABC_XYZ[[#Headers],[#Data]],4,FALSE)</f>
        <v>0.43613829632717294</v>
      </c>
    </row>
    <row r="4706" spans="1:12" x14ac:dyDescent="0.35">
      <c r="A4706" s="2">
        <v>42872</v>
      </c>
      <c r="B4706" s="1" t="s">
        <v>16</v>
      </c>
      <c r="C4706" s="1" t="s">
        <v>555</v>
      </c>
      <c r="D4706" s="1" t="s">
        <v>14</v>
      </c>
      <c r="E4706" s="1" t="s">
        <v>29</v>
      </c>
      <c r="F4706" s="18">
        <v>27.018000000000008</v>
      </c>
      <c r="G4706" t="s">
        <v>4005</v>
      </c>
      <c r="H4706" s="1">
        <f>IF(COUNTIF(G$2:G4706,G4706)=1,1,0)</f>
        <v>1</v>
      </c>
      <c r="I4706" s="1">
        <v>6</v>
      </c>
      <c r="J4706" s="1">
        <v>0.7</v>
      </c>
      <c r="K4706" s="1">
        <v>-21.61440000000001</v>
      </c>
      <c r="L4706" s="12">
        <f>VLOOKUP(train[[#This Row],[Sub-Category]],Análisis_ABC_XYZ[[#Headers],[#Data]],4,FALSE)</f>
        <v>0.46881743173671325</v>
      </c>
    </row>
    <row r="4707" spans="1:12" x14ac:dyDescent="0.35">
      <c r="A4707" s="2">
        <v>42872</v>
      </c>
      <c r="B4707" s="1" t="s">
        <v>72</v>
      </c>
      <c r="C4707" s="1" t="s">
        <v>1223</v>
      </c>
      <c r="D4707" s="1" t="s">
        <v>8</v>
      </c>
      <c r="E4707" s="1" t="s">
        <v>22</v>
      </c>
      <c r="F4707" s="18">
        <v>22.608000000000001</v>
      </c>
      <c r="G4707" t="s">
        <v>2276</v>
      </c>
      <c r="H4707" s="1">
        <f>IF(COUNTIF(G$2:G4707,G4707)=1,1,0)</f>
        <v>0</v>
      </c>
      <c r="I4707" s="1">
        <v>3</v>
      </c>
      <c r="J4707" s="1">
        <v>0.6</v>
      </c>
      <c r="K4707" s="1">
        <v>-10.173599999999997</v>
      </c>
      <c r="L4707" s="12">
        <f>VLOOKUP(train[[#This Row],[Sub-Category]],Análisis_ABC_XYZ[[#Headers],[#Data]],4,FALSE)</f>
        <v>0.4595170286641902</v>
      </c>
    </row>
    <row r="4708" spans="1:12" x14ac:dyDescent="0.35">
      <c r="A4708" s="2">
        <v>42872</v>
      </c>
      <c r="B4708" s="1" t="s">
        <v>229</v>
      </c>
      <c r="C4708" s="1" t="s">
        <v>199</v>
      </c>
      <c r="D4708" s="1" t="s">
        <v>14</v>
      </c>
      <c r="E4708" s="1" t="s">
        <v>15</v>
      </c>
      <c r="F4708" s="18">
        <v>14.62</v>
      </c>
      <c r="G4708" t="s">
        <v>3305</v>
      </c>
      <c r="H4708" s="1">
        <f>IF(COUNTIF(G$2:G4708,G4708)=1,1,0)</f>
        <v>0</v>
      </c>
      <c r="I4708" s="1">
        <v>2</v>
      </c>
      <c r="J4708" s="1">
        <v>0</v>
      </c>
      <c r="K4708" s="1">
        <v>6.8713999999999995</v>
      </c>
      <c r="L4708" s="12">
        <f>VLOOKUP(train[[#This Row],[Sub-Category]],Análisis_ABC_XYZ[[#Headers],[#Data]],4,FALSE)</f>
        <v>0.4647369236065339</v>
      </c>
    </row>
    <row r="4709" spans="1:12" x14ac:dyDescent="0.35">
      <c r="A4709" s="2">
        <v>42872</v>
      </c>
      <c r="B4709" s="1" t="s">
        <v>72</v>
      </c>
      <c r="C4709" s="1" t="s">
        <v>1392</v>
      </c>
      <c r="D4709" s="1" t="s">
        <v>14</v>
      </c>
      <c r="E4709" s="1" t="s">
        <v>91</v>
      </c>
      <c r="F4709" s="18">
        <v>7.8960000000000008</v>
      </c>
      <c r="G4709" t="s">
        <v>2276</v>
      </c>
      <c r="H4709" s="1">
        <f>IF(COUNTIF(G$2:G4709,G4709)=1,1,0)</f>
        <v>0</v>
      </c>
      <c r="I4709" s="1">
        <v>3</v>
      </c>
      <c r="J4709" s="1">
        <v>0.2</v>
      </c>
      <c r="K4709" s="1">
        <v>2.4674999999999994</v>
      </c>
      <c r="L4709" s="12">
        <f>VLOOKUP(train[[#This Row],[Sub-Category]],Análisis_ABC_XYZ[[#Headers],[#Data]],4,FALSE)</f>
        <v>0.51168203684699509</v>
      </c>
    </row>
    <row r="4710" spans="1:12" x14ac:dyDescent="0.35">
      <c r="A4710" s="2">
        <v>42872</v>
      </c>
      <c r="B4710" s="1" t="s">
        <v>16</v>
      </c>
      <c r="C4710" s="1" t="s">
        <v>1249</v>
      </c>
      <c r="D4710" s="1" t="s">
        <v>14</v>
      </c>
      <c r="E4710" s="1" t="s">
        <v>29</v>
      </c>
      <c r="F4710" s="18">
        <v>2.9520000000000004</v>
      </c>
      <c r="G4710" t="s">
        <v>4005</v>
      </c>
      <c r="H4710" s="1">
        <f>IF(COUNTIF(G$2:G4710,G4710)=1,1,0)</f>
        <v>0</v>
      </c>
      <c r="I4710" s="1">
        <v>2</v>
      </c>
      <c r="J4710" s="1">
        <v>0.7</v>
      </c>
      <c r="K4710" s="1">
        <v>-2.1648000000000005</v>
      </c>
      <c r="L4710" s="12">
        <f>VLOOKUP(train[[#This Row],[Sub-Category]],Análisis_ABC_XYZ[[#Headers],[#Data]],4,FALSE)</f>
        <v>0.46881743173671325</v>
      </c>
    </row>
    <row r="4711" spans="1:12" x14ac:dyDescent="0.35">
      <c r="A4711" s="2">
        <v>42872</v>
      </c>
      <c r="B4711" s="1" t="s">
        <v>72</v>
      </c>
      <c r="C4711" s="1" t="s">
        <v>1858</v>
      </c>
      <c r="D4711" s="1" t="s">
        <v>14</v>
      </c>
      <c r="E4711" s="1" t="s">
        <v>29</v>
      </c>
      <c r="F4711" s="18">
        <v>2.8899999999999992</v>
      </c>
      <c r="G4711" s="1" t="s">
        <v>2276</v>
      </c>
      <c r="H4711" s="1">
        <f>IF(COUNTIF(G$2:G4711,G4711)=1,1,0)</f>
        <v>0</v>
      </c>
      <c r="I4711" s="1">
        <v>1</v>
      </c>
      <c r="J4711" s="1">
        <v>0.8</v>
      </c>
      <c r="K4711" s="1">
        <v>-4.7685000000000013</v>
      </c>
      <c r="L4711" s="12">
        <f>VLOOKUP(train[[#This Row],[Sub-Category]],Análisis_ABC_XYZ[[#Headers],[#Data]],4,FALSE)</f>
        <v>0.46881743173671325</v>
      </c>
    </row>
    <row r="4712" spans="1:12" x14ac:dyDescent="0.35">
      <c r="A4712" s="2">
        <v>42873</v>
      </c>
      <c r="B4712" s="1" t="s">
        <v>12</v>
      </c>
      <c r="C4712" s="1" t="s">
        <v>93</v>
      </c>
      <c r="D4712" s="1" t="s">
        <v>14</v>
      </c>
      <c r="E4712" s="1" t="s">
        <v>20</v>
      </c>
      <c r="F4712" s="18">
        <v>104.28</v>
      </c>
      <c r="G4712" t="s">
        <v>3518</v>
      </c>
      <c r="H4712" s="1">
        <f>IF(COUNTIF(G$2:G4712,G4712)=1,1,0)</f>
        <v>1</v>
      </c>
      <c r="I4712" s="1">
        <v>3</v>
      </c>
      <c r="J4712" s="1">
        <v>0</v>
      </c>
      <c r="K4712" s="1">
        <v>26.069999999999993</v>
      </c>
      <c r="L4712" s="12">
        <f>VLOOKUP(train[[#This Row],[Sub-Category]],Análisis_ABC_XYZ[[#Headers],[#Data]],4,FALSE)</f>
        <v>0.44610841445725197</v>
      </c>
    </row>
    <row r="4713" spans="1:12" x14ac:dyDescent="0.35">
      <c r="A4713" s="2">
        <v>42873</v>
      </c>
      <c r="B4713" s="1" t="s">
        <v>12</v>
      </c>
      <c r="C4713" s="1" t="s">
        <v>144</v>
      </c>
      <c r="D4713" s="1" t="s">
        <v>14</v>
      </c>
      <c r="E4713" s="1" t="s">
        <v>36</v>
      </c>
      <c r="F4713" s="18">
        <v>17.940000000000001</v>
      </c>
      <c r="G4713" t="s">
        <v>3518</v>
      </c>
      <c r="H4713" s="1">
        <f>IF(COUNTIF(G$2:G4713,G4713)=1,1,0)</f>
        <v>0</v>
      </c>
      <c r="I4713" s="1">
        <v>3</v>
      </c>
      <c r="J4713" s="1">
        <v>0</v>
      </c>
      <c r="K4713" s="1">
        <v>8.7906000000000013</v>
      </c>
      <c r="L4713" s="12">
        <f>VLOOKUP(train[[#This Row],[Sub-Category]],Análisis_ABC_XYZ[[#Headers],[#Data]],4,FALSE)</f>
        <v>0.43613829632717294</v>
      </c>
    </row>
    <row r="4714" spans="1:12" x14ac:dyDescent="0.35">
      <c r="A4714" s="2">
        <v>42874</v>
      </c>
      <c r="B4714" s="1" t="s">
        <v>107</v>
      </c>
      <c r="C4714" s="1" t="s">
        <v>687</v>
      </c>
      <c r="D4714" s="1" t="s">
        <v>8</v>
      </c>
      <c r="E4714" s="1" t="s">
        <v>11</v>
      </c>
      <c r="F4714" s="18">
        <v>641.96</v>
      </c>
      <c r="G4714" t="s">
        <v>6227</v>
      </c>
      <c r="H4714" s="1">
        <f>IF(COUNTIF(G$2:G4714,G4714)=1,1,0)</f>
        <v>1</v>
      </c>
      <c r="I4714" s="1">
        <v>2</v>
      </c>
      <c r="J4714" s="1">
        <v>0</v>
      </c>
      <c r="K4714" s="1">
        <v>179.74880000000002</v>
      </c>
      <c r="L4714" s="12">
        <f>VLOOKUP(train[[#This Row],[Sub-Category]],Análisis_ABC_XYZ[[#Headers],[#Data]],4,FALSE)</f>
        <v>0.46529189879902266</v>
      </c>
    </row>
    <row r="4715" spans="1:12" x14ac:dyDescent="0.35">
      <c r="A4715" s="2">
        <v>42874</v>
      </c>
      <c r="B4715" s="1" t="s">
        <v>89</v>
      </c>
      <c r="C4715" s="1" t="s">
        <v>114</v>
      </c>
      <c r="D4715" s="1" t="s">
        <v>14</v>
      </c>
      <c r="E4715" s="1" t="s">
        <v>20</v>
      </c>
      <c r="F4715" s="18">
        <v>454.90000000000003</v>
      </c>
      <c r="G4715" t="s">
        <v>3808</v>
      </c>
      <c r="H4715" s="1">
        <f>IF(COUNTIF(G$2:G4715,G4715)=1,1,0)</f>
        <v>1</v>
      </c>
      <c r="I4715" s="1">
        <v>5</v>
      </c>
      <c r="J4715" s="1">
        <v>0</v>
      </c>
      <c r="K4715" s="1">
        <v>0</v>
      </c>
      <c r="L4715" s="12">
        <f>VLOOKUP(train[[#This Row],[Sub-Category]],Análisis_ABC_XYZ[[#Headers],[#Data]],4,FALSE)</f>
        <v>0.44610841445725197</v>
      </c>
    </row>
    <row r="4716" spans="1:12" x14ac:dyDescent="0.35">
      <c r="A4716" s="2">
        <v>42874</v>
      </c>
      <c r="B4716" s="1" t="s">
        <v>89</v>
      </c>
      <c r="C4716" s="1" t="s">
        <v>599</v>
      </c>
      <c r="D4716" s="1" t="s">
        <v>14</v>
      </c>
      <c r="E4716" s="1" t="s">
        <v>31</v>
      </c>
      <c r="F4716" s="18">
        <v>242.89999999999998</v>
      </c>
      <c r="G4716" t="s">
        <v>3808</v>
      </c>
      <c r="H4716" s="1">
        <f>IF(COUNTIF(G$2:G4716,G4716)=1,1,0)</f>
        <v>0</v>
      </c>
      <c r="I4716" s="1">
        <v>5</v>
      </c>
      <c r="J4716" s="1">
        <v>0</v>
      </c>
      <c r="K4716" s="1">
        <v>70.440999999999974</v>
      </c>
      <c r="L4716" s="12">
        <f>VLOOKUP(train[[#This Row],[Sub-Category]],Análisis_ABC_XYZ[[#Headers],[#Data]],4,FALSE)</f>
        <v>0.49507917887403441</v>
      </c>
    </row>
    <row r="4717" spans="1:12" x14ac:dyDescent="0.35">
      <c r="A4717" s="2">
        <v>42874</v>
      </c>
      <c r="B4717" s="1" t="s">
        <v>12</v>
      </c>
      <c r="C4717" s="1" t="s">
        <v>1716</v>
      </c>
      <c r="D4717" s="1" t="s">
        <v>14</v>
      </c>
      <c r="E4717" s="1" t="s">
        <v>31</v>
      </c>
      <c r="F4717" s="18">
        <v>87.84</v>
      </c>
      <c r="G4717" t="s">
        <v>4967</v>
      </c>
      <c r="H4717" s="1">
        <f>IF(COUNTIF(G$2:G4717,G4717)=1,1,0)</f>
        <v>1</v>
      </c>
      <c r="I4717" s="1">
        <v>8</v>
      </c>
      <c r="J4717" s="1">
        <v>0</v>
      </c>
      <c r="K4717" s="1">
        <v>23.716800000000006</v>
      </c>
      <c r="L4717" s="12">
        <f>VLOOKUP(train[[#This Row],[Sub-Category]],Análisis_ABC_XYZ[[#Headers],[#Data]],4,FALSE)</f>
        <v>0.49507917887403441</v>
      </c>
    </row>
    <row r="4718" spans="1:12" x14ac:dyDescent="0.35">
      <c r="A4718" s="2">
        <v>42874</v>
      </c>
      <c r="B4718" s="1" t="s">
        <v>89</v>
      </c>
      <c r="C4718" s="1" t="s">
        <v>592</v>
      </c>
      <c r="D4718" s="1" t="s">
        <v>14</v>
      </c>
      <c r="E4718" s="1" t="s">
        <v>29</v>
      </c>
      <c r="F4718" s="18">
        <v>47.744</v>
      </c>
      <c r="G4718" t="s">
        <v>3808</v>
      </c>
      <c r="H4718" s="1">
        <f>IF(COUNTIF(G$2:G4718,G4718)=1,1,0)</f>
        <v>0</v>
      </c>
      <c r="I4718" s="1">
        <v>4</v>
      </c>
      <c r="J4718" s="1">
        <v>0.2</v>
      </c>
      <c r="K4718" s="1">
        <v>14.919999999999995</v>
      </c>
      <c r="L4718" s="12">
        <f>VLOOKUP(train[[#This Row],[Sub-Category]],Análisis_ABC_XYZ[[#Headers],[#Data]],4,FALSE)</f>
        <v>0.46881743173671325</v>
      </c>
    </row>
    <row r="4719" spans="1:12" x14ac:dyDescent="0.35">
      <c r="A4719" s="2">
        <v>42874</v>
      </c>
      <c r="B4719" s="1" t="s">
        <v>89</v>
      </c>
      <c r="C4719" s="1" t="s">
        <v>591</v>
      </c>
      <c r="D4719" s="1" t="s">
        <v>8</v>
      </c>
      <c r="E4719" s="1" t="s">
        <v>22</v>
      </c>
      <c r="F4719" s="18">
        <v>39.76</v>
      </c>
      <c r="G4719" t="s">
        <v>3808</v>
      </c>
      <c r="H4719" s="1">
        <f>IF(COUNTIF(G$2:G4719,G4719)=1,1,0)</f>
        <v>0</v>
      </c>
      <c r="I4719" s="1">
        <v>8</v>
      </c>
      <c r="J4719" s="1">
        <v>0</v>
      </c>
      <c r="K4719" s="1">
        <v>12.325599999999998</v>
      </c>
      <c r="L4719" s="12">
        <f>VLOOKUP(train[[#This Row],[Sub-Category]],Análisis_ABC_XYZ[[#Headers],[#Data]],4,FALSE)</f>
        <v>0.4595170286641902</v>
      </c>
    </row>
    <row r="4720" spans="1:12" x14ac:dyDescent="0.35">
      <c r="A4720" s="2">
        <v>42874</v>
      </c>
      <c r="B4720" s="1" t="s">
        <v>89</v>
      </c>
      <c r="C4720" s="1" t="s">
        <v>1171</v>
      </c>
      <c r="D4720" s="1" t="s">
        <v>8</v>
      </c>
      <c r="E4720" s="1" t="s">
        <v>22</v>
      </c>
      <c r="F4720" s="18">
        <v>35.92</v>
      </c>
      <c r="G4720" t="s">
        <v>3808</v>
      </c>
      <c r="H4720" s="1">
        <f>IF(COUNTIF(G$2:G4720,G4720)=1,1,0)</f>
        <v>0</v>
      </c>
      <c r="I4720" s="1">
        <v>4</v>
      </c>
      <c r="J4720" s="1">
        <v>0</v>
      </c>
      <c r="K4720" s="1">
        <v>15.086400000000001</v>
      </c>
      <c r="L4720" s="12">
        <f>VLOOKUP(train[[#This Row],[Sub-Category]],Análisis_ABC_XYZ[[#Headers],[#Data]],4,FALSE)</f>
        <v>0.4595170286641902</v>
      </c>
    </row>
    <row r="4721" spans="1:12" x14ac:dyDescent="0.35">
      <c r="A4721" s="2">
        <v>42874</v>
      </c>
      <c r="B4721" s="1" t="s">
        <v>84</v>
      </c>
      <c r="C4721" s="1" t="s">
        <v>46</v>
      </c>
      <c r="D4721" s="1" t="s">
        <v>14</v>
      </c>
      <c r="E4721" s="1" t="s">
        <v>24</v>
      </c>
      <c r="F4721" s="18">
        <v>21.400000000000002</v>
      </c>
      <c r="G4721" t="s">
        <v>2190</v>
      </c>
      <c r="H4721" s="1">
        <f>IF(COUNTIF(G$2:G4721,G4721)=1,1,0)</f>
        <v>1</v>
      </c>
      <c r="I4721" s="1">
        <v>5</v>
      </c>
      <c r="J4721" s="1">
        <v>0</v>
      </c>
      <c r="K4721" s="1">
        <v>6.2059999999999977</v>
      </c>
      <c r="L4721" s="12">
        <f>VLOOKUP(train[[#This Row],[Sub-Category]],Análisis_ABC_XYZ[[#Headers],[#Data]],4,FALSE)</f>
        <v>0.45632477063632687</v>
      </c>
    </row>
    <row r="4722" spans="1:12" x14ac:dyDescent="0.35">
      <c r="A4722" s="2">
        <v>42874</v>
      </c>
      <c r="B4722" s="1" t="s">
        <v>12</v>
      </c>
      <c r="C4722" s="1" t="s">
        <v>1292</v>
      </c>
      <c r="D4722" s="1" t="s">
        <v>14</v>
      </c>
      <c r="E4722" s="1" t="s">
        <v>29</v>
      </c>
      <c r="F4722" s="18">
        <v>9.5840000000000014</v>
      </c>
      <c r="G4722" t="s">
        <v>5051</v>
      </c>
      <c r="H4722" s="1">
        <f>IF(COUNTIF(G$2:G4722,G4722)=1,1,0)</f>
        <v>1</v>
      </c>
      <c r="I4722" s="1">
        <v>1</v>
      </c>
      <c r="J4722" s="1">
        <v>0.2</v>
      </c>
      <c r="K4722" s="1">
        <v>3.3543999999999996</v>
      </c>
      <c r="L4722" s="12">
        <f>VLOOKUP(train[[#This Row],[Sub-Category]],Análisis_ABC_XYZ[[#Headers],[#Data]],4,FALSE)</f>
        <v>0.46881743173671325</v>
      </c>
    </row>
    <row r="4723" spans="1:12" x14ac:dyDescent="0.35">
      <c r="A4723" s="2">
        <v>42875</v>
      </c>
      <c r="B4723" s="1" t="s">
        <v>34</v>
      </c>
      <c r="C4723" s="1" t="s">
        <v>702</v>
      </c>
      <c r="D4723" s="1" t="s">
        <v>26</v>
      </c>
      <c r="E4723" s="1" t="s">
        <v>27</v>
      </c>
      <c r="F4723" s="18">
        <v>1363.96</v>
      </c>
      <c r="G4723" t="s">
        <v>6464</v>
      </c>
      <c r="H4723" s="1">
        <f>IF(COUNTIF(G$2:G4723,G4723)=1,1,0)</f>
        <v>1</v>
      </c>
      <c r="I4723" s="1">
        <v>5</v>
      </c>
      <c r="J4723" s="1">
        <v>0.2</v>
      </c>
      <c r="K4723" s="1">
        <v>85.247500000000002</v>
      </c>
      <c r="L4723" s="12">
        <f>VLOOKUP(train[[#This Row],[Sub-Category]],Análisis_ABC_XYZ[[#Headers],[#Data]],4,FALSE)</f>
        <v>0.41105220110552465</v>
      </c>
    </row>
    <row r="4724" spans="1:12" x14ac:dyDescent="0.35">
      <c r="A4724" s="2">
        <v>42875</v>
      </c>
      <c r="B4724" s="1" t="s">
        <v>12</v>
      </c>
      <c r="C4724" s="1" t="s">
        <v>276</v>
      </c>
      <c r="D4724" s="1" t="s">
        <v>8</v>
      </c>
      <c r="E4724" s="1" t="s">
        <v>22</v>
      </c>
      <c r="F4724" s="18">
        <v>1049.2</v>
      </c>
      <c r="G4724" t="s">
        <v>5150</v>
      </c>
      <c r="H4724" s="1">
        <f>IF(COUNTIF(G$2:G4724,G4724)=1,1,0)</f>
        <v>1</v>
      </c>
      <c r="I4724" s="1">
        <v>5</v>
      </c>
      <c r="J4724" s="1">
        <v>0</v>
      </c>
      <c r="K4724" s="1">
        <v>272.79200000000003</v>
      </c>
      <c r="L4724" s="12">
        <f>VLOOKUP(train[[#This Row],[Sub-Category]],Análisis_ABC_XYZ[[#Headers],[#Data]],4,FALSE)</f>
        <v>0.4595170286641902</v>
      </c>
    </row>
    <row r="4725" spans="1:12" x14ac:dyDescent="0.35">
      <c r="A4725" s="2">
        <v>42875</v>
      </c>
      <c r="B4725" s="1" t="s">
        <v>145</v>
      </c>
      <c r="C4725" s="1" t="s">
        <v>676</v>
      </c>
      <c r="D4725" s="1" t="s">
        <v>14</v>
      </c>
      <c r="E4725" s="1" t="s">
        <v>29</v>
      </c>
      <c r="F4725" s="18">
        <v>40.635000000000012</v>
      </c>
      <c r="G4725" t="s">
        <v>6024</v>
      </c>
      <c r="H4725" s="1">
        <f>IF(COUNTIF(G$2:G4725,G4725)=1,1,0)</f>
        <v>1</v>
      </c>
      <c r="I4725" s="1">
        <v>7</v>
      </c>
      <c r="J4725" s="1">
        <v>0.7</v>
      </c>
      <c r="K4725" s="1">
        <v>-32.507999999999996</v>
      </c>
      <c r="L4725" s="12">
        <f>VLOOKUP(train[[#This Row],[Sub-Category]],Análisis_ABC_XYZ[[#Headers],[#Data]],4,FALSE)</f>
        <v>0.46881743173671325</v>
      </c>
    </row>
    <row r="4726" spans="1:12" x14ac:dyDescent="0.35">
      <c r="A4726" s="2">
        <v>42875</v>
      </c>
      <c r="B4726" s="1" t="s">
        <v>12</v>
      </c>
      <c r="C4726" s="1" t="s">
        <v>608</v>
      </c>
      <c r="D4726" s="1" t="s">
        <v>14</v>
      </c>
      <c r="E4726" s="1" t="s">
        <v>29</v>
      </c>
      <c r="F4726" s="18">
        <v>15.424000000000001</v>
      </c>
      <c r="G4726" t="s">
        <v>5150</v>
      </c>
      <c r="H4726" s="1">
        <f>IF(COUNTIF(G$2:G4726,G4726)=1,1,0)</f>
        <v>0</v>
      </c>
      <c r="I4726" s="1">
        <v>4</v>
      </c>
      <c r="J4726" s="1">
        <v>0.2</v>
      </c>
      <c r="K4726" s="1">
        <v>5.0128000000000004</v>
      </c>
      <c r="L4726" s="12">
        <f>VLOOKUP(train[[#This Row],[Sub-Category]],Análisis_ABC_XYZ[[#Headers],[#Data]],4,FALSE)</f>
        <v>0.46881743173671325</v>
      </c>
    </row>
    <row r="4727" spans="1:12" x14ac:dyDescent="0.35">
      <c r="A4727" s="2">
        <v>42875</v>
      </c>
      <c r="B4727" s="1" t="s">
        <v>16</v>
      </c>
      <c r="C4727" s="1" t="s">
        <v>364</v>
      </c>
      <c r="D4727" s="1" t="s">
        <v>14</v>
      </c>
      <c r="E4727" s="1" t="s">
        <v>29</v>
      </c>
      <c r="F4727" s="18">
        <v>2.6940000000000004</v>
      </c>
      <c r="G4727" s="1" t="s">
        <v>3916</v>
      </c>
      <c r="H4727" s="1">
        <f>IF(COUNTIF(G$2:G4727,G4727)=1,1,0)</f>
        <v>1</v>
      </c>
      <c r="I4727" s="1">
        <v>2</v>
      </c>
      <c r="J4727" s="1">
        <v>0.7</v>
      </c>
      <c r="K4727" s="1">
        <v>-2.2450000000000001</v>
      </c>
      <c r="L4727" s="12">
        <f>VLOOKUP(train[[#This Row],[Sub-Category]],Análisis_ABC_XYZ[[#Headers],[#Data]],4,FALSE)</f>
        <v>0.46881743173671325</v>
      </c>
    </row>
    <row r="4728" spans="1:12" x14ac:dyDescent="0.35">
      <c r="A4728" s="2">
        <v>42876</v>
      </c>
      <c r="B4728" s="1" t="s">
        <v>410</v>
      </c>
      <c r="C4728" s="1" t="s">
        <v>1406</v>
      </c>
      <c r="D4728" s="1" t="s">
        <v>26</v>
      </c>
      <c r="E4728" s="1" t="s">
        <v>208</v>
      </c>
      <c r="F4728" s="18">
        <v>2396.4</v>
      </c>
      <c r="G4728" t="s">
        <v>5749</v>
      </c>
      <c r="H4728" s="1">
        <f>IF(COUNTIF(G$2:G4728,G4728)=1,1,0)</f>
        <v>1</v>
      </c>
      <c r="I4728" s="1">
        <v>10</v>
      </c>
      <c r="J4728" s="1">
        <v>0.2</v>
      </c>
      <c r="K4728" s="1">
        <v>179.73000000000013</v>
      </c>
      <c r="L4728" s="12">
        <f>VLOOKUP(train[[#This Row],[Sub-Category]],Análisis_ABC_XYZ[[#Headers],[#Data]],4,FALSE)</f>
        <v>0.5183572270896134</v>
      </c>
    </row>
    <row r="4729" spans="1:12" x14ac:dyDescent="0.35">
      <c r="A4729" s="2">
        <v>42876</v>
      </c>
      <c r="B4729" s="1" t="s">
        <v>412</v>
      </c>
      <c r="C4729" s="1" t="s">
        <v>1726</v>
      </c>
      <c r="D4729" s="1" t="s">
        <v>14</v>
      </c>
      <c r="E4729" s="1" t="s">
        <v>36</v>
      </c>
      <c r="F4729" s="18">
        <v>111.96</v>
      </c>
      <c r="G4729" t="s">
        <v>5214</v>
      </c>
      <c r="H4729" s="1">
        <f>IF(COUNTIF(G$2:G4729,G4729)=1,1,0)</f>
        <v>1</v>
      </c>
      <c r="I4729" s="1">
        <v>2</v>
      </c>
      <c r="J4729" s="1">
        <v>0</v>
      </c>
      <c r="K4729" s="1">
        <v>54.860399999999998</v>
      </c>
      <c r="L4729" s="12">
        <f>VLOOKUP(train[[#This Row],[Sub-Category]],Análisis_ABC_XYZ[[#Headers],[#Data]],4,FALSE)</f>
        <v>0.43613829632717294</v>
      </c>
    </row>
    <row r="4730" spans="1:12" x14ac:dyDescent="0.35">
      <c r="A4730" s="2">
        <v>42876</v>
      </c>
      <c r="B4730" s="1" t="s">
        <v>12</v>
      </c>
      <c r="C4730" s="1" t="s">
        <v>273</v>
      </c>
      <c r="D4730" s="1" t="s">
        <v>26</v>
      </c>
      <c r="E4730" s="1" t="s">
        <v>56</v>
      </c>
      <c r="F4730" s="18">
        <v>66.260000000000005</v>
      </c>
      <c r="G4730" t="s">
        <v>4720</v>
      </c>
      <c r="H4730" s="1">
        <f>IF(COUNTIF(G$2:G4730,G4730)=1,1,0)</f>
        <v>1</v>
      </c>
      <c r="I4730" s="1">
        <v>2</v>
      </c>
      <c r="J4730" s="1">
        <v>0</v>
      </c>
      <c r="K4730" s="1">
        <v>27.166600000000003</v>
      </c>
      <c r="L4730" s="12">
        <f>VLOOKUP(train[[#This Row],[Sub-Category]],Análisis_ABC_XYZ[[#Headers],[#Data]],4,FALSE)</f>
        <v>0.52062335344040378</v>
      </c>
    </row>
    <row r="4731" spans="1:12" x14ac:dyDescent="0.35">
      <c r="A4731" s="2">
        <v>42876</v>
      </c>
      <c r="B4731" s="1" t="s">
        <v>39</v>
      </c>
      <c r="C4731" s="1" t="s">
        <v>758</v>
      </c>
      <c r="D4731" s="1" t="s">
        <v>14</v>
      </c>
      <c r="E4731" s="1" t="s">
        <v>36</v>
      </c>
      <c r="F4731" s="18">
        <v>82.656000000000006</v>
      </c>
      <c r="G4731" t="s">
        <v>3617</v>
      </c>
      <c r="H4731" s="1">
        <f>IF(COUNTIF(G$2:G4731,G4731)=1,1,0)</f>
        <v>1</v>
      </c>
      <c r="I4731" s="1">
        <v>9</v>
      </c>
      <c r="J4731" s="1">
        <v>0.2</v>
      </c>
      <c r="K4731" s="1">
        <v>30.996000000000002</v>
      </c>
      <c r="L4731" s="12">
        <f>VLOOKUP(train[[#This Row],[Sub-Category]],Análisis_ABC_XYZ[[#Headers],[#Data]],4,FALSE)</f>
        <v>0.43613829632717294</v>
      </c>
    </row>
    <row r="4732" spans="1:12" x14ac:dyDescent="0.35">
      <c r="A4732" s="2">
        <v>42876</v>
      </c>
      <c r="B4732" s="1" t="s">
        <v>12</v>
      </c>
      <c r="C4732" s="1" t="s">
        <v>525</v>
      </c>
      <c r="D4732" s="1" t="s">
        <v>26</v>
      </c>
      <c r="E4732" s="1" t="s">
        <v>27</v>
      </c>
      <c r="F4732" s="18">
        <v>55.176000000000002</v>
      </c>
      <c r="G4732" t="s">
        <v>4720</v>
      </c>
      <c r="H4732" s="1">
        <f>IF(COUNTIF(G$2:G4732,G4732)=1,1,0)</f>
        <v>0</v>
      </c>
      <c r="I4732" s="1">
        <v>3</v>
      </c>
      <c r="J4732" s="1">
        <v>0.2</v>
      </c>
      <c r="K4732" s="1">
        <v>-12.414599999999997</v>
      </c>
      <c r="L4732" s="12">
        <f>VLOOKUP(train[[#This Row],[Sub-Category]],Análisis_ABC_XYZ[[#Headers],[#Data]],4,FALSE)</f>
        <v>0.41105220110552465</v>
      </c>
    </row>
    <row r="4733" spans="1:12" x14ac:dyDescent="0.35">
      <c r="A4733" s="2">
        <v>42876</v>
      </c>
      <c r="B4733" s="1" t="s">
        <v>72</v>
      </c>
      <c r="C4733" s="1" t="s">
        <v>925</v>
      </c>
      <c r="D4733" s="1" t="s">
        <v>14</v>
      </c>
      <c r="E4733" s="1" t="s">
        <v>29</v>
      </c>
      <c r="F4733" s="18">
        <v>3.7979999999999992</v>
      </c>
      <c r="G4733" t="s">
        <v>4251</v>
      </c>
      <c r="H4733" s="1">
        <f>IF(COUNTIF(G$2:G4733,G4733)=1,1,0)</f>
        <v>1</v>
      </c>
      <c r="I4733" s="1">
        <v>3</v>
      </c>
      <c r="J4733" s="1">
        <v>0.8</v>
      </c>
      <c r="K4733" s="1">
        <v>-5.8869000000000007</v>
      </c>
      <c r="L4733" s="12">
        <f>VLOOKUP(train[[#This Row],[Sub-Category]],Análisis_ABC_XYZ[[#Headers],[#Data]],4,FALSE)</f>
        <v>0.46881743173671325</v>
      </c>
    </row>
    <row r="4734" spans="1:12" x14ac:dyDescent="0.35">
      <c r="A4734" s="2">
        <v>42876</v>
      </c>
      <c r="B4734" s="1" t="s">
        <v>39</v>
      </c>
      <c r="C4734" s="1" t="s">
        <v>241</v>
      </c>
      <c r="D4734" s="1" t="s">
        <v>14</v>
      </c>
      <c r="E4734" s="1" t="s">
        <v>29</v>
      </c>
      <c r="F4734" s="18">
        <v>1.9639999999999995</v>
      </c>
      <c r="G4734" s="1" t="s">
        <v>3617</v>
      </c>
      <c r="H4734" s="1">
        <f>IF(COUNTIF(G$2:G4734,G4734)=1,1,0)</f>
        <v>0</v>
      </c>
      <c r="I4734" s="1">
        <v>2</v>
      </c>
      <c r="J4734" s="1">
        <v>0.8</v>
      </c>
      <c r="K4734" s="1">
        <v>-3.2406000000000006</v>
      </c>
      <c r="L4734" s="12">
        <f>VLOOKUP(train[[#This Row],[Sub-Category]],Análisis_ABC_XYZ[[#Headers],[#Data]],4,FALSE)</f>
        <v>0.46881743173671325</v>
      </c>
    </row>
    <row r="4735" spans="1:12" x14ac:dyDescent="0.35">
      <c r="A4735" s="2">
        <v>42877</v>
      </c>
      <c r="B4735" s="1" t="s">
        <v>239</v>
      </c>
      <c r="C4735" s="1" t="s">
        <v>246</v>
      </c>
      <c r="D4735" s="1" t="s">
        <v>14</v>
      </c>
      <c r="E4735" s="1" t="s">
        <v>31</v>
      </c>
      <c r="F4735" s="18">
        <v>662.84</v>
      </c>
      <c r="G4735" t="s">
        <v>2371</v>
      </c>
      <c r="H4735" s="1">
        <f>IF(COUNTIF(G$2:G4735,G4735)=1,1,0)</f>
        <v>1</v>
      </c>
      <c r="I4735" s="1">
        <v>4</v>
      </c>
      <c r="J4735" s="1">
        <v>0</v>
      </c>
      <c r="K4735" s="1">
        <v>172.33840000000004</v>
      </c>
      <c r="L4735" s="12">
        <f>VLOOKUP(train[[#This Row],[Sub-Category]],Análisis_ABC_XYZ[[#Headers],[#Data]],4,FALSE)</f>
        <v>0.49507917887403441</v>
      </c>
    </row>
    <row r="4736" spans="1:12" x14ac:dyDescent="0.35">
      <c r="A4736" s="2">
        <v>42877</v>
      </c>
      <c r="B4736" s="1" t="s">
        <v>239</v>
      </c>
      <c r="C4736" s="1" t="s">
        <v>358</v>
      </c>
      <c r="D4736" s="1" t="s">
        <v>26</v>
      </c>
      <c r="E4736" s="1" t="s">
        <v>27</v>
      </c>
      <c r="F4736" s="18">
        <v>345</v>
      </c>
      <c r="G4736" t="s">
        <v>2371</v>
      </c>
      <c r="H4736" s="1">
        <f>IF(COUNTIF(G$2:G4736,G4736)=1,1,0)</f>
        <v>0</v>
      </c>
      <c r="I4736" s="1">
        <v>5</v>
      </c>
      <c r="J4736" s="1">
        <v>0</v>
      </c>
      <c r="K4736" s="1">
        <v>86.25</v>
      </c>
      <c r="L4736" s="12">
        <f>VLOOKUP(train[[#This Row],[Sub-Category]],Análisis_ABC_XYZ[[#Headers],[#Data]],4,FALSE)</f>
        <v>0.41105220110552465</v>
      </c>
    </row>
    <row r="4737" spans="1:12" x14ac:dyDescent="0.35">
      <c r="A4737" s="2">
        <v>42877</v>
      </c>
      <c r="B4737" s="1" t="s">
        <v>239</v>
      </c>
      <c r="C4737" s="1" t="s">
        <v>1024</v>
      </c>
      <c r="D4737" s="1" t="s">
        <v>26</v>
      </c>
      <c r="E4737" s="1" t="s">
        <v>27</v>
      </c>
      <c r="F4737" s="18">
        <v>257.98</v>
      </c>
      <c r="G4737" t="s">
        <v>2371</v>
      </c>
      <c r="H4737" s="1">
        <f>IF(COUNTIF(G$2:G4737,G4737)=1,1,0)</f>
        <v>0</v>
      </c>
      <c r="I4737" s="1">
        <v>2</v>
      </c>
      <c r="J4737" s="1">
        <v>0</v>
      </c>
      <c r="K4737" s="1">
        <v>74.8142</v>
      </c>
      <c r="L4737" s="12">
        <f>VLOOKUP(train[[#This Row],[Sub-Category]],Análisis_ABC_XYZ[[#Headers],[#Data]],4,FALSE)</f>
        <v>0.41105220110552465</v>
      </c>
    </row>
    <row r="4738" spans="1:12" x14ac:dyDescent="0.35">
      <c r="A4738" s="2">
        <v>42877</v>
      </c>
      <c r="B4738" s="1" t="s">
        <v>12</v>
      </c>
      <c r="C4738" s="1" t="s">
        <v>248</v>
      </c>
      <c r="D4738" s="1" t="s">
        <v>26</v>
      </c>
      <c r="E4738" s="1" t="s">
        <v>27</v>
      </c>
      <c r="F4738" s="18">
        <v>222.38400000000001</v>
      </c>
      <c r="G4738" t="s">
        <v>6599</v>
      </c>
      <c r="H4738" s="1">
        <f>IF(COUNTIF(G$2:G4738,G4738)=1,1,0)</f>
        <v>1</v>
      </c>
      <c r="I4738" s="1">
        <v>2</v>
      </c>
      <c r="J4738" s="1">
        <v>0.2</v>
      </c>
      <c r="K4738" s="1">
        <v>22.238400000000013</v>
      </c>
      <c r="L4738" s="12">
        <f>VLOOKUP(train[[#This Row],[Sub-Category]],Análisis_ABC_XYZ[[#Headers],[#Data]],4,FALSE)</f>
        <v>0.41105220110552465</v>
      </c>
    </row>
    <row r="4739" spans="1:12" x14ac:dyDescent="0.35">
      <c r="A4739" s="2">
        <v>42877</v>
      </c>
      <c r="B4739" s="1" t="s">
        <v>239</v>
      </c>
      <c r="C4739" s="1" t="s">
        <v>265</v>
      </c>
      <c r="D4739" s="1" t="s">
        <v>8</v>
      </c>
      <c r="E4739" s="1" t="s">
        <v>18</v>
      </c>
      <c r="F4739" s="18">
        <v>174.28599999999997</v>
      </c>
      <c r="G4739" t="s">
        <v>2371</v>
      </c>
      <c r="H4739" s="1">
        <f>IF(COUNTIF(G$2:G4739,G4739)=1,1,0)</f>
        <v>0</v>
      </c>
      <c r="I4739" s="1">
        <v>2</v>
      </c>
      <c r="J4739" s="1">
        <v>0.3</v>
      </c>
      <c r="K4739" s="1">
        <v>-19.918399999999991</v>
      </c>
      <c r="L4739" s="12">
        <f>VLOOKUP(train[[#This Row],[Sub-Category]],Análisis_ABC_XYZ[[#Headers],[#Data]],4,FALSE)</f>
        <v>0.55975208308209756</v>
      </c>
    </row>
    <row r="4740" spans="1:12" x14ac:dyDescent="0.35">
      <c r="A4740" s="2">
        <v>42877</v>
      </c>
      <c r="B4740" s="1" t="s">
        <v>239</v>
      </c>
      <c r="C4740" s="1" t="s">
        <v>515</v>
      </c>
      <c r="D4740" s="1" t="s">
        <v>26</v>
      </c>
      <c r="E4740" s="1" t="s">
        <v>56</v>
      </c>
      <c r="F4740" s="18">
        <v>95.1</v>
      </c>
      <c r="G4740" t="s">
        <v>2371</v>
      </c>
      <c r="H4740" s="1">
        <f>IF(COUNTIF(G$2:G4740,G4740)=1,1,0)</f>
        <v>0</v>
      </c>
      <c r="I4740" s="1">
        <v>5</v>
      </c>
      <c r="J4740" s="1">
        <v>0</v>
      </c>
      <c r="K4740" s="1">
        <v>30.431999999999995</v>
      </c>
      <c r="L4740" s="12">
        <f>VLOOKUP(train[[#This Row],[Sub-Category]],Análisis_ABC_XYZ[[#Headers],[#Data]],4,FALSE)</f>
        <v>0.52062335344040378</v>
      </c>
    </row>
    <row r="4741" spans="1:12" x14ac:dyDescent="0.35">
      <c r="A4741" s="2">
        <v>42877</v>
      </c>
      <c r="B4741" s="1" t="s">
        <v>239</v>
      </c>
      <c r="C4741" s="1" t="s">
        <v>1414</v>
      </c>
      <c r="D4741" s="1" t="s">
        <v>14</v>
      </c>
      <c r="E4741" s="1" t="s">
        <v>61</v>
      </c>
      <c r="F4741" s="18">
        <v>26.880000000000003</v>
      </c>
      <c r="G4741" t="s">
        <v>2371</v>
      </c>
      <c r="H4741" s="1">
        <f>IF(COUNTIF(G$2:G4741,G4741)=1,1,0)</f>
        <v>0</v>
      </c>
      <c r="I4741" s="1">
        <v>6</v>
      </c>
      <c r="J4741" s="1">
        <v>0</v>
      </c>
      <c r="K4741" s="1">
        <v>12.902400000000002</v>
      </c>
      <c r="L4741" s="12">
        <f>VLOOKUP(train[[#This Row],[Sub-Category]],Análisis_ABC_XYZ[[#Headers],[#Data]],4,FALSE)</f>
        <v>0.44424167803735209</v>
      </c>
    </row>
    <row r="4742" spans="1:12" x14ac:dyDescent="0.35">
      <c r="A4742" s="2">
        <v>42877</v>
      </c>
      <c r="B4742" s="1" t="s">
        <v>379</v>
      </c>
      <c r="C4742" s="1" t="s">
        <v>586</v>
      </c>
      <c r="D4742" s="1" t="s">
        <v>14</v>
      </c>
      <c r="E4742" s="1" t="s">
        <v>15</v>
      </c>
      <c r="F4742" s="18">
        <v>14.73</v>
      </c>
      <c r="G4742" t="s">
        <v>3316</v>
      </c>
      <c r="H4742" s="1">
        <f>IF(COUNTIF(G$2:G4742,G4742)=1,1,0)</f>
        <v>1</v>
      </c>
      <c r="I4742" s="1">
        <v>3</v>
      </c>
      <c r="J4742" s="1">
        <v>0</v>
      </c>
      <c r="K4742" s="1">
        <v>7.2176999999999998</v>
      </c>
      <c r="L4742" s="12">
        <f>VLOOKUP(train[[#This Row],[Sub-Category]],Análisis_ABC_XYZ[[#Headers],[#Data]],4,FALSE)</f>
        <v>0.4647369236065339</v>
      </c>
    </row>
    <row r="4743" spans="1:12" x14ac:dyDescent="0.35">
      <c r="A4743" s="2">
        <v>42878</v>
      </c>
      <c r="B4743" s="1" t="s">
        <v>52</v>
      </c>
      <c r="C4743" s="1" t="s">
        <v>1459</v>
      </c>
      <c r="D4743" s="1" t="s">
        <v>26</v>
      </c>
      <c r="E4743" s="1" t="s">
        <v>363</v>
      </c>
      <c r="F4743" s="18">
        <v>8399.9759999999987</v>
      </c>
      <c r="G4743" t="s">
        <v>4681</v>
      </c>
      <c r="H4743" s="1">
        <f>IF(COUNTIF(G$2:G4743,G4743)=1,1,0)</f>
        <v>1</v>
      </c>
      <c r="I4743" s="1">
        <v>4</v>
      </c>
      <c r="J4743" s="1">
        <v>0.4</v>
      </c>
      <c r="K4743" s="1">
        <v>1119.996799999999</v>
      </c>
      <c r="L4743" s="12">
        <f>VLOOKUP(train[[#This Row],[Sub-Category]],Análisis_ABC_XYZ[[#Headers],[#Data]],4,FALSE)</f>
        <v>0.62810530827000832</v>
      </c>
    </row>
    <row r="4744" spans="1:12" x14ac:dyDescent="0.35">
      <c r="A4744" s="2">
        <v>42878</v>
      </c>
      <c r="B4744" s="1" t="s">
        <v>72</v>
      </c>
      <c r="C4744" s="1" t="s">
        <v>970</v>
      </c>
      <c r="D4744" s="1" t="s">
        <v>26</v>
      </c>
      <c r="E4744" s="1" t="s">
        <v>27</v>
      </c>
      <c r="F4744" s="18">
        <v>1979.9280000000001</v>
      </c>
      <c r="G4744" t="s">
        <v>6854</v>
      </c>
      <c r="H4744" s="1">
        <f>IF(COUNTIF(G$2:G4744,G4744)=1,1,0)</f>
        <v>1</v>
      </c>
      <c r="I4744" s="1">
        <v>9</v>
      </c>
      <c r="J4744" s="1">
        <v>0.2</v>
      </c>
      <c r="K4744" s="1">
        <v>148.49459999999993</v>
      </c>
      <c r="L4744" s="12">
        <f>VLOOKUP(train[[#This Row],[Sub-Category]],Análisis_ABC_XYZ[[#Headers],[#Data]],4,FALSE)</f>
        <v>0.41105220110552465</v>
      </c>
    </row>
    <row r="4745" spans="1:12" x14ac:dyDescent="0.35">
      <c r="A4745" s="2">
        <v>42878</v>
      </c>
      <c r="B4745" s="1" t="s">
        <v>52</v>
      </c>
      <c r="C4745" s="1" t="s">
        <v>1861</v>
      </c>
      <c r="D4745" s="1" t="s">
        <v>26</v>
      </c>
      <c r="E4745" s="1" t="s">
        <v>27</v>
      </c>
      <c r="F4745" s="18">
        <v>122.38199999999999</v>
      </c>
      <c r="G4745" t="s">
        <v>4681</v>
      </c>
      <c r="H4745" s="1">
        <f>IF(COUNTIF(G$2:G4745,G4745)=1,1,0)</f>
        <v>0</v>
      </c>
      <c r="I4745" s="1">
        <v>3</v>
      </c>
      <c r="J4745" s="1">
        <v>0.4</v>
      </c>
      <c r="K4745" s="1">
        <v>-24.476399999999998</v>
      </c>
      <c r="L4745" s="12">
        <f>VLOOKUP(train[[#This Row],[Sub-Category]],Análisis_ABC_XYZ[[#Headers],[#Data]],4,FALSE)</f>
        <v>0.41105220110552465</v>
      </c>
    </row>
    <row r="4746" spans="1:12" x14ac:dyDescent="0.35">
      <c r="A4746" s="2">
        <v>42878</v>
      </c>
      <c r="B4746" s="1" t="s">
        <v>12</v>
      </c>
      <c r="C4746" s="1" t="s">
        <v>960</v>
      </c>
      <c r="D4746" s="1" t="s">
        <v>8</v>
      </c>
      <c r="E4746" s="1" t="s">
        <v>22</v>
      </c>
      <c r="F4746" s="18">
        <v>37.049999999999997</v>
      </c>
      <c r="G4746" t="s">
        <v>4226</v>
      </c>
      <c r="H4746" s="1">
        <f>IF(COUNTIF(G$2:G4746,G4746)=1,1,0)</f>
        <v>1</v>
      </c>
      <c r="I4746" s="1">
        <v>3</v>
      </c>
      <c r="J4746" s="1">
        <v>0</v>
      </c>
      <c r="K4746" s="1">
        <v>16.302</v>
      </c>
      <c r="L4746" s="12">
        <f>VLOOKUP(train[[#This Row],[Sub-Category]],Análisis_ABC_XYZ[[#Headers],[#Data]],4,FALSE)</f>
        <v>0.4595170286641902</v>
      </c>
    </row>
    <row r="4747" spans="1:12" x14ac:dyDescent="0.35">
      <c r="A4747" s="2">
        <v>42878</v>
      </c>
      <c r="B4747" s="1" t="s">
        <v>52</v>
      </c>
      <c r="C4747" s="1" t="s">
        <v>882</v>
      </c>
      <c r="D4747" s="1" t="s">
        <v>14</v>
      </c>
      <c r="E4747" s="1" t="s">
        <v>36</v>
      </c>
      <c r="F4747" s="18">
        <v>10.368000000000002</v>
      </c>
      <c r="G4747" t="s">
        <v>4681</v>
      </c>
      <c r="H4747" s="1">
        <f>IF(COUNTIF(G$2:G4747,G4747)=1,1,0)</f>
        <v>0</v>
      </c>
      <c r="I4747" s="1">
        <v>2</v>
      </c>
      <c r="J4747" s="1">
        <v>0.2</v>
      </c>
      <c r="K4747" s="1">
        <v>3.6288</v>
      </c>
      <c r="L4747" s="12">
        <f>VLOOKUP(train[[#This Row],[Sub-Category]],Análisis_ABC_XYZ[[#Headers],[#Data]],4,FALSE)</f>
        <v>0.43613829632717294</v>
      </c>
    </row>
    <row r="4748" spans="1:12" x14ac:dyDescent="0.35">
      <c r="A4748" s="2">
        <v>42878</v>
      </c>
      <c r="B4748" s="1" t="s">
        <v>52</v>
      </c>
      <c r="C4748" s="1" t="s">
        <v>1860</v>
      </c>
      <c r="D4748" s="1" t="s">
        <v>14</v>
      </c>
      <c r="E4748" s="1" t="s">
        <v>29</v>
      </c>
      <c r="F4748" s="18">
        <v>6.2940000000000014</v>
      </c>
      <c r="G4748" t="s">
        <v>4681</v>
      </c>
      <c r="H4748" s="1">
        <f>IF(COUNTIF(G$2:G4748,G4748)=1,1,0)</f>
        <v>0</v>
      </c>
      <c r="I4748" s="1">
        <v>1</v>
      </c>
      <c r="J4748" s="1">
        <v>0.7</v>
      </c>
      <c r="K4748" s="1">
        <v>-4.1959999999999997</v>
      </c>
      <c r="L4748" s="12">
        <f>VLOOKUP(train[[#This Row],[Sub-Category]],Análisis_ABC_XYZ[[#Headers],[#Data]],4,FALSE)</f>
        <v>0.46881743173671325</v>
      </c>
    </row>
    <row r="4749" spans="1:12" x14ac:dyDescent="0.35">
      <c r="A4749" s="2">
        <v>42878</v>
      </c>
      <c r="B4749" s="1" t="s">
        <v>119</v>
      </c>
      <c r="C4749" s="1" t="s">
        <v>1117</v>
      </c>
      <c r="D4749" s="1" t="s">
        <v>14</v>
      </c>
      <c r="E4749" s="1" t="s">
        <v>36</v>
      </c>
      <c r="F4749" s="18">
        <v>4.9800000000000004</v>
      </c>
      <c r="G4749" t="s">
        <v>2512</v>
      </c>
      <c r="H4749" s="1">
        <f>IF(COUNTIF(G$2:G4749,G4749)=1,1,0)</f>
        <v>1</v>
      </c>
      <c r="I4749" s="1">
        <v>1</v>
      </c>
      <c r="J4749" s="1">
        <v>0</v>
      </c>
      <c r="K4749" s="1">
        <v>2.4402000000000004</v>
      </c>
      <c r="L4749" s="12">
        <f>VLOOKUP(train[[#This Row],[Sub-Category]],Análisis_ABC_XYZ[[#Headers],[#Data]],4,FALSE)</f>
        <v>0.43613829632717294</v>
      </c>
    </row>
    <row r="4750" spans="1:12" x14ac:dyDescent="0.35">
      <c r="A4750" s="2">
        <v>42879</v>
      </c>
      <c r="B4750" s="1" t="s">
        <v>107</v>
      </c>
      <c r="C4750" s="1" t="s">
        <v>185</v>
      </c>
      <c r="D4750" s="1" t="s">
        <v>14</v>
      </c>
      <c r="E4750" s="1" t="s">
        <v>36</v>
      </c>
      <c r="F4750" s="18">
        <v>191.6</v>
      </c>
      <c r="G4750" t="s">
        <v>2725</v>
      </c>
      <c r="H4750" s="1">
        <f>IF(COUNTIF(G$2:G4750,G4750)=1,1,0)</f>
        <v>1</v>
      </c>
      <c r="I4750" s="1">
        <v>4</v>
      </c>
      <c r="J4750" s="1">
        <v>0</v>
      </c>
      <c r="K4750" s="1">
        <v>91.967999999999989</v>
      </c>
      <c r="L4750" s="12">
        <f>VLOOKUP(train[[#This Row],[Sub-Category]],Análisis_ABC_XYZ[[#Headers],[#Data]],4,FALSE)</f>
        <v>0.43613829632717294</v>
      </c>
    </row>
    <row r="4751" spans="1:12" x14ac:dyDescent="0.35">
      <c r="A4751" s="2">
        <v>42879</v>
      </c>
      <c r="B4751" s="1" t="s">
        <v>107</v>
      </c>
      <c r="C4751" s="1" t="s">
        <v>1273</v>
      </c>
      <c r="D4751" s="1" t="s">
        <v>14</v>
      </c>
      <c r="E4751" s="1" t="s">
        <v>182</v>
      </c>
      <c r="F4751" s="18">
        <v>69.5</v>
      </c>
      <c r="G4751" t="s">
        <v>2725</v>
      </c>
      <c r="H4751" s="1">
        <f>IF(COUNTIF(G$2:G4751,G4751)=1,1,0)</f>
        <v>0</v>
      </c>
      <c r="I4751" s="1">
        <v>5</v>
      </c>
      <c r="J4751" s="1">
        <v>0</v>
      </c>
      <c r="K4751" s="1">
        <v>20.154999999999994</v>
      </c>
      <c r="L4751" s="12">
        <f>VLOOKUP(train[[#This Row],[Sub-Category]],Análisis_ABC_XYZ[[#Headers],[#Data]],4,FALSE)</f>
        <v>0.53938093436526824</v>
      </c>
    </row>
    <row r="4752" spans="1:12" x14ac:dyDescent="0.35">
      <c r="A4752" s="2">
        <v>42879</v>
      </c>
      <c r="B4752" s="1" t="s">
        <v>52</v>
      </c>
      <c r="C4752" s="1" t="s">
        <v>991</v>
      </c>
      <c r="D4752" s="1" t="s">
        <v>14</v>
      </c>
      <c r="E4752" s="1" t="s">
        <v>24</v>
      </c>
      <c r="F4752" s="18">
        <v>16.656000000000002</v>
      </c>
      <c r="G4752" t="s">
        <v>5536</v>
      </c>
      <c r="H4752" s="1">
        <f>IF(COUNTIF(G$2:G4752,G4752)=1,1,0)</f>
        <v>1</v>
      </c>
      <c r="I4752" s="1">
        <v>3</v>
      </c>
      <c r="J4752" s="1">
        <v>0.2</v>
      </c>
      <c r="K4752" s="1">
        <v>3.3311999999999999</v>
      </c>
      <c r="L4752" s="12">
        <f>VLOOKUP(train[[#This Row],[Sub-Category]],Análisis_ABC_XYZ[[#Headers],[#Data]],4,FALSE)</f>
        <v>0.45632477063632687</v>
      </c>
    </row>
    <row r="4753" spans="1:12" x14ac:dyDescent="0.35">
      <c r="A4753" s="2">
        <v>42880</v>
      </c>
      <c r="B4753" s="1" t="s">
        <v>379</v>
      </c>
      <c r="C4753" s="1" t="s">
        <v>488</v>
      </c>
      <c r="D4753" s="1" t="s">
        <v>14</v>
      </c>
      <c r="E4753" s="1" t="s">
        <v>20</v>
      </c>
      <c r="F4753" s="18">
        <v>1267.6499999999999</v>
      </c>
      <c r="G4753" t="s">
        <v>3582</v>
      </c>
      <c r="H4753" s="1">
        <f>IF(COUNTIF(G$2:G4753,G4753)=1,1,0)</f>
        <v>1</v>
      </c>
      <c r="I4753" s="1">
        <v>9</v>
      </c>
      <c r="J4753" s="1">
        <v>0</v>
      </c>
      <c r="K4753" s="1">
        <v>152.11799999999999</v>
      </c>
      <c r="L4753" s="12">
        <f>VLOOKUP(train[[#This Row],[Sub-Category]],Análisis_ABC_XYZ[[#Headers],[#Data]],4,FALSE)</f>
        <v>0.44610841445725197</v>
      </c>
    </row>
    <row r="4754" spans="1:12" x14ac:dyDescent="0.35">
      <c r="A4754" s="2">
        <v>42880</v>
      </c>
      <c r="B4754" s="1" t="s">
        <v>379</v>
      </c>
      <c r="C4754" s="1" t="s">
        <v>1537</v>
      </c>
      <c r="D4754" s="1" t="s">
        <v>8</v>
      </c>
      <c r="E4754" s="1" t="s">
        <v>22</v>
      </c>
      <c r="F4754" s="18">
        <v>24.96</v>
      </c>
      <c r="G4754" t="s">
        <v>3582</v>
      </c>
      <c r="H4754" s="1">
        <f>IF(COUNTIF(G$2:G4754,G4754)=1,1,0)</f>
        <v>0</v>
      </c>
      <c r="I4754" s="1">
        <v>4</v>
      </c>
      <c r="J4754" s="1">
        <v>0</v>
      </c>
      <c r="K4754" s="1">
        <v>6.240000000000002</v>
      </c>
      <c r="L4754" s="12">
        <f>VLOOKUP(train[[#This Row],[Sub-Category]],Análisis_ABC_XYZ[[#Headers],[#Data]],4,FALSE)</f>
        <v>0.4595170286641902</v>
      </c>
    </row>
    <row r="4755" spans="1:12" x14ac:dyDescent="0.35">
      <c r="A4755" s="2">
        <v>42880</v>
      </c>
      <c r="B4755" s="1" t="s">
        <v>379</v>
      </c>
      <c r="C4755" s="1" t="s">
        <v>425</v>
      </c>
      <c r="D4755" s="1" t="s">
        <v>14</v>
      </c>
      <c r="E4755" s="1" t="s">
        <v>36</v>
      </c>
      <c r="F4755" s="18">
        <v>19.36</v>
      </c>
      <c r="G4755" t="s">
        <v>3582</v>
      </c>
      <c r="H4755" s="1">
        <f>IF(COUNTIF(G$2:G4755,G4755)=1,1,0)</f>
        <v>0</v>
      </c>
      <c r="I4755" s="1">
        <v>2</v>
      </c>
      <c r="J4755" s="1">
        <v>0</v>
      </c>
      <c r="K4755" s="1">
        <v>9.2927999999999997</v>
      </c>
      <c r="L4755" s="12">
        <f>VLOOKUP(train[[#This Row],[Sub-Category]],Análisis_ABC_XYZ[[#Headers],[#Data]],4,FALSE)</f>
        <v>0.43613829632717294</v>
      </c>
    </row>
    <row r="4756" spans="1:12" x14ac:dyDescent="0.35">
      <c r="A4756" s="2">
        <v>42881</v>
      </c>
      <c r="B4756" s="1" t="s">
        <v>12</v>
      </c>
      <c r="C4756" s="1" t="s">
        <v>267</v>
      </c>
      <c r="D4756" s="1" t="s">
        <v>8</v>
      </c>
      <c r="E4756" s="1" t="s">
        <v>11</v>
      </c>
      <c r="F4756" s="18">
        <v>484.70400000000006</v>
      </c>
      <c r="G4756" t="s">
        <v>2616</v>
      </c>
      <c r="H4756" s="1">
        <f>IF(COUNTIF(G$2:G4756,G4756)=1,1,0)</f>
        <v>1</v>
      </c>
      <c r="I4756" s="1">
        <v>6</v>
      </c>
      <c r="J4756" s="1">
        <v>0.2</v>
      </c>
      <c r="K4756" s="1">
        <v>-84.823200000000071</v>
      </c>
      <c r="L4756" s="12">
        <f>VLOOKUP(train[[#This Row],[Sub-Category]],Análisis_ABC_XYZ[[#Headers],[#Data]],4,FALSE)</f>
        <v>0.46529189879902266</v>
      </c>
    </row>
    <row r="4757" spans="1:12" x14ac:dyDescent="0.35">
      <c r="A4757" s="2">
        <v>42881</v>
      </c>
      <c r="B4757" s="1" t="s">
        <v>39</v>
      </c>
      <c r="C4757" s="1" t="s">
        <v>980</v>
      </c>
      <c r="D4757" s="1" t="s">
        <v>8</v>
      </c>
      <c r="E4757" s="1" t="s">
        <v>11</v>
      </c>
      <c r="F4757" s="18">
        <v>388.42999999999995</v>
      </c>
      <c r="G4757" t="s">
        <v>5131</v>
      </c>
      <c r="H4757" s="1">
        <f>IF(COUNTIF(G$2:G4757,G4757)=1,1,0)</f>
        <v>1</v>
      </c>
      <c r="I4757" s="1">
        <v>5</v>
      </c>
      <c r="J4757" s="1">
        <v>0.3</v>
      </c>
      <c r="K4757" s="1">
        <v>-88.783999999999978</v>
      </c>
      <c r="L4757" s="12">
        <f>VLOOKUP(train[[#This Row],[Sub-Category]],Análisis_ABC_XYZ[[#Headers],[#Data]],4,FALSE)</f>
        <v>0.46529189879902266</v>
      </c>
    </row>
    <row r="4758" spans="1:12" x14ac:dyDescent="0.35">
      <c r="A4758" s="2">
        <v>42881</v>
      </c>
      <c r="B4758" s="1" t="s">
        <v>12</v>
      </c>
      <c r="C4758" s="1" t="s">
        <v>1592</v>
      </c>
      <c r="D4758" s="1" t="s">
        <v>26</v>
      </c>
      <c r="E4758" s="1" t="s">
        <v>208</v>
      </c>
      <c r="F4758" s="18">
        <v>371.97600000000006</v>
      </c>
      <c r="G4758" t="s">
        <v>2616</v>
      </c>
      <c r="H4758" s="1">
        <f>IF(COUNTIF(G$2:G4758,G4758)=1,1,0)</f>
        <v>0</v>
      </c>
      <c r="I4758" s="1">
        <v>3</v>
      </c>
      <c r="J4758" s="1">
        <v>0.2</v>
      </c>
      <c r="K4758" s="1">
        <v>116.24249999999996</v>
      </c>
      <c r="L4758" s="12">
        <f>VLOOKUP(train[[#This Row],[Sub-Category]],Análisis_ABC_XYZ[[#Headers],[#Data]],4,FALSE)</f>
        <v>0.5183572270896134</v>
      </c>
    </row>
    <row r="4759" spans="1:12" x14ac:dyDescent="0.35">
      <c r="A4759" s="2">
        <v>42881</v>
      </c>
      <c r="B4759" s="1" t="s">
        <v>12</v>
      </c>
      <c r="C4759" s="1" t="s">
        <v>848</v>
      </c>
      <c r="D4759" s="1" t="s">
        <v>26</v>
      </c>
      <c r="E4759" s="1" t="s">
        <v>27</v>
      </c>
      <c r="F4759" s="18">
        <v>211.16800000000001</v>
      </c>
      <c r="G4759" t="s">
        <v>2616</v>
      </c>
      <c r="H4759" s="1">
        <f>IF(COUNTIF(G$2:G4759,G4759)=1,1,0)</f>
        <v>0</v>
      </c>
      <c r="I4759" s="1">
        <v>4</v>
      </c>
      <c r="J4759" s="1">
        <v>0.2</v>
      </c>
      <c r="K4759" s="1">
        <v>23.756399999999985</v>
      </c>
      <c r="L4759" s="12">
        <f>VLOOKUP(train[[#This Row],[Sub-Category]],Análisis_ABC_XYZ[[#Headers],[#Data]],4,FALSE)</f>
        <v>0.41105220110552465</v>
      </c>
    </row>
    <row r="4760" spans="1:12" x14ac:dyDescent="0.35">
      <c r="A4760" s="2">
        <v>42881</v>
      </c>
      <c r="B4760" s="1" t="s">
        <v>16</v>
      </c>
      <c r="C4760" s="1" t="s">
        <v>1495</v>
      </c>
      <c r="D4760" s="1" t="s">
        <v>14</v>
      </c>
      <c r="E4760" s="1" t="s">
        <v>20</v>
      </c>
      <c r="F4760" s="18">
        <v>184.70400000000001</v>
      </c>
      <c r="G4760" t="s">
        <v>4460</v>
      </c>
      <c r="H4760" s="1">
        <f>IF(COUNTIF(G$2:G4760,G4760)=1,1,0)</f>
        <v>1</v>
      </c>
      <c r="I4760" s="1">
        <v>6</v>
      </c>
      <c r="J4760" s="1">
        <v>0.2</v>
      </c>
      <c r="K4760" s="1">
        <v>13.852799999999995</v>
      </c>
      <c r="L4760" s="12">
        <f>VLOOKUP(train[[#This Row],[Sub-Category]],Análisis_ABC_XYZ[[#Headers],[#Data]],4,FALSE)</f>
        <v>0.44610841445725197</v>
      </c>
    </row>
    <row r="4761" spans="1:12" x14ac:dyDescent="0.35">
      <c r="A4761" s="2">
        <v>42881</v>
      </c>
      <c r="B4761" s="1" t="s">
        <v>39</v>
      </c>
      <c r="C4761" s="1" t="s">
        <v>981</v>
      </c>
      <c r="D4761" s="1" t="s">
        <v>26</v>
      </c>
      <c r="E4761" s="1" t="s">
        <v>56</v>
      </c>
      <c r="F4761" s="18">
        <v>63.991999999999997</v>
      </c>
      <c r="G4761" t="s">
        <v>5131</v>
      </c>
      <c r="H4761" s="1">
        <f>IF(COUNTIF(G$2:G4761,G4761)=1,1,0)</f>
        <v>0</v>
      </c>
      <c r="I4761" s="1">
        <v>1</v>
      </c>
      <c r="J4761" s="1">
        <v>0.2</v>
      </c>
      <c r="K4761" s="1">
        <v>-7.1990999999999961</v>
      </c>
      <c r="L4761" s="12">
        <f>VLOOKUP(train[[#This Row],[Sub-Category]],Análisis_ABC_XYZ[[#Headers],[#Data]],4,FALSE)</f>
        <v>0.52062335344040378</v>
      </c>
    </row>
    <row r="4762" spans="1:12" x14ac:dyDescent="0.35">
      <c r="A4762" s="2">
        <v>42881</v>
      </c>
      <c r="B4762" s="1" t="s">
        <v>16</v>
      </c>
      <c r="C4762" s="1" t="s">
        <v>602</v>
      </c>
      <c r="D4762" s="1" t="s">
        <v>26</v>
      </c>
      <c r="E4762" s="1" t="s">
        <v>56</v>
      </c>
      <c r="F4762" s="18">
        <v>47.92</v>
      </c>
      <c r="G4762" t="s">
        <v>4460</v>
      </c>
      <c r="H4762" s="1">
        <f>IF(COUNTIF(G$2:G4762,G4762)=1,1,0)</f>
        <v>0</v>
      </c>
      <c r="I4762" s="1">
        <v>2</v>
      </c>
      <c r="J4762" s="1">
        <v>0.2</v>
      </c>
      <c r="K4762" s="1">
        <v>11.98</v>
      </c>
      <c r="L4762" s="12">
        <f>VLOOKUP(train[[#This Row],[Sub-Category]],Análisis_ABC_XYZ[[#Headers],[#Data]],4,FALSE)</f>
        <v>0.52062335344040378</v>
      </c>
    </row>
    <row r="4763" spans="1:12" x14ac:dyDescent="0.35">
      <c r="A4763" s="2">
        <v>42881</v>
      </c>
      <c r="B4763" s="1" t="s">
        <v>12</v>
      </c>
      <c r="C4763" s="1" t="s">
        <v>1071</v>
      </c>
      <c r="D4763" s="1" t="s">
        <v>14</v>
      </c>
      <c r="E4763" s="1" t="s">
        <v>36</v>
      </c>
      <c r="F4763" s="18">
        <v>45.36</v>
      </c>
      <c r="G4763" t="s">
        <v>2616</v>
      </c>
      <c r="H4763" s="1">
        <f>IF(COUNTIF(G$2:G4763,G4763)=1,1,0)</f>
        <v>0</v>
      </c>
      <c r="I4763" s="1">
        <v>7</v>
      </c>
      <c r="J4763" s="1">
        <v>0</v>
      </c>
      <c r="K4763" s="1">
        <v>21.772800000000004</v>
      </c>
      <c r="L4763" s="12">
        <f>VLOOKUP(train[[#This Row],[Sub-Category]],Análisis_ABC_XYZ[[#Headers],[#Data]],4,FALSE)</f>
        <v>0.43613829632717294</v>
      </c>
    </row>
    <row r="4764" spans="1:12" x14ac:dyDescent="0.35">
      <c r="A4764" s="2">
        <v>42881</v>
      </c>
      <c r="B4764" s="1" t="s">
        <v>839</v>
      </c>
      <c r="C4764" s="1" t="s">
        <v>138</v>
      </c>
      <c r="D4764" s="1" t="s">
        <v>8</v>
      </c>
      <c r="E4764" s="1" t="s">
        <v>22</v>
      </c>
      <c r="F4764" s="18">
        <v>41.37</v>
      </c>
      <c r="G4764" t="s">
        <v>2092</v>
      </c>
      <c r="H4764" s="1">
        <f>IF(COUNTIF(G$2:G4764,G4764)=1,1,0)</f>
        <v>1</v>
      </c>
      <c r="I4764" s="1">
        <v>3</v>
      </c>
      <c r="J4764" s="1">
        <v>0</v>
      </c>
      <c r="K4764" s="1">
        <v>17.375399999999999</v>
      </c>
      <c r="L4764" s="12">
        <f>VLOOKUP(train[[#This Row],[Sub-Category]],Análisis_ABC_XYZ[[#Headers],[#Data]],4,FALSE)</f>
        <v>0.4595170286641902</v>
      </c>
    </row>
    <row r="4765" spans="1:12" x14ac:dyDescent="0.35">
      <c r="A4765" s="2">
        <v>42881</v>
      </c>
      <c r="B4765" s="1" t="s">
        <v>52</v>
      </c>
      <c r="C4765" s="1" t="s">
        <v>1179</v>
      </c>
      <c r="D4765" s="1" t="s">
        <v>14</v>
      </c>
      <c r="E4765" s="1" t="s">
        <v>31</v>
      </c>
      <c r="F4765" s="18">
        <v>34.848000000000006</v>
      </c>
      <c r="G4765" t="s">
        <v>3353</v>
      </c>
      <c r="H4765" s="1">
        <f>IF(COUNTIF(G$2:G4765,G4765)=1,1,0)</f>
        <v>1</v>
      </c>
      <c r="I4765" s="1">
        <v>2</v>
      </c>
      <c r="J4765" s="1">
        <v>0.2</v>
      </c>
      <c r="K4765" s="1">
        <v>6.5339999999999971</v>
      </c>
      <c r="L4765" s="12">
        <f>VLOOKUP(train[[#This Row],[Sub-Category]],Análisis_ABC_XYZ[[#Headers],[#Data]],4,FALSE)</f>
        <v>0.49507917887403441</v>
      </c>
    </row>
    <row r="4766" spans="1:12" x14ac:dyDescent="0.35">
      <c r="A4766" s="2">
        <v>42881</v>
      </c>
      <c r="B4766" s="1" t="s">
        <v>42</v>
      </c>
      <c r="C4766" s="1" t="s">
        <v>1171</v>
      </c>
      <c r="D4766" s="1" t="s">
        <v>8</v>
      </c>
      <c r="E4766" s="1" t="s">
        <v>22</v>
      </c>
      <c r="F4766" s="18">
        <v>26.94</v>
      </c>
      <c r="G4766" t="s">
        <v>3915</v>
      </c>
      <c r="H4766" s="1">
        <f>IF(COUNTIF(G$2:G4766,G4766)=1,1,0)</f>
        <v>1</v>
      </c>
      <c r="I4766" s="1">
        <v>3</v>
      </c>
      <c r="J4766" s="1">
        <v>0</v>
      </c>
      <c r="K4766" s="1">
        <v>11.314800000000002</v>
      </c>
      <c r="L4766" s="12">
        <f>VLOOKUP(train[[#This Row],[Sub-Category]],Análisis_ABC_XYZ[[#Headers],[#Data]],4,FALSE)</f>
        <v>0.4595170286641902</v>
      </c>
    </row>
    <row r="4767" spans="1:12" x14ac:dyDescent="0.35">
      <c r="A4767" s="2">
        <v>42881</v>
      </c>
      <c r="B4767" s="1" t="s">
        <v>839</v>
      </c>
      <c r="C4767" s="1" t="s">
        <v>1143</v>
      </c>
      <c r="D4767" s="1" t="s">
        <v>14</v>
      </c>
      <c r="E4767" s="1" t="s">
        <v>36</v>
      </c>
      <c r="F4767" s="18">
        <v>19.440000000000001</v>
      </c>
      <c r="G4767" t="s">
        <v>2092</v>
      </c>
      <c r="H4767" s="1">
        <f>IF(COUNTIF(G$2:G4767,G4767)=1,1,0)</f>
        <v>0</v>
      </c>
      <c r="I4767" s="1">
        <v>3</v>
      </c>
      <c r="J4767" s="1">
        <v>0</v>
      </c>
      <c r="K4767" s="1">
        <v>9.3312000000000008</v>
      </c>
      <c r="L4767" s="12">
        <f>VLOOKUP(train[[#This Row],[Sub-Category]],Análisis_ABC_XYZ[[#Headers],[#Data]],4,FALSE)</f>
        <v>0.43613829632717294</v>
      </c>
    </row>
    <row r="4768" spans="1:12" x14ac:dyDescent="0.35">
      <c r="A4768" s="2">
        <v>42881</v>
      </c>
      <c r="B4768" s="1" t="s">
        <v>39</v>
      </c>
      <c r="C4768" s="1" t="s">
        <v>144</v>
      </c>
      <c r="D4768" s="1" t="s">
        <v>14</v>
      </c>
      <c r="E4768" s="1" t="s">
        <v>36</v>
      </c>
      <c r="F4768" s="18">
        <v>14.352000000000002</v>
      </c>
      <c r="G4768" t="s">
        <v>5131</v>
      </c>
      <c r="H4768" s="1">
        <f>IF(COUNTIF(G$2:G4768,G4768)=1,1,0)</f>
        <v>0</v>
      </c>
      <c r="I4768" s="1">
        <v>3</v>
      </c>
      <c r="J4768" s="1">
        <v>0.2</v>
      </c>
      <c r="K4768" s="1">
        <v>5.2026000000000003</v>
      </c>
      <c r="L4768" s="12">
        <f>VLOOKUP(train[[#This Row],[Sub-Category]],Análisis_ABC_XYZ[[#Headers],[#Data]],4,FALSE)</f>
        <v>0.43613829632717294</v>
      </c>
    </row>
    <row r="4769" spans="1:12" x14ac:dyDescent="0.35">
      <c r="A4769" s="2">
        <v>42881</v>
      </c>
      <c r="B4769" s="1" t="s">
        <v>839</v>
      </c>
      <c r="C4769" s="1" t="s">
        <v>110</v>
      </c>
      <c r="D4769" s="1" t="s">
        <v>14</v>
      </c>
      <c r="E4769" s="1" t="s">
        <v>36</v>
      </c>
      <c r="F4769" s="18">
        <v>12.7</v>
      </c>
      <c r="G4769" t="s">
        <v>2092</v>
      </c>
      <c r="H4769" s="1">
        <f>IF(COUNTIF(G$2:G4769,G4769)=1,1,0)</f>
        <v>0</v>
      </c>
      <c r="I4769" s="1">
        <v>2</v>
      </c>
      <c r="J4769" s="1">
        <v>0</v>
      </c>
      <c r="K4769" s="1">
        <v>5.8419999999999996</v>
      </c>
      <c r="L4769" s="12">
        <f>VLOOKUP(train[[#This Row],[Sub-Category]],Análisis_ABC_XYZ[[#Headers],[#Data]],4,FALSE)</f>
        <v>0.43613829632717294</v>
      </c>
    </row>
    <row r="4770" spans="1:12" x14ac:dyDescent="0.35">
      <c r="A4770" s="2">
        <v>42881</v>
      </c>
      <c r="B4770" s="1" t="s">
        <v>39</v>
      </c>
      <c r="C4770" s="1" t="s">
        <v>813</v>
      </c>
      <c r="D4770" s="1" t="s">
        <v>14</v>
      </c>
      <c r="E4770" s="1" t="s">
        <v>36</v>
      </c>
      <c r="F4770" s="18">
        <v>10.368000000000002</v>
      </c>
      <c r="G4770" t="s">
        <v>5131</v>
      </c>
      <c r="H4770" s="1">
        <f>IF(COUNTIF(G$2:G4770,G4770)=1,1,0)</f>
        <v>0</v>
      </c>
      <c r="I4770" s="1">
        <v>2</v>
      </c>
      <c r="J4770" s="1">
        <v>0.2</v>
      </c>
      <c r="K4770" s="1">
        <v>3.6288</v>
      </c>
      <c r="L4770" s="12">
        <f>VLOOKUP(train[[#This Row],[Sub-Category]],Análisis_ABC_XYZ[[#Headers],[#Data]],4,FALSE)</f>
        <v>0.43613829632717294</v>
      </c>
    </row>
    <row r="4771" spans="1:12" x14ac:dyDescent="0.35">
      <c r="A4771" s="2">
        <v>42881</v>
      </c>
      <c r="B4771" s="1" t="s">
        <v>839</v>
      </c>
      <c r="C4771" s="1" t="s">
        <v>608</v>
      </c>
      <c r="D4771" s="1" t="s">
        <v>14</v>
      </c>
      <c r="E4771" s="1" t="s">
        <v>29</v>
      </c>
      <c r="F4771" s="18">
        <v>9.64</v>
      </c>
      <c r="G4771" t="s">
        <v>2092</v>
      </c>
      <c r="H4771" s="1">
        <f>IF(COUNTIF(G$2:G4771,G4771)=1,1,0)</f>
        <v>0</v>
      </c>
      <c r="I4771" s="1">
        <v>2</v>
      </c>
      <c r="J4771" s="1">
        <v>0</v>
      </c>
      <c r="K4771" s="1">
        <v>4.4344000000000001</v>
      </c>
      <c r="L4771" s="12">
        <f>VLOOKUP(train[[#This Row],[Sub-Category]],Análisis_ABC_XYZ[[#Headers],[#Data]],4,FALSE)</f>
        <v>0.46881743173671325</v>
      </c>
    </row>
    <row r="4772" spans="1:12" x14ac:dyDescent="0.35">
      <c r="A4772" s="2">
        <v>42881</v>
      </c>
      <c r="B4772" s="1" t="s">
        <v>12</v>
      </c>
      <c r="C4772" s="1" t="s">
        <v>558</v>
      </c>
      <c r="D4772" s="1" t="s">
        <v>14</v>
      </c>
      <c r="E4772" s="1" t="s">
        <v>91</v>
      </c>
      <c r="F4772" s="18">
        <v>5.9399999999999995</v>
      </c>
      <c r="G4772" t="s">
        <v>2616</v>
      </c>
      <c r="H4772" s="1">
        <f>IF(COUNTIF(G$2:G4772,G4772)=1,1,0)</f>
        <v>0</v>
      </c>
      <c r="I4772" s="1">
        <v>3</v>
      </c>
      <c r="J4772" s="1">
        <v>0</v>
      </c>
      <c r="K4772" s="1">
        <v>0</v>
      </c>
      <c r="L4772" s="12">
        <f>VLOOKUP(train[[#This Row],[Sub-Category]],Análisis_ABC_XYZ[[#Headers],[#Data]],4,FALSE)</f>
        <v>0.51168203684699509</v>
      </c>
    </row>
    <row r="4773" spans="1:12" x14ac:dyDescent="0.35">
      <c r="A4773" s="2">
        <v>42881</v>
      </c>
      <c r="B4773" s="1" t="s">
        <v>52</v>
      </c>
      <c r="C4773" s="1" t="s">
        <v>935</v>
      </c>
      <c r="D4773" s="1" t="s">
        <v>14</v>
      </c>
      <c r="E4773" s="1" t="s">
        <v>24</v>
      </c>
      <c r="F4773" s="18">
        <v>1.504</v>
      </c>
      <c r="G4773" s="1" t="s">
        <v>3353</v>
      </c>
      <c r="H4773" s="1">
        <f>IF(COUNTIF(G$2:G4773,G4773)=1,1,0)</f>
        <v>0</v>
      </c>
      <c r="I4773" s="1">
        <v>1</v>
      </c>
      <c r="J4773" s="1">
        <v>0.2</v>
      </c>
      <c r="K4773" s="1">
        <v>0.16919999999999991</v>
      </c>
      <c r="L4773" s="12">
        <f>VLOOKUP(train[[#This Row],[Sub-Category]],Análisis_ABC_XYZ[[#Headers],[#Data]],4,FALSE)</f>
        <v>0.45632477063632687</v>
      </c>
    </row>
    <row r="4774" spans="1:12" x14ac:dyDescent="0.35">
      <c r="A4774" s="2">
        <v>42882</v>
      </c>
      <c r="B4774" s="1" t="s">
        <v>79</v>
      </c>
      <c r="C4774" s="1" t="s">
        <v>547</v>
      </c>
      <c r="D4774" s="1" t="s">
        <v>8</v>
      </c>
      <c r="E4774" s="1" t="s">
        <v>11</v>
      </c>
      <c r="F4774" s="18">
        <v>3504.9</v>
      </c>
      <c r="G4774" t="s">
        <v>5414</v>
      </c>
      <c r="H4774" s="1">
        <f>IF(COUNTIF(G$2:G4774,G4774)=1,1,0)</f>
        <v>1</v>
      </c>
      <c r="I4774" s="1">
        <v>5</v>
      </c>
      <c r="J4774" s="1">
        <v>0</v>
      </c>
      <c r="K4774" s="1">
        <v>700.98000000000013</v>
      </c>
      <c r="L4774" s="12">
        <f>VLOOKUP(train[[#This Row],[Sub-Category]],Análisis_ABC_XYZ[[#Headers],[#Data]],4,FALSE)</f>
        <v>0.46529189879902266</v>
      </c>
    </row>
    <row r="4775" spans="1:12" x14ac:dyDescent="0.35">
      <c r="A4775" s="2">
        <v>42882</v>
      </c>
      <c r="B4775" s="1" t="s">
        <v>72</v>
      </c>
      <c r="C4775" s="1" t="s">
        <v>800</v>
      </c>
      <c r="D4775" s="1" t="s">
        <v>14</v>
      </c>
      <c r="E4775" s="1" t="s">
        <v>20</v>
      </c>
      <c r="F4775" s="18">
        <v>1297.3680000000002</v>
      </c>
      <c r="G4775" t="s">
        <v>4574</v>
      </c>
      <c r="H4775" s="1">
        <f>IF(COUNTIF(G$2:G4775,G4775)=1,1,0)</f>
        <v>1</v>
      </c>
      <c r="I4775" s="1">
        <v>9</v>
      </c>
      <c r="J4775" s="1">
        <v>0.2</v>
      </c>
      <c r="K4775" s="1">
        <v>97.302599999999984</v>
      </c>
      <c r="L4775" s="12">
        <f>VLOOKUP(train[[#This Row],[Sub-Category]],Análisis_ABC_XYZ[[#Headers],[#Data]],4,FALSE)</f>
        <v>0.44610841445725197</v>
      </c>
    </row>
    <row r="4776" spans="1:12" x14ac:dyDescent="0.35">
      <c r="A4776" s="2">
        <v>42882</v>
      </c>
      <c r="B4776" s="1" t="s">
        <v>79</v>
      </c>
      <c r="C4776" s="1" t="s">
        <v>988</v>
      </c>
      <c r="D4776" s="1" t="s">
        <v>14</v>
      </c>
      <c r="E4776" s="1" t="s">
        <v>36</v>
      </c>
      <c r="F4776" s="18">
        <v>314.54999999999995</v>
      </c>
      <c r="G4776" t="s">
        <v>5414</v>
      </c>
      <c r="H4776" s="1">
        <f>IF(COUNTIF(G$2:G4776,G4776)=1,1,0)</f>
        <v>0</v>
      </c>
      <c r="I4776" s="1">
        <v>3</v>
      </c>
      <c r="J4776" s="1">
        <v>0</v>
      </c>
      <c r="K4776" s="1">
        <v>150.98399999999998</v>
      </c>
      <c r="L4776" s="12">
        <f>VLOOKUP(train[[#This Row],[Sub-Category]],Análisis_ABC_XYZ[[#Headers],[#Data]],4,FALSE)</f>
        <v>0.43613829632717294</v>
      </c>
    </row>
    <row r="4777" spans="1:12" x14ac:dyDescent="0.35">
      <c r="A4777" s="2">
        <v>42882</v>
      </c>
      <c r="B4777" s="1" t="s">
        <v>79</v>
      </c>
      <c r="C4777" s="1" t="s">
        <v>759</v>
      </c>
      <c r="D4777" s="1" t="s">
        <v>14</v>
      </c>
      <c r="E4777" s="1" t="s">
        <v>36</v>
      </c>
      <c r="F4777" s="18">
        <v>144.12</v>
      </c>
      <c r="G4777" t="s">
        <v>5414</v>
      </c>
      <c r="H4777" s="1">
        <f>IF(COUNTIF(G$2:G4777,G4777)=1,1,0)</f>
        <v>0</v>
      </c>
      <c r="I4777" s="1">
        <v>3</v>
      </c>
      <c r="J4777" s="1">
        <v>0</v>
      </c>
      <c r="K4777" s="1">
        <v>69.177599999999984</v>
      </c>
      <c r="L4777" s="12">
        <f>VLOOKUP(train[[#This Row],[Sub-Category]],Análisis_ABC_XYZ[[#Headers],[#Data]],4,FALSE)</f>
        <v>0.43613829632717294</v>
      </c>
    </row>
    <row r="4778" spans="1:12" x14ac:dyDescent="0.35">
      <c r="A4778" s="2">
        <v>42882</v>
      </c>
      <c r="B4778" s="1" t="s">
        <v>72</v>
      </c>
      <c r="C4778" s="1" t="s">
        <v>1550</v>
      </c>
      <c r="D4778" s="1" t="s">
        <v>8</v>
      </c>
      <c r="E4778" s="1" t="s">
        <v>22</v>
      </c>
      <c r="F4778" s="18">
        <v>25.176000000000002</v>
      </c>
      <c r="G4778" t="s">
        <v>4574</v>
      </c>
      <c r="H4778" s="1">
        <f>IF(COUNTIF(G$2:G4778,G4778)=1,1,0)</f>
        <v>0</v>
      </c>
      <c r="I4778" s="1">
        <v>3</v>
      </c>
      <c r="J4778" s="1">
        <v>0.6</v>
      </c>
      <c r="K4778" s="1">
        <v>-33.358199999999997</v>
      </c>
      <c r="L4778" s="12">
        <f>VLOOKUP(train[[#This Row],[Sub-Category]],Análisis_ABC_XYZ[[#Headers],[#Data]],4,FALSE)</f>
        <v>0.4595170286641902</v>
      </c>
    </row>
    <row r="4779" spans="1:12" x14ac:dyDescent="0.35">
      <c r="A4779" s="2">
        <v>42882</v>
      </c>
      <c r="B4779" s="1" t="s">
        <v>12</v>
      </c>
      <c r="C4779" s="1" t="s">
        <v>1137</v>
      </c>
      <c r="D4779" s="1" t="s">
        <v>14</v>
      </c>
      <c r="E4779" s="1" t="s">
        <v>36</v>
      </c>
      <c r="F4779" s="18">
        <v>13.38</v>
      </c>
      <c r="G4779" t="s">
        <v>3237</v>
      </c>
      <c r="H4779" s="1">
        <f>IF(COUNTIF(G$2:G4779,G4779)=1,1,0)</f>
        <v>1</v>
      </c>
      <c r="I4779" s="1">
        <v>2</v>
      </c>
      <c r="J4779" s="1">
        <v>0</v>
      </c>
      <c r="K4779" s="1">
        <v>6.1547999999999998</v>
      </c>
      <c r="L4779" s="12">
        <f>VLOOKUP(train[[#This Row],[Sub-Category]],Análisis_ABC_XYZ[[#Headers],[#Data]],4,FALSE)</f>
        <v>0.43613829632717294</v>
      </c>
    </row>
    <row r="4780" spans="1:12" x14ac:dyDescent="0.35">
      <c r="A4780" s="2">
        <v>42882</v>
      </c>
      <c r="B4780" s="1" t="s">
        <v>72</v>
      </c>
      <c r="C4780" s="1" t="s">
        <v>836</v>
      </c>
      <c r="D4780" s="1" t="s">
        <v>8</v>
      </c>
      <c r="E4780" s="1" t="s">
        <v>22</v>
      </c>
      <c r="F4780" s="18">
        <v>5.5840000000000005</v>
      </c>
      <c r="G4780" t="s">
        <v>4574</v>
      </c>
      <c r="H4780" s="1">
        <f>IF(COUNTIF(G$2:G4780,G4780)=1,1,0)</f>
        <v>0</v>
      </c>
      <c r="I4780" s="1">
        <v>2</v>
      </c>
      <c r="J4780" s="1">
        <v>0.6</v>
      </c>
      <c r="K4780" s="1">
        <v>-1.6751999999999994</v>
      </c>
      <c r="L4780" s="12">
        <f>VLOOKUP(train[[#This Row],[Sub-Category]],Análisis_ABC_XYZ[[#Headers],[#Data]],4,FALSE)</f>
        <v>0.4595170286641902</v>
      </c>
    </row>
    <row r="4781" spans="1:12" x14ac:dyDescent="0.35">
      <c r="A4781" s="2">
        <v>42883</v>
      </c>
      <c r="B4781" s="1" t="s">
        <v>12</v>
      </c>
      <c r="C4781" s="1" t="s">
        <v>1563</v>
      </c>
      <c r="D4781" s="1" t="s">
        <v>26</v>
      </c>
      <c r="E4781" s="1" t="s">
        <v>208</v>
      </c>
      <c r="F4781" s="18">
        <v>558.4</v>
      </c>
      <c r="G4781" t="s">
        <v>3221</v>
      </c>
      <c r="H4781" s="1">
        <f>IF(COUNTIF(G$2:G4781,G4781)=1,1,0)</f>
        <v>1</v>
      </c>
      <c r="I4781" s="1">
        <v>2</v>
      </c>
      <c r="J4781" s="1">
        <v>0.2</v>
      </c>
      <c r="K4781" s="1">
        <v>41.880000000000024</v>
      </c>
      <c r="L4781" s="12">
        <f>VLOOKUP(train[[#This Row],[Sub-Category]],Análisis_ABC_XYZ[[#Headers],[#Data]],4,FALSE)</f>
        <v>0.5183572270896134</v>
      </c>
    </row>
    <row r="4782" spans="1:12" x14ac:dyDescent="0.35">
      <c r="A4782" s="2">
        <v>42883</v>
      </c>
      <c r="B4782" s="1" t="s">
        <v>16</v>
      </c>
      <c r="C4782" s="1" t="s">
        <v>1293</v>
      </c>
      <c r="D4782" s="1" t="s">
        <v>8</v>
      </c>
      <c r="E4782" s="1" t="s">
        <v>11</v>
      </c>
      <c r="F4782" s="18">
        <v>390.27199999999999</v>
      </c>
      <c r="G4782" t="s">
        <v>6212</v>
      </c>
      <c r="H4782" s="1">
        <f>IF(COUNTIF(G$2:G4782,G4782)=1,1,0)</f>
        <v>1</v>
      </c>
      <c r="I4782" s="1">
        <v>8</v>
      </c>
      <c r="J4782" s="1">
        <v>0.2</v>
      </c>
      <c r="K4782" s="1">
        <v>-24.39200000000001</v>
      </c>
      <c r="L4782" s="12">
        <f>VLOOKUP(train[[#This Row],[Sub-Category]],Análisis_ABC_XYZ[[#Headers],[#Data]],4,FALSE)</f>
        <v>0.46529189879902266</v>
      </c>
    </row>
    <row r="4783" spans="1:12" x14ac:dyDescent="0.35">
      <c r="A4783" s="2">
        <v>42883</v>
      </c>
      <c r="B4783" s="1" t="s">
        <v>72</v>
      </c>
      <c r="C4783" s="1" t="s">
        <v>1185</v>
      </c>
      <c r="D4783" s="1" t="s">
        <v>26</v>
      </c>
      <c r="E4783" s="1" t="s">
        <v>27</v>
      </c>
      <c r="F4783" s="18">
        <v>286.40000000000003</v>
      </c>
      <c r="G4783" t="s">
        <v>3968</v>
      </c>
      <c r="H4783" s="1">
        <f>IF(COUNTIF(G$2:G4783,G4783)=1,1,0)</f>
        <v>1</v>
      </c>
      <c r="I4783" s="1">
        <v>1</v>
      </c>
      <c r="J4783" s="1">
        <v>0.2</v>
      </c>
      <c r="K4783" s="1">
        <v>25.060000000000016</v>
      </c>
      <c r="L4783" s="12">
        <f>VLOOKUP(train[[#This Row],[Sub-Category]],Análisis_ABC_XYZ[[#Headers],[#Data]],4,FALSE)</f>
        <v>0.41105220110552465</v>
      </c>
    </row>
    <row r="4784" spans="1:12" x14ac:dyDescent="0.35">
      <c r="A4784" s="2">
        <v>42883</v>
      </c>
      <c r="B4784" s="1" t="s">
        <v>12</v>
      </c>
      <c r="C4784" s="1" t="s">
        <v>217</v>
      </c>
      <c r="D4784" s="1" t="s">
        <v>14</v>
      </c>
      <c r="E4784" s="1" t="s">
        <v>31</v>
      </c>
      <c r="F4784" s="18">
        <v>262.24</v>
      </c>
      <c r="G4784" t="s">
        <v>3221</v>
      </c>
      <c r="H4784" s="1">
        <f>IF(COUNTIF(G$2:G4784,G4784)=1,1,0)</f>
        <v>0</v>
      </c>
      <c r="I4784" s="1">
        <v>2</v>
      </c>
      <c r="J4784" s="1">
        <v>0</v>
      </c>
      <c r="K4784" s="1">
        <v>78.671999999999997</v>
      </c>
      <c r="L4784" s="12">
        <f>VLOOKUP(train[[#This Row],[Sub-Category]],Análisis_ABC_XYZ[[#Headers],[#Data]],4,FALSE)</f>
        <v>0.49507917887403441</v>
      </c>
    </row>
    <row r="4785" spans="1:12" x14ac:dyDescent="0.35">
      <c r="A4785" s="2">
        <v>42883</v>
      </c>
      <c r="B4785" s="1" t="s">
        <v>438</v>
      </c>
      <c r="C4785" s="1" t="s">
        <v>346</v>
      </c>
      <c r="D4785" s="1" t="s">
        <v>14</v>
      </c>
      <c r="E4785" s="1" t="s">
        <v>24</v>
      </c>
      <c r="F4785" s="18">
        <v>185.88</v>
      </c>
      <c r="G4785" t="s">
        <v>5602</v>
      </c>
      <c r="H4785" s="1">
        <f>IF(COUNTIF(G$2:G4785,G4785)=1,1,0)</f>
        <v>1</v>
      </c>
      <c r="I4785" s="1">
        <v>6</v>
      </c>
      <c r="J4785" s="1">
        <v>0</v>
      </c>
      <c r="K4785" s="1">
        <v>50.187599999999996</v>
      </c>
      <c r="L4785" s="12">
        <f>VLOOKUP(train[[#This Row],[Sub-Category]],Análisis_ABC_XYZ[[#Headers],[#Data]],4,FALSE)</f>
        <v>0.45632477063632687</v>
      </c>
    </row>
    <row r="4786" spans="1:12" x14ac:dyDescent="0.35">
      <c r="A4786" s="2">
        <v>42883</v>
      </c>
      <c r="B4786" s="1" t="s">
        <v>12</v>
      </c>
      <c r="C4786" s="1" t="s">
        <v>1342</v>
      </c>
      <c r="D4786" s="1" t="s">
        <v>14</v>
      </c>
      <c r="E4786" s="1" t="s">
        <v>36</v>
      </c>
      <c r="F4786" s="18">
        <v>182.72</v>
      </c>
      <c r="G4786" t="s">
        <v>3221</v>
      </c>
      <c r="H4786" s="1">
        <f>IF(COUNTIF(G$2:G4786,G4786)=1,1,0)</f>
        <v>0</v>
      </c>
      <c r="I4786" s="1">
        <v>8</v>
      </c>
      <c r="J4786" s="1">
        <v>0</v>
      </c>
      <c r="K4786" s="1">
        <v>84.051199999999994</v>
      </c>
      <c r="L4786" s="12">
        <f>VLOOKUP(train[[#This Row],[Sub-Category]],Análisis_ABC_XYZ[[#Headers],[#Data]],4,FALSE)</f>
        <v>0.43613829632717294</v>
      </c>
    </row>
    <row r="4787" spans="1:12" x14ac:dyDescent="0.35">
      <c r="A4787" s="2">
        <v>42883</v>
      </c>
      <c r="B4787" s="1" t="s">
        <v>12</v>
      </c>
      <c r="C4787" s="1" t="s">
        <v>1270</v>
      </c>
      <c r="D4787" s="1" t="s">
        <v>26</v>
      </c>
      <c r="E4787" s="1" t="s">
        <v>56</v>
      </c>
      <c r="F4787" s="18">
        <v>131.6</v>
      </c>
      <c r="G4787" t="s">
        <v>3221</v>
      </c>
      <c r="H4787" s="1">
        <f>IF(COUNTIF(G$2:G4787,G4787)=1,1,0)</f>
        <v>0</v>
      </c>
      <c r="I4787" s="1">
        <v>7</v>
      </c>
      <c r="J4787" s="1">
        <v>0</v>
      </c>
      <c r="K4787" s="1">
        <v>7.8960000000000008</v>
      </c>
      <c r="L4787" s="12">
        <f>VLOOKUP(train[[#This Row],[Sub-Category]],Análisis_ABC_XYZ[[#Headers],[#Data]],4,FALSE)</f>
        <v>0.52062335344040378</v>
      </c>
    </row>
    <row r="4788" spans="1:12" x14ac:dyDescent="0.35">
      <c r="A4788" s="2">
        <v>42883</v>
      </c>
      <c r="B4788" s="1" t="s">
        <v>16</v>
      </c>
      <c r="C4788" s="1" t="s">
        <v>521</v>
      </c>
      <c r="D4788" s="1" t="s">
        <v>14</v>
      </c>
      <c r="E4788" s="1" t="s">
        <v>36</v>
      </c>
      <c r="F4788" s="18">
        <v>62.192000000000007</v>
      </c>
      <c r="G4788" t="s">
        <v>6212</v>
      </c>
      <c r="H4788" s="1">
        <f>IF(COUNTIF(G$2:G4788,G4788)=1,1,0)</f>
        <v>0</v>
      </c>
      <c r="I4788" s="1">
        <v>13</v>
      </c>
      <c r="J4788" s="1">
        <v>0.2</v>
      </c>
      <c r="K4788" s="1">
        <v>19.434999999999995</v>
      </c>
      <c r="L4788" s="12">
        <f>VLOOKUP(train[[#This Row],[Sub-Category]],Análisis_ABC_XYZ[[#Headers],[#Data]],4,FALSE)</f>
        <v>0.43613829632717294</v>
      </c>
    </row>
    <row r="4789" spans="1:12" x14ac:dyDescent="0.35">
      <c r="A4789" s="2">
        <v>42883</v>
      </c>
      <c r="B4789" s="1" t="s">
        <v>89</v>
      </c>
      <c r="C4789" s="1" t="s">
        <v>181</v>
      </c>
      <c r="D4789" s="1" t="s">
        <v>14</v>
      </c>
      <c r="E4789" s="1" t="s">
        <v>182</v>
      </c>
      <c r="F4789" s="18">
        <v>54.900000000000006</v>
      </c>
      <c r="G4789" t="s">
        <v>2556</v>
      </c>
      <c r="H4789" s="1">
        <f>IF(COUNTIF(G$2:G4789,G4789)=1,1,0)</f>
        <v>1</v>
      </c>
      <c r="I4789" s="1">
        <v>5</v>
      </c>
      <c r="J4789" s="1">
        <v>0</v>
      </c>
      <c r="K4789" s="1">
        <v>15.372000000000003</v>
      </c>
      <c r="L4789" s="12">
        <f>VLOOKUP(train[[#This Row],[Sub-Category]],Análisis_ABC_XYZ[[#Headers],[#Data]],4,FALSE)</f>
        <v>0.53938093436526824</v>
      </c>
    </row>
    <row r="4790" spans="1:12" x14ac:dyDescent="0.35">
      <c r="A4790" s="2">
        <v>42883</v>
      </c>
      <c r="B4790" s="1" t="s">
        <v>12</v>
      </c>
      <c r="C4790" s="1" t="s">
        <v>48</v>
      </c>
      <c r="D4790" s="1" t="s">
        <v>14</v>
      </c>
      <c r="E4790" s="1" t="s">
        <v>29</v>
      </c>
      <c r="F4790" s="18">
        <v>22.72</v>
      </c>
      <c r="G4790" t="s">
        <v>3221</v>
      </c>
      <c r="H4790" s="1">
        <f>IF(COUNTIF(G$2:G4790,G4790)=1,1,0)</f>
        <v>0</v>
      </c>
      <c r="I4790" s="1">
        <v>4</v>
      </c>
      <c r="J4790" s="1">
        <v>0.2</v>
      </c>
      <c r="K4790" s="1">
        <v>7.3839999999999986</v>
      </c>
      <c r="L4790" s="12">
        <f>VLOOKUP(train[[#This Row],[Sub-Category]],Análisis_ABC_XYZ[[#Headers],[#Data]],4,FALSE)</f>
        <v>0.46881743173671325</v>
      </c>
    </row>
    <row r="4791" spans="1:12" x14ac:dyDescent="0.35">
      <c r="A4791" s="2">
        <v>42884</v>
      </c>
      <c r="B4791" s="1" t="s">
        <v>119</v>
      </c>
      <c r="C4791" s="1" t="s">
        <v>533</v>
      </c>
      <c r="D4791" s="1" t="s">
        <v>26</v>
      </c>
      <c r="E4791" s="1" t="s">
        <v>27</v>
      </c>
      <c r="F4791" s="18">
        <v>979.95</v>
      </c>
      <c r="G4791" t="s">
        <v>3739</v>
      </c>
      <c r="H4791" s="1">
        <f>IF(COUNTIF(G$2:G4791,G4791)=1,1,0)</f>
        <v>1</v>
      </c>
      <c r="I4791" s="1">
        <v>5</v>
      </c>
      <c r="J4791" s="1">
        <v>0</v>
      </c>
      <c r="K4791" s="1">
        <v>274.38600000000008</v>
      </c>
      <c r="L4791" s="12">
        <f>VLOOKUP(train[[#This Row],[Sub-Category]],Análisis_ABC_XYZ[[#Headers],[#Data]],4,FALSE)</f>
        <v>0.41105220110552465</v>
      </c>
    </row>
    <row r="4792" spans="1:12" x14ac:dyDescent="0.35">
      <c r="A4792" s="2">
        <v>42884</v>
      </c>
      <c r="B4792" s="1" t="s">
        <v>111</v>
      </c>
      <c r="C4792" s="1" t="s">
        <v>1680</v>
      </c>
      <c r="D4792" s="1" t="s">
        <v>8</v>
      </c>
      <c r="E4792" s="1" t="s">
        <v>22</v>
      </c>
      <c r="F4792" s="18">
        <v>44.76</v>
      </c>
      <c r="G4792" t="s">
        <v>4385</v>
      </c>
      <c r="H4792" s="1">
        <f>IF(COUNTIF(G$2:G4792,G4792)=1,1,0)</f>
        <v>1</v>
      </c>
      <c r="I4792" s="1">
        <v>3</v>
      </c>
      <c r="J4792" s="1">
        <v>0.2</v>
      </c>
      <c r="K4792" s="1">
        <v>14.546999999999995</v>
      </c>
      <c r="L4792" s="12">
        <f>VLOOKUP(train[[#This Row],[Sub-Category]],Análisis_ABC_XYZ[[#Headers],[#Data]],4,FALSE)</f>
        <v>0.4595170286641902</v>
      </c>
    </row>
    <row r="4793" spans="1:12" x14ac:dyDescent="0.35">
      <c r="A4793" s="2">
        <v>42884</v>
      </c>
      <c r="B4793" s="1" t="s">
        <v>119</v>
      </c>
      <c r="C4793" s="1" t="s">
        <v>304</v>
      </c>
      <c r="D4793" s="1" t="s">
        <v>14</v>
      </c>
      <c r="E4793" s="1" t="s">
        <v>29</v>
      </c>
      <c r="F4793" s="18">
        <v>22.75</v>
      </c>
      <c r="G4793" t="s">
        <v>3739</v>
      </c>
      <c r="H4793" s="1">
        <f>IF(COUNTIF(G$2:G4793,G4793)=1,1,0)</f>
        <v>0</v>
      </c>
      <c r="I4793" s="1">
        <v>5</v>
      </c>
      <c r="J4793" s="1">
        <v>0</v>
      </c>
      <c r="K4793" s="1">
        <v>11.375</v>
      </c>
      <c r="L4793" s="12">
        <f>VLOOKUP(train[[#This Row],[Sub-Category]],Análisis_ABC_XYZ[[#Headers],[#Data]],4,FALSE)</f>
        <v>0.46881743173671325</v>
      </c>
    </row>
    <row r="4794" spans="1:12" x14ac:dyDescent="0.35">
      <c r="A4794" s="2">
        <v>42884</v>
      </c>
      <c r="B4794" s="1" t="s">
        <v>111</v>
      </c>
      <c r="C4794" s="1" t="s">
        <v>1162</v>
      </c>
      <c r="D4794" s="1" t="s">
        <v>14</v>
      </c>
      <c r="E4794" s="1" t="s">
        <v>29</v>
      </c>
      <c r="F4794" s="18">
        <v>11.277000000000001</v>
      </c>
      <c r="G4794" t="s">
        <v>4385</v>
      </c>
      <c r="H4794" s="1">
        <f>IF(COUNTIF(G$2:G4794,G4794)=1,1,0)</f>
        <v>0</v>
      </c>
      <c r="I4794" s="1">
        <v>3</v>
      </c>
      <c r="J4794" s="1">
        <v>0.7</v>
      </c>
      <c r="K4794" s="1">
        <v>-8.6456999999999979</v>
      </c>
      <c r="L4794" s="12">
        <f>VLOOKUP(train[[#This Row],[Sub-Category]],Análisis_ABC_XYZ[[#Headers],[#Data]],4,FALSE)</f>
        <v>0.46881743173671325</v>
      </c>
    </row>
    <row r="4795" spans="1:12" x14ac:dyDescent="0.35">
      <c r="A4795" s="2">
        <v>42884</v>
      </c>
      <c r="B4795" s="1" t="s">
        <v>111</v>
      </c>
      <c r="C4795" s="1" t="s">
        <v>383</v>
      </c>
      <c r="D4795" s="1" t="s">
        <v>14</v>
      </c>
      <c r="E4795" s="1" t="s">
        <v>24</v>
      </c>
      <c r="F4795" s="18">
        <v>4.4479999999999995</v>
      </c>
      <c r="G4795" t="s">
        <v>4385</v>
      </c>
      <c r="H4795" s="1">
        <f>IF(COUNTIF(G$2:G4795,G4795)=1,1,0)</f>
        <v>0</v>
      </c>
      <c r="I4795" s="1">
        <v>2</v>
      </c>
      <c r="J4795" s="1">
        <v>0.2</v>
      </c>
      <c r="K4795" s="1">
        <v>0.3335999999999999</v>
      </c>
      <c r="L4795" s="12">
        <f>VLOOKUP(train[[#This Row],[Sub-Category]],Análisis_ABC_XYZ[[#Headers],[#Data]],4,FALSE)</f>
        <v>0.45632477063632687</v>
      </c>
    </row>
    <row r="4796" spans="1:12" x14ac:dyDescent="0.35">
      <c r="A4796" s="2">
        <v>42885</v>
      </c>
      <c r="B4796" s="1" t="s">
        <v>107</v>
      </c>
      <c r="C4796" s="1" t="s">
        <v>1408</v>
      </c>
      <c r="D4796" s="1" t="s">
        <v>8</v>
      </c>
      <c r="E4796" s="1" t="s">
        <v>18</v>
      </c>
      <c r="F4796" s="18">
        <v>2275.5</v>
      </c>
      <c r="G4796" t="s">
        <v>2650</v>
      </c>
      <c r="H4796" s="1">
        <f>IF(COUNTIF(G$2:G4796,G4796)=1,1,0)</f>
        <v>1</v>
      </c>
      <c r="I4796" s="1">
        <v>10</v>
      </c>
      <c r="J4796" s="1">
        <v>0</v>
      </c>
      <c r="K4796" s="1">
        <v>386.83499999999981</v>
      </c>
      <c r="L4796" s="12">
        <f>VLOOKUP(train[[#This Row],[Sub-Category]],Análisis_ABC_XYZ[[#Headers],[#Data]],4,FALSE)</f>
        <v>0.55975208308209756</v>
      </c>
    </row>
    <row r="4797" spans="1:12" x14ac:dyDescent="0.35">
      <c r="A4797" s="2">
        <v>42885</v>
      </c>
      <c r="B4797" s="1" t="s">
        <v>157</v>
      </c>
      <c r="C4797" s="1" t="s">
        <v>957</v>
      </c>
      <c r="D4797" s="1" t="s">
        <v>26</v>
      </c>
      <c r="E4797" s="1" t="s">
        <v>363</v>
      </c>
      <c r="F4797" s="18">
        <v>839.98799999999994</v>
      </c>
      <c r="G4797" t="s">
        <v>6812</v>
      </c>
      <c r="H4797" s="1">
        <f>IF(COUNTIF(G$2:G4797,G4797)=1,1,0)</f>
        <v>1</v>
      </c>
      <c r="I4797" s="1">
        <v>2</v>
      </c>
      <c r="J4797" s="1">
        <v>0.4</v>
      </c>
      <c r="K4797" s="1">
        <v>69.99899999999991</v>
      </c>
      <c r="L4797" s="12">
        <f>VLOOKUP(train[[#This Row],[Sub-Category]],Análisis_ABC_XYZ[[#Headers],[#Data]],4,FALSE)</f>
        <v>0.62810530827000832</v>
      </c>
    </row>
    <row r="4798" spans="1:12" x14ac:dyDescent="0.35">
      <c r="A4798" s="2">
        <v>42885</v>
      </c>
      <c r="B4798" s="1" t="s">
        <v>145</v>
      </c>
      <c r="C4798" s="1" t="s">
        <v>508</v>
      </c>
      <c r="D4798" s="1" t="s">
        <v>8</v>
      </c>
      <c r="E4798" s="1" t="s">
        <v>11</v>
      </c>
      <c r="F4798" s="18">
        <v>801.5680000000001</v>
      </c>
      <c r="G4798" t="s">
        <v>3734</v>
      </c>
      <c r="H4798" s="1">
        <f>IF(COUNTIF(G$2:G4798,G4798)=1,1,0)</f>
        <v>1</v>
      </c>
      <c r="I4798" s="1">
        <v>2</v>
      </c>
      <c r="J4798" s="1">
        <v>0.2</v>
      </c>
      <c r="K4798" s="1">
        <v>50.097999999999985</v>
      </c>
      <c r="L4798" s="12">
        <f>VLOOKUP(train[[#This Row],[Sub-Category]],Análisis_ABC_XYZ[[#Headers],[#Data]],4,FALSE)</f>
        <v>0.46529189879902266</v>
      </c>
    </row>
    <row r="4799" spans="1:12" x14ac:dyDescent="0.35">
      <c r="A4799" s="2">
        <v>42885</v>
      </c>
      <c r="B4799" s="1" t="s">
        <v>42</v>
      </c>
      <c r="C4799" s="1" t="s">
        <v>988</v>
      </c>
      <c r="D4799" s="1" t="s">
        <v>14</v>
      </c>
      <c r="E4799" s="1" t="s">
        <v>36</v>
      </c>
      <c r="F4799" s="18">
        <v>629.09999999999991</v>
      </c>
      <c r="G4799" t="s">
        <v>2114</v>
      </c>
      <c r="H4799" s="1">
        <f>IF(COUNTIF(G$2:G4799,G4799)=1,1,0)</f>
        <v>1</v>
      </c>
      <c r="I4799" s="1">
        <v>6</v>
      </c>
      <c r="J4799" s="1">
        <v>0</v>
      </c>
      <c r="K4799" s="1">
        <v>301.96799999999996</v>
      </c>
      <c r="L4799" s="12">
        <f>VLOOKUP(train[[#This Row],[Sub-Category]],Análisis_ABC_XYZ[[#Headers],[#Data]],4,FALSE)</f>
        <v>0.43613829632717294</v>
      </c>
    </row>
    <row r="4800" spans="1:12" x14ac:dyDescent="0.35">
      <c r="A4800" s="2">
        <v>42885</v>
      </c>
      <c r="B4800" s="1" t="s">
        <v>42</v>
      </c>
      <c r="C4800" s="1" t="s">
        <v>219</v>
      </c>
      <c r="D4800" s="1" t="s">
        <v>14</v>
      </c>
      <c r="E4800" s="1" t="s">
        <v>31</v>
      </c>
      <c r="F4800" s="18">
        <v>364.74</v>
      </c>
      <c r="G4800" t="s">
        <v>2114</v>
      </c>
      <c r="H4800" s="1">
        <f>IF(COUNTIF(G$2:G4800,G4800)=1,1,0)</f>
        <v>0</v>
      </c>
      <c r="I4800" s="1">
        <v>3</v>
      </c>
      <c r="J4800" s="1">
        <v>0</v>
      </c>
      <c r="K4800" s="1">
        <v>109.42199999999997</v>
      </c>
      <c r="L4800" s="12">
        <f>VLOOKUP(train[[#This Row],[Sub-Category]],Análisis_ABC_XYZ[[#Headers],[#Data]],4,FALSE)</f>
        <v>0.49507917887403441</v>
      </c>
    </row>
    <row r="4801" spans="1:12" x14ac:dyDescent="0.35">
      <c r="A4801" s="2">
        <v>42885</v>
      </c>
      <c r="B4801" s="1" t="s">
        <v>12</v>
      </c>
      <c r="C4801" s="1" t="s">
        <v>1550</v>
      </c>
      <c r="D4801" s="1" t="s">
        <v>8</v>
      </c>
      <c r="E4801" s="1" t="s">
        <v>22</v>
      </c>
      <c r="F4801" s="18">
        <v>167.84</v>
      </c>
      <c r="G4801" t="s">
        <v>5544</v>
      </c>
      <c r="H4801" s="1">
        <f>IF(COUNTIF(G$2:G4801,G4801)=1,1,0)</f>
        <v>1</v>
      </c>
      <c r="I4801" s="1">
        <v>8</v>
      </c>
      <c r="J4801" s="1">
        <v>0</v>
      </c>
      <c r="K4801" s="1">
        <v>11.748799999999989</v>
      </c>
      <c r="L4801" s="12">
        <f>VLOOKUP(train[[#This Row],[Sub-Category]],Análisis_ABC_XYZ[[#Headers],[#Data]],4,FALSE)</f>
        <v>0.4595170286641902</v>
      </c>
    </row>
    <row r="4802" spans="1:12" x14ac:dyDescent="0.35">
      <c r="A4802" s="2">
        <v>42885</v>
      </c>
      <c r="B4802" s="1" t="s">
        <v>42</v>
      </c>
      <c r="C4802" s="1" t="s">
        <v>1133</v>
      </c>
      <c r="D4802" s="1" t="s">
        <v>26</v>
      </c>
      <c r="E4802" s="1" t="s">
        <v>27</v>
      </c>
      <c r="F4802" s="18">
        <v>125.99</v>
      </c>
      <c r="G4802" t="s">
        <v>2114</v>
      </c>
      <c r="H4802" s="1">
        <f>IF(COUNTIF(G$2:G4802,G4802)=1,1,0)</f>
        <v>0</v>
      </c>
      <c r="I4802" s="1">
        <v>1</v>
      </c>
      <c r="J4802" s="1">
        <v>0</v>
      </c>
      <c r="K4802" s="1">
        <v>35.277200000000008</v>
      </c>
      <c r="L4802" s="12">
        <f>VLOOKUP(train[[#This Row],[Sub-Category]],Análisis_ABC_XYZ[[#Headers],[#Data]],4,FALSE)</f>
        <v>0.41105220110552465</v>
      </c>
    </row>
    <row r="4803" spans="1:12" x14ac:dyDescent="0.35">
      <c r="A4803" s="2">
        <v>42885</v>
      </c>
      <c r="B4803" s="1" t="s">
        <v>157</v>
      </c>
      <c r="C4803" s="1" t="s">
        <v>1339</v>
      </c>
      <c r="D4803" s="1" t="s">
        <v>14</v>
      </c>
      <c r="E4803" s="1" t="s">
        <v>31</v>
      </c>
      <c r="F4803" s="18">
        <v>123.92000000000002</v>
      </c>
      <c r="G4803" t="s">
        <v>5296</v>
      </c>
      <c r="H4803" s="1">
        <f>IF(COUNTIF(G$2:G4803,G4803)=1,1,0)</f>
        <v>1</v>
      </c>
      <c r="I4803" s="1">
        <v>5</v>
      </c>
      <c r="J4803" s="1">
        <v>0.2</v>
      </c>
      <c r="K4803" s="1">
        <v>9.2939999999999969</v>
      </c>
      <c r="L4803" s="12">
        <f>VLOOKUP(train[[#This Row],[Sub-Category]],Análisis_ABC_XYZ[[#Headers],[#Data]],4,FALSE)</f>
        <v>0.49507917887403441</v>
      </c>
    </row>
    <row r="4804" spans="1:12" x14ac:dyDescent="0.35">
      <c r="A4804" s="2">
        <v>42885</v>
      </c>
      <c r="B4804" s="1" t="s">
        <v>107</v>
      </c>
      <c r="C4804" s="1" t="s">
        <v>830</v>
      </c>
      <c r="D4804" s="1" t="s">
        <v>26</v>
      </c>
      <c r="E4804" s="1" t="s">
        <v>56</v>
      </c>
      <c r="F4804" s="18">
        <v>1979.6999999999998</v>
      </c>
      <c r="G4804" t="s">
        <v>2650</v>
      </c>
      <c r="H4804" s="1">
        <f>IF(COUNTIF(G$2:G4804,G4804)=1,1,0)</f>
        <v>0</v>
      </c>
      <c r="I4804" s="1">
        <v>6</v>
      </c>
      <c r="J4804" s="1">
        <v>0</v>
      </c>
      <c r="K4804" s="1">
        <v>653.30099999999982</v>
      </c>
      <c r="L4804" s="12">
        <f>VLOOKUP(train[[#This Row],[Sub-Category]],Análisis_ABC_XYZ[[#Headers],[#Data]],4,FALSE)</f>
        <v>0.52062335344040378</v>
      </c>
    </row>
    <row r="4805" spans="1:12" x14ac:dyDescent="0.35">
      <c r="A4805" s="2">
        <v>42885</v>
      </c>
      <c r="B4805" s="1" t="s">
        <v>39</v>
      </c>
      <c r="C4805" s="1" t="s">
        <v>257</v>
      </c>
      <c r="D4805" s="1" t="s">
        <v>26</v>
      </c>
      <c r="E4805" s="1" t="s">
        <v>56</v>
      </c>
      <c r="F4805" s="18">
        <v>223.96</v>
      </c>
      <c r="G4805" t="s">
        <v>4884</v>
      </c>
      <c r="H4805" s="1">
        <f>IF(COUNTIF(G$2:G4805,G4805)=1,1,0)</f>
        <v>1</v>
      </c>
      <c r="I4805" s="1">
        <v>5</v>
      </c>
      <c r="J4805" s="1">
        <v>0.2</v>
      </c>
      <c r="K4805" s="1">
        <v>11.198000000000015</v>
      </c>
      <c r="L4805" s="12">
        <f>VLOOKUP(train[[#This Row],[Sub-Category]],Análisis_ABC_XYZ[[#Headers],[#Data]],4,FALSE)</f>
        <v>0.52062335344040378</v>
      </c>
    </row>
    <row r="4806" spans="1:12" x14ac:dyDescent="0.35">
      <c r="A4806" s="2">
        <v>42885</v>
      </c>
      <c r="B4806" s="1" t="s">
        <v>107</v>
      </c>
      <c r="C4806" s="1" t="s">
        <v>257</v>
      </c>
      <c r="D4806" s="1" t="s">
        <v>26</v>
      </c>
      <c r="E4806" s="1" t="s">
        <v>56</v>
      </c>
      <c r="F4806" s="18">
        <v>111.98</v>
      </c>
      <c r="G4806" t="s">
        <v>3901</v>
      </c>
      <c r="H4806" s="1">
        <f>IF(COUNTIF(G$2:G4806,G4806)=1,1,0)</f>
        <v>1</v>
      </c>
      <c r="I4806" s="1">
        <v>2</v>
      </c>
      <c r="J4806" s="1">
        <v>0</v>
      </c>
      <c r="K4806" s="1">
        <v>26.875200000000007</v>
      </c>
      <c r="L4806" s="12">
        <f>VLOOKUP(train[[#This Row],[Sub-Category]],Análisis_ABC_XYZ[[#Headers],[#Data]],4,FALSE)</f>
        <v>0.52062335344040378</v>
      </c>
    </row>
    <row r="4807" spans="1:12" x14ac:dyDescent="0.35">
      <c r="A4807" s="2">
        <v>42885</v>
      </c>
      <c r="B4807" s="1" t="s">
        <v>39</v>
      </c>
      <c r="C4807" s="1" t="s">
        <v>173</v>
      </c>
      <c r="D4807" s="1" t="s">
        <v>26</v>
      </c>
      <c r="E4807" s="1" t="s">
        <v>27</v>
      </c>
      <c r="F4807" s="18">
        <v>79.959999999999994</v>
      </c>
      <c r="G4807" t="s">
        <v>4884</v>
      </c>
      <c r="H4807" s="1">
        <f>IF(COUNTIF(G$2:G4807,G4807)=1,1,0)</f>
        <v>0</v>
      </c>
      <c r="I4807" s="1">
        <v>5</v>
      </c>
      <c r="J4807" s="1">
        <v>0.2</v>
      </c>
      <c r="K4807" s="1">
        <v>7.9960000000000058</v>
      </c>
      <c r="L4807" s="12">
        <f>VLOOKUP(train[[#This Row],[Sub-Category]],Análisis_ABC_XYZ[[#Headers],[#Data]],4,FALSE)</f>
        <v>0.41105220110552465</v>
      </c>
    </row>
    <row r="4808" spans="1:12" x14ac:dyDescent="0.35">
      <c r="A4808" s="2">
        <v>42885</v>
      </c>
      <c r="B4808" s="1" t="s">
        <v>107</v>
      </c>
      <c r="C4808" s="1" t="s">
        <v>552</v>
      </c>
      <c r="D4808" s="1" t="s">
        <v>14</v>
      </c>
      <c r="E4808" s="1" t="s">
        <v>15</v>
      </c>
      <c r="F4808" s="18">
        <v>62.099999999999994</v>
      </c>
      <c r="G4808" t="s">
        <v>2650</v>
      </c>
      <c r="H4808" s="1">
        <f>IF(COUNTIF(G$2:G4808,G4808)=1,1,0)</f>
        <v>0</v>
      </c>
      <c r="I4808" s="1">
        <v>6</v>
      </c>
      <c r="J4808" s="1">
        <v>0</v>
      </c>
      <c r="K4808" s="1">
        <v>29.808</v>
      </c>
      <c r="L4808" s="12">
        <f>VLOOKUP(train[[#This Row],[Sub-Category]],Análisis_ABC_XYZ[[#Headers],[#Data]],4,FALSE)</f>
        <v>0.4647369236065339</v>
      </c>
    </row>
    <row r="4809" spans="1:12" x14ac:dyDescent="0.35">
      <c r="A4809" s="2">
        <v>42885</v>
      </c>
      <c r="B4809" s="1" t="s">
        <v>42</v>
      </c>
      <c r="C4809" s="1" t="s">
        <v>309</v>
      </c>
      <c r="D4809" s="1" t="s">
        <v>14</v>
      </c>
      <c r="E4809" s="1" t="s">
        <v>20</v>
      </c>
      <c r="F4809" s="18">
        <v>49.76</v>
      </c>
      <c r="G4809" t="s">
        <v>2114</v>
      </c>
      <c r="H4809" s="1">
        <f>IF(COUNTIF(G$2:G4809,G4809)=1,1,0)</f>
        <v>0</v>
      </c>
      <c r="I4809" s="1">
        <v>4</v>
      </c>
      <c r="J4809" s="1">
        <v>0</v>
      </c>
      <c r="K4809" s="1">
        <v>13.9328</v>
      </c>
      <c r="L4809" s="12">
        <f>VLOOKUP(train[[#This Row],[Sub-Category]],Análisis_ABC_XYZ[[#Headers],[#Data]],4,FALSE)</f>
        <v>0.44610841445725197</v>
      </c>
    </row>
    <row r="4810" spans="1:12" x14ac:dyDescent="0.35">
      <c r="A4810" s="2">
        <v>42885</v>
      </c>
      <c r="B4810" s="1" t="s">
        <v>42</v>
      </c>
      <c r="C4810" s="1" t="s">
        <v>1251</v>
      </c>
      <c r="D4810" s="1" t="s">
        <v>8</v>
      </c>
      <c r="E4810" s="1" t="s">
        <v>22</v>
      </c>
      <c r="F4810" s="18">
        <v>47.400000000000006</v>
      </c>
      <c r="G4810" t="s">
        <v>2114</v>
      </c>
      <c r="H4810" s="1">
        <f>IF(COUNTIF(G$2:G4810,G4810)=1,1,0)</f>
        <v>0</v>
      </c>
      <c r="I4810" s="1">
        <v>5</v>
      </c>
      <c r="J4810" s="1">
        <v>0</v>
      </c>
      <c r="K4810" s="1">
        <v>21.33</v>
      </c>
      <c r="L4810" s="12">
        <f>VLOOKUP(train[[#This Row],[Sub-Category]],Análisis_ABC_XYZ[[#Headers],[#Data]],4,FALSE)</f>
        <v>0.4595170286641902</v>
      </c>
    </row>
    <row r="4811" spans="1:12" x14ac:dyDescent="0.35">
      <c r="A4811" s="2">
        <v>42885</v>
      </c>
      <c r="B4811" s="1" t="s">
        <v>42</v>
      </c>
      <c r="C4811" s="1" t="s">
        <v>1041</v>
      </c>
      <c r="D4811" s="1" t="s">
        <v>14</v>
      </c>
      <c r="E4811" s="1" t="s">
        <v>36</v>
      </c>
      <c r="F4811" s="18">
        <v>45.36</v>
      </c>
      <c r="G4811" t="s">
        <v>2114</v>
      </c>
      <c r="H4811" s="1">
        <f>IF(COUNTIF(G$2:G4811,G4811)=1,1,0)</f>
        <v>0</v>
      </c>
      <c r="I4811" s="1">
        <v>7</v>
      </c>
      <c r="J4811" s="1">
        <v>0</v>
      </c>
      <c r="K4811" s="1">
        <v>21.772800000000004</v>
      </c>
      <c r="L4811" s="12">
        <f>VLOOKUP(train[[#This Row],[Sub-Category]],Análisis_ABC_XYZ[[#Headers],[#Data]],4,FALSE)</f>
        <v>0.43613829632717294</v>
      </c>
    </row>
    <row r="4812" spans="1:12" x14ac:dyDescent="0.35">
      <c r="A4812" s="2">
        <v>42885</v>
      </c>
      <c r="B4812" s="1" t="s">
        <v>12</v>
      </c>
      <c r="C4812" s="1" t="s">
        <v>1505</v>
      </c>
      <c r="D4812" s="1" t="s">
        <v>14</v>
      </c>
      <c r="E4812" s="1" t="s">
        <v>36</v>
      </c>
      <c r="F4812" s="18">
        <v>38.880000000000003</v>
      </c>
      <c r="G4812" t="s">
        <v>4274</v>
      </c>
      <c r="H4812" s="1">
        <f>IF(COUNTIF(G$2:G4812,G4812)=1,1,0)</f>
        <v>1</v>
      </c>
      <c r="I4812" s="1">
        <v>6</v>
      </c>
      <c r="J4812" s="1">
        <v>0</v>
      </c>
      <c r="K4812" s="1">
        <v>18.662400000000002</v>
      </c>
      <c r="L4812" s="12">
        <f>VLOOKUP(train[[#This Row],[Sub-Category]],Análisis_ABC_XYZ[[#Headers],[#Data]],4,FALSE)</f>
        <v>0.43613829632717294</v>
      </c>
    </row>
    <row r="4813" spans="1:12" x14ac:dyDescent="0.35">
      <c r="A4813" s="2">
        <v>42885</v>
      </c>
      <c r="B4813" s="1" t="s">
        <v>145</v>
      </c>
      <c r="C4813" s="1" t="s">
        <v>510</v>
      </c>
      <c r="D4813" s="1" t="s">
        <v>14</v>
      </c>
      <c r="E4813" s="1" t="s">
        <v>36</v>
      </c>
      <c r="F4813" s="18">
        <v>32.792000000000002</v>
      </c>
      <c r="G4813" t="s">
        <v>3734</v>
      </c>
      <c r="H4813" s="1">
        <f>IF(COUNTIF(G$2:G4813,G4813)=1,1,0)</f>
        <v>0</v>
      </c>
      <c r="I4813" s="1">
        <v>1</v>
      </c>
      <c r="J4813" s="1">
        <v>0.2</v>
      </c>
      <c r="K4813" s="1">
        <v>11.8871</v>
      </c>
      <c r="L4813" s="12">
        <f>VLOOKUP(train[[#This Row],[Sub-Category]],Análisis_ABC_XYZ[[#Headers],[#Data]],4,FALSE)</f>
        <v>0.43613829632717294</v>
      </c>
    </row>
    <row r="4814" spans="1:12" x14ac:dyDescent="0.35">
      <c r="A4814" s="2">
        <v>42885</v>
      </c>
      <c r="B4814" s="1" t="s">
        <v>107</v>
      </c>
      <c r="C4814" s="1" t="s">
        <v>159</v>
      </c>
      <c r="D4814" s="1" t="s">
        <v>14</v>
      </c>
      <c r="E4814" s="1" t="s">
        <v>61</v>
      </c>
      <c r="F4814" s="18">
        <v>26.55</v>
      </c>
      <c r="G4814" t="s">
        <v>3901</v>
      </c>
      <c r="H4814" s="1">
        <f>IF(COUNTIF(G$2:G4814,G4814)=1,1,0)</f>
        <v>0</v>
      </c>
      <c r="I4814" s="1">
        <v>9</v>
      </c>
      <c r="J4814" s="1">
        <v>0</v>
      </c>
      <c r="K4814" s="1">
        <v>12.744</v>
      </c>
      <c r="L4814" s="12">
        <f>VLOOKUP(train[[#This Row],[Sub-Category]],Análisis_ABC_XYZ[[#Headers],[#Data]],4,FALSE)</f>
        <v>0.44424167803735209</v>
      </c>
    </row>
    <row r="4815" spans="1:12" x14ac:dyDescent="0.35">
      <c r="A4815" s="2">
        <v>42885</v>
      </c>
      <c r="B4815" s="1" t="s">
        <v>145</v>
      </c>
      <c r="C4815" s="1" t="s">
        <v>506</v>
      </c>
      <c r="D4815" s="1" t="s">
        <v>14</v>
      </c>
      <c r="E4815" s="1" t="s">
        <v>29</v>
      </c>
      <c r="F4815" s="18">
        <v>22.620000000000005</v>
      </c>
      <c r="G4815" t="s">
        <v>3734</v>
      </c>
      <c r="H4815" s="1">
        <f>IF(COUNTIF(G$2:G4815,G4815)=1,1,0)</f>
        <v>0</v>
      </c>
      <c r="I4815" s="1">
        <v>2</v>
      </c>
      <c r="J4815" s="1">
        <v>0.7</v>
      </c>
      <c r="K4815" s="1">
        <v>-15.079999999999998</v>
      </c>
      <c r="L4815" s="12">
        <f>VLOOKUP(train[[#This Row],[Sub-Category]],Análisis_ABC_XYZ[[#Headers],[#Data]],4,FALSE)</f>
        <v>0.46881743173671325</v>
      </c>
    </row>
    <row r="4816" spans="1:12" x14ac:dyDescent="0.35">
      <c r="A4816" s="2">
        <v>42885</v>
      </c>
      <c r="B4816" s="1" t="s">
        <v>145</v>
      </c>
      <c r="C4816" s="1" t="s">
        <v>507</v>
      </c>
      <c r="D4816" s="1" t="s">
        <v>14</v>
      </c>
      <c r="E4816" s="1" t="s">
        <v>29</v>
      </c>
      <c r="F4816" s="18">
        <v>14.952000000000004</v>
      </c>
      <c r="G4816" t="s">
        <v>3734</v>
      </c>
      <c r="H4816" s="1">
        <f>IF(COUNTIF(G$2:G4816,G4816)=1,1,0)</f>
        <v>0</v>
      </c>
      <c r="I4816" s="1">
        <v>2</v>
      </c>
      <c r="J4816" s="1">
        <v>0.7</v>
      </c>
      <c r="K4816" s="1">
        <v>-11.961599999999997</v>
      </c>
      <c r="L4816" s="12">
        <f>VLOOKUP(train[[#This Row],[Sub-Category]],Análisis_ABC_XYZ[[#Headers],[#Data]],4,FALSE)</f>
        <v>0.46881743173671325</v>
      </c>
    </row>
    <row r="4817" spans="1:12" x14ac:dyDescent="0.35">
      <c r="A4817" s="2">
        <v>42885</v>
      </c>
      <c r="B4817" s="1" t="s">
        <v>42</v>
      </c>
      <c r="C4817" s="1" t="s">
        <v>183</v>
      </c>
      <c r="D4817" s="1" t="s">
        <v>14</v>
      </c>
      <c r="E4817" s="1" t="s">
        <v>24</v>
      </c>
      <c r="F4817" s="18">
        <v>14.7</v>
      </c>
      <c r="G4817" t="s">
        <v>2114</v>
      </c>
      <c r="H4817" s="1">
        <f>IF(COUNTIF(G$2:G4817,G4817)=1,1,0)</f>
        <v>0</v>
      </c>
      <c r="I4817" s="1">
        <v>5</v>
      </c>
      <c r="J4817" s="1">
        <v>0</v>
      </c>
      <c r="K4817" s="1">
        <v>3.9690000000000003</v>
      </c>
      <c r="L4817" s="12">
        <f>VLOOKUP(train[[#This Row],[Sub-Category]],Análisis_ABC_XYZ[[#Headers],[#Data]],4,FALSE)</f>
        <v>0.45632477063632687</v>
      </c>
    </row>
    <row r="4818" spans="1:12" x14ac:dyDescent="0.35">
      <c r="A4818" s="2">
        <v>42885</v>
      </c>
      <c r="B4818" s="1" t="s">
        <v>42</v>
      </c>
      <c r="C4818" s="1" t="s">
        <v>383</v>
      </c>
      <c r="D4818" s="1" t="s">
        <v>14</v>
      </c>
      <c r="E4818" s="1" t="s">
        <v>24</v>
      </c>
      <c r="F4818" s="18">
        <v>5.56</v>
      </c>
      <c r="G4818" t="s">
        <v>2114</v>
      </c>
      <c r="H4818" s="1">
        <f>IF(COUNTIF(G$2:G4818,G4818)=1,1,0)</f>
        <v>0</v>
      </c>
      <c r="I4818" s="1">
        <v>2</v>
      </c>
      <c r="J4818" s="1">
        <v>0</v>
      </c>
      <c r="K4818" s="1">
        <v>1.4455999999999998</v>
      </c>
      <c r="L4818" s="12">
        <f>VLOOKUP(train[[#This Row],[Sub-Category]],Análisis_ABC_XYZ[[#Headers],[#Data]],4,FALSE)</f>
        <v>0.45632477063632687</v>
      </c>
    </row>
    <row r="4819" spans="1:12" x14ac:dyDescent="0.35">
      <c r="A4819" s="2">
        <v>42885</v>
      </c>
      <c r="B4819" s="1" t="s">
        <v>34</v>
      </c>
      <c r="C4819" s="1" t="s">
        <v>584</v>
      </c>
      <c r="D4819" s="1" t="s">
        <v>14</v>
      </c>
      <c r="E4819" s="1" t="s">
        <v>29</v>
      </c>
      <c r="F4819" s="18">
        <v>3.2820000000000005</v>
      </c>
      <c r="G4819" t="s">
        <v>4112</v>
      </c>
      <c r="H4819" s="1">
        <f>IF(COUNTIF(G$2:G4819,G4819)=1,1,0)</f>
        <v>1</v>
      </c>
      <c r="I4819" s="1">
        <v>2</v>
      </c>
      <c r="J4819" s="1">
        <v>0.7</v>
      </c>
      <c r="K4819" s="1">
        <v>-2.6256000000000004</v>
      </c>
      <c r="L4819" s="12">
        <f>VLOOKUP(train[[#This Row],[Sub-Category]],Análisis_ABC_XYZ[[#Headers],[#Data]],4,FALSE)</f>
        <v>0.46881743173671325</v>
      </c>
    </row>
    <row r="4820" spans="1:12" x14ac:dyDescent="0.35">
      <c r="A4820" s="2">
        <v>42885</v>
      </c>
      <c r="B4820" s="1" t="s">
        <v>145</v>
      </c>
      <c r="C4820" s="1" t="s">
        <v>509</v>
      </c>
      <c r="D4820" s="1" t="s">
        <v>14</v>
      </c>
      <c r="E4820" s="1" t="s">
        <v>29</v>
      </c>
      <c r="F4820" s="18">
        <v>2.3760000000000003</v>
      </c>
      <c r="G4820" s="1" t="s">
        <v>3734</v>
      </c>
      <c r="H4820" s="1">
        <f>IF(COUNTIF(G$2:G4820,G4820)=1,1,0)</f>
        <v>0</v>
      </c>
      <c r="I4820" s="1">
        <v>3</v>
      </c>
      <c r="J4820" s="1">
        <v>0.7</v>
      </c>
      <c r="K4820" s="1">
        <v>-1.9007999999999998</v>
      </c>
      <c r="L4820" s="12">
        <f>VLOOKUP(train[[#This Row],[Sub-Category]],Análisis_ABC_XYZ[[#Headers],[#Data]],4,FALSE)</f>
        <v>0.46881743173671325</v>
      </c>
    </row>
    <row r="4821" spans="1:12" x14ac:dyDescent="0.35">
      <c r="A4821" s="2">
        <v>42886</v>
      </c>
      <c r="B4821" s="1" t="s">
        <v>72</v>
      </c>
      <c r="C4821" s="1" t="s">
        <v>1526</v>
      </c>
      <c r="D4821" s="1" t="s">
        <v>8</v>
      </c>
      <c r="E4821" s="1" t="s">
        <v>11</v>
      </c>
      <c r="F4821" s="18">
        <v>191.07899999999998</v>
      </c>
      <c r="G4821" t="s">
        <v>5130</v>
      </c>
      <c r="H4821" s="1">
        <f>IF(COUNTIF(G$2:G4821,G4821)=1,1,0)</f>
        <v>1</v>
      </c>
      <c r="I4821" s="1">
        <v>3</v>
      </c>
      <c r="J4821" s="1">
        <v>0.3</v>
      </c>
      <c r="K4821" s="1">
        <v>-38.215799999999973</v>
      </c>
      <c r="L4821" s="12">
        <f>VLOOKUP(train[[#This Row],[Sub-Category]],Análisis_ABC_XYZ[[#Headers],[#Data]],4,FALSE)</f>
        <v>0.46529189879902266</v>
      </c>
    </row>
    <row r="4822" spans="1:12" x14ac:dyDescent="0.35">
      <c r="A4822" s="2">
        <v>42886</v>
      </c>
      <c r="B4822" s="1" t="s">
        <v>89</v>
      </c>
      <c r="C4822" s="1" t="s">
        <v>1692</v>
      </c>
      <c r="D4822" s="1" t="s">
        <v>26</v>
      </c>
      <c r="E4822" s="1" t="s">
        <v>27</v>
      </c>
      <c r="F4822" s="18">
        <v>179.7</v>
      </c>
      <c r="G4822" t="s">
        <v>3531</v>
      </c>
      <c r="H4822" s="1">
        <f>IF(COUNTIF(G$2:G4822,G4822)=1,1,0)</f>
        <v>1</v>
      </c>
      <c r="I4822" s="1">
        <v>6</v>
      </c>
      <c r="J4822" s="1">
        <v>0</v>
      </c>
      <c r="K4822" s="1">
        <v>88.052999999999997</v>
      </c>
      <c r="L4822" s="12">
        <f>VLOOKUP(train[[#This Row],[Sub-Category]],Análisis_ABC_XYZ[[#Headers],[#Data]],4,FALSE)</f>
        <v>0.41105220110552465</v>
      </c>
    </row>
    <row r="4823" spans="1:12" x14ac:dyDescent="0.35">
      <c r="A4823" s="2">
        <v>42886</v>
      </c>
      <c r="B4823" s="1" t="s">
        <v>72</v>
      </c>
      <c r="C4823" s="1" t="s">
        <v>1906</v>
      </c>
      <c r="D4823" s="1" t="s">
        <v>8</v>
      </c>
      <c r="E4823" s="1" t="s">
        <v>22</v>
      </c>
      <c r="F4823" s="18">
        <v>32.064</v>
      </c>
      <c r="G4823" t="s">
        <v>5130</v>
      </c>
      <c r="H4823" s="1">
        <f>IF(COUNTIF(G$2:G4823,G4823)=1,1,0)</f>
        <v>0</v>
      </c>
      <c r="I4823" s="1">
        <v>3</v>
      </c>
      <c r="J4823" s="1">
        <v>0.6</v>
      </c>
      <c r="K4823" s="1">
        <v>-12.825599999999994</v>
      </c>
      <c r="L4823" s="12">
        <f>VLOOKUP(train[[#This Row],[Sub-Category]],Análisis_ABC_XYZ[[#Headers],[#Data]],4,FALSE)</f>
        <v>0.4595170286641902</v>
      </c>
    </row>
    <row r="4824" spans="1:12" x14ac:dyDescent="0.35">
      <c r="A4824" s="2">
        <v>42886</v>
      </c>
      <c r="B4824" s="1" t="s">
        <v>72</v>
      </c>
      <c r="C4824" s="1" t="s">
        <v>1902</v>
      </c>
      <c r="D4824" s="1" t="s">
        <v>14</v>
      </c>
      <c r="E4824" s="1" t="s">
        <v>36</v>
      </c>
      <c r="F4824" s="18">
        <v>18.496000000000002</v>
      </c>
      <c r="G4824" t="s">
        <v>5130</v>
      </c>
      <c r="H4824" s="1">
        <f>IF(COUNTIF(G$2:G4824,G4824)=1,1,0)</f>
        <v>0</v>
      </c>
      <c r="I4824" s="1">
        <v>4</v>
      </c>
      <c r="J4824" s="1">
        <v>0.2</v>
      </c>
      <c r="K4824" s="1">
        <v>6.7048000000000005</v>
      </c>
      <c r="L4824" s="12">
        <f>VLOOKUP(train[[#This Row],[Sub-Category]],Análisis_ABC_XYZ[[#Headers],[#Data]],4,FALSE)</f>
        <v>0.43613829632717294</v>
      </c>
    </row>
    <row r="4825" spans="1:12" x14ac:dyDescent="0.35">
      <c r="A4825" s="2">
        <v>42886</v>
      </c>
      <c r="B4825" s="1" t="s">
        <v>72</v>
      </c>
      <c r="C4825" s="1" t="s">
        <v>813</v>
      </c>
      <c r="D4825" s="1" t="s">
        <v>14</v>
      </c>
      <c r="E4825" s="1" t="s">
        <v>36</v>
      </c>
      <c r="F4825" s="18">
        <v>10.368000000000002</v>
      </c>
      <c r="G4825" t="s">
        <v>5130</v>
      </c>
      <c r="H4825" s="1">
        <f>IF(COUNTIF(G$2:G4825,G4825)=1,1,0)</f>
        <v>0</v>
      </c>
      <c r="I4825" s="1">
        <v>2</v>
      </c>
      <c r="J4825" s="1">
        <v>0.2</v>
      </c>
      <c r="K4825" s="1">
        <v>3.6288</v>
      </c>
      <c r="L4825" s="12">
        <f>VLOOKUP(train[[#This Row],[Sub-Category]],Análisis_ABC_XYZ[[#Headers],[#Data]],4,FALSE)</f>
        <v>0.43613829632717294</v>
      </c>
    </row>
    <row r="4826" spans="1:12" x14ac:dyDescent="0.35">
      <c r="A4826" s="2">
        <v>42886</v>
      </c>
      <c r="B4826" s="1" t="s">
        <v>89</v>
      </c>
      <c r="C4826" s="1" t="s">
        <v>143</v>
      </c>
      <c r="D4826" s="1" t="s">
        <v>14</v>
      </c>
      <c r="E4826" s="1" t="s">
        <v>29</v>
      </c>
      <c r="F4826" s="18">
        <v>7.1519999999999992</v>
      </c>
      <c r="G4826" t="s">
        <v>3531</v>
      </c>
      <c r="H4826" s="1">
        <f>IF(COUNTIF(G$2:G4826,G4826)=1,1,0)</f>
        <v>0</v>
      </c>
      <c r="I4826" s="1">
        <v>3</v>
      </c>
      <c r="J4826" s="1">
        <v>0.2</v>
      </c>
      <c r="K4826" s="1">
        <v>2.3243999999999994</v>
      </c>
      <c r="L4826" s="12">
        <f>VLOOKUP(train[[#This Row],[Sub-Category]],Análisis_ABC_XYZ[[#Headers],[#Data]],4,FALSE)</f>
        <v>0.46881743173671325</v>
      </c>
    </row>
    <row r="4827" spans="1:12" x14ac:dyDescent="0.35">
      <c r="A4827" s="2">
        <v>42888</v>
      </c>
      <c r="B4827" s="1" t="s">
        <v>52</v>
      </c>
      <c r="C4827" s="1" t="s">
        <v>523</v>
      </c>
      <c r="D4827" s="1" t="s">
        <v>14</v>
      </c>
      <c r="E4827" s="1" t="s">
        <v>20</v>
      </c>
      <c r="F4827" s="18">
        <v>64.784000000000006</v>
      </c>
      <c r="G4827" t="s">
        <v>6230</v>
      </c>
      <c r="H4827" s="1">
        <f>IF(COUNTIF(G$2:G4827,G4827)=1,1,0)</f>
        <v>1</v>
      </c>
      <c r="I4827" s="1">
        <v>1</v>
      </c>
      <c r="J4827" s="1">
        <v>0.2</v>
      </c>
      <c r="K4827" s="1">
        <v>-12.956800000000005</v>
      </c>
      <c r="L4827" s="12">
        <f>VLOOKUP(train[[#This Row],[Sub-Category]],Análisis_ABC_XYZ[[#Headers],[#Data]],4,FALSE)</f>
        <v>0.44610841445725197</v>
      </c>
    </row>
    <row r="4828" spans="1:12" x14ac:dyDescent="0.35">
      <c r="A4828" s="2">
        <v>42888</v>
      </c>
      <c r="B4828" s="1" t="s">
        <v>37</v>
      </c>
      <c r="C4828" s="1" t="s">
        <v>100</v>
      </c>
      <c r="D4828" s="1" t="s">
        <v>14</v>
      </c>
      <c r="E4828" s="1" t="s">
        <v>29</v>
      </c>
      <c r="F4828" s="18">
        <v>51.648000000000003</v>
      </c>
      <c r="G4828" t="s">
        <v>4030</v>
      </c>
      <c r="H4828" s="1">
        <f>IF(COUNTIF(G$2:G4828,G4828)=1,1,0)</f>
        <v>1</v>
      </c>
      <c r="I4828" s="1">
        <v>12</v>
      </c>
      <c r="J4828" s="1">
        <v>0.2</v>
      </c>
      <c r="K4828" s="1">
        <v>18.7224</v>
      </c>
      <c r="L4828" s="12">
        <f>VLOOKUP(train[[#This Row],[Sub-Category]],Análisis_ABC_XYZ[[#Headers],[#Data]],4,FALSE)</f>
        <v>0.46881743173671325</v>
      </c>
    </row>
    <row r="4829" spans="1:12" x14ac:dyDescent="0.35">
      <c r="A4829" s="2">
        <v>42888</v>
      </c>
      <c r="B4829" s="1" t="s">
        <v>37</v>
      </c>
      <c r="C4829" s="1" t="s">
        <v>1675</v>
      </c>
      <c r="D4829" s="1" t="s">
        <v>14</v>
      </c>
      <c r="E4829" s="1" t="s">
        <v>36</v>
      </c>
      <c r="F4829" s="18">
        <v>30.18</v>
      </c>
      <c r="G4829" t="s">
        <v>4030</v>
      </c>
      <c r="H4829" s="1">
        <f>IF(COUNTIF(G$2:G4829,G4829)=1,1,0)</f>
        <v>0</v>
      </c>
      <c r="I4829" s="1">
        <v>3</v>
      </c>
      <c r="J4829" s="1">
        <v>0</v>
      </c>
      <c r="K4829" s="1">
        <v>13.8828</v>
      </c>
      <c r="L4829" s="12">
        <f>VLOOKUP(train[[#This Row],[Sub-Category]],Análisis_ABC_XYZ[[#Headers],[#Data]],4,FALSE)</f>
        <v>0.43613829632717294</v>
      </c>
    </row>
    <row r="4830" spans="1:12" x14ac:dyDescent="0.35">
      <c r="A4830" s="2">
        <v>42888</v>
      </c>
      <c r="B4830" s="1" t="s">
        <v>37</v>
      </c>
      <c r="C4830" s="1" t="s">
        <v>669</v>
      </c>
      <c r="D4830" s="1" t="s">
        <v>14</v>
      </c>
      <c r="E4830" s="1" t="s">
        <v>29</v>
      </c>
      <c r="F4830" s="18">
        <v>11.231999999999999</v>
      </c>
      <c r="G4830" t="s">
        <v>4030</v>
      </c>
      <c r="H4830" s="1">
        <f>IF(COUNTIF(G$2:G4830,G4830)=1,1,0)</f>
        <v>0</v>
      </c>
      <c r="I4830" s="1">
        <v>3</v>
      </c>
      <c r="J4830" s="1">
        <v>0.2</v>
      </c>
      <c r="K4830" s="1">
        <v>3.9312000000000005</v>
      </c>
      <c r="L4830" s="12">
        <f>VLOOKUP(train[[#This Row],[Sub-Category]],Análisis_ABC_XYZ[[#Headers],[#Data]],4,FALSE)</f>
        <v>0.46881743173671325</v>
      </c>
    </row>
    <row r="4831" spans="1:12" x14ac:dyDescent="0.35">
      <c r="A4831" s="2">
        <v>42889</v>
      </c>
      <c r="B4831" s="1" t="s">
        <v>12</v>
      </c>
      <c r="C4831" s="1" t="s">
        <v>1039</v>
      </c>
      <c r="D4831" s="1" t="s">
        <v>8</v>
      </c>
      <c r="E4831" s="1" t="s">
        <v>18</v>
      </c>
      <c r="F4831" s="18">
        <v>71.088000000000008</v>
      </c>
      <c r="G4831" t="s">
        <v>6938</v>
      </c>
      <c r="H4831" s="1">
        <f>IF(COUNTIF(G$2:G4831,G4831)=1,1,0)</f>
        <v>1</v>
      </c>
      <c r="I4831" s="1">
        <v>2</v>
      </c>
      <c r="J4831" s="1">
        <v>0.2</v>
      </c>
      <c r="K4831" s="1">
        <v>-1.7772000000000041</v>
      </c>
      <c r="L4831" s="12">
        <f>VLOOKUP(train[[#This Row],[Sub-Category]],Análisis_ABC_XYZ[[#Headers],[#Data]],4,FALSE)</f>
        <v>0.55975208308209756</v>
      </c>
    </row>
    <row r="4832" spans="1:12" x14ac:dyDescent="0.35">
      <c r="A4832" s="2">
        <v>42890</v>
      </c>
      <c r="B4832" s="1" t="s">
        <v>89</v>
      </c>
      <c r="C4832" s="1" t="s">
        <v>1455</v>
      </c>
      <c r="D4832" s="1" t="s">
        <v>26</v>
      </c>
      <c r="E4832" s="1" t="s">
        <v>208</v>
      </c>
      <c r="F4832" s="18">
        <v>1349.85</v>
      </c>
      <c r="G4832" t="s">
        <v>3340</v>
      </c>
      <c r="H4832" s="1">
        <f>IF(COUNTIF(G$2:G4832,G4832)=1,1,0)</f>
        <v>1</v>
      </c>
      <c r="I4832" s="1">
        <v>3</v>
      </c>
      <c r="J4832" s="1">
        <v>0</v>
      </c>
      <c r="K4832" s="1">
        <v>364.45949999999993</v>
      </c>
      <c r="L4832" s="12">
        <f>VLOOKUP(train[[#This Row],[Sub-Category]],Análisis_ABC_XYZ[[#Headers],[#Data]],4,FALSE)</f>
        <v>0.5183572270896134</v>
      </c>
    </row>
    <row r="4833" spans="1:12" x14ac:dyDescent="0.35">
      <c r="A4833" s="2">
        <v>42890</v>
      </c>
      <c r="B4833" s="1" t="s">
        <v>72</v>
      </c>
      <c r="C4833" s="1" t="s">
        <v>276</v>
      </c>
      <c r="D4833" s="1" t="s">
        <v>8</v>
      </c>
      <c r="E4833" s="1" t="s">
        <v>22</v>
      </c>
      <c r="F4833" s="18">
        <v>419.68000000000006</v>
      </c>
      <c r="G4833" t="s">
        <v>3869</v>
      </c>
      <c r="H4833" s="1">
        <f>IF(COUNTIF(G$2:G4833,G4833)=1,1,0)</f>
        <v>1</v>
      </c>
      <c r="I4833" s="1">
        <v>5</v>
      </c>
      <c r="J4833" s="1">
        <v>0.6</v>
      </c>
      <c r="K4833" s="1">
        <v>-356.72799999999995</v>
      </c>
      <c r="L4833" s="12">
        <f>VLOOKUP(train[[#This Row],[Sub-Category]],Análisis_ABC_XYZ[[#Headers],[#Data]],4,FALSE)</f>
        <v>0.4595170286641902</v>
      </c>
    </row>
    <row r="4834" spans="1:12" x14ac:dyDescent="0.35">
      <c r="A4834" s="2">
        <v>42890</v>
      </c>
      <c r="B4834" s="1" t="s">
        <v>72</v>
      </c>
      <c r="C4834" s="1" t="s">
        <v>279</v>
      </c>
      <c r="D4834" s="1" t="s">
        <v>8</v>
      </c>
      <c r="E4834" s="1" t="s">
        <v>18</v>
      </c>
      <c r="F4834" s="18">
        <v>177.22499999999999</v>
      </c>
      <c r="G4834" t="s">
        <v>3869</v>
      </c>
      <c r="H4834" s="1">
        <f>IF(COUNTIF(G$2:G4834,G4834)=1,1,0)</f>
        <v>0</v>
      </c>
      <c r="I4834" s="1">
        <v>5</v>
      </c>
      <c r="J4834" s="1">
        <v>0.5</v>
      </c>
      <c r="K4834" s="1">
        <v>-120.51299999999998</v>
      </c>
      <c r="L4834" s="12">
        <f>VLOOKUP(train[[#This Row],[Sub-Category]],Análisis_ABC_XYZ[[#Headers],[#Data]],4,FALSE)</f>
        <v>0.55975208308209756</v>
      </c>
    </row>
    <row r="4835" spans="1:12" x14ac:dyDescent="0.35">
      <c r="A4835" s="2">
        <v>42890</v>
      </c>
      <c r="B4835" s="1" t="s">
        <v>89</v>
      </c>
      <c r="C4835" s="1" t="s">
        <v>1124</v>
      </c>
      <c r="D4835" s="1" t="s">
        <v>8</v>
      </c>
      <c r="E4835" s="1" t="s">
        <v>9</v>
      </c>
      <c r="F4835" s="18">
        <v>136.78399999999999</v>
      </c>
      <c r="G4835" t="s">
        <v>3340</v>
      </c>
      <c r="H4835" s="1">
        <f>IF(COUNTIF(G$2:G4835,G4835)=1,1,0)</f>
        <v>0</v>
      </c>
      <c r="I4835" s="1">
        <v>1</v>
      </c>
      <c r="J4835" s="1">
        <v>0.2</v>
      </c>
      <c r="K4835" s="1">
        <v>5.129400000000004</v>
      </c>
      <c r="L4835" s="12">
        <f>VLOOKUP(train[[#This Row],[Sub-Category]],Análisis_ABC_XYZ[[#Headers],[#Data]],4,FALSE)</f>
        <v>0.5176847302647779</v>
      </c>
    </row>
    <row r="4836" spans="1:12" x14ac:dyDescent="0.35">
      <c r="A4836" s="2">
        <v>42890</v>
      </c>
      <c r="B4836" s="1" t="s">
        <v>107</v>
      </c>
      <c r="C4836" s="1" t="s">
        <v>108</v>
      </c>
      <c r="D4836" s="1" t="s">
        <v>14</v>
      </c>
      <c r="E4836" s="1" t="s">
        <v>36</v>
      </c>
      <c r="F4836" s="18">
        <v>75.88</v>
      </c>
      <c r="G4836" t="s">
        <v>4830</v>
      </c>
      <c r="H4836" s="1">
        <f>IF(COUNTIF(G$2:G4836,G4836)=1,1,0)</f>
        <v>1</v>
      </c>
      <c r="I4836" s="1">
        <v>2</v>
      </c>
      <c r="J4836" s="1">
        <v>0</v>
      </c>
      <c r="K4836" s="1">
        <v>35.663599999999995</v>
      </c>
      <c r="L4836" s="12">
        <f>VLOOKUP(train[[#This Row],[Sub-Category]],Análisis_ABC_XYZ[[#Headers],[#Data]],4,FALSE)</f>
        <v>0.43613829632717294</v>
      </c>
    </row>
    <row r="4837" spans="1:12" x14ac:dyDescent="0.35">
      <c r="A4837" s="2">
        <v>42890</v>
      </c>
      <c r="B4837" s="1" t="s">
        <v>89</v>
      </c>
      <c r="C4837" s="1" t="s">
        <v>741</v>
      </c>
      <c r="D4837" s="1" t="s">
        <v>8</v>
      </c>
      <c r="E4837" s="1" t="s">
        <v>22</v>
      </c>
      <c r="F4837" s="18">
        <v>61.12</v>
      </c>
      <c r="G4837" t="s">
        <v>3340</v>
      </c>
      <c r="H4837" s="1">
        <f>IF(COUNTIF(G$2:G4837,G4837)=1,1,0)</f>
        <v>0</v>
      </c>
      <c r="I4837" s="1">
        <v>4</v>
      </c>
      <c r="J4837" s="1">
        <v>0</v>
      </c>
      <c r="K4837" s="1">
        <v>20.780799999999999</v>
      </c>
      <c r="L4837" s="12">
        <f>VLOOKUP(train[[#This Row],[Sub-Category]],Análisis_ABC_XYZ[[#Headers],[#Data]],4,FALSE)</f>
        <v>0.4595170286641902</v>
      </c>
    </row>
    <row r="4838" spans="1:12" x14ac:dyDescent="0.35">
      <c r="A4838" s="2">
        <v>42890</v>
      </c>
      <c r="B4838" s="1" t="s">
        <v>72</v>
      </c>
      <c r="C4838" s="1" t="s">
        <v>278</v>
      </c>
      <c r="D4838" s="1" t="s">
        <v>26</v>
      </c>
      <c r="E4838" s="1" t="s">
        <v>27</v>
      </c>
      <c r="F4838" s="18">
        <v>31.983999999999998</v>
      </c>
      <c r="G4838" t="s">
        <v>3869</v>
      </c>
      <c r="H4838" s="1">
        <f>IF(COUNTIF(G$2:G4838,G4838)=1,1,0)</f>
        <v>0</v>
      </c>
      <c r="I4838" s="1">
        <v>2</v>
      </c>
      <c r="J4838" s="1">
        <v>0.2</v>
      </c>
      <c r="K4838" s="1">
        <v>11.194399999999998</v>
      </c>
      <c r="L4838" s="12">
        <f>VLOOKUP(train[[#This Row],[Sub-Category]],Análisis_ABC_XYZ[[#Headers],[#Data]],4,FALSE)</f>
        <v>0.41105220110552465</v>
      </c>
    </row>
    <row r="4839" spans="1:12" x14ac:dyDescent="0.35">
      <c r="A4839" s="2">
        <v>42890</v>
      </c>
      <c r="B4839" s="1" t="s">
        <v>72</v>
      </c>
      <c r="C4839" s="1" t="s">
        <v>275</v>
      </c>
      <c r="D4839" s="1" t="s">
        <v>14</v>
      </c>
      <c r="E4839" s="1" t="s">
        <v>36</v>
      </c>
      <c r="F4839" s="18">
        <v>25.920000000000005</v>
      </c>
      <c r="G4839" t="s">
        <v>3869</v>
      </c>
      <c r="H4839" s="1">
        <f>IF(COUNTIF(G$2:G4839,G4839)=1,1,0)</f>
        <v>0</v>
      </c>
      <c r="I4839" s="1">
        <v>5</v>
      </c>
      <c r="J4839" s="1">
        <v>0.2</v>
      </c>
      <c r="K4839" s="1">
        <v>9.3960000000000008</v>
      </c>
      <c r="L4839" s="12">
        <f>VLOOKUP(train[[#This Row],[Sub-Category]],Análisis_ABC_XYZ[[#Headers],[#Data]],4,FALSE)</f>
        <v>0.43613829632717294</v>
      </c>
    </row>
    <row r="4840" spans="1:12" x14ac:dyDescent="0.35">
      <c r="A4840" s="2">
        <v>42890</v>
      </c>
      <c r="B4840" s="1" t="s">
        <v>89</v>
      </c>
      <c r="C4840" s="1" t="s">
        <v>878</v>
      </c>
      <c r="D4840" s="1" t="s">
        <v>14</v>
      </c>
      <c r="E4840" s="1" t="s">
        <v>36</v>
      </c>
      <c r="F4840" s="18">
        <v>14.940000000000001</v>
      </c>
      <c r="G4840" t="s">
        <v>3340</v>
      </c>
      <c r="H4840" s="1">
        <f>IF(COUNTIF(G$2:G4840,G4840)=1,1,0)</f>
        <v>0</v>
      </c>
      <c r="I4840" s="1">
        <v>3</v>
      </c>
      <c r="J4840" s="1">
        <v>0</v>
      </c>
      <c r="K4840" s="1">
        <v>7.0218000000000007</v>
      </c>
      <c r="L4840" s="12">
        <f>VLOOKUP(train[[#This Row],[Sub-Category]],Análisis_ABC_XYZ[[#Headers],[#Data]],4,FALSE)</f>
        <v>0.43613829632717294</v>
      </c>
    </row>
    <row r="4841" spans="1:12" x14ac:dyDescent="0.35">
      <c r="A4841" s="2">
        <v>42890</v>
      </c>
      <c r="B4841" s="1" t="s">
        <v>72</v>
      </c>
      <c r="C4841" s="1" t="s">
        <v>277</v>
      </c>
      <c r="D4841" s="1" t="s">
        <v>8</v>
      </c>
      <c r="E4841" s="1" t="s">
        <v>22</v>
      </c>
      <c r="F4841" s="18">
        <v>11.688000000000001</v>
      </c>
      <c r="G4841" t="s">
        <v>3869</v>
      </c>
      <c r="H4841" s="1">
        <f>IF(COUNTIF(G$2:G4841,G4841)=1,1,0)</f>
        <v>0</v>
      </c>
      <c r="I4841" s="1">
        <v>3</v>
      </c>
      <c r="J4841" s="1">
        <v>0.6</v>
      </c>
      <c r="K4841" s="1">
        <v>-4.6751999999999985</v>
      </c>
      <c r="L4841" s="12">
        <f>VLOOKUP(train[[#This Row],[Sub-Category]],Análisis_ABC_XYZ[[#Headers],[#Data]],4,FALSE)</f>
        <v>0.4595170286641902</v>
      </c>
    </row>
    <row r="4842" spans="1:12" x14ac:dyDescent="0.35">
      <c r="A4842" s="2">
        <v>42890</v>
      </c>
      <c r="B4842" s="1" t="s">
        <v>72</v>
      </c>
      <c r="C4842" s="1" t="s">
        <v>237</v>
      </c>
      <c r="D4842" s="1" t="s">
        <v>14</v>
      </c>
      <c r="E4842" s="1" t="s">
        <v>24</v>
      </c>
      <c r="F4842" s="18">
        <v>7.4080000000000004</v>
      </c>
      <c r="G4842" t="s">
        <v>3869</v>
      </c>
      <c r="H4842" s="1">
        <f>IF(COUNTIF(G$2:G4842,G4842)=1,1,0)</f>
        <v>0</v>
      </c>
      <c r="I4842" s="1">
        <v>2</v>
      </c>
      <c r="J4842" s="1">
        <v>0.2</v>
      </c>
      <c r="K4842" s="1">
        <v>1.2037999999999995</v>
      </c>
      <c r="L4842" s="12">
        <f>VLOOKUP(train[[#This Row],[Sub-Category]],Análisis_ABC_XYZ[[#Headers],[#Data]],4,FALSE)</f>
        <v>0.45632477063632687</v>
      </c>
    </row>
    <row r="4843" spans="1:12" x14ac:dyDescent="0.35">
      <c r="A4843" s="2">
        <v>42890</v>
      </c>
      <c r="B4843" s="1" t="s">
        <v>72</v>
      </c>
      <c r="C4843" s="1" t="s">
        <v>280</v>
      </c>
      <c r="D4843" s="1" t="s">
        <v>8</v>
      </c>
      <c r="E4843" s="1" t="s">
        <v>22</v>
      </c>
      <c r="F4843" s="18">
        <v>4.0440000000000005</v>
      </c>
      <c r="G4843" t="s">
        <v>3869</v>
      </c>
      <c r="H4843" s="1">
        <f>IF(COUNTIF(G$2:G4843,G4843)=1,1,0)</f>
        <v>0</v>
      </c>
      <c r="I4843" s="1">
        <v>3</v>
      </c>
      <c r="J4843" s="1">
        <v>0.6</v>
      </c>
      <c r="K4843" s="1">
        <v>-2.8307999999999995</v>
      </c>
      <c r="L4843" s="12">
        <f>VLOOKUP(train[[#This Row],[Sub-Category]],Análisis_ABC_XYZ[[#Headers],[#Data]],4,FALSE)</f>
        <v>0.4595170286641902</v>
      </c>
    </row>
    <row r="4844" spans="1:12" x14ac:dyDescent="0.35">
      <c r="A4844" s="2">
        <v>42891</v>
      </c>
      <c r="B4844" s="1" t="s">
        <v>81</v>
      </c>
      <c r="C4844" s="1" t="s">
        <v>800</v>
      </c>
      <c r="D4844" s="1" t="s">
        <v>14</v>
      </c>
      <c r="E4844" s="1" t="s">
        <v>20</v>
      </c>
      <c r="F4844" s="18">
        <v>360.38</v>
      </c>
      <c r="G4844" t="s">
        <v>3032</v>
      </c>
      <c r="H4844" s="1">
        <f>IF(COUNTIF(G$2:G4844,G4844)=1,1,0)</f>
        <v>1</v>
      </c>
      <c r="I4844" s="1">
        <v>2</v>
      </c>
      <c r="J4844" s="1">
        <v>0</v>
      </c>
      <c r="K4844" s="1">
        <v>93.698800000000006</v>
      </c>
      <c r="L4844" s="12">
        <f>VLOOKUP(train[[#This Row],[Sub-Category]],Análisis_ABC_XYZ[[#Headers],[#Data]],4,FALSE)</f>
        <v>0.44610841445725197</v>
      </c>
    </row>
    <row r="4845" spans="1:12" x14ac:dyDescent="0.35">
      <c r="A4845" s="2">
        <v>42891</v>
      </c>
      <c r="B4845" s="1" t="s">
        <v>52</v>
      </c>
      <c r="C4845" s="1" t="s">
        <v>74</v>
      </c>
      <c r="D4845" s="1" t="s">
        <v>14</v>
      </c>
      <c r="E4845" s="1" t="s">
        <v>20</v>
      </c>
      <c r="F4845" s="18">
        <v>124.608</v>
      </c>
      <c r="G4845" t="s">
        <v>2764</v>
      </c>
      <c r="H4845" s="1">
        <f>IF(COUNTIF(G$2:G4845,G4845)=1,1,0)</f>
        <v>1</v>
      </c>
      <c r="I4845" s="1">
        <v>4</v>
      </c>
      <c r="J4845" s="1">
        <v>0.2</v>
      </c>
      <c r="K4845" s="1">
        <v>-23.364000000000019</v>
      </c>
      <c r="L4845" s="12">
        <f>VLOOKUP(train[[#This Row],[Sub-Category]],Análisis_ABC_XYZ[[#Headers],[#Data]],4,FALSE)</f>
        <v>0.44610841445725197</v>
      </c>
    </row>
    <row r="4846" spans="1:12" x14ac:dyDescent="0.35">
      <c r="A4846" s="2">
        <v>42891</v>
      </c>
      <c r="B4846" s="1" t="s">
        <v>37</v>
      </c>
      <c r="C4846" s="1" t="s">
        <v>746</v>
      </c>
      <c r="D4846" s="1" t="s">
        <v>14</v>
      </c>
      <c r="E4846" s="1" t="s">
        <v>182</v>
      </c>
      <c r="F4846" s="18">
        <v>61.38</v>
      </c>
      <c r="G4846" t="s">
        <v>4653</v>
      </c>
      <c r="H4846" s="1">
        <f>IF(COUNTIF(G$2:G4846,G4846)=1,1,0)</f>
        <v>1</v>
      </c>
      <c r="I4846" s="1">
        <v>6</v>
      </c>
      <c r="J4846" s="1">
        <v>0</v>
      </c>
      <c r="K4846" s="1">
        <v>15.958800000000004</v>
      </c>
      <c r="L4846" s="12">
        <f>VLOOKUP(train[[#This Row],[Sub-Category]],Análisis_ABC_XYZ[[#Headers],[#Data]],4,FALSE)</f>
        <v>0.53938093436526824</v>
      </c>
    </row>
    <row r="4847" spans="1:12" x14ac:dyDescent="0.35">
      <c r="A4847" s="2">
        <v>42891</v>
      </c>
      <c r="B4847" s="1" t="s">
        <v>12</v>
      </c>
      <c r="C4847" s="1" t="s">
        <v>1004</v>
      </c>
      <c r="D4847" s="1" t="s">
        <v>14</v>
      </c>
      <c r="E4847" s="1" t="s">
        <v>31</v>
      </c>
      <c r="F4847" s="18">
        <v>58.24</v>
      </c>
      <c r="G4847" t="s">
        <v>4603</v>
      </c>
      <c r="H4847" s="1">
        <f>IF(COUNTIF(G$2:G4847,G4847)=1,1,0)</f>
        <v>1</v>
      </c>
      <c r="I4847" s="1">
        <v>4</v>
      </c>
      <c r="J4847" s="1">
        <v>0</v>
      </c>
      <c r="K4847" s="1">
        <v>15.724800000000002</v>
      </c>
      <c r="L4847" s="12">
        <f>VLOOKUP(train[[#This Row],[Sub-Category]],Análisis_ABC_XYZ[[#Headers],[#Data]],4,FALSE)</f>
        <v>0.49507917887403441</v>
      </c>
    </row>
    <row r="4848" spans="1:12" x14ac:dyDescent="0.35">
      <c r="A4848" s="2">
        <v>42891</v>
      </c>
      <c r="B4848" s="1" t="s">
        <v>12</v>
      </c>
      <c r="C4848" s="1" t="s">
        <v>1437</v>
      </c>
      <c r="D4848" s="1" t="s">
        <v>14</v>
      </c>
      <c r="E4848" s="1" t="s">
        <v>29</v>
      </c>
      <c r="F4848" s="18">
        <v>21.552000000000003</v>
      </c>
      <c r="G4848" t="s">
        <v>4603</v>
      </c>
      <c r="H4848" s="1">
        <f>IF(COUNTIF(G$2:G4848,G4848)=1,1,0)</f>
        <v>0</v>
      </c>
      <c r="I4848" s="1">
        <v>6</v>
      </c>
      <c r="J4848" s="1">
        <v>0.2</v>
      </c>
      <c r="K4848" s="1">
        <v>7.0043999999999977</v>
      </c>
      <c r="L4848" s="12">
        <f>VLOOKUP(train[[#This Row],[Sub-Category]],Análisis_ABC_XYZ[[#Headers],[#Data]],4,FALSE)</f>
        <v>0.46881743173671325</v>
      </c>
    </row>
    <row r="4849" spans="1:12" x14ac:dyDescent="0.35">
      <c r="A4849" s="2">
        <v>42891</v>
      </c>
      <c r="B4849" s="1" t="s">
        <v>81</v>
      </c>
      <c r="C4849" s="1" t="s">
        <v>1580</v>
      </c>
      <c r="D4849" s="1" t="s">
        <v>14</v>
      </c>
      <c r="E4849" s="1" t="s">
        <v>15</v>
      </c>
      <c r="F4849" s="18">
        <v>14.940000000000001</v>
      </c>
      <c r="G4849" t="s">
        <v>3032</v>
      </c>
      <c r="H4849" s="1">
        <f>IF(COUNTIF(G$2:G4849,G4849)=1,1,0)</f>
        <v>0</v>
      </c>
      <c r="I4849" s="1">
        <v>3</v>
      </c>
      <c r="J4849" s="1">
        <v>0</v>
      </c>
      <c r="K4849" s="1">
        <v>6.8723999999999998</v>
      </c>
      <c r="L4849" s="12">
        <f>VLOOKUP(train[[#This Row],[Sub-Category]],Análisis_ABC_XYZ[[#Headers],[#Data]],4,FALSE)</f>
        <v>0.4647369236065339</v>
      </c>
    </row>
    <row r="4850" spans="1:12" x14ac:dyDescent="0.35">
      <c r="A4850" s="2">
        <v>42891</v>
      </c>
      <c r="B4850" s="1" t="s">
        <v>81</v>
      </c>
      <c r="C4850" s="1" t="s">
        <v>368</v>
      </c>
      <c r="D4850" s="1" t="s">
        <v>14</v>
      </c>
      <c r="E4850" s="1" t="s">
        <v>24</v>
      </c>
      <c r="F4850" s="18">
        <v>11.16</v>
      </c>
      <c r="G4850" t="s">
        <v>3032</v>
      </c>
      <c r="H4850" s="1">
        <f>IF(COUNTIF(G$2:G4850,G4850)=1,1,0)</f>
        <v>0</v>
      </c>
      <c r="I4850" s="1">
        <v>2</v>
      </c>
      <c r="J4850" s="1">
        <v>0</v>
      </c>
      <c r="K4850" s="1">
        <v>2.7899999999999991</v>
      </c>
      <c r="L4850" s="12">
        <f>VLOOKUP(train[[#This Row],[Sub-Category]],Análisis_ABC_XYZ[[#Headers],[#Data]],4,FALSE)</f>
        <v>0.45632477063632687</v>
      </c>
    </row>
    <row r="4851" spans="1:12" x14ac:dyDescent="0.35">
      <c r="A4851" s="2">
        <v>42891</v>
      </c>
      <c r="B4851" s="1" t="s">
        <v>52</v>
      </c>
      <c r="C4851" s="1" t="s">
        <v>907</v>
      </c>
      <c r="D4851" s="1" t="s">
        <v>14</v>
      </c>
      <c r="E4851" s="1" t="s">
        <v>15</v>
      </c>
      <c r="F4851" s="18">
        <v>7.5600000000000005</v>
      </c>
      <c r="G4851" t="s">
        <v>2764</v>
      </c>
      <c r="H4851" s="1">
        <f>IF(COUNTIF(G$2:G4851,G4851)=1,1,0)</f>
        <v>0</v>
      </c>
      <c r="I4851" s="1">
        <v>3</v>
      </c>
      <c r="J4851" s="1">
        <v>0.2</v>
      </c>
      <c r="K4851" s="1">
        <v>2.6459999999999995</v>
      </c>
      <c r="L4851" s="12">
        <f>VLOOKUP(train[[#This Row],[Sub-Category]],Análisis_ABC_XYZ[[#Headers],[#Data]],4,FALSE)</f>
        <v>0.4647369236065339</v>
      </c>
    </row>
    <row r="4852" spans="1:12" x14ac:dyDescent="0.35">
      <c r="A4852" s="2">
        <v>42892</v>
      </c>
      <c r="B4852" s="1" t="s">
        <v>12</v>
      </c>
      <c r="C4852" s="1" t="s">
        <v>1532</v>
      </c>
      <c r="D4852" s="1" t="s">
        <v>26</v>
      </c>
      <c r="E4852" s="1" t="s">
        <v>27</v>
      </c>
      <c r="F4852" s="18">
        <v>3023.9280000000003</v>
      </c>
      <c r="G4852" t="s">
        <v>3917</v>
      </c>
      <c r="H4852" s="1">
        <f>IF(COUNTIF(G$2:G4852,G4852)=1,1,0)</f>
        <v>1</v>
      </c>
      <c r="I4852" s="1">
        <v>9</v>
      </c>
      <c r="J4852" s="1">
        <v>0.2</v>
      </c>
      <c r="K4852" s="1">
        <v>226.79460000000006</v>
      </c>
      <c r="L4852" s="12">
        <f>VLOOKUP(train[[#This Row],[Sub-Category]],Análisis_ABC_XYZ[[#Headers],[#Data]],4,FALSE)</f>
        <v>0.41105220110552465</v>
      </c>
    </row>
    <row r="4853" spans="1:12" x14ac:dyDescent="0.35">
      <c r="A4853" s="2">
        <v>42892</v>
      </c>
      <c r="B4853" s="1" t="s">
        <v>370</v>
      </c>
      <c r="C4853" s="1" t="s">
        <v>446</v>
      </c>
      <c r="D4853" s="1" t="s">
        <v>14</v>
      </c>
      <c r="E4853" s="1" t="s">
        <v>20</v>
      </c>
      <c r="F4853" s="18">
        <v>714.30000000000007</v>
      </c>
      <c r="G4853" t="s">
        <v>4797</v>
      </c>
      <c r="H4853" s="1">
        <f>IF(COUNTIF(G$2:G4853,G4853)=1,1,0)</f>
        <v>1</v>
      </c>
      <c r="I4853" s="1">
        <v>5</v>
      </c>
      <c r="J4853" s="1">
        <v>0</v>
      </c>
      <c r="K4853" s="1">
        <v>207.14699999999993</v>
      </c>
      <c r="L4853" s="12">
        <f>VLOOKUP(train[[#This Row],[Sub-Category]],Análisis_ABC_XYZ[[#Headers],[#Data]],4,FALSE)</f>
        <v>0.44610841445725197</v>
      </c>
    </row>
    <row r="4854" spans="1:12" x14ac:dyDescent="0.35">
      <c r="A4854" s="2">
        <v>42892</v>
      </c>
      <c r="B4854" s="1" t="s">
        <v>12</v>
      </c>
      <c r="C4854" s="1" t="s">
        <v>312</v>
      </c>
      <c r="D4854" s="1" t="s">
        <v>26</v>
      </c>
      <c r="E4854" s="1" t="s">
        <v>27</v>
      </c>
      <c r="F4854" s="18">
        <v>477.6</v>
      </c>
      <c r="G4854" t="s">
        <v>3917</v>
      </c>
      <c r="H4854" s="1">
        <f>IF(COUNTIF(G$2:G4854,G4854)=1,1,0)</f>
        <v>0</v>
      </c>
      <c r="I4854" s="1">
        <v>3</v>
      </c>
      <c r="J4854" s="1">
        <v>0.2</v>
      </c>
      <c r="K4854" s="1">
        <v>161.19000000000003</v>
      </c>
      <c r="L4854" s="12">
        <f>VLOOKUP(train[[#This Row],[Sub-Category]],Análisis_ABC_XYZ[[#Headers],[#Data]],4,FALSE)</f>
        <v>0.41105220110552465</v>
      </c>
    </row>
    <row r="4855" spans="1:12" x14ac:dyDescent="0.35">
      <c r="A4855" s="2">
        <v>42892</v>
      </c>
      <c r="B4855" s="1" t="s">
        <v>157</v>
      </c>
      <c r="C4855" s="1" t="s">
        <v>686</v>
      </c>
      <c r="D4855" s="1" t="s">
        <v>8</v>
      </c>
      <c r="E4855" s="1" t="s">
        <v>22</v>
      </c>
      <c r="F4855" s="18">
        <v>466.32000000000005</v>
      </c>
      <c r="G4855" t="s">
        <v>6895</v>
      </c>
      <c r="H4855" s="1">
        <f>IF(COUNTIF(G$2:G4855,G4855)=1,1,0)</f>
        <v>1</v>
      </c>
      <c r="I4855" s="1">
        <v>3</v>
      </c>
      <c r="J4855" s="1">
        <v>0.2</v>
      </c>
      <c r="K4855" s="1">
        <v>34.97399999999999</v>
      </c>
      <c r="L4855" s="12">
        <f>VLOOKUP(train[[#This Row],[Sub-Category]],Análisis_ABC_XYZ[[#Headers],[#Data]],4,FALSE)</f>
        <v>0.4595170286641902</v>
      </c>
    </row>
    <row r="4856" spans="1:12" x14ac:dyDescent="0.35">
      <c r="A4856" s="2">
        <v>42892</v>
      </c>
      <c r="B4856" s="1" t="s">
        <v>72</v>
      </c>
      <c r="C4856" s="1" t="s">
        <v>295</v>
      </c>
      <c r="D4856" s="1" t="s">
        <v>26</v>
      </c>
      <c r="E4856" s="1" t="s">
        <v>27</v>
      </c>
      <c r="F4856" s="18">
        <v>328.22399999999999</v>
      </c>
      <c r="G4856" t="s">
        <v>6685</v>
      </c>
      <c r="H4856" s="1">
        <f>IF(COUNTIF(G$2:G4856,G4856)=1,1,0)</f>
        <v>1</v>
      </c>
      <c r="I4856" s="1">
        <v>4</v>
      </c>
      <c r="J4856" s="1">
        <v>0.2</v>
      </c>
      <c r="K4856" s="1">
        <v>28.7196</v>
      </c>
      <c r="L4856" s="12">
        <f>VLOOKUP(train[[#This Row],[Sub-Category]],Análisis_ABC_XYZ[[#Headers],[#Data]],4,FALSE)</f>
        <v>0.41105220110552465</v>
      </c>
    </row>
    <row r="4857" spans="1:12" x14ac:dyDescent="0.35">
      <c r="A4857" s="2">
        <v>42892</v>
      </c>
      <c r="B4857" s="1" t="s">
        <v>501</v>
      </c>
      <c r="C4857" s="1" t="s">
        <v>683</v>
      </c>
      <c r="D4857" s="1" t="s">
        <v>26</v>
      </c>
      <c r="E4857" s="1" t="s">
        <v>56</v>
      </c>
      <c r="F4857" s="18">
        <v>323.37</v>
      </c>
      <c r="G4857" t="s">
        <v>3076</v>
      </c>
      <c r="H4857" s="1">
        <f>IF(COUNTIF(G$2:G4857,G4857)=1,1,0)</f>
        <v>1</v>
      </c>
      <c r="I4857" s="1">
        <v>3</v>
      </c>
      <c r="J4857" s="1">
        <v>0</v>
      </c>
      <c r="K4857" s="1">
        <v>129.34800000000001</v>
      </c>
      <c r="L4857" s="12">
        <f>VLOOKUP(train[[#This Row],[Sub-Category]],Análisis_ABC_XYZ[[#Headers],[#Data]],4,FALSE)</f>
        <v>0.52062335344040378</v>
      </c>
    </row>
    <row r="4858" spans="1:12" x14ac:dyDescent="0.35">
      <c r="A4858" s="2">
        <v>42892</v>
      </c>
      <c r="B4858" s="1" t="s">
        <v>501</v>
      </c>
      <c r="C4858" s="1" t="s">
        <v>1083</v>
      </c>
      <c r="D4858" s="1" t="s">
        <v>26</v>
      </c>
      <c r="E4858" s="1" t="s">
        <v>56</v>
      </c>
      <c r="F4858" s="18">
        <v>179.94</v>
      </c>
      <c r="G4858" t="s">
        <v>3076</v>
      </c>
      <c r="H4858" s="1">
        <f>IF(COUNTIF(G$2:G4858,G4858)=1,1,0)</f>
        <v>0</v>
      </c>
      <c r="I4858" s="1">
        <v>6</v>
      </c>
      <c r="J4858" s="1">
        <v>0</v>
      </c>
      <c r="K4858" s="1">
        <v>75.57480000000001</v>
      </c>
      <c r="L4858" s="12">
        <f>VLOOKUP(train[[#This Row],[Sub-Category]],Análisis_ABC_XYZ[[#Headers],[#Data]],4,FALSE)</f>
        <v>0.52062335344040378</v>
      </c>
    </row>
    <row r="4859" spans="1:12" x14ac:dyDescent="0.35">
      <c r="A4859" s="2">
        <v>42892</v>
      </c>
      <c r="B4859" s="1" t="s">
        <v>12</v>
      </c>
      <c r="C4859" s="1" t="s">
        <v>1628</v>
      </c>
      <c r="D4859" s="1" t="s">
        <v>26</v>
      </c>
      <c r="E4859" s="1" t="s">
        <v>56</v>
      </c>
      <c r="F4859" s="18">
        <v>26.96</v>
      </c>
      <c r="G4859" t="s">
        <v>3917</v>
      </c>
      <c r="H4859" s="1">
        <f>IF(COUNTIF(G$2:G4859,G4859)=1,1,0)</f>
        <v>0</v>
      </c>
      <c r="I4859" s="1">
        <v>2</v>
      </c>
      <c r="J4859" s="1">
        <v>0</v>
      </c>
      <c r="K4859" s="1">
        <v>3.7744</v>
      </c>
      <c r="L4859" s="12">
        <f>VLOOKUP(train[[#This Row],[Sub-Category]],Análisis_ABC_XYZ[[#Headers],[#Data]],4,FALSE)</f>
        <v>0.52062335344040378</v>
      </c>
    </row>
    <row r="4860" spans="1:12" x14ac:dyDescent="0.35">
      <c r="A4860" s="2">
        <v>42892</v>
      </c>
      <c r="B4860" s="1" t="s">
        <v>501</v>
      </c>
      <c r="C4860" s="1" t="s">
        <v>1111</v>
      </c>
      <c r="D4860" s="1" t="s">
        <v>26</v>
      </c>
      <c r="E4860" s="1" t="s">
        <v>56</v>
      </c>
      <c r="F4860" s="18">
        <v>26.849999999999998</v>
      </c>
      <c r="G4860" t="s">
        <v>3076</v>
      </c>
      <c r="H4860" s="1">
        <f>IF(COUNTIF(G$2:G4860,G4860)=1,1,0)</f>
        <v>0</v>
      </c>
      <c r="I4860" s="1">
        <v>3</v>
      </c>
      <c r="J4860" s="1">
        <v>0</v>
      </c>
      <c r="K4860" s="1">
        <v>5.101499999999997</v>
      </c>
      <c r="L4860" s="12">
        <f>VLOOKUP(train[[#This Row],[Sub-Category]],Análisis_ABC_XYZ[[#Headers],[#Data]],4,FALSE)</f>
        <v>0.52062335344040378</v>
      </c>
    </row>
    <row r="4861" spans="1:12" x14ac:dyDescent="0.35">
      <c r="A4861" s="2">
        <v>42892</v>
      </c>
      <c r="B4861" s="1" t="s">
        <v>370</v>
      </c>
      <c r="C4861" s="1" t="s">
        <v>846</v>
      </c>
      <c r="D4861" s="1" t="s">
        <v>14</v>
      </c>
      <c r="E4861" s="1" t="s">
        <v>36</v>
      </c>
      <c r="F4861" s="18">
        <v>105.52</v>
      </c>
      <c r="G4861" t="s">
        <v>5159</v>
      </c>
      <c r="H4861" s="1">
        <f>IF(COUNTIF(G$2:G4861,G4861)=1,1,0)</f>
        <v>1</v>
      </c>
      <c r="I4861" s="1">
        <v>4</v>
      </c>
      <c r="J4861" s="1">
        <v>0</v>
      </c>
      <c r="K4861" s="1">
        <v>48.539199999999994</v>
      </c>
      <c r="L4861" s="12">
        <f>VLOOKUP(train[[#This Row],[Sub-Category]],Análisis_ABC_XYZ[[#Headers],[#Data]],4,FALSE)</f>
        <v>0.43613829632717294</v>
      </c>
    </row>
    <row r="4862" spans="1:12" x14ac:dyDescent="0.35">
      <c r="A4862" s="2">
        <v>42892</v>
      </c>
      <c r="B4862" s="1" t="s">
        <v>12</v>
      </c>
      <c r="C4862" s="1" t="s">
        <v>1924</v>
      </c>
      <c r="D4862" s="1" t="s">
        <v>14</v>
      </c>
      <c r="E4862" s="1" t="s">
        <v>36</v>
      </c>
      <c r="F4862" s="18">
        <v>99.9</v>
      </c>
      <c r="G4862" t="s">
        <v>2953</v>
      </c>
      <c r="H4862" s="1">
        <f>IF(COUNTIF(G$2:G4862,G4862)=1,1,0)</f>
        <v>1</v>
      </c>
      <c r="I4862" s="1">
        <v>5</v>
      </c>
      <c r="J4862" s="1">
        <v>0</v>
      </c>
      <c r="K4862" s="1">
        <v>46.952999999999996</v>
      </c>
      <c r="L4862" s="12">
        <f>VLOOKUP(train[[#This Row],[Sub-Category]],Análisis_ABC_XYZ[[#Headers],[#Data]],4,FALSE)</f>
        <v>0.43613829632717294</v>
      </c>
    </row>
    <row r="4863" spans="1:12" x14ac:dyDescent="0.35">
      <c r="A4863" s="2">
        <v>42892</v>
      </c>
      <c r="B4863" s="1" t="s">
        <v>157</v>
      </c>
      <c r="C4863" s="1" t="s">
        <v>1777</v>
      </c>
      <c r="D4863" s="1" t="s">
        <v>8</v>
      </c>
      <c r="E4863" s="1" t="s">
        <v>22</v>
      </c>
      <c r="F4863" s="18">
        <v>82.64</v>
      </c>
      <c r="G4863" t="s">
        <v>6895</v>
      </c>
      <c r="H4863" s="1">
        <f>IF(COUNTIF(G$2:G4863,G4863)=1,1,0)</f>
        <v>0</v>
      </c>
      <c r="I4863" s="1">
        <v>2</v>
      </c>
      <c r="J4863" s="1">
        <v>0.2</v>
      </c>
      <c r="K4863" s="1">
        <v>0</v>
      </c>
      <c r="L4863" s="12">
        <f>VLOOKUP(train[[#This Row],[Sub-Category]],Análisis_ABC_XYZ[[#Headers],[#Data]],4,FALSE)</f>
        <v>0.4595170286641902</v>
      </c>
    </row>
    <row r="4864" spans="1:12" x14ac:dyDescent="0.35">
      <c r="A4864" s="2">
        <v>42892</v>
      </c>
      <c r="B4864" s="1" t="s">
        <v>501</v>
      </c>
      <c r="C4864" s="1" t="s">
        <v>139</v>
      </c>
      <c r="D4864" s="1" t="s">
        <v>14</v>
      </c>
      <c r="E4864" s="1" t="s">
        <v>29</v>
      </c>
      <c r="F4864" s="18">
        <v>64.14</v>
      </c>
      <c r="G4864" t="s">
        <v>3076</v>
      </c>
      <c r="H4864" s="1">
        <f>IF(COUNTIF(G$2:G4864,G4864)=1,1,0)</f>
        <v>0</v>
      </c>
      <c r="I4864" s="1">
        <v>3</v>
      </c>
      <c r="J4864" s="1">
        <v>0</v>
      </c>
      <c r="K4864" s="1">
        <v>30.787199999999999</v>
      </c>
      <c r="L4864" s="12">
        <f>VLOOKUP(train[[#This Row],[Sub-Category]],Análisis_ABC_XYZ[[#Headers],[#Data]],4,FALSE)</f>
        <v>0.46881743173671325</v>
      </c>
    </row>
    <row r="4865" spans="1:12" x14ac:dyDescent="0.35">
      <c r="A4865" s="2">
        <v>42892</v>
      </c>
      <c r="B4865" s="1" t="s">
        <v>501</v>
      </c>
      <c r="C4865" s="1" t="s">
        <v>429</v>
      </c>
      <c r="D4865" s="1" t="s">
        <v>14</v>
      </c>
      <c r="E4865" s="1" t="s">
        <v>36</v>
      </c>
      <c r="F4865" s="18">
        <v>59.94</v>
      </c>
      <c r="G4865" t="s">
        <v>3076</v>
      </c>
      <c r="H4865" s="1">
        <f>IF(COUNTIF(G$2:G4865,G4865)=1,1,0)</f>
        <v>0</v>
      </c>
      <c r="I4865" s="1">
        <v>3</v>
      </c>
      <c r="J4865" s="1">
        <v>0</v>
      </c>
      <c r="K4865" s="1">
        <v>28.171799999999998</v>
      </c>
      <c r="L4865" s="12">
        <f>VLOOKUP(train[[#This Row],[Sub-Category]],Análisis_ABC_XYZ[[#Headers],[#Data]],4,FALSE)</f>
        <v>0.43613829632717294</v>
      </c>
    </row>
    <row r="4866" spans="1:12" x14ac:dyDescent="0.35">
      <c r="A4866" s="2">
        <v>42892</v>
      </c>
      <c r="B4866" s="1" t="s">
        <v>12</v>
      </c>
      <c r="C4866" s="1" t="s">
        <v>883</v>
      </c>
      <c r="D4866" s="1" t="s">
        <v>14</v>
      </c>
      <c r="E4866" s="1" t="s">
        <v>15</v>
      </c>
      <c r="F4866" s="18">
        <v>22.05</v>
      </c>
      <c r="G4866" t="s">
        <v>2953</v>
      </c>
      <c r="H4866" s="1">
        <f>IF(COUNTIF(G$2:G4866,G4866)=1,1,0)</f>
        <v>0</v>
      </c>
      <c r="I4866" s="1">
        <v>7</v>
      </c>
      <c r="J4866" s="1">
        <v>0</v>
      </c>
      <c r="K4866" s="1">
        <v>10.584</v>
      </c>
      <c r="L4866" s="12">
        <f>VLOOKUP(train[[#This Row],[Sub-Category]],Análisis_ABC_XYZ[[#Headers],[#Data]],4,FALSE)</f>
        <v>0.4647369236065339</v>
      </c>
    </row>
    <row r="4867" spans="1:12" x14ac:dyDescent="0.35">
      <c r="A4867" s="2">
        <v>42892</v>
      </c>
      <c r="B4867" s="1" t="s">
        <v>501</v>
      </c>
      <c r="C4867" s="1" t="s">
        <v>1555</v>
      </c>
      <c r="D4867" s="1" t="s">
        <v>14</v>
      </c>
      <c r="E4867" s="1" t="s">
        <v>36</v>
      </c>
      <c r="F4867" s="18">
        <v>12.96</v>
      </c>
      <c r="G4867" t="s">
        <v>3076</v>
      </c>
      <c r="H4867" s="1">
        <f>IF(COUNTIF(G$2:G4867,G4867)=1,1,0)</f>
        <v>0</v>
      </c>
      <c r="I4867" s="1">
        <v>2</v>
      </c>
      <c r="J4867" s="1">
        <v>0</v>
      </c>
      <c r="K4867" s="1">
        <v>6.2208000000000006</v>
      </c>
      <c r="L4867" s="12">
        <f>VLOOKUP(train[[#This Row],[Sub-Category]],Análisis_ABC_XYZ[[#Headers],[#Data]],4,FALSE)</f>
        <v>0.43613829632717294</v>
      </c>
    </row>
    <row r="4868" spans="1:12" x14ac:dyDescent="0.35">
      <c r="A4868" s="2">
        <v>42892</v>
      </c>
      <c r="B4868" s="1" t="s">
        <v>501</v>
      </c>
      <c r="C4868" s="1" t="s">
        <v>1132</v>
      </c>
      <c r="D4868" s="1" t="s">
        <v>14</v>
      </c>
      <c r="E4868" s="1" t="s">
        <v>29</v>
      </c>
      <c r="F4868" s="18">
        <v>11.67</v>
      </c>
      <c r="G4868" t="s">
        <v>3076</v>
      </c>
      <c r="H4868" s="1">
        <f>IF(COUNTIF(G$2:G4868,G4868)=1,1,0)</f>
        <v>0</v>
      </c>
      <c r="I4868" s="1">
        <v>3</v>
      </c>
      <c r="J4868" s="1">
        <v>0</v>
      </c>
      <c r="K4868" s="1">
        <v>5.6015999999999995</v>
      </c>
      <c r="L4868" s="12">
        <f>VLOOKUP(train[[#This Row],[Sub-Category]],Análisis_ABC_XYZ[[#Headers],[#Data]],4,FALSE)</f>
        <v>0.46881743173671325</v>
      </c>
    </row>
    <row r="4869" spans="1:12" x14ac:dyDescent="0.35">
      <c r="A4869" s="2">
        <v>42893</v>
      </c>
      <c r="B4869" s="1" t="s">
        <v>89</v>
      </c>
      <c r="C4869" s="1" t="s">
        <v>554</v>
      </c>
      <c r="D4869" s="1" t="s">
        <v>14</v>
      </c>
      <c r="E4869" s="1" t="s">
        <v>36</v>
      </c>
      <c r="F4869" s="18">
        <v>32.400000000000006</v>
      </c>
      <c r="G4869" t="s">
        <v>2334</v>
      </c>
      <c r="H4869" s="1">
        <f>IF(COUNTIF(G$2:G4869,G4869)=1,1,0)</f>
        <v>1</v>
      </c>
      <c r="I4869" s="1">
        <v>5</v>
      </c>
      <c r="J4869" s="1">
        <v>0</v>
      </c>
      <c r="K4869" s="1">
        <v>15.552000000000001</v>
      </c>
      <c r="L4869" s="12">
        <f>VLOOKUP(train[[#This Row],[Sub-Category]],Análisis_ABC_XYZ[[#Headers],[#Data]],4,FALSE)</f>
        <v>0.43613829632717294</v>
      </c>
    </row>
    <row r="4870" spans="1:12" x14ac:dyDescent="0.35">
      <c r="A4870" s="2">
        <v>42893</v>
      </c>
      <c r="B4870" s="1" t="s">
        <v>52</v>
      </c>
      <c r="C4870" s="1" t="s">
        <v>179</v>
      </c>
      <c r="D4870" s="1" t="s">
        <v>14</v>
      </c>
      <c r="E4870" s="1" t="s">
        <v>91</v>
      </c>
      <c r="F4870" s="18">
        <v>9.6479999999999997</v>
      </c>
      <c r="G4870" t="s">
        <v>5058</v>
      </c>
      <c r="H4870" s="1">
        <f>IF(COUNTIF(G$2:G4870,G4870)=1,1,0)</f>
        <v>1</v>
      </c>
      <c r="I4870" s="1">
        <v>6</v>
      </c>
      <c r="J4870" s="1">
        <v>0.2</v>
      </c>
      <c r="K4870" s="1">
        <v>3.4973999999999998</v>
      </c>
      <c r="L4870" s="12">
        <f>VLOOKUP(train[[#This Row],[Sub-Category]],Análisis_ABC_XYZ[[#Headers],[#Data]],4,FALSE)</f>
        <v>0.51168203684699509</v>
      </c>
    </row>
    <row r="4871" spans="1:12" x14ac:dyDescent="0.35">
      <c r="A4871" s="2">
        <v>42893</v>
      </c>
      <c r="B4871" s="1" t="s">
        <v>12</v>
      </c>
      <c r="C4871" s="1" t="s">
        <v>634</v>
      </c>
      <c r="D4871" s="1" t="s">
        <v>14</v>
      </c>
      <c r="E4871" s="1" t="s">
        <v>29</v>
      </c>
      <c r="F4871" s="18">
        <v>4.7840000000000007</v>
      </c>
      <c r="G4871" t="s">
        <v>2497</v>
      </c>
      <c r="H4871" s="1">
        <f>IF(COUNTIF(G$2:G4871,G4871)=1,1,0)</f>
        <v>1</v>
      </c>
      <c r="I4871" s="1">
        <v>1</v>
      </c>
      <c r="J4871" s="1">
        <v>0.2</v>
      </c>
      <c r="K4871" s="1">
        <v>1.5547999999999997</v>
      </c>
      <c r="L4871" s="12">
        <f>VLOOKUP(train[[#This Row],[Sub-Category]],Análisis_ABC_XYZ[[#Headers],[#Data]],4,FALSE)</f>
        <v>0.46881743173671325</v>
      </c>
    </row>
    <row r="4872" spans="1:12" x14ac:dyDescent="0.35">
      <c r="A4872" s="2">
        <v>42893</v>
      </c>
      <c r="B4872" s="1" t="s">
        <v>12</v>
      </c>
      <c r="C4872" s="1" t="s">
        <v>260</v>
      </c>
      <c r="D4872" s="1" t="s">
        <v>14</v>
      </c>
      <c r="E4872" s="1" t="s">
        <v>36</v>
      </c>
      <c r="F4872" s="18">
        <v>4.7300000000000004</v>
      </c>
      <c r="G4872" t="s">
        <v>2497</v>
      </c>
      <c r="H4872" s="1">
        <f>IF(COUNTIF(G$2:G4872,G4872)=1,1,0)</f>
        <v>0</v>
      </c>
      <c r="I4872" s="1">
        <v>1</v>
      </c>
      <c r="J4872" s="1">
        <v>0</v>
      </c>
      <c r="K4872" s="1">
        <v>2.3177000000000003</v>
      </c>
      <c r="L4872" s="12">
        <f>VLOOKUP(train[[#This Row],[Sub-Category]],Análisis_ABC_XYZ[[#Headers],[#Data]],4,FALSE)</f>
        <v>0.43613829632717294</v>
      </c>
    </row>
    <row r="4873" spans="1:12" x14ac:dyDescent="0.35">
      <c r="A4873" s="2">
        <v>42895</v>
      </c>
      <c r="B4873" s="1" t="s">
        <v>16</v>
      </c>
      <c r="C4873" s="1" t="s">
        <v>1013</v>
      </c>
      <c r="D4873" s="1" t="s">
        <v>26</v>
      </c>
      <c r="E4873" s="1" t="s">
        <v>208</v>
      </c>
      <c r="F4873" s="18">
        <v>695.7</v>
      </c>
      <c r="G4873" t="s">
        <v>4768</v>
      </c>
      <c r="H4873" s="1">
        <f>IF(COUNTIF(G$2:G4873,G4873)=1,1,0)</f>
        <v>1</v>
      </c>
      <c r="I4873" s="1">
        <v>2</v>
      </c>
      <c r="J4873" s="1">
        <v>0.5</v>
      </c>
      <c r="K4873" s="1">
        <v>-27.827999999999975</v>
      </c>
      <c r="L4873" s="12">
        <f>VLOOKUP(train[[#This Row],[Sub-Category]],Análisis_ABC_XYZ[[#Headers],[#Data]],4,FALSE)</f>
        <v>0.5183572270896134</v>
      </c>
    </row>
    <row r="4874" spans="1:12" x14ac:dyDescent="0.35">
      <c r="A4874" s="2">
        <v>42895</v>
      </c>
      <c r="B4874" s="1" t="s">
        <v>76</v>
      </c>
      <c r="C4874" s="1" t="s">
        <v>1817</v>
      </c>
      <c r="D4874" s="1" t="s">
        <v>8</v>
      </c>
      <c r="E4874" s="1" t="s">
        <v>18</v>
      </c>
      <c r="F4874" s="18">
        <v>692.93999999999994</v>
      </c>
      <c r="G4874" t="s">
        <v>6252</v>
      </c>
      <c r="H4874" s="1">
        <f>IF(COUNTIF(G$2:G4874,G4874)=1,1,0)</f>
        <v>1</v>
      </c>
      <c r="I4874" s="1">
        <v>3</v>
      </c>
      <c r="J4874" s="1">
        <v>0</v>
      </c>
      <c r="K4874" s="1">
        <v>173.23500000000001</v>
      </c>
      <c r="L4874" s="12">
        <f>VLOOKUP(train[[#This Row],[Sub-Category]],Análisis_ABC_XYZ[[#Headers],[#Data]],4,FALSE)</f>
        <v>0.55975208308209756</v>
      </c>
    </row>
    <row r="4875" spans="1:12" x14ac:dyDescent="0.35">
      <c r="A4875" s="2">
        <v>42895</v>
      </c>
      <c r="B4875" s="1" t="s">
        <v>12</v>
      </c>
      <c r="C4875" s="1" t="s">
        <v>1260</v>
      </c>
      <c r="D4875" s="1" t="s">
        <v>26</v>
      </c>
      <c r="E4875" s="1" t="s">
        <v>27</v>
      </c>
      <c r="F4875" s="18">
        <v>177.48000000000002</v>
      </c>
      <c r="G4875" t="s">
        <v>5567</v>
      </c>
      <c r="H4875" s="1">
        <f>IF(COUNTIF(G$2:G4875,G4875)=1,1,0)</f>
        <v>1</v>
      </c>
      <c r="I4875" s="1">
        <v>3</v>
      </c>
      <c r="J4875" s="1">
        <v>0.2</v>
      </c>
      <c r="K4875" s="1">
        <v>19.966499999999982</v>
      </c>
      <c r="L4875" s="12">
        <f>VLOOKUP(train[[#This Row],[Sub-Category]],Análisis_ABC_XYZ[[#Headers],[#Data]],4,FALSE)</f>
        <v>0.41105220110552465</v>
      </c>
    </row>
    <row r="4876" spans="1:12" x14ac:dyDescent="0.35">
      <c r="A4876" s="2">
        <v>42895</v>
      </c>
      <c r="B4876" s="1" t="s">
        <v>12</v>
      </c>
      <c r="C4876" s="1" t="s">
        <v>53</v>
      </c>
      <c r="D4876" s="1" t="s">
        <v>8</v>
      </c>
      <c r="E4876" s="1" t="s">
        <v>11</v>
      </c>
      <c r="F4876" s="18">
        <v>122.352</v>
      </c>
      <c r="G4876" t="s">
        <v>6436</v>
      </c>
      <c r="H4876" s="1">
        <f>IF(COUNTIF(G$2:G4876,G4876)=1,1,0)</f>
        <v>1</v>
      </c>
      <c r="I4876" s="1">
        <v>3</v>
      </c>
      <c r="J4876" s="1">
        <v>0.2</v>
      </c>
      <c r="K4876" s="1">
        <v>13.764599999999994</v>
      </c>
      <c r="L4876" s="12">
        <f>VLOOKUP(train[[#This Row],[Sub-Category]],Análisis_ABC_XYZ[[#Headers],[#Data]],4,FALSE)</f>
        <v>0.46529189879902266</v>
      </c>
    </row>
    <row r="4877" spans="1:12" x14ac:dyDescent="0.35">
      <c r="A4877" s="2">
        <v>42896</v>
      </c>
      <c r="B4877" s="1" t="s">
        <v>12</v>
      </c>
      <c r="C4877" s="1" t="s">
        <v>553</v>
      </c>
      <c r="D4877" s="1" t="s">
        <v>8</v>
      </c>
      <c r="E4877" s="1" t="s">
        <v>18</v>
      </c>
      <c r="F4877" s="18">
        <v>1335.68</v>
      </c>
      <c r="G4877" t="s">
        <v>2180</v>
      </c>
      <c r="H4877" s="1">
        <f>IF(COUNTIF(G$2:G4877,G4877)=1,1,0)</f>
        <v>1</v>
      </c>
      <c r="I4877" s="1">
        <v>4</v>
      </c>
      <c r="J4877" s="1">
        <v>0.2</v>
      </c>
      <c r="K4877" s="1">
        <v>-217.04800000000017</v>
      </c>
      <c r="L4877" s="12">
        <f>VLOOKUP(train[[#This Row],[Sub-Category]],Análisis_ABC_XYZ[[#Headers],[#Data]],4,FALSE)</f>
        <v>0.55975208308209756</v>
      </c>
    </row>
    <row r="4878" spans="1:12" x14ac:dyDescent="0.35">
      <c r="A4878" s="2">
        <v>42896</v>
      </c>
      <c r="B4878" s="1" t="s">
        <v>12</v>
      </c>
      <c r="C4878" s="1" t="s">
        <v>554</v>
      </c>
      <c r="D4878" s="1" t="s">
        <v>14</v>
      </c>
      <c r="E4878" s="1" t="s">
        <v>36</v>
      </c>
      <c r="F4878" s="18">
        <v>32.400000000000006</v>
      </c>
      <c r="G4878" t="s">
        <v>2180</v>
      </c>
      <c r="H4878" s="1">
        <f>IF(COUNTIF(G$2:G4878,G4878)=1,1,0)</f>
        <v>0</v>
      </c>
      <c r="I4878" s="1">
        <v>5</v>
      </c>
      <c r="J4878" s="1">
        <v>0</v>
      </c>
      <c r="K4878" s="1">
        <v>15.552000000000001</v>
      </c>
      <c r="L4878" s="12">
        <f>VLOOKUP(train[[#This Row],[Sub-Category]],Análisis_ABC_XYZ[[#Headers],[#Data]],4,FALSE)</f>
        <v>0.43613829632717294</v>
      </c>
    </row>
    <row r="4879" spans="1:12" x14ac:dyDescent="0.35">
      <c r="A4879" s="2">
        <v>42896</v>
      </c>
      <c r="B4879" s="1" t="s">
        <v>52</v>
      </c>
      <c r="C4879" s="1" t="s">
        <v>1719</v>
      </c>
      <c r="D4879" s="1" t="s">
        <v>14</v>
      </c>
      <c r="E4879" s="1" t="s">
        <v>15</v>
      </c>
      <c r="F4879" s="18">
        <v>23.616</v>
      </c>
      <c r="G4879" t="s">
        <v>5739</v>
      </c>
      <c r="H4879" s="1">
        <f>IF(COUNTIF(G$2:G4879,G4879)=1,1,0)</f>
        <v>1</v>
      </c>
      <c r="I4879" s="1">
        <v>8</v>
      </c>
      <c r="J4879" s="1">
        <v>0.2</v>
      </c>
      <c r="K4879" s="1">
        <v>7.9703999999999997</v>
      </c>
      <c r="L4879" s="12">
        <f>VLOOKUP(train[[#This Row],[Sub-Category]],Análisis_ABC_XYZ[[#Headers],[#Data]],4,FALSE)</f>
        <v>0.4647369236065339</v>
      </c>
    </row>
    <row r="4880" spans="1:12" x14ac:dyDescent="0.35">
      <c r="A4880" s="2">
        <v>42896</v>
      </c>
      <c r="B4880" s="1" t="s">
        <v>12</v>
      </c>
      <c r="C4880" s="1" t="s">
        <v>552</v>
      </c>
      <c r="D4880" s="1" t="s">
        <v>14</v>
      </c>
      <c r="E4880" s="1" t="s">
        <v>15</v>
      </c>
      <c r="F4880" s="18">
        <v>20.7</v>
      </c>
      <c r="G4880" t="s">
        <v>2180</v>
      </c>
      <c r="H4880" s="1">
        <f>IF(COUNTIF(G$2:G4880,G4880)=1,1,0)</f>
        <v>0</v>
      </c>
      <c r="I4880" s="1">
        <v>2</v>
      </c>
      <c r="J4880" s="1">
        <v>0</v>
      </c>
      <c r="K4880" s="1">
        <v>9.9359999999999999</v>
      </c>
      <c r="L4880" s="12">
        <f>VLOOKUP(train[[#This Row],[Sub-Category]],Análisis_ABC_XYZ[[#Headers],[#Data]],4,FALSE)</f>
        <v>0.4647369236065339</v>
      </c>
    </row>
    <row r="4881" spans="1:12" x14ac:dyDescent="0.35">
      <c r="A4881" s="2">
        <v>42897</v>
      </c>
      <c r="B4881" s="1" t="s">
        <v>12</v>
      </c>
      <c r="C4881" s="1" t="s">
        <v>271</v>
      </c>
      <c r="D4881" s="1" t="s">
        <v>8</v>
      </c>
      <c r="E4881" s="1" t="s">
        <v>18</v>
      </c>
      <c r="F4881" s="18">
        <v>902.71199999999999</v>
      </c>
      <c r="G4881" t="s">
        <v>6822</v>
      </c>
      <c r="H4881" s="1">
        <f>IF(COUNTIF(G$2:G4881,G4881)=1,1,0)</f>
        <v>1</v>
      </c>
      <c r="I4881" s="1">
        <v>3</v>
      </c>
      <c r="J4881" s="1">
        <v>0.2</v>
      </c>
      <c r="K4881" s="1">
        <v>33.851700000000051</v>
      </c>
      <c r="L4881" s="12">
        <f>VLOOKUP(train[[#This Row],[Sub-Category]],Análisis_ABC_XYZ[[#Headers],[#Data]],4,FALSE)</f>
        <v>0.55975208308209756</v>
      </c>
    </row>
    <row r="4882" spans="1:12" x14ac:dyDescent="0.35">
      <c r="A4882" s="2">
        <v>42897</v>
      </c>
      <c r="B4882" s="1" t="s">
        <v>37</v>
      </c>
      <c r="C4882" s="1" t="s">
        <v>1372</v>
      </c>
      <c r="D4882" s="1" t="s">
        <v>26</v>
      </c>
      <c r="E4882" s="1" t="s">
        <v>56</v>
      </c>
      <c r="F4882" s="18">
        <v>389.97</v>
      </c>
      <c r="G4882" t="s">
        <v>3304</v>
      </c>
      <c r="H4882" s="1">
        <f>IF(COUNTIF(G$2:G4882,G4882)=1,1,0)</f>
        <v>1</v>
      </c>
      <c r="I4882" s="1">
        <v>3</v>
      </c>
      <c r="J4882" s="1">
        <v>0</v>
      </c>
      <c r="K4882" s="1">
        <v>132.58980000000003</v>
      </c>
      <c r="L4882" s="12">
        <f>VLOOKUP(train[[#This Row],[Sub-Category]],Análisis_ABC_XYZ[[#Headers],[#Data]],4,FALSE)</f>
        <v>0.52062335344040378</v>
      </c>
    </row>
    <row r="4883" spans="1:12" x14ac:dyDescent="0.35">
      <c r="A4883" s="2">
        <v>42897</v>
      </c>
      <c r="B4883" s="1" t="s">
        <v>89</v>
      </c>
      <c r="C4883" s="1" t="s">
        <v>721</v>
      </c>
      <c r="D4883" s="1" t="s">
        <v>26</v>
      </c>
      <c r="E4883" s="1" t="s">
        <v>56</v>
      </c>
      <c r="F4883" s="18">
        <v>239.96999999999997</v>
      </c>
      <c r="G4883" t="s">
        <v>5761</v>
      </c>
      <c r="H4883" s="1">
        <f>IF(COUNTIF(G$2:G4883,G4883)=1,1,0)</f>
        <v>1</v>
      </c>
      <c r="I4883" s="1">
        <v>3</v>
      </c>
      <c r="J4883" s="1">
        <v>0</v>
      </c>
      <c r="K4883" s="1">
        <v>71.990999999999985</v>
      </c>
      <c r="L4883" s="12">
        <f>VLOOKUP(train[[#This Row],[Sub-Category]],Análisis_ABC_XYZ[[#Headers],[#Data]],4,FALSE)</f>
        <v>0.52062335344040378</v>
      </c>
    </row>
    <row r="4884" spans="1:12" x14ac:dyDescent="0.35">
      <c r="A4884" s="2">
        <v>42897</v>
      </c>
      <c r="B4884" s="1" t="s">
        <v>37</v>
      </c>
      <c r="C4884" s="1" t="s">
        <v>608</v>
      </c>
      <c r="D4884" s="1" t="s">
        <v>14</v>
      </c>
      <c r="E4884" s="1" t="s">
        <v>29</v>
      </c>
      <c r="F4884" s="18">
        <v>53.984000000000002</v>
      </c>
      <c r="G4884" t="s">
        <v>3304</v>
      </c>
      <c r="H4884" s="1">
        <f>IF(COUNTIF(G$2:G4884,G4884)=1,1,0)</f>
        <v>0</v>
      </c>
      <c r="I4884" s="1">
        <v>14</v>
      </c>
      <c r="J4884" s="1">
        <v>0.2</v>
      </c>
      <c r="K4884" s="1">
        <v>17.544800000000002</v>
      </c>
      <c r="L4884" s="12">
        <f>VLOOKUP(train[[#This Row],[Sub-Category]],Análisis_ABC_XYZ[[#Headers],[#Data]],4,FALSE)</f>
        <v>0.46881743173671325</v>
      </c>
    </row>
    <row r="4885" spans="1:12" x14ac:dyDescent="0.35">
      <c r="A4885" s="2">
        <v>42897</v>
      </c>
      <c r="B4885" s="1" t="s">
        <v>37</v>
      </c>
      <c r="C4885" s="1" t="s">
        <v>740</v>
      </c>
      <c r="D4885" s="1" t="s">
        <v>14</v>
      </c>
      <c r="E4885" s="1" t="s">
        <v>15</v>
      </c>
      <c r="F4885" s="18">
        <v>14.62</v>
      </c>
      <c r="G4885" t="s">
        <v>3304</v>
      </c>
      <c r="H4885" s="1">
        <f>IF(COUNTIF(G$2:G4885,G4885)=1,1,0)</f>
        <v>0</v>
      </c>
      <c r="I4885" s="1">
        <v>2</v>
      </c>
      <c r="J4885" s="1">
        <v>0</v>
      </c>
      <c r="K4885" s="1">
        <v>6.8713999999999995</v>
      </c>
      <c r="L4885" s="12">
        <f>VLOOKUP(train[[#This Row],[Sub-Category]],Análisis_ABC_XYZ[[#Headers],[#Data]],4,FALSE)</f>
        <v>0.4647369236065339</v>
      </c>
    </row>
    <row r="4886" spans="1:12" x14ac:dyDescent="0.35">
      <c r="A4886" s="2">
        <v>42897</v>
      </c>
      <c r="B4886" s="1" t="s">
        <v>39</v>
      </c>
      <c r="C4886" s="1" t="s">
        <v>1140</v>
      </c>
      <c r="D4886" s="1" t="s">
        <v>8</v>
      </c>
      <c r="E4886" s="1" t="s">
        <v>22</v>
      </c>
      <c r="F4886" s="18">
        <v>12.544000000000002</v>
      </c>
      <c r="G4886" t="s">
        <v>3238</v>
      </c>
      <c r="H4886" s="1">
        <f>IF(COUNTIF(G$2:G4886,G4886)=1,1,0)</f>
        <v>1</v>
      </c>
      <c r="I4886" s="1">
        <v>7</v>
      </c>
      <c r="J4886" s="1">
        <v>0.6</v>
      </c>
      <c r="K4886" s="1">
        <v>-9.0944000000000038</v>
      </c>
      <c r="L4886" s="12">
        <f>VLOOKUP(train[[#This Row],[Sub-Category]],Análisis_ABC_XYZ[[#Headers],[#Data]],4,FALSE)</f>
        <v>0.4595170286641902</v>
      </c>
    </row>
    <row r="4887" spans="1:12" x14ac:dyDescent="0.35">
      <c r="A4887" s="2">
        <v>42897</v>
      </c>
      <c r="B4887" s="1" t="s">
        <v>39</v>
      </c>
      <c r="C4887" s="1" t="s">
        <v>1410</v>
      </c>
      <c r="D4887" s="1" t="s">
        <v>14</v>
      </c>
      <c r="E4887" s="1" t="s">
        <v>29</v>
      </c>
      <c r="F4887" s="18">
        <v>8.2719999999999985</v>
      </c>
      <c r="G4887" t="s">
        <v>3238</v>
      </c>
      <c r="H4887" s="1">
        <f>IF(COUNTIF(G$2:G4887,G4887)=1,1,0)</f>
        <v>0</v>
      </c>
      <c r="I4887" s="1">
        <v>4</v>
      </c>
      <c r="J4887" s="1">
        <v>0.8</v>
      </c>
      <c r="K4887" s="1">
        <v>-13.648800000000001</v>
      </c>
      <c r="L4887" s="12">
        <f>VLOOKUP(train[[#This Row],[Sub-Category]],Análisis_ABC_XYZ[[#Headers],[#Data]],4,FALSE)</f>
        <v>0.46881743173671325</v>
      </c>
    </row>
    <row r="4888" spans="1:12" x14ac:dyDescent="0.35">
      <c r="A4888" s="2">
        <v>42897</v>
      </c>
      <c r="B4888" s="1" t="s">
        <v>39</v>
      </c>
      <c r="C4888" s="1" t="s">
        <v>1409</v>
      </c>
      <c r="D4888" s="1" t="s">
        <v>14</v>
      </c>
      <c r="E4888" s="1" t="s">
        <v>29</v>
      </c>
      <c r="F4888" s="18">
        <v>1.3439999999999996</v>
      </c>
      <c r="G4888" s="1" t="s">
        <v>3238</v>
      </c>
      <c r="H4888" s="1">
        <f>IF(COUNTIF(G$2:G4888,G4888)=1,1,0)</f>
        <v>0</v>
      </c>
      <c r="I4888" s="1">
        <v>4</v>
      </c>
      <c r="J4888" s="1">
        <v>0.8</v>
      </c>
      <c r="K4888" s="1">
        <v>-2.1504000000000008</v>
      </c>
      <c r="L4888" s="12">
        <f>VLOOKUP(train[[#This Row],[Sub-Category]],Análisis_ABC_XYZ[[#Headers],[#Data]],4,FALSE)</f>
        <v>0.46881743173671325</v>
      </c>
    </row>
    <row r="4889" spans="1:12" x14ac:dyDescent="0.35">
      <c r="A4889" s="2">
        <v>42898</v>
      </c>
      <c r="B4889" s="1" t="s">
        <v>72</v>
      </c>
      <c r="C4889" s="1" t="s">
        <v>449</v>
      </c>
      <c r="D4889" s="1" t="s">
        <v>26</v>
      </c>
      <c r="E4889" s="1" t="s">
        <v>208</v>
      </c>
      <c r="F4889" s="18">
        <v>1007.979</v>
      </c>
      <c r="G4889" t="s">
        <v>6674</v>
      </c>
      <c r="H4889" s="1">
        <f>IF(COUNTIF(G$2:G4889,G4889)=1,1,0)</f>
        <v>1</v>
      </c>
      <c r="I4889" s="1">
        <v>3</v>
      </c>
      <c r="J4889" s="1">
        <v>0.3</v>
      </c>
      <c r="K4889" s="1">
        <v>43.199100000000044</v>
      </c>
      <c r="L4889" s="12">
        <f>VLOOKUP(train[[#This Row],[Sub-Category]],Análisis_ABC_XYZ[[#Headers],[#Data]],4,FALSE)</f>
        <v>0.5183572270896134</v>
      </c>
    </row>
    <row r="4890" spans="1:12" x14ac:dyDescent="0.35">
      <c r="A4890" s="2">
        <v>42898</v>
      </c>
      <c r="B4890" s="1" t="s">
        <v>39</v>
      </c>
      <c r="C4890" s="1" t="s">
        <v>1703</v>
      </c>
      <c r="D4890" s="1" t="s">
        <v>8</v>
      </c>
      <c r="E4890" s="1" t="s">
        <v>11</v>
      </c>
      <c r="F4890" s="18">
        <v>379.37200000000001</v>
      </c>
      <c r="G4890" t="s">
        <v>3361</v>
      </c>
      <c r="H4890" s="1">
        <f>IF(COUNTIF(G$2:G4890,G4890)=1,1,0)</f>
        <v>1</v>
      </c>
      <c r="I4890" s="1">
        <v>2</v>
      </c>
      <c r="J4890" s="1">
        <v>0.3</v>
      </c>
      <c r="K4890" s="1">
        <v>-119.23120000000003</v>
      </c>
      <c r="L4890" s="12">
        <f>VLOOKUP(train[[#This Row],[Sub-Category]],Análisis_ABC_XYZ[[#Headers],[#Data]],4,FALSE)</f>
        <v>0.46529189879902266</v>
      </c>
    </row>
    <row r="4891" spans="1:12" x14ac:dyDescent="0.35">
      <c r="A4891" s="2">
        <v>42898</v>
      </c>
      <c r="B4891" s="1" t="s">
        <v>72</v>
      </c>
      <c r="C4891" s="1" t="s">
        <v>372</v>
      </c>
      <c r="D4891" s="1" t="s">
        <v>14</v>
      </c>
      <c r="E4891" s="1" t="s">
        <v>36</v>
      </c>
      <c r="F4891" s="18">
        <v>313.488</v>
      </c>
      <c r="G4891" t="s">
        <v>6674</v>
      </c>
      <c r="H4891" s="1">
        <f>IF(COUNTIF(G$2:G4891,G4891)=1,1,0)</f>
        <v>0</v>
      </c>
      <c r="I4891" s="1">
        <v>7</v>
      </c>
      <c r="J4891" s="1">
        <v>0.2</v>
      </c>
      <c r="K4891" s="1">
        <v>113.63939999999998</v>
      </c>
      <c r="L4891" s="12">
        <f>VLOOKUP(train[[#This Row],[Sub-Category]],Análisis_ABC_XYZ[[#Headers],[#Data]],4,FALSE)</f>
        <v>0.43613829632717294</v>
      </c>
    </row>
    <row r="4892" spans="1:12" x14ac:dyDescent="0.35">
      <c r="A4892" s="2">
        <v>42898</v>
      </c>
      <c r="B4892" s="1" t="s">
        <v>81</v>
      </c>
      <c r="C4892" s="1" t="s">
        <v>165</v>
      </c>
      <c r="D4892" s="1" t="s">
        <v>14</v>
      </c>
      <c r="E4892" s="1" t="s">
        <v>20</v>
      </c>
      <c r="F4892" s="18">
        <v>226.56</v>
      </c>
      <c r="G4892" t="s">
        <v>4052</v>
      </c>
      <c r="H4892" s="1">
        <f>IF(COUNTIF(G$2:G4892,G4892)=1,1,0)</f>
        <v>1</v>
      </c>
      <c r="I4892" s="1">
        <v>6</v>
      </c>
      <c r="J4892" s="1">
        <v>0</v>
      </c>
      <c r="K4892" s="1">
        <v>63.436800000000005</v>
      </c>
      <c r="L4892" s="12">
        <f>VLOOKUP(train[[#This Row],[Sub-Category]],Análisis_ABC_XYZ[[#Headers],[#Data]],4,FALSE)</f>
        <v>0.44610841445725197</v>
      </c>
    </row>
    <row r="4893" spans="1:12" x14ac:dyDescent="0.35">
      <c r="A4893" s="2">
        <v>42898</v>
      </c>
      <c r="B4893" s="1" t="s">
        <v>119</v>
      </c>
      <c r="C4893" s="1" t="s">
        <v>120</v>
      </c>
      <c r="D4893" s="1" t="s">
        <v>14</v>
      </c>
      <c r="E4893" s="1" t="s">
        <v>31</v>
      </c>
      <c r="F4893" s="18">
        <v>208.16</v>
      </c>
      <c r="G4893" t="s">
        <v>3444</v>
      </c>
      <c r="H4893" s="1">
        <f>IF(COUNTIF(G$2:G4893,G4893)=1,1,0)</f>
        <v>1</v>
      </c>
      <c r="I4893" s="1">
        <v>1</v>
      </c>
      <c r="J4893" s="1">
        <v>0</v>
      </c>
      <c r="K4893" s="1">
        <v>56.20320000000001</v>
      </c>
      <c r="L4893" s="12">
        <f>VLOOKUP(train[[#This Row],[Sub-Category]],Análisis_ABC_XYZ[[#Headers],[#Data]],4,FALSE)</f>
        <v>0.49507917887403441</v>
      </c>
    </row>
    <row r="4894" spans="1:12" x14ac:dyDescent="0.35">
      <c r="A4894" s="2">
        <v>42898</v>
      </c>
      <c r="B4894" s="1" t="s">
        <v>12</v>
      </c>
      <c r="C4894" s="1" t="s">
        <v>1242</v>
      </c>
      <c r="D4894" s="1" t="s">
        <v>14</v>
      </c>
      <c r="E4894" s="1" t="s">
        <v>36</v>
      </c>
      <c r="F4894" s="18">
        <v>185.88</v>
      </c>
      <c r="G4894" t="s">
        <v>3182</v>
      </c>
      <c r="H4894" s="1">
        <f>IF(COUNTIF(G$2:G4894,G4894)=1,1,0)</f>
        <v>1</v>
      </c>
      <c r="I4894" s="1">
        <v>6</v>
      </c>
      <c r="J4894" s="1">
        <v>0</v>
      </c>
      <c r="K4894" s="1">
        <v>83.645999999999987</v>
      </c>
      <c r="L4894" s="12">
        <f>VLOOKUP(train[[#This Row],[Sub-Category]],Análisis_ABC_XYZ[[#Headers],[#Data]],4,FALSE)</f>
        <v>0.43613829632717294</v>
      </c>
    </row>
    <row r="4895" spans="1:12" x14ac:dyDescent="0.35">
      <c r="A4895" s="2">
        <v>42898</v>
      </c>
      <c r="B4895" s="1" t="s">
        <v>81</v>
      </c>
      <c r="C4895" s="1" t="s">
        <v>166</v>
      </c>
      <c r="D4895" s="1" t="s">
        <v>14</v>
      </c>
      <c r="E4895" s="1" t="s">
        <v>61</v>
      </c>
      <c r="F4895" s="18">
        <v>115.02</v>
      </c>
      <c r="G4895" t="s">
        <v>4052</v>
      </c>
      <c r="H4895" s="1">
        <f>IF(COUNTIF(G$2:G4895,G4895)=1,1,0)</f>
        <v>0</v>
      </c>
      <c r="I4895" s="1">
        <v>9</v>
      </c>
      <c r="J4895" s="1">
        <v>0</v>
      </c>
      <c r="K4895" s="1">
        <v>51.758999999999993</v>
      </c>
      <c r="L4895" s="12">
        <f>VLOOKUP(train[[#This Row],[Sub-Category]],Análisis_ABC_XYZ[[#Headers],[#Data]],4,FALSE)</f>
        <v>0.44424167803735209</v>
      </c>
    </row>
    <row r="4896" spans="1:12" x14ac:dyDescent="0.35">
      <c r="A4896" s="2">
        <v>42898</v>
      </c>
      <c r="B4896" s="1" t="s">
        <v>89</v>
      </c>
      <c r="C4896" s="1" t="s">
        <v>1242</v>
      </c>
      <c r="D4896" s="1" t="s">
        <v>14</v>
      </c>
      <c r="E4896" s="1" t="s">
        <v>36</v>
      </c>
      <c r="F4896" s="18">
        <v>92.94</v>
      </c>
      <c r="G4896" t="s">
        <v>4535</v>
      </c>
      <c r="H4896" s="1">
        <f>IF(COUNTIF(G$2:G4896,G4896)=1,1,0)</f>
        <v>1</v>
      </c>
      <c r="I4896" s="1">
        <v>3</v>
      </c>
      <c r="J4896" s="1">
        <v>0</v>
      </c>
      <c r="K4896" s="1">
        <v>41.822999999999993</v>
      </c>
      <c r="L4896" s="12">
        <f>VLOOKUP(train[[#This Row],[Sub-Category]],Análisis_ABC_XYZ[[#Headers],[#Data]],4,FALSE)</f>
        <v>0.43613829632717294</v>
      </c>
    </row>
    <row r="4897" spans="1:12" x14ac:dyDescent="0.35">
      <c r="A4897" s="2">
        <v>42898</v>
      </c>
      <c r="B4897" s="1" t="s">
        <v>81</v>
      </c>
      <c r="C4897" s="1" t="s">
        <v>167</v>
      </c>
      <c r="D4897" s="1" t="s">
        <v>26</v>
      </c>
      <c r="E4897" s="1" t="s">
        <v>27</v>
      </c>
      <c r="F4897" s="18">
        <v>68.040000000000006</v>
      </c>
      <c r="G4897" t="s">
        <v>4052</v>
      </c>
      <c r="H4897" s="1">
        <f>IF(COUNTIF(G$2:G4897,G4897)=1,1,0)</f>
        <v>0</v>
      </c>
      <c r="I4897" s="1">
        <v>7</v>
      </c>
      <c r="J4897" s="1">
        <v>0</v>
      </c>
      <c r="K4897" s="1">
        <v>19.731599999999997</v>
      </c>
      <c r="L4897" s="12">
        <f>VLOOKUP(train[[#This Row],[Sub-Category]],Análisis_ABC_XYZ[[#Headers],[#Data]],4,FALSE)</f>
        <v>0.41105220110552465</v>
      </c>
    </row>
    <row r="4898" spans="1:12" x14ac:dyDescent="0.35">
      <c r="A4898" s="2">
        <v>42898</v>
      </c>
      <c r="B4898" s="1" t="s">
        <v>39</v>
      </c>
      <c r="C4898" s="1" t="s">
        <v>1258</v>
      </c>
      <c r="D4898" s="1" t="s">
        <v>14</v>
      </c>
      <c r="E4898" s="1" t="s">
        <v>20</v>
      </c>
      <c r="F4898" s="18">
        <v>67.536000000000016</v>
      </c>
      <c r="G4898" t="s">
        <v>3361</v>
      </c>
      <c r="H4898" s="1">
        <f>IF(COUNTIF(G$2:G4898,G4898)=1,1,0)</f>
        <v>0</v>
      </c>
      <c r="I4898" s="1">
        <v>9</v>
      </c>
      <c r="J4898" s="1">
        <v>0.2</v>
      </c>
      <c r="K4898" s="1">
        <v>6.7535999999999987</v>
      </c>
      <c r="L4898" s="12">
        <f>VLOOKUP(train[[#This Row],[Sub-Category]],Análisis_ABC_XYZ[[#Headers],[#Data]],4,FALSE)</f>
        <v>0.44610841445725197</v>
      </c>
    </row>
    <row r="4899" spans="1:12" x14ac:dyDescent="0.35">
      <c r="A4899" s="2">
        <v>42898</v>
      </c>
      <c r="B4899" s="1" t="s">
        <v>39</v>
      </c>
      <c r="C4899" s="1" t="s">
        <v>1500</v>
      </c>
      <c r="D4899" s="1" t="s">
        <v>14</v>
      </c>
      <c r="E4899" s="1" t="s">
        <v>31</v>
      </c>
      <c r="F4899" s="18">
        <v>64.383999999999986</v>
      </c>
      <c r="G4899" t="s">
        <v>3361</v>
      </c>
      <c r="H4899" s="1">
        <f>IF(COUNTIF(G$2:G4899,G4899)=1,1,0)</f>
        <v>0</v>
      </c>
      <c r="I4899" s="1">
        <v>4</v>
      </c>
      <c r="J4899" s="1">
        <v>0.8</v>
      </c>
      <c r="K4899" s="1">
        <v>-160.96</v>
      </c>
      <c r="L4899" s="12">
        <f>VLOOKUP(train[[#This Row],[Sub-Category]],Análisis_ABC_XYZ[[#Headers],[#Data]],4,FALSE)</f>
        <v>0.49507917887403441</v>
      </c>
    </row>
    <row r="4900" spans="1:12" x14ac:dyDescent="0.35">
      <c r="A4900" s="2">
        <v>42898</v>
      </c>
      <c r="B4900" s="1" t="s">
        <v>89</v>
      </c>
      <c r="C4900" s="1" t="s">
        <v>1367</v>
      </c>
      <c r="D4900" s="1" t="s">
        <v>14</v>
      </c>
      <c r="E4900" s="1" t="s">
        <v>31</v>
      </c>
      <c r="F4900" s="18">
        <v>52.56</v>
      </c>
      <c r="G4900" t="s">
        <v>4535</v>
      </c>
      <c r="H4900" s="1">
        <f>IF(COUNTIF(G$2:G4900,G4900)=1,1,0)</f>
        <v>0</v>
      </c>
      <c r="I4900" s="1">
        <v>3</v>
      </c>
      <c r="J4900" s="1">
        <v>0</v>
      </c>
      <c r="K4900" s="1">
        <v>18.396000000000001</v>
      </c>
      <c r="L4900" s="12">
        <f>VLOOKUP(train[[#This Row],[Sub-Category]],Análisis_ABC_XYZ[[#Headers],[#Data]],4,FALSE)</f>
        <v>0.49507917887403441</v>
      </c>
    </row>
    <row r="4901" spans="1:12" x14ac:dyDescent="0.35">
      <c r="A4901" s="2">
        <v>42898</v>
      </c>
      <c r="B4901" s="1" t="s">
        <v>81</v>
      </c>
      <c r="C4901" s="1" t="s">
        <v>164</v>
      </c>
      <c r="D4901" s="1" t="s">
        <v>8</v>
      </c>
      <c r="E4901" s="1" t="s">
        <v>22</v>
      </c>
      <c r="F4901" s="18">
        <v>47.04</v>
      </c>
      <c r="G4901" t="s">
        <v>4052</v>
      </c>
      <c r="H4901" s="1">
        <f>IF(COUNTIF(G$2:G4901,G4901)=1,1,0)</f>
        <v>0</v>
      </c>
      <c r="I4901" s="1">
        <v>3</v>
      </c>
      <c r="J4901" s="1">
        <v>0</v>
      </c>
      <c r="K4901" s="1">
        <v>18.345599999999997</v>
      </c>
      <c r="L4901" s="12">
        <f>VLOOKUP(train[[#This Row],[Sub-Category]],Análisis_ABC_XYZ[[#Headers],[#Data]],4,FALSE)</f>
        <v>0.4595170286641902</v>
      </c>
    </row>
    <row r="4902" spans="1:12" x14ac:dyDescent="0.35">
      <c r="A4902" s="2">
        <v>42898</v>
      </c>
      <c r="B4902" s="1" t="s">
        <v>81</v>
      </c>
      <c r="C4902" s="1" t="s">
        <v>28</v>
      </c>
      <c r="D4902" s="1" t="s">
        <v>14</v>
      </c>
      <c r="E4902" s="1" t="s">
        <v>29</v>
      </c>
      <c r="F4902" s="18">
        <v>30.84</v>
      </c>
      <c r="G4902" t="s">
        <v>4052</v>
      </c>
      <c r="H4902" s="1">
        <f>IF(COUNTIF(G$2:G4902,G4902)=1,1,0)</f>
        <v>0</v>
      </c>
      <c r="I4902" s="1">
        <v>4</v>
      </c>
      <c r="J4902" s="1">
        <v>0</v>
      </c>
      <c r="K4902" s="1">
        <v>13.878</v>
      </c>
      <c r="L4902" s="12">
        <f>VLOOKUP(train[[#This Row],[Sub-Category]],Análisis_ABC_XYZ[[#Headers],[#Data]],4,FALSE)</f>
        <v>0.46881743173671325</v>
      </c>
    </row>
    <row r="4903" spans="1:12" x14ac:dyDescent="0.35">
      <c r="A4903" s="2">
        <v>42898</v>
      </c>
      <c r="B4903" s="1" t="s">
        <v>72</v>
      </c>
      <c r="C4903" s="1" t="s">
        <v>1283</v>
      </c>
      <c r="D4903" s="1" t="s">
        <v>14</v>
      </c>
      <c r="E4903" s="1" t="s">
        <v>36</v>
      </c>
      <c r="F4903" s="18">
        <v>23.120000000000005</v>
      </c>
      <c r="G4903" t="s">
        <v>3760</v>
      </c>
      <c r="H4903" s="1">
        <f>IF(COUNTIF(G$2:G4903,G4903)=1,1,0)</f>
        <v>1</v>
      </c>
      <c r="I4903" s="1">
        <v>5</v>
      </c>
      <c r="J4903" s="1">
        <v>0.2</v>
      </c>
      <c r="K4903" s="1">
        <v>8.3810000000000002</v>
      </c>
      <c r="L4903" s="12">
        <f>VLOOKUP(train[[#This Row],[Sub-Category]],Análisis_ABC_XYZ[[#Headers],[#Data]],4,FALSE)</f>
        <v>0.43613829632717294</v>
      </c>
    </row>
    <row r="4904" spans="1:12" x14ac:dyDescent="0.35">
      <c r="A4904" s="2">
        <v>42898</v>
      </c>
      <c r="B4904" s="1" t="s">
        <v>119</v>
      </c>
      <c r="C4904" s="1" t="s">
        <v>121</v>
      </c>
      <c r="D4904" s="1" t="s">
        <v>14</v>
      </c>
      <c r="E4904" s="1" t="s">
        <v>29</v>
      </c>
      <c r="F4904" s="18">
        <v>16.740000000000002</v>
      </c>
      <c r="G4904" t="s">
        <v>3444</v>
      </c>
      <c r="H4904" s="1">
        <f>IF(COUNTIF(G$2:G4904,G4904)=1,1,0)</f>
        <v>0</v>
      </c>
      <c r="I4904" s="1">
        <v>3</v>
      </c>
      <c r="J4904" s="1">
        <v>0</v>
      </c>
      <c r="K4904" s="1">
        <v>8.0351999999999997</v>
      </c>
      <c r="L4904" s="12">
        <f>VLOOKUP(train[[#This Row],[Sub-Category]],Análisis_ABC_XYZ[[#Headers],[#Data]],4,FALSE)</f>
        <v>0.46881743173671325</v>
      </c>
    </row>
    <row r="4905" spans="1:12" x14ac:dyDescent="0.35">
      <c r="A4905" s="2">
        <v>42898</v>
      </c>
      <c r="B4905" s="1" t="s">
        <v>39</v>
      </c>
      <c r="C4905" s="1" t="s">
        <v>1713</v>
      </c>
      <c r="D4905" s="1" t="s">
        <v>14</v>
      </c>
      <c r="E4905" s="1" t="s">
        <v>36</v>
      </c>
      <c r="F4905" s="18">
        <v>15.552000000000003</v>
      </c>
      <c r="G4905" t="s">
        <v>3361</v>
      </c>
      <c r="H4905" s="1">
        <f>IF(COUNTIF(G$2:G4905,G4905)=1,1,0)</f>
        <v>0</v>
      </c>
      <c r="I4905" s="1">
        <v>3</v>
      </c>
      <c r="J4905" s="1">
        <v>0.2</v>
      </c>
      <c r="K4905" s="1">
        <v>5.6375999999999999</v>
      </c>
      <c r="L4905" s="12">
        <f>VLOOKUP(train[[#This Row],[Sub-Category]],Análisis_ABC_XYZ[[#Headers],[#Data]],4,FALSE)</f>
        <v>0.43613829632717294</v>
      </c>
    </row>
    <row r="4906" spans="1:12" x14ac:dyDescent="0.35">
      <c r="A4906" s="2">
        <v>42898</v>
      </c>
      <c r="B4906" s="1" t="s">
        <v>12</v>
      </c>
      <c r="C4906" s="1" t="s">
        <v>13</v>
      </c>
      <c r="D4906" s="1" t="s">
        <v>14</v>
      </c>
      <c r="E4906" s="1" t="s">
        <v>15</v>
      </c>
      <c r="F4906" s="18">
        <v>14.62</v>
      </c>
      <c r="G4906" t="s">
        <v>3303</v>
      </c>
      <c r="H4906" s="1">
        <f>IF(COUNTIF(G$2:G4906,G4906)=1,1,0)</f>
        <v>1</v>
      </c>
      <c r="I4906" s="1">
        <v>2</v>
      </c>
      <c r="J4906" s="1">
        <v>0</v>
      </c>
      <c r="K4906" s="1">
        <v>6.8713999999999995</v>
      </c>
      <c r="L4906" s="12">
        <f>VLOOKUP(train[[#This Row],[Sub-Category]],Análisis_ABC_XYZ[[#Headers],[#Data]],4,FALSE)</f>
        <v>0.4647369236065339</v>
      </c>
    </row>
    <row r="4907" spans="1:12" x14ac:dyDescent="0.35">
      <c r="A4907" s="2">
        <v>42898</v>
      </c>
      <c r="B4907" s="1" t="s">
        <v>12</v>
      </c>
      <c r="C4907" s="1" t="s">
        <v>1505</v>
      </c>
      <c r="D4907" s="1" t="s">
        <v>14</v>
      </c>
      <c r="E4907" s="1" t="s">
        <v>36</v>
      </c>
      <c r="F4907" s="18">
        <v>12.96</v>
      </c>
      <c r="G4907" t="s">
        <v>3182</v>
      </c>
      <c r="H4907" s="1">
        <f>IF(COUNTIF(G$2:G4907,G4907)=1,1,0)</f>
        <v>0</v>
      </c>
      <c r="I4907" s="1">
        <v>2</v>
      </c>
      <c r="J4907" s="1">
        <v>0</v>
      </c>
      <c r="K4907" s="1">
        <v>6.2208000000000006</v>
      </c>
      <c r="L4907" s="12">
        <f>VLOOKUP(train[[#This Row],[Sub-Category]],Análisis_ABC_XYZ[[#Headers],[#Data]],4,FALSE)</f>
        <v>0.43613829632717294</v>
      </c>
    </row>
    <row r="4908" spans="1:12" x14ac:dyDescent="0.35">
      <c r="A4908" s="2">
        <v>42898</v>
      </c>
      <c r="B4908" s="1" t="s">
        <v>39</v>
      </c>
      <c r="C4908" s="1" t="s">
        <v>1341</v>
      </c>
      <c r="D4908" s="1" t="s">
        <v>14</v>
      </c>
      <c r="E4908" s="1" t="s">
        <v>24</v>
      </c>
      <c r="F4908" s="18">
        <v>11.264000000000001</v>
      </c>
      <c r="G4908" t="s">
        <v>3361</v>
      </c>
      <c r="H4908" s="1">
        <f>IF(COUNTIF(G$2:G4908,G4908)=1,1,0)</f>
        <v>0</v>
      </c>
      <c r="I4908" s="1">
        <v>8</v>
      </c>
      <c r="J4908" s="1">
        <v>0.2</v>
      </c>
      <c r="K4908" s="1">
        <v>3.9423999999999997</v>
      </c>
      <c r="L4908" s="12">
        <f>VLOOKUP(train[[#This Row],[Sub-Category]],Análisis_ABC_XYZ[[#Headers],[#Data]],4,FALSE)</f>
        <v>0.45632477063632687</v>
      </c>
    </row>
    <row r="4909" spans="1:12" x14ac:dyDescent="0.35">
      <c r="A4909" s="2">
        <v>42898</v>
      </c>
      <c r="B4909" s="1" t="s">
        <v>39</v>
      </c>
      <c r="C4909" s="1" t="s">
        <v>763</v>
      </c>
      <c r="D4909" s="1" t="s">
        <v>8</v>
      </c>
      <c r="E4909" s="1" t="s">
        <v>22</v>
      </c>
      <c r="F4909" s="18">
        <v>6.9840000000000009</v>
      </c>
      <c r="G4909" t="s">
        <v>3361</v>
      </c>
      <c r="H4909" s="1">
        <f>IF(COUNTIF(G$2:G4909,G4909)=1,1,0)</f>
        <v>0</v>
      </c>
      <c r="I4909" s="1">
        <v>2</v>
      </c>
      <c r="J4909" s="1">
        <v>0.6</v>
      </c>
      <c r="K4909" s="1">
        <v>-4.5396000000000019</v>
      </c>
      <c r="L4909" s="12">
        <f>VLOOKUP(train[[#This Row],[Sub-Category]],Análisis_ABC_XYZ[[#Headers],[#Data]],4,FALSE)</f>
        <v>0.4595170286641902</v>
      </c>
    </row>
    <row r="4910" spans="1:12" x14ac:dyDescent="0.35">
      <c r="A4910" s="2">
        <v>42898</v>
      </c>
      <c r="B4910" s="1" t="s">
        <v>39</v>
      </c>
      <c r="C4910" s="1" t="s">
        <v>63</v>
      </c>
      <c r="D4910" s="1" t="s">
        <v>14</v>
      </c>
      <c r="E4910" s="1" t="s">
        <v>29</v>
      </c>
      <c r="F4910" s="18">
        <v>1.5239999999999996</v>
      </c>
      <c r="G4910" s="1" t="s">
        <v>3361</v>
      </c>
      <c r="H4910" s="1">
        <f>IF(COUNTIF(G$2:G4910,G4910)=1,1,0)</f>
        <v>0</v>
      </c>
      <c r="I4910" s="1">
        <v>2</v>
      </c>
      <c r="J4910" s="1">
        <v>0.8</v>
      </c>
      <c r="K4910" s="1">
        <v>-2.6670000000000007</v>
      </c>
      <c r="L4910" s="12">
        <f>VLOOKUP(train[[#This Row],[Sub-Category]],Análisis_ABC_XYZ[[#Headers],[#Data]],4,FALSE)</f>
        <v>0.46881743173671325</v>
      </c>
    </row>
    <row r="4911" spans="1:12" x14ac:dyDescent="0.35">
      <c r="A4911" s="2">
        <v>42899</v>
      </c>
      <c r="B4911" s="1" t="s">
        <v>79</v>
      </c>
      <c r="C4911" s="1" t="s">
        <v>1623</v>
      </c>
      <c r="D4911" s="1" t="s">
        <v>26</v>
      </c>
      <c r="E4911" s="1" t="s">
        <v>27</v>
      </c>
      <c r="F4911" s="18">
        <v>377.96999999999997</v>
      </c>
      <c r="G4911" t="s">
        <v>5985</v>
      </c>
      <c r="H4911" s="1">
        <f>IF(COUNTIF(G$2:G4911,G4911)=1,1,0)</f>
        <v>1</v>
      </c>
      <c r="I4911" s="1">
        <v>3</v>
      </c>
      <c r="J4911" s="1">
        <v>0</v>
      </c>
      <c r="K4911" s="1">
        <v>94.492500000000007</v>
      </c>
      <c r="L4911" s="12">
        <f>VLOOKUP(train[[#This Row],[Sub-Category]],Análisis_ABC_XYZ[[#Headers],[#Data]],4,FALSE)</f>
        <v>0.41105220110552465</v>
      </c>
    </row>
    <row r="4912" spans="1:12" x14ac:dyDescent="0.35">
      <c r="A4912" s="2">
        <v>42899</v>
      </c>
      <c r="B4912" s="1" t="s">
        <v>89</v>
      </c>
      <c r="C4912" s="1" t="s">
        <v>606</v>
      </c>
      <c r="D4912" s="1" t="s">
        <v>14</v>
      </c>
      <c r="E4912" s="1" t="s">
        <v>29</v>
      </c>
      <c r="F4912" s="18">
        <v>33.568000000000005</v>
      </c>
      <c r="G4912" t="s">
        <v>5923</v>
      </c>
      <c r="H4912" s="1">
        <f>IF(COUNTIF(G$2:G4912,G4912)=1,1,0)</f>
        <v>1</v>
      </c>
      <c r="I4912" s="1">
        <v>2</v>
      </c>
      <c r="J4912" s="1">
        <v>0.2</v>
      </c>
      <c r="K4912" s="1">
        <v>11.748799999999997</v>
      </c>
      <c r="L4912" s="12">
        <f>VLOOKUP(train[[#This Row],[Sub-Category]],Análisis_ABC_XYZ[[#Headers],[#Data]],4,FALSE)</f>
        <v>0.46881743173671325</v>
      </c>
    </row>
    <row r="4913" spans="1:12" x14ac:dyDescent="0.35">
      <c r="A4913" s="2">
        <v>42899</v>
      </c>
      <c r="B4913" s="1" t="s">
        <v>1200</v>
      </c>
      <c r="C4913" s="1" t="s">
        <v>218</v>
      </c>
      <c r="D4913" s="1" t="s">
        <v>14</v>
      </c>
      <c r="E4913" s="1" t="s">
        <v>15</v>
      </c>
      <c r="F4913" s="18">
        <v>18.899999999999999</v>
      </c>
      <c r="G4913" t="s">
        <v>2157</v>
      </c>
      <c r="H4913" s="1">
        <f>IF(COUNTIF(G$2:G4913,G4913)=1,1,0)</f>
        <v>1</v>
      </c>
      <c r="I4913" s="1">
        <v>3</v>
      </c>
      <c r="J4913" s="1">
        <v>0</v>
      </c>
      <c r="K4913" s="1">
        <v>8.6939999999999991</v>
      </c>
      <c r="L4913" s="12">
        <f>VLOOKUP(train[[#This Row],[Sub-Category]],Análisis_ABC_XYZ[[#Headers],[#Data]],4,FALSE)</f>
        <v>0.4647369236065339</v>
      </c>
    </row>
    <row r="4914" spans="1:12" x14ac:dyDescent="0.35">
      <c r="A4914" s="2">
        <v>42900</v>
      </c>
      <c r="B4914" s="1" t="s">
        <v>12</v>
      </c>
      <c r="C4914" s="1" t="s">
        <v>1817</v>
      </c>
      <c r="D4914" s="1" t="s">
        <v>8</v>
      </c>
      <c r="E4914" s="1" t="s">
        <v>18</v>
      </c>
      <c r="F4914" s="18">
        <v>1293.4879999999998</v>
      </c>
      <c r="G4914" t="s">
        <v>6839</v>
      </c>
      <c r="H4914" s="1">
        <f>IF(COUNTIF(G$2:G4914,G4914)=1,1,0)</f>
        <v>1</v>
      </c>
      <c r="I4914" s="1">
        <v>7</v>
      </c>
      <c r="J4914" s="1">
        <v>0.2</v>
      </c>
      <c r="K4914" s="1">
        <v>80.843000000000075</v>
      </c>
      <c r="L4914" s="12">
        <f>VLOOKUP(train[[#This Row],[Sub-Category]],Análisis_ABC_XYZ[[#Headers],[#Data]],4,FALSE)</f>
        <v>0.55975208308209756</v>
      </c>
    </row>
    <row r="4915" spans="1:12" x14ac:dyDescent="0.35">
      <c r="A4915" s="2">
        <v>42900</v>
      </c>
      <c r="B4915" s="1" t="s">
        <v>37</v>
      </c>
      <c r="C4915" s="1" t="s">
        <v>965</v>
      </c>
      <c r="D4915" s="1" t="s">
        <v>8</v>
      </c>
      <c r="E4915" s="1" t="s">
        <v>18</v>
      </c>
      <c r="F4915" s="18">
        <v>1115.17</v>
      </c>
      <c r="G4915" t="s">
        <v>6401</v>
      </c>
      <c r="H4915" s="1">
        <f>IF(COUNTIF(G$2:G4915,G4915)=1,1,0)</f>
        <v>1</v>
      </c>
      <c r="I4915" s="1">
        <v>7</v>
      </c>
      <c r="J4915" s="1">
        <v>0</v>
      </c>
      <c r="K4915" s="1">
        <v>334.55099999999993</v>
      </c>
      <c r="L4915" s="12">
        <f>VLOOKUP(train[[#This Row],[Sub-Category]],Análisis_ABC_XYZ[[#Headers],[#Data]],4,FALSE)</f>
        <v>0.55975208308209756</v>
      </c>
    </row>
    <row r="4916" spans="1:12" x14ac:dyDescent="0.35">
      <c r="A4916" s="2">
        <v>42900</v>
      </c>
      <c r="B4916" s="1" t="s">
        <v>12</v>
      </c>
      <c r="C4916" s="1" t="s">
        <v>1673</v>
      </c>
      <c r="D4916" s="1" t="s">
        <v>8</v>
      </c>
      <c r="E4916" s="1" t="s">
        <v>9</v>
      </c>
      <c r="F4916" s="18">
        <v>599.16499999999996</v>
      </c>
      <c r="G4916" t="s">
        <v>6777</v>
      </c>
      <c r="H4916" s="1">
        <f>IF(COUNTIF(G$2:G4916,G4916)=1,1,0)</f>
        <v>1</v>
      </c>
      <c r="I4916" s="1">
        <v>5</v>
      </c>
      <c r="J4916" s="1">
        <v>0.15</v>
      </c>
      <c r="K4916" s="1">
        <v>35.245000000000005</v>
      </c>
      <c r="L4916" s="12">
        <f>VLOOKUP(train[[#This Row],[Sub-Category]],Análisis_ABC_XYZ[[#Headers],[#Data]],4,FALSE)</f>
        <v>0.5176847302647779</v>
      </c>
    </row>
    <row r="4917" spans="1:12" x14ac:dyDescent="0.35">
      <c r="A4917" s="2">
        <v>42900</v>
      </c>
      <c r="B4917" s="1" t="s">
        <v>52</v>
      </c>
      <c r="C4917" s="1" t="s">
        <v>1733</v>
      </c>
      <c r="D4917" s="1" t="s">
        <v>8</v>
      </c>
      <c r="E4917" s="1" t="s">
        <v>18</v>
      </c>
      <c r="F4917" s="18">
        <v>337.17599999999999</v>
      </c>
      <c r="G4917" t="s">
        <v>6691</v>
      </c>
      <c r="H4917" s="1">
        <f>IF(COUNTIF(G$2:G4917,G4917)=1,1,0)</f>
        <v>1</v>
      </c>
      <c r="I4917" s="1">
        <v>2</v>
      </c>
      <c r="J4917" s="1">
        <v>0.4</v>
      </c>
      <c r="K4917" s="1">
        <v>-118.01160000000002</v>
      </c>
      <c r="L4917" s="12">
        <f>VLOOKUP(train[[#This Row],[Sub-Category]],Análisis_ABC_XYZ[[#Headers],[#Data]],4,FALSE)</f>
        <v>0.55975208308209756</v>
      </c>
    </row>
    <row r="4918" spans="1:12" x14ac:dyDescent="0.35">
      <c r="A4918" s="2">
        <v>42900</v>
      </c>
      <c r="B4918" s="1" t="s">
        <v>12</v>
      </c>
      <c r="C4918" s="1" t="s">
        <v>892</v>
      </c>
      <c r="D4918" s="1" t="s">
        <v>26</v>
      </c>
      <c r="E4918" s="1" t="s">
        <v>56</v>
      </c>
      <c r="F4918" s="18">
        <v>29.29</v>
      </c>
      <c r="G4918" t="s">
        <v>2731</v>
      </c>
      <c r="H4918" s="1">
        <f>IF(COUNTIF(G$2:G4918,G4918)=1,1,0)</f>
        <v>1</v>
      </c>
      <c r="I4918" s="1">
        <v>1</v>
      </c>
      <c r="J4918" s="1">
        <v>0</v>
      </c>
      <c r="K4918" s="1">
        <v>9.6656999999999975</v>
      </c>
      <c r="L4918" s="12">
        <f>VLOOKUP(train[[#This Row],[Sub-Category]],Análisis_ABC_XYZ[[#Headers],[#Data]],4,FALSE)</f>
        <v>0.52062335344040378</v>
      </c>
    </row>
    <row r="4919" spans="1:12" x14ac:dyDescent="0.35">
      <c r="A4919" s="2">
        <v>42900</v>
      </c>
      <c r="B4919" s="1" t="s">
        <v>16</v>
      </c>
      <c r="C4919" s="1" t="s">
        <v>1647</v>
      </c>
      <c r="D4919" s="1" t="s">
        <v>26</v>
      </c>
      <c r="E4919" s="1" t="s">
        <v>56</v>
      </c>
      <c r="F4919" s="18">
        <v>18.463999999999999</v>
      </c>
      <c r="G4919" t="s">
        <v>5595</v>
      </c>
      <c r="H4919" s="1">
        <f>IF(COUNTIF(G$2:G4919,G4919)=1,1,0)</f>
        <v>1</v>
      </c>
      <c r="I4919" s="1">
        <v>2</v>
      </c>
      <c r="J4919" s="1">
        <v>0.2</v>
      </c>
      <c r="K4919" s="1">
        <v>2.3079999999999998</v>
      </c>
      <c r="L4919" s="12">
        <f>VLOOKUP(train[[#This Row],[Sub-Category]],Análisis_ABC_XYZ[[#Headers],[#Data]],4,FALSE)</f>
        <v>0.52062335344040378</v>
      </c>
    </row>
    <row r="4920" spans="1:12" x14ac:dyDescent="0.35">
      <c r="A4920" s="2">
        <v>42900</v>
      </c>
      <c r="B4920" s="1" t="s">
        <v>16</v>
      </c>
      <c r="C4920" s="1" t="s">
        <v>1265</v>
      </c>
      <c r="D4920" s="1" t="s">
        <v>14</v>
      </c>
      <c r="E4920" s="1" t="s">
        <v>29</v>
      </c>
      <c r="F4920" s="18">
        <v>39.936000000000007</v>
      </c>
      <c r="G4920" t="s">
        <v>5595</v>
      </c>
      <c r="H4920" s="1">
        <f>IF(COUNTIF(G$2:G4920,G4920)=1,1,0)</f>
        <v>0</v>
      </c>
      <c r="I4920" s="1">
        <v>4</v>
      </c>
      <c r="J4920" s="1">
        <v>0.7</v>
      </c>
      <c r="K4920" s="1">
        <v>-26.623999999999995</v>
      </c>
      <c r="L4920" s="12">
        <f>VLOOKUP(train[[#This Row],[Sub-Category]],Análisis_ABC_XYZ[[#Headers],[#Data]],4,FALSE)</f>
        <v>0.46881743173671325</v>
      </c>
    </row>
    <row r="4921" spans="1:12" x14ac:dyDescent="0.35">
      <c r="A4921" s="2">
        <v>42900</v>
      </c>
      <c r="B4921" s="1" t="s">
        <v>12</v>
      </c>
      <c r="C4921" s="1" t="s">
        <v>458</v>
      </c>
      <c r="D4921" s="1" t="s">
        <v>8</v>
      </c>
      <c r="E4921" s="1" t="s">
        <v>22</v>
      </c>
      <c r="F4921" s="18">
        <v>8.73</v>
      </c>
      <c r="G4921" t="s">
        <v>2731</v>
      </c>
      <c r="H4921" s="1">
        <f>IF(COUNTIF(G$2:G4921,G4921)=1,1,0)</f>
        <v>0</v>
      </c>
      <c r="I4921" s="1">
        <v>3</v>
      </c>
      <c r="J4921" s="1">
        <v>0</v>
      </c>
      <c r="K4921" s="1">
        <v>4.1030999999999995</v>
      </c>
      <c r="L4921" s="12">
        <f>VLOOKUP(train[[#This Row],[Sub-Category]],Análisis_ABC_XYZ[[#Headers],[#Data]],4,FALSE)</f>
        <v>0.4595170286641902</v>
      </c>
    </row>
    <row r="4922" spans="1:12" x14ac:dyDescent="0.35">
      <c r="A4922" s="2">
        <v>42900</v>
      </c>
      <c r="B4922" s="1" t="s">
        <v>12</v>
      </c>
      <c r="C4922" s="1" t="s">
        <v>893</v>
      </c>
      <c r="D4922" s="1" t="s">
        <v>14</v>
      </c>
      <c r="E4922" s="1" t="s">
        <v>24</v>
      </c>
      <c r="F4922" s="18">
        <v>8.64</v>
      </c>
      <c r="G4922" t="s">
        <v>2731</v>
      </c>
      <c r="H4922" s="1">
        <f>IF(COUNTIF(G$2:G4922,G4922)=1,1,0)</f>
        <v>0</v>
      </c>
      <c r="I4922" s="1">
        <v>3</v>
      </c>
      <c r="J4922" s="1">
        <v>0</v>
      </c>
      <c r="K4922" s="1">
        <v>2.5055999999999998</v>
      </c>
      <c r="L4922" s="12">
        <f>VLOOKUP(train[[#This Row],[Sub-Category]],Análisis_ABC_XYZ[[#Headers],[#Data]],4,FALSE)</f>
        <v>0.45632477063632687</v>
      </c>
    </row>
    <row r="4923" spans="1:12" x14ac:dyDescent="0.35">
      <c r="A4923" s="2">
        <v>42900</v>
      </c>
      <c r="B4923" s="1" t="s">
        <v>12</v>
      </c>
      <c r="C4923" s="1" t="s">
        <v>891</v>
      </c>
      <c r="D4923" s="1" t="s">
        <v>14</v>
      </c>
      <c r="E4923" s="1" t="s">
        <v>24</v>
      </c>
      <c r="F4923" s="18">
        <v>7.04</v>
      </c>
      <c r="G4923" t="s">
        <v>2731</v>
      </c>
      <c r="H4923" s="1">
        <f>IF(COUNTIF(G$2:G4923,G4923)=1,1,0)</f>
        <v>0</v>
      </c>
      <c r="I4923" s="1">
        <v>4</v>
      </c>
      <c r="J4923" s="1">
        <v>0</v>
      </c>
      <c r="K4923" s="1">
        <v>2.0415999999999999</v>
      </c>
      <c r="L4923" s="12">
        <f>VLOOKUP(train[[#This Row],[Sub-Category]],Análisis_ABC_XYZ[[#Headers],[#Data]],4,FALSE)</f>
        <v>0.45632477063632687</v>
      </c>
    </row>
    <row r="4924" spans="1:12" x14ac:dyDescent="0.35">
      <c r="A4924" s="2">
        <v>42901</v>
      </c>
      <c r="B4924" s="1" t="s">
        <v>39</v>
      </c>
      <c r="C4924" s="1" t="s">
        <v>1766</v>
      </c>
      <c r="D4924" s="1" t="s">
        <v>14</v>
      </c>
      <c r="E4924" s="1" t="s">
        <v>36</v>
      </c>
      <c r="F4924" s="18">
        <v>173.48800000000003</v>
      </c>
      <c r="G4924" t="s">
        <v>6528</v>
      </c>
      <c r="H4924" s="1">
        <f>IF(COUNTIF(G$2:G4924,G4924)=1,1,0)</f>
        <v>1</v>
      </c>
      <c r="I4924" s="1">
        <v>7</v>
      </c>
      <c r="J4924" s="1">
        <v>0.2</v>
      </c>
      <c r="K4924" s="1">
        <v>54.214999999999982</v>
      </c>
      <c r="L4924" s="12">
        <f>VLOOKUP(train[[#This Row],[Sub-Category]],Análisis_ABC_XYZ[[#Headers],[#Data]],4,FALSE)</f>
        <v>0.43613829632717294</v>
      </c>
    </row>
    <row r="4925" spans="1:12" x14ac:dyDescent="0.35">
      <c r="A4925" s="2">
        <v>42902</v>
      </c>
      <c r="B4925" s="1" t="s">
        <v>111</v>
      </c>
      <c r="C4925" s="1" t="s">
        <v>1930</v>
      </c>
      <c r="D4925" s="1" t="s">
        <v>26</v>
      </c>
      <c r="E4925" s="1" t="s">
        <v>208</v>
      </c>
      <c r="F4925" s="18">
        <v>91.474999999999994</v>
      </c>
      <c r="G4925" t="s">
        <v>6347</v>
      </c>
      <c r="H4925" s="1">
        <f>IF(COUNTIF(G$2:G4925,G4925)=1,1,0)</f>
        <v>1</v>
      </c>
      <c r="I4925" s="1">
        <v>1</v>
      </c>
      <c r="J4925" s="1">
        <v>0.5</v>
      </c>
      <c r="K4925" s="1">
        <v>-1.8294999999999959</v>
      </c>
      <c r="L4925" s="12">
        <f>VLOOKUP(train[[#This Row],[Sub-Category]],Análisis_ABC_XYZ[[#Headers],[#Data]],4,FALSE)</f>
        <v>0.5183572270896134</v>
      </c>
    </row>
    <row r="4926" spans="1:12" x14ac:dyDescent="0.35">
      <c r="A4926" s="2">
        <v>42902</v>
      </c>
      <c r="B4926" s="1" t="s">
        <v>12</v>
      </c>
      <c r="C4926" s="1" t="s">
        <v>1356</v>
      </c>
      <c r="D4926" s="1" t="s">
        <v>14</v>
      </c>
      <c r="E4926" s="1" t="s">
        <v>36</v>
      </c>
      <c r="F4926" s="18">
        <v>46.349999999999994</v>
      </c>
      <c r="G4926" t="s">
        <v>4431</v>
      </c>
      <c r="H4926" s="1">
        <f>IF(COUNTIF(G$2:G4926,G4926)=1,1,0)</f>
        <v>1</v>
      </c>
      <c r="I4926" s="1">
        <v>5</v>
      </c>
      <c r="J4926" s="1">
        <v>0</v>
      </c>
      <c r="K4926" s="1">
        <v>21.784499999999998</v>
      </c>
      <c r="L4926" s="12">
        <f>VLOOKUP(train[[#This Row],[Sub-Category]],Análisis_ABC_XYZ[[#Headers],[#Data]],4,FALSE)</f>
        <v>0.43613829632717294</v>
      </c>
    </row>
    <row r="4927" spans="1:12" x14ac:dyDescent="0.35">
      <c r="A4927" s="2">
        <v>42902</v>
      </c>
      <c r="B4927" s="1" t="s">
        <v>81</v>
      </c>
      <c r="C4927" s="1" t="s">
        <v>1109</v>
      </c>
      <c r="D4927" s="1" t="s">
        <v>14</v>
      </c>
      <c r="E4927" s="1" t="s">
        <v>15</v>
      </c>
      <c r="F4927" s="18">
        <v>9.4499999999999993</v>
      </c>
      <c r="G4927" t="s">
        <v>2907</v>
      </c>
      <c r="H4927" s="1">
        <f>IF(COUNTIF(G$2:G4927,G4927)=1,1,0)</f>
        <v>1</v>
      </c>
      <c r="I4927" s="1">
        <v>3</v>
      </c>
      <c r="J4927" s="1">
        <v>0</v>
      </c>
      <c r="K4927" s="1">
        <v>4.5359999999999996</v>
      </c>
      <c r="L4927" s="12">
        <f>VLOOKUP(train[[#This Row],[Sub-Category]],Análisis_ABC_XYZ[[#Headers],[#Data]],4,FALSE)</f>
        <v>0.4647369236065339</v>
      </c>
    </row>
    <row r="4928" spans="1:12" x14ac:dyDescent="0.35">
      <c r="A4928" s="2">
        <v>42903</v>
      </c>
      <c r="B4928" s="1" t="s">
        <v>229</v>
      </c>
      <c r="C4928" s="1" t="s">
        <v>934</v>
      </c>
      <c r="D4928" s="1" t="s">
        <v>26</v>
      </c>
      <c r="E4928" s="1" t="s">
        <v>27</v>
      </c>
      <c r="F4928" s="18">
        <v>566.97</v>
      </c>
      <c r="G4928" t="s">
        <v>2800</v>
      </c>
      <c r="H4928" s="1">
        <f>IF(COUNTIF(G$2:G4928,G4928)=1,1,0)</f>
        <v>1</v>
      </c>
      <c r="I4928" s="1">
        <v>3</v>
      </c>
      <c r="J4928" s="1">
        <v>0</v>
      </c>
      <c r="K4928" s="1">
        <v>153.08189999999999</v>
      </c>
      <c r="L4928" s="12">
        <f>VLOOKUP(train[[#This Row],[Sub-Category]],Análisis_ABC_XYZ[[#Headers],[#Data]],4,FALSE)</f>
        <v>0.41105220110552465</v>
      </c>
    </row>
    <row r="4929" spans="1:12" x14ac:dyDescent="0.35">
      <c r="A4929" s="2">
        <v>42903</v>
      </c>
      <c r="B4929" s="1" t="s">
        <v>145</v>
      </c>
      <c r="C4929" s="1" t="s">
        <v>595</v>
      </c>
      <c r="D4929" s="1" t="s">
        <v>8</v>
      </c>
      <c r="E4929" s="1" t="s">
        <v>11</v>
      </c>
      <c r="F4929" s="18">
        <v>483.13599999999997</v>
      </c>
      <c r="G4929" t="s">
        <v>6634</v>
      </c>
      <c r="H4929" s="1">
        <f>IF(COUNTIF(G$2:G4929,G4929)=1,1,0)</f>
        <v>1</v>
      </c>
      <c r="I4929" s="1">
        <v>4</v>
      </c>
      <c r="J4929" s="1">
        <v>0.2</v>
      </c>
      <c r="K4929" s="1">
        <v>54.352799999999945</v>
      </c>
      <c r="L4929" s="12">
        <f>VLOOKUP(train[[#This Row],[Sub-Category]],Análisis_ABC_XYZ[[#Headers],[#Data]],4,FALSE)</f>
        <v>0.46529189879902266</v>
      </c>
    </row>
    <row r="4930" spans="1:12" x14ac:dyDescent="0.35">
      <c r="A4930" s="2">
        <v>42903</v>
      </c>
      <c r="B4930" s="1" t="s">
        <v>89</v>
      </c>
      <c r="C4930" s="1" t="s">
        <v>1088</v>
      </c>
      <c r="D4930" s="1" t="s">
        <v>8</v>
      </c>
      <c r="E4930" s="1" t="s">
        <v>18</v>
      </c>
      <c r="F4930" s="18">
        <v>376.86599999999999</v>
      </c>
      <c r="G4930" t="s">
        <v>6713</v>
      </c>
      <c r="H4930" s="1">
        <f>IF(COUNTIF(G$2:G4930,G4930)=1,1,0)</f>
        <v>1</v>
      </c>
      <c r="I4930" s="1">
        <v>3</v>
      </c>
      <c r="J4930" s="1">
        <v>0.4</v>
      </c>
      <c r="K4930" s="1">
        <v>-213.55740000000006</v>
      </c>
      <c r="L4930" s="12">
        <f>VLOOKUP(train[[#This Row],[Sub-Category]],Análisis_ABC_XYZ[[#Headers],[#Data]],4,FALSE)</f>
        <v>0.55975208308209756</v>
      </c>
    </row>
    <row r="4931" spans="1:12" x14ac:dyDescent="0.35">
      <c r="A4931" s="2">
        <v>42903</v>
      </c>
      <c r="B4931" s="1" t="s">
        <v>89</v>
      </c>
      <c r="C4931" s="1" t="s">
        <v>95</v>
      </c>
      <c r="D4931" s="1" t="s">
        <v>8</v>
      </c>
      <c r="E4931" s="1" t="s">
        <v>11</v>
      </c>
      <c r="F4931" s="18">
        <v>319.41000000000003</v>
      </c>
      <c r="G4931" t="s">
        <v>1990</v>
      </c>
      <c r="H4931" s="1">
        <f>IF(COUNTIF(G$2:G4931,G4931)=1,1,0)</f>
        <v>1</v>
      </c>
      <c r="I4931" s="1">
        <v>5</v>
      </c>
      <c r="J4931" s="1">
        <v>0.1</v>
      </c>
      <c r="K4931" s="1">
        <v>7.0980000000000061</v>
      </c>
      <c r="L4931" s="12">
        <f>VLOOKUP(train[[#This Row],[Sub-Category]],Análisis_ABC_XYZ[[#Headers],[#Data]],4,FALSE)</f>
        <v>0.46529189879902266</v>
      </c>
    </row>
    <row r="4932" spans="1:12" x14ac:dyDescent="0.35">
      <c r="A4932" s="2">
        <v>42903</v>
      </c>
      <c r="B4932" s="1" t="s">
        <v>145</v>
      </c>
      <c r="C4932" s="1" t="s">
        <v>1390</v>
      </c>
      <c r="D4932" s="1" t="s">
        <v>8</v>
      </c>
      <c r="E4932" s="1" t="s">
        <v>22</v>
      </c>
      <c r="F4932" s="18">
        <v>266.35200000000003</v>
      </c>
      <c r="G4932" t="s">
        <v>6634</v>
      </c>
      <c r="H4932" s="1">
        <f>IF(COUNTIF(G$2:G4932,G4932)=1,1,0)</f>
        <v>0</v>
      </c>
      <c r="I4932" s="1">
        <v>3</v>
      </c>
      <c r="J4932" s="1">
        <v>0.2</v>
      </c>
      <c r="K4932" s="1">
        <v>-13.317600000000013</v>
      </c>
      <c r="L4932" s="12">
        <f>VLOOKUP(train[[#This Row],[Sub-Category]],Análisis_ABC_XYZ[[#Headers],[#Data]],4,FALSE)</f>
        <v>0.4595170286641902</v>
      </c>
    </row>
    <row r="4933" spans="1:12" x14ac:dyDescent="0.35">
      <c r="A4933" s="2">
        <v>42903</v>
      </c>
      <c r="B4933" s="1" t="s">
        <v>12</v>
      </c>
      <c r="C4933" s="1" t="s">
        <v>1673</v>
      </c>
      <c r="D4933" s="1" t="s">
        <v>8</v>
      </c>
      <c r="E4933" s="1" t="s">
        <v>9</v>
      </c>
      <c r="F4933" s="18">
        <v>239.66599999999997</v>
      </c>
      <c r="G4933" t="s">
        <v>2203</v>
      </c>
      <c r="H4933" s="1">
        <f>IF(COUNTIF(G$2:G4933,G4933)=1,1,0)</f>
        <v>1</v>
      </c>
      <c r="I4933" s="1">
        <v>2</v>
      </c>
      <c r="J4933" s="1">
        <v>0.15</v>
      </c>
      <c r="K4933" s="1">
        <v>14.097999999999999</v>
      </c>
      <c r="L4933" s="12">
        <f>VLOOKUP(train[[#This Row],[Sub-Category]],Análisis_ABC_XYZ[[#Headers],[#Data]],4,FALSE)</f>
        <v>0.5176847302647779</v>
      </c>
    </row>
    <row r="4934" spans="1:12" x14ac:dyDescent="0.35">
      <c r="A4934" s="2">
        <v>42903</v>
      </c>
      <c r="B4934" s="1" t="s">
        <v>12</v>
      </c>
      <c r="C4934" s="1" t="s">
        <v>1839</v>
      </c>
      <c r="D4934" s="1" t="s">
        <v>14</v>
      </c>
      <c r="E4934" s="1" t="s">
        <v>36</v>
      </c>
      <c r="F4934" s="18">
        <v>219.84</v>
      </c>
      <c r="G4934" t="s">
        <v>2203</v>
      </c>
      <c r="H4934" s="1">
        <f>IF(COUNTIF(G$2:G4934,G4934)=1,1,0)</f>
        <v>0</v>
      </c>
      <c r="I4934" s="1">
        <v>4</v>
      </c>
      <c r="J4934" s="1">
        <v>0</v>
      </c>
      <c r="K4934" s="1">
        <v>107.7216</v>
      </c>
      <c r="L4934" s="12">
        <f>VLOOKUP(train[[#This Row],[Sub-Category]],Análisis_ABC_XYZ[[#Headers],[#Data]],4,FALSE)</f>
        <v>0.43613829632717294</v>
      </c>
    </row>
    <row r="4935" spans="1:12" x14ac:dyDescent="0.35">
      <c r="A4935" s="2">
        <v>42903</v>
      </c>
      <c r="B4935" s="1" t="s">
        <v>89</v>
      </c>
      <c r="C4935" s="1" t="s">
        <v>93</v>
      </c>
      <c r="D4935" s="1" t="s">
        <v>14</v>
      </c>
      <c r="E4935" s="1" t="s">
        <v>20</v>
      </c>
      <c r="F4935" s="18">
        <v>208.56</v>
      </c>
      <c r="G4935" t="s">
        <v>1990</v>
      </c>
      <c r="H4935" s="1">
        <f>IF(COUNTIF(G$2:G4935,G4935)=1,1,0)</f>
        <v>0</v>
      </c>
      <c r="I4935" s="1">
        <v>6</v>
      </c>
      <c r="J4935" s="1">
        <v>0</v>
      </c>
      <c r="K4935" s="1">
        <v>52.139999999999986</v>
      </c>
      <c r="L4935" s="12">
        <f>VLOOKUP(train[[#This Row],[Sub-Category]],Análisis_ABC_XYZ[[#Headers],[#Data]],4,FALSE)</f>
        <v>0.44610841445725197</v>
      </c>
    </row>
    <row r="4936" spans="1:12" x14ac:dyDescent="0.35">
      <c r="A4936" s="2">
        <v>42903</v>
      </c>
      <c r="B4936" s="1" t="s">
        <v>12</v>
      </c>
      <c r="C4936" s="1" t="s">
        <v>1031</v>
      </c>
      <c r="D4936" s="1" t="s">
        <v>14</v>
      </c>
      <c r="E4936" s="1" t="s">
        <v>36</v>
      </c>
      <c r="F4936" s="18">
        <v>111.96</v>
      </c>
      <c r="G4936" t="s">
        <v>5213</v>
      </c>
      <c r="H4936" s="1">
        <f>IF(COUNTIF(G$2:G4936,G4936)=1,1,0)</f>
        <v>1</v>
      </c>
      <c r="I4936" s="1">
        <v>2</v>
      </c>
      <c r="J4936" s="1">
        <v>0</v>
      </c>
      <c r="K4936" s="1">
        <v>54.860399999999998</v>
      </c>
      <c r="L4936" s="12">
        <f>VLOOKUP(train[[#This Row],[Sub-Category]],Análisis_ABC_XYZ[[#Headers],[#Data]],4,FALSE)</f>
        <v>0.43613829632717294</v>
      </c>
    </row>
    <row r="4937" spans="1:12" x14ac:dyDescent="0.35">
      <c r="A4937" s="2">
        <v>42903</v>
      </c>
      <c r="B4937" s="1" t="s">
        <v>89</v>
      </c>
      <c r="C4937" s="1" t="s">
        <v>82</v>
      </c>
      <c r="D4937" s="1" t="s">
        <v>26</v>
      </c>
      <c r="E4937" s="1" t="s">
        <v>56</v>
      </c>
      <c r="F4937" s="18">
        <v>30</v>
      </c>
      <c r="G4937" t="s">
        <v>1990</v>
      </c>
      <c r="H4937" s="1">
        <f>IF(COUNTIF(G$2:G4937,G4937)=1,1,0)</f>
        <v>0</v>
      </c>
      <c r="I4937" s="1">
        <v>2</v>
      </c>
      <c r="J4937" s="1">
        <v>0</v>
      </c>
      <c r="K4937" s="1">
        <v>3.3000000000000007</v>
      </c>
      <c r="L4937" s="12">
        <f>VLOOKUP(train[[#This Row],[Sub-Category]],Análisis_ABC_XYZ[[#Headers],[#Data]],4,FALSE)</f>
        <v>0.52062335344040378</v>
      </c>
    </row>
    <row r="4938" spans="1:12" x14ac:dyDescent="0.35">
      <c r="A4938" s="2">
        <v>42903</v>
      </c>
      <c r="B4938" s="1" t="s">
        <v>89</v>
      </c>
      <c r="C4938" s="1" t="s">
        <v>97</v>
      </c>
      <c r="D4938" s="1" t="s">
        <v>14</v>
      </c>
      <c r="E4938" s="1" t="s">
        <v>29</v>
      </c>
      <c r="F4938" s="18">
        <v>48.480000000000004</v>
      </c>
      <c r="G4938" t="s">
        <v>1990</v>
      </c>
      <c r="H4938" s="1">
        <f>IF(COUNTIF(G$2:G4938,G4938)=1,1,0)</f>
        <v>0</v>
      </c>
      <c r="I4938" s="1">
        <v>4</v>
      </c>
      <c r="J4938" s="1">
        <v>0.2</v>
      </c>
      <c r="K4938" s="1">
        <v>16.361999999999998</v>
      </c>
      <c r="L4938" s="12">
        <f>VLOOKUP(train[[#This Row],[Sub-Category]],Análisis_ABC_XYZ[[#Headers],[#Data]],4,FALSE)</f>
        <v>0.46881743173671325</v>
      </c>
    </row>
    <row r="4939" spans="1:12" x14ac:dyDescent="0.35">
      <c r="A4939" s="2">
        <v>42903</v>
      </c>
      <c r="B4939" s="1" t="s">
        <v>89</v>
      </c>
      <c r="C4939" s="1" t="s">
        <v>1100</v>
      </c>
      <c r="D4939" s="1" t="s">
        <v>14</v>
      </c>
      <c r="E4939" s="1" t="s">
        <v>20</v>
      </c>
      <c r="F4939" s="18">
        <v>40.74</v>
      </c>
      <c r="G4939" t="s">
        <v>4318</v>
      </c>
      <c r="H4939" s="1">
        <f>IF(COUNTIF(G$2:G4939,G4939)=1,1,0)</f>
        <v>1</v>
      </c>
      <c r="I4939" s="1">
        <v>3</v>
      </c>
      <c r="J4939" s="1">
        <v>0</v>
      </c>
      <c r="K4939" s="1">
        <v>0.4073999999999991</v>
      </c>
      <c r="L4939" s="12">
        <f>VLOOKUP(train[[#This Row],[Sub-Category]],Análisis_ABC_XYZ[[#Headers],[#Data]],4,FALSE)</f>
        <v>0.44610841445725197</v>
      </c>
    </row>
    <row r="4940" spans="1:12" x14ac:dyDescent="0.35">
      <c r="A4940" s="2">
        <v>42903</v>
      </c>
      <c r="B4940" s="1" t="s">
        <v>89</v>
      </c>
      <c r="C4940" s="1" t="s">
        <v>94</v>
      </c>
      <c r="D4940" s="1" t="s">
        <v>14</v>
      </c>
      <c r="E4940" s="1" t="s">
        <v>36</v>
      </c>
      <c r="F4940" s="18">
        <v>32.400000000000006</v>
      </c>
      <c r="G4940" t="s">
        <v>1990</v>
      </c>
      <c r="H4940" s="1">
        <f>IF(COUNTIF(G$2:G4940,G4940)=1,1,0)</f>
        <v>0</v>
      </c>
      <c r="I4940" s="1">
        <v>5</v>
      </c>
      <c r="J4940" s="1">
        <v>0</v>
      </c>
      <c r="K4940" s="1">
        <v>15.552000000000001</v>
      </c>
      <c r="L4940" s="12">
        <f>VLOOKUP(train[[#This Row],[Sub-Category]],Análisis_ABC_XYZ[[#Headers],[#Data]],4,FALSE)</f>
        <v>0.43613829632717294</v>
      </c>
    </row>
    <row r="4941" spans="1:12" x14ac:dyDescent="0.35">
      <c r="A4941" s="2">
        <v>42903</v>
      </c>
      <c r="B4941" s="1" t="s">
        <v>12</v>
      </c>
      <c r="C4941" s="1" t="s">
        <v>1416</v>
      </c>
      <c r="D4941" s="1" t="s">
        <v>14</v>
      </c>
      <c r="E4941" s="1" t="s">
        <v>15</v>
      </c>
      <c r="F4941" s="18">
        <v>22.5</v>
      </c>
      <c r="G4941" t="s">
        <v>2203</v>
      </c>
      <c r="H4941" s="1">
        <f>IF(COUNTIF(G$2:G4941,G4941)=1,1,0)</f>
        <v>0</v>
      </c>
      <c r="I4941" s="1">
        <v>6</v>
      </c>
      <c r="J4941" s="1">
        <v>0</v>
      </c>
      <c r="K4941" s="1">
        <v>10.799999999999999</v>
      </c>
      <c r="L4941" s="12">
        <f>VLOOKUP(train[[#This Row],[Sub-Category]],Análisis_ABC_XYZ[[#Headers],[#Data]],4,FALSE)</f>
        <v>0.4647369236065339</v>
      </c>
    </row>
    <row r="4942" spans="1:12" x14ac:dyDescent="0.35">
      <c r="A4942" s="2">
        <v>42903</v>
      </c>
      <c r="B4942" s="1" t="s">
        <v>89</v>
      </c>
      <c r="C4942" s="1" t="s">
        <v>96</v>
      </c>
      <c r="D4942" s="1" t="s">
        <v>14</v>
      </c>
      <c r="E4942" s="1" t="s">
        <v>36</v>
      </c>
      <c r="F4942" s="18">
        <v>14.56</v>
      </c>
      <c r="G4942" t="s">
        <v>1990</v>
      </c>
      <c r="H4942" s="1">
        <f>IF(COUNTIF(G$2:G4942,G4942)=1,1,0)</f>
        <v>0</v>
      </c>
      <c r="I4942" s="1">
        <v>2</v>
      </c>
      <c r="J4942" s="1">
        <v>0</v>
      </c>
      <c r="K4942" s="1">
        <v>6.9888000000000003</v>
      </c>
      <c r="L4942" s="12">
        <f>VLOOKUP(train[[#This Row],[Sub-Category]],Análisis_ABC_XYZ[[#Headers],[#Data]],4,FALSE)</f>
        <v>0.43613829632717294</v>
      </c>
    </row>
    <row r="4943" spans="1:12" x14ac:dyDescent="0.35">
      <c r="A4943" s="2">
        <v>42903</v>
      </c>
      <c r="B4943" s="1" t="s">
        <v>229</v>
      </c>
      <c r="C4943" s="1" t="s">
        <v>1017</v>
      </c>
      <c r="D4943" s="1" t="s">
        <v>14</v>
      </c>
      <c r="E4943" s="1" t="s">
        <v>24</v>
      </c>
      <c r="F4943" s="18">
        <v>9.84</v>
      </c>
      <c r="G4943" t="s">
        <v>2800</v>
      </c>
      <c r="H4943" s="1">
        <f>IF(COUNTIF(G$2:G4943,G4943)=1,1,0)</f>
        <v>0</v>
      </c>
      <c r="I4943" s="1">
        <v>3</v>
      </c>
      <c r="J4943" s="1">
        <v>0</v>
      </c>
      <c r="K4943" s="1">
        <v>2.8535999999999988</v>
      </c>
      <c r="L4943" s="12">
        <f>VLOOKUP(train[[#This Row],[Sub-Category]],Análisis_ABC_XYZ[[#Headers],[#Data]],4,FALSE)</f>
        <v>0.45632477063632687</v>
      </c>
    </row>
    <row r="4944" spans="1:12" x14ac:dyDescent="0.35">
      <c r="A4944" s="2">
        <v>42903</v>
      </c>
      <c r="B4944" s="1" t="s">
        <v>229</v>
      </c>
      <c r="C4944" s="1" t="s">
        <v>1477</v>
      </c>
      <c r="D4944" s="1" t="s">
        <v>14</v>
      </c>
      <c r="E4944" s="1" t="s">
        <v>29</v>
      </c>
      <c r="F4944" s="18">
        <v>7.96</v>
      </c>
      <c r="G4944" t="s">
        <v>2800</v>
      </c>
      <c r="H4944" s="1">
        <f>IF(COUNTIF(G$2:G4944,G4944)=1,1,0)</f>
        <v>0</v>
      </c>
      <c r="I4944" s="1">
        <v>2</v>
      </c>
      <c r="J4944" s="1">
        <v>0</v>
      </c>
      <c r="K4944" s="1">
        <v>3.7412000000000001</v>
      </c>
      <c r="L4944" s="12">
        <f>VLOOKUP(train[[#This Row],[Sub-Category]],Análisis_ABC_XYZ[[#Headers],[#Data]],4,FALSE)</f>
        <v>0.46881743173671325</v>
      </c>
    </row>
    <row r="4945" spans="1:12" x14ac:dyDescent="0.35">
      <c r="A4945" s="2">
        <v>42903</v>
      </c>
      <c r="B4945" s="1" t="s">
        <v>89</v>
      </c>
      <c r="C4945" s="1" t="s">
        <v>98</v>
      </c>
      <c r="D4945" s="1" t="s">
        <v>14</v>
      </c>
      <c r="E4945" s="1" t="s">
        <v>24</v>
      </c>
      <c r="F4945" s="18">
        <v>1.68</v>
      </c>
      <c r="G4945" s="1" t="s">
        <v>1990</v>
      </c>
      <c r="H4945" s="1">
        <f>IF(COUNTIF(G$2:G4945,G4945)=1,1,0)</f>
        <v>0</v>
      </c>
      <c r="I4945" s="1">
        <v>1</v>
      </c>
      <c r="J4945" s="1">
        <v>0</v>
      </c>
      <c r="K4945" s="1">
        <v>0.84</v>
      </c>
      <c r="L4945" s="12">
        <f>VLOOKUP(train[[#This Row],[Sub-Category]],Análisis_ABC_XYZ[[#Headers],[#Data]],4,FALSE)</f>
        <v>0.45632477063632687</v>
      </c>
    </row>
    <row r="4946" spans="1:12" x14ac:dyDescent="0.35">
      <c r="A4946" s="2">
        <v>42904</v>
      </c>
      <c r="B4946" s="1" t="s">
        <v>52</v>
      </c>
      <c r="C4946" s="1" t="s">
        <v>1209</v>
      </c>
      <c r="D4946" s="1" t="s">
        <v>14</v>
      </c>
      <c r="E4946" s="1" t="s">
        <v>31</v>
      </c>
      <c r="F4946" s="18">
        <v>453.6</v>
      </c>
      <c r="G4946" t="s">
        <v>4402</v>
      </c>
      <c r="H4946" s="1">
        <f>IF(COUNTIF(G$2:G4946,G4946)=1,1,0)</f>
        <v>1</v>
      </c>
      <c r="I4946" s="1">
        <v>3</v>
      </c>
      <c r="J4946" s="1">
        <v>0.2</v>
      </c>
      <c r="K4946" s="1">
        <v>90.71999999999997</v>
      </c>
      <c r="L4946" s="12">
        <f>VLOOKUP(train[[#This Row],[Sub-Category]],Análisis_ABC_XYZ[[#Headers],[#Data]],4,FALSE)</f>
        <v>0.49507917887403441</v>
      </c>
    </row>
    <row r="4947" spans="1:12" x14ac:dyDescent="0.35">
      <c r="A4947" s="2">
        <v>42904</v>
      </c>
      <c r="B4947" s="1" t="s">
        <v>72</v>
      </c>
      <c r="C4947" s="1" t="s">
        <v>1757</v>
      </c>
      <c r="D4947" s="1" t="s">
        <v>14</v>
      </c>
      <c r="E4947" s="1" t="s">
        <v>36</v>
      </c>
      <c r="F4947" s="18">
        <v>76.864000000000004</v>
      </c>
      <c r="G4947" t="s">
        <v>6287</v>
      </c>
      <c r="H4947" s="1">
        <f>IF(COUNTIF(G$2:G4947,G4947)=1,1,0)</f>
        <v>1</v>
      </c>
      <c r="I4947" s="1">
        <v>2</v>
      </c>
      <c r="J4947" s="1">
        <v>0.2</v>
      </c>
      <c r="K4947" s="1">
        <v>26.902399999999993</v>
      </c>
      <c r="L4947" s="12">
        <f>VLOOKUP(train[[#This Row],[Sub-Category]],Análisis_ABC_XYZ[[#Headers],[#Data]],4,FALSE)</f>
        <v>0.43613829632717294</v>
      </c>
    </row>
    <row r="4948" spans="1:12" x14ac:dyDescent="0.35">
      <c r="A4948" s="2">
        <v>42904</v>
      </c>
      <c r="B4948" s="1" t="s">
        <v>52</v>
      </c>
      <c r="C4948" s="1" t="s">
        <v>1604</v>
      </c>
      <c r="D4948" s="1" t="s">
        <v>14</v>
      </c>
      <c r="E4948" s="1" t="s">
        <v>36</v>
      </c>
      <c r="F4948" s="18">
        <v>6.8480000000000008</v>
      </c>
      <c r="G4948" t="s">
        <v>4402</v>
      </c>
      <c r="H4948" s="1">
        <f>IF(COUNTIF(G$2:G4948,G4948)=1,1,0)</f>
        <v>0</v>
      </c>
      <c r="I4948" s="1">
        <v>2</v>
      </c>
      <c r="J4948" s="1">
        <v>0.2</v>
      </c>
      <c r="K4948" s="1">
        <v>2.1399999999999992</v>
      </c>
      <c r="L4948" s="12">
        <f>VLOOKUP(train[[#This Row],[Sub-Category]],Análisis_ABC_XYZ[[#Headers],[#Data]],4,FALSE)</f>
        <v>0.43613829632717294</v>
      </c>
    </row>
    <row r="4949" spans="1:12" x14ac:dyDescent="0.35">
      <c r="A4949" s="2">
        <v>42904</v>
      </c>
      <c r="B4949" s="1" t="s">
        <v>52</v>
      </c>
      <c r="C4949" s="1" t="s">
        <v>28</v>
      </c>
      <c r="D4949" s="1" t="s">
        <v>14</v>
      </c>
      <c r="E4949" s="1" t="s">
        <v>29</v>
      </c>
      <c r="F4949" s="18">
        <v>4.6260000000000003</v>
      </c>
      <c r="G4949" t="s">
        <v>4402</v>
      </c>
      <c r="H4949" s="1">
        <f>IF(COUNTIF(G$2:G4949,G4949)=1,1,0)</f>
        <v>0</v>
      </c>
      <c r="I4949" s="1">
        <v>2</v>
      </c>
      <c r="J4949" s="1">
        <v>0.7</v>
      </c>
      <c r="K4949" s="1">
        <v>-3.8549999999999986</v>
      </c>
      <c r="L4949" s="12">
        <f>VLOOKUP(train[[#This Row],[Sub-Category]],Análisis_ABC_XYZ[[#Headers],[#Data]],4,FALSE)</f>
        <v>0.46881743173671325</v>
      </c>
    </row>
    <row r="4950" spans="1:12" x14ac:dyDescent="0.35">
      <c r="A4950" s="2">
        <v>42905</v>
      </c>
      <c r="B4950" s="1" t="s">
        <v>12</v>
      </c>
      <c r="C4950" s="1" t="s">
        <v>798</v>
      </c>
      <c r="D4950" s="1" t="s">
        <v>14</v>
      </c>
      <c r="E4950" s="1" t="s">
        <v>36</v>
      </c>
      <c r="F4950" s="18">
        <v>17.12</v>
      </c>
      <c r="G4950" t="s">
        <v>3458</v>
      </c>
      <c r="H4950" s="1">
        <f>IF(COUNTIF(G$2:G4950,G4950)=1,1,0)</f>
        <v>1</v>
      </c>
      <c r="I4950" s="1">
        <v>2</v>
      </c>
      <c r="J4950" s="1">
        <v>0</v>
      </c>
      <c r="K4950" s="1">
        <v>8.0464000000000002</v>
      </c>
      <c r="L4950" s="12">
        <f>VLOOKUP(train[[#This Row],[Sub-Category]],Análisis_ABC_XYZ[[#Headers],[#Data]],4,FALSE)</f>
        <v>0.43613829632717294</v>
      </c>
    </row>
    <row r="4951" spans="1:12" x14ac:dyDescent="0.35">
      <c r="A4951" s="2">
        <v>42906</v>
      </c>
      <c r="B4951" s="1" t="s">
        <v>52</v>
      </c>
      <c r="C4951" s="1" t="s">
        <v>187</v>
      </c>
      <c r="D4951" s="1" t="s">
        <v>14</v>
      </c>
      <c r="E4951" s="1" t="s">
        <v>31</v>
      </c>
      <c r="F4951" s="18">
        <v>447.69600000000003</v>
      </c>
      <c r="G4951" t="s">
        <v>5461</v>
      </c>
      <c r="H4951" s="1">
        <f>IF(COUNTIF(G$2:G4951,G4951)=1,1,0)</f>
        <v>1</v>
      </c>
      <c r="I4951" s="1">
        <v>2</v>
      </c>
      <c r="J4951" s="1">
        <v>0.2</v>
      </c>
      <c r="K4951" s="1">
        <v>33.577199999999976</v>
      </c>
      <c r="L4951" s="12">
        <f>VLOOKUP(train[[#This Row],[Sub-Category]],Análisis_ABC_XYZ[[#Headers],[#Data]],4,FALSE)</f>
        <v>0.49507917887403441</v>
      </c>
    </row>
    <row r="4952" spans="1:12" x14ac:dyDescent="0.35">
      <c r="A4952" s="2">
        <v>42906</v>
      </c>
      <c r="B4952" s="1" t="s">
        <v>12</v>
      </c>
      <c r="C4952" s="1" t="s">
        <v>460</v>
      </c>
      <c r="D4952" s="1" t="s">
        <v>14</v>
      </c>
      <c r="E4952" s="1" t="s">
        <v>20</v>
      </c>
      <c r="F4952" s="18">
        <v>161.94</v>
      </c>
      <c r="G4952" t="s">
        <v>3703</v>
      </c>
      <c r="H4952" s="1">
        <f>IF(COUNTIF(G$2:G4952,G4952)=1,1,0)</f>
        <v>1</v>
      </c>
      <c r="I4952" s="1">
        <v>3</v>
      </c>
      <c r="J4952" s="1">
        <v>0</v>
      </c>
      <c r="K4952" s="1">
        <v>9.716399999999993</v>
      </c>
      <c r="L4952" s="12">
        <f>VLOOKUP(train[[#This Row],[Sub-Category]],Análisis_ABC_XYZ[[#Headers],[#Data]],4,FALSE)</f>
        <v>0.44610841445725197</v>
      </c>
    </row>
    <row r="4953" spans="1:12" x14ac:dyDescent="0.35">
      <c r="A4953" s="2">
        <v>42906</v>
      </c>
      <c r="B4953" s="1" t="s">
        <v>12</v>
      </c>
      <c r="C4953" s="1" t="s">
        <v>998</v>
      </c>
      <c r="D4953" s="1" t="s">
        <v>8</v>
      </c>
      <c r="E4953" s="1" t="s">
        <v>11</v>
      </c>
      <c r="F4953" s="18">
        <v>161.56800000000001</v>
      </c>
      <c r="G4953" t="s">
        <v>3703</v>
      </c>
      <c r="H4953" s="1">
        <f>IF(COUNTIF(G$2:G4953,G4953)=1,1,0)</f>
        <v>0</v>
      </c>
      <c r="I4953" s="1">
        <v>2</v>
      </c>
      <c r="J4953" s="1">
        <v>0.2</v>
      </c>
      <c r="K4953" s="1">
        <v>-8.0783999999999949</v>
      </c>
      <c r="L4953" s="12">
        <f>VLOOKUP(train[[#This Row],[Sub-Category]],Análisis_ABC_XYZ[[#Headers],[#Data]],4,FALSE)</f>
        <v>0.46529189879902266</v>
      </c>
    </row>
    <row r="4954" spans="1:12" x14ac:dyDescent="0.35">
      <c r="A4954" s="2">
        <v>42906</v>
      </c>
      <c r="B4954" s="1" t="s">
        <v>39</v>
      </c>
      <c r="C4954" s="1" t="s">
        <v>1083</v>
      </c>
      <c r="D4954" s="1" t="s">
        <v>26</v>
      </c>
      <c r="E4954" s="1" t="s">
        <v>56</v>
      </c>
      <c r="F4954" s="18">
        <v>95.968000000000004</v>
      </c>
      <c r="G4954" t="s">
        <v>5129</v>
      </c>
      <c r="H4954" s="1">
        <f>IF(COUNTIF(G$2:G4954,G4954)=1,1,0)</f>
        <v>1</v>
      </c>
      <c r="I4954" s="1">
        <v>4</v>
      </c>
      <c r="J4954" s="1">
        <v>0.2</v>
      </c>
      <c r="K4954" s="1">
        <v>26.391200000000001</v>
      </c>
      <c r="L4954" s="12">
        <f>VLOOKUP(train[[#This Row],[Sub-Category]],Análisis_ABC_XYZ[[#Headers],[#Data]],4,FALSE)</f>
        <v>0.52062335344040378</v>
      </c>
    </row>
    <row r="4955" spans="1:12" x14ac:dyDescent="0.35">
      <c r="A4955" s="2">
        <v>42906</v>
      </c>
      <c r="B4955" s="1" t="s">
        <v>81</v>
      </c>
      <c r="C4955" s="1" t="s">
        <v>82</v>
      </c>
      <c r="D4955" s="1" t="s">
        <v>26</v>
      </c>
      <c r="E4955" s="1" t="s">
        <v>56</v>
      </c>
      <c r="F4955" s="18">
        <v>45</v>
      </c>
      <c r="G4955" t="s">
        <v>2012</v>
      </c>
      <c r="H4955" s="1">
        <f>IF(COUNTIF(G$2:G4955,G4955)=1,1,0)</f>
        <v>1</v>
      </c>
      <c r="I4955" s="1">
        <v>3</v>
      </c>
      <c r="J4955" s="1">
        <v>0</v>
      </c>
      <c r="K4955" s="1">
        <v>4.9500000000000011</v>
      </c>
      <c r="L4955" s="12">
        <f>VLOOKUP(train[[#This Row],[Sub-Category]],Análisis_ABC_XYZ[[#Headers],[#Data]],4,FALSE)</f>
        <v>0.52062335344040378</v>
      </c>
    </row>
    <row r="4956" spans="1:12" x14ac:dyDescent="0.35">
      <c r="A4956" s="2">
        <v>42906</v>
      </c>
      <c r="B4956" s="1" t="s">
        <v>198</v>
      </c>
      <c r="C4956" s="1" t="s">
        <v>1764</v>
      </c>
      <c r="D4956" s="1" t="s">
        <v>26</v>
      </c>
      <c r="E4956" s="1" t="s">
        <v>56</v>
      </c>
      <c r="F4956" s="18">
        <v>6.9</v>
      </c>
      <c r="G4956" t="s">
        <v>2035</v>
      </c>
      <c r="H4956" s="1">
        <f>IF(COUNTIF(G$2:G4956,G4956)=1,1,0)</f>
        <v>1</v>
      </c>
      <c r="I4956" s="1">
        <v>1</v>
      </c>
      <c r="J4956" s="1">
        <v>0</v>
      </c>
      <c r="K4956" s="1">
        <v>0.5519999999999996</v>
      </c>
      <c r="L4956" s="12">
        <f>VLOOKUP(train[[#This Row],[Sub-Category]],Análisis_ABC_XYZ[[#Headers],[#Data]],4,FALSE)</f>
        <v>0.52062335344040378</v>
      </c>
    </row>
    <row r="4957" spans="1:12" x14ac:dyDescent="0.35">
      <c r="A4957" s="2">
        <v>42906</v>
      </c>
      <c r="B4957" s="1" t="s">
        <v>198</v>
      </c>
      <c r="C4957" s="1" t="s">
        <v>1073</v>
      </c>
      <c r="D4957" s="1" t="s">
        <v>8</v>
      </c>
      <c r="E4957" s="1" t="s">
        <v>22</v>
      </c>
      <c r="F4957" s="18">
        <v>57.69</v>
      </c>
      <c r="G4957" t="s">
        <v>2035</v>
      </c>
      <c r="H4957" s="1">
        <f>IF(COUNTIF(G$2:G4957,G4957)=1,1,0)</f>
        <v>0</v>
      </c>
      <c r="I4957" s="1">
        <v>3</v>
      </c>
      <c r="J4957" s="1">
        <v>0</v>
      </c>
      <c r="K4957" s="1">
        <v>23.652900000000002</v>
      </c>
      <c r="L4957" s="12">
        <f>VLOOKUP(train[[#This Row],[Sub-Category]],Análisis_ABC_XYZ[[#Headers],[#Data]],4,FALSE)</f>
        <v>0.4595170286641902</v>
      </c>
    </row>
    <row r="4958" spans="1:12" x14ac:dyDescent="0.35">
      <c r="A4958" s="2">
        <v>42906</v>
      </c>
      <c r="B4958" s="1" t="s">
        <v>12</v>
      </c>
      <c r="C4958" s="1" t="s">
        <v>545</v>
      </c>
      <c r="D4958" s="1" t="s">
        <v>14</v>
      </c>
      <c r="E4958" s="1" t="s">
        <v>36</v>
      </c>
      <c r="F4958" s="18">
        <v>46.76</v>
      </c>
      <c r="G4958" t="s">
        <v>3703</v>
      </c>
      <c r="H4958" s="1">
        <f>IF(COUNTIF(G$2:G4958,G4958)=1,1,0)</f>
        <v>0</v>
      </c>
      <c r="I4958" s="1">
        <v>7</v>
      </c>
      <c r="J4958" s="1">
        <v>0</v>
      </c>
      <c r="K4958" s="1">
        <v>22.444800000000001</v>
      </c>
      <c r="L4958" s="12">
        <f>VLOOKUP(train[[#This Row],[Sub-Category]],Análisis_ABC_XYZ[[#Headers],[#Data]],4,FALSE)</f>
        <v>0.43613829632717294</v>
      </c>
    </row>
    <row r="4959" spans="1:12" x14ac:dyDescent="0.35">
      <c r="A4959" s="2">
        <v>42906</v>
      </c>
      <c r="B4959" s="1" t="s">
        <v>52</v>
      </c>
      <c r="C4959" s="1" t="s">
        <v>794</v>
      </c>
      <c r="D4959" s="1" t="s">
        <v>14</v>
      </c>
      <c r="E4959" s="1" t="s">
        <v>36</v>
      </c>
      <c r="F4959" s="18">
        <v>45.056000000000004</v>
      </c>
      <c r="G4959" t="s">
        <v>5461</v>
      </c>
      <c r="H4959" s="1">
        <f>IF(COUNTIF(G$2:G4959,G4959)=1,1,0)</f>
        <v>0</v>
      </c>
      <c r="I4959" s="1">
        <v>8</v>
      </c>
      <c r="J4959" s="1">
        <v>0.2</v>
      </c>
      <c r="K4959" s="1">
        <v>15.206399999999997</v>
      </c>
      <c r="L4959" s="12">
        <f>VLOOKUP(train[[#This Row],[Sub-Category]],Análisis_ABC_XYZ[[#Headers],[#Data]],4,FALSE)</f>
        <v>0.43613829632717294</v>
      </c>
    </row>
    <row r="4960" spans="1:12" x14ac:dyDescent="0.35">
      <c r="A4960" s="2">
        <v>42906</v>
      </c>
      <c r="B4960" s="1" t="s">
        <v>12</v>
      </c>
      <c r="C4960" s="1" t="s">
        <v>744</v>
      </c>
      <c r="D4960" s="1" t="s">
        <v>14</v>
      </c>
      <c r="E4960" s="1" t="s">
        <v>36</v>
      </c>
      <c r="F4960" s="18">
        <v>38.880000000000003</v>
      </c>
      <c r="G4960" t="s">
        <v>2529</v>
      </c>
      <c r="H4960" s="1">
        <f>IF(COUNTIF(G$2:G4960,G4960)=1,1,0)</f>
        <v>1</v>
      </c>
      <c r="I4960" s="1">
        <v>6</v>
      </c>
      <c r="J4960" s="1">
        <v>0</v>
      </c>
      <c r="K4960" s="1">
        <v>18.662400000000002</v>
      </c>
      <c r="L4960" s="12">
        <f>VLOOKUP(train[[#This Row],[Sub-Category]],Análisis_ABC_XYZ[[#Headers],[#Data]],4,FALSE)</f>
        <v>0.43613829632717294</v>
      </c>
    </row>
    <row r="4961" spans="1:12" x14ac:dyDescent="0.35">
      <c r="A4961" s="2">
        <v>42906</v>
      </c>
      <c r="B4961" s="1" t="s">
        <v>52</v>
      </c>
      <c r="C4961" s="1" t="s">
        <v>795</v>
      </c>
      <c r="D4961" s="1" t="s">
        <v>14</v>
      </c>
      <c r="E4961" s="1" t="s">
        <v>29</v>
      </c>
      <c r="F4961" s="18">
        <v>29.718000000000007</v>
      </c>
      <c r="G4961" t="s">
        <v>5461</v>
      </c>
      <c r="H4961" s="1">
        <f>IF(COUNTIF(G$2:G4961,G4961)=1,1,0)</f>
        <v>0</v>
      </c>
      <c r="I4961" s="1">
        <v>6</v>
      </c>
      <c r="J4961" s="1">
        <v>0.7</v>
      </c>
      <c r="K4961" s="1">
        <v>-21.793199999999992</v>
      </c>
      <c r="L4961" s="12">
        <f>VLOOKUP(train[[#This Row],[Sub-Category]],Análisis_ABC_XYZ[[#Headers],[#Data]],4,FALSE)</f>
        <v>0.46881743173671325</v>
      </c>
    </row>
    <row r="4962" spans="1:12" x14ac:dyDescent="0.35">
      <c r="A4962" s="2">
        <v>42906</v>
      </c>
      <c r="B4962" s="1" t="s">
        <v>81</v>
      </c>
      <c r="C4962" s="1" t="s">
        <v>83</v>
      </c>
      <c r="D4962" s="1" t="s">
        <v>26</v>
      </c>
      <c r="E4962" s="1" t="s">
        <v>27</v>
      </c>
      <c r="F4962" s="18">
        <v>21.8</v>
      </c>
      <c r="G4962" t="s">
        <v>2012</v>
      </c>
      <c r="H4962" s="1">
        <f>IF(COUNTIF(G$2:G4962,G4962)=1,1,0)</f>
        <v>0</v>
      </c>
      <c r="I4962" s="1">
        <v>2</v>
      </c>
      <c r="J4962" s="1">
        <v>0</v>
      </c>
      <c r="K4962" s="1">
        <v>6.104000000000001</v>
      </c>
      <c r="L4962" s="12">
        <f>VLOOKUP(train[[#This Row],[Sub-Category]],Análisis_ABC_XYZ[[#Headers],[#Data]],4,FALSE)</f>
        <v>0.41105220110552465</v>
      </c>
    </row>
    <row r="4963" spans="1:12" x14ac:dyDescent="0.35">
      <c r="A4963" s="2">
        <v>42906</v>
      </c>
      <c r="B4963" s="1" t="s">
        <v>12</v>
      </c>
      <c r="C4963" s="1" t="s">
        <v>997</v>
      </c>
      <c r="D4963" s="1" t="s">
        <v>14</v>
      </c>
      <c r="E4963" s="1" t="s">
        <v>31</v>
      </c>
      <c r="F4963" s="18">
        <v>21.78</v>
      </c>
      <c r="G4963" t="s">
        <v>3703</v>
      </c>
      <c r="H4963" s="1">
        <f>IF(COUNTIF(G$2:G4963,G4963)=1,1,0)</f>
        <v>0</v>
      </c>
      <c r="I4963" s="1">
        <v>2</v>
      </c>
      <c r="J4963" s="1">
        <v>0</v>
      </c>
      <c r="K4963" s="1">
        <v>5.6628000000000007</v>
      </c>
      <c r="L4963" s="12">
        <f>VLOOKUP(train[[#This Row],[Sub-Category]],Análisis_ABC_XYZ[[#Headers],[#Data]],4,FALSE)</f>
        <v>0.49507917887403441</v>
      </c>
    </row>
    <row r="4964" spans="1:12" x14ac:dyDescent="0.35">
      <c r="A4964" s="2">
        <v>42906</v>
      </c>
      <c r="B4964" s="1" t="s">
        <v>12</v>
      </c>
      <c r="C4964" s="1" t="s">
        <v>844</v>
      </c>
      <c r="D4964" s="1" t="s">
        <v>14</v>
      </c>
      <c r="E4964" s="1" t="s">
        <v>29</v>
      </c>
      <c r="F4964" s="18">
        <v>17.712</v>
      </c>
      <c r="G4964" t="s">
        <v>3703</v>
      </c>
      <c r="H4964" s="1">
        <f>IF(COUNTIF(G$2:G4964,G4964)=1,1,0)</f>
        <v>0</v>
      </c>
      <c r="I4964" s="1">
        <v>3</v>
      </c>
      <c r="J4964" s="1">
        <v>0.2</v>
      </c>
      <c r="K4964" s="1">
        <v>6.4206000000000012</v>
      </c>
      <c r="L4964" s="12">
        <f>VLOOKUP(train[[#This Row],[Sub-Category]],Análisis_ABC_XYZ[[#Headers],[#Data]],4,FALSE)</f>
        <v>0.46881743173671325</v>
      </c>
    </row>
    <row r="4965" spans="1:12" x14ac:dyDescent="0.35">
      <c r="A4965" s="2">
        <v>42906</v>
      </c>
      <c r="B4965" s="1" t="s">
        <v>52</v>
      </c>
      <c r="C4965" s="1" t="s">
        <v>744</v>
      </c>
      <c r="D4965" s="1" t="s">
        <v>14</v>
      </c>
      <c r="E4965" s="1" t="s">
        <v>36</v>
      </c>
      <c r="F4965" s="18">
        <v>15.552000000000003</v>
      </c>
      <c r="G4965" t="s">
        <v>5461</v>
      </c>
      <c r="H4965" s="1">
        <f>IF(COUNTIF(G$2:G4965,G4965)=1,1,0)</f>
        <v>0</v>
      </c>
      <c r="I4965" s="1">
        <v>3</v>
      </c>
      <c r="J4965" s="1">
        <v>0.2</v>
      </c>
      <c r="K4965" s="1">
        <v>5.4432</v>
      </c>
      <c r="L4965" s="12">
        <f>VLOOKUP(train[[#This Row],[Sub-Category]],Análisis_ABC_XYZ[[#Headers],[#Data]],4,FALSE)</f>
        <v>0.43613829632717294</v>
      </c>
    </row>
    <row r="4966" spans="1:12" x14ac:dyDescent="0.35">
      <c r="A4966" s="2">
        <v>42906</v>
      </c>
      <c r="B4966" s="1" t="s">
        <v>39</v>
      </c>
      <c r="C4966" s="1" t="s">
        <v>1213</v>
      </c>
      <c r="D4966" s="1" t="s">
        <v>14</v>
      </c>
      <c r="E4966" s="1" t="s">
        <v>36</v>
      </c>
      <c r="F4966" s="18">
        <v>10.368000000000002</v>
      </c>
      <c r="G4966" t="s">
        <v>5129</v>
      </c>
      <c r="H4966" s="1">
        <f>IF(COUNTIF(G$2:G4966,G4966)=1,1,0)</f>
        <v>0</v>
      </c>
      <c r="I4966" s="1">
        <v>2</v>
      </c>
      <c r="J4966" s="1">
        <v>0.2</v>
      </c>
      <c r="K4966" s="1">
        <v>3.6288</v>
      </c>
      <c r="L4966" s="12">
        <f>VLOOKUP(train[[#This Row],[Sub-Category]],Análisis_ABC_XYZ[[#Headers],[#Data]],4,FALSE)</f>
        <v>0.43613829632717294</v>
      </c>
    </row>
    <row r="4967" spans="1:12" x14ac:dyDescent="0.35">
      <c r="A4967" s="2">
        <v>42906</v>
      </c>
      <c r="B4967" s="1" t="s">
        <v>12</v>
      </c>
      <c r="C4967" s="1" t="s">
        <v>743</v>
      </c>
      <c r="D4967" s="1" t="s">
        <v>14</v>
      </c>
      <c r="E4967" s="1" t="s">
        <v>24</v>
      </c>
      <c r="F4967" s="18">
        <v>5.16</v>
      </c>
      <c r="G4967" t="s">
        <v>2529</v>
      </c>
      <c r="H4967" s="1">
        <f>IF(COUNTIF(G$2:G4967,G4967)=1,1,0)</f>
        <v>0</v>
      </c>
      <c r="I4967" s="1">
        <v>2</v>
      </c>
      <c r="J4967" s="1">
        <v>0</v>
      </c>
      <c r="K4967" s="1">
        <v>1.3416000000000001</v>
      </c>
      <c r="L4967" s="12">
        <f>VLOOKUP(train[[#This Row],[Sub-Category]],Análisis_ABC_XYZ[[#Headers],[#Data]],4,FALSE)</f>
        <v>0.45632477063632687</v>
      </c>
    </row>
    <row r="4968" spans="1:12" x14ac:dyDescent="0.35">
      <c r="A4968" s="2">
        <v>42907</v>
      </c>
      <c r="B4968" s="1" t="s">
        <v>89</v>
      </c>
      <c r="C4968" s="1" t="s">
        <v>651</v>
      </c>
      <c r="D4968" s="1" t="s">
        <v>8</v>
      </c>
      <c r="E4968" s="1" t="s">
        <v>9</v>
      </c>
      <c r="F4968" s="18">
        <v>353.56799999999998</v>
      </c>
      <c r="G4968" t="s">
        <v>4220</v>
      </c>
      <c r="H4968" s="1">
        <f>IF(COUNTIF(G$2:G4968,G4968)=1,1,0)</f>
        <v>1</v>
      </c>
      <c r="I4968" s="1">
        <v>2</v>
      </c>
      <c r="J4968" s="1">
        <v>0.2</v>
      </c>
      <c r="K4968" s="1">
        <v>-44.196000000000026</v>
      </c>
      <c r="L4968" s="12">
        <f>VLOOKUP(train[[#This Row],[Sub-Category]],Análisis_ABC_XYZ[[#Headers],[#Data]],4,FALSE)</f>
        <v>0.5176847302647779</v>
      </c>
    </row>
    <row r="4969" spans="1:12" x14ac:dyDescent="0.35">
      <c r="A4969" s="2">
        <v>42907</v>
      </c>
      <c r="B4969" s="1" t="s">
        <v>89</v>
      </c>
      <c r="C4969" s="1" t="s">
        <v>1633</v>
      </c>
      <c r="D4969" s="1" t="s">
        <v>14</v>
      </c>
      <c r="E4969" s="1" t="s">
        <v>29</v>
      </c>
      <c r="F4969" s="18">
        <v>186.14400000000001</v>
      </c>
      <c r="G4969" t="s">
        <v>4220</v>
      </c>
      <c r="H4969" s="1">
        <f>IF(COUNTIF(G$2:G4969,G4969)=1,1,0)</f>
        <v>0</v>
      </c>
      <c r="I4969" s="1">
        <v>6</v>
      </c>
      <c r="J4969" s="1">
        <v>0.2</v>
      </c>
      <c r="K4969" s="1">
        <v>60.496799999999993</v>
      </c>
      <c r="L4969" s="12">
        <f>VLOOKUP(train[[#This Row],[Sub-Category]],Análisis_ABC_XYZ[[#Headers],[#Data]],4,FALSE)</f>
        <v>0.46881743173671325</v>
      </c>
    </row>
    <row r="4970" spans="1:12" x14ac:dyDescent="0.35">
      <c r="A4970" s="2">
        <v>42907</v>
      </c>
      <c r="B4970" s="1" t="s">
        <v>89</v>
      </c>
      <c r="C4970" s="1" t="s">
        <v>1387</v>
      </c>
      <c r="D4970" s="1" t="s">
        <v>14</v>
      </c>
      <c r="E4970" s="1" t="s">
        <v>29</v>
      </c>
      <c r="F4970" s="18">
        <v>36.56</v>
      </c>
      <c r="G4970" t="s">
        <v>4220</v>
      </c>
      <c r="H4970" s="1">
        <f>IF(COUNTIF(G$2:G4970,G4970)=1,1,0)</f>
        <v>0</v>
      </c>
      <c r="I4970" s="1">
        <v>5</v>
      </c>
      <c r="J4970" s="1">
        <v>0.2</v>
      </c>
      <c r="K4970" s="1">
        <v>12.795999999999999</v>
      </c>
      <c r="L4970" s="12">
        <f>VLOOKUP(train[[#This Row],[Sub-Category]],Análisis_ABC_XYZ[[#Headers],[#Data]],4,FALSE)</f>
        <v>0.46881743173671325</v>
      </c>
    </row>
    <row r="4971" spans="1:12" x14ac:dyDescent="0.35">
      <c r="A4971" s="2">
        <v>42907</v>
      </c>
      <c r="B4971" s="1" t="s">
        <v>72</v>
      </c>
      <c r="C4971" s="1" t="s">
        <v>874</v>
      </c>
      <c r="D4971" s="1" t="s">
        <v>14</v>
      </c>
      <c r="E4971" s="1" t="s">
        <v>29</v>
      </c>
      <c r="F4971" s="18">
        <v>0.83599999999999974</v>
      </c>
      <c r="G4971" s="1" t="s">
        <v>2831</v>
      </c>
      <c r="H4971" s="1">
        <f>IF(COUNTIF(G$2:G4971,G4971)=1,1,0)</f>
        <v>1</v>
      </c>
      <c r="I4971" s="1">
        <v>1</v>
      </c>
      <c r="J4971" s="1">
        <v>0.8</v>
      </c>
      <c r="K4971" s="1">
        <v>-1.3376000000000001</v>
      </c>
      <c r="L4971" s="12">
        <f>VLOOKUP(train[[#This Row],[Sub-Category]],Análisis_ABC_XYZ[[#Headers],[#Data]],4,FALSE)</f>
        <v>0.46881743173671325</v>
      </c>
    </row>
    <row r="4972" spans="1:12" x14ac:dyDescent="0.35">
      <c r="A4972" s="2">
        <v>42909</v>
      </c>
      <c r="B4972" s="1" t="s">
        <v>12</v>
      </c>
      <c r="C4972" s="1" t="s">
        <v>407</v>
      </c>
      <c r="D4972" s="1" t="s">
        <v>26</v>
      </c>
      <c r="E4972" s="1" t="s">
        <v>27</v>
      </c>
      <c r="F4972" s="18">
        <v>862.34400000000005</v>
      </c>
      <c r="G4972" t="s">
        <v>3637</v>
      </c>
      <c r="H4972" s="1">
        <f>IF(COUNTIF(G$2:G4972,G4972)=1,1,0)</f>
        <v>1</v>
      </c>
      <c r="I4972" s="1">
        <v>7</v>
      </c>
      <c r="J4972" s="1">
        <v>0.2</v>
      </c>
      <c r="K4972" s="1">
        <v>97.013699999999858</v>
      </c>
      <c r="L4972" s="12">
        <f>VLOOKUP(train[[#This Row],[Sub-Category]],Análisis_ABC_XYZ[[#Headers],[#Data]],4,FALSE)</f>
        <v>0.41105220110552465</v>
      </c>
    </row>
    <row r="4973" spans="1:12" x14ac:dyDescent="0.35">
      <c r="A4973" s="2">
        <v>42909</v>
      </c>
      <c r="B4973" s="1" t="s">
        <v>89</v>
      </c>
      <c r="C4973" s="1" t="s">
        <v>1491</v>
      </c>
      <c r="D4973" s="1" t="s">
        <v>14</v>
      </c>
      <c r="E4973" s="1" t="s">
        <v>182</v>
      </c>
      <c r="F4973" s="18">
        <v>835.17000000000007</v>
      </c>
      <c r="G4973" t="s">
        <v>6306</v>
      </c>
      <c r="H4973" s="1">
        <f>IF(COUNTIF(G$2:G4973,G4973)=1,1,0)</f>
        <v>1</v>
      </c>
      <c r="I4973" s="1">
        <v>7</v>
      </c>
      <c r="J4973" s="1">
        <v>0</v>
      </c>
      <c r="K4973" s="1">
        <v>16.703400000000016</v>
      </c>
      <c r="L4973" s="12">
        <f>VLOOKUP(train[[#This Row],[Sub-Category]],Análisis_ABC_XYZ[[#Headers],[#Data]],4,FALSE)</f>
        <v>0.53938093436526824</v>
      </c>
    </row>
    <row r="4974" spans="1:12" x14ac:dyDescent="0.35">
      <c r="A4974" s="2">
        <v>42909</v>
      </c>
      <c r="B4974" s="1" t="s">
        <v>89</v>
      </c>
      <c r="C4974" s="1" t="s">
        <v>453</v>
      </c>
      <c r="D4974" s="1" t="s">
        <v>14</v>
      </c>
      <c r="E4974" s="1" t="s">
        <v>20</v>
      </c>
      <c r="F4974" s="18">
        <v>324.90000000000003</v>
      </c>
      <c r="G4974" t="s">
        <v>2425</v>
      </c>
      <c r="H4974" s="1">
        <f>IF(COUNTIF(G$2:G4974,G4974)=1,1,0)</f>
        <v>1</v>
      </c>
      <c r="I4974" s="1">
        <v>5</v>
      </c>
      <c r="J4974" s="1">
        <v>0</v>
      </c>
      <c r="K4974" s="1">
        <v>38.988000000000014</v>
      </c>
      <c r="L4974" s="12">
        <f>VLOOKUP(train[[#This Row],[Sub-Category]],Análisis_ABC_XYZ[[#Headers],[#Data]],4,FALSE)</f>
        <v>0.44610841445725197</v>
      </c>
    </row>
    <row r="4975" spans="1:12" x14ac:dyDescent="0.35">
      <c r="A4975" s="2">
        <v>42909</v>
      </c>
      <c r="B4975" s="1" t="s">
        <v>89</v>
      </c>
      <c r="C4975" s="1" t="s">
        <v>1226</v>
      </c>
      <c r="D4975" s="1" t="s">
        <v>14</v>
      </c>
      <c r="E4975" s="1" t="s">
        <v>36</v>
      </c>
      <c r="F4975" s="18">
        <v>146.72999999999999</v>
      </c>
      <c r="G4975" t="s">
        <v>2425</v>
      </c>
      <c r="H4975" s="1">
        <f>IF(COUNTIF(G$2:G4975,G4975)=1,1,0)</f>
        <v>0</v>
      </c>
      <c r="I4975" s="1">
        <v>3</v>
      </c>
      <c r="J4975" s="1">
        <v>0</v>
      </c>
      <c r="K4975" s="1">
        <v>68.963099999999997</v>
      </c>
      <c r="L4975" s="12">
        <f>VLOOKUP(train[[#This Row],[Sub-Category]],Análisis_ABC_XYZ[[#Headers],[#Data]],4,FALSE)</f>
        <v>0.43613829632717294</v>
      </c>
    </row>
    <row r="4976" spans="1:12" x14ac:dyDescent="0.35">
      <c r="A4976" s="2">
        <v>42909</v>
      </c>
      <c r="B4976" s="1" t="s">
        <v>89</v>
      </c>
      <c r="C4976" s="1" t="s">
        <v>644</v>
      </c>
      <c r="D4976" s="1" t="s">
        <v>14</v>
      </c>
      <c r="E4976" s="1" t="s">
        <v>15</v>
      </c>
      <c r="F4976" s="18">
        <v>122.12</v>
      </c>
      <c r="G4976" t="s">
        <v>2425</v>
      </c>
      <c r="H4976" s="1">
        <f>IF(COUNTIF(G$2:G4976,G4976)=1,1,0)</f>
        <v>0</v>
      </c>
      <c r="I4976" s="1">
        <v>4</v>
      </c>
      <c r="J4976" s="1">
        <v>0</v>
      </c>
      <c r="K4976" s="1">
        <v>56.175200000000004</v>
      </c>
      <c r="L4976" s="12">
        <f>VLOOKUP(train[[#This Row],[Sub-Category]],Análisis_ABC_XYZ[[#Headers],[#Data]],4,FALSE)</f>
        <v>0.4647369236065339</v>
      </c>
    </row>
    <row r="4977" spans="1:12" x14ac:dyDescent="0.35">
      <c r="A4977" s="2">
        <v>42909</v>
      </c>
      <c r="B4977" s="1" t="s">
        <v>12</v>
      </c>
      <c r="C4977" s="1" t="s">
        <v>1315</v>
      </c>
      <c r="D4977" s="1" t="s">
        <v>14</v>
      </c>
      <c r="E4977" s="1" t="s">
        <v>20</v>
      </c>
      <c r="F4977" s="18">
        <v>93.68</v>
      </c>
      <c r="G4977" t="s">
        <v>3637</v>
      </c>
      <c r="H4977" s="1">
        <f>IF(COUNTIF(G$2:G4977,G4977)=1,1,0)</f>
        <v>0</v>
      </c>
      <c r="I4977" s="1">
        <v>4</v>
      </c>
      <c r="J4977" s="1">
        <v>0</v>
      </c>
      <c r="K4977" s="1">
        <v>25.293599999999998</v>
      </c>
      <c r="L4977" s="12">
        <f>VLOOKUP(train[[#This Row],[Sub-Category]],Análisis_ABC_XYZ[[#Headers],[#Data]],4,FALSE)</f>
        <v>0.44610841445725197</v>
      </c>
    </row>
    <row r="4978" spans="1:12" x14ac:dyDescent="0.35">
      <c r="A4978" s="2">
        <v>42909</v>
      </c>
      <c r="B4978" s="1" t="s">
        <v>89</v>
      </c>
      <c r="C4978" s="1" t="s">
        <v>1719</v>
      </c>
      <c r="D4978" s="1" t="s">
        <v>14</v>
      </c>
      <c r="E4978" s="1" t="s">
        <v>15</v>
      </c>
      <c r="F4978" s="18">
        <v>25.83</v>
      </c>
      <c r="G4978" t="s">
        <v>3856</v>
      </c>
      <c r="H4978" s="1">
        <f>IF(COUNTIF(G$2:G4978,G4978)=1,1,0)</f>
        <v>1</v>
      </c>
      <c r="I4978" s="1">
        <v>7</v>
      </c>
      <c r="J4978" s="1">
        <v>0</v>
      </c>
      <c r="K4978" s="1">
        <v>12.1401</v>
      </c>
      <c r="L4978" s="12">
        <f>VLOOKUP(train[[#This Row],[Sub-Category]],Análisis_ABC_XYZ[[#Headers],[#Data]],4,FALSE)</f>
        <v>0.4647369236065339</v>
      </c>
    </row>
    <row r="4979" spans="1:12" x14ac:dyDescent="0.35">
      <c r="A4979" s="2">
        <v>42909</v>
      </c>
      <c r="B4979" s="1" t="s">
        <v>12</v>
      </c>
      <c r="C4979" s="1" t="s">
        <v>637</v>
      </c>
      <c r="D4979" s="1" t="s">
        <v>14</v>
      </c>
      <c r="E4979" s="1" t="s">
        <v>15</v>
      </c>
      <c r="F4979" s="18">
        <v>21.93</v>
      </c>
      <c r="G4979" t="s">
        <v>3637</v>
      </c>
      <c r="H4979" s="1">
        <f>IF(COUNTIF(G$2:G4979,G4979)=1,1,0)</f>
        <v>0</v>
      </c>
      <c r="I4979" s="1">
        <v>3</v>
      </c>
      <c r="J4979" s="1">
        <v>0</v>
      </c>
      <c r="K4979" s="1">
        <v>10.307099999999998</v>
      </c>
      <c r="L4979" s="12">
        <f>VLOOKUP(train[[#This Row],[Sub-Category]],Análisis_ABC_XYZ[[#Headers],[#Data]],4,FALSE)</f>
        <v>0.4647369236065339</v>
      </c>
    </row>
    <row r="4980" spans="1:12" x14ac:dyDescent="0.35">
      <c r="A4980" s="2">
        <v>42909</v>
      </c>
      <c r="B4980" s="1" t="s">
        <v>12</v>
      </c>
      <c r="C4980" s="1" t="s">
        <v>745</v>
      </c>
      <c r="D4980" s="1" t="s">
        <v>14</v>
      </c>
      <c r="E4980" s="1" t="s">
        <v>36</v>
      </c>
      <c r="F4980" s="18">
        <v>19.98</v>
      </c>
      <c r="G4980" t="s">
        <v>3637</v>
      </c>
      <c r="H4980" s="1">
        <f>IF(COUNTIF(G$2:G4980,G4980)=1,1,0)</f>
        <v>0</v>
      </c>
      <c r="I4980" s="1">
        <v>1</v>
      </c>
      <c r="J4980" s="1">
        <v>0</v>
      </c>
      <c r="K4980" s="1">
        <v>9.3905999999999992</v>
      </c>
      <c r="L4980" s="12">
        <f>VLOOKUP(train[[#This Row],[Sub-Category]],Análisis_ABC_XYZ[[#Headers],[#Data]],4,FALSE)</f>
        <v>0.43613829632717294</v>
      </c>
    </row>
    <row r="4981" spans="1:12" x14ac:dyDescent="0.35">
      <c r="A4981" s="2">
        <v>42909</v>
      </c>
      <c r="B4981" s="1" t="s">
        <v>89</v>
      </c>
      <c r="C4981" s="1" t="s">
        <v>1306</v>
      </c>
      <c r="D4981" s="1" t="s">
        <v>14</v>
      </c>
      <c r="E4981" s="1" t="s">
        <v>15</v>
      </c>
      <c r="F4981" s="18">
        <v>18.45</v>
      </c>
      <c r="G4981" t="s">
        <v>2425</v>
      </c>
      <c r="H4981" s="1">
        <f>IF(COUNTIF(G$2:G4981,G4981)=1,1,0)</f>
        <v>0</v>
      </c>
      <c r="I4981" s="1">
        <v>5</v>
      </c>
      <c r="J4981" s="1">
        <v>0</v>
      </c>
      <c r="K4981" s="1">
        <v>8.6715</v>
      </c>
      <c r="L4981" s="12">
        <f>VLOOKUP(train[[#This Row],[Sub-Category]],Análisis_ABC_XYZ[[#Headers],[#Data]],4,FALSE)</f>
        <v>0.4647369236065339</v>
      </c>
    </row>
    <row r="4982" spans="1:12" x14ac:dyDescent="0.35">
      <c r="A4982" s="2">
        <v>42909</v>
      </c>
      <c r="B4982" s="1" t="s">
        <v>89</v>
      </c>
      <c r="C4982" s="1" t="s">
        <v>1307</v>
      </c>
      <c r="D4982" s="1" t="s">
        <v>14</v>
      </c>
      <c r="E4982" s="1" t="s">
        <v>91</v>
      </c>
      <c r="F4982" s="18">
        <v>3.96</v>
      </c>
      <c r="G4982" t="s">
        <v>2425</v>
      </c>
      <c r="H4982" s="1">
        <f>IF(COUNTIF(G$2:G4982,G4982)=1,1,0)</f>
        <v>0</v>
      </c>
      <c r="I4982" s="1">
        <v>2</v>
      </c>
      <c r="J4982" s="1">
        <v>0</v>
      </c>
      <c r="K4982" s="1">
        <v>1.4651999999999998</v>
      </c>
      <c r="L4982" s="12">
        <f>VLOOKUP(train[[#This Row],[Sub-Category]],Análisis_ABC_XYZ[[#Headers],[#Data]],4,FALSE)</f>
        <v>0.51168203684699509</v>
      </c>
    </row>
    <row r="4983" spans="1:12" x14ac:dyDescent="0.35">
      <c r="A4983" s="2">
        <v>42910</v>
      </c>
      <c r="B4983" s="1" t="s">
        <v>12</v>
      </c>
      <c r="C4983" s="1" t="s">
        <v>1907</v>
      </c>
      <c r="D4983" s="1" t="s">
        <v>26</v>
      </c>
      <c r="E4983" s="1" t="s">
        <v>208</v>
      </c>
      <c r="F4983" s="18">
        <v>4476.8</v>
      </c>
      <c r="G4983" t="s">
        <v>5149</v>
      </c>
      <c r="H4983" s="1">
        <f>IF(COUNTIF(G$2:G4983,G4983)=1,1,0)</f>
        <v>1</v>
      </c>
      <c r="I4983" s="1">
        <v>4</v>
      </c>
      <c r="J4983" s="1">
        <v>0.2</v>
      </c>
      <c r="K4983" s="1">
        <v>503.63999999999965</v>
      </c>
      <c r="L4983" s="12">
        <f>VLOOKUP(train[[#This Row],[Sub-Category]],Análisis_ABC_XYZ[[#Headers],[#Data]],4,FALSE)</f>
        <v>0.5183572270896134</v>
      </c>
    </row>
    <row r="4984" spans="1:12" x14ac:dyDescent="0.35">
      <c r="A4984" s="2">
        <v>42910</v>
      </c>
      <c r="B4984" s="1" t="s">
        <v>84</v>
      </c>
      <c r="C4984" s="1" t="s">
        <v>1765</v>
      </c>
      <c r="D4984" s="1" t="s">
        <v>26</v>
      </c>
      <c r="E4984" s="1" t="s">
        <v>27</v>
      </c>
      <c r="F4984" s="18">
        <v>440.91</v>
      </c>
      <c r="G4984" t="s">
        <v>6051</v>
      </c>
      <c r="H4984" s="1">
        <f>IF(COUNTIF(G$2:G4984,G4984)=1,1,0)</f>
        <v>1</v>
      </c>
      <c r="I4984" s="1">
        <v>9</v>
      </c>
      <c r="J4984" s="1">
        <v>0</v>
      </c>
      <c r="K4984" s="1">
        <v>123.45480000000005</v>
      </c>
      <c r="L4984" s="12">
        <f>VLOOKUP(train[[#This Row],[Sub-Category]],Análisis_ABC_XYZ[[#Headers],[#Data]],4,FALSE)</f>
        <v>0.41105220110552465</v>
      </c>
    </row>
    <row r="4985" spans="1:12" x14ac:dyDescent="0.35">
      <c r="A4985" s="2">
        <v>42910</v>
      </c>
      <c r="B4985" s="1" t="s">
        <v>12</v>
      </c>
      <c r="C4985" s="1" t="s">
        <v>1500</v>
      </c>
      <c r="D4985" s="1" t="s">
        <v>14</v>
      </c>
      <c r="E4985" s="1" t="s">
        <v>31</v>
      </c>
      <c r="F4985" s="18">
        <v>241.44</v>
      </c>
      <c r="G4985" t="s">
        <v>5149</v>
      </c>
      <c r="H4985" s="1">
        <f>IF(COUNTIF(G$2:G4985,G4985)=1,1,0)</f>
        <v>0</v>
      </c>
      <c r="I4985" s="1">
        <v>3</v>
      </c>
      <c r="J4985" s="1">
        <v>0</v>
      </c>
      <c r="K4985" s="1">
        <v>72.431999999999988</v>
      </c>
      <c r="L4985" s="12">
        <f>VLOOKUP(train[[#This Row],[Sub-Category]],Análisis_ABC_XYZ[[#Headers],[#Data]],4,FALSE)</f>
        <v>0.49507917887403441</v>
      </c>
    </row>
    <row r="4986" spans="1:12" x14ac:dyDescent="0.35">
      <c r="A4986" s="2">
        <v>42910</v>
      </c>
      <c r="B4986" s="1" t="s">
        <v>12</v>
      </c>
      <c r="C4986" s="1" t="s">
        <v>1043</v>
      </c>
      <c r="D4986" s="1" t="s">
        <v>14</v>
      </c>
      <c r="E4986" s="1" t="s">
        <v>36</v>
      </c>
      <c r="F4986" s="18">
        <v>104.85</v>
      </c>
      <c r="G4986" t="s">
        <v>5149</v>
      </c>
      <c r="H4986" s="1">
        <f>IF(COUNTIF(G$2:G4986,G4986)=1,1,0)</f>
        <v>0</v>
      </c>
      <c r="I4986" s="1">
        <v>1</v>
      </c>
      <c r="J4986" s="1">
        <v>0</v>
      </c>
      <c r="K4986" s="1">
        <v>50.327999999999996</v>
      </c>
      <c r="L4986" s="12">
        <f>VLOOKUP(train[[#This Row],[Sub-Category]],Análisis_ABC_XYZ[[#Headers],[#Data]],4,FALSE)</f>
        <v>0.43613829632717294</v>
      </c>
    </row>
    <row r="4987" spans="1:12" x14ac:dyDescent="0.35">
      <c r="A4987" s="2">
        <v>42910</v>
      </c>
      <c r="B4987" s="1" t="s">
        <v>12</v>
      </c>
      <c r="C4987" s="1" t="s">
        <v>1449</v>
      </c>
      <c r="D4987" s="1" t="s">
        <v>26</v>
      </c>
      <c r="E4987" s="1" t="s">
        <v>27</v>
      </c>
      <c r="F4987" s="18">
        <v>38.24</v>
      </c>
      <c r="G4987" t="s">
        <v>4257</v>
      </c>
      <c r="H4987" s="1">
        <f>IF(COUNTIF(G$2:G4987,G4987)=1,1,0)</f>
        <v>1</v>
      </c>
      <c r="I4987" s="1">
        <v>4</v>
      </c>
      <c r="J4987" s="1">
        <v>0.2</v>
      </c>
      <c r="K4987" s="1">
        <v>-9.56</v>
      </c>
      <c r="L4987" s="12">
        <f>VLOOKUP(train[[#This Row],[Sub-Category]],Análisis_ABC_XYZ[[#Headers],[#Data]],4,FALSE)</f>
        <v>0.41105220110552465</v>
      </c>
    </row>
    <row r="4988" spans="1:12" x14ac:dyDescent="0.35">
      <c r="A4988" s="2">
        <v>42910</v>
      </c>
      <c r="B4988" s="1" t="s">
        <v>39</v>
      </c>
      <c r="C4988" s="1" t="s">
        <v>1179</v>
      </c>
      <c r="D4988" s="1" t="s">
        <v>14</v>
      </c>
      <c r="E4988" s="1" t="s">
        <v>31</v>
      </c>
      <c r="F4988" s="18">
        <v>8.711999999999998</v>
      </c>
      <c r="G4988" t="s">
        <v>4957</v>
      </c>
      <c r="H4988" s="1">
        <f>IF(COUNTIF(G$2:G4988,G4988)=1,1,0)</f>
        <v>1</v>
      </c>
      <c r="I4988" s="1">
        <v>2</v>
      </c>
      <c r="J4988" s="1">
        <v>0.8</v>
      </c>
      <c r="K4988" s="1">
        <v>-19.602000000000007</v>
      </c>
      <c r="L4988" s="12">
        <f>VLOOKUP(train[[#This Row],[Sub-Category]],Análisis_ABC_XYZ[[#Headers],[#Data]],4,FALSE)</f>
        <v>0.49507917887403441</v>
      </c>
    </row>
    <row r="4989" spans="1:12" x14ac:dyDescent="0.35">
      <c r="A4989" s="2">
        <v>42911</v>
      </c>
      <c r="B4989" s="1" t="s">
        <v>52</v>
      </c>
      <c r="C4989" s="1" t="s">
        <v>284</v>
      </c>
      <c r="D4989" s="1" t="s">
        <v>8</v>
      </c>
      <c r="E4989" s="1" t="s">
        <v>11</v>
      </c>
      <c r="F4989" s="18">
        <v>422.05799999999994</v>
      </c>
      <c r="G4989" t="s">
        <v>5989</v>
      </c>
      <c r="H4989" s="1">
        <f>IF(COUNTIF(G$2:G4989,G4989)=1,1,0)</f>
        <v>1</v>
      </c>
      <c r="I4989" s="1">
        <v>3</v>
      </c>
      <c r="J4989" s="1">
        <v>0.3</v>
      </c>
      <c r="K4989" s="1">
        <v>-18.088200000000001</v>
      </c>
      <c r="L4989" s="12">
        <f>VLOOKUP(train[[#This Row],[Sub-Category]],Análisis_ABC_XYZ[[#Headers],[#Data]],4,FALSE)</f>
        <v>0.46529189879902266</v>
      </c>
    </row>
    <row r="4990" spans="1:12" x14ac:dyDescent="0.35">
      <c r="A4990" s="2">
        <v>42911</v>
      </c>
      <c r="B4990" s="1" t="s">
        <v>52</v>
      </c>
      <c r="C4990" s="1" t="s">
        <v>80</v>
      </c>
      <c r="D4990" s="1" t="s">
        <v>14</v>
      </c>
      <c r="E4990" s="1" t="s">
        <v>20</v>
      </c>
      <c r="F4990" s="18">
        <v>254.35200000000003</v>
      </c>
      <c r="G4990" t="s">
        <v>5989</v>
      </c>
      <c r="H4990" s="1">
        <f>IF(COUNTIF(G$2:G4990,G4990)=1,1,0)</f>
        <v>0</v>
      </c>
      <c r="I4990" s="1">
        <v>6</v>
      </c>
      <c r="J4990" s="1">
        <v>0.2</v>
      </c>
      <c r="K4990" s="1">
        <v>-50.870400000000018</v>
      </c>
      <c r="L4990" s="12">
        <f>VLOOKUP(train[[#This Row],[Sub-Category]],Análisis_ABC_XYZ[[#Headers],[#Data]],4,FALSE)</f>
        <v>0.44610841445725197</v>
      </c>
    </row>
    <row r="4991" spans="1:12" x14ac:dyDescent="0.35">
      <c r="A4991" s="2">
        <v>42911</v>
      </c>
      <c r="B4991" s="1" t="s">
        <v>39</v>
      </c>
      <c r="C4991" s="1" t="s">
        <v>103</v>
      </c>
      <c r="D4991" s="1" t="s">
        <v>8</v>
      </c>
      <c r="E4991" s="1" t="s">
        <v>11</v>
      </c>
      <c r="F4991" s="18">
        <v>85.245999999999995</v>
      </c>
      <c r="G4991" t="s">
        <v>5910</v>
      </c>
      <c r="H4991" s="1">
        <f>IF(COUNTIF(G$2:G4991,G4991)=1,1,0)</f>
        <v>1</v>
      </c>
      <c r="I4991" s="1">
        <v>2</v>
      </c>
      <c r="J4991" s="1">
        <v>0.3</v>
      </c>
      <c r="K4991" s="1">
        <v>-6.0890000000000057</v>
      </c>
      <c r="L4991" s="12">
        <f>VLOOKUP(train[[#This Row],[Sub-Category]],Análisis_ABC_XYZ[[#Headers],[#Data]],4,FALSE)</f>
        <v>0.46529189879902266</v>
      </c>
    </row>
    <row r="4992" spans="1:12" x14ac:dyDescent="0.35">
      <c r="A4992" s="2">
        <v>42911</v>
      </c>
      <c r="B4992" s="1" t="s">
        <v>12</v>
      </c>
      <c r="C4992" s="1" t="s">
        <v>1334</v>
      </c>
      <c r="D4992" s="1" t="s">
        <v>14</v>
      </c>
      <c r="E4992" s="1" t="s">
        <v>31</v>
      </c>
      <c r="F4992" s="18">
        <v>60.81</v>
      </c>
      <c r="G4992" t="s">
        <v>4643</v>
      </c>
      <c r="H4992" s="1">
        <f>IF(COUNTIF(G$2:G4992,G4992)=1,1,0)</f>
        <v>1</v>
      </c>
      <c r="I4992" s="1">
        <v>3</v>
      </c>
      <c r="J4992" s="1">
        <v>0</v>
      </c>
      <c r="K4992" s="1">
        <v>17.026800000000001</v>
      </c>
      <c r="L4992" s="12">
        <f>VLOOKUP(train[[#This Row],[Sub-Category]],Análisis_ABC_XYZ[[#Headers],[#Data]],4,FALSE)</f>
        <v>0.49507917887403441</v>
      </c>
    </row>
    <row r="4993" spans="1:12" x14ac:dyDescent="0.35">
      <c r="A4993" s="2">
        <v>42911</v>
      </c>
      <c r="B4993" s="1" t="s">
        <v>52</v>
      </c>
      <c r="C4993" s="1" t="s">
        <v>180</v>
      </c>
      <c r="D4993" s="1" t="s">
        <v>14</v>
      </c>
      <c r="E4993" s="1" t="s">
        <v>29</v>
      </c>
      <c r="F4993" s="18">
        <v>38.088000000000001</v>
      </c>
      <c r="G4993" t="s">
        <v>5989</v>
      </c>
      <c r="H4993" s="1">
        <f>IF(COUNTIF(G$2:G4993,G4993)=1,1,0)</f>
        <v>0</v>
      </c>
      <c r="I4993" s="1">
        <v>4</v>
      </c>
      <c r="J4993" s="1">
        <v>0.7</v>
      </c>
      <c r="K4993" s="1">
        <v>-27.93119999999999</v>
      </c>
      <c r="L4993" s="12">
        <f>VLOOKUP(train[[#This Row],[Sub-Category]],Análisis_ABC_XYZ[[#Headers],[#Data]],4,FALSE)</f>
        <v>0.46881743173671325</v>
      </c>
    </row>
    <row r="4994" spans="1:12" x14ac:dyDescent="0.35">
      <c r="A4994" s="2">
        <v>42911</v>
      </c>
      <c r="B4994" s="1" t="s">
        <v>39</v>
      </c>
      <c r="C4994" s="1" t="s">
        <v>1607</v>
      </c>
      <c r="D4994" s="1" t="s">
        <v>8</v>
      </c>
      <c r="E4994" s="1" t="s">
        <v>22</v>
      </c>
      <c r="F4994" s="18">
        <v>32.712000000000003</v>
      </c>
      <c r="G4994" t="s">
        <v>5910</v>
      </c>
      <c r="H4994" s="1">
        <f>IF(COUNTIF(G$2:G4994,G4994)=1,1,0)</f>
        <v>0</v>
      </c>
      <c r="I4994" s="1">
        <v>2</v>
      </c>
      <c r="J4994" s="1">
        <v>0.6</v>
      </c>
      <c r="K4994" s="1">
        <v>-26.169599999999996</v>
      </c>
      <c r="L4994" s="12">
        <f>VLOOKUP(train[[#This Row],[Sub-Category]],Análisis_ABC_XYZ[[#Headers],[#Data]],4,FALSE)</f>
        <v>0.4595170286641902</v>
      </c>
    </row>
    <row r="4995" spans="1:12" x14ac:dyDescent="0.35">
      <c r="A4995" s="2">
        <v>42912</v>
      </c>
      <c r="B4995" s="1" t="s">
        <v>89</v>
      </c>
      <c r="C4995" s="1" t="s">
        <v>488</v>
      </c>
      <c r="D4995" s="1" t="s">
        <v>14</v>
      </c>
      <c r="E4995" s="1" t="s">
        <v>20</v>
      </c>
      <c r="F4995" s="18">
        <v>704.25</v>
      </c>
      <c r="G4995" t="s">
        <v>2113</v>
      </c>
      <c r="H4995" s="1">
        <f>IF(COUNTIF(G$2:G4995,G4995)=1,1,0)</f>
        <v>1</v>
      </c>
      <c r="I4995" s="1">
        <v>5</v>
      </c>
      <c r="J4995" s="1">
        <v>0</v>
      </c>
      <c r="K4995" s="1">
        <v>84.51</v>
      </c>
      <c r="L4995" s="12">
        <f>VLOOKUP(train[[#This Row],[Sub-Category]],Análisis_ABC_XYZ[[#Headers],[#Data]],4,FALSE)</f>
        <v>0.44610841445725197</v>
      </c>
    </row>
    <row r="4996" spans="1:12" x14ac:dyDescent="0.35">
      <c r="A4996" s="2">
        <v>42912</v>
      </c>
      <c r="B4996" s="1" t="s">
        <v>79</v>
      </c>
      <c r="C4996" s="1" t="s">
        <v>510</v>
      </c>
      <c r="D4996" s="1" t="s">
        <v>14</v>
      </c>
      <c r="E4996" s="1" t="s">
        <v>36</v>
      </c>
      <c r="F4996" s="18">
        <v>368.91</v>
      </c>
      <c r="G4996" t="s">
        <v>2805</v>
      </c>
      <c r="H4996" s="1">
        <f>IF(COUNTIF(G$2:G4996,G4996)=1,1,0)</f>
        <v>1</v>
      </c>
      <c r="I4996" s="1">
        <v>9</v>
      </c>
      <c r="J4996" s="1">
        <v>0</v>
      </c>
      <c r="K4996" s="1">
        <v>180.76590000000002</v>
      </c>
      <c r="L4996" s="12">
        <f>VLOOKUP(train[[#This Row],[Sub-Category]],Análisis_ABC_XYZ[[#Headers],[#Data]],4,FALSE)</f>
        <v>0.43613829632717294</v>
      </c>
    </row>
    <row r="4997" spans="1:12" x14ac:dyDescent="0.35">
      <c r="A4997" s="2">
        <v>42912</v>
      </c>
      <c r="B4997" s="1" t="s">
        <v>12</v>
      </c>
      <c r="C4997" s="1" t="s">
        <v>475</v>
      </c>
      <c r="D4997" s="1" t="s">
        <v>14</v>
      </c>
      <c r="E4997" s="1" t="s">
        <v>182</v>
      </c>
      <c r="F4997" s="18">
        <v>231.72</v>
      </c>
      <c r="G4997" t="s">
        <v>2145</v>
      </c>
      <c r="H4997" s="1">
        <f>IF(COUNTIF(G$2:G4997,G4997)=1,1,0)</f>
        <v>1</v>
      </c>
      <c r="I4997" s="1">
        <v>2</v>
      </c>
      <c r="J4997" s="1">
        <v>0</v>
      </c>
      <c r="K4997" s="1">
        <v>11.585999999999984</v>
      </c>
      <c r="L4997" s="12">
        <f>VLOOKUP(train[[#This Row],[Sub-Category]],Análisis_ABC_XYZ[[#Headers],[#Data]],4,FALSE)</f>
        <v>0.53938093436526824</v>
      </c>
    </row>
    <row r="4998" spans="1:12" x14ac:dyDescent="0.35">
      <c r="A4998" s="2">
        <v>42912</v>
      </c>
      <c r="B4998" s="1" t="s">
        <v>79</v>
      </c>
      <c r="C4998" s="1" t="s">
        <v>1425</v>
      </c>
      <c r="D4998" s="1" t="s">
        <v>14</v>
      </c>
      <c r="E4998" s="1" t="s">
        <v>20</v>
      </c>
      <c r="F4998" s="18">
        <v>171.04</v>
      </c>
      <c r="G4998" t="s">
        <v>2805</v>
      </c>
      <c r="H4998" s="1">
        <f>IF(COUNTIF(G$2:G4998,G4998)=1,1,0)</f>
        <v>0</v>
      </c>
      <c r="I4998" s="1">
        <v>4</v>
      </c>
      <c r="J4998" s="1">
        <v>0</v>
      </c>
      <c r="K4998" s="1">
        <v>44.470399999999998</v>
      </c>
      <c r="L4998" s="12">
        <f>VLOOKUP(train[[#This Row],[Sub-Category]],Análisis_ABC_XYZ[[#Headers],[#Data]],4,FALSE)</f>
        <v>0.44610841445725197</v>
      </c>
    </row>
    <row r="4999" spans="1:12" x14ac:dyDescent="0.35">
      <c r="A4999" s="2">
        <v>42912</v>
      </c>
      <c r="B4999" s="1" t="s">
        <v>379</v>
      </c>
      <c r="C4999" s="1" t="s">
        <v>1695</v>
      </c>
      <c r="D4999" s="1" t="s">
        <v>26</v>
      </c>
      <c r="E4999" s="1" t="s">
        <v>27</v>
      </c>
      <c r="F4999" s="18">
        <v>135.94999999999999</v>
      </c>
      <c r="G4999" t="s">
        <v>5361</v>
      </c>
      <c r="H4999" s="1">
        <f>IF(COUNTIF(G$2:G4999,G4999)=1,1,0)</f>
        <v>1</v>
      </c>
      <c r="I4999" s="1">
        <v>1</v>
      </c>
      <c r="J4999" s="1">
        <v>0</v>
      </c>
      <c r="K4999" s="1">
        <v>39.425499999999985</v>
      </c>
      <c r="L4999" s="12">
        <f>VLOOKUP(train[[#This Row],[Sub-Category]],Análisis_ABC_XYZ[[#Headers],[#Data]],4,FALSE)</f>
        <v>0.41105220110552465</v>
      </c>
    </row>
    <row r="5000" spans="1:12" x14ac:dyDescent="0.35">
      <c r="A5000" s="2">
        <v>42912</v>
      </c>
      <c r="B5000" s="1" t="s">
        <v>89</v>
      </c>
      <c r="C5000" s="1" t="s">
        <v>1553</v>
      </c>
      <c r="D5000" s="1" t="s">
        <v>26</v>
      </c>
      <c r="E5000" s="1" t="s">
        <v>56</v>
      </c>
      <c r="F5000" s="18">
        <v>139.96</v>
      </c>
      <c r="G5000" t="s">
        <v>3683</v>
      </c>
      <c r="H5000" s="1">
        <f>IF(COUNTIF(G$2:G5000,G5000)=1,1,0)</f>
        <v>1</v>
      </c>
      <c r="I5000" s="1">
        <v>4</v>
      </c>
      <c r="J5000" s="1">
        <v>0</v>
      </c>
      <c r="K5000" s="1">
        <v>9.7972000000000037</v>
      </c>
      <c r="L5000" s="12">
        <f>VLOOKUP(train[[#This Row],[Sub-Category]],Análisis_ABC_XYZ[[#Headers],[#Data]],4,FALSE)</f>
        <v>0.52062335344040378</v>
      </c>
    </row>
    <row r="5001" spans="1:12" x14ac:dyDescent="0.35">
      <c r="A5001" s="2">
        <v>42912</v>
      </c>
      <c r="B5001" s="1" t="s">
        <v>89</v>
      </c>
      <c r="C5001" s="1" t="s">
        <v>1768</v>
      </c>
      <c r="D5001" s="1" t="s">
        <v>26</v>
      </c>
      <c r="E5001" s="1" t="s">
        <v>56</v>
      </c>
      <c r="F5001" s="18">
        <v>20.97</v>
      </c>
      <c r="G5001" t="s">
        <v>3683</v>
      </c>
      <c r="H5001" s="1">
        <f>IF(COUNTIF(G$2:G5001,G5001)=1,1,0)</f>
        <v>0</v>
      </c>
      <c r="I5001" s="1">
        <v>3</v>
      </c>
      <c r="J5001" s="1">
        <v>0</v>
      </c>
      <c r="K5001" s="1">
        <v>9.017100000000001</v>
      </c>
      <c r="L5001" s="12">
        <f>VLOOKUP(train[[#This Row],[Sub-Category]],Análisis_ABC_XYZ[[#Headers],[#Data]],4,FALSE)</f>
        <v>0.52062335344040378</v>
      </c>
    </row>
    <row r="5002" spans="1:12" x14ac:dyDescent="0.35">
      <c r="A5002" s="2">
        <v>42912</v>
      </c>
      <c r="B5002" s="1" t="s">
        <v>39</v>
      </c>
      <c r="C5002" s="1" t="s">
        <v>1163</v>
      </c>
      <c r="D5002" s="1" t="s">
        <v>26</v>
      </c>
      <c r="E5002" s="1" t="s">
        <v>56</v>
      </c>
      <c r="F5002" s="18">
        <v>13.616</v>
      </c>
      <c r="G5002" t="s">
        <v>5362</v>
      </c>
      <c r="H5002" s="1">
        <f>IF(COUNTIF(G$2:G5002,G5002)=1,1,0)</f>
        <v>1</v>
      </c>
      <c r="I5002" s="1">
        <v>2</v>
      </c>
      <c r="J5002" s="1">
        <v>0.2</v>
      </c>
      <c r="K5002" s="1">
        <v>3.5742000000000012</v>
      </c>
      <c r="L5002" s="12">
        <f>VLOOKUP(train[[#This Row],[Sub-Category]],Análisis_ABC_XYZ[[#Headers],[#Data]],4,FALSE)</f>
        <v>0.52062335344040378</v>
      </c>
    </row>
    <row r="5003" spans="1:12" x14ac:dyDescent="0.35">
      <c r="A5003" s="2">
        <v>42912</v>
      </c>
      <c r="B5003" s="1" t="s">
        <v>89</v>
      </c>
      <c r="C5003" s="1" t="s">
        <v>1047</v>
      </c>
      <c r="D5003" s="1" t="s">
        <v>8</v>
      </c>
      <c r="E5003" s="1" t="s">
        <v>22</v>
      </c>
      <c r="F5003" s="18">
        <v>37.74</v>
      </c>
      <c r="G5003" t="s">
        <v>3683</v>
      </c>
      <c r="H5003" s="1">
        <f>IF(COUNTIF(G$2:G5003,G5003)=1,1,0)</f>
        <v>0</v>
      </c>
      <c r="I5003" s="1">
        <v>3</v>
      </c>
      <c r="J5003" s="1">
        <v>0</v>
      </c>
      <c r="K5003" s="1">
        <v>12.831599999999996</v>
      </c>
      <c r="L5003" s="12">
        <f>VLOOKUP(train[[#This Row],[Sub-Category]],Análisis_ABC_XYZ[[#Headers],[#Data]],4,FALSE)</f>
        <v>0.4595170286641902</v>
      </c>
    </row>
    <row r="5004" spans="1:12" x14ac:dyDescent="0.35">
      <c r="A5004" s="2">
        <v>42912</v>
      </c>
      <c r="B5004" s="1" t="s">
        <v>12</v>
      </c>
      <c r="C5004" s="1" t="s">
        <v>1324</v>
      </c>
      <c r="D5004" s="1" t="s">
        <v>8</v>
      </c>
      <c r="E5004" s="1" t="s">
        <v>22</v>
      </c>
      <c r="F5004" s="18">
        <v>22.14</v>
      </c>
      <c r="G5004" t="s">
        <v>3721</v>
      </c>
      <c r="H5004" s="1">
        <f>IF(COUNTIF(G$2:G5004,G5004)=1,1,0)</f>
        <v>1</v>
      </c>
      <c r="I5004" s="1">
        <v>3</v>
      </c>
      <c r="J5004" s="1">
        <v>0</v>
      </c>
      <c r="K5004" s="1">
        <v>6.4205999999999976</v>
      </c>
      <c r="L5004" s="12">
        <f>VLOOKUP(train[[#This Row],[Sub-Category]],Análisis_ABC_XYZ[[#Headers],[#Data]],4,FALSE)</f>
        <v>0.4595170286641902</v>
      </c>
    </row>
    <row r="5005" spans="1:12" x14ac:dyDescent="0.35">
      <c r="A5005" s="2">
        <v>42912</v>
      </c>
      <c r="B5005" s="1" t="s">
        <v>12</v>
      </c>
      <c r="C5005" s="1" t="s">
        <v>350</v>
      </c>
      <c r="D5005" s="1" t="s">
        <v>14</v>
      </c>
      <c r="E5005" s="1" t="s">
        <v>91</v>
      </c>
      <c r="F5005" s="18">
        <v>17.899999999999999</v>
      </c>
      <c r="G5005" t="s">
        <v>2145</v>
      </c>
      <c r="H5005" s="1">
        <f>IF(COUNTIF(G$2:G5005,G5005)=1,1,0)</f>
        <v>0</v>
      </c>
      <c r="I5005" s="1">
        <v>5</v>
      </c>
      <c r="J5005" s="1">
        <v>0</v>
      </c>
      <c r="K5005" s="1">
        <v>8.9499999999999993</v>
      </c>
      <c r="L5005" s="12">
        <f>VLOOKUP(train[[#This Row],[Sub-Category]],Análisis_ABC_XYZ[[#Headers],[#Data]],4,FALSE)</f>
        <v>0.51168203684699509</v>
      </c>
    </row>
    <row r="5006" spans="1:12" x14ac:dyDescent="0.35">
      <c r="A5006" s="2">
        <v>42912</v>
      </c>
      <c r="B5006" s="1" t="s">
        <v>412</v>
      </c>
      <c r="C5006" s="1" t="s">
        <v>445</v>
      </c>
      <c r="D5006" s="1" t="s">
        <v>14</v>
      </c>
      <c r="E5006" s="1" t="s">
        <v>20</v>
      </c>
      <c r="F5006" s="18">
        <v>14.9</v>
      </c>
      <c r="G5006" t="s">
        <v>2118</v>
      </c>
      <c r="H5006" s="1">
        <f>IF(COUNTIF(G$2:G5006,G5006)=1,1,0)</f>
        <v>1</v>
      </c>
      <c r="I5006" s="1">
        <v>5</v>
      </c>
      <c r="J5006" s="1">
        <v>0</v>
      </c>
      <c r="K5006" s="1">
        <v>1.0429999999999984</v>
      </c>
      <c r="L5006" s="12">
        <f>VLOOKUP(train[[#This Row],[Sub-Category]],Análisis_ABC_XYZ[[#Headers],[#Data]],4,FALSE)</f>
        <v>0.44610841445725197</v>
      </c>
    </row>
    <row r="5007" spans="1:12" x14ac:dyDescent="0.35">
      <c r="A5007" s="2">
        <v>42912</v>
      </c>
      <c r="B5007" s="1" t="s">
        <v>89</v>
      </c>
      <c r="C5007" s="1" t="s">
        <v>487</v>
      </c>
      <c r="D5007" s="1" t="s">
        <v>14</v>
      </c>
      <c r="E5007" s="1" t="s">
        <v>24</v>
      </c>
      <c r="F5007" s="18">
        <v>14.7</v>
      </c>
      <c r="G5007" t="s">
        <v>2113</v>
      </c>
      <c r="H5007" s="1">
        <f>IF(COUNTIF(G$2:G5007,G5007)=1,1,0)</f>
        <v>0</v>
      </c>
      <c r="I5007" s="1">
        <v>5</v>
      </c>
      <c r="J5007" s="1">
        <v>0</v>
      </c>
      <c r="K5007" s="1">
        <v>6.6150000000000002</v>
      </c>
      <c r="L5007" s="12">
        <f>VLOOKUP(train[[#This Row],[Sub-Category]],Análisis_ABC_XYZ[[#Headers],[#Data]],4,FALSE)</f>
        <v>0.45632477063632687</v>
      </c>
    </row>
    <row r="5008" spans="1:12" x14ac:dyDescent="0.35">
      <c r="A5008" s="2">
        <v>42912</v>
      </c>
      <c r="B5008" s="1" t="s">
        <v>12</v>
      </c>
      <c r="C5008" s="1" t="s">
        <v>977</v>
      </c>
      <c r="D5008" s="1" t="s">
        <v>14</v>
      </c>
      <c r="E5008" s="1" t="s">
        <v>36</v>
      </c>
      <c r="F5008" s="18">
        <v>12.48</v>
      </c>
      <c r="G5008" t="s">
        <v>2145</v>
      </c>
      <c r="H5008" s="1">
        <f>IF(COUNTIF(G$2:G5008,G5008)=1,1,0)</f>
        <v>0</v>
      </c>
      <c r="I5008" s="1">
        <v>2</v>
      </c>
      <c r="J5008" s="1">
        <v>0</v>
      </c>
      <c r="K5008" s="1">
        <v>5.6159999999999997</v>
      </c>
      <c r="L5008" s="12">
        <f>VLOOKUP(train[[#This Row],[Sub-Category]],Análisis_ABC_XYZ[[#Headers],[#Data]],4,FALSE)</f>
        <v>0.43613829632717294</v>
      </c>
    </row>
    <row r="5009" spans="1:12" x14ac:dyDescent="0.35">
      <c r="A5009" s="2">
        <v>42912</v>
      </c>
      <c r="B5009" s="1" t="s">
        <v>79</v>
      </c>
      <c r="C5009" s="1" t="s">
        <v>447</v>
      </c>
      <c r="D5009" s="1" t="s">
        <v>14</v>
      </c>
      <c r="E5009" s="1" t="s">
        <v>29</v>
      </c>
      <c r="F5009" s="18">
        <v>8.02</v>
      </c>
      <c r="G5009" t="s">
        <v>2805</v>
      </c>
      <c r="H5009" s="1">
        <f>IF(COUNTIF(G$2:G5009,G5009)=1,1,0)</f>
        <v>0</v>
      </c>
      <c r="I5009" s="1">
        <v>1</v>
      </c>
      <c r="J5009" s="1">
        <v>0</v>
      </c>
      <c r="K5009" s="1">
        <v>3.7693999999999992</v>
      </c>
      <c r="L5009" s="12">
        <f>VLOOKUP(train[[#This Row],[Sub-Category]],Análisis_ABC_XYZ[[#Headers],[#Data]],4,FALSE)</f>
        <v>0.46881743173671325</v>
      </c>
    </row>
    <row r="5010" spans="1:12" x14ac:dyDescent="0.35">
      <c r="A5010" s="2">
        <v>42912</v>
      </c>
      <c r="B5010" s="1" t="s">
        <v>72</v>
      </c>
      <c r="C5010" s="1" t="s">
        <v>197</v>
      </c>
      <c r="D5010" s="1" t="s">
        <v>14</v>
      </c>
      <c r="E5010" s="1" t="s">
        <v>24</v>
      </c>
      <c r="F5010" s="18">
        <v>5.3040000000000003</v>
      </c>
      <c r="G5010" t="s">
        <v>4542</v>
      </c>
      <c r="H5010" s="1">
        <f>IF(COUNTIF(G$2:G5010,G5010)=1,1,0)</f>
        <v>1</v>
      </c>
      <c r="I5010" s="1">
        <v>3</v>
      </c>
      <c r="J5010" s="1">
        <v>0.2</v>
      </c>
      <c r="K5010" s="1">
        <v>0.46409999999999996</v>
      </c>
      <c r="L5010" s="12">
        <f>VLOOKUP(train[[#This Row],[Sub-Category]],Análisis_ABC_XYZ[[#Headers],[#Data]],4,FALSE)</f>
        <v>0.45632477063632687</v>
      </c>
    </row>
    <row r="5011" spans="1:12" x14ac:dyDescent="0.35">
      <c r="A5011" s="2">
        <v>42913</v>
      </c>
      <c r="B5011" s="1" t="s">
        <v>72</v>
      </c>
      <c r="C5011" s="1" t="s">
        <v>1257</v>
      </c>
      <c r="D5011" s="1" t="s">
        <v>8</v>
      </c>
      <c r="E5011" s="1" t="s">
        <v>11</v>
      </c>
      <c r="F5011" s="18">
        <v>539.65800000000002</v>
      </c>
      <c r="G5011" t="s">
        <v>5981</v>
      </c>
      <c r="H5011" s="1">
        <f>IF(COUNTIF(G$2:G5011,G5011)=1,1,0)</f>
        <v>1</v>
      </c>
      <c r="I5011" s="1">
        <v>3</v>
      </c>
      <c r="J5011" s="1">
        <v>0.3</v>
      </c>
      <c r="K5011" s="1">
        <v>-7.7094000000001017</v>
      </c>
      <c r="L5011" s="12">
        <f>VLOOKUP(train[[#This Row],[Sub-Category]],Análisis_ABC_XYZ[[#Headers],[#Data]],4,FALSE)</f>
        <v>0.46529189879902266</v>
      </c>
    </row>
    <row r="5012" spans="1:12" x14ac:dyDescent="0.35">
      <c r="A5012" s="2">
        <v>42913</v>
      </c>
      <c r="B5012" s="1" t="s">
        <v>12</v>
      </c>
      <c r="C5012" s="1" t="s">
        <v>1623</v>
      </c>
      <c r="D5012" s="1" t="s">
        <v>26</v>
      </c>
      <c r="E5012" s="1" t="s">
        <v>27</v>
      </c>
      <c r="F5012" s="18">
        <v>201.584</v>
      </c>
      <c r="G5012" t="s">
        <v>6573</v>
      </c>
      <c r="H5012" s="1">
        <f>IF(COUNTIF(G$2:G5012,G5012)=1,1,0)</f>
        <v>1</v>
      </c>
      <c r="I5012" s="1">
        <v>2</v>
      </c>
      <c r="J5012" s="1">
        <v>0.2</v>
      </c>
      <c r="K5012" s="1">
        <v>12.599000000000004</v>
      </c>
      <c r="L5012" s="12">
        <f>VLOOKUP(train[[#This Row],[Sub-Category]],Análisis_ABC_XYZ[[#Headers],[#Data]],4,FALSE)</f>
        <v>0.41105220110552465</v>
      </c>
    </row>
    <row r="5013" spans="1:12" x14ac:dyDescent="0.35">
      <c r="A5013" s="2">
        <v>42913</v>
      </c>
      <c r="B5013" s="1" t="s">
        <v>72</v>
      </c>
      <c r="C5013" s="1" t="s">
        <v>1137</v>
      </c>
      <c r="D5013" s="1" t="s">
        <v>14</v>
      </c>
      <c r="E5013" s="1" t="s">
        <v>36</v>
      </c>
      <c r="F5013" s="18">
        <v>37.463999999999999</v>
      </c>
      <c r="G5013" t="s">
        <v>5981</v>
      </c>
      <c r="H5013" s="1">
        <f>IF(COUNTIF(G$2:G5013,G5013)=1,1,0)</f>
        <v>0</v>
      </c>
      <c r="I5013" s="1">
        <v>7</v>
      </c>
      <c r="J5013" s="1">
        <v>0.2</v>
      </c>
      <c r="K5013" s="1">
        <v>12.175799999999999</v>
      </c>
      <c r="L5013" s="12">
        <f>VLOOKUP(train[[#This Row],[Sub-Category]],Análisis_ABC_XYZ[[#Headers],[#Data]],4,FALSE)</f>
        <v>0.43613829632717294</v>
      </c>
    </row>
    <row r="5014" spans="1:12" x14ac:dyDescent="0.35">
      <c r="A5014" s="2">
        <v>42914</v>
      </c>
      <c r="B5014" s="1" t="s">
        <v>72</v>
      </c>
      <c r="C5014" s="1" t="s">
        <v>1573</v>
      </c>
      <c r="D5014" s="1" t="s">
        <v>26</v>
      </c>
      <c r="E5014" s="1" t="s">
        <v>27</v>
      </c>
      <c r="F5014" s="18">
        <v>359.97600000000006</v>
      </c>
      <c r="G5014" t="s">
        <v>6704</v>
      </c>
      <c r="H5014" s="1">
        <f>IF(COUNTIF(G$2:G5014,G5014)=1,1,0)</f>
        <v>1</v>
      </c>
      <c r="I5014" s="1">
        <v>3</v>
      </c>
      <c r="J5014" s="1">
        <v>0.2</v>
      </c>
      <c r="K5014" s="1">
        <v>35.997600000000006</v>
      </c>
      <c r="L5014" s="12">
        <f>VLOOKUP(train[[#This Row],[Sub-Category]],Análisis_ABC_XYZ[[#Headers],[#Data]],4,FALSE)</f>
        <v>0.41105220110552465</v>
      </c>
    </row>
    <row r="5015" spans="1:12" x14ac:dyDescent="0.35">
      <c r="A5015" s="2">
        <v>42914</v>
      </c>
      <c r="B5015" s="1" t="s">
        <v>239</v>
      </c>
      <c r="C5015" s="1" t="s">
        <v>40</v>
      </c>
      <c r="D5015" s="1" t="s">
        <v>14</v>
      </c>
      <c r="E5015" s="1" t="s">
        <v>31</v>
      </c>
      <c r="F5015" s="18">
        <v>275.24</v>
      </c>
      <c r="G5015" t="s">
        <v>2799</v>
      </c>
      <c r="H5015" s="1">
        <f>IF(COUNTIF(G$2:G5015,G5015)=1,1,0)</f>
        <v>1</v>
      </c>
      <c r="I5015" s="1">
        <v>4</v>
      </c>
      <c r="J5015" s="1">
        <v>0</v>
      </c>
      <c r="K5015" s="1">
        <v>121.10560000000001</v>
      </c>
      <c r="L5015" s="12">
        <f>VLOOKUP(train[[#This Row],[Sub-Category]],Análisis_ABC_XYZ[[#Headers],[#Data]],4,FALSE)</f>
        <v>0.49507917887403441</v>
      </c>
    </row>
    <row r="5016" spans="1:12" x14ac:dyDescent="0.35">
      <c r="A5016" s="2">
        <v>42914</v>
      </c>
      <c r="B5016" s="1" t="s">
        <v>239</v>
      </c>
      <c r="C5016" s="1" t="s">
        <v>1606</v>
      </c>
      <c r="D5016" s="1" t="s">
        <v>8</v>
      </c>
      <c r="E5016" s="1" t="s">
        <v>11</v>
      </c>
      <c r="F5016" s="18">
        <v>121.96</v>
      </c>
      <c r="G5016" t="s">
        <v>2799</v>
      </c>
      <c r="H5016" s="1">
        <f>IF(COUNTIF(G$2:G5016,G5016)=1,1,0)</f>
        <v>0</v>
      </c>
      <c r="I5016" s="1">
        <v>2</v>
      </c>
      <c r="J5016" s="1">
        <v>0</v>
      </c>
      <c r="K5016" s="1">
        <v>20.733199999999997</v>
      </c>
      <c r="L5016" s="12">
        <f>VLOOKUP(train[[#This Row],[Sub-Category]],Análisis_ABC_XYZ[[#Headers],[#Data]],4,FALSE)</f>
        <v>0.46529189879902266</v>
      </c>
    </row>
    <row r="5017" spans="1:12" x14ac:dyDescent="0.35">
      <c r="A5017" s="2">
        <v>42914</v>
      </c>
      <c r="B5017" s="1" t="s">
        <v>239</v>
      </c>
      <c r="C5017" s="1" t="s">
        <v>393</v>
      </c>
      <c r="D5017" s="1" t="s">
        <v>14</v>
      </c>
      <c r="E5017" s="1" t="s">
        <v>36</v>
      </c>
      <c r="F5017" s="18">
        <v>61.96</v>
      </c>
      <c r="G5017" t="s">
        <v>2799</v>
      </c>
      <c r="H5017" s="1">
        <f>IF(COUNTIF(G$2:G5017,G5017)=1,1,0)</f>
        <v>0</v>
      </c>
      <c r="I5017" s="1">
        <v>2</v>
      </c>
      <c r="J5017" s="1">
        <v>0</v>
      </c>
      <c r="K5017" s="1">
        <v>27.881999999999998</v>
      </c>
      <c r="L5017" s="12">
        <f>VLOOKUP(train[[#This Row],[Sub-Category]],Análisis_ABC_XYZ[[#Headers],[#Data]],4,FALSE)</f>
        <v>0.43613829632717294</v>
      </c>
    </row>
    <row r="5018" spans="1:12" x14ac:dyDescent="0.35">
      <c r="A5018" s="2">
        <v>42914</v>
      </c>
      <c r="B5018" s="1" t="s">
        <v>12</v>
      </c>
      <c r="C5018" s="1" t="s">
        <v>357</v>
      </c>
      <c r="D5018" s="1" t="s">
        <v>14</v>
      </c>
      <c r="E5018" s="1" t="s">
        <v>29</v>
      </c>
      <c r="F5018" s="18">
        <v>33.568000000000005</v>
      </c>
      <c r="G5018" t="s">
        <v>4848</v>
      </c>
      <c r="H5018" s="1">
        <f>IF(COUNTIF(G$2:G5018,G5018)=1,1,0)</f>
        <v>1</v>
      </c>
      <c r="I5018" s="1">
        <v>2</v>
      </c>
      <c r="J5018" s="1">
        <v>0.2</v>
      </c>
      <c r="K5018" s="1">
        <v>11.748799999999997</v>
      </c>
      <c r="L5018" s="12">
        <f>VLOOKUP(train[[#This Row],[Sub-Category]],Análisis_ABC_XYZ[[#Headers],[#Data]],4,FALSE)</f>
        <v>0.46881743173671325</v>
      </c>
    </row>
    <row r="5019" spans="1:12" x14ac:dyDescent="0.35">
      <c r="A5019" s="2">
        <v>42914</v>
      </c>
      <c r="B5019" s="1" t="s">
        <v>239</v>
      </c>
      <c r="C5019" s="1" t="s">
        <v>1590</v>
      </c>
      <c r="D5019" s="1" t="s">
        <v>14</v>
      </c>
      <c r="E5019" s="1" t="s">
        <v>31</v>
      </c>
      <c r="F5019" s="18">
        <v>8.74</v>
      </c>
      <c r="G5019" t="s">
        <v>2799</v>
      </c>
      <c r="H5019" s="1">
        <f>IF(COUNTIF(G$2:G5019,G5019)=1,1,0)</f>
        <v>0</v>
      </c>
      <c r="I5019" s="1">
        <v>2</v>
      </c>
      <c r="J5019" s="1">
        <v>0</v>
      </c>
      <c r="K5019" s="1">
        <v>2.2724000000000002</v>
      </c>
      <c r="L5019" s="12">
        <f>VLOOKUP(train[[#This Row],[Sub-Category]],Análisis_ABC_XYZ[[#Headers],[#Data]],4,FALSE)</f>
        <v>0.49507917887403441</v>
      </c>
    </row>
    <row r="5020" spans="1:12" x14ac:dyDescent="0.35">
      <c r="A5020" s="2">
        <v>42914</v>
      </c>
      <c r="B5020" s="1" t="s">
        <v>239</v>
      </c>
      <c r="C5020" s="1" t="s">
        <v>1477</v>
      </c>
      <c r="D5020" s="1" t="s">
        <v>14</v>
      </c>
      <c r="E5020" s="1" t="s">
        <v>29</v>
      </c>
      <c r="F5020" s="18">
        <v>7.96</v>
      </c>
      <c r="G5020" t="s">
        <v>2799</v>
      </c>
      <c r="H5020" s="1">
        <f>IF(COUNTIF(G$2:G5020,G5020)=1,1,0)</f>
        <v>0</v>
      </c>
      <c r="I5020" s="1">
        <v>2</v>
      </c>
      <c r="J5020" s="1">
        <v>0</v>
      </c>
      <c r="K5020" s="1">
        <v>3.7412000000000001</v>
      </c>
      <c r="L5020" s="12">
        <f>VLOOKUP(train[[#This Row],[Sub-Category]],Análisis_ABC_XYZ[[#Headers],[#Data]],4,FALSE)</f>
        <v>0.46881743173671325</v>
      </c>
    </row>
    <row r="5021" spans="1:12" x14ac:dyDescent="0.35">
      <c r="A5021" s="2">
        <v>42914</v>
      </c>
      <c r="B5021" s="1" t="s">
        <v>12</v>
      </c>
      <c r="C5021" s="1" t="s">
        <v>571</v>
      </c>
      <c r="D5021" s="1" t="s">
        <v>14</v>
      </c>
      <c r="E5021" s="1" t="s">
        <v>29</v>
      </c>
      <c r="F5021" s="18">
        <v>7.7520000000000007</v>
      </c>
      <c r="G5021" t="s">
        <v>4848</v>
      </c>
      <c r="H5021" s="1">
        <f>IF(COUNTIF(G$2:G5021,G5021)=1,1,0)</f>
        <v>0</v>
      </c>
      <c r="I5021" s="1">
        <v>3</v>
      </c>
      <c r="J5021" s="1">
        <v>0.2</v>
      </c>
      <c r="K5021" s="1">
        <v>2.8100999999999998</v>
      </c>
      <c r="L5021" s="12">
        <f>VLOOKUP(train[[#This Row],[Sub-Category]],Análisis_ABC_XYZ[[#Headers],[#Data]],4,FALSE)</f>
        <v>0.46881743173671325</v>
      </c>
    </row>
    <row r="5022" spans="1:12" x14ac:dyDescent="0.35">
      <c r="A5022" s="2">
        <v>42915</v>
      </c>
      <c r="B5022" s="1" t="s">
        <v>126</v>
      </c>
      <c r="C5022" s="1" t="s">
        <v>978</v>
      </c>
      <c r="D5022" s="1" t="s">
        <v>14</v>
      </c>
      <c r="E5022" s="1" t="s">
        <v>20</v>
      </c>
      <c r="F5022" s="18">
        <v>191.88</v>
      </c>
      <c r="G5022" t="s">
        <v>5621</v>
      </c>
      <c r="H5022" s="1">
        <f>IF(COUNTIF(G$2:G5022,G5022)=1,1,0)</f>
        <v>1</v>
      </c>
      <c r="I5022" s="1">
        <v>6</v>
      </c>
      <c r="J5022" s="1">
        <v>0</v>
      </c>
      <c r="K5022" s="1">
        <v>19.188000000000002</v>
      </c>
      <c r="L5022" s="12">
        <f>VLOOKUP(train[[#This Row],[Sub-Category]],Análisis_ABC_XYZ[[#Headers],[#Data]],4,FALSE)</f>
        <v>0.44610841445725197</v>
      </c>
    </row>
    <row r="5023" spans="1:12" x14ac:dyDescent="0.35">
      <c r="A5023" s="2">
        <v>42916</v>
      </c>
      <c r="B5023" s="1" t="s">
        <v>379</v>
      </c>
      <c r="C5023" s="1" t="s">
        <v>255</v>
      </c>
      <c r="D5023" s="1" t="s">
        <v>8</v>
      </c>
      <c r="E5023" s="1" t="s">
        <v>9</v>
      </c>
      <c r="F5023" s="18">
        <v>1266.8599999999999</v>
      </c>
      <c r="G5023" t="s">
        <v>4209</v>
      </c>
      <c r="H5023" s="1">
        <f>IF(COUNTIF(G$2:G5023,G5023)=1,1,0)</f>
        <v>1</v>
      </c>
      <c r="I5023" s="1">
        <v>7</v>
      </c>
      <c r="J5023" s="1">
        <v>0</v>
      </c>
      <c r="K5023" s="1">
        <v>291.37779999999987</v>
      </c>
      <c r="L5023" s="12">
        <f>VLOOKUP(train[[#This Row],[Sub-Category]],Análisis_ABC_XYZ[[#Headers],[#Data]],4,FALSE)</f>
        <v>0.5176847302647779</v>
      </c>
    </row>
    <row r="5024" spans="1:12" x14ac:dyDescent="0.35">
      <c r="A5024" s="2">
        <v>42916</v>
      </c>
      <c r="B5024" s="1" t="s">
        <v>72</v>
      </c>
      <c r="C5024" s="1" t="s">
        <v>1111</v>
      </c>
      <c r="D5024" s="1" t="s">
        <v>26</v>
      </c>
      <c r="E5024" s="1" t="s">
        <v>56</v>
      </c>
      <c r="F5024" s="18">
        <v>50.120000000000005</v>
      </c>
      <c r="G5024" t="s">
        <v>4499</v>
      </c>
      <c r="H5024" s="1">
        <f>IF(COUNTIF(G$2:G5024,G5024)=1,1,0)</f>
        <v>1</v>
      </c>
      <c r="I5024" s="1">
        <v>7</v>
      </c>
      <c r="J5024" s="1">
        <v>0.2</v>
      </c>
      <c r="K5024" s="1">
        <v>-0.62650000000000716</v>
      </c>
      <c r="L5024" s="12">
        <f>VLOOKUP(train[[#This Row],[Sub-Category]],Análisis_ABC_XYZ[[#Headers],[#Data]],4,FALSE)</f>
        <v>0.52062335344040378</v>
      </c>
    </row>
    <row r="5025" spans="1:12" x14ac:dyDescent="0.35">
      <c r="A5025" s="2">
        <v>42916</v>
      </c>
      <c r="B5025" s="1" t="s">
        <v>379</v>
      </c>
      <c r="C5025" s="1" t="s">
        <v>430</v>
      </c>
      <c r="D5025" s="1" t="s">
        <v>14</v>
      </c>
      <c r="E5025" s="1" t="s">
        <v>24</v>
      </c>
      <c r="F5025" s="18">
        <v>35.97</v>
      </c>
      <c r="G5025" t="s">
        <v>4209</v>
      </c>
      <c r="H5025" s="1">
        <f>IF(COUNTIF(G$2:G5025,G5025)=1,1,0)</f>
        <v>0</v>
      </c>
      <c r="I5025" s="1">
        <v>3</v>
      </c>
      <c r="J5025" s="1">
        <v>0</v>
      </c>
      <c r="K5025" s="1">
        <v>9.7118999999999982</v>
      </c>
      <c r="L5025" s="12">
        <f>VLOOKUP(train[[#This Row],[Sub-Category]],Análisis_ABC_XYZ[[#Headers],[#Data]],4,FALSE)</f>
        <v>0.45632477063632687</v>
      </c>
    </row>
    <row r="5026" spans="1:12" x14ac:dyDescent="0.35">
      <c r="A5026" s="2">
        <v>42917</v>
      </c>
      <c r="B5026" s="1" t="s">
        <v>44</v>
      </c>
      <c r="C5026" s="1" t="s">
        <v>1398</v>
      </c>
      <c r="D5026" s="1" t="s">
        <v>26</v>
      </c>
      <c r="E5026" s="1" t="s">
        <v>363</v>
      </c>
      <c r="F5026" s="18">
        <v>1499.95</v>
      </c>
      <c r="G5026" t="s">
        <v>6487</v>
      </c>
      <c r="H5026" s="1">
        <f>IF(COUNTIF(G$2:G5026,G5026)=1,1,0)</f>
        <v>1</v>
      </c>
      <c r="I5026" s="1">
        <v>5</v>
      </c>
      <c r="J5026" s="1">
        <v>0</v>
      </c>
      <c r="K5026" s="1">
        <v>449.9849999999999</v>
      </c>
      <c r="L5026" s="12">
        <f>VLOOKUP(train[[#This Row],[Sub-Category]],Análisis_ABC_XYZ[[#Headers],[#Data]],4,FALSE)</f>
        <v>0.62810530827000832</v>
      </c>
    </row>
    <row r="5027" spans="1:12" x14ac:dyDescent="0.35">
      <c r="A5027" s="2">
        <v>42917</v>
      </c>
      <c r="B5027" s="1" t="s">
        <v>89</v>
      </c>
      <c r="C5027" s="1" t="s">
        <v>1457</v>
      </c>
      <c r="D5027" s="1" t="s">
        <v>26</v>
      </c>
      <c r="E5027" s="1" t="s">
        <v>56</v>
      </c>
      <c r="F5027" s="18">
        <v>30.839999999999996</v>
      </c>
      <c r="G5027" t="s">
        <v>4044</v>
      </c>
      <c r="H5027" s="1">
        <f>IF(COUNTIF(G$2:G5027,G5027)=1,1,0)</f>
        <v>1</v>
      </c>
      <c r="I5027" s="1">
        <v>3</v>
      </c>
      <c r="J5027" s="1">
        <v>0</v>
      </c>
      <c r="K5027" s="1">
        <v>6.1679999999999975</v>
      </c>
      <c r="L5027" s="12">
        <f>VLOOKUP(train[[#This Row],[Sub-Category]],Análisis_ABC_XYZ[[#Headers],[#Data]],4,FALSE)</f>
        <v>0.52062335344040378</v>
      </c>
    </row>
    <row r="5028" spans="1:12" x14ac:dyDescent="0.35">
      <c r="A5028" s="2">
        <v>42917</v>
      </c>
      <c r="B5028" s="1" t="s">
        <v>89</v>
      </c>
      <c r="C5028" s="1" t="s">
        <v>194</v>
      </c>
      <c r="D5028" s="1" t="s">
        <v>14</v>
      </c>
      <c r="E5028" s="1" t="s">
        <v>36</v>
      </c>
      <c r="F5028" s="18">
        <v>75.06</v>
      </c>
      <c r="G5028" t="s">
        <v>4044</v>
      </c>
      <c r="H5028" s="1">
        <f>IF(COUNTIF(G$2:G5028,G5028)=1,1,0)</f>
        <v>0</v>
      </c>
      <c r="I5028" s="1">
        <v>9</v>
      </c>
      <c r="J5028" s="1">
        <v>0</v>
      </c>
      <c r="K5028" s="1">
        <v>33.776999999999994</v>
      </c>
      <c r="L5028" s="12">
        <f>VLOOKUP(train[[#This Row],[Sub-Category]],Análisis_ABC_XYZ[[#Headers],[#Data]],4,FALSE)</f>
        <v>0.43613829632717294</v>
      </c>
    </row>
    <row r="5029" spans="1:12" x14ac:dyDescent="0.35">
      <c r="A5029" s="2">
        <v>42917</v>
      </c>
      <c r="B5029" s="1" t="s">
        <v>126</v>
      </c>
      <c r="C5029" s="1" t="s">
        <v>771</v>
      </c>
      <c r="D5029" s="1" t="s">
        <v>14</v>
      </c>
      <c r="E5029" s="1" t="s">
        <v>29</v>
      </c>
      <c r="F5029" s="18">
        <v>58.34</v>
      </c>
      <c r="G5029" t="s">
        <v>2102</v>
      </c>
      <c r="H5029" s="1">
        <f>IF(COUNTIF(G$2:G5029,G5029)=1,1,0)</f>
        <v>1</v>
      </c>
      <c r="I5029" s="1">
        <v>2</v>
      </c>
      <c r="J5029" s="1">
        <v>0</v>
      </c>
      <c r="K5029" s="1">
        <v>28.0032</v>
      </c>
      <c r="L5029" s="12">
        <f>VLOOKUP(train[[#This Row],[Sub-Category]],Análisis_ABC_XYZ[[#Headers],[#Data]],4,FALSE)</f>
        <v>0.46881743173671325</v>
      </c>
    </row>
    <row r="5030" spans="1:12" x14ac:dyDescent="0.35">
      <c r="A5030" s="2">
        <v>42917</v>
      </c>
      <c r="B5030" s="1" t="s">
        <v>89</v>
      </c>
      <c r="C5030" s="1" t="s">
        <v>1000</v>
      </c>
      <c r="D5030" s="1" t="s">
        <v>14</v>
      </c>
      <c r="E5030" s="1" t="s">
        <v>15</v>
      </c>
      <c r="F5030" s="18">
        <v>30.53</v>
      </c>
      <c r="G5030" t="s">
        <v>4044</v>
      </c>
      <c r="H5030" s="1">
        <f>IF(COUNTIF(G$2:G5030,G5030)=1,1,0)</f>
        <v>0</v>
      </c>
      <c r="I5030" s="1">
        <v>1</v>
      </c>
      <c r="J5030" s="1">
        <v>0</v>
      </c>
      <c r="K5030" s="1">
        <v>14.043800000000001</v>
      </c>
      <c r="L5030" s="12">
        <f>VLOOKUP(train[[#This Row],[Sub-Category]],Análisis_ABC_XYZ[[#Headers],[#Data]],4,FALSE)</f>
        <v>0.4647369236065339</v>
      </c>
    </row>
    <row r="5031" spans="1:12" x14ac:dyDescent="0.35">
      <c r="A5031" s="2">
        <v>42917</v>
      </c>
      <c r="B5031" s="1" t="s">
        <v>126</v>
      </c>
      <c r="C5031" s="1" t="s">
        <v>48</v>
      </c>
      <c r="D5031" s="1" t="s">
        <v>14</v>
      </c>
      <c r="E5031" s="1" t="s">
        <v>29</v>
      </c>
      <c r="F5031" s="18">
        <v>14.2</v>
      </c>
      <c r="G5031" t="s">
        <v>2102</v>
      </c>
      <c r="H5031" s="1">
        <f>IF(COUNTIF(G$2:G5031,G5031)=1,1,0)</f>
        <v>0</v>
      </c>
      <c r="I5031" s="1">
        <v>2</v>
      </c>
      <c r="J5031" s="1">
        <v>0</v>
      </c>
      <c r="K5031" s="1">
        <v>6.5319999999999991</v>
      </c>
      <c r="L5031" s="12">
        <f>VLOOKUP(train[[#This Row],[Sub-Category]],Análisis_ABC_XYZ[[#Headers],[#Data]],4,FALSE)</f>
        <v>0.46881743173671325</v>
      </c>
    </row>
    <row r="5032" spans="1:12" x14ac:dyDescent="0.35">
      <c r="A5032" s="2">
        <v>42917</v>
      </c>
      <c r="B5032" s="1" t="s">
        <v>126</v>
      </c>
      <c r="C5032" s="1" t="s">
        <v>805</v>
      </c>
      <c r="D5032" s="1" t="s">
        <v>14</v>
      </c>
      <c r="E5032" s="1" t="s">
        <v>36</v>
      </c>
      <c r="F5032" s="18">
        <v>12.96</v>
      </c>
      <c r="G5032" t="s">
        <v>2102</v>
      </c>
      <c r="H5032" s="1">
        <f>IF(COUNTIF(G$2:G5032,G5032)=1,1,0)</f>
        <v>0</v>
      </c>
      <c r="I5032" s="1">
        <v>2</v>
      </c>
      <c r="J5032" s="1">
        <v>0</v>
      </c>
      <c r="K5032" s="1">
        <v>6.2208000000000006</v>
      </c>
      <c r="L5032" s="12">
        <f>VLOOKUP(train[[#This Row],[Sub-Category]],Análisis_ABC_XYZ[[#Headers],[#Data]],4,FALSE)</f>
        <v>0.43613829632717294</v>
      </c>
    </row>
    <row r="5033" spans="1:12" x14ac:dyDescent="0.35">
      <c r="A5033" s="2">
        <v>42917</v>
      </c>
      <c r="B5033" s="1" t="s">
        <v>37</v>
      </c>
      <c r="C5033" s="1" t="s">
        <v>810</v>
      </c>
      <c r="D5033" s="1" t="s">
        <v>14</v>
      </c>
      <c r="E5033" s="1" t="s">
        <v>29</v>
      </c>
      <c r="F5033" s="18">
        <v>2.4960000000000004</v>
      </c>
      <c r="G5033" s="1" t="s">
        <v>3824</v>
      </c>
      <c r="H5033" s="1">
        <f>IF(COUNTIF(G$2:G5033,G5033)=1,1,0)</f>
        <v>1</v>
      </c>
      <c r="I5033" s="1">
        <v>1</v>
      </c>
      <c r="J5033" s="1">
        <v>0.2</v>
      </c>
      <c r="K5033" s="1">
        <v>0.90479999999999983</v>
      </c>
      <c r="L5033" s="12">
        <f>VLOOKUP(train[[#This Row],[Sub-Category]],Análisis_ABC_XYZ[[#Headers],[#Data]],4,FALSE)</f>
        <v>0.46881743173671325</v>
      </c>
    </row>
    <row r="5034" spans="1:12" x14ac:dyDescent="0.35">
      <c r="A5034" s="2">
        <v>42918</v>
      </c>
      <c r="B5034" s="1" t="s">
        <v>39</v>
      </c>
      <c r="C5034" s="1" t="s">
        <v>726</v>
      </c>
      <c r="D5034" s="1" t="s">
        <v>8</v>
      </c>
      <c r="E5034" s="1" t="s">
        <v>11</v>
      </c>
      <c r="F5034" s="18">
        <v>528.42999999999995</v>
      </c>
      <c r="G5034" t="s">
        <v>6031</v>
      </c>
      <c r="H5034" s="1">
        <f>IF(COUNTIF(G$2:G5034,G5034)=1,1,0)</f>
        <v>1</v>
      </c>
      <c r="I5034" s="1">
        <v>5</v>
      </c>
      <c r="J5034" s="1">
        <v>0.3</v>
      </c>
      <c r="K5034" s="1">
        <v>0</v>
      </c>
      <c r="L5034" s="12">
        <f>VLOOKUP(train[[#This Row],[Sub-Category]],Análisis_ABC_XYZ[[#Headers],[#Data]],4,FALSE)</f>
        <v>0.46529189879902266</v>
      </c>
    </row>
    <row r="5035" spans="1:12" x14ac:dyDescent="0.35">
      <c r="A5035" s="2">
        <v>42918</v>
      </c>
      <c r="B5035" s="1" t="s">
        <v>12</v>
      </c>
      <c r="C5035" s="1" t="s">
        <v>923</v>
      </c>
      <c r="D5035" s="1" t="s">
        <v>8</v>
      </c>
      <c r="E5035" s="1" t="s">
        <v>11</v>
      </c>
      <c r="F5035" s="18">
        <v>195.184</v>
      </c>
      <c r="G5035" t="s">
        <v>6561</v>
      </c>
      <c r="H5035" s="1">
        <f>IF(COUNTIF(G$2:G5035,G5035)=1,1,0)</f>
        <v>1</v>
      </c>
      <c r="I5035" s="1">
        <v>1</v>
      </c>
      <c r="J5035" s="1">
        <v>0.2</v>
      </c>
      <c r="K5035" s="1">
        <v>19.518400000000007</v>
      </c>
      <c r="L5035" s="12">
        <f>VLOOKUP(train[[#This Row],[Sub-Category]],Análisis_ABC_XYZ[[#Headers],[#Data]],4,FALSE)</f>
        <v>0.46529189879902266</v>
      </c>
    </row>
    <row r="5036" spans="1:12" x14ac:dyDescent="0.35">
      <c r="A5036" s="2">
        <v>42918</v>
      </c>
      <c r="B5036" s="1" t="s">
        <v>39</v>
      </c>
      <c r="C5036" s="1" t="s">
        <v>1511</v>
      </c>
      <c r="D5036" s="1" t="s">
        <v>14</v>
      </c>
      <c r="E5036" s="1" t="s">
        <v>36</v>
      </c>
      <c r="F5036" s="18">
        <v>41.472000000000008</v>
      </c>
      <c r="G5036" t="s">
        <v>6031</v>
      </c>
      <c r="H5036" s="1">
        <f>IF(COUNTIF(G$2:G5036,G5036)=1,1,0)</f>
        <v>0</v>
      </c>
      <c r="I5036" s="1">
        <v>8</v>
      </c>
      <c r="J5036" s="1">
        <v>0.2</v>
      </c>
      <c r="K5036" s="1">
        <v>14.5152</v>
      </c>
      <c r="L5036" s="12">
        <f>VLOOKUP(train[[#This Row],[Sub-Category]],Análisis_ABC_XYZ[[#Headers],[#Data]],4,FALSE)</f>
        <v>0.43613829632717294</v>
      </c>
    </row>
    <row r="5037" spans="1:12" x14ac:dyDescent="0.35">
      <c r="A5037" s="2">
        <v>42918</v>
      </c>
      <c r="B5037" s="1" t="s">
        <v>107</v>
      </c>
      <c r="C5037" s="1" t="s">
        <v>1913</v>
      </c>
      <c r="D5037" s="1" t="s">
        <v>14</v>
      </c>
      <c r="E5037" s="1" t="s">
        <v>24</v>
      </c>
      <c r="F5037" s="18">
        <v>7.7</v>
      </c>
      <c r="G5037" t="s">
        <v>2049</v>
      </c>
      <c r="H5037" s="1">
        <f>IF(COUNTIF(G$2:G5037,G5037)=1,1,0)</f>
        <v>1</v>
      </c>
      <c r="I5037" s="1">
        <v>2</v>
      </c>
      <c r="J5037" s="1">
        <v>0</v>
      </c>
      <c r="K5037" s="1">
        <v>3.157</v>
      </c>
      <c r="L5037" s="12">
        <f>VLOOKUP(train[[#This Row],[Sub-Category]],Análisis_ABC_XYZ[[#Headers],[#Data]],4,FALSE)</f>
        <v>0.45632477063632687</v>
      </c>
    </row>
    <row r="5038" spans="1:12" x14ac:dyDescent="0.35">
      <c r="A5038" s="2">
        <v>42919</v>
      </c>
      <c r="B5038" s="1" t="s">
        <v>89</v>
      </c>
      <c r="C5038" s="1" t="s">
        <v>1798</v>
      </c>
      <c r="D5038" s="1" t="s">
        <v>14</v>
      </c>
      <c r="E5038" s="1" t="s">
        <v>31</v>
      </c>
      <c r="F5038" s="18">
        <v>706.86</v>
      </c>
      <c r="G5038" t="s">
        <v>6258</v>
      </c>
      <c r="H5038" s="1">
        <f>IF(COUNTIF(G$2:G5038,G5038)=1,1,0)</f>
        <v>1</v>
      </c>
      <c r="I5038" s="1">
        <v>7</v>
      </c>
      <c r="J5038" s="1">
        <v>0</v>
      </c>
      <c r="K5038" s="1">
        <v>197.92079999999999</v>
      </c>
      <c r="L5038" s="12">
        <f>VLOOKUP(train[[#This Row],[Sub-Category]],Análisis_ABC_XYZ[[#Headers],[#Data]],4,FALSE)</f>
        <v>0.49507917887403441</v>
      </c>
    </row>
    <row r="5039" spans="1:12" x14ac:dyDescent="0.35">
      <c r="A5039" s="2">
        <v>42919</v>
      </c>
      <c r="B5039" s="1" t="s">
        <v>52</v>
      </c>
      <c r="C5039" s="1" t="s">
        <v>1157</v>
      </c>
      <c r="D5039" s="1" t="s">
        <v>14</v>
      </c>
      <c r="E5039" s="1" t="s">
        <v>36</v>
      </c>
      <c r="F5039" s="18">
        <v>123.92000000000002</v>
      </c>
      <c r="G5039" t="s">
        <v>5295</v>
      </c>
      <c r="H5039" s="1">
        <f>IF(COUNTIF(G$2:G5039,G5039)=1,1,0)</f>
        <v>1</v>
      </c>
      <c r="I5039" s="1">
        <v>5</v>
      </c>
      <c r="J5039" s="1">
        <v>0.2</v>
      </c>
      <c r="K5039" s="1">
        <v>38.724999999999994</v>
      </c>
      <c r="L5039" s="12">
        <f>VLOOKUP(train[[#This Row],[Sub-Category]],Análisis_ABC_XYZ[[#Headers],[#Data]],4,FALSE)</f>
        <v>0.43613829632717294</v>
      </c>
    </row>
    <row r="5040" spans="1:12" x14ac:dyDescent="0.35">
      <c r="A5040" s="2">
        <v>42919</v>
      </c>
      <c r="B5040" s="1" t="s">
        <v>12</v>
      </c>
      <c r="C5040" s="1" t="s">
        <v>1625</v>
      </c>
      <c r="D5040" s="1" t="s">
        <v>14</v>
      </c>
      <c r="E5040" s="1" t="s">
        <v>36</v>
      </c>
      <c r="F5040" s="18">
        <v>12.96</v>
      </c>
      <c r="G5040" t="s">
        <v>2424</v>
      </c>
      <c r="H5040" s="1">
        <f>IF(COUNTIF(G$2:G5040,G5040)=1,1,0)</f>
        <v>1</v>
      </c>
      <c r="I5040" s="1">
        <v>2</v>
      </c>
      <c r="J5040" s="1">
        <v>0</v>
      </c>
      <c r="K5040" s="1">
        <v>6.2208000000000006</v>
      </c>
      <c r="L5040" s="12">
        <f>VLOOKUP(train[[#This Row],[Sub-Category]],Análisis_ABC_XYZ[[#Headers],[#Data]],4,FALSE)</f>
        <v>0.43613829632717294</v>
      </c>
    </row>
    <row r="5041" spans="1:12" x14ac:dyDescent="0.35">
      <c r="A5041" s="2">
        <v>42919</v>
      </c>
      <c r="B5041" s="1" t="s">
        <v>12</v>
      </c>
      <c r="C5041" s="1" t="s">
        <v>1146</v>
      </c>
      <c r="D5041" s="1" t="s">
        <v>14</v>
      </c>
      <c r="E5041" s="1" t="s">
        <v>91</v>
      </c>
      <c r="F5041" s="18">
        <v>3.96</v>
      </c>
      <c r="G5041" t="s">
        <v>2424</v>
      </c>
      <c r="H5041" s="1">
        <f>IF(COUNTIF(G$2:G5041,G5041)=1,1,0)</f>
        <v>0</v>
      </c>
      <c r="I5041" s="1">
        <v>2</v>
      </c>
      <c r="J5041" s="1">
        <v>0</v>
      </c>
      <c r="K5041" s="1">
        <v>7.9200000000000159E-2</v>
      </c>
      <c r="L5041" s="12">
        <f>VLOOKUP(train[[#This Row],[Sub-Category]],Análisis_ABC_XYZ[[#Headers],[#Data]],4,FALSE)</f>
        <v>0.51168203684699509</v>
      </c>
    </row>
    <row r="5042" spans="1:12" x14ac:dyDescent="0.35">
      <c r="A5042" s="2">
        <v>42920</v>
      </c>
      <c r="B5042" s="1" t="s">
        <v>12</v>
      </c>
      <c r="C5042" s="1" t="s">
        <v>856</v>
      </c>
      <c r="D5042" s="1" t="s">
        <v>8</v>
      </c>
      <c r="E5042" s="1" t="s">
        <v>9</v>
      </c>
      <c r="F5042" s="18">
        <v>1279.165</v>
      </c>
      <c r="G5042" t="s">
        <v>2230</v>
      </c>
      <c r="H5042" s="1">
        <f>IF(COUNTIF(G$2:G5042,G5042)=1,1,0)</f>
        <v>1</v>
      </c>
      <c r="I5042" s="1">
        <v>5</v>
      </c>
      <c r="J5042" s="1">
        <v>0.15</v>
      </c>
      <c r="K5042" s="1">
        <v>225.73499999999993</v>
      </c>
      <c r="L5042" s="12">
        <f>VLOOKUP(train[[#This Row],[Sub-Category]],Análisis_ABC_XYZ[[#Headers],[#Data]],4,FALSE)</f>
        <v>0.5176847302647779</v>
      </c>
    </row>
    <row r="5043" spans="1:12" x14ac:dyDescent="0.35">
      <c r="A5043" s="2">
        <v>42920</v>
      </c>
      <c r="B5043" s="1" t="s">
        <v>37</v>
      </c>
      <c r="C5043" s="1" t="s">
        <v>1260</v>
      </c>
      <c r="D5043" s="1" t="s">
        <v>26</v>
      </c>
      <c r="E5043" s="1" t="s">
        <v>27</v>
      </c>
      <c r="F5043" s="18">
        <v>177.48000000000002</v>
      </c>
      <c r="G5043" t="s">
        <v>2231</v>
      </c>
      <c r="H5043" s="1">
        <f>IF(COUNTIF(G$2:G5043,G5043)=1,1,0)</f>
        <v>1</v>
      </c>
      <c r="I5043" s="1">
        <v>3</v>
      </c>
      <c r="J5043" s="1">
        <v>0.2</v>
      </c>
      <c r="K5043" s="1">
        <v>19.966499999999982</v>
      </c>
      <c r="L5043" s="12">
        <f>VLOOKUP(train[[#This Row],[Sub-Category]],Análisis_ABC_XYZ[[#Headers],[#Data]],4,FALSE)</f>
        <v>0.41105220110552465</v>
      </c>
    </row>
    <row r="5044" spans="1:12" x14ac:dyDescent="0.35">
      <c r="A5044" s="2">
        <v>42920</v>
      </c>
      <c r="B5044" s="1" t="s">
        <v>37</v>
      </c>
      <c r="C5044" s="1" t="s">
        <v>1060</v>
      </c>
      <c r="D5044" s="1" t="s">
        <v>26</v>
      </c>
      <c r="E5044" s="1" t="s">
        <v>27</v>
      </c>
      <c r="F5044" s="18">
        <v>71.975999999999999</v>
      </c>
      <c r="G5044" t="s">
        <v>2231</v>
      </c>
      <c r="H5044" s="1">
        <f>IF(COUNTIF(G$2:G5044,G5044)=1,1,0)</f>
        <v>0</v>
      </c>
      <c r="I5044" s="1">
        <v>3</v>
      </c>
      <c r="J5044" s="1">
        <v>0.2</v>
      </c>
      <c r="K5044" s="1">
        <v>8.9969999999999892</v>
      </c>
      <c r="L5044" s="12">
        <f>VLOOKUP(train[[#This Row],[Sub-Category]],Análisis_ABC_XYZ[[#Headers],[#Data]],4,FALSE)</f>
        <v>0.41105220110552465</v>
      </c>
    </row>
    <row r="5045" spans="1:12" x14ac:dyDescent="0.35">
      <c r="A5045" s="2">
        <v>42920</v>
      </c>
      <c r="B5045" s="1" t="s">
        <v>12</v>
      </c>
      <c r="C5045" s="1" t="s">
        <v>1737</v>
      </c>
      <c r="D5045" s="1" t="s">
        <v>14</v>
      </c>
      <c r="E5045" s="1" t="s">
        <v>61</v>
      </c>
      <c r="F5045" s="18">
        <v>43.96</v>
      </c>
      <c r="G5045" t="s">
        <v>2230</v>
      </c>
      <c r="H5045" s="1">
        <f>IF(COUNTIF(G$2:G5045,G5045)=1,1,0)</f>
        <v>0</v>
      </c>
      <c r="I5045" s="1">
        <v>2</v>
      </c>
      <c r="J5045" s="1">
        <v>0</v>
      </c>
      <c r="K5045" s="1">
        <v>20.661200000000001</v>
      </c>
      <c r="L5045" s="12">
        <f>VLOOKUP(train[[#This Row],[Sub-Category]],Análisis_ABC_XYZ[[#Headers],[#Data]],4,FALSE)</f>
        <v>0.44424167803735209</v>
      </c>
    </row>
    <row r="5046" spans="1:12" x14ac:dyDescent="0.35">
      <c r="A5046" s="2">
        <v>42920</v>
      </c>
      <c r="B5046" s="1" t="s">
        <v>12</v>
      </c>
      <c r="C5046" s="1" t="s">
        <v>765</v>
      </c>
      <c r="D5046" s="1" t="s">
        <v>14</v>
      </c>
      <c r="E5046" s="1" t="s">
        <v>20</v>
      </c>
      <c r="F5046" s="18">
        <v>27.92</v>
      </c>
      <c r="G5046" t="s">
        <v>2230</v>
      </c>
      <c r="H5046" s="1">
        <f>IF(COUNTIF(G$2:G5046,G5046)=1,1,0)</f>
        <v>0</v>
      </c>
      <c r="I5046" s="1">
        <v>4</v>
      </c>
      <c r="J5046" s="1">
        <v>0</v>
      </c>
      <c r="K5046" s="1">
        <v>0.5583999999999989</v>
      </c>
      <c r="L5046" s="12">
        <f>VLOOKUP(train[[#This Row],[Sub-Category]],Análisis_ABC_XYZ[[#Headers],[#Data]],4,FALSE)</f>
        <v>0.44610841445725197</v>
      </c>
    </row>
    <row r="5047" spans="1:12" x14ac:dyDescent="0.35">
      <c r="A5047" s="2">
        <v>42920</v>
      </c>
      <c r="B5047" s="1" t="s">
        <v>12</v>
      </c>
      <c r="C5047" s="1" t="s">
        <v>598</v>
      </c>
      <c r="D5047" s="1" t="s">
        <v>8</v>
      </c>
      <c r="E5047" s="1" t="s">
        <v>22</v>
      </c>
      <c r="F5047" s="18">
        <v>25.4</v>
      </c>
      <c r="G5047" t="s">
        <v>2230</v>
      </c>
      <c r="H5047" s="1">
        <f>IF(COUNTIF(G$2:G5047,G5047)=1,1,0)</f>
        <v>0</v>
      </c>
      <c r="I5047" s="1">
        <v>5</v>
      </c>
      <c r="J5047" s="1">
        <v>0</v>
      </c>
      <c r="K5047" s="1">
        <v>8.6359999999999992</v>
      </c>
      <c r="L5047" s="12">
        <f>VLOOKUP(train[[#This Row],[Sub-Category]],Análisis_ABC_XYZ[[#Headers],[#Data]],4,FALSE)</f>
        <v>0.4595170286641902</v>
      </c>
    </row>
    <row r="5048" spans="1:12" x14ac:dyDescent="0.35">
      <c r="A5048" s="2">
        <v>42920</v>
      </c>
      <c r="B5048" s="1" t="s">
        <v>37</v>
      </c>
      <c r="C5048" s="1" t="s">
        <v>598</v>
      </c>
      <c r="D5048" s="1" t="s">
        <v>8</v>
      </c>
      <c r="E5048" s="1" t="s">
        <v>22</v>
      </c>
      <c r="F5048" s="18">
        <v>25.4</v>
      </c>
      <c r="G5048" t="s">
        <v>2231</v>
      </c>
      <c r="H5048" s="1">
        <f>IF(COUNTIF(G$2:G5048,G5048)=1,1,0)</f>
        <v>0</v>
      </c>
      <c r="I5048" s="1">
        <v>5</v>
      </c>
      <c r="J5048" s="1">
        <v>0</v>
      </c>
      <c r="K5048" s="1">
        <v>8.6359999999999992</v>
      </c>
      <c r="L5048" s="12">
        <f>VLOOKUP(train[[#This Row],[Sub-Category]],Análisis_ABC_XYZ[[#Headers],[#Data]],4,FALSE)</f>
        <v>0.4595170286641902</v>
      </c>
    </row>
    <row r="5049" spans="1:12" x14ac:dyDescent="0.35">
      <c r="A5049" s="2">
        <v>42923</v>
      </c>
      <c r="B5049" s="1" t="s">
        <v>12</v>
      </c>
      <c r="C5049" s="1" t="s">
        <v>1363</v>
      </c>
      <c r="D5049" s="1" t="s">
        <v>26</v>
      </c>
      <c r="E5049" s="1" t="s">
        <v>363</v>
      </c>
      <c r="F5049" s="18">
        <v>2799.9600000000005</v>
      </c>
      <c r="G5049" t="s">
        <v>4477</v>
      </c>
      <c r="H5049" s="1">
        <f>IF(COUNTIF(G$2:G5049,G5049)=1,1,0)</f>
        <v>1</v>
      </c>
      <c r="I5049" s="1">
        <v>5</v>
      </c>
      <c r="J5049" s="1">
        <v>0.2</v>
      </c>
      <c r="K5049" s="1">
        <v>944.98649999999986</v>
      </c>
      <c r="L5049" s="12">
        <f>VLOOKUP(train[[#This Row],[Sub-Category]],Análisis_ABC_XYZ[[#Headers],[#Data]],4,FALSE)</f>
        <v>0.62810530827000832</v>
      </c>
    </row>
    <row r="5050" spans="1:12" x14ac:dyDescent="0.35">
      <c r="A5050" s="2">
        <v>42923</v>
      </c>
      <c r="B5050" s="1" t="s">
        <v>12</v>
      </c>
      <c r="C5050" s="1" t="s">
        <v>88</v>
      </c>
      <c r="D5050" s="1" t="s">
        <v>8</v>
      </c>
      <c r="E5050" s="1" t="s">
        <v>11</v>
      </c>
      <c r="F5050" s="18">
        <v>287.96800000000002</v>
      </c>
      <c r="G5050" t="s">
        <v>4477</v>
      </c>
      <c r="H5050" s="1">
        <f>IF(COUNTIF(G$2:G5050,G5050)=1,1,0)</f>
        <v>0</v>
      </c>
      <c r="I5050" s="1">
        <v>4</v>
      </c>
      <c r="J5050" s="1">
        <v>0.2</v>
      </c>
      <c r="K5050" s="1">
        <v>-3.5996000000000521</v>
      </c>
      <c r="L5050" s="12">
        <f>VLOOKUP(train[[#This Row],[Sub-Category]],Análisis_ABC_XYZ[[#Headers],[#Data]],4,FALSE)</f>
        <v>0.46529189879902266</v>
      </c>
    </row>
    <row r="5051" spans="1:12" x14ac:dyDescent="0.35">
      <c r="A5051" s="2">
        <v>42923</v>
      </c>
      <c r="B5051" s="1" t="s">
        <v>72</v>
      </c>
      <c r="C5051" s="1" t="s">
        <v>382</v>
      </c>
      <c r="D5051" s="1" t="s">
        <v>8</v>
      </c>
      <c r="E5051" s="1" t="s">
        <v>11</v>
      </c>
      <c r="F5051" s="18">
        <v>253.37199999999996</v>
      </c>
      <c r="G5051" t="s">
        <v>3895</v>
      </c>
      <c r="H5051" s="1">
        <f>IF(COUNTIF(G$2:G5051,G5051)=1,1,0)</f>
        <v>1</v>
      </c>
      <c r="I5051" s="1">
        <v>2</v>
      </c>
      <c r="J5051" s="1">
        <v>0.3</v>
      </c>
      <c r="K5051" s="1">
        <v>-14.478399999999993</v>
      </c>
      <c r="L5051" s="12">
        <f>VLOOKUP(train[[#This Row],[Sub-Category]],Análisis_ABC_XYZ[[#Headers],[#Data]],4,FALSE)</f>
        <v>0.46529189879902266</v>
      </c>
    </row>
    <row r="5052" spans="1:12" x14ac:dyDescent="0.35">
      <c r="A5052" s="2">
        <v>42923</v>
      </c>
      <c r="B5052" s="1" t="s">
        <v>12</v>
      </c>
      <c r="C5052" s="1" t="s">
        <v>548</v>
      </c>
      <c r="D5052" s="1" t="s">
        <v>8</v>
      </c>
      <c r="E5052" s="1" t="s">
        <v>22</v>
      </c>
      <c r="F5052" s="18">
        <v>215.65</v>
      </c>
      <c r="G5052" t="s">
        <v>5709</v>
      </c>
      <c r="H5052" s="1">
        <f>IF(COUNTIF(G$2:G5052,G5052)=1,1,0)</f>
        <v>1</v>
      </c>
      <c r="I5052" s="1">
        <v>5</v>
      </c>
      <c r="J5052" s="1">
        <v>0</v>
      </c>
      <c r="K5052" s="1">
        <v>73.320999999999998</v>
      </c>
      <c r="L5052" s="12">
        <f>VLOOKUP(train[[#This Row],[Sub-Category]],Análisis_ABC_XYZ[[#Headers],[#Data]],4,FALSE)</f>
        <v>0.4595170286641902</v>
      </c>
    </row>
    <row r="5053" spans="1:12" x14ac:dyDescent="0.35">
      <c r="A5053" s="2">
        <v>42923</v>
      </c>
      <c r="B5053" s="1" t="s">
        <v>72</v>
      </c>
      <c r="C5053" s="1" t="s">
        <v>1223</v>
      </c>
      <c r="D5053" s="1" t="s">
        <v>8</v>
      </c>
      <c r="E5053" s="1" t="s">
        <v>22</v>
      </c>
      <c r="F5053" s="18">
        <v>60.288000000000004</v>
      </c>
      <c r="G5053" t="s">
        <v>3895</v>
      </c>
      <c r="H5053" s="1">
        <f>IF(COUNTIF(G$2:G5053,G5053)=1,1,0)</f>
        <v>0</v>
      </c>
      <c r="I5053" s="1">
        <v>8</v>
      </c>
      <c r="J5053" s="1">
        <v>0.6</v>
      </c>
      <c r="K5053" s="1">
        <v>-27.129599999999996</v>
      </c>
      <c r="L5053" s="12">
        <f>VLOOKUP(train[[#This Row],[Sub-Category]],Análisis_ABC_XYZ[[#Headers],[#Data]],4,FALSE)</f>
        <v>0.4595170286641902</v>
      </c>
    </row>
    <row r="5054" spans="1:12" x14ac:dyDescent="0.35">
      <c r="A5054" s="2">
        <v>42923</v>
      </c>
      <c r="B5054" s="1" t="s">
        <v>52</v>
      </c>
      <c r="C5054" s="1" t="s">
        <v>1033</v>
      </c>
      <c r="D5054" s="1" t="s">
        <v>26</v>
      </c>
      <c r="E5054" s="1" t="s">
        <v>27</v>
      </c>
      <c r="F5054" s="18">
        <v>59.993999999999993</v>
      </c>
      <c r="G5054" t="s">
        <v>2904</v>
      </c>
      <c r="H5054" s="1">
        <f>IF(COUNTIF(G$2:G5054,G5054)=1,1,0)</f>
        <v>1</v>
      </c>
      <c r="I5054" s="1">
        <v>1</v>
      </c>
      <c r="J5054" s="1">
        <v>0.4</v>
      </c>
      <c r="K5054" s="1">
        <v>-12.998700000000007</v>
      </c>
      <c r="L5054" s="12">
        <f>VLOOKUP(train[[#This Row],[Sub-Category]],Análisis_ABC_XYZ[[#Headers],[#Data]],4,FALSE)</f>
        <v>0.41105220110552465</v>
      </c>
    </row>
    <row r="5055" spans="1:12" x14ac:dyDescent="0.35">
      <c r="A5055" s="2">
        <v>42923</v>
      </c>
      <c r="B5055" s="1" t="s">
        <v>12</v>
      </c>
      <c r="C5055" s="1" t="s">
        <v>1509</v>
      </c>
      <c r="D5055" s="1" t="s">
        <v>14</v>
      </c>
      <c r="E5055" s="1" t="s">
        <v>36</v>
      </c>
      <c r="F5055" s="18">
        <v>48.94</v>
      </c>
      <c r="G5055" t="s">
        <v>4477</v>
      </c>
      <c r="H5055" s="1">
        <f>IF(COUNTIF(G$2:G5055,G5055)=1,1,0)</f>
        <v>0</v>
      </c>
      <c r="I5055" s="1">
        <v>1</v>
      </c>
      <c r="J5055" s="1">
        <v>0</v>
      </c>
      <c r="K5055" s="1">
        <v>24.47</v>
      </c>
      <c r="L5055" s="12">
        <f>VLOOKUP(train[[#This Row],[Sub-Category]],Análisis_ABC_XYZ[[#Headers],[#Data]],4,FALSE)</f>
        <v>0.43613829632717294</v>
      </c>
    </row>
    <row r="5056" spans="1:12" x14ac:dyDescent="0.35">
      <c r="A5056" s="2">
        <v>42923</v>
      </c>
      <c r="B5056" s="1" t="s">
        <v>44</v>
      </c>
      <c r="C5056" s="1" t="s">
        <v>1311</v>
      </c>
      <c r="D5056" s="1" t="s">
        <v>14</v>
      </c>
      <c r="E5056" s="1" t="s">
        <v>24</v>
      </c>
      <c r="F5056" s="18">
        <v>45.98</v>
      </c>
      <c r="G5056" t="s">
        <v>3181</v>
      </c>
      <c r="H5056" s="1">
        <f>IF(COUNTIF(G$2:G5056,G5056)=1,1,0)</f>
        <v>1</v>
      </c>
      <c r="I5056" s="1">
        <v>2</v>
      </c>
      <c r="J5056" s="1">
        <v>0</v>
      </c>
      <c r="K5056" s="1">
        <v>12.874400000000001</v>
      </c>
      <c r="L5056" s="12">
        <f>VLOOKUP(train[[#This Row],[Sub-Category]],Análisis_ABC_XYZ[[#Headers],[#Data]],4,FALSE)</f>
        <v>0.45632477063632687</v>
      </c>
    </row>
    <row r="5057" spans="1:12" x14ac:dyDescent="0.35">
      <c r="A5057" s="2">
        <v>42923</v>
      </c>
      <c r="B5057" s="1" t="s">
        <v>16</v>
      </c>
      <c r="C5057" s="1" t="s">
        <v>661</v>
      </c>
      <c r="D5057" s="1" t="s">
        <v>14</v>
      </c>
      <c r="E5057" s="1" t="s">
        <v>182</v>
      </c>
      <c r="F5057" s="18">
        <v>45.584000000000003</v>
      </c>
      <c r="G5057" t="s">
        <v>6065</v>
      </c>
      <c r="H5057" s="1">
        <f>IF(COUNTIF(G$2:G5057,G5057)=1,1,0)</f>
        <v>1</v>
      </c>
      <c r="I5057" s="1">
        <v>7</v>
      </c>
      <c r="J5057" s="1">
        <v>0.2</v>
      </c>
      <c r="K5057" s="1">
        <v>5.1281999999999996</v>
      </c>
      <c r="L5057" s="12">
        <f>VLOOKUP(train[[#This Row],[Sub-Category]],Análisis_ABC_XYZ[[#Headers],[#Data]],4,FALSE)</f>
        <v>0.53938093436526824</v>
      </c>
    </row>
    <row r="5058" spans="1:12" x14ac:dyDescent="0.35">
      <c r="A5058" s="2">
        <v>42923</v>
      </c>
      <c r="B5058" s="1" t="s">
        <v>72</v>
      </c>
      <c r="C5058" s="1" t="s">
        <v>1195</v>
      </c>
      <c r="D5058" s="1" t="s">
        <v>14</v>
      </c>
      <c r="E5058" s="1" t="s">
        <v>36</v>
      </c>
      <c r="F5058" s="18">
        <v>23.688000000000002</v>
      </c>
      <c r="G5058" t="s">
        <v>3895</v>
      </c>
      <c r="H5058" s="1">
        <f>IF(COUNTIF(G$2:G5058,G5058)=1,1,0)</f>
        <v>0</v>
      </c>
      <c r="I5058" s="1">
        <v>9</v>
      </c>
      <c r="J5058" s="1">
        <v>0.2</v>
      </c>
      <c r="K5058" s="1">
        <v>7.698599999999999</v>
      </c>
      <c r="L5058" s="12">
        <f>VLOOKUP(train[[#This Row],[Sub-Category]],Análisis_ABC_XYZ[[#Headers],[#Data]],4,FALSE)</f>
        <v>0.43613829632717294</v>
      </c>
    </row>
    <row r="5059" spans="1:12" x14ac:dyDescent="0.35">
      <c r="A5059" s="2">
        <v>42923</v>
      </c>
      <c r="B5059" s="1" t="s">
        <v>44</v>
      </c>
      <c r="C5059" s="1" t="s">
        <v>554</v>
      </c>
      <c r="D5059" s="1" t="s">
        <v>14</v>
      </c>
      <c r="E5059" s="1" t="s">
        <v>36</v>
      </c>
      <c r="F5059" s="18">
        <v>12.96</v>
      </c>
      <c r="G5059" t="s">
        <v>3181</v>
      </c>
      <c r="H5059" s="1">
        <f>IF(COUNTIF(G$2:G5059,G5059)=1,1,0)</f>
        <v>0</v>
      </c>
      <c r="I5059" s="1">
        <v>2</v>
      </c>
      <c r="J5059" s="1">
        <v>0</v>
      </c>
      <c r="K5059" s="1">
        <v>6.2208000000000006</v>
      </c>
      <c r="L5059" s="12">
        <f>VLOOKUP(train[[#This Row],[Sub-Category]],Análisis_ABC_XYZ[[#Headers],[#Data]],4,FALSE)</f>
        <v>0.43613829632717294</v>
      </c>
    </row>
    <row r="5060" spans="1:12" x14ac:dyDescent="0.35">
      <c r="A5060" s="2">
        <v>42923</v>
      </c>
      <c r="B5060" s="1" t="s">
        <v>52</v>
      </c>
      <c r="C5060" s="1" t="s">
        <v>1693</v>
      </c>
      <c r="D5060" s="1" t="s">
        <v>14</v>
      </c>
      <c r="E5060" s="1" t="s">
        <v>15</v>
      </c>
      <c r="F5060" s="18">
        <v>10.08</v>
      </c>
      <c r="G5060" t="s">
        <v>2904</v>
      </c>
      <c r="H5060" s="1">
        <f>IF(COUNTIF(G$2:G5060,G5060)=1,1,0)</f>
        <v>0</v>
      </c>
      <c r="I5060" s="1">
        <v>2</v>
      </c>
      <c r="J5060" s="1">
        <v>0.2</v>
      </c>
      <c r="K5060" s="1">
        <v>3.2759999999999994</v>
      </c>
      <c r="L5060" s="12">
        <f>VLOOKUP(train[[#This Row],[Sub-Category]],Análisis_ABC_XYZ[[#Headers],[#Data]],4,FALSE)</f>
        <v>0.4647369236065339</v>
      </c>
    </row>
    <row r="5061" spans="1:12" x14ac:dyDescent="0.35">
      <c r="A5061" s="2">
        <v>42923</v>
      </c>
      <c r="B5061" s="1" t="s">
        <v>52</v>
      </c>
      <c r="C5061" s="1" t="s">
        <v>1446</v>
      </c>
      <c r="D5061" s="1" t="s">
        <v>14</v>
      </c>
      <c r="E5061" s="1" t="s">
        <v>29</v>
      </c>
      <c r="F5061" s="18">
        <v>9.4200000000000017</v>
      </c>
      <c r="G5061" t="s">
        <v>2904</v>
      </c>
      <c r="H5061" s="1">
        <f>IF(COUNTIF(G$2:G5061,G5061)=1,1,0)</f>
        <v>0</v>
      </c>
      <c r="I5061" s="1">
        <v>5</v>
      </c>
      <c r="J5061" s="1">
        <v>0.7</v>
      </c>
      <c r="K5061" s="1">
        <v>-7.8500000000000014</v>
      </c>
      <c r="L5061" s="12">
        <f>VLOOKUP(train[[#This Row],[Sub-Category]],Análisis_ABC_XYZ[[#Headers],[#Data]],4,FALSE)</f>
        <v>0.46881743173671325</v>
      </c>
    </row>
    <row r="5062" spans="1:12" x14ac:dyDescent="0.35">
      <c r="A5062" s="2">
        <v>42923</v>
      </c>
      <c r="B5062" s="1" t="s">
        <v>52</v>
      </c>
      <c r="C5062" s="1" t="s">
        <v>63</v>
      </c>
      <c r="D5062" s="1" t="s">
        <v>14</v>
      </c>
      <c r="E5062" s="1" t="s">
        <v>29</v>
      </c>
      <c r="F5062" s="18">
        <v>5.7150000000000016</v>
      </c>
      <c r="G5062" t="s">
        <v>2904</v>
      </c>
      <c r="H5062" s="1">
        <f>IF(COUNTIF(G$2:G5062,G5062)=1,1,0)</f>
        <v>0</v>
      </c>
      <c r="I5062" s="1">
        <v>5</v>
      </c>
      <c r="J5062" s="1">
        <v>0.7</v>
      </c>
      <c r="K5062" s="1">
        <v>-4.7625000000000011</v>
      </c>
      <c r="L5062" s="12">
        <f>VLOOKUP(train[[#This Row],[Sub-Category]],Análisis_ABC_XYZ[[#Headers],[#Data]],4,FALSE)</f>
        <v>0.46881743173671325</v>
      </c>
    </row>
    <row r="5063" spans="1:12" x14ac:dyDescent="0.35">
      <c r="A5063" s="2">
        <v>42923</v>
      </c>
      <c r="B5063" s="1" t="s">
        <v>72</v>
      </c>
      <c r="C5063" s="1" t="s">
        <v>1392</v>
      </c>
      <c r="D5063" s="1" t="s">
        <v>14</v>
      </c>
      <c r="E5063" s="1" t="s">
        <v>91</v>
      </c>
      <c r="F5063" s="18">
        <v>2.6320000000000001</v>
      </c>
      <c r="G5063" s="1" t="s">
        <v>3895</v>
      </c>
      <c r="H5063" s="1">
        <f>IF(COUNTIF(G$2:G5063,G5063)=1,1,0)</f>
        <v>0</v>
      </c>
      <c r="I5063" s="1">
        <v>1</v>
      </c>
      <c r="J5063" s="1">
        <v>0.2</v>
      </c>
      <c r="K5063" s="1">
        <v>0.8224999999999999</v>
      </c>
      <c r="L5063" s="12">
        <f>VLOOKUP(train[[#This Row],[Sub-Category]],Análisis_ABC_XYZ[[#Headers],[#Data]],4,FALSE)</f>
        <v>0.51168203684699509</v>
      </c>
    </row>
    <row r="5064" spans="1:12" x14ac:dyDescent="0.35">
      <c r="A5064" s="2">
        <v>42924</v>
      </c>
      <c r="B5064" s="1" t="s">
        <v>39</v>
      </c>
      <c r="C5064" s="1" t="s">
        <v>1259</v>
      </c>
      <c r="D5064" s="1" t="s">
        <v>26</v>
      </c>
      <c r="E5064" s="1" t="s">
        <v>27</v>
      </c>
      <c r="F5064" s="18">
        <v>863.6400000000001</v>
      </c>
      <c r="G5064" t="s">
        <v>6086</v>
      </c>
      <c r="H5064" s="1">
        <f>IF(COUNTIF(G$2:G5064,G5064)=1,1,0)</f>
        <v>1</v>
      </c>
      <c r="I5064" s="1">
        <v>9</v>
      </c>
      <c r="J5064" s="1">
        <v>0.2</v>
      </c>
      <c r="K5064" s="1">
        <v>107.95499999999998</v>
      </c>
      <c r="L5064" s="12">
        <f>VLOOKUP(train[[#This Row],[Sub-Category]],Análisis_ABC_XYZ[[#Headers],[#Data]],4,FALSE)</f>
        <v>0.41105220110552465</v>
      </c>
    </row>
    <row r="5065" spans="1:12" x14ac:dyDescent="0.35">
      <c r="A5065" s="2">
        <v>42924</v>
      </c>
      <c r="B5065" s="1" t="s">
        <v>16</v>
      </c>
      <c r="C5065" s="1" t="s">
        <v>1232</v>
      </c>
      <c r="D5065" s="1" t="s">
        <v>26</v>
      </c>
      <c r="E5065" s="1" t="s">
        <v>27</v>
      </c>
      <c r="F5065" s="18">
        <v>823.96000000000015</v>
      </c>
      <c r="G5065" t="s">
        <v>5493</v>
      </c>
      <c r="H5065" s="1">
        <f>IF(COUNTIF(G$2:G5065,G5065)=1,1,0)</f>
        <v>1</v>
      </c>
      <c r="I5065" s="1">
        <v>5</v>
      </c>
      <c r="J5065" s="1">
        <v>0.2</v>
      </c>
      <c r="K5065" s="1">
        <v>51.497499999999974</v>
      </c>
      <c r="L5065" s="12">
        <f>VLOOKUP(train[[#This Row],[Sub-Category]],Análisis_ABC_XYZ[[#Headers],[#Data]],4,FALSE)</f>
        <v>0.41105220110552465</v>
      </c>
    </row>
    <row r="5066" spans="1:12" x14ac:dyDescent="0.35">
      <c r="A5066" s="2">
        <v>42924</v>
      </c>
      <c r="B5066" s="1" t="s">
        <v>145</v>
      </c>
      <c r="C5066" s="1" t="s">
        <v>210</v>
      </c>
      <c r="D5066" s="1" t="s">
        <v>8</v>
      </c>
      <c r="E5066" s="1" t="s">
        <v>11</v>
      </c>
      <c r="F5066" s="18">
        <v>662.88</v>
      </c>
      <c r="G5066" t="s">
        <v>4962</v>
      </c>
      <c r="H5066" s="1">
        <f>IF(COUNTIF(G$2:G5066,G5066)=1,1,0)</f>
        <v>1</v>
      </c>
      <c r="I5066" s="1">
        <v>3</v>
      </c>
      <c r="J5066" s="1">
        <v>0.2</v>
      </c>
      <c r="K5066" s="1">
        <v>74.573999999999955</v>
      </c>
      <c r="L5066" s="12">
        <f>VLOOKUP(train[[#This Row],[Sub-Category]],Análisis_ABC_XYZ[[#Headers],[#Data]],4,FALSE)</f>
        <v>0.46529189879902266</v>
      </c>
    </row>
    <row r="5067" spans="1:12" x14ac:dyDescent="0.35">
      <c r="A5067" s="2">
        <v>42924</v>
      </c>
      <c r="B5067" s="1" t="s">
        <v>37</v>
      </c>
      <c r="C5067" s="1" t="s">
        <v>289</v>
      </c>
      <c r="D5067" s="1" t="s">
        <v>26</v>
      </c>
      <c r="E5067" s="1" t="s">
        <v>27</v>
      </c>
      <c r="F5067" s="18">
        <v>107.98399999999999</v>
      </c>
      <c r="G5067" t="s">
        <v>5630</v>
      </c>
      <c r="H5067" s="1">
        <f>IF(COUNTIF(G$2:G5067,G5067)=1,1,0)</f>
        <v>1</v>
      </c>
      <c r="I5067" s="1">
        <v>1</v>
      </c>
      <c r="J5067" s="1">
        <v>0.2</v>
      </c>
      <c r="K5067" s="1">
        <v>9.4485999999999954</v>
      </c>
      <c r="L5067" s="12">
        <f>VLOOKUP(train[[#This Row],[Sub-Category]],Análisis_ABC_XYZ[[#Headers],[#Data]],4,FALSE)</f>
        <v>0.41105220110552465</v>
      </c>
    </row>
    <row r="5068" spans="1:12" x14ac:dyDescent="0.35">
      <c r="A5068" s="2">
        <v>42924</v>
      </c>
      <c r="B5068" s="1" t="s">
        <v>39</v>
      </c>
      <c r="C5068" s="1" t="s">
        <v>459</v>
      </c>
      <c r="D5068" s="1" t="s">
        <v>14</v>
      </c>
      <c r="E5068" s="1" t="s">
        <v>24</v>
      </c>
      <c r="F5068" s="18">
        <v>47.616</v>
      </c>
      <c r="G5068" t="s">
        <v>6086</v>
      </c>
      <c r="H5068" s="1">
        <f>IF(COUNTIF(G$2:G5068,G5068)=1,1,0)</f>
        <v>0</v>
      </c>
      <c r="I5068" s="1">
        <v>3</v>
      </c>
      <c r="J5068" s="1">
        <v>0.2</v>
      </c>
      <c r="K5068" s="1">
        <v>3.571200000000001</v>
      </c>
      <c r="L5068" s="12">
        <f>VLOOKUP(train[[#This Row],[Sub-Category]],Análisis_ABC_XYZ[[#Headers],[#Data]],4,FALSE)</f>
        <v>0.45632477063632687</v>
      </c>
    </row>
    <row r="5069" spans="1:12" x14ac:dyDescent="0.35">
      <c r="A5069" s="2">
        <v>42924</v>
      </c>
      <c r="B5069" s="1" t="s">
        <v>145</v>
      </c>
      <c r="C5069" s="1" t="s">
        <v>1266</v>
      </c>
      <c r="D5069" s="1" t="s">
        <v>14</v>
      </c>
      <c r="E5069" s="1" t="s">
        <v>20</v>
      </c>
      <c r="F5069" s="18">
        <v>33.488000000000007</v>
      </c>
      <c r="G5069" t="s">
        <v>4962</v>
      </c>
      <c r="H5069" s="1">
        <f>IF(COUNTIF(G$2:G5069,G5069)=1,1,0)</f>
        <v>0</v>
      </c>
      <c r="I5069" s="1">
        <v>7</v>
      </c>
      <c r="J5069" s="1">
        <v>0.2</v>
      </c>
      <c r="K5069" s="1">
        <v>-1.2558000000000051</v>
      </c>
      <c r="L5069" s="12">
        <f>VLOOKUP(train[[#This Row],[Sub-Category]],Análisis_ABC_XYZ[[#Headers],[#Data]],4,FALSE)</f>
        <v>0.44610841445725197</v>
      </c>
    </row>
    <row r="5070" spans="1:12" x14ac:dyDescent="0.35">
      <c r="A5070" s="2">
        <v>42924</v>
      </c>
      <c r="B5070" s="1" t="s">
        <v>145</v>
      </c>
      <c r="C5070" s="1" t="s">
        <v>1265</v>
      </c>
      <c r="D5070" s="1" t="s">
        <v>14</v>
      </c>
      <c r="E5070" s="1" t="s">
        <v>29</v>
      </c>
      <c r="F5070" s="18">
        <v>19.968000000000004</v>
      </c>
      <c r="G5070" t="s">
        <v>4962</v>
      </c>
      <c r="H5070" s="1">
        <f>IF(COUNTIF(G$2:G5070,G5070)=1,1,0)</f>
        <v>0</v>
      </c>
      <c r="I5070" s="1">
        <v>2</v>
      </c>
      <c r="J5070" s="1">
        <v>0.7</v>
      </c>
      <c r="K5070" s="1">
        <v>-13.311999999999998</v>
      </c>
      <c r="L5070" s="12">
        <f>VLOOKUP(train[[#This Row],[Sub-Category]],Análisis_ABC_XYZ[[#Headers],[#Data]],4,FALSE)</f>
        <v>0.46881743173671325</v>
      </c>
    </row>
    <row r="5071" spans="1:12" x14ac:dyDescent="0.35">
      <c r="A5071" s="2">
        <v>42924</v>
      </c>
      <c r="B5071" s="1" t="s">
        <v>37</v>
      </c>
      <c r="C5071" s="1" t="s">
        <v>1300</v>
      </c>
      <c r="D5071" s="1" t="s">
        <v>14</v>
      </c>
      <c r="E5071" s="1" t="s">
        <v>29</v>
      </c>
      <c r="F5071" s="18">
        <v>19.295999999999999</v>
      </c>
      <c r="G5071" t="s">
        <v>5630</v>
      </c>
      <c r="H5071" s="1">
        <f>IF(COUNTIF(G$2:G5071,G5071)=1,1,0)</f>
        <v>0</v>
      </c>
      <c r="I5071" s="1">
        <v>3</v>
      </c>
      <c r="J5071" s="1">
        <v>0.2</v>
      </c>
      <c r="K5071" s="1">
        <v>6.0299999999999994</v>
      </c>
      <c r="L5071" s="12">
        <f>VLOOKUP(train[[#This Row],[Sub-Category]],Análisis_ABC_XYZ[[#Headers],[#Data]],4,FALSE)</f>
        <v>0.46881743173671325</v>
      </c>
    </row>
    <row r="5072" spans="1:12" x14ac:dyDescent="0.35">
      <c r="A5072" s="2">
        <v>42924</v>
      </c>
      <c r="B5072" s="1" t="s">
        <v>16</v>
      </c>
      <c r="C5072" s="1" t="s">
        <v>160</v>
      </c>
      <c r="D5072" s="1" t="s">
        <v>14</v>
      </c>
      <c r="E5072" s="1" t="s">
        <v>36</v>
      </c>
      <c r="F5072" s="18">
        <v>15.984000000000002</v>
      </c>
      <c r="G5072" t="s">
        <v>5493</v>
      </c>
      <c r="H5072" s="1">
        <f>IF(COUNTIF(G$2:G5072,G5072)=1,1,0)</f>
        <v>0</v>
      </c>
      <c r="I5072" s="1">
        <v>2</v>
      </c>
      <c r="J5072" s="1">
        <v>0.2</v>
      </c>
      <c r="K5072" s="1">
        <v>4.9949999999999992</v>
      </c>
      <c r="L5072" s="12">
        <f>VLOOKUP(train[[#This Row],[Sub-Category]],Análisis_ABC_XYZ[[#Headers],[#Data]],4,FALSE)</f>
        <v>0.43613829632717294</v>
      </c>
    </row>
    <row r="5073" spans="1:12" x14ac:dyDescent="0.35">
      <c r="A5073" s="2">
        <v>42924</v>
      </c>
      <c r="B5073" s="1" t="s">
        <v>412</v>
      </c>
      <c r="C5073" s="1" t="s">
        <v>796</v>
      </c>
      <c r="D5073" s="1" t="s">
        <v>14</v>
      </c>
      <c r="E5073" s="1" t="s">
        <v>36</v>
      </c>
      <c r="F5073" s="18">
        <v>12.96</v>
      </c>
      <c r="G5073" t="s">
        <v>3180</v>
      </c>
      <c r="H5073" s="1">
        <f>IF(COUNTIF(G$2:G5073,G5073)=1,1,0)</f>
        <v>1</v>
      </c>
      <c r="I5073" s="1">
        <v>2</v>
      </c>
      <c r="J5073" s="1">
        <v>0</v>
      </c>
      <c r="K5073" s="1">
        <v>6.2208000000000006</v>
      </c>
      <c r="L5073" s="12">
        <f>VLOOKUP(train[[#This Row],[Sub-Category]],Análisis_ABC_XYZ[[#Headers],[#Data]],4,FALSE)</f>
        <v>0.43613829632717294</v>
      </c>
    </row>
    <row r="5074" spans="1:12" x14ac:dyDescent="0.35">
      <c r="A5074" s="2">
        <v>42924</v>
      </c>
      <c r="B5074" s="1" t="s">
        <v>145</v>
      </c>
      <c r="C5074" s="1" t="s">
        <v>54</v>
      </c>
      <c r="D5074" s="1" t="s">
        <v>14</v>
      </c>
      <c r="E5074" s="1" t="s">
        <v>29</v>
      </c>
      <c r="F5074" s="18">
        <v>8.7360000000000024</v>
      </c>
      <c r="G5074" t="s">
        <v>4962</v>
      </c>
      <c r="H5074" s="1">
        <f>IF(COUNTIF(G$2:G5074,G5074)=1,1,0)</f>
        <v>0</v>
      </c>
      <c r="I5074" s="1">
        <v>4</v>
      </c>
      <c r="J5074" s="1">
        <v>0.7</v>
      </c>
      <c r="K5074" s="1">
        <v>-6.1151999999999997</v>
      </c>
      <c r="L5074" s="12">
        <f>VLOOKUP(train[[#This Row],[Sub-Category]],Análisis_ABC_XYZ[[#Headers],[#Data]],4,FALSE)</f>
        <v>0.46881743173671325</v>
      </c>
    </row>
    <row r="5075" spans="1:12" x14ac:dyDescent="0.35">
      <c r="A5075" s="2">
        <v>42925</v>
      </c>
      <c r="B5075" s="1" t="s">
        <v>89</v>
      </c>
      <c r="C5075" s="1" t="s">
        <v>693</v>
      </c>
      <c r="D5075" s="1" t="s">
        <v>8</v>
      </c>
      <c r="E5075" s="1" t="s">
        <v>11</v>
      </c>
      <c r="F5075" s="18">
        <v>408.00599999999997</v>
      </c>
      <c r="G5075" t="s">
        <v>5529</v>
      </c>
      <c r="H5075" s="1">
        <f>IF(COUNTIF(G$2:G5075,G5075)=1,1,0)</f>
        <v>1</v>
      </c>
      <c r="I5075" s="1">
        <v>2</v>
      </c>
      <c r="J5075" s="1">
        <v>0.1</v>
      </c>
      <c r="K5075" s="1">
        <v>72.534400000000005</v>
      </c>
      <c r="L5075" s="12">
        <f>VLOOKUP(train[[#This Row],[Sub-Category]],Análisis_ABC_XYZ[[#Headers],[#Data]],4,FALSE)</f>
        <v>0.46529189879902266</v>
      </c>
    </row>
    <row r="5076" spans="1:12" x14ac:dyDescent="0.35">
      <c r="A5076" s="2">
        <v>42925</v>
      </c>
      <c r="B5076" s="1" t="s">
        <v>89</v>
      </c>
      <c r="C5076" s="1" t="s">
        <v>543</v>
      </c>
      <c r="D5076" s="1" t="s">
        <v>8</v>
      </c>
      <c r="E5076" s="1" t="s">
        <v>22</v>
      </c>
      <c r="F5076" s="18">
        <v>165.28</v>
      </c>
      <c r="G5076" t="s">
        <v>5529</v>
      </c>
      <c r="H5076" s="1">
        <f>IF(COUNTIF(G$2:G5076,G5076)=1,1,0)</f>
        <v>0</v>
      </c>
      <c r="I5076" s="1">
        <v>4</v>
      </c>
      <c r="J5076" s="1">
        <v>0</v>
      </c>
      <c r="K5076" s="1">
        <v>14.875200000000007</v>
      </c>
      <c r="L5076" s="12">
        <f>VLOOKUP(train[[#This Row],[Sub-Category]],Análisis_ABC_XYZ[[#Headers],[#Data]],4,FALSE)</f>
        <v>0.4595170286641902</v>
      </c>
    </row>
    <row r="5077" spans="1:12" x14ac:dyDescent="0.35">
      <c r="A5077" s="2">
        <v>42926</v>
      </c>
      <c r="B5077" s="1" t="s">
        <v>52</v>
      </c>
      <c r="C5077" s="1" t="s">
        <v>1889</v>
      </c>
      <c r="D5077" s="1" t="s">
        <v>26</v>
      </c>
      <c r="E5077" s="1" t="s">
        <v>208</v>
      </c>
      <c r="F5077" s="18">
        <v>341.99100000000004</v>
      </c>
      <c r="G5077" t="s">
        <v>6694</v>
      </c>
      <c r="H5077" s="1">
        <f>IF(COUNTIF(G$2:G5077,G5077)=1,1,0)</f>
        <v>1</v>
      </c>
      <c r="I5077" s="1">
        <v>3</v>
      </c>
      <c r="J5077" s="1">
        <v>0.7</v>
      </c>
      <c r="K5077" s="1">
        <v>-319.19159999999999</v>
      </c>
      <c r="L5077" s="12">
        <f>VLOOKUP(train[[#This Row],[Sub-Category]],Análisis_ABC_XYZ[[#Headers],[#Data]],4,FALSE)</f>
        <v>0.5183572270896134</v>
      </c>
    </row>
    <row r="5078" spans="1:12" x14ac:dyDescent="0.35">
      <c r="A5078" s="2">
        <v>42926</v>
      </c>
      <c r="B5078" s="1" t="s">
        <v>39</v>
      </c>
      <c r="C5078" s="1" t="s">
        <v>488</v>
      </c>
      <c r="D5078" s="1" t="s">
        <v>14</v>
      </c>
      <c r="E5078" s="1" t="s">
        <v>20</v>
      </c>
      <c r="F5078" s="18">
        <v>338.04</v>
      </c>
      <c r="G5078" t="s">
        <v>5451</v>
      </c>
      <c r="H5078" s="1">
        <f>IF(COUNTIF(G$2:G5078,G5078)=1,1,0)</f>
        <v>1</v>
      </c>
      <c r="I5078" s="1">
        <v>3</v>
      </c>
      <c r="J5078" s="1">
        <v>0.2</v>
      </c>
      <c r="K5078" s="1">
        <v>-33.804000000000002</v>
      </c>
      <c r="L5078" s="12">
        <f>VLOOKUP(train[[#This Row],[Sub-Category]],Análisis_ABC_XYZ[[#Headers],[#Data]],4,FALSE)</f>
        <v>0.44610841445725197</v>
      </c>
    </row>
    <row r="5079" spans="1:12" x14ac:dyDescent="0.35">
      <c r="A5079" s="2">
        <v>42926</v>
      </c>
      <c r="B5079" s="1" t="s">
        <v>39</v>
      </c>
      <c r="C5079" s="1" t="s">
        <v>337</v>
      </c>
      <c r="D5079" s="1" t="s">
        <v>14</v>
      </c>
      <c r="E5079" s="1" t="s">
        <v>24</v>
      </c>
      <c r="F5079" s="18">
        <v>154.24</v>
      </c>
      <c r="G5079" t="s">
        <v>5451</v>
      </c>
      <c r="H5079" s="1">
        <f>IF(COUNTIF(G$2:G5079,G5079)=1,1,0)</f>
        <v>0</v>
      </c>
      <c r="I5079" s="1">
        <v>4</v>
      </c>
      <c r="J5079" s="1">
        <v>0.2</v>
      </c>
      <c r="K5079" s="1">
        <v>17.351999999999975</v>
      </c>
      <c r="L5079" s="12">
        <f>VLOOKUP(train[[#This Row],[Sub-Category]],Análisis_ABC_XYZ[[#Headers],[#Data]],4,FALSE)</f>
        <v>0.45632477063632687</v>
      </c>
    </row>
    <row r="5080" spans="1:12" x14ac:dyDescent="0.35">
      <c r="A5080" s="2">
        <v>42926</v>
      </c>
      <c r="B5080" s="1" t="s">
        <v>104</v>
      </c>
      <c r="C5080" s="1" t="s">
        <v>507</v>
      </c>
      <c r="D5080" s="1" t="s">
        <v>14</v>
      </c>
      <c r="E5080" s="1" t="s">
        <v>29</v>
      </c>
      <c r="F5080" s="18">
        <v>44.856000000000009</v>
      </c>
      <c r="G5080" t="s">
        <v>6059</v>
      </c>
      <c r="H5080" s="1">
        <f>IF(COUNTIF(G$2:G5080,G5080)=1,1,0)</f>
        <v>1</v>
      </c>
      <c r="I5080" s="1">
        <v>6</v>
      </c>
      <c r="J5080" s="1">
        <v>0.7</v>
      </c>
      <c r="K5080" s="1">
        <v>-35.884799999999984</v>
      </c>
      <c r="L5080" s="12">
        <f>VLOOKUP(train[[#This Row],[Sub-Category]],Análisis_ABC_XYZ[[#Headers],[#Data]],4,FALSE)</f>
        <v>0.46881743173671325</v>
      </c>
    </row>
    <row r="5081" spans="1:12" x14ac:dyDescent="0.35">
      <c r="A5081" s="2">
        <v>42926</v>
      </c>
      <c r="B5081" s="1" t="s">
        <v>104</v>
      </c>
      <c r="C5081" s="1" t="s">
        <v>534</v>
      </c>
      <c r="D5081" s="1" t="s">
        <v>14</v>
      </c>
      <c r="E5081" s="1" t="s">
        <v>20</v>
      </c>
      <c r="F5081" s="18">
        <v>16.768000000000001</v>
      </c>
      <c r="G5081" t="s">
        <v>5541</v>
      </c>
      <c r="H5081" s="1">
        <f>IF(COUNTIF(G$2:G5081,G5081)=1,1,0)</f>
        <v>1</v>
      </c>
      <c r="I5081" s="1">
        <v>2</v>
      </c>
      <c r="J5081" s="1">
        <v>0.2</v>
      </c>
      <c r="K5081" s="1">
        <v>1.4672000000000001</v>
      </c>
      <c r="L5081" s="12">
        <f>VLOOKUP(train[[#This Row],[Sub-Category]],Análisis_ABC_XYZ[[#Headers],[#Data]],4,FALSE)</f>
        <v>0.44610841445725197</v>
      </c>
    </row>
    <row r="5082" spans="1:12" x14ac:dyDescent="0.35">
      <c r="A5082" s="2">
        <v>42928</v>
      </c>
      <c r="B5082" s="1" t="s">
        <v>12</v>
      </c>
      <c r="C5082" s="1" t="s">
        <v>486</v>
      </c>
      <c r="D5082" s="1" t="s">
        <v>26</v>
      </c>
      <c r="E5082" s="1" t="s">
        <v>27</v>
      </c>
      <c r="F5082" s="18">
        <v>95.76</v>
      </c>
      <c r="G5082" t="s">
        <v>5049</v>
      </c>
      <c r="H5082" s="1">
        <f>IF(COUNTIF(G$2:G5082,G5082)=1,1,0)</f>
        <v>1</v>
      </c>
      <c r="I5082" s="1">
        <v>6</v>
      </c>
      <c r="J5082" s="1">
        <v>0.2</v>
      </c>
      <c r="K5082" s="1">
        <v>7.1819999999999951</v>
      </c>
      <c r="L5082" s="12">
        <f>VLOOKUP(train[[#This Row],[Sub-Category]],Análisis_ABC_XYZ[[#Headers],[#Data]],4,FALSE)</f>
        <v>0.41105220110552465</v>
      </c>
    </row>
    <row r="5083" spans="1:12" x14ac:dyDescent="0.35">
      <c r="A5083" s="2">
        <v>42930</v>
      </c>
      <c r="B5083" s="1" t="s">
        <v>89</v>
      </c>
      <c r="C5083" s="1" t="s">
        <v>255</v>
      </c>
      <c r="D5083" s="1" t="s">
        <v>8</v>
      </c>
      <c r="E5083" s="1" t="s">
        <v>9</v>
      </c>
      <c r="F5083" s="18">
        <v>579.13599999999997</v>
      </c>
      <c r="G5083" t="s">
        <v>3036</v>
      </c>
      <c r="H5083" s="1">
        <f>IF(COUNTIF(G$2:G5083,G5083)=1,1,0)</f>
        <v>1</v>
      </c>
      <c r="I5083" s="1">
        <v>4</v>
      </c>
      <c r="J5083" s="1">
        <v>0.2</v>
      </c>
      <c r="K5083" s="1">
        <v>21.717599999999948</v>
      </c>
      <c r="L5083" s="12">
        <f>VLOOKUP(train[[#This Row],[Sub-Category]],Análisis_ABC_XYZ[[#Headers],[#Data]],4,FALSE)</f>
        <v>0.5176847302647779</v>
      </c>
    </row>
    <row r="5084" spans="1:12" x14ac:dyDescent="0.35">
      <c r="A5084" s="2">
        <v>42930</v>
      </c>
      <c r="B5084" s="1" t="s">
        <v>39</v>
      </c>
      <c r="C5084" s="1" t="s">
        <v>996</v>
      </c>
      <c r="D5084" s="1" t="s">
        <v>26</v>
      </c>
      <c r="E5084" s="1" t="s">
        <v>27</v>
      </c>
      <c r="F5084" s="18">
        <v>419.94399999999996</v>
      </c>
      <c r="G5084" t="s">
        <v>6733</v>
      </c>
      <c r="H5084" s="1">
        <f>IF(COUNTIF(G$2:G5084,G5084)=1,1,0)</f>
        <v>1</v>
      </c>
      <c r="I5084" s="1">
        <v>7</v>
      </c>
      <c r="J5084" s="1">
        <v>0.2</v>
      </c>
      <c r="K5084" s="1">
        <v>52.492999999999967</v>
      </c>
      <c r="L5084" s="12">
        <f>VLOOKUP(train[[#This Row],[Sub-Category]],Análisis_ABC_XYZ[[#Headers],[#Data]],4,FALSE)</f>
        <v>0.41105220110552465</v>
      </c>
    </row>
    <row r="5085" spans="1:12" x14ac:dyDescent="0.35">
      <c r="A5085" s="2">
        <v>42930</v>
      </c>
      <c r="B5085" s="1" t="s">
        <v>104</v>
      </c>
      <c r="C5085" s="1" t="s">
        <v>540</v>
      </c>
      <c r="D5085" s="1" t="s">
        <v>26</v>
      </c>
      <c r="E5085" s="1" t="s">
        <v>27</v>
      </c>
      <c r="F5085" s="18">
        <v>380.86400000000003</v>
      </c>
      <c r="G5085" t="s">
        <v>6714</v>
      </c>
      <c r="H5085" s="1">
        <f>IF(COUNTIF(G$2:G5085,G5085)=1,1,0)</f>
        <v>1</v>
      </c>
      <c r="I5085" s="1">
        <v>8</v>
      </c>
      <c r="J5085" s="1">
        <v>0.2</v>
      </c>
      <c r="K5085" s="1">
        <v>38.086400000000026</v>
      </c>
      <c r="L5085" s="12">
        <f>VLOOKUP(train[[#This Row],[Sub-Category]],Análisis_ABC_XYZ[[#Headers],[#Data]],4,FALSE)</f>
        <v>0.41105220110552465</v>
      </c>
    </row>
    <row r="5086" spans="1:12" x14ac:dyDescent="0.35">
      <c r="A5086" s="2">
        <v>42930</v>
      </c>
      <c r="B5086" s="1" t="s">
        <v>39</v>
      </c>
      <c r="C5086" s="1" t="s">
        <v>1839</v>
      </c>
      <c r="D5086" s="1" t="s">
        <v>14</v>
      </c>
      <c r="E5086" s="1" t="s">
        <v>36</v>
      </c>
      <c r="F5086" s="18">
        <v>219.84000000000003</v>
      </c>
      <c r="G5086" t="s">
        <v>5714</v>
      </c>
      <c r="H5086" s="1">
        <f>IF(COUNTIF(G$2:G5086,G5086)=1,1,0)</f>
        <v>1</v>
      </c>
      <c r="I5086" s="1">
        <v>5</v>
      </c>
      <c r="J5086" s="1">
        <v>0.2</v>
      </c>
      <c r="K5086" s="1">
        <v>79.691999999999979</v>
      </c>
      <c r="L5086" s="12">
        <f>VLOOKUP(train[[#This Row],[Sub-Category]],Análisis_ABC_XYZ[[#Headers],[#Data]],4,FALSE)</f>
        <v>0.43613829632717294</v>
      </c>
    </row>
    <row r="5087" spans="1:12" x14ac:dyDescent="0.35">
      <c r="A5087" s="2">
        <v>42930</v>
      </c>
      <c r="B5087" s="1" t="s">
        <v>12</v>
      </c>
      <c r="C5087" s="1" t="s">
        <v>1729</v>
      </c>
      <c r="D5087" s="1" t="s">
        <v>14</v>
      </c>
      <c r="E5087" s="1" t="s">
        <v>31</v>
      </c>
      <c r="F5087" s="18">
        <v>151.62</v>
      </c>
      <c r="G5087" t="s">
        <v>2308</v>
      </c>
      <c r="H5087" s="1">
        <f>IF(COUNTIF(G$2:G5087,G5087)=1,1,0)</f>
        <v>1</v>
      </c>
      <c r="I5087" s="1">
        <v>7</v>
      </c>
      <c r="J5087" s="1">
        <v>0</v>
      </c>
      <c r="K5087" s="1">
        <v>50.03459999999999</v>
      </c>
      <c r="L5087" s="12">
        <f>VLOOKUP(train[[#This Row],[Sub-Category]],Análisis_ABC_XYZ[[#Headers],[#Data]],4,FALSE)</f>
        <v>0.49507917887403441</v>
      </c>
    </row>
    <row r="5088" spans="1:12" x14ac:dyDescent="0.35">
      <c r="A5088" s="2">
        <v>42930</v>
      </c>
      <c r="B5088" s="1" t="s">
        <v>12</v>
      </c>
      <c r="C5088" s="1" t="s">
        <v>73</v>
      </c>
      <c r="D5088" s="1" t="s">
        <v>26</v>
      </c>
      <c r="E5088" s="1" t="s">
        <v>27</v>
      </c>
      <c r="F5088" s="18">
        <v>110.376</v>
      </c>
      <c r="G5088" t="s">
        <v>2308</v>
      </c>
      <c r="H5088" s="1">
        <f>IF(COUNTIF(G$2:G5088,G5088)=1,1,0)</f>
        <v>0</v>
      </c>
      <c r="I5088" s="1">
        <v>3</v>
      </c>
      <c r="J5088" s="1">
        <v>0.2</v>
      </c>
      <c r="K5088" s="1">
        <v>12.417299999999997</v>
      </c>
      <c r="L5088" s="12">
        <f>VLOOKUP(train[[#This Row],[Sub-Category]],Análisis_ABC_XYZ[[#Headers],[#Data]],4,FALSE)</f>
        <v>0.41105220110552465</v>
      </c>
    </row>
    <row r="5089" spans="1:12" x14ac:dyDescent="0.35">
      <c r="A5089" s="2">
        <v>42930</v>
      </c>
      <c r="B5089" s="1" t="s">
        <v>119</v>
      </c>
      <c r="C5089" s="1" t="s">
        <v>228</v>
      </c>
      <c r="D5089" s="1" t="s">
        <v>26</v>
      </c>
      <c r="E5089" s="1" t="s">
        <v>56</v>
      </c>
      <c r="F5089" s="18">
        <v>29</v>
      </c>
      <c r="G5089" t="s">
        <v>1987</v>
      </c>
      <c r="H5089" s="1">
        <f>IF(COUNTIF(G$2:G5089,G5089)=1,1,0)</f>
        <v>1</v>
      </c>
      <c r="I5089" s="1">
        <v>2</v>
      </c>
      <c r="J5089" s="1">
        <v>0</v>
      </c>
      <c r="K5089" s="1">
        <v>7.25</v>
      </c>
      <c r="L5089" s="12">
        <f>VLOOKUP(train[[#This Row],[Sub-Category]],Análisis_ABC_XYZ[[#Headers],[#Data]],4,FALSE)</f>
        <v>0.52062335344040378</v>
      </c>
    </row>
    <row r="5090" spans="1:12" x14ac:dyDescent="0.35">
      <c r="A5090" s="2">
        <v>42930</v>
      </c>
      <c r="B5090" s="1" t="s">
        <v>379</v>
      </c>
      <c r="C5090" s="1" t="s">
        <v>59</v>
      </c>
      <c r="D5090" s="1" t="s">
        <v>8</v>
      </c>
      <c r="E5090" s="1" t="s">
        <v>22</v>
      </c>
      <c r="F5090" s="18">
        <v>51.75</v>
      </c>
      <c r="G5090" t="s">
        <v>2397</v>
      </c>
      <c r="H5090" s="1">
        <f>IF(COUNTIF(G$2:G5090,G5090)=1,1,0)</f>
        <v>1</v>
      </c>
      <c r="I5090" s="1">
        <v>1</v>
      </c>
      <c r="J5090" s="1">
        <v>0</v>
      </c>
      <c r="K5090" s="1">
        <v>15.524999999999999</v>
      </c>
      <c r="L5090" s="12">
        <f>VLOOKUP(train[[#This Row],[Sub-Category]],Análisis_ABC_XYZ[[#Headers],[#Data]],4,FALSE)</f>
        <v>0.4595170286641902</v>
      </c>
    </row>
    <row r="5091" spans="1:12" x14ac:dyDescent="0.35">
      <c r="A5091" s="2">
        <v>42930</v>
      </c>
      <c r="B5091" s="1" t="s">
        <v>89</v>
      </c>
      <c r="C5091" s="1" t="s">
        <v>946</v>
      </c>
      <c r="D5091" s="1" t="s">
        <v>14</v>
      </c>
      <c r="E5091" s="1" t="s">
        <v>24</v>
      </c>
      <c r="F5091" s="18">
        <v>41.86</v>
      </c>
      <c r="G5091" t="s">
        <v>3036</v>
      </c>
      <c r="H5091" s="1">
        <f>IF(COUNTIF(G$2:G5091,G5091)=1,1,0)</f>
        <v>0</v>
      </c>
      <c r="I5091" s="1">
        <v>7</v>
      </c>
      <c r="J5091" s="1">
        <v>0</v>
      </c>
      <c r="K5091" s="1">
        <v>10.465</v>
      </c>
      <c r="L5091" s="12">
        <f>VLOOKUP(train[[#This Row],[Sub-Category]],Análisis_ABC_XYZ[[#Headers],[#Data]],4,FALSE)</f>
        <v>0.45632477063632687</v>
      </c>
    </row>
    <row r="5092" spans="1:12" x14ac:dyDescent="0.35">
      <c r="A5092" s="2">
        <v>42930</v>
      </c>
      <c r="B5092" s="1" t="s">
        <v>379</v>
      </c>
      <c r="C5092" s="1" t="s">
        <v>1415</v>
      </c>
      <c r="D5092" s="1" t="s">
        <v>14</v>
      </c>
      <c r="E5092" s="1" t="s">
        <v>29</v>
      </c>
      <c r="F5092" s="18">
        <v>36.4</v>
      </c>
      <c r="G5092" t="s">
        <v>2397</v>
      </c>
      <c r="H5092" s="1">
        <f>IF(COUNTIF(G$2:G5092,G5092)=1,1,0)</f>
        <v>0</v>
      </c>
      <c r="I5092" s="1">
        <v>5</v>
      </c>
      <c r="J5092" s="1">
        <v>0</v>
      </c>
      <c r="K5092" s="1">
        <v>17.107999999999997</v>
      </c>
      <c r="L5092" s="12">
        <f>VLOOKUP(train[[#This Row],[Sub-Category]],Análisis_ABC_XYZ[[#Headers],[#Data]],4,FALSE)</f>
        <v>0.46881743173671325</v>
      </c>
    </row>
    <row r="5093" spans="1:12" x14ac:dyDescent="0.35">
      <c r="A5093" s="2">
        <v>42930</v>
      </c>
      <c r="B5093" s="1" t="s">
        <v>12</v>
      </c>
      <c r="C5093" s="1" t="s">
        <v>505</v>
      </c>
      <c r="D5093" s="1" t="s">
        <v>8</v>
      </c>
      <c r="E5093" s="1" t="s">
        <v>22</v>
      </c>
      <c r="F5093" s="18">
        <v>30.8</v>
      </c>
      <c r="G5093" t="s">
        <v>2308</v>
      </c>
      <c r="H5093" s="1">
        <f>IF(COUNTIF(G$2:G5093,G5093)=1,1,0)</f>
        <v>0</v>
      </c>
      <c r="I5093" s="1">
        <v>4</v>
      </c>
      <c r="J5093" s="1">
        <v>0</v>
      </c>
      <c r="K5093" s="1">
        <v>10.163999999999998</v>
      </c>
      <c r="L5093" s="12">
        <f>VLOOKUP(train[[#This Row],[Sub-Category]],Análisis_ABC_XYZ[[#Headers],[#Data]],4,FALSE)</f>
        <v>0.4595170286641902</v>
      </c>
    </row>
    <row r="5094" spans="1:12" x14ac:dyDescent="0.35">
      <c r="A5094" s="2">
        <v>42930</v>
      </c>
      <c r="B5094" s="1" t="s">
        <v>89</v>
      </c>
      <c r="C5094" s="1" t="s">
        <v>1392</v>
      </c>
      <c r="D5094" s="1" t="s">
        <v>14</v>
      </c>
      <c r="E5094" s="1" t="s">
        <v>91</v>
      </c>
      <c r="F5094" s="18">
        <v>29.61</v>
      </c>
      <c r="G5094" t="s">
        <v>4010</v>
      </c>
      <c r="H5094" s="1">
        <f>IF(COUNTIF(G$2:G5094,G5094)=1,1,0)</f>
        <v>1</v>
      </c>
      <c r="I5094" s="1">
        <v>9</v>
      </c>
      <c r="J5094" s="1">
        <v>0</v>
      </c>
      <c r="K5094" s="1">
        <v>13.324499999999999</v>
      </c>
      <c r="L5094" s="12">
        <f>VLOOKUP(train[[#This Row],[Sub-Category]],Análisis_ABC_XYZ[[#Headers],[#Data]],4,FALSE)</f>
        <v>0.51168203684699509</v>
      </c>
    </row>
    <row r="5095" spans="1:12" x14ac:dyDescent="0.35">
      <c r="A5095" s="2">
        <v>42930</v>
      </c>
      <c r="B5095" s="1" t="s">
        <v>89</v>
      </c>
      <c r="C5095" s="1" t="s">
        <v>672</v>
      </c>
      <c r="D5095" s="1" t="s">
        <v>14</v>
      </c>
      <c r="E5095" s="1" t="s">
        <v>29</v>
      </c>
      <c r="F5095" s="18">
        <v>14.16</v>
      </c>
      <c r="G5095" t="s">
        <v>3283</v>
      </c>
      <c r="H5095" s="1">
        <f>IF(COUNTIF(G$2:G5095,G5095)=1,1,0)</f>
        <v>1</v>
      </c>
      <c r="I5095" s="1">
        <v>2</v>
      </c>
      <c r="J5095" s="1">
        <v>0.2</v>
      </c>
      <c r="K5095" s="1">
        <v>5.133</v>
      </c>
      <c r="L5095" s="12">
        <f>VLOOKUP(train[[#This Row],[Sub-Category]],Análisis_ABC_XYZ[[#Headers],[#Data]],4,FALSE)</f>
        <v>0.46881743173671325</v>
      </c>
    </row>
    <row r="5096" spans="1:12" x14ac:dyDescent="0.35">
      <c r="A5096" s="2">
        <v>42930</v>
      </c>
      <c r="B5096" s="1" t="s">
        <v>89</v>
      </c>
      <c r="C5096" s="1" t="s">
        <v>179</v>
      </c>
      <c r="D5096" s="1" t="s">
        <v>14</v>
      </c>
      <c r="E5096" s="1" t="s">
        <v>91</v>
      </c>
      <c r="F5096" s="18">
        <v>14.069999999999999</v>
      </c>
      <c r="G5096" t="s">
        <v>3036</v>
      </c>
      <c r="H5096" s="1">
        <f>IF(COUNTIF(G$2:G5096,G5096)=1,1,0)</f>
        <v>0</v>
      </c>
      <c r="I5096" s="1">
        <v>7</v>
      </c>
      <c r="J5096" s="1">
        <v>0</v>
      </c>
      <c r="K5096" s="1">
        <v>6.8942999999999994</v>
      </c>
      <c r="L5096" s="12">
        <f>VLOOKUP(train[[#This Row],[Sub-Category]],Análisis_ABC_XYZ[[#Headers],[#Data]],4,FALSE)</f>
        <v>0.51168203684699509</v>
      </c>
    </row>
    <row r="5097" spans="1:12" x14ac:dyDescent="0.35">
      <c r="A5097" s="2">
        <v>42930</v>
      </c>
      <c r="B5097" s="1" t="s">
        <v>52</v>
      </c>
      <c r="C5097" s="1" t="s">
        <v>579</v>
      </c>
      <c r="D5097" s="1" t="s">
        <v>14</v>
      </c>
      <c r="E5097" s="1" t="s">
        <v>182</v>
      </c>
      <c r="F5097" s="18">
        <v>11.632</v>
      </c>
      <c r="G5097" t="s">
        <v>5243</v>
      </c>
      <c r="H5097" s="1">
        <f>IF(COUNTIF(G$2:G5097,G5097)=1,1,0)</f>
        <v>1</v>
      </c>
      <c r="I5097" s="1">
        <v>2</v>
      </c>
      <c r="J5097" s="1">
        <v>0.2</v>
      </c>
      <c r="K5097" s="1">
        <v>1.0178000000000007</v>
      </c>
      <c r="L5097" s="12">
        <f>VLOOKUP(train[[#This Row],[Sub-Category]],Análisis_ABC_XYZ[[#Headers],[#Data]],4,FALSE)</f>
        <v>0.53938093436526824</v>
      </c>
    </row>
    <row r="5098" spans="1:12" x14ac:dyDescent="0.35">
      <c r="A5098" s="2">
        <v>42930</v>
      </c>
      <c r="B5098" s="1" t="s">
        <v>89</v>
      </c>
      <c r="C5098" s="1" t="s">
        <v>666</v>
      </c>
      <c r="D5098" s="1" t="s">
        <v>14</v>
      </c>
      <c r="E5098" s="1" t="s">
        <v>20</v>
      </c>
      <c r="F5098" s="18">
        <v>11.21</v>
      </c>
      <c r="G5098" t="s">
        <v>3036</v>
      </c>
      <c r="H5098" s="1">
        <f>IF(COUNTIF(G$2:G5098,G5098)=1,1,0)</f>
        <v>0</v>
      </c>
      <c r="I5098" s="1">
        <v>1</v>
      </c>
      <c r="J5098" s="1">
        <v>0</v>
      </c>
      <c r="K5098" s="1">
        <v>3.3629999999999995</v>
      </c>
      <c r="L5098" s="12">
        <f>VLOOKUP(train[[#This Row],[Sub-Category]],Análisis_ABC_XYZ[[#Headers],[#Data]],4,FALSE)</f>
        <v>0.44610841445725197</v>
      </c>
    </row>
    <row r="5099" spans="1:12" x14ac:dyDescent="0.35">
      <c r="A5099" s="2">
        <v>42930</v>
      </c>
      <c r="B5099" s="1" t="s">
        <v>89</v>
      </c>
      <c r="C5099" s="1" t="s">
        <v>373</v>
      </c>
      <c r="D5099" s="1" t="s">
        <v>14</v>
      </c>
      <c r="E5099" s="1" t="s">
        <v>29</v>
      </c>
      <c r="F5099" s="18">
        <v>9.1440000000000001</v>
      </c>
      <c r="G5099" t="s">
        <v>3036</v>
      </c>
      <c r="H5099" s="1">
        <f>IF(COUNTIF(G$2:G5099,G5099)=1,1,0)</f>
        <v>0</v>
      </c>
      <c r="I5099" s="1">
        <v>3</v>
      </c>
      <c r="J5099" s="1">
        <v>0.2</v>
      </c>
      <c r="K5099" s="1">
        <v>3.2003999999999997</v>
      </c>
      <c r="L5099" s="12">
        <f>VLOOKUP(train[[#This Row],[Sub-Category]],Análisis_ABC_XYZ[[#Headers],[#Data]],4,FALSE)</f>
        <v>0.46881743173671325</v>
      </c>
    </row>
    <row r="5100" spans="1:12" x14ac:dyDescent="0.35">
      <c r="A5100" s="2">
        <v>42930</v>
      </c>
      <c r="B5100" s="1" t="s">
        <v>89</v>
      </c>
      <c r="C5100" s="1" t="s">
        <v>947</v>
      </c>
      <c r="D5100" s="1" t="s">
        <v>14</v>
      </c>
      <c r="E5100" s="1" t="s">
        <v>29</v>
      </c>
      <c r="F5100" s="18">
        <v>8.5440000000000005</v>
      </c>
      <c r="G5100" t="s">
        <v>3036</v>
      </c>
      <c r="H5100" s="1">
        <f>IF(COUNTIF(G$2:G5100,G5100)=1,1,0)</f>
        <v>0</v>
      </c>
      <c r="I5100" s="1">
        <v>2</v>
      </c>
      <c r="J5100" s="1">
        <v>0.2</v>
      </c>
      <c r="K5100" s="1">
        <v>2.8835999999999995</v>
      </c>
      <c r="L5100" s="12">
        <f>VLOOKUP(train[[#This Row],[Sub-Category]],Análisis_ABC_XYZ[[#Headers],[#Data]],4,FALSE)</f>
        <v>0.46881743173671325</v>
      </c>
    </row>
    <row r="5101" spans="1:12" x14ac:dyDescent="0.35">
      <c r="A5101" s="2">
        <v>42931</v>
      </c>
      <c r="B5101" s="1" t="s">
        <v>136</v>
      </c>
      <c r="C5101" s="1" t="s">
        <v>431</v>
      </c>
      <c r="D5101" s="1" t="s">
        <v>8</v>
      </c>
      <c r="E5101" s="1" t="s">
        <v>11</v>
      </c>
      <c r="F5101" s="18">
        <v>230.28000000000003</v>
      </c>
      <c r="G5101" t="s">
        <v>5158</v>
      </c>
      <c r="H5101" s="1">
        <f>IF(COUNTIF(G$2:G5101,G5101)=1,1,0)</f>
        <v>1</v>
      </c>
      <c r="I5101" s="1">
        <v>3</v>
      </c>
      <c r="J5101" s="1">
        <v>0.2</v>
      </c>
      <c r="K5101" s="1">
        <v>23.027999999999992</v>
      </c>
      <c r="L5101" s="12">
        <f>VLOOKUP(train[[#This Row],[Sub-Category]],Análisis_ABC_XYZ[[#Headers],[#Data]],4,FALSE)</f>
        <v>0.46529189879902266</v>
      </c>
    </row>
    <row r="5102" spans="1:12" x14ac:dyDescent="0.35">
      <c r="A5102" s="2">
        <v>42931</v>
      </c>
      <c r="B5102" s="1" t="s">
        <v>136</v>
      </c>
      <c r="C5102" s="1" t="s">
        <v>1021</v>
      </c>
      <c r="D5102" s="1" t="s">
        <v>14</v>
      </c>
      <c r="E5102" s="1" t="s">
        <v>36</v>
      </c>
      <c r="F5102" s="18">
        <v>105.52</v>
      </c>
      <c r="G5102" t="s">
        <v>5158</v>
      </c>
      <c r="H5102" s="1">
        <f>IF(COUNTIF(G$2:G5102,G5102)=1,1,0)</f>
        <v>0</v>
      </c>
      <c r="I5102" s="1">
        <v>5</v>
      </c>
      <c r="J5102" s="1">
        <v>0.2</v>
      </c>
      <c r="K5102" s="1">
        <v>34.293999999999997</v>
      </c>
      <c r="L5102" s="12">
        <f>VLOOKUP(train[[#This Row],[Sub-Category]],Análisis_ABC_XYZ[[#Headers],[#Data]],4,FALSE)</f>
        <v>0.43613829632717294</v>
      </c>
    </row>
    <row r="5103" spans="1:12" x14ac:dyDescent="0.35">
      <c r="A5103" s="2">
        <v>42931</v>
      </c>
      <c r="B5103" s="1" t="s">
        <v>44</v>
      </c>
      <c r="C5103" s="1" t="s">
        <v>1349</v>
      </c>
      <c r="D5103" s="1" t="s">
        <v>14</v>
      </c>
      <c r="E5103" s="1" t="s">
        <v>182</v>
      </c>
      <c r="F5103" s="18">
        <v>44.400000000000006</v>
      </c>
      <c r="G5103" t="s">
        <v>2478</v>
      </c>
      <c r="H5103" s="1">
        <f>IF(COUNTIF(G$2:G5103,G5103)=1,1,0)</f>
        <v>1</v>
      </c>
      <c r="I5103" s="1">
        <v>5</v>
      </c>
      <c r="J5103" s="1">
        <v>0</v>
      </c>
      <c r="K5103" s="1">
        <v>12.432000000000002</v>
      </c>
      <c r="L5103" s="12">
        <f>VLOOKUP(train[[#This Row],[Sub-Category]],Análisis_ABC_XYZ[[#Headers],[#Data]],4,FALSE)</f>
        <v>0.53938093436526824</v>
      </c>
    </row>
    <row r="5104" spans="1:12" x14ac:dyDescent="0.35">
      <c r="A5104" s="2">
        <v>42932</v>
      </c>
      <c r="B5104" s="1" t="s">
        <v>52</v>
      </c>
      <c r="C5104" s="1" t="s">
        <v>581</v>
      </c>
      <c r="D5104" s="1" t="s">
        <v>26</v>
      </c>
      <c r="E5104" s="1" t="s">
        <v>27</v>
      </c>
      <c r="F5104" s="18">
        <v>494.37599999999998</v>
      </c>
      <c r="G5104" t="s">
        <v>2603</v>
      </c>
      <c r="H5104" s="1">
        <f>IF(COUNTIF(G$2:G5104,G5104)=1,1,0)</f>
        <v>1</v>
      </c>
      <c r="I5104" s="1">
        <v>4</v>
      </c>
      <c r="J5104" s="1">
        <v>0.4</v>
      </c>
      <c r="K5104" s="1">
        <v>-115.35440000000006</v>
      </c>
      <c r="L5104" s="12">
        <f>VLOOKUP(train[[#This Row],[Sub-Category]],Análisis_ABC_XYZ[[#Headers],[#Data]],4,FALSE)</f>
        <v>0.41105220110552465</v>
      </c>
    </row>
    <row r="5105" spans="1:12" x14ac:dyDescent="0.35">
      <c r="A5105" s="2">
        <v>42932</v>
      </c>
      <c r="B5105" s="1" t="s">
        <v>52</v>
      </c>
      <c r="C5105" s="1" t="s">
        <v>580</v>
      </c>
      <c r="D5105" s="1" t="s">
        <v>26</v>
      </c>
      <c r="E5105" s="1" t="s">
        <v>27</v>
      </c>
      <c r="F5105" s="18">
        <v>143.98199999999997</v>
      </c>
      <c r="G5105" t="s">
        <v>2603</v>
      </c>
      <c r="H5105" s="1">
        <f>IF(COUNTIF(G$2:G5105,G5105)=1,1,0)</f>
        <v>0</v>
      </c>
      <c r="I5105" s="1">
        <v>3</v>
      </c>
      <c r="J5105" s="1">
        <v>0.4</v>
      </c>
      <c r="K5105" s="1">
        <v>-28.796400000000006</v>
      </c>
      <c r="L5105" s="12">
        <f>VLOOKUP(train[[#This Row],[Sub-Category]],Análisis_ABC_XYZ[[#Headers],[#Data]],4,FALSE)</f>
        <v>0.41105220110552465</v>
      </c>
    </row>
    <row r="5106" spans="1:12" x14ac:dyDescent="0.35">
      <c r="A5106" s="2">
        <v>42932</v>
      </c>
      <c r="B5106" s="1" t="s">
        <v>126</v>
      </c>
      <c r="C5106" s="1" t="s">
        <v>1373</v>
      </c>
      <c r="D5106" s="1" t="s">
        <v>26</v>
      </c>
      <c r="E5106" s="1" t="s">
        <v>56</v>
      </c>
      <c r="F5106" s="18">
        <v>75.98</v>
      </c>
      <c r="G5106" t="s">
        <v>2069</v>
      </c>
      <c r="H5106" s="1">
        <f>IF(COUNTIF(G$2:G5106,G5106)=1,1,0)</f>
        <v>1</v>
      </c>
      <c r="I5106" s="1">
        <v>2</v>
      </c>
      <c r="J5106" s="1">
        <v>0</v>
      </c>
      <c r="K5106" s="1">
        <v>18.235199999999999</v>
      </c>
      <c r="L5106" s="12">
        <f>VLOOKUP(train[[#This Row],[Sub-Category]],Análisis_ABC_XYZ[[#Headers],[#Data]],4,FALSE)</f>
        <v>0.52062335344040378</v>
      </c>
    </row>
    <row r="5107" spans="1:12" x14ac:dyDescent="0.35">
      <c r="A5107" s="2">
        <v>42932</v>
      </c>
      <c r="B5107" s="1" t="s">
        <v>126</v>
      </c>
      <c r="C5107" s="1" t="s">
        <v>1676</v>
      </c>
      <c r="D5107" s="1" t="s">
        <v>14</v>
      </c>
      <c r="E5107" s="1" t="s">
        <v>36</v>
      </c>
      <c r="F5107" s="18">
        <v>60.12</v>
      </c>
      <c r="G5107" t="s">
        <v>2069</v>
      </c>
      <c r="H5107" s="1">
        <f>IF(COUNTIF(G$2:G5107,G5107)=1,1,0)</f>
        <v>0</v>
      </c>
      <c r="I5107" s="1">
        <v>9</v>
      </c>
      <c r="J5107" s="1">
        <v>0</v>
      </c>
      <c r="K5107" s="1">
        <v>28.857599999999998</v>
      </c>
      <c r="L5107" s="12">
        <f>VLOOKUP(train[[#This Row],[Sub-Category]],Análisis_ABC_XYZ[[#Headers],[#Data]],4,FALSE)</f>
        <v>0.43613829632717294</v>
      </c>
    </row>
    <row r="5108" spans="1:12" x14ac:dyDescent="0.35">
      <c r="A5108" s="2">
        <v>42932</v>
      </c>
      <c r="B5108" s="1" t="s">
        <v>39</v>
      </c>
      <c r="C5108" s="1" t="s">
        <v>232</v>
      </c>
      <c r="D5108" s="1" t="s">
        <v>14</v>
      </c>
      <c r="E5108" s="1" t="s">
        <v>20</v>
      </c>
      <c r="F5108" s="18">
        <v>37.224000000000004</v>
      </c>
      <c r="G5108" t="s">
        <v>5661</v>
      </c>
      <c r="H5108" s="1">
        <f>IF(COUNTIF(G$2:G5108,G5108)=1,1,0)</f>
        <v>1</v>
      </c>
      <c r="I5108" s="1">
        <v>3</v>
      </c>
      <c r="J5108" s="1">
        <v>0.2</v>
      </c>
      <c r="K5108" s="1">
        <v>3.7224000000000004</v>
      </c>
      <c r="L5108" s="12">
        <f>VLOOKUP(train[[#This Row],[Sub-Category]],Análisis_ABC_XYZ[[#Headers],[#Data]],4,FALSE)</f>
        <v>0.44610841445725197</v>
      </c>
    </row>
    <row r="5109" spans="1:12" x14ac:dyDescent="0.35">
      <c r="A5109" s="2">
        <v>42932</v>
      </c>
      <c r="B5109" s="1" t="s">
        <v>126</v>
      </c>
      <c r="C5109" s="1" t="s">
        <v>608</v>
      </c>
      <c r="D5109" s="1" t="s">
        <v>14</v>
      </c>
      <c r="E5109" s="1" t="s">
        <v>29</v>
      </c>
      <c r="F5109" s="18">
        <v>24.1</v>
      </c>
      <c r="G5109" t="s">
        <v>2069</v>
      </c>
      <c r="H5109" s="1">
        <f>IF(COUNTIF(G$2:G5109,G5109)=1,1,0)</f>
        <v>0</v>
      </c>
      <c r="I5109" s="1">
        <v>5</v>
      </c>
      <c r="J5109" s="1">
        <v>0</v>
      </c>
      <c r="K5109" s="1">
        <v>11.086</v>
      </c>
      <c r="L5109" s="12">
        <f>VLOOKUP(train[[#This Row],[Sub-Category]],Análisis_ABC_XYZ[[#Headers],[#Data]],4,FALSE)</f>
        <v>0.46881743173671325</v>
      </c>
    </row>
    <row r="5110" spans="1:12" x14ac:dyDescent="0.35">
      <c r="A5110" s="2">
        <v>42932</v>
      </c>
      <c r="B5110" s="1" t="s">
        <v>126</v>
      </c>
      <c r="C5110" s="1" t="s">
        <v>1524</v>
      </c>
      <c r="D5110" s="1" t="s">
        <v>14</v>
      </c>
      <c r="E5110" s="1" t="s">
        <v>24</v>
      </c>
      <c r="F5110" s="18">
        <v>22.32</v>
      </c>
      <c r="G5110" t="s">
        <v>2069</v>
      </c>
      <c r="H5110" s="1">
        <f>IF(COUNTIF(G$2:G5110,G5110)=1,1,0)</f>
        <v>0</v>
      </c>
      <c r="I5110" s="1">
        <v>3</v>
      </c>
      <c r="J5110" s="1">
        <v>0</v>
      </c>
      <c r="K5110" s="1">
        <v>5.580000000000001</v>
      </c>
      <c r="L5110" s="12">
        <f>VLOOKUP(train[[#This Row],[Sub-Category]],Análisis_ABC_XYZ[[#Headers],[#Data]],4,FALSE)</f>
        <v>0.45632477063632687</v>
      </c>
    </row>
    <row r="5111" spans="1:12" x14ac:dyDescent="0.35">
      <c r="A5111" s="2">
        <v>42932</v>
      </c>
      <c r="B5111" s="1" t="s">
        <v>39</v>
      </c>
      <c r="C5111" s="1" t="s">
        <v>194</v>
      </c>
      <c r="D5111" s="1" t="s">
        <v>14</v>
      </c>
      <c r="E5111" s="1" t="s">
        <v>36</v>
      </c>
      <c r="F5111" s="18">
        <v>20.016000000000002</v>
      </c>
      <c r="G5111" t="s">
        <v>5661</v>
      </c>
      <c r="H5111" s="1">
        <f>IF(COUNTIF(G$2:G5111,G5111)=1,1,0)</f>
        <v>0</v>
      </c>
      <c r="I5111" s="1">
        <v>3</v>
      </c>
      <c r="J5111" s="1">
        <v>0.2</v>
      </c>
      <c r="K5111" s="1">
        <v>6.2549999999999963</v>
      </c>
      <c r="L5111" s="12">
        <f>VLOOKUP(train[[#This Row],[Sub-Category]],Análisis_ABC_XYZ[[#Headers],[#Data]],4,FALSE)</f>
        <v>0.43613829632717294</v>
      </c>
    </row>
    <row r="5112" spans="1:12" x14ac:dyDescent="0.35">
      <c r="A5112" s="2">
        <v>42932</v>
      </c>
      <c r="B5112" s="1" t="s">
        <v>126</v>
      </c>
      <c r="C5112" s="1" t="s">
        <v>60</v>
      </c>
      <c r="D5112" s="1" t="s">
        <v>14</v>
      </c>
      <c r="E5112" s="1" t="s">
        <v>61</v>
      </c>
      <c r="F5112" s="18">
        <v>10.199999999999999</v>
      </c>
      <c r="G5112" t="s">
        <v>2069</v>
      </c>
      <c r="H5112" s="1">
        <f>IF(COUNTIF(G$2:G5112,G5112)=1,1,0)</f>
        <v>0</v>
      </c>
      <c r="I5112" s="1">
        <v>5</v>
      </c>
      <c r="J5112" s="1">
        <v>0</v>
      </c>
      <c r="K5112" s="1">
        <v>4.7939999999999996</v>
      </c>
      <c r="L5112" s="12">
        <f>VLOOKUP(train[[#This Row],[Sub-Category]],Análisis_ABC_XYZ[[#Headers],[#Data]],4,FALSE)</f>
        <v>0.44424167803735209</v>
      </c>
    </row>
    <row r="5113" spans="1:12" x14ac:dyDescent="0.35">
      <c r="A5113" s="2">
        <v>42932</v>
      </c>
      <c r="B5113" s="1" t="s">
        <v>39</v>
      </c>
      <c r="C5113" s="1" t="s">
        <v>806</v>
      </c>
      <c r="D5113" s="1" t="s">
        <v>8</v>
      </c>
      <c r="E5113" s="1" t="s">
        <v>22</v>
      </c>
      <c r="F5113" s="18">
        <v>9.5519999999999996</v>
      </c>
      <c r="G5113" t="s">
        <v>5045</v>
      </c>
      <c r="H5113" s="1">
        <f>IF(COUNTIF(G$2:G5113,G5113)=1,1,0)</f>
        <v>1</v>
      </c>
      <c r="I5113" s="1">
        <v>3</v>
      </c>
      <c r="J5113" s="1">
        <v>0.6</v>
      </c>
      <c r="K5113" s="1">
        <v>-3.8207999999999984</v>
      </c>
      <c r="L5113" s="12">
        <f>VLOOKUP(train[[#This Row],[Sub-Category]],Análisis_ABC_XYZ[[#Headers],[#Data]],4,FALSE)</f>
        <v>0.4595170286641902</v>
      </c>
    </row>
    <row r="5114" spans="1:12" x14ac:dyDescent="0.35">
      <c r="A5114" s="2">
        <v>42932</v>
      </c>
      <c r="B5114" s="1" t="s">
        <v>126</v>
      </c>
      <c r="C5114" s="1" t="s">
        <v>571</v>
      </c>
      <c r="D5114" s="1" t="s">
        <v>14</v>
      </c>
      <c r="E5114" s="1" t="s">
        <v>29</v>
      </c>
      <c r="F5114" s="18">
        <v>6.46</v>
      </c>
      <c r="G5114" t="s">
        <v>2069</v>
      </c>
      <c r="H5114" s="1">
        <f>IF(COUNTIF(G$2:G5114,G5114)=1,1,0)</f>
        <v>0</v>
      </c>
      <c r="I5114" s="1">
        <v>2</v>
      </c>
      <c r="J5114" s="1">
        <v>0</v>
      </c>
      <c r="K5114" s="1">
        <v>3.1654</v>
      </c>
      <c r="L5114" s="12">
        <f>VLOOKUP(train[[#This Row],[Sub-Category]],Análisis_ABC_XYZ[[#Headers],[#Data]],4,FALSE)</f>
        <v>0.46881743173671325</v>
      </c>
    </row>
    <row r="5115" spans="1:12" x14ac:dyDescent="0.35">
      <c r="A5115" s="2">
        <v>42932</v>
      </c>
      <c r="B5115" s="1" t="s">
        <v>52</v>
      </c>
      <c r="C5115" s="1" t="s">
        <v>567</v>
      </c>
      <c r="D5115" s="1" t="s">
        <v>14</v>
      </c>
      <c r="E5115" s="1" t="s">
        <v>182</v>
      </c>
      <c r="F5115" s="18">
        <v>5.84</v>
      </c>
      <c r="G5115" t="s">
        <v>2603</v>
      </c>
      <c r="H5115" s="1">
        <f>IF(COUNTIF(G$2:G5115,G5115)=1,1,0)</f>
        <v>0</v>
      </c>
      <c r="I5115" s="1">
        <v>2</v>
      </c>
      <c r="J5115" s="1">
        <v>0.2</v>
      </c>
      <c r="K5115" s="1">
        <v>0.72999999999999954</v>
      </c>
      <c r="L5115" s="12">
        <f>VLOOKUP(train[[#This Row],[Sub-Category]],Análisis_ABC_XYZ[[#Headers],[#Data]],4,FALSE)</f>
        <v>0.53938093436526824</v>
      </c>
    </row>
    <row r="5116" spans="1:12" x14ac:dyDescent="0.35">
      <c r="A5116" s="2">
        <v>42933</v>
      </c>
      <c r="B5116" s="1" t="s">
        <v>239</v>
      </c>
      <c r="C5116" s="1" t="s">
        <v>312</v>
      </c>
      <c r="D5116" s="1" t="s">
        <v>26</v>
      </c>
      <c r="E5116" s="1" t="s">
        <v>27</v>
      </c>
      <c r="F5116" s="18">
        <v>597</v>
      </c>
      <c r="G5116" t="s">
        <v>2625</v>
      </c>
      <c r="H5116" s="1">
        <f>IF(COUNTIF(G$2:G5116,G5116)=1,1,0)</f>
        <v>1</v>
      </c>
      <c r="I5116" s="1">
        <v>3</v>
      </c>
      <c r="J5116" s="1">
        <v>0</v>
      </c>
      <c r="K5116" s="1">
        <v>280.59000000000003</v>
      </c>
      <c r="L5116" s="12">
        <f>VLOOKUP(train[[#This Row],[Sub-Category]],Análisis_ABC_XYZ[[#Headers],[#Data]],4,FALSE)</f>
        <v>0.41105220110552465</v>
      </c>
    </row>
    <row r="5117" spans="1:12" x14ac:dyDescent="0.35">
      <c r="A5117" s="2">
        <v>42933</v>
      </c>
      <c r="B5117" s="1" t="s">
        <v>186</v>
      </c>
      <c r="C5117" s="1" t="s">
        <v>1312</v>
      </c>
      <c r="D5117" s="1" t="s">
        <v>14</v>
      </c>
      <c r="E5117" s="1" t="s">
        <v>20</v>
      </c>
      <c r="F5117" s="18">
        <v>265.17</v>
      </c>
      <c r="G5117" t="s">
        <v>2771</v>
      </c>
      <c r="H5117" s="1">
        <f>IF(COUNTIF(G$2:G5117,G5117)=1,1,0)</f>
        <v>1</v>
      </c>
      <c r="I5117" s="1">
        <v>1</v>
      </c>
      <c r="J5117" s="1">
        <v>0</v>
      </c>
      <c r="K5117" s="1">
        <v>47.730599999999981</v>
      </c>
      <c r="L5117" s="12">
        <f>VLOOKUP(train[[#This Row],[Sub-Category]],Análisis_ABC_XYZ[[#Headers],[#Data]],4,FALSE)</f>
        <v>0.44610841445725197</v>
      </c>
    </row>
    <row r="5118" spans="1:12" x14ac:dyDescent="0.35">
      <c r="A5118" s="2">
        <v>42933</v>
      </c>
      <c r="B5118" s="1" t="s">
        <v>186</v>
      </c>
      <c r="C5118" s="1" t="s">
        <v>938</v>
      </c>
      <c r="D5118" s="1" t="s">
        <v>14</v>
      </c>
      <c r="E5118" s="1" t="s">
        <v>20</v>
      </c>
      <c r="F5118" s="18">
        <v>242.94</v>
      </c>
      <c r="G5118" t="s">
        <v>2771</v>
      </c>
      <c r="H5118" s="1">
        <f>IF(COUNTIF(G$2:G5118,G5118)=1,1,0)</f>
        <v>0</v>
      </c>
      <c r="I5118" s="1">
        <v>3</v>
      </c>
      <c r="J5118" s="1">
        <v>0</v>
      </c>
      <c r="K5118" s="1">
        <v>4.8588000000000164</v>
      </c>
      <c r="L5118" s="12">
        <f>VLOOKUP(train[[#This Row],[Sub-Category]],Análisis_ABC_XYZ[[#Headers],[#Data]],4,FALSE)</f>
        <v>0.44610841445725197</v>
      </c>
    </row>
    <row r="5119" spans="1:12" x14ac:dyDescent="0.35">
      <c r="A5119" s="2">
        <v>42933</v>
      </c>
      <c r="B5119" s="1" t="s">
        <v>239</v>
      </c>
      <c r="C5119" s="1" t="s">
        <v>789</v>
      </c>
      <c r="D5119" s="1" t="s">
        <v>14</v>
      </c>
      <c r="E5119" s="1" t="s">
        <v>31</v>
      </c>
      <c r="F5119" s="18">
        <v>162.63999999999999</v>
      </c>
      <c r="G5119" t="s">
        <v>2625</v>
      </c>
      <c r="H5119" s="1">
        <f>IF(COUNTIF(G$2:G5119,G5119)=1,1,0)</f>
        <v>0</v>
      </c>
      <c r="I5119" s="1">
        <v>2</v>
      </c>
      <c r="J5119" s="1">
        <v>0</v>
      </c>
      <c r="K5119" s="1">
        <v>45.539199999999994</v>
      </c>
      <c r="L5119" s="12">
        <f>VLOOKUP(train[[#This Row],[Sub-Category]],Análisis_ABC_XYZ[[#Headers],[#Data]],4,FALSE)</f>
        <v>0.49507917887403441</v>
      </c>
    </row>
    <row r="5120" spans="1:12" x14ac:dyDescent="0.35">
      <c r="A5120" s="2">
        <v>42933</v>
      </c>
      <c r="B5120" s="1" t="s">
        <v>37</v>
      </c>
      <c r="C5120" s="1" t="s">
        <v>1853</v>
      </c>
      <c r="D5120" s="1" t="s">
        <v>26</v>
      </c>
      <c r="E5120" s="1" t="s">
        <v>56</v>
      </c>
      <c r="F5120" s="18">
        <v>428.40000000000003</v>
      </c>
      <c r="G5120" t="s">
        <v>3135</v>
      </c>
      <c r="H5120" s="1">
        <f>IF(COUNTIF(G$2:G5120,G5120)=1,1,0)</f>
        <v>1</v>
      </c>
      <c r="I5120" s="1">
        <v>3</v>
      </c>
      <c r="J5120" s="1">
        <v>0</v>
      </c>
      <c r="K5120" s="1">
        <v>89.963999999999999</v>
      </c>
      <c r="L5120" s="12">
        <f>VLOOKUP(train[[#This Row],[Sub-Category]],Análisis_ABC_XYZ[[#Headers],[#Data]],4,FALSE)</f>
        <v>0.52062335344040378</v>
      </c>
    </row>
    <row r="5121" spans="1:12" x14ac:dyDescent="0.35">
      <c r="A5121" s="2">
        <v>42933</v>
      </c>
      <c r="B5121" s="1" t="s">
        <v>37</v>
      </c>
      <c r="C5121" s="1" t="s">
        <v>356</v>
      </c>
      <c r="D5121" s="1" t="s">
        <v>14</v>
      </c>
      <c r="E5121" s="1" t="s">
        <v>15</v>
      </c>
      <c r="F5121" s="18">
        <v>87.71</v>
      </c>
      <c r="G5121" t="s">
        <v>3135</v>
      </c>
      <c r="H5121" s="1">
        <f>IF(COUNTIF(G$2:G5121,G5121)=1,1,0)</f>
        <v>0</v>
      </c>
      <c r="I5121" s="1">
        <v>7</v>
      </c>
      <c r="J5121" s="1">
        <v>0</v>
      </c>
      <c r="K5121" s="1">
        <v>41.223699999999994</v>
      </c>
      <c r="L5121" s="12">
        <f>VLOOKUP(train[[#This Row],[Sub-Category]],Análisis_ABC_XYZ[[#Headers],[#Data]],4,FALSE)</f>
        <v>0.4647369236065339</v>
      </c>
    </row>
    <row r="5122" spans="1:12" x14ac:dyDescent="0.35">
      <c r="A5122" s="2">
        <v>42933</v>
      </c>
      <c r="B5122" s="1" t="s">
        <v>12</v>
      </c>
      <c r="C5122" s="1" t="s">
        <v>74</v>
      </c>
      <c r="D5122" s="1" t="s">
        <v>14</v>
      </c>
      <c r="E5122" s="1" t="s">
        <v>20</v>
      </c>
      <c r="F5122" s="18">
        <v>77.88</v>
      </c>
      <c r="G5122" t="s">
        <v>4855</v>
      </c>
      <c r="H5122" s="1">
        <f>IF(COUNTIF(G$2:G5122,G5122)=1,1,0)</f>
        <v>1</v>
      </c>
      <c r="I5122" s="1">
        <v>2</v>
      </c>
      <c r="J5122" s="1">
        <v>0</v>
      </c>
      <c r="K5122" s="1">
        <v>3.8939999999999912</v>
      </c>
      <c r="L5122" s="12">
        <f>VLOOKUP(train[[#This Row],[Sub-Category]],Análisis_ABC_XYZ[[#Headers],[#Data]],4,FALSE)</f>
        <v>0.44610841445725197</v>
      </c>
    </row>
    <row r="5123" spans="1:12" x14ac:dyDescent="0.35">
      <c r="A5123" s="2">
        <v>42933</v>
      </c>
      <c r="B5123" s="1" t="s">
        <v>37</v>
      </c>
      <c r="C5123" s="1" t="s">
        <v>93</v>
      </c>
      <c r="D5123" s="1" t="s">
        <v>14</v>
      </c>
      <c r="E5123" s="1" t="s">
        <v>20</v>
      </c>
      <c r="F5123" s="18">
        <v>69.52</v>
      </c>
      <c r="G5123" t="s">
        <v>3135</v>
      </c>
      <c r="H5123" s="1">
        <f>IF(COUNTIF(G$2:G5123,G5123)=1,1,0)</f>
        <v>0</v>
      </c>
      <c r="I5123" s="1">
        <v>2</v>
      </c>
      <c r="J5123" s="1">
        <v>0</v>
      </c>
      <c r="K5123" s="1">
        <v>17.379999999999995</v>
      </c>
      <c r="L5123" s="12">
        <f>VLOOKUP(train[[#This Row],[Sub-Category]],Análisis_ABC_XYZ[[#Headers],[#Data]],4,FALSE)</f>
        <v>0.44610841445725197</v>
      </c>
    </row>
    <row r="5124" spans="1:12" x14ac:dyDescent="0.35">
      <c r="A5124" s="2">
        <v>42933</v>
      </c>
      <c r="B5124" s="1" t="s">
        <v>239</v>
      </c>
      <c r="C5124" s="1" t="s">
        <v>479</v>
      </c>
      <c r="D5124" s="1" t="s">
        <v>14</v>
      </c>
      <c r="E5124" s="1" t="s">
        <v>36</v>
      </c>
      <c r="F5124" s="18">
        <v>55.48</v>
      </c>
      <c r="G5124" t="s">
        <v>2625</v>
      </c>
      <c r="H5124" s="1">
        <f>IF(COUNTIF(G$2:G5124,G5124)=1,1,0)</f>
        <v>0</v>
      </c>
      <c r="I5124" s="1">
        <v>1</v>
      </c>
      <c r="J5124" s="1">
        <v>0</v>
      </c>
      <c r="K5124" s="1">
        <v>26.630399999999998</v>
      </c>
      <c r="L5124" s="12">
        <f>VLOOKUP(train[[#This Row],[Sub-Category]],Análisis_ABC_XYZ[[#Headers],[#Data]],4,FALSE)</f>
        <v>0.43613829632717294</v>
      </c>
    </row>
    <row r="5125" spans="1:12" x14ac:dyDescent="0.35">
      <c r="A5125" s="2">
        <v>42933</v>
      </c>
      <c r="B5125" s="1" t="s">
        <v>186</v>
      </c>
      <c r="C5125" s="1" t="s">
        <v>612</v>
      </c>
      <c r="D5125" s="1" t="s">
        <v>14</v>
      </c>
      <c r="E5125" s="1" t="s">
        <v>36</v>
      </c>
      <c r="F5125" s="18">
        <v>51.84</v>
      </c>
      <c r="G5125" t="s">
        <v>2771</v>
      </c>
      <c r="H5125" s="1">
        <f>IF(COUNTIF(G$2:G5125,G5125)=1,1,0)</f>
        <v>0</v>
      </c>
      <c r="I5125" s="1">
        <v>8</v>
      </c>
      <c r="J5125" s="1">
        <v>0</v>
      </c>
      <c r="K5125" s="1">
        <v>25.401600000000002</v>
      </c>
      <c r="L5125" s="12">
        <f>VLOOKUP(train[[#This Row],[Sub-Category]],Análisis_ABC_XYZ[[#Headers],[#Data]],4,FALSE)</f>
        <v>0.43613829632717294</v>
      </c>
    </row>
    <row r="5126" spans="1:12" x14ac:dyDescent="0.35">
      <c r="A5126" s="2">
        <v>42933</v>
      </c>
      <c r="B5126" s="1" t="s">
        <v>89</v>
      </c>
      <c r="C5126" s="1" t="s">
        <v>30</v>
      </c>
      <c r="D5126" s="1" t="s">
        <v>14</v>
      </c>
      <c r="E5126" s="1" t="s">
        <v>31</v>
      </c>
      <c r="F5126" s="18">
        <v>45.96</v>
      </c>
      <c r="G5126" t="s">
        <v>4417</v>
      </c>
      <c r="H5126" s="1">
        <f>IF(COUNTIF(G$2:G5126,G5126)=1,1,0)</f>
        <v>1</v>
      </c>
      <c r="I5126" s="1">
        <v>2</v>
      </c>
      <c r="J5126" s="1">
        <v>0</v>
      </c>
      <c r="K5126" s="1">
        <v>13.787999999999997</v>
      </c>
      <c r="L5126" s="12">
        <f>VLOOKUP(train[[#This Row],[Sub-Category]],Análisis_ABC_XYZ[[#Headers],[#Data]],4,FALSE)</f>
        <v>0.49507917887403441</v>
      </c>
    </row>
    <row r="5127" spans="1:12" x14ac:dyDescent="0.35">
      <c r="A5127" s="2">
        <v>42933</v>
      </c>
      <c r="B5127" s="1" t="s">
        <v>37</v>
      </c>
      <c r="C5127" s="1" t="s">
        <v>1664</v>
      </c>
      <c r="D5127" s="1" t="s">
        <v>8</v>
      </c>
      <c r="E5127" s="1" t="s">
        <v>22</v>
      </c>
      <c r="F5127" s="18">
        <v>24.75</v>
      </c>
      <c r="G5127" t="s">
        <v>3135</v>
      </c>
      <c r="H5127" s="1">
        <f>IF(COUNTIF(G$2:G5127,G5127)=1,1,0)</f>
        <v>0</v>
      </c>
      <c r="I5127" s="1">
        <v>5</v>
      </c>
      <c r="J5127" s="1">
        <v>0</v>
      </c>
      <c r="K5127" s="1">
        <v>10.890000000000002</v>
      </c>
      <c r="L5127" s="12">
        <f>VLOOKUP(train[[#This Row],[Sub-Category]],Análisis_ABC_XYZ[[#Headers],[#Data]],4,FALSE)</f>
        <v>0.4595170286641902</v>
      </c>
    </row>
    <row r="5128" spans="1:12" x14ac:dyDescent="0.35">
      <c r="A5128" s="2">
        <v>42933</v>
      </c>
      <c r="B5128" s="1" t="s">
        <v>186</v>
      </c>
      <c r="C5128" s="1" t="s">
        <v>1562</v>
      </c>
      <c r="D5128" s="1" t="s">
        <v>14</v>
      </c>
      <c r="E5128" s="1" t="s">
        <v>36</v>
      </c>
      <c r="F5128" s="18">
        <v>21.93</v>
      </c>
      <c r="G5128" t="s">
        <v>2771</v>
      </c>
      <c r="H5128" s="1">
        <f>IF(COUNTIF(G$2:G5128,G5128)=1,1,0)</f>
        <v>0</v>
      </c>
      <c r="I5128" s="1">
        <v>3</v>
      </c>
      <c r="J5128" s="1">
        <v>0</v>
      </c>
      <c r="K5128" s="1">
        <v>10.087799999999998</v>
      </c>
      <c r="L5128" s="12">
        <f>VLOOKUP(train[[#This Row],[Sub-Category]],Análisis_ABC_XYZ[[#Headers],[#Data]],4,FALSE)</f>
        <v>0.43613829632717294</v>
      </c>
    </row>
    <row r="5129" spans="1:12" x14ac:dyDescent="0.35">
      <c r="A5129" s="2">
        <v>42933</v>
      </c>
      <c r="B5129" s="1" t="s">
        <v>37</v>
      </c>
      <c r="C5129" s="1" t="s">
        <v>847</v>
      </c>
      <c r="D5129" s="1" t="s">
        <v>26</v>
      </c>
      <c r="E5129" s="1" t="s">
        <v>27</v>
      </c>
      <c r="F5129" s="18">
        <v>20.784000000000002</v>
      </c>
      <c r="G5129" t="s">
        <v>3135</v>
      </c>
      <c r="H5129" s="1">
        <f>IF(COUNTIF(G$2:G5129,G5129)=1,1,0)</f>
        <v>0</v>
      </c>
      <c r="I5129" s="1">
        <v>2</v>
      </c>
      <c r="J5129" s="1">
        <v>0.2</v>
      </c>
      <c r="K5129" s="1">
        <v>-4.6764000000000001</v>
      </c>
      <c r="L5129" s="12">
        <f>VLOOKUP(train[[#This Row],[Sub-Category]],Análisis_ABC_XYZ[[#Headers],[#Data]],4,FALSE)</f>
        <v>0.41105220110552465</v>
      </c>
    </row>
    <row r="5130" spans="1:12" x14ac:dyDescent="0.35">
      <c r="A5130" s="2">
        <v>42933</v>
      </c>
      <c r="B5130" s="1" t="s">
        <v>37</v>
      </c>
      <c r="C5130" s="1" t="s">
        <v>1028</v>
      </c>
      <c r="D5130" s="1" t="s">
        <v>14</v>
      </c>
      <c r="E5130" s="1" t="s">
        <v>29</v>
      </c>
      <c r="F5130" s="18">
        <v>12.816000000000001</v>
      </c>
      <c r="G5130" t="s">
        <v>3135</v>
      </c>
      <c r="H5130" s="1">
        <f>IF(COUNTIF(G$2:G5130,G5130)=1,1,0)</f>
        <v>0</v>
      </c>
      <c r="I5130" s="1">
        <v>3</v>
      </c>
      <c r="J5130" s="1">
        <v>0.2</v>
      </c>
      <c r="K5130" s="1">
        <v>4.1651999999999987</v>
      </c>
      <c r="L5130" s="12">
        <f>VLOOKUP(train[[#This Row],[Sub-Category]],Análisis_ABC_XYZ[[#Headers],[#Data]],4,FALSE)</f>
        <v>0.46881743173671325</v>
      </c>
    </row>
    <row r="5131" spans="1:12" x14ac:dyDescent="0.35">
      <c r="A5131" s="2">
        <v>42933</v>
      </c>
      <c r="B5131" s="1" t="s">
        <v>37</v>
      </c>
      <c r="C5131" s="1" t="s">
        <v>1450</v>
      </c>
      <c r="D5131" s="1" t="s">
        <v>8</v>
      </c>
      <c r="E5131" s="1" t="s">
        <v>22</v>
      </c>
      <c r="F5131" s="18">
        <v>12.419999999999998</v>
      </c>
      <c r="G5131" t="s">
        <v>3135</v>
      </c>
      <c r="H5131" s="1">
        <f>IF(COUNTIF(G$2:G5131,G5131)=1,1,0)</f>
        <v>0</v>
      </c>
      <c r="I5131" s="1">
        <v>3</v>
      </c>
      <c r="J5131" s="1">
        <v>0</v>
      </c>
      <c r="K5131" s="1">
        <v>4.4711999999999996</v>
      </c>
      <c r="L5131" s="12">
        <f>VLOOKUP(train[[#This Row],[Sub-Category]],Análisis_ABC_XYZ[[#Headers],[#Data]],4,FALSE)</f>
        <v>0.4595170286641902</v>
      </c>
    </row>
    <row r="5132" spans="1:12" x14ac:dyDescent="0.35">
      <c r="A5132" s="2">
        <v>42933</v>
      </c>
      <c r="B5132" s="1" t="s">
        <v>186</v>
      </c>
      <c r="C5132" s="1" t="s">
        <v>894</v>
      </c>
      <c r="D5132" s="1" t="s">
        <v>14</v>
      </c>
      <c r="E5132" s="1" t="s">
        <v>36</v>
      </c>
      <c r="F5132" s="18">
        <v>7.64</v>
      </c>
      <c r="G5132" t="s">
        <v>2771</v>
      </c>
      <c r="H5132" s="1">
        <f>IF(COUNTIF(G$2:G5132,G5132)=1,1,0)</f>
        <v>0</v>
      </c>
      <c r="I5132" s="1">
        <v>1</v>
      </c>
      <c r="J5132" s="1">
        <v>0</v>
      </c>
      <c r="K5132" s="1">
        <v>3.7435999999999998</v>
      </c>
      <c r="L5132" s="12">
        <f>VLOOKUP(train[[#This Row],[Sub-Category]],Análisis_ABC_XYZ[[#Headers],[#Data]],4,FALSE)</f>
        <v>0.43613829632717294</v>
      </c>
    </row>
    <row r="5133" spans="1:12" x14ac:dyDescent="0.35">
      <c r="A5133" s="2">
        <v>42934</v>
      </c>
      <c r="B5133" s="1" t="s">
        <v>145</v>
      </c>
      <c r="C5133" s="1" t="s">
        <v>468</v>
      </c>
      <c r="D5133" s="1" t="s">
        <v>8</v>
      </c>
      <c r="E5133" s="1" t="s">
        <v>11</v>
      </c>
      <c r="F5133" s="18">
        <v>854.35200000000009</v>
      </c>
      <c r="G5133" t="s">
        <v>3558</v>
      </c>
      <c r="H5133" s="1">
        <f>IF(COUNTIF(G$2:G5133,G5133)=1,1,0)</f>
        <v>1</v>
      </c>
      <c r="I5133" s="1">
        <v>3</v>
      </c>
      <c r="J5133" s="1">
        <v>0.2</v>
      </c>
      <c r="K5133" s="1">
        <v>10.679399999999873</v>
      </c>
      <c r="L5133" s="12">
        <f>VLOOKUP(train[[#This Row],[Sub-Category]],Análisis_ABC_XYZ[[#Headers],[#Data]],4,FALSE)</f>
        <v>0.46529189879902266</v>
      </c>
    </row>
    <row r="5134" spans="1:12" x14ac:dyDescent="0.35">
      <c r="A5134" s="2">
        <v>42934</v>
      </c>
      <c r="B5134" s="1" t="s">
        <v>145</v>
      </c>
      <c r="C5134" s="1" t="s">
        <v>945</v>
      </c>
      <c r="D5134" s="1" t="s">
        <v>14</v>
      </c>
      <c r="E5134" s="1" t="s">
        <v>20</v>
      </c>
      <c r="F5134" s="18">
        <v>593.5680000000001</v>
      </c>
      <c r="G5134" t="s">
        <v>3558</v>
      </c>
      <c r="H5134" s="1">
        <f>IF(COUNTIF(G$2:G5134,G5134)=1,1,0)</f>
        <v>0</v>
      </c>
      <c r="I5134" s="1">
        <v>2</v>
      </c>
      <c r="J5134" s="1">
        <v>0.2</v>
      </c>
      <c r="K5134" s="1">
        <v>0</v>
      </c>
      <c r="L5134" s="12">
        <f>VLOOKUP(train[[#This Row],[Sub-Category]],Análisis_ABC_XYZ[[#Headers],[#Data]],4,FALSE)</f>
        <v>0.44610841445725197</v>
      </c>
    </row>
    <row r="5135" spans="1:12" x14ac:dyDescent="0.35">
      <c r="A5135" s="2">
        <v>42934</v>
      </c>
      <c r="B5135" s="1" t="s">
        <v>145</v>
      </c>
      <c r="C5135" s="1" t="s">
        <v>693</v>
      </c>
      <c r="D5135" s="1" t="s">
        <v>8</v>
      </c>
      <c r="E5135" s="1" t="s">
        <v>11</v>
      </c>
      <c r="F5135" s="18">
        <v>544.00800000000004</v>
      </c>
      <c r="G5135" t="s">
        <v>3558</v>
      </c>
      <c r="H5135" s="1">
        <f>IF(COUNTIF(G$2:G5135,G5135)=1,1,0)</f>
        <v>0</v>
      </c>
      <c r="I5135" s="1">
        <v>3</v>
      </c>
      <c r="J5135" s="1">
        <v>0.2</v>
      </c>
      <c r="K5135" s="1">
        <v>40.800600000000003</v>
      </c>
      <c r="L5135" s="12">
        <f>VLOOKUP(train[[#This Row],[Sub-Category]],Análisis_ABC_XYZ[[#Headers],[#Data]],4,FALSE)</f>
        <v>0.46529189879902266</v>
      </c>
    </row>
    <row r="5136" spans="1:12" x14ac:dyDescent="0.35">
      <c r="A5136" s="2">
        <v>42934</v>
      </c>
      <c r="B5136" s="1" t="s">
        <v>145</v>
      </c>
      <c r="C5136" s="1" t="s">
        <v>488</v>
      </c>
      <c r="D5136" s="1" t="s">
        <v>14</v>
      </c>
      <c r="E5136" s="1" t="s">
        <v>20</v>
      </c>
      <c r="F5136" s="18">
        <v>338.04</v>
      </c>
      <c r="G5136" t="s">
        <v>3558</v>
      </c>
      <c r="H5136" s="1">
        <f>IF(COUNTIF(G$2:G5136,G5136)=1,1,0)</f>
        <v>0</v>
      </c>
      <c r="I5136" s="1">
        <v>3</v>
      </c>
      <c r="J5136" s="1">
        <v>0.2</v>
      </c>
      <c r="K5136" s="1">
        <v>-33.804000000000002</v>
      </c>
      <c r="L5136" s="12">
        <f>VLOOKUP(train[[#This Row],[Sub-Category]],Análisis_ABC_XYZ[[#Headers],[#Data]],4,FALSE)</f>
        <v>0.44610841445725197</v>
      </c>
    </row>
    <row r="5137" spans="1:12" x14ac:dyDescent="0.35">
      <c r="A5137" s="2">
        <v>42934</v>
      </c>
      <c r="B5137" s="1" t="s">
        <v>52</v>
      </c>
      <c r="C5137" s="1" t="s">
        <v>908</v>
      </c>
      <c r="D5137" s="1" t="s">
        <v>14</v>
      </c>
      <c r="E5137" s="1" t="s">
        <v>20</v>
      </c>
      <c r="F5137" s="18">
        <v>284.08000000000004</v>
      </c>
      <c r="G5137" t="s">
        <v>5219</v>
      </c>
      <c r="H5137" s="1">
        <f>IF(COUNTIF(G$2:G5137,G5137)=1,1,0)</f>
        <v>1</v>
      </c>
      <c r="I5137" s="1">
        <v>10</v>
      </c>
      <c r="J5137" s="1">
        <v>0.2</v>
      </c>
      <c r="K5137" s="1">
        <v>24.856999999999999</v>
      </c>
      <c r="L5137" s="12">
        <f>VLOOKUP(train[[#This Row],[Sub-Category]],Análisis_ABC_XYZ[[#Headers],[#Data]],4,FALSE)</f>
        <v>0.44610841445725197</v>
      </c>
    </row>
    <row r="5138" spans="1:12" x14ac:dyDescent="0.35">
      <c r="A5138" s="2">
        <v>42934</v>
      </c>
      <c r="B5138" s="1" t="s">
        <v>6</v>
      </c>
      <c r="C5138" s="1" t="s">
        <v>1221</v>
      </c>
      <c r="D5138" s="1" t="s">
        <v>8</v>
      </c>
      <c r="E5138" s="1" t="s">
        <v>11</v>
      </c>
      <c r="F5138" s="18">
        <v>140.81</v>
      </c>
      <c r="G5138" t="s">
        <v>5389</v>
      </c>
      <c r="H5138" s="1">
        <f>IF(COUNTIF(G$2:G5138,G5138)=1,1,0)</f>
        <v>1</v>
      </c>
      <c r="I5138" s="1">
        <v>1</v>
      </c>
      <c r="J5138" s="1">
        <v>0</v>
      </c>
      <c r="K5138" s="1">
        <v>39.4268</v>
      </c>
      <c r="L5138" s="12">
        <f>VLOOKUP(train[[#This Row],[Sub-Category]],Análisis_ABC_XYZ[[#Headers],[#Data]],4,FALSE)</f>
        <v>0.46529189879902266</v>
      </c>
    </row>
    <row r="5139" spans="1:12" x14ac:dyDescent="0.35">
      <c r="A5139" s="2">
        <v>42934</v>
      </c>
      <c r="B5139" s="1" t="s">
        <v>39</v>
      </c>
      <c r="C5139" s="1" t="s">
        <v>1767</v>
      </c>
      <c r="D5139" s="1" t="s">
        <v>26</v>
      </c>
      <c r="E5139" s="1" t="s">
        <v>56</v>
      </c>
      <c r="F5139" s="18">
        <v>15.576000000000001</v>
      </c>
      <c r="G5139" t="s">
        <v>5474</v>
      </c>
      <c r="H5139" s="1">
        <f>IF(COUNTIF(G$2:G5139,G5139)=1,1,0)</f>
        <v>1</v>
      </c>
      <c r="I5139" s="1">
        <v>3</v>
      </c>
      <c r="J5139" s="1">
        <v>0.2</v>
      </c>
      <c r="K5139" s="1">
        <v>3.3098999999999998</v>
      </c>
      <c r="L5139" s="12">
        <f>VLOOKUP(train[[#This Row],[Sub-Category]],Análisis_ABC_XYZ[[#Headers],[#Data]],4,FALSE)</f>
        <v>0.52062335344040378</v>
      </c>
    </row>
    <row r="5140" spans="1:12" x14ac:dyDescent="0.35">
      <c r="A5140" s="2">
        <v>42934</v>
      </c>
      <c r="B5140" s="1" t="s">
        <v>104</v>
      </c>
      <c r="C5140" s="1" t="s">
        <v>493</v>
      </c>
      <c r="D5140" s="1" t="s">
        <v>26</v>
      </c>
      <c r="E5140" s="1" t="s">
        <v>27</v>
      </c>
      <c r="F5140" s="18">
        <v>55.991999999999997</v>
      </c>
      <c r="G5140" t="s">
        <v>6178</v>
      </c>
      <c r="H5140" s="1">
        <f>IF(COUNTIF(G$2:G5140,G5140)=1,1,0)</f>
        <v>1</v>
      </c>
      <c r="I5140" s="1">
        <v>1</v>
      </c>
      <c r="J5140" s="1">
        <v>0.2</v>
      </c>
      <c r="K5140" s="1">
        <v>3.4995000000000029</v>
      </c>
      <c r="L5140" s="12">
        <f>VLOOKUP(train[[#This Row],[Sub-Category]],Análisis_ABC_XYZ[[#Headers],[#Data]],4,FALSE)</f>
        <v>0.41105220110552465</v>
      </c>
    </row>
    <row r="5141" spans="1:12" x14ac:dyDescent="0.35">
      <c r="A5141" s="2">
        <v>42934</v>
      </c>
      <c r="B5141" s="1" t="s">
        <v>104</v>
      </c>
      <c r="C5141" s="1" t="s">
        <v>1638</v>
      </c>
      <c r="D5141" s="1" t="s">
        <v>14</v>
      </c>
      <c r="E5141" s="1" t="s">
        <v>182</v>
      </c>
      <c r="F5141" s="18">
        <v>33.799999999999997</v>
      </c>
      <c r="G5141" t="s">
        <v>2360</v>
      </c>
      <c r="H5141" s="1">
        <f>IF(COUNTIF(G$2:G5141,G5141)=1,1,0)</f>
        <v>1</v>
      </c>
      <c r="I5141" s="1">
        <v>5</v>
      </c>
      <c r="J5141" s="1">
        <v>0.2</v>
      </c>
      <c r="K5141" s="1">
        <v>4.2249999999999979</v>
      </c>
      <c r="L5141" s="12">
        <f>VLOOKUP(train[[#This Row],[Sub-Category]],Análisis_ABC_XYZ[[#Headers],[#Data]],4,FALSE)</f>
        <v>0.53938093436526824</v>
      </c>
    </row>
    <row r="5142" spans="1:12" x14ac:dyDescent="0.35">
      <c r="A5142" s="2">
        <v>42934</v>
      </c>
      <c r="B5142" s="1" t="s">
        <v>52</v>
      </c>
      <c r="C5142" s="1" t="s">
        <v>673</v>
      </c>
      <c r="D5142" s="1" t="s">
        <v>14</v>
      </c>
      <c r="E5142" s="1" t="s">
        <v>36</v>
      </c>
      <c r="F5142" s="18">
        <v>18.496000000000002</v>
      </c>
      <c r="G5142" t="s">
        <v>5219</v>
      </c>
      <c r="H5142" s="1">
        <f>IF(COUNTIF(G$2:G5142,G5142)=1,1,0)</f>
        <v>0</v>
      </c>
      <c r="I5142" s="1">
        <v>4</v>
      </c>
      <c r="J5142" s="1">
        <v>0.2</v>
      </c>
      <c r="K5142" s="1">
        <v>6.7048000000000005</v>
      </c>
      <c r="L5142" s="12">
        <f>VLOOKUP(train[[#This Row],[Sub-Category]],Análisis_ABC_XYZ[[#Headers],[#Data]],4,FALSE)</f>
        <v>0.43613829632717294</v>
      </c>
    </row>
    <row r="5143" spans="1:12" x14ac:dyDescent="0.35">
      <c r="A5143" s="2">
        <v>42934</v>
      </c>
      <c r="B5143" s="1" t="s">
        <v>52</v>
      </c>
      <c r="C5143" s="1" t="s">
        <v>891</v>
      </c>
      <c r="D5143" s="1" t="s">
        <v>14</v>
      </c>
      <c r="E5143" s="1" t="s">
        <v>24</v>
      </c>
      <c r="F5143" s="18">
        <v>11.264000000000001</v>
      </c>
      <c r="G5143" t="s">
        <v>5219</v>
      </c>
      <c r="H5143" s="1">
        <f>IF(COUNTIF(G$2:G5143,G5143)=1,1,0)</f>
        <v>0</v>
      </c>
      <c r="I5143" s="1">
        <v>8</v>
      </c>
      <c r="J5143" s="1">
        <v>0.2</v>
      </c>
      <c r="K5143" s="1">
        <v>1.2671999999999994</v>
      </c>
      <c r="L5143" s="12">
        <f>VLOOKUP(train[[#This Row],[Sub-Category]],Análisis_ABC_XYZ[[#Headers],[#Data]],4,FALSE)</f>
        <v>0.45632477063632687</v>
      </c>
    </row>
    <row r="5144" spans="1:12" x14ac:dyDescent="0.35">
      <c r="A5144" s="2">
        <v>42934</v>
      </c>
      <c r="B5144" s="1" t="s">
        <v>145</v>
      </c>
      <c r="C5144" s="1" t="s">
        <v>311</v>
      </c>
      <c r="D5144" s="1" t="s">
        <v>14</v>
      </c>
      <c r="E5144" s="1" t="s">
        <v>29</v>
      </c>
      <c r="F5144" s="18">
        <v>1.8720000000000003</v>
      </c>
      <c r="G5144" s="1" t="s">
        <v>3558</v>
      </c>
      <c r="H5144" s="1">
        <f>IF(COUNTIF(G$2:G5144,G5144)=1,1,0)</f>
        <v>0</v>
      </c>
      <c r="I5144" s="1">
        <v>3</v>
      </c>
      <c r="J5144" s="1">
        <v>0.7</v>
      </c>
      <c r="K5144" s="1">
        <v>-1.4352</v>
      </c>
      <c r="L5144" s="12">
        <f>VLOOKUP(train[[#This Row],[Sub-Category]],Análisis_ABC_XYZ[[#Headers],[#Data]],4,FALSE)</f>
        <v>0.46881743173671325</v>
      </c>
    </row>
    <row r="5145" spans="1:12" x14ac:dyDescent="0.35">
      <c r="A5145" s="2">
        <v>42935</v>
      </c>
      <c r="B5145" s="1" t="s">
        <v>438</v>
      </c>
      <c r="C5145" s="1" t="s">
        <v>1732</v>
      </c>
      <c r="D5145" s="1" t="s">
        <v>8</v>
      </c>
      <c r="E5145" s="1" t="s">
        <v>9</v>
      </c>
      <c r="F5145" s="18">
        <v>504.90000000000003</v>
      </c>
      <c r="G5145" t="s">
        <v>2059</v>
      </c>
      <c r="H5145" s="1">
        <f>IF(COUNTIF(G$2:G5145,G5145)=1,1,0)</f>
        <v>1</v>
      </c>
      <c r="I5145" s="1">
        <v>5</v>
      </c>
      <c r="J5145" s="1">
        <v>0</v>
      </c>
      <c r="K5145" s="1">
        <v>126.22500000000002</v>
      </c>
      <c r="L5145" s="12">
        <f>VLOOKUP(train[[#This Row],[Sub-Category]],Análisis_ABC_XYZ[[#Headers],[#Data]],4,FALSE)</f>
        <v>0.5176847302647779</v>
      </c>
    </row>
    <row r="5146" spans="1:12" x14ac:dyDescent="0.35">
      <c r="A5146" s="2">
        <v>42935</v>
      </c>
      <c r="B5146" s="1" t="s">
        <v>438</v>
      </c>
      <c r="C5146" s="1" t="s">
        <v>1594</v>
      </c>
      <c r="D5146" s="1" t="s">
        <v>14</v>
      </c>
      <c r="E5146" s="1" t="s">
        <v>36</v>
      </c>
      <c r="F5146" s="18">
        <v>245.94</v>
      </c>
      <c r="G5146" t="s">
        <v>2059</v>
      </c>
      <c r="H5146" s="1">
        <f>IF(COUNTIF(G$2:G5146,G5146)=1,1,0)</f>
        <v>0</v>
      </c>
      <c r="I5146" s="1">
        <v>6</v>
      </c>
      <c r="J5146" s="1">
        <v>0</v>
      </c>
      <c r="K5146" s="1">
        <v>120.51060000000001</v>
      </c>
      <c r="L5146" s="12">
        <f>VLOOKUP(train[[#This Row],[Sub-Category]],Análisis_ABC_XYZ[[#Headers],[#Data]],4,FALSE)</f>
        <v>0.43613829632717294</v>
      </c>
    </row>
    <row r="5147" spans="1:12" x14ac:dyDescent="0.35">
      <c r="A5147" s="2">
        <v>42935</v>
      </c>
      <c r="B5147" s="1" t="s">
        <v>438</v>
      </c>
      <c r="C5147" s="1" t="s">
        <v>1506</v>
      </c>
      <c r="D5147" s="1" t="s">
        <v>8</v>
      </c>
      <c r="E5147" s="1" t="s">
        <v>22</v>
      </c>
      <c r="F5147" s="18">
        <v>185.57999999999998</v>
      </c>
      <c r="G5147" t="s">
        <v>2059</v>
      </c>
      <c r="H5147" s="1">
        <f>IF(COUNTIF(G$2:G5147,G5147)=1,1,0)</f>
        <v>0</v>
      </c>
      <c r="I5147" s="1">
        <v>6</v>
      </c>
      <c r="J5147" s="1">
        <v>0</v>
      </c>
      <c r="K5147" s="1">
        <v>76.087800000000001</v>
      </c>
      <c r="L5147" s="12">
        <f>VLOOKUP(train[[#This Row],[Sub-Category]],Análisis_ABC_XYZ[[#Headers],[#Data]],4,FALSE)</f>
        <v>0.4595170286641902</v>
      </c>
    </row>
    <row r="5148" spans="1:12" x14ac:dyDescent="0.35">
      <c r="A5148" s="2">
        <v>42935</v>
      </c>
      <c r="B5148" s="1" t="s">
        <v>12</v>
      </c>
      <c r="C5148" s="1" t="s">
        <v>1372</v>
      </c>
      <c r="D5148" s="1" t="s">
        <v>26</v>
      </c>
      <c r="E5148" s="1" t="s">
        <v>56</v>
      </c>
      <c r="F5148" s="18">
        <v>389.97</v>
      </c>
      <c r="G5148" t="s">
        <v>5956</v>
      </c>
      <c r="H5148" s="1">
        <f>IF(COUNTIF(G$2:G5148,G5148)=1,1,0)</f>
        <v>1</v>
      </c>
      <c r="I5148" s="1">
        <v>3</v>
      </c>
      <c r="J5148" s="1">
        <v>0</v>
      </c>
      <c r="K5148" s="1">
        <v>132.58980000000003</v>
      </c>
      <c r="L5148" s="12">
        <f>VLOOKUP(train[[#This Row],[Sub-Category]],Análisis_ABC_XYZ[[#Headers],[#Data]],4,FALSE)</f>
        <v>0.52062335344040378</v>
      </c>
    </row>
    <row r="5149" spans="1:12" x14ac:dyDescent="0.35">
      <c r="A5149" s="2">
        <v>42935</v>
      </c>
      <c r="B5149" s="1" t="s">
        <v>438</v>
      </c>
      <c r="C5149" s="1" t="s">
        <v>266</v>
      </c>
      <c r="D5149" s="1" t="s">
        <v>14</v>
      </c>
      <c r="E5149" s="1" t="s">
        <v>20</v>
      </c>
      <c r="F5149" s="18">
        <v>87.92</v>
      </c>
      <c r="G5149" t="s">
        <v>2059</v>
      </c>
      <c r="H5149" s="1">
        <f>IF(COUNTIF(G$2:G5149,G5149)=1,1,0)</f>
        <v>0</v>
      </c>
      <c r="I5149" s="1">
        <v>4</v>
      </c>
      <c r="J5149" s="1">
        <v>0</v>
      </c>
      <c r="K5149" s="1">
        <v>0.87919999999999732</v>
      </c>
      <c r="L5149" s="12">
        <f>VLOOKUP(train[[#This Row],[Sub-Category]],Análisis_ABC_XYZ[[#Headers],[#Data]],4,FALSE)</f>
        <v>0.44610841445725197</v>
      </c>
    </row>
    <row r="5150" spans="1:12" x14ac:dyDescent="0.35">
      <c r="A5150" s="2">
        <v>42935</v>
      </c>
      <c r="B5150" s="1" t="s">
        <v>438</v>
      </c>
      <c r="C5150" s="1" t="s">
        <v>1633</v>
      </c>
      <c r="D5150" s="1" t="s">
        <v>14</v>
      </c>
      <c r="E5150" s="1" t="s">
        <v>29</v>
      </c>
      <c r="F5150" s="18">
        <v>77.56</v>
      </c>
      <c r="G5150" t="s">
        <v>2059</v>
      </c>
      <c r="H5150" s="1">
        <f>IF(COUNTIF(G$2:G5150,G5150)=1,1,0)</f>
        <v>0</v>
      </c>
      <c r="I5150" s="1">
        <v>2</v>
      </c>
      <c r="J5150" s="1">
        <v>0</v>
      </c>
      <c r="K5150" s="1">
        <v>35.677599999999998</v>
      </c>
      <c r="L5150" s="12">
        <f>VLOOKUP(train[[#This Row],[Sub-Category]],Análisis_ABC_XYZ[[#Headers],[#Data]],4,FALSE)</f>
        <v>0.46881743173671325</v>
      </c>
    </row>
    <row r="5151" spans="1:12" x14ac:dyDescent="0.35">
      <c r="A5151" s="2">
        <v>42935</v>
      </c>
      <c r="B5151" s="1" t="s">
        <v>12</v>
      </c>
      <c r="C5151" s="1" t="s">
        <v>1878</v>
      </c>
      <c r="D5151" s="1" t="s">
        <v>26</v>
      </c>
      <c r="E5151" s="1" t="s">
        <v>27</v>
      </c>
      <c r="F5151" s="18">
        <v>35.984000000000002</v>
      </c>
      <c r="G5151" t="s">
        <v>5956</v>
      </c>
      <c r="H5151" s="1">
        <f>IF(COUNTIF(G$2:G5151,G5151)=1,1,0)</f>
        <v>0</v>
      </c>
      <c r="I5151" s="1">
        <v>2</v>
      </c>
      <c r="J5151" s="1">
        <v>0.2</v>
      </c>
      <c r="K5151" s="1">
        <v>4.4979999999999958</v>
      </c>
      <c r="L5151" s="12">
        <f>VLOOKUP(train[[#This Row],[Sub-Category]],Análisis_ABC_XYZ[[#Headers],[#Data]],4,FALSE)</f>
        <v>0.41105220110552465</v>
      </c>
    </row>
    <row r="5152" spans="1:12" x14ac:dyDescent="0.35">
      <c r="A5152" s="2">
        <v>42935</v>
      </c>
      <c r="B5152" s="1" t="s">
        <v>438</v>
      </c>
      <c r="C5152" s="1" t="s">
        <v>544</v>
      </c>
      <c r="D5152" s="1" t="s">
        <v>14</v>
      </c>
      <c r="E5152" s="1" t="s">
        <v>29</v>
      </c>
      <c r="F5152" s="18">
        <v>8.6</v>
      </c>
      <c r="G5152" t="s">
        <v>2059</v>
      </c>
      <c r="H5152" s="1">
        <f>IF(COUNTIF(G$2:G5152,G5152)=1,1,0)</f>
        <v>0</v>
      </c>
      <c r="I5152" s="1">
        <v>1</v>
      </c>
      <c r="J5152" s="1">
        <v>0</v>
      </c>
      <c r="K5152" s="1">
        <v>4.0419999999999998</v>
      </c>
      <c r="L5152" s="12">
        <f>VLOOKUP(train[[#This Row],[Sub-Category]],Análisis_ABC_XYZ[[#Headers],[#Data]],4,FALSE)</f>
        <v>0.46881743173671325</v>
      </c>
    </row>
    <row r="5153" spans="1:12" x14ac:dyDescent="0.35">
      <c r="A5153" s="2">
        <v>42936</v>
      </c>
      <c r="B5153" s="1" t="s">
        <v>89</v>
      </c>
      <c r="C5153" s="1" t="s">
        <v>898</v>
      </c>
      <c r="D5153" s="1" t="s">
        <v>26</v>
      </c>
      <c r="E5153" s="1" t="s">
        <v>27</v>
      </c>
      <c r="F5153" s="18">
        <v>89.949999999999989</v>
      </c>
      <c r="G5153" t="s">
        <v>4994</v>
      </c>
      <c r="H5153" s="1">
        <f>IF(COUNTIF(G$2:G5153,G5153)=1,1,0)</f>
        <v>1</v>
      </c>
      <c r="I5153" s="1">
        <v>5</v>
      </c>
      <c r="J5153" s="1">
        <v>0</v>
      </c>
      <c r="K5153" s="1">
        <v>43.175999999999995</v>
      </c>
      <c r="L5153" s="12">
        <f>VLOOKUP(train[[#This Row],[Sub-Category]],Análisis_ABC_XYZ[[#Headers],[#Data]],4,FALSE)</f>
        <v>0.41105220110552465</v>
      </c>
    </row>
    <row r="5154" spans="1:12" x14ac:dyDescent="0.35">
      <c r="A5154" s="2">
        <v>42937</v>
      </c>
      <c r="B5154" s="1" t="s">
        <v>12</v>
      </c>
      <c r="C5154" s="1" t="s">
        <v>1037</v>
      </c>
      <c r="D5154" s="1" t="s">
        <v>14</v>
      </c>
      <c r="E5154" s="1" t="s">
        <v>61</v>
      </c>
      <c r="F5154" s="18">
        <v>419.90000000000003</v>
      </c>
      <c r="G5154" t="s">
        <v>2316</v>
      </c>
      <c r="H5154" s="1">
        <f>IF(COUNTIF(G$2:G5154,G5154)=1,1,0)</f>
        <v>1</v>
      </c>
      <c r="I5154" s="1">
        <v>5</v>
      </c>
      <c r="J5154" s="1">
        <v>0</v>
      </c>
      <c r="K5154" s="1">
        <v>197.35299999999998</v>
      </c>
      <c r="L5154" s="12">
        <f>VLOOKUP(train[[#This Row],[Sub-Category]],Análisis_ABC_XYZ[[#Headers],[#Data]],4,FALSE)</f>
        <v>0.44424167803735209</v>
      </c>
    </row>
    <row r="5155" spans="1:12" x14ac:dyDescent="0.35">
      <c r="A5155" s="2">
        <v>42937</v>
      </c>
      <c r="B5155" s="1" t="s">
        <v>34</v>
      </c>
      <c r="C5155" s="1" t="s">
        <v>1022</v>
      </c>
      <c r="D5155" s="1" t="s">
        <v>8</v>
      </c>
      <c r="E5155" s="1" t="s">
        <v>11</v>
      </c>
      <c r="F5155" s="18">
        <v>363.92</v>
      </c>
      <c r="G5155" t="s">
        <v>4672</v>
      </c>
      <c r="H5155" s="1">
        <f>IF(COUNTIF(G$2:G5155,G5155)=1,1,0)</f>
        <v>1</v>
      </c>
      <c r="I5155" s="1">
        <v>5</v>
      </c>
      <c r="J5155" s="1">
        <v>0.2</v>
      </c>
      <c r="K5155" s="1">
        <v>0</v>
      </c>
      <c r="L5155" s="12">
        <f>VLOOKUP(train[[#This Row],[Sub-Category]],Análisis_ABC_XYZ[[#Headers],[#Data]],4,FALSE)</f>
        <v>0.46529189879902266</v>
      </c>
    </row>
    <row r="5156" spans="1:12" x14ac:dyDescent="0.35">
      <c r="A5156" s="2">
        <v>42937</v>
      </c>
      <c r="B5156" s="1" t="s">
        <v>157</v>
      </c>
      <c r="C5156" s="1" t="s">
        <v>888</v>
      </c>
      <c r="D5156" s="1" t="s">
        <v>14</v>
      </c>
      <c r="E5156" s="1" t="s">
        <v>20</v>
      </c>
      <c r="F5156" s="18">
        <v>99.488</v>
      </c>
      <c r="G5156" t="s">
        <v>5200</v>
      </c>
      <c r="H5156" s="1">
        <f>IF(COUNTIF(G$2:G5156,G5156)=1,1,0)</f>
        <v>1</v>
      </c>
      <c r="I5156" s="1">
        <v>2</v>
      </c>
      <c r="J5156" s="1">
        <v>0.2</v>
      </c>
      <c r="K5156" s="1">
        <v>8.7052000000000049</v>
      </c>
      <c r="L5156" s="12">
        <f>VLOOKUP(train[[#This Row],[Sub-Category]],Análisis_ABC_XYZ[[#Headers],[#Data]],4,FALSE)</f>
        <v>0.44610841445725197</v>
      </c>
    </row>
    <row r="5157" spans="1:12" x14ac:dyDescent="0.35">
      <c r="A5157" s="2">
        <v>42937</v>
      </c>
      <c r="B5157" s="1" t="s">
        <v>157</v>
      </c>
      <c r="C5157" s="1" t="s">
        <v>281</v>
      </c>
      <c r="D5157" s="1" t="s">
        <v>14</v>
      </c>
      <c r="E5157" s="1" t="s">
        <v>20</v>
      </c>
      <c r="F5157" s="18">
        <v>66.688000000000002</v>
      </c>
      <c r="G5157" t="s">
        <v>5200</v>
      </c>
      <c r="H5157" s="1">
        <f>IF(COUNTIF(G$2:G5157,G5157)=1,1,0)</f>
        <v>0</v>
      </c>
      <c r="I5157" s="1">
        <v>1</v>
      </c>
      <c r="J5157" s="1">
        <v>0.2</v>
      </c>
      <c r="K5157" s="1">
        <v>4.1680000000000028</v>
      </c>
      <c r="L5157" s="12">
        <f>VLOOKUP(train[[#This Row],[Sub-Category]],Análisis_ABC_XYZ[[#Headers],[#Data]],4,FALSE)</f>
        <v>0.44610841445725197</v>
      </c>
    </row>
    <row r="5158" spans="1:12" x14ac:dyDescent="0.35">
      <c r="A5158" s="2">
        <v>42937</v>
      </c>
      <c r="B5158" s="1" t="s">
        <v>157</v>
      </c>
      <c r="C5158" s="1" t="s">
        <v>1832</v>
      </c>
      <c r="D5158" s="1" t="s">
        <v>14</v>
      </c>
      <c r="E5158" s="1" t="s">
        <v>24</v>
      </c>
      <c r="F5158" s="18">
        <v>18.656000000000002</v>
      </c>
      <c r="G5158" t="s">
        <v>5200</v>
      </c>
      <c r="H5158" s="1">
        <f>IF(COUNTIF(G$2:G5158,G5158)=1,1,0)</f>
        <v>0</v>
      </c>
      <c r="I5158" s="1">
        <v>2</v>
      </c>
      <c r="J5158" s="1">
        <v>0.2</v>
      </c>
      <c r="K5158" s="1">
        <v>1.3992000000000013</v>
      </c>
      <c r="L5158" s="12">
        <f>VLOOKUP(train[[#This Row],[Sub-Category]],Análisis_ABC_XYZ[[#Headers],[#Data]],4,FALSE)</f>
        <v>0.45632477063632687</v>
      </c>
    </row>
    <row r="5159" spans="1:12" x14ac:dyDescent="0.35">
      <c r="A5159" s="2">
        <v>42937</v>
      </c>
      <c r="B5159" s="1" t="s">
        <v>157</v>
      </c>
      <c r="C5159" s="1" t="s">
        <v>1152</v>
      </c>
      <c r="D5159" s="1" t="s">
        <v>14</v>
      </c>
      <c r="E5159" s="1" t="s">
        <v>29</v>
      </c>
      <c r="F5159" s="18">
        <v>11.088000000000003</v>
      </c>
      <c r="G5159" t="s">
        <v>5200</v>
      </c>
      <c r="H5159" s="1">
        <f>IF(COUNTIF(G$2:G5159,G5159)=1,1,0)</f>
        <v>0</v>
      </c>
      <c r="I5159" s="1">
        <v>7</v>
      </c>
      <c r="J5159" s="1">
        <v>0.7</v>
      </c>
      <c r="K5159" s="1">
        <v>-8.1311999999999998</v>
      </c>
      <c r="L5159" s="12">
        <f>VLOOKUP(train[[#This Row],[Sub-Category]],Análisis_ABC_XYZ[[#Headers],[#Data]],4,FALSE)</f>
        <v>0.46881743173671325</v>
      </c>
    </row>
    <row r="5160" spans="1:12" x14ac:dyDescent="0.35">
      <c r="A5160" s="2">
        <v>42937</v>
      </c>
      <c r="B5160" s="1" t="s">
        <v>34</v>
      </c>
      <c r="C5160" s="1" t="s">
        <v>1015</v>
      </c>
      <c r="D5160" s="1" t="s">
        <v>14</v>
      </c>
      <c r="E5160" s="1" t="s">
        <v>15</v>
      </c>
      <c r="F5160" s="18">
        <v>6.2640000000000002</v>
      </c>
      <c r="G5160" t="s">
        <v>4672</v>
      </c>
      <c r="H5160" s="1">
        <f>IF(COUNTIF(G$2:G5160,G5160)=1,1,0)</f>
        <v>0</v>
      </c>
      <c r="I5160" s="1">
        <v>3</v>
      </c>
      <c r="J5160" s="1">
        <v>0.2</v>
      </c>
      <c r="K5160" s="1">
        <v>2.0358000000000001</v>
      </c>
      <c r="L5160" s="12">
        <f>VLOOKUP(train[[#This Row],[Sub-Category]],Análisis_ABC_XYZ[[#Headers],[#Data]],4,FALSE)</f>
        <v>0.4647369236065339</v>
      </c>
    </row>
    <row r="5161" spans="1:12" x14ac:dyDescent="0.35">
      <c r="A5161" s="2">
        <v>42937</v>
      </c>
      <c r="B5161" s="1" t="s">
        <v>12</v>
      </c>
      <c r="C5161" s="1" t="s">
        <v>426</v>
      </c>
      <c r="D5161" s="1" t="s">
        <v>14</v>
      </c>
      <c r="E5161" s="1" t="s">
        <v>15</v>
      </c>
      <c r="F5161" s="18">
        <v>3.15</v>
      </c>
      <c r="G5161" t="s">
        <v>2316</v>
      </c>
      <c r="H5161" s="1">
        <f>IF(COUNTIF(G$2:G5161,G5161)=1,1,0)</f>
        <v>0</v>
      </c>
      <c r="I5161" s="1">
        <v>1</v>
      </c>
      <c r="J5161" s="1">
        <v>0</v>
      </c>
      <c r="K5161" s="1">
        <v>1.512</v>
      </c>
      <c r="L5161" s="12">
        <f>VLOOKUP(train[[#This Row],[Sub-Category]],Análisis_ABC_XYZ[[#Headers],[#Data]],4,FALSE)</f>
        <v>0.4647369236065339</v>
      </c>
    </row>
    <row r="5162" spans="1:12" x14ac:dyDescent="0.35">
      <c r="A5162" s="2">
        <v>42937</v>
      </c>
      <c r="B5162" s="1" t="s">
        <v>52</v>
      </c>
      <c r="C5162" s="1" t="s">
        <v>689</v>
      </c>
      <c r="D5162" s="1" t="s">
        <v>14</v>
      </c>
      <c r="E5162" s="1" t="s">
        <v>29</v>
      </c>
      <c r="F5162" s="18">
        <v>1.9410000000000003</v>
      </c>
      <c r="G5162" s="1" t="s">
        <v>3583</v>
      </c>
      <c r="H5162" s="1">
        <f>IF(COUNTIF(G$2:G5162,G5162)=1,1,0)</f>
        <v>1</v>
      </c>
      <c r="I5162" s="1">
        <v>1</v>
      </c>
      <c r="J5162" s="1">
        <v>0.7</v>
      </c>
      <c r="K5162" s="1">
        <v>-1.294</v>
      </c>
      <c r="L5162" s="12">
        <f>VLOOKUP(train[[#This Row],[Sub-Category]],Análisis_ABC_XYZ[[#Headers],[#Data]],4,FALSE)</f>
        <v>0.46881743173671325</v>
      </c>
    </row>
    <row r="5163" spans="1:12" x14ac:dyDescent="0.35">
      <c r="A5163" s="2">
        <v>42938</v>
      </c>
      <c r="B5163" s="1" t="s">
        <v>79</v>
      </c>
      <c r="C5163" s="1" t="s">
        <v>1735</v>
      </c>
      <c r="D5163" s="1" t="s">
        <v>14</v>
      </c>
      <c r="E5163" s="1" t="s">
        <v>20</v>
      </c>
      <c r="F5163" s="18">
        <v>965.84999999999991</v>
      </c>
      <c r="G5163" t="s">
        <v>2280</v>
      </c>
      <c r="H5163" s="1">
        <f>IF(COUNTIF(G$2:G5163,G5163)=1,1,0)</f>
        <v>1</v>
      </c>
      <c r="I5163" s="1">
        <v>5</v>
      </c>
      <c r="J5163" s="1">
        <v>0</v>
      </c>
      <c r="K5163" s="1">
        <v>135.21900000000002</v>
      </c>
      <c r="L5163" s="12">
        <f>VLOOKUP(train[[#This Row],[Sub-Category]],Análisis_ABC_XYZ[[#Headers],[#Data]],4,FALSE)</f>
        <v>0.44610841445725197</v>
      </c>
    </row>
    <row r="5164" spans="1:12" x14ac:dyDescent="0.35">
      <c r="A5164" s="2">
        <v>42938</v>
      </c>
      <c r="B5164" s="1" t="s">
        <v>79</v>
      </c>
      <c r="C5164" s="1" t="s">
        <v>1056</v>
      </c>
      <c r="D5164" s="1" t="s">
        <v>26</v>
      </c>
      <c r="E5164" s="1" t="s">
        <v>56</v>
      </c>
      <c r="F5164" s="18">
        <v>109.95</v>
      </c>
      <c r="G5164" t="s">
        <v>2280</v>
      </c>
      <c r="H5164" s="1">
        <f>IF(COUNTIF(G$2:G5164,G5164)=1,1,0)</f>
        <v>0</v>
      </c>
      <c r="I5164" s="1">
        <v>1</v>
      </c>
      <c r="J5164" s="1">
        <v>0</v>
      </c>
      <c r="K5164" s="1">
        <v>36.283500000000004</v>
      </c>
      <c r="L5164" s="12">
        <f>VLOOKUP(train[[#This Row],[Sub-Category]],Análisis_ABC_XYZ[[#Headers],[#Data]],4,FALSE)</f>
        <v>0.52062335344040378</v>
      </c>
    </row>
    <row r="5165" spans="1:12" x14ac:dyDescent="0.35">
      <c r="A5165" s="2">
        <v>42938</v>
      </c>
      <c r="B5165" s="1" t="s">
        <v>410</v>
      </c>
      <c r="C5165" s="1" t="s">
        <v>674</v>
      </c>
      <c r="D5165" s="1" t="s">
        <v>14</v>
      </c>
      <c r="E5165" s="1" t="s">
        <v>182</v>
      </c>
      <c r="F5165" s="18">
        <v>86.199999999999989</v>
      </c>
      <c r="G5165" t="s">
        <v>2849</v>
      </c>
      <c r="H5165" s="1">
        <f>IF(COUNTIF(G$2:G5165,G5165)=1,1,0)</f>
        <v>1</v>
      </c>
      <c r="I5165" s="1">
        <v>5</v>
      </c>
      <c r="J5165" s="1">
        <v>0</v>
      </c>
      <c r="K5165" s="1">
        <v>24.997999999999987</v>
      </c>
      <c r="L5165" s="12">
        <f>VLOOKUP(train[[#This Row],[Sub-Category]],Análisis_ABC_XYZ[[#Headers],[#Data]],4,FALSE)</f>
        <v>0.53938093436526824</v>
      </c>
    </row>
    <row r="5166" spans="1:12" x14ac:dyDescent="0.35">
      <c r="A5166" s="2">
        <v>42938</v>
      </c>
      <c r="B5166" s="1" t="s">
        <v>766</v>
      </c>
      <c r="C5166" s="1" t="s">
        <v>316</v>
      </c>
      <c r="D5166" s="1" t="s">
        <v>14</v>
      </c>
      <c r="E5166" s="1" t="s">
        <v>36</v>
      </c>
      <c r="F5166" s="18">
        <v>51.84</v>
      </c>
      <c r="G5166" t="s">
        <v>2023</v>
      </c>
      <c r="H5166" s="1">
        <f>IF(COUNTIF(G$2:G5166,G5166)=1,1,0)</f>
        <v>1</v>
      </c>
      <c r="I5166" s="1">
        <v>8</v>
      </c>
      <c r="J5166" s="1">
        <v>0</v>
      </c>
      <c r="K5166" s="1">
        <v>24.883200000000002</v>
      </c>
      <c r="L5166" s="12">
        <f>VLOOKUP(train[[#This Row],[Sub-Category]],Análisis_ABC_XYZ[[#Headers],[#Data]],4,FALSE)</f>
        <v>0.43613829632717294</v>
      </c>
    </row>
    <row r="5167" spans="1:12" x14ac:dyDescent="0.35">
      <c r="A5167" s="2">
        <v>42938</v>
      </c>
      <c r="B5167" s="1" t="s">
        <v>766</v>
      </c>
      <c r="C5167" s="1" t="s">
        <v>615</v>
      </c>
      <c r="D5167" s="1" t="s">
        <v>14</v>
      </c>
      <c r="E5167" s="1" t="s">
        <v>31</v>
      </c>
      <c r="F5167" s="18">
        <v>37.68</v>
      </c>
      <c r="G5167" t="s">
        <v>2023</v>
      </c>
      <c r="H5167" s="1">
        <f>IF(COUNTIF(G$2:G5167,G5167)=1,1,0)</f>
        <v>0</v>
      </c>
      <c r="I5167" s="1">
        <v>2</v>
      </c>
      <c r="J5167" s="1">
        <v>0</v>
      </c>
      <c r="K5167" s="1">
        <v>10.5504</v>
      </c>
      <c r="L5167" s="12">
        <f>VLOOKUP(train[[#This Row],[Sub-Category]],Análisis_ABC_XYZ[[#Headers],[#Data]],4,FALSE)</f>
        <v>0.49507917887403441</v>
      </c>
    </row>
    <row r="5168" spans="1:12" x14ac:dyDescent="0.35">
      <c r="A5168" s="2">
        <v>42938</v>
      </c>
      <c r="B5168" s="1" t="s">
        <v>79</v>
      </c>
      <c r="C5168" s="1" t="s">
        <v>1076</v>
      </c>
      <c r="D5168" s="1" t="s">
        <v>14</v>
      </c>
      <c r="E5168" s="1" t="s">
        <v>36</v>
      </c>
      <c r="F5168" s="18">
        <v>32.400000000000006</v>
      </c>
      <c r="G5168" t="s">
        <v>2280</v>
      </c>
      <c r="H5168" s="1">
        <f>IF(COUNTIF(G$2:G5168,G5168)=1,1,0)</f>
        <v>0</v>
      </c>
      <c r="I5168" s="1">
        <v>5</v>
      </c>
      <c r="J5168" s="1">
        <v>0</v>
      </c>
      <c r="K5168" s="1">
        <v>15.552000000000001</v>
      </c>
      <c r="L5168" s="12">
        <f>VLOOKUP(train[[#This Row],[Sub-Category]],Análisis_ABC_XYZ[[#Headers],[#Data]],4,FALSE)</f>
        <v>0.43613829632717294</v>
      </c>
    </row>
    <row r="5169" spans="1:12" x14ac:dyDescent="0.35">
      <c r="A5169" s="2">
        <v>42938</v>
      </c>
      <c r="B5169" s="1" t="s">
        <v>79</v>
      </c>
      <c r="C5169" s="1" t="s">
        <v>1736</v>
      </c>
      <c r="D5169" s="1" t="s">
        <v>14</v>
      </c>
      <c r="E5169" s="1" t="s">
        <v>24</v>
      </c>
      <c r="F5169" s="18">
        <v>29.2</v>
      </c>
      <c r="G5169" t="s">
        <v>2280</v>
      </c>
      <c r="H5169" s="1">
        <f>IF(COUNTIF(G$2:G5169,G5169)=1,1,0)</f>
        <v>0</v>
      </c>
      <c r="I5169" s="1">
        <v>5</v>
      </c>
      <c r="J5169" s="1">
        <v>0</v>
      </c>
      <c r="K5169" s="1">
        <v>10.511999999999999</v>
      </c>
      <c r="L5169" s="12">
        <f>VLOOKUP(train[[#This Row],[Sub-Category]],Análisis_ABC_XYZ[[#Headers],[#Data]],4,FALSE)</f>
        <v>0.45632477063632687</v>
      </c>
    </row>
    <row r="5170" spans="1:12" x14ac:dyDescent="0.35">
      <c r="A5170" s="2">
        <v>42938</v>
      </c>
      <c r="B5170" s="1" t="s">
        <v>766</v>
      </c>
      <c r="C5170" s="1" t="s">
        <v>709</v>
      </c>
      <c r="D5170" s="1" t="s">
        <v>8</v>
      </c>
      <c r="E5170" s="1" t="s">
        <v>22</v>
      </c>
      <c r="F5170" s="18">
        <v>27.42</v>
      </c>
      <c r="G5170" t="s">
        <v>2023</v>
      </c>
      <c r="H5170" s="1">
        <f>IF(COUNTIF(G$2:G5170,G5170)=1,1,0)</f>
        <v>0</v>
      </c>
      <c r="I5170" s="1">
        <v>3</v>
      </c>
      <c r="J5170" s="1">
        <v>0</v>
      </c>
      <c r="K5170" s="1">
        <v>9.3227999999999991</v>
      </c>
      <c r="L5170" s="12">
        <f>VLOOKUP(train[[#This Row],[Sub-Category]],Análisis_ABC_XYZ[[#Headers],[#Data]],4,FALSE)</f>
        <v>0.4595170286641902</v>
      </c>
    </row>
    <row r="5171" spans="1:12" x14ac:dyDescent="0.35">
      <c r="A5171" s="2">
        <v>42938</v>
      </c>
      <c r="B5171" s="1" t="s">
        <v>52</v>
      </c>
      <c r="C5171" s="1" t="s">
        <v>1094</v>
      </c>
      <c r="D5171" s="1" t="s">
        <v>8</v>
      </c>
      <c r="E5171" s="1" t="s">
        <v>22</v>
      </c>
      <c r="F5171" s="18">
        <v>11.648000000000001</v>
      </c>
      <c r="G5171" t="s">
        <v>2440</v>
      </c>
      <c r="H5171" s="1">
        <f>IF(COUNTIF(G$2:G5171,G5171)=1,1,0)</f>
        <v>1</v>
      </c>
      <c r="I5171" s="1">
        <v>2</v>
      </c>
      <c r="J5171" s="1">
        <v>0.2</v>
      </c>
      <c r="K5171" s="1">
        <v>3.3488000000000011</v>
      </c>
      <c r="L5171" s="12">
        <f>VLOOKUP(train[[#This Row],[Sub-Category]],Análisis_ABC_XYZ[[#Headers],[#Data]],4,FALSE)</f>
        <v>0.4595170286641902</v>
      </c>
    </row>
    <row r="5172" spans="1:12" x14ac:dyDescent="0.35">
      <c r="A5172" s="2">
        <v>42938</v>
      </c>
      <c r="B5172" s="1" t="s">
        <v>12</v>
      </c>
      <c r="C5172" s="1" t="s">
        <v>426</v>
      </c>
      <c r="D5172" s="1" t="s">
        <v>14</v>
      </c>
      <c r="E5172" s="1" t="s">
        <v>15</v>
      </c>
      <c r="F5172" s="18">
        <v>6.3</v>
      </c>
      <c r="G5172" t="s">
        <v>2030</v>
      </c>
      <c r="H5172" s="1">
        <f>IF(COUNTIF(G$2:G5172,G5172)=1,1,0)</f>
        <v>1</v>
      </c>
      <c r="I5172" s="1">
        <v>2</v>
      </c>
      <c r="J5172" s="1">
        <v>0</v>
      </c>
      <c r="K5172" s="1">
        <v>3.024</v>
      </c>
      <c r="L5172" s="12">
        <f>VLOOKUP(train[[#This Row],[Sub-Category]],Análisis_ABC_XYZ[[#Headers],[#Data]],4,FALSE)</f>
        <v>0.4647369236065339</v>
      </c>
    </row>
    <row r="5173" spans="1:12" x14ac:dyDescent="0.35">
      <c r="A5173" s="2">
        <v>42938</v>
      </c>
      <c r="B5173" s="1" t="s">
        <v>766</v>
      </c>
      <c r="C5173" s="1" t="s">
        <v>817</v>
      </c>
      <c r="D5173" s="1" t="s">
        <v>14</v>
      </c>
      <c r="E5173" s="1" t="s">
        <v>29</v>
      </c>
      <c r="F5173" s="18">
        <v>5.4</v>
      </c>
      <c r="G5173" t="s">
        <v>2023</v>
      </c>
      <c r="H5173" s="1">
        <f>IF(COUNTIF(G$2:G5173,G5173)=1,1,0)</f>
        <v>0</v>
      </c>
      <c r="I5173" s="1">
        <v>3</v>
      </c>
      <c r="J5173" s="1">
        <v>0</v>
      </c>
      <c r="K5173" s="1">
        <v>2.5920000000000001</v>
      </c>
      <c r="L5173" s="12">
        <f>VLOOKUP(train[[#This Row],[Sub-Category]],Análisis_ABC_XYZ[[#Headers],[#Data]],4,FALSE)</f>
        <v>0.46881743173671325</v>
      </c>
    </row>
    <row r="5174" spans="1:12" x14ac:dyDescent="0.35">
      <c r="A5174" s="2">
        <v>42938</v>
      </c>
      <c r="B5174" s="1" t="s">
        <v>52</v>
      </c>
      <c r="C5174" s="1" t="s">
        <v>1093</v>
      </c>
      <c r="D5174" s="1" t="s">
        <v>14</v>
      </c>
      <c r="E5174" s="1" t="s">
        <v>24</v>
      </c>
      <c r="F5174" s="18">
        <v>4.16</v>
      </c>
      <c r="G5174" t="s">
        <v>2440</v>
      </c>
      <c r="H5174" s="1">
        <f>IF(COUNTIF(G$2:G5174,G5174)=1,1,0)</f>
        <v>0</v>
      </c>
      <c r="I5174" s="1">
        <v>2</v>
      </c>
      <c r="J5174" s="1">
        <v>0.2</v>
      </c>
      <c r="K5174" s="1">
        <v>0.36400000000000032</v>
      </c>
      <c r="L5174" s="12">
        <f>VLOOKUP(train[[#This Row],[Sub-Category]],Análisis_ABC_XYZ[[#Headers],[#Data]],4,FALSE)</f>
        <v>0.45632477063632687</v>
      </c>
    </row>
    <row r="5175" spans="1:12" x14ac:dyDescent="0.35">
      <c r="A5175" s="2">
        <v>42939</v>
      </c>
      <c r="B5175" s="1" t="s">
        <v>16</v>
      </c>
      <c r="C5175" s="1" t="s">
        <v>732</v>
      </c>
      <c r="D5175" s="1" t="s">
        <v>26</v>
      </c>
      <c r="E5175" s="1" t="s">
        <v>208</v>
      </c>
      <c r="F5175" s="18">
        <v>265.47500000000002</v>
      </c>
      <c r="G5175" t="s">
        <v>5740</v>
      </c>
      <c r="H5175" s="1">
        <f>IF(COUNTIF(G$2:G5175,G5175)=1,1,0)</f>
        <v>1</v>
      </c>
      <c r="I5175" s="1">
        <v>1</v>
      </c>
      <c r="J5175" s="1">
        <v>0.5</v>
      </c>
      <c r="K5175" s="1">
        <v>-111.49950000000007</v>
      </c>
      <c r="L5175" s="12">
        <f>VLOOKUP(train[[#This Row],[Sub-Category]],Análisis_ABC_XYZ[[#Headers],[#Data]],4,FALSE)</f>
        <v>0.5183572270896134</v>
      </c>
    </row>
    <row r="5176" spans="1:12" x14ac:dyDescent="0.35">
      <c r="A5176" s="2">
        <v>42939</v>
      </c>
      <c r="B5176" s="1" t="s">
        <v>39</v>
      </c>
      <c r="C5176" s="1" t="s">
        <v>461</v>
      </c>
      <c r="D5176" s="1" t="s">
        <v>14</v>
      </c>
      <c r="E5176" s="1" t="s">
        <v>24</v>
      </c>
      <c r="F5176" s="18">
        <v>175.92</v>
      </c>
      <c r="G5176" t="s">
        <v>4384</v>
      </c>
      <c r="H5176" s="1">
        <f>IF(COUNTIF(G$2:G5176,G5176)=1,1,0)</f>
        <v>1</v>
      </c>
      <c r="I5176" s="1">
        <v>5</v>
      </c>
      <c r="J5176" s="1">
        <v>0.2</v>
      </c>
      <c r="K5176" s="1">
        <v>15.393000000000008</v>
      </c>
      <c r="L5176" s="12">
        <f>VLOOKUP(train[[#This Row],[Sub-Category]],Análisis_ABC_XYZ[[#Headers],[#Data]],4,FALSE)</f>
        <v>0.45632477063632687</v>
      </c>
    </row>
    <row r="5177" spans="1:12" x14ac:dyDescent="0.35">
      <c r="A5177" s="2">
        <v>42939</v>
      </c>
      <c r="B5177" s="1" t="s">
        <v>39</v>
      </c>
      <c r="C5177" s="1" t="s">
        <v>1836</v>
      </c>
      <c r="D5177" s="1" t="s">
        <v>26</v>
      </c>
      <c r="E5177" s="1" t="s">
        <v>27</v>
      </c>
      <c r="F5177" s="18">
        <v>115.136</v>
      </c>
      <c r="G5177" t="s">
        <v>6414</v>
      </c>
      <c r="H5177" s="1">
        <f>IF(COUNTIF(G$2:G5177,G5177)=1,1,0)</f>
        <v>1</v>
      </c>
      <c r="I5177" s="1">
        <v>8</v>
      </c>
      <c r="J5177" s="1">
        <v>0.2</v>
      </c>
      <c r="K5177" s="1">
        <v>11.513600000000004</v>
      </c>
      <c r="L5177" s="12">
        <f>VLOOKUP(train[[#This Row],[Sub-Category]],Análisis_ABC_XYZ[[#Headers],[#Data]],4,FALSE)</f>
        <v>0.41105220110552465</v>
      </c>
    </row>
    <row r="5178" spans="1:12" x14ac:dyDescent="0.35">
      <c r="A5178" s="2">
        <v>42939</v>
      </c>
      <c r="B5178" s="1" t="s">
        <v>16</v>
      </c>
      <c r="C5178" s="1" t="s">
        <v>730</v>
      </c>
      <c r="D5178" s="1" t="s">
        <v>14</v>
      </c>
      <c r="E5178" s="1" t="s">
        <v>24</v>
      </c>
      <c r="F5178" s="18">
        <v>35.216000000000001</v>
      </c>
      <c r="G5178" t="s">
        <v>5740</v>
      </c>
      <c r="H5178" s="1">
        <f>IF(COUNTIF(G$2:G5178,G5178)=1,1,0)</f>
        <v>0</v>
      </c>
      <c r="I5178" s="1">
        <v>2</v>
      </c>
      <c r="J5178" s="1">
        <v>0.2</v>
      </c>
      <c r="K5178" s="1">
        <v>2.6411999999999995</v>
      </c>
      <c r="L5178" s="12">
        <f>VLOOKUP(train[[#This Row],[Sub-Category]],Análisis_ABC_XYZ[[#Headers],[#Data]],4,FALSE)</f>
        <v>0.45632477063632687</v>
      </c>
    </row>
    <row r="5179" spans="1:12" x14ac:dyDescent="0.35">
      <c r="A5179" s="2">
        <v>42939</v>
      </c>
      <c r="B5179" s="1" t="s">
        <v>16</v>
      </c>
      <c r="C5179" s="1" t="s">
        <v>731</v>
      </c>
      <c r="D5179" s="1" t="s">
        <v>14</v>
      </c>
      <c r="E5179" s="1" t="s">
        <v>31</v>
      </c>
      <c r="F5179" s="18">
        <v>23.696000000000002</v>
      </c>
      <c r="G5179" t="s">
        <v>5740</v>
      </c>
      <c r="H5179" s="1">
        <f>IF(COUNTIF(G$2:G5179,G5179)=1,1,0)</f>
        <v>0</v>
      </c>
      <c r="I5179" s="1">
        <v>2</v>
      </c>
      <c r="J5179" s="1">
        <v>0.2</v>
      </c>
      <c r="K5179" s="1">
        <v>6.5164</v>
      </c>
      <c r="L5179" s="12">
        <f>VLOOKUP(train[[#This Row],[Sub-Category]],Análisis_ABC_XYZ[[#Headers],[#Data]],4,FALSE)</f>
        <v>0.49507917887403441</v>
      </c>
    </row>
    <row r="5180" spans="1:12" x14ac:dyDescent="0.35">
      <c r="A5180" s="2">
        <v>42939</v>
      </c>
      <c r="B5180" s="1" t="s">
        <v>39</v>
      </c>
      <c r="C5180" s="1" t="s">
        <v>1126</v>
      </c>
      <c r="D5180" s="1" t="s">
        <v>14</v>
      </c>
      <c r="E5180" s="1" t="s">
        <v>182</v>
      </c>
      <c r="F5180" s="18">
        <v>13.344000000000001</v>
      </c>
      <c r="G5180" t="s">
        <v>4384</v>
      </c>
      <c r="H5180" s="1">
        <f>IF(COUNTIF(G$2:G5180,G5180)=1,1,0)</f>
        <v>0</v>
      </c>
      <c r="I5180" s="1">
        <v>2</v>
      </c>
      <c r="J5180" s="1">
        <v>0.2</v>
      </c>
      <c r="K5180" s="1">
        <v>1.0007999999999999</v>
      </c>
      <c r="L5180" s="12">
        <f>VLOOKUP(train[[#This Row],[Sub-Category]],Análisis_ABC_XYZ[[#Headers],[#Data]],4,FALSE)</f>
        <v>0.53938093436526824</v>
      </c>
    </row>
    <row r="5181" spans="1:12" x14ac:dyDescent="0.35">
      <c r="A5181" s="2">
        <v>42939</v>
      </c>
      <c r="B5181" s="1" t="s">
        <v>72</v>
      </c>
      <c r="C5181" s="1" t="s">
        <v>1466</v>
      </c>
      <c r="D5181" s="1" t="s">
        <v>14</v>
      </c>
      <c r="E5181" s="1" t="s">
        <v>29</v>
      </c>
      <c r="F5181" s="18">
        <v>11.415999999999997</v>
      </c>
      <c r="G5181" t="s">
        <v>5231</v>
      </c>
      <c r="H5181" s="1">
        <f>IF(COUNTIF(G$2:G5181,G5181)=1,1,0)</f>
        <v>1</v>
      </c>
      <c r="I5181" s="1">
        <v>4</v>
      </c>
      <c r="J5181" s="1">
        <v>0.8</v>
      </c>
      <c r="K5181" s="1">
        <v>-18.836400000000005</v>
      </c>
      <c r="L5181" s="12">
        <f>VLOOKUP(train[[#This Row],[Sub-Category]],Análisis_ABC_XYZ[[#Headers],[#Data]],4,FALSE)</f>
        <v>0.46881743173671325</v>
      </c>
    </row>
    <row r="5182" spans="1:12" x14ac:dyDescent="0.35">
      <c r="A5182" s="2">
        <v>42939</v>
      </c>
      <c r="B5182" s="1" t="s">
        <v>39</v>
      </c>
      <c r="C5182" s="1" t="s">
        <v>1181</v>
      </c>
      <c r="D5182" s="1" t="s">
        <v>14</v>
      </c>
      <c r="E5182" s="1" t="s">
        <v>36</v>
      </c>
      <c r="F5182" s="18">
        <v>5.1840000000000011</v>
      </c>
      <c r="G5182" t="s">
        <v>4384</v>
      </c>
      <c r="H5182" s="1">
        <f>IF(COUNTIF(G$2:G5182,G5182)=1,1,0)</f>
        <v>0</v>
      </c>
      <c r="I5182" s="1">
        <v>1</v>
      </c>
      <c r="J5182" s="1">
        <v>0.2</v>
      </c>
      <c r="K5182" s="1">
        <v>1.8144</v>
      </c>
      <c r="L5182" s="12">
        <f>VLOOKUP(train[[#This Row],[Sub-Category]],Análisis_ABC_XYZ[[#Headers],[#Data]],4,FALSE)</f>
        <v>0.43613829632717294</v>
      </c>
    </row>
    <row r="5183" spans="1:12" x14ac:dyDescent="0.35">
      <c r="A5183" s="2">
        <v>42939</v>
      </c>
      <c r="B5183" s="1" t="s">
        <v>39</v>
      </c>
      <c r="C5183" s="1" t="s">
        <v>1057</v>
      </c>
      <c r="D5183" s="1" t="s">
        <v>14</v>
      </c>
      <c r="E5183" s="1" t="s">
        <v>29</v>
      </c>
      <c r="F5183" s="18">
        <v>4.7519999999999989</v>
      </c>
      <c r="G5183" t="s">
        <v>4384</v>
      </c>
      <c r="H5183" s="1">
        <f>IF(COUNTIF(G$2:G5183,G5183)=1,1,0)</f>
        <v>0</v>
      </c>
      <c r="I5183" s="1">
        <v>4</v>
      </c>
      <c r="J5183" s="1">
        <v>0.8</v>
      </c>
      <c r="K5183" s="1">
        <v>-8.3160000000000025</v>
      </c>
      <c r="L5183" s="12">
        <f>VLOOKUP(train[[#This Row],[Sub-Category]],Análisis_ABC_XYZ[[#Headers],[#Data]],4,FALSE)</f>
        <v>0.46881743173671325</v>
      </c>
    </row>
    <row r="5184" spans="1:12" x14ac:dyDescent="0.35">
      <c r="A5184" s="2">
        <v>42939</v>
      </c>
      <c r="B5184" s="1" t="s">
        <v>39</v>
      </c>
      <c r="C5184" s="1" t="s">
        <v>1548</v>
      </c>
      <c r="D5184" s="1" t="s">
        <v>14</v>
      </c>
      <c r="E5184" s="1" t="s">
        <v>24</v>
      </c>
      <c r="F5184" s="18">
        <v>4.4479999999999995</v>
      </c>
      <c r="G5184" t="s">
        <v>4384</v>
      </c>
      <c r="H5184" s="1">
        <f>IF(COUNTIF(G$2:G5184,G5184)=1,1,0)</f>
        <v>0</v>
      </c>
      <c r="I5184" s="1">
        <v>2</v>
      </c>
      <c r="J5184" s="1">
        <v>0.2</v>
      </c>
      <c r="K5184" s="1">
        <v>0.3335999999999999</v>
      </c>
      <c r="L5184" s="12">
        <f>VLOOKUP(train[[#This Row],[Sub-Category]],Análisis_ABC_XYZ[[#Headers],[#Data]],4,FALSE)</f>
        <v>0.45632477063632687</v>
      </c>
    </row>
    <row r="5185" spans="1:12" x14ac:dyDescent="0.35">
      <c r="A5185" s="2">
        <v>42940</v>
      </c>
      <c r="B5185" s="1" t="s">
        <v>89</v>
      </c>
      <c r="C5185" s="1" t="s">
        <v>968</v>
      </c>
      <c r="D5185" s="1" t="s">
        <v>8</v>
      </c>
      <c r="E5185" s="1" t="s">
        <v>11</v>
      </c>
      <c r="F5185" s="18">
        <v>253.76399999999998</v>
      </c>
      <c r="G5185" t="s">
        <v>6622</v>
      </c>
      <c r="H5185" s="1">
        <f>IF(COUNTIF(G$2:G5185,G5185)=1,1,0)</f>
        <v>1</v>
      </c>
      <c r="I5185" s="1">
        <v>2</v>
      </c>
      <c r="J5185" s="1">
        <v>0.1</v>
      </c>
      <c r="K5185" s="1">
        <v>31.015599999999978</v>
      </c>
      <c r="L5185" s="12">
        <f>VLOOKUP(train[[#This Row],[Sub-Category]],Análisis_ABC_XYZ[[#Headers],[#Data]],4,FALSE)</f>
        <v>0.46529189879902266</v>
      </c>
    </row>
    <row r="5186" spans="1:12" x14ac:dyDescent="0.35">
      <c r="A5186" s="2">
        <v>42940</v>
      </c>
      <c r="B5186" s="1" t="s">
        <v>225</v>
      </c>
      <c r="C5186" s="1" t="s">
        <v>1131</v>
      </c>
      <c r="D5186" s="1" t="s">
        <v>14</v>
      </c>
      <c r="E5186" s="1" t="s">
        <v>24</v>
      </c>
      <c r="F5186" s="18">
        <v>73.2</v>
      </c>
      <c r="G5186" t="s">
        <v>2753</v>
      </c>
      <c r="H5186" s="1">
        <f>IF(COUNTIF(G$2:G5186,G5186)=1,1,0)</f>
        <v>1</v>
      </c>
      <c r="I5186" s="1">
        <v>5</v>
      </c>
      <c r="J5186" s="1">
        <v>0</v>
      </c>
      <c r="K5186" s="1">
        <v>21.227999999999998</v>
      </c>
      <c r="L5186" s="12">
        <f>VLOOKUP(train[[#This Row],[Sub-Category]],Análisis_ABC_XYZ[[#Headers],[#Data]],4,FALSE)</f>
        <v>0.45632477063632687</v>
      </c>
    </row>
    <row r="5187" spans="1:12" x14ac:dyDescent="0.35">
      <c r="A5187" s="2">
        <v>42941</v>
      </c>
      <c r="B5187" s="1" t="s">
        <v>438</v>
      </c>
      <c r="C5187" s="1" t="s">
        <v>394</v>
      </c>
      <c r="D5187" s="1" t="s">
        <v>8</v>
      </c>
      <c r="E5187" s="1" t="s">
        <v>18</v>
      </c>
      <c r="F5187" s="18">
        <v>2430.08</v>
      </c>
      <c r="G5187" t="s">
        <v>2692</v>
      </c>
      <c r="H5187" s="1">
        <f>IF(COUNTIF(G$2:G5187,G5187)=1,1,0)</f>
        <v>1</v>
      </c>
      <c r="I5187" s="1">
        <v>8</v>
      </c>
      <c r="J5187" s="1">
        <v>0</v>
      </c>
      <c r="K5187" s="1">
        <v>388.81280000000015</v>
      </c>
      <c r="L5187" s="12">
        <f>VLOOKUP(train[[#This Row],[Sub-Category]],Análisis_ABC_XYZ[[#Headers],[#Data]],4,FALSE)</f>
        <v>0.55975208308209756</v>
      </c>
    </row>
    <row r="5188" spans="1:12" x14ac:dyDescent="0.35">
      <c r="A5188" s="2">
        <v>42941</v>
      </c>
      <c r="B5188" s="1" t="s">
        <v>157</v>
      </c>
      <c r="C5188" s="1" t="s">
        <v>362</v>
      </c>
      <c r="D5188" s="1" t="s">
        <v>26</v>
      </c>
      <c r="E5188" s="1" t="s">
        <v>363</v>
      </c>
      <c r="F5188" s="18">
        <v>1439.9759999999999</v>
      </c>
      <c r="G5188" t="s">
        <v>6844</v>
      </c>
      <c r="H5188" s="1">
        <f>IF(COUNTIF(G$2:G5188,G5188)=1,1,0)</f>
        <v>1</v>
      </c>
      <c r="I5188" s="1">
        <v>4</v>
      </c>
      <c r="J5188" s="1">
        <v>0.4</v>
      </c>
      <c r="K5188" s="1">
        <v>191.99680000000001</v>
      </c>
      <c r="L5188" s="12">
        <f>VLOOKUP(train[[#This Row],[Sub-Category]],Análisis_ABC_XYZ[[#Headers],[#Data]],4,FALSE)</f>
        <v>0.62810530827000832</v>
      </c>
    </row>
    <row r="5189" spans="1:12" x14ac:dyDescent="0.35">
      <c r="A5189" s="2">
        <v>42941</v>
      </c>
      <c r="B5189" s="1" t="s">
        <v>42</v>
      </c>
      <c r="C5189" s="1" t="s">
        <v>1792</v>
      </c>
      <c r="D5189" s="1" t="s">
        <v>8</v>
      </c>
      <c r="E5189" s="1" t="s">
        <v>11</v>
      </c>
      <c r="F5189" s="18">
        <v>403.56</v>
      </c>
      <c r="G5189" t="s">
        <v>6897</v>
      </c>
      <c r="H5189" s="1">
        <f>IF(COUNTIF(G$2:G5189,G5189)=1,1,0)</f>
        <v>1</v>
      </c>
      <c r="I5189" s="1">
        <v>4</v>
      </c>
      <c r="J5189" s="1">
        <v>0</v>
      </c>
      <c r="K5189" s="1">
        <v>96.854399999999998</v>
      </c>
      <c r="L5189" s="12">
        <f>VLOOKUP(train[[#This Row],[Sub-Category]],Análisis_ABC_XYZ[[#Headers],[#Data]],4,FALSE)</f>
        <v>0.46529189879902266</v>
      </c>
    </row>
    <row r="5190" spans="1:12" x14ac:dyDescent="0.35">
      <c r="A5190" s="2">
        <v>42941</v>
      </c>
      <c r="B5190" s="1" t="s">
        <v>42</v>
      </c>
      <c r="C5190" s="1" t="s">
        <v>540</v>
      </c>
      <c r="D5190" s="1" t="s">
        <v>26</v>
      </c>
      <c r="E5190" s="1" t="s">
        <v>27</v>
      </c>
      <c r="F5190" s="18">
        <v>297.55</v>
      </c>
      <c r="G5190" t="s">
        <v>6897</v>
      </c>
      <c r="H5190" s="1">
        <f>IF(COUNTIF(G$2:G5190,G5190)=1,1,0)</f>
        <v>0</v>
      </c>
      <c r="I5190" s="1">
        <v>5</v>
      </c>
      <c r="J5190" s="1">
        <v>0</v>
      </c>
      <c r="K5190" s="1">
        <v>83.314000000000021</v>
      </c>
      <c r="L5190" s="12">
        <f>VLOOKUP(train[[#This Row],[Sub-Category]],Análisis_ABC_XYZ[[#Headers],[#Data]],4,FALSE)</f>
        <v>0.41105220110552465</v>
      </c>
    </row>
    <row r="5191" spans="1:12" x14ac:dyDescent="0.35">
      <c r="A5191" s="2">
        <v>42941</v>
      </c>
      <c r="B5191" s="1" t="s">
        <v>12</v>
      </c>
      <c r="C5191" s="1" t="s">
        <v>504</v>
      </c>
      <c r="D5191" s="1" t="s">
        <v>8</v>
      </c>
      <c r="E5191" s="1" t="s">
        <v>22</v>
      </c>
      <c r="F5191" s="18">
        <v>255.76</v>
      </c>
      <c r="G5191" t="s">
        <v>2723</v>
      </c>
      <c r="H5191" s="1">
        <f>IF(COUNTIF(G$2:G5191,G5191)=1,1,0)</f>
        <v>1</v>
      </c>
      <c r="I5191" s="1">
        <v>4</v>
      </c>
      <c r="J5191" s="1">
        <v>0</v>
      </c>
      <c r="K5191" s="1">
        <v>81.843199999999996</v>
      </c>
      <c r="L5191" s="12">
        <f>VLOOKUP(train[[#This Row],[Sub-Category]],Análisis_ABC_XYZ[[#Headers],[#Data]],4,FALSE)</f>
        <v>0.4595170286641902</v>
      </c>
    </row>
    <row r="5192" spans="1:12" x14ac:dyDescent="0.35">
      <c r="A5192" s="2">
        <v>42941</v>
      </c>
      <c r="B5192" s="1" t="s">
        <v>157</v>
      </c>
      <c r="C5192" s="1" t="s">
        <v>1377</v>
      </c>
      <c r="D5192" s="1" t="s">
        <v>14</v>
      </c>
      <c r="E5192" s="1" t="s">
        <v>31</v>
      </c>
      <c r="F5192" s="18">
        <v>243.88000000000002</v>
      </c>
      <c r="G5192" t="s">
        <v>5766</v>
      </c>
      <c r="H5192" s="1">
        <f>IF(COUNTIF(G$2:G5192,G5192)=1,1,0)</f>
        <v>1</v>
      </c>
      <c r="I5192" s="1">
        <v>5</v>
      </c>
      <c r="J5192" s="1">
        <v>0.2</v>
      </c>
      <c r="K5192" s="1">
        <v>27.43649999999996</v>
      </c>
      <c r="L5192" s="12">
        <f>VLOOKUP(train[[#This Row],[Sub-Category]],Análisis_ABC_XYZ[[#Headers],[#Data]],4,FALSE)</f>
        <v>0.49507917887403441</v>
      </c>
    </row>
    <row r="5193" spans="1:12" x14ac:dyDescent="0.35">
      <c r="A5193" s="2">
        <v>42941</v>
      </c>
      <c r="B5193" s="1" t="s">
        <v>12</v>
      </c>
      <c r="C5193" s="1" t="s">
        <v>347</v>
      </c>
      <c r="D5193" s="1" t="s">
        <v>8</v>
      </c>
      <c r="E5193" s="1" t="s">
        <v>11</v>
      </c>
      <c r="F5193" s="18">
        <v>241.56799999999998</v>
      </c>
      <c r="G5193" t="s">
        <v>2723</v>
      </c>
      <c r="H5193" s="1">
        <f>IF(COUNTIF(G$2:G5193,G5193)=1,1,0)</f>
        <v>0</v>
      </c>
      <c r="I5193" s="1">
        <v>2</v>
      </c>
      <c r="J5193" s="1">
        <v>0.2</v>
      </c>
      <c r="K5193" s="1">
        <v>18.11760000000001</v>
      </c>
      <c r="L5193" s="12">
        <f>VLOOKUP(train[[#This Row],[Sub-Category]],Análisis_ABC_XYZ[[#Headers],[#Data]],4,FALSE)</f>
        <v>0.46529189879902266</v>
      </c>
    </row>
    <row r="5194" spans="1:12" x14ac:dyDescent="0.35">
      <c r="A5194" s="2">
        <v>42941</v>
      </c>
      <c r="B5194" s="1" t="s">
        <v>12</v>
      </c>
      <c r="C5194" s="1" t="s">
        <v>503</v>
      </c>
      <c r="D5194" s="1" t="s">
        <v>14</v>
      </c>
      <c r="E5194" s="1" t="s">
        <v>29</v>
      </c>
      <c r="F5194" s="18">
        <v>119.61600000000001</v>
      </c>
      <c r="G5194" t="s">
        <v>2723</v>
      </c>
      <c r="H5194" s="1">
        <f>IF(COUNTIF(G$2:G5194,G5194)=1,1,0)</f>
        <v>0</v>
      </c>
      <c r="I5194" s="1">
        <v>8</v>
      </c>
      <c r="J5194" s="1">
        <v>0.2</v>
      </c>
      <c r="K5194" s="1">
        <v>40.370399999999997</v>
      </c>
      <c r="L5194" s="12">
        <f>VLOOKUP(train[[#This Row],[Sub-Category]],Análisis_ABC_XYZ[[#Headers],[#Data]],4,FALSE)</f>
        <v>0.46881743173671325</v>
      </c>
    </row>
    <row r="5195" spans="1:12" x14ac:dyDescent="0.35">
      <c r="A5195" s="2">
        <v>42941</v>
      </c>
      <c r="B5195" s="1" t="s">
        <v>42</v>
      </c>
      <c r="C5195" s="1" t="s">
        <v>1003</v>
      </c>
      <c r="D5195" s="1" t="s">
        <v>26</v>
      </c>
      <c r="E5195" s="1" t="s">
        <v>56</v>
      </c>
      <c r="F5195" s="18">
        <v>124.25</v>
      </c>
      <c r="G5195" t="s">
        <v>6897</v>
      </c>
      <c r="H5195" s="1">
        <f>IF(COUNTIF(G$2:G5195,G5195)=1,1,0)</f>
        <v>0</v>
      </c>
      <c r="I5195" s="1">
        <v>7</v>
      </c>
      <c r="J5195" s="1">
        <v>0</v>
      </c>
      <c r="K5195" s="1">
        <v>48.457499999999996</v>
      </c>
      <c r="L5195" s="12">
        <f>VLOOKUP(train[[#This Row],[Sub-Category]],Análisis_ABC_XYZ[[#Headers],[#Data]],4,FALSE)</f>
        <v>0.52062335344040378</v>
      </c>
    </row>
    <row r="5196" spans="1:12" x14ac:dyDescent="0.35">
      <c r="A5196" s="2">
        <v>42941</v>
      </c>
      <c r="B5196" s="1" t="s">
        <v>42</v>
      </c>
      <c r="C5196" s="1" t="s">
        <v>341</v>
      </c>
      <c r="D5196" s="1" t="s">
        <v>8</v>
      </c>
      <c r="E5196" s="1" t="s">
        <v>22</v>
      </c>
      <c r="F5196" s="18">
        <v>95.199999999999989</v>
      </c>
      <c r="G5196" t="s">
        <v>6897</v>
      </c>
      <c r="H5196" s="1">
        <f>IF(COUNTIF(G$2:G5196,G5196)=1,1,0)</f>
        <v>0</v>
      </c>
      <c r="I5196" s="1">
        <v>5</v>
      </c>
      <c r="J5196" s="1">
        <v>0</v>
      </c>
      <c r="K5196" s="1">
        <v>27.60799999999999</v>
      </c>
      <c r="L5196" s="12">
        <f>VLOOKUP(train[[#This Row],[Sub-Category]],Análisis_ABC_XYZ[[#Headers],[#Data]],4,FALSE)</f>
        <v>0.4595170286641902</v>
      </c>
    </row>
    <row r="5197" spans="1:12" x14ac:dyDescent="0.35">
      <c r="A5197" s="2">
        <v>42941</v>
      </c>
      <c r="B5197" s="1" t="s">
        <v>12</v>
      </c>
      <c r="C5197" s="1" t="s">
        <v>505</v>
      </c>
      <c r="D5197" s="1" t="s">
        <v>8</v>
      </c>
      <c r="E5197" s="1" t="s">
        <v>22</v>
      </c>
      <c r="F5197" s="18">
        <v>69.3</v>
      </c>
      <c r="G5197" t="s">
        <v>2723</v>
      </c>
      <c r="H5197" s="1">
        <f>IF(COUNTIF(G$2:G5197,G5197)=1,1,0)</f>
        <v>0</v>
      </c>
      <c r="I5197" s="1">
        <v>9</v>
      </c>
      <c r="J5197" s="1">
        <v>0</v>
      </c>
      <c r="K5197" s="1">
        <v>22.868999999999996</v>
      </c>
      <c r="L5197" s="12">
        <f>VLOOKUP(train[[#This Row],[Sub-Category]],Análisis_ABC_XYZ[[#Headers],[#Data]],4,FALSE)</f>
        <v>0.4595170286641902</v>
      </c>
    </row>
    <row r="5198" spans="1:12" x14ac:dyDescent="0.35">
      <c r="A5198" s="2">
        <v>42941</v>
      </c>
      <c r="B5198" s="1" t="s">
        <v>438</v>
      </c>
      <c r="C5198" s="1" t="s">
        <v>1473</v>
      </c>
      <c r="D5198" s="1" t="s">
        <v>14</v>
      </c>
      <c r="E5198" s="1" t="s">
        <v>36</v>
      </c>
      <c r="F5198" s="18">
        <v>65.5</v>
      </c>
      <c r="G5198" t="s">
        <v>2692</v>
      </c>
      <c r="H5198" s="1">
        <f>IF(COUNTIF(G$2:G5198,G5198)=1,1,0)</f>
        <v>0</v>
      </c>
      <c r="I5198" s="1">
        <v>5</v>
      </c>
      <c r="J5198" s="1">
        <v>0</v>
      </c>
      <c r="K5198" s="1">
        <v>32.094999999999999</v>
      </c>
      <c r="L5198" s="12">
        <f>VLOOKUP(train[[#This Row],[Sub-Category]],Análisis_ABC_XYZ[[#Headers],[#Data]],4,FALSE)</f>
        <v>0.43613829632717294</v>
      </c>
    </row>
    <row r="5199" spans="1:12" x14ac:dyDescent="0.35">
      <c r="A5199" s="2">
        <v>42941</v>
      </c>
      <c r="B5199" s="1" t="s">
        <v>12</v>
      </c>
      <c r="C5199" s="1" t="s">
        <v>1091</v>
      </c>
      <c r="D5199" s="1" t="s">
        <v>14</v>
      </c>
      <c r="E5199" s="1" t="s">
        <v>24</v>
      </c>
      <c r="F5199" s="18">
        <v>37.17</v>
      </c>
      <c r="G5199" t="s">
        <v>4229</v>
      </c>
      <c r="H5199" s="1">
        <f>IF(COUNTIF(G$2:G5199,G5199)=1,1,0)</f>
        <v>1</v>
      </c>
      <c r="I5199" s="1">
        <v>9</v>
      </c>
      <c r="J5199" s="1">
        <v>0</v>
      </c>
      <c r="K5199" s="1">
        <v>11.151</v>
      </c>
      <c r="L5199" s="12">
        <f>VLOOKUP(train[[#This Row],[Sub-Category]],Análisis_ABC_XYZ[[#Headers],[#Data]],4,FALSE)</f>
        <v>0.45632477063632687</v>
      </c>
    </row>
    <row r="5200" spans="1:12" x14ac:dyDescent="0.35">
      <c r="A5200" s="2">
        <v>42941</v>
      </c>
      <c r="B5200" s="1" t="s">
        <v>12</v>
      </c>
      <c r="C5200" s="1" t="s">
        <v>350</v>
      </c>
      <c r="D5200" s="1" t="s">
        <v>14</v>
      </c>
      <c r="E5200" s="1" t="s">
        <v>91</v>
      </c>
      <c r="F5200" s="18">
        <v>21.48</v>
      </c>
      <c r="G5200" t="s">
        <v>3698</v>
      </c>
      <c r="H5200" s="1">
        <f>IF(COUNTIF(G$2:G5200,G5200)=1,1,0)</f>
        <v>1</v>
      </c>
      <c r="I5200" s="1">
        <v>6</v>
      </c>
      <c r="J5200" s="1">
        <v>0</v>
      </c>
      <c r="K5200" s="1">
        <v>10.74</v>
      </c>
      <c r="L5200" s="12">
        <f>VLOOKUP(train[[#This Row],[Sub-Category]],Análisis_ABC_XYZ[[#Headers],[#Data]],4,FALSE)</f>
        <v>0.51168203684699509</v>
      </c>
    </row>
    <row r="5201" spans="1:12" x14ac:dyDescent="0.35">
      <c r="A5201" s="2">
        <v>42941</v>
      </c>
      <c r="B5201" s="1" t="s">
        <v>39</v>
      </c>
      <c r="C5201" s="1" t="s">
        <v>1317</v>
      </c>
      <c r="D5201" s="1" t="s">
        <v>14</v>
      </c>
      <c r="E5201" s="1" t="s">
        <v>61</v>
      </c>
      <c r="F5201" s="18">
        <v>20.936000000000003</v>
      </c>
      <c r="G5201" t="s">
        <v>5691</v>
      </c>
      <c r="H5201" s="1">
        <f>IF(COUNTIF(G$2:G5201,G5201)=1,1,0)</f>
        <v>1</v>
      </c>
      <c r="I5201" s="1">
        <v>1</v>
      </c>
      <c r="J5201" s="1">
        <v>0.2</v>
      </c>
      <c r="K5201" s="1">
        <v>7.0659000000000001</v>
      </c>
      <c r="L5201" s="12">
        <f>VLOOKUP(train[[#This Row],[Sub-Category]],Análisis_ABC_XYZ[[#Headers],[#Data]],4,FALSE)</f>
        <v>0.44424167803735209</v>
      </c>
    </row>
    <row r="5202" spans="1:12" x14ac:dyDescent="0.35">
      <c r="A5202" s="2">
        <v>42941</v>
      </c>
      <c r="B5202" s="1" t="s">
        <v>42</v>
      </c>
      <c r="C5202" s="1" t="s">
        <v>1612</v>
      </c>
      <c r="D5202" s="1" t="s">
        <v>14</v>
      </c>
      <c r="E5202" s="1" t="s">
        <v>36</v>
      </c>
      <c r="F5202" s="18">
        <v>20.62</v>
      </c>
      <c r="G5202" t="s">
        <v>6897</v>
      </c>
      <c r="H5202" s="1">
        <f>IF(COUNTIF(G$2:G5202,G5202)=1,1,0)</f>
        <v>0</v>
      </c>
      <c r="I5202" s="1">
        <v>2</v>
      </c>
      <c r="J5202" s="1">
        <v>0</v>
      </c>
      <c r="K5202" s="1">
        <v>9.6913999999999998</v>
      </c>
      <c r="L5202" s="12">
        <f>VLOOKUP(train[[#This Row],[Sub-Category]],Análisis_ABC_XYZ[[#Headers],[#Data]],4,FALSE)</f>
        <v>0.43613829632717294</v>
      </c>
    </row>
    <row r="5203" spans="1:12" x14ac:dyDescent="0.35">
      <c r="A5203" s="2">
        <v>42941</v>
      </c>
      <c r="B5203" s="1" t="s">
        <v>39</v>
      </c>
      <c r="C5203" s="1" t="s">
        <v>586</v>
      </c>
      <c r="D5203" s="1" t="s">
        <v>14</v>
      </c>
      <c r="E5203" s="1" t="s">
        <v>15</v>
      </c>
      <c r="F5203" s="18">
        <v>15.712000000000002</v>
      </c>
      <c r="G5203" t="s">
        <v>5483</v>
      </c>
      <c r="H5203" s="1">
        <f>IF(COUNTIF(G$2:G5203,G5203)=1,1,0)</f>
        <v>1</v>
      </c>
      <c r="I5203" s="1">
        <v>4</v>
      </c>
      <c r="J5203" s="1">
        <v>0.2</v>
      </c>
      <c r="K5203" s="1">
        <v>5.6955999999999989</v>
      </c>
      <c r="L5203" s="12">
        <f>VLOOKUP(train[[#This Row],[Sub-Category]],Análisis_ABC_XYZ[[#Headers],[#Data]],4,FALSE)</f>
        <v>0.4647369236065339</v>
      </c>
    </row>
    <row r="5204" spans="1:12" x14ac:dyDescent="0.35">
      <c r="A5204" s="2">
        <v>42941</v>
      </c>
      <c r="B5204" s="1" t="s">
        <v>107</v>
      </c>
      <c r="C5204" s="1" t="s">
        <v>931</v>
      </c>
      <c r="D5204" s="1" t="s">
        <v>14</v>
      </c>
      <c r="E5204" s="1" t="s">
        <v>29</v>
      </c>
      <c r="F5204" s="18">
        <v>10.44</v>
      </c>
      <c r="G5204" t="s">
        <v>2981</v>
      </c>
      <c r="H5204" s="1">
        <f>IF(COUNTIF(G$2:G5204,G5204)=1,1,0)</f>
        <v>1</v>
      </c>
      <c r="I5204" s="1">
        <v>1</v>
      </c>
      <c r="J5204" s="1">
        <v>0</v>
      </c>
      <c r="K5204" s="1">
        <v>4.8023999999999996</v>
      </c>
      <c r="L5204" s="12">
        <f>VLOOKUP(train[[#This Row],[Sub-Category]],Análisis_ABC_XYZ[[#Headers],[#Data]],4,FALSE)</f>
        <v>0.46881743173671325</v>
      </c>
    </row>
    <row r="5205" spans="1:12" x14ac:dyDescent="0.35">
      <c r="A5205" s="2">
        <v>42941</v>
      </c>
      <c r="B5205" s="1" t="s">
        <v>438</v>
      </c>
      <c r="C5205" s="1" t="s">
        <v>1627</v>
      </c>
      <c r="D5205" s="1" t="s">
        <v>14</v>
      </c>
      <c r="E5205" s="1" t="s">
        <v>20</v>
      </c>
      <c r="F5205" s="18">
        <v>7.89</v>
      </c>
      <c r="G5205" t="s">
        <v>2692</v>
      </c>
      <c r="H5205" s="1">
        <f>IF(COUNTIF(G$2:G5205,G5205)=1,1,0)</f>
        <v>0</v>
      </c>
      <c r="I5205" s="1">
        <v>1</v>
      </c>
      <c r="J5205" s="1">
        <v>0</v>
      </c>
      <c r="K5205" s="1">
        <v>0.31559999999999899</v>
      </c>
      <c r="L5205" s="12">
        <f>VLOOKUP(train[[#This Row],[Sub-Category]],Análisis_ABC_XYZ[[#Headers],[#Data]],4,FALSE)</f>
        <v>0.44610841445725197</v>
      </c>
    </row>
    <row r="5206" spans="1:12" x14ac:dyDescent="0.35">
      <c r="A5206" s="2">
        <v>42944</v>
      </c>
      <c r="B5206" s="1" t="s">
        <v>52</v>
      </c>
      <c r="C5206" s="1" t="s">
        <v>756</v>
      </c>
      <c r="D5206" s="1" t="s">
        <v>14</v>
      </c>
      <c r="E5206" s="1" t="s">
        <v>29</v>
      </c>
      <c r="F5206" s="18">
        <v>1369.7640000000001</v>
      </c>
      <c r="G5206" t="s">
        <v>2911</v>
      </c>
      <c r="H5206" s="1">
        <f>IF(COUNTIF(G$2:G5206,G5206)=1,1,0)</f>
        <v>1</v>
      </c>
      <c r="I5206" s="1">
        <v>6</v>
      </c>
      <c r="J5206" s="1">
        <v>0.7</v>
      </c>
      <c r="K5206" s="1">
        <v>-913.17599999999993</v>
      </c>
      <c r="L5206" s="12">
        <f>VLOOKUP(train[[#This Row],[Sub-Category]],Análisis_ABC_XYZ[[#Headers],[#Data]],4,FALSE)</f>
        <v>0.46881743173671325</v>
      </c>
    </row>
    <row r="5207" spans="1:12" x14ac:dyDescent="0.35">
      <c r="A5207" s="2">
        <v>42944</v>
      </c>
      <c r="B5207" s="1" t="s">
        <v>39</v>
      </c>
      <c r="C5207" s="1" t="s">
        <v>1888</v>
      </c>
      <c r="D5207" s="1" t="s">
        <v>8</v>
      </c>
      <c r="E5207" s="1" t="s">
        <v>22</v>
      </c>
      <c r="F5207" s="18">
        <v>302.72000000000003</v>
      </c>
      <c r="G5207" t="s">
        <v>2218</v>
      </c>
      <c r="H5207" s="1">
        <f>IF(COUNTIF(G$2:G5207,G5207)=1,1,0)</f>
        <v>1</v>
      </c>
      <c r="I5207" s="1">
        <v>5</v>
      </c>
      <c r="J5207" s="1">
        <v>0.6</v>
      </c>
      <c r="K5207" s="1">
        <v>-378.40000000000009</v>
      </c>
      <c r="L5207" s="12">
        <f>VLOOKUP(train[[#This Row],[Sub-Category]],Análisis_ABC_XYZ[[#Headers],[#Data]],4,FALSE)</f>
        <v>0.4595170286641902</v>
      </c>
    </row>
    <row r="5208" spans="1:12" x14ac:dyDescent="0.35">
      <c r="A5208" s="2">
        <v>42944</v>
      </c>
      <c r="B5208" s="1" t="s">
        <v>52</v>
      </c>
      <c r="C5208" s="1" t="s">
        <v>695</v>
      </c>
      <c r="D5208" s="1" t="s">
        <v>8</v>
      </c>
      <c r="E5208" s="1" t="s">
        <v>9</v>
      </c>
      <c r="F5208" s="18">
        <v>177.45000000000002</v>
      </c>
      <c r="G5208" t="s">
        <v>2911</v>
      </c>
      <c r="H5208" s="1">
        <f>IF(COUNTIF(G$2:G5208,G5208)=1,1,0)</f>
        <v>0</v>
      </c>
      <c r="I5208" s="1">
        <v>5</v>
      </c>
      <c r="J5208" s="1">
        <v>0.5</v>
      </c>
      <c r="K5208" s="1">
        <v>-78.078000000000003</v>
      </c>
      <c r="L5208" s="12">
        <f>VLOOKUP(train[[#This Row],[Sub-Category]],Análisis_ABC_XYZ[[#Headers],[#Data]],4,FALSE)</f>
        <v>0.5176847302647779</v>
      </c>
    </row>
    <row r="5209" spans="1:12" x14ac:dyDescent="0.35">
      <c r="A5209" s="2">
        <v>42944</v>
      </c>
      <c r="B5209" s="1" t="s">
        <v>79</v>
      </c>
      <c r="C5209" s="1" t="s">
        <v>583</v>
      </c>
      <c r="D5209" s="1" t="s">
        <v>14</v>
      </c>
      <c r="E5209" s="1" t="s">
        <v>36</v>
      </c>
      <c r="F5209" s="18">
        <v>109.92</v>
      </c>
      <c r="G5209" t="s">
        <v>3663</v>
      </c>
      <c r="H5209" s="1">
        <f>IF(COUNTIF(G$2:G5209,G5209)=1,1,0)</f>
        <v>1</v>
      </c>
      <c r="I5209" s="1">
        <v>2</v>
      </c>
      <c r="J5209" s="1">
        <v>0</v>
      </c>
      <c r="K5209" s="1">
        <v>53.860799999999998</v>
      </c>
      <c r="L5209" s="12">
        <f>VLOOKUP(train[[#This Row],[Sub-Category]],Análisis_ABC_XYZ[[#Headers],[#Data]],4,FALSE)</f>
        <v>0.43613829632717294</v>
      </c>
    </row>
    <row r="5210" spans="1:12" x14ac:dyDescent="0.35">
      <c r="A5210" s="2">
        <v>42944</v>
      </c>
      <c r="B5210" s="1" t="s">
        <v>39</v>
      </c>
      <c r="C5210" s="1" t="s">
        <v>960</v>
      </c>
      <c r="D5210" s="1" t="s">
        <v>8</v>
      </c>
      <c r="E5210" s="1" t="s">
        <v>22</v>
      </c>
      <c r="F5210" s="18">
        <v>24.700000000000003</v>
      </c>
      <c r="G5210" t="s">
        <v>2218</v>
      </c>
      <c r="H5210" s="1">
        <f>IF(COUNTIF(G$2:G5210,G5210)=1,1,0)</f>
        <v>0</v>
      </c>
      <c r="I5210" s="1">
        <v>5</v>
      </c>
      <c r="J5210" s="1">
        <v>0.6</v>
      </c>
      <c r="K5210" s="1">
        <v>-9.8799999999999955</v>
      </c>
      <c r="L5210" s="12">
        <f>VLOOKUP(train[[#This Row],[Sub-Category]],Análisis_ABC_XYZ[[#Headers],[#Data]],4,FALSE)</f>
        <v>0.4595170286641902</v>
      </c>
    </row>
    <row r="5211" spans="1:12" x14ac:dyDescent="0.35">
      <c r="A5211" s="2">
        <v>42944</v>
      </c>
      <c r="B5211" s="1" t="s">
        <v>79</v>
      </c>
      <c r="C5211" s="1" t="s">
        <v>915</v>
      </c>
      <c r="D5211" s="1" t="s">
        <v>14</v>
      </c>
      <c r="E5211" s="1" t="s">
        <v>91</v>
      </c>
      <c r="F5211" s="18">
        <v>20.439999999999998</v>
      </c>
      <c r="G5211" t="s">
        <v>3663</v>
      </c>
      <c r="H5211" s="1">
        <f>IF(COUNTIF(G$2:G5211,G5211)=1,1,0)</f>
        <v>0</v>
      </c>
      <c r="I5211" s="1">
        <v>7</v>
      </c>
      <c r="J5211" s="1">
        <v>0</v>
      </c>
      <c r="K5211" s="1">
        <v>9.1979999999999986</v>
      </c>
      <c r="L5211" s="12">
        <f>VLOOKUP(train[[#This Row],[Sub-Category]],Análisis_ABC_XYZ[[#Headers],[#Data]],4,FALSE)</f>
        <v>0.51168203684699509</v>
      </c>
    </row>
    <row r="5212" spans="1:12" x14ac:dyDescent="0.35">
      <c r="A5212" s="2">
        <v>42944</v>
      </c>
      <c r="B5212" s="1" t="s">
        <v>12</v>
      </c>
      <c r="C5212" s="1" t="s">
        <v>1802</v>
      </c>
      <c r="D5212" s="1" t="s">
        <v>14</v>
      </c>
      <c r="E5212" s="1" t="s">
        <v>15</v>
      </c>
      <c r="F5212" s="18">
        <v>18.899999999999999</v>
      </c>
      <c r="G5212" t="s">
        <v>2156</v>
      </c>
      <c r="H5212" s="1">
        <f>IF(COUNTIF(G$2:G5212,G5212)=1,1,0)</f>
        <v>1</v>
      </c>
      <c r="I5212" s="1">
        <v>3</v>
      </c>
      <c r="J5212" s="1">
        <v>0</v>
      </c>
      <c r="K5212" s="1">
        <v>8.6939999999999991</v>
      </c>
      <c r="L5212" s="12">
        <f>VLOOKUP(train[[#This Row],[Sub-Category]],Análisis_ABC_XYZ[[#Headers],[#Data]],4,FALSE)</f>
        <v>0.4647369236065339</v>
      </c>
    </row>
    <row r="5213" spans="1:12" x14ac:dyDescent="0.35">
      <c r="A5213" s="2">
        <v>42944</v>
      </c>
      <c r="B5213" s="1" t="s">
        <v>52</v>
      </c>
      <c r="C5213" s="1" t="s">
        <v>1756</v>
      </c>
      <c r="D5213" s="1" t="s">
        <v>14</v>
      </c>
      <c r="E5213" s="1" t="s">
        <v>31</v>
      </c>
      <c r="F5213" s="18">
        <v>9.48</v>
      </c>
      <c r="G5213" t="s">
        <v>2911</v>
      </c>
      <c r="H5213" s="1">
        <f>IF(COUNTIF(G$2:G5213,G5213)=1,1,0)</f>
        <v>0</v>
      </c>
      <c r="I5213" s="1">
        <v>3</v>
      </c>
      <c r="J5213" s="1">
        <v>0.2</v>
      </c>
      <c r="K5213" s="1">
        <v>0.7110000000000003</v>
      </c>
      <c r="L5213" s="12">
        <f>VLOOKUP(train[[#This Row],[Sub-Category]],Análisis_ABC_XYZ[[#Headers],[#Data]],4,FALSE)</f>
        <v>0.49507917887403441</v>
      </c>
    </row>
    <row r="5214" spans="1:12" x14ac:dyDescent="0.35">
      <c r="A5214" s="2">
        <v>42945</v>
      </c>
      <c r="B5214" s="1" t="s">
        <v>34</v>
      </c>
      <c r="C5214" s="1" t="s">
        <v>784</v>
      </c>
      <c r="D5214" s="1" t="s">
        <v>14</v>
      </c>
      <c r="E5214" s="1" t="s">
        <v>20</v>
      </c>
      <c r="F5214" s="18">
        <v>704.76</v>
      </c>
      <c r="G5214" t="s">
        <v>5835</v>
      </c>
      <c r="H5214" s="1">
        <f>IF(COUNTIF(G$2:G5214,G5214)=1,1,0)</f>
        <v>1</v>
      </c>
      <c r="I5214" s="1">
        <v>5</v>
      </c>
      <c r="J5214" s="1">
        <v>0.2</v>
      </c>
      <c r="K5214" s="1">
        <v>26.428499999999957</v>
      </c>
      <c r="L5214" s="12">
        <f>VLOOKUP(train[[#This Row],[Sub-Category]],Análisis_ABC_XYZ[[#Headers],[#Data]],4,FALSE)</f>
        <v>0.44610841445725197</v>
      </c>
    </row>
    <row r="5215" spans="1:12" x14ac:dyDescent="0.35">
      <c r="A5215" s="2">
        <v>42945</v>
      </c>
      <c r="B5215" s="1" t="s">
        <v>52</v>
      </c>
      <c r="C5215" s="1" t="s">
        <v>80</v>
      </c>
      <c r="D5215" s="1" t="s">
        <v>14</v>
      </c>
      <c r="E5215" s="1" t="s">
        <v>20</v>
      </c>
      <c r="F5215" s="18">
        <v>84.784000000000006</v>
      </c>
      <c r="G5215" t="s">
        <v>6315</v>
      </c>
      <c r="H5215" s="1">
        <f>IF(COUNTIF(G$2:G5215,G5215)=1,1,0)</f>
        <v>1</v>
      </c>
      <c r="I5215" s="1">
        <v>2</v>
      </c>
      <c r="J5215" s="1">
        <v>0.2</v>
      </c>
      <c r="K5215" s="1">
        <v>-16.956800000000005</v>
      </c>
      <c r="L5215" s="12">
        <f>VLOOKUP(train[[#This Row],[Sub-Category]],Análisis_ABC_XYZ[[#Headers],[#Data]],4,FALSE)</f>
        <v>0.44610841445725197</v>
      </c>
    </row>
    <row r="5216" spans="1:12" x14ac:dyDescent="0.35">
      <c r="A5216" s="2">
        <v>42945</v>
      </c>
      <c r="B5216" s="1" t="s">
        <v>34</v>
      </c>
      <c r="C5216" s="1" t="s">
        <v>535</v>
      </c>
      <c r="D5216" s="1" t="s">
        <v>14</v>
      </c>
      <c r="E5216" s="1" t="s">
        <v>29</v>
      </c>
      <c r="F5216" s="18">
        <v>27.396000000000004</v>
      </c>
      <c r="G5216" t="s">
        <v>5835</v>
      </c>
      <c r="H5216" s="1">
        <f>IF(COUNTIF(G$2:G5216,G5216)=1,1,0)</f>
        <v>0</v>
      </c>
      <c r="I5216" s="1">
        <v>3</v>
      </c>
      <c r="J5216" s="1">
        <v>0.7</v>
      </c>
      <c r="K5216" s="1">
        <v>-20.090399999999995</v>
      </c>
      <c r="L5216" s="12">
        <f>VLOOKUP(train[[#This Row],[Sub-Category]],Análisis_ABC_XYZ[[#Headers],[#Data]],4,FALSE)</f>
        <v>0.46881743173671325</v>
      </c>
    </row>
    <row r="5217" spans="1:12" x14ac:dyDescent="0.35">
      <c r="A5217" s="2">
        <v>42945</v>
      </c>
      <c r="B5217" s="1" t="s">
        <v>16</v>
      </c>
      <c r="C5217" s="1" t="s">
        <v>1772</v>
      </c>
      <c r="D5217" s="1" t="s">
        <v>14</v>
      </c>
      <c r="E5217" s="1" t="s">
        <v>29</v>
      </c>
      <c r="F5217" s="18">
        <v>2.2140000000000004</v>
      </c>
      <c r="G5217" s="1" t="s">
        <v>3720</v>
      </c>
      <c r="H5217" s="1">
        <f>IF(COUNTIF(G$2:G5217,G5217)=1,1,0)</f>
        <v>1</v>
      </c>
      <c r="I5217" s="1">
        <v>3</v>
      </c>
      <c r="J5217" s="1">
        <v>0.7</v>
      </c>
      <c r="K5217" s="1">
        <v>-1.4760000000000004</v>
      </c>
      <c r="L5217" s="12">
        <f>VLOOKUP(train[[#This Row],[Sub-Category]],Análisis_ABC_XYZ[[#Headers],[#Data]],4,FALSE)</f>
        <v>0.46881743173671325</v>
      </c>
    </row>
    <row r="5218" spans="1:12" x14ac:dyDescent="0.35">
      <c r="A5218" s="2">
        <v>42946</v>
      </c>
      <c r="B5218" s="1" t="s">
        <v>72</v>
      </c>
      <c r="C5218" s="1" t="s">
        <v>550</v>
      </c>
      <c r="D5218" s="1" t="s">
        <v>14</v>
      </c>
      <c r="E5218" s="1" t="s">
        <v>20</v>
      </c>
      <c r="F5218" s="18">
        <v>1036.624</v>
      </c>
      <c r="G5218" t="s">
        <v>5027</v>
      </c>
      <c r="H5218" s="1">
        <f>IF(COUNTIF(G$2:G5218,G5218)=1,1,0)</f>
        <v>1</v>
      </c>
      <c r="I5218" s="1">
        <v>2</v>
      </c>
      <c r="J5218" s="1">
        <v>0.2</v>
      </c>
      <c r="K5218" s="1">
        <v>51.831200000000024</v>
      </c>
      <c r="L5218" s="12">
        <f>VLOOKUP(train[[#This Row],[Sub-Category]],Análisis_ABC_XYZ[[#Headers],[#Data]],4,FALSE)</f>
        <v>0.44610841445725197</v>
      </c>
    </row>
    <row r="5219" spans="1:12" x14ac:dyDescent="0.35">
      <c r="A5219" s="2">
        <v>42946</v>
      </c>
      <c r="B5219" s="1" t="s">
        <v>12</v>
      </c>
      <c r="C5219" s="1" t="s">
        <v>914</v>
      </c>
      <c r="D5219" s="1" t="s">
        <v>14</v>
      </c>
      <c r="E5219" s="1" t="s">
        <v>31</v>
      </c>
      <c r="F5219" s="18">
        <v>715.64</v>
      </c>
      <c r="G5219" t="s">
        <v>6262</v>
      </c>
      <c r="H5219" s="1">
        <f>IF(COUNTIF(G$2:G5219,G5219)=1,1,0)</f>
        <v>1</v>
      </c>
      <c r="I5219" s="1">
        <v>2</v>
      </c>
      <c r="J5219" s="1">
        <v>0</v>
      </c>
      <c r="K5219" s="1">
        <v>178.90999999999997</v>
      </c>
      <c r="L5219" s="12">
        <f>VLOOKUP(train[[#This Row],[Sub-Category]],Análisis_ABC_XYZ[[#Headers],[#Data]],4,FALSE)</f>
        <v>0.49507917887403441</v>
      </c>
    </row>
    <row r="5220" spans="1:12" x14ac:dyDescent="0.35">
      <c r="A5220" s="2">
        <v>42946</v>
      </c>
      <c r="B5220" s="1" t="s">
        <v>39</v>
      </c>
      <c r="C5220" s="1" t="s">
        <v>1154</v>
      </c>
      <c r="D5220" s="1" t="s">
        <v>14</v>
      </c>
      <c r="E5220" s="1" t="s">
        <v>29</v>
      </c>
      <c r="F5220" s="18">
        <v>9.2639999999999976</v>
      </c>
      <c r="G5220" t="s">
        <v>5030</v>
      </c>
      <c r="H5220" s="1">
        <f>IF(COUNTIF(G$2:G5220,G5220)=1,1,0)</f>
        <v>1</v>
      </c>
      <c r="I5220" s="1">
        <v>3</v>
      </c>
      <c r="J5220" s="1">
        <v>0.8</v>
      </c>
      <c r="K5220" s="1">
        <v>-13.895999999999997</v>
      </c>
      <c r="L5220" s="12">
        <f>VLOOKUP(train[[#This Row],[Sub-Category]],Análisis_ABC_XYZ[[#Headers],[#Data]],4,FALSE)</f>
        <v>0.46881743173671325</v>
      </c>
    </row>
    <row r="5221" spans="1:12" x14ac:dyDescent="0.35">
      <c r="A5221" s="2">
        <v>42946</v>
      </c>
      <c r="B5221" s="1" t="s">
        <v>72</v>
      </c>
      <c r="C5221" s="1" t="s">
        <v>1458</v>
      </c>
      <c r="D5221" s="1" t="s">
        <v>14</v>
      </c>
      <c r="E5221" s="1" t="s">
        <v>15</v>
      </c>
      <c r="F5221" s="18">
        <v>9.2480000000000011</v>
      </c>
      <c r="G5221" t="s">
        <v>5027</v>
      </c>
      <c r="H5221" s="1">
        <f>IF(COUNTIF(G$2:G5221,G5221)=1,1,0)</f>
        <v>0</v>
      </c>
      <c r="I5221" s="1">
        <v>4</v>
      </c>
      <c r="J5221" s="1">
        <v>0.2</v>
      </c>
      <c r="K5221" s="1">
        <v>3.1212</v>
      </c>
      <c r="L5221" s="12">
        <f>VLOOKUP(train[[#This Row],[Sub-Category]],Análisis_ABC_XYZ[[#Headers],[#Data]],4,FALSE)</f>
        <v>0.4647369236065339</v>
      </c>
    </row>
    <row r="5222" spans="1:12" x14ac:dyDescent="0.35">
      <c r="A5222" s="2">
        <v>42947</v>
      </c>
      <c r="B5222" s="1" t="s">
        <v>12</v>
      </c>
      <c r="C5222" s="1" t="s">
        <v>648</v>
      </c>
      <c r="D5222" s="1" t="s">
        <v>8</v>
      </c>
      <c r="E5222" s="1" t="s">
        <v>18</v>
      </c>
      <c r="F5222" s="18">
        <v>863.12800000000004</v>
      </c>
      <c r="G5222" t="s">
        <v>6817</v>
      </c>
      <c r="H5222" s="1">
        <f>IF(COUNTIF(G$2:G5222,G5222)=1,1,0)</f>
        <v>1</v>
      </c>
      <c r="I5222" s="1">
        <v>7</v>
      </c>
      <c r="J5222" s="1">
        <v>0.2</v>
      </c>
      <c r="K5222" s="1">
        <v>-32.367300000000085</v>
      </c>
      <c r="L5222" s="12">
        <f>VLOOKUP(train[[#This Row],[Sub-Category]],Análisis_ABC_XYZ[[#Headers],[#Data]],4,FALSE)</f>
        <v>0.55975208308209756</v>
      </c>
    </row>
    <row r="5223" spans="1:12" x14ac:dyDescent="0.35">
      <c r="A5223" s="2">
        <v>42947</v>
      </c>
      <c r="B5223" s="1" t="s">
        <v>79</v>
      </c>
      <c r="C5223" s="1" t="s">
        <v>623</v>
      </c>
      <c r="D5223" s="1" t="s">
        <v>26</v>
      </c>
      <c r="E5223" s="1" t="s">
        <v>27</v>
      </c>
      <c r="F5223" s="18">
        <v>635.96</v>
      </c>
      <c r="G5223" t="s">
        <v>5264</v>
      </c>
      <c r="H5223" s="1">
        <f>IF(COUNTIF(G$2:G5223,G5223)=1,1,0)</f>
        <v>1</v>
      </c>
      <c r="I5223" s="1">
        <v>4</v>
      </c>
      <c r="J5223" s="1">
        <v>0</v>
      </c>
      <c r="K5223" s="1">
        <v>165.34960000000001</v>
      </c>
      <c r="L5223" s="12">
        <f>VLOOKUP(train[[#This Row],[Sub-Category]],Análisis_ABC_XYZ[[#Headers],[#Data]],4,FALSE)</f>
        <v>0.41105220110552465</v>
      </c>
    </row>
    <row r="5224" spans="1:12" x14ac:dyDescent="0.35">
      <c r="A5224" s="2">
        <v>42947</v>
      </c>
      <c r="B5224" s="1" t="s">
        <v>79</v>
      </c>
      <c r="C5224" s="1" t="s">
        <v>1220</v>
      </c>
      <c r="D5224" s="1" t="s">
        <v>14</v>
      </c>
      <c r="E5224" s="1" t="s">
        <v>31</v>
      </c>
      <c r="F5224" s="18">
        <v>283.14000000000004</v>
      </c>
      <c r="G5224" t="s">
        <v>5264</v>
      </c>
      <c r="H5224" s="1">
        <f>IF(COUNTIF(G$2:G5224,G5224)=1,1,0)</f>
        <v>0</v>
      </c>
      <c r="I5224" s="1">
        <v>4</v>
      </c>
      <c r="J5224" s="1">
        <v>0.1</v>
      </c>
      <c r="K5224" s="1">
        <v>72.357999999999976</v>
      </c>
      <c r="L5224" s="12">
        <f>VLOOKUP(train[[#This Row],[Sub-Category]],Análisis_ABC_XYZ[[#Headers],[#Data]],4,FALSE)</f>
        <v>0.49507917887403441</v>
      </c>
    </row>
    <row r="5225" spans="1:12" x14ac:dyDescent="0.35">
      <c r="A5225" s="2">
        <v>42947</v>
      </c>
      <c r="B5225" s="1" t="s">
        <v>79</v>
      </c>
      <c r="C5225" s="1" t="s">
        <v>325</v>
      </c>
      <c r="D5225" s="1" t="s">
        <v>8</v>
      </c>
      <c r="E5225" s="1" t="s">
        <v>22</v>
      </c>
      <c r="F5225" s="18">
        <v>272.94</v>
      </c>
      <c r="G5225" t="s">
        <v>5264</v>
      </c>
      <c r="H5225" s="1">
        <f>IF(COUNTIF(G$2:G5225,G5225)=1,1,0)</f>
        <v>0</v>
      </c>
      <c r="I5225" s="1">
        <v>3</v>
      </c>
      <c r="J5225" s="1">
        <v>0</v>
      </c>
      <c r="K5225" s="1">
        <v>30.023400000000009</v>
      </c>
      <c r="L5225" s="12">
        <f>VLOOKUP(train[[#This Row],[Sub-Category]],Análisis_ABC_XYZ[[#Headers],[#Data]],4,FALSE)</f>
        <v>0.4595170286641902</v>
      </c>
    </row>
    <row r="5226" spans="1:12" x14ac:dyDescent="0.35">
      <c r="A5226" s="2">
        <v>42947</v>
      </c>
      <c r="B5226" s="1" t="s">
        <v>79</v>
      </c>
      <c r="C5226" s="1" t="s">
        <v>1338</v>
      </c>
      <c r="D5226" s="1" t="s">
        <v>26</v>
      </c>
      <c r="E5226" s="1" t="s">
        <v>27</v>
      </c>
      <c r="F5226" s="18">
        <v>118.99</v>
      </c>
      <c r="G5226" t="s">
        <v>5264</v>
      </c>
      <c r="H5226" s="1">
        <f>IF(COUNTIF(G$2:G5226,G5226)=1,1,0)</f>
        <v>0</v>
      </c>
      <c r="I5226" s="1">
        <v>1</v>
      </c>
      <c r="J5226" s="1">
        <v>0</v>
      </c>
      <c r="K5226" s="1">
        <v>33.3172</v>
      </c>
      <c r="L5226" s="12">
        <f>VLOOKUP(train[[#This Row],[Sub-Category]],Análisis_ABC_XYZ[[#Headers],[#Data]],4,FALSE)</f>
        <v>0.41105220110552465</v>
      </c>
    </row>
    <row r="5227" spans="1:12" x14ac:dyDescent="0.35">
      <c r="A5227" s="2">
        <v>42948</v>
      </c>
      <c r="B5227" s="1" t="s">
        <v>12</v>
      </c>
      <c r="C5227" s="1" t="s">
        <v>1216</v>
      </c>
      <c r="D5227" s="1" t="s">
        <v>26</v>
      </c>
      <c r="E5227" s="1" t="s">
        <v>27</v>
      </c>
      <c r="F5227" s="18">
        <v>1039.7280000000001</v>
      </c>
      <c r="G5227" t="s">
        <v>4416</v>
      </c>
      <c r="H5227" s="1">
        <f>IF(COUNTIF(G$2:G5227,G5227)=1,1,0)</f>
        <v>1</v>
      </c>
      <c r="I5227" s="1">
        <v>2</v>
      </c>
      <c r="J5227" s="1">
        <v>0.2</v>
      </c>
      <c r="K5227" s="1">
        <v>90.976200000000063</v>
      </c>
      <c r="L5227" s="12">
        <f>VLOOKUP(train[[#This Row],[Sub-Category]],Análisis_ABC_XYZ[[#Headers],[#Data]],4,FALSE)</f>
        <v>0.41105220110552465</v>
      </c>
    </row>
    <row r="5228" spans="1:12" x14ac:dyDescent="0.35">
      <c r="A5228" s="2">
        <v>42948</v>
      </c>
      <c r="B5228" s="1" t="s">
        <v>12</v>
      </c>
      <c r="C5228" s="1" t="s">
        <v>30</v>
      </c>
      <c r="D5228" s="1" t="s">
        <v>14</v>
      </c>
      <c r="E5228" s="1" t="s">
        <v>31</v>
      </c>
      <c r="F5228" s="18">
        <v>45.96</v>
      </c>
      <c r="G5228" t="s">
        <v>4416</v>
      </c>
      <c r="H5228" s="1">
        <f>IF(COUNTIF(G$2:G5228,G5228)=1,1,0)</f>
        <v>0</v>
      </c>
      <c r="I5228" s="1">
        <v>2</v>
      </c>
      <c r="J5228" s="1">
        <v>0</v>
      </c>
      <c r="K5228" s="1">
        <v>13.787999999999997</v>
      </c>
      <c r="L5228" s="12">
        <f>VLOOKUP(train[[#This Row],[Sub-Category]],Análisis_ABC_XYZ[[#Headers],[#Data]],4,FALSE)</f>
        <v>0.49507917887403441</v>
      </c>
    </row>
    <row r="5229" spans="1:12" x14ac:dyDescent="0.35">
      <c r="A5229" s="2">
        <v>42948</v>
      </c>
      <c r="B5229" s="1" t="s">
        <v>39</v>
      </c>
      <c r="C5229" s="1" t="s">
        <v>65</v>
      </c>
      <c r="D5229" s="1" t="s">
        <v>14</v>
      </c>
      <c r="E5229" s="1" t="s">
        <v>36</v>
      </c>
      <c r="F5229" s="18">
        <v>19.648</v>
      </c>
      <c r="G5229" t="s">
        <v>5643</v>
      </c>
      <c r="H5229" s="1">
        <f>IF(COUNTIF(G$2:G5229,G5229)=1,1,0)</f>
        <v>1</v>
      </c>
      <c r="I5229" s="1">
        <v>2</v>
      </c>
      <c r="J5229" s="1">
        <v>0.2</v>
      </c>
      <c r="K5229" s="1">
        <v>6.6311999999999989</v>
      </c>
      <c r="L5229" s="12">
        <f>VLOOKUP(train[[#This Row],[Sub-Category]],Análisis_ABC_XYZ[[#Headers],[#Data]],4,FALSE)</f>
        <v>0.43613829632717294</v>
      </c>
    </row>
    <row r="5230" spans="1:12" x14ac:dyDescent="0.35">
      <c r="A5230" s="2">
        <v>42948</v>
      </c>
      <c r="B5230" s="1" t="s">
        <v>52</v>
      </c>
      <c r="C5230" s="1" t="s">
        <v>504</v>
      </c>
      <c r="D5230" s="1" t="s">
        <v>8</v>
      </c>
      <c r="E5230" s="1" t="s">
        <v>22</v>
      </c>
      <c r="F5230" s="18">
        <v>19.312000000000001</v>
      </c>
      <c r="G5230" t="s">
        <v>5631</v>
      </c>
      <c r="H5230" s="1">
        <f>IF(COUNTIF(G$2:G5230,G5230)=1,1,0)</f>
        <v>1</v>
      </c>
      <c r="I5230" s="1">
        <v>2</v>
      </c>
      <c r="J5230" s="1">
        <v>0.2</v>
      </c>
      <c r="K5230" s="1">
        <v>3.1382000000000003</v>
      </c>
      <c r="L5230" s="12">
        <f>VLOOKUP(train[[#This Row],[Sub-Category]],Análisis_ABC_XYZ[[#Headers],[#Data]],4,FALSE)</f>
        <v>0.4595170286641902</v>
      </c>
    </row>
    <row r="5231" spans="1:12" x14ac:dyDescent="0.35">
      <c r="A5231" s="2">
        <v>42949</v>
      </c>
      <c r="B5231" s="1" t="s">
        <v>12</v>
      </c>
      <c r="C5231" s="1" t="s">
        <v>248</v>
      </c>
      <c r="D5231" s="1" t="s">
        <v>26</v>
      </c>
      <c r="E5231" s="1" t="s">
        <v>27</v>
      </c>
      <c r="F5231" s="18">
        <v>333.57600000000002</v>
      </c>
      <c r="G5231" t="s">
        <v>5305</v>
      </c>
      <c r="H5231" s="1">
        <f>IF(COUNTIF(G$2:G5231,G5231)=1,1,0)</f>
        <v>1</v>
      </c>
      <c r="I5231" s="1">
        <v>3</v>
      </c>
      <c r="J5231" s="1">
        <v>0.2</v>
      </c>
      <c r="K5231" s="1">
        <v>33.357600000000019</v>
      </c>
      <c r="L5231" s="12">
        <f>VLOOKUP(train[[#This Row],[Sub-Category]],Análisis_ABC_XYZ[[#Headers],[#Data]],4,FALSE)</f>
        <v>0.41105220110552465</v>
      </c>
    </row>
    <row r="5232" spans="1:12" x14ac:dyDescent="0.35">
      <c r="A5232" s="2">
        <v>42949</v>
      </c>
      <c r="B5232" s="1" t="s">
        <v>12</v>
      </c>
      <c r="C5232" s="1" t="s">
        <v>1800</v>
      </c>
      <c r="D5232" s="1" t="s">
        <v>8</v>
      </c>
      <c r="E5232" s="1" t="s">
        <v>18</v>
      </c>
      <c r="F5232" s="18">
        <v>136.46400000000003</v>
      </c>
      <c r="G5232" t="s">
        <v>5305</v>
      </c>
      <c r="H5232" s="1">
        <f>IF(COUNTIF(G$2:G5232,G5232)=1,1,0)</f>
        <v>0</v>
      </c>
      <c r="I5232" s="1">
        <v>2</v>
      </c>
      <c r="J5232" s="1">
        <v>0.2</v>
      </c>
      <c r="K5232" s="1">
        <v>15.352199999999989</v>
      </c>
      <c r="L5232" s="12">
        <f>VLOOKUP(train[[#This Row],[Sub-Category]],Análisis_ABC_XYZ[[#Headers],[#Data]],4,FALSE)</f>
        <v>0.55975208308209756</v>
      </c>
    </row>
    <row r="5233" spans="1:12" x14ac:dyDescent="0.35">
      <c r="A5233" s="2">
        <v>42949</v>
      </c>
      <c r="B5233" s="1" t="s">
        <v>12</v>
      </c>
      <c r="C5233" s="1" t="s">
        <v>524</v>
      </c>
      <c r="D5233" s="1" t="s">
        <v>14</v>
      </c>
      <c r="E5233" s="1" t="s">
        <v>29</v>
      </c>
      <c r="F5233" s="18">
        <v>12.544</v>
      </c>
      <c r="G5233" t="s">
        <v>5305</v>
      </c>
      <c r="H5233" s="1">
        <f>IF(COUNTIF(G$2:G5233,G5233)=1,1,0)</f>
        <v>0</v>
      </c>
      <c r="I5233" s="1">
        <v>2</v>
      </c>
      <c r="J5233" s="1">
        <v>0.2</v>
      </c>
      <c r="K5233" s="1">
        <v>4.7039999999999997</v>
      </c>
      <c r="L5233" s="12">
        <f>VLOOKUP(train[[#This Row],[Sub-Category]],Análisis_ABC_XYZ[[#Headers],[#Data]],4,FALSE)</f>
        <v>0.46881743173671325</v>
      </c>
    </row>
    <row r="5234" spans="1:12" x14ac:dyDescent="0.35">
      <c r="A5234" s="2">
        <v>42950</v>
      </c>
      <c r="B5234" s="1" t="s">
        <v>198</v>
      </c>
      <c r="C5234" s="1" t="s">
        <v>1849</v>
      </c>
      <c r="D5234" s="1" t="s">
        <v>26</v>
      </c>
      <c r="E5234" s="1" t="s">
        <v>56</v>
      </c>
      <c r="F5234" s="18">
        <v>167.28</v>
      </c>
      <c r="G5234" t="s">
        <v>4900</v>
      </c>
      <c r="H5234" s="1">
        <f>IF(COUNTIF(G$2:G5234,G5234)=1,1,0)</f>
        <v>1</v>
      </c>
      <c r="I5234" s="1">
        <v>12</v>
      </c>
      <c r="J5234" s="1">
        <v>0</v>
      </c>
      <c r="K5234" s="1">
        <v>23.419200000000011</v>
      </c>
      <c r="L5234" s="12">
        <f>VLOOKUP(train[[#This Row],[Sub-Category]],Análisis_ABC_XYZ[[#Headers],[#Data]],4,FALSE)</f>
        <v>0.52062335344040378</v>
      </c>
    </row>
    <row r="5235" spans="1:12" x14ac:dyDescent="0.35">
      <c r="A5235" s="2">
        <v>42950</v>
      </c>
      <c r="B5235" s="1" t="s">
        <v>198</v>
      </c>
      <c r="C5235" s="1" t="s">
        <v>161</v>
      </c>
      <c r="D5235" s="1" t="s">
        <v>14</v>
      </c>
      <c r="E5235" s="1" t="s">
        <v>61</v>
      </c>
      <c r="F5235" s="18">
        <v>81.539999999999992</v>
      </c>
      <c r="G5235" t="s">
        <v>4900</v>
      </c>
      <c r="H5235" s="1">
        <f>IF(COUNTIF(G$2:G5235,G5235)=1,1,0)</f>
        <v>0</v>
      </c>
      <c r="I5235" s="1">
        <v>3</v>
      </c>
      <c r="J5235" s="1">
        <v>0</v>
      </c>
      <c r="K5235" s="1">
        <v>38.323799999999999</v>
      </c>
      <c r="L5235" s="12">
        <f>VLOOKUP(train[[#This Row],[Sub-Category]],Análisis_ABC_XYZ[[#Headers],[#Data]],4,FALSE)</f>
        <v>0.44424167803735209</v>
      </c>
    </row>
    <row r="5236" spans="1:12" x14ac:dyDescent="0.35">
      <c r="A5236" s="2">
        <v>42951</v>
      </c>
      <c r="B5236" s="1" t="s">
        <v>12</v>
      </c>
      <c r="C5236" s="1" t="s">
        <v>25</v>
      </c>
      <c r="D5236" s="1" t="s">
        <v>26</v>
      </c>
      <c r="E5236" s="1" t="s">
        <v>27</v>
      </c>
      <c r="F5236" s="18">
        <v>302.38400000000001</v>
      </c>
      <c r="G5236" t="s">
        <v>5256</v>
      </c>
      <c r="H5236" s="1">
        <f>IF(COUNTIF(G$2:G5236,G5236)=1,1,0)</f>
        <v>1</v>
      </c>
      <c r="I5236" s="1">
        <v>2</v>
      </c>
      <c r="J5236" s="1">
        <v>0.2</v>
      </c>
      <c r="K5236" s="1">
        <v>30.238400000000013</v>
      </c>
      <c r="L5236" s="12">
        <f>VLOOKUP(train[[#This Row],[Sub-Category]],Análisis_ABC_XYZ[[#Headers],[#Data]],4,FALSE)</f>
        <v>0.41105220110552465</v>
      </c>
    </row>
    <row r="5237" spans="1:12" x14ac:dyDescent="0.35">
      <c r="A5237" s="2">
        <v>42951</v>
      </c>
      <c r="B5237" s="1" t="s">
        <v>107</v>
      </c>
      <c r="C5237" s="1" t="s">
        <v>1189</v>
      </c>
      <c r="D5237" s="1" t="s">
        <v>8</v>
      </c>
      <c r="E5237" s="1" t="s">
        <v>22</v>
      </c>
      <c r="F5237" s="18">
        <v>109.8</v>
      </c>
      <c r="G5237" t="s">
        <v>2435</v>
      </c>
      <c r="H5237" s="1">
        <f>IF(COUNTIF(G$2:G5237,G5237)=1,1,0)</f>
        <v>1</v>
      </c>
      <c r="I5237" s="1">
        <v>9</v>
      </c>
      <c r="J5237" s="1">
        <v>0</v>
      </c>
      <c r="K5237" s="1">
        <v>46.116000000000007</v>
      </c>
      <c r="L5237" s="12">
        <f>VLOOKUP(train[[#This Row],[Sub-Category]],Análisis_ABC_XYZ[[#Headers],[#Data]],4,FALSE)</f>
        <v>0.4595170286641902</v>
      </c>
    </row>
    <row r="5238" spans="1:12" x14ac:dyDescent="0.35">
      <c r="A5238" s="2">
        <v>42951</v>
      </c>
      <c r="B5238" s="1" t="s">
        <v>107</v>
      </c>
      <c r="C5238" s="1" t="s">
        <v>415</v>
      </c>
      <c r="D5238" s="1" t="s">
        <v>14</v>
      </c>
      <c r="E5238" s="1" t="s">
        <v>182</v>
      </c>
      <c r="F5238" s="18">
        <v>35.06</v>
      </c>
      <c r="G5238" t="s">
        <v>2435</v>
      </c>
      <c r="H5238" s="1">
        <f>IF(COUNTIF(G$2:G5238,G5238)=1,1,0)</f>
        <v>0</v>
      </c>
      <c r="I5238" s="1">
        <v>2</v>
      </c>
      <c r="J5238" s="1">
        <v>0</v>
      </c>
      <c r="K5238" s="1">
        <v>10.517999999999997</v>
      </c>
      <c r="L5238" s="12">
        <f>VLOOKUP(train[[#This Row],[Sub-Category]],Análisis_ABC_XYZ[[#Headers],[#Data]],4,FALSE)</f>
        <v>0.53938093436526824</v>
      </c>
    </row>
    <row r="5239" spans="1:12" x14ac:dyDescent="0.35">
      <c r="A5239" s="2">
        <v>42951</v>
      </c>
      <c r="B5239" s="1" t="s">
        <v>12</v>
      </c>
      <c r="C5239" s="1" t="s">
        <v>78</v>
      </c>
      <c r="D5239" s="1" t="s">
        <v>14</v>
      </c>
      <c r="E5239" s="1" t="s">
        <v>29</v>
      </c>
      <c r="F5239" s="18">
        <v>20.952000000000002</v>
      </c>
      <c r="G5239" t="s">
        <v>5256</v>
      </c>
      <c r="H5239" s="1">
        <f>IF(COUNTIF(G$2:G5239,G5239)=1,1,0)</f>
        <v>0</v>
      </c>
      <c r="I5239" s="1">
        <v>3</v>
      </c>
      <c r="J5239" s="1">
        <v>0.2</v>
      </c>
      <c r="K5239" s="1">
        <v>7.0712999999999981</v>
      </c>
      <c r="L5239" s="12">
        <f>VLOOKUP(train[[#This Row],[Sub-Category]],Análisis_ABC_XYZ[[#Headers],[#Data]],4,FALSE)</f>
        <v>0.46881743173671325</v>
      </c>
    </row>
    <row r="5240" spans="1:12" x14ac:dyDescent="0.35">
      <c r="A5240" s="2">
        <v>42951</v>
      </c>
      <c r="B5240" s="1" t="s">
        <v>12</v>
      </c>
      <c r="C5240" s="1" t="s">
        <v>241</v>
      </c>
      <c r="D5240" s="1" t="s">
        <v>14</v>
      </c>
      <c r="E5240" s="1" t="s">
        <v>29</v>
      </c>
      <c r="F5240" s="18">
        <v>11.784000000000001</v>
      </c>
      <c r="G5240" t="s">
        <v>5256</v>
      </c>
      <c r="H5240" s="1">
        <f>IF(COUNTIF(G$2:G5240,G5240)=1,1,0)</f>
        <v>0</v>
      </c>
      <c r="I5240" s="1">
        <v>3</v>
      </c>
      <c r="J5240" s="1">
        <v>0.2</v>
      </c>
      <c r="K5240" s="1">
        <v>3.9770999999999996</v>
      </c>
      <c r="L5240" s="12">
        <f>VLOOKUP(train[[#This Row],[Sub-Category]],Análisis_ABC_XYZ[[#Headers],[#Data]],4,FALSE)</f>
        <v>0.46881743173671325</v>
      </c>
    </row>
    <row r="5241" spans="1:12" x14ac:dyDescent="0.35">
      <c r="A5241" s="2">
        <v>42951</v>
      </c>
      <c r="B5241" s="1" t="s">
        <v>107</v>
      </c>
      <c r="C5241" s="1" t="s">
        <v>1190</v>
      </c>
      <c r="D5241" s="1" t="s">
        <v>14</v>
      </c>
      <c r="E5241" s="1" t="s">
        <v>15</v>
      </c>
      <c r="F5241" s="18">
        <v>9.82</v>
      </c>
      <c r="G5241" t="s">
        <v>2435</v>
      </c>
      <c r="H5241" s="1">
        <f>IF(COUNTIF(G$2:G5241,G5241)=1,1,0)</f>
        <v>0</v>
      </c>
      <c r="I5241" s="1">
        <v>2</v>
      </c>
      <c r="J5241" s="1">
        <v>0</v>
      </c>
      <c r="K5241" s="1">
        <v>4.8117999999999999</v>
      </c>
      <c r="L5241" s="12">
        <f>VLOOKUP(train[[#This Row],[Sub-Category]],Análisis_ABC_XYZ[[#Headers],[#Data]],4,FALSE)</f>
        <v>0.4647369236065339</v>
      </c>
    </row>
    <row r="5242" spans="1:12" x14ac:dyDescent="0.35">
      <c r="A5242" s="2">
        <v>42951</v>
      </c>
      <c r="B5242" s="1" t="s">
        <v>107</v>
      </c>
      <c r="C5242" s="1" t="s">
        <v>681</v>
      </c>
      <c r="D5242" s="1" t="s">
        <v>14</v>
      </c>
      <c r="E5242" s="1" t="s">
        <v>15</v>
      </c>
      <c r="F5242" s="18">
        <v>4.13</v>
      </c>
      <c r="G5242" t="s">
        <v>2435</v>
      </c>
      <c r="H5242" s="1">
        <f>IF(COUNTIF(G$2:G5242,G5242)=1,1,0)</f>
        <v>0</v>
      </c>
      <c r="I5242" s="1">
        <v>1</v>
      </c>
      <c r="J5242" s="1">
        <v>0</v>
      </c>
      <c r="K5242" s="1">
        <v>1.8997999999999999</v>
      </c>
      <c r="L5242" s="12">
        <f>VLOOKUP(train[[#This Row],[Sub-Category]],Análisis_ABC_XYZ[[#Headers],[#Data]],4,FALSE)</f>
        <v>0.4647369236065339</v>
      </c>
    </row>
    <row r="5243" spans="1:12" x14ac:dyDescent="0.35">
      <c r="A5243" s="2">
        <v>42951</v>
      </c>
      <c r="B5243" s="1" t="s">
        <v>72</v>
      </c>
      <c r="C5243" s="1" t="s">
        <v>1477</v>
      </c>
      <c r="D5243" s="1" t="s">
        <v>14</v>
      </c>
      <c r="E5243" s="1" t="s">
        <v>29</v>
      </c>
      <c r="F5243" s="18">
        <v>3.9799999999999991</v>
      </c>
      <c r="G5243" t="s">
        <v>2427</v>
      </c>
      <c r="H5243" s="1">
        <f>IF(COUNTIF(G$2:G5243,G5243)=1,1,0)</f>
        <v>1</v>
      </c>
      <c r="I5243" s="1">
        <v>5</v>
      </c>
      <c r="J5243" s="1">
        <v>0.8</v>
      </c>
      <c r="K5243" s="1">
        <v>-6.5670000000000019</v>
      </c>
      <c r="L5243" s="12">
        <f>VLOOKUP(train[[#This Row],[Sub-Category]],Análisis_ABC_XYZ[[#Headers],[#Data]],4,FALSE)</f>
        <v>0.46881743173671325</v>
      </c>
    </row>
    <row r="5244" spans="1:12" x14ac:dyDescent="0.35">
      <c r="A5244" s="2">
        <v>42952</v>
      </c>
      <c r="B5244" s="1" t="s">
        <v>119</v>
      </c>
      <c r="C5244" s="1" t="s">
        <v>1337</v>
      </c>
      <c r="D5244" s="1" t="s">
        <v>14</v>
      </c>
      <c r="E5244" s="1" t="s">
        <v>24</v>
      </c>
      <c r="F5244" s="18">
        <v>197.04999999999998</v>
      </c>
      <c r="G5244" t="s">
        <v>5645</v>
      </c>
      <c r="H5244" s="1">
        <f>IF(COUNTIF(G$2:G5244,G5244)=1,1,0)</f>
        <v>1</v>
      </c>
      <c r="I5244" s="1">
        <v>7</v>
      </c>
      <c r="J5244" s="1">
        <v>0</v>
      </c>
      <c r="K5244" s="1">
        <v>59.114999999999981</v>
      </c>
      <c r="L5244" s="12">
        <f>VLOOKUP(train[[#This Row],[Sub-Category]],Análisis_ABC_XYZ[[#Headers],[#Data]],4,FALSE)</f>
        <v>0.45632477063632687</v>
      </c>
    </row>
    <row r="5245" spans="1:12" x14ac:dyDescent="0.35">
      <c r="A5245" s="2">
        <v>42953</v>
      </c>
      <c r="B5245" s="1" t="s">
        <v>12</v>
      </c>
      <c r="C5245" s="1" t="s">
        <v>250</v>
      </c>
      <c r="D5245" s="1" t="s">
        <v>26</v>
      </c>
      <c r="E5245" s="1" t="s">
        <v>27</v>
      </c>
      <c r="F5245" s="18">
        <v>211.16800000000001</v>
      </c>
      <c r="G5245" t="s">
        <v>6585</v>
      </c>
      <c r="H5245" s="1">
        <f>IF(COUNTIF(G$2:G5245,G5245)=1,1,0)</f>
        <v>1</v>
      </c>
      <c r="I5245" s="1">
        <v>4</v>
      </c>
      <c r="J5245" s="1">
        <v>0.2</v>
      </c>
      <c r="K5245" s="1">
        <v>18.477200000000011</v>
      </c>
      <c r="L5245" s="12">
        <f>VLOOKUP(train[[#This Row],[Sub-Category]],Análisis_ABC_XYZ[[#Headers],[#Data]],4,FALSE)</f>
        <v>0.41105220110552465</v>
      </c>
    </row>
    <row r="5246" spans="1:12" x14ac:dyDescent="0.35">
      <c r="A5246" s="2">
        <v>42953</v>
      </c>
      <c r="B5246" s="1" t="s">
        <v>89</v>
      </c>
      <c r="C5246" s="1" t="s">
        <v>314</v>
      </c>
      <c r="D5246" s="1" t="s">
        <v>14</v>
      </c>
      <c r="E5246" s="1" t="s">
        <v>36</v>
      </c>
      <c r="F5246" s="18">
        <v>70.88</v>
      </c>
      <c r="G5246" t="s">
        <v>4786</v>
      </c>
      <c r="H5246" s="1">
        <f>IF(COUNTIF(G$2:G5246,G5246)=1,1,0)</f>
        <v>1</v>
      </c>
      <c r="I5246" s="1">
        <v>2</v>
      </c>
      <c r="J5246" s="1">
        <v>0</v>
      </c>
      <c r="K5246" s="1">
        <v>33.313599999999994</v>
      </c>
      <c r="L5246" s="12">
        <f>VLOOKUP(train[[#This Row],[Sub-Category]],Análisis_ABC_XYZ[[#Headers],[#Data]],4,FALSE)</f>
        <v>0.43613829632717294</v>
      </c>
    </row>
    <row r="5247" spans="1:12" x14ac:dyDescent="0.35">
      <c r="A5247" s="2">
        <v>42953</v>
      </c>
      <c r="B5247" s="1" t="s">
        <v>89</v>
      </c>
      <c r="C5247" s="1" t="s">
        <v>377</v>
      </c>
      <c r="D5247" s="1" t="s">
        <v>14</v>
      </c>
      <c r="E5247" s="1" t="s">
        <v>24</v>
      </c>
      <c r="F5247" s="18">
        <v>38.339999999999996</v>
      </c>
      <c r="G5247" t="s">
        <v>4260</v>
      </c>
      <c r="H5247" s="1">
        <f>IF(COUNTIF(G$2:G5247,G5247)=1,1,0)</f>
        <v>1</v>
      </c>
      <c r="I5247" s="1">
        <v>9</v>
      </c>
      <c r="J5247" s="1">
        <v>0</v>
      </c>
      <c r="K5247" s="1">
        <v>15.7194</v>
      </c>
      <c r="L5247" s="12">
        <f>VLOOKUP(train[[#This Row],[Sub-Category]],Análisis_ABC_XYZ[[#Headers],[#Data]],4,FALSE)</f>
        <v>0.45632477063632687</v>
      </c>
    </row>
    <row r="5248" spans="1:12" x14ac:dyDescent="0.35">
      <c r="A5248" s="2">
        <v>42954</v>
      </c>
      <c r="B5248" s="1" t="s">
        <v>37</v>
      </c>
      <c r="C5248" s="1" t="s">
        <v>667</v>
      </c>
      <c r="D5248" s="1" t="s">
        <v>26</v>
      </c>
      <c r="E5248" s="1" t="s">
        <v>56</v>
      </c>
      <c r="F5248" s="18">
        <v>179.97</v>
      </c>
      <c r="G5248" t="s">
        <v>5576</v>
      </c>
      <c r="H5248" s="1">
        <f>IF(COUNTIF(G$2:G5248,G5248)=1,1,0)</f>
        <v>1</v>
      </c>
      <c r="I5248" s="1">
        <v>3</v>
      </c>
      <c r="J5248" s="1">
        <v>0</v>
      </c>
      <c r="K5248" s="1">
        <v>86.385600000000011</v>
      </c>
      <c r="L5248" s="12">
        <f>VLOOKUP(train[[#This Row],[Sub-Category]],Análisis_ABC_XYZ[[#Headers],[#Data]],4,FALSE)</f>
        <v>0.52062335344040378</v>
      </c>
    </row>
    <row r="5249" spans="1:12" x14ac:dyDescent="0.35">
      <c r="A5249" s="2">
        <v>42955</v>
      </c>
      <c r="B5249" s="1" t="s">
        <v>12</v>
      </c>
      <c r="C5249" s="1" t="s">
        <v>922</v>
      </c>
      <c r="D5249" s="1" t="s">
        <v>8</v>
      </c>
      <c r="E5249" s="1" t="s">
        <v>18</v>
      </c>
      <c r="F5249" s="18">
        <v>513.024</v>
      </c>
      <c r="G5249" t="s">
        <v>3360</v>
      </c>
      <c r="H5249" s="1">
        <f>IF(COUNTIF(G$2:G5249,G5249)=1,1,0)</f>
        <v>1</v>
      </c>
      <c r="I5249" s="1">
        <v>2</v>
      </c>
      <c r="J5249" s="1">
        <v>0.2</v>
      </c>
      <c r="K5249" s="1">
        <v>12.82559999999998</v>
      </c>
      <c r="L5249" s="12">
        <f>VLOOKUP(train[[#This Row],[Sub-Category]],Análisis_ABC_XYZ[[#Headers],[#Data]],4,FALSE)</f>
        <v>0.55975208308209756</v>
      </c>
    </row>
    <row r="5250" spans="1:12" x14ac:dyDescent="0.35">
      <c r="A5250" s="2">
        <v>42955</v>
      </c>
      <c r="B5250" s="1" t="s">
        <v>12</v>
      </c>
      <c r="C5250" s="1" t="s">
        <v>789</v>
      </c>
      <c r="D5250" s="1" t="s">
        <v>14</v>
      </c>
      <c r="E5250" s="1" t="s">
        <v>31</v>
      </c>
      <c r="F5250" s="18">
        <v>487.91999999999996</v>
      </c>
      <c r="G5250" t="s">
        <v>3360</v>
      </c>
      <c r="H5250" s="1">
        <f>IF(COUNTIF(G$2:G5250,G5250)=1,1,0)</f>
        <v>0</v>
      </c>
      <c r="I5250" s="1">
        <v>6</v>
      </c>
      <c r="J5250" s="1">
        <v>0</v>
      </c>
      <c r="K5250" s="1">
        <v>136.61759999999998</v>
      </c>
      <c r="L5250" s="12">
        <f>VLOOKUP(train[[#This Row],[Sub-Category]],Análisis_ABC_XYZ[[#Headers],[#Data]],4,FALSE)</f>
        <v>0.49507917887403441</v>
      </c>
    </row>
    <row r="5251" spans="1:12" x14ac:dyDescent="0.35">
      <c r="A5251" s="2">
        <v>42955</v>
      </c>
      <c r="B5251" s="1" t="s">
        <v>39</v>
      </c>
      <c r="C5251" s="1" t="s">
        <v>1202</v>
      </c>
      <c r="D5251" s="1" t="s">
        <v>14</v>
      </c>
      <c r="E5251" s="1" t="s">
        <v>36</v>
      </c>
      <c r="F5251" s="18">
        <v>53.952000000000005</v>
      </c>
      <c r="G5251" t="s">
        <v>5205</v>
      </c>
      <c r="H5251" s="1">
        <f>IF(COUNTIF(G$2:G5251,G5251)=1,1,0)</f>
        <v>1</v>
      </c>
      <c r="I5251" s="1">
        <v>3</v>
      </c>
      <c r="J5251" s="1">
        <v>0.2</v>
      </c>
      <c r="K5251" s="1">
        <v>17.534399999999998</v>
      </c>
      <c r="L5251" s="12">
        <f>VLOOKUP(train[[#This Row],[Sub-Category]],Análisis_ABC_XYZ[[#Headers],[#Data]],4,FALSE)</f>
        <v>0.43613829632717294</v>
      </c>
    </row>
    <row r="5252" spans="1:12" x14ac:dyDescent="0.35">
      <c r="A5252" s="2">
        <v>42955</v>
      </c>
      <c r="B5252" s="1" t="s">
        <v>438</v>
      </c>
      <c r="C5252" s="1" t="s">
        <v>1578</v>
      </c>
      <c r="D5252" s="1" t="s">
        <v>14</v>
      </c>
      <c r="E5252" s="1" t="s">
        <v>91</v>
      </c>
      <c r="F5252" s="18">
        <v>23.34</v>
      </c>
      <c r="G5252" t="s">
        <v>3769</v>
      </c>
      <c r="H5252" s="1">
        <f>IF(COUNTIF(G$2:G5252,G5252)=1,1,0)</f>
        <v>1</v>
      </c>
      <c r="I5252" s="1">
        <v>3</v>
      </c>
      <c r="J5252" s="1">
        <v>0</v>
      </c>
      <c r="K5252" s="1">
        <v>0.23339999999999961</v>
      </c>
      <c r="L5252" s="12">
        <f>VLOOKUP(train[[#This Row],[Sub-Category]],Análisis_ABC_XYZ[[#Headers],[#Data]],4,FALSE)</f>
        <v>0.51168203684699509</v>
      </c>
    </row>
    <row r="5253" spans="1:12" x14ac:dyDescent="0.35">
      <c r="A5253" s="2">
        <v>42955</v>
      </c>
      <c r="B5253" s="1" t="s">
        <v>12</v>
      </c>
      <c r="C5253" s="1" t="s">
        <v>373</v>
      </c>
      <c r="D5253" s="1" t="s">
        <v>14</v>
      </c>
      <c r="E5253" s="1" t="s">
        <v>29</v>
      </c>
      <c r="F5253" s="18">
        <v>15.24</v>
      </c>
      <c r="G5253" t="s">
        <v>3360</v>
      </c>
      <c r="H5253" s="1">
        <f>IF(COUNTIF(G$2:G5253,G5253)=1,1,0)</f>
        <v>0</v>
      </c>
      <c r="I5253" s="1">
        <v>5</v>
      </c>
      <c r="J5253" s="1">
        <v>0.2</v>
      </c>
      <c r="K5253" s="1">
        <v>5.3339999999999996</v>
      </c>
      <c r="L5253" s="12">
        <f>VLOOKUP(train[[#This Row],[Sub-Category]],Análisis_ABC_XYZ[[#Headers],[#Data]],4,FALSE)</f>
        <v>0.46881743173671325</v>
      </c>
    </row>
    <row r="5254" spans="1:12" x14ac:dyDescent="0.35">
      <c r="A5254" s="2">
        <v>42955</v>
      </c>
      <c r="B5254" s="1" t="s">
        <v>39</v>
      </c>
      <c r="C5254" s="1" t="s">
        <v>259</v>
      </c>
      <c r="D5254" s="1" t="s">
        <v>14</v>
      </c>
      <c r="E5254" s="1" t="s">
        <v>91</v>
      </c>
      <c r="F5254" s="18">
        <v>11.168000000000001</v>
      </c>
      <c r="G5254" t="s">
        <v>5205</v>
      </c>
      <c r="H5254" s="1">
        <f>IF(COUNTIF(G$2:G5254,G5254)=1,1,0)</f>
        <v>0</v>
      </c>
      <c r="I5254" s="1">
        <v>4</v>
      </c>
      <c r="J5254" s="1">
        <v>0.2</v>
      </c>
      <c r="K5254" s="1">
        <v>3.6295999999999995</v>
      </c>
      <c r="L5254" s="12">
        <f>VLOOKUP(train[[#This Row],[Sub-Category]],Análisis_ABC_XYZ[[#Headers],[#Data]],4,FALSE)</f>
        <v>0.51168203684699509</v>
      </c>
    </row>
    <row r="5255" spans="1:12" x14ac:dyDescent="0.35">
      <c r="A5255" s="2">
        <v>42955</v>
      </c>
      <c r="B5255" s="1" t="s">
        <v>198</v>
      </c>
      <c r="C5255" s="1" t="s">
        <v>1507</v>
      </c>
      <c r="D5255" s="1" t="s">
        <v>14</v>
      </c>
      <c r="E5255" s="1" t="s">
        <v>36</v>
      </c>
      <c r="F5255" s="18">
        <v>10.56</v>
      </c>
      <c r="G5255" t="s">
        <v>2991</v>
      </c>
      <c r="H5255" s="1">
        <f>IF(COUNTIF(G$2:G5255,G5255)=1,1,0)</f>
        <v>1</v>
      </c>
      <c r="I5255" s="1">
        <v>2</v>
      </c>
      <c r="J5255" s="1">
        <v>0</v>
      </c>
      <c r="K5255" s="1">
        <v>4.7519999999999998</v>
      </c>
      <c r="L5255" s="12">
        <f>VLOOKUP(train[[#This Row],[Sub-Category]],Análisis_ABC_XYZ[[#Headers],[#Data]],4,FALSE)</f>
        <v>0.43613829632717294</v>
      </c>
    </row>
    <row r="5256" spans="1:12" x14ac:dyDescent="0.35">
      <c r="A5256" s="2">
        <v>42956</v>
      </c>
      <c r="B5256" s="1" t="s">
        <v>34</v>
      </c>
      <c r="C5256" s="1" t="s">
        <v>212</v>
      </c>
      <c r="D5256" s="1" t="s">
        <v>14</v>
      </c>
      <c r="E5256" s="1" t="s">
        <v>31</v>
      </c>
      <c r="F5256" s="18">
        <v>569.53599999999994</v>
      </c>
      <c r="G5256" t="s">
        <v>5885</v>
      </c>
      <c r="H5256" s="1">
        <f>IF(COUNTIF(G$2:G5256,G5256)=1,1,0)</f>
        <v>1</v>
      </c>
      <c r="I5256" s="1">
        <v>4</v>
      </c>
      <c r="J5256" s="1">
        <v>0.2</v>
      </c>
      <c r="K5256" s="1">
        <v>64.072799999999944</v>
      </c>
      <c r="L5256" s="12">
        <f>VLOOKUP(train[[#This Row],[Sub-Category]],Análisis_ABC_XYZ[[#Headers],[#Data]],4,FALSE)</f>
        <v>0.49507917887403441</v>
      </c>
    </row>
    <row r="5257" spans="1:12" x14ac:dyDescent="0.35">
      <c r="A5257" s="2">
        <v>42956</v>
      </c>
      <c r="B5257" s="1" t="s">
        <v>34</v>
      </c>
      <c r="C5257" s="1" t="s">
        <v>1552</v>
      </c>
      <c r="D5257" s="1" t="s">
        <v>26</v>
      </c>
      <c r="E5257" s="1" t="s">
        <v>27</v>
      </c>
      <c r="F5257" s="18">
        <v>44.783999999999999</v>
      </c>
      <c r="G5257" t="s">
        <v>5885</v>
      </c>
      <c r="H5257" s="1">
        <f>IF(COUNTIF(G$2:G5257,G5257)=1,1,0)</f>
        <v>0</v>
      </c>
      <c r="I5257" s="1">
        <v>2</v>
      </c>
      <c r="J5257" s="1">
        <v>0.2</v>
      </c>
      <c r="K5257" s="1">
        <v>4.4783999999999988</v>
      </c>
      <c r="L5257" s="12">
        <f>VLOOKUP(train[[#This Row],[Sub-Category]],Análisis_ABC_XYZ[[#Headers],[#Data]],4,FALSE)</f>
        <v>0.41105220110552465</v>
      </c>
    </row>
    <row r="5258" spans="1:12" x14ac:dyDescent="0.35">
      <c r="A5258" s="2">
        <v>42956</v>
      </c>
      <c r="B5258" s="1" t="s">
        <v>34</v>
      </c>
      <c r="C5258" s="1" t="s">
        <v>1079</v>
      </c>
      <c r="D5258" s="1" t="s">
        <v>14</v>
      </c>
      <c r="E5258" s="1" t="s">
        <v>36</v>
      </c>
      <c r="F5258" s="18">
        <v>30.816000000000003</v>
      </c>
      <c r="G5258" t="s">
        <v>5885</v>
      </c>
      <c r="H5258" s="1">
        <f>IF(COUNTIF(G$2:G5258,G5258)=1,1,0)</f>
        <v>0</v>
      </c>
      <c r="I5258" s="1">
        <v>9</v>
      </c>
      <c r="J5258" s="1">
        <v>0.2</v>
      </c>
      <c r="K5258" s="1">
        <v>9.6299999999999955</v>
      </c>
      <c r="L5258" s="12">
        <f>VLOOKUP(train[[#This Row],[Sub-Category]],Análisis_ABC_XYZ[[#Headers],[#Data]],4,FALSE)</f>
        <v>0.43613829632717294</v>
      </c>
    </row>
    <row r="5259" spans="1:12" x14ac:dyDescent="0.35">
      <c r="A5259" s="2">
        <v>42956</v>
      </c>
      <c r="B5259" s="1" t="s">
        <v>111</v>
      </c>
      <c r="C5259" s="1" t="s">
        <v>807</v>
      </c>
      <c r="D5259" s="1" t="s">
        <v>14</v>
      </c>
      <c r="E5259" s="1" t="s">
        <v>29</v>
      </c>
      <c r="F5259" s="18">
        <v>11.880000000000003</v>
      </c>
      <c r="G5259" t="s">
        <v>3099</v>
      </c>
      <c r="H5259" s="1">
        <f>IF(COUNTIF(G$2:G5259,G5259)=1,1,0)</f>
        <v>1</v>
      </c>
      <c r="I5259" s="1">
        <v>5</v>
      </c>
      <c r="J5259" s="1">
        <v>0.7</v>
      </c>
      <c r="K5259" s="1">
        <v>-7.9199999999999982</v>
      </c>
      <c r="L5259" s="12">
        <f>VLOOKUP(train[[#This Row],[Sub-Category]],Análisis_ABC_XYZ[[#Headers],[#Data]],4,FALSE)</f>
        <v>0.46881743173671325</v>
      </c>
    </row>
    <row r="5260" spans="1:12" x14ac:dyDescent="0.35">
      <c r="A5260" s="2">
        <v>42956</v>
      </c>
      <c r="B5260" s="1" t="s">
        <v>111</v>
      </c>
      <c r="C5260" s="1" t="s">
        <v>365</v>
      </c>
      <c r="D5260" s="1" t="s">
        <v>14</v>
      </c>
      <c r="E5260" s="1" t="s">
        <v>29</v>
      </c>
      <c r="F5260" s="18">
        <v>4.338000000000001</v>
      </c>
      <c r="G5260" t="s">
        <v>3099</v>
      </c>
      <c r="H5260" s="1">
        <f>IF(COUNTIF(G$2:G5260,G5260)=1,1,0)</f>
        <v>0</v>
      </c>
      <c r="I5260" s="1">
        <v>3</v>
      </c>
      <c r="J5260" s="1">
        <v>0.7</v>
      </c>
      <c r="K5260" s="1">
        <v>-3.0366</v>
      </c>
      <c r="L5260" s="12">
        <f>VLOOKUP(train[[#This Row],[Sub-Category]],Análisis_ABC_XYZ[[#Headers],[#Data]],4,FALSE)</f>
        <v>0.46881743173671325</v>
      </c>
    </row>
    <row r="5261" spans="1:12" x14ac:dyDescent="0.35">
      <c r="A5261" s="2">
        <v>42958</v>
      </c>
      <c r="B5261" s="1" t="s">
        <v>198</v>
      </c>
      <c r="C5261" s="1" t="s">
        <v>1633</v>
      </c>
      <c r="D5261" s="1" t="s">
        <v>14</v>
      </c>
      <c r="E5261" s="1" t="s">
        <v>29</v>
      </c>
      <c r="F5261" s="18">
        <v>77.56</v>
      </c>
      <c r="G5261" t="s">
        <v>2333</v>
      </c>
      <c r="H5261" s="1">
        <f>IF(COUNTIF(G$2:G5261,G5261)=1,1,0)</f>
        <v>1</v>
      </c>
      <c r="I5261" s="1">
        <v>2</v>
      </c>
      <c r="J5261" s="1">
        <v>0</v>
      </c>
      <c r="K5261" s="1">
        <v>35.677599999999998</v>
      </c>
      <c r="L5261" s="12">
        <f>VLOOKUP(train[[#This Row],[Sub-Category]],Análisis_ABC_XYZ[[#Headers],[#Data]],4,FALSE)</f>
        <v>0.46881743173671325</v>
      </c>
    </row>
    <row r="5262" spans="1:12" x14ac:dyDescent="0.35">
      <c r="A5262" s="2">
        <v>42958</v>
      </c>
      <c r="B5262" s="1" t="s">
        <v>198</v>
      </c>
      <c r="C5262" s="1" t="s">
        <v>634</v>
      </c>
      <c r="D5262" s="1" t="s">
        <v>14</v>
      </c>
      <c r="E5262" s="1" t="s">
        <v>29</v>
      </c>
      <c r="F5262" s="18">
        <v>41.86</v>
      </c>
      <c r="G5262" t="s">
        <v>2333</v>
      </c>
      <c r="H5262" s="1">
        <f>IF(COUNTIF(G$2:G5262,G5262)=1,1,0)</f>
        <v>0</v>
      </c>
      <c r="I5262" s="1">
        <v>7</v>
      </c>
      <c r="J5262" s="1">
        <v>0</v>
      </c>
      <c r="K5262" s="1">
        <v>19.255600000000001</v>
      </c>
      <c r="L5262" s="12">
        <f>VLOOKUP(train[[#This Row],[Sub-Category]],Análisis_ABC_XYZ[[#Headers],[#Data]],4,FALSE)</f>
        <v>0.46881743173671325</v>
      </c>
    </row>
    <row r="5263" spans="1:12" x14ac:dyDescent="0.35">
      <c r="A5263" s="2">
        <v>42958</v>
      </c>
      <c r="B5263" s="1" t="s">
        <v>198</v>
      </c>
      <c r="C5263" s="1" t="s">
        <v>744</v>
      </c>
      <c r="D5263" s="1" t="s">
        <v>14</v>
      </c>
      <c r="E5263" s="1" t="s">
        <v>36</v>
      </c>
      <c r="F5263" s="18">
        <v>32.400000000000006</v>
      </c>
      <c r="G5263" t="s">
        <v>2333</v>
      </c>
      <c r="H5263" s="1">
        <f>IF(COUNTIF(G$2:G5263,G5263)=1,1,0)</f>
        <v>0</v>
      </c>
      <c r="I5263" s="1">
        <v>5</v>
      </c>
      <c r="J5263" s="1">
        <v>0</v>
      </c>
      <c r="K5263" s="1">
        <v>15.552000000000001</v>
      </c>
      <c r="L5263" s="12">
        <f>VLOOKUP(train[[#This Row],[Sub-Category]],Análisis_ABC_XYZ[[#Headers],[#Data]],4,FALSE)</f>
        <v>0.43613829632717294</v>
      </c>
    </row>
    <row r="5264" spans="1:12" x14ac:dyDescent="0.35">
      <c r="A5264" s="2">
        <v>42959</v>
      </c>
      <c r="B5264" s="1" t="s">
        <v>89</v>
      </c>
      <c r="C5264" s="1" t="s">
        <v>1312</v>
      </c>
      <c r="D5264" s="1" t="s">
        <v>14</v>
      </c>
      <c r="E5264" s="1" t="s">
        <v>20</v>
      </c>
      <c r="F5264" s="18">
        <v>1591.02</v>
      </c>
      <c r="G5264" t="s">
        <v>6504</v>
      </c>
      <c r="H5264" s="1">
        <f>IF(COUNTIF(G$2:G5264,G5264)=1,1,0)</f>
        <v>1</v>
      </c>
      <c r="I5264" s="1">
        <v>6</v>
      </c>
      <c r="J5264" s="1">
        <v>0</v>
      </c>
      <c r="K5264" s="1">
        <v>286.38359999999989</v>
      </c>
      <c r="L5264" s="12">
        <f>VLOOKUP(train[[#This Row],[Sub-Category]],Análisis_ABC_XYZ[[#Headers],[#Data]],4,FALSE)</f>
        <v>0.44610841445725197</v>
      </c>
    </row>
    <row r="5265" spans="1:12" x14ac:dyDescent="0.35">
      <c r="A5265" s="2">
        <v>42959</v>
      </c>
      <c r="B5265" s="1" t="s">
        <v>16</v>
      </c>
      <c r="C5265" s="1" t="s">
        <v>333</v>
      </c>
      <c r="D5265" s="1" t="s">
        <v>8</v>
      </c>
      <c r="E5265" s="1" t="s">
        <v>18</v>
      </c>
      <c r="F5265" s="18">
        <v>562.29250000000013</v>
      </c>
      <c r="G5265" t="s">
        <v>6870</v>
      </c>
      <c r="H5265" s="1">
        <f>IF(COUNTIF(G$2:G5265,G5265)=1,1,0)</f>
        <v>1</v>
      </c>
      <c r="I5265" s="1">
        <v>7</v>
      </c>
      <c r="J5265" s="1">
        <v>0.45</v>
      </c>
      <c r="K5265" s="1">
        <v>-255.58750000000009</v>
      </c>
      <c r="L5265" s="12">
        <f>VLOOKUP(train[[#This Row],[Sub-Category]],Análisis_ABC_XYZ[[#Headers],[#Data]],4,FALSE)</f>
        <v>0.55975208308209756</v>
      </c>
    </row>
    <row r="5266" spans="1:12" x14ac:dyDescent="0.35">
      <c r="A5266" s="2">
        <v>42959</v>
      </c>
      <c r="B5266" s="1" t="s">
        <v>89</v>
      </c>
      <c r="C5266" s="1" t="s">
        <v>680</v>
      </c>
      <c r="D5266" s="1" t="s">
        <v>8</v>
      </c>
      <c r="E5266" s="1" t="s">
        <v>18</v>
      </c>
      <c r="F5266" s="18">
        <v>209.148</v>
      </c>
      <c r="G5266" t="s">
        <v>6504</v>
      </c>
      <c r="H5266" s="1">
        <f>IF(COUNTIF(G$2:G5266,G5266)=1,1,0)</f>
        <v>0</v>
      </c>
      <c r="I5266" s="1">
        <v>2</v>
      </c>
      <c r="J5266" s="1">
        <v>0.4</v>
      </c>
      <c r="K5266" s="1">
        <v>-66.230199999999996</v>
      </c>
      <c r="L5266" s="12">
        <f>VLOOKUP(train[[#This Row],[Sub-Category]],Análisis_ABC_XYZ[[#Headers],[#Data]],4,FALSE)</f>
        <v>0.55975208308209756</v>
      </c>
    </row>
    <row r="5267" spans="1:12" x14ac:dyDescent="0.35">
      <c r="A5267" s="2">
        <v>42959</v>
      </c>
      <c r="B5267" s="1" t="s">
        <v>89</v>
      </c>
      <c r="C5267" s="1" t="s">
        <v>467</v>
      </c>
      <c r="D5267" s="1" t="s">
        <v>8</v>
      </c>
      <c r="E5267" s="1" t="s">
        <v>11</v>
      </c>
      <c r="F5267" s="18">
        <v>145.76400000000001</v>
      </c>
      <c r="G5267" t="s">
        <v>6480</v>
      </c>
      <c r="H5267" s="1">
        <f>IF(COUNTIF(G$2:G5267,G5267)=1,1,0)</f>
        <v>1</v>
      </c>
      <c r="I5267" s="1">
        <v>2</v>
      </c>
      <c r="J5267" s="1">
        <v>0.1</v>
      </c>
      <c r="K5267" s="1">
        <v>-8.0980000000000167</v>
      </c>
      <c r="L5267" s="12">
        <f>VLOOKUP(train[[#This Row],[Sub-Category]],Análisis_ABC_XYZ[[#Headers],[#Data]],4,FALSE)</f>
        <v>0.46529189879902266</v>
      </c>
    </row>
    <row r="5268" spans="1:12" x14ac:dyDescent="0.35">
      <c r="A5268" s="2">
        <v>42959</v>
      </c>
      <c r="B5268" s="1" t="s">
        <v>39</v>
      </c>
      <c r="C5268" s="1" t="s">
        <v>1357</v>
      </c>
      <c r="D5268" s="1" t="s">
        <v>26</v>
      </c>
      <c r="E5268" s="1" t="s">
        <v>56</v>
      </c>
      <c r="F5268" s="18">
        <v>1399.9440000000002</v>
      </c>
      <c r="G5268" t="s">
        <v>6842</v>
      </c>
      <c r="H5268" s="1">
        <f>IF(COUNTIF(G$2:G5268,G5268)=1,1,0)</f>
        <v>1</v>
      </c>
      <c r="I5268" s="1">
        <v>7</v>
      </c>
      <c r="J5268" s="1">
        <v>0.2</v>
      </c>
      <c r="K5268" s="1">
        <v>52.497900000000016</v>
      </c>
      <c r="L5268" s="12">
        <f>VLOOKUP(train[[#This Row],[Sub-Category]],Análisis_ABC_XYZ[[#Headers],[#Data]],4,FALSE)</f>
        <v>0.52062335344040378</v>
      </c>
    </row>
    <row r="5269" spans="1:12" x14ac:dyDescent="0.35">
      <c r="A5269" s="2">
        <v>42959</v>
      </c>
      <c r="B5269" s="1" t="s">
        <v>52</v>
      </c>
      <c r="C5269" s="1" t="s">
        <v>1832</v>
      </c>
      <c r="D5269" s="1" t="s">
        <v>14</v>
      </c>
      <c r="E5269" s="1" t="s">
        <v>24</v>
      </c>
      <c r="F5269" s="18">
        <v>37.312000000000005</v>
      </c>
      <c r="G5269" t="s">
        <v>5978</v>
      </c>
      <c r="H5269" s="1">
        <f>IF(COUNTIF(G$2:G5269,G5269)=1,1,0)</f>
        <v>1</v>
      </c>
      <c r="I5269" s="1">
        <v>4</v>
      </c>
      <c r="J5269" s="1">
        <v>0.2</v>
      </c>
      <c r="K5269" s="1">
        <v>2.7984000000000027</v>
      </c>
      <c r="L5269" s="12">
        <f>VLOOKUP(train[[#This Row],[Sub-Category]],Análisis_ABC_XYZ[[#Headers],[#Data]],4,FALSE)</f>
        <v>0.45632477063632687</v>
      </c>
    </row>
    <row r="5270" spans="1:12" x14ac:dyDescent="0.35">
      <c r="A5270" s="2">
        <v>42959</v>
      </c>
      <c r="B5270" s="1" t="s">
        <v>154</v>
      </c>
      <c r="C5270" s="1" t="s">
        <v>882</v>
      </c>
      <c r="D5270" s="1" t="s">
        <v>14</v>
      </c>
      <c r="E5270" s="1" t="s">
        <v>36</v>
      </c>
      <c r="F5270" s="18">
        <v>6.48</v>
      </c>
      <c r="G5270" t="s">
        <v>2680</v>
      </c>
      <c r="H5270" s="1">
        <f>IF(COUNTIF(G$2:G5270,G5270)=1,1,0)</f>
        <v>1</v>
      </c>
      <c r="I5270" s="1">
        <v>1</v>
      </c>
      <c r="J5270" s="1">
        <v>0</v>
      </c>
      <c r="K5270" s="1">
        <v>3.1104000000000003</v>
      </c>
      <c r="L5270" s="12">
        <f>VLOOKUP(train[[#This Row],[Sub-Category]],Análisis_ABC_XYZ[[#Headers],[#Data]],4,FALSE)</f>
        <v>0.43613829632717294</v>
      </c>
    </row>
    <row r="5271" spans="1:12" x14ac:dyDescent="0.35">
      <c r="A5271" s="2">
        <v>42960</v>
      </c>
      <c r="B5271" s="1" t="s">
        <v>42</v>
      </c>
      <c r="C5271" s="1" t="s">
        <v>492</v>
      </c>
      <c r="D5271" s="1" t="s">
        <v>8</v>
      </c>
      <c r="E5271" s="1" t="s">
        <v>9</v>
      </c>
      <c r="F5271" s="18">
        <v>241.96</v>
      </c>
      <c r="G5271" t="s">
        <v>2838</v>
      </c>
      <c r="H5271" s="1">
        <f>IF(COUNTIF(G$2:G5271,G5271)=1,1,0)</f>
        <v>1</v>
      </c>
      <c r="I5271" s="1">
        <v>2</v>
      </c>
      <c r="J5271" s="1">
        <v>0</v>
      </c>
      <c r="K5271" s="1">
        <v>24.195999999999998</v>
      </c>
      <c r="L5271" s="12">
        <f>VLOOKUP(train[[#This Row],[Sub-Category]],Análisis_ABC_XYZ[[#Headers],[#Data]],4,FALSE)</f>
        <v>0.5176847302647779</v>
      </c>
    </row>
    <row r="5272" spans="1:12" x14ac:dyDescent="0.35">
      <c r="A5272" s="2">
        <v>42960</v>
      </c>
      <c r="B5272" s="1" t="s">
        <v>39</v>
      </c>
      <c r="C5272" s="1" t="s">
        <v>475</v>
      </c>
      <c r="D5272" s="1" t="s">
        <v>14</v>
      </c>
      <c r="E5272" s="1" t="s">
        <v>182</v>
      </c>
      <c r="F5272" s="18">
        <v>185.376</v>
      </c>
      <c r="G5272" t="s">
        <v>6193</v>
      </c>
      <c r="H5272" s="1">
        <f>IF(COUNTIF(G$2:G5272,G5272)=1,1,0)</f>
        <v>1</v>
      </c>
      <c r="I5272" s="1">
        <v>2</v>
      </c>
      <c r="J5272" s="1">
        <v>0.2</v>
      </c>
      <c r="K5272" s="1">
        <v>-34.758000000000017</v>
      </c>
      <c r="L5272" s="12">
        <f>VLOOKUP(train[[#This Row],[Sub-Category]],Análisis_ABC_XYZ[[#Headers],[#Data]],4,FALSE)</f>
        <v>0.53938093436526824</v>
      </c>
    </row>
    <row r="5273" spans="1:12" x14ac:dyDescent="0.35">
      <c r="A5273" s="2">
        <v>42960</v>
      </c>
      <c r="B5273" s="1" t="s">
        <v>107</v>
      </c>
      <c r="C5273" s="1" t="s">
        <v>491</v>
      </c>
      <c r="D5273" s="1" t="s">
        <v>14</v>
      </c>
      <c r="E5273" s="1" t="s">
        <v>15</v>
      </c>
      <c r="F5273" s="18">
        <v>103.60000000000001</v>
      </c>
      <c r="G5273" t="s">
        <v>2975</v>
      </c>
      <c r="H5273" s="1">
        <f>IF(COUNTIF(G$2:G5273,G5273)=1,1,0)</f>
        <v>1</v>
      </c>
      <c r="I5273" s="1">
        <v>7</v>
      </c>
      <c r="J5273" s="1">
        <v>0</v>
      </c>
      <c r="K5273" s="1">
        <v>51.800000000000004</v>
      </c>
      <c r="L5273" s="12">
        <f>VLOOKUP(train[[#This Row],[Sub-Category]],Análisis_ABC_XYZ[[#Headers],[#Data]],4,FALSE)</f>
        <v>0.4647369236065339</v>
      </c>
    </row>
    <row r="5274" spans="1:12" x14ac:dyDescent="0.35">
      <c r="A5274" s="2">
        <v>42960</v>
      </c>
      <c r="B5274" s="1" t="s">
        <v>225</v>
      </c>
      <c r="C5274" s="1" t="s">
        <v>418</v>
      </c>
      <c r="D5274" s="1" t="s">
        <v>26</v>
      </c>
      <c r="E5274" s="1" t="s">
        <v>56</v>
      </c>
      <c r="F5274" s="18">
        <v>71.98</v>
      </c>
      <c r="G5274" t="s">
        <v>3477</v>
      </c>
      <c r="H5274" s="1">
        <f>IF(COUNTIF(G$2:G5274,G5274)=1,1,0)</f>
        <v>1</v>
      </c>
      <c r="I5274" s="1">
        <v>2</v>
      </c>
      <c r="J5274" s="1">
        <v>0</v>
      </c>
      <c r="K5274" s="1">
        <v>15.1158</v>
      </c>
      <c r="L5274" s="12">
        <f>VLOOKUP(train[[#This Row],[Sub-Category]],Análisis_ABC_XYZ[[#Headers],[#Data]],4,FALSE)</f>
        <v>0.52062335344040378</v>
      </c>
    </row>
    <row r="5275" spans="1:12" x14ac:dyDescent="0.35">
      <c r="A5275" s="2">
        <v>42960</v>
      </c>
      <c r="B5275" s="1" t="s">
        <v>39</v>
      </c>
      <c r="C5275" s="1" t="s">
        <v>1286</v>
      </c>
      <c r="D5275" s="1" t="s">
        <v>14</v>
      </c>
      <c r="E5275" s="1" t="s">
        <v>31</v>
      </c>
      <c r="F5275" s="18">
        <v>58.923999999999985</v>
      </c>
      <c r="G5275" t="s">
        <v>6193</v>
      </c>
      <c r="H5275" s="1">
        <f>IF(COUNTIF(G$2:G5275,G5275)=1,1,0)</f>
        <v>0</v>
      </c>
      <c r="I5275" s="1">
        <v>1</v>
      </c>
      <c r="J5275" s="1">
        <v>0.8</v>
      </c>
      <c r="K5275" s="1">
        <v>-153.20240000000001</v>
      </c>
      <c r="L5275" s="12">
        <f>VLOOKUP(train[[#This Row],[Sub-Category]],Análisis_ABC_XYZ[[#Headers],[#Data]],4,FALSE)</f>
        <v>0.49507917887403441</v>
      </c>
    </row>
    <row r="5276" spans="1:12" x14ac:dyDescent="0.35">
      <c r="A5276" s="2">
        <v>42960</v>
      </c>
      <c r="B5276" s="1" t="s">
        <v>107</v>
      </c>
      <c r="C5276" s="1" t="s">
        <v>121</v>
      </c>
      <c r="D5276" s="1" t="s">
        <v>14</v>
      </c>
      <c r="E5276" s="1" t="s">
        <v>29</v>
      </c>
      <c r="F5276" s="18">
        <v>22.32</v>
      </c>
      <c r="G5276" t="s">
        <v>2975</v>
      </c>
      <c r="H5276" s="1">
        <f>IF(COUNTIF(G$2:G5276,G5276)=1,1,0)</f>
        <v>0</v>
      </c>
      <c r="I5276" s="1">
        <v>4</v>
      </c>
      <c r="J5276" s="1">
        <v>0</v>
      </c>
      <c r="K5276" s="1">
        <v>10.7136</v>
      </c>
      <c r="L5276" s="12">
        <f>VLOOKUP(train[[#This Row],[Sub-Category]],Análisis_ABC_XYZ[[#Headers],[#Data]],4,FALSE)</f>
        <v>0.46881743173671325</v>
      </c>
    </row>
    <row r="5277" spans="1:12" x14ac:dyDescent="0.35">
      <c r="A5277" s="2">
        <v>42960</v>
      </c>
      <c r="B5277" s="1" t="s">
        <v>225</v>
      </c>
      <c r="C5277" s="1" t="s">
        <v>1365</v>
      </c>
      <c r="D5277" s="1" t="s">
        <v>14</v>
      </c>
      <c r="E5277" s="1" t="s">
        <v>31</v>
      </c>
      <c r="F5277" s="18">
        <v>17.34</v>
      </c>
      <c r="G5277" t="s">
        <v>3477</v>
      </c>
      <c r="H5277" s="1">
        <f>IF(COUNTIF(G$2:G5277,G5277)=1,1,0)</f>
        <v>0</v>
      </c>
      <c r="I5277" s="1">
        <v>2</v>
      </c>
      <c r="J5277" s="1">
        <v>0</v>
      </c>
      <c r="K5277" s="1">
        <v>4.6818000000000008</v>
      </c>
      <c r="L5277" s="12">
        <f>VLOOKUP(train[[#This Row],[Sub-Category]],Análisis_ABC_XYZ[[#Headers],[#Data]],4,FALSE)</f>
        <v>0.49507917887403441</v>
      </c>
    </row>
    <row r="5278" spans="1:12" x14ac:dyDescent="0.35">
      <c r="A5278" s="2">
        <v>42960</v>
      </c>
      <c r="B5278" s="1" t="s">
        <v>34</v>
      </c>
      <c r="C5278" s="1" t="s">
        <v>669</v>
      </c>
      <c r="D5278" s="1" t="s">
        <v>14</v>
      </c>
      <c r="E5278" s="1" t="s">
        <v>29</v>
      </c>
      <c r="F5278" s="18">
        <v>11.232000000000001</v>
      </c>
      <c r="G5278" t="s">
        <v>5112</v>
      </c>
      <c r="H5278" s="1">
        <f>IF(COUNTIF(G$2:G5278,G5278)=1,1,0)</f>
        <v>1</v>
      </c>
      <c r="I5278" s="1">
        <v>8</v>
      </c>
      <c r="J5278" s="1">
        <v>0.7</v>
      </c>
      <c r="K5278" s="1">
        <v>-8.2367999999999988</v>
      </c>
      <c r="L5278" s="12">
        <f>VLOOKUP(train[[#This Row],[Sub-Category]],Análisis_ABC_XYZ[[#Headers],[#Data]],4,FALSE)</f>
        <v>0.46881743173671325</v>
      </c>
    </row>
    <row r="5279" spans="1:12" x14ac:dyDescent="0.35">
      <c r="A5279" s="2">
        <v>42960</v>
      </c>
      <c r="B5279" s="1" t="s">
        <v>34</v>
      </c>
      <c r="C5279" s="1" t="s">
        <v>1182</v>
      </c>
      <c r="D5279" s="1" t="s">
        <v>14</v>
      </c>
      <c r="E5279" s="1" t="s">
        <v>36</v>
      </c>
      <c r="F5279" s="18">
        <v>10.272000000000002</v>
      </c>
      <c r="G5279" t="s">
        <v>5112</v>
      </c>
      <c r="H5279" s="1">
        <f>IF(COUNTIF(G$2:G5279,G5279)=1,1,0)</f>
        <v>0</v>
      </c>
      <c r="I5279" s="1">
        <v>3</v>
      </c>
      <c r="J5279" s="1">
        <v>0.2</v>
      </c>
      <c r="K5279" s="1">
        <v>3.2099999999999982</v>
      </c>
      <c r="L5279" s="12">
        <f>VLOOKUP(train[[#This Row],[Sub-Category]],Análisis_ABC_XYZ[[#Headers],[#Data]],4,FALSE)</f>
        <v>0.43613829632717294</v>
      </c>
    </row>
    <row r="5280" spans="1:12" x14ac:dyDescent="0.35">
      <c r="A5280" s="2">
        <v>42960</v>
      </c>
      <c r="B5280" s="1" t="s">
        <v>42</v>
      </c>
      <c r="C5280" s="1" t="s">
        <v>865</v>
      </c>
      <c r="D5280" s="1" t="s">
        <v>14</v>
      </c>
      <c r="E5280" s="1" t="s">
        <v>29</v>
      </c>
      <c r="F5280" s="18">
        <v>8.52</v>
      </c>
      <c r="G5280" t="s">
        <v>2838</v>
      </c>
      <c r="H5280" s="1">
        <f>IF(COUNTIF(G$2:G5280,G5280)=1,1,0)</f>
        <v>0</v>
      </c>
      <c r="I5280" s="1">
        <v>3</v>
      </c>
      <c r="J5280" s="1">
        <v>0</v>
      </c>
      <c r="K5280" s="1">
        <v>4.1747999999999994</v>
      </c>
      <c r="L5280" s="12">
        <f>VLOOKUP(train[[#This Row],[Sub-Category]],Análisis_ABC_XYZ[[#Headers],[#Data]],4,FALSE)</f>
        <v>0.46881743173671325</v>
      </c>
    </row>
    <row r="5281" spans="1:12" x14ac:dyDescent="0.35">
      <c r="A5281" s="2">
        <v>42961</v>
      </c>
      <c r="B5281" s="1" t="s">
        <v>157</v>
      </c>
      <c r="C5281" s="1" t="s">
        <v>1082</v>
      </c>
      <c r="D5281" s="1" t="s">
        <v>26</v>
      </c>
      <c r="E5281" s="1" t="s">
        <v>27</v>
      </c>
      <c r="F5281" s="18">
        <v>259.89600000000002</v>
      </c>
      <c r="G5281" t="s">
        <v>5846</v>
      </c>
      <c r="H5281" s="1">
        <f>IF(COUNTIF(G$2:G5281,G5281)=1,1,0)</f>
        <v>1</v>
      </c>
      <c r="I5281" s="1">
        <v>2</v>
      </c>
      <c r="J5281" s="1">
        <v>0.4</v>
      </c>
      <c r="K5281" s="1">
        <v>-56.310799999999972</v>
      </c>
      <c r="L5281" s="12">
        <f>VLOOKUP(train[[#This Row],[Sub-Category]],Análisis_ABC_XYZ[[#Headers],[#Data]],4,FALSE)</f>
        <v>0.41105220110552465</v>
      </c>
    </row>
    <row r="5282" spans="1:12" x14ac:dyDescent="0.35">
      <c r="A5282" s="2">
        <v>42961</v>
      </c>
      <c r="B5282" s="1" t="s">
        <v>157</v>
      </c>
      <c r="C5282" s="1" t="s">
        <v>702</v>
      </c>
      <c r="D5282" s="1" t="s">
        <v>26</v>
      </c>
      <c r="E5282" s="1" t="s">
        <v>27</v>
      </c>
      <c r="F5282" s="18">
        <v>247.18799999999999</v>
      </c>
      <c r="G5282" t="s">
        <v>5846</v>
      </c>
      <c r="H5282" s="1">
        <f>IF(COUNTIF(G$2:G5282,G5282)=1,1,0)</f>
        <v>0</v>
      </c>
      <c r="I5282" s="1">
        <v>2</v>
      </c>
      <c r="J5282" s="1">
        <v>0.4</v>
      </c>
      <c r="K5282" s="1">
        <v>-49.437600000000032</v>
      </c>
      <c r="L5282" s="12">
        <f>VLOOKUP(train[[#This Row],[Sub-Category]],Análisis_ABC_XYZ[[#Headers],[#Data]],4,FALSE)</f>
        <v>0.41105220110552465</v>
      </c>
    </row>
    <row r="5283" spans="1:12" x14ac:dyDescent="0.35">
      <c r="A5283" s="2">
        <v>42961</v>
      </c>
      <c r="B5283" s="1" t="s">
        <v>12</v>
      </c>
      <c r="C5283" s="1" t="s">
        <v>1807</v>
      </c>
      <c r="D5283" s="1" t="s">
        <v>26</v>
      </c>
      <c r="E5283" s="1" t="s">
        <v>208</v>
      </c>
      <c r="F5283" s="18">
        <v>105.55199999999999</v>
      </c>
      <c r="G5283" t="s">
        <v>3383</v>
      </c>
      <c r="H5283" s="1">
        <f>IF(COUNTIF(G$2:G5283,G5283)=1,1,0)</f>
        <v>1</v>
      </c>
      <c r="I5283" s="1">
        <v>6</v>
      </c>
      <c r="J5283" s="1">
        <v>0.2</v>
      </c>
      <c r="K5283" s="1">
        <v>35.623799999999996</v>
      </c>
      <c r="L5283" s="12">
        <f>VLOOKUP(train[[#This Row],[Sub-Category]],Análisis_ABC_XYZ[[#Headers],[#Data]],4,FALSE)</f>
        <v>0.5183572270896134</v>
      </c>
    </row>
    <row r="5284" spans="1:12" x14ac:dyDescent="0.35">
      <c r="A5284" s="2">
        <v>42961</v>
      </c>
      <c r="B5284" s="1" t="s">
        <v>157</v>
      </c>
      <c r="C5284" s="1" t="s">
        <v>1581</v>
      </c>
      <c r="D5284" s="1" t="s">
        <v>26</v>
      </c>
      <c r="E5284" s="1" t="s">
        <v>56</v>
      </c>
      <c r="F5284" s="18">
        <v>279.95999999999998</v>
      </c>
      <c r="G5284" t="s">
        <v>5846</v>
      </c>
      <c r="H5284" s="1">
        <f>IF(COUNTIF(G$2:G5284,G5284)=1,1,0)</f>
        <v>0</v>
      </c>
      <c r="I5284" s="1">
        <v>5</v>
      </c>
      <c r="J5284" s="1">
        <v>0.2</v>
      </c>
      <c r="K5284" s="1">
        <v>48.992999999999995</v>
      </c>
      <c r="L5284" s="12">
        <f>VLOOKUP(train[[#This Row],[Sub-Category]],Análisis_ABC_XYZ[[#Headers],[#Data]],4,FALSE)</f>
        <v>0.52062335344040378</v>
      </c>
    </row>
    <row r="5285" spans="1:12" x14ac:dyDescent="0.35">
      <c r="A5285" s="2">
        <v>42961</v>
      </c>
      <c r="B5285" s="1" t="s">
        <v>111</v>
      </c>
      <c r="C5285" s="1" t="s">
        <v>1625</v>
      </c>
      <c r="D5285" s="1" t="s">
        <v>14</v>
      </c>
      <c r="E5285" s="1" t="s">
        <v>36</v>
      </c>
      <c r="F5285" s="18">
        <v>15.552000000000003</v>
      </c>
      <c r="G5285" t="s">
        <v>5460</v>
      </c>
      <c r="H5285" s="1">
        <f>IF(COUNTIF(G$2:G5285,G5285)=1,1,0)</f>
        <v>1</v>
      </c>
      <c r="I5285" s="1">
        <v>3</v>
      </c>
      <c r="J5285" s="1">
        <v>0.2</v>
      </c>
      <c r="K5285" s="1">
        <v>5.4432</v>
      </c>
      <c r="L5285" s="12">
        <f>VLOOKUP(train[[#This Row],[Sub-Category]],Análisis_ABC_XYZ[[#Headers],[#Data]],4,FALSE)</f>
        <v>0.43613829632717294</v>
      </c>
    </row>
    <row r="5286" spans="1:12" x14ac:dyDescent="0.35">
      <c r="A5286" s="2">
        <v>42961</v>
      </c>
      <c r="B5286" s="1" t="s">
        <v>12</v>
      </c>
      <c r="C5286" s="1" t="s">
        <v>1330</v>
      </c>
      <c r="D5286" s="1" t="s">
        <v>14</v>
      </c>
      <c r="E5286" s="1" t="s">
        <v>36</v>
      </c>
      <c r="F5286" s="18">
        <v>15.54</v>
      </c>
      <c r="G5286" t="s">
        <v>3383</v>
      </c>
      <c r="H5286" s="1">
        <f>IF(COUNTIF(G$2:G5286,G5286)=1,1,0)</f>
        <v>0</v>
      </c>
      <c r="I5286" s="1">
        <v>3</v>
      </c>
      <c r="J5286" s="1">
        <v>0</v>
      </c>
      <c r="K5286" s="1">
        <v>7.6145999999999994</v>
      </c>
      <c r="L5286" s="12">
        <f>VLOOKUP(train[[#This Row],[Sub-Category]],Análisis_ABC_XYZ[[#Headers],[#Data]],4,FALSE)</f>
        <v>0.43613829632717294</v>
      </c>
    </row>
    <row r="5287" spans="1:12" x14ac:dyDescent="0.35">
      <c r="A5287" s="2">
        <v>42962</v>
      </c>
      <c r="B5287" s="1" t="s">
        <v>16</v>
      </c>
      <c r="C5287" s="1" t="s">
        <v>1441</v>
      </c>
      <c r="D5287" s="1" t="s">
        <v>26</v>
      </c>
      <c r="E5287" s="1" t="s">
        <v>27</v>
      </c>
      <c r="F5287" s="18">
        <v>705.54399999999998</v>
      </c>
      <c r="G5287" t="s">
        <v>6797</v>
      </c>
      <c r="H5287" s="1">
        <f>IF(COUNTIF(G$2:G5287,G5287)=1,1,0)</f>
        <v>1</v>
      </c>
      <c r="I5287" s="1">
        <v>7</v>
      </c>
      <c r="J5287" s="1">
        <v>0.2</v>
      </c>
      <c r="K5287" s="1">
        <v>70.554400000000072</v>
      </c>
      <c r="L5287" s="12">
        <f>VLOOKUP(train[[#This Row],[Sub-Category]],Análisis_ABC_XYZ[[#Headers],[#Data]],4,FALSE)</f>
        <v>0.41105220110552465</v>
      </c>
    </row>
    <row r="5288" spans="1:12" x14ac:dyDescent="0.35">
      <c r="A5288" s="2">
        <v>42962</v>
      </c>
      <c r="B5288" s="1" t="s">
        <v>12</v>
      </c>
      <c r="C5288" s="1" t="s">
        <v>639</v>
      </c>
      <c r="D5288" s="1" t="s">
        <v>8</v>
      </c>
      <c r="E5288" s="1" t="s">
        <v>22</v>
      </c>
      <c r="F5288" s="18">
        <v>312.03000000000003</v>
      </c>
      <c r="G5288" t="s">
        <v>3434</v>
      </c>
      <c r="H5288" s="1">
        <f>IF(COUNTIF(G$2:G5288,G5288)=1,1,0)</f>
        <v>1</v>
      </c>
      <c r="I5288" s="1">
        <v>3</v>
      </c>
      <c r="J5288" s="1">
        <v>0</v>
      </c>
      <c r="K5288" s="1">
        <v>43.684200000000018</v>
      </c>
      <c r="L5288" s="12">
        <f>VLOOKUP(train[[#This Row],[Sub-Category]],Análisis_ABC_XYZ[[#Headers],[#Data]],4,FALSE)</f>
        <v>0.4595170286641902</v>
      </c>
    </row>
    <row r="5289" spans="1:12" x14ac:dyDescent="0.35">
      <c r="A5289" s="2">
        <v>42962</v>
      </c>
      <c r="B5289" s="1" t="s">
        <v>34</v>
      </c>
      <c r="C5289" s="1" t="s">
        <v>1221</v>
      </c>
      <c r="D5289" s="1" t="s">
        <v>8</v>
      </c>
      <c r="E5289" s="1" t="s">
        <v>11</v>
      </c>
      <c r="F5289" s="18">
        <v>225.29600000000002</v>
      </c>
      <c r="G5289" t="s">
        <v>6600</v>
      </c>
      <c r="H5289" s="1">
        <f>IF(COUNTIF(G$2:G5289,G5289)=1,1,0)</f>
        <v>1</v>
      </c>
      <c r="I5289" s="1">
        <v>2</v>
      </c>
      <c r="J5289" s="1">
        <v>0.2</v>
      </c>
      <c r="K5289" s="1">
        <v>22.529599999999995</v>
      </c>
      <c r="L5289" s="12">
        <f>VLOOKUP(train[[#This Row],[Sub-Category]],Análisis_ABC_XYZ[[#Headers],[#Data]],4,FALSE)</f>
        <v>0.46529189879902266</v>
      </c>
    </row>
    <row r="5290" spans="1:12" x14ac:dyDescent="0.35">
      <c r="A5290" s="2">
        <v>42962</v>
      </c>
      <c r="B5290" s="1" t="s">
        <v>12</v>
      </c>
      <c r="C5290" s="1" t="s">
        <v>358</v>
      </c>
      <c r="D5290" s="1" t="s">
        <v>26</v>
      </c>
      <c r="E5290" s="1" t="s">
        <v>27</v>
      </c>
      <c r="F5290" s="18">
        <v>165.60000000000002</v>
      </c>
      <c r="G5290" t="s">
        <v>3434</v>
      </c>
      <c r="H5290" s="1">
        <f>IF(COUNTIF(G$2:G5290,G5290)=1,1,0)</f>
        <v>0</v>
      </c>
      <c r="I5290" s="1">
        <v>3</v>
      </c>
      <c r="J5290" s="1">
        <v>0.2</v>
      </c>
      <c r="K5290" s="1">
        <v>10.349999999999994</v>
      </c>
      <c r="L5290" s="12">
        <f>VLOOKUP(train[[#This Row],[Sub-Category]],Análisis_ABC_XYZ[[#Headers],[#Data]],4,FALSE)</f>
        <v>0.41105220110552465</v>
      </c>
    </row>
    <row r="5291" spans="1:12" x14ac:dyDescent="0.35">
      <c r="A5291" s="2">
        <v>42962</v>
      </c>
      <c r="B5291" s="1" t="s">
        <v>145</v>
      </c>
      <c r="C5291" s="1" t="s">
        <v>607</v>
      </c>
      <c r="D5291" s="1" t="s">
        <v>14</v>
      </c>
      <c r="E5291" s="1" t="s">
        <v>31</v>
      </c>
      <c r="F5291" s="18">
        <v>122.328</v>
      </c>
      <c r="G5291" t="s">
        <v>5611</v>
      </c>
      <c r="H5291" s="1">
        <f>IF(COUNTIF(G$2:G5291,G5291)=1,1,0)</f>
        <v>1</v>
      </c>
      <c r="I5291" s="1">
        <v>3</v>
      </c>
      <c r="J5291" s="1">
        <v>0.2</v>
      </c>
      <c r="K5291" s="1">
        <v>12.232799999999997</v>
      </c>
      <c r="L5291" s="12">
        <f>VLOOKUP(train[[#This Row],[Sub-Category]],Análisis_ABC_XYZ[[#Headers],[#Data]],4,FALSE)</f>
        <v>0.49507917887403441</v>
      </c>
    </row>
    <row r="5292" spans="1:12" x14ac:dyDescent="0.35">
      <c r="A5292" s="2">
        <v>42962</v>
      </c>
      <c r="B5292" s="1" t="s">
        <v>12</v>
      </c>
      <c r="C5292" s="1" t="s">
        <v>227</v>
      </c>
      <c r="D5292" s="1" t="s">
        <v>26</v>
      </c>
      <c r="E5292" s="1" t="s">
        <v>27</v>
      </c>
      <c r="F5292" s="18">
        <v>71.975999999999999</v>
      </c>
      <c r="G5292" t="s">
        <v>2315</v>
      </c>
      <c r="H5292" s="1">
        <f>IF(COUNTIF(G$2:G5292,G5292)=1,1,0)</f>
        <v>1</v>
      </c>
      <c r="I5292" s="1">
        <v>3</v>
      </c>
      <c r="J5292" s="1">
        <v>0.2</v>
      </c>
      <c r="K5292" s="1">
        <v>7.1976000000000049</v>
      </c>
      <c r="L5292" s="12">
        <f>VLOOKUP(train[[#This Row],[Sub-Category]],Análisis_ABC_XYZ[[#Headers],[#Data]],4,FALSE)</f>
        <v>0.41105220110552465</v>
      </c>
    </row>
    <row r="5293" spans="1:12" x14ac:dyDescent="0.35">
      <c r="A5293" s="2">
        <v>42962</v>
      </c>
      <c r="B5293" s="1" t="s">
        <v>12</v>
      </c>
      <c r="C5293" s="1" t="s">
        <v>1012</v>
      </c>
      <c r="D5293" s="1" t="s">
        <v>14</v>
      </c>
      <c r="E5293" s="1" t="s">
        <v>36</v>
      </c>
      <c r="F5293" s="18">
        <v>37.520000000000003</v>
      </c>
      <c r="G5293" t="s">
        <v>3434</v>
      </c>
      <c r="H5293" s="1">
        <f>IF(COUNTIF(G$2:G5293,G5293)=1,1,0)</f>
        <v>0</v>
      </c>
      <c r="I5293" s="1">
        <v>4</v>
      </c>
      <c r="J5293" s="1">
        <v>0</v>
      </c>
      <c r="K5293" s="1">
        <v>18.009600000000002</v>
      </c>
      <c r="L5293" s="12">
        <f>VLOOKUP(train[[#This Row],[Sub-Category]],Análisis_ABC_XYZ[[#Headers],[#Data]],4,FALSE)</f>
        <v>0.43613829632717294</v>
      </c>
    </row>
    <row r="5294" spans="1:12" x14ac:dyDescent="0.35">
      <c r="A5294" s="2">
        <v>42962</v>
      </c>
      <c r="B5294" s="1" t="s">
        <v>145</v>
      </c>
      <c r="C5294" s="1" t="s">
        <v>606</v>
      </c>
      <c r="D5294" s="1" t="s">
        <v>14</v>
      </c>
      <c r="E5294" s="1" t="s">
        <v>29</v>
      </c>
      <c r="F5294" s="18">
        <v>18.882000000000005</v>
      </c>
      <c r="G5294" t="s">
        <v>5611</v>
      </c>
      <c r="H5294" s="1">
        <f>IF(COUNTIF(G$2:G5294,G5294)=1,1,0)</f>
        <v>0</v>
      </c>
      <c r="I5294" s="1">
        <v>3</v>
      </c>
      <c r="J5294" s="1">
        <v>0.7</v>
      </c>
      <c r="K5294" s="1">
        <v>-13.846800000000002</v>
      </c>
      <c r="L5294" s="12">
        <f>VLOOKUP(train[[#This Row],[Sub-Category]],Análisis_ABC_XYZ[[#Headers],[#Data]],4,FALSE)</f>
        <v>0.46881743173671325</v>
      </c>
    </row>
    <row r="5295" spans="1:12" x14ac:dyDescent="0.35">
      <c r="A5295" s="2">
        <v>42962</v>
      </c>
      <c r="B5295" s="1" t="s">
        <v>12</v>
      </c>
      <c r="C5295" s="1" t="s">
        <v>1266</v>
      </c>
      <c r="D5295" s="1" t="s">
        <v>14</v>
      </c>
      <c r="E5295" s="1" t="s">
        <v>20</v>
      </c>
      <c r="F5295" s="18">
        <v>17.940000000000001</v>
      </c>
      <c r="G5295" t="s">
        <v>3434</v>
      </c>
      <c r="H5295" s="1">
        <f>IF(COUNTIF(G$2:G5295,G5295)=1,1,0)</f>
        <v>0</v>
      </c>
      <c r="I5295" s="1">
        <v>3</v>
      </c>
      <c r="J5295" s="1">
        <v>0</v>
      </c>
      <c r="K5295" s="1">
        <v>3.0497999999999985</v>
      </c>
      <c r="L5295" s="12">
        <f>VLOOKUP(train[[#This Row],[Sub-Category]],Análisis_ABC_XYZ[[#Headers],[#Data]],4,FALSE)</f>
        <v>0.44610841445725197</v>
      </c>
    </row>
    <row r="5296" spans="1:12" x14ac:dyDescent="0.35">
      <c r="A5296" s="2">
        <v>42962</v>
      </c>
      <c r="B5296" s="1" t="s">
        <v>12</v>
      </c>
      <c r="C5296" s="1" t="s">
        <v>883</v>
      </c>
      <c r="D5296" s="1" t="s">
        <v>14</v>
      </c>
      <c r="E5296" s="1" t="s">
        <v>15</v>
      </c>
      <c r="F5296" s="18">
        <v>3.15</v>
      </c>
      <c r="G5296" t="s">
        <v>2315</v>
      </c>
      <c r="H5296" s="1">
        <f>IF(COUNTIF(G$2:G5296,G5296)=1,1,0)</f>
        <v>0</v>
      </c>
      <c r="I5296" s="1">
        <v>1</v>
      </c>
      <c r="J5296" s="1">
        <v>0</v>
      </c>
      <c r="K5296" s="1">
        <v>1.512</v>
      </c>
      <c r="L5296" s="12">
        <f>VLOOKUP(train[[#This Row],[Sub-Category]],Análisis_ABC_XYZ[[#Headers],[#Data]],4,FALSE)</f>
        <v>0.4647369236065339</v>
      </c>
    </row>
    <row r="5297" spans="1:12" x14ac:dyDescent="0.35">
      <c r="A5297" s="2">
        <v>42963</v>
      </c>
      <c r="B5297" s="1" t="s">
        <v>12</v>
      </c>
      <c r="C5297" s="1" t="s">
        <v>1601</v>
      </c>
      <c r="D5297" s="1" t="s">
        <v>8</v>
      </c>
      <c r="E5297" s="1" t="s">
        <v>18</v>
      </c>
      <c r="F5297" s="18">
        <v>161.28</v>
      </c>
      <c r="G5297" t="s">
        <v>5508</v>
      </c>
      <c r="H5297" s="1">
        <f>IF(COUNTIF(G$2:G5297,G5297)=1,1,0)</f>
        <v>1</v>
      </c>
      <c r="I5297" s="1">
        <v>2</v>
      </c>
      <c r="J5297" s="1">
        <v>0.2</v>
      </c>
      <c r="K5297" s="1">
        <v>12.095999999999997</v>
      </c>
      <c r="L5297" s="12">
        <f>VLOOKUP(train[[#This Row],[Sub-Category]],Análisis_ABC_XYZ[[#Headers],[#Data]],4,FALSE)</f>
        <v>0.55975208308209756</v>
      </c>
    </row>
    <row r="5298" spans="1:12" x14ac:dyDescent="0.35">
      <c r="A5298" s="2">
        <v>42963</v>
      </c>
      <c r="B5298" s="1" t="s">
        <v>12</v>
      </c>
      <c r="C5298" s="1" t="s">
        <v>778</v>
      </c>
      <c r="D5298" s="1" t="s">
        <v>14</v>
      </c>
      <c r="E5298" s="1" t="s">
        <v>36</v>
      </c>
      <c r="F5298" s="18">
        <v>32.400000000000006</v>
      </c>
      <c r="G5298" t="s">
        <v>2332</v>
      </c>
      <c r="H5298" s="1">
        <f>IF(COUNTIF(G$2:G5298,G5298)=1,1,0)</f>
        <v>1</v>
      </c>
      <c r="I5298" s="1">
        <v>5</v>
      </c>
      <c r="J5298" s="1">
        <v>0</v>
      </c>
      <c r="K5298" s="1">
        <v>15.552000000000001</v>
      </c>
      <c r="L5298" s="12">
        <f>VLOOKUP(train[[#This Row],[Sub-Category]],Análisis_ABC_XYZ[[#Headers],[#Data]],4,FALSE)</f>
        <v>0.43613829632717294</v>
      </c>
    </row>
    <row r="5299" spans="1:12" x14ac:dyDescent="0.35">
      <c r="A5299" s="2">
        <v>42963</v>
      </c>
      <c r="B5299" s="1" t="s">
        <v>12</v>
      </c>
      <c r="C5299" s="1" t="s">
        <v>184</v>
      </c>
      <c r="D5299" s="1" t="s">
        <v>14</v>
      </c>
      <c r="E5299" s="1" t="s">
        <v>61</v>
      </c>
      <c r="F5299" s="18">
        <v>10.86</v>
      </c>
      <c r="G5299" t="s">
        <v>3012</v>
      </c>
      <c r="H5299" s="1">
        <f>IF(COUNTIF(G$2:G5299,G5299)=1,1,0)</f>
        <v>1</v>
      </c>
      <c r="I5299" s="1">
        <v>3</v>
      </c>
      <c r="J5299" s="1">
        <v>0</v>
      </c>
      <c r="K5299" s="1">
        <v>5.1042000000000005</v>
      </c>
      <c r="L5299" s="12">
        <f>VLOOKUP(train[[#This Row],[Sub-Category]],Análisis_ABC_XYZ[[#Headers],[#Data]],4,FALSE)</f>
        <v>0.44424167803735209</v>
      </c>
    </row>
    <row r="5300" spans="1:12" x14ac:dyDescent="0.35">
      <c r="A5300" s="2">
        <v>42964</v>
      </c>
      <c r="B5300" s="1" t="s">
        <v>37</v>
      </c>
      <c r="C5300" s="1" t="s">
        <v>761</v>
      </c>
      <c r="D5300" s="1" t="s">
        <v>14</v>
      </c>
      <c r="E5300" s="1" t="s">
        <v>29</v>
      </c>
      <c r="F5300" s="18">
        <v>15.712000000000002</v>
      </c>
      <c r="G5300" t="s">
        <v>5482</v>
      </c>
      <c r="H5300" s="1">
        <f>IF(COUNTIF(G$2:G5300,G5300)=1,1,0)</f>
        <v>1</v>
      </c>
      <c r="I5300" s="1">
        <v>4</v>
      </c>
      <c r="J5300" s="1">
        <v>0.2</v>
      </c>
      <c r="K5300" s="1">
        <v>5.6955999999999989</v>
      </c>
      <c r="L5300" s="12">
        <f>VLOOKUP(train[[#This Row],[Sub-Category]],Análisis_ABC_XYZ[[#Headers],[#Data]],4,FALSE)</f>
        <v>0.46881743173671325</v>
      </c>
    </row>
    <row r="5301" spans="1:12" x14ac:dyDescent="0.35">
      <c r="A5301" s="2">
        <v>42965</v>
      </c>
      <c r="B5301" s="1" t="s">
        <v>89</v>
      </c>
      <c r="C5301" s="1" t="s">
        <v>707</v>
      </c>
      <c r="D5301" s="1" t="s">
        <v>14</v>
      </c>
      <c r="E5301" s="1" t="s">
        <v>31</v>
      </c>
      <c r="F5301" s="18">
        <v>355.32</v>
      </c>
      <c r="G5301" t="s">
        <v>5948</v>
      </c>
      <c r="H5301" s="1">
        <f>IF(COUNTIF(G$2:G5301,G5301)=1,1,0)</f>
        <v>1</v>
      </c>
      <c r="I5301" s="1">
        <v>9</v>
      </c>
      <c r="J5301" s="1">
        <v>0</v>
      </c>
      <c r="K5301" s="1">
        <v>99.48960000000001</v>
      </c>
      <c r="L5301" s="12">
        <f>VLOOKUP(train[[#This Row],[Sub-Category]],Análisis_ABC_XYZ[[#Headers],[#Data]],4,FALSE)</f>
        <v>0.49507917887403441</v>
      </c>
    </row>
    <row r="5302" spans="1:12" x14ac:dyDescent="0.35">
      <c r="A5302" s="2">
        <v>42965</v>
      </c>
      <c r="B5302" s="1" t="s">
        <v>39</v>
      </c>
      <c r="C5302" s="1" t="s">
        <v>1473</v>
      </c>
      <c r="D5302" s="1" t="s">
        <v>14</v>
      </c>
      <c r="E5302" s="1" t="s">
        <v>36</v>
      </c>
      <c r="F5302" s="18">
        <v>83.84</v>
      </c>
      <c r="G5302" t="s">
        <v>3669</v>
      </c>
      <c r="H5302" s="1">
        <f>IF(COUNTIF(G$2:G5302,G5302)=1,1,0)</f>
        <v>1</v>
      </c>
      <c r="I5302" s="1">
        <v>8</v>
      </c>
      <c r="J5302" s="1">
        <v>0.2</v>
      </c>
      <c r="K5302" s="1">
        <v>30.391999999999996</v>
      </c>
      <c r="L5302" s="12">
        <f>VLOOKUP(train[[#This Row],[Sub-Category]],Análisis_ABC_XYZ[[#Headers],[#Data]],4,FALSE)</f>
        <v>0.43613829632717294</v>
      </c>
    </row>
    <row r="5303" spans="1:12" x14ac:dyDescent="0.35">
      <c r="A5303" s="2">
        <v>42965</v>
      </c>
      <c r="B5303" s="1" t="s">
        <v>89</v>
      </c>
      <c r="C5303" s="1" t="s">
        <v>951</v>
      </c>
      <c r="D5303" s="1" t="s">
        <v>26</v>
      </c>
      <c r="E5303" s="1" t="s">
        <v>27</v>
      </c>
      <c r="F5303" s="18">
        <v>39.99</v>
      </c>
      <c r="G5303" t="s">
        <v>4300</v>
      </c>
      <c r="H5303" s="1">
        <f>IF(COUNTIF(G$2:G5303,G5303)=1,1,0)</f>
        <v>1</v>
      </c>
      <c r="I5303" s="1">
        <v>1</v>
      </c>
      <c r="J5303" s="1">
        <v>0</v>
      </c>
      <c r="K5303" s="1">
        <v>11.597099999999998</v>
      </c>
      <c r="L5303" s="12">
        <f>VLOOKUP(train[[#This Row],[Sub-Category]],Análisis_ABC_XYZ[[#Headers],[#Data]],4,FALSE)</f>
        <v>0.41105220110552465</v>
      </c>
    </row>
    <row r="5304" spans="1:12" x14ac:dyDescent="0.35">
      <c r="A5304" s="2">
        <v>42965</v>
      </c>
      <c r="B5304" s="1" t="s">
        <v>39</v>
      </c>
      <c r="C5304" s="1" t="s">
        <v>806</v>
      </c>
      <c r="D5304" s="1" t="s">
        <v>8</v>
      </c>
      <c r="E5304" s="1" t="s">
        <v>22</v>
      </c>
      <c r="F5304" s="18">
        <v>9.5519999999999996</v>
      </c>
      <c r="G5304" t="s">
        <v>4549</v>
      </c>
      <c r="H5304" s="1">
        <f>IF(COUNTIF(G$2:G5304,G5304)=1,1,0)</f>
        <v>1</v>
      </c>
      <c r="I5304" s="1">
        <v>3</v>
      </c>
      <c r="J5304" s="1">
        <v>0.6</v>
      </c>
      <c r="K5304" s="1">
        <v>-3.8207999999999984</v>
      </c>
      <c r="L5304" s="12">
        <f>VLOOKUP(train[[#This Row],[Sub-Category]],Análisis_ABC_XYZ[[#Headers],[#Data]],4,FALSE)</f>
        <v>0.4595170286641902</v>
      </c>
    </row>
    <row r="5305" spans="1:12" x14ac:dyDescent="0.35">
      <c r="A5305" s="2">
        <v>42965</v>
      </c>
      <c r="B5305" s="1" t="s">
        <v>39</v>
      </c>
      <c r="C5305" s="1" t="s">
        <v>1605</v>
      </c>
      <c r="D5305" s="1" t="s">
        <v>8</v>
      </c>
      <c r="E5305" s="1" t="s">
        <v>22</v>
      </c>
      <c r="F5305" s="18">
        <v>5.3440000000000003</v>
      </c>
      <c r="G5305" t="s">
        <v>4549</v>
      </c>
      <c r="H5305" s="1">
        <f>IF(COUNTIF(G$2:G5305,G5305)=1,1,0)</f>
        <v>0</v>
      </c>
      <c r="I5305" s="1">
        <v>4</v>
      </c>
      <c r="J5305" s="1">
        <v>0.6</v>
      </c>
      <c r="K5305" s="1">
        <v>-2.1375999999999991</v>
      </c>
      <c r="L5305" s="12">
        <f>VLOOKUP(train[[#This Row],[Sub-Category]],Análisis_ABC_XYZ[[#Headers],[#Data]],4,FALSE)</f>
        <v>0.4595170286641902</v>
      </c>
    </row>
    <row r="5306" spans="1:12" x14ac:dyDescent="0.35">
      <c r="A5306" s="2">
        <v>42965</v>
      </c>
      <c r="B5306" s="1" t="s">
        <v>39</v>
      </c>
      <c r="C5306" s="1" t="s">
        <v>1410</v>
      </c>
      <c r="D5306" s="1" t="s">
        <v>14</v>
      </c>
      <c r="E5306" s="1" t="s">
        <v>29</v>
      </c>
      <c r="F5306" s="18">
        <v>2.0679999999999996</v>
      </c>
      <c r="G5306" s="1" t="s">
        <v>3669</v>
      </c>
      <c r="H5306" s="1">
        <f>IF(COUNTIF(G$2:G5306,G5306)=1,1,0)</f>
        <v>0</v>
      </c>
      <c r="I5306" s="1">
        <v>1</v>
      </c>
      <c r="J5306" s="1">
        <v>0.8</v>
      </c>
      <c r="K5306" s="1">
        <v>-3.4122000000000003</v>
      </c>
      <c r="L5306" s="12">
        <f>VLOOKUP(train[[#This Row],[Sub-Category]],Análisis_ABC_XYZ[[#Headers],[#Data]],4,FALSE)</f>
        <v>0.46881743173671325</v>
      </c>
    </row>
    <row r="5307" spans="1:12" x14ac:dyDescent="0.35">
      <c r="A5307" s="2">
        <v>42966</v>
      </c>
      <c r="B5307" s="1" t="s">
        <v>89</v>
      </c>
      <c r="C5307" s="1" t="s">
        <v>1663</v>
      </c>
      <c r="D5307" s="1" t="s">
        <v>14</v>
      </c>
      <c r="E5307" s="1" t="s">
        <v>29</v>
      </c>
      <c r="F5307" s="18">
        <v>276.78400000000005</v>
      </c>
      <c r="G5307" t="s">
        <v>3843</v>
      </c>
      <c r="H5307" s="1">
        <f>IF(COUNTIF(G$2:G5307,G5307)=1,1,0)</f>
        <v>1</v>
      </c>
      <c r="I5307" s="1">
        <v>2</v>
      </c>
      <c r="J5307" s="1">
        <v>0.2</v>
      </c>
      <c r="K5307" s="1">
        <v>89.954799999999992</v>
      </c>
      <c r="L5307" s="12">
        <f>VLOOKUP(train[[#This Row],[Sub-Category]],Análisis_ABC_XYZ[[#Headers],[#Data]],4,FALSE)</f>
        <v>0.46881743173671325</v>
      </c>
    </row>
    <row r="5308" spans="1:12" x14ac:dyDescent="0.35">
      <c r="A5308" s="2">
        <v>42966</v>
      </c>
      <c r="B5308" s="1" t="s">
        <v>89</v>
      </c>
      <c r="C5308" s="1" t="s">
        <v>1064</v>
      </c>
      <c r="D5308" s="1" t="s">
        <v>14</v>
      </c>
      <c r="E5308" s="1" t="s">
        <v>29</v>
      </c>
      <c r="F5308" s="18">
        <v>146.68799999999999</v>
      </c>
      <c r="G5308" t="s">
        <v>3843</v>
      </c>
      <c r="H5308" s="1">
        <f>IF(COUNTIF(G$2:G5308,G5308)=1,1,0)</f>
        <v>0</v>
      </c>
      <c r="I5308" s="1">
        <v>6</v>
      </c>
      <c r="J5308" s="1">
        <v>0.2</v>
      </c>
      <c r="K5308" s="1">
        <v>55.007999999999996</v>
      </c>
      <c r="L5308" s="12">
        <f>VLOOKUP(train[[#This Row],[Sub-Category]],Análisis_ABC_XYZ[[#Headers],[#Data]],4,FALSE)</f>
        <v>0.46881743173671325</v>
      </c>
    </row>
    <row r="5309" spans="1:12" x14ac:dyDescent="0.35">
      <c r="A5309" s="2">
        <v>42966</v>
      </c>
      <c r="B5309" s="1" t="s">
        <v>89</v>
      </c>
      <c r="C5309" s="1" t="s">
        <v>925</v>
      </c>
      <c r="D5309" s="1" t="s">
        <v>14</v>
      </c>
      <c r="E5309" s="1" t="s">
        <v>29</v>
      </c>
      <c r="F5309" s="18">
        <v>25.32</v>
      </c>
      <c r="G5309" t="s">
        <v>3843</v>
      </c>
      <c r="H5309" s="1">
        <f>IF(COUNTIF(G$2:G5309,G5309)=1,1,0)</f>
        <v>0</v>
      </c>
      <c r="I5309" s="1">
        <v>5</v>
      </c>
      <c r="J5309" s="1">
        <v>0.2</v>
      </c>
      <c r="K5309" s="1">
        <v>9.1785000000000014</v>
      </c>
      <c r="L5309" s="12">
        <f>VLOOKUP(train[[#This Row],[Sub-Category]],Análisis_ABC_XYZ[[#Headers],[#Data]],4,FALSE)</f>
        <v>0.46881743173671325</v>
      </c>
    </row>
    <row r="5310" spans="1:12" x14ac:dyDescent="0.35">
      <c r="A5310" s="2">
        <v>42967</v>
      </c>
      <c r="B5310" s="1" t="s">
        <v>79</v>
      </c>
      <c r="C5310" s="1" t="s">
        <v>1247</v>
      </c>
      <c r="D5310" s="1" t="s">
        <v>26</v>
      </c>
      <c r="E5310" s="1" t="s">
        <v>27</v>
      </c>
      <c r="F5310" s="18">
        <v>14.78</v>
      </c>
      <c r="G5310" t="s">
        <v>3327</v>
      </c>
      <c r="H5310" s="1">
        <f>IF(COUNTIF(G$2:G5310,G5310)=1,1,0)</f>
        <v>1</v>
      </c>
      <c r="I5310" s="1">
        <v>2</v>
      </c>
      <c r="J5310" s="1">
        <v>0</v>
      </c>
      <c r="K5310" s="1">
        <v>3.9906000000000006</v>
      </c>
      <c r="L5310" s="12">
        <f>VLOOKUP(train[[#This Row],[Sub-Category]],Análisis_ABC_XYZ[[#Headers],[#Data]],4,FALSE)</f>
        <v>0.41105220110552465</v>
      </c>
    </row>
    <row r="5311" spans="1:12" x14ac:dyDescent="0.35">
      <c r="A5311" s="2">
        <v>42968</v>
      </c>
      <c r="B5311" s="1" t="s">
        <v>12</v>
      </c>
      <c r="C5311" s="1" t="s">
        <v>1453</v>
      </c>
      <c r="D5311" s="1" t="s">
        <v>8</v>
      </c>
      <c r="E5311" s="1" t="s">
        <v>18</v>
      </c>
      <c r="F5311" s="18">
        <v>2887.0560000000005</v>
      </c>
      <c r="G5311" t="s">
        <v>3179</v>
      </c>
      <c r="H5311" s="1">
        <f>IF(COUNTIF(G$2:G5311,G5311)=1,1,0)</f>
        <v>1</v>
      </c>
      <c r="I5311" s="1">
        <v>9</v>
      </c>
      <c r="J5311" s="1">
        <v>0.2</v>
      </c>
      <c r="K5311" s="1">
        <v>180.44099999999992</v>
      </c>
      <c r="L5311" s="12">
        <f>VLOOKUP(train[[#This Row],[Sub-Category]],Análisis_ABC_XYZ[[#Headers],[#Data]],4,FALSE)</f>
        <v>0.55975208308209756</v>
      </c>
    </row>
    <row r="5312" spans="1:12" x14ac:dyDescent="0.35">
      <c r="A5312" s="2">
        <v>42968</v>
      </c>
      <c r="B5312" s="1" t="s">
        <v>52</v>
      </c>
      <c r="C5312" s="1" t="s">
        <v>1067</v>
      </c>
      <c r="D5312" s="1" t="s">
        <v>8</v>
      </c>
      <c r="E5312" s="1" t="s">
        <v>18</v>
      </c>
      <c r="F5312" s="18">
        <v>815.29199999999992</v>
      </c>
      <c r="G5312" t="s">
        <v>6811</v>
      </c>
      <c r="H5312" s="1">
        <f>IF(COUNTIF(G$2:G5312,G5312)=1,1,0)</f>
        <v>1</v>
      </c>
      <c r="I5312" s="1">
        <v>9</v>
      </c>
      <c r="J5312" s="1">
        <v>0.4</v>
      </c>
      <c r="K5312" s="1">
        <v>-339.7050000000001</v>
      </c>
      <c r="L5312" s="12">
        <f>VLOOKUP(train[[#This Row],[Sub-Category]],Análisis_ABC_XYZ[[#Headers],[#Data]],4,FALSE)</f>
        <v>0.55975208308209756</v>
      </c>
    </row>
    <row r="5313" spans="1:12" x14ac:dyDescent="0.35">
      <c r="A5313" s="2">
        <v>42968</v>
      </c>
      <c r="B5313" s="1" t="s">
        <v>89</v>
      </c>
      <c r="C5313" s="1" t="s">
        <v>1022</v>
      </c>
      <c r="D5313" s="1" t="s">
        <v>8</v>
      </c>
      <c r="E5313" s="1" t="s">
        <v>11</v>
      </c>
      <c r="F5313" s="18">
        <v>573.17399999999998</v>
      </c>
      <c r="G5313" t="s">
        <v>6890</v>
      </c>
      <c r="H5313" s="1">
        <f>IF(COUNTIF(G$2:G5313,G5313)=1,1,0)</f>
        <v>1</v>
      </c>
      <c r="I5313" s="1">
        <v>7</v>
      </c>
      <c r="J5313" s="1">
        <v>0.1</v>
      </c>
      <c r="K5313" s="1">
        <v>63.685999999999979</v>
      </c>
      <c r="L5313" s="12">
        <f>VLOOKUP(train[[#This Row],[Sub-Category]],Análisis_ABC_XYZ[[#Headers],[#Data]],4,FALSE)</f>
        <v>0.46529189879902266</v>
      </c>
    </row>
    <row r="5314" spans="1:12" x14ac:dyDescent="0.35">
      <c r="A5314" s="2">
        <v>42968</v>
      </c>
      <c r="B5314" s="1" t="s">
        <v>12</v>
      </c>
      <c r="C5314" s="1" t="s">
        <v>152</v>
      </c>
      <c r="D5314" s="1" t="s">
        <v>26</v>
      </c>
      <c r="E5314" s="1" t="s">
        <v>56</v>
      </c>
      <c r="F5314" s="18">
        <v>254.96999999999997</v>
      </c>
      <c r="G5314" t="s">
        <v>3179</v>
      </c>
      <c r="H5314" s="1">
        <f>IF(COUNTIF(G$2:G5314,G5314)=1,1,0)</f>
        <v>0</v>
      </c>
      <c r="I5314" s="1">
        <v>3</v>
      </c>
      <c r="J5314" s="1">
        <v>0</v>
      </c>
      <c r="K5314" s="1">
        <v>91.789199999999994</v>
      </c>
      <c r="L5314" s="12">
        <f>VLOOKUP(train[[#This Row],[Sub-Category]],Análisis_ABC_XYZ[[#Headers],[#Data]],4,FALSE)</f>
        <v>0.52062335344040378</v>
      </c>
    </row>
    <row r="5315" spans="1:12" x14ac:dyDescent="0.35">
      <c r="A5315" s="2">
        <v>42968</v>
      </c>
      <c r="B5315" s="1" t="s">
        <v>12</v>
      </c>
      <c r="C5315" s="1" t="s">
        <v>525</v>
      </c>
      <c r="D5315" s="1" t="s">
        <v>26</v>
      </c>
      <c r="E5315" s="1" t="s">
        <v>27</v>
      </c>
      <c r="F5315" s="18">
        <v>91.96</v>
      </c>
      <c r="G5315" t="s">
        <v>3179</v>
      </c>
      <c r="H5315" s="1">
        <f>IF(COUNTIF(G$2:G5315,G5315)=1,1,0)</f>
        <v>0</v>
      </c>
      <c r="I5315" s="1">
        <v>5</v>
      </c>
      <c r="J5315" s="1">
        <v>0.2</v>
      </c>
      <c r="K5315" s="1">
        <v>-20.690999999999992</v>
      </c>
      <c r="L5315" s="12">
        <f>VLOOKUP(train[[#This Row],[Sub-Category]],Análisis_ABC_XYZ[[#Headers],[#Data]],4,FALSE)</f>
        <v>0.41105220110552465</v>
      </c>
    </row>
    <row r="5316" spans="1:12" x14ac:dyDescent="0.35">
      <c r="A5316" s="2">
        <v>42968</v>
      </c>
      <c r="B5316" s="1" t="s">
        <v>12</v>
      </c>
      <c r="C5316" s="1" t="s">
        <v>1682</v>
      </c>
      <c r="D5316" s="1" t="s">
        <v>14</v>
      </c>
      <c r="E5316" s="1" t="s">
        <v>36</v>
      </c>
      <c r="F5316" s="18">
        <v>47.52</v>
      </c>
      <c r="G5316" t="s">
        <v>3179</v>
      </c>
      <c r="H5316" s="1">
        <f>IF(COUNTIF(G$2:G5316,G5316)=1,1,0)</f>
        <v>0</v>
      </c>
      <c r="I5316" s="1">
        <v>9</v>
      </c>
      <c r="J5316" s="1">
        <v>0</v>
      </c>
      <c r="K5316" s="1">
        <v>21.384</v>
      </c>
      <c r="L5316" s="12">
        <f>VLOOKUP(train[[#This Row],[Sub-Category]],Análisis_ABC_XYZ[[#Headers],[#Data]],4,FALSE)</f>
        <v>0.43613829632717294</v>
      </c>
    </row>
    <row r="5317" spans="1:12" x14ac:dyDescent="0.35">
      <c r="A5317" s="2">
        <v>42968</v>
      </c>
      <c r="B5317" s="1" t="s">
        <v>37</v>
      </c>
      <c r="C5317" s="1" t="s">
        <v>874</v>
      </c>
      <c r="D5317" s="1" t="s">
        <v>14</v>
      </c>
      <c r="E5317" s="1" t="s">
        <v>29</v>
      </c>
      <c r="F5317" s="18">
        <v>33.44</v>
      </c>
      <c r="G5317" t="s">
        <v>4132</v>
      </c>
      <c r="H5317" s="1">
        <f>IF(COUNTIF(G$2:G5317,G5317)=1,1,0)</f>
        <v>1</v>
      </c>
      <c r="I5317" s="1">
        <v>10</v>
      </c>
      <c r="J5317" s="1">
        <v>0.2</v>
      </c>
      <c r="K5317" s="1">
        <v>11.703999999999997</v>
      </c>
      <c r="L5317" s="12">
        <f>VLOOKUP(train[[#This Row],[Sub-Category]],Análisis_ABC_XYZ[[#Headers],[#Data]],4,FALSE)</f>
        <v>0.46881743173671325</v>
      </c>
    </row>
    <row r="5318" spans="1:12" x14ac:dyDescent="0.35">
      <c r="A5318" s="2">
        <v>42968</v>
      </c>
      <c r="B5318" s="1" t="s">
        <v>12</v>
      </c>
      <c r="C5318" s="1" t="s">
        <v>1502</v>
      </c>
      <c r="D5318" s="1" t="s">
        <v>26</v>
      </c>
      <c r="E5318" s="1" t="s">
        <v>27</v>
      </c>
      <c r="F5318" s="18">
        <v>31.983999999999998</v>
      </c>
      <c r="G5318" t="s">
        <v>3179</v>
      </c>
      <c r="H5318" s="1">
        <f>IF(COUNTIF(G$2:G5318,G5318)=1,1,0)</f>
        <v>0</v>
      </c>
      <c r="I5318" s="1">
        <v>2</v>
      </c>
      <c r="J5318" s="1">
        <v>0.2</v>
      </c>
      <c r="K5318" s="1">
        <v>-7.9959999999999996</v>
      </c>
      <c r="L5318" s="12">
        <f>VLOOKUP(train[[#This Row],[Sub-Category]],Análisis_ABC_XYZ[[#Headers],[#Data]],4,FALSE)</f>
        <v>0.41105220110552465</v>
      </c>
    </row>
    <row r="5319" spans="1:12" x14ac:dyDescent="0.35">
      <c r="A5319" s="2">
        <v>42968</v>
      </c>
      <c r="B5319" s="1" t="s">
        <v>34</v>
      </c>
      <c r="C5319" s="1" t="s">
        <v>415</v>
      </c>
      <c r="D5319" s="1" t="s">
        <v>14</v>
      </c>
      <c r="E5319" s="1" t="s">
        <v>182</v>
      </c>
      <c r="F5319" s="18">
        <v>28.048000000000002</v>
      </c>
      <c r="G5319" t="s">
        <v>5022</v>
      </c>
      <c r="H5319" s="1">
        <f>IF(COUNTIF(G$2:G5319,G5319)=1,1,0)</f>
        <v>1</v>
      </c>
      <c r="I5319" s="1">
        <v>2</v>
      </c>
      <c r="J5319" s="1">
        <v>0.2</v>
      </c>
      <c r="K5319" s="1">
        <v>3.5059999999999967</v>
      </c>
      <c r="L5319" s="12">
        <f>VLOOKUP(train[[#This Row],[Sub-Category]],Análisis_ABC_XYZ[[#Headers],[#Data]],4,FALSE)</f>
        <v>0.53938093436526824</v>
      </c>
    </row>
    <row r="5320" spans="1:12" x14ac:dyDescent="0.35">
      <c r="A5320" s="2">
        <v>42968</v>
      </c>
      <c r="B5320" s="1" t="s">
        <v>12</v>
      </c>
      <c r="C5320" s="1" t="s">
        <v>1536</v>
      </c>
      <c r="D5320" s="1" t="s">
        <v>14</v>
      </c>
      <c r="E5320" s="1" t="s">
        <v>36</v>
      </c>
      <c r="F5320" s="18">
        <v>12.96</v>
      </c>
      <c r="G5320" t="s">
        <v>3179</v>
      </c>
      <c r="H5320" s="1">
        <f>IF(COUNTIF(G$2:G5320,G5320)=1,1,0)</f>
        <v>0</v>
      </c>
      <c r="I5320" s="1">
        <v>2</v>
      </c>
      <c r="J5320" s="1">
        <v>0</v>
      </c>
      <c r="K5320" s="1">
        <v>6.2208000000000006</v>
      </c>
      <c r="L5320" s="12">
        <f>VLOOKUP(train[[#This Row],[Sub-Category]],Análisis_ABC_XYZ[[#Headers],[#Data]],4,FALSE)</f>
        <v>0.43613829632717294</v>
      </c>
    </row>
    <row r="5321" spans="1:12" x14ac:dyDescent="0.35">
      <c r="A5321" s="2">
        <v>42968</v>
      </c>
      <c r="B5321" s="1" t="s">
        <v>12</v>
      </c>
      <c r="C5321" s="1" t="s">
        <v>807</v>
      </c>
      <c r="D5321" s="1" t="s">
        <v>14</v>
      </c>
      <c r="E5321" s="1" t="s">
        <v>29</v>
      </c>
      <c r="F5321" s="18">
        <v>12.672000000000001</v>
      </c>
      <c r="G5321" t="s">
        <v>3179</v>
      </c>
      <c r="H5321" s="1">
        <f>IF(COUNTIF(G$2:G5321,G5321)=1,1,0)</f>
        <v>0</v>
      </c>
      <c r="I5321" s="1">
        <v>2</v>
      </c>
      <c r="J5321" s="1">
        <v>0.2</v>
      </c>
      <c r="K5321" s="1">
        <v>4.7519999999999998</v>
      </c>
      <c r="L5321" s="12">
        <f>VLOOKUP(train[[#This Row],[Sub-Category]],Análisis_ABC_XYZ[[#Headers],[#Data]],4,FALSE)</f>
        <v>0.46881743173671325</v>
      </c>
    </row>
    <row r="5322" spans="1:12" x14ac:dyDescent="0.35">
      <c r="A5322" s="2">
        <v>42968</v>
      </c>
      <c r="B5322" s="1" t="s">
        <v>34</v>
      </c>
      <c r="C5322" s="1" t="s">
        <v>1434</v>
      </c>
      <c r="D5322" s="1" t="s">
        <v>14</v>
      </c>
      <c r="E5322" s="1" t="s">
        <v>15</v>
      </c>
      <c r="F5322" s="18">
        <v>9.2159999999999993</v>
      </c>
      <c r="G5322" t="s">
        <v>5022</v>
      </c>
      <c r="H5322" s="1">
        <f>IF(COUNTIF(G$2:G5322,G5322)=1,1,0)</f>
        <v>0</v>
      </c>
      <c r="I5322" s="1">
        <v>4</v>
      </c>
      <c r="J5322" s="1">
        <v>0.2</v>
      </c>
      <c r="K5322" s="1">
        <v>3.3408000000000002</v>
      </c>
      <c r="L5322" s="12">
        <f>VLOOKUP(train[[#This Row],[Sub-Category]],Análisis_ABC_XYZ[[#Headers],[#Data]],4,FALSE)</f>
        <v>0.4647369236065339</v>
      </c>
    </row>
    <row r="5323" spans="1:12" x14ac:dyDescent="0.35">
      <c r="A5323" s="2">
        <v>42969</v>
      </c>
      <c r="B5323" s="1" t="s">
        <v>157</v>
      </c>
      <c r="C5323" s="1" t="s">
        <v>620</v>
      </c>
      <c r="D5323" s="1" t="s">
        <v>14</v>
      </c>
      <c r="E5323" s="1" t="s">
        <v>61</v>
      </c>
      <c r="F5323" s="18">
        <v>134.28800000000001</v>
      </c>
      <c r="G5323" t="s">
        <v>4124</v>
      </c>
      <c r="H5323" s="1">
        <f>IF(COUNTIF(G$2:G5323,G5323)=1,1,0)</f>
        <v>1</v>
      </c>
      <c r="I5323" s="1">
        <v>2</v>
      </c>
      <c r="J5323" s="1">
        <v>0.2</v>
      </c>
      <c r="K5323" s="1">
        <v>45.322199999999995</v>
      </c>
      <c r="L5323" s="12">
        <f>VLOOKUP(train[[#This Row],[Sub-Category]],Análisis_ABC_XYZ[[#Headers],[#Data]],4,FALSE)</f>
        <v>0.44424167803735209</v>
      </c>
    </row>
    <row r="5324" spans="1:12" x14ac:dyDescent="0.35">
      <c r="A5324" s="2">
        <v>42969</v>
      </c>
      <c r="B5324" s="1" t="s">
        <v>157</v>
      </c>
      <c r="C5324" s="1" t="s">
        <v>618</v>
      </c>
      <c r="D5324" s="1" t="s">
        <v>14</v>
      </c>
      <c r="E5324" s="1" t="s">
        <v>31</v>
      </c>
      <c r="F5324" s="18">
        <v>113.55200000000001</v>
      </c>
      <c r="G5324" t="s">
        <v>4124</v>
      </c>
      <c r="H5324" s="1">
        <f>IF(COUNTIF(G$2:G5324,G5324)=1,1,0)</f>
        <v>0</v>
      </c>
      <c r="I5324" s="1">
        <v>2</v>
      </c>
      <c r="J5324" s="1">
        <v>0.2</v>
      </c>
      <c r="K5324" s="1">
        <v>8.5163999999999938</v>
      </c>
      <c r="L5324" s="12">
        <f>VLOOKUP(train[[#This Row],[Sub-Category]],Análisis_ABC_XYZ[[#Headers],[#Data]],4,FALSE)</f>
        <v>0.49507917887403441</v>
      </c>
    </row>
    <row r="5325" spans="1:12" x14ac:dyDescent="0.35">
      <c r="A5325" s="2">
        <v>42969</v>
      </c>
      <c r="B5325" s="1" t="s">
        <v>145</v>
      </c>
      <c r="C5325" s="1" t="s">
        <v>578</v>
      </c>
      <c r="D5325" s="1" t="s">
        <v>8</v>
      </c>
      <c r="E5325" s="1" t="s">
        <v>22</v>
      </c>
      <c r="F5325" s="18">
        <v>98.328000000000003</v>
      </c>
      <c r="G5325" t="s">
        <v>6363</v>
      </c>
      <c r="H5325" s="1">
        <f>IF(COUNTIF(G$2:G5325,G5325)=1,1,0)</f>
        <v>1</v>
      </c>
      <c r="I5325" s="1">
        <v>3</v>
      </c>
      <c r="J5325" s="1">
        <v>0.2</v>
      </c>
      <c r="K5325" s="1">
        <v>9.832800000000006</v>
      </c>
      <c r="L5325" s="12">
        <f>VLOOKUP(train[[#This Row],[Sub-Category]],Análisis_ABC_XYZ[[#Headers],[#Data]],4,FALSE)</f>
        <v>0.4595170286641902</v>
      </c>
    </row>
    <row r="5326" spans="1:12" x14ac:dyDescent="0.35">
      <c r="A5326" s="2">
        <v>42969</v>
      </c>
      <c r="B5326" s="1" t="s">
        <v>136</v>
      </c>
      <c r="C5326" s="1" t="s">
        <v>1112</v>
      </c>
      <c r="D5326" s="1" t="s">
        <v>14</v>
      </c>
      <c r="E5326" s="1" t="s">
        <v>29</v>
      </c>
      <c r="F5326" s="18">
        <v>26.352000000000004</v>
      </c>
      <c r="G5326" t="s">
        <v>5806</v>
      </c>
      <c r="H5326" s="1">
        <f>IF(COUNTIF(G$2:G5326,G5326)=1,1,0)</f>
        <v>1</v>
      </c>
      <c r="I5326" s="1">
        <v>8</v>
      </c>
      <c r="J5326" s="1">
        <v>0.7</v>
      </c>
      <c r="K5326" s="1">
        <v>-18.446399999999997</v>
      </c>
      <c r="L5326" s="12">
        <f>VLOOKUP(train[[#This Row],[Sub-Category]],Análisis_ABC_XYZ[[#Headers],[#Data]],4,FALSE)</f>
        <v>0.46881743173671325</v>
      </c>
    </row>
    <row r="5327" spans="1:12" x14ac:dyDescent="0.35">
      <c r="A5327" s="2">
        <v>42969</v>
      </c>
      <c r="B5327" s="1" t="s">
        <v>37</v>
      </c>
      <c r="C5327" s="1" t="s">
        <v>744</v>
      </c>
      <c r="D5327" s="1" t="s">
        <v>14</v>
      </c>
      <c r="E5327" s="1" t="s">
        <v>36</v>
      </c>
      <c r="F5327" s="18">
        <v>19.440000000000001</v>
      </c>
      <c r="G5327" t="s">
        <v>3594</v>
      </c>
      <c r="H5327" s="1">
        <f>IF(COUNTIF(G$2:G5327,G5327)=1,1,0)</f>
        <v>1</v>
      </c>
      <c r="I5327" s="1">
        <v>3</v>
      </c>
      <c r="J5327" s="1">
        <v>0</v>
      </c>
      <c r="K5327" s="1">
        <v>9.3312000000000008</v>
      </c>
      <c r="L5327" s="12">
        <f>VLOOKUP(train[[#This Row],[Sub-Category]],Análisis_ABC_XYZ[[#Headers],[#Data]],4,FALSE)</f>
        <v>0.43613829632717294</v>
      </c>
    </row>
    <row r="5328" spans="1:12" x14ac:dyDescent="0.35">
      <c r="A5328" s="2">
        <v>42969</v>
      </c>
      <c r="B5328" s="1" t="s">
        <v>12</v>
      </c>
      <c r="C5328" s="1" t="s">
        <v>893</v>
      </c>
      <c r="D5328" s="1" t="s">
        <v>14</v>
      </c>
      <c r="E5328" s="1" t="s">
        <v>24</v>
      </c>
      <c r="F5328" s="18">
        <v>5.76</v>
      </c>
      <c r="G5328" t="s">
        <v>2591</v>
      </c>
      <c r="H5328" s="1">
        <f>IF(COUNTIF(G$2:G5328,G5328)=1,1,0)</f>
        <v>1</v>
      </c>
      <c r="I5328" s="1">
        <v>2</v>
      </c>
      <c r="J5328" s="1">
        <v>0</v>
      </c>
      <c r="K5328" s="1">
        <v>1.6703999999999999</v>
      </c>
      <c r="L5328" s="12">
        <f>VLOOKUP(train[[#This Row],[Sub-Category]],Análisis_ABC_XYZ[[#Headers],[#Data]],4,FALSE)</f>
        <v>0.45632477063632687</v>
      </c>
    </row>
    <row r="5329" spans="1:12" x14ac:dyDescent="0.35">
      <c r="A5329" s="2">
        <v>42969</v>
      </c>
      <c r="B5329" s="1" t="s">
        <v>39</v>
      </c>
      <c r="C5329" s="1" t="s">
        <v>895</v>
      </c>
      <c r="D5329" s="1" t="s">
        <v>14</v>
      </c>
      <c r="E5329" s="1" t="s">
        <v>29</v>
      </c>
      <c r="F5329" s="18">
        <v>4.3119999999999985</v>
      </c>
      <c r="G5329" t="s">
        <v>4358</v>
      </c>
      <c r="H5329" s="1">
        <f>IF(COUNTIF(G$2:G5329,G5329)=1,1,0)</f>
        <v>1</v>
      </c>
      <c r="I5329" s="1">
        <v>2</v>
      </c>
      <c r="J5329" s="1">
        <v>0.8</v>
      </c>
      <c r="K5329" s="1">
        <v>-6.8992000000000022</v>
      </c>
      <c r="L5329" s="12">
        <f>VLOOKUP(train[[#This Row],[Sub-Category]],Análisis_ABC_XYZ[[#Headers],[#Data]],4,FALSE)</f>
        <v>0.46881743173671325</v>
      </c>
    </row>
    <row r="5330" spans="1:12" x14ac:dyDescent="0.35">
      <c r="A5330" s="2">
        <v>42969</v>
      </c>
      <c r="B5330" s="1" t="s">
        <v>157</v>
      </c>
      <c r="C5330" s="1" t="s">
        <v>619</v>
      </c>
      <c r="D5330" s="1" t="s">
        <v>14</v>
      </c>
      <c r="E5330" s="1" t="s">
        <v>29</v>
      </c>
      <c r="F5330" s="18">
        <v>3.3180000000000005</v>
      </c>
      <c r="G5330" t="s">
        <v>4124</v>
      </c>
      <c r="H5330" s="1">
        <f>IF(COUNTIF(G$2:G5330,G5330)=1,1,0)</f>
        <v>0</v>
      </c>
      <c r="I5330" s="1">
        <v>2</v>
      </c>
      <c r="J5330" s="1">
        <v>0.7</v>
      </c>
      <c r="K5330" s="1">
        <v>-2.6543999999999999</v>
      </c>
      <c r="L5330" s="12">
        <f>VLOOKUP(train[[#This Row],[Sub-Category]],Análisis_ABC_XYZ[[#Headers],[#Data]],4,FALSE)</f>
        <v>0.46881743173671325</v>
      </c>
    </row>
    <row r="5331" spans="1:12" x14ac:dyDescent="0.35">
      <c r="A5331" s="2">
        <v>42970</v>
      </c>
      <c r="B5331" s="1" t="s">
        <v>89</v>
      </c>
      <c r="C5331" s="1" t="s">
        <v>120</v>
      </c>
      <c r="D5331" s="1" t="s">
        <v>14</v>
      </c>
      <c r="E5331" s="1" t="s">
        <v>31</v>
      </c>
      <c r="F5331" s="18">
        <v>1040.8</v>
      </c>
      <c r="G5331" t="s">
        <v>2186</v>
      </c>
      <c r="H5331" s="1">
        <f>IF(COUNTIF(G$2:G5331,G5331)=1,1,0)</f>
        <v>1</v>
      </c>
      <c r="I5331" s="1">
        <v>5</v>
      </c>
      <c r="J5331" s="1">
        <v>0</v>
      </c>
      <c r="K5331" s="1">
        <v>281.01600000000008</v>
      </c>
      <c r="L5331" s="12">
        <f>VLOOKUP(train[[#This Row],[Sub-Category]],Análisis_ABC_XYZ[[#Headers],[#Data]],4,FALSE)</f>
        <v>0.49507917887403441</v>
      </c>
    </row>
    <row r="5332" spans="1:12" x14ac:dyDescent="0.35">
      <c r="A5332" s="2">
        <v>42970</v>
      </c>
      <c r="B5332" s="1" t="s">
        <v>37</v>
      </c>
      <c r="C5332" s="1" t="s">
        <v>1563</v>
      </c>
      <c r="D5332" s="1" t="s">
        <v>26</v>
      </c>
      <c r="E5332" s="1" t="s">
        <v>208</v>
      </c>
      <c r="F5332" s="18">
        <v>837.59999999999991</v>
      </c>
      <c r="G5332" t="s">
        <v>2457</v>
      </c>
      <c r="H5332" s="1">
        <f>IF(COUNTIF(G$2:G5332,G5332)=1,1,0)</f>
        <v>1</v>
      </c>
      <c r="I5332" s="1">
        <v>3</v>
      </c>
      <c r="J5332" s="1">
        <v>0.2</v>
      </c>
      <c r="K5332" s="1">
        <v>62.82000000000005</v>
      </c>
      <c r="L5332" s="12">
        <f>VLOOKUP(train[[#This Row],[Sub-Category]],Análisis_ABC_XYZ[[#Headers],[#Data]],4,FALSE)</f>
        <v>0.5183572270896134</v>
      </c>
    </row>
    <row r="5333" spans="1:12" x14ac:dyDescent="0.35">
      <c r="A5333" s="2">
        <v>42970</v>
      </c>
      <c r="B5333" s="1" t="s">
        <v>39</v>
      </c>
      <c r="C5333" s="1" t="s">
        <v>480</v>
      </c>
      <c r="D5333" s="1" t="s">
        <v>14</v>
      </c>
      <c r="E5333" s="1" t="s">
        <v>20</v>
      </c>
      <c r="F5333" s="18">
        <v>727.29600000000005</v>
      </c>
      <c r="G5333" t="s">
        <v>4723</v>
      </c>
      <c r="H5333" s="1">
        <f>IF(COUNTIF(G$2:G5333,G5333)=1,1,0)</f>
        <v>1</v>
      </c>
      <c r="I5333" s="1">
        <v>8</v>
      </c>
      <c r="J5333" s="1">
        <v>0.2</v>
      </c>
      <c r="K5333" s="1">
        <v>-172.73280000000005</v>
      </c>
      <c r="L5333" s="12">
        <f>VLOOKUP(train[[#This Row],[Sub-Category]],Análisis_ABC_XYZ[[#Headers],[#Data]],4,FALSE)</f>
        <v>0.44610841445725197</v>
      </c>
    </row>
    <row r="5334" spans="1:12" x14ac:dyDescent="0.35">
      <c r="A5334" s="2">
        <v>42970</v>
      </c>
      <c r="B5334" s="1" t="s">
        <v>37</v>
      </c>
      <c r="C5334" s="1" t="s">
        <v>980</v>
      </c>
      <c r="D5334" s="1" t="s">
        <v>8</v>
      </c>
      <c r="E5334" s="1" t="s">
        <v>11</v>
      </c>
      <c r="F5334" s="18">
        <v>532.70400000000006</v>
      </c>
      <c r="G5334" t="s">
        <v>2457</v>
      </c>
      <c r="H5334" s="1">
        <f>IF(COUNTIF(G$2:G5334,G5334)=1,1,0)</f>
        <v>0</v>
      </c>
      <c r="I5334" s="1">
        <v>6</v>
      </c>
      <c r="J5334" s="1">
        <v>0.2</v>
      </c>
      <c r="K5334" s="1">
        <v>-39.952800000000025</v>
      </c>
      <c r="L5334" s="12">
        <f>VLOOKUP(train[[#This Row],[Sub-Category]],Análisis_ABC_XYZ[[#Headers],[#Data]],4,FALSE)</f>
        <v>0.46529189879902266</v>
      </c>
    </row>
    <row r="5335" spans="1:12" x14ac:dyDescent="0.35">
      <c r="A5335" s="2">
        <v>42970</v>
      </c>
      <c r="B5335" s="1" t="s">
        <v>37</v>
      </c>
      <c r="C5335" s="1" t="s">
        <v>161</v>
      </c>
      <c r="D5335" s="1" t="s">
        <v>14</v>
      </c>
      <c r="E5335" s="1" t="s">
        <v>61</v>
      </c>
      <c r="F5335" s="18">
        <v>135.9</v>
      </c>
      <c r="G5335" t="s">
        <v>2457</v>
      </c>
      <c r="H5335" s="1">
        <f>IF(COUNTIF(G$2:G5335,G5335)=1,1,0)</f>
        <v>0</v>
      </c>
      <c r="I5335" s="1">
        <v>5</v>
      </c>
      <c r="J5335" s="1">
        <v>0</v>
      </c>
      <c r="K5335" s="1">
        <v>63.872999999999998</v>
      </c>
      <c r="L5335" s="12">
        <f>VLOOKUP(train[[#This Row],[Sub-Category]],Análisis_ABC_XYZ[[#Headers],[#Data]],4,FALSE)</f>
        <v>0.44424167803735209</v>
      </c>
    </row>
    <row r="5336" spans="1:12" x14ac:dyDescent="0.35">
      <c r="A5336" s="2">
        <v>42970</v>
      </c>
      <c r="B5336" s="1" t="s">
        <v>39</v>
      </c>
      <c r="C5336" s="1" t="s">
        <v>1268</v>
      </c>
      <c r="D5336" s="1" t="s">
        <v>26</v>
      </c>
      <c r="E5336" s="1" t="s">
        <v>56</v>
      </c>
      <c r="F5336" s="18">
        <v>666.4</v>
      </c>
      <c r="G5336" t="s">
        <v>4723</v>
      </c>
      <c r="H5336" s="1">
        <f>IF(COUNTIF(G$2:G5336,G5336)=1,1,0)</f>
        <v>0</v>
      </c>
      <c r="I5336" s="1">
        <v>7</v>
      </c>
      <c r="J5336" s="1">
        <v>0.2</v>
      </c>
      <c r="K5336" s="1">
        <v>-33.319999999999965</v>
      </c>
      <c r="L5336" s="12">
        <f>VLOOKUP(train[[#This Row],[Sub-Category]],Análisis_ABC_XYZ[[#Headers],[#Data]],4,FALSE)</f>
        <v>0.52062335344040378</v>
      </c>
    </row>
    <row r="5337" spans="1:12" x14ac:dyDescent="0.35">
      <c r="A5337" s="2">
        <v>42970</v>
      </c>
      <c r="B5337" s="1" t="s">
        <v>42</v>
      </c>
      <c r="C5337" s="1" t="s">
        <v>1501</v>
      </c>
      <c r="D5337" s="1" t="s">
        <v>26</v>
      </c>
      <c r="E5337" s="1" t="s">
        <v>56</v>
      </c>
      <c r="F5337" s="18">
        <v>1.98</v>
      </c>
      <c r="G5337" s="1" t="s">
        <v>2165</v>
      </c>
      <c r="H5337" s="1">
        <f>IF(COUNTIF(G$2:G5337,G5337)=1,1,0)</f>
        <v>1</v>
      </c>
      <c r="I5337" s="1">
        <v>2</v>
      </c>
      <c r="J5337" s="1">
        <v>0</v>
      </c>
      <c r="K5337" s="1">
        <v>0.89100000000000001</v>
      </c>
      <c r="L5337" s="12">
        <f>VLOOKUP(train[[#This Row],[Sub-Category]],Análisis_ABC_XYZ[[#Headers],[#Data]],4,FALSE)</f>
        <v>0.52062335344040378</v>
      </c>
    </row>
    <row r="5338" spans="1:12" x14ac:dyDescent="0.35">
      <c r="A5338" s="2">
        <v>42970</v>
      </c>
      <c r="B5338" s="1" t="s">
        <v>37</v>
      </c>
      <c r="C5338" s="1" t="s">
        <v>51</v>
      </c>
      <c r="D5338" s="1" t="s">
        <v>14</v>
      </c>
      <c r="E5338" s="1" t="s">
        <v>31</v>
      </c>
      <c r="F5338" s="18">
        <v>43.099999999999994</v>
      </c>
      <c r="G5338" t="s">
        <v>2457</v>
      </c>
      <c r="H5338" s="1">
        <f>IF(COUNTIF(G$2:G5338,G5338)=1,1,0)</f>
        <v>0</v>
      </c>
      <c r="I5338" s="1">
        <v>5</v>
      </c>
      <c r="J5338" s="1">
        <v>0</v>
      </c>
      <c r="K5338" s="1">
        <v>11.206</v>
      </c>
      <c r="L5338" s="12">
        <f>VLOOKUP(train[[#This Row],[Sub-Category]],Análisis_ABC_XYZ[[#Headers],[#Data]],4,FALSE)</f>
        <v>0.49507917887403441</v>
      </c>
    </row>
    <row r="5339" spans="1:12" x14ac:dyDescent="0.35">
      <c r="A5339" s="2">
        <v>42970</v>
      </c>
      <c r="B5339" s="1" t="s">
        <v>42</v>
      </c>
      <c r="C5339" s="1" t="s">
        <v>1658</v>
      </c>
      <c r="D5339" s="1" t="s">
        <v>14</v>
      </c>
      <c r="E5339" s="1" t="s">
        <v>15</v>
      </c>
      <c r="F5339" s="18">
        <v>37.589999999999996</v>
      </c>
      <c r="G5339" t="s">
        <v>2165</v>
      </c>
      <c r="H5339" s="1">
        <f>IF(COUNTIF(G$2:G5339,G5339)=1,1,0)</f>
        <v>0</v>
      </c>
      <c r="I5339" s="1">
        <v>3</v>
      </c>
      <c r="J5339" s="1">
        <v>0</v>
      </c>
      <c r="K5339" s="1">
        <v>17.667299999999997</v>
      </c>
      <c r="L5339" s="12">
        <f>VLOOKUP(train[[#This Row],[Sub-Category]],Análisis_ABC_XYZ[[#Headers],[#Data]],4,FALSE)</f>
        <v>0.4647369236065339</v>
      </c>
    </row>
    <row r="5340" spans="1:12" x14ac:dyDescent="0.35">
      <c r="A5340" s="2">
        <v>42970</v>
      </c>
      <c r="B5340" s="1" t="s">
        <v>37</v>
      </c>
      <c r="C5340" s="1" t="s">
        <v>1283</v>
      </c>
      <c r="D5340" s="1" t="s">
        <v>14</v>
      </c>
      <c r="E5340" s="1" t="s">
        <v>36</v>
      </c>
      <c r="F5340" s="18">
        <v>34.68</v>
      </c>
      <c r="G5340" t="s">
        <v>2457</v>
      </c>
      <c r="H5340" s="1">
        <f>IF(COUNTIF(G$2:G5340,G5340)=1,1,0)</f>
        <v>0</v>
      </c>
      <c r="I5340" s="1">
        <v>6</v>
      </c>
      <c r="J5340" s="1">
        <v>0</v>
      </c>
      <c r="K5340" s="1">
        <v>16.993200000000002</v>
      </c>
      <c r="L5340" s="12">
        <f>VLOOKUP(train[[#This Row],[Sub-Category]],Análisis_ABC_XYZ[[#Headers],[#Data]],4,FALSE)</f>
        <v>0.43613829632717294</v>
      </c>
    </row>
    <row r="5341" spans="1:12" x14ac:dyDescent="0.35">
      <c r="A5341" s="2">
        <v>42970</v>
      </c>
      <c r="B5341" s="1" t="s">
        <v>89</v>
      </c>
      <c r="C5341" s="1" t="s">
        <v>627</v>
      </c>
      <c r="D5341" s="1" t="s">
        <v>14</v>
      </c>
      <c r="E5341" s="1" t="s">
        <v>24</v>
      </c>
      <c r="F5341" s="18">
        <v>29.339999999999996</v>
      </c>
      <c r="G5341" t="s">
        <v>2186</v>
      </c>
      <c r="H5341" s="1">
        <f>IF(COUNTIF(G$2:G5341,G5341)=1,1,0)</f>
        <v>0</v>
      </c>
      <c r="I5341" s="1">
        <v>6</v>
      </c>
      <c r="J5341" s="1">
        <v>0</v>
      </c>
      <c r="K5341" s="1">
        <v>7.9218000000000002</v>
      </c>
      <c r="L5341" s="12">
        <f>VLOOKUP(train[[#This Row],[Sub-Category]],Análisis_ABC_XYZ[[#Headers],[#Data]],4,FALSE)</f>
        <v>0.45632477063632687</v>
      </c>
    </row>
    <row r="5342" spans="1:12" x14ac:dyDescent="0.35">
      <c r="A5342" s="2">
        <v>42970</v>
      </c>
      <c r="B5342" s="1" t="s">
        <v>42</v>
      </c>
      <c r="C5342" s="1" t="s">
        <v>1693</v>
      </c>
      <c r="D5342" s="1" t="s">
        <v>14</v>
      </c>
      <c r="E5342" s="1" t="s">
        <v>15</v>
      </c>
      <c r="F5342" s="18">
        <v>25.2</v>
      </c>
      <c r="G5342" t="s">
        <v>2165</v>
      </c>
      <c r="H5342" s="1">
        <f>IF(COUNTIF(G$2:G5342,G5342)=1,1,0)</f>
        <v>0</v>
      </c>
      <c r="I5342" s="1">
        <v>4</v>
      </c>
      <c r="J5342" s="1">
        <v>0</v>
      </c>
      <c r="K5342" s="1">
        <v>11.591999999999999</v>
      </c>
      <c r="L5342" s="12">
        <f>VLOOKUP(train[[#This Row],[Sub-Category]],Análisis_ABC_XYZ[[#Headers],[#Data]],4,FALSE)</f>
        <v>0.4647369236065339</v>
      </c>
    </row>
    <row r="5343" spans="1:12" x14ac:dyDescent="0.35">
      <c r="A5343" s="2">
        <v>42970</v>
      </c>
      <c r="B5343" s="1" t="s">
        <v>39</v>
      </c>
      <c r="C5343" s="1" t="s">
        <v>1223</v>
      </c>
      <c r="D5343" s="1" t="s">
        <v>8</v>
      </c>
      <c r="E5343" s="1" t="s">
        <v>22</v>
      </c>
      <c r="F5343" s="18">
        <v>22.608000000000001</v>
      </c>
      <c r="G5343" t="s">
        <v>4723</v>
      </c>
      <c r="H5343" s="1">
        <f>IF(COUNTIF(G$2:G5343,G5343)=1,1,0)</f>
        <v>0</v>
      </c>
      <c r="I5343" s="1">
        <v>3</v>
      </c>
      <c r="J5343" s="1">
        <v>0.6</v>
      </c>
      <c r="K5343" s="1">
        <v>-10.173599999999997</v>
      </c>
      <c r="L5343" s="12">
        <f>VLOOKUP(train[[#This Row],[Sub-Category]],Análisis_ABC_XYZ[[#Headers],[#Data]],4,FALSE)</f>
        <v>0.4595170286641902</v>
      </c>
    </row>
    <row r="5344" spans="1:12" x14ac:dyDescent="0.35">
      <c r="A5344" s="2">
        <v>42970</v>
      </c>
      <c r="B5344" s="1" t="s">
        <v>89</v>
      </c>
      <c r="C5344" s="1" t="s">
        <v>377</v>
      </c>
      <c r="D5344" s="1" t="s">
        <v>14</v>
      </c>
      <c r="E5344" s="1" t="s">
        <v>24</v>
      </c>
      <c r="F5344" s="18">
        <v>21.299999999999997</v>
      </c>
      <c r="G5344" t="s">
        <v>2186</v>
      </c>
      <c r="H5344" s="1">
        <f>IF(COUNTIF(G$2:G5344,G5344)=1,1,0)</f>
        <v>0</v>
      </c>
      <c r="I5344" s="1">
        <v>5</v>
      </c>
      <c r="J5344" s="1">
        <v>0</v>
      </c>
      <c r="K5344" s="1">
        <v>8.7330000000000005</v>
      </c>
      <c r="L5344" s="12">
        <f>VLOOKUP(train[[#This Row],[Sub-Category]],Análisis_ABC_XYZ[[#Headers],[#Data]],4,FALSE)</f>
        <v>0.45632477063632687</v>
      </c>
    </row>
    <row r="5345" spans="1:12" x14ac:dyDescent="0.35">
      <c r="A5345" s="2">
        <v>42970</v>
      </c>
      <c r="B5345" s="1" t="s">
        <v>37</v>
      </c>
      <c r="C5345" s="1" t="s">
        <v>221</v>
      </c>
      <c r="D5345" s="1" t="s">
        <v>14</v>
      </c>
      <c r="E5345" s="1" t="s">
        <v>182</v>
      </c>
      <c r="F5345" s="18">
        <v>15.88</v>
      </c>
      <c r="G5345" t="s">
        <v>2457</v>
      </c>
      <c r="H5345" s="1">
        <f>IF(COUNTIF(G$2:G5345,G5345)=1,1,0)</f>
        <v>0</v>
      </c>
      <c r="I5345" s="1">
        <v>4</v>
      </c>
      <c r="J5345" s="1">
        <v>0</v>
      </c>
      <c r="K5345" s="1">
        <v>0.15879999999999939</v>
      </c>
      <c r="L5345" s="12">
        <f>VLOOKUP(train[[#This Row],[Sub-Category]],Análisis_ABC_XYZ[[#Headers],[#Data]],4,FALSE)</f>
        <v>0.53938093436526824</v>
      </c>
    </row>
    <row r="5346" spans="1:12" x14ac:dyDescent="0.35">
      <c r="A5346" s="2">
        <v>42970</v>
      </c>
      <c r="B5346" s="1" t="s">
        <v>42</v>
      </c>
      <c r="C5346" s="1" t="s">
        <v>387</v>
      </c>
      <c r="D5346" s="1" t="s">
        <v>14</v>
      </c>
      <c r="E5346" s="1" t="s">
        <v>20</v>
      </c>
      <c r="F5346" s="18">
        <v>14.97</v>
      </c>
      <c r="G5346" t="s">
        <v>2165</v>
      </c>
      <c r="H5346" s="1">
        <f>IF(COUNTIF(G$2:G5346,G5346)=1,1,0)</f>
        <v>0</v>
      </c>
      <c r="I5346" s="1">
        <v>1</v>
      </c>
      <c r="J5346" s="1">
        <v>0</v>
      </c>
      <c r="K5346" s="1">
        <v>4.1916000000000011</v>
      </c>
      <c r="L5346" s="12">
        <f>VLOOKUP(train[[#This Row],[Sub-Category]],Análisis_ABC_XYZ[[#Headers],[#Data]],4,FALSE)</f>
        <v>0.44610841445725197</v>
      </c>
    </row>
    <row r="5347" spans="1:12" x14ac:dyDescent="0.35">
      <c r="A5347" s="2">
        <v>42973</v>
      </c>
      <c r="B5347" s="1" t="s">
        <v>12</v>
      </c>
      <c r="C5347" s="1" t="s">
        <v>508</v>
      </c>
      <c r="D5347" s="1" t="s">
        <v>8</v>
      </c>
      <c r="E5347" s="1" t="s">
        <v>11</v>
      </c>
      <c r="F5347" s="18">
        <v>1603.1360000000002</v>
      </c>
      <c r="G5347" t="s">
        <v>6849</v>
      </c>
      <c r="H5347" s="1">
        <f>IF(COUNTIF(G$2:G5347,G5347)=1,1,0)</f>
        <v>1</v>
      </c>
      <c r="I5347" s="1">
        <v>4</v>
      </c>
      <c r="J5347" s="1">
        <v>0.2</v>
      </c>
      <c r="K5347" s="1">
        <v>100.19599999999997</v>
      </c>
      <c r="L5347" s="12">
        <f>VLOOKUP(train[[#This Row],[Sub-Category]],Análisis_ABC_XYZ[[#Headers],[#Data]],4,FALSE)</f>
        <v>0.46529189879902266</v>
      </c>
    </row>
    <row r="5348" spans="1:12" x14ac:dyDescent="0.35">
      <c r="A5348" s="2">
        <v>42973</v>
      </c>
      <c r="B5348" s="1" t="s">
        <v>39</v>
      </c>
      <c r="C5348" s="1" t="s">
        <v>923</v>
      </c>
      <c r="D5348" s="1" t="s">
        <v>8</v>
      </c>
      <c r="E5348" s="1" t="s">
        <v>11</v>
      </c>
      <c r="F5348" s="18">
        <v>1024.7159999999999</v>
      </c>
      <c r="G5348" t="s">
        <v>6505</v>
      </c>
      <c r="H5348" s="1">
        <f>IF(COUNTIF(G$2:G5348,G5348)=1,1,0)</f>
        <v>1</v>
      </c>
      <c r="I5348" s="1">
        <v>6</v>
      </c>
      <c r="J5348" s="1">
        <v>0.3</v>
      </c>
      <c r="K5348" s="1">
        <v>-29.277599999999893</v>
      </c>
      <c r="L5348" s="12">
        <f>VLOOKUP(train[[#This Row],[Sub-Category]],Análisis_ABC_XYZ[[#Headers],[#Data]],4,FALSE)</f>
        <v>0.46529189879902266</v>
      </c>
    </row>
    <row r="5349" spans="1:12" x14ac:dyDescent="0.35">
      <c r="A5349" s="2">
        <v>42973</v>
      </c>
      <c r="B5349" s="1" t="s">
        <v>79</v>
      </c>
      <c r="C5349" s="1" t="s">
        <v>890</v>
      </c>
      <c r="D5349" s="1" t="s">
        <v>8</v>
      </c>
      <c r="E5349" s="1" t="s">
        <v>18</v>
      </c>
      <c r="F5349" s="18">
        <v>447.84</v>
      </c>
      <c r="G5349" t="s">
        <v>2855</v>
      </c>
      <c r="H5349" s="1">
        <f>IF(COUNTIF(G$2:G5349,G5349)=1,1,0)</f>
        <v>1</v>
      </c>
      <c r="I5349" s="1">
        <v>4</v>
      </c>
      <c r="J5349" s="1">
        <v>0</v>
      </c>
      <c r="K5349" s="1">
        <v>98.524799999999971</v>
      </c>
      <c r="L5349" s="12">
        <f>VLOOKUP(train[[#This Row],[Sub-Category]],Análisis_ABC_XYZ[[#Headers],[#Data]],4,FALSE)</f>
        <v>0.55975208308209756</v>
      </c>
    </row>
    <row r="5350" spans="1:12" x14ac:dyDescent="0.35">
      <c r="A5350" s="2">
        <v>42973</v>
      </c>
      <c r="B5350" s="1" t="s">
        <v>79</v>
      </c>
      <c r="C5350" s="1" t="s">
        <v>663</v>
      </c>
      <c r="D5350" s="1" t="s">
        <v>26</v>
      </c>
      <c r="E5350" s="1" t="s">
        <v>27</v>
      </c>
      <c r="F5350" s="18">
        <v>209.96999999999997</v>
      </c>
      <c r="G5350" t="s">
        <v>2855</v>
      </c>
      <c r="H5350" s="1">
        <f>IF(COUNTIF(G$2:G5350,G5350)=1,1,0)</f>
        <v>0</v>
      </c>
      <c r="I5350" s="1">
        <v>3</v>
      </c>
      <c r="J5350" s="1">
        <v>0</v>
      </c>
      <c r="K5350" s="1">
        <v>58.791600000000003</v>
      </c>
      <c r="L5350" s="12">
        <f>VLOOKUP(train[[#This Row],[Sub-Category]],Análisis_ABC_XYZ[[#Headers],[#Data]],4,FALSE)</f>
        <v>0.41105220110552465</v>
      </c>
    </row>
    <row r="5351" spans="1:12" x14ac:dyDescent="0.35">
      <c r="A5351" s="2">
        <v>42973</v>
      </c>
      <c r="B5351" s="1" t="s">
        <v>379</v>
      </c>
      <c r="C5351" s="1" t="s">
        <v>1362</v>
      </c>
      <c r="D5351" s="1" t="s">
        <v>8</v>
      </c>
      <c r="E5351" s="1" t="s">
        <v>22</v>
      </c>
      <c r="F5351" s="18">
        <v>186.54</v>
      </c>
      <c r="G5351" t="s">
        <v>5606</v>
      </c>
      <c r="H5351" s="1">
        <f>IF(COUNTIF(G$2:G5351,G5351)=1,1,0)</f>
        <v>1</v>
      </c>
      <c r="I5351" s="1">
        <v>3</v>
      </c>
      <c r="J5351" s="1">
        <v>0</v>
      </c>
      <c r="K5351" s="1">
        <v>41.038800000000002</v>
      </c>
      <c r="L5351" s="12">
        <f>VLOOKUP(train[[#This Row],[Sub-Category]],Análisis_ABC_XYZ[[#Headers],[#Data]],4,FALSE)</f>
        <v>0.4595170286641902</v>
      </c>
    </row>
    <row r="5352" spans="1:12" x14ac:dyDescent="0.35">
      <c r="A5352" s="2">
        <v>42973</v>
      </c>
      <c r="B5352" s="1" t="s">
        <v>12</v>
      </c>
      <c r="C5352" s="1" t="s">
        <v>825</v>
      </c>
      <c r="D5352" s="1" t="s">
        <v>14</v>
      </c>
      <c r="E5352" s="1" t="s">
        <v>36</v>
      </c>
      <c r="F5352" s="18">
        <v>154.9</v>
      </c>
      <c r="G5352" t="s">
        <v>2971</v>
      </c>
      <c r="H5352" s="1">
        <f>IF(COUNTIF(G$2:G5352,G5352)=1,1,0)</f>
        <v>1</v>
      </c>
      <c r="I5352" s="1">
        <v>5</v>
      </c>
      <c r="J5352" s="1">
        <v>0</v>
      </c>
      <c r="K5352" s="1">
        <v>69.704999999999998</v>
      </c>
      <c r="L5352" s="12">
        <f>VLOOKUP(train[[#This Row],[Sub-Category]],Análisis_ABC_XYZ[[#Headers],[#Data]],4,FALSE)</f>
        <v>0.43613829632717294</v>
      </c>
    </row>
    <row r="5353" spans="1:12" x14ac:dyDescent="0.35">
      <c r="A5353" s="2">
        <v>42973</v>
      </c>
      <c r="B5353" s="1" t="s">
        <v>89</v>
      </c>
      <c r="C5353" s="1" t="s">
        <v>776</v>
      </c>
      <c r="D5353" s="1" t="s">
        <v>14</v>
      </c>
      <c r="E5353" s="1" t="s">
        <v>29</v>
      </c>
      <c r="F5353" s="18">
        <v>146.68800000000002</v>
      </c>
      <c r="G5353" t="s">
        <v>6482</v>
      </c>
      <c r="H5353" s="1">
        <f>IF(COUNTIF(G$2:G5353,G5353)=1,1,0)</f>
        <v>1</v>
      </c>
      <c r="I5353" s="1">
        <v>8</v>
      </c>
      <c r="J5353" s="1">
        <v>0.2</v>
      </c>
      <c r="K5353" s="1">
        <v>45.839999999999996</v>
      </c>
      <c r="L5353" s="12">
        <f>VLOOKUP(train[[#This Row],[Sub-Category]],Análisis_ABC_XYZ[[#Headers],[#Data]],4,FALSE)</f>
        <v>0.46881743173671325</v>
      </c>
    </row>
    <row r="5354" spans="1:12" x14ac:dyDescent="0.35">
      <c r="A5354" s="2">
        <v>42973</v>
      </c>
      <c r="B5354" s="1" t="s">
        <v>79</v>
      </c>
      <c r="C5354" s="1" t="s">
        <v>390</v>
      </c>
      <c r="D5354" s="1" t="s">
        <v>26</v>
      </c>
      <c r="E5354" s="1" t="s">
        <v>56</v>
      </c>
      <c r="F5354" s="18">
        <v>479.97</v>
      </c>
      <c r="G5354" t="s">
        <v>2855</v>
      </c>
      <c r="H5354" s="1">
        <f>IF(COUNTIF(G$2:G5354,G5354)=1,1,0)</f>
        <v>0</v>
      </c>
      <c r="I5354" s="1">
        <v>3</v>
      </c>
      <c r="J5354" s="1">
        <v>0</v>
      </c>
      <c r="K5354" s="1">
        <v>163.18979999999999</v>
      </c>
      <c r="L5354" s="12">
        <f>VLOOKUP(train[[#This Row],[Sub-Category]],Análisis_ABC_XYZ[[#Headers],[#Data]],4,FALSE)</f>
        <v>0.52062335344040378</v>
      </c>
    </row>
    <row r="5355" spans="1:12" x14ac:dyDescent="0.35">
      <c r="A5355" s="2">
        <v>42973</v>
      </c>
      <c r="B5355" s="1" t="s">
        <v>89</v>
      </c>
      <c r="C5355" s="1" t="s">
        <v>1301</v>
      </c>
      <c r="D5355" s="1" t="s">
        <v>26</v>
      </c>
      <c r="E5355" s="1" t="s">
        <v>56</v>
      </c>
      <c r="F5355" s="18">
        <v>249.95000000000002</v>
      </c>
      <c r="G5355" t="s">
        <v>1993</v>
      </c>
      <c r="H5355" s="1">
        <f>IF(COUNTIF(G$2:G5355,G5355)=1,1,0)</f>
        <v>1</v>
      </c>
      <c r="I5355" s="1">
        <v>5</v>
      </c>
      <c r="J5355" s="1">
        <v>0</v>
      </c>
      <c r="K5355" s="1">
        <v>87.482499999999987</v>
      </c>
      <c r="L5355" s="12">
        <f>VLOOKUP(train[[#This Row],[Sub-Category]],Análisis_ABC_XYZ[[#Headers],[#Data]],4,FALSE)</f>
        <v>0.52062335344040378</v>
      </c>
    </row>
    <row r="5356" spans="1:12" x14ac:dyDescent="0.35">
      <c r="A5356" s="2">
        <v>42973</v>
      </c>
      <c r="B5356" s="1" t="s">
        <v>39</v>
      </c>
      <c r="C5356" s="1" t="s">
        <v>471</v>
      </c>
      <c r="D5356" s="1" t="s">
        <v>26</v>
      </c>
      <c r="E5356" s="1" t="s">
        <v>56</v>
      </c>
      <c r="F5356" s="18">
        <v>159.98400000000001</v>
      </c>
      <c r="G5356" t="s">
        <v>6505</v>
      </c>
      <c r="H5356" s="1">
        <f>IF(COUNTIF(G$2:G5356,G5356)=1,1,0)</f>
        <v>0</v>
      </c>
      <c r="I5356" s="1">
        <v>2</v>
      </c>
      <c r="J5356" s="1">
        <v>0.2</v>
      </c>
      <c r="K5356" s="1">
        <v>43.995600000000003</v>
      </c>
      <c r="L5356" s="12">
        <f>VLOOKUP(train[[#This Row],[Sub-Category]],Análisis_ABC_XYZ[[#Headers],[#Data]],4,FALSE)</f>
        <v>0.52062335344040378</v>
      </c>
    </row>
    <row r="5357" spans="1:12" x14ac:dyDescent="0.35">
      <c r="A5357" s="2">
        <v>42973</v>
      </c>
      <c r="B5357" s="1" t="s">
        <v>52</v>
      </c>
      <c r="C5357" s="1" t="s">
        <v>1083</v>
      </c>
      <c r="D5357" s="1" t="s">
        <v>26</v>
      </c>
      <c r="E5357" s="1" t="s">
        <v>56</v>
      </c>
      <c r="F5357" s="18">
        <v>47.984000000000002</v>
      </c>
      <c r="G5357" t="s">
        <v>4562</v>
      </c>
      <c r="H5357" s="1">
        <f>IF(COUNTIF(G$2:G5357,G5357)=1,1,0)</f>
        <v>1</v>
      </c>
      <c r="I5357" s="1">
        <v>2</v>
      </c>
      <c r="J5357" s="1">
        <v>0.2</v>
      </c>
      <c r="K5357" s="1">
        <v>13.195600000000001</v>
      </c>
      <c r="L5357" s="12">
        <f>VLOOKUP(train[[#This Row],[Sub-Category]],Análisis_ABC_XYZ[[#Headers],[#Data]],4,FALSE)</f>
        <v>0.52062335344040378</v>
      </c>
    </row>
    <row r="5358" spans="1:12" x14ac:dyDescent="0.35">
      <c r="A5358" s="2">
        <v>42973</v>
      </c>
      <c r="B5358" s="1" t="s">
        <v>42</v>
      </c>
      <c r="C5358" s="1" t="s">
        <v>1164</v>
      </c>
      <c r="D5358" s="1" t="s">
        <v>26</v>
      </c>
      <c r="E5358" s="1" t="s">
        <v>56</v>
      </c>
      <c r="F5358" s="18">
        <v>47.97</v>
      </c>
      <c r="G5358" t="s">
        <v>4463</v>
      </c>
      <c r="H5358" s="1">
        <f>IF(COUNTIF(G$2:G5358,G5358)=1,1,0)</f>
        <v>1</v>
      </c>
      <c r="I5358" s="1">
        <v>3</v>
      </c>
      <c r="J5358" s="1">
        <v>0</v>
      </c>
      <c r="K5358" s="1">
        <v>14.870699999999998</v>
      </c>
      <c r="L5358" s="12">
        <f>VLOOKUP(train[[#This Row],[Sub-Category]],Análisis_ABC_XYZ[[#Headers],[#Data]],4,FALSE)</f>
        <v>0.52062335344040378</v>
      </c>
    </row>
    <row r="5359" spans="1:12" x14ac:dyDescent="0.35">
      <c r="A5359" s="2">
        <v>42973</v>
      </c>
      <c r="B5359" s="1" t="s">
        <v>89</v>
      </c>
      <c r="C5359" s="1" t="s">
        <v>962</v>
      </c>
      <c r="D5359" s="1" t="s">
        <v>26</v>
      </c>
      <c r="E5359" s="1" t="s">
        <v>27</v>
      </c>
      <c r="F5359" s="18">
        <v>33</v>
      </c>
      <c r="G5359" t="s">
        <v>1993</v>
      </c>
      <c r="H5359" s="1">
        <f>IF(COUNTIF(G$2:G5359,G5359)=1,1,0)</f>
        <v>0</v>
      </c>
      <c r="I5359" s="1">
        <v>6</v>
      </c>
      <c r="J5359" s="1">
        <v>0</v>
      </c>
      <c r="K5359" s="1">
        <v>8.25</v>
      </c>
      <c r="L5359" s="12">
        <f>VLOOKUP(train[[#This Row],[Sub-Category]],Análisis_ABC_XYZ[[#Headers],[#Data]],4,FALSE)</f>
        <v>0.41105220110552465</v>
      </c>
    </row>
    <row r="5360" spans="1:12" x14ac:dyDescent="0.35">
      <c r="A5360" s="2">
        <v>42973</v>
      </c>
      <c r="B5360" s="1" t="s">
        <v>16</v>
      </c>
      <c r="C5360" s="1" t="s">
        <v>1484</v>
      </c>
      <c r="D5360" s="1" t="s">
        <v>14</v>
      </c>
      <c r="E5360" s="1" t="s">
        <v>36</v>
      </c>
      <c r="F5360" s="18">
        <v>31.007999999999999</v>
      </c>
      <c r="G5360" t="s">
        <v>5888</v>
      </c>
      <c r="H5360" s="1">
        <f>IF(COUNTIF(G$2:G5360,G5360)=1,1,0)</f>
        <v>1</v>
      </c>
      <c r="I5360" s="1">
        <v>1</v>
      </c>
      <c r="J5360" s="1">
        <v>0.2</v>
      </c>
      <c r="K5360" s="1">
        <v>11.240400000000001</v>
      </c>
      <c r="L5360" s="12">
        <f>VLOOKUP(train[[#This Row],[Sub-Category]],Análisis_ABC_XYZ[[#Headers],[#Data]],4,FALSE)</f>
        <v>0.43613829632717294</v>
      </c>
    </row>
    <row r="5361" spans="1:12" x14ac:dyDescent="0.35">
      <c r="A5361" s="2">
        <v>42973</v>
      </c>
      <c r="B5361" s="1" t="s">
        <v>79</v>
      </c>
      <c r="C5361" s="1" t="s">
        <v>887</v>
      </c>
      <c r="D5361" s="1" t="s">
        <v>14</v>
      </c>
      <c r="E5361" s="1" t="s">
        <v>36</v>
      </c>
      <c r="F5361" s="18">
        <v>11.56</v>
      </c>
      <c r="G5361" t="s">
        <v>2855</v>
      </c>
      <c r="H5361" s="1">
        <f>IF(COUNTIF(G$2:G5361,G5361)=1,1,0)</f>
        <v>0</v>
      </c>
      <c r="I5361" s="1">
        <v>2</v>
      </c>
      <c r="J5361" s="1">
        <v>0</v>
      </c>
      <c r="K5361" s="1">
        <v>5.6644000000000005</v>
      </c>
      <c r="L5361" s="12">
        <f>VLOOKUP(train[[#This Row],[Sub-Category]],Análisis_ABC_XYZ[[#Headers],[#Data]],4,FALSE)</f>
        <v>0.43613829632717294</v>
      </c>
    </row>
    <row r="5362" spans="1:12" x14ac:dyDescent="0.35">
      <c r="A5362" s="2">
        <v>42973</v>
      </c>
      <c r="B5362" s="1" t="s">
        <v>12</v>
      </c>
      <c r="C5362" s="1" t="s">
        <v>319</v>
      </c>
      <c r="D5362" s="1" t="s">
        <v>14</v>
      </c>
      <c r="E5362" s="1" t="s">
        <v>91</v>
      </c>
      <c r="F5362" s="18">
        <v>10.23</v>
      </c>
      <c r="G5362" t="s">
        <v>2971</v>
      </c>
      <c r="H5362" s="1">
        <f>IF(COUNTIF(G$2:G5362,G5362)=1,1,0)</f>
        <v>0</v>
      </c>
      <c r="I5362" s="1">
        <v>3</v>
      </c>
      <c r="J5362" s="1">
        <v>0</v>
      </c>
      <c r="K5362" s="1">
        <v>4.9104000000000001</v>
      </c>
      <c r="L5362" s="12">
        <f>VLOOKUP(train[[#This Row],[Sub-Category]],Análisis_ABC_XYZ[[#Headers],[#Data]],4,FALSE)</f>
        <v>0.51168203684699509</v>
      </c>
    </row>
    <row r="5363" spans="1:12" x14ac:dyDescent="0.35">
      <c r="A5363" s="2">
        <v>42973</v>
      </c>
      <c r="B5363" s="1" t="s">
        <v>79</v>
      </c>
      <c r="C5363" s="1" t="s">
        <v>735</v>
      </c>
      <c r="D5363" s="1" t="s">
        <v>14</v>
      </c>
      <c r="E5363" s="1" t="s">
        <v>24</v>
      </c>
      <c r="F5363" s="18">
        <v>8.64</v>
      </c>
      <c r="G5363" t="s">
        <v>2855</v>
      </c>
      <c r="H5363" s="1">
        <f>IF(COUNTIF(G$2:G5363,G5363)=1,1,0)</f>
        <v>0</v>
      </c>
      <c r="I5363" s="1">
        <v>3</v>
      </c>
      <c r="J5363" s="1">
        <v>0</v>
      </c>
      <c r="K5363" s="1">
        <v>2.5055999999999998</v>
      </c>
      <c r="L5363" s="12">
        <f>VLOOKUP(train[[#This Row],[Sub-Category]],Análisis_ABC_XYZ[[#Headers],[#Data]],4,FALSE)</f>
        <v>0.45632477063632687</v>
      </c>
    </row>
    <row r="5364" spans="1:12" x14ac:dyDescent="0.35">
      <c r="A5364" s="2">
        <v>42973</v>
      </c>
      <c r="B5364" s="1" t="s">
        <v>12</v>
      </c>
      <c r="C5364" s="1" t="s">
        <v>151</v>
      </c>
      <c r="D5364" s="1" t="s">
        <v>14</v>
      </c>
      <c r="E5364" s="1" t="s">
        <v>24</v>
      </c>
      <c r="F5364" s="18">
        <v>8.26</v>
      </c>
      <c r="G5364" t="s">
        <v>2816</v>
      </c>
      <c r="H5364" s="1">
        <f>IF(COUNTIF(G$2:G5364,G5364)=1,1,0)</f>
        <v>1</v>
      </c>
      <c r="I5364" s="1">
        <v>2</v>
      </c>
      <c r="J5364" s="1">
        <v>0</v>
      </c>
      <c r="K5364" s="1">
        <v>3.7995999999999999</v>
      </c>
      <c r="L5364" s="12">
        <f>VLOOKUP(train[[#This Row],[Sub-Category]],Análisis_ABC_XYZ[[#Headers],[#Data]],4,FALSE)</f>
        <v>0.45632477063632687</v>
      </c>
    </row>
    <row r="5365" spans="1:12" x14ac:dyDescent="0.35">
      <c r="A5365" s="2">
        <v>42973</v>
      </c>
      <c r="B5365" s="1" t="s">
        <v>37</v>
      </c>
      <c r="C5365" s="1" t="s">
        <v>778</v>
      </c>
      <c r="D5365" s="1" t="s">
        <v>14</v>
      </c>
      <c r="E5365" s="1" t="s">
        <v>36</v>
      </c>
      <c r="F5365" s="18">
        <v>6.48</v>
      </c>
      <c r="G5365" t="s">
        <v>2679</v>
      </c>
      <c r="H5365" s="1">
        <f>IF(COUNTIF(G$2:G5365,G5365)=1,1,0)</f>
        <v>1</v>
      </c>
      <c r="I5365" s="1">
        <v>1</v>
      </c>
      <c r="J5365" s="1">
        <v>0</v>
      </c>
      <c r="K5365" s="1">
        <v>3.1104000000000003</v>
      </c>
      <c r="L5365" s="12">
        <f>VLOOKUP(train[[#This Row],[Sub-Category]],Análisis_ABC_XYZ[[#Headers],[#Data]],4,FALSE)</f>
        <v>0.43613829632717294</v>
      </c>
    </row>
    <row r="5366" spans="1:12" x14ac:dyDescent="0.35">
      <c r="A5366" s="2">
        <v>42973</v>
      </c>
      <c r="B5366" s="1" t="s">
        <v>52</v>
      </c>
      <c r="C5366" s="1" t="s">
        <v>1677</v>
      </c>
      <c r="D5366" s="1" t="s">
        <v>14</v>
      </c>
      <c r="E5366" s="1" t="s">
        <v>24</v>
      </c>
      <c r="F5366" s="18">
        <v>5.4719999999999995</v>
      </c>
      <c r="G5366" t="s">
        <v>4562</v>
      </c>
      <c r="H5366" s="1">
        <f>IF(COUNTIF(G$2:G5366,G5366)=1,1,0)</f>
        <v>0</v>
      </c>
      <c r="I5366" s="1">
        <v>3</v>
      </c>
      <c r="J5366" s="1">
        <v>0.2</v>
      </c>
      <c r="K5366" s="1">
        <v>1.6416000000000004</v>
      </c>
      <c r="L5366" s="12">
        <f>VLOOKUP(train[[#This Row],[Sub-Category]],Análisis_ABC_XYZ[[#Headers],[#Data]],4,FALSE)</f>
        <v>0.45632477063632687</v>
      </c>
    </row>
    <row r="5367" spans="1:12" x14ac:dyDescent="0.35">
      <c r="A5367" s="2">
        <v>42974</v>
      </c>
      <c r="B5367" s="1" t="s">
        <v>370</v>
      </c>
      <c r="C5367" s="1" t="s">
        <v>1177</v>
      </c>
      <c r="D5367" s="1" t="s">
        <v>8</v>
      </c>
      <c r="E5367" s="1" t="s">
        <v>18</v>
      </c>
      <c r="F5367" s="18">
        <v>244.61499999999998</v>
      </c>
      <c r="G5367" t="s">
        <v>1986</v>
      </c>
      <c r="H5367" s="1">
        <f>IF(COUNTIF(G$2:G5367,G5367)=1,1,0)</f>
        <v>1</v>
      </c>
      <c r="I5367" s="1">
        <v>1</v>
      </c>
      <c r="J5367" s="1">
        <v>0.3</v>
      </c>
      <c r="K5367" s="1">
        <v>20.966999999999999</v>
      </c>
      <c r="L5367" s="12">
        <f>VLOOKUP(train[[#This Row],[Sub-Category]],Análisis_ABC_XYZ[[#Headers],[#Data]],4,FALSE)</f>
        <v>0.55975208308209756</v>
      </c>
    </row>
    <row r="5368" spans="1:12" x14ac:dyDescent="0.35">
      <c r="A5368" s="2">
        <v>42974</v>
      </c>
      <c r="B5368" s="1" t="s">
        <v>370</v>
      </c>
      <c r="C5368" s="1" t="s">
        <v>1194</v>
      </c>
      <c r="D5368" s="1" t="s">
        <v>14</v>
      </c>
      <c r="E5368" s="1" t="s">
        <v>36</v>
      </c>
      <c r="F5368" s="18">
        <v>122.97</v>
      </c>
      <c r="G5368" t="s">
        <v>1986</v>
      </c>
      <c r="H5368" s="1">
        <f>IF(COUNTIF(G$2:G5368,G5368)=1,1,0)</f>
        <v>0</v>
      </c>
      <c r="I5368" s="1">
        <v>3</v>
      </c>
      <c r="J5368" s="1">
        <v>0</v>
      </c>
      <c r="K5368" s="1">
        <v>60.255300000000005</v>
      </c>
      <c r="L5368" s="12">
        <f>VLOOKUP(train[[#This Row],[Sub-Category]],Análisis_ABC_XYZ[[#Headers],[#Data]],4,FALSE)</f>
        <v>0.43613829632717294</v>
      </c>
    </row>
    <row r="5369" spans="1:12" x14ac:dyDescent="0.35">
      <c r="A5369" s="2">
        <v>42974</v>
      </c>
      <c r="B5369" s="1" t="s">
        <v>370</v>
      </c>
      <c r="C5369" s="1" t="s">
        <v>243</v>
      </c>
      <c r="D5369" s="1" t="s">
        <v>14</v>
      </c>
      <c r="E5369" s="1" t="s">
        <v>36</v>
      </c>
      <c r="F5369" s="18">
        <v>81.540000000000006</v>
      </c>
      <c r="G5369" t="s">
        <v>1986</v>
      </c>
      <c r="H5369" s="1">
        <f>IF(COUNTIF(G$2:G5369,G5369)=1,1,0)</f>
        <v>0</v>
      </c>
      <c r="I5369" s="1">
        <v>9</v>
      </c>
      <c r="J5369" s="1">
        <v>0</v>
      </c>
      <c r="K5369" s="1">
        <v>36.692999999999998</v>
      </c>
      <c r="L5369" s="12">
        <f>VLOOKUP(train[[#This Row],[Sub-Category]],Análisis_ABC_XYZ[[#Headers],[#Data]],4,FALSE)</f>
        <v>0.43613829632717294</v>
      </c>
    </row>
    <row r="5370" spans="1:12" x14ac:dyDescent="0.35">
      <c r="A5370" s="2">
        <v>42974</v>
      </c>
      <c r="B5370" s="1" t="s">
        <v>39</v>
      </c>
      <c r="C5370" s="1" t="s">
        <v>1746</v>
      </c>
      <c r="D5370" s="1" t="s">
        <v>14</v>
      </c>
      <c r="E5370" s="1" t="s">
        <v>36</v>
      </c>
      <c r="F5370" s="18">
        <v>79.920000000000016</v>
      </c>
      <c r="G5370" t="s">
        <v>3282</v>
      </c>
      <c r="H5370" s="1">
        <f>IF(COUNTIF(G$2:G5370,G5370)=1,1,0)</f>
        <v>1</v>
      </c>
      <c r="I5370" s="1">
        <v>5</v>
      </c>
      <c r="J5370" s="1">
        <v>0.2</v>
      </c>
      <c r="K5370" s="1">
        <v>27.972000000000001</v>
      </c>
      <c r="L5370" s="12">
        <f>VLOOKUP(train[[#This Row],[Sub-Category]],Análisis_ABC_XYZ[[#Headers],[#Data]],4,FALSE)</f>
        <v>0.43613829632717294</v>
      </c>
    </row>
    <row r="5371" spans="1:12" x14ac:dyDescent="0.35">
      <c r="A5371" s="2">
        <v>42974</v>
      </c>
      <c r="B5371" s="1" t="s">
        <v>370</v>
      </c>
      <c r="C5371" s="1" t="s">
        <v>278</v>
      </c>
      <c r="D5371" s="1" t="s">
        <v>26</v>
      </c>
      <c r="E5371" s="1" t="s">
        <v>27</v>
      </c>
      <c r="F5371" s="18">
        <v>59.97</v>
      </c>
      <c r="G5371" t="s">
        <v>1986</v>
      </c>
      <c r="H5371" s="1">
        <f>IF(COUNTIF(G$2:G5371,G5371)=1,1,0)</f>
        <v>0</v>
      </c>
      <c r="I5371" s="1">
        <v>3</v>
      </c>
      <c r="J5371" s="1">
        <v>0</v>
      </c>
      <c r="K5371" s="1">
        <v>28.785599999999995</v>
      </c>
      <c r="L5371" s="12">
        <f>VLOOKUP(train[[#This Row],[Sub-Category]],Análisis_ABC_XYZ[[#Headers],[#Data]],4,FALSE)</f>
        <v>0.41105220110552465</v>
      </c>
    </row>
    <row r="5372" spans="1:12" x14ac:dyDescent="0.35">
      <c r="A5372" s="2">
        <v>42974</v>
      </c>
      <c r="B5372" s="1" t="s">
        <v>39</v>
      </c>
      <c r="C5372" s="1" t="s">
        <v>674</v>
      </c>
      <c r="D5372" s="1" t="s">
        <v>14</v>
      </c>
      <c r="E5372" s="1" t="s">
        <v>182</v>
      </c>
      <c r="F5372" s="18">
        <v>55.167999999999999</v>
      </c>
      <c r="G5372" t="s">
        <v>4177</v>
      </c>
      <c r="H5372" s="1">
        <f>IF(COUNTIF(G$2:G5372,G5372)=1,1,0)</f>
        <v>1</v>
      </c>
      <c r="I5372" s="1">
        <v>4</v>
      </c>
      <c r="J5372" s="1">
        <v>0.2</v>
      </c>
      <c r="K5372" s="1">
        <v>6.2063999999999897</v>
      </c>
      <c r="L5372" s="12">
        <f>VLOOKUP(train[[#This Row],[Sub-Category]],Análisis_ABC_XYZ[[#Headers],[#Data]],4,FALSE)</f>
        <v>0.53938093436526824</v>
      </c>
    </row>
    <row r="5373" spans="1:12" x14ac:dyDescent="0.35">
      <c r="A5373" s="2">
        <v>42974</v>
      </c>
      <c r="B5373" s="1" t="s">
        <v>39</v>
      </c>
      <c r="C5373" s="1" t="s">
        <v>569</v>
      </c>
      <c r="D5373" s="1" t="s">
        <v>14</v>
      </c>
      <c r="E5373" s="1" t="s">
        <v>182</v>
      </c>
      <c r="F5373" s="18">
        <v>51.52000000000001</v>
      </c>
      <c r="G5373" t="s">
        <v>4177</v>
      </c>
      <c r="H5373" s="1">
        <f>IF(COUNTIF(G$2:G5373,G5373)=1,1,0)</f>
        <v>0</v>
      </c>
      <c r="I5373" s="1">
        <v>5</v>
      </c>
      <c r="J5373" s="1">
        <v>0.2</v>
      </c>
      <c r="K5373" s="1">
        <v>-10.948000000000002</v>
      </c>
      <c r="L5373" s="12">
        <f>VLOOKUP(train[[#This Row],[Sub-Category]],Análisis_ABC_XYZ[[#Headers],[#Data]],4,FALSE)</f>
        <v>0.53938093436526824</v>
      </c>
    </row>
    <row r="5374" spans="1:12" x14ac:dyDescent="0.35">
      <c r="A5374" s="2">
        <v>42974</v>
      </c>
      <c r="B5374" s="1" t="s">
        <v>370</v>
      </c>
      <c r="C5374" s="1" t="s">
        <v>1529</v>
      </c>
      <c r="D5374" s="1" t="s">
        <v>14</v>
      </c>
      <c r="E5374" s="1" t="s">
        <v>29</v>
      </c>
      <c r="F5374" s="18">
        <v>29</v>
      </c>
      <c r="G5374" t="s">
        <v>1986</v>
      </c>
      <c r="H5374" s="1">
        <f>IF(COUNTIF(G$2:G5374,G5374)=1,1,0)</f>
        <v>0</v>
      </c>
      <c r="I5374" s="1">
        <v>5</v>
      </c>
      <c r="J5374" s="1">
        <v>0</v>
      </c>
      <c r="K5374" s="1">
        <v>13.919999999999998</v>
      </c>
      <c r="L5374" s="12">
        <f>VLOOKUP(train[[#This Row],[Sub-Category]],Análisis_ABC_XYZ[[#Headers],[#Data]],4,FALSE)</f>
        <v>0.46881743173671325</v>
      </c>
    </row>
    <row r="5375" spans="1:12" x14ac:dyDescent="0.35">
      <c r="A5375" s="2">
        <v>42974</v>
      </c>
      <c r="B5375" s="1" t="s">
        <v>39</v>
      </c>
      <c r="C5375" s="1" t="s">
        <v>1827</v>
      </c>
      <c r="D5375" s="1" t="s">
        <v>14</v>
      </c>
      <c r="E5375" s="1" t="s">
        <v>20</v>
      </c>
      <c r="F5375" s="18">
        <v>14.16</v>
      </c>
      <c r="G5375" t="s">
        <v>3282</v>
      </c>
      <c r="H5375" s="1">
        <f>IF(COUNTIF(G$2:G5375,G5375)=1,1,0)</f>
        <v>0</v>
      </c>
      <c r="I5375" s="1">
        <v>1</v>
      </c>
      <c r="J5375" s="1">
        <v>0.2</v>
      </c>
      <c r="K5375" s="1">
        <v>1.0620000000000003</v>
      </c>
      <c r="L5375" s="12">
        <f>VLOOKUP(train[[#This Row],[Sub-Category]],Análisis_ABC_XYZ[[#Headers],[#Data]],4,FALSE)</f>
        <v>0.44610841445725197</v>
      </c>
    </row>
    <row r="5376" spans="1:12" x14ac:dyDescent="0.35">
      <c r="A5376" s="2">
        <v>42974</v>
      </c>
      <c r="B5376" s="1" t="s">
        <v>370</v>
      </c>
      <c r="C5376" s="1" t="s">
        <v>915</v>
      </c>
      <c r="D5376" s="1" t="s">
        <v>14</v>
      </c>
      <c r="E5376" s="1" t="s">
        <v>91</v>
      </c>
      <c r="F5376" s="18">
        <v>11.68</v>
      </c>
      <c r="G5376" t="s">
        <v>1986</v>
      </c>
      <c r="H5376" s="1">
        <f>IF(COUNTIF(G$2:G5376,G5376)=1,1,0)</f>
        <v>0</v>
      </c>
      <c r="I5376" s="1">
        <v>4</v>
      </c>
      <c r="J5376" s="1">
        <v>0</v>
      </c>
      <c r="K5376" s="1">
        <v>5.2559999999999993</v>
      </c>
      <c r="L5376" s="12">
        <f>VLOOKUP(train[[#This Row],[Sub-Category]],Análisis_ABC_XYZ[[#Headers],[#Data]],4,FALSE)</f>
        <v>0.51168203684699509</v>
      </c>
    </row>
    <row r="5377" spans="1:12" x14ac:dyDescent="0.35">
      <c r="A5377" s="2">
        <v>42974</v>
      </c>
      <c r="B5377" s="1" t="s">
        <v>16</v>
      </c>
      <c r="C5377" s="1" t="s">
        <v>1890</v>
      </c>
      <c r="D5377" s="1" t="s">
        <v>14</v>
      </c>
      <c r="E5377" s="1" t="s">
        <v>15</v>
      </c>
      <c r="F5377" s="18">
        <v>9.2159999999999993</v>
      </c>
      <c r="G5377" t="s">
        <v>5021</v>
      </c>
      <c r="H5377" s="1">
        <f>IF(COUNTIF(G$2:G5377,G5377)=1,1,0)</f>
        <v>1</v>
      </c>
      <c r="I5377" s="1">
        <v>4</v>
      </c>
      <c r="J5377" s="1">
        <v>0.2</v>
      </c>
      <c r="K5377" s="1">
        <v>3.3408000000000002</v>
      </c>
      <c r="L5377" s="12">
        <f>VLOOKUP(train[[#This Row],[Sub-Category]],Análisis_ABC_XYZ[[#Headers],[#Data]],4,FALSE)</f>
        <v>0.4647369236065339</v>
      </c>
    </row>
    <row r="5378" spans="1:12" x14ac:dyDescent="0.35">
      <c r="A5378" s="2">
        <v>42974</v>
      </c>
      <c r="B5378" s="1" t="s">
        <v>39</v>
      </c>
      <c r="C5378" s="1" t="s">
        <v>673</v>
      </c>
      <c r="D5378" s="1" t="s">
        <v>14</v>
      </c>
      <c r="E5378" s="1" t="s">
        <v>36</v>
      </c>
      <c r="F5378" s="18">
        <v>4.6240000000000006</v>
      </c>
      <c r="G5378" t="s">
        <v>4177</v>
      </c>
      <c r="H5378" s="1">
        <f>IF(COUNTIF(G$2:G5378,G5378)=1,1,0)</f>
        <v>0</v>
      </c>
      <c r="I5378" s="1">
        <v>1</v>
      </c>
      <c r="J5378" s="1">
        <v>0.2</v>
      </c>
      <c r="K5378" s="1">
        <v>1.6762000000000001</v>
      </c>
      <c r="L5378" s="12">
        <f>VLOOKUP(train[[#This Row],[Sub-Category]],Análisis_ABC_XYZ[[#Headers],[#Data]],4,FALSE)</f>
        <v>0.43613829632717294</v>
      </c>
    </row>
    <row r="5379" spans="1:12" x14ac:dyDescent="0.35">
      <c r="A5379" s="2">
        <v>42974</v>
      </c>
      <c r="B5379" s="1" t="s">
        <v>39</v>
      </c>
      <c r="C5379" s="1" t="s">
        <v>305</v>
      </c>
      <c r="D5379" s="1" t="s">
        <v>14</v>
      </c>
      <c r="E5379" s="1" t="s">
        <v>36</v>
      </c>
      <c r="F5379" s="18">
        <v>3.5280000000000005</v>
      </c>
      <c r="G5379" t="s">
        <v>4177</v>
      </c>
      <c r="H5379" s="1">
        <f>IF(COUNTIF(G$2:G5379,G5379)=1,1,0)</f>
        <v>0</v>
      </c>
      <c r="I5379" s="1">
        <v>1</v>
      </c>
      <c r="J5379" s="1">
        <v>0.2</v>
      </c>
      <c r="K5379" s="1">
        <v>1.1465999999999998</v>
      </c>
      <c r="L5379" s="12">
        <f>VLOOKUP(train[[#This Row],[Sub-Category]],Análisis_ABC_XYZ[[#Headers],[#Data]],4,FALSE)</f>
        <v>0.43613829632717294</v>
      </c>
    </row>
    <row r="5380" spans="1:12" x14ac:dyDescent="0.35">
      <c r="A5380" s="2">
        <v>42975</v>
      </c>
      <c r="B5380" s="1" t="s">
        <v>39</v>
      </c>
      <c r="C5380" s="1" t="s">
        <v>1188</v>
      </c>
      <c r="D5380" s="1" t="s">
        <v>8</v>
      </c>
      <c r="E5380" s="1" t="s">
        <v>9</v>
      </c>
      <c r="F5380" s="18">
        <v>156.37279999999998</v>
      </c>
      <c r="G5380" t="s">
        <v>3220</v>
      </c>
      <c r="H5380" s="1">
        <f>IF(COUNTIF(G$2:G5380,G5380)=1,1,0)</f>
        <v>1</v>
      </c>
      <c r="I5380" s="1">
        <v>2</v>
      </c>
      <c r="J5380" s="1">
        <v>0.32</v>
      </c>
      <c r="K5380" s="1">
        <v>-52.890800000000027</v>
      </c>
      <c r="L5380" s="12">
        <f>VLOOKUP(train[[#This Row],[Sub-Category]],Análisis_ABC_XYZ[[#Headers],[#Data]],4,FALSE)</f>
        <v>0.5176847302647779</v>
      </c>
    </row>
    <row r="5381" spans="1:12" x14ac:dyDescent="0.35">
      <c r="A5381" s="2">
        <v>42975</v>
      </c>
      <c r="B5381" s="1" t="s">
        <v>145</v>
      </c>
      <c r="C5381" s="1" t="s">
        <v>1480</v>
      </c>
      <c r="D5381" s="1" t="s">
        <v>26</v>
      </c>
      <c r="E5381" s="1" t="s">
        <v>27</v>
      </c>
      <c r="F5381" s="18">
        <v>108.57599999999999</v>
      </c>
      <c r="G5381" t="s">
        <v>3374</v>
      </c>
      <c r="H5381" s="1">
        <f>IF(COUNTIF(G$2:G5381,G5381)=1,1,0)</f>
        <v>1</v>
      </c>
      <c r="I5381" s="1">
        <v>3</v>
      </c>
      <c r="J5381" s="1">
        <v>0.2</v>
      </c>
      <c r="K5381" s="1">
        <v>8.1432000000000002</v>
      </c>
      <c r="L5381" s="12">
        <f>VLOOKUP(train[[#This Row],[Sub-Category]],Análisis_ABC_XYZ[[#Headers],[#Data]],4,FALSE)</f>
        <v>0.41105220110552465</v>
      </c>
    </row>
    <row r="5382" spans="1:12" x14ac:dyDescent="0.35">
      <c r="A5382" s="2">
        <v>42975</v>
      </c>
      <c r="B5382" s="1" t="s">
        <v>157</v>
      </c>
      <c r="C5382" s="1" t="s">
        <v>1809</v>
      </c>
      <c r="D5382" s="1" t="s">
        <v>14</v>
      </c>
      <c r="E5382" s="1" t="s">
        <v>29</v>
      </c>
      <c r="F5382" s="18">
        <v>18.432000000000002</v>
      </c>
      <c r="G5382" t="s">
        <v>5594</v>
      </c>
      <c r="H5382" s="1">
        <f>IF(COUNTIF(G$2:G5382,G5382)=1,1,0)</f>
        <v>1</v>
      </c>
      <c r="I5382" s="1">
        <v>8</v>
      </c>
      <c r="J5382" s="1">
        <v>0.7</v>
      </c>
      <c r="K5382" s="1">
        <v>-12.287999999999997</v>
      </c>
      <c r="L5382" s="12">
        <f>VLOOKUP(train[[#This Row],[Sub-Category]],Análisis_ABC_XYZ[[#Headers],[#Data]],4,FALSE)</f>
        <v>0.46881743173671325</v>
      </c>
    </row>
    <row r="5383" spans="1:12" x14ac:dyDescent="0.35">
      <c r="A5383" s="2">
        <v>42975</v>
      </c>
      <c r="B5383" s="1" t="s">
        <v>145</v>
      </c>
      <c r="C5383" s="1" t="s">
        <v>1479</v>
      </c>
      <c r="D5383" s="1" t="s">
        <v>14</v>
      </c>
      <c r="E5383" s="1" t="s">
        <v>36</v>
      </c>
      <c r="F5383" s="18">
        <v>15.48</v>
      </c>
      <c r="G5383" t="s">
        <v>3374</v>
      </c>
      <c r="H5383" s="1">
        <f>IF(COUNTIF(G$2:G5383,G5383)=1,1,0)</f>
        <v>0</v>
      </c>
      <c r="I5383" s="1">
        <v>3</v>
      </c>
      <c r="J5383" s="1">
        <v>0.2</v>
      </c>
      <c r="K5383" s="1">
        <v>5.6115000000000004</v>
      </c>
      <c r="L5383" s="12">
        <f>VLOOKUP(train[[#This Row],[Sub-Category]],Análisis_ABC_XYZ[[#Headers],[#Data]],4,FALSE)</f>
        <v>0.43613829632717294</v>
      </c>
    </row>
    <row r="5384" spans="1:12" x14ac:dyDescent="0.35">
      <c r="A5384" s="2">
        <v>42975</v>
      </c>
      <c r="B5384" s="1" t="s">
        <v>39</v>
      </c>
      <c r="C5384" s="1" t="s">
        <v>406</v>
      </c>
      <c r="D5384" s="1" t="s">
        <v>14</v>
      </c>
      <c r="E5384" s="1" t="s">
        <v>29</v>
      </c>
      <c r="F5384" s="18">
        <v>13.139999999999997</v>
      </c>
      <c r="G5384" t="s">
        <v>3220</v>
      </c>
      <c r="H5384" s="1">
        <f>IF(COUNTIF(G$2:G5384,G5384)=1,1,0)</f>
        <v>0</v>
      </c>
      <c r="I5384" s="1">
        <v>9</v>
      </c>
      <c r="J5384" s="1">
        <v>0.8</v>
      </c>
      <c r="K5384" s="1">
        <v>-21.681000000000004</v>
      </c>
      <c r="L5384" s="12">
        <f>VLOOKUP(train[[#This Row],[Sub-Category]],Análisis_ABC_XYZ[[#Headers],[#Data]],4,FALSE)</f>
        <v>0.46881743173671325</v>
      </c>
    </row>
    <row r="5385" spans="1:12" x14ac:dyDescent="0.35">
      <c r="A5385" s="2">
        <v>42975</v>
      </c>
      <c r="B5385" s="1" t="s">
        <v>39</v>
      </c>
      <c r="C5385" s="1" t="s">
        <v>1162</v>
      </c>
      <c r="D5385" s="1" t="s">
        <v>14</v>
      </c>
      <c r="E5385" s="1" t="s">
        <v>29</v>
      </c>
      <c r="F5385" s="18">
        <v>10.023999999999997</v>
      </c>
      <c r="G5385" t="s">
        <v>3220</v>
      </c>
      <c r="H5385" s="1">
        <f>IF(COUNTIF(G$2:G5385,G5385)=1,1,0)</f>
        <v>0</v>
      </c>
      <c r="I5385" s="1">
        <v>4</v>
      </c>
      <c r="J5385" s="1">
        <v>0.8</v>
      </c>
      <c r="K5385" s="1">
        <v>-16.539600000000007</v>
      </c>
      <c r="L5385" s="12">
        <f>VLOOKUP(train[[#This Row],[Sub-Category]],Análisis_ABC_XYZ[[#Headers],[#Data]],4,FALSE)</f>
        <v>0.46881743173671325</v>
      </c>
    </row>
    <row r="5386" spans="1:12" x14ac:dyDescent="0.35">
      <c r="A5386" s="2">
        <v>42976</v>
      </c>
      <c r="B5386" s="1" t="s">
        <v>52</v>
      </c>
      <c r="C5386" s="1" t="s">
        <v>1601</v>
      </c>
      <c r="D5386" s="1" t="s">
        <v>8</v>
      </c>
      <c r="E5386" s="1" t="s">
        <v>18</v>
      </c>
      <c r="F5386" s="18">
        <v>241.92</v>
      </c>
      <c r="G5386" t="s">
        <v>4164</v>
      </c>
      <c r="H5386" s="1">
        <f>IF(COUNTIF(G$2:G5386,G5386)=1,1,0)</f>
        <v>1</v>
      </c>
      <c r="I5386" s="1">
        <v>4</v>
      </c>
      <c r="J5386" s="1">
        <v>0.4</v>
      </c>
      <c r="K5386" s="1">
        <v>-56.448000000000008</v>
      </c>
      <c r="L5386" s="12">
        <f>VLOOKUP(train[[#This Row],[Sub-Category]],Análisis_ABC_XYZ[[#Headers],[#Data]],4,FALSE)</f>
        <v>0.55975208308209756</v>
      </c>
    </row>
    <row r="5387" spans="1:12" x14ac:dyDescent="0.35">
      <c r="A5387" s="2">
        <v>42976</v>
      </c>
      <c r="B5387" s="1" t="s">
        <v>52</v>
      </c>
      <c r="C5387" s="1" t="s">
        <v>1704</v>
      </c>
      <c r="D5387" s="1" t="s">
        <v>8</v>
      </c>
      <c r="E5387" s="1" t="s">
        <v>9</v>
      </c>
      <c r="F5387" s="18">
        <v>163.88</v>
      </c>
      <c r="G5387" t="s">
        <v>4164</v>
      </c>
      <c r="H5387" s="1">
        <f>IF(COUNTIF(G$2:G5387,G5387)=1,1,0)</f>
        <v>0</v>
      </c>
      <c r="I5387" s="1">
        <v>4</v>
      </c>
      <c r="J5387" s="1">
        <v>0.5</v>
      </c>
      <c r="K5387" s="1">
        <v>-81.94</v>
      </c>
      <c r="L5387" s="12">
        <f>VLOOKUP(train[[#This Row],[Sub-Category]],Análisis_ABC_XYZ[[#Headers],[#Data]],4,FALSE)</f>
        <v>0.5176847302647779</v>
      </c>
    </row>
    <row r="5388" spans="1:12" x14ac:dyDescent="0.35">
      <c r="A5388" s="2">
        <v>42976</v>
      </c>
      <c r="B5388" s="1" t="s">
        <v>72</v>
      </c>
      <c r="C5388" s="1" t="s">
        <v>142</v>
      </c>
      <c r="D5388" s="1" t="s">
        <v>26</v>
      </c>
      <c r="E5388" s="1" t="s">
        <v>56</v>
      </c>
      <c r="F5388" s="18">
        <v>95.976000000000013</v>
      </c>
      <c r="G5388" t="s">
        <v>3511</v>
      </c>
      <c r="H5388" s="1">
        <f>IF(COUNTIF(G$2:G5388,G5388)=1,1,0)</f>
        <v>1</v>
      </c>
      <c r="I5388" s="1">
        <v>3</v>
      </c>
      <c r="J5388" s="1">
        <v>0.2</v>
      </c>
      <c r="K5388" s="1">
        <v>-10.797300000000011</v>
      </c>
      <c r="L5388" s="12">
        <f>VLOOKUP(train[[#This Row],[Sub-Category]],Análisis_ABC_XYZ[[#Headers],[#Data]],4,FALSE)</f>
        <v>0.52062335344040378</v>
      </c>
    </row>
    <row r="5389" spans="1:12" x14ac:dyDescent="0.35">
      <c r="A5389" s="2">
        <v>42976</v>
      </c>
      <c r="B5389" s="1" t="s">
        <v>72</v>
      </c>
      <c r="C5389" s="1" t="s">
        <v>141</v>
      </c>
      <c r="D5389" s="1" t="s">
        <v>14</v>
      </c>
      <c r="E5389" s="1" t="s">
        <v>36</v>
      </c>
      <c r="F5389" s="18">
        <v>64.623999999999995</v>
      </c>
      <c r="G5389" t="s">
        <v>3511</v>
      </c>
      <c r="H5389" s="1">
        <f>IF(COUNTIF(G$2:G5389,G5389)=1,1,0)</f>
        <v>0</v>
      </c>
      <c r="I5389" s="1">
        <v>7</v>
      </c>
      <c r="J5389" s="1">
        <v>0.2</v>
      </c>
      <c r="K5389" s="1">
        <v>22.618399999999994</v>
      </c>
      <c r="L5389" s="12">
        <f>VLOOKUP(train[[#This Row],[Sub-Category]],Análisis_ABC_XYZ[[#Headers],[#Data]],4,FALSE)</f>
        <v>0.43613829632717294</v>
      </c>
    </row>
    <row r="5390" spans="1:12" x14ac:dyDescent="0.35">
      <c r="A5390" s="2">
        <v>42976</v>
      </c>
      <c r="B5390" s="1" t="s">
        <v>757</v>
      </c>
      <c r="C5390" s="1" t="s">
        <v>724</v>
      </c>
      <c r="D5390" s="1" t="s">
        <v>14</v>
      </c>
      <c r="E5390" s="1" t="s">
        <v>182</v>
      </c>
      <c r="F5390" s="18">
        <v>27.93</v>
      </c>
      <c r="G5390" t="s">
        <v>3953</v>
      </c>
      <c r="H5390" s="1">
        <f>IF(COUNTIF(G$2:G5390,G5390)=1,1,0)</f>
        <v>1</v>
      </c>
      <c r="I5390" s="1">
        <v>3</v>
      </c>
      <c r="J5390" s="1">
        <v>0</v>
      </c>
      <c r="K5390" s="1">
        <v>8.0996999999999986</v>
      </c>
      <c r="L5390" s="12">
        <f>VLOOKUP(train[[#This Row],[Sub-Category]],Análisis_ABC_XYZ[[#Headers],[#Data]],4,FALSE)</f>
        <v>0.53938093436526824</v>
      </c>
    </row>
    <row r="5391" spans="1:12" x14ac:dyDescent="0.35">
      <c r="A5391" s="2">
        <v>42976</v>
      </c>
      <c r="B5391" s="1" t="s">
        <v>89</v>
      </c>
      <c r="C5391" s="1" t="s">
        <v>962</v>
      </c>
      <c r="D5391" s="1" t="s">
        <v>26</v>
      </c>
      <c r="E5391" s="1" t="s">
        <v>27</v>
      </c>
      <c r="F5391" s="18">
        <v>22</v>
      </c>
      <c r="G5391" t="s">
        <v>1976</v>
      </c>
      <c r="H5391" s="1">
        <f>IF(COUNTIF(G$2:G5391,G5391)=1,1,0)</f>
        <v>1</v>
      </c>
      <c r="I5391" s="1">
        <v>4</v>
      </c>
      <c r="J5391" s="1">
        <v>0</v>
      </c>
      <c r="K5391" s="1">
        <v>5.5</v>
      </c>
      <c r="L5391" s="12">
        <f>VLOOKUP(train[[#This Row],[Sub-Category]],Análisis_ABC_XYZ[[#Headers],[#Data]],4,FALSE)</f>
        <v>0.41105220110552465</v>
      </c>
    </row>
    <row r="5392" spans="1:12" x14ac:dyDescent="0.35">
      <c r="A5392" s="2">
        <v>42976</v>
      </c>
      <c r="B5392" s="1" t="s">
        <v>52</v>
      </c>
      <c r="C5392" s="1" t="s">
        <v>1036</v>
      </c>
      <c r="D5392" s="1" t="s">
        <v>14</v>
      </c>
      <c r="E5392" s="1" t="s">
        <v>91</v>
      </c>
      <c r="F5392" s="18">
        <v>10.584</v>
      </c>
      <c r="G5392" t="s">
        <v>4164</v>
      </c>
      <c r="H5392" s="1">
        <f>IF(COUNTIF(G$2:G5392,G5392)=1,1,0)</f>
        <v>0</v>
      </c>
      <c r="I5392" s="1">
        <v>7</v>
      </c>
      <c r="J5392" s="1">
        <v>0.2</v>
      </c>
      <c r="K5392" s="1">
        <v>-2.3813999999999993</v>
      </c>
      <c r="L5392" s="12">
        <f>VLOOKUP(train[[#This Row],[Sub-Category]],Análisis_ABC_XYZ[[#Headers],[#Data]],4,FALSE)</f>
        <v>0.51168203684699509</v>
      </c>
    </row>
    <row r="5393" spans="1:12" x14ac:dyDescent="0.35">
      <c r="A5393" s="2">
        <v>42976</v>
      </c>
      <c r="B5393" s="1" t="s">
        <v>52</v>
      </c>
      <c r="C5393" s="1" t="s">
        <v>764</v>
      </c>
      <c r="D5393" s="1" t="s">
        <v>14</v>
      </c>
      <c r="E5393" s="1" t="s">
        <v>29</v>
      </c>
      <c r="F5393" s="18">
        <v>3.4860000000000002</v>
      </c>
      <c r="G5393" t="s">
        <v>4164</v>
      </c>
      <c r="H5393" s="1">
        <f>IF(COUNTIF(G$2:G5393,G5393)=1,1,0)</f>
        <v>0</v>
      </c>
      <c r="I5393" s="1">
        <v>2</v>
      </c>
      <c r="J5393" s="1">
        <v>0.7</v>
      </c>
      <c r="K5393" s="1">
        <v>-2.7887999999999993</v>
      </c>
      <c r="L5393" s="12">
        <f>VLOOKUP(train[[#This Row],[Sub-Category]],Análisis_ABC_XYZ[[#Headers],[#Data]],4,FALSE)</f>
        <v>0.46881743173671325</v>
      </c>
    </row>
    <row r="5394" spans="1:12" x14ac:dyDescent="0.35">
      <c r="A5394" s="2">
        <v>42976</v>
      </c>
      <c r="B5394" s="1" t="s">
        <v>72</v>
      </c>
      <c r="C5394" s="1" t="s">
        <v>143</v>
      </c>
      <c r="D5394" s="1" t="s">
        <v>14</v>
      </c>
      <c r="E5394" s="1" t="s">
        <v>29</v>
      </c>
      <c r="F5394" s="18">
        <v>1.7879999999999996</v>
      </c>
      <c r="G5394" s="1" t="s">
        <v>3511</v>
      </c>
      <c r="H5394" s="1">
        <f>IF(COUNTIF(G$2:G5394,G5394)=1,1,0)</f>
        <v>0</v>
      </c>
      <c r="I5394" s="1">
        <v>3</v>
      </c>
      <c r="J5394" s="1">
        <v>0.8</v>
      </c>
      <c r="K5394" s="1">
        <v>-3.0396000000000001</v>
      </c>
      <c r="L5394" s="12">
        <f>VLOOKUP(train[[#This Row],[Sub-Category]],Análisis_ABC_XYZ[[#Headers],[#Data]],4,FALSE)</f>
        <v>0.46881743173671325</v>
      </c>
    </row>
    <row r="5395" spans="1:12" x14ac:dyDescent="0.35">
      <c r="A5395" s="2">
        <v>42977</v>
      </c>
      <c r="B5395" s="1" t="s">
        <v>52</v>
      </c>
      <c r="C5395" s="1" t="s">
        <v>355</v>
      </c>
      <c r="D5395" s="1" t="s">
        <v>8</v>
      </c>
      <c r="E5395" s="1" t="s">
        <v>11</v>
      </c>
      <c r="F5395" s="18">
        <v>786.74400000000003</v>
      </c>
      <c r="G5395" t="s">
        <v>5093</v>
      </c>
      <c r="H5395" s="1">
        <f>IF(COUNTIF(G$2:G5395,G5395)=1,1,0)</f>
        <v>1</v>
      </c>
      <c r="I5395" s="1">
        <v>4</v>
      </c>
      <c r="J5395" s="1">
        <v>0.3</v>
      </c>
      <c r="K5395" s="1">
        <v>-258.50160000000011</v>
      </c>
      <c r="L5395" s="12">
        <f>VLOOKUP(train[[#This Row],[Sub-Category]],Análisis_ABC_XYZ[[#Headers],[#Data]],4,FALSE)</f>
        <v>0.46529189879902266</v>
      </c>
    </row>
    <row r="5396" spans="1:12" x14ac:dyDescent="0.35">
      <c r="A5396" s="2">
        <v>42977</v>
      </c>
      <c r="B5396" s="1" t="s">
        <v>12</v>
      </c>
      <c r="C5396" s="1" t="s">
        <v>1567</v>
      </c>
      <c r="D5396" s="1" t="s">
        <v>26</v>
      </c>
      <c r="E5396" s="1" t="s">
        <v>27</v>
      </c>
      <c r="F5396" s="18">
        <v>339.96000000000004</v>
      </c>
      <c r="G5396" t="s">
        <v>4447</v>
      </c>
      <c r="H5396" s="1">
        <f>IF(COUNTIF(G$2:G5396,G5396)=1,1,0)</f>
        <v>1</v>
      </c>
      <c r="I5396" s="1">
        <v>5</v>
      </c>
      <c r="J5396" s="1">
        <v>0.2</v>
      </c>
      <c r="K5396" s="1">
        <v>42.494999999999948</v>
      </c>
      <c r="L5396" s="12">
        <f>VLOOKUP(train[[#This Row],[Sub-Category]],Análisis_ABC_XYZ[[#Headers],[#Data]],4,FALSE)</f>
        <v>0.41105220110552465</v>
      </c>
    </row>
    <row r="5397" spans="1:12" x14ac:dyDescent="0.35">
      <c r="A5397" s="2">
        <v>42977</v>
      </c>
      <c r="B5397" s="1" t="s">
        <v>52</v>
      </c>
      <c r="C5397" s="1" t="s">
        <v>353</v>
      </c>
      <c r="D5397" s="1" t="s">
        <v>26</v>
      </c>
      <c r="E5397" s="1" t="s">
        <v>27</v>
      </c>
      <c r="F5397" s="18">
        <v>290.89800000000002</v>
      </c>
      <c r="G5397" t="s">
        <v>5093</v>
      </c>
      <c r="H5397" s="1">
        <f>IF(COUNTIF(G$2:G5397,G5397)=1,1,0)</f>
        <v>0</v>
      </c>
      <c r="I5397" s="1">
        <v>3</v>
      </c>
      <c r="J5397" s="1">
        <v>0.4</v>
      </c>
      <c r="K5397" s="1">
        <v>-67.876199999999997</v>
      </c>
      <c r="L5397" s="12">
        <f>VLOOKUP(train[[#This Row],[Sub-Category]],Análisis_ABC_XYZ[[#Headers],[#Data]],4,FALSE)</f>
        <v>0.41105220110552465</v>
      </c>
    </row>
    <row r="5398" spans="1:12" x14ac:dyDescent="0.35">
      <c r="A5398" s="2">
        <v>42977</v>
      </c>
      <c r="B5398" s="1" t="s">
        <v>52</v>
      </c>
      <c r="C5398" s="1" t="s">
        <v>356</v>
      </c>
      <c r="D5398" s="1" t="s">
        <v>14</v>
      </c>
      <c r="E5398" s="1" t="s">
        <v>15</v>
      </c>
      <c r="F5398" s="18">
        <v>100.24000000000001</v>
      </c>
      <c r="G5398" t="s">
        <v>5093</v>
      </c>
      <c r="H5398" s="1">
        <f>IF(COUNTIF(G$2:G5398,G5398)=1,1,0)</f>
        <v>0</v>
      </c>
      <c r="I5398" s="1">
        <v>10</v>
      </c>
      <c r="J5398" s="1">
        <v>0.2</v>
      </c>
      <c r="K5398" s="1">
        <v>33.830999999999989</v>
      </c>
      <c r="L5398" s="12">
        <f>VLOOKUP(train[[#This Row],[Sub-Category]],Análisis_ABC_XYZ[[#Headers],[#Data]],4,FALSE)</f>
        <v>0.4647369236065339</v>
      </c>
    </row>
    <row r="5399" spans="1:12" x14ac:dyDescent="0.35">
      <c r="A5399" s="2">
        <v>42977</v>
      </c>
      <c r="B5399" s="1" t="s">
        <v>52</v>
      </c>
      <c r="C5399" s="1" t="s">
        <v>354</v>
      </c>
      <c r="D5399" s="1" t="s">
        <v>14</v>
      </c>
      <c r="E5399" s="1" t="s">
        <v>20</v>
      </c>
      <c r="F5399" s="18">
        <v>54.224000000000004</v>
      </c>
      <c r="G5399" t="s">
        <v>5093</v>
      </c>
      <c r="H5399" s="1">
        <f>IF(COUNTIF(G$2:G5399,G5399)=1,1,0)</f>
        <v>0</v>
      </c>
      <c r="I5399" s="1">
        <v>2</v>
      </c>
      <c r="J5399" s="1">
        <v>0.2</v>
      </c>
      <c r="K5399" s="1">
        <v>3.3889999999999993</v>
      </c>
      <c r="L5399" s="12">
        <f>VLOOKUP(train[[#This Row],[Sub-Category]],Análisis_ABC_XYZ[[#Headers],[#Data]],4,FALSE)</f>
        <v>0.44610841445725197</v>
      </c>
    </row>
    <row r="5400" spans="1:12" x14ac:dyDescent="0.35">
      <c r="A5400" s="2">
        <v>42977</v>
      </c>
      <c r="B5400" s="1" t="s">
        <v>12</v>
      </c>
      <c r="C5400" s="1" t="s">
        <v>1602</v>
      </c>
      <c r="D5400" s="1" t="s">
        <v>8</v>
      </c>
      <c r="E5400" s="1" t="s">
        <v>22</v>
      </c>
      <c r="F5400" s="18">
        <v>47.04</v>
      </c>
      <c r="G5400" t="s">
        <v>4447</v>
      </c>
      <c r="H5400" s="1">
        <f>IF(COUNTIF(G$2:G5400,G5400)=1,1,0)</f>
        <v>0</v>
      </c>
      <c r="I5400" s="1">
        <v>4</v>
      </c>
      <c r="J5400" s="1">
        <v>0</v>
      </c>
      <c r="K5400" s="1">
        <v>15.993599999999997</v>
      </c>
      <c r="L5400" s="12">
        <f>VLOOKUP(train[[#This Row],[Sub-Category]],Análisis_ABC_XYZ[[#Headers],[#Data]],4,FALSE)</f>
        <v>0.4595170286641902</v>
      </c>
    </row>
    <row r="5401" spans="1:12" x14ac:dyDescent="0.35">
      <c r="A5401" s="2">
        <v>42977</v>
      </c>
      <c r="B5401" s="1" t="s">
        <v>52</v>
      </c>
      <c r="C5401" s="1" t="s">
        <v>357</v>
      </c>
      <c r="D5401" s="1" t="s">
        <v>14</v>
      </c>
      <c r="E5401" s="1" t="s">
        <v>29</v>
      </c>
      <c r="F5401" s="18">
        <v>37.76400000000001</v>
      </c>
      <c r="G5401" t="s">
        <v>5093</v>
      </c>
      <c r="H5401" s="1">
        <f>IF(COUNTIF(G$2:G5401,G5401)=1,1,0)</f>
        <v>0</v>
      </c>
      <c r="I5401" s="1">
        <v>6</v>
      </c>
      <c r="J5401" s="1">
        <v>0.7</v>
      </c>
      <c r="K5401" s="1">
        <v>-27.693600000000004</v>
      </c>
      <c r="L5401" s="12">
        <f>VLOOKUP(train[[#This Row],[Sub-Category]],Análisis_ABC_XYZ[[#Headers],[#Data]],4,FALSE)</f>
        <v>0.46881743173671325</v>
      </c>
    </row>
    <row r="5402" spans="1:12" x14ac:dyDescent="0.35">
      <c r="A5402" s="2">
        <v>42978</v>
      </c>
      <c r="B5402" s="1" t="s">
        <v>39</v>
      </c>
      <c r="C5402" s="1" t="s">
        <v>416</v>
      </c>
      <c r="D5402" s="1" t="s">
        <v>14</v>
      </c>
      <c r="E5402" s="1" t="s">
        <v>20</v>
      </c>
      <c r="F5402" s="18">
        <v>23.968000000000004</v>
      </c>
      <c r="G5402" t="s">
        <v>5751</v>
      </c>
      <c r="H5402" s="1">
        <f>IF(COUNTIF(G$2:G5402,G5402)=1,1,0)</f>
        <v>1</v>
      </c>
      <c r="I5402" s="1">
        <v>2</v>
      </c>
      <c r="J5402" s="1">
        <v>0.2</v>
      </c>
      <c r="K5402" s="1">
        <v>2.3967999999999989</v>
      </c>
      <c r="L5402" s="12">
        <f>VLOOKUP(train[[#This Row],[Sub-Category]],Análisis_ABC_XYZ[[#Headers],[#Data]],4,FALSE)</f>
        <v>0.44610841445725197</v>
      </c>
    </row>
    <row r="5403" spans="1:12" x14ac:dyDescent="0.35">
      <c r="A5403" s="2">
        <v>42979</v>
      </c>
      <c r="B5403" s="1" t="s">
        <v>89</v>
      </c>
      <c r="C5403" s="1" t="s">
        <v>374</v>
      </c>
      <c r="D5403" s="1" t="s">
        <v>14</v>
      </c>
      <c r="E5403" s="1" t="s">
        <v>29</v>
      </c>
      <c r="F5403" s="18">
        <v>4355.1680000000006</v>
      </c>
      <c r="G5403" t="s">
        <v>2718</v>
      </c>
      <c r="H5403" s="1">
        <f>IF(COUNTIF(G$2:G5403,G5403)=1,1,0)</f>
        <v>1</v>
      </c>
      <c r="I5403" s="1">
        <v>4</v>
      </c>
      <c r="J5403" s="1">
        <v>0.2</v>
      </c>
      <c r="K5403" s="1">
        <v>1415.4295999999997</v>
      </c>
      <c r="L5403" s="12">
        <f>VLOOKUP(train[[#This Row],[Sub-Category]],Análisis_ABC_XYZ[[#Headers],[#Data]],4,FALSE)</f>
        <v>0.46881743173671325</v>
      </c>
    </row>
    <row r="5404" spans="1:12" x14ac:dyDescent="0.35">
      <c r="A5404" s="2">
        <v>42979</v>
      </c>
      <c r="B5404" s="1" t="s">
        <v>79</v>
      </c>
      <c r="C5404" s="1" t="s">
        <v>613</v>
      </c>
      <c r="D5404" s="1" t="s">
        <v>14</v>
      </c>
      <c r="E5404" s="1" t="s">
        <v>31</v>
      </c>
      <c r="F5404" s="18">
        <v>376.74</v>
      </c>
      <c r="G5404" t="s">
        <v>2213</v>
      </c>
      <c r="H5404" s="1">
        <f>IF(COUNTIF(G$2:G5404,G5404)=1,1,0)</f>
        <v>1</v>
      </c>
      <c r="I5404" s="1">
        <v>4</v>
      </c>
      <c r="J5404" s="1">
        <v>0.1</v>
      </c>
      <c r="K5404" s="1">
        <v>71.161999999999978</v>
      </c>
      <c r="L5404" s="12">
        <f>VLOOKUP(train[[#This Row],[Sub-Category]],Análisis_ABC_XYZ[[#Headers],[#Data]],4,FALSE)</f>
        <v>0.49507917887403441</v>
      </c>
    </row>
    <row r="5405" spans="1:12" x14ac:dyDescent="0.35">
      <c r="A5405" s="2">
        <v>42979</v>
      </c>
      <c r="B5405" s="1" t="s">
        <v>89</v>
      </c>
      <c r="C5405" s="1" t="s">
        <v>504</v>
      </c>
      <c r="D5405" s="1" t="s">
        <v>8</v>
      </c>
      <c r="E5405" s="1" t="s">
        <v>22</v>
      </c>
      <c r="F5405" s="18">
        <v>191.82</v>
      </c>
      <c r="G5405" t="s">
        <v>3015</v>
      </c>
      <c r="H5405" s="1">
        <f>IF(COUNTIF(G$2:G5405,G5405)=1,1,0)</f>
        <v>1</v>
      </c>
      <c r="I5405" s="1">
        <v>3</v>
      </c>
      <c r="J5405" s="1">
        <v>0</v>
      </c>
      <c r="K5405" s="1">
        <v>61.382399999999997</v>
      </c>
      <c r="L5405" s="12">
        <f>VLOOKUP(train[[#This Row],[Sub-Category]],Análisis_ABC_XYZ[[#Headers],[#Data]],4,FALSE)</f>
        <v>0.4595170286641902</v>
      </c>
    </row>
    <row r="5406" spans="1:12" x14ac:dyDescent="0.35">
      <c r="A5406" s="2">
        <v>42979</v>
      </c>
      <c r="B5406" s="1" t="s">
        <v>89</v>
      </c>
      <c r="C5406" s="1" t="s">
        <v>539</v>
      </c>
      <c r="D5406" s="1" t="s">
        <v>26</v>
      </c>
      <c r="E5406" s="1" t="s">
        <v>56</v>
      </c>
      <c r="F5406" s="18">
        <v>468.90000000000003</v>
      </c>
      <c r="G5406" t="s">
        <v>3015</v>
      </c>
      <c r="H5406" s="1">
        <f>IF(COUNTIF(G$2:G5406,G5406)=1,1,0)</f>
        <v>0</v>
      </c>
      <c r="I5406" s="1">
        <v>6</v>
      </c>
      <c r="J5406" s="1">
        <v>0</v>
      </c>
      <c r="K5406" s="1">
        <v>206.31600000000006</v>
      </c>
      <c r="L5406" s="12">
        <f>VLOOKUP(train[[#This Row],[Sub-Category]],Análisis_ABC_XYZ[[#Headers],[#Data]],4,FALSE)</f>
        <v>0.52062335344040378</v>
      </c>
    </row>
    <row r="5407" spans="1:12" x14ac:dyDescent="0.35">
      <c r="A5407" s="2">
        <v>42979</v>
      </c>
      <c r="B5407" s="1" t="s">
        <v>89</v>
      </c>
      <c r="C5407" s="1" t="s">
        <v>1591</v>
      </c>
      <c r="D5407" s="1" t="s">
        <v>26</v>
      </c>
      <c r="E5407" s="1" t="s">
        <v>56</v>
      </c>
      <c r="F5407" s="18">
        <v>72.48</v>
      </c>
      <c r="G5407" t="s">
        <v>3015</v>
      </c>
      <c r="H5407" s="1">
        <f>IF(COUNTIF(G$2:G5407,G5407)=1,1,0)</f>
        <v>0</v>
      </c>
      <c r="I5407" s="1">
        <v>2</v>
      </c>
      <c r="J5407" s="1">
        <v>0</v>
      </c>
      <c r="K5407" s="1">
        <v>30.441600000000001</v>
      </c>
      <c r="L5407" s="12">
        <f>VLOOKUP(train[[#This Row],[Sub-Category]],Análisis_ABC_XYZ[[#Headers],[#Data]],4,FALSE)</f>
        <v>0.52062335344040378</v>
      </c>
    </row>
    <row r="5408" spans="1:12" x14ac:dyDescent="0.35">
      <c r="A5408" s="2">
        <v>42979</v>
      </c>
      <c r="B5408" s="1" t="s">
        <v>89</v>
      </c>
      <c r="C5408" s="1" t="s">
        <v>290</v>
      </c>
      <c r="D5408" s="1" t="s">
        <v>26</v>
      </c>
      <c r="E5408" s="1" t="s">
        <v>56</v>
      </c>
      <c r="F5408" s="18">
        <v>6.79</v>
      </c>
      <c r="G5408" t="s">
        <v>2718</v>
      </c>
      <c r="H5408" s="1">
        <f>IF(COUNTIF(G$2:G5408,G5408)=1,1,0)</f>
        <v>0</v>
      </c>
      <c r="I5408" s="1">
        <v>1</v>
      </c>
      <c r="J5408" s="1">
        <v>0</v>
      </c>
      <c r="K5408" s="1">
        <v>2.3086000000000002</v>
      </c>
      <c r="L5408" s="12">
        <f>VLOOKUP(train[[#This Row],[Sub-Category]],Análisis_ABC_XYZ[[#Headers],[#Data]],4,FALSE)</f>
        <v>0.52062335344040378</v>
      </c>
    </row>
    <row r="5409" spans="1:12" x14ac:dyDescent="0.35">
      <c r="A5409" s="2">
        <v>42979</v>
      </c>
      <c r="B5409" s="1" t="s">
        <v>89</v>
      </c>
      <c r="C5409" s="1" t="s">
        <v>372</v>
      </c>
      <c r="D5409" s="1" t="s">
        <v>14</v>
      </c>
      <c r="E5409" s="1" t="s">
        <v>36</v>
      </c>
      <c r="F5409" s="18">
        <v>49.12</v>
      </c>
      <c r="G5409" t="s">
        <v>2718</v>
      </c>
      <c r="H5409" s="1">
        <f>IF(COUNTIF(G$2:G5409,G5409)=1,1,0)</f>
        <v>0</v>
      </c>
      <c r="I5409" s="1">
        <v>4</v>
      </c>
      <c r="J5409" s="1">
        <v>0</v>
      </c>
      <c r="K5409" s="1">
        <v>23.086399999999998</v>
      </c>
      <c r="L5409" s="12">
        <f>VLOOKUP(train[[#This Row],[Sub-Category]],Análisis_ABC_XYZ[[#Headers],[#Data]],4,FALSE)</f>
        <v>0.43613829632717294</v>
      </c>
    </row>
    <row r="5410" spans="1:12" x14ac:dyDescent="0.35">
      <c r="A5410" s="2">
        <v>42979</v>
      </c>
      <c r="B5410" s="1" t="s">
        <v>52</v>
      </c>
      <c r="C5410" s="1" t="s">
        <v>110</v>
      </c>
      <c r="D5410" s="1" t="s">
        <v>14</v>
      </c>
      <c r="E5410" s="1" t="s">
        <v>36</v>
      </c>
      <c r="F5410" s="18">
        <v>30.48</v>
      </c>
      <c r="G5410" t="s">
        <v>4041</v>
      </c>
      <c r="H5410" s="1">
        <f>IF(COUNTIF(G$2:G5410,G5410)=1,1,0)</f>
        <v>1</v>
      </c>
      <c r="I5410" s="1">
        <v>6</v>
      </c>
      <c r="J5410" s="1">
        <v>0.2</v>
      </c>
      <c r="K5410" s="1">
        <v>9.9059999999999988</v>
      </c>
      <c r="L5410" s="12">
        <f>VLOOKUP(train[[#This Row],[Sub-Category]],Análisis_ABC_XYZ[[#Headers],[#Data]],4,FALSE)</f>
        <v>0.43613829632717294</v>
      </c>
    </row>
    <row r="5411" spans="1:12" x14ac:dyDescent="0.35">
      <c r="A5411" s="2">
        <v>42979</v>
      </c>
      <c r="B5411" s="1" t="s">
        <v>79</v>
      </c>
      <c r="C5411" s="1" t="s">
        <v>844</v>
      </c>
      <c r="D5411" s="1" t="s">
        <v>14</v>
      </c>
      <c r="E5411" s="1" t="s">
        <v>29</v>
      </c>
      <c r="F5411" s="18">
        <v>29.52</v>
      </c>
      <c r="G5411" t="s">
        <v>2213</v>
      </c>
      <c r="H5411" s="1">
        <f>IF(COUNTIF(G$2:G5411,G5411)=1,1,0)</f>
        <v>0</v>
      </c>
      <c r="I5411" s="1">
        <v>4</v>
      </c>
      <c r="J5411" s="1">
        <v>0</v>
      </c>
      <c r="K5411" s="1">
        <v>14.4648</v>
      </c>
      <c r="L5411" s="12">
        <f>VLOOKUP(train[[#This Row],[Sub-Category]],Análisis_ABC_XYZ[[#Headers],[#Data]],4,FALSE)</f>
        <v>0.46881743173671325</v>
      </c>
    </row>
    <row r="5412" spans="1:12" x14ac:dyDescent="0.35">
      <c r="A5412" s="2">
        <v>42979</v>
      </c>
      <c r="B5412" s="1" t="s">
        <v>79</v>
      </c>
      <c r="C5412" s="1" t="s">
        <v>1152</v>
      </c>
      <c r="D5412" s="1" t="s">
        <v>14</v>
      </c>
      <c r="E5412" s="1" t="s">
        <v>29</v>
      </c>
      <c r="F5412" s="18">
        <v>26.400000000000002</v>
      </c>
      <c r="G5412" t="s">
        <v>2213</v>
      </c>
      <c r="H5412" s="1">
        <f>IF(COUNTIF(G$2:G5412,G5412)=1,1,0)</f>
        <v>0</v>
      </c>
      <c r="I5412" s="1">
        <v>5</v>
      </c>
      <c r="J5412" s="1">
        <v>0</v>
      </c>
      <c r="K5412" s="1">
        <v>12.672000000000001</v>
      </c>
      <c r="L5412" s="12">
        <f>VLOOKUP(train[[#This Row],[Sub-Category]],Análisis_ABC_XYZ[[#Headers],[#Data]],4,FALSE)</f>
        <v>0.46881743173671325</v>
      </c>
    </row>
    <row r="5413" spans="1:12" x14ac:dyDescent="0.35">
      <c r="A5413" s="2">
        <v>42979</v>
      </c>
      <c r="B5413" s="1" t="s">
        <v>89</v>
      </c>
      <c r="C5413" s="1" t="s">
        <v>372</v>
      </c>
      <c r="D5413" s="1" t="s">
        <v>14</v>
      </c>
      <c r="E5413" s="1" t="s">
        <v>36</v>
      </c>
      <c r="F5413" s="18">
        <v>24.56</v>
      </c>
      <c r="G5413" t="s">
        <v>2718</v>
      </c>
      <c r="H5413" s="1">
        <f>IF(COUNTIF(G$2:G5413,G5413)=1,1,0)</f>
        <v>0</v>
      </c>
      <c r="I5413" s="1">
        <v>2</v>
      </c>
      <c r="J5413" s="1">
        <v>0</v>
      </c>
      <c r="K5413" s="1">
        <v>11.543199999999999</v>
      </c>
      <c r="L5413" s="12">
        <f>VLOOKUP(train[[#This Row],[Sub-Category]],Análisis_ABC_XYZ[[#Headers],[#Data]],4,FALSE)</f>
        <v>0.43613829632717294</v>
      </c>
    </row>
    <row r="5414" spans="1:12" x14ac:dyDescent="0.35">
      <c r="A5414" s="2">
        <v>42979</v>
      </c>
      <c r="B5414" s="1" t="s">
        <v>79</v>
      </c>
      <c r="C5414" s="1" t="s">
        <v>608</v>
      </c>
      <c r="D5414" s="1" t="s">
        <v>14</v>
      </c>
      <c r="E5414" s="1" t="s">
        <v>29</v>
      </c>
      <c r="F5414" s="18">
        <v>24.1</v>
      </c>
      <c r="G5414" t="s">
        <v>2213</v>
      </c>
      <c r="H5414" s="1">
        <f>IF(COUNTIF(G$2:G5414,G5414)=1,1,0)</f>
        <v>0</v>
      </c>
      <c r="I5414" s="1">
        <v>5</v>
      </c>
      <c r="J5414" s="1">
        <v>0</v>
      </c>
      <c r="K5414" s="1">
        <v>11.086</v>
      </c>
      <c r="L5414" s="12">
        <f>VLOOKUP(train[[#This Row],[Sub-Category]],Análisis_ABC_XYZ[[#Headers],[#Data]],4,FALSE)</f>
        <v>0.46881743173671325</v>
      </c>
    </row>
    <row r="5415" spans="1:12" x14ac:dyDescent="0.35">
      <c r="A5415" s="2">
        <v>42979</v>
      </c>
      <c r="B5415" s="1" t="s">
        <v>52</v>
      </c>
      <c r="C5415" s="1" t="s">
        <v>173</v>
      </c>
      <c r="D5415" s="1" t="s">
        <v>26</v>
      </c>
      <c r="E5415" s="1" t="s">
        <v>27</v>
      </c>
      <c r="F5415" s="18">
        <v>23.987999999999996</v>
      </c>
      <c r="G5415" t="s">
        <v>4041</v>
      </c>
      <c r="H5415" s="1">
        <f>IF(COUNTIF(G$2:G5415,G5415)=1,1,0)</f>
        <v>0</v>
      </c>
      <c r="I5415" s="1">
        <v>2</v>
      </c>
      <c r="J5415" s="1">
        <v>0.4</v>
      </c>
      <c r="K5415" s="1">
        <v>-4.7975999999999974</v>
      </c>
      <c r="L5415" s="12">
        <f>VLOOKUP(train[[#This Row],[Sub-Category]],Análisis_ABC_XYZ[[#Headers],[#Data]],4,FALSE)</f>
        <v>0.41105220110552465</v>
      </c>
    </row>
    <row r="5416" spans="1:12" x14ac:dyDescent="0.35">
      <c r="A5416" s="2">
        <v>42979</v>
      </c>
      <c r="B5416" s="1" t="s">
        <v>12</v>
      </c>
      <c r="C5416" s="1" t="s">
        <v>530</v>
      </c>
      <c r="D5416" s="1" t="s">
        <v>14</v>
      </c>
      <c r="E5416" s="1" t="s">
        <v>61</v>
      </c>
      <c r="F5416" s="18">
        <v>21.88</v>
      </c>
      <c r="G5416" t="s">
        <v>3706</v>
      </c>
      <c r="H5416" s="1">
        <f>IF(COUNTIF(G$2:G5416,G5416)=1,1,0)</f>
        <v>1</v>
      </c>
      <c r="I5416" s="1">
        <v>2</v>
      </c>
      <c r="J5416" s="1">
        <v>0</v>
      </c>
      <c r="K5416" s="1">
        <v>10.94</v>
      </c>
      <c r="L5416" s="12">
        <f>VLOOKUP(train[[#This Row],[Sub-Category]],Análisis_ABC_XYZ[[#Headers],[#Data]],4,FALSE)</f>
        <v>0.44424167803735209</v>
      </c>
    </row>
    <row r="5417" spans="1:12" x14ac:dyDescent="0.35">
      <c r="A5417" s="2">
        <v>42979</v>
      </c>
      <c r="B5417" s="1" t="s">
        <v>52</v>
      </c>
      <c r="C5417" s="1" t="s">
        <v>175</v>
      </c>
      <c r="D5417" s="1" t="s">
        <v>14</v>
      </c>
      <c r="E5417" s="1" t="s">
        <v>91</v>
      </c>
      <c r="F5417" s="18">
        <v>16.687999999999999</v>
      </c>
      <c r="G5417" t="s">
        <v>4041</v>
      </c>
      <c r="H5417" s="1">
        <f>IF(COUNTIF(G$2:G5417,G5417)=1,1,0)</f>
        <v>0</v>
      </c>
      <c r="I5417" s="1">
        <v>7</v>
      </c>
      <c r="J5417" s="1">
        <v>0.2</v>
      </c>
      <c r="K5417" s="1">
        <v>5.4235999999999995</v>
      </c>
      <c r="L5417" s="12">
        <f>VLOOKUP(train[[#This Row],[Sub-Category]],Análisis_ABC_XYZ[[#Headers],[#Data]],4,FALSE)</f>
        <v>0.51168203684699509</v>
      </c>
    </row>
    <row r="5418" spans="1:12" x14ac:dyDescent="0.35">
      <c r="A5418" s="2">
        <v>42979</v>
      </c>
      <c r="B5418" s="1" t="s">
        <v>12</v>
      </c>
      <c r="C5418" s="1" t="s">
        <v>166</v>
      </c>
      <c r="D5418" s="1" t="s">
        <v>14</v>
      </c>
      <c r="E5418" s="1" t="s">
        <v>61</v>
      </c>
      <c r="F5418" s="18">
        <v>12.78</v>
      </c>
      <c r="G5418" t="s">
        <v>3149</v>
      </c>
      <c r="H5418" s="1">
        <f>IF(COUNTIF(G$2:G5418,G5418)=1,1,0)</f>
        <v>1</v>
      </c>
      <c r="I5418" s="1">
        <v>1</v>
      </c>
      <c r="J5418" s="1">
        <v>0</v>
      </c>
      <c r="K5418" s="1">
        <v>5.7509999999999994</v>
      </c>
      <c r="L5418" s="12">
        <f>VLOOKUP(train[[#This Row],[Sub-Category]],Análisis_ABC_XYZ[[#Headers],[#Data]],4,FALSE)</f>
        <v>0.44424167803735209</v>
      </c>
    </row>
    <row r="5419" spans="1:12" x14ac:dyDescent="0.35">
      <c r="A5419" s="2">
        <v>42979</v>
      </c>
      <c r="B5419" s="1" t="s">
        <v>79</v>
      </c>
      <c r="C5419" s="1" t="s">
        <v>946</v>
      </c>
      <c r="D5419" s="1" t="s">
        <v>14</v>
      </c>
      <c r="E5419" s="1" t="s">
        <v>24</v>
      </c>
      <c r="F5419" s="18">
        <v>11.96</v>
      </c>
      <c r="G5419" t="s">
        <v>2213</v>
      </c>
      <c r="H5419" s="1">
        <f>IF(COUNTIF(G$2:G5419,G5419)=1,1,0)</f>
        <v>0</v>
      </c>
      <c r="I5419" s="1">
        <v>2</v>
      </c>
      <c r="J5419" s="1">
        <v>0</v>
      </c>
      <c r="K5419" s="1">
        <v>2.99</v>
      </c>
      <c r="L5419" s="12">
        <f>VLOOKUP(train[[#This Row],[Sub-Category]],Análisis_ABC_XYZ[[#Headers],[#Data]],4,FALSE)</f>
        <v>0.45632477063632687</v>
      </c>
    </row>
    <row r="5420" spans="1:12" x14ac:dyDescent="0.35">
      <c r="A5420" s="2">
        <v>42979</v>
      </c>
      <c r="B5420" s="1" t="s">
        <v>89</v>
      </c>
      <c r="C5420" s="1" t="s">
        <v>567</v>
      </c>
      <c r="D5420" s="1" t="s">
        <v>14</v>
      </c>
      <c r="E5420" s="1" t="s">
        <v>182</v>
      </c>
      <c r="F5420" s="18">
        <v>10.95</v>
      </c>
      <c r="G5420" t="s">
        <v>3015</v>
      </c>
      <c r="H5420" s="1">
        <f>IF(COUNTIF(G$2:G5420,G5420)=1,1,0)</f>
        <v>0</v>
      </c>
      <c r="I5420" s="1">
        <v>3</v>
      </c>
      <c r="J5420" s="1">
        <v>0</v>
      </c>
      <c r="K5420" s="1">
        <v>3.2849999999999993</v>
      </c>
      <c r="L5420" s="12">
        <f>VLOOKUP(train[[#This Row],[Sub-Category]],Análisis_ABC_XYZ[[#Headers],[#Data]],4,FALSE)</f>
        <v>0.53938093436526824</v>
      </c>
    </row>
    <row r="5421" spans="1:12" x14ac:dyDescent="0.35">
      <c r="A5421" s="2">
        <v>42979</v>
      </c>
      <c r="B5421" s="1" t="s">
        <v>79</v>
      </c>
      <c r="C5421" s="1" t="s">
        <v>464</v>
      </c>
      <c r="D5421" s="1" t="s">
        <v>26</v>
      </c>
      <c r="E5421" s="1" t="s">
        <v>27</v>
      </c>
      <c r="F5421" s="18">
        <v>8.7799999999999994</v>
      </c>
      <c r="G5421" t="s">
        <v>2213</v>
      </c>
      <c r="H5421" s="1">
        <f>IF(COUNTIF(G$2:G5421,G5421)=1,1,0)</f>
        <v>0</v>
      </c>
      <c r="I5421" s="1">
        <v>1</v>
      </c>
      <c r="J5421" s="1">
        <v>0</v>
      </c>
      <c r="K5421" s="1">
        <v>2.2827999999999999</v>
      </c>
      <c r="L5421" s="12">
        <f>VLOOKUP(train[[#This Row],[Sub-Category]],Análisis_ABC_XYZ[[#Headers],[#Data]],4,FALSE)</f>
        <v>0.41105220110552465</v>
      </c>
    </row>
    <row r="5422" spans="1:12" x14ac:dyDescent="0.35">
      <c r="A5422" s="2">
        <v>42979</v>
      </c>
      <c r="B5422" s="1" t="s">
        <v>89</v>
      </c>
      <c r="C5422" s="1" t="s">
        <v>373</v>
      </c>
      <c r="D5422" s="1" t="s">
        <v>14</v>
      </c>
      <c r="E5422" s="1" t="s">
        <v>29</v>
      </c>
      <c r="F5422" s="18">
        <v>3.048</v>
      </c>
      <c r="G5422" t="s">
        <v>2718</v>
      </c>
      <c r="H5422" s="1">
        <f>IF(COUNTIF(G$2:G5422,G5422)=1,1,0)</f>
        <v>0</v>
      </c>
      <c r="I5422" s="1">
        <v>1</v>
      </c>
      <c r="J5422" s="1">
        <v>0.2</v>
      </c>
      <c r="K5422" s="1">
        <v>1.0668</v>
      </c>
      <c r="L5422" s="12">
        <f>VLOOKUP(train[[#This Row],[Sub-Category]],Análisis_ABC_XYZ[[#Headers],[#Data]],4,FALSE)</f>
        <v>0.46881743173671325</v>
      </c>
    </row>
    <row r="5423" spans="1:12" x14ac:dyDescent="0.35">
      <c r="A5423" s="2">
        <v>42980</v>
      </c>
      <c r="B5423" s="1" t="s">
        <v>72</v>
      </c>
      <c r="C5423" s="1" t="s">
        <v>1871</v>
      </c>
      <c r="D5423" s="1" t="s">
        <v>26</v>
      </c>
      <c r="E5423" s="1" t="s">
        <v>208</v>
      </c>
      <c r="F5423" s="18">
        <v>1362.8999999999999</v>
      </c>
      <c r="G5423" t="s">
        <v>3992</v>
      </c>
      <c r="H5423" s="1">
        <f>IF(COUNTIF(G$2:G5423,G5423)=1,1,0)</f>
        <v>1</v>
      </c>
      <c r="I5423" s="1">
        <v>3</v>
      </c>
      <c r="J5423" s="1">
        <v>0.3</v>
      </c>
      <c r="K5423" s="1">
        <v>-19.470000000000141</v>
      </c>
      <c r="L5423" s="12">
        <f>VLOOKUP(train[[#This Row],[Sub-Category]],Análisis_ABC_XYZ[[#Headers],[#Data]],4,FALSE)</f>
        <v>0.5183572270896134</v>
      </c>
    </row>
    <row r="5424" spans="1:12" x14ac:dyDescent="0.35">
      <c r="A5424" s="2">
        <v>42980</v>
      </c>
      <c r="B5424" s="1" t="s">
        <v>12</v>
      </c>
      <c r="C5424" s="1" t="s">
        <v>702</v>
      </c>
      <c r="D5424" s="1" t="s">
        <v>26</v>
      </c>
      <c r="E5424" s="1" t="s">
        <v>27</v>
      </c>
      <c r="F5424" s="18">
        <v>1091.1680000000001</v>
      </c>
      <c r="G5424" t="s">
        <v>3553</v>
      </c>
      <c r="H5424" s="1">
        <f>IF(COUNTIF(G$2:G5424,G5424)=1,1,0)</f>
        <v>1</v>
      </c>
      <c r="I5424" s="1">
        <v>4</v>
      </c>
      <c r="J5424" s="1">
        <v>0.2</v>
      </c>
      <c r="K5424" s="1">
        <v>68.197999999999979</v>
      </c>
      <c r="L5424" s="12">
        <f>VLOOKUP(train[[#This Row],[Sub-Category]],Análisis_ABC_XYZ[[#Headers],[#Data]],4,FALSE)</f>
        <v>0.41105220110552465</v>
      </c>
    </row>
    <row r="5425" spans="1:12" x14ac:dyDescent="0.35">
      <c r="A5425" s="2">
        <v>42980</v>
      </c>
      <c r="B5425" s="1" t="s">
        <v>37</v>
      </c>
      <c r="C5425" s="1" t="s">
        <v>679</v>
      </c>
      <c r="D5425" s="1" t="s">
        <v>26</v>
      </c>
      <c r="E5425" s="1" t="s">
        <v>363</v>
      </c>
      <c r="F5425" s="18">
        <v>999.98</v>
      </c>
      <c r="G5425" t="s">
        <v>6369</v>
      </c>
      <c r="H5425" s="1">
        <f>IF(COUNTIF(G$2:G5425,G5425)=1,1,0)</f>
        <v>1</v>
      </c>
      <c r="I5425" s="1">
        <v>2</v>
      </c>
      <c r="J5425" s="1">
        <v>0</v>
      </c>
      <c r="K5425" s="1">
        <v>449.99099999999999</v>
      </c>
      <c r="L5425" s="12">
        <f>VLOOKUP(train[[#This Row],[Sub-Category]],Análisis_ABC_XYZ[[#Headers],[#Data]],4,FALSE)</f>
        <v>0.62810530827000832</v>
      </c>
    </row>
    <row r="5426" spans="1:12" x14ac:dyDescent="0.35">
      <c r="A5426" s="2">
        <v>42980</v>
      </c>
      <c r="B5426" s="1" t="s">
        <v>12</v>
      </c>
      <c r="C5426" s="1" t="s">
        <v>32</v>
      </c>
      <c r="D5426" s="1" t="s">
        <v>8</v>
      </c>
      <c r="E5426" s="1" t="s">
        <v>18</v>
      </c>
      <c r="F5426" s="18">
        <v>568.72800000000007</v>
      </c>
      <c r="G5426" t="s">
        <v>3553</v>
      </c>
      <c r="H5426" s="1">
        <f>IF(COUNTIF(G$2:G5426,G5426)=1,1,0)</f>
        <v>0</v>
      </c>
      <c r="I5426" s="1">
        <v>3</v>
      </c>
      <c r="J5426" s="1">
        <v>0.2</v>
      </c>
      <c r="K5426" s="1">
        <v>28.436399999999935</v>
      </c>
      <c r="L5426" s="12">
        <f>VLOOKUP(train[[#This Row],[Sub-Category]],Análisis_ABC_XYZ[[#Headers],[#Data]],4,FALSE)</f>
        <v>0.55975208308209756</v>
      </c>
    </row>
    <row r="5427" spans="1:12" x14ac:dyDescent="0.35">
      <c r="A5427" s="2">
        <v>42980</v>
      </c>
      <c r="B5427" s="1" t="s">
        <v>34</v>
      </c>
      <c r="C5427" s="1" t="s">
        <v>162</v>
      </c>
      <c r="D5427" s="1" t="s">
        <v>8</v>
      </c>
      <c r="E5427" s="1" t="s">
        <v>18</v>
      </c>
      <c r="F5427" s="18">
        <v>472.51800000000003</v>
      </c>
      <c r="G5427" t="s">
        <v>3465</v>
      </c>
      <c r="H5427" s="1">
        <f>IF(COUNTIF(G$2:G5427,G5427)=1,1,0)</f>
        <v>1</v>
      </c>
      <c r="I5427" s="1">
        <v>3</v>
      </c>
      <c r="J5427" s="1">
        <v>0.4</v>
      </c>
      <c r="K5427" s="1">
        <v>-149.63070000000005</v>
      </c>
      <c r="L5427" s="12">
        <f>VLOOKUP(train[[#This Row],[Sub-Category]],Análisis_ABC_XYZ[[#Headers],[#Data]],4,FALSE)</f>
        <v>0.55975208308209756</v>
      </c>
    </row>
    <row r="5428" spans="1:12" x14ac:dyDescent="0.35">
      <c r="A5428" s="2">
        <v>42980</v>
      </c>
      <c r="B5428" s="1" t="s">
        <v>34</v>
      </c>
      <c r="C5428" s="1" t="s">
        <v>1499</v>
      </c>
      <c r="D5428" s="1" t="s">
        <v>14</v>
      </c>
      <c r="E5428" s="1" t="s">
        <v>31</v>
      </c>
      <c r="F5428" s="18">
        <v>309.45600000000002</v>
      </c>
      <c r="G5428" t="s">
        <v>3465</v>
      </c>
      <c r="H5428" s="1">
        <f>IF(COUNTIF(G$2:G5428,G5428)=1,1,0)</f>
        <v>0</v>
      </c>
      <c r="I5428" s="1">
        <v>9</v>
      </c>
      <c r="J5428" s="1">
        <v>0.2</v>
      </c>
      <c r="K5428" s="1">
        <v>34.813799999999944</v>
      </c>
      <c r="L5428" s="12">
        <f>VLOOKUP(train[[#This Row],[Sub-Category]],Análisis_ABC_XYZ[[#Headers],[#Data]],4,FALSE)</f>
        <v>0.49507917887403441</v>
      </c>
    </row>
    <row r="5429" spans="1:12" x14ac:dyDescent="0.35">
      <c r="A5429" s="2">
        <v>42980</v>
      </c>
      <c r="B5429" s="1" t="s">
        <v>37</v>
      </c>
      <c r="C5429" s="1" t="s">
        <v>88</v>
      </c>
      <c r="D5429" s="1" t="s">
        <v>8</v>
      </c>
      <c r="E5429" s="1" t="s">
        <v>11</v>
      </c>
      <c r="F5429" s="18">
        <v>215.976</v>
      </c>
      <c r="G5429" t="s">
        <v>4712</v>
      </c>
      <c r="H5429" s="1">
        <f>IF(COUNTIF(G$2:G5429,G5429)=1,1,0)</f>
        <v>1</v>
      </c>
      <c r="I5429" s="1">
        <v>3</v>
      </c>
      <c r="J5429" s="1">
        <v>0.2</v>
      </c>
      <c r="K5429" s="1">
        <v>-2.6997000000000355</v>
      </c>
      <c r="L5429" s="12">
        <f>VLOOKUP(train[[#This Row],[Sub-Category]],Análisis_ABC_XYZ[[#Headers],[#Data]],4,FALSE)</f>
        <v>0.46529189879902266</v>
      </c>
    </row>
    <row r="5430" spans="1:12" x14ac:dyDescent="0.35">
      <c r="A5430" s="2">
        <v>42980</v>
      </c>
      <c r="B5430" s="1" t="s">
        <v>34</v>
      </c>
      <c r="C5430" s="1" t="s">
        <v>760</v>
      </c>
      <c r="D5430" s="1" t="s">
        <v>26</v>
      </c>
      <c r="E5430" s="1" t="s">
        <v>56</v>
      </c>
      <c r="F5430" s="18">
        <v>1012.6800000000001</v>
      </c>
      <c r="G5430" t="s">
        <v>3465</v>
      </c>
      <c r="H5430" s="1">
        <f>IF(COUNTIF(G$2:G5430,G5430)=1,1,0)</f>
        <v>0</v>
      </c>
      <c r="I5430" s="1">
        <v>3</v>
      </c>
      <c r="J5430" s="1">
        <v>0.2</v>
      </c>
      <c r="K5430" s="1">
        <v>303.80400000000003</v>
      </c>
      <c r="L5430" s="12">
        <f>VLOOKUP(train[[#This Row],[Sub-Category]],Análisis_ABC_XYZ[[#Headers],[#Data]],4,FALSE)</f>
        <v>0.52062335344040378</v>
      </c>
    </row>
    <row r="5431" spans="1:12" x14ac:dyDescent="0.35">
      <c r="A5431" s="2">
        <v>42980</v>
      </c>
      <c r="B5431" s="1" t="s">
        <v>39</v>
      </c>
      <c r="C5431" s="1" t="s">
        <v>749</v>
      </c>
      <c r="D5431" s="1" t="s">
        <v>26</v>
      </c>
      <c r="E5431" s="1" t="s">
        <v>56</v>
      </c>
      <c r="F5431" s="18">
        <v>159.56</v>
      </c>
      <c r="G5431" t="s">
        <v>4948</v>
      </c>
      <c r="H5431" s="1">
        <f>IF(COUNTIF(G$2:G5431,G5431)=1,1,0)</f>
        <v>1</v>
      </c>
      <c r="I5431" s="1">
        <v>5</v>
      </c>
      <c r="J5431" s="1">
        <v>0.2</v>
      </c>
      <c r="K5431" s="1">
        <v>33.906499999999994</v>
      </c>
      <c r="L5431" s="12">
        <f>VLOOKUP(train[[#This Row],[Sub-Category]],Análisis_ABC_XYZ[[#Headers],[#Data]],4,FALSE)</f>
        <v>0.52062335344040378</v>
      </c>
    </row>
    <row r="5432" spans="1:12" x14ac:dyDescent="0.35">
      <c r="A5432" s="2">
        <v>42980</v>
      </c>
      <c r="B5432" s="1" t="s">
        <v>12</v>
      </c>
      <c r="C5432" s="1" t="s">
        <v>1240</v>
      </c>
      <c r="D5432" s="1" t="s">
        <v>8</v>
      </c>
      <c r="E5432" s="1" t="s">
        <v>22</v>
      </c>
      <c r="F5432" s="18">
        <v>94.679999999999993</v>
      </c>
      <c r="G5432" t="s">
        <v>3553</v>
      </c>
      <c r="H5432" s="1">
        <f>IF(COUNTIF(G$2:G5432,G5432)=1,1,0)</f>
        <v>0</v>
      </c>
      <c r="I5432" s="1">
        <v>9</v>
      </c>
      <c r="J5432" s="1">
        <v>0</v>
      </c>
      <c r="K5432" s="1">
        <v>31.244399999999995</v>
      </c>
      <c r="L5432" s="12">
        <f>VLOOKUP(train[[#This Row],[Sub-Category]],Análisis_ABC_XYZ[[#Headers],[#Data]],4,FALSE)</f>
        <v>0.4595170286641902</v>
      </c>
    </row>
    <row r="5433" spans="1:12" x14ac:dyDescent="0.35">
      <c r="A5433" s="2">
        <v>42980</v>
      </c>
      <c r="B5433" s="1" t="s">
        <v>72</v>
      </c>
      <c r="C5433" s="1" t="s">
        <v>1879</v>
      </c>
      <c r="D5433" s="1" t="s">
        <v>8</v>
      </c>
      <c r="E5433" s="1" t="s">
        <v>22</v>
      </c>
      <c r="F5433" s="18">
        <v>84.272000000000006</v>
      </c>
      <c r="G5433" t="s">
        <v>6313</v>
      </c>
      <c r="H5433" s="1">
        <f>IF(COUNTIF(G$2:G5433,G5433)=1,1,0)</f>
        <v>1</v>
      </c>
      <c r="I5433" s="1">
        <v>2</v>
      </c>
      <c r="J5433" s="1">
        <v>0.6</v>
      </c>
      <c r="K5433" s="1">
        <v>-75.844800000000006</v>
      </c>
      <c r="L5433" s="12">
        <f>VLOOKUP(train[[#This Row],[Sub-Category]],Análisis_ABC_XYZ[[#Headers],[#Data]],4,FALSE)</f>
        <v>0.4595170286641902</v>
      </c>
    </row>
    <row r="5434" spans="1:12" x14ac:dyDescent="0.35">
      <c r="A5434" s="2">
        <v>42980</v>
      </c>
      <c r="B5434" s="1" t="s">
        <v>89</v>
      </c>
      <c r="C5434" s="1" t="s">
        <v>1045</v>
      </c>
      <c r="D5434" s="1" t="s">
        <v>14</v>
      </c>
      <c r="E5434" s="1" t="s">
        <v>24</v>
      </c>
      <c r="F5434" s="18">
        <v>75.48</v>
      </c>
      <c r="G5434" t="s">
        <v>4298</v>
      </c>
      <c r="H5434" s="1">
        <f>IF(COUNTIF(G$2:G5434,G5434)=1,1,0)</f>
        <v>1</v>
      </c>
      <c r="I5434" s="1">
        <v>2</v>
      </c>
      <c r="J5434" s="1">
        <v>0</v>
      </c>
      <c r="K5434" s="1">
        <v>19.6248</v>
      </c>
      <c r="L5434" s="12">
        <f>VLOOKUP(train[[#This Row],[Sub-Category]],Análisis_ABC_XYZ[[#Headers],[#Data]],4,FALSE)</f>
        <v>0.45632477063632687</v>
      </c>
    </row>
    <row r="5435" spans="1:12" x14ac:dyDescent="0.35">
      <c r="A5435" s="2">
        <v>42980</v>
      </c>
      <c r="B5435" s="1" t="s">
        <v>37</v>
      </c>
      <c r="C5435" s="1" t="s">
        <v>1737</v>
      </c>
      <c r="D5435" s="1" t="s">
        <v>14</v>
      </c>
      <c r="E5435" s="1" t="s">
        <v>61</v>
      </c>
      <c r="F5435" s="18">
        <v>65.94</v>
      </c>
      <c r="G5435" t="s">
        <v>4712</v>
      </c>
      <c r="H5435" s="1">
        <f>IF(COUNTIF(G$2:G5435,G5435)=1,1,0)</f>
        <v>0</v>
      </c>
      <c r="I5435" s="1">
        <v>3</v>
      </c>
      <c r="J5435" s="1">
        <v>0</v>
      </c>
      <c r="K5435" s="1">
        <v>30.991800000000001</v>
      </c>
      <c r="L5435" s="12">
        <f>VLOOKUP(train[[#This Row],[Sub-Category]],Análisis_ABC_XYZ[[#Headers],[#Data]],4,FALSE)</f>
        <v>0.44424167803735209</v>
      </c>
    </row>
    <row r="5436" spans="1:12" x14ac:dyDescent="0.35">
      <c r="A5436" s="2">
        <v>42980</v>
      </c>
      <c r="B5436" s="1" t="s">
        <v>12</v>
      </c>
      <c r="C5436" s="1" t="s">
        <v>223</v>
      </c>
      <c r="D5436" s="1" t="s">
        <v>14</v>
      </c>
      <c r="E5436" s="1" t="s">
        <v>20</v>
      </c>
      <c r="F5436" s="18">
        <v>46.53</v>
      </c>
      <c r="G5436" t="s">
        <v>4434</v>
      </c>
      <c r="H5436" s="1">
        <f>IF(COUNTIF(G$2:G5436,G5436)=1,1,0)</f>
        <v>1</v>
      </c>
      <c r="I5436" s="1">
        <v>3</v>
      </c>
      <c r="J5436" s="1">
        <v>0</v>
      </c>
      <c r="K5436" s="1">
        <v>12.097800000000001</v>
      </c>
      <c r="L5436" s="12">
        <f>VLOOKUP(train[[#This Row],[Sub-Category]],Análisis_ABC_XYZ[[#Headers],[#Data]],4,FALSE)</f>
        <v>0.44610841445725197</v>
      </c>
    </row>
    <row r="5437" spans="1:12" x14ac:dyDescent="0.35">
      <c r="A5437" s="2">
        <v>42980</v>
      </c>
      <c r="B5437" s="1" t="s">
        <v>89</v>
      </c>
      <c r="C5437" s="1" t="s">
        <v>352</v>
      </c>
      <c r="D5437" s="1" t="s">
        <v>8</v>
      </c>
      <c r="E5437" s="1" t="s">
        <v>22</v>
      </c>
      <c r="F5437" s="18">
        <v>39.979999999999997</v>
      </c>
      <c r="G5437" t="s">
        <v>4298</v>
      </c>
      <c r="H5437" s="1">
        <f>IF(COUNTIF(G$2:G5437,G5437)=1,1,0)</f>
        <v>0</v>
      </c>
      <c r="I5437" s="1">
        <v>2</v>
      </c>
      <c r="J5437" s="1">
        <v>0</v>
      </c>
      <c r="K5437" s="1">
        <v>9.9949999999999974</v>
      </c>
      <c r="L5437" s="12">
        <f>VLOOKUP(train[[#This Row],[Sub-Category]],Análisis_ABC_XYZ[[#Headers],[#Data]],4,FALSE)</f>
        <v>0.4595170286641902</v>
      </c>
    </row>
    <row r="5438" spans="1:12" x14ac:dyDescent="0.35">
      <c r="A5438" s="2">
        <v>42980</v>
      </c>
      <c r="B5438" s="1" t="s">
        <v>72</v>
      </c>
      <c r="C5438" s="1" t="s">
        <v>266</v>
      </c>
      <c r="D5438" s="1" t="s">
        <v>14</v>
      </c>
      <c r="E5438" s="1" t="s">
        <v>20</v>
      </c>
      <c r="F5438" s="18">
        <v>35.167999999999999</v>
      </c>
      <c r="G5438" t="s">
        <v>3992</v>
      </c>
      <c r="H5438" s="1">
        <f>IF(COUNTIF(G$2:G5438,G5438)=1,1,0)</f>
        <v>0</v>
      </c>
      <c r="I5438" s="1">
        <v>2</v>
      </c>
      <c r="J5438" s="1">
        <v>0.2</v>
      </c>
      <c r="K5438" s="1">
        <v>-8.3524000000000012</v>
      </c>
      <c r="L5438" s="12">
        <f>VLOOKUP(train[[#This Row],[Sub-Category]],Análisis_ABC_XYZ[[#Headers],[#Data]],4,FALSE)</f>
        <v>0.44610841445725197</v>
      </c>
    </row>
    <row r="5439" spans="1:12" x14ac:dyDescent="0.35">
      <c r="A5439" s="2">
        <v>42980</v>
      </c>
      <c r="B5439" s="1" t="s">
        <v>72</v>
      </c>
      <c r="C5439" s="1" t="s">
        <v>13</v>
      </c>
      <c r="D5439" s="1" t="s">
        <v>14</v>
      </c>
      <c r="E5439" s="1" t="s">
        <v>15</v>
      </c>
      <c r="F5439" s="18">
        <v>29.24</v>
      </c>
      <c r="G5439" t="s">
        <v>3992</v>
      </c>
      <c r="H5439" s="1">
        <f>IF(COUNTIF(G$2:G5439,G5439)=1,1,0)</f>
        <v>0</v>
      </c>
      <c r="I5439" s="1">
        <v>5</v>
      </c>
      <c r="J5439" s="1">
        <v>0.2</v>
      </c>
      <c r="K5439" s="1">
        <v>9.8685000000000009</v>
      </c>
      <c r="L5439" s="12">
        <f>VLOOKUP(train[[#This Row],[Sub-Category]],Análisis_ABC_XYZ[[#Headers],[#Data]],4,FALSE)</f>
        <v>0.4647369236065339</v>
      </c>
    </row>
    <row r="5440" spans="1:12" x14ac:dyDescent="0.35">
      <c r="A5440" s="2">
        <v>42980</v>
      </c>
      <c r="B5440" s="1" t="s">
        <v>12</v>
      </c>
      <c r="C5440" s="1" t="s">
        <v>1627</v>
      </c>
      <c r="D5440" s="1" t="s">
        <v>14</v>
      </c>
      <c r="E5440" s="1" t="s">
        <v>20</v>
      </c>
      <c r="F5440" s="18">
        <v>23.669999999999998</v>
      </c>
      <c r="G5440" t="s">
        <v>3553</v>
      </c>
      <c r="H5440" s="1">
        <f>IF(COUNTIF(G$2:G5440,G5440)=1,1,0)</f>
        <v>0</v>
      </c>
      <c r="I5440" s="1">
        <v>3</v>
      </c>
      <c r="J5440" s="1">
        <v>0</v>
      </c>
      <c r="K5440" s="1">
        <v>0.94679999999999698</v>
      </c>
      <c r="L5440" s="12">
        <f>VLOOKUP(train[[#This Row],[Sub-Category]],Análisis_ABC_XYZ[[#Headers],[#Data]],4,FALSE)</f>
        <v>0.44610841445725197</v>
      </c>
    </row>
    <row r="5441" spans="1:12" x14ac:dyDescent="0.35">
      <c r="A5441" s="2">
        <v>42980</v>
      </c>
      <c r="B5441" s="1" t="s">
        <v>34</v>
      </c>
      <c r="C5441" s="1" t="s">
        <v>698</v>
      </c>
      <c r="D5441" s="1" t="s">
        <v>14</v>
      </c>
      <c r="E5441" s="1" t="s">
        <v>29</v>
      </c>
      <c r="F5441" s="18">
        <v>22.911000000000005</v>
      </c>
      <c r="G5441" t="s">
        <v>3465</v>
      </c>
      <c r="H5441" s="1">
        <f>IF(COUNTIF(G$2:G5441,G5441)=1,1,0)</f>
        <v>0</v>
      </c>
      <c r="I5441" s="1">
        <v>7</v>
      </c>
      <c r="J5441" s="1">
        <v>0.7</v>
      </c>
      <c r="K5441" s="1">
        <v>-17.565099999999994</v>
      </c>
      <c r="L5441" s="12">
        <f>VLOOKUP(train[[#This Row],[Sub-Category]],Análisis_ABC_XYZ[[#Headers],[#Data]],4,FALSE)</f>
        <v>0.46881743173671325</v>
      </c>
    </row>
    <row r="5442" spans="1:12" x14ac:dyDescent="0.35">
      <c r="A5442" s="2">
        <v>42980</v>
      </c>
      <c r="B5442" s="1" t="s">
        <v>34</v>
      </c>
      <c r="C5442" s="1" t="s">
        <v>551</v>
      </c>
      <c r="D5442" s="1" t="s">
        <v>14</v>
      </c>
      <c r="E5442" s="1" t="s">
        <v>24</v>
      </c>
      <c r="F5442" s="18">
        <v>19.456000000000003</v>
      </c>
      <c r="G5442" t="s">
        <v>3465</v>
      </c>
      <c r="H5442" s="1">
        <f>IF(COUNTIF(G$2:G5442,G5442)=1,1,0)</f>
        <v>0</v>
      </c>
      <c r="I5442" s="1">
        <v>4</v>
      </c>
      <c r="J5442" s="1">
        <v>0.2</v>
      </c>
      <c r="K5442" s="1">
        <v>3.4047999999999981</v>
      </c>
      <c r="L5442" s="12">
        <f>VLOOKUP(train[[#This Row],[Sub-Category]],Análisis_ABC_XYZ[[#Headers],[#Data]],4,FALSE)</f>
        <v>0.45632477063632687</v>
      </c>
    </row>
    <row r="5443" spans="1:12" x14ac:dyDescent="0.35">
      <c r="A5443" s="2">
        <v>42980</v>
      </c>
      <c r="B5443" s="1" t="s">
        <v>12</v>
      </c>
      <c r="C5443" s="1" t="s">
        <v>1193</v>
      </c>
      <c r="D5443" s="1" t="s">
        <v>14</v>
      </c>
      <c r="E5443" s="1" t="s">
        <v>24</v>
      </c>
      <c r="F5443" s="18">
        <v>18.689999999999998</v>
      </c>
      <c r="G5443" t="s">
        <v>3553</v>
      </c>
      <c r="H5443" s="1">
        <f>IF(COUNTIF(G$2:G5443,G5443)=1,1,0)</f>
        <v>0</v>
      </c>
      <c r="I5443" s="1">
        <v>7</v>
      </c>
      <c r="J5443" s="1">
        <v>0</v>
      </c>
      <c r="K5443" s="1">
        <v>5.2332000000000001</v>
      </c>
      <c r="L5443" s="12">
        <f>VLOOKUP(train[[#This Row],[Sub-Category]],Análisis_ABC_XYZ[[#Headers],[#Data]],4,FALSE)</f>
        <v>0.45632477063632687</v>
      </c>
    </row>
    <row r="5444" spans="1:12" x14ac:dyDescent="0.35">
      <c r="A5444" s="2">
        <v>42980</v>
      </c>
      <c r="B5444" s="1" t="s">
        <v>34</v>
      </c>
      <c r="C5444" s="1" t="s">
        <v>1497</v>
      </c>
      <c r="D5444" s="1" t="s">
        <v>14</v>
      </c>
      <c r="E5444" s="1" t="s">
        <v>29</v>
      </c>
      <c r="F5444" s="18">
        <v>17.220000000000006</v>
      </c>
      <c r="G5444" t="s">
        <v>3465</v>
      </c>
      <c r="H5444" s="1">
        <f>IF(COUNTIF(G$2:G5444,G5444)=1,1,0)</f>
        <v>0</v>
      </c>
      <c r="I5444" s="1">
        <v>5</v>
      </c>
      <c r="J5444" s="1">
        <v>0.7</v>
      </c>
      <c r="K5444" s="1">
        <v>-12.628</v>
      </c>
      <c r="L5444" s="12">
        <f>VLOOKUP(train[[#This Row],[Sub-Category]],Análisis_ABC_XYZ[[#Headers],[#Data]],4,FALSE)</f>
        <v>0.46881743173671325</v>
      </c>
    </row>
    <row r="5445" spans="1:12" x14ac:dyDescent="0.35">
      <c r="A5445" s="2">
        <v>42980</v>
      </c>
      <c r="B5445" s="1" t="s">
        <v>39</v>
      </c>
      <c r="C5445" s="1" t="s">
        <v>700</v>
      </c>
      <c r="D5445" s="1" t="s">
        <v>14</v>
      </c>
      <c r="E5445" s="1" t="s">
        <v>29</v>
      </c>
      <c r="F5445" s="18">
        <v>8.6079999999999988</v>
      </c>
      <c r="G5445" t="s">
        <v>4948</v>
      </c>
      <c r="H5445" s="1">
        <f>IF(COUNTIF(G$2:G5445,G5445)=1,1,0)</f>
        <v>0</v>
      </c>
      <c r="I5445" s="1">
        <v>8</v>
      </c>
      <c r="J5445" s="1">
        <v>0.8</v>
      </c>
      <c r="K5445" s="1">
        <v>-13.342400000000001</v>
      </c>
      <c r="L5445" s="12">
        <f>VLOOKUP(train[[#This Row],[Sub-Category]],Análisis_ABC_XYZ[[#Headers],[#Data]],4,FALSE)</f>
        <v>0.46881743173671325</v>
      </c>
    </row>
    <row r="5446" spans="1:12" x14ac:dyDescent="0.35">
      <c r="A5446" s="2">
        <v>42980</v>
      </c>
      <c r="B5446" s="1" t="s">
        <v>42</v>
      </c>
      <c r="C5446" s="1" t="s">
        <v>992</v>
      </c>
      <c r="D5446" s="1" t="s">
        <v>14</v>
      </c>
      <c r="E5446" s="1" t="s">
        <v>29</v>
      </c>
      <c r="F5446" s="18">
        <v>8.26</v>
      </c>
      <c r="G5446" t="s">
        <v>2150</v>
      </c>
      <c r="H5446" s="1">
        <f>IF(COUNTIF(G$2:G5446,G5446)=1,1,0)</f>
        <v>1</v>
      </c>
      <c r="I5446" s="1">
        <v>2</v>
      </c>
      <c r="J5446" s="1">
        <v>0</v>
      </c>
      <c r="K5446" s="1">
        <v>3.8822000000000001</v>
      </c>
      <c r="L5446" s="12">
        <f>VLOOKUP(train[[#This Row],[Sub-Category]],Análisis_ABC_XYZ[[#Headers],[#Data]],4,FALSE)</f>
        <v>0.46881743173671325</v>
      </c>
    </row>
    <row r="5447" spans="1:12" x14ac:dyDescent="0.35">
      <c r="A5447" s="2">
        <v>42980</v>
      </c>
      <c r="B5447" s="1" t="s">
        <v>12</v>
      </c>
      <c r="C5447" s="1" t="s">
        <v>1387</v>
      </c>
      <c r="D5447" s="1" t="s">
        <v>14</v>
      </c>
      <c r="E5447" s="1" t="s">
        <v>29</v>
      </c>
      <c r="F5447" s="18">
        <v>7.3120000000000012</v>
      </c>
      <c r="G5447" t="s">
        <v>3553</v>
      </c>
      <c r="H5447" s="1">
        <f>IF(COUNTIF(G$2:G5447,G5447)=1,1,0)</f>
        <v>0</v>
      </c>
      <c r="I5447" s="1">
        <v>1</v>
      </c>
      <c r="J5447" s="1">
        <v>0.2</v>
      </c>
      <c r="K5447" s="1">
        <v>2.5591999999999997</v>
      </c>
      <c r="L5447" s="12">
        <f>VLOOKUP(train[[#This Row],[Sub-Category]],Análisis_ABC_XYZ[[#Headers],[#Data]],4,FALSE)</f>
        <v>0.46881743173671325</v>
      </c>
    </row>
    <row r="5448" spans="1:12" x14ac:dyDescent="0.35">
      <c r="A5448" s="2">
        <v>42980</v>
      </c>
      <c r="B5448" s="1" t="s">
        <v>42</v>
      </c>
      <c r="C5448" s="1" t="s">
        <v>1155</v>
      </c>
      <c r="D5448" s="1" t="s">
        <v>14</v>
      </c>
      <c r="E5448" s="1" t="s">
        <v>91</v>
      </c>
      <c r="F5448" s="18">
        <v>1.81</v>
      </c>
      <c r="G5448" s="1" t="s">
        <v>2150</v>
      </c>
      <c r="H5448" s="1">
        <f>IF(COUNTIF(G$2:G5448,G5448)=1,1,0)</f>
        <v>0</v>
      </c>
      <c r="I5448" s="1">
        <v>1</v>
      </c>
      <c r="J5448" s="1">
        <v>0</v>
      </c>
      <c r="K5448" s="1">
        <v>0.65159999999999996</v>
      </c>
      <c r="L5448" s="12">
        <f>VLOOKUP(train[[#This Row],[Sub-Category]],Análisis_ABC_XYZ[[#Headers],[#Data]],4,FALSE)</f>
        <v>0.51168203684699509</v>
      </c>
    </row>
    <row r="5449" spans="1:12" x14ac:dyDescent="0.35">
      <c r="A5449" s="2">
        <v>42981</v>
      </c>
      <c r="B5449" s="1" t="s">
        <v>52</v>
      </c>
      <c r="C5449" s="1" t="s">
        <v>756</v>
      </c>
      <c r="D5449" s="1" t="s">
        <v>14</v>
      </c>
      <c r="E5449" s="1" t="s">
        <v>29</v>
      </c>
      <c r="F5449" s="18">
        <v>1141.4700000000003</v>
      </c>
      <c r="G5449" t="s">
        <v>6412</v>
      </c>
      <c r="H5449" s="1">
        <f>IF(COUNTIF(G$2:G5449,G5449)=1,1,0)</f>
        <v>1</v>
      </c>
      <c r="I5449" s="1">
        <v>5</v>
      </c>
      <c r="J5449" s="1">
        <v>0.7</v>
      </c>
      <c r="K5449" s="1">
        <v>-760.98000000000025</v>
      </c>
      <c r="L5449" s="12">
        <f>VLOOKUP(train[[#This Row],[Sub-Category]],Análisis_ABC_XYZ[[#Headers],[#Data]],4,FALSE)</f>
        <v>0.46881743173671325</v>
      </c>
    </row>
    <row r="5450" spans="1:12" x14ac:dyDescent="0.35">
      <c r="A5450" s="2">
        <v>42981</v>
      </c>
      <c r="B5450" s="1" t="s">
        <v>766</v>
      </c>
      <c r="C5450" s="1" t="s">
        <v>1188</v>
      </c>
      <c r="D5450" s="1" t="s">
        <v>8</v>
      </c>
      <c r="E5450" s="1" t="s">
        <v>9</v>
      </c>
      <c r="F5450" s="18">
        <v>344.94</v>
      </c>
      <c r="G5450" t="s">
        <v>3148</v>
      </c>
      <c r="H5450" s="1">
        <f>IF(COUNTIF(G$2:G5450,G5450)=1,1,0)</f>
        <v>1</v>
      </c>
      <c r="I5450" s="1">
        <v>3</v>
      </c>
      <c r="J5450" s="1">
        <v>0</v>
      </c>
      <c r="K5450" s="1">
        <v>31.044599999999974</v>
      </c>
      <c r="L5450" s="12">
        <f>VLOOKUP(train[[#This Row],[Sub-Category]],Análisis_ABC_XYZ[[#Headers],[#Data]],4,FALSE)</f>
        <v>0.5176847302647779</v>
      </c>
    </row>
    <row r="5451" spans="1:12" x14ac:dyDescent="0.35">
      <c r="A5451" s="2">
        <v>42981</v>
      </c>
      <c r="B5451" s="1" t="s">
        <v>52</v>
      </c>
      <c r="C5451" s="1" t="s">
        <v>559</v>
      </c>
      <c r="D5451" s="1" t="s">
        <v>26</v>
      </c>
      <c r="E5451" s="1" t="s">
        <v>27</v>
      </c>
      <c r="F5451" s="18">
        <v>280.78200000000004</v>
      </c>
      <c r="G5451" t="s">
        <v>6412</v>
      </c>
      <c r="H5451" s="1">
        <f>IF(COUNTIF(G$2:G5451,G5451)=1,1,0)</f>
        <v>0</v>
      </c>
      <c r="I5451" s="1">
        <v>3</v>
      </c>
      <c r="J5451" s="1">
        <v>0.4</v>
      </c>
      <c r="K5451" s="1">
        <v>-46.797000000000025</v>
      </c>
      <c r="L5451" s="12">
        <f>VLOOKUP(train[[#This Row],[Sub-Category]],Análisis_ABC_XYZ[[#Headers],[#Data]],4,FALSE)</f>
        <v>0.41105220110552465</v>
      </c>
    </row>
    <row r="5452" spans="1:12" x14ac:dyDescent="0.35">
      <c r="A5452" s="2">
        <v>42981</v>
      </c>
      <c r="B5452" s="1" t="s">
        <v>72</v>
      </c>
      <c r="C5452" s="1" t="s">
        <v>1710</v>
      </c>
      <c r="D5452" s="1" t="s">
        <v>8</v>
      </c>
      <c r="E5452" s="1" t="s">
        <v>9</v>
      </c>
      <c r="F5452" s="18">
        <v>198.744</v>
      </c>
      <c r="G5452" t="s">
        <v>6567</v>
      </c>
      <c r="H5452" s="1">
        <f>IF(COUNTIF(G$2:G5452,G5452)=1,1,0)</f>
        <v>1</v>
      </c>
      <c r="I5452" s="1">
        <v>4</v>
      </c>
      <c r="J5452" s="1">
        <v>0.3</v>
      </c>
      <c r="K5452" s="1">
        <v>0</v>
      </c>
      <c r="L5452" s="12">
        <f>VLOOKUP(train[[#This Row],[Sub-Category]],Análisis_ABC_XYZ[[#Headers],[#Data]],4,FALSE)</f>
        <v>0.5176847302647779</v>
      </c>
    </row>
    <row r="5453" spans="1:12" x14ac:dyDescent="0.35">
      <c r="A5453" s="2">
        <v>42981</v>
      </c>
      <c r="B5453" s="1" t="s">
        <v>225</v>
      </c>
      <c r="C5453" s="1" t="s">
        <v>698</v>
      </c>
      <c r="D5453" s="1" t="s">
        <v>14</v>
      </c>
      <c r="E5453" s="1" t="s">
        <v>29</v>
      </c>
      <c r="F5453" s="18">
        <v>87.28</v>
      </c>
      <c r="G5453" t="s">
        <v>4961</v>
      </c>
      <c r="H5453" s="1">
        <f>IF(COUNTIF(G$2:G5453,G5453)=1,1,0)</f>
        <v>1</v>
      </c>
      <c r="I5453" s="1">
        <v>8</v>
      </c>
      <c r="J5453" s="1">
        <v>0</v>
      </c>
      <c r="K5453" s="1">
        <v>41.021599999999999</v>
      </c>
      <c r="L5453" s="12">
        <f>VLOOKUP(train[[#This Row],[Sub-Category]],Análisis_ABC_XYZ[[#Headers],[#Data]],4,FALSE)</f>
        <v>0.46881743173671325</v>
      </c>
    </row>
    <row r="5454" spans="1:12" x14ac:dyDescent="0.35">
      <c r="A5454" s="2">
        <v>42981</v>
      </c>
      <c r="B5454" s="1" t="s">
        <v>72</v>
      </c>
      <c r="C5454" s="1" t="s">
        <v>647</v>
      </c>
      <c r="D5454" s="1" t="s">
        <v>8</v>
      </c>
      <c r="E5454" s="1" t="s">
        <v>22</v>
      </c>
      <c r="F5454" s="18">
        <v>83.951999999999998</v>
      </c>
      <c r="G5454" t="s">
        <v>6308</v>
      </c>
      <c r="H5454" s="1">
        <f>IF(COUNTIF(G$2:G5454,G5454)=1,1,0)</f>
        <v>1</v>
      </c>
      <c r="I5454" s="1">
        <v>3</v>
      </c>
      <c r="J5454" s="1">
        <v>0.6</v>
      </c>
      <c r="K5454" s="1">
        <v>-90.24839999999999</v>
      </c>
      <c r="L5454" s="12">
        <f>VLOOKUP(train[[#This Row],[Sub-Category]],Análisis_ABC_XYZ[[#Headers],[#Data]],4,FALSE)</f>
        <v>0.4595170286641902</v>
      </c>
    </row>
    <row r="5455" spans="1:12" x14ac:dyDescent="0.35">
      <c r="A5455" s="2">
        <v>42981</v>
      </c>
      <c r="B5455" s="1" t="s">
        <v>766</v>
      </c>
      <c r="C5455" s="1" t="s">
        <v>740</v>
      </c>
      <c r="D5455" s="1" t="s">
        <v>14</v>
      </c>
      <c r="E5455" s="1" t="s">
        <v>15</v>
      </c>
      <c r="F5455" s="18">
        <v>58.48</v>
      </c>
      <c r="G5455" t="s">
        <v>3148</v>
      </c>
      <c r="H5455" s="1">
        <f>IF(COUNTIF(G$2:G5455,G5455)=1,1,0)</f>
        <v>0</v>
      </c>
      <c r="I5455" s="1">
        <v>8</v>
      </c>
      <c r="J5455" s="1">
        <v>0</v>
      </c>
      <c r="K5455" s="1">
        <v>27.485599999999998</v>
      </c>
      <c r="L5455" s="12">
        <f>VLOOKUP(train[[#This Row],[Sub-Category]],Análisis_ABC_XYZ[[#Headers],[#Data]],4,FALSE)</f>
        <v>0.4647369236065339</v>
      </c>
    </row>
    <row r="5456" spans="1:12" x14ac:dyDescent="0.35">
      <c r="A5456" s="2">
        <v>42981</v>
      </c>
      <c r="B5456" s="1" t="s">
        <v>42</v>
      </c>
      <c r="C5456" s="1" t="s">
        <v>437</v>
      </c>
      <c r="D5456" s="1" t="s">
        <v>14</v>
      </c>
      <c r="E5456" s="1" t="s">
        <v>20</v>
      </c>
      <c r="F5456" s="18">
        <v>54.5</v>
      </c>
      <c r="G5456" t="s">
        <v>2548</v>
      </c>
      <c r="H5456" s="1">
        <f>IF(COUNTIF(G$2:G5456,G5456)=1,1,0)</f>
        <v>1</v>
      </c>
      <c r="I5456" s="1">
        <v>5</v>
      </c>
      <c r="J5456" s="1">
        <v>0</v>
      </c>
      <c r="K5456" s="1">
        <v>14.169999999999998</v>
      </c>
      <c r="L5456" s="12">
        <f>VLOOKUP(train[[#This Row],[Sub-Category]],Análisis_ABC_XYZ[[#Headers],[#Data]],4,FALSE)</f>
        <v>0.44610841445725197</v>
      </c>
    </row>
    <row r="5457" spans="1:12" x14ac:dyDescent="0.35">
      <c r="A5457" s="2">
        <v>42981</v>
      </c>
      <c r="B5457" s="1" t="s">
        <v>229</v>
      </c>
      <c r="C5457" s="1" t="s">
        <v>378</v>
      </c>
      <c r="D5457" s="1" t="s">
        <v>14</v>
      </c>
      <c r="E5457" s="1" t="s">
        <v>36</v>
      </c>
      <c r="F5457" s="18">
        <v>48.16</v>
      </c>
      <c r="G5457" t="s">
        <v>4466</v>
      </c>
      <c r="H5457" s="1">
        <f>IF(COUNTIF(G$2:G5457,G5457)=1,1,0)</f>
        <v>1</v>
      </c>
      <c r="I5457" s="1">
        <v>7</v>
      </c>
      <c r="J5457" s="1">
        <v>0</v>
      </c>
      <c r="K5457" s="1">
        <v>22.153599999999997</v>
      </c>
      <c r="L5457" s="12">
        <f>VLOOKUP(train[[#This Row],[Sub-Category]],Análisis_ABC_XYZ[[#Headers],[#Data]],4,FALSE)</f>
        <v>0.43613829632717294</v>
      </c>
    </row>
    <row r="5458" spans="1:12" x14ac:dyDescent="0.35">
      <c r="A5458" s="2">
        <v>42981</v>
      </c>
      <c r="B5458" s="1" t="s">
        <v>157</v>
      </c>
      <c r="C5458" s="1" t="s">
        <v>1479</v>
      </c>
      <c r="D5458" s="1" t="s">
        <v>14</v>
      </c>
      <c r="E5458" s="1" t="s">
        <v>36</v>
      </c>
      <c r="F5458" s="18">
        <v>30.96</v>
      </c>
      <c r="G5458" t="s">
        <v>4059</v>
      </c>
      <c r="H5458" s="1">
        <f>IF(COUNTIF(G$2:G5458,G5458)=1,1,0)</f>
        <v>1</v>
      </c>
      <c r="I5458" s="1">
        <v>6</v>
      </c>
      <c r="J5458" s="1">
        <v>0.2</v>
      </c>
      <c r="K5458" s="1">
        <v>11.223000000000001</v>
      </c>
      <c r="L5458" s="12">
        <f>VLOOKUP(train[[#This Row],[Sub-Category]],Análisis_ABC_XYZ[[#Headers],[#Data]],4,FALSE)</f>
        <v>0.43613829632717294</v>
      </c>
    </row>
    <row r="5459" spans="1:12" x14ac:dyDescent="0.35">
      <c r="A5459" s="2">
        <v>42981</v>
      </c>
      <c r="B5459" s="1" t="s">
        <v>766</v>
      </c>
      <c r="C5459" s="1" t="s">
        <v>1324</v>
      </c>
      <c r="D5459" s="1" t="s">
        <v>8</v>
      </c>
      <c r="E5459" s="1" t="s">
        <v>22</v>
      </c>
      <c r="F5459" s="18">
        <v>14.76</v>
      </c>
      <c r="G5459" t="s">
        <v>3148</v>
      </c>
      <c r="H5459" s="1">
        <f>IF(COUNTIF(G$2:G5459,G5459)=1,1,0)</f>
        <v>0</v>
      </c>
      <c r="I5459" s="1">
        <v>2</v>
      </c>
      <c r="J5459" s="1">
        <v>0</v>
      </c>
      <c r="K5459" s="1">
        <v>4.2803999999999984</v>
      </c>
      <c r="L5459" s="12">
        <f>VLOOKUP(train[[#This Row],[Sub-Category]],Análisis_ABC_XYZ[[#Headers],[#Data]],4,FALSE)</f>
        <v>0.4595170286641902</v>
      </c>
    </row>
    <row r="5460" spans="1:12" x14ac:dyDescent="0.35">
      <c r="A5460" s="2">
        <v>42981</v>
      </c>
      <c r="B5460" s="1" t="s">
        <v>766</v>
      </c>
      <c r="C5460" s="1" t="s">
        <v>916</v>
      </c>
      <c r="D5460" s="1" t="s">
        <v>14</v>
      </c>
      <c r="E5460" s="1" t="s">
        <v>29</v>
      </c>
      <c r="F5460" s="18">
        <v>12.76</v>
      </c>
      <c r="G5460" t="s">
        <v>3148</v>
      </c>
      <c r="H5460" s="1">
        <f>IF(COUNTIF(G$2:G5460,G5460)=1,1,0)</f>
        <v>0</v>
      </c>
      <c r="I5460" s="1">
        <v>2</v>
      </c>
      <c r="J5460" s="1">
        <v>0</v>
      </c>
      <c r="K5460" s="1">
        <v>5.8695999999999993</v>
      </c>
      <c r="L5460" s="12">
        <f>VLOOKUP(train[[#This Row],[Sub-Category]],Análisis_ABC_XYZ[[#Headers],[#Data]],4,FALSE)</f>
        <v>0.46881743173671325</v>
      </c>
    </row>
    <row r="5461" spans="1:12" x14ac:dyDescent="0.35">
      <c r="A5461" s="2">
        <v>42981</v>
      </c>
      <c r="B5461" s="1" t="s">
        <v>72</v>
      </c>
      <c r="C5461" s="1" t="s">
        <v>975</v>
      </c>
      <c r="D5461" s="1" t="s">
        <v>14</v>
      </c>
      <c r="E5461" s="1" t="s">
        <v>29</v>
      </c>
      <c r="F5461" s="18">
        <v>8.8079999999999981</v>
      </c>
      <c r="G5461" t="s">
        <v>4975</v>
      </c>
      <c r="H5461" s="1">
        <f>IF(COUNTIF(G$2:G5461,G5461)=1,1,0)</f>
        <v>1</v>
      </c>
      <c r="I5461" s="1">
        <v>3</v>
      </c>
      <c r="J5461" s="1">
        <v>0.8</v>
      </c>
      <c r="K5461" s="1">
        <v>-14.973600000000001</v>
      </c>
      <c r="L5461" s="12">
        <f>VLOOKUP(train[[#This Row],[Sub-Category]],Análisis_ABC_XYZ[[#Headers],[#Data]],4,FALSE)</f>
        <v>0.46881743173671325</v>
      </c>
    </row>
    <row r="5462" spans="1:12" x14ac:dyDescent="0.35">
      <c r="A5462" s="2">
        <v>42982</v>
      </c>
      <c r="B5462" s="1" t="s">
        <v>12</v>
      </c>
      <c r="C5462" s="1" t="s">
        <v>1363</v>
      </c>
      <c r="D5462" s="1" t="s">
        <v>26</v>
      </c>
      <c r="E5462" s="1" t="s">
        <v>363</v>
      </c>
      <c r="F5462" s="18">
        <v>2799.9600000000005</v>
      </c>
      <c r="G5462" t="s">
        <v>6880</v>
      </c>
      <c r="H5462" s="1">
        <f>IF(COUNTIF(G$2:G5462,G5462)=1,1,0)</f>
        <v>1</v>
      </c>
      <c r="I5462" s="1">
        <v>5</v>
      </c>
      <c r="J5462" s="1">
        <v>0.2</v>
      </c>
      <c r="K5462" s="1">
        <v>944.98649999999986</v>
      </c>
      <c r="L5462" s="12">
        <f>VLOOKUP(train[[#This Row],[Sub-Category]],Análisis_ABC_XYZ[[#Headers],[#Data]],4,FALSE)</f>
        <v>0.62810530827000832</v>
      </c>
    </row>
    <row r="5463" spans="1:12" x14ac:dyDescent="0.35">
      <c r="A5463" s="2">
        <v>42982</v>
      </c>
      <c r="B5463" s="1" t="s">
        <v>76</v>
      </c>
      <c r="C5463" s="1" t="s">
        <v>582</v>
      </c>
      <c r="D5463" s="1" t="s">
        <v>14</v>
      </c>
      <c r="E5463" s="1" t="s">
        <v>20</v>
      </c>
      <c r="F5463" s="18">
        <v>535.41</v>
      </c>
      <c r="G5463" t="s">
        <v>6154</v>
      </c>
      <c r="H5463" s="1">
        <f>IF(COUNTIF(G$2:G5463,G5463)=1,1,0)</f>
        <v>1</v>
      </c>
      <c r="I5463" s="1">
        <v>3</v>
      </c>
      <c r="J5463" s="1">
        <v>0</v>
      </c>
      <c r="K5463" s="1">
        <v>160.62299999999993</v>
      </c>
      <c r="L5463" s="12">
        <f>VLOOKUP(train[[#This Row],[Sub-Category]],Análisis_ABC_XYZ[[#Headers],[#Data]],4,FALSE)</f>
        <v>0.44610841445725197</v>
      </c>
    </row>
    <row r="5464" spans="1:12" x14ac:dyDescent="0.35">
      <c r="A5464" s="2">
        <v>42982</v>
      </c>
      <c r="B5464" s="1" t="s">
        <v>501</v>
      </c>
      <c r="C5464" s="1" t="s">
        <v>1119</v>
      </c>
      <c r="D5464" s="1" t="s">
        <v>14</v>
      </c>
      <c r="E5464" s="1" t="s">
        <v>36</v>
      </c>
      <c r="F5464" s="18">
        <v>239.5</v>
      </c>
      <c r="G5464" t="s">
        <v>3800</v>
      </c>
      <c r="H5464" s="1">
        <f>IF(COUNTIF(G$2:G5464,G5464)=1,1,0)</f>
        <v>1</v>
      </c>
      <c r="I5464" s="1">
        <v>5</v>
      </c>
      <c r="J5464" s="1">
        <v>0</v>
      </c>
      <c r="K5464" s="1">
        <v>114.95999999999998</v>
      </c>
      <c r="L5464" s="12">
        <f>VLOOKUP(train[[#This Row],[Sub-Category]],Análisis_ABC_XYZ[[#Headers],[#Data]],4,FALSE)</f>
        <v>0.43613829632717294</v>
      </c>
    </row>
    <row r="5465" spans="1:12" x14ac:dyDescent="0.35">
      <c r="A5465" s="2">
        <v>42982</v>
      </c>
      <c r="B5465" s="1" t="s">
        <v>6</v>
      </c>
      <c r="C5465" s="1" t="s">
        <v>635</v>
      </c>
      <c r="D5465" s="1" t="s">
        <v>14</v>
      </c>
      <c r="E5465" s="1" t="s">
        <v>20</v>
      </c>
      <c r="F5465" s="18">
        <v>129.91999999999999</v>
      </c>
      <c r="G5465" t="s">
        <v>2452</v>
      </c>
      <c r="H5465" s="1">
        <f>IF(COUNTIF(G$2:G5465,G5465)=1,1,0)</f>
        <v>1</v>
      </c>
      <c r="I5465" s="1">
        <v>4</v>
      </c>
      <c r="J5465" s="1">
        <v>0</v>
      </c>
      <c r="K5465" s="1">
        <v>5.1967999999999961</v>
      </c>
      <c r="L5465" s="12">
        <f>VLOOKUP(train[[#This Row],[Sub-Category]],Análisis_ABC_XYZ[[#Headers],[#Data]],4,FALSE)</f>
        <v>0.44610841445725197</v>
      </c>
    </row>
    <row r="5466" spans="1:12" x14ac:dyDescent="0.35">
      <c r="A5466" s="2">
        <v>42982</v>
      </c>
      <c r="B5466" s="1" t="s">
        <v>6</v>
      </c>
      <c r="C5466" s="1" t="s">
        <v>474</v>
      </c>
      <c r="D5466" s="1" t="s">
        <v>14</v>
      </c>
      <c r="E5466" s="1" t="s">
        <v>29</v>
      </c>
      <c r="F5466" s="18">
        <v>113.94</v>
      </c>
      <c r="G5466" t="s">
        <v>2452</v>
      </c>
      <c r="H5466" s="1">
        <f>IF(COUNTIF(G$2:G5466,G5466)=1,1,0)</f>
        <v>0</v>
      </c>
      <c r="I5466" s="1">
        <v>6</v>
      </c>
      <c r="J5466" s="1">
        <v>0</v>
      </c>
      <c r="K5466" s="1">
        <v>54.691199999999995</v>
      </c>
      <c r="L5466" s="12">
        <f>VLOOKUP(train[[#This Row],[Sub-Category]],Análisis_ABC_XYZ[[#Headers],[#Data]],4,FALSE)</f>
        <v>0.46881743173671325</v>
      </c>
    </row>
    <row r="5467" spans="1:12" x14ac:dyDescent="0.35">
      <c r="A5467" s="2">
        <v>42982</v>
      </c>
      <c r="B5467" s="1" t="s">
        <v>186</v>
      </c>
      <c r="C5467" s="1" t="s">
        <v>257</v>
      </c>
      <c r="D5467" s="1" t="s">
        <v>26</v>
      </c>
      <c r="E5467" s="1" t="s">
        <v>56</v>
      </c>
      <c r="F5467" s="18">
        <v>279.95</v>
      </c>
      <c r="G5467" t="s">
        <v>3433</v>
      </c>
      <c r="H5467" s="1">
        <f>IF(COUNTIF(G$2:G5467,G5467)=1,1,0)</f>
        <v>1</v>
      </c>
      <c r="I5467" s="1">
        <v>5</v>
      </c>
      <c r="J5467" s="1">
        <v>0</v>
      </c>
      <c r="K5467" s="1">
        <v>67.188000000000017</v>
      </c>
      <c r="L5467" s="12">
        <f>VLOOKUP(train[[#This Row],[Sub-Category]],Análisis_ABC_XYZ[[#Headers],[#Data]],4,FALSE)</f>
        <v>0.52062335344040378</v>
      </c>
    </row>
    <row r="5468" spans="1:12" x14ac:dyDescent="0.35">
      <c r="A5468" s="2">
        <v>42982</v>
      </c>
      <c r="B5468" s="1" t="s">
        <v>111</v>
      </c>
      <c r="C5468" s="1" t="s">
        <v>1380</v>
      </c>
      <c r="D5468" s="1" t="s">
        <v>14</v>
      </c>
      <c r="E5468" s="1" t="s">
        <v>31</v>
      </c>
      <c r="F5468" s="18">
        <v>87.168000000000006</v>
      </c>
      <c r="G5468" t="s">
        <v>5283</v>
      </c>
      <c r="H5468" s="1">
        <f>IF(COUNTIF(G$2:G5468,G5468)=1,1,0)</f>
        <v>1</v>
      </c>
      <c r="I5468" s="1">
        <v>2</v>
      </c>
      <c r="J5468" s="1">
        <v>0.2</v>
      </c>
      <c r="K5468" s="1">
        <v>8.7168000000000063</v>
      </c>
      <c r="L5468" s="12">
        <f>VLOOKUP(train[[#This Row],[Sub-Category]],Análisis_ABC_XYZ[[#Headers],[#Data]],4,FALSE)</f>
        <v>0.49507917887403441</v>
      </c>
    </row>
    <row r="5469" spans="1:12" x14ac:dyDescent="0.35">
      <c r="A5469" s="2">
        <v>42982</v>
      </c>
      <c r="B5469" s="1" t="s">
        <v>89</v>
      </c>
      <c r="C5469" s="1" t="s">
        <v>1336</v>
      </c>
      <c r="D5469" s="1" t="s">
        <v>8</v>
      </c>
      <c r="E5469" s="1" t="s">
        <v>22</v>
      </c>
      <c r="F5469" s="18">
        <v>63.94</v>
      </c>
      <c r="G5469" t="s">
        <v>2634</v>
      </c>
      <c r="H5469" s="1">
        <f>IF(COUNTIF(G$2:G5469,G5469)=1,1,0)</f>
        <v>1</v>
      </c>
      <c r="I5469" s="1">
        <v>1</v>
      </c>
      <c r="J5469" s="1">
        <v>0</v>
      </c>
      <c r="K5469" s="1">
        <v>24.936599999999999</v>
      </c>
      <c r="L5469" s="12">
        <f>VLOOKUP(train[[#This Row],[Sub-Category]],Análisis_ABC_XYZ[[#Headers],[#Data]],4,FALSE)</f>
        <v>0.4595170286641902</v>
      </c>
    </row>
    <row r="5470" spans="1:12" x14ac:dyDescent="0.35">
      <c r="A5470" s="2">
        <v>42982</v>
      </c>
      <c r="B5470" s="1" t="s">
        <v>39</v>
      </c>
      <c r="C5470" s="1" t="s">
        <v>1129</v>
      </c>
      <c r="D5470" s="1" t="s">
        <v>14</v>
      </c>
      <c r="E5470" s="1" t="s">
        <v>24</v>
      </c>
      <c r="F5470" s="18">
        <v>62.376000000000005</v>
      </c>
      <c r="G5470" t="s">
        <v>4277</v>
      </c>
      <c r="H5470" s="1">
        <f>IF(COUNTIF(G$2:G5470,G5470)=1,1,0)</f>
        <v>1</v>
      </c>
      <c r="I5470" s="1">
        <v>3</v>
      </c>
      <c r="J5470" s="1">
        <v>0.2</v>
      </c>
      <c r="K5470" s="1">
        <v>7.0172999999999952</v>
      </c>
      <c r="L5470" s="12">
        <f>VLOOKUP(train[[#This Row],[Sub-Category]],Análisis_ABC_XYZ[[#Headers],[#Data]],4,FALSE)</f>
        <v>0.45632477063632687</v>
      </c>
    </row>
    <row r="5471" spans="1:12" x14ac:dyDescent="0.35">
      <c r="A5471" s="2">
        <v>42982</v>
      </c>
      <c r="B5471" s="1" t="s">
        <v>89</v>
      </c>
      <c r="C5471" s="1" t="s">
        <v>97</v>
      </c>
      <c r="D5471" s="1" t="s">
        <v>14</v>
      </c>
      <c r="E5471" s="1" t="s">
        <v>29</v>
      </c>
      <c r="F5471" s="18">
        <v>60.600000000000009</v>
      </c>
      <c r="G5471" t="s">
        <v>2634</v>
      </c>
      <c r="H5471" s="1">
        <f>IF(COUNTIF(G$2:G5471,G5471)=1,1,0)</f>
        <v>0</v>
      </c>
      <c r="I5471" s="1">
        <v>5</v>
      </c>
      <c r="J5471" s="1">
        <v>0.2</v>
      </c>
      <c r="K5471" s="1">
        <v>20.452499999999997</v>
      </c>
      <c r="L5471" s="12">
        <f>VLOOKUP(train[[#This Row],[Sub-Category]],Análisis_ABC_XYZ[[#Headers],[#Data]],4,FALSE)</f>
        <v>0.46881743173671325</v>
      </c>
    </row>
    <row r="5472" spans="1:12" x14ac:dyDescent="0.35">
      <c r="A5472" s="2">
        <v>42982</v>
      </c>
      <c r="B5472" s="1" t="s">
        <v>6</v>
      </c>
      <c r="C5472" s="1" t="s">
        <v>440</v>
      </c>
      <c r="D5472" s="1" t="s">
        <v>8</v>
      </c>
      <c r="E5472" s="1" t="s">
        <v>22</v>
      </c>
      <c r="F5472" s="18">
        <v>42.599999999999994</v>
      </c>
      <c r="G5472" t="s">
        <v>2452</v>
      </c>
      <c r="H5472" s="1">
        <f>IF(COUNTIF(G$2:G5472,G5472)=1,1,0)</f>
        <v>0</v>
      </c>
      <c r="I5472" s="1">
        <v>3</v>
      </c>
      <c r="J5472" s="1">
        <v>0</v>
      </c>
      <c r="K5472" s="1">
        <v>16.614000000000001</v>
      </c>
      <c r="L5472" s="12">
        <f>VLOOKUP(train[[#This Row],[Sub-Category]],Análisis_ABC_XYZ[[#Headers],[#Data]],4,FALSE)</f>
        <v>0.4595170286641902</v>
      </c>
    </row>
    <row r="5473" spans="1:12" x14ac:dyDescent="0.35">
      <c r="A5473" s="2">
        <v>42982</v>
      </c>
      <c r="B5473" s="1" t="s">
        <v>111</v>
      </c>
      <c r="C5473" s="1" t="s">
        <v>1643</v>
      </c>
      <c r="D5473" s="1" t="s">
        <v>14</v>
      </c>
      <c r="E5473" s="1" t="s">
        <v>24</v>
      </c>
      <c r="F5473" s="18">
        <v>31.744</v>
      </c>
      <c r="G5473" t="s">
        <v>5283</v>
      </c>
      <c r="H5473" s="1">
        <f>IF(COUNTIF(G$2:G5473,G5473)=1,1,0)</f>
        <v>0</v>
      </c>
      <c r="I5473" s="1">
        <v>2</v>
      </c>
      <c r="J5473" s="1">
        <v>0.2</v>
      </c>
      <c r="K5473" s="1">
        <v>8.3328000000000024</v>
      </c>
      <c r="L5473" s="12">
        <f>VLOOKUP(train[[#This Row],[Sub-Category]],Análisis_ABC_XYZ[[#Headers],[#Data]],4,FALSE)</f>
        <v>0.45632477063632687</v>
      </c>
    </row>
    <row r="5474" spans="1:12" x14ac:dyDescent="0.35">
      <c r="A5474" s="2">
        <v>42982</v>
      </c>
      <c r="B5474" s="1" t="s">
        <v>12</v>
      </c>
      <c r="C5474" s="1" t="s">
        <v>116</v>
      </c>
      <c r="D5474" s="1" t="s">
        <v>8</v>
      </c>
      <c r="E5474" s="1" t="s">
        <v>22</v>
      </c>
      <c r="F5474" s="18">
        <v>24.27</v>
      </c>
      <c r="G5474" t="s">
        <v>6880</v>
      </c>
      <c r="H5474" s="1">
        <f>IF(COUNTIF(G$2:G5474,G5474)=1,1,0)</f>
        <v>0</v>
      </c>
      <c r="I5474" s="1">
        <v>3</v>
      </c>
      <c r="J5474" s="1">
        <v>0</v>
      </c>
      <c r="K5474" s="1">
        <v>8.7371999999999996</v>
      </c>
      <c r="L5474" s="12">
        <f>VLOOKUP(train[[#This Row],[Sub-Category]],Análisis_ABC_XYZ[[#Headers],[#Data]],4,FALSE)</f>
        <v>0.4595170286641902</v>
      </c>
    </row>
    <row r="5475" spans="1:12" x14ac:dyDescent="0.35">
      <c r="A5475" s="2">
        <v>42982</v>
      </c>
      <c r="B5475" s="1" t="s">
        <v>89</v>
      </c>
      <c r="C5475" s="1" t="s">
        <v>739</v>
      </c>
      <c r="D5475" s="1" t="s">
        <v>14</v>
      </c>
      <c r="E5475" s="1" t="s">
        <v>182</v>
      </c>
      <c r="F5475" s="18">
        <v>22.72</v>
      </c>
      <c r="G5475" t="s">
        <v>2634</v>
      </c>
      <c r="H5475" s="1">
        <f>IF(COUNTIF(G$2:G5475,G5475)=1,1,0)</f>
        <v>0</v>
      </c>
      <c r="I5475" s="1">
        <v>4</v>
      </c>
      <c r="J5475" s="1">
        <v>0</v>
      </c>
      <c r="K5475" s="1">
        <v>6.5887999999999991</v>
      </c>
      <c r="L5475" s="12">
        <f>VLOOKUP(train[[#This Row],[Sub-Category]],Análisis_ABC_XYZ[[#Headers],[#Data]],4,FALSE)</f>
        <v>0.53938093436526824</v>
      </c>
    </row>
    <row r="5476" spans="1:12" x14ac:dyDescent="0.35">
      <c r="A5476" s="2">
        <v>42982</v>
      </c>
      <c r="B5476" s="1" t="s">
        <v>186</v>
      </c>
      <c r="C5476" s="1" t="s">
        <v>1522</v>
      </c>
      <c r="D5476" s="1" t="s">
        <v>14</v>
      </c>
      <c r="E5476" s="1" t="s">
        <v>61</v>
      </c>
      <c r="F5476" s="18">
        <v>16.559999999999999</v>
      </c>
      <c r="G5476" t="s">
        <v>3433</v>
      </c>
      <c r="H5476" s="1">
        <f>IF(COUNTIF(G$2:G5476,G5476)=1,1,0)</f>
        <v>0</v>
      </c>
      <c r="I5476" s="1">
        <v>2</v>
      </c>
      <c r="J5476" s="1">
        <v>0</v>
      </c>
      <c r="K5476" s="1">
        <v>7.783199999999999</v>
      </c>
      <c r="L5476" s="12">
        <f>VLOOKUP(train[[#This Row],[Sub-Category]],Análisis_ABC_XYZ[[#Headers],[#Data]],4,FALSE)</f>
        <v>0.44424167803735209</v>
      </c>
    </row>
    <row r="5477" spans="1:12" x14ac:dyDescent="0.35">
      <c r="A5477" s="2">
        <v>42982</v>
      </c>
      <c r="B5477" s="1" t="s">
        <v>111</v>
      </c>
      <c r="C5477" s="1" t="s">
        <v>793</v>
      </c>
      <c r="D5477" s="1" t="s">
        <v>14</v>
      </c>
      <c r="E5477" s="1" t="s">
        <v>36</v>
      </c>
      <c r="F5477" s="18">
        <v>12.192</v>
      </c>
      <c r="G5477" t="s">
        <v>5283</v>
      </c>
      <c r="H5477" s="1">
        <f>IF(COUNTIF(G$2:G5477,G5477)=1,1,0)</f>
        <v>0</v>
      </c>
      <c r="I5477" s="1">
        <v>3</v>
      </c>
      <c r="J5477" s="1">
        <v>0.2</v>
      </c>
      <c r="K5477" s="1">
        <v>4.1147999999999998</v>
      </c>
      <c r="L5477" s="12">
        <f>VLOOKUP(train[[#This Row],[Sub-Category]],Análisis_ABC_XYZ[[#Headers],[#Data]],4,FALSE)</f>
        <v>0.43613829632717294</v>
      </c>
    </row>
    <row r="5478" spans="1:12" x14ac:dyDescent="0.35">
      <c r="A5478" s="2">
        <v>42982</v>
      </c>
      <c r="B5478" s="1" t="s">
        <v>6</v>
      </c>
      <c r="C5478" s="1" t="s">
        <v>1341</v>
      </c>
      <c r="D5478" s="1" t="s">
        <v>14</v>
      </c>
      <c r="E5478" s="1" t="s">
        <v>24</v>
      </c>
      <c r="F5478" s="18">
        <v>5.28</v>
      </c>
      <c r="G5478" t="s">
        <v>2452</v>
      </c>
      <c r="H5478" s="1">
        <f>IF(COUNTIF(G$2:G5478,G5478)=1,1,0)</f>
        <v>0</v>
      </c>
      <c r="I5478" s="1">
        <v>3</v>
      </c>
      <c r="J5478" s="1">
        <v>0</v>
      </c>
      <c r="K5478" s="1">
        <v>2.5343999999999998</v>
      </c>
      <c r="L5478" s="12">
        <f>VLOOKUP(train[[#This Row],[Sub-Category]],Análisis_ABC_XYZ[[#Headers],[#Data]],4,FALSE)</f>
        <v>0.45632477063632687</v>
      </c>
    </row>
    <row r="5479" spans="1:12" x14ac:dyDescent="0.35">
      <c r="A5479" s="2">
        <v>42982</v>
      </c>
      <c r="B5479" s="1" t="s">
        <v>39</v>
      </c>
      <c r="C5479" s="1" t="s">
        <v>338</v>
      </c>
      <c r="D5479" s="1" t="s">
        <v>14</v>
      </c>
      <c r="E5479" s="1" t="s">
        <v>24</v>
      </c>
      <c r="F5479" s="18">
        <v>3.9119999999999999</v>
      </c>
      <c r="G5479" t="s">
        <v>4277</v>
      </c>
      <c r="H5479" s="1">
        <f>IF(COUNTIF(G$2:G5479,G5479)=1,1,0)</f>
        <v>0</v>
      </c>
      <c r="I5479" s="1">
        <v>1</v>
      </c>
      <c r="J5479" s="1">
        <v>0.2</v>
      </c>
      <c r="K5479" s="1">
        <v>1.0269000000000001</v>
      </c>
      <c r="L5479" s="12">
        <f>VLOOKUP(train[[#This Row],[Sub-Category]],Análisis_ABC_XYZ[[#Headers],[#Data]],4,FALSE)</f>
        <v>0.45632477063632687</v>
      </c>
    </row>
    <row r="5480" spans="1:12" x14ac:dyDescent="0.35">
      <c r="A5480" s="2">
        <v>42983</v>
      </c>
      <c r="B5480" s="1" t="s">
        <v>107</v>
      </c>
      <c r="C5480" s="1" t="s">
        <v>1326</v>
      </c>
      <c r="D5480" s="1" t="s">
        <v>8</v>
      </c>
      <c r="E5480" s="1" t="s">
        <v>18</v>
      </c>
      <c r="F5480" s="18">
        <v>1652.94</v>
      </c>
      <c r="G5480" t="s">
        <v>3830</v>
      </c>
      <c r="H5480" s="1">
        <f>IF(COUNTIF(G$2:G5480,G5480)=1,1,0)</f>
        <v>1</v>
      </c>
      <c r="I5480" s="1">
        <v>3</v>
      </c>
      <c r="J5480" s="1">
        <v>0</v>
      </c>
      <c r="K5480" s="1">
        <v>314.05859999999996</v>
      </c>
      <c r="L5480" s="12">
        <f>VLOOKUP(train[[#This Row],[Sub-Category]],Análisis_ABC_XYZ[[#Headers],[#Data]],4,FALSE)</f>
        <v>0.55975208308209756</v>
      </c>
    </row>
    <row r="5481" spans="1:12" x14ac:dyDescent="0.35">
      <c r="A5481" s="2">
        <v>42983</v>
      </c>
      <c r="B5481" s="1" t="s">
        <v>52</v>
      </c>
      <c r="C5481" s="1" t="s">
        <v>841</v>
      </c>
      <c r="D5481" s="1" t="s">
        <v>8</v>
      </c>
      <c r="E5481" s="1" t="s">
        <v>11</v>
      </c>
      <c r="F5481" s="18">
        <v>887.27099999999984</v>
      </c>
      <c r="G5481" t="s">
        <v>4862</v>
      </c>
      <c r="H5481" s="1">
        <f>IF(COUNTIF(G$2:G5481,G5481)=1,1,0)</f>
        <v>1</v>
      </c>
      <c r="I5481" s="1">
        <v>3</v>
      </c>
      <c r="J5481" s="1">
        <v>0.3</v>
      </c>
      <c r="K5481" s="1">
        <v>-63.376499999999965</v>
      </c>
      <c r="L5481" s="12">
        <f>VLOOKUP(train[[#This Row],[Sub-Category]],Análisis_ABC_XYZ[[#Headers],[#Data]],4,FALSE)</f>
        <v>0.46529189879902266</v>
      </c>
    </row>
    <row r="5482" spans="1:12" x14ac:dyDescent="0.35">
      <c r="A5482" s="2">
        <v>42983</v>
      </c>
      <c r="B5482" s="1" t="s">
        <v>39</v>
      </c>
      <c r="C5482" s="1" t="s">
        <v>538</v>
      </c>
      <c r="D5482" s="1" t="s">
        <v>8</v>
      </c>
      <c r="E5482" s="1" t="s">
        <v>11</v>
      </c>
      <c r="F5482" s="18">
        <v>347.80200000000002</v>
      </c>
      <c r="G5482" t="s">
        <v>6698</v>
      </c>
      <c r="H5482" s="1">
        <f>IF(COUNTIF(G$2:G5482,G5482)=1,1,0)</f>
        <v>1</v>
      </c>
      <c r="I5482" s="1">
        <v>7</v>
      </c>
      <c r="J5482" s="1">
        <v>0.3</v>
      </c>
      <c r="K5482" s="1">
        <v>-24.842999999999961</v>
      </c>
      <c r="L5482" s="12">
        <f>VLOOKUP(train[[#This Row],[Sub-Category]],Análisis_ABC_XYZ[[#Headers],[#Data]],4,FALSE)</f>
        <v>0.46529189879902266</v>
      </c>
    </row>
    <row r="5483" spans="1:12" x14ac:dyDescent="0.35">
      <c r="A5483" s="2">
        <v>42983</v>
      </c>
      <c r="B5483" s="1" t="s">
        <v>154</v>
      </c>
      <c r="C5483" s="1" t="s">
        <v>985</v>
      </c>
      <c r="D5483" s="1" t="s">
        <v>26</v>
      </c>
      <c r="E5483" s="1" t="s">
        <v>27</v>
      </c>
      <c r="F5483" s="18">
        <v>278.39999999999998</v>
      </c>
      <c r="G5483" t="s">
        <v>3948</v>
      </c>
      <c r="H5483" s="1">
        <f>IF(COUNTIF(G$2:G5483,G5483)=1,1,0)</f>
        <v>1</v>
      </c>
      <c r="I5483" s="1">
        <v>3</v>
      </c>
      <c r="J5483" s="1">
        <v>0</v>
      </c>
      <c r="K5483" s="1">
        <v>80.735999999999976</v>
      </c>
      <c r="L5483" s="12">
        <f>VLOOKUP(train[[#This Row],[Sub-Category]],Análisis_ABC_XYZ[[#Headers],[#Data]],4,FALSE)</f>
        <v>0.41105220110552465</v>
      </c>
    </row>
    <row r="5484" spans="1:12" x14ac:dyDescent="0.35">
      <c r="A5484" s="2">
        <v>42983</v>
      </c>
      <c r="B5484" s="1" t="s">
        <v>79</v>
      </c>
      <c r="C5484" s="1" t="s">
        <v>456</v>
      </c>
      <c r="D5484" s="1" t="s">
        <v>8</v>
      </c>
      <c r="E5484" s="1" t="s">
        <v>11</v>
      </c>
      <c r="F5484" s="18">
        <v>242.94</v>
      </c>
      <c r="G5484" t="s">
        <v>3119</v>
      </c>
      <c r="H5484" s="1">
        <f>IF(COUNTIF(G$2:G5484,G5484)=1,1,0)</f>
        <v>1</v>
      </c>
      <c r="I5484" s="1">
        <v>3</v>
      </c>
      <c r="J5484" s="1">
        <v>0</v>
      </c>
      <c r="K5484" s="1">
        <v>29.152800000000013</v>
      </c>
      <c r="L5484" s="12">
        <f>VLOOKUP(train[[#This Row],[Sub-Category]],Análisis_ABC_XYZ[[#Headers],[#Data]],4,FALSE)</f>
        <v>0.46529189879902266</v>
      </c>
    </row>
    <row r="5485" spans="1:12" x14ac:dyDescent="0.35">
      <c r="A5485" s="2">
        <v>42983</v>
      </c>
      <c r="B5485" s="1" t="s">
        <v>79</v>
      </c>
      <c r="C5485" s="1" t="s">
        <v>453</v>
      </c>
      <c r="D5485" s="1" t="s">
        <v>14</v>
      </c>
      <c r="E5485" s="1" t="s">
        <v>20</v>
      </c>
      <c r="F5485" s="18">
        <v>194.94</v>
      </c>
      <c r="G5485" t="s">
        <v>3119</v>
      </c>
      <c r="H5485" s="1">
        <f>IF(COUNTIF(G$2:G5485,G5485)=1,1,0)</f>
        <v>0</v>
      </c>
      <c r="I5485" s="1">
        <v>3</v>
      </c>
      <c r="J5485" s="1">
        <v>0</v>
      </c>
      <c r="K5485" s="1">
        <v>23.392800000000008</v>
      </c>
      <c r="L5485" s="12">
        <f>VLOOKUP(train[[#This Row],[Sub-Category]],Análisis_ABC_XYZ[[#Headers],[#Data]],4,FALSE)</f>
        <v>0.44610841445725197</v>
      </c>
    </row>
    <row r="5486" spans="1:12" x14ac:dyDescent="0.35">
      <c r="A5486" s="2">
        <v>42983</v>
      </c>
      <c r="B5486" s="1" t="s">
        <v>89</v>
      </c>
      <c r="C5486" s="1" t="s">
        <v>1486</v>
      </c>
      <c r="D5486" s="1" t="s">
        <v>14</v>
      </c>
      <c r="E5486" s="1" t="s">
        <v>36</v>
      </c>
      <c r="F5486" s="18">
        <v>192.16</v>
      </c>
      <c r="G5486" t="s">
        <v>5625</v>
      </c>
      <c r="H5486" s="1">
        <f>IF(COUNTIF(G$2:G5486,G5486)=1,1,0)</f>
        <v>1</v>
      </c>
      <c r="I5486" s="1">
        <v>4</v>
      </c>
      <c r="J5486" s="1">
        <v>0</v>
      </c>
      <c r="K5486" s="1">
        <v>92.236799999999988</v>
      </c>
      <c r="L5486" s="12">
        <f>VLOOKUP(train[[#This Row],[Sub-Category]],Análisis_ABC_XYZ[[#Headers],[#Data]],4,FALSE)</f>
        <v>0.43613829632717294</v>
      </c>
    </row>
    <row r="5487" spans="1:12" x14ac:dyDescent="0.35">
      <c r="A5487" s="2">
        <v>42983</v>
      </c>
      <c r="B5487" s="1" t="s">
        <v>111</v>
      </c>
      <c r="C5487" s="1" t="s">
        <v>770</v>
      </c>
      <c r="D5487" s="1" t="s">
        <v>26</v>
      </c>
      <c r="E5487" s="1" t="s">
        <v>27</v>
      </c>
      <c r="F5487" s="18">
        <v>108.78399999999999</v>
      </c>
      <c r="G5487" t="s">
        <v>5111</v>
      </c>
      <c r="H5487" s="1">
        <f>IF(COUNTIF(G$2:G5487,G5487)=1,1,0)</f>
        <v>1</v>
      </c>
      <c r="I5487" s="1">
        <v>2</v>
      </c>
      <c r="J5487" s="1">
        <v>0.2</v>
      </c>
      <c r="K5487" s="1">
        <v>6.7990000000000066</v>
      </c>
      <c r="L5487" s="12">
        <f>VLOOKUP(train[[#This Row],[Sub-Category]],Análisis_ABC_XYZ[[#Headers],[#Data]],4,FALSE)</f>
        <v>0.41105220110552465</v>
      </c>
    </row>
    <row r="5488" spans="1:12" x14ac:dyDescent="0.35">
      <c r="A5488" s="2">
        <v>42983</v>
      </c>
      <c r="B5488" s="1" t="s">
        <v>1200</v>
      </c>
      <c r="C5488" s="1" t="s">
        <v>982</v>
      </c>
      <c r="D5488" s="1" t="s">
        <v>14</v>
      </c>
      <c r="E5488" s="1" t="s">
        <v>24</v>
      </c>
      <c r="F5488" s="18">
        <v>107.94</v>
      </c>
      <c r="G5488" t="s">
        <v>5185</v>
      </c>
      <c r="H5488" s="1">
        <f>IF(COUNTIF(G$2:G5488,G5488)=1,1,0)</f>
        <v>1</v>
      </c>
      <c r="I5488" s="1">
        <v>3</v>
      </c>
      <c r="J5488" s="1">
        <v>0</v>
      </c>
      <c r="K5488" s="1">
        <v>26.984999999999992</v>
      </c>
      <c r="L5488" s="12">
        <f>VLOOKUP(train[[#This Row],[Sub-Category]],Análisis_ABC_XYZ[[#Headers],[#Data]],4,FALSE)</f>
        <v>0.45632477063632687</v>
      </c>
    </row>
    <row r="5489" spans="1:12" x14ac:dyDescent="0.35">
      <c r="A5489" s="2">
        <v>42983</v>
      </c>
      <c r="B5489" s="1" t="s">
        <v>12</v>
      </c>
      <c r="C5489" s="1" t="s">
        <v>1769</v>
      </c>
      <c r="D5489" s="1" t="s">
        <v>14</v>
      </c>
      <c r="E5489" s="1" t="s">
        <v>36</v>
      </c>
      <c r="F5489" s="18">
        <v>96.08</v>
      </c>
      <c r="G5489" t="s">
        <v>2464</v>
      </c>
      <c r="H5489" s="1">
        <f>IF(COUNTIF(G$2:G5489,G5489)=1,1,0)</f>
        <v>1</v>
      </c>
      <c r="I5489" s="1">
        <v>2</v>
      </c>
      <c r="J5489" s="1">
        <v>0</v>
      </c>
      <c r="K5489" s="1">
        <v>46.118399999999994</v>
      </c>
      <c r="L5489" s="12">
        <f>VLOOKUP(train[[#This Row],[Sub-Category]],Análisis_ABC_XYZ[[#Headers],[#Data]],4,FALSE)</f>
        <v>0.43613829632717294</v>
      </c>
    </row>
    <row r="5490" spans="1:12" x14ac:dyDescent="0.35">
      <c r="A5490" s="2">
        <v>42983</v>
      </c>
      <c r="B5490" s="1" t="s">
        <v>12</v>
      </c>
      <c r="C5490" s="1" t="s">
        <v>228</v>
      </c>
      <c r="D5490" s="1" t="s">
        <v>26</v>
      </c>
      <c r="E5490" s="1" t="s">
        <v>56</v>
      </c>
      <c r="F5490" s="18">
        <v>116</v>
      </c>
      <c r="G5490" t="s">
        <v>2081</v>
      </c>
      <c r="H5490" s="1">
        <f>IF(COUNTIF(G$2:G5490,G5490)=1,1,0)</f>
        <v>1</v>
      </c>
      <c r="I5490" s="1">
        <v>8</v>
      </c>
      <c r="J5490" s="1">
        <v>0</v>
      </c>
      <c r="K5490" s="1">
        <v>29</v>
      </c>
      <c r="L5490" s="12">
        <f>VLOOKUP(train[[#This Row],[Sub-Category]],Análisis_ABC_XYZ[[#Headers],[#Data]],4,FALSE)</f>
        <v>0.52062335344040378</v>
      </c>
    </row>
    <row r="5491" spans="1:12" x14ac:dyDescent="0.35">
      <c r="A5491" s="2">
        <v>42983</v>
      </c>
      <c r="B5491" s="1" t="s">
        <v>39</v>
      </c>
      <c r="C5491" s="1" t="s">
        <v>74</v>
      </c>
      <c r="D5491" s="1" t="s">
        <v>14</v>
      </c>
      <c r="E5491" s="1" t="s">
        <v>20</v>
      </c>
      <c r="F5491" s="18">
        <v>93.456000000000003</v>
      </c>
      <c r="G5491" t="s">
        <v>6350</v>
      </c>
      <c r="H5491" s="1">
        <f>IF(COUNTIF(G$2:G5491,G5491)=1,1,0)</f>
        <v>1</v>
      </c>
      <c r="I5491" s="1">
        <v>3</v>
      </c>
      <c r="J5491" s="1">
        <v>0.2</v>
      </c>
      <c r="K5491" s="1">
        <v>-17.523000000000014</v>
      </c>
      <c r="L5491" s="12">
        <f>VLOOKUP(train[[#This Row],[Sub-Category]],Análisis_ABC_XYZ[[#Headers],[#Data]],4,FALSE)</f>
        <v>0.44610841445725197</v>
      </c>
    </row>
    <row r="5492" spans="1:12" x14ac:dyDescent="0.35">
      <c r="A5492" s="2">
        <v>42983</v>
      </c>
      <c r="B5492" s="1" t="s">
        <v>79</v>
      </c>
      <c r="C5492" s="1" t="s">
        <v>455</v>
      </c>
      <c r="D5492" s="1" t="s">
        <v>14</v>
      </c>
      <c r="E5492" s="1" t="s">
        <v>36</v>
      </c>
      <c r="F5492" s="18">
        <v>91.36</v>
      </c>
      <c r="G5492" t="s">
        <v>3119</v>
      </c>
      <c r="H5492" s="1">
        <f>IF(COUNTIF(G$2:G5492,G5492)=1,1,0)</f>
        <v>0</v>
      </c>
      <c r="I5492" s="1">
        <v>4</v>
      </c>
      <c r="J5492" s="1">
        <v>0</v>
      </c>
      <c r="K5492" s="1">
        <v>42.025599999999997</v>
      </c>
      <c r="L5492" s="12">
        <f>VLOOKUP(train[[#This Row],[Sub-Category]],Análisis_ABC_XYZ[[#Headers],[#Data]],4,FALSE)</f>
        <v>0.43613829632717294</v>
      </c>
    </row>
    <row r="5493" spans="1:12" x14ac:dyDescent="0.35">
      <c r="A5493" s="2">
        <v>42983</v>
      </c>
      <c r="B5493" s="1" t="s">
        <v>111</v>
      </c>
      <c r="C5493" s="1" t="s">
        <v>867</v>
      </c>
      <c r="D5493" s="1" t="s">
        <v>14</v>
      </c>
      <c r="E5493" s="1" t="s">
        <v>29</v>
      </c>
      <c r="F5493" s="18">
        <v>86.058000000000007</v>
      </c>
      <c r="G5493" t="s">
        <v>5111</v>
      </c>
      <c r="H5493" s="1">
        <f>IF(COUNTIF(G$2:G5493,G5493)=1,1,0)</f>
        <v>0</v>
      </c>
      <c r="I5493" s="1">
        <v>7</v>
      </c>
      <c r="J5493" s="1">
        <v>0.7</v>
      </c>
      <c r="K5493" s="1">
        <v>-63.109199999999987</v>
      </c>
      <c r="L5493" s="12">
        <f>VLOOKUP(train[[#This Row],[Sub-Category]],Análisis_ABC_XYZ[[#Headers],[#Data]],4,FALSE)</f>
        <v>0.46881743173671325</v>
      </c>
    </row>
    <row r="5494" spans="1:12" x14ac:dyDescent="0.35">
      <c r="A5494" s="2">
        <v>42983</v>
      </c>
      <c r="B5494" s="1" t="s">
        <v>157</v>
      </c>
      <c r="C5494" s="1" t="s">
        <v>268</v>
      </c>
      <c r="D5494" s="1" t="s">
        <v>8</v>
      </c>
      <c r="E5494" s="1" t="s">
        <v>11</v>
      </c>
      <c r="F5494" s="18">
        <v>85.245999999999995</v>
      </c>
      <c r="G5494" t="s">
        <v>4979</v>
      </c>
      <c r="H5494" s="1">
        <f>IF(COUNTIF(G$2:G5494,G5494)=1,1,0)</f>
        <v>1</v>
      </c>
      <c r="I5494" s="1">
        <v>2</v>
      </c>
      <c r="J5494" s="1">
        <v>0.3</v>
      </c>
      <c r="K5494" s="1">
        <v>-1.217800000000004</v>
      </c>
      <c r="L5494" s="12">
        <f>VLOOKUP(train[[#This Row],[Sub-Category]],Análisis_ABC_XYZ[[#Headers],[#Data]],4,FALSE)</f>
        <v>0.46529189879902266</v>
      </c>
    </row>
    <row r="5495" spans="1:12" x14ac:dyDescent="0.35">
      <c r="A5495" s="2">
        <v>42983</v>
      </c>
      <c r="B5495" s="1" t="s">
        <v>52</v>
      </c>
      <c r="C5495" s="1" t="s">
        <v>59</v>
      </c>
      <c r="D5495" s="1" t="s">
        <v>8</v>
      </c>
      <c r="E5495" s="1" t="s">
        <v>22</v>
      </c>
      <c r="F5495" s="18">
        <v>82.800000000000011</v>
      </c>
      <c r="G5495" t="s">
        <v>2820</v>
      </c>
      <c r="H5495" s="1">
        <f>IF(COUNTIF(G$2:G5495,G5495)=1,1,0)</f>
        <v>1</v>
      </c>
      <c r="I5495" s="1">
        <v>2</v>
      </c>
      <c r="J5495" s="1">
        <v>0.2</v>
      </c>
      <c r="K5495" s="1">
        <v>10.349999999999994</v>
      </c>
      <c r="L5495" s="12">
        <f>VLOOKUP(train[[#This Row],[Sub-Category]],Análisis_ABC_XYZ[[#Headers],[#Data]],4,FALSE)</f>
        <v>0.4595170286641902</v>
      </c>
    </row>
    <row r="5496" spans="1:12" x14ac:dyDescent="0.35">
      <c r="A5496" s="2">
        <v>42983</v>
      </c>
      <c r="B5496" s="1" t="s">
        <v>52</v>
      </c>
      <c r="C5496" s="1" t="s">
        <v>103</v>
      </c>
      <c r="D5496" s="1" t="s">
        <v>8</v>
      </c>
      <c r="E5496" s="1" t="s">
        <v>11</v>
      </c>
      <c r="F5496" s="18">
        <v>71.245999999999995</v>
      </c>
      <c r="G5496" t="s">
        <v>4862</v>
      </c>
      <c r="H5496" s="1">
        <f>IF(COUNTIF(G$2:G5496,G5496)=1,1,0)</f>
        <v>0</v>
      </c>
      <c r="I5496" s="1">
        <v>2</v>
      </c>
      <c r="J5496" s="1">
        <v>0.3</v>
      </c>
      <c r="K5496" s="1">
        <v>-19.338199999999993</v>
      </c>
      <c r="L5496" s="12">
        <f>VLOOKUP(train[[#This Row],[Sub-Category]],Análisis_ABC_XYZ[[#Headers],[#Data]],4,FALSE)</f>
        <v>0.46529189879902266</v>
      </c>
    </row>
    <row r="5497" spans="1:12" x14ac:dyDescent="0.35">
      <c r="A5497" s="2">
        <v>42983</v>
      </c>
      <c r="B5497" s="1" t="s">
        <v>79</v>
      </c>
      <c r="C5497" s="1" t="s">
        <v>454</v>
      </c>
      <c r="D5497" s="1" t="s">
        <v>14</v>
      </c>
      <c r="E5497" s="1" t="s">
        <v>20</v>
      </c>
      <c r="F5497" s="18">
        <v>70.949999999999989</v>
      </c>
      <c r="G5497" t="s">
        <v>3119</v>
      </c>
      <c r="H5497" s="1">
        <f>IF(COUNTIF(G$2:G5497,G5497)=1,1,0)</f>
        <v>0</v>
      </c>
      <c r="I5497" s="1">
        <v>3</v>
      </c>
      <c r="J5497" s="1">
        <v>0</v>
      </c>
      <c r="K5497" s="1">
        <v>20.575499999999998</v>
      </c>
      <c r="L5497" s="12">
        <f>VLOOKUP(train[[#This Row],[Sub-Category]],Análisis_ABC_XYZ[[#Headers],[#Data]],4,FALSE)</f>
        <v>0.44610841445725197</v>
      </c>
    </row>
    <row r="5498" spans="1:12" x14ac:dyDescent="0.35">
      <c r="A5498" s="2">
        <v>42983</v>
      </c>
      <c r="B5498" s="1" t="s">
        <v>39</v>
      </c>
      <c r="C5498" s="1" t="s">
        <v>613</v>
      </c>
      <c r="D5498" s="1" t="s">
        <v>14</v>
      </c>
      <c r="E5498" s="1" t="s">
        <v>31</v>
      </c>
      <c r="F5498" s="18">
        <v>62.789999999999992</v>
      </c>
      <c r="G5498" t="s">
        <v>3964</v>
      </c>
      <c r="H5498" s="1">
        <f>IF(COUNTIF(G$2:G5498,G5498)=1,1,0)</f>
        <v>1</v>
      </c>
      <c r="I5498" s="1">
        <v>3</v>
      </c>
      <c r="J5498" s="1">
        <v>0.8</v>
      </c>
      <c r="K5498" s="1">
        <v>-166.39350000000002</v>
      </c>
      <c r="L5498" s="12">
        <f>VLOOKUP(train[[#This Row],[Sub-Category]],Análisis_ABC_XYZ[[#Headers],[#Data]],4,FALSE)</f>
        <v>0.49507917887403441</v>
      </c>
    </row>
    <row r="5499" spans="1:12" x14ac:dyDescent="0.35">
      <c r="A5499" s="2">
        <v>42983</v>
      </c>
      <c r="B5499" s="1" t="s">
        <v>52</v>
      </c>
      <c r="C5499" s="1" t="s">
        <v>116</v>
      </c>
      <c r="D5499" s="1" t="s">
        <v>8</v>
      </c>
      <c r="E5499" s="1" t="s">
        <v>22</v>
      </c>
      <c r="F5499" s="18">
        <v>58.248000000000005</v>
      </c>
      <c r="G5499" t="s">
        <v>4862</v>
      </c>
      <c r="H5499" s="1">
        <f>IF(COUNTIF(G$2:G5499,G5499)=1,1,0)</f>
        <v>0</v>
      </c>
      <c r="I5499" s="1">
        <v>9</v>
      </c>
      <c r="J5499" s="1">
        <v>0.2</v>
      </c>
      <c r="K5499" s="1">
        <v>11.649599999999996</v>
      </c>
      <c r="L5499" s="12">
        <f>VLOOKUP(train[[#This Row],[Sub-Category]],Análisis_ABC_XYZ[[#Headers],[#Data]],4,FALSE)</f>
        <v>0.4595170286641902</v>
      </c>
    </row>
    <row r="5500" spans="1:12" x14ac:dyDescent="0.35">
      <c r="A5500" s="2">
        <v>42983</v>
      </c>
      <c r="B5500" s="1" t="s">
        <v>89</v>
      </c>
      <c r="C5500" s="1" t="s">
        <v>83</v>
      </c>
      <c r="D5500" s="1" t="s">
        <v>26</v>
      </c>
      <c r="E5500" s="1" t="s">
        <v>27</v>
      </c>
      <c r="F5500" s="18">
        <v>43.6</v>
      </c>
      <c r="G5500" t="s">
        <v>2465</v>
      </c>
      <c r="H5500" s="1">
        <f>IF(COUNTIF(G$2:G5500,G5500)=1,1,0)</f>
        <v>1</v>
      </c>
      <c r="I5500" s="1">
        <v>4</v>
      </c>
      <c r="J5500" s="1">
        <v>0</v>
      </c>
      <c r="K5500" s="1">
        <v>12.208000000000002</v>
      </c>
      <c r="L5500" s="12">
        <f>VLOOKUP(train[[#This Row],[Sub-Category]],Análisis_ABC_XYZ[[#Headers],[#Data]],4,FALSE)</f>
        <v>0.41105220110552465</v>
      </c>
    </row>
    <row r="5501" spans="1:12" x14ac:dyDescent="0.35">
      <c r="A5501" s="2">
        <v>42983</v>
      </c>
      <c r="B5501" s="1" t="s">
        <v>39</v>
      </c>
      <c r="C5501" s="1" t="s">
        <v>1503</v>
      </c>
      <c r="D5501" s="1" t="s">
        <v>14</v>
      </c>
      <c r="E5501" s="1" t="s">
        <v>91</v>
      </c>
      <c r="F5501" s="18">
        <v>28.44</v>
      </c>
      <c r="G5501" t="s">
        <v>3964</v>
      </c>
      <c r="H5501" s="1">
        <f>IF(COUNTIF(G$2:G5501,G5501)=1,1,0)</f>
        <v>0</v>
      </c>
      <c r="I5501" s="1">
        <v>9</v>
      </c>
      <c r="J5501" s="1">
        <v>0.2</v>
      </c>
      <c r="K5501" s="1">
        <v>4.2659999999999973</v>
      </c>
      <c r="L5501" s="12">
        <f>VLOOKUP(train[[#This Row],[Sub-Category]],Análisis_ABC_XYZ[[#Headers],[#Data]],4,FALSE)</f>
        <v>0.51168203684699509</v>
      </c>
    </row>
    <row r="5502" spans="1:12" x14ac:dyDescent="0.35">
      <c r="A5502" s="2">
        <v>42983</v>
      </c>
      <c r="B5502" s="1" t="s">
        <v>39</v>
      </c>
      <c r="C5502" s="1" t="s">
        <v>744</v>
      </c>
      <c r="D5502" s="1" t="s">
        <v>14</v>
      </c>
      <c r="E5502" s="1" t="s">
        <v>36</v>
      </c>
      <c r="F5502" s="18">
        <v>25.920000000000005</v>
      </c>
      <c r="G5502" t="s">
        <v>3868</v>
      </c>
      <c r="H5502" s="1">
        <f>IF(COUNTIF(G$2:G5502,G5502)=1,1,0)</f>
        <v>1</v>
      </c>
      <c r="I5502" s="1">
        <v>5</v>
      </c>
      <c r="J5502" s="1">
        <v>0.2</v>
      </c>
      <c r="K5502" s="1">
        <v>9.0719999999999992</v>
      </c>
      <c r="L5502" s="12">
        <f>VLOOKUP(train[[#This Row],[Sub-Category]],Análisis_ABC_XYZ[[#Headers],[#Data]],4,FALSE)</f>
        <v>0.43613829632717294</v>
      </c>
    </row>
    <row r="5503" spans="1:12" x14ac:dyDescent="0.35">
      <c r="A5503" s="2">
        <v>42983</v>
      </c>
      <c r="B5503" s="1" t="s">
        <v>107</v>
      </c>
      <c r="C5503" s="1" t="s">
        <v>1422</v>
      </c>
      <c r="D5503" s="1" t="s">
        <v>14</v>
      </c>
      <c r="E5503" s="1" t="s">
        <v>15</v>
      </c>
      <c r="F5503" s="18">
        <v>25.06</v>
      </c>
      <c r="G5503" t="s">
        <v>3830</v>
      </c>
      <c r="H5503" s="1">
        <f>IF(COUNTIF(G$2:G5503,G5503)=1,1,0)</f>
        <v>0</v>
      </c>
      <c r="I5503" s="1">
        <v>2</v>
      </c>
      <c r="J5503" s="1">
        <v>0</v>
      </c>
      <c r="K5503" s="1">
        <v>11.778199999999998</v>
      </c>
      <c r="L5503" s="12">
        <f>VLOOKUP(train[[#This Row],[Sub-Category]],Análisis_ABC_XYZ[[#Headers],[#Data]],4,FALSE)</f>
        <v>0.4647369236065339</v>
      </c>
    </row>
    <row r="5504" spans="1:12" x14ac:dyDescent="0.35">
      <c r="A5504" s="2">
        <v>42983</v>
      </c>
      <c r="B5504" s="1" t="s">
        <v>111</v>
      </c>
      <c r="C5504" s="1" t="s">
        <v>772</v>
      </c>
      <c r="D5504" s="1" t="s">
        <v>14</v>
      </c>
      <c r="E5504" s="1" t="s">
        <v>61</v>
      </c>
      <c r="F5504" s="18">
        <v>23.472000000000001</v>
      </c>
      <c r="G5504" t="s">
        <v>5111</v>
      </c>
      <c r="H5504" s="1">
        <f>IF(COUNTIF(G$2:G5504,G5504)=1,1,0)</f>
        <v>0</v>
      </c>
      <c r="I5504" s="1">
        <v>3</v>
      </c>
      <c r="J5504" s="1">
        <v>0.2</v>
      </c>
      <c r="K5504" s="1">
        <v>7.6283999999999974</v>
      </c>
      <c r="L5504" s="12">
        <f>VLOOKUP(train[[#This Row],[Sub-Category]],Análisis_ABC_XYZ[[#Headers],[#Data]],4,FALSE)</f>
        <v>0.44424167803735209</v>
      </c>
    </row>
    <row r="5505" spans="1:12" x14ac:dyDescent="0.35">
      <c r="A5505" s="2">
        <v>42983</v>
      </c>
      <c r="B5505" s="1" t="s">
        <v>79</v>
      </c>
      <c r="C5505" s="1" t="s">
        <v>457</v>
      </c>
      <c r="D5505" s="1" t="s">
        <v>14</v>
      </c>
      <c r="E5505" s="1" t="s">
        <v>15</v>
      </c>
      <c r="F5505" s="18">
        <v>22.05</v>
      </c>
      <c r="G5505" t="s">
        <v>3119</v>
      </c>
      <c r="H5505" s="1">
        <f>IF(COUNTIF(G$2:G5505,G5505)=1,1,0)</f>
        <v>0</v>
      </c>
      <c r="I5505" s="1">
        <v>7</v>
      </c>
      <c r="J5505" s="1">
        <v>0</v>
      </c>
      <c r="K5505" s="1">
        <v>10.584</v>
      </c>
      <c r="L5505" s="12">
        <f>VLOOKUP(train[[#This Row],[Sub-Category]],Análisis_ABC_XYZ[[#Headers],[#Data]],4,FALSE)</f>
        <v>0.4647369236065339</v>
      </c>
    </row>
    <row r="5506" spans="1:12" x14ac:dyDescent="0.35">
      <c r="A5506" s="2">
        <v>42983</v>
      </c>
      <c r="B5506" s="1" t="s">
        <v>39</v>
      </c>
      <c r="C5506" s="1" t="s">
        <v>1452</v>
      </c>
      <c r="D5506" s="1" t="s">
        <v>8</v>
      </c>
      <c r="E5506" s="1" t="s">
        <v>22</v>
      </c>
      <c r="F5506" s="18">
        <v>21.204000000000004</v>
      </c>
      <c r="G5506" t="s">
        <v>5701</v>
      </c>
      <c r="H5506" s="1">
        <f>IF(COUNTIF(G$2:G5506,G5506)=1,1,0)</f>
        <v>1</v>
      </c>
      <c r="I5506" s="1">
        <v>3</v>
      </c>
      <c r="J5506" s="1">
        <v>0.6</v>
      </c>
      <c r="K5506" s="1">
        <v>-11.662199999999999</v>
      </c>
      <c r="L5506" s="12">
        <f>VLOOKUP(train[[#This Row],[Sub-Category]],Análisis_ABC_XYZ[[#Headers],[#Data]],4,FALSE)</f>
        <v>0.4595170286641902</v>
      </c>
    </row>
    <row r="5507" spans="1:12" x14ac:dyDescent="0.35">
      <c r="A5507" s="2">
        <v>42983</v>
      </c>
      <c r="B5507" s="1" t="s">
        <v>39</v>
      </c>
      <c r="C5507" s="1" t="s">
        <v>1166</v>
      </c>
      <c r="D5507" s="1" t="s">
        <v>14</v>
      </c>
      <c r="E5507" s="1" t="s">
        <v>91</v>
      </c>
      <c r="F5507" s="18">
        <v>15.808000000000002</v>
      </c>
      <c r="G5507" t="s">
        <v>3868</v>
      </c>
      <c r="H5507" s="1">
        <f>IF(COUNTIF(G$2:G5507,G5507)=1,1,0)</f>
        <v>0</v>
      </c>
      <c r="I5507" s="1">
        <v>8</v>
      </c>
      <c r="J5507" s="1">
        <v>0.2</v>
      </c>
      <c r="K5507" s="1">
        <v>5.3352000000000004</v>
      </c>
      <c r="L5507" s="12">
        <f>VLOOKUP(train[[#This Row],[Sub-Category]],Análisis_ABC_XYZ[[#Headers],[#Data]],4,FALSE)</f>
        <v>0.51168203684699509</v>
      </c>
    </row>
    <row r="5508" spans="1:12" x14ac:dyDescent="0.35">
      <c r="A5508" s="2">
        <v>42983</v>
      </c>
      <c r="B5508" s="1" t="s">
        <v>79</v>
      </c>
      <c r="C5508" s="1" t="s">
        <v>452</v>
      </c>
      <c r="D5508" s="1" t="s">
        <v>8</v>
      </c>
      <c r="E5508" s="1" t="s">
        <v>22</v>
      </c>
      <c r="F5508" s="18">
        <v>12.22</v>
      </c>
      <c r="G5508" t="s">
        <v>3119</v>
      </c>
      <c r="H5508" s="1">
        <f>IF(COUNTIF(G$2:G5508,G5508)=1,1,0)</f>
        <v>0</v>
      </c>
      <c r="I5508" s="1">
        <v>1</v>
      </c>
      <c r="J5508" s="1">
        <v>0</v>
      </c>
      <c r="K5508" s="1">
        <v>3.6659999999999986</v>
      </c>
      <c r="L5508" s="12">
        <f>VLOOKUP(train[[#This Row],[Sub-Category]],Análisis_ABC_XYZ[[#Headers],[#Data]],4,FALSE)</f>
        <v>0.4595170286641902</v>
      </c>
    </row>
    <row r="5509" spans="1:12" x14ac:dyDescent="0.35">
      <c r="A5509" s="2">
        <v>42983</v>
      </c>
      <c r="B5509" s="1" t="s">
        <v>12</v>
      </c>
      <c r="C5509" s="1" t="s">
        <v>406</v>
      </c>
      <c r="D5509" s="1" t="s">
        <v>14</v>
      </c>
      <c r="E5509" s="1" t="s">
        <v>29</v>
      </c>
      <c r="F5509" s="18">
        <v>11.68</v>
      </c>
      <c r="G5509" t="s">
        <v>2464</v>
      </c>
      <c r="H5509" s="1">
        <f>IF(COUNTIF(G$2:G5509,G5509)=1,1,0)</f>
        <v>0</v>
      </c>
      <c r="I5509" s="1">
        <v>2</v>
      </c>
      <c r="J5509" s="1">
        <v>0.2</v>
      </c>
      <c r="K5509" s="1">
        <v>3.9419999999999993</v>
      </c>
      <c r="L5509" s="12">
        <f>VLOOKUP(train[[#This Row],[Sub-Category]],Análisis_ABC_XYZ[[#Headers],[#Data]],4,FALSE)</f>
        <v>0.46881743173671325</v>
      </c>
    </row>
    <row r="5510" spans="1:12" x14ac:dyDescent="0.35">
      <c r="A5510" s="2">
        <v>42983</v>
      </c>
      <c r="B5510" s="1" t="s">
        <v>39</v>
      </c>
      <c r="C5510" s="1" t="s">
        <v>388</v>
      </c>
      <c r="D5510" s="1" t="s">
        <v>14</v>
      </c>
      <c r="E5510" s="1" t="s">
        <v>36</v>
      </c>
      <c r="F5510" s="18">
        <v>10.368000000000002</v>
      </c>
      <c r="G5510" t="s">
        <v>3868</v>
      </c>
      <c r="H5510" s="1">
        <f>IF(COUNTIF(G$2:G5510,G5510)=1,1,0)</f>
        <v>0</v>
      </c>
      <c r="I5510" s="1">
        <v>2</v>
      </c>
      <c r="J5510" s="1">
        <v>0.2</v>
      </c>
      <c r="K5510" s="1">
        <v>3.7584</v>
      </c>
      <c r="L5510" s="12">
        <f>VLOOKUP(train[[#This Row],[Sub-Category]],Análisis_ABC_XYZ[[#Headers],[#Data]],4,FALSE)</f>
        <v>0.43613829632717294</v>
      </c>
    </row>
    <row r="5511" spans="1:12" x14ac:dyDescent="0.35">
      <c r="A5511" s="2">
        <v>42983</v>
      </c>
      <c r="B5511" s="1" t="s">
        <v>111</v>
      </c>
      <c r="C5511" s="1" t="s">
        <v>1521</v>
      </c>
      <c r="D5511" s="1" t="s">
        <v>14</v>
      </c>
      <c r="E5511" s="1" t="s">
        <v>36</v>
      </c>
      <c r="F5511" s="18">
        <v>10.272000000000002</v>
      </c>
      <c r="G5511" t="s">
        <v>5111</v>
      </c>
      <c r="H5511" s="1">
        <f>IF(COUNTIF(G$2:G5511,G5511)=1,1,0)</f>
        <v>0</v>
      </c>
      <c r="I5511" s="1">
        <v>3</v>
      </c>
      <c r="J5511" s="1">
        <v>0.2</v>
      </c>
      <c r="K5511" s="1">
        <v>3.2099999999999982</v>
      </c>
      <c r="L5511" s="12">
        <f>VLOOKUP(train[[#This Row],[Sub-Category]],Análisis_ABC_XYZ[[#Headers],[#Data]],4,FALSE)</f>
        <v>0.43613829632717294</v>
      </c>
    </row>
    <row r="5512" spans="1:12" x14ac:dyDescent="0.35">
      <c r="A5512" s="2">
        <v>42983</v>
      </c>
      <c r="B5512" s="1" t="s">
        <v>52</v>
      </c>
      <c r="C5512" s="1" t="s">
        <v>85</v>
      </c>
      <c r="D5512" s="1" t="s">
        <v>14</v>
      </c>
      <c r="E5512" s="1" t="s">
        <v>29</v>
      </c>
      <c r="F5512" s="18">
        <v>9.5550000000000015</v>
      </c>
      <c r="G5512" t="s">
        <v>5046</v>
      </c>
      <c r="H5512" s="1">
        <f>IF(COUNTIF(G$2:G5512,G5512)=1,1,0)</f>
        <v>1</v>
      </c>
      <c r="I5512" s="1">
        <v>5</v>
      </c>
      <c r="J5512" s="1">
        <v>0.7</v>
      </c>
      <c r="K5512" s="1">
        <v>-7.3254999999999981</v>
      </c>
      <c r="L5512" s="12">
        <f>VLOOKUP(train[[#This Row],[Sub-Category]],Análisis_ABC_XYZ[[#Headers],[#Data]],4,FALSE)</f>
        <v>0.46881743173671325</v>
      </c>
    </row>
    <row r="5513" spans="1:12" x14ac:dyDescent="0.35">
      <c r="A5513" s="2">
        <v>42983</v>
      </c>
      <c r="B5513" s="1" t="s">
        <v>72</v>
      </c>
      <c r="C5513" s="1" t="s">
        <v>673</v>
      </c>
      <c r="D5513" s="1" t="s">
        <v>14</v>
      </c>
      <c r="E5513" s="1" t="s">
        <v>36</v>
      </c>
      <c r="F5513" s="18">
        <v>9.2480000000000011</v>
      </c>
      <c r="G5513" t="s">
        <v>5026</v>
      </c>
      <c r="H5513" s="1">
        <f>IF(COUNTIF(G$2:G5513,G5513)=1,1,0)</f>
        <v>1</v>
      </c>
      <c r="I5513" s="1">
        <v>2</v>
      </c>
      <c r="J5513" s="1">
        <v>0.2</v>
      </c>
      <c r="K5513" s="1">
        <v>3.3524000000000003</v>
      </c>
      <c r="L5513" s="12">
        <f>VLOOKUP(train[[#This Row],[Sub-Category]],Análisis_ABC_XYZ[[#Headers],[#Data]],4,FALSE)</f>
        <v>0.43613829632717294</v>
      </c>
    </row>
    <row r="5514" spans="1:12" x14ac:dyDescent="0.35">
      <c r="A5514" s="2">
        <v>42983</v>
      </c>
      <c r="B5514" s="1" t="s">
        <v>157</v>
      </c>
      <c r="C5514" s="1" t="s">
        <v>592</v>
      </c>
      <c r="D5514" s="1" t="s">
        <v>14</v>
      </c>
      <c r="E5514" s="1" t="s">
        <v>29</v>
      </c>
      <c r="F5514" s="18">
        <v>8.9520000000000017</v>
      </c>
      <c r="G5514" t="s">
        <v>4979</v>
      </c>
      <c r="H5514" s="1">
        <f>IF(COUNTIF(G$2:G5514,G5514)=1,1,0)</f>
        <v>0</v>
      </c>
      <c r="I5514" s="1">
        <v>2</v>
      </c>
      <c r="J5514" s="1">
        <v>0.7</v>
      </c>
      <c r="K5514" s="1">
        <v>-7.4600000000000009</v>
      </c>
      <c r="L5514" s="12">
        <f>VLOOKUP(train[[#This Row],[Sub-Category]],Análisis_ABC_XYZ[[#Headers],[#Data]],4,FALSE)</f>
        <v>0.46881743173671325</v>
      </c>
    </row>
    <row r="5515" spans="1:12" x14ac:dyDescent="0.35">
      <c r="A5515" s="2">
        <v>42983</v>
      </c>
      <c r="B5515" s="1" t="s">
        <v>157</v>
      </c>
      <c r="C5515" s="1" t="s">
        <v>1249</v>
      </c>
      <c r="D5515" s="1" t="s">
        <v>14</v>
      </c>
      <c r="E5515" s="1" t="s">
        <v>29</v>
      </c>
      <c r="F5515" s="18">
        <v>8.8560000000000016</v>
      </c>
      <c r="G5515" t="s">
        <v>4979</v>
      </c>
      <c r="H5515" s="1">
        <f>IF(COUNTIF(G$2:G5515,G5515)=1,1,0)</f>
        <v>0</v>
      </c>
      <c r="I5515" s="1">
        <v>6</v>
      </c>
      <c r="J5515" s="1">
        <v>0.7</v>
      </c>
      <c r="K5515" s="1">
        <v>-6.4944000000000024</v>
      </c>
      <c r="L5515" s="12">
        <f>VLOOKUP(train[[#This Row],[Sub-Category]],Análisis_ABC_XYZ[[#Headers],[#Data]],4,FALSE)</f>
        <v>0.46881743173671325</v>
      </c>
    </row>
    <row r="5516" spans="1:12" x14ac:dyDescent="0.35">
      <c r="A5516" s="2">
        <v>42983</v>
      </c>
      <c r="B5516" s="1" t="s">
        <v>52</v>
      </c>
      <c r="C5516" s="1" t="s">
        <v>1032</v>
      </c>
      <c r="D5516" s="1" t="s">
        <v>14</v>
      </c>
      <c r="E5516" s="1" t="s">
        <v>24</v>
      </c>
      <c r="F5516" s="18">
        <v>7.8719999999999999</v>
      </c>
      <c r="G5516" t="s">
        <v>4862</v>
      </c>
      <c r="H5516" s="1">
        <f>IF(COUNTIF(G$2:G5516,G5516)=1,1,0)</f>
        <v>0</v>
      </c>
      <c r="I5516" s="1">
        <v>3</v>
      </c>
      <c r="J5516" s="1">
        <v>0.2</v>
      </c>
      <c r="K5516" s="1">
        <v>0.59039999999999937</v>
      </c>
      <c r="L5516" s="12">
        <f>VLOOKUP(train[[#This Row],[Sub-Category]],Análisis_ABC_XYZ[[#Headers],[#Data]],4,FALSE)</f>
        <v>0.45632477063632687</v>
      </c>
    </row>
    <row r="5517" spans="1:12" x14ac:dyDescent="0.35">
      <c r="A5517" s="2">
        <v>42983</v>
      </c>
      <c r="B5517" s="1" t="s">
        <v>12</v>
      </c>
      <c r="C5517" s="1" t="s">
        <v>90</v>
      </c>
      <c r="D5517" s="1" t="s">
        <v>14</v>
      </c>
      <c r="E5517" s="1" t="s">
        <v>91</v>
      </c>
      <c r="F5517" s="18">
        <v>4.3600000000000003</v>
      </c>
      <c r="G5517" t="s">
        <v>2464</v>
      </c>
      <c r="H5517" s="1">
        <f>IF(COUNTIF(G$2:G5517,G5517)=1,1,0)</f>
        <v>0</v>
      </c>
      <c r="I5517" s="1">
        <v>2</v>
      </c>
      <c r="J5517" s="1">
        <v>0</v>
      </c>
      <c r="K5517" s="1">
        <v>1.7876000000000003</v>
      </c>
      <c r="L5517" s="12">
        <f>VLOOKUP(train[[#This Row],[Sub-Category]],Análisis_ABC_XYZ[[#Headers],[#Data]],4,FALSE)</f>
        <v>0.51168203684699509</v>
      </c>
    </row>
    <row r="5518" spans="1:12" x14ac:dyDescent="0.35">
      <c r="A5518" s="2">
        <v>42984</v>
      </c>
      <c r="B5518" s="1" t="s">
        <v>89</v>
      </c>
      <c r="C5518" s="1" t="s">
        <v>856</v>
      </c>
      <c r="D5518" s="1" t="s">
        <v>8</v>
      </c>
      <c r="E5518" s="1" t="s">
        <v>9</v>
      </c>
      <c r="F5518" s="18">
        <v>722.35200000000009</v>
      </c>
      <c r="G5518" t="s">
        <v>4090</v>
      </c>
      <c r="H5518" s="1">
        <f>IF(COUNTIF(G$2:G5518,G5518)=1,1,0)</f>
        <v>1</v>
      </c>
      <c r="I5518" s="1">
        <v>3</v>
      </c>
      <c r="J5518" s="1">
        <v>0.2</v>
      </c>
      <c r="K5518" s="1">
        <v>90.293999999999926</v>
      </c>
      <c r="L5518" s="12">
        <f>VLOOKUP(train[[#This Row],[Sub-Category]],Análisis_ABC_XYZ[[#Headers],[#Data]],4,FALSE)</f>
        <v>0.5176847302647779</v>
      </c>
    </row>
    <row r="5519" spans="1:12" x14ac:dyDescent="0.35">
      <c r="A5519" s="2">
        <v>42984</v>
      </c>
      <c r="B5519" s="1" t="s">
        <v>39</v>
      </c>
      <c r="C5519" s="1" t="s">
        <v>92</v>
      </c>
      <c r="D5519" s="1" t="s">
        <v>26</v>
      </c>
      <c r="E5519" s="1" t="s">
        <v>27</v>
      </c>
      <c r="F5519" s="18">
        <v>329.58400000000006</v>
      </c>
      <c r="G5519" t="s">
        <v>4335</v>
      </c>
      <c r="H5519" s="1">
        <f>IF(COUNTIF(G$2:G5519,G5519)=1,1,0)</f>
        <v>1</v>
      </c>
      <c r="I5519" s="1">
        <v>2</v>
      </c>
      <c r="J5519" s="1">
        <v>0.2</v>
      </c>
      <c r="K5519" s="1">
        <v>37.078199999999981</v>
      </c>
      <c r="L5519" s="12">
        <f>VLOOKUP(train[[#This Row],[Sub-Category]],Análisis_ABC_XYZ[[#Headers],[#Data]],4,FALSE)</f>
        <v>0.41105220110552465</v>
      </c>
    </row>
    <row r="5520" spans="1:12" x14ac:dyDescent="0.35">
      <c r="A5520" s="2">
        <v>42984</v>
      </c>
      <c r="B5520" s="1" t="s">
        <v>89</v>
      </c>
      <c r="C5520" s="1" t="s">
        <v>855</v>
      </c>
      <c r="D5520" s="1" t="s">
        <v>26</v>
      </c>
      <c r="E5520" s="1" t="s">
        <v>56</v>
      </c>
      <c r="F5520" s="18">
        <v>31.86</v>
      </c>
      <c r="G5520" t="s">
        <v>4090</v>
      </c>
      <c r="H5520" s="1">
        <f>IF(COUNTIF(G$2:G5520,G5520)=1,1,0)</f>
        <v>0</v>
      </c>
      <c r="I5520" s="1">
        <v>2</v>
      </c>
      <c r="J5520" s="1">
        <v>0</v>
      </c>
      <c r="K5520" s="1">
        <v>11.151</v>
      </c>
      <c r="L5520" s="12">
        <f>VLOOKUP(train[[#This Row],[Sub-Category]],Análisis_ABC_XYZ[[#Headers],[#Data]],4,FALSE)</f>
        <v>0.52062335344040378</v>
      </c>
    </row>
    <row r="5521" spans="1:12" x14ac:dyDescent="0.35">
      <c r="A5521" s="2">
        <v>42984</v>
      </c>
      <c r="B5521" s="1" t="s">
        <v>34</v>
      </c>
      <c r="C5521" s="1" t="s">
        <v>956</v>
      </c>
      <c r="D5521" s="1" t="s">
        <v>14</v>
      </c>
      <c r="E5521" s="1" t="s">
        <v>61</v>
      </c>
      <c r="F5521" s="18">
        <v>95.951999999999998</v>
      </c>
      <c r="G5521" t="s">
        <v>4096</v>
      </c>
      <c r="H5521" s="1">
        <f>IF(COUNTIF(G$2:G5521,G5521)=1,1,0)</f>
        <v>1</v>
      </c>
      <c r="I5521" s="1">
        <v>3</v>
      </c>
      <c r="J5521" s="1">
        <v>0.2</v>
      </c>
      <c r="K5521" s="1">
        <v>29.984999999999985</v>
      </c>
      <c r="L5521" s="12">
        <f>VLOOKUP(train[[#This Row],[Sub-Category]],Análisis_ABC_XYZ[[#Headers],[#Data]],4,FALSE)</f>
        <v>0.44424167803735209</v>
      </c>
    </row>
    <row r="5522" spans="1:12" x14ac:dyDescent="0.35">
      <c r="A5522" s="2">
        <v>42984</v>
      </c>
      <c r="B5522" s="1" t="s">
        <v>76</v>
      </c>
      <c r="C5522" s="1" t="s">
        <v>140</v>
      </c>
      <c r="D5522" s="1" t="s">
        <v>14</v>
      </c>
      <c r="E5522" s="1" t="s">
        <v>31</v>
      </c>
      <c r="F5522" s="18">
        <v>77.88</v>
      </c>
      <c r="G5522" t="s">
        <v>4854</v>
      </c>
      <c r="H5522" s="1">
        <f>IF(COUNTIF(G$2:G5522,G5522)=1,1,0)</f>
        <v>1</v>
      </c>
      <c r="I5522" s="1">
        <v>6</v>
      </c>
      <c r="J5522" s="1">
        <v>0</v>
      </c>
      <c r="K5522" s="1">
        <v>22.585199999999993</v>
      </c>
      <c r="L5522" s="12">
        <f>VLOOKUP(train[[#This Row],[Sub-Category]],Análisis_ABC_XYZ[[#Headers],[#Data]],4,FALSE)</f>
        <v>0.49507917887403441</v>
      </c>
    </row>
    <row r="5523" spans="1:12" x14ac:dyDescent="0.35">
      <c r="A5523" s="2">
        <v>42984</v>
      </c>
      <c r="B5523" s="1" t="s">
        <v>39</v>
      </c>
      <c r="C5523" s="1" t="s">
        <v>1473</v>
      </c>
      <c r="D5523" s="1" t="s">
        <v>14</v>
      </c>
      <c r="E5523" s="1" t="s">
        <v>36</v>
      </c>
      <c r="F5523" s="18">
        <v>41.92</v>
      </c>
      <c r="G5523" t="s">
        <v>4335</v>
      </c>
      <c r="H5523" s="1">
        <f>IF(COUNTIF(G$2:G5523,G5523)=1,1,0)</f>
        <v>0</v>
      </c>
      <c r="I5523" s="1">
        <v>4</v>
      </c>
      <c r="J5523" s="1">
        <v>0.2</v>
      </c>
      <c r="K5523" s="1">
        <v>15.195999999999998</v>
      </c>
      <c r="L5523" s="12">
        <f>VLOOKUP(train[[#This Row],[Sub-Category]],Análisis_ABC_XYZ[[#Headers],[#Data]],4,FALSE)</f>
        <v>0.43613829632717294</v>
      </c>
    </row>
    <row r="5524" spans="1:12" x14ac:dyDescent="0.35">
      <c r="A5524" s="2">
        <v>42984</v>
      </c>
      <c r="B5524" s="1" t="s">
        <v>39</v>
      </c>
      <c r="C5524" s="1" t="s">
        <v>196</v>
      </c>
      <c r="D5524" s="1" t="s">
        <v>14</v>
      </c>
      <c r="E5524" s="1" t="s">
        <v>20</v>
      </c>
      <c r="F5524" s="18">
        <v>10.784000000000001</v>
      </c>
      <c r="G5524" t="s">
        <v>5184</v>
      </c>
      <c r="H5524" s="1">
        <f>IF(COUNTIF(G$2:G5524,G5524)=1,1,0)</f>
        <v>1</v>
      </c>
      <c r="I5524" s="1">
        <v>1</v>
      </c>
      <c r="J5524" s="1">
        <v>0.2</v>
      </c>
      <c r="K5524" s="1">
        <v>0.8087999999999993</v>
      </c>
      <c r="L5524" s="12">
        <f>VLOOKUP(train[[#This Row],[Sub-Category]],Análisis_ABC_XYZ[[#Headers],[#Data]],4,FALSE)</f>
        <v>0.44610841445725197</v>
      </c>
    </row>
    <row r="5525" spans="1:12" x14ac:dyDescent="0.35">
      <c r="A5525" s="2">
        <v>42984</v>
      </c>
      <c r="B5525" s="1" t="s">
        <v>34</v>
      </c>
      <c r="C5525" s="1" t="s">
        <v>947</v>
      </c>
      <c r="D5525" s="1" t="s">
        <v>14</v>
      </c>
      <c r="E5525" s="1" t="s">
        <v>29</v>
      </c>
      <c r="F5525" s="18">
        <v>3.2040000000000002</v>
      </c>
      <c r="G5525" t="s">
        <v>4096</v>
      </c>
      <c r="H5525" s="1">
        <f>IF(COUNTIF(G$2:G5525,G5525)=1,1,0)</f>
        <v>0</v>
      </c>
      <c r="I5525" s="1">
        <v>2</v>
      </c>
      <c r="J5525" s="1">
        <v>0.7</v>
      </c>
      <c r="K5525" s="1">
        <v>-2.4563999999999995</v>
      </c>
      <c r="L5525" s="12">
        <f>VLOOKUP(train[[#This Row],[Sub-Category]],Análisis_ABC_XYZ[[#Headers],[#Data]],4,FALSE)</f>
        <v>0.46881743173671325</v>
      </c>
    </row>
    <row r="5526" spans="1:12" x14ac:dyDescent="0.35">
      <c r="A5526" s="2">
        <v>42986</v>
      </c>
      <c r="B5526" s="1" t="s">
        <v>39</v>
      </c>
      <c r="C5526" s="1" t="s">
        <v>57</v>
      </c>
      <c r="D5526" s="1" t="s">
        <v>8</v>
      </c>
      <c r="E5526" s="1" t="s">
        <v>9</v>
      </c>
      <c r="F5526" s="18">
        <v>2396.2655999999997</v>
      </c>
      <c r="G5526" t="s">
        <v>5955</v>
      </c>
      <c r="H5526" s="1">
        <f>IF(COUNTIF(G$2:G5526,G5526)=1,1,0)</f>
        <v>1</v>
      </c>
      <c r="I5526" s="1">
        <v>4</v>
      </c>
      <c r="J5526" s="1">
        <v>0.32</v>
      </c>
      <c r="K5526" s="1">
        <v>-317.15280000000007</v>
      </c>
      <c r="L5526" s="12">
        <f>VLOOKUP(train[[#This Row],[Sub-Category]],Análisis_ABC_XYZ[[#Headers],[#Data]],4,FALSE)</f>
        <v>0.5176847302647779</v>
      </c>
    </row>
    <row r="5527" spans="1:12" x14ac:dyDescent="0.35">
      <c r="A5527" s="2">
        <v>42986</v>
      </c>
      <c r="B5527" s="1" t="s">
        <v>72</v>
      </c>
      <c r="C5527" s="1" t="s">
        <v>1453</v>
      </c>
      <c r="D5527" s="1" t="s">
        <v>8</v>
      </c>
      <c r="E5527" s="1" t="s">
        <v>18</v>
      </c>
      <c r="F5527" s="18">
        <v>601.47</v>
      </c>
      <c r="G5527" t="s">
        <v>5392</v>
      </c>
      <c r="H5527" s="1">
        <f>IF(COUNTIF(G$2:G5527,G5527)=1,1,0)</f>
        <v>1</v>
      </c>
      <c r="I5527" s="1">
        <v>3</v>
      </c>
      <c r="J5527" s="1">
        <v>0.5</v>
      </c>
      <c r="K5527" s="1">
        <v>-300.73500000000001</v>
      </c>
      <c r="L5527" s="12">
        <f>VLOOKUP(train[[#This Row],[Sub-Category]],Análisis_ABC_XYZ[[#Headers],[#Data]],4,FALSE)</f>
        <v>0.55975208308209756</v>
      </c>
    </row>
    <row r="5528" spans="1:12" x14ac:dyDescent="0.35">
      <c r="A5528" s="2">
        <v>42986</v>
      </c>
      <c r="B5528" s="1" t="s">
        <v>12</v>
      </c>
      <c r="C5528" s="1" t="s">
        <v>597</v>
      </c>
      <c r="D5528" s="1" t="s">
        <v>14</v>
      </c>
      <c r="E5528" s="1" t="s">
        <v>20</v>
      </c>
      <c r="F5528" s="18">
        <v>261.74</v>
      </c>
      <c r="G5528" t="s">
        <v>3333</v>
      </c>
      <c r="H5528" s="1">
        <f>IF(COUNTIF(G$2:G5528,G5528)=1,1,0)</f>
        <v>1</v>
      </c>
      <c r="I5528" s="1">
        <v>2</v>
      </c>
      <c r="J5528" s="1">
        <v>0</v>
      </c>
      <c r="K5528" s="1">
        <v>65.435000000000002</v>
      </c>
      <c r="L5528" s="12">
        <f>VLOOKUP(train[[#This Row],[Sub-Category]],Análisis_ABC_XYZ[[#Headers],[#Data]],4,FALSE)</f>
        <v>0.44610841445725197</v>
      </c>
    </row>
    <row r="5529" spans="1:12" x14ac:dyDescent="0.35">
      <c r="A5529" s="2">
        <v>42986</v>
      </c>
      <c r="B5529" s="1" t="s">
        <v>89</v>
      </c>
      <c r="C5529" s="1" t="s">
        <v>1541</v>
      </c>
      <c r="D5529" s="1" t="s">
        <v>14</v>
      </c>
      <c r="E5529" s="1" t="s">
        <v>31</v>
      </c>
      <c r="F5529" s="18">
        <v>207.48</v>
      </c>
      <c r="G5529" t="s">
        <v>5687</v>
      </c>
      <c r="H5529" s="1">
        <f>IF(COUNTIF(G$2:G5529,G5529)=1,1,0)</f>
        <v>1</v>
      </c>
      <c r="I5529" s="1">
        <v>1</v>
      </c>
      <c r="J5529" s="1">
        <v>0</v>
      </c>
      <c r="K5529" s="1">
        <v>62.243999999999971</v>
      </c>
      <c r="L5529" s="12">
        <f>VLOOKUP(train[[#This Row],[Sub-Category]],Análisis_ABC_XYZ[[#Headers],[#Data]],4,FALSE)</f>
        <v>0.49507917887403441</v>
      </c>
    </row>
    <row r="5530" spans="1:12" x14ac:dyDescent="0.35">
      <c r="A5530" s="2">
        <v>42986</v>
      </c>
      <c r="B5530" s="1" t="s">
        <v>370</v>
      </c>
      <c r="C5530" s="1" t="s">
        <v>1439</v>
      </c>
      <c r="D5530" s="1" t="s">
        <v>8</v>
      </c>
      <c r="E5530" s="1" t="s">
        <v>9</v>
      </c>
      <c r="F5530" s="18">
        <v>173.94</v>
      </c>
      <c r="G5530" t="s">
        <v>3323</v>
      </c>
      <c r="H5530" s="1">
        <f>IF(COUNTIF(G$2:G5530,G5530)=1,1,0)</f>
        <v>1</v>
      </c>
      <c r="I5530" s="1">
        <v>3</v>
      </c>
      <c r="J5530" s="1">
        <v>0</v>
      </c>
      <c r="K5530" s="1">
        <v>13.915199999999992</v>
      </c>
      <c r="L5530" s="12">
        <f>VLOOKUP(train[[#This Row],[Sub-Category]],Análisis_ABC_XYZ[[#Headers],[#Data]],4,FALSE)</f>
        <v>0.5176847302647779</v>
      </c>
    </row>
    <row r="5531" spans="1:12" x14ac:dyDescent="0.35">
      <c r="A5531" s="2">
        <v>42986</v>
      </c>
      <c r="B5531" s="1" t="s">
        <v>12</v>
      </c>
      <c r="C5531" s="1" t="s">
        <v>1029</v>
      </c>
      <c r="D5531" s="1" t="s">
        <v>8</v>
      </c>
      <c r="E5531" s="1" t="s">
        <v>18</v>
      </c>
      <c r="F5531" s="18">
        <v>146.04000000000002</v>
      </c>
      <c r="G5531" t="s">
        <v>5421</v>
      </c>
      <c r="H5531" s="1">
        <f>IF(COUNTIF(G$2:G5531,G5531)=1,1,0)</f>
        <v>1</v>
      </c>
      <c r="I5531" s="1">
        <v>1</v>
      </c>
      <c r="J5531" s="1">
        <v>0.2</v>
      </c>
      <c r="K5531" s="1">
        <v>-12.778499999999994</v>
      </c>
      <c r="L5531" s="12">
        <f>VLOOKUP(train[[#This Row],[Sub-Category]],Análisis_ABC_XYZ[[#Headers],[#Data]],4,FALSE)</f>
        <v>0.55975208308209756</v>
      </c>
    </row>
    <row r="5532" spans="1:12" x14ac:dyDescent="0.35">
      <c r="A5532" s="2">
        <v>42986</v>
      </c>
      <c r="B5532" s="1" t="s">
        <v>39</v>
      </c>
      <c r="C5532" s="1" t="s">
        <v>417</v>
      </c>
      <c r="D5532" s="1" t="s">
        <v>14</v>
      </c>
      <c r="E5532" s="1" t="s">
        <v>20</v>
      </c>
      <c r="F5532" s="18">
        <v>131.136</v>
      </c>
      <c r="G5532" t="s">
        <v>5955</v>
      </c>
      <c r="H5532" s="1">
        <f>IF(COUNTIF(G$2:G5532,G5532)=1,1,0)</f>
        <v>0</v>
      </c>
      <c r="I5532" s="1">
        <v>4</v>
      </c>
      <c r="J5532" s="1">
        <v>0.2</v>
      </c>
      <c r="K5532" s="1">
        <v>-32.783999999999999</v>
      </c>
      <c r="L5532" s="12">
        <f>VLOOKUP(train[[#This Row],[Sub-Category]],Análisis_ABC_XYZ[[#Headers],[#Data]],4,FALSE)</f>
        <v>0.44610841445725197</v>
      </c>
    </row>
    <row r="5533" spans="1:12" x14ac:dyDescent="0.35">
      <c r="A5533" s="2">
        <v>42986</v>
      </c>
      <c r="B5533" s="1" t="s">
        <v>39</v>
      </c>
      <c r="C5533" s="1" t="s">
        <v>418</v>
      </c>
      <c r="D5533" s="1" t="s">
        <v>26</v>
      </c>
      <c r="E5533" s="1" t="s">
        <v>56</v>
      </c>
      <c r="F5533" s="18">
        <v>57.584000000000003</v>
      </c>
      <c r="G5533" t="s">
        <v>5955</v>
      </c>
      <c r="H5533" s="1">
        <f>IF(COUNTIF(G$2:G5533,G5533)=1,1,0)</f>
        <v>0</v>
      </c>
      <c r="I5533" s="1">
        <v>2</v>
      </c>
      <c r="J5533" s="1">
        <v>0.2</v>
      </c>
      <c r="K5533" s="1">
        <v>0.71979999999999933</v>
      </c>
      <c r="L5533" s="12">
        <f>VLOOKUP(train[[#This Row],[Sub-Category]],Análisis_ABC_XYZ[[#Headers],[#Data]],4,FALSE)</f>
        <v>0.52062335344040378</v>
      </c>
    </row>
    <row r="5534" spans="1:12" x14ac:dyDescent="0.35">
      <c r="A5534" s="2">
        <v>42986</v>
      </c>
      <c r="B5534" s="1" t="s">
        <v>34</v>
      </c>
      <c r="C5534" s="1" t="s">
        <v>983</v>
      </c>
      <c r="D5534" s="1" t="s">
        <v>26</v>
      </c>
      <c r="E5534" s="1" t="s">
        <v>56</v>
      </c>
      <c r="F5534" s="18">
        <v>35.167999999999999</v>
      </c>
      <c r="G5534" t="s">
        <v>5941</v>
      </c>
      <c r="H5534" s="1">
        <f>IF(COUNTIF(G$2:G5534,G5534)=1,1,0)</f>
        <v>1</v>
      </c>
      <c r="I5534" s="1">
        <v>4</v>
      </c>
      <c r="J5534" s="1">
        <v>0.2</v>
      </c>
      <c r="K5534" s="1">
        <v>8.3524000000000012</v>
      </c>
      <c r="L5534" s="12">
        <f>VLOOKUP(train[[#This Row],[Sub-Category]],Análisis_ABC_XYZ[[#Headers],[#Data]],4,FALSE)</f>
        <v>0.52062335344040378</v>
      </c>
    </row>
    <row r="5535" spans="1:12" x14ac:dyDescent="0.35">
      <c r="A5535" s="2">
        <v>42986</v>
      </c>
      <c r="B5535" s="1" t="s">
        <v>39</v>
      </c>
      <c r="C5535" s="1" t="s">
        <v>461</v>
      </c>
      <c r="D5535" s="1" t="s">
        <v>14</v>
      </c>
      <c r="E5535" s="1" t="s">
        <v>24</v>
      </c>
      <c r="F5535" s="18">
        <v>70.367999999999995</v>
      </c>
      <c r="G5535" t="s">
        <v>4628</v>
      </c>
      <c r="H5535" s="1">
        <f>IF(COUNTIF(G$2:G5535,G5535)=1,1,0)</f>
        <v>1</v>
      </c>
      <c r="I5535" s="1">
        <v>2</v>
      </c>
      <c r="J5535" s="1">
        <v>0.2</v>
      </c>
      <c r="K5535" s="1">
        <v>6.1572000000000031</v>
      </c>
      <c r="L5535" s="12">
        <f>VLOOKUP(train[[#This Row],[Sub-Category]],Análisis_ABC_XYZ[[#Headers],[#Data]],4,FALSE)</f>
        <v>0.45632477063632687</v>
      </c>
    </row>
    <row r="5536" spans="1:12" x14ac:dyDescent="0.35">
      <c r="A5536" s="2">
        <v>42986</v>
      </c>
      <c r="B5536" s="1" t="s">
        <v>12</v>
      </c>
      <c r="C5536" s="1" t="s">
        <v>606</v>
      </c>
      <c r="D5536" s="1" t="s">
        <v>14</v>
      </c>
      <c r="E5536" s="1" t="s">
        <v>29</v>
      </c>
      <c r="F5536" s="18">
        <v>67.13600000000001</v>
      </c>
      <c r="G5536" t="s">
        <v>5916</v>
      </c>
      <c r="H5536" s="1">
        <f>IF(COUNTIF(G$2:G5536,G5536)=1,1,0)</f>
        <v>1</v>
      </c>
      <c r="I5536" s="1">
        <v>4</v>
      </c>
      <c r="J5536" s="1">
        <v>0.2</v>
      </c>
      <c r="K5536" s="1">
        <v>23.497599999999995</v>
      </c>
      <c r="L5536" s="12">
        <f>VLOOKUP(train[[#This Row],[Sub-Category]],Análisis_ABC_XYZ[[#Headers],[#Data]],4,FALSE)</f>
        <v>0.46881743173671325</v>
      </c>
    </row>
    <row r="5537" spans="1:12" x14ac:dyDescent="0.35">
      <c r="A5537" s="2">
        <v>42986</v>
      </c>
      <c r="B5537" s="1" t="s">
        <v>34</v>
      </c>
      <c r="C5537" s="1" t="s">
        <v>1049</v>
      </c>
      <c r="D5537" s="1" t="s">
        <v>14</v>
      </c>
      <c r="E5537" s="1" t="s">
        <v>36</v>
      </c>
      <c r="F5537" s="18">
        <v>64.704000000000008</v>
      </c>
      <c r="G5537" t="s">
        <v>5941</v>
      </c>
      <c r="H5537" s="1">
        <f>IF(COUNTIF(G$2:G5537,G5537)=1,1,0)</f>
        <v>0</v>
      </c>
      <c r="I5537" s="1">
        <v>3</v>
      </c>
      <c r="J5537" s="1">
        <v>0.2</v>
      </c>
      <c r="K5537" s="1">
        <v>23.455199999999998</v>
      </c>
      <c r="L5537" s="12">
        <f>VLOOKUP(train[[#This Row],[Sub-Category]],Análisis_ABC_XYZ[[#Headers],[#Data]],4,FALSE)</f>
        <v>0.43613829632717294</v>
      </c>
    </row>
    <row r="5538" spans="1:12" x14ac:dyDescent="0.35">
      <c r="A5538" s="2">
        <v>42986</v>
      </c>
      <c r="B5538" s="1" t="s">
        <v>39</v>
      </c>
      <c r="C5538" s="1" t="s">
        <v>1318</v>
      </c>
      <c r="D5538" s="1" t="s">
        <v>26</v>
      </c>
      <c r="E5538" s="1" t="s">
        <v>27</v>
      </c>
      <c r="F5538" s="18">
        <v>59.960000000000008</v>
      </c>
      <c r="G5538" t="s">
        <v>4628</v>
      </c>
      <c r="H5538" s="1">
        <f>IF(COUNTIF(G$2:G5538,G5538)=1,1,0)</f>
        <v>0</v>
      </c>
      <c r="I5538" s="1">
        <v>5</v>
      </c>
      <c r="J5538" s="1">
        <v>0.2</v>
      </c>
      <c r="K5538" s="1">
        <v>21.735500000000002</v>
      </c>
      <c r="L5538" s="12">
        <f>VLOOKUP(train[[#This Row],[Sub-Category]],Análisis_ABC_XYZ[[#Headers],[#Data]],4,FALSE)</f>
        <v>0.41105220110552465</v>
      </c>
    </row>
    <row r="5539" spans="1:12" x14ac:dyDescent="0.35">
      <c r="A5539" s="2">
        <v>42986</v>
      </c>
      <c r="B5539" s="1" t="s">
        <v>37</v>
      </c>
      <c r="C5539" s="1" t="s">
        <v>548</v>
      </c>
      <c r="D5539" s="1" t="s">
        <v>8</v>
      </c>
      <c r="E5539" s="1" t="s">
        <v>22</v>
      </c>
      <c r="F5539" s="18">
        <v>43.13</v>
      </c>
      <c r="G5539" t="s">
        <v>4054</v>
      </c>
      <c r="H5539" s="1">
        <f>IF(COUNTIF(G$2:G5539,G5539)=1,1,0)</f>
        <v>1</v>
      </c>
      <c r="I5539" s="1">
        <v>1</v>
      </c>
      <c r="J5539" s="1">
        <v>0</v>
      </c>
      <c r="K5539" s="1">
        <v>14.664200000000001</v>
      </c>
      <c r="L5539" s="12">
        <f>VLOOKUP(train[[#This Row],[Sub-Category]],Análisis_ABC_XYZ[[#Headers],[#Data]],4,FALSE)</f>
        <v>0.4595170286641902</v>
      </c>
    </row>
    <row r="5540" spans="1:12" x14ac:dyDescent="0.35">
      <c r="A5540" s="2">
        <v>42986</v>
      </c>
      <c r="B5540" s="1" t="s">
        <v>39</v>
      </c>
      <c r="C5540" s="1" t="s">
        <v>416</v>
      </c>
      <c r="D5540" s="1" t="s">
        <v>14</v>
      </c>
      <c r="E5540" s="1" t="s">
        <v>20</v>
      </c>
      <c r="F5540" s="18">
        <v>35.952000000000005</v>
      </c>
      <c r="G5540" t="s">
        <v>5955</v>
      </c>
      <c r="H5540" s="1">
        <f>IF(COUNTIF(G$2:G5540,G5540)=1,1,0)</f>
        <v>0</v>
      </c>
      <c r="I5540" s="1">
        <v>3</v>
      </c>
      <c r="J5540" s="1">
        <v>0.2</v>
      </c>
      <c r="K5540" s="1">
        <v>3.5951999999999984</v>
      </c>
      <c r="L5540" s="12">
        <f>VLOOKUP(train[[#This Row],[Sub-Category]],Análisis_ABC_XYZ[[#Headers],[#Data]],4,FALSE)</f>
        <v>0.44610841445725197</v>
      </c>
    </row>
    <row r="5541" spans="1:12" x14ac:dyDescent="0.35">
      <c r="A5541" s="2">
        <v>42986</v>
      </c>
      <c r="B5541" s="1" t="s">
        <v>12</v>
      </c>
      <c r="C5541" s="1" t="s">
        <v>1604</v>
      </c>
      <c r="D5541" s="1" t="s">
        <v>14</v>
      </c>
      <c r="E5541" s="1" t="s">
        <v>36</v>
      </c>
      <c r="F5541" s="18">
        <v>34.24</v>
      </c>
      <c r="G5541" t="s">
        <v>3333</v>
      </c>
      <c r="H5541" s="1">
        <f>IF(COUNTIF(G$2:G5541,G5541)=1,1,0)</f>
        <v>0</v>
      </c>
      <c r="I5541" s="1">
        <v>8</v>
      </c>
      <c r="J5541" s="1">
        <v>0</v>
      </c>
      <c r="K5541" s="1">
        <v>15.407999999999998</v>
      </c>
      <c r="L5541" s="12">
        <f>VLOOKUP(train[[#This Row],[Sub-Category]],Análisis_ABC_XYZ[[#Headers],[#Data]],4,FALSE)</f>
        <v>0.43613829632717294</v>
      </c>
    </row>
    <row r="5542" spans="1:12" x14ac:dyDescent="0.35">
      <c r="A5542" s="2">
        <v>42986</v>
      </c>
      <c r="B5542" s="1" t="s">
        <v>12</v>
      </c>
      <c r="C5542" s="1" t="s">
        <v>399</v>
      </c>
      <c r="D5542" s="1" t="s">
        <v>14</v>
      </c>
      <c r="E5542" s="1" t="s">
        <v>29</v>
      </c>
      <c r="F5542" s="18">
        <v>33.024000000000001</v>
      </c>
      <c r="G5542" t="s">
        <v>5916</v>
      </c>
      <c r="H5542" s="1">
        <f>IF(COUNTIF(G$2:G5542,G5542)=1,1,0)</f>
        <v>0</v>
      </c>
      <c r="I5542" s="1">
        <v>2</v>
      </c>
      <c r="J5542" s="1">
        <v>0.2</v>
      </c>
      <c r="K5542" s="1">
        <v>11.558399999999999</v>
      </c>
      <c r="L5542" s="12">
        <f>VLOOKUP(train[[#This Row],[Sub-Category]],Análisis_ABC_XYZ[[#Headers],[#Data]],4,FALSE)</f>
        <v>0.46881743173671325</v>
      </c>
    </row>
    <row r="5543" spans="1:12" x14ac:dyDescent="0.35">
      <c r="A5543" s="2">
        <v>42986</v>
      </c>
      <c r="B5543" s="1" t="s">
        <v>37</v>
      </c>
      <c r="C5543" s="1" t="s">
        <v>305</v>
      </c>
      <c r="D5543" s="1" t="s">
        <v>14</v>
      </c>
      <c r="E5543" s="1" t="s">
        <v>36</v>
      </c>
      <c r="F5543" s="18">
        <v>30.87</v>
      </c>
      <c r="G5543" t="s">
        <v>4054</v>
      </c>
      <c r="H5543" s="1">
        <f>IF(COUNTIF(G$2:G5543,G5543)=1,1,0)</f>
        <v>0</v>
      </c>
      <c r="I5543" s="1">
        <v>7</v>
      </c>
      <c r="J5543" s="1">
        <v>0</v>
      </c>
      <c r="K5543" s="1">
        <v>14.200199999999999</v>
      </c>
      <c r="L5543" s="12">
        <f>VLOOKUP(train[[#This Row],[Sub-Category]],Análisis_ABC_XYZ[[#Headers],[#Data]],4,FALSE)</f>
        <v>0.43613829632717294</v>
      </c>
    </row>
    <row r="5544" spans="1:12" x14ac:dyDescent="0.35">
      <c r="A5544" s="2">
        <v>42986</v>
      </c>
      <c r="B5544" s="1" t="s">
        <v>12</v>
      </c>
      <c r="C5544" s="1" t="s">
        <v>1524</v>
      </c>
      <c r="D5544" s="1" t="s">
        <v>14</v>
      </c>
      <c r="E5544" s="1" t="s">
        <v>24</v>
      </c>
      <c r="F5544" s="18">
        <v>14.88</v>
      </c>
      <c r="G5544" t="s">
        <v>3333</v>
      </c>
      <c r="H5544" s="1">
        <f>IF(COUNTIF(G$2:G5544,G5544)=1,1,0)</f>
        <v>0</v>
      </c>
      <c r="I5544" s="1">
        <v>2</v>
      </c>
      <c r="J5544" s="1">
        <v>0</v>
      </c>
      <c r="K5544" s="1">
        <v>3.7200000000000006</v>
      </c>
      <c r="L5544" s="12">
        <f>VLOOKUP(train[[#This Row],[Sub-Category]],Análisis_ABC_XYZ[[#Headers],[#Data]],4,FALSE)</f>
        <v>0.45632477063632687</v>
      </c>
    </row>
    <row r="5545" spans="1:12" x14ac:dyDescent="0.35">
      <c r="A5545" s="2">
        <v>42986</v>
      </c>
      <c r="B5545" s="1" t="s">
        <v>370</v>
      </c>
      <c r="C5545" s="1" t="s">
        <v>1306</v>
      </c>
      <c r="D5545" s="1" t="s">
        <v>14</v>
      </c>
      <c r="E5545" s="1" t="s">
        <v>15</v>
      </c>
      <c r="F5545" s="18">
        <v>14.76</v>
      </c>
      <c r="G5545" t="s">
        <v>3323</v>
      </c>
      <c r="H5545" s="1">
        <f>IF(COUNTIF(G$2:G5545,G5545)=1,1,0)</f>
        <v>0</v>
      </c>
      <c r="I5545" s="1">
        <v>4</v>
      </c>
      <c r="J5545" s="1">
        <v>0</v>
      </c>
      <c r="K5545" s="1">
        <v>6.9371999999999998</v>
      </c>
      <c r="L5545" s="12">
        <f>VLOOKUP(train[[#This Row],[Sub-Category]],Análisis_ABC_XYZ[[#Headers],[#Data]],4,FALSE)</f>
        <v>0.4647369236065339</v>
      </c>
    </row>
    <row r="5546" spans="1:12" x14ac:dyDescent="0.35">
      <c r="A5546" s="2">
        <v>42986</v>
      </c>
      <c r="B5546" s="1" t="s">
        <v>72</v>
      </c>
      <c r="C5546" s="1" t="s">
        <v>1452</v>
      </c>
      <c r="D5546" s="1" t="s">
        <v>8</v>
      </c>
      <c r="E5546" s="1" t="s">
        <v>22</v>
      </c>
      <c r="F5546" s="18">
        <v>14.136000000000003</v>
      </c>
      <c r="G5546" t="s">
        <v>5392</v>
      </c>
      <c r="H5546" s="1">
        <f>IF(COUNTIF(G$2:G5546,G5546)=1,1,0)</f>
        <v>0</v>
      </c>
      <c r="I5546" s="1">
        <v>2</v>
      </c>
      <c r="J5546" s="1">
        <v>0.6</v>
      </c>
      <c r="K5546" s="1">
        <v>-7.774799999999999</v>
      </c>
      <c r="L5546" s="12">
        <f>VLOOKUP(train[[#This Row],[Sub-Category]],Análisis_ABC_XYZ[[#Headers],[#Data]],4,FALSE)</f>
        <v>0.4595170286641902</v>
      </c>
    </row>
    <row r="5547" spans="1:12" x14ac:dyDescent="0.35">
      <c r="A5547" s="2">
        <v>42987</v>
      </c>
      <c r="B5547" s="1" t="s">
        <v>12</v>
      </c>
      <c r="C5547" s="1" t="s">
        <v>109</v>
      </c>
      <c r="D5547" s="1" t="s">
        <v>14</v>
      </c>
      <c r="E5547" s="1" t="s">
        <v>29</v>
      </c>
      <c r="F5547" s="18">
        <v>55.360000000000007</v>
      </c>
      <c r="G5547" t="s">
        <v>4568</v>
      </c>
      <c r="H5547" s="1">
        <f>IF(COUNTIF(G$2:G5547,G5547)=1,1,0)</f>
        <v>1</v>
      </c>
      <c r="I5547" s="1">
        <v>4</v>
      </c>
      <c r="J5547" s="1">
        <v>0.2</v>
      </c>
      <c r="K5547" s="1">
        <v>18.683999999999997</v>
      </c>
      <c r="L5547" s="12">
        <f>VLOOKUP(train[[#This Row],[Sub-Category]],Análisis_ABC_XYZ[[#Headers],[#Data]],4,FALSE)</f>
        <v>0.46881743173671325</v>
      </c>
    </row>
    <row r="5548" spans="1:12" x14ac:dyDescent="0.35">
      <c r="A5548" s="2">
        <v>42987</v>
      </c>
      <c r="B5548" s="1" t="s">
        <v>39</v>
      </c>
      <c r="C5548" s="1" t="s">
        <v>1512</v>
      </c>
      <c r="D5548" s="1" t="s">
        <v>8</v>
      </c>
      <c r="E5548" s="1" t="s">
        <v>22</v>
      </c>
      <c r="F5548" s="18">
        <v>15.008000000000003</v>
      </c>
      <c r="G5548" t="s">
        <v>5436</v>
      </c>
      <c r="H5548" s="1">
        <f>IF(COUNTIF(G$2:G5548,G5548)=1,1,0)</f>
        <v>1</v>
      </c>
      <c r="I5548" s="1">
        <v>4</v>
      </c>
      <c r="J5548" s="1">
        <v>0.6</v>
      </c>
      <c r="K5548" s="1">
        <v>-12.006399999999999</v>
      </c>
      <c r="L5548" s="12">
        <f>VLOOKUP(train[[#This Row],[Sub-Category]],Análisis_ABC_XYZ[[#Headers],[#Data]],4,FALSE)</f>
        <v>0.4595170286641902</v>
      </c>
    </row>
    <row r="5549" spans="1:12" x14ac:dyDescent="0.35">
      <c r="A5549" s="2">
        <v>42987</v>
      </c>
      <c r="B5549" s="1" t="s">
        <v>89</v>
      </c>
      <c r="C5549" s="1" t="s">
        <v>688</v>
      </c>
      <c r="D5549" s="1" t="s">
        <v>14</v>
      </c>
      <c r="E5549" s="1" t="s">
        <v>29</v>
      </c>
      <c r="F5549" s="18">
        <v>14.624000000000002</v>
      </c>
      <c r="G5549" t="s">
        <v>5422</v>
      </c>
      <c r="H5549" s="1">
        <f>IF(COUNTIF(G$2:G5549,G5549)=1,1,0)</f>
        <v>1</v>
      </c>
      <c r="I5549" s="1">
        <v>2</v>
      </c>
      <c r="J5549" s="1">
        <v>0.2</v>
      </c>
      <c r="K5549" s="1">
        <v>5.484</v>
      </c>
      <c r="L5549" s="12">
        <f>VLOOKUP(train[[#This Row],[Sub-Category]],Análisis_ABC_XYZ[[#Headers],[#Data]],4,FALSE)</f>
        <v>0.46881743173671325</v>
      </c>
    </row>
    <row r="5550" spans="1:12" x14ac:dyDescent="0.35">
      <c r="A5550" s="2">
        <v>42988</v>
      </c>
      <c r="B5550" s="1" t="s">
        <v>39</v>
      </c>
      <c r="C5550" s="1" t="s">
        <v>1217</v>
      </c>
      <c r="D5550" s="1" t="s">
        <v>26</v>
      </c>
      <c r="E5550" s="1" t="s">
        <v>27</v>
      </c>
      <c r="F5550" s="18">
        <v>719.96</v>
      </c>
      <c r="G5550" t="s">
        <v>5869</v>
      </c>
      <c r="H5550" s="1">
        <f>IF(COUNTIF(G$2:G5550,G5550)=1,1,0)</f>
        <v>1</v>
      </c>
      <c r="I5550" s="1">
        <v>5</v>
      </c>
      <c r="J5550" s="1">
        <v>0.2</v>
      </c>
      <c r="K5550" s="1">
        <v>53.997000000000043</v>
      </c>
      <c r="L5550" s="12">
        <f>VLOOKUP(train[[#This Row],[Sub-Category]],Análisis_ABC_XYZ[[#Headers],[#Data]],4,FALSE)</f>
        <v>0.41105220110552465</v>
      </c>
    </row>
    <row r="5551" spans="1:12" x14ac:dyDescent="0.35">
      <c r="A5551" s="2">
        <v>42988</v>
      </c>
      <c r="B5551" s="1" t="s">
        <v>16</v>
      </c>
      <c r="C5551" s="1" t="s">
        <v>985</v>
      </c>
      <c r="D5551" s="1" t="s">
        <v>26</v>
      </c>
      <c r="E5551" s="1" t="s">
        <v>27</v>
      </c>
      <c r="F5551" s="18">
        <v>519.67999999999995</v>
      </c>
      <c r="G5551" t="s">
        <v>6140</v>
      </c>
      <c r="H5551" s="1">
        <f>IF(COUNTIF(G$2:G5551,G5551)=1,1,0)</f>
        <v>1</v>
      </c>
      <c r="I5551" s="1">
        <v>7</v>
      </c>
      <c r="J5551" s="1">
        <v>0.2</v>
      </c>
      <c r="K5551" s="1">
        <v>58.46399999999997</v>
      </c>
      <c r="L5551" s="12">
        <f>VLOOKUP(train[[#This Row],[Sub-Category]],Análisis_ABC_XYZ[[#Headers],[#Data]],4,FALSE)</f>
        <v>0.41105220110552465</v>
      </c>
    </row>
    <row r="5552" spans="1:12" x14ac:dyDescent="0.35">
      <c r="A5552" s="2">
        <v>42988</v>
      </c>
      <c r="B5552" s="1" t="s">
        <v>39</v>
      </c>
      <c r="C5552" s="1" t="s">
        <v>905</v>
      </c>
      <c r="D5552" s="1" t="s">
        <v>8</v>
      </c>
      <c r="E5552" s="1" t="s">
        <v>18</v>
      </c>
      <c r="F5552" s="18">
        <v>300.93</v>
      </c>
      <c r="G5552" t="s">
        <v>5869</v>
      </c>
      <c r="H5552" s="1">
        <f>IF(COUNTIF(G$2:G5552,G5552)=1,1,0)</f>
        <v>0</v>
      </c>
      <c r="I5552" s="1">
        <v>5</v>
      </c>
      <c r="J5552" s="1">
        <v>0.3</v>
      </c>
      <c r="K5552" s="1">
        <v>-34.39200000000001</v>
      </c>
      <c r="L5552" s="12">
        <f>VLOOKUP(train[[#This Row],[Sub-Category]],Análisis_ABC_XYZ[[#Headers],[#Data]],4,FALSE)</f>
        <v>0.55975208308209756</v>
      </c>
    </row>
    <row r="5553" spans="1:12" x14ac:dyDescent="0.35">
      <c r="A5553" s="2">
        <v>42988</v>
      </c>
      <c r="B5553" s="1" t="s">
        <v>12</v>
      </c>
      <c r="C5553" s="1" t="s">
        <v>1663</v>
      </c>
      <c r="D5553" s="1" t="s">
        <v>14</v>
      </c>
      <c r="E5553" s="1" t="s">
        <v>29</v>
      </c>
      <c r="F5553" s="18">
        <v>276.78400000000005</v>
      </c>
      <c r="G5553" t="s">
        <v>6646</v>
      </c>
      <c r="H5553" s="1">
        <f>IF(COUNTIF(G$2:G5553,G5553)=1,1,0)</f>
        <v>1</v>
      </c>
      <c r="I5553" s="1">
        <v>2</v>
      </c>
      <c r="J5553" s="1">
        <v>0.2</v>
      </c>
      <c r="K5553" s="1">
        <v>89.954799999999992</v>
      </c>
      <c r="L5553" s="12">
        <f>VLOOKUP(train[[#This Row],[Sub-Category]],Análisis_ABC_XYZ[[#Headers],[#Data]],4,FALSE)</f>
        <v>0.46881743173671325</v>
      </c>
    </row>
    <row r="5554" spans="1:12" x14ac:dyDescent="0.35">
      <c r="A5554" s="2">
        <v>42988</v>
      </c>
      <c r="B5554" s="1" t="s">
        <v>37</v>
      </c>
      <c r="C5554" s="1" t="s">
        <v>906</v>
      </c>
      <c r="D5554" s="1" t="s">
        <v>14</v>
      </c>
      <c r="E5554" s="1" t="s">
        <v>36</v>
      </c>
      <c r="F5554" s="18">
        <v>81.98</v>
      </c>
      <c r="G5554" t="s">
        <v>2755</v>
      </c>
      <c r="H5554" s="1">
        <f>IF(COUNTIF(G$2:G5554,G5554)=1,1,0)</f>
        <v>1</v>
      </c>
      <c r="I5554" s="1">
        <v>2</v>
      </c>
      <c r="J5554" s="1">
        <v>0</v>
      </c>
      <c r="K5554" s="1">
        <v>40.170200000000001</v>
      </c>
      <c r="L5554" s="12">
        <f>VLOOKUP(train[[#This Row],[Sub-Category]],Análisis_ABC_XYZ[[#Headers],[#Data]],4,FALSE)</f>
        <v>0.43613829632717294</v>
      </c>
    </row>
    <row r="5555" spans="1:12" x14ac:dyDescent="0.35">
      <c r="A5555" s="2">
        <v>42988</v>
      </c>
      <c r="B5555" s="1" t="s">
        <v>111</v>
      </c>
      <c r="C5555" s="1" t="s">
        <v>1337</v>
      </c>
      <c r="D5555" s="1" t="s">
        <v>14</v>
      </c>
      <c r="E5555" s="1" t="s">
        <v>24</v>
      </c>
      <c r="F5555" s="18">
        <v>67.56</v>
      </c>
      <c r="G5555" t="s">
        <v>4733</v>
      </c>
      <c r="H5555" s="1">
        <f>IF(COUNTIF(G$2:G5555,G5555)=1,1,0)</f>
        <v>1</v>
      </c>
      <c r="I5555" s="1">
        <v>3</v>
      </c>
      <c r="J5555" s="1">
        <v>0.2</v>
      </c>
      <c r="K5555" s="1">
        <v>8.4449999999999896</v>
      </c>
      <c r="L5555" s="12">
        <f>VLOOKUP(train[[#This Row],[Sub-Category]],Análisis_ABC_XYZ[[#Headers],[#Data]],4,FALSE)</f>
        <v>0.45632477063632687</v>
      </c>
    </row>
    <row r="5556" spans="1:12" x14ac:dyDescent="0.35">
      <c r="A5556" s="2">
        <v>42988</v>
      </c>
      <c r="B5556" s="1" t="s">
        <v>89</v>
      </c>
      <c r="C5556" s="1" t="s">
        <v>1136</v>
      </c>
      <c r="D5556" s="1" t="s">
        <v>14</v>
      </c>
      <c r="E5556" s="1" t="s">
        <v>20</v>
      </c>
      <c r="F5556" s="18">
        <v>59.48</v>
      </c>
      <c r="G5556" t="s">
        <v>2709</v>
      </c>
      <c r="H5556" s="1">
        <f>IF(COUNTIF(G$2:G5556,G5556)=1,1,0)</f>
        <v>1</v>
      </c>
      <c r="I5556" s="1">
        <v>2</v>
      </c>
      <c r="J5556" s="1">
        <v>0</v>
      </c>
      <c r="K5556" s="1">
        <v>8.9220000000000041</v>
      </c>
      <c r="L5556" s="12">
        <f>VLOOKUP(train[[#This Row],[Sub-Category]],Análisis_ABC_XYZ[[#Headers],[#Data]],4,FALSE)</f>
        <v>0.44610841445725197</v>
      </c>
    </row>
    <row r="5557" spans="1:12" x14ac:dyDescent="0.35">
      <c r="A5557" s="2">
        <v>42988</v>
      </c>
      <c r="B5557" s="1" t="s">
        <v>37</v>
      </c>
      <c r="C5557" s="1" t="s">
        <v>795</v>
      </c>
      <c r="D5557" s="1" t="s">
        <v>14</v>
      </c>
      <c r="E5557" s="1" t="s">
        <v>29</v>
      </c>
      <c r="F5557" s="18">
        <v>39.624000000000009</v>
      </c>
      <c r="G5557" t="s">
        <v>2755</v>
      </c>
      <c r="H5557" s="1">
        <f>IF(COUNTIF(G$2:G5557,G5557)=1,1,0)</f>
        <v>0</v>
      </c>
      <c r="I5557" s="1">
        <v>3</v>
      </c>
      <c r="J5557" s="1">
        <v>0.2</v>
      </c>
      <c r="K5557" s="1">
        <v>13.868400000000001</v>
      </c>
      <c r="L5557" s="12">
        <f>VLOOKUP(train[[#This Row],[Sub-Category]],Análisis_ABC_XYZ[[#Headers],[#Data]],4,FALSE)</f>
        <v>0.46881743173671325</v>
      </c>
    </row>
    <row r="5558" spans="1:12" x14ac:dyDescent="0.35">
      <c r="A5558" s="2">
        <v>42988</v>
      </c>
      <c r="B5558" s="1" t="s">
        <v>37</v>
      </c>
      <c r="C5558" s="1" t="s">
        <v>1057</v>
      </c>
      <c r="D5558" s="1" t="s">
        <v>14</v>
      </c>
      <c r="E5558" s="1" t="s">
        <v>29</v>
      </c>
      <c r="F5558" s="18">
        <v>14.256000000000002</v>
      </c>
      <c r="G5558" t="s">
        <v>2755</v>
      </c>
      <c r="H5558" s="1">
        <f>IF(COUNTIF(G$2:G5558,G5558)=1,1,0)</f>
        <v>0</v>
      </c>
      <c r="I5558" s="1">
        <v>3</v>
      </c>
      <c r="J5558" s="1">
        <v>0.2</v>
      </c>
      <c r="K5558" s="1">
        <v>4.4550000000000001</v>
      </c>
      <c r="L5558" s="12">
        <f>VLOOKUP(train[[#This Row],[Sub-Category]],Análisis_ABC_XYZ[[#Headers],[#Data]],4,FALSE)</f>
        <v>0.46881743173671325</v>
      </c>
    </row>
    <row r="5559" spans="1:12" x14ac:dyDescent="0.35">
      <c r="A5559" s="2">
        <v>42988</v>
      </c>
      <c r="B5559" s="1" t="s">
        <v>37</v>
      </c>
      <c r="C5559" s="1" t="s">
        <v>1719</v>
      </c>
      <c r="D5559" s="1" t="s">
        <v>14</v>
      </c>
      <c r="E5559" s="1" t="s">
        <v>15</v>
      </c>
      <c r="F5559" s="18">
        <v>7.38</v>
      </c>
      <c r="G5559" t="s">
        <v>2755</v>
      </c>
      <c r="H5559" s="1">
        <f>IF(COUNTIF(G$2:G5559,G5559)=1,1,0)</f>
        <v>0</v>
      </c>
      <c r="I5559" s="1">
        <v>2</v>
      </c>
      <c r="J5559" s="1">
        <v>0</v>
      </c>
      <c r="K5559" s="1">
        <v>3.4685999999999999</v>
      </c>
      <c r="L5559" s="12">
        <f>VLOOKUP(train[[#This Row],[Sub-Category]],Análisis_ABC_XYZ[[#Headers],[#Data]],4,FALSE)</f>
        <v>0.4647369236065339</v>
      </c>
    </row>
    <row r="5560" spans="1:12" x14ac:dyDescent="0.35">
      <c r="A5560" s="2">
        <v>42988</v>
      </c>
      <c r="B5560" s="1" t="s">
        <v>89</v>
      </c>
      <c r="C5560" s="1" t="s">
        <v>1137</v>
      </c>
      <c r="D5560" s="1" t="s">
        <v>14</v>
      </c>
      <c r="E5560" s="1" t="s">
        <v>36</v>
      </c>
      <c r="F5560" s="18">
        <v>6.69</v>
      </c>
      <c r="G5560" t="s">
        <v>2709</v>
      </c>
      <c r="H5560" s="1">
        <f>IF(COUNTIF(G$2:G5560,G5560)=1,1,0)</f>
        <v>0</v>
      </c>
      <c r="I5560" s="1">
        <v>1</v>
      </c>
      <c r="J5560" s="1">
        <v>0</v>
      </c>
      <c r="K5560" s="1">
        <v>3.0773999999999999</v>
      </c>
      <c r="L5560" s="12">
        <f>VLOOKUP(train[[#This Row],[Sub-Category]],Análisis_ABC_XYZ[[#Headers],[#Data]],4,FALSE)</f>
        <v>0.43613829632717294</v>
      </c>
    </row>
    <row r="5561" spans="1:12" x14ac:dyDescent="0.35">
      <c r="A5561" s="2">
        <v>42989</v>
      </c>
      <c r="B5561" s="1" t="s">
        <v>107</v>
      </c>
      <c r="C5561" s="1" t="s">
        <v>1760</v>
      </c>
      <c r="D5561" s="1" t="s">
        <v>26</v>
      </c>
      <c r="E5561" s="1" t="s">
        <v>363</v>
      </c>
      <c r="F5561" s="18">
        <v>1599.92</v>
      </c>
      <c r="G5561" t="s">
        <v>3025</v>
      </c>
      <c r="H5561" s="1">
        <f>IF(COUNTIF(G$2:G5561,G5561)=1,1,0)</f>
        <v>1</v>
      </c>
      <c r="I5561" s="1">
        <v>8</v>
      </c>
      <c r="J5561" s="1">
        <v>0</v>
      </c>
      <c r="K5561" s="1">
        <v>751.9624</v>
      </c>
      <c r="L5561" s="12">
        <f>VLOOKUP(train[[#This Row],[Sub-Category]],Análisis_ABC_XYZ[[#Headers],[#Data]],4,FALSE)</f>
        <v>0.62810530827000832</v>
      </c>
    </row>
    <row r="5562" spans="1:12" x14ac:dyDescent="0.35">
      <c r="A5562" s="2">
        <v>42989</v>
      </c>
      <c r="B5562" s="1" t="s">
        <v>52</v>
      </c>
      <c r="C5562" s="1" t="s">
        <v>588</v>
      </c>
      <c r="D5562" s="1" t="s">
        <v>26</v>
      </c>
      <c r="E5562" s="1" t="s">
        <v>27</v>
      </c>
      <c r="F5562" s="18">
        <v>728.94600000000003</v>
      </c>
      <c r="G5562" t="s">
        <v>4928</v>
      </c>
      <c r="H5562" s="1">
        <f>IF(COUNTIF(G$2:G5562,G5562)=1,1,0)</f>
        <v>1</v>
      </c>
      <c r="I5562" s="1">
        <v>9</v>
      </c>
      <c r="J5562" s="1">
        <v>0.4</v>
      </c>
      <c r="K5562" s="1">
        <v>-157.93830000000008</v>
      </c>
      <c r="L5562" s="12">
        <f>VLOOKUP(train[[#This Row],[Sub-Category]],Análisis_ABC_XYZ[[#Headers],[#Data]],4,FALSE)</f>
        <v>0.41105220110552465</v>
      </c>
    </row>
    <row r="5563" spans="1:12" x14ac:dyDescent="0.35">
      <c r="A5563" s="2">
        <v>42989</v>
      </c>
      <c r="B5563" s="1" t="s">
        <v>12</v>
      </c>
      <c r="C5563" s="1" t="s">
        <v>43</v>
      </c>
      <c r="D5563" s="1" t="s">
        <v>14</v>
      </c>
      <c r="E5563" s="1" t="s">
        <v>20</v>
      </c>
      <c r="F5563" s="18">
        <v>332.94</v>
      </c>
      <c r="G5563" t="s">
        <v>5917</v>
      </c>
      <c r="H5563" s="1">
        <f>IF(COUNTIF(G$2:G5563,G5563)=1,1,0)</f>
        <v>1</v>
      </c>
      <c r="I5563" s="1">
        <v>3</v>
      </c>
      <c r="J5563" s="1">
        <v>0</v>
      </c>
      <c r="K5563" s="1">
        <v>6.6587999999999994</v>
      </c>
      <c r="L5563" s="12">
        <f>VLOOKUP(train[[#This Row],[Sub-Category]],Análisis_ABC_XYZ[[#Headers],[#Data]],4,FALSE)</f>
        <v>0.44610841445725197</v>
      </c>
    </row>
    <row r="5564" spans="1:12" x14ac:dyDescent="0.35">
      <c r="A5564" s="2">
        <v>42989</v>
      </c>
      <c r="B5564" s="1" t="s">
        <v>1200</v>
      </c>
      <c r="C5564" s="1" t="s">
        <v>1589</v>
      </c>
      <c r="D5564" s="1" t="s">
        <v>26</v>
      </c>
      <c r="E5564" s="1" t="s">
        <v>27</v>
      </c>
      <c r="F5564" s="18">
        <v>224.75</v>
      </c>
      <c r="G5564" t="s">
        <v>5722</v>
      </c>
      <c r="H5564" s="1">
        <f>IF(COUNTIF(G$2:G5564,G5564)=1,1,0)</f>
        <v>1</v>
      </c>
      <c r="I5564" s="1">
        <v>5</v>
      </c>
      <c r="J5564" s="1">
        <v>0</v>
      </c>
      <c r="K5564" s="1">
        <v>62.929999999999993</v>
      </c>
      <c r="L5564" s="12">
        <f>VLOOKUP(train[[#This Row],[Sub-Category]],Análisis_ABC_XYZ[[#Headers],[#Data]],4,FALSE)</f>
        <v>0.41105220110552465</v>
      </c>
    </row>
    <row r="5565" spans="1:12" x14ac:dyDescent="0.35">
      <c r="A5565" s="2">
        <v>42989</v>
      </c>
      <c r="B5565" s="1" t="s">
        <v>39</v>
      </c>
      <c r="C5565" s="1" t="s">
        <v>697</v>
      </c>
      <c r="D5565" s="1" t="s">
        <v>14</v>
      </c>
      <c r="E5565" s="1" t="s">
        <v>61</v>
      </c>
      <c r="F5565" s="18">
        <v>99.567999999999998</v>
      </c>
      <c r="G5565" t="s">
        <v>6931</v>
      </c>
      <c r="H5565" s="1">
        <f>IF(COUNTIF(G$2:G5565,G5565)=1,1,0)</f>
        <v>1</v>
      </c>
      <c r="I5565" s="1">
        <v>2</v>
      </c>
      <c r="J5565" s="1">
        <v>0.2</v>
      </c>
      <c r="K5565" s="1">
        <v>33.604199999999992</v>
      </c>
      <c r="L5565" s="12">
        <f>VLOOKUP(train[[#This Row],[Sub-Category]],Análisis_ABC_XYZ[[#Headers],[#Data]],4,FALSE)</f>
        <v>0.44424167803735209</v>
      </c>
    </row>
    <row r="5566" spans="1:12" x14ac:dyDescent="0.35">
      <c r="A5566" s="2">
        <v>42989</v>
      </c>
      <c r="B5566" s="1" t="s">
        <v>12</v>
      </c>
      <c r="C5566" s="1" t="s">
        <v>273</v>
      </c>
      <c r="D5566" s="1" t="s">
        <v>26</v>
      </c>
      <c r="E5566" s="1" t="s">
        <v>56</v>
      </c>
      <c r="F5566" s="18">
        <v>3347.37</v>
      </c>
      <c r="G5566" t="s">
        <v>2769</v>
      </c>
      <c r="H5566" s="1">
        <f>IF(COUNTIF(G$2:G5566,G5566)=1,1,0)</f>
        <v>1</v>
      </c>
      <c r="I5566" s="1">
        <v>13</v>
      </c>
      <c r="J5566" s="1">
        <v>0</v>
      </c>
      <c r="K5566" s="1">
        <v>636.0002999999997</v>
      </c>
      <c r="L5566" s="12">
        <f>VLOOKUP(train[[#This Row],[Sub-Category]],Análisis_ABC_XYZ[[#Headers],[#Data]],4,FALSE)</f>
        <v>0.52062335344040378</v>
      </c>
    </row>
    <row r="5567" spans="1:12" x14ac:dyDescent="0.35">
      <c r="A5567" s="2">
        <v>42989</v>
      </c>
      <c r="B5567" s="1" t="s">
        <v>12</v>
      </c>
      <c r="C5567" s="1" t="s">
        <v>507</v>
      </c>
      <c r="D5567" s="1" t="s">
        <v>14</v>
      </c>
      <c r="E5567" s="1" t="s">
        <v>29</v>
      </c>
      <c r="F5567" s="18">
        <v>39.872000000000007</v>
      </c>
      <c r="G5567" t="s">
        <v>5917</v>
      </c>
      <c r="H5567" s="1">
        <f>IF(COUNTIF(G$2:G5567,G5567)=1,1,0)</f>
        <v>0</v>
      </c>
      <c r="I5567" s="1">
        <v>2</v>
      </c>
      <c r="J5567" s="1">
        <v>0.2</v>
      </c>
      <c r="K5567" s="1">
        <v>12.958399999999999</v>
      </c>
      <c r="L5567" s="12">
        <f>VLOOKUP(train[[#This Row],[Sub-Category]],Análisis_ABC_XYZ[[#Headers],[#Data]],4,FALSE)</f>
        <v>0.46881743173671325</v>
      </c>
    </row>
    <row r="5568" spans="1:12" x14ac:dyDescent="0.35">
      <c r="A5568" s="2">
        <v>42989</v>
      </c>
      <c r="B5568" s="1" t="s">
        <v>157</v>
      </c>
      <c r="C5568" s="1" t="s">
        <v>1258</v>
      </c>
      <c r="D5568" s="1" t="s">
        <v>14</v>
      </c>
      <c r="E5568" s="1" t="s">
        <v>20</v>
      </c>
      <c r="F5568" s="18">
        <v>37.52000000000001</v>
      </c>
      <c r="G5568" t="s">
        <v>4235</v>
      </c>
      <c r="H5568" s="1">
        <f>IF(COUNTIF(G$2:G5568,G5568)=1,1,0)</f>
        <v>1</v>
      </c>
      <c r="I5568" s="1">
        <v>5</v>
      </c>
      <c r="J5568" s="1">
        <v>0.2</v>
      </c>
      <c r="K5568" s="1">
        <v>3.7519999999999989</v>
      </c>
      <c r="L5568" s="12">
        <f>VLOOKUP(train[[#This Row],[Sub-Category]],Análisis_ABC_XYZ[[#Headers],[#Data]],4,FALSE)</f>
        <v>0.44610841445725197</v>
      </c>
    </row>
    <row r="5569" spans="1:12" x14ac:dyDescent="0.35">
      <c r="A5569" s="2">
        <v>42989</v>
      </c>
      <c r="B5569" s="1" t="s">
        <v>157</v>
      </c>
      <c r="C5569" s="1" t="s">
        <v>507</v>
      </c>
      <c r="D5569" s="1" t="s">
        <v>14</v>
      </c>
      <c r="E5569" s="1" t="s">
        <v>29</v>
      </c>
      <c r="F5569" s="18">
        <v>22.428000000000004</v>
      </c>
      <c r="G5569" t="s">
        <v>4235</v>
      </c>
      <c r="H5569" s="1">
        <f>IF(COUNTIF(G$2:G5569,G5569)=1,1,0)</f>
        <v>0</v>
      </c>
      <c r="I5569" s="1">
        <v>3</v>
      </c>
      <c r="J5569" s="1">
        <v>0.7</v>
      </c>
      <c r="K5569" s="1">
        <v>-17.942399999999992</v>
      </c>
      <c r="L5569" s="12">
        <f>VLOOKUP(train[[#This Row],[Sub-Category]],Análisis_ABC_XYZ[[#Headers],[#Data]],4,FALSE)</f>
        <v>0.46881743173671325</v>
      </c>
    </row>
    <row r="5570" spans="1:12" x14ac:dyDescent="0.35">
      <c r="A5570" s="2">
        <v>42989</v>
      </c>
      <c r="B5570" s="1" t="s">
        <v>104</v>
      </c>
      <c r="C5570" s="1" t="s">
        <v>1884</v>
      </c>
      <c r="D5570" s="1" t="s">
        <v>14</v>
      </c>
      <c r="E5570" s="1" t="s">
        <v>36</v>
      </c>
      <c r="F5570" s="18">
        <v>20.736000000000004</v>
      </c>
      <c r="G5570" t="s">
        <v>3984</v>
      </c>
      <c r="H5570" s="1">
        <f>IF(COUNTIF(G$2:G5570,G5570)=1,1,0)</f>
        <v>1</v>
      </c>
      <c r="I5570" s="1">
        <v>4</v>
      </c>
      <c r="J5570" s="1">
        <v>0.2</v>
      </c>
      <c r="K5570" s="1">
        <v>7.2576000000000001</v>
      </c>
      <c r="L5570" s="12">
        <f>VLOOKUP(train[[#This Row],[Sub-Category]],Análisis_ABC_XYZ[[#Headers],[#Data]],4,FALSE)</f>
        <v>0.43613829632717294</v>
      </c>
    </row>
    <row r="5571" spans="1:12" x14ac:dyDescent="0.35">
      <c r="A5571" s="2">
        <v>42989</v>
      </c>
      <c r="B5571" s="1" t="s">
        <v>107</v>
      </c>
      <c r="C5571" s="1" t="s">
        <v>1546</v>
      </c>
      <c r="D5571" s="1" t="s">
        <v>14</v>
      </c>
      <c r="E5571" s="1" t="s">
        <v>61</v>
      </c>
      <c r="F5571" s="18">
        <v>11.09</v>
      </c>
      <c r="G5571" t="s">
        <v>3025</v>
      </c>
      <c r="H5571" s="1">
        <f>IF(COUNTIF(G$2:G5571,G5571)=1,1,0)</f>
        <v>0</v>
      </c>
      <c r="I5571" s="1">
        <v>1</v>
      </c>
      <c r="J5571" s="1">
        <v>0</v>
      </c>
      <c r="K5571" s="1">
        <v>5.4340999999999999</v>
      </c>
      <c r="L5571" s="12">
        <f>VLOOKUP(train[[#This Row],[Sub-Category]],Análisis_ABC_XYZ[[#Headers],[#Data]],4,FALSE)</f>
        <v>0.44424167803735209</v>
      </c>
    </row>
    <row r="5572" spans="1:12" x14ac:dyDescent="0.35">
      <c r="A5572" s="2">
        <v>42989</v>
      </c>
      <c r="B5572" s="1" t="s">
        <v>104</v>
      </c>
      <c r="C5572" s="1" t="s">
        <v>521</v>
      </c>
      <c r="D5572" s="1" t="s">
        <v>14</v>
      </c>
      <c r="E5572" s="1" t="s">
        <v>36</v>
      </c>
      <c r="F5572" s="18">
        <v>9.5680000000000014</v>
      </c>
      <c r="G5572" t="s">
        <v>3984</v>
      </c>
      <c r="H5572" s="1">
        <f>IF(COUNTIF(G$2:G5572,G5572)=1,1,0)</f>
        <v>0</v>
      </c>
      <c r="I5572" s="1">
        <v>2</v>
      </c>
      <c r="J5572" s="1">
        <v>0.2</v>
      </c>
      <c r="K5572" s="1">
        <v>2.9899999999999993</v>
      </c>
      <c r="L5572" s="12">
        <f>VLOOKUP(train[[#This Row],[Sub-Category]],Análisis_ABC_XYZ[[#Headers],[#Data]],4,FALSE)</f>
        <v>0.43613829632717294</v>
      </c>
    </row>
    <row r="5573" spans="1:12" x14ac:dyDescent="0.35">
      <c r="A5573" s="2">
        <v>42989</v>
      </c>
      <c r="B5573" s="1" t="s">
        <v>52</v>
      </c>
      <c r="C5573" s="1" t="s">
        <v>587</v>
      </c>
      <c r="D5573" s="1" t="s">
        <v>14</v>
      </c>
      <c r="E5573" s="1" t="s">
        <v>36</v>
      </c>
      <c r="F5573" s="18">
        <v>8.4480000000000004</v>
      </c>
      <c r="G5573" t="s">
        <v>4928</v>
      </c>
      <c r="H5573" s="1">
        <f>IF(COUNTIF(G$2:G5573,G5573)=1,1,0)</f>
        <v>0</v>
      </c>
      <c r="I5573" s="1">
        <v>2</v>
      </c>
      <c r="J5573" s="1">
        <v>0.2</v>
      </c>
      <c r="K5573" s="1">
        <v>2.6399999999999997</v>
      </c>
      <c r="L5573" s="12">
        <f>VLOOKUP(train[[#This Row],[Sub-Category]],Análisis_ABC_XYZ[[#Headers],[#Data]],4,FALSE)</f>
        <v>0.43613829632717294</v>
      </c>
    </row>
    <row r="5574" spans="1:12" x14ac:dyDescent="0.35">
      <c r="A5574" s="2">
        <v>42989</v>
      </c>
      <c r="B5574" s="1" t="s">
        <v>12</v>
      </c>
      <c r="C5574" s="1" t="s">
        <v>285</v>
      </c>
      <c r="D5574" s="1" t="s">
        <v>14</v>
      </c>
      <c r="E5574" s="1" t="s">
        <v>36</v>
      </c>
      <c r="F5574" s="18">
        <v>7.61</v>
      </c>
      <c r="G5574" t="s">
        <v>2769</v>
      </c>
      <c r="H5574" s="1">
        <f>IF(COUNTIF(G$2:G5574,G5574)=1,1,0)</f>
        <v>0</v>
      </c>
      <c r="I5574" s="1">
        <v>1</v>
      </c>
      <c r="J5574" s="1">
        <v>0</v>
      </c>
      <c r="K5574" s="1">
        <v>3.5766999999999998</v>
      </c>
      <c r="L5574" s="12">
        <f>VLOOKUP(train[[#This Row],[Sub-Category]],Análisis_ABC_XYZ[[#Headers],[#Data]],4,FALSE)</f>
        <v>0.43613829632717294</v>
      </c>
    </row>
    <row r="5575" spans="1:12" x14ac:dyDescent="0.35">
      <c r="A5575" s="2">
        <v>42989</v>
      </c>
      <c r="B5575" s="1" t="s">
        <v>72</v>
      </c>
      <c r="C5575" s="1" t="s">
        <v>1622</v>
      </c>
      <c r="D5575" s="1" t="s">
        <v>14</v>
      </c>
      <c r="E5575" s="1" t="s">
        <v>15</v>
      </c>
      <c r="F5575" s="18">
        <v>6</v>
      </c>
      <c r="G5575" t="s">
        <v>1955</v>
      </c>
      <c r="H5575" s="1">
        <f>IF(COUNTIF(G$2:G5575,G5575)=1,1,0)</f>
        <v>1</v>
      </c>
      <c r="I5575" s="1">
        <v>2</v>
      </c>
      <c r="J5575" s="1">
        <v>0.2</v>
      </c>
      <c r="K5575" s="1">
        <v>2.0999999999999996</v>
      </c>
      <c r="L5575" s="12">
        <f>VLOOKUP(train[[#This Row],[Sub-Category]],Análisis_ABC_XYZ[[#Headers],[#Data]],4,FALSE)</f>
        <v>0.4647369236065339</v>
      </c>
    </row>
    <row r="5576" spans="1:12" x14ac:dyDescent="0.35">
      <c r="A5576" s="2">
        <v>42989</v>
      </c>
      <c r="B5576" s="1" t="s">
        <v>104</v>
      </c>
      <c r="C5576" s="1" t="s">
        <v>920</v>
      </c>
      <c r="D5576" s="1" t="s">
        <v>14</v>
      </c>
      <c r="E5576" s="1" t="s">
        <v>24</v>
      </c>
      <c r="F5576" s="18">
        <v>2.9120000000000004</v>
      </c>
      <c r="G5576" s="1" t="s">
        <v>3984</v>
      </c>
      <c r="H5576" s="1">
        <f>IF(COUNTIF(G$2:G5576,G5576)=1,1,0)</f>
        <v>0</v>
      </c>
      <c r="I5576" s="1">
        <v>2</v>
      </c>
      <c r="J5576" s="1">
        <v>0.2</v>
      </c>
      <c r="K5576" s="1">
        <v>0.90999999999999981</v>
      </c>
      <c r="L5576" s="12">
        <f>VLOOKUP(train[[#This Row],[Sub-Category]],Análisis_ABC_XYZ[[#Headers],[#Data]],4,FALSE)</f>
        <v>0.45632477063632687</v>
      </c>
    </row>
    <row r="5577" spans="1:12" x14ac:dyDescent="0.35">
      <c r="A5577" s="2">
        <v>42989</v>
      </c>
      <c r="B5577" s="1" t="s">
        <v>72</v>
      </c>
      <c r="C5577" s="1" t="s">
        <v>1381</v>
      </c>
      <c r="D5577" s="1" t="s">
        <v>14</v>
      </c>
      <c r="E5577" s="1" t="s">
        <v>29</v>
      </c>
      <c r="F5577" s="18">
        <v>1.9079999999999997</v>
      </c>
      <c r="G5577" s="1" t="s">
        <v>1955</v>
      </c>
      <c r="H5577" s="1">
        <f>IF(COUNTIF(G$2:G5577,G5577)=1,1,0)</f>
        <v>0</v>
      </c>
      <c r="I5577" s="1">
        <v>3</v>
      </c>
      <c r="J5577" s="1">
        <v>0.8</v>
      </c>
      <c r="K5577" s="1">
        <v>-3.2436000000000016</v>
      </c>
      <c r="L5577" s="12">
        <f>VLOOKUP(train[[#This Row],[Sub-Category]],Análisis_ABC_XYZ[[#Headers],[#Data]],4,FALSE)</f>
        <v>0.46881743173671325</v>
      </c>
    </row>
    <row r="5578" spans="1:12" x14ac:dyDescent="0.35">
      <c r="A5578" s="2">
        <v>42990</v>
      </c>
      <c r="B5578" s="1" t="s">
        <v>107</v>
      </c>
      <c r="C5578" s="1" t="s">
        <v>1876</v>
      </c>
      <c r="D5578" s="1" t="s">
        <v>8</v>
      </c>
      <c r="E5578" s="1" t="s">
        <v>11</v>
      </c>
      <c r="F5578" s="18">
        <v>1059.1199999999999</v>
      </c>
      <c r="G5578" t="s">
        <v>2179</v>
      </c>
      <c r="H5578" s="1">
        <f>IF(COUNTIF(G$2:G5578,G5578)=1,1,0)</f>
        <v>1</v>
      </c>
      <c r="I5578" s="1">
        <v>4</v>
      </c>
      <c r="J5578" s="1">
        <v>0</v>
      </c>
      <c r="K5578" s="1">
        <v>307.14479999999992</v>
      </c>
      <c r="L5578" s="12">
        <f>VLOOKUP(train[[#This Row],[Sub-Category]],Análisis_ABC_XYZ[[#Headers],[#Data]],4,FALSE)</f>
        <v>0.46529189879902266</v>
      </c>
    </row>
    <row r="5579" spans="1:12" x14ac:dyDescent="0.35">
      <c r="A5579" s="2">
        <v>42990</v>
      </c>
      <c r="B5579" s="1" t="s">
        <v>145</v>
      </c>
      <c r="C5579" s="1" t="s">
        <v>340</v>
      </c>
      <c r="D5579" s="1" t="s">
        <v>8</v>
      </c>
      <c r="E5579" s="1" t="s">
        <v>11</v>
      </c>
      <c r="F5579" s="18">
        <v>466.76800000000003</v>
      </c>
      <c r="G5579" t="s">
        <v>4671</v>
      </c>
      <c r="H5579" s="1">
        <f>IF(COUNTIF(G$2:G5579,G5579)=1,1,0)</f>
        <v>1</v>
      </c>
      <c r="I5579" s="1">
        <v>2</v>
      </c>
      <c r="J5579" s="1">
        <v>0.2</v>
      </c>
      <c r="K5579" s="1">
        <v>52.511399999999981</v>
      </c>
      <c r="L5579" s="12">
        <f>VLOOKUP(train[[#This Row],[Sub-Category]],Análisis_ABC_XYZ[[#Headers],[#Data]],4,FALSE)</f>
        <v>0.46529189879902266</v>
      </c>
    </row>
    <row r="5580" spans="1:12" x14ac:dyDescent="0.35">
      <c r="A5580" s="2">
        <v>42990</v>
      </c>
      <c r="B5580" s="1" t="s">
        <v>145</v>
      </c>
      <c r="C5580" s="1" t="s">
        <v>1823</v>
      </c>
      <c r="D5580" s="1" t="s">
        <v>26</v>
      </c>
      <c r="E5580" s="1" t="s">
        <v>27</v>
      </c>
      <c r="F5580" s="18">
        <v>146.952</v>
      </c>
      <c r="G5580" t="s">
        <v>6304</v>
      </c>
      <c r="H5580" s="1">
        <f>IF(COUNTIF(G$2:G5580,G5580)=1,1,0)</f>
        <v>1</v>
      </c>
      <c r="I5580" s="1">
        <v>3</v>
      </c>
      <c r="J5580" s="1">
        <v>0.2</v>
      </c>
      <c r="K5580" s="1">
        <v>9.1844999999999928</v>
      </c>
      <c r="L5580" s="12">
        <f>VLOOKUP(train[[#This Row],[Sub-Category]],Análisis_ABC_XYZ[[#Headers],[#Data]],4,FALSE)</f>
        <v>0.41105220110552465</v>
      </c>
    </row>
    <row r="5581" spans="1:12" x14ac:dyDescent="0.35">
      <c r="A5581" s="2">
        <v>42990</v>
      </c>
      <c r="B5581" s="1" t="s">
        <v>107</v>
      </c>
      <c r="C5581" s="1" t="s">
        <v>1764</v>
      </c>
      <c r="D5581" s="1" t="s">
        <v>26</v>
      </c>
      <c r="E5581" s="1" t="s">
        <v>56</v>
      </c>
      <c r="F5581" s="18">
        <v>20.700000000000003</v>
      </c>
      <c r="G5581" t="s">
        <v>2179</v>
      </c>
      <c r="H5581" s="1">
        <f>IF(COUNTIF(G$2:G5581,G5581)=1,1,0)</f>
        <v>0</v>
      </c>
      <c r="I5581" s="1">
        <v>3</v>
      </c>
      <c r="J5581" s="1">
        <v>0</v>
      </c>
      <c r="K5581" s="1">
        <v>1.6559999999999988</v>
      </c>
      <c r="L5581" s="12">
        <f>VLOOKUP(train[[#This Row],[Sub-Category]],Análisis_ABC_XYZ[[#Headers],[#Data]],4,FALSE)</f>
        <v>0.52062335344040378</v>
      </c>
    </row>
    <row r="5582" spans="1:12" x14ac:dyDescent="0.35">
      <c r="A5582" s="2">
        <v>42990</v>
      </c>
      <c r="B5582" s="1" t="s">
        <v>145</v>
      </c>
      <c r="C5582" s="1" t="s">
        <v>859</v>
      </c>
      <c r="D5582" s="1" t="s">
        <v>8</v>
      </c>
      <c r="E5582" s="1" t="s">
        <v>11</v>
      </c>
      <c r="F5582" s="18">
        <v>83.13600000000001</v>
      </c>
      <c r="G5582" t="s">
        <v>6304</v>
      </c>
      <c r="H5582" s="1">
        <f>IF(COUNTIF(G$2:G5582,G5582)=1,1,0)</f>
        <v>0</v>
      </c>
      <c r="I5582" s="1">
        <v>4</v>
      </c>
      <c r="J5582" s="1">
        <v>0.2</v>
      </c>
      <c r="K5582" s="1">
        <v>5.1960000000000015</v>
      </c>
      <c r="L5582" s="12">
        <f>VLOOKUP(train[[#This Row],[Sub-Category]],Análisis_ABC_XYZ[[#Headers],[#Data]],4,FALSE)</f>
        <v>0.46529189879902266</v>
      </c>
    </row>
    <row r="5583" spans="1:12" x14ac:dyDescent="0.35">
      <c r="A5583" s="2">
        <v>42990</v>
      </c>
      <c r="B5583" s="1" t="s">
        <v>79</v>
      </c>
      <c r="C5583" s="1" t="s">
        <v>1342</v>
      </c>
      <c r="D5583" s="1" t="s">
        <v>14</v>
      </c>
      <c r="E5583" s="1" t="s">
        <v>36</v>
      </c>
      <c r="F5583" s="18">
        <v>68.52</v>
      </c>
      <c r="G5583" t="s">
        <v>4750</v>
      </c>
      <c r="H5583" s="1">
        <f>IF(COUNTIF(G$2:G5583,G5583)=1,1,0)</f>
        <v>1</v>
      </c>
      <c r="I5583" s="1">
        <v>3</v>
      </c>
      <c r="J5583" s="1">
        <v>0</v>
      </c>
      <c r="K5583" s="1">
        <v>31.519199999999998</v>
      </c>
      <c r="L5583" s="12">
        <f>VLOOKUP(train[[#This Row],[Sub-Category]],Análisis_ABC_XYZ[[#Headers],[#Data]],4,FALSE)</f>
        <v>0.43613829632717294</v>
      </c>
    </row>
    <row r="5584" spans="1:12" x14ac:dyDescent="0.35">
      <c r="A5584" s="2">
        <v>42990</v>
      </c>
      <c r="B5584" s="1" t="s">
        <v>107</v>
      </c>
      <c r="C5584" s="1" t="s">
        <v>1100</v>
      </c>
      <c r="D5584" s="1" t="s">
        <v>14</v>
      </c>
      <c r="E5584" s="1" t="s">
        <v>20</v>
      </c>
      <c r="F5584" s="18">
        <v>67.900000000000006</v>
      </c>
      <c r="G5584" t="s">
        <v>2179</v>
      </c>
      <c r="H5584" s="1">
        <f>IF(COUNTIF(G$2:G5584,G5584)=1,1,0)</f>
        <v>0</v>
      </c>
      <c r="I5584" s="1">
        <v>5</v>
      </c>
      <c r="J5584" s="1">
        <v>0</v>
      </c>
      <c r="K5584" s="1">
        <v>0.67899999999999849</v>
      </c>
      <c r="L5584" s="12">
        <f>VLOOKUP(train[[#This Row],[Sub-Category]],Análisis_ABC_XYZ[[#Headers],[#Data]],4,FALSE)</f>
        <v>0.44610841445725197</v>
      </c>
    </row>
    <row r="5585" spans="1:12" x14ac:dyDescent="0.35">
      <c r="A5585" s="2">
        <v>42990</v>
      </c>
      <c r="B5585" s="1" t="s">
        <v>89</v>
      </c>
      <c r="C5585" s="1" t="s">
        <v>1775</v>
      </c>
      <c r="D5585" s="1" t="s">
        <v>8</v>
      </c>
      <c r="E5585" s="1" t="s">
        <v>22</v>
      </c>
      <c r="F5585" s="18">
        <v>40.479999999999997</v>
      </c>
      <c r="G5585" t="s">
        <v>4310</v>
      </c>
      <c r="H5585" s="1">
        <f>IF(COUNTIF(G$2:G5585,G5585)=1,1,0)</f>
        <v>1</v>
      </c>
      <c r="I5585" s="1">
        <v>2</v>
      </c>
      <c r="J5585" s="1">
        <v>0</v>
      </c>
      <c r="K5585" s="1">
        <v>14.572799999999997</v>
      </c>
      <c r="L5585" s="12">
        <f>VLOOKUP(train[[#This Row],[Sub-Category]],Análisis_ABC_XYZ[[#Headers],[#Data]],4,FALSE)</f>
        <v>0.4595170286641902</v>
      </c>
    </row>
    <row r="5586" spans="1:12" x14ac:dyDescent="0.35">
      <c r="A5586" s="2">
        <v>42990</v>
      </c>
      <c r="B5586" s="1" t="s">
        <v>37</v>
      </c>
      <c r="C5586" s="1" t="s">
        <v>689</v>
      </c>
      <c r="D5586" s="1" t="s">
        <v>14</v>
      </c>
      <c r="E5586" s="1" t="s">
        <v>29</v>
      </c>
      <c r="F5586" s="18">
        <v>20.704000000000001</v>
      </c>
      <c r="G5586" t="s">
        <v>2983</v>
      </c>
      <c r="H5586" s="1">
        <f>IF(COUNTIF(G$2:G5586,G5586)=1,1,0)</f>
        <v>1</v>
      </c>
      <c r="I5586" s="1">
        <v>4</v>
      </c>
      <c r="J5586" s="1">
        <v>0.2</v>
      </c>
      <c r="K5586" s="1">
        <v>7.7639999999999993</v>
      </c>
      <c r="L5586" s="12">
        <f>VLOOKUP(train[[#This Row],[Sub-Category]],Análisis_ABC_XYZ[[#Headers],[#Data]],4,FALSE)</f>
        <v>0.46881743173671325</v>
      </c>
    </row>
    <row r="5587" spans="1:12" x14ac:dyDescent="0.35">
      <c r="A5587" s="2">
        <v>42990</v>
      </c>
      <c r="B5587" s="1" t="s">
        <v>145</v>
      </c>
      <c r="C5587" s="1" t="s">
        <v>341</v>
      </c>
      <c r="D5587" s="1" t="s">
        <v>8</v>
      </c>
      <c r="E5587" s="1" t="s">
        <v>22</v>
      </c>
      <c r="F5587" s="18">
        <v>15.231999999999999</v>
      </c>
      <c r="G5587" t="s">
        <v>4671</v>
      </c>
      <c r="H5587" s="1">
        <f>IF(COUNTIF(G$2:G5587,G5587)=1,1,0)</f>
        <v>0</v>
      </c>
      <c r="I5587" s="1">
        <v>1</v>
      </c>
      <c r="J5587" s="1">
        <v>0.2</v>
      </c>
      <c r="K5587" s="1">
        <v>1.7135999999999978</v>
      </c>
      <c r="L5587" s="12">
        <f>VLOOKUP(train[[#This Row],[Sub-Category]],Análisis_ABC_XYZ[[#Headers],[#Data]],4,FALSE)</f>
        <v>0.4595170286641902</v>
      </c>
    </row>
    <row r="5588" spans="1:12" x14ac:dyDescent="0.35">
      <c r="A5588" s="2">
        <v>42990</v>
      </c>
      <c r="B5588" s="1" t="s">
        <v>145</v>
      </c>
      <c r="C5588" s="1" t="s">
        <v>339</v>
      </c>
      <c r="D5588" s="1" t="s">
        <v>8</v>
      </c>
      <c r="E5588" s="1" t="s">
        <v>22</v>
      </c>
      <c r="F5588" s="18">
        <v>15.136000000000003</v>
      </c>
      <c r="G5588" t="s">
        <v>4671</v>
      </c>
      <c r="H5588" s="1">
        <f>IF(COUNTIF(G$2:G5588,G5588)=1,1,0)</f>
        <v>0</v>
      </c>
      <c r="I5588" s="1">
        <v>4</v>
      </c>
      <c r="J5588" s="1">
        <v>0.2</v>
      </c>
      <c r="K5588" s="1">
        <v>3.5948000000000011</v>
      </c>
      <c r="L5588" s="12">
        <f>VLOOKUP(train[[#This Row],[Sub-Category]],Análisis_ABC_XYZ[[#Headers],[#Data]],4,FALSE)</f>
        <v>0.4595170286641902</v>
      </c>
    </row>
    <row r="5589" spans="1:12" x14ac:dyDescent="0.35">
      <c r="A5589" s="2">
        <v>42990</v>
      </c>
      <c r="B5589" s="1" t="s">
        <v>107</v>
      </c>
      <c r="C5589" s="1" t="s">
        <v>1296</v>
      </c>
      <c r="D5589" s="1" t="s">
        <v>14</v>
      </c>
      <c r="E5589" s="1" t="s">
        <v>91</v>
      </c>
      <c r="F5589" s="18">
        <v>11.34</v>
      </c>
      <c r="G5589" t="s">
        <v>2179</v>
      </c>
      <c r="H5589" s="1">
        <f>IF(COUNTIF(G$2:G5589,G5589)=1,1,0)</f>
        <v>0</v>
      </c>
      <c r="I5589" s="1">
        <v>3</v>
      </c>
      <c r="J5589" s="1">
        <v>0</v>
      </c>
      <c r="K5589" s="1">
        <v>5.2164000000000001</v>
      </c>
      <c r="L5589" s="12">
        <f>VLOOKUP(train[[#This Row],[Sub-Category]],Análisis_ABC_XYZ[[#Headers],[#Data]],4,FALSE)</f>
        <v>0.51168203684699509</v>
      </c>
    </row>
    <row r="5590" spans="1:12" x14ac:dyDescent="0.35">
      <c r="A5590" s="2">
        <v>42990</v>
      </c>
      <c r="B5590" s="1" t="s">
        <v>37</v>
      </c>
      <c r="C5590" s="1" t="s">
        <v>1719</v>
      </c>
      <c r="D5590" s="1" t="s">
        <v>14</v>
      </c>
      <c r="E5590" s="1" t="s">
        <v>15</v>
      </c>
      <c r="F5590" s="18">
        <v>11.07</v>
      </c>
      <c r="G5590" t="s">
        <v>2983</v>
      </c>
      <c r="H5590" s="1">
        <f>IF(COUNTIF(G$2:G5590,G5590)=1,1,0)</f>
        <v>0</v>
      </c>
      <c r="I5590" s="1">
        <v>3</v>
      </c>
      <c r="J5590" s="1">
        <v>0</v>
      </c>
      <c r="K5590" s="1">
        <v>5.2028999999999996</v>
      </c>
      <c r="L5590" s="12">
        <f>VLOOKUP(train[[#This Row],[Sub-Category]],Análisis_ABC_XYZ[[#Headers],[#Data]],4,FALSE)</f>
        <v>0.4647369236065339</v>
      </c>
    </row>
    <row r="5591" spans="1:12" x14ac:dyDescent="0.35">
      <c r="A5591" s="2">
        <v>42990</v>
      </c>
      <c r="B5591" s="1" t="s">
        <v>37</v>
      </c>
      <c r="C5591" s="1" t="s">
        <v>259</v>
      </c>
      <c r="D5591" s="1" t="s">
        <v>14</v>
      </c>
      <c r="E5591" s="1" t="s">
        <v>91</v>
      </c>
      <c r="F5591" s="18">
        <v>10.47</v>
      </c>
      <c r="G5591" t="s">
        <v>2983</v>
      </c>
      <c r="H5591" s="1">
        <f>IF(COUNTIF(G$2:G5591,G5591)=1,1,0)</f>
        <v>0</v>
      </c>
      <c r="I5591" s="1">
        <v>3</v>
      </c>
      <c r="J5591" s="1">
        <v>0</v>
      </c>
      <c r="K5591" s="1">
        <v>4.8162000000000003</v>
      </c>
      <c r="L5591" s="12">
        <f>VLOOKUP(train[[#This Row],[Sub-Category]],Análisis_ABC_XYZ[[#Headers],[#Data]],4,FALSE)</f>
        <v>0.51168203684699509</v>
      </c>
    </row>
    <row r="5592" spans="1:12" x14ac:dyDescent="0.35">
      <c r="A5592" s="2">
        <v>42990</v>
      </c>
      <c r="B5592" s="1" t="s">
        <v>145</v>
      </c>
      <c r="C5592" s="1" t="s">
        <v>342</v>
      </c>
      <c r="D5592" s="1" t="s">
        <v>14</v>
      </c>
      <c r="E5592" s="1" t="s">
        <v>15</v>
      </c>
      <c r="F5592" s="18">
        <v>6.2640000000000002</v>
      </c>
      <c r="G5592" t="s">
        <v>4671</v>
      </c>
      <c r="H5592" s="1">
        <f>IF(COUNTIF(G$2:G5592,G5592)=1,1,0)</f>
        <v>0</v>
      </c>
      <c r="I5592" s="1">
        <v>3</v>
      </c>
      <c r="J5592" s="1">
        <v>0.2</v>
      </c>
      <c r="K5592" s="1">
        <v>2.0358000000000001</v>
      </c>
      <c r="L5592" s="12">
        <f>VLOOKUP(train[[#This Row],[Sub-Category]],Análisis_ABC_XYZ[[#Headers],[#Data]],4,FALSE)</f>
        <v>0.4647369236065339</v>
      </c>
    </row>
    <row r="5593" spans="1:12" x14ac:dyDescent="0.35">
      <c r="A5593" s="2">
        <v>42991</v>
      </c>
      <c r="B5593" s="1" t="s">
        <v>49</v>
      </c>
      <c r="C5593" s="1" t="s">
        <v>67</v>
      </c>
      <c r="D5593" s="1" t="s">
        <v>8</v>
      </c>
      <c r="E5593" s="1" t="s">
        <v>22</v>
      </c>
      <c r="F5593" s="18">
        <v>1336.4399999999998</v>
      </c>
      <c r="G5593" t="s">
        <v>2106</v>
      </c>
      <c r="H5593" s="1">
        <f>IF(COUNTIF(G$2:G5593,G5593)=1,1,0)</f>
        <v>1</v>
      </c>
      <c r="I5593" s="1">
        <v>14</v>
      </c>
      <c r="J5593" s="1">
        <v>0</v>
      </c>
      <c r="K5593" s="1">
        <v>387.56759999999986</v>
      </c>
      <c r="L5593" s="12">
        <f>VLOOKUP(train[[#This Row],[Sub-Category]],Análisis_ABC_XYZ[[#Headers],[#Data]],4,FALSE)</f>
        <v>0.4595170286641902</v>
      </c>
    </row>
    <row r="5594" spans="1:12" x14ac:dyDescent="0.35">
      <c r="A5594" s="2">
        <v>42991</v>
      </c>
      <c r="B5594" s="1" t="s">
        <v>49</v>
      </c>
      <c r="C5594" s="1" t="s">
        <v>1209</v>
      </c>
      <c r="D5594" s="1" t="s">
        <v>14</v>
      </c>
      <c r="E5594" s="1" t="s">
        <v>31</v>
      </c>
      <c r="F5594" s="18">
        <v>378</v>
      </c>
      <c r="G5594" t="s">
        <v>2106</v>
      </c>
      <c r="H5594" s="1">
        <f>IF(COUNTIF(G$2:G5594,G5594)=1,1,0)</f>
        <v>0</v>
      </c>
      <c r="I5594" s="1">
        <v>2</v>
      </c>
      <c r="J5594" s="1">
        <v>0</v>
      </c>
      <c r="K5594" s="1">
        <v>136.07999999999998</v>
      </c>
      <c r="L5594" s="12">
        <f>VLOOKUP(train[[#This Row],[Sub-Category]],Análisis_ABC_XYZ[[#Headers],[#Data]],4,FALSE)</f>
        <v>0.49507917887403441</v>
      </c>
    </row>
    <row r="5595" spans="1:12" x14ac:dyDescent="0.35">
      <c r="A5595" s="2">
        <v>42991</v>
      </c>
      <c r="B5595" s="1" t="s">
        <v>49</v>
      </c>
      <c r="C5595" s="1" t="s">
        <v>888</v>
      </c>
      <c r="D5595" s="1" t="s">
        <v>14</v>
      </c>
      <c r="E5595" s="1" t="s">
        <v>20</v>
      </c>
      <c r="F5595" s="18">
        <v>373.08</v>
      </c>
      <c r="G5595" t="s">
        <v>2106</v>
      </c>
      <c r="H5595" s="1">
        <f>IF(COUNTIF(G$2:G5595,G5595)=1,1,0)</f>
        <v>0</v>
      </c>
      <c r="I5595" s="1">
        <v>6</v>
      </c>
      <c r="J5595" s="1">
        <v>0</v>
      </c>
      <c r="K5595" s="1">
        <v>100.73160000000001</v>
      </c>
      <c r="L5595" s="12">
        <f>VLOOKUP(train[[#This Row],[Sub-Category]],Análisis_ABC_XYZ[[#Headers],[#Data]],4,FALSE)</f>
        <v>0.44610841445725197</v>
      </c>
    </row>
    <row r="5596" spans="1:12" x14ac:dyDescent="0.35">
      <c r="A5596" s="2">
        <v>42991</v>
      </c>
      <c r="B5596" s="1" t="s">
        <v>49</v>
      </c>
      <c r="C5596" s="1" t="s">
        <v>1579</v>
      </c>
      <c r="D5596" s="1" t="s">
        <v>26</v>
      </c>
      <c r="E5596" s="1" t="s">
        <v>27</v>
      </c>
      <c r="F5596" s="18">
        <v>149.94999999999999</v>
      </c>
      <c r="G5596" t="s">
        <v>2106</v>
      </c>
      <c r="H5596" s="1">
        <f>IF(COUNTIF(G$2:G5596,G5596)=1,1,0)</f>
        <v>0</v>
      </c>
      <c r="I5596" s="1">
        <v>5</v>
      </c>
      <c r="J5596" s="1">
        <v>0</v>
      </c>
      <c r="K5596" s="1">
        <v>41.986000000000004</v>
      </c>
      <c r="L5596" s="12">
        <f>VLOOKUP(train[[#This Row],[Sub-Category]],Análisis_ABC_XYZ[[#Headers],[#Data]],4,FALSE)</f>
        <v>0.41105220110552465</v>
      </c>
    </row>
    <row r="5597" spans="1:12" x14ac:dyDescent="0.35">
      <c r="A5597" s="2">
        <v>42991</v>
      </c>
      <c r="B5597" s="1" t="s">
        <v>49</v>
      </c>
      <c r="C5597" s="1" t="s">
        <v>1100</v>
      </c>
      <c r="D5597" s="1" t="s">
        <v>14</v>
      </c>
      <c r="E5597" s="1" t="s">
        <v>20</v>
      </c>
      <c r="F5597" s="18">
        <v>40.74</v>
      </c>
      <c r="G5597" t="s">
        <v>2106</v>
      </c>
      <c r="H5597" s="1">
        <f>IF(COUNTIF(G$2:G5597,G5597)=1,1,0)</f>
        <v>0</v>
      </c>
      <c r="I5597" s="1">
        <v>3</v>
      </c>
      <c r="J5597" s="1">
        <v>0</v>
      </c>
      <c r="K5597" s="1">
        <v>0.4073999999999991</v>
      </c>
      <c r="L5597" s="12">
        <f>VLOOKUP(train[[#This Row],[Sub-Category]],Análisis_ABC_XYZ[[#Headers],[#Data]],4,FALSE)</f>
        <v>0.44610841445725197</v>
      </c>
    </row>
    <row r="5598" spans="1:12" x14ac:dyDescent="0.35">
      <c r="A5598" s="2">
        <v>42991</v>
      </c>
      <c r="B5598" s="1" t="s">
        <v>49</v>
      </c>
      <c r="C5598" s="1" t="s">
        <v>1204</v>
      </c>
      <c r="D5598" s="1" t="s">
        <v>26</v>
      </c>
      <c r="E5598" s="1" t="s">
        <v>27</v>
      </c>
      <c r="F5598" s="18">
        <v>29.97</v>
      </c>
      <c r="G5598" t="s">
        <v>2106</v>
      </c>
      <c r="H5598" s="1">
        <f>IF(COUNTIF(G$2:G5598,G5598)=1,1,0)</f>
        <v>0</v>
      </c>
      <c r="I5598" s="1">
        <v>3</v>
      </c>
      <c r="J5598" s="1">
        <v>0</v>
      </c>
      <c r="K5598" s="1">
        <v>0.29969999999999963</v>
      </c>
      <c r="L5598" s="12">
        <f>VLOOKUP(train[[#This Row],[Sub-Category]],Análisis_ABC_XYZ[[#Headers],[#Data]],4,FALSE)</f>
        <v>0.41105220110552465</v>
      </c>
    </row>
    <row r="5599" spans="1:12" x14ac:dyDescent="0.35">
      <c r="A5599" s="2">
        <v>42991</v>
      </c>
      <c r="B5599" s="1" t="s">
        <v>49</v>
      </c>
      <c r="C5599" s="1" t="s">
        <v>1084</v>
      </c>
      <c r="D5599" s="1" t="s">
        <v>14</v>
      </c>
      <c r="E5599" s="1" t="s">
        <v>36</v>
      </c>
      <c r="F5599" s="18">
        <v>17.64</v>
      </c>
      <c r="G5599" t="s">
        <v>2106</v>
      </c>
      <c r="H5599" s="1">
        <f>IF(COUNTIF(G$2:G5599,G5599)=1,1,0)</f>
        <v>0</v>
      </c>
      <c r="I5599" s="1">
        <v>3</v>
      </c>
      <c r="J5599" s="1">
        <v>0</v>
      </c>
      <c r="K5599" s="1">
        <v>8.6435999999999993</v>
      </c>
      <c r="L5599" s="12">
        <f>VLOOKUP(train[[#This Row],[Sub-Category]],Análisis_ABC_XYZ[[#Headers],[#Data]],4,FALSE)</f>
        <v>0.43613829632717294</v>
      </c>
    </row>
    <row r="5600" spans="1:12" x14ac:dyDescent="0.35">
      <c r="A5600" s="2">
        <v>42991</v>
      </c>
      <c r="B5600" s="1" t="s">
        <v>49</v>
      </c>
      <c r="C5600" s="1" t="s">
        <v>773</v>
      </c>
      <c r="D5600" s="1" t="s">
        <v>14</v>
      </c>
      <c r="E5600" s="1" t="s">
        <v>36</v>
      </c>
      <c r="F5600" s="18">
        <v>17.61</v>
      </c>
      <c r="G5600" t="s">
        <v>2106</v>
      </c>
      <c r="H5600" s="1">
        <f>IF(COUNTIF(G$2:G5600,G5600)=1,1,0)</f>
        <v>0</v>
      </c>
      <c r="I5600" s="1">
        <v>3</v>
      </c>
      <c r="J5600" s="1">
        <v>0</v>
      </c>
      <c r="K5600" s="1">
        <v>8.4527999999999999</v>
      </c>
      <c r="L5600" s="12">
        <f>VLOOKUP(train[[#This Row],[Sub-Category]],Análisis_ABC_XYZ[[#Headers],[#Data]],4,FALSE)</f>
        <v>0.43613829632717294</v>
      </c>
    </row>
    <row r="5601" spans="1:12" x14ac:dyDescent="0.35">
      <c r="A5601" s="2">
        <v>42991</v>
      </c>
      <c r="B5601" s="1" t="s">
        <v>49</v>
      </c>
      <c r="C5601" s="1" t="s">
        <v>1638</v>
      </c>
      <c r="D5601" s="1" t="s">
        <v>14</v>
      </c>
      <c r="E5601" s="1" t="s">
        <v>182</v>
      </c>
      <c r="F5601" s="18">
        <v>16.899999999999999</v>
      </c>
      <c r="G5601" t="s">
        <v>2106</v>
      </c>
      <c r="H5601" s="1">
        <f>IF(COUNTIF(G$2:G5601,G5601)=1,1,0)</f>
        <v>0</v>
      </c>
      <c r="I5601" s="1">
        <v>2</v>
      </c>
      <c r="J5601" s="1">
        <v>0</v>
      </c>
      <c r="K5601" s="1">
        <v>5.0699999999999985</v>
      </c>
      <c r="L5601" s="12">
        <f>VLOOKUP(train[[#This Row],[Sub-Category]],Análisis_ABC_XYZ[[#Headers],[#Data]],4,FALSE)</f>
        <v>0.53938093436526824</v>
      </c>
    </row>
    <row r="5602" spans="1:12" x14ac:dyDescent="0.35">
      <c r="A5602" s="2">
        <v>42991</v>
      </c>
      <c r="B5602" s="1" t="s">
        <v>49</v>
      </c>
      <c r="C5602" s="1" t="s">
        <v>1434</v>
      </c>
      <c r="D5602" s="1" t="s">
        <v>14</v>
      </c>
      <c r="E5602" s="1" t="s">
        <v>15</v>
      </c>
      <c r="F5602" s="18">
        <v>14.399999999999999</v>
      </c>
      <c r="G5602" t="s">
        <v>2106</v>
      </c>
      <c r="H5602" s="1">
        <f>IF(COUNTIF(G$2:G5602,G5602)=1,1,0)</f>
        <v>0</v>
      </c>
      <c r="I5602" s="1">
        <v>5</v>
      </c>
      <c r="J5602" s="1">
        <v>0</v>
      </c>
      <c r="K5602" s="1">
        <v>7.056</v>
      </c>
      <c r="L5602" s="12">
        <f>VLOOKUP(train[[#This Row],[Sub-Category]],Análisis_ABC_XYZ[[#Headers],[#Data]],4,FALSE)</f>
        <v>0.4647369236065339</v>
      </c>
    </row>
    <row r="5603" spans="1:12" x14ac:dyDescent="0.35">
      <c r="A5603" s="2">
        <v>42992</v>
      </c>
      <c r="B5603" s="1" t="s">
        <v>89</v>
      </c>
      <c r="C5603" s="1" t="s">
        <v>1246</v>
      </c>
      <c r="D5603" s="1" t="s">
        <v>14</v>
      </c>
      <c r="E5603" s="1" t="s">
        <v>29</v>
      </c>
      <c r="F5603" s="18">
        <v>673.5680000000001</v>
      </c>
      <c r="G5603" t="s">
        <v>6049</v>
      </c>
      <c r="H5603" s="1">
        <f>IF(COUNTIF(G$2:G5603,G5603)=1,1,0)</f>
        <v>1</v>
      </c>
      <c r="I5603" s="1">
        <v>2</v>
      </c>
      <c r="J5603" s="1">
        <v>0.2</v>
      </c>
      <c r="K5603" s="1">
        <v>252.58799999999999</v>
      </c>
      <c r="L5603" s="12">
        <f>VLOOKUP(train[[#This Row],[Sub-Category]],Análisis_ABC_XYZ[[#Headers],[#Data]],4,FALSE)</f>
        <v>0.46881743173671325</v>
      </c>
    </row>
    <row r="5604" spans="1:12" x14ac:dyDescent="0.35">
      <c r="A5604" s="2">
        <v>42992</v>
      </c>
      <c r="B5604" s="1" t="s">
        <v>89</v>
      </c>
      <c r="C5604" s="1" t="s">
        <v>1355</v>
      </c>
      <c r="D5604" s="1" t="s">
        <v>26</v>
      </c>
      <c r="E5604" s="1" t="s">
        <v>27</v>
      </c>
      <c r="F5604" s="18">
        <v>437.84999999999997</v>
      </c>
      <c r="G5604" t="s">
        <v>6049</v>
      </c>
      <c r="H5604" s="1">
        <f>IF(COUNTIF(G$2:G5604,G5604)=1,1,0)</f>
        <v>0</v>
      </c>
      <c r="I5604" s="1">
        <v>3</v>
      </c>
      <c r="J5604" s="1">
        <v>0</v>
      </c>
      <c r="K5604" s="1">
        <v>131.35499999999996</v>
      </c>
      <c r="L5604" s="12">
        <f>VLOOKUP(train[[#This Row],[Sub-Category]],Análisis_ABC_XYZ[[#Headers],[#Data]],4,FALSE)</f>
        <v>0.41105220110552465</v>
      </c>
    </row>
    <row r="5605" spans="1:12" x14ac:dyDescent="0.35">
      <c r="A5605" s="2">
        <v>42992</v>
      </c>
      <c r="B5605" s="1" t="s">
        <v>126</v>
      </c>
      <c r="C5605" s="1" t="s">
        <v>882</v>
      </c>
      <c r="D5605" s="1" t="s">
        <v>14</v>
      </c>
      <c r="E5605" s="1" t="s">
        <v>36</v>
      </c>
      <c r="F5605" s="18">
        <v>25.92</v>
      </c>
      <c r="G5605" t="s">
        <v>3867</v>
      </c>
      <c r="H5605" s="1">
        <f>IF(COUNTIF(G$2:G5605,G5605)=1,1,0)</f>
        <v>1</v>
      </c>
      <c r="I5605" s="1">
        <v>4</v>
      </c>
      <c r="J5605" s="1">
        <v>0</v>
      </c>
      <c r="K5605" s="1">
        <v>12.441600000000001</v>
      </c>
      <c r="L5605" s="12">
        <f>VLOOKUP(train[[#This Row],[Sub-Category]],Análisis_ABC_XYZ[[#Headers],[#Data]],4,FALSE)</f>
        <v>0.43613829632717294</v>
      </c>
    </row>
    <row r="5606" spans="1:12" x14ac:dyDescent="0.35">
      <c r="A5606" s="2">
        <v>42993</v>
      </c>
      <c r="B5606" s="1" t="s">
        <v>1549</v>
      </c>
      <c r="C5606" s="1" t="s">
        <v>271</v>
      </c>
      <c r="D5606" s="1" t="s">
        <v>8</v>
      </c>
      <c r="E5606" s="1" t="s">
        <v>18</v>
      </c>
      <c r="F5606" s="18">
        <v>1128.3899999999999</v>
      </c>
      <c r="G5606" t="s">
        <v>5666</v>
      </c>
      <c r="H5606" s="1">
        <f>IF(COUNTIF(G$2:G5606,G5606)=1,1,0)</f>
        <v>1</v>
      </c>
      <c r="I5606" s="1">
        <v>3</v>
      </c>
      <c r="J5606" s="1">
        <v>0</v>
      </c>
      <c r="K5606" s="1">
        <v>259.52970000000005</v>
      </c>
      <c r="L5606" s="12">
        <f>VLOOKUP(train[[#This Row],[Sub-Category]],Análisis_ABC_XYZ[[#Headers],[#Data]],4,FALSE)</f>
        <v>0.55975208308209756</v>
      </c>
    </row>
    <row r="5607" spans="1:12" x14ac:dyDescent="0.35">
      <c r="A5607" s="2">
        <v>42993</v>
      </c>
      <c r="B5607" s="1" t="s">
        <v>89</v>
      </c>
      <c r="C5607" s="1" t="s">
        <v>163</v>
      </c>
      <c r="D5607" s="1" t="s">
        <v>14</v>
      </c>
      <c r="E5607" s="1" t="s">
        <v>29</v>
      </c>
      <c r="F5607" s="18">
        <v>841.5680000000001</v>
      </c>
      <c r="G5607" t="s">
        <v>6813</v>
      </c>
      <c r="H5607" s="1">
        <f>IF(COUNTIF(G$2:G5607,G5607)=1,1,0)</f>
        <v>1</v>
      </c>
      <c r="I5607" s="1">
        <v>2</v>
      </c>
      <c r="J5607" s="1">
        <v>0.2</v>
      </c>
      <c r="K5607" s="1">
        <v>294.54879999999991</v>
      </c>
      <c r="L5607" s="12">
        <f>VLOOKUP(train[[#This Row],[Sub-Category]],Análisis_ABC_XYZ[[#Headers],[#Data]],4,FALSE)</f>
        <v>0.46881743173671325</v>
      </c>
    </row>
    <row r="5608" spans="1:12" x14ac:dyDescent="0.35">
      <c r="A5608" s="2">
        <v>42993</v>
      </c>
      <c r="B5608" s="1" t="s">
        <v>37</v>
      </c>
      <c r="C5608" s="1" t="s">
        <v>594</v>
      </c>
      <c r="D5608" s="1" t="s">
        <v>14</v>
      </c>
      <c r="E5608" s="1" t="s">
        <v>29</v>
      </c>
      <c r="F5608" s="18">
        <v>48.664000000000001</v>
      </c>
      <c r="G5608" t="s">
        <v>2189</v>
      </c>
      <c r="H5608" s="1">
        <f>IF(COUNTIF(G$2:G5608,G5608)=1,1,0)</f>
        <v>1</v>
      </c>
      <c r="I5608" s="1">
        <v>7</v>
      </c>
      <c r="J5608" s="1">
        <v>0.2</v>
      </c>
      <c r="K5608" s="1">
        <v>15.815799999999999</v>
      </c>
      <c r="L5608" s="12">
        <f>VLOOKUP(train[[#This Row],[Sub-Category]],Análisis_ABC_XYZ[[#Headers],[#Data]],4,FALSE)</f>
        <v>0.46881743173671325</v>
      </c>
    </row>
    <row r="5609" spans="1:12" x14ac:dyDescent="0.35">
      <c r="A5609" s="2">
        <v>42993</v>
      </c>
      <c r="B5609" s="1" t="s">
        <v>37</v>
      </c>
      <c r="C5609" s="1" t="s">
        <v>1731</v>
      </c>
      <c r="D5609" s="1" t="s">
        <v>14</v>
      </c>
      <c r="E5609" s="1" t="s">
        <v>24</v>
      </c>
      <c r="F5609" s="18">
        <v>35.4</v>
      </c>
      <c r="G5609" t="s">
        <v>2388</v>
      </c>
      <c r="H5609" s="1">
        <f>IF(COUNTIF(G$2:G5609,G5609)=1,1,0)</f>
        <v>1</v>
      </c>
      <c r="I5609" s="1">
        <v>5</v>
      </c>
      <c r="J5609" s="1">
        <v>0</v>
      </c>
      <c r="K5609" s="1">
        <v>13.452000000000002</v>
      </c>
      <c r="L5609" s="12">
        <f>VLOOKUP(train[[#This Row],[Sub-Category]],Análisis_ABC_XYZ[[#Headers],[#Data]],4,FALSE)</f>
        <v>0.45632477063632687</v>
      </c>
    </row>
    <row r="5610" spans="1:12" x14ac:dyDescent="0.35">
      <c r="A5610" s="2">
        <v>42993</v>
      </c>
      <c r="B5610" s="1" t="s">
        <v>37</v>
      </c>
      <c r="C5610" s="1" t="s">
        <v>1744</v>
      </c>
      <c r="D5610" s="1" t="s">
        <v>14</v>
      </c>
      <c r="E5610" s="1" t="s">
        <v>36</v>
      </c>
      <c r="F5610" s="18">
        <v>21.400000000000002</v>
      </c>
      <c r="G5610" t="s">
        <v>2189</v>
      </c>
      <c r="H5610" s="1">
        <f>IF(COUNTIF(G$2:G5610,G5610)=1,1,0)</f>
        <v>0</v>
      </c>
      <c r="I5610" s="1">
        <v>5</v>
      </c>
      <c r="J5610" s="1">
        <v>0</v>
      </c>
      <c r="K5610" s="1">
        <v>10.058</v>
      </c>
      <c r="L5610" s="12">
        <f>VLOOKUP(train[[#This Row],[Sub-Category]],Análisis_ABC_XYZ[[#Headers],[#Data]],4,FALSE)</f>
        <v>0.43613829632717294</v>
      </c>
    </row>
    <row r="5611" spans="1:12" x14ac:dyDescent="0.35">
      <c r="A5611" s="2">
        <v>42993</v>
      </c>
      <c r="B5611" s="1" t="s">
        <v>1549</v>
      </c>
      <c r="C5611" s="1" t="s">
        <v>1274</v>
      </c>
      <c r="D5611" s="1" t="s">
        <v>14</v>
      </c>
      <c r="E5611" s="1" t="s">
        <v>29</v>
      </c>
      <c r="F5611" s="18">
        <v>20.416</v>
      </c>
      <c r="G5611" t="s">
        <v>5666</v>
      </c>
      <c r="H5611" s="1">
        <f>IF(COUNTIF(G$2:G5611,G5611)=1,1,0)</f>
        <v>0</v>
      </c>
      <c r="I5611" s="1">
        <v>4</v>
      </c>
      <c r="J5611" s="1">
        <v>0.2</v>
      </c>
      <c r="K5611" s="1">
        <v>6.6351999999999984</v>
      </c>
      <c r="L5611" s="12">
        <f>VLOOKUP(train[[#This Row],[Sub-Category]],Análisis_ABC_XYZ[[#Headers],[#Data]],4,FALSE)</f>
        <v>0.46881743173671325</v>
      </c>
    </row>
    <row r="5612" spans="1:12" x14ac:dyDescent="0.35">
      <c r="A5612" s="2">
        <v>42993</v>
      </c>
      <c r="B5612" s="1" t="s">
        <v>52</v>
      </c>
      <c r="C5612" s="1" t="s">
        <v>716</v>
      </c>
      <c r="D5612" s="1" t="s">
        <v>14</v>
      </c>
      <c r="E5612" s="1" t="s">
        <v>36</v>
      </c>
      <c r="F5612" s="18">
        <v>5.3440000000000003</v>
      </c>
      <c r="G5612" t="s">
        <v>4548</v>
      </c>
      <c r="H5612" s="1">
        <f>IF(COUNTIF(G$2:G5612,G5612)=1,1,0)</f>
        <v>1</v>
      </c>
      <c r="I5612" s="1">
        <v>1</v>
      </c>
      <c r="J5612" s="1">
        <v>0.2</v>
      </c>
      <c r="K5612" s="1">
        <v>1.8703999999999998</v>
      </c>
      <c r="L5612" s="12">
        <f>VLOOKUP(train[[#This Row],[Sub-Category]],Análisis_ABC_XYZ[[#Headers],[#Data]],4,FALSE)</f>
        <v>0.43613829632717294</v>
      </c>
    </row>
    <row r="5613" spans="1:12" x14ac:dyDescent="0.35">
      <c r="A5613" s="2">
        <v>42994</v>
      </c>
      <c r="B5613" s="1" t="s">
        <v>12</v>
      </c>
      <c r="C5613" s="1" t="s">
        <v>1230</v>
      </c>
      <c r="D5613" s="1" t="s">
        <v>8</v>
      </c>
      <c r="E5613" s="1" t="s">
        <v>9</v>
      </c>
      <c r="F5613" s="18">
        <v>273.666</v>
      </c>
      <c r="G5613" t="s">
        <v>3492</v>
      </c>
      <c r="H5613" s="1">
        <f>IF(COUNTIF(G$2:G5613,G5613)=1,1,0)</f>
        <v>1</v>
      </c>
      <c r="I5613" s="1">
        <v>2</v>
      </c>
      <c r="J5613" s="1">
        <v>0.15</v>
      </c>
      <c r="K5613" s="1">
        <v>-12.878400000000013</v>
      </c>
      <c r="L5613" s="12">
        <f>VLOOKUP(train[[#This Row],[Sub-Category]],Análisis_ABC_XYZ[[#Headers],[#Data]],4,FALSE)</f>
        <v>0.5176847302647779</v>
      </c>
    </row>
    <row r="5614" spans="1:12" x14ac:dyDescent="0.35">
      <c r="A5614" s="2">
        <v>42994</v>
      </c>
      <c r="B5614" s="1" t="s">
        <v>379</v>
      </c>
      <c r="C5614" s="1" t="s">
        <v>103</v>
      </c>
      <c r="D5614" s="1" t="s">
        <v>8</v>
      </c>
      <c r="E5614" s="1" t="s">
        <v>11</v>
      </c>
      <c r="F5614" s="18">
        <v>121.78</v>
      </c>
      <c r="G5614" t="s">
        <v>5281</v>
      </c>
      <c r="H5614" s="1">
        <f>IF(COUNTIF(G$2:G5614,G5614)=1,1,0)</f>
        <v>1</v>
      </c>
      <c r="I5614" s="1">
        <v>2</v>
      </c>
      <c r="J5614" s="1">
        <v>0</v>
      </c>
      <c r="K5614" s="1">
        <v>30.444999999999993</v>
      </c>
      <c r="L5614" s="12">
        <f>VLOOKUP(train[[#This Row],[Sub-Category]],Análisis_ABC_XYZ[[#Headers],[#Data]],4,FALSE)</f>
        <v>0.46529189879902266</v>
      </c>
    </row>
    <row r="5615" spans="1:12" x14ac:dyDescent="0.35">
      <c r="A5615" s="2">
        <v>42994</v>
      </c>
      <c r="B5615" s="1" t="s">
        <v>12</v>
      </c>
      <c r="C5615" s="1" t="s">
        <v>1368</v>
      </c>
      <c r="D5615" s="1" t="s">
        <v>14</v>
      </c>
      <c r="E5615" s="1" t="s">
        <v>31</v>
      </c>
      <c r="F5615" s="18">
        <v>17.48</v>
      </c>
      <c r="G5615" t="s">
        <v>3492</v>
      </c>
      <c r="H5615" s="1">
        <f>IF(COUNTIF(G$2:G5615,G5615)=1,1,0)</f>
        <v>0</v>
      </c>
      <c r="I5615" s="1">
        <v>4</v>
      </c>
      <c r="J5615" s="1">
        <v>0</v>
      </c>
      <c r="K5615" s="1">
        <v>4.5448000000000004</v>
      </c>
      <c r="L5615" s="12">
        <f>VLOOKUP(train[[#This Row],[Sub-Category]],Análisis_ABC_XYZ[[#Headers],[#Data]],4,FALSE)</f>
        <v>0.49507917887403441</v>
      </c>
    </row>
    <row r="5616" spans="1:12" x14ac:dyDescent="0.35">
      <c r="A5616" s="2">
        <v>42994</v>
      </c>
      <c r="B5616" s="1" t="s">
        <v>12</v>
      </c>
      <c r="C5616" s="1" t="s">
        <v>793</v>
      </c>
      <c r="D5616" s="1" t="s">
        <v>14</v>
      </c>
      <c r="E5616" s="1" t="s">
        <v>36</v>
      </c>
      <c r="F5616" s="18">
        <v>12.96</v>
      </c>
      <c r="G5616" t="s">
        <v>3178</v>
      </c>
      <c r="H5616" s="1">
        <f>IF(COUNTIF(G$2:G5616,G5616)=1,1,0)</f>
        <v>1</v>
      </c>
      <c r="I5616" s="1">
        <v>2</v>
      </c>
      <c r="J5616" s="1">
        <v>0</v>
      </c>
      <c r="K5616" s="1">
        <v>6.3504000000000005</v>
      </c>
      <c r="L5616" s="12">
        <f>VLOOKUP(train[[#This Row],[Sub-Category]],Análisis_ABC_XYZ[[#Headers],[#Data]],4,FALSE)</f>
        <v>0.43613829632717294</v>
      </c>
    </row>
    <row r="5617" spans="1:12" x14ac:dyDescent="0.35">
      <c r="A5617" s="2">
        <v>42995</v>
      </c>
      <c r="B5617" s="1" t="s">
        <v>1354</v>
      </c>
      <c r="C5617" s="1" t="s">
        <v>1355</v>
      </c>
      <c r="D5617" s="1" t="s">
        <v>26</v>
      </c>
      <c r="E5617" s="1" t="s">
        <v>27</v>
      </c>
      <c r="F5617" s="18">
        <v>437.84999999999997</v>
      </c>
      <c r="G5617" t="s">
        <v>5196</v>
      </c>
      <c r="H5617" s="1">
        <f>IF(COUNTIF(G$2:G5617,G5617)=1,1,0)</f>
        <v>1</v>
      </c>
      <c r="I5617" s="1">
        <v>3</v>
      </c>
      <c r="J5617" s="1">
        <v>0</v>
      </c>
      <c r="K5617" s="1">
        <v>131.35499999999996</v>
      </c>
      <c r="L5617" s="12">
        <f>VLOOKUP(train[[#This Row],[Sub-Category]],Análisis_ABC_XYZ[[#Headers],[#Data]],4,FALSE)</f>
        <v>0.41105220110552465</v>
      </c>
    </row>
    <row r="5618" spans="1:12" x14ac:dyDescent="0.35">
      <c r="A5618" s="2">
        <v>42995</v>
      </c>
      <c r="B5618" s="1" t="s">
        <v>379</v>
      </c>
      <c r="C5618" s="1" t="s">
        <v>1089</v>
      </c>
      <c r="D5618" s="1" t="s">
        <v>26</v>
      </c>
      <c r="E5618" s="1" t="s">
        <v>208</v>
      </c>
      <c r="F5618" s="18">
        <v>396</v>
      </c>
      <c r="G5618" t="s">
        <v>2423</v>
      </c>
      <c r="H5618" s="1">
        <f>IF(COUNTIF(G$2:G5618,G5618)=1,1,0)</f>
        <v>1</v>
      </c>
      <c r="I5618" s="1">
        <v>4</v>
      </c>
      <c r="J5618" s="1">
        <v>0</v>
      </c>
      <c r="K5618" s="1">
        <v>190.07999999999998</v>
      </c>
      <c r="L5618" s="12">
        <f>VLOOKUP(train[[#This Row],[Sub-Category]],Análisis_ABC_XYZ[[#Headers],[#Data]],4,FALSE)</f>
        <v>0.5183572270896134</v>
      </c>
    </row>
    <row r="5619" spans="1:12" x14ac:dyDescent="0.35">
      <c r="A5619" s="2">
        <v>42995</v>
      </c>
      <c r="B5619" s="1" t="s">
        <v>157</v>
      </c>
      <c r="C5619" s="1" t="s">
        <v>291</v>
      </c>
      <c r="D5619" s="1" t="s">
        <v>14</v>
      </c>
      <c r="E5619" s="1" t="s">
        <v>20</v>
      </c>
      <c r="F5619" s="18">
        <v>295.39999999999998</v>
      </c>
      <c r="G5619" t="s">
        <v>4008</v>
      </c>
      <c r="H5619" s="1">
        <f>IF(COUNTIF(G$2:G5619,G5619)=1,1,0)</f>
        <v>1</v>
      </c>
      <c r="I5619" s="1">
        <v>5</v>
      </c>
      <c r="J5619" s="1">
        <v>0.2</v>
      </c>
      <c r="K5619" s="1">
        <v>-62.772499999999965</v>
      </c>
      <c r="L5619" s="12">
        <f>VLOOKUP(train[[#This Row],[Sub-Category]],Análisis_ABC_XYZ[[#Headers],[#Data]],4,FALSE)</f>
        <v>0.44610841445725197</v>
      </c>
    </row>
    <row r="5620" spans="1:12" x14ac:dyDescent="0.35">
      <c r="A5620" s="2">
        <v>42995</v>
      </c>
      <c r="B5620" s="1" t="s">
        <v>89</v>
      </c>
      <c r="C5620" s="1" t="s">
        <v>987</v>
      </c>
      <c r="D5620" s="1" t="s">
        <v>14</v>
      </c>
      <c r="E5620" s="1" t="s">
        <v>29</v>
      </c>
      <c r="F5620" s="18">
        <v>232.40000000000003</v>
      </c>
      <c r="G5620" t="s">
        <v>3766</v>
      </c>
      <c r="H5620" s="1">
        <f>IF(COUNTIF(G$2:G5620,G5620)=1,1,0)</f>
        <v>1</v>
      </c>
      <c r="I5620" s="1">
        <v>5</v>
      </c>
      <c r="J5620" s="1">
        <v>0.2</v>
      </c>
      <c r="K5620" s="1">
        <v>78.434999999999988</v>
      </c>
      <c r="L5620" s="12">
        <f>VLOOKUP(train[[#This Row],[Sub-Category]],Análisis_ABC_XYZ[[#Headers],[#Data]],4,FALSE)</f>
        <v>0.46881743173671325</v>
      </c>
    </row>
    <row r="5621" spans="1:12" x14ac:dyDescent="0.35">
      <c r="A5621" s="2">
        <v>42995</v>
      </c>
      <c r="B5621" s="1" t="s">
        <v>370</v>
      </c>
      <c r="C5621" s="1" t="s">
        <v>504</v>
      </c>
      <c r="D5621" s="1" t="s">
        <v>8</v>
      </c>
      <c r="E5621" s="1" t="s">
        <v>22</v>
      </c>
      <c r="F5621" s="18">
        <v>191.82</v>
      </c>
      <c r="G5621" t="s">
        <v>3330</v>
      </c>
      <c r="H5621" s="1">
        <f>IF(COUNTIF(G$2:G5621,G5621)=1,1,0)</f>
        <v>1</v>
      </c>
      <c r="I5621" s="1">
        <v>3</v>
      </c>
      <c r="J5621" s="1">
        <v>0</v>
      </c>
      <c r="K5621" s="1">
        <v>61.382399999999997</v>
      </c>
      <c r="L5621" s="12">
        <f>VLOOKUP(train[[#This Row],[Sub-Category]],Análisis_ABC_XYZ[[#Headers],[#Data]],4,FALSE)</f>
        <v>0.4595170286641902</v>
      </c>
    </row>
    <row r="5622" spans="1:12" x14ac:dyDescent="0.35">
      <c r="A5622" s="2">
        <v>42995</v>
      </c>
      <c r="B5622" s="1" t="s">
        <v>37</v>
      </c>
      <c r="C5622" s="1" t="s">
        <v>1530</v>
      </c>
      <c r="D5622" s="1" t="s">
        <v>8</v>
      </c>
      <c r="E5622" s="1" t="s">
        <v>11</v>
      </c>
      <c r="F5622" s="18">
        <v>113.88800000000002</v>
      </c>
      <c r="G5622" t="s">
        <v>6388</v>
      </c>
      <c r="H5622" s="1">
        <f>IF(COUNTIF(G$2:G5622,G5622)=1,1,0)</f>
        <v>1</v>
      </c>
      <c r="I5622" s="1">
        <v>2</v>
      </c>
      <c r="J5622" s="1">
        <v>0.2</v>
      </c>
      <c r="K5622" s="1">
        <v>9.9651999999999994</v>
      </c>
      <c r="L5622" s="12">
        <f>VLOOKUP(train[[#This Row],[Sub-Category]],Análisis_ABC_XYZ[[#Headers],[#Data]],4,FALSE)</f>
        <v>0.46529189879902266</v>
      </c>
    </row>
    <row r="5623" spans="1:12" x14ac:dyDescent="0.35">
      <c r="A5623" s="2">
        <v>42995</v>
      </c>
      <c r="B5623" s="1" t="s">
        <v>1354</v>
      </c>
      <c r="C5623" s="1" t="s">
        <v>926</v>
      </c>
      <c r="D5623" s="1" t="s">
        <v>8</v>
      </c>
      <c r="E5623" s="1" t="s">
        <v>22</v>
      </c>
      <c r="F5623" s="18">
        <v>109.48</v>
      </c>
      <c r="G5623" t="s">
        <v>5196</v>
      </c>
      <c r="H5623" s="1">
        <f>IF(COUNTIF(G$2:G5623,G5623)=1,1,0)</f>
        <v>0</v>
      </c>
      <c r="I5623" s="1">
        <v>2</v>
      </c>
      <c r="J5623" s="1">
        <v>0</v>
      </c>
      <c r="K5623" s="1">
        <v>33.938800000000001</v>
      </c>
      <c r="L5623" s="12">
        <f>VLOOKUP(train[[#This Row],[Sub-Category]],Análisis_ABC_XYZ[[#Headers],[#Data]],4,FALSE)</f>
        <v>0.4595170286641902</v>
      </c>
    </row>
    <row r="5624" spans="1:12" x14ac:dyDescent="0.35">
      <c r="A5624" s="2">
        <v>42995</v>
      </c>
      <c r="B5624" s="1" t="s">
        <v>37</v>
      </c>
      <c r="C5624" s="1" t="s">
        <v>729</v>
      </c>
      <c r="D5624" s="1" t="s">
        <v>26</v>
      </c>
      <c r="E5624" s="1" t="s">
        <v>27</v>
      </c>
      <c r="F5624" s="18">
        <v>105.584</v>
      </c>
      <c r="G5624" t="s">
        <v>6388</v>
      </c>
      <c r="H5624" s="1">
        <f>IF(COUNTIF(G$2:G5624,G5624)=1,1,0)</f>
        <v>0</v>
      </c>
      <c r="I5624" s="1">
        <v>2</v>
      </c>
      <c r="J5624" s="1">
        <v>0.2</v>
      </c>
      <c r="K5624" s="1">
        <v>7.9188000000000045</v>
      </c>
      <c r="L5624" s="12">
        <f>VLOOKUP(train[[#This Row],[Sub-Category]],Análisis_ABC_XYZ[[#Headers],[#Data]],4,FALSE)</f>
        <v>0.41105220110552465</v>
      </c>
    </row>
    <row r="5625" spans="1:12" x14ac:dyDescent="0.35">
      <c r="A5625" s="2">
        <v>42995</v>
      </c>
      <c r="B5625" s="1" t="s">
        <v>12</v>
      </c>
      <c r="C5625" s="1" t="s">
        <v>73</v>
      </c>
      <c r="D5625" s="1" t="s">
        <v>26</v>
      </c>
      <c r="E5625" s="1" t="s">
        <v>27</v>
      </c>
      <c r="F5625" s="18">
        <v>73.584000000000003</v>
      </c>
      <c r="G5625" t="s">
        <v>2172</v>
      </c>
      <c r="H5625" s="1">
        <f>IF(COUNTIF(G$2:G5625,G5625)=1,1,0)</f>
        <v>1</v>
      </c>
      <c r="I5625" s="1">
        <v>2</v>
      </c>
      <c r="J5625" s="1">
        <v>0.2</v>
      </c>
      <c r="K5625" s="1">
        <v>8.2781999999999982</v>
      </c>
      <c r="L5625" s="12">
        <f>VLOOKUP(train[[#This Row],[Sub-Category]],Análisis_ABC_XYZ[[#Headers],[#Data]],4,FALSE)</f>
        <v>0.41105220110552465</v>
      </c>
    </row>
    <row r="5626" spans="1:12" x14ac:dyDescent="0.35">
      <c r="A5626" s="2">
        <v>42995</v>
      </c>
      <c r="B5626" s="1" t="s">
        <v>84</v>
      </c>
      <c r="C5626" s="1" t="s">
        <v>211</v>
      </c>
      <c r="D5626" s="1" t="s">
        <v>14</v>
      </c>
      <c r="E5626" s="1" t="s">
        <v>24</v>
      </c>
      <c r="F5626" s="18">
        <v>33.4</v>
      </c>
      <c r="G5626" t="s">
        <v>2355</v>
      </c>
      <c r="H5626" s="1">
        <f>IF(COUNTIF(G$2:G5626,G5626)=1,1,0)</f>
        <v>1</v>
      </c>
      <c r="I5626" s="1">
        <v>5</v>
      </c>
      <c r="J5626" s="1">
        <v>0</v>
      </c>
      <c r="K5626" s="1">
        <v>12.357999999999997</v>
      </c>
      <c r="L5626" s="12">
        <f>VLOOKUP(train[[#This Row],[Sub-Category]],Análisis_ABC_XYZ[[#Headers],[#Data]],4,FALSE)</f>
        <v>0.45632477063632687</v>
      </c>
    </row>
    <row r="5627" spans="1:12" x14ac:dyDescent="0.35">
      <c r="A5627" s="2">
        <v>42995</v>
      </c>
      <c r="B5627" s="1" t="s">
        <v>12</v>
      </c>
      <c r="C5627" s="1" t="s">
        <v>131</v>
      </c>
      <c r="D5627" s="1" t="s">
        <v>14</v>
      </c>
      <c r="E5627" s="1" t="s">
        <v>24</v>
      </c>
      <c r="F5627" s="18">
        <v>20.100000000000001</v>
      </c>
      <c r="G5627" t="s">
        <v>2172</v>
      </c>
      <c r="H5627" s="1">
        <f>IF(COUNTIF(G$2:G5627,G5627)=1,1,0)</f>
        <v>0</v>
      </c>
      <c r="I5627" s="1">
        <v>3</v>
      </c>
      <c r="J5627" s="1">
        <v>0</v>
      </c>
      <c r="K5627" s="1">
        <v>6.6329999999999982</v>
      </c>
      <c r="L5627" s="12">
        <f>VLOOKUP(train[[#This Row],[Sub-Category]],Análisis_ABC_XYZ[[#Headers],[#Data]],4,FALSE)</f>
        <v>0.45632477063632687</v>
      </c>
    </row>
    <row r="5628" spans="1:12" x14ac:dyDescent="0.35">
      <c r="A5628" s="2">
        <v>42995</v>
      </c>
      <c r="B5628" s="1" t="s">
        <v>370</v>
      </c>
      <c r="C5628" s="1" t="s">
        <v>691</v>
      </c>
      <c r="D5628" s="1" t="s">
        <v>8</v>
      </c>
      <c r="E5628" s="1" t="s">
        <v>22</v>
      </c>
      <c r="F5628" s="18">
        <v>14.82</v>
      </c>
      <c r="G5628" t="s">
        <v>3330</v>
      </c>
      <c r="H5628" s="1">
        <f>IF(COUNTIF(G$2:G5628,G5628)=1,1,0)</f>
        <v>0</v>
      </c>
      <c r="I5628" s="1">
        <v>3</v>
      </c>
      <c r="J5628" s="1">
        <v>0</v>
      </c>
      <c r="K5628" s="1">
        <v>6.224400000000001</v>
      </c>
      <c r="L5628" s="12">
        <f>VLOOKUP(train[[#This Row],[Sub-Category]],Análisis_ABC_XYZ[[#Headers],[#Data]],4,FALSE)</f>
        <v>0.4595170286641902</v>
      </c>
    </row>
    <row r="5629" spans="1:12" x14ac:dyDescent="0.35">
      <c r="A5629" s="2">
        <v>42995</v>
      </c>
      <c r="B5629" s="1" t="s">
        <v>37</v>
      </c>
      <c r="C5629" s="1" t="s">
        <v>1105</v>
      </c>
      <c r="D5629" s="1" t="s">
        <v>14</v>
      </c>
      <c r="E5629" s="1" t="s">
        <v>15</v>
      </c>
      <c r="F5629" s="18">
        <v>12.32</v>
      </c>
      <c r="G5629" t="s">
        <v>3122</v>
      </c>
      <c r="H5629" s="1">
        <f>IF(COUNTIF(G$2:G5629,G5629)=1,1,0)</f>
        <v>1</v>
      </c>
      <c r="I5629" s="1">
        <v>4</v>
      </c>
      <c r="J5629" s="1">
        <v>0</v>
      </c>
      <c r="K5629" s="1">
        <v>5.9135999999999997</v>
      </c>
      <c r="L5629" s="12">
        <f>VLOOKUP(train[[#This Row],[Sub-Category]],Análisis_ABC_XYZ[[#Headers],[#Data]],4,FALSE)</f>
        <v>0.4647369236065339</v>
      </c>
    </row>
    <row r="5630" spans="1:12" x14ac:dyDescent="0.35">
      <c r="A5630" s="2">
        <v>42995</v>
      </c>
      <c r="B5630" s="1" t="s">
        <v>12</v>
      </c>
      <c r="C5630" s="1" t="s">
        <v>132</v>
      </c>
      <c r="D5630" s="1" t="s">
        <v>14</v>
      </c>
      <c r="E5630" s="1" t="s">
        <v>36</v>
      </c>
      <c r="F5630" s="18">
        <v>6.48</v>
      </c>
      <c r="G5630" t="s">
        <v>2172</v>
      </c>
      <c r="H5630" s="1">
        <f>IF(COUNTIF(G$2:G5630,G5630)=1,1,0)</f>
        <v>0</v>
      </c>
      <c r="I5630" s="1">
        <v>1</v>
      </c>
      <c r="J5630" s="1">
        <v>0</v>
      </c>
      <c r="K5630" s="1">
        <v>3.1104000000000003</v>
      </c>
      <c r="L5630" s="12">
        <f>VLOOKUP(train[[#This Row],[Sub-Category]],Análisis_ABC_XYZ[[#Headers],[#Data]],4,FALSE)</f>
        <v>0.43613829632717294</v>
      </c>
    </row>
    <row r="5631" spans="1:12" x14ac:dyDescent="0.35">
      <c r="A5631" s="2">
        <v>42996</v>
      </c>
      <c r="B5631" s="1" t="s">
        <v>119</v>
      </c>
      <c r="C5631" s="1" t="s">
        <v>973</v>
      </c>
      <c r="D5631" s="1" t="s">
        <v>14</v>
      </c>
      <c r="E5631" s="1" t="s">
        <v>20</v>
      </c>
      <c r="F5631" s="18">
        <v>900.08</v>
      </c>
      <c r="G5631" t="s">
        <v>3211</v>
      </c>
      <c r="H5631" s="1">
        <f>IF(COUNTIF(G$2:G5631,G5631)=1,1,0)</f>
        <v>1</v>
      </c>
      <c r="I5631" s="1">
        <v>4</v>
      </c>
      <c r="J5631" s="1">
        <v>0</v>
      </c>
      <c r="K5631" s="1">
        <v>117.0104</v>
      </c>
      <c r="L5631" s="12">
        <f>VLOOKUP(train[[#This Row],[Sub-Category]],Análisis_ABC_XYZ[[#Headers],[#Data]],4,FALSE)</f>
        <v>0.44610841445725197</v>
      </c>
    </row>
    <row r="5632" spans="1:12" x14ac:dyDescent="0.35">
      <c r="A5632" s="2">
        <v>42996</v>
      </c>
      <c r="B5632" s="1" t="s">
        <v>12</v>
      </c>
      <c r="C5632" s="1" t="s">
        <v>879</v>
      </c>
      <c r="D5632" s="1" t="s">
        <v>8</v>
      </c>
      <c r="E5632" s="1" t="s">
        <v>11</v>
      </c>
      <c r="F5632" s="18">
        <v>885.52800000000002</v>
      </c>
      <c r="G5632" t="s">
        <v>5973</v>
      </c>
      <c r="H5632" s="1">
        <f>IF(COUNTIF(G$2:G5632,G5632)=1,1,0)</f>
        <v>1</v>
      </c>
      <c r="I5632" s="1">
        <v>9</v>
      </c>
      <c r="J5632" s="1">
        <v>0.2</v>
      </c>
      <c r="K5632" s="1">
        <v>-99.621900000000068</v>
      </c>
      <c r="L5632" s="12">
        <f>VLOOKUP(train[[#This Row],[Sub-Category]],Análisis_ABC_XYZ[[#Headers],[#Data]],4,FALSE)</f>
        <v>0.46529189879902266</v>
      </c>
    </row>
    <row r="5633" spans="1:12" x14ac:dyDescent="0.35">
      <c r="A5633" s="2">
        <v>42996</v>
      </c>
      <c r="B5633" s="1" t="s">
        <v>12</v>
      </c>
      <c r="C5633" s="1" t="s">
        <v>508</v>
      </c>
      <c r="D5633" s="1" t="s">
        <v>8</v>
      </c>
      <c r="E5633" s="1" t="s">
        <v>11</v>
      </c>
      <c r="F5633" s="18">
        <v>801.5680000000001</v>
      </c>
      <c r="G5633" t="s">
        <v>5973</v>
      </c>
      <c r="H5633" s="1">
        <f>IF(COUNTIF(G$2:G5633,G5633)=1,1,0)</f>
        <v>0</v>
      </c>
      <c r="I5633" s="1">
        <v>2</v>
      </c>
      <c r="J5633" s="1">
        <v>0.2</v>
      </c>
      <c r="K5633" s="1">
        <v>50.097999999999985</v>
      </c>
      <c r="L5633" s="12">
        <f>VLOOKUP(train[[#This Row],[Sub-Category]],Análisis_ABC_XYZ[[#Headers],[#Data]],4,FALSE)</f>
        <v>0.46529189879902266</v>
      </c>
    </row>
    <row r="5634" spans="1:12" x14ac:dyDescent="0.35">
      <c r="A5634" s="2">
        <v>42996</v>
      </c>
      <c r="B5634" s="1" t="s">
        <v>89</v>
      </c>
      <c r="C5634" s="1" t="s">
        <v>718</v>
      </c>
      <c r="D5634" s="1" t="s">
        <v>8</v>
      </c>
      <c r="E5634" s="1" t="s">
        <v>11</v>
      </c>
      <c r="F5634" s="18">
        <v>631.78200000000004</v>
      </c>
      <c r="G5634" t="s">
        <v>4642</v>
      </c>
      <c r="H5634" s="1">
        <f>IF(COUNTIF(G$2:G5634,G5634)=1,1,0)</f>
        <v>1</v>
      </c>
      <c r="I5634" s="1">
        <v>2</v>
      </c>
      <c r="J5634" s="1">
        <v>0.1</v>
      </c>
      <c r="K5634" s="1">
        <v>140.39599999999993</v>
      </c>
      <c r="L5634" s="12">
        <f>VLOOKUP(train[[#This Row],[Sub-Category]],Análisis_ABC_XYZ[[#Headers],[#Data]],4,FALSE)</f>
        <v>0.46529189879902266</v>
      </c>
    </row>
    <row r="5635" spans="1:12" x14ac:dyDescent="0.35">
      <c r="A5635" s="2">
        <v>42996</v>
      </c>
      <c r="B5635" s="1" t="s">
        <v>16</v>
      </c>
      <c r="C5635" s="1" t="s">
        <v>680</v>
      </c>
      <c r="D5635" s="1" t="s">
        <v>8</v>
      </c>
      <c r="E5635" s="1" t="s">
        <v>18</v>
      </c>
      <c r="F5635" s="18">
        <v>383.43799999999999</v>
      </c>
      <c r="G5635" t="s">
        <v>6715</v>
      </c>
      <c r="H5635" s="1">
        <f>IF(COUNTIF(G$2:G5635,G5635)=1,1,0)</f>
        <v>1</v>
      </c>
      <c r="I5635" s="1">
        <v>4</v>
      </c>
      <c r="J5635" s="1">
        <v>0.45</v>
      </c>
      <c r="K5635" s="1">
        <v>-167.3184</v>
      </c>
      <c r="L5635" s="12">
        <f>VLOOKUP(train[[#This Row],[Sub-Category]],Análisis_ABC_XYZ[[#Headers],[#Data]],4,FALSE)</f>
        <v>0.55975208308209756</v>
      </c>
    </row>
    <row r="5636" spans="1:12" x14ac:dyDescent="0.35">
      <c r="A5636" s="2">
        <v>42996</v>
      </c>
      <c r="B5636" s="1" t="s">
        <v>12</v>
      </c>
      <c r="C5636" s="1" t="s">
        <v>906</v>
      </c>
      <c r="D5636" s="1" t="s">
        <v>14</v>
      </c>
      <c r="E5636" s="1" t="s">
        <v>36</v>
      </c>
      <c r="F5636" s="18">
        <v>368.91</v>
      </c>
      <c r="G5636" t="s">
        <v>5973</v>
      </c>
      <c r="H5636" s="1">
        <f>IF(COUNTIF(G$2:G5636,G5636)=1,1,0)</f>
        <v>0</v>
      </c>
      <c r="I5636" s="1">
        <v>9</v>
      </c>
      <c r="J5636" s="1">
        <v>0</v>
      </c>
      <c r="K5636" s="1">
        <v>180.76590000000002</v>
      </c>
      <c r="L5636" s="12">
        <f>VLOOKUP(train[[#This Row],[Sub-Category]],Análisis_ABC_XYZ[[#Headers],[#Data]],4,FALSE)</f>
        <v>0.43613829632717294</v>
      </c>
    </row>
    <row r="5637" spans="1:12" x14ac:dyDescent="0.35">
      <c r="A5637" s="2">
        <v>42996</v>
      </c>
      <c r="B5637" s="1" t="s">
        <v>119</v>
      </c>
      <c r="C5637" s="1" t="s">
        <v>1198</v>
      </c>
      <c r="D5637" s="1" t="s">
        <v>8</v>
      </c>
      <c r="E5637" s="1" t="s">
        <v>11</v>
      </c>
      <c r="F5637" s="18">
        <v>350.98</v>
      </c>
      <c r="G5637" t="s">
        <v>3211</v>
      </c>
      <c r="H5637" s="1">
        <f>IF(COUNTIF(G$2:G5637,G5637)=1,1,0)</f>
        <v>0</v>
      </c>
      <c r="I5637" s="1">
        <v>1</v>
      </c>
      <c r="J5637" s="1">
        <v>0</v>
      </c>
      <c r="K5637" s="1">
        <v>84.23520000000002</v>
      </c>
      <c r="L5637" s="12">
        <f>VLOOKUP(train[[#This Row],[Sub-Category]],Análisis_ABC_XYZ[[#Headers],[#Data]],4,FALSE)</f>
        <v>0.46529189879902266</v>
      </c>
    </row>
    <row r="5638" spans="1:12" x14ac:dyDescent="0.35">
      <c r="A5638" s="2">
        <v>42996</v>
      </c>
      <c r="B5638" s="1" t="s">
        <v>12</v>
      </c>
      <c r="C5638" s="1" t="s">
        <v>1573</v>
      </c>
      <c r="D5638" s="1" t="s">
        <v>26</v>
      </c>
      <c r="E5638" s="1" t="s">
        <v>27</v>
      </c>
      <c r="F5638" s="18">
        <v>239.98400000000004</v>
      </c>
      <c r="G5638" t="s">
        <v>6613</v>
      </c>
      <c r="H5638" s="1">
        <f>IF(COUNTIF(G$2:G5638,G5638)=1,1,0)</f>
        <v>1</v>
      </c>
      <c r="I5638" s="1">
        <v>2</v>
      </c>
      <c r="J5638" s="1">
        <v>0.2</v>
      </c>
      <c r="K5638" s="1">
        <v>23.998400000000004</v>
      </c>
      <c r="L5638" s="12">
        <f>VLOOKUP(train[[#This Row],[Sub-Category]],Análisis_ABC_XYZ[[#Headers],[#Data]],4,FALSE)</f>
        <v>0.41105220110552465</v>
      </c>
    </row>
    <row r="5639" spans="1:12" x14ac:dyDescent="0.35">
      <c r="A5639" s="2">
        <v>42996</v>
      </c>
      <c r="B5639" s="1" t="s">
        <v>157</v>
      </c>
      <c r="C5639" s="1" t="s">
        <v>538</v>
      </c>
      <c r="D5639" s="1" t="s">
        <v>8</v>
      </c>
      <c r="E5639" s="1" t="s">
        <v>11</v>
      </c>
      <c r="F5639" s="18">
        <v>99.372</v>
      </c>
      <c r="G5639" t="s">
        <v>3906</v>
      </c>
      <c r="H5639" s="1">
        <f>IF(COUNTIF(G$2:G5639,G5639)=1,1,0)</f>
        <v>1</v>
      </c>
      <c r="I5639" s="1">
        <v>2</v>
      </c>
      <c r="J5639" s="1">
        <v>0.3</v>
      </c>
      <c r="K5639" s="1">
        <v>-7.0979999999999919</v>
      </c>
      <c r="L5639" s="12">
        <f>VLOOKUP(train[[#This Row],[Sub-Category]],Análisis_ABC_XYZ[[#Headers],[#Data]],4,FALSE)</f>
        <v>0.46529189879902266</v>
      </c>
    </row>
    <row r="5640" spans="1:12" x14ac:dyDescent="0.35">
      <c r="A5640" s="2">
        <v>42996</v>
      </c>
      <c r="B5640" s="1" t="s">
        <v>89</v>
      </c>
      <c r="C5640" s="1" t="s">
        <v>1725</v>
      </c>
      <c r="D5640" s="1" t="s">
        <v>8</v>
      </c>
      <c r="E5640" s="1" t="s">
        <v>22</v>
      </c>
      <c r="F5640" s="18">
        <v>60.72</v>
      </c>
      <c r="G5640" t="s">
        <v>4642</v>
      </c>
      <c r="H5640" s="1">
        <f>IF(COUNTIF(G$2:G5640,G5640)=1,1,0)</f>
        <v>0</v>
      </c>
      <c r="I5640" s="1">
        <v>3</v>
      </c>
      <c r="J5640" s="1">
        <v>0</v>
      </c>
      <c r="K5640" s="1">
        <v>26.1096</v>
      </c>
      <c r="L5640" s="12">
        <f>VLOOKUP(train[[#This Row],[Sub-Category]],Análisis_ABC_XYZ[[#Headers],[#Data]],4,FALSE)</f>
        <v>0.4595170286641902</v>
      </c>
    </row>
    <row r="5641" spans="1:12" x14ac:dyDescent="0.35">
      <c r="A5641" s="2">
        <v>42996</v>
      </c>
      <c r="B5641" s="1" t="s">
        <v>119</v>
      </c>
      <c r="C5641" s="1" t="s">
        <v>1289</v>
      </c>
      <c r="D5641" s="1" t="s">
        <v>14</v>
      </c>
      <c r="E5641" s="1" t="s">
        <v>36</v>
      </c>
      <c r="F5641" s="18">
        <v>13.08</v>
      </c>
      <c r="G5641" t="s">
        <v>3211</v>
      </c>
      <c r="H5641" s="1">
        <f>IF(COUNTIF(G$2:G5641,G5641)=1,1,0)</f>
        <v>0</v>
      </c>
      <c r="I5641" s="1">
        <v>2</v>
      </c>
      <c r="J5641" s="1">
        <v>0</v>
      </c>
      <c r="K5641" s="1">
        <v>6.0167999999999999</v>
      </c>
      <c r="L5641" s="12">
        <f>VLOOKUP(train[[#This Row],[Sub-Category]],Análisis_ABC_XYZ[[#Headers],[#Data]],4,FALSE)</f>
        <v>0.43613829632717294</v>
      </c>
    </row>
    <row r="5642" spans="1:12" x14ac:dyDescent="0.35">
      <c r="A5642" s="2">
        <v>42996</v>
      </c>
      <c r="B5642" s="1" t="s">
        <v>157</v>
      </c>
      <c r="C5642" s="1" t="s">
        <v>1419</v>
      </c>
      <c r="D5642" s="1" t="s">
        <v>8</v>
      </c>
      <c r="E5642" s="1" t="s">
        <v>22</v>
      </c>
      <c r="F5642" s="18">
        <v>5.3520000000000003</v>
      </c>
      <c r="G5642" t="s">
        <v>3906</v>
      </c>
      <c r="H5642" s="1">
        <f>IF(COUNTIF(G$2:G5642,G5642)=1,1,0)</f>
        <v>0</v>
      </c>
      <c r="I5642" s="1">
        <v>3</v>
      </c>
      <c r="J5642" s="1">
        <v>0.2</v>
      </c>
      <c r="K5642" s="1">
        <v>1.6055999999999999</v>
      </c>
      <c r="L5642" s="12">
        <f>VLOOKUP(train[[#This Row],[Sub-Category]],Análisis_ABC_XYZ[[#Headers],[#Data]],4,FALSE)</f>
        <v>0.4595170286641902</v>
      </c>
    </row>
    <row r="5643" spans="1:12" x14ac:dyDescent="0.35">
      <c r="A5643" s="2">
        <v>42996</v>
      </c>
      <c r="B5643" s="1" t="s">
        <v>89</v>
      </c>
      <c r="C5643" s="1" t="s">
        <v>109</v>
      </c>
      <c r="D5643" s="1" t="s">
        <v>14</v>
      </c>
      <c r="E5643" s="1" t="s">
        <v>29</v>
      </c>
      <c r="F5643" s="18">
        <v>4.6159999999999997</v>
      </c>
      <c r="G5643" t="s">
        <v>4424</v>
      </c>
      <c r="H5643" s="1">
        <f>IF(COUNTIF(G$2:G5643,G5643)=1,1,0)</f>
        <v>1</v>
      </c>
      <c r="I5643" s="1">
        <v>1</v>
      </c>
      <c r="J5643" s="1">
        <v>0.2</v>
      </c>
      <c r="K5643" s="1">
        <v>1.7309999999999999</v>
      </c>
      <c r="L5643" s="12">
        <f>VLOOKUP(train[[#This Row],[Sub-Category]],Análisis_ABC_XYZ[[#Headers],[#Data]],4,FALSE)</f>
        <v>0.46881743173671325</v>
      </c>
    </row>
    <row r="5644" spans="1:12" x14ac:dyDescent="0.35">
      <c r="A5644" s="2">
        <v>42996</v>
      </c>
      <c r="B5644" s="1" t="s">
        <v>16</v>
      </c>
      <c r="C5644" s="1" t="s">
        <v>611</v>
      </c>
      <c r="D5644" s="1" t="s">
        <v>14</v>
      </c>
      <c r="E5644" s="1" t="s">
        <v>15</v>
      </c>
      <c r="F5644" s="18">
        <v>3</v>
      </c>
      <c r="G5644" t="s">
        <v>1952</v>
      </c>
      <c r="H5644" s="1">
        <f>IF(COUNTIF(G$2:G5644,G5644)=1,1,0)</f>
        <v>1</v>
      </c>
      <c r="I5644" s="1">
        <v>1</v>
      </c>
      <c r="J5644" s="1">
        <v>0.2</v>
      </c>
      <c r="K5644" s="1">
        <v>1.0499999999999998</v>
      </c>
      <c r="L5644" s="12">
        <f>VLOOKUP(train[[#This Row],[Sub-Category]],Análisis_ABC_XYZ[[#Headers],[#Data]],4,FALSE)</f>
        <v>0.4647369236065339</v>
      </c>
    </row>
    <row r="5645" spans="1:12" x14ac:dyDescent="0.35">
      <c r="A5645" s="2">
        <v>42996</v>
      </c>
      <c r="B5645" s="1" t="s">
        <v>157</v>
      </c>
      <c r="C5645" s="1" t="s">
        <v>1284</v>
      </c>
      <c r="D5645" s="1" t="s">
        <v>14</v>
      </c>
      <c r="E5645" s="1" t="s">
        <v>24</v>
      </c>
      <c r="F5645" s="18">
        <v>2.6720000000000002</v>
      </c>
      <c r="G5645" s="1" t="s">
        <v>3906</v>
      </c>
      <c r="H5645" s="1">
        <f>IF(COUNTIF(G$2:G5645,G5645)=1,1,0)</f>
        <v>0</v>
      </c>
      <c r="I5645" s="1">
        <v>1</v>
      </c>
      <c r="J5645" s="1">
        <v>0.2</v>
      </c>
      <c r="K5645" s="1">
        <v>0.36739999999999962</v>
      </c>
      <c r="L5645" s="12">
        <f>VLOOKUP(train[[#This Row],[Sub-Category]],Análisis_ABC_XYZ[[#Headers],[#Data]],4,FALSE)</f>
        <v>0.45632477063632687</v>
      </c>
    </row>
    <row r="5646" spans="1:12" x14ac:dyDescent="0.35">
      <c r="A5646" s="2">
        <v>42997</v>
      </c>
      <c r="B5646" s="1" t="s">
        <v>412</v>
      </c>
      <c r="C5646" s="1" t="s">
        <v>582</v>
      </c>
      <c r="D5646" s="1" t="s">
        <v>14</v>
      </c>
      <c r="E5646" s="1" t="s">
        <v>20</v>
      </c>
      <c r="F5646" s="18">
        <v>1606.23</v>
      </c>
      <c r="G5646" t="s">
        <v>3454</v>
      </c>
      <c r="H5646" s="1">
        <f>IF(COUNTIF(G$2:G5646,G5646)=1,1,0)</f>
        <v>1</v>
      </c>
      <c r="I5646" s="1">
        <v>9</v>
      </c>
      <c r="J5646" s="1">
        <v>0</v>
      </c>
      <c r="K5646" s="1">
        <v>481.86899999999986</v>
      </c>
      <c r="L5646" s="12">
        <f>VLOOKUP(train[[#This Row],[Sub-Category]],Análisis_ABC_XYZ[[#Headers],[#Data]],4,FALSE)</f>
        <v>0.44610841445725197</v>
      </c>
    </row>
    <row r="5647" spans="1:12" x14ac:dyDescent="0.35">
      <c r="A5647" s="2">
        <v>42997</v>
      </c>
      <c r="B5647" s="1" t="s">
        <v>412</v>
      </c>
      <c r="C5647" s="1" t="s">
        <v>699</v>
      </c>
      <c r="D5647" s="1" t="s">
        <v>8</v>
      </c>
      <c r="E5647" s="1" t="s">
        <v>11</v>
      </c>
      <c r="F5647" s="18">
        <v>872.32</v>
      </c>
      <c r="G5647" t="s">
        <v>3454</v>
      </c>
      <c r="H5647" s="1">
        <f>IF(COUNTIF(G$2:G5647,G5647)=1,1,0)</f>
        <v>0</v>
      </c>
      <c r="I5647" s="1">
        <v>4</v>
      </c>
      <c r="J5647" s="1">
        <v>0</v>
      </c>
      <c r="K5647" s="1">
        <v>244.24959999999999</v>
      </c>
      <c r="L5647" s="12">
        <f>VLOOKUP(train[[#This Row],[Sub-Category]],Análisis_ABC_XYZ[[#Headers],[#Data]],4,FALSE)</f>
        <v>0.46529189879902266</v>
      </c>
    </row>
    <row r="5648" spans="1:12" x14ac:dyDescent="0.35">
      <c r="A5648" s="2">
        <v>42997</v>
      </c>
      <c r="B5648" s="1" t="s">
        <v>72</v>
      </c>
      <c r="C5648" s="1" t="s">
        <v>508</v>
      </c>
      <c r="D5648" s="1" t="s">
        <v>8</v>
      </c>
      <c r="E5648" s="1" t="s">
        <v>11</v>
      </c>
      <c r="F5648" s="18">
        <v>701.37199999999996</v>
      </c>
      <c r="G5648" t="s">
        <v>3757</v>
      </c>
      <c r="H5648" s="1">
        <f>IF(COUNTIF(G$2:G5648,G5648)=1,1,0)</f>
        <v>1</v>
      </c>
      <c r="I5648" s="1">
        <v>2</v>
      </c>
      <c r="J5648" s="1">
        <v>0.3</v>
      </c>
      <c r="K5648" s="1">
        <v>-50.098000000000013</v>
      </c>
      <c r="L5648" s="12">
        <f>VLOOKUP(train[[#This Row],[Sub-Category]],Análisis_ABC_XYZ[[#Headers],[#Data]],4,FALSE)</f>
        <v>0.46529189879902266</v>
      </c>
    </row>
    <row r="5649" spans="1:12" x14ac:dyDescent="0.35">
      <c r="A5649" s="2">
        <v>42997</v>
      </c>
      <c r="B5649" s="1" t="s">
        <v>12</v>
      </c>
      <c r="C5649" s="1" t="s">
        <v>455</v>
      </c>
      <c r="D5649" s="1" t="s">
        <v>14</v>
      </c>
      <c r="E5649" s="1" t="s">
        <v>36</v>
      </c>
      <c r="F5649" s="18">
        <v>159.88</v>
      </c>
      <c r="G5649" t="s">
        <v>5496</v>
      </c>
      <c r="H5649" s="1">
        <f>IF(COUNTIF(G$2:G5649,G5649)=1,1,0)</f>
        <v>1</v>
      </c>
      <c r="I5649" s="1">
        <v>7</v>
      </c>
      <c r="J5649" s="1">
        <v>0</v>
      </c>
      <c r="K5649" s="1">
        <v>73.544799999999995</v>
      </c>
      <c r="L5649" s="12">
        <f>VLOOKUP(train[[#This Row],[Sub-Category]],Análisis_ABC_XYZ[[#Headers],[#Data]],4,FALSE)</f>
        <v>0.43613829632717294</v>
      </c>
    </row>
    <row r="5650" spans="1:12" x14ac:dyDescent="0.35">
      <c r="A5650" s="2">
        <v>42997</v>
      </c>
      <c r="B5650" s="1" t="s">
        <v>379</v>
      </c>
      <c r="C5650" s="1" t="s">
        <v>1203</v>
      </c>
      <c r="D5650" s="1" t="s">
        <v>26</v>
      </c>
      <c r="E5650" s="1" t="s">
        <v>56</v>
      </c>
      <c r="F5650" s="18">
        <v>249.95000000000002</v>
      </c>
      <c r="G5650" t="s">
        <v>2517</v>
      </c>
      <c r="H5650" s="1">
        <f>IF(COUNTIF(G$2:G5650,G5650)=1,1,0)</f>
        <v>1</v>
      </c>
      <c r="I5650" s="1">
        <v>5</v>
      </c>
      <c r="J5650" s="1">
        <v>0</v>
      </c>
      <c r="K5650" s="1">
        <v>107.47850000000001</v>
      </c>
      <c r="L5650" s="12">
        <f>VLOOKUP(train[[#This Row],[Sub-Category]],Análisis_ABC_XYZ[[#Headers],[#Data]],4,FALSE)</f>
        <v>0.52062335344040378</v>
      </c>
    </row>
    <row r="5651" spans="1:12" x14ac:dyDescent="0.35">
      <c r="A5651" s="2">
        <v>42997</v>
      </c>
      <c r="B5651" s="1" t="s">
        <v>412</v>
      </c>
      <c r="C5651" s="1" t="s">
        <v>93</v>
      </c>
      <c r="D5651" s="1" t="s">
        <v>14</v>
      </c>
      <c r="E5651" s="1" t="s">
        <v>20</v>
      </c>
      <c r="F5651" s="18">
        <v>69.52</v>
      </c>
      <c r="G5651" t="s">
        <v>4767</v>
      </c>
      <c r="H5651" s="1">
        <f>IF(COUNTIF(G$2:G5651,G5651)=1,1,0)</f>
        <v>1</v>
      </c>
      <c r="I5651" s="1">
        <v>2</v>
      </c>
      <c r="J5651" s="1">
        <v>0</v>
      </c>
      <c r="K5651" s="1">
        <v>17.379999999999995</v>
      </c>
      <c r="L5651" s="12">
        <f>VLOOKUP(train[[#This Row],[Sub-Category]],Análisis_ABC_XYZ[[#Headers],[#Data]],4,FALSE)</f>
        <v>0.44610841445725197</v>
      </c>
    </row>
    <row r="5652" spans="1:12" x14ac:dyDescent="0.35">
      <c r="A5652" s="2">
        <v>42997</v>
      </c>
      <c r="B5652" s="1" t="s">
        <v>412</v>
      </c>
      <c r="C5652" s="1" t="s">
        <v>795</v>
      </c>
      <c r="D5652" s="1" t="s">
        <v>14</v>
      </c>
      <c r="E5652" s="1" t="s">
        <v>29</v>
      </c>
      <c r="F5652" s="18">
        <v>49.53</v>
      </c>
      <c r="G5652" t="s">
        <v>3454</v>
      </c>
      <c r="H5652" s="1">
        <f>IF(COUNTIF(G$2:G5652,G5652)=1,1,0)</f>
        <v>0</v>
      </c>
      <c r="I5652" s="1">
        <v>3</v>
      </c>
      <c r="J5652" s="1">
        <v>0</v>
      </c>
      <c r="K5652" s="1">
        <v>23.774400000000004</v>
      </c>
      <c r="L5652" s="12">
        <f>VLOOKUP(train[[#This Row],[Sub-Category]],Análisis_ABC_XYZ[[#Headers],[#Data]],4,FALSE)</f>
        <v>0.46881743173671325</v>
      </c>
    </row>
    <row r="5653" spans="1:12" x14ac:dyDescent="0.35">
      <c r="A5653" s="2">
        <v>42997</v>
      </c>
      <c r="B5653" s="1" t="s">
        <v>239</v>
      </c>
      <c r="C5653" s="1" t="s">
        <v>724</v>
      </c>
      <c r="D5653" s="1" t="s">
        <v>14</v>
      </c>
      <c r="E5653" s="1" t="s">
        <v>182</v>
      </c>
      <c r="F5653" s="18">
        <v>27.93</v>
      </c>
      <c r="G5653" t="s">
        <v>3846</v>
      </c>
      <c r="H5653" s="1">
        <f>IF(COUNTIF(G$2:G5653,G5653)=1,1,0)</f>
        <v>1</v>
      </c>
      <c r="I5653" s="1">
        <v>3</v>
      </c>
      <c r="J5653" s="1">
        <v>0</v>
      </c>
      <c r="K5653" s="1">
        <v>8.0996999999999986</v>
      </c>
      <c r="L5653" s="12">
        <f>VLOOKUP(train[[#This Row],[Sub-Category]],Análisis_ABC_XYZ[[#Headers],[#Data]],4,FALSE)</f>
        <v>0.53938093436526824</v>
      </c>
    </row>
    <row r="5654" spans="1:12" x14ac:dyDescent="0.35">
      <c r="A5654" s="2">
        <v>42997</v>
      </c>
      <c r="B5654" s="1" t="s">
        <v>52</v>
      </c>
      <c r="C5654" s="1" t="s">
        <v>1753</v>
      </c>
      <c r="D5654" s="1" t="s">
        <v>8</v>
      </c>
      <c r="E5654" s="1" t="s">
        <v>22</v>
      </c>
      <c r="F5654" s="18">
        <v>25.632000000000001</v>
      </c>
      <c r="G5654" t="s">
        <v>5794</v>
      </c>
      <c r="H5654" s="1">
        <f>IF(COUNTIF(G$2:G5654,G5654)=1,1,0)</f>
        <v>1</v>
      </c>
      <c r="I5654" s="1">
        <v>3</v>
      </c>
      <c r="J5654" s="1">
        <v>0.2</v>
      </c>
      <c r="K5654" s="1">
        <v>3.8447999999999967</v>
      </c>
      <c r="L5654" s="12">
        <f>VLOOKUP(train[[#This Row],[Sub-Category]],Análisis_ABC_XYZ[[#Headers],[#Data]],4,FALSE)</f>
        <v>0.4595170286641902</v>
      </c>
    </row>
    <row r="5655" spans="1:12" x14ac:dyDescent="0.35">
      <c r="A5655" s="2">
        <v>42997</v>
      </c>
      <c r="B5655" s="1" t="s">
        <v>239</v>
      </c>
      <c r="C5655" s="1" t="s">
        <v>41</v>
      </c>
      <c r="D5655" s="1" t="s">
        <v>14</v>
      </c>
      <c r="E5655" s="1" t="s">
        <v>29</v>
      </c>
      <c r="F5655" s="18">
        <v>25.44</v>
      </c>
      <c r="G5655" t="s">
        <v>3846</v>
      </c>
      <c r="H5655" s="1">
        <f>IF(COUNTIF(G$2:G5655,G5655)=1,1,0)</f>
        <v>0</v>
      </c>
      <c r="I5655" s="1">
        <v>6</v>
      </c>
      <c r="J5655" s="1">
        <v>0</v>
      </c>
      <c r="K5655" s="1">
        <v>12.72</v>
      </c>
      <c r="L5655" s="12">
        <f>VLOOKUP(train[[#This Row],[Sub-Category]],Análisis_ABC_XYZ[[#Headers],[#Data]],4,FALSE)</f>
        <v>0.46881743173671325</v>
      </c>
    </row>
    <row r="5656" spans="1:12" x14ac:dyDescent="0.35">
      <c r="A5656" s="2">
        <v>42997</v>
      </c>
      <c r="B5656" s="1" t="s">
        <v>412</v>
      </c>
      <c r="C5656" s="1" t="s">
        <v>174</v>
      </c>
      <c r="D5656" s="1" t="s">
        <v>14</v>
      </c>
      <c r="E5656" s="1" t="s">
        <v>36</v>
      </c>
      <c r="F5656" s="18">
        <v>17.04</v>
      </c>
      <c r="G5656" t="s">
        <v>3454</v>
      </c>
      <c r="H5656" s="1">
        <f>IF(COUNTIF(G$2:G5656,G5656)=1,1,0)</f>
        <v>0</v>
      </c>
      <c r="I5656" s="1">
        <v>3</v>
      </c>
      <c r="J5656" s="1">
        <v>0</v>
      </c>
      <c r="K5656" s="1">
        <v>7.6679999999999993</v>
      </c>
      <c r="L5656" s="12">
        <f>VLOOKUP(train[[#This Row],[Sub-Category]],Análisis_ABC_XYZ[[#Headers],[#Data]],4,FALSE)</f>
        <v>0.43613829632717294</v>
      </c>
    </row>
    <row r="5657" spans="1:12" x14ac:dyDescent="0.35">
      <c r="A5657" s="2">
        <v>42997</v>
      </c>
      <c r="B5657" s="1" t="s">
        <v>12</v>
      </c>
      <c r="C5657" s="1" t="s">
        <v>655</v>
      </c>
      <c r="D5657" s="1" t="s">
        <v>14</v>
      </c>
      <c r="E5657" s="1" t="s">
        <v>29</v>
      </c>
      <c r="F5657" s="18">
        <v>11.952000000000002</v>
      </c>
      <c r="G5657" t="s">
        <v>2655</v>
      </c>
      <c r="H5657" s="1">
        <f>IF(COUNTIF(G$2:G5657,G5657)=1,1,0)</f>
        <v>1</v>
      </c>
      <c r="I5657" s="1">
        <v>3</v>
      </c>
      <c r="J5657" s="1">
        <v>0.2</v>
      </c>
      <c r="K5657" s="1">
        <v>4.1832000000000003</v>
      </c>
      <c r="L5657" s="12">
        <f>VLOOKUP(train[[#This Row],[Sub-Category]],Análisis_ABC_XYZ[[#Headers],[#Data]],4,FALSE)</f>
        <v>0.46881743173671325</v>
      </c>
    </row>
    <row r="5658" spans="1:12" x14ac:dyDescent="0.35">
      <c r="A5658" s="2">
        <v>42997</v>
      </c>
      <c r="B5658" s="1" t="s">
        <v>12</v>
      </c>
      <c r="C5658" s="1" t="s">
        <v>121</v>
      </c>
      <c r="D5658" s="1" t="s">
        <v>14</v>
      </c>
      <c r="E5658" s="1" t="s">
        <v>29</v>
      </c>
      <c r="F5658" s="18">
        <v>8.9280000000000008</v>
      </c>
      <c r="G5658" t="s">
        <v>4990</v>
      </c>
      <c r="H5658" s="1">
        <f>IF(COUNTIF(G$2:G5658,G5658)=1,1,0)</f>
        <v>1</v>
      </c>
      <c r="I5658" s="1">
        <v>2</v>
      </c>
      <c r="J5658" s="1">
        <v>0.2</v>
      </c>
      <c r="K5658" s="1">
        <v>3.1247999999999996</v>
      </c>
      <c r="L5658" s="12">
        <f>VLOOKUP(train[[#This Row],[Sub-Category]],Análisis_ABC_XYZ[[#Headers],[#Data]],4,FALSE)</f>
        <v>0.46881743173671325</v>
      </c>
    </row>
    <row r="5659" spans="1:12" x14ac:dyDescent="0.35">
      <c r="A5659" s="2">
        <v>42997</v>
      </c>
      <c r="B5659" s="1" t="s">
        <v>12</v>
      </c>
      <c r="C5659" s="1" t="s">
        <v>1771</v>
      </c>
      <c r="D5659" s="1" t="s">
        <v>14</v>
      </c>
      <c r="E5659" s="1" t="s">
        <v>182</v>
      </c>
      <c r="F5659" s="18">
        <v>6.24</v>
      </c>
      <c r="G5659" t="s">
        <v>2655</v>
      </c>
      <c r="H5659" s="1">
        <f>IF(COUNTIF(G$2:G5659,G5659)=1,1,0)</f>
        <v>0</v>
      </c>
      <c r="I5659" s="1">
        <v>3</v>
      </c>
      <c r="J5659" s="1">
        <v>0</v>
      </c>
      <c r="K5659" s="1">
        <v>1.8719999999999997</v>
      </c>
      <c r="L5659" s="12">
        <f>VLOOKUP(train[[#This Row],[Sub-Category]],Análisis_ABC_XYZ[[#Headers],[#Data]],4,FALSE)</f>
        <v>0.53938093436526824</v>
      </c>
    </row>
    <row r="5660" spans="1:12" x14ac:dyDescent="0.35">
      <c r="A5660" s="2">
        <v>42997</v>
      </c>
      <c r="B5660" s="1" t="s">
        <v>379</v>
      </c>
      <c r="C5660" s="1" t="s">
        <v>1648</v>
      </c>
      <c r="D5660" s="1" t="s">
        <v>14</v>
      </c>
      <c r="E5660" s="1" t="s">
        <v>182</v>
      </c>
      <c r="F5660" s="18">
        <v>5.04</v>
      </c>
      <c r="G5660" t="s">
        <v>2517</v>
      </c>
      <c r="H5660" s="1">
        <f>IF(COUNTIF(G$2:G5660,G5660)=1,1,0)</f>
        <v>0</v>
      </c>
      <c r="I5660" s="1">
        <v>2</v>
      </c>
      <c r="J5660" s="1">
        <v>0</v>
      </c>
      <c r="K5660" s="1">
        <v>0.15120000000000022</v>
      </c>
      <c r="L5660" s="12">
        <f>VLOOKUP(train[[#This Row],[Sub-Category]],Análisis_ABC_XYZ[[#Headers],[#Data]],4,FALSE)</f>
        <v>0.53938093436526824</v>
      </c>
    </row>
    <row r="5661" spans="1:12" x14ac:dyDescent="0.35">
      <c r="A5661" s="2">
        <v>42997</v>
      </c>
      <c r="B5661" s="1" t="s">
        <v>72</v>
      </c>
      <c r="C5661" s="1" t="s">
        <v>109</v>
      </c>
      <c r="D5661" s="1" t="s">
        <v>14</v>
      </c>
      <c r="E5661" s="1" t="s">
        <v>29</v>
      </c>
      <c r="F5661" s="18">
        <v>2.3079999999999994</v>
      </c>
      <c r="G5661" s="1" t="s">
        <v>3757</v>
      </c>
      <c r="H5661" s="1">
        <f>IF(COUNTIF(G$2:G5661,G5661)=1,1,0)</f>
        <v>0</v>
      </c>
      <c r="I5661" s="1">
        <v>2</v>
      </c>
      <c r="J5661" s="1">
        <v>0.8</v>
      </c>
      <c r="K5661" s="1">
        <v>-3.4619999999999997</v>
      </c>
      <c r="L5661" s="12">
        <f>VLOOKUP(train[[#This Row],[Sub-Category]],Análisis_ABC_XYZ[[#Headers],[#Data]],4,FALSE)</f>
        <v>0.46881743173671325</v>
      </c>
    </row>
    <row r="5662" spans="1:12" x14ac:dyDescent="0.35">
      <c r="A5662" s="2">
        <v>42998</v>
      </c>
      <c r="B5662" s="1" t="s">
        <v>89</v>
      </c>
      <c r="C5662" s="1" t="s">
        <v>1220</v>
      </c>
      <c r="D5662" s="1" t="s">
        <v>14</v>
      </c>
      <c r="E5662" s="1" t="s">
        <v>31</v>
      </c>
      <c r="F5662" s="18">
        <v>393.25</v>
      </c>
      <c r="G5662" t="s">
        <v>6009</v>
      </c>
      <c r="H5662" s="1">
        <f>IF(COUNTIF(G$2:G5662,G5662)=1,1,0)</f>
        <v>1</v>
      </c>
      <c r="I5662" s="1">
        <v>5</v>
      </c>
      <c r="J5662" s="1">
        <v>0</v>
      </c>
      <c r="K5662" s="1">
        <v>129.77249999999998</v>
      </c>
      <c r="L5662" s="12">
        <f>VLOOKUP(train[[#This Row],[Sub-Category]],Análisis_ABC_XYZ[[#Headers],[#Data]],4,FALSE)</f>
        <v>0.49507917887403441</v>
      </c>
    </row>
    <row r="5663" spans="1:12" x14ac:dyDescent="0.35">
      <c r="A5663" s="2">
        <v>42998</v>
      </c>
      <c r="B5663" s="1" t="s">
        <v>12</v>
      </c>
      <c r="C5663" s="1" t="s">
        <v>38</v>
      </c>
      <c r="D5663" s="1" t="s">
        <v>14</v>
      </c>
      <c r="E5663" s="1" t="s">
        <v>29</v>
      </c>
      <c r="F5663" s="18">
        <v>271.98400000000004</v>
      </c>
      <c r="G5663" t="s">
        <v>3087</v>
      </c>
      <c r="H5663" s="1">
        <f>IF(COUNTIF(G$2:G5663,G5663)=1,1,0)</f>
        <v>1</v>
      </c>
      <c r="I5663" s="1">
        <v>2</v>
      </c>
      <c r="J5663" s="1">
        <v>0.2</v>
      </c>
      <c r="K5663" s="1">
        <v>88.394799999999975</v>
      </c>
      <c r="L5663" s="12">
        <f>VLOOKUP(train[[#This Row],[Sub-Category]],Análisis_ABC_XYZ[[#Headers],[#Data]],4,FALSE)</f>
        <v>0.46881743173671325</v>
      </c>
    </row>
    <row r="5664" spans="1:12" x14ac:dyDescent="0.35">
      <c r="A5664" s="2">
        <v>42998</v>
      </c>
      <c r="B5664" s="1" t="s">
        <v>37</v>
      </c>
      <c r="C5664" s="1" t="s">
        <v>1704</v>
      </c>
      <c r="D5664" s="1" t="s">
        <v>8</v>
      </c>
      <c r="E5664" s="1" t="s">
        <v>9</v>
      </c>
      <c r="F5664" s="18">
        <v>163.88</v>
      </c>
      <c r="G5664" t="s">
        <v>5520</v>
      </c>
      <c r="H5664" s="1">
        <f>IF(COUNTIF(G$2:G5664,G5664)=1,1,0)</f>
        <v>1</v>
      </c>
      <c r="I5664" s="1">
        <v>2</v>
      </c>
      <c r="J5664" s="1">
        <v>0</v>
      </c>
      <c r="K5664" s="1">
        <v>40.97</v>
      </c>
      <c r="L5664" s="12">
        <f>VLOOKUP(train[[#This Row],[Sub-Category]],Análisis_ABC_XYZ[[#Headers],[#Data]],4,FALSE)</f>
        <v>0.5176847302647779</v>
      </c>
    </row>
    <row r="5665" spans="1:12" x14ac:dyDescent="0.35">
      <c r="A5665" s="2">
        <v>42998</v>
      </c>
      <c r="B5665" s="1" t="s">
        <v>34</v>
      </c>
      <c r="C5665" s="1" t="s">
        <v>879</v>
      </c>
      <c r="D5665" s="1" t="s">
        <v>8</v>
      </c>
      <c r="E5665" s="1" t="s">
        <v>11</v>
      </c>
      <c r="F5665" s="18">
        <v>98.391999999999996</v>
      </c>
      <c r="G5665" t="s">
        <v>5547</v>
      </c>
      <c r="H5665" s="1">
        <f>IF(COUNTIF(G$2:G5665,G5665)=1,1,0)</f>
        <v>1</v>
      </c>
      <c r="I5665" s="1">
        <v>1</v>
      </c>
      <c r="J5665" s="1">
        <v>0.2</v>
      </c>
      <c r="K5665" s="1">
        <v>-11.069100000000006</v>
      </c>
      <c r="L5665" s="12">
        <f>VLOOKUP(train[[#This Row],[Sub-Category]],Análisis_ABC_XYZ[[#Headers],[#Data]],4,FALSE)</f>
        <v>0.46529189879902266</v>
      </c>
    </row>
    <row r="5666" spans="1:12" x14ac:dyDescent="0.35">
      <c r="A5666" s="2">
        <v>42998</v>
      </c>
      <c r="B5666" s="1" t="s">
        <v>79</v>
      </c>
      <c r="C5666" s="1" t="s">
        <v>1667</v>
      </c>
      <c r="D5666" s="1" t="s">
        <v>14</v>
      </c>
      <c r="E5666" s="1" t="s">
        <v>29</v>
      </c>
      <c r="F5666" s="18">
        <v>83.699999999999989</v>
      </c>
      <c r="G5666" t="s">
        <v>2832</v>
      </c>
      <c r="H5666" s="1">
        <f>IF(COUNTIF(G$2:G5666,G5666)=1,1,0)</f>
        <v>1</v>
      </c>
      <c r="I5666" s="1">
        <v>5</v>
      </c>
      <c r="J5666" s="1">
        <v>0</v>
      </c>
      <c r="K5666" s="1">
        <v>41.012999999999991</v>
      </c>
      <c r="L5666" s="12">
        <f>VLOOKUP(train[[#This Row],[Sub-Category]],Análisis_ABC_XYZ[[#Headers],[#Data]],4,FALSE)</f>
        <v>0.46881743173671325</v>
      </c>
    </row>
    <row r="5667" spans="1:12" x14ac:dyDescent="0.35">
      <c r="A5667" s="2">
        <v>42998</v>
      </c>
      <c r="B5667" s="1" t="s">
        <v>12</v>
      </c>
      <c r="C5667" s="1" t="s">
        <v>1484</v>
      </c>
      <c r="D5667" s="1" t="s">
        <v>14</v>
      </c>
      <c r="E5667" s="1" t="s">
        <v>36</v>
      </c>
      <c r="F5667" s="18">
        <v>77.52</v>
      </c>
      <c r="G5667" t="s">
        <v>3087</v>
      </c>
      <c r="H5667" s="1">
        <f>IF(COUNTIF(G$2:G5667,G5667)=1,1,0)</f>
        <v>0</v>
      </c>
      <c r="I5667" s="1">
        <v>2</v>
      </c>
      <c r="J5667" s="1">
        <v>0</v>
      </c>
      <c r="K5667" s="1">
        <v>37.9848</v>
      </c>
      <c r="L5667" s="12">
        <f>VLOOKUP(train[[#This Row],[Sub-Category]],Análisis_ABC_XYZ[[#Headers],[#Data]],4,FALSE)</f>
        <v>0.43613829632717294</v>
      </c>
    </row>
    <row r="5668" spans="1:12" x14ac:dyDescent="0.35">
      <c r="A5668" s="2">
        <v>42998</v>
      </c>
      <c r="B5668" s="1" t="s">
        <v>12</v>
      </c>
      <c r="C5668" s="1" t="s">
        <v>1562</v>
      </c>
      <c r="D5668" s="1" t="s">
        <v>14</v>
      </c>
      <c r="E5668" s="1" t="s">
        <v>36</v>
      </c>
      <c r="F5668" s="18">
        <v>65.789999999999992</v>
      </c>
      <c r="G5668" t="s">
        <v>3087</v>
      </c>
      <c r="H5668" s="1">
        <f>IF(COUNTIF(G$2:G5668,G5668)=1,1,0)</f>
        <v>0</v>
      </c>
      <c r="I5668" s="1">
        <v>9</v>
      </c>
      <c r="J5668" s="1">
        <v>0</v>
      </c>
      <c r="K5668" s="1">
        <v>30.263399999999997</v>
      </c>
      <c r="L5668" s="12">
        <f>VLOOKUP(train[[#This Row],[Sub-Category]],Análisis_ABC_XYZ[[#Headers],[#Data]],4,FALSE)</f>
        <v>0.43613829632717294</v>
      </c>
    </row>
    <row r="5669" spans="1:12" x14ac:dyDescent="0.35">
      <c r="A5669" s="2">
        <v>42998</v>
      </c>
      <c r="B5669" s="1" t="s">
        <v>12</v>
      </c>
      <c r="C5669" s="1" t="s">
        <v>1066</v>
      </c>
      <c r="D5669" s="1" t="s">
        <v>14</v>
      </c>
      <c r="E5669" s="1" t="s">
        <v>29</v>
      </c>
      <c r="F5669" s="18">
        <v>48.64</v>
      </c>
      <c r="G5669" t="s">
        <v>3087</v>
      </c>
      <c r="H5669" s="1">
        <f>IF(COUNTIF(G$2:G5669,G5669)=1,1,0)</f>
        <v>0</v>
      </c>
      <c r="I5669" s="1">
        <v>2</v>
      </c>
      <c r="J5669" s="1">
        <v>0.2</v>
      </c>
      <c r="K5669" s="1">
        <v>15.807999999999996</v>
      </c>
      <c r="L5669" s="12">
        <f>VLOOKUP(train[[#This Row],[Sub-Category]],Análisis_ABC_XYZ[[#Headers],[#Data]],4,FALSE)</f>
        <v>0.46881743173671325</v>
      </c>
    </row>
    <row r="5670" spans="1:12" x14ac:dyDescent="0.35">
      <c r="A5670" s="2">
        <v>42998</v>
      </c>
      <c r="B5670" s="1" t="s">
        <v>34</v>
      </c>
      <c r="C5670" s="1" t="s">
        <v>1516</v>
      </c>
      <c r="D5670" s="1" t="s">
        <v>8</v>
      </c>
      <c r="E5670" s="1" t="s">
        <v>22</v>
      </c>
      <c r="F5670" s="18">
        <v>17.088000000000001</v>
      </c>
      <c r="G5670" t="s">
        <v>5547</v>
      </c>
      <c r="H5670" s="1">
        <f>IF(COUNTIF(G$2:G5670,G5670)=1,1,0)</f>
        <v>0</v>
      </c>
      <c r="I5670" s="1">
        <v>2</v>
      </c>
      <c r="J5670" s="1">
        <v>0.2</v>
      </c>
      <c r="K5670" s="1">
        <v>1.0679999999999996</v>
      </c>
      <c r="L5670" s="12">
        <f>VLOOKUP(train[[#This Row],[Sub-Category]],Análisis_ABC_XYZ[[#Headers],[#Data]],4,FALSE)</f>
        <v>0.4595170286641902</v>
      </c>
    </row>
    <row r="5671" spans="1:12" x14ac:dyDescent="0.35">
      <c r="A5671" s="2">
        <v>42998</v>
      </c>
      <c r="B5671" s="1" t="s">
        <v>12</v>
      </c>
      <c r="C5671" s="1" t="s">
        <v>183</v>
      </c>
      <c r="D5671" s="1" t="s">
        <v>14</v>
      </c>
      <c r="E5671" s="1" t="s">
        <v>24</v>
      </c>
      <c r="F5671" s="18">
        <v>11.76</v>
      </c>
      <c r="G5671" t="s">
        <v>3087</v>
      </c>
      <c r="H5671" s="1">
        <f>IF(COUNTIF(G$2:G5671,G5671)=1,1,0)</f>
        <v>0</v>
      </c>
      <c r="I5671" s="1">
        <v>4</v>
      </c>
      <c r="J5671" s="1">
        <v>0</v>
      </c>
      <c r="K5671" s="1">
        <v>3.1752000000000002</v>
      </c>
      <c r="L5671" s="12">
        <f>VLOOKUP(train[[#This Row],[Sub-Category]],Análisis_ABC_XYZ[[#Headers],[#Data]],4,FALSE)</f>
        <v>0.45632477063632687</v>
      </c>
    </row>
    <row r="5672" spans="1:12" x14ac:dyDescent="0.35">
      <c r="A5672" s="2">
        <v>43000</v>
      </c>
      <c r="B5672" s="1" t="s">
        <v>89</v>
      </c>
      <c r="C5672" s="1" t="s">
        <v>123</v>
      </c>
      <c r="D5672" s="1" t="s">
        <v>14</v>
      </c>
      <c r="E5672" s="1" t="s">
        <v>20</v>
      </c>
      <c r="F5672" s="18">
        <v>128.34</v>
      </c>
      <c r="G5672" t="s">
        <v>5322</v>
      </c>
      <c r="H5672" s="1">
        <f>IF(COUNTIF(G$2:G5672,G5672)=1,1,0)</f>
        <v>1</v>
      </c>
      <c r="I5672" s="1">
        <v>6</v>
      </c>
      <c r="J5672" s="1">
        <v>0</v>
      </c>
      <c r="K5672" s="1">
        <v>37.218599999999995</v>
      </c>
      <c r="L5672" s="12">
        <f>VLOOKUP(train[[#This Row],[Sub-Category]],Análisis_ABC_XYZ[[#Headers],[#Data]],4,FALSE)</f>
        <v>0.44610841445725197</v>
      </c>
    </row>
    <row r="5673" spans="1:12" x14ac:dyDescent="0.35">
      <c r="A5673" s="2">
        <v>43000</v>
      </c>
      <c r="B5673" s="1" t="s">
        <v>79</v>
      </c>
      <c r="C5673" s="1" t="s">
        <v>1765</v>
      </c>
      <c r="D5673" s="1" t="s">
        <v>26</v>
      </c>
      <c r="E5673" s="1" t="s">
        <v>27</v>
      </c>
      <c r="F5673" s="18">
        <v>97.98</v>
      </c>
      <c r="G5673" t="s">
        <v>6932</v>
      </c>
      <c r="H5673" s="1">
        <f>IF(COUNTIF(G$2:G5673,G5673)=1,1,0)</f>
        <v>1</v>
      </c>
      <c r="I5673" s="1">
        <v>2</v>
      </c>
      <c r="J5673" s="1">
        <v>0</v>
      </c>
      <c r="K5673" s="1">
        <v>27.434400000000011</v>
      </c>
      <c r="L5673" s="12">
        <f>VLOOKUP(train[[#This Row],[Sub-Category]],Análisis_ABC_XYZ[[#Headers],[#Data]],4,FALSE)</f>
        <v>0.41105220110552465</v>
      </c>
    </row>
    <row r="5674" spans="1:12" x14ac:dyDescent="0.35">
      <c r="A5674" s="2">
        <v>43000</v>
      </c>
      <c r="B5674" s="1" t="s">
        <v>145</v>
      </c>
      <c r="C5674" s="1" t="s">
        <v>452</v>
      </c>
      <c r="D5674" s="1" t="s">
        <v>8</v>
      </c>
      <c r="E5674" s="1" t="s">
        <v>22</v>
      </c>
      <c r="F5674" s="18">
        <v>68.432000000000016</v>
      </c>
      <c r="G5674" t="s">
        <v>6248</v>
      </c>
      <c r="H5674" s="1">
        <f>IF(COUNTIF(G$2:G5674,G5674)=1,1,0)</f>
        <v>1</v>
      </c>
      <c r="I5674" s="1">
        <v>7</v>
      </c>
      <c r="J5674" s="1">
        <v>0.2</v>
      </c>
      <c r="K5674" s="1">
        <v>8.5539999999999878</v>
      </c>
      <c r="L5674" s="12">
        <f>VLOOKUP(train[[#This Row],[Sub-Category]],Análisis_ABC_XYZ[[#Headers],[#Data]],4,FALSE)</f>
        <v>0.4595170286641902</v>
      </c>
    </row>
    <row r="5675" spans="1:12" x14ac:dyDescent="0.35">
      <c r="A5675" s="2">
        <v>43000</v>
      </c>
      <c r="B5675" s="1" t="s">
        <v>157</v>
      </c>
      <c r="C5675" s="1" t="s">
        <v>956</v>
      </c>
      <c r="D5675" s="1" t="s">
        <v>14</v>
      </c>
      <c r="E5675" s="1" t="s">
        <v>61</v>
      </c>
      <c r="F5675" s="18">
        <v>63.967999999999996</v>
      </c>
      <c r="G5675" t="s">
        <v>6940</v>
      </c>
      <c r="H5675" s="1">
        <f>IF(COUNTIF(G$2:G5675,G5675)=1,1,0)</f>
        <v>1</v>
      </c>
      <c r="I5675" s="1">
        <v>2</v>
      </c>
      <c r="J5675" s="1">
        <v>0.2</v>
      </c>
      <c r="K5675" s="1">
        <v>19.989999999999995</v>
      </c>
      <c r="L5675" s="12">
        <f>VLOOKUP(train[[#This Row],[Sub-Category]],Análisis_ABC_XYZ[[#Headers],[#Data]],4,FALSE)</f>
        <v>0.44424167803735209</v>
      </c>
    </row>
    <row r="5676" spans="1:12" x14ac:dyDescent="0.35">
      <c r="A5676" s="2">
        <v>43000</v>
      </c>
      <c r="B5676" s="1" t="s">
        <v>111</v>
      </c>
      <c r="C5676" s="1" t="s">
        <v>1629</v>
      </c>
      <c r="D5676" s="1" t="s">
        <v>26</v>
      </c>
      <c r="E5676" s="1" t="s">
        <v>27</v>
      </c>
      <c r="F5676" s="18">
        <v>63.936000000000007</v>
      </c>
      <c r="G5676" t="s">
        <v>6026</v>
      </c>
      <c r="H5676" s="1">
        <f>IF(COUNTIF(G$2:G5676,G5676)=1,1,0)</f>
        <v>1</v>
      </c>
      <c r="I5676" s="1">
        <v>8</v>
      </c>
      <c r="J5676" s="1">
        <v>0.2</v>
      </c>
      <c r="K5676" s="1">
        <v>5.5944000000000003</v>
      </c>
      <c r="L5676" s="12">
        <f>VLOOKUP(train[[#This Row],[Sub-Category]],Análisis_ABC_XYZ[[#Headers],[#Data]],4,FALSE)</f>
        <v>0.41105220110552465</v>
      </c>
    </row>
    <row r="5677" spans="1:12" x14ac:dyDescent="0.35">
      <c r="A5677" s="2">
        <v>43000</v>
      </c>
      <c r="B5677" s="1" t="s">
        <v>111</v>
      </c>
      <c r="C5677" s="1" t="s">
        <v>1456</v>
      </c>
      <c r="D5677" s="1" t="s">
        <v>14</v>
      </c>
      <c r="E5677" s="1" t="s">
        <v>24</v>
      </c>
      <c r="F5677" s="18">
        <v>40.775999999999996</v>
      </c>
      <c r="G5677" t="s">
        <v>6026</v>
      </c>
      <c r="H5677" s="1">
        <f>IF(COUNTIF(G$2:G5677,G5677)=1,1,0)</f>
        <v>0</v>
      </c>
      <c r="I5677" s="1">
        <v>3</v>
      </c>
      <c r="J5677" s="1">
        <v>0.2</v>
      </c>
      <c r="K5677" s="1">
        <v>4.5872999999999937</v>
      </c>
      <c r="L5677" s="12">
        <f>VLOOKUP(train[[#This Row],[Sub-Category]],Análisis_ABC_XYZ[[#Headers],[#Data]],4,FALSE)</f>
        <v>0.45632477063632687</v>
      </c>
    </row>
    <row r="5678" spans="1:12" x14ac:dyDescent="0.35">
      <c r="A5678" s="2">
        <v>43000</v>
      </c>
      <c r="B5678" s="1" t="s">
        <v>84</v>
      </c>
      <c r="C5678" s="1" t="s">
        <v>1428</v>
      </c>
      <c r="D5678" s="1" t="s">
        <v>14</v>
      </c>
      <c r="E5678" s="1" t="s">
        <v>36</v>
      </c>
      <c r="F5678" s="18">
        <v>35.880000000000003</v>
      </c>
      <c r="G5678" t="s">
        <v>4199</v>
      </c>
      <c r="H5678" s="1">
        <f>IF(COUNTIF(G$2:G5678,G5678)=1,1,0)</f>
        <v>1</v>
      </c>
      <c r="I5678" s="1">
        <v>6</v>
      </c>
      <c r="J5678" s="1">
        <v>0</v>
      </c>
      <c r="K5678" s="1">
        <v>16.146000000000001</v>
      </c>
      <c r="L5678" s="12">
        <f>VLOOKUP(train[[#This Row],[Sub-Category]],Análisis_ABC_XYZ[[#Headers],[#Data]],4,FALSE)</f>
        <v>0.43613829632717294</v>
      </c>
    </row>
    <row r="5679" spans="1:12" x14ac:dyDescent="0.35">
      <c r="A5679" s="2">
        <v>43000</v>
      </c>
      <c r="B5679" s="1" t="s">
        <v>79</v>
      </c>
      <c r="C5679" s="1" t="s">
        <v>793</v>
      </c>
      <c r="D5679" s="1" t="s">
        <v>14</v>
      </c>
      <c r="E5679" s="1" t="s">
        <v>36</v>
      </c>
      <c r="F5679" s="18">
        <v>35.56</v>
      </c>
      <c r="G5679" t="s">
        <v>6932</v>
      </c>
      <c r="H5679" s="1">
        <f>IF(COUNTIF(G$2:G5679,G5679)=1,1,0)</f>
        <v>0</v>
      </c>
      <c r="I5679" s="1">
        <v>7</v>
      </c>
      <c r="J5679" s="1">
        <v>0</v>
      </c>
      <c r="K5679" s="1">
        <v>16.713200000000001</v>
      </c>
      <c r="L5679" s="12">
        <f>VLOOKUP(train[[#This Row],[Sub-Category]],Análisis_ABC_XYZ[[#Headers],[#Data]],4,FALSE)</f>
        <v>0.43613829632717294</v>
      </c>
    </row>
    <row r="5680" spans="1:12" x14ac:dyDescent="0.35">
      <c r="A5680" s="2">
        <v>43000</v>
      </c>
      <c r="B5680" s="1" t="s">
        <v>42</v>
      </c>
      <c r="C5680" s="1" t="s">
        <v>1533</v>
      </c>
      <c r="D5680" s="1" t="s">
        <v>8</v>
      </c>
      <c r="E5680" s="1" t="s">
        <v>22</v>
      </c>
      <c r="F5680" s="18">
        <v>18.96</v>
      </c>
      <c r="G5680" t="s">
        <v>3571</v>
      </c>
      <c r="H5680" s="1">
        <f>IF(COUNTIF(G$2:G5680,G5680)=1,1,0)</f>
        <v>1</v>
      </c>
      <c r="I5680" s="1">
        <v>2</v>
      </c>
      <c r="J5680" s="1">
        <v>0</v>
      </c>
      <c r="K5680" s="1">
        <v>7.5840000000000014</v>
      </c>
      <c r="L5680" s="12">
        <f>VLOOKUP(train[[#This Row],[Sub-Category]],Análisis_ABC_XYZ[[#Headers],[#Data]],4,FALSE)</f>
        <v>0.4595170286641902</v>
      </c>
    </row>
    <row r="5681" spans="1:12" x14ac:dyDescent="0.35">
      <c r="A5681" s="2">
        <v>43000</v>
      </c>
      <c r="B5681" s="1" t="s">
        <v>16</v>
      </c>
      <c r="C5681" s="1" t="s">
        <v>381</v>
      </c>
      <c r="D5681" s="1" t="s">
        <v>14</v>
      </c>
      <c r="E5681" s="1" t="s">
        <v>15</v>
      </c>
      <c r="F5681" s="18">
        <v>16.559999999999999</v>
      </c>
      <c r="G5681" t="s">
        <v>3432</v>
      </c>
      <c r="H5681" s="1">
        <f>IF(COUNTIF(G$2:G5681,G5681)=1,1,0)</f>
        <v>1</v>
      </c>
      <c r="I5681" s="1">
        <v>2</v>
      </c>
      <c r="J5681" s="1">
        <v>0.2</v>
      </c>
      <c r="K5681" s="1">
        <v>5.7960000000000003</v>
      </c>
      <c r="L5681" s="12">
        <f>VLOOKUP(train[[#This Row],[Sub-Category]],Análisis_ABC_XYZ[[#Headers],[#Data]],4,FALSE)</f>
        <v>0.4647369236065339</v>
      </c>
    </row>
    <row r="5682" spans="1:12" x14ac:dyDescent="0.35">
      <c r="A5682" s="2">
        <v>43000</v>
      </c>
      <c r="B5682" s="1" t="s">
        <v>52</v>
      </c>
      <c r="C5682" s="1" t="s">
        <v>681</v>
      </c>
      <c r="D5682" s="1" t="s">
        <v>14</v>
      </c>
      <c r="E5682" s="1" t="s">
        <v>15</v>
      </c>
      <c r="F5682" s="18">
        <v>16.520000000000003</v>
      </c>
      <c r="G5682" t="s">
        <v>3422</v>
      </c>
      <c r="H5682" s="1">
        <f>IF(COUNTIF(G$2:G5682,G5682)=1,1,0)</f>
        <v>1</v>
      </c>
      <c r="I5682" s="1">
        <v>5</v>
      </c>
      <c r="J5682" s="1">
        <v>0.2</v>
      </c>
      <c r="K5682" s="1">
        <v>5.368999999999998</v>
      </c>
      <c r="L5682" s="12">
        <f>VLOOKUP(train[[#This Row],[Sub-Category]],Análisis_ABC_XYZ[[#Headers],[#Data]],4,FALSE)</f>
        <v>0.4647369236065339</v>
      </c>
    </row>
    <row r="5683" spans="1:12" x14ac:dyDescent="0.35">
      <c r="A5683" s="2">
        <v>43000</v>
      </c>
      <c r="B5683" s="1" t="s">
        <v>6</v>
      </c>
      <c r="C5683" s="1" t="s">
        <v>1566</v>
      </c>
      <c r="D5683" s="1" t="s">
        <v>8</v>
      </c>
      <c r="E5683" s="1" t="s">
        <v>22</v>
      </c>
      <c r="F5683" s="18">
        <v>13.28</v>
      </c>
      <c r="G5683" t="s">
        <v>3225</v>
      </c>
      <c r="H5683" s="1">
        <f>IF(COUNTIF(G$2:G5683,G5683)=1,1,0)</f>
        <v>1</v>
      </c>
      <c r="I5683" s="1">
        <v>2</v>
      </c>
      <c r="J5683" s="1">
        <v>0</v>
      </c>
      <c r="K5683" s="1">
        <v>6.3743999999999996</v>
      </c>
      <c r="L5683" s="12">
        <f>VLOOKUP(train[[#This Row],[Sub-Category]],Análisis_ABC_XYZ[[#Headers],[#Data]],4,FALSE)</f>
        <v>0.4595170286641902</v>
      </c>
    </row>
    <row r="5684" spans="1:12" x14ac:dyDescent="0.35">
      <c r="A5684" s="2">
        <v>43000</v>
      </c>
      <c r="B5684" s="1" t="s">
        <v>52</v>
      </c>
      <c r="C5684" s="1" t="s">
        <v>1681</v>
      </c>
      <c r="D5684" s="1" t="s">
        <v>14</v>
      </c>
      <c r="E5684" s="1" t="s">
        <v>24</v>
      </c>
      <c r="F5684" s="18">
        <v>7.8719999999999999</v>
      </c>
      <c r="G5684" t="s">
        <v>4861</v>
      </c>
      <c r="H5684" s="1">
        <f>IF(COUNTIF(G$2:G5684,G5684)=1,1,0)</f>
        <v>1</v>
      </c>
      <c r="I5684" s="1">
        <v>3</v>
      </c>
      <c r="J5684" s="1">
        <v>0.2</v>
      </c>
      <c r="K5684" s="1">
        <v>0.88559999999999883</v>
      </c>
      <c r="L5684" s="12">
        <f>VLOOKUP(train[[#This Row],[Sub-Category]],Análisis_ABC_XYZ[[#Headers],[#Data]],4,FALSE)</f>
        <v>0.45632477063632687</v>
      </c>
    </row>
    <row r="5685" spans="1:12" x14ac:dyDescent="0.35">
      <c r="A5685" s="2">
        <v>43000</v>
      </c>
      <c r="B5685" s="1" t="s">
        <v>16</v>
      </c>
      <c r="C5685" s="1" t="s">
        <v>823</v>
      </c>
      <c r="D5685" s="1" t="s">
        <v>14</v>
      </c>
      <c r="E5685" s="1" t="s">
        <v>29</v>
      </c>
      <c r="F5685" s="18">
        <v>7.5060000000000002</v>
      </c>
      <c r="G5685" t="s">
        <v>3432</v>
      </c>
      <c r="H5685" s="1">
        <f>IF(COUNTIF(G$2:G5685,G5685)=1,1,0)</f>
        <v>0</v>
      </c>
      <c r="I5685" s="1">
        <v>9</v>
      </c>
      <c r="J5685" s="1">
        <v>0.7</v>
      </c>
      <c r="K5685" s="1">
        <v>-6.0047999999999977</v>
      </c>
      <c r="L5685" s="12">
        <f>VLOOKUP(train[[#This Row],[Sub-Category]],Análisis_ABC_XYZ[[#Headers],[#Data]],4,FALSE)</f>
        <v>0.46881743173671325</v>
      </c>
    </row>
    <row r="5686" spans="1:12" x14ac:dyDescent="0.35">
      <c r="A5686" s="2">
        <v>43001</v>
      </c>
      <c r="B5686" s="1" t="s">
        <v>157</v>
      </c>
      <c r="C5686" s="1" t="s">
        <v>1390</v>
      </c>
      <c r="D5686" s="1" t="s">
        <v>8</v>
      </c>
      <c r="E5686" s="1" t="s">
        <v>22</v>
      </c>
      <c r="F5686" s="18">
        <v>532.70400000000006</v>
      </c>
      <c r="G5686" t="s">
        <v>4484</v>
      </c>
      <c r="H5686" s="1">
        <f>IF(COUNTIF(G$2:G5686,G5686)=1,1,0)</f>
        <v>1</v>
      </c>
      <c r="I5686" s="1">
        <v>6</v>
      </c>
      <c r="J5686" s="1">
        <v>0.2</v>
      </c>
      <c r="K5686" s="1">
        <v>-26.635200000000026</v>
      </c>
      <c r="L5686" s="12">
        <f>VLOOKUP(train[[#This Row],[Sub-Category]],Análisis_ABC_XYZ[[#Headers],[#Data]],4,FALSE)</f>
        <v>0.4595170286641902</v>
      </c>
    </row>
    <row r="5687" spans="1:12" x14ac:dyDescent="0.35">
      <c r="A5687" s="2">
        <v>43001</v>
      </c>
      <c r="B5687" s="1" t="s">
        <v>379</v>
      </c>
      <c r="C5687" s="1" t="s">
        <v>1333</v>
      </c>
      <c r="D5687" s="1" t="s">
        <v>8</v>
      </c>
      <c r="E5687" s="1" t="s">
        <v>11</v>
      </c>
      <c r="F5687" s="18">
        <v>368.96999999999997</v>
      </c>
      <c r="G5687" t="s">
        <v>5263</v>
      </c>
      <c r="H5687" s="1">
        <f>IF(COUNTIF(G$2:G5687,G5687)=1,1,0)</f>
        <v>1</v>
      </c>
      <c r="I5687" s="1">
        <v>3</v>
      </c>
      <c r="J5687" s="1">
        <v>0</v>
      </c>
      <c r="K5687" s="1">
        <v>81.173400000000001</v>
      </c>
      <c r="L5687" s="12">
        <f>VLOOKUP(train[[#This Row],[Sub-Category]],Análisis_ABC_XYZ[[#Headers],[#Data]],4,FALSE)</f>
        <v>0.46529189879902266</v>
      </c>
    </row>
    <row r="5688" spans="1:12" x14ac:dyDescent="0.35">
      <c r="A5688" s="2">
        <v>43001</v>
      </c>
      <c r="B5688" s="1" t="s">
        <v>37</v>
      </c>
      <c r="C5688" s="1" t="s">
        <v>451</v>
      </c>
      <c r="D5688" s="1" t="s">
        <v>8</v>
      </c>
      <c r="E5688" s="1" t="s">
        <v>11</v>
      </c>
      <c r="F5688" s="18">
        <v>184.75200000000001</v>
      </c>
      <c r="G5688" t="s">
        <v>5340</v>
      </c>
      <c r="H5688" s="1">
        <f>IF(COUNTIF(G$2:G5688,G5688)=1,1,0)</f>
        <v>1</v>
      </c>
      <c r="I5688" s="1">
        <v>3</v>
      </c>
      <c r="J5688" s="1">
        <v>0.2</v>
      </c>
      <c r="K5688" s="1">
        <v>-20.784600000000012</v>
      </c>
      <c r="L5688" s="12">
        <f>VLOOKUP(train[[#This Row],[Sub-Category]],Análisis_ABC_XYZ[[#Headers],[#Data]],4,FALSE)</f>
        <v>0.46529189879902266</v>
      </c>
    </row>
    <row r="5689" spans="1:12" x14ac:dyDescent="0.35">
      <c r="A5689" s="2">
        <v>43001</v>
      </c>
      <c r="B5689" s="1" t="s">
        <v>379</v>
      </c>
      <c r="C5689" s="1" t="s">
        <v>454</v>
      </c>
      <c r="D5689" s="1" t="s">
        <v>14</v>
      </c>
      <c r="E5689" s="1" t="s">
        <v>20</v>
      </c>
      <c r="F5689" s="18">
        <v>118.25</v>
      </c>
      <c r="G5689" t="s">
        <v>5263</v>
      </c>
      <c r="H5689" s="1">
        <f>IF(COUNTIF(G$2:G5689,G5689)=1,1,0)</f>
        <v>0</v>
      </c>
      <c r="I5689" s="1">
        <v>5</v>
      </c>
      <c r="J5689" s="1">
        <v>0</v>
      </c>
      <c r="K5689" s="1">
        <v>34.292499999999997</v>
      </c>
      <c r="L5689" s="12">
        <f>VLOOKUP(train[[#This Row],[Sub-Category]],Análisis_ABC_XYZ[[#Headers],[#Data]],4,FALSE)</f>
        <v>0.44610841445725197</v>
      </c>
    </row>
    <row r="5690" spans="1:12" x14ac:dyDescent="0.35">
      <c r="A5690" s="2">
        <v>43001</v>
      </c>
      <c r="B5690" s="1" t="s">
        <v>157</v>
      </c>
      <c r="C5690" s="1" t="s">
        <v>1528</v>
      </c>
      <c r="D5690" s="1" t="s">
        <v>8</v>
      </c>
      <c r="E5690" s="1" t="s">
        <v>22</v>
      </c>
      <c r="F5690" s="18">
        <v>28</v>
      </c>
      <c r="G5690" t="s">
        <v>1985</v>
      </c>
      <c r="H5690" s="1">
        <f>IF(COUNTIF(G$2:G5690,G5690)=1,1,0)</f>
        <v>1</v>
      </c>
      <c r="I5690" s="1">
        <v>4</v>
      </c>
      <c r="J5690" s="1">
        <v>0.2</v>
      </c>
      <c r="K5690" s="1">
        <v>7.7000000000000028</v>
      </c>
      <c r="L5690" s="12">
        <f>VLOOKUP(train[[#This Row],[Sub-Category]],Análisis_ABC_XYZ[[#Headers],[#Data]],4,FALSE)</f>
        <v>0.4595170286641902</v>
      </c>
    </row>
    <row r="5691" spans="1:12" x14ac:dyDescent="0.35">
      <c r="A5691" s="2">
        <v>43001</v>
      </c>
      <c r="B5691" s="1" t="s">
        <v>12</v>
      </c>
      <c r="C5691" s="1" t="s">
        <v>218</v>
      </c>
      <c r="D5691" s="1" t="s">
        <v>14</v>
      </c>
      <c r="E5691" s="1" t="s">
        <v>15</v>
      </c>
      <c r="F5691" s="18">
        <v>18.899999999999999</v>
      </c>
      <c r="G5691" t="s">
        <v>2155</v>
      </c>
      <c r="H5691" s="1">
        <f>IF(COUNTIF(G$2:G5691,G5691)=1,1,0)</f>
        <v>1</v>
      </c>
      <c r="I5691" s="1">
        <v>3</v>
      </c>
      <c r="J5691" s="1">
        <v>0</v>
      </c>
      <c r="K5691" s="1">
        <v>8.6939999999999991</v>
      </c>
      <c r="L5691" s="12">
        <f>VLOOKUP(train[[#This Row],[Sub-Category]],Análisis_ABC_XYZ[[#Headers],[#Data]],4,FALSE)</f>
        <v>0.4647369236065339</v>
      </c>
    </row>
    <row r="5692" spans="1:12" x14ac:dyDescent="0.35">
      <c r="A5692" s="2">
        <v>43001</v>
      </c>
      <c r="B5692" s="1" t="s">
        <v>37</v>
      </c>
      <c r="C5692" s="1" t="s">
        <v>1799</v>
      </c>
      <c r="D5692" s="1" t="s">
        <v>14</v>
      </c>
      <c r="E5692" s="1" t="s">
        <v>182</v>
      </c>
      <c r="F5692" s="18">
        <v>13.68</v>
      </c>
      <c r="G5692" t="s">
        <v>3255</v>
      </c>
      <c r="H5692" s="1">
        <f>IF(COUNTIF(G$2:G5692,G5692)=1,1,0)</f>
        <v>1</v>
      </c>
      <c r="I5692" s="1">
        <v>2</v>
      </c>
      <c r="J5692" s="1">
        <v>0</v>
      </c>
      <c r="K5692" s="1">
        <v>3.6936</v>
      </c>
      <c r="L5692" s="12">
        <f>VLOOKUP(train[[#This Row],[Sub-Category]],Análisis_ABC_XYZ[[#Headers],[#Data]],4,FALSE)</f>
        <v>0.53938093436526824</v>
      </c>
    </row>
    <row r="5693" spans="1:12" x14ac:dyDescent="0.35">
      <c r="A5693" s="2">
        <v>43001</v>
      </c>
      <c r="B5693" s="1" t="s">
        <v>37</v>
      </c>
      <c r="C5693" s="1" t="s">
        <v>992</v>
      </c>
      <c r="D5693" s="1" t="s">
        <v>14</v>
      </c>
      <c r="E5693" s="1" t="s">
        <v>29</v>
      </c>
      <c r="F5693" s="18">
        <v>13.216000000000001</v>
      </c>
      <c r="G5693" t="s">
        <v>5340</v>
      </c>
      <c r="H5693" s="1">
        <f>IF(COUNTIF(G$2:G5693,G5693)=1,1,0)</f>
        <v>0</v>
      </c>
      <c r="I5693" s="1">
        <v>4</v>
      </c>
      <c r="J5693" s="1">
        <v>0.2</v>
      </c>
      <c r="K5693" s="1">
        <v>4.4603999999999999</v>
      </c>
      <c r="L5693" s="12">
        <f>VLOOKUP(train[[#This Row],[Sub-Category]],Análisis_ABC_XYZ[[#Headers],[#Data]],4,FALSE)</f>
        <v>0.46881743173671325</v>
      </c>
    </row>
    <row r="5694" spans="1:12" x14ac:dyDescent="0.35">
      <c r="A5694" s="2">
        <v>43001</v>
      </c>
      <c r="B5694" s="1" t="s">
        <v>157</v>
      </c>
      <c r="C5694" s="1" t="s">
        <v>764</v>
      </c>
      <c r="D5694" s="1" t="s">
        <v>14</v>
      </c>
      <c r="E5694" s="1" t="s">
        <v>29</v>
      </c>
      <c r="F5694" s="18">
        <v>12.201000000000001</v>
      </c>
      <c r="G5694" t="s">
        <v>1985</v>
      </c>
      <c r="H5694" s="1">
        <f>IF(COUNTIF(G$2:G5694,G5694)=1,1,0)</f>
        <v>0</v>
      </c>
      <c r="I5694" s="1">
        <v>7</v>
      </c>
      <c r="J5694" s="1">
        <v>0.7</v>
      </c>
      <c r="K5694" s="1">
        <v>-9.7607999999999961</v>
      </c>
      <c r="L5694" s="12">
        <f>VLOOKUP(train[[#This Row],[Sub-Category]],Análisis_ABC_XYZ[[#Headers],[#Data]],4,FALSE)</f>
        <v>0.46881743173671325</v>
      </c>
    </row>
    <row r="5695" spans="1:12" x14ac:dyDescent="0.35">
      <c r="A5695" s="2">
        <v>43001</v>
      </c>
      <c r="B5695" s="1" t="s">
        <v>157</v>
      </c>
      <c r="C5695" s="1" t="s">
        <v>1092</v>
      </c>
      <c r="D5695" s="1" t="s">
        <v>14</v>
      </c>
      <c r="E5695" s="1" t="s">
        <v>36</v>
      </c>
      <c r="F5695" s="18">
        <v>11.952000000000002</v>
      </c>
      <c r="G5695" t="s">
        <v>1985</v>
      </c>
      <c r="H5695" s="1">
        <f>IF(COUNTIF(G$2:G5695,G5695)=1,1,0)</f>
        <v>0</v>
      </c>
      <c r="I5695" s="1">
        <v>3</v>
      </c>
      <c r="J5695" s="1">
        <v>0.2</v>
      </c>
      <c r="K5695" s="1">
        <v>4.0338000000000003</v>
      </c>
      <c r="L5695" s="12">
        <f>VLOOKUP(train[[#This Row],[Sub-Category]],Análisis_ABC_XYZ[[#Headers],[#Data]],4,FALSE)</f>
        <v>0.43613829632717294</v>
      </c>
    </row>
    <row r="5696" spans="1:12" x14ac:dyDescent="0.35">
      <c r="A5696" s="2">
        <v>43001</v>
      </c>
      <c r="B5696" s="1" t="s">
        <v>89</v>
      </c>
      <c r="C5696" s="1" t="s">
        <v>684</v>
      </c>
      <c r="D5696" s="1" t="s">
        <v>14</v>
      </c>
      <c r="E5696" s="1" t="s">
        <v>29</v>
      </c>
      <c r="F5696" s="18">
        <v>10.528</v>
      </c>
      <c r="G5696" t="s">
        <v>5156</v>
      </c>
      <c r="H5696" s="1">
        <f>IF(COUNTIF(G$2:G5696,G5696)=1,1,0)</f>
        <v>1</v>
      </c>
      <c r="I5696" s="1">
        <v>7</v>
      </c>
      <c r="J5696" s="1">
        <v>0.2</v>
      </c>
      <c r="K5696" s="1">
        <v>3.6847999999999987</v>
      </c>
      <c r="L5696" s="12">
        <f>VLOOKUP(train[[#This Row],[Sub-Category]],Análisis_ABC_XYZ[[#Headers],[#Data]],4,FALSE)</f>
        <v>0.46881743173671325</v>
      </c>
    </row>
    <row r="5697" spans="1:12" x14ac:dyDescent="0.35">
      <c r="A5697" s="2">
        <v>43001</v>
      </c>
      <c r="B5697" s="1" t="s">
        <v>157</v>
      </c>
      <c r="C5697" s="1" t="s">
        <v>1391</v>
      </c>
      <c r="D5697" s="1" t="s">
        <v>14</v>
      </c>
      <c r="E5697" s="1" t="s">
        <v>24</v>
      </c>
      <c r="F5697" s="18">
        <v>4.9119999999999999</v>
      </c>
      <c r="G5697" t="s">
        <v>4484</v>
      </c>
      <c r="H5697" s="1">
        <f>IF(COUNTIF(G$2:G5697,G5697)=1,1,0)</f>
        <v>0</v>
      </c>
      <c r="I5697" s="1">
        <v>2</v>
      </c>
      <c r="J5697" s="1">
        <v>0.2</v>
      </c>
      <c r="K5697" s="1">
        <v>0.30700000000000016</v>
      </c>
      <c r="L5697" s="12">
        <f>VLOOKUP(train[[#This Row],[Sub-Category]],Análisis_ABC_XYZ[[#Headers],[#Data]],4,FALSE)</f>
        <v>0.45632477063632687</v>
      </c>
    </row>
    <row r="5698" spans="1:12" x14ac:dyDescent="0.35">
      <c r="A5698" s="2">
        <v>43001</v>
      </c>
      <c r="B5698" s="1" t="s">
        <v>12</v>
      </c>
      <c r="C5698" s="1" t="s">
        <v>60</v>
      </c>
      <c r="D5698" s="1" t="s">
        <v>14</v>
      </c>
      <c r="E5698" s="1" t="s">
        <v>61</v>
      </c>
      <c r="F5698" s="18">
        <v>4.08</v>
      </c>
      <c r="G5698" t="s">
        <v>2155</v>
      </c>
      <c r="H5698" s="1">
        <f>IF(COUNTIF(G$2:G5698,G5698)=1,1,0)</f>
        <v>0</v>
      </c>
      <c r="I5698" s="1">
        <v>2</v>
      </c>
      <c r="J5698" s="1">
        <v>0</v>
      </c>
      <c r="K5698" s="1">
        <v>1.9175999999999997</v>
      </c>
      <c r="L5698" s="12">
        <f>VLOOKUP(train[[#This Row],[Sub-Category]],Análisis_ABC_XYZ[[#Headers],[#Data]],4,FALSE)</f>
        <v>0.44424167803735209</v>
      </c>
    </row>
    <row r="5699" spans="1:12" x14ac:dyDescent="0.35">
      <c r="A5699" s="2">
        <v>43002</v>
      </c>
      <c r="B5699" s="1" t="s">
        <v>12</v>
      </c>
      <c r="C5699" s="1" t="s">
        <v>1221</v>
      </c>
      <c r="D5699" s="1" t="s">
        <v>8</v>
      </c>
      <c r="E5699" s="1" t="s">
        <v>11</v>
      </c>
      <c r="F5699" s="18">
        <v>563.24</v>
      </c>
      <c r="G5699" t="s">
        <v>4043</v>
      </c>
      <c r="H5699" s="1">
        <f>IF(COUNTIF(G$2:G5699,G5699)=1,1,0)</f>
        <v>1</v>
      </c>
      <c r="I5699" s="1">
        <v>5</v>
      </c>
      <c r="J5699" s="1">
        <v>0.2</v>
      </c>
      <c r="K5699" s="1">
        <v>56.324000000000012</v>
      </c>
      <c r="L5699" s="12">
        <f>VLOOKUP(train[[#This Row],[Sub-Category]],Análisis_ABC_XYZ[[#Headers],[#Data]],4,FALSE)</f>
        <v>0.46529189879902266</v>
      </c>
    </row>
    <row r="5700" spans="1:12" x14ac:dyDescent="0.35">
      <c r="A5700" s="2">
        <v>43002</v>
      </c>
      <c r="B5700" s="1" t="s">
        <v>145</v>
      </c>
      <c r="C5700" s="1" t="s">
        <v>1110</v>
      </c>
      <c r="D5700" s="1" t="s">
        <v>14</v>
      </c>
      <c r="E5700" s="1" t="s">
        <v>20</v>
      </c>
      <c r="F5700" s="18">
        <v>511.05600000000004</v>
      </c>
      <c r="G5700" t="s">
        <v>3697</v>
      </c>
      <c r="H5700" s="1">
        <f>IF(COUNTIF(G$2:G5700,G5700)=1,1,0)</f>
        <v>1</v>
      </c>
      <c r="I5700" s="1">
        <v>9</v>
      </c>
      <c r="J5700" s="1">
        <v>0.2</v>
      </c>
      <c r="K5700" s="1">
        <v>-95.823000000000079</v>
      </c>
      <c r="L5700" s="12">
        <f>VLOOKUP(train[[#This Row],[Sub-Category]],Análisis_ABC_XYZ[[#Headers],[#Data]],4,FALSE)</f>
        <v>0.44610841445725197</v>
      </c>
    </row>
    <row r="5701" spans="1:12" x14ac:dyDescent="0.35">
      <c r="A5701" s="2">
        <v>43002</v>
      </c>
      <c r="B5701" s="1" t="s">
        <v>72</v>
      </c>
      <c r="C5701" s="1" t="s">
        <v>444</v>
      </c>
      <c r="D5701" s="1" t="s">
        <v>14</v>
      </c>
      <c r="E5701" s="1" t="s">
        <v>29</v>
      </c>
      <c r="F5701" s="18">
        <v>442.37199999999996</v>
      </c>
      <c r="G5701" t="s">
        <v>6741</v>
      </c>
      <c r="H5701" s="1">
        <f>IF(COUNTIF(G$2:G5701,G5701)=1,1,0)</f>
        <v>1</v>
      </c>
      <c r="I5701" s="1">
        <v>7</v>
      </c>
      <c r="J5701" s="1">
        <v>0.8</v>
      </c>
      <c r="K5701" s="1">
        <v>-729.91380000000004</v>
      </c>
      <c r="L5701" s="12">
        <f>VLOOKUP(train[[#This Row],[Sub-Category]],Análisis_ABC_XYZ[[#Headers],[#Data]],4,FALSE)</f>
        <v>0.46881743173671325</v>
      </c>
    </row>
    <row r="5702" spans="1:12" x14ac:dyDescent="0.35">
      <c r="A5702" s="2">
        <v>43002</v>
      </c>
      <c r="B5702" s="1" t="s">
        <v>12</v>
      </c>
      <c r="C5702" s="1" t="s">
        <v>1770</v>
      </c>
      <c r="D5702" s="1" t="s">
        <v>14</v>
      </c>
      <c r="E5702" s="1" t="s">
        <v>61</v>
      </c>
      <c r="F5702" s="18">
        <v>304.89999999999998</v>
      </c>
      <c r="G5702" t="s">
        <v>4043</v>
      </c>
      <c r="H5702" s="1">
        <f>IF(COUNTIF(G$2:G5702,G5702)=1,1,0)</f>
        <v>0</v>
      </c>
      <c r="I5702" s="1">
        <v>5</v>
      </c>
      <c r="J5702" s="1">
        <v>0</v>
      </c>
      <c r="K5702" s="1">
        <v>143.30299999999997</v>
      </c>
      <c r="L5702" s="12">
        <f>VLOOKUP(train[[#This Row],[Sub-Category]],Análisis_ABC_XYZ[[#Headers],[#Data]],4,FALSE)</f>
        <v>0.44424167803735209</v>
      </c>
    </row>
    <row r="5703" spans="1:12" x14ac:dyDescent="0.35">
      <c r="A5703" s="2">
        <v>43002</v>
      </c>
      <c r="B5703" s="1" t="s">
        <v>157</v>
      </c>
      <c r="C5703" s="1" t="s">
        <v>701</v>
      </c>
      <c r="D5703" s="1" t="s">
        <v>8</v>
      </c>
      <c r="E5703" s="1" t="s">
        <v>11</v>
      </c>
      <c r="F5703" s="18">
        <v>155.37199999999999</v>
      </c>
      <c r="G5703" t="s">
        <v>6493</v>
      </c>
      <c r="H5703" s="1">
        <f>IF(COUNTIF(G$2:G5703,G5703)=1,1,0)</f>
        <v>1</v>
      </c>
      <c r="I5703" s="1">
        <v>2</v>
      </c>
      <c r="J5703" s="1">
        <v>0.3</v>
      </c>
      <c r="K5703" s="1">
        <v>-13.317599999999999</v>
      </c>
      <c r="L5703" s="12">
        <f>VLOOKUP(train[[#This Row],[Sub-Category]],Análisis_ABC_XYZ[[#Headers],[#Data]],4,FALSE)</f>
        <v>0.46529189879902266</v>
      </c>
    </row>
    <row r="5704" spans="1:12" x14ac:dyDescent="0.35">
      <c r="A5704" s="2">
        <v>43002</v>
      </c>
      <c r="B5704" s="1" t="s">
        <v>84</v>
      </c>
      <c r="C5704" s="1" t="s">
        <v>147</v>
      </c>
      <c r="D5704" s="1" t="s">
        <v>8</v>
      </c>
      <c r="E5704" s="1" t="s">
        <v>22</v>
      </c>
      <c r="F5704" s="18">
        <v>127.94999999999999</v>
      </c>
      <c r="G5704" t="s">
        <v>5317</v>
      </c>
      <c r="H5704" s="1">
        <f>IF(COUNTIF(G$2:G5704,G5704)=1,1,0)</f>
        <v>1</v>
      </c>
      <c r="I5704" s="1">
        <v>3</v>
      </c>
      <c r="J5704" s="1">
        <v>0</v>
      </c>
      <c r="K5704" s="1">
        <v>21.751499999999986</v>
      </c>
      <c r="L5704" s="12">
        <f>VLOOKUP(train[[#This Row],[Sub-Category]],Análisis_ABC_XYZ[[#Headers],[#Data]],4,FALSE)</f>
        <v>0.4595170286641902</v>
      </c>
    </row>
    <row r="5705" spans="1:12" x14ac:dyDescent="0.35">
      <c r="A5705" s="2">
        <v>43002</v>
      </c>
      <c r="B5705" s="1" t="s">
        <v>12</v>
      </c>
      <c r="C5705" s="1" t="s">
        <v>1379</v>
      </c>
      <c r="D5705" s="1" t="s">
        <v>8</v>
      </c>
      <c r="E5705" s="1" t="s">
        <v>22</v>
      </c>
      <c r="F5705" s="18">
        <v>63.2</v>
      </c>
      <c r="G5705" t="s">
        <v>2663</v>
      </c>
      <c r="H5705" s="1">
        <f>IF(COUNTIF(G$2:G5705,G5705)=1,1,0)</f>
        <v>1</v>
      </c>
      <c r="I5705" s="1">
        <v>5</v>
      </c>
      <c r="J5705" s="1">
        <v>0</v>
      </c>
      <c r="K5705" s="1">
        <v>23.384</v>
      </c>
      <c r="L5705" s="12">
        <f>VLOOKUP(train[[#This Row],[Sub-Category]],Análisis_ABC_XYZ[[#Headers],[#Data]],4,FALSE)</f>
        <v>0.4595170286641902</v>
      </c>
    </row>
    <row r="5706" spans="1:12" x14ac:dyDescent="0.35">
      <c r="A5706" s="2">
        <v>43002</v>
      </c>
      <c r="B5706" s="1" t="s">
        <v>12</v>
      </c>
      <c r="C5706" s="1" t="s">
        <v>249</v>
      </c>
      <c r="D5706" s="1" t="s">
        <v>14</v>
      </c>
      <c r="E5706" s="1" t="s">
        <v>20</v>
      </c>
      <c r="F5706" s="18">
        <v>41.96</v>
      </c>
      <c r="G5706" t="s">
        <v>2444</v>
      </c>
      <c r="H5706" s="1">
        <f>IF(COUNTIF(G$2:G5706,G5706)=1,1,0)</f>
        <v>1</v>
      </c>
      <c r="I5706" s="1">
        <v>2</v>
      </c>
      <c r="J5706" s="1">
        <v>0</v>
      </c>
      <c r="K5706" s="1">
        <v>2.9371999999999971</v>
      </c>
      <c r="L5706" s="12">
        <f>VLOOKUP(train[[#This Row],[Sub-Category]],Análisis_ABC_XYZ[[#Headers],[#Data]],4,FALSE)</f>
        <v>0.44610841445725197</v>
      </c>
    </row>
    <row r="5707" spans="1:12" x14ac:dyDescent="0.35">
      <c r="A5707" s="2">
        <v>43002</v>
      </c>
      <c r="B5707" s="1" t="s">
        <v>12</v>
      </c>
      <c r="C5707" s="1" t="s">
        <v>1376</v>
      </c>
      <c r="D5707" s="1" t="s">
        <v>14</v>
      </c>
      <c r="E5707" s="1" t="s">
        <v>36</v>
      </c>
      <c r="F5707" s="18">
        <v>41.7</v>
      </c>
      <c r="G5707" t="s">
        <v>2444</v>
      </c>
      <c r="H5707" s="1">
        <f>IF(COUNTIF(G$2:G5707,G5707)=1,1,0)</f>
        <v>0</v>
      </c>
      <c r="I5707" s="1">
        <v>5</v>
      </c>
      <c r="J5707" s="1">
        <v>0</v>
      </c>
      <c r="K5707" s="1">
        <v>20.85</v>
      </c>
      <c r="L5707" s="12">
        <f>VLOOKUP(train[[#This Row],[Sub-Category]],Análisis_ABC_XYZ[[#Headers],[#Data]],4,FALSE)</f>
        <v>0.43613829632717294</v>
      </c>
    </row>
    <row r="5708" spans="1:12" x14ac:dyDescent="0.35">
      <c r="A5708" s="2">
        <v>43002</v>
      </c>
      <c r="B5708" s="1" t="s">
        <v>145</v>
      </c>
      <c r="C5708" s="1" t="s">
        <v>334</v>
      </c>
      <c r="D5708" s="1" t="s">
        <v>8</v>
      </c>
      <c r="E5708" s="1" t="s">
        <v>22</v>
      </c>
      <c r="F5708" s="18">
        <v>21.44</v>
      </c>
      <c r="G5708" t="s">
        <v>3697</v>
      </c>
      <c r="H5708" s="1">
        <f>IF(COUNTIF(G$2:G5708,G5708)=1,1,0)</f>
        <v>0</v>
      </c>
      <c r="I5708" s="1">
        <v>2</v>
      </c>
      <c r="J5708" s="1">
        <v>0.2</v>
      </c>
      <c r="K5708" s="1">
        <v>7.5039999999999987</v>
      </c>
      <c r="L5708" s="12">
        <f>VLOOKUP(train[[#This Row],[Sub-Category]],Análisis_ABC_XYZ[[#Headers],[#Data]],4,FALSE)</f>
        <v>0.4595170286641902</v>
      </c>
    </row>
    <row r="5709" spans="1:12" x14ac:dyDescent="0.35">
      <c r="A5709" s="2">
        <v>43002</v>
      </c>
      <c r="B5709" s="1" t="s">
        <v>198</v>
      </c>
      <c r="C5709" s="1" t="s">
        <v>94</v>
      </c>
      <c r="D5709" s="1" t="s">
        <v>14</v>
      </c>
      <c r="E5709" s="1" t="s">
        <v>36</v>
      </c>
      <c r="F5709" s="18">
        <v>6.48</v>
      </c>
      <c r="G5709" t="s">
        <v>2667</v>
      </c>
      <c r="H5709" s="1">
        <f>IF(COUNTIF(G$2:G5709,G5709)=1,1,0)</f>
        <v>1</v>
      </c>
      <c r="I5709" s="1">
        <v>1</v>
      </c>
      <c r="J5709" s="1">
        <v>0</v>
      </c>
      <c r="K5709" s="1">
        <v>3.1104000000000003</v>
      </c>
      <c r="L5709" s="12">
        <f>VLOOKUP(train[[#This Row],[Sub-Category]],Análisis_ABC_XYZ[[#Headers],[#Data]],4,FALSE)</f>
        <v>0.43613829632717294</v>
      </c>
    </row>
    <row r="5710" spans="1:12" x14ac:dyDescent="0.35">
      <c r="A5710" s="2">
        <v>43002</v>
      </c>
      <c r="B5710" s="1" t="s">
        <v>198</v>
      </c>
      <c r="C5710" s="1" t="s">
        <v>1274</v>
      </c>
      <c r="D5710" s="1" t="s">
        <v>14</v>
      </c>
      <c r="E5710" s="1" t="s">
        <v>29</v>
      </c>
      <c r="F5710" s="18">
        <v>6.38</v>
      </c>
      <c r="G5710" t="s">
        <v>2667</v>
      </c>
      <c r="H5710" s="1">
        <f>IF(COUNTIF(G$2:G5710,G5710)=1,1,0)</f>
        <v>0</v>
      </c>
      <c r="I5710" s="1">
        <v>1</v>
      </c>
      <c r="J5710" s="1">
        <v>0</v>
      </c>
      <c r="K5710" s="1">
        <v>2.9347999999999996</v>
      </c>
      <c r="L5710" s="12">
        <f>VLOOKUP(train[[#This Row],[Sub-Category]],Análisis_ABC_XYZ[[#Headers],[#Data]],4,FALSE)</f>
        <v>0.46881743173671325</v>
      </c>
    </row>
    <row r="5711" spans="1:12" x14ac:dyDescent="0.35">
      <c r="A5711" s="2">
        <v>43003</v>
      </c>
      <c r="B5711" s="1" t="s">
        <v>12</v>
      </c>
      <c r="C5711" s="1" t="s">
        <v>726</v>
      </c>
      <c r="D5711" s="1" t="s">
        <v>8</v>
      </c>
      <c r="E5711" s="1" t="s">
        <v>11</v>
      </c>
      <c r="F5711" s="18">
        <v>483.13599999999997</v>
      </c>
      <c r="G5711" t="s">
        <v>6894</v>
      </c>
      <c r="H5711" s="1">
        <f>IF(COUNTIF(G$2:G5711,G5711)=1,1,0)</f>
        <v>1</v>
      </c>
      <c r="I5711" s="1">
        <v>4</v>
      </c>
      <c r="J5711" s="1">
        <v>0.2</v>
      </c>
      <c r="K5711" s="1">
        <v>60.391999999999939</v>
      </c>
      <c r="L5711" s="12">
        <f>VLOOKUP(train[[#This Row],[Sub-Category]],Análisis_ABC_XYZ[[#Headers],[#Data]],4,FALSE)</f>
        <v>0.46529189879902266</v>
      </c>
    </row>
    <row r="5712" spans="1:12" x14ac:dyDescent="0.35">
      <c r="A5712" s="2">
        <v>43003</v>
      </c>
      <c r="B5712" s="1" t="s">
        <v>12</v>
      </c>
      <c r="C5712" s="1" t="s">
        <v>1760</v>
      </c>
      <c r="D5712" s="1" t="s">
        <v>26</v>
      </c>
      <c r="E5712" s="1" t="s">
        <v>363</v>
      </c>
      <c r="F5712" s="18">
        <v>479.97600000000006</v>
      </c>
      <c r="G5712" t="s">
        <v>6894</v>
      </c>
      <c r="H5712" s="1">
        <f>IF(COUNTIF(G$2:G5712,G5712)=1,1,0)</f>
        <v>0</v>
      </c>
      <c r="I5712" s="1">
        <v>3</v>
      </c>
      <c r="J5712" s="1">
        <v>0.2</v>
      </c>
      <c r="K5712" s="1">
        <v>161.99189999999999</v>
      </c>
      <c r="L5712" s="12">
        <f>VLOOKUP(train[[#This Row],[Sub-Category]],Análisis_ABC_XYZ[[#Headers],[#Data]],4,FALSE)</f>
        <v>0.62810530827000832</v>
      </c>
    </row>
    <row r="5713" spans="1:12" x14ac:dyDescent="0.35">
      <c r="A5713" s="2">
        <v>43003</v>
      </c>
      <c r="B5713" s="1" t="s">
        <v>12</v>
      </c>
      <c r="C5713" s="1" t="s">
        <v>233</v>
      </c>
      <c r="D5713" s="1" t="s">
        <v>8</v>
      </c>
      <c r="E5713" s="1" t="s">
        <v>9</v>
      </c>
      <c r="F5713" s="18">
        <v>477.666</v>
      </c>
      <c r="G5713" t="s">
        <v>6753</v>
      </c>
      <c r="H5713" s="1">
        <f>IF(COUNTIF(G$2:G5713,G5713)=1,1,0)</f>
        <v>1</v>
      </c>
      <c r="I5713" s="1">
        <v>2</v>
      </c>
      <c r="J5713" s="1">
        <v>0.15</v>
      </c>
      <c r="K5713" s="1">
        <v>84.293999999999969</v>
      </c>
      <c r="L5713" s="12">
        <f>VLOOKUP(train[[#This Row],[Sub-Category]],Análisis_ABC_XYZ[[#Headers],[#Data]],4,FALSE)</f>
        <v>0.5176847302647779</v>
      </c>
    </row>
    <row r="5714" spans="1:12" x14ac:dyDescent="0.35">
      <c r="A5714" s="2">
        <v>43003</v>
      </c>
      <c r="B5714" s="1" t="s">
        <v>104</v>
      </c>
      <c r="C5714" s="1" t="s">
        <v>802</v>
      </c>
      <c r="D5714" s="1" t="s">
        <v>8</v>
      </c>
      <c r="E5714" s="1" t="s">
        <v>18</v>
      </c>
      <c r="F5714" s="18">
        <v>393.16500000000002</v>
      </c>
      <c r="G5714" t="s">
        <v>6721</v>
      </c>
      <c r="H5714" s="1">
        <f>IF(COUNTIF(G$2:G5714,G5714)=1,1,0)</f>
        <v>1</v>
      </c>
      <c r="I5714" s="1">
        <v>3</v>
      </c>
      <c r="J5714" s="1">
        <v>0.5</v>
      </c>
      <c r="K5714" s="1">
        <v>-204.44580000000005</v>
      </c>
      <c r="L5714" s="12">
        <f>VLOOKUP(train[[#This Row],[Sub-Category]],Análisis_ABC_XYZ[[#Headers],[#Data]],4,FALSE)</f>
        <v>0.55975208308209756</v>
      </c>
    </row>
    <row r="5715" spans="1:12" x14ac:dyDescent="0.35">
      <c r="A5715" s="2">
        <v>43003</v>
      </c>
      <c r="B5715" s="1" t="s">
        <v>157</v>
      </c>
      <c r="C5715" s="1" t="s">
        <v>1009</v>
      </c>
      <c r="D5715" s="1" t="s">
        <v>14</v>
      </c>
      <c r="E5715" s="1" t="s">
        <v>20</v>
      </c>
      <c r="F5715" s="18">
        <v>331.536</v>
      </c>
      <c r="G5715" t="s">
        <v>5764</v>
      </c>
      <c r="H5715" s="1">
        <f>IF(COUNTIF(G$2:G5715,G5715)=1,1,0)</f>
        <v>1</v>
      </c>
      <c r="I5715" s="1">
        <v>3</v>
      </c>
      <c r="J5715" s="1">
        <v>0.2</v>
      </c>
      <c r="K5715" s="1">
        <v>-82.884</v>
      </c>
      <c r="L5715" s="12">
        <f>VLOOKUP(train[[#This Row],[Sub-Category]],Análisis_ABC_XYZ[[#Headers],[#Data]],4,FALSE)</f>
        <v>0.44610841445725197</v>
      </c>
    </row>
    <row r="5716" spans="1:12" x14ac:dyDescent="0.35">
      <c r="A5716" s="2">
        <v>43003</v>
      </c>
      <c r="B5716" s="1" t="s">
        <v>157</v>
      </c>
      <c r="C5716" s="1" t="s">
        <v>914</v>
      </c>
      <c r="D5716" s="1" t="s">
        <v>14</v>
      </c>
      <c r="E5716" s="1" t="s">
        <v>31</v>
      </c>
      <c r="F5716" s="18">
        <v>286.25600000000003</v>
      </c>
      <c r="G5716" t="s">
        <v>5764</v>
      </c>
      <c r="H5716" s="1">
        <f>IF(COUNTIF(G$2:G5716,G5716)=1,1,0)</f>
        <v>0</v>
      </c>
      <c r="I5716" s="1">
        <v>1</v>
      </c>
      <c r="J5716" s="1">
        <v>0.2</v>
      </c>
      <c r="K5716" s="1">
        <v>17.890999999999977</v>
      </c>
      <c r="L5716" s="12">
        <f>VLOOKUP(train[[#This Row],[Sub-Category]],Análisis_ABC_XYZ[[#Headers],[#Data]],4,FALSE)</f>
        <v>0.49507917887403441</v>
      </c>
    </row>
    <row r="5717" spans="1:12" x14ac:dyDescent="0.35">
      <c r="A5717" s="2">
        <v>43003</v>
      </c>
      <c r="B5717" s="1" t="s">
        <v>42</v>
      </c>
      <c r="C5717" s="1" t="s">
        <v>70</v>
      </c>
      <c r="D5717" s="1" t="s">
        <v>8</v>
      </c>
      <c r="E5717" s="1" t="s">
        <v>11</v>
      </c>
      <c r="F5717" s="18">
        <v>201.96</v>
      </c>
      <c r="G5717" t="s">
        <v>2306</v>
      </c>
      <c r="H5717" s="1">
        <f>IF(COUNTIF(G$2:G5717,G5717)=1,1,0)</f>
        <v>1</v>
      </c>
      <c r="I5717" s="1">
        <v>2</v>
      </c>
      <c r="J5717" s="1">
        <v>0</v>
      </c>
      <c r="K5717" s="1">
        <v>50.490000000000009</v>
      </c>
      <c r="L5717" s="12">
        <f>VLOOKUP(train[[#This Row],[Sub-Category]],Análisis_ABC_XYZ[[#Headers],[#Data]],4,FALSE)</f>
        <v>0.46529189879902266</v>
      </c>
    </row>
    <row r="5718" spans="1:12" x14ac:dyDescent="0.35">
      <c r="A5718" s="2">
        <v>43003</v>
      </c>
      <c r="B5718" s="1" t="s">
        <v>42</v>
      </c>
      <c r="C5718" s="1" t="s">
        <v>351</v>
      </c>
      <c r="D5718" s="1" t="s">
        <v>26</v>
      </c>
      <c r="E5718" s="1" t="s">
        <v>56</v>
      </c>
      <c r="F5718" s="18">
        <v>499.95</v>
      </c>
      <c r="G5718" t="s">
        <v>2306</v>
      </c>
      <c r="H5718" s="1">
        <f>IF(COUNTIF(G$2:G5718,G5718)=1,1,0)</f>
        <v>0</v>
      </c>
      <c r="I5718" s="1">
        <v>5</v>
      </c>
      <c r="J5718" s="1">
        <v>0</v>
      </c>
      <c r="K5718" s="1">
        <v>174.98249999999999</v>
      </c>
      <c r="L5718" s="12">
        <f>VLOOKUP(train[[#This Row],[Sub-Category]],Análisis_ABC_XYZ[[#Headers],[#Data]],4,FALSE)</f>
        <v>0.52062335344040378</v>
      </c>
    </row>
    <row r="5719" spans="1:12" x14ac:dyDescent="0.35">
      <c r="A5719" s="2">
        <v>43003</v>
      </c>
      <c r="B5719" s="1" t="s">
        <v>42</v>
      </c>
      <c r="C5719" s="1" t="s">
        <v>1537</v>
      </c>
      <c r="D5719" s="1" t="s">
        <v>8</v>
      </c>
      <c r="E5719" s="1" t="s">
        <v>22</v>
      </c>
      <c r="F5719" s="18">
        <v>68.64</v>
      </c>
      <c r="G5719" t="s">
        <v>2306</v>
      </c>
      <c r="H5719" s="1">
        <f>IF(COUNTIF(G$2:G5719,G5719)=1,1,0)</f>
        <v>0</v>
      </c>
      <c r="I5719" s="1">
        <v>11</v>
      </c>
      <c r="J5719" s="1">
        <v>0</v>
      </c>
      <c r="K5719" s="1">
        <v>17.160000000000004</v>
      </c>
      <c r="L5719" s="12">
        <f>VLOOKUP(train[[#This Row],[Sub-Category]],Análisis_ABC_XYZ[[#Headers],[#Data]],4,FALSE)</f>
        <v>0.4595170286641902</v>
      </c>
    </row>
    <row r="5720" spans="1:12" x14ac:dyDescent="0.35">
      <c r="A5720" s="2">
        <v>43003</v>
      </c>
      <c r="B5720" s="1" t="s">
        <v>136</v>
      </c>
      <c r="C5720" s="1" t="s">
        <v>1376</v>
      </c>
      <c r="D5720" s="1" t="s">
        <v>14</v>
      </c>
      <c r="E5720" s="1" t="s">
        <v>36</v>
      </c>
      <c r="F5720" s="18">
        <v>60.048000000000002</v>
      </c>
      <c r="G5720" t="s">
        <v>4502</v>
      </c>
      <c r="H5720" s="1">
        <f>IF(COUNTIF(G$2:G5720,G5720)=1,1,0)</f>
        <v>1</v>
      </c>
      <c r="I5720" s="1">
        <v>9</v>
      </c>
      <c r="J5720" s="1">
        <v>0.2</v>
      </c>
      <c r="K5720" s="1">
        <v>22.518000000000001</v>
      </c>
      <c r="L5720" s="12">
        <f>VLOOKUP(train[[#This Row],[Sub-Category]],Análisis_ABC_XYZ[[#Headers],[#Data]],4,FALSE)</f>
        <v>0.43613829632717294</v>
      </c>
    </row>
    <row r="5721" spans="1:12" x14ac:dyDescent="0.35">
      <c r="A5721" s="2">
        <v>43003</v>
      </c>
      <c r="B5721" s="1" t="s">
        <v>12</v>
      </c>
      <c r="C5721" s="1" t="s">
        <v>1782</v>
      </c>
      <c r="D5721" s="1" t="s">
        <v>26</v>
      </c>
      <c r="E5721" s="1" t="s">
        <v>27</v>
      </c>
      <c r="F5721" s="18">
        <v>44.736000000000004</v>
      </c>
      <c r="G5721" t="s">
        <v>6894</v>
      </c>
      <c r="H5721" s="1">
        <f>IF(COUNTIF(G$2:G5721,G5721)=1,1,0)</f>
        <v>0</v>
      </c>
      <c r="I5721" s="1">
        <v>8</v>
      </c>
      <c r="J5721" s="1">
        <v>0.2</v>
      </c>
      <c r="K5721" s="1">
        <v>4.4736000000000011</v>
      </c>
      <c r="L5721" s="12">
        <f>VLOOKUP(train[[#This Row],[Sub-Category]],Análisis_ABC_XYZ[[#Headers],[#Data]],4,FALSE)</f>
        <v>0.41105220110552465</v>
      </c>
    </row>
    <row r="5722" spans="1:12" x14ac:dyDescent="0.35">
      <c r="A5722" s="2">
        <v>43003</v>
      </c>
      <c r="B5722" s="1" t="s">
        <v>12</v>
      </c>
      <c r="C5722" s="1" t="s">
        <v>491</v>
      </c>
      <c r="D5722" s="1" t="s">
        <v>14</v>
      </c>
      <c r="E5722" s="1" t="s">
        <v>15</v>
      </c>
      <c r="F5722" s="18">
        <v>29.6</v>
      </c>
      <c r="G5722" t="s">
        <v>6894</v>
      </c>
      <c r="H5722" s="1">
        <f>IF(COUNTIF(G$2:G5722,G5722)=1,1,0)</f>
        <v>0</v>
      </c>
      <c r="I5722" s="1">
        <v>2</v>
      </c>
      <c r="J5722" s="1">
        <v>0</v>
      </c>
      <c r="K5722" s="1">
        <v>14.8</v>
      </c>
      <c r="L5722" s="12">
        <f>VLOOKUP(train[[#This Row],[Sub-Category]],Análisis_ABC_XYZ[[#Headers],[#Data]],4,FALSE)</f>
        <v>0.4647369236065339</v>
      </c>
    </row>
    <row r="5723" spans="1:12" x14ac:dyDescent="0.35">
      <c r="A5723" s="2">
        <v>43003</v>
      </c>
      <c r="B5723" s="1" t="s">
        <v>157</v>
      </c>
      <c r="C5723" s="1" t="s">
        <v>528</v>
      </c>
      <c r="D5723" s="1" t="s">
        <v>14</v>
      </c>
      <c r="E5723" s="1" t="s">
        <v>20</v>
      </c>
      <c r="F5723" s="18">
        <v>24.224000000000004</v>
      </c>
      <c r="G5723" t="s">
        <v>5764</v>
      </c>
      <c r="H5723" s="1">
        <f>IF(COUNTIF(G$2:G5723,G5723)=1,1,0)</f>
        <v>0</v>
      </c>
      <c r="I5723" s="1">
        <v>2</v>
      </c>
      <c r="J5723" s="1">
        <v>0.2</v>
      </c>
      <c r="K5723" s="1">
        <v>-4.8448000000000029</v>
      </c>
      <c r="L5723" s="12">
        <f>VLOOKUP(train[[#This Row],[Sub-Category]],Análisis_ABC_XYZ[[#Headers],[#Data]],4,FALSE)</f>
        <v>0.44610841445725197</v>
      </c>
    </row>
    <row r="5724" spans="1:12" x14ac:dyDescent="0.35">
      <c r="A5724" s="2">
        <v>43003</v>
      </c>
      <c r="B5724" s="1" t="s">
        <v>12</v>
      </c>
      <c r="C5724" s="1" t="s">
        <v>206</v>
      </c>
      <c r="D5724" s="1" t="s">
        <v>14</v>
      </c>
      <c r="E5724" s="1" t="s">
        <v>24</v>
      </c>
      <c r="F5724" s="18">
        <v>16.559999999999999</v>
      </c>
      <c r="G5724" t="s">
        <v>3431</v>
      </c>
      <c r="H5724" s="1">
        <f>IF(COUNTIF(G$2:G5724,G5724)=1,1,0)</f>
        <v>1</v>
      </c>
      <c r="I5724" s="1">
        <v>4</v>
      </c>
      <c r="J5724" s="1">
        <v>0</v>
      </c>
      <c r="K5724" s="1">
        <v>6.9551999999999996</v>
      </c>
      <c r="L5724" s="12">
        <f>VLOOKUP(train[[#This Row],[Sub-Category]],Análisis_ABC_XYZ[[#Headers],[#Data]],4,FALSE)</f>
        <v>0.45632477063632687</v>
      </c>
    </row>
    <row r="5725" spans="1:12" x14ac:dyDescent="0.35">
      <c r="A5725" s="2">
        <v>43003</v>
      </c>
      <c r="B5725" s="1" t="s">
        <v>39</v>
      </c>
      <c r="C5725" s="1" t="s">
        <v>703</v>
      </c>
      <c r="D5725" s="1" t="s">
        <v>14</v>
      </c>
      <c r="E5725" s="1" t="s">
        <v>15</v>
      </c>
      <c r="F5725" s="18">
        <v>15.936000000000002</v>
      </c>
      <c r="G5725" t="s">
        <v>5488</v>
      </c>
      <c r="H5725" s="1">
        <f>IF(COUNTIF(G$2:G5725,G5725)=1,1,0)</f>
        <v>1</v>
      </c>
      <c r="I5725" s="1">
        <v>4</v>
      </c>
      <c r="J5725" s="1">
        <v>0.2</v>
      </c>
      <c r="K5725" s="1">
        <v>5.1791999999999998</v>
      </c>
      <c r="L5725" s="12">
        <f>VLOOKUP(train[[#This Row],[Sub-Category]],Análisis_ABC_XYZ[[#Headers],[#Data]],4,FALSE)</f>
        <v>0.4647369236065339</v>
      </c>
    </row>
    <row r="5726" spans="1:12" x14ac:dyDescent="0.35">
      <c r="A5726" s="2">
        <v>43003</v>
      </c>
      <c r="B5726" s="1" t="s">
        <v>12</v>
      </c>
      <c r="C5726" s="1" t="s">
        <v>901</v>
      </c>
      <c r="D5726" s="1" t="s">
        <v>14</v>
      </c>
      <c r="E5726" s="1" t="s">
        <v>36</v>
      </c>
      <c r="F5726" s="18">
        <v>10.9</v>
      </c>
      <c r="G5726" t="s">
        <v>6894</v>
      </c>
      <c r="H5726" s="1">
        <f>IF(COUNTIF(G$2:G5726,G5726)=1,1,0)</f>
        <v>0</v>
      </c>
      <c r="I5726" s="1">
        <v>5</v>
      </c>
      <c r="J5726" s="1">
        <v>0</v>
      </c>
      <c r="K5726" s="1">
        <v>5.1229999999999993</v>
      </c>
      <c r="L5726" s="12">
        <f>VLOOKUP(train[[#This Row],[Sub-Category]],Análisis_ABC_XYZ[[#Headers],[#Data]],4,FALSE)</f>
        <v>0.43613829632717294</v>
      </c>
    </row>
    <row r="5727" spans="1:12" x14ac:dyDescent="0.35">
      <c r="A5727" s="2">
        <v>43003</v>
      </c>
      <c r="B5727" s="1" t="s">
        <v>12</v>
      </c>
      <c r="C5727" s="1" t="s">
        <v>893</v>
      </c>
      <c r="D5727" s="1" t="s">
        <v>14</v>
      </c>
      <c r="E5727" s="1" t="s">
        <v>24</v>
      </c>
      <c r="F5727" s="18">
        <v>5.76</v>
      </c>
      <c r="G5727" t="s">
        <v>6894</v>
      </c>
      <c r="H5727" s="1">
        <f>IF(COUNTIF(G$2:G5727,G5727)=1,1,0)</f>
        <v>0</v>
      </c>
      <c r="I5727" s="1">
        <v>2</v>
      </c>
      <c r="J5727" s="1">
        <v>0</v>
      </c>
      <c r="K5727" s="1">
        <v>1.6703999999999999</v>
      </c>
      <c r="L5727" s="12">
        <f>VLOOKUP(train[[#This Row],[Sub-Category]],Análisis_ABC_XYZ[[#Headers],[#Data]],4,FALSE)</f>
        <v>0.45632477063632687</v>
      </c>
    </row>
    <row r="5728" spans="1:12" x14ac:dyDescent="0.35">
      <c r="A5728" s="2">
        <v>43003</v>
      </c>
      <c r="B5728" s="1" t="s">
        <v>136</v>
      </c>
      <c r="C5728" s="1" t="s">
        <v>1667</v>
      </c>
      <c r="D5728" s="1" t="s">
        <v>14</v>
      </c>
      <c r="E5728" s="1" t="s">
        <v>29</v>
      </c>
      <c r="F5728" s="18">
        <v>5.0220000000000002</v>
      </c>
      <c r="G5728" t="s">
        <v>4502</v>
      </c>
      <c r="H5728" s="1">
        <f>IF(COUNTIF(G$2:G5728,G5728)=1,1,0)</f>
        <v>0</v>
      </c>
      <c r="I5728" s="1">
        <v>1</v>
      </c>
      <c r="J5728" s="1">
        <v>0.7</v>
      </c>
      <c r="K5728" s="1">
        <v>-3.5153999999999996</v>
      </c>
      <c r="L5728" s="12">
        <f>VLOOKUP(train[[#This Row],[Sub-Category]],Análisis_ABC_XYZ[[#Headers],[#Data]],4,FALSE)</f>
        <v>0.46881743173671325</v>
      </c>
    </row>
    <row r="5729" spans="1:12" x14ac:dyDescent="0.35">
      <c r="A5729" s="2">
        <v>43003</v>
      </c>
      <c r="B5729" s="1" t="s">
        <v>12</v>
      </c>
      <c r="C5729" s="1" t="s">
        <v>1208</v>
      </c>
      <c r="D5729" s="1" t="s">
        <v>14</v>
      </c>
      <c r="E5729" s="1" t="s">
        <v>15</v>
      </c>
      <c r="F5729" s="18">
        <v>4.9800000000000004</v>
      </c>
      <c r="G5729" t="s">
        <v>6894</v>
      </c>
      <c r="H5729" s="1">
        <f>IF(COUNTIF(G$2:G5729,G5729)=1,1,0)</f>
        <v>0</v>
      </c>
      <c r="I5729" s="1">
        <v>1</v>
      </c>
      <c r="J5729" s="1">
        <v>0</v>
      </c>
      <c r="K5729" s="1">
        <v>2.2907999999999999</v>
      </c>
      <c r="L5729" s="12">
        <f>VLOOKUP(train[[#This Row],[Sub-Category]],Análisis_ABC_XYZ[[#Headers],[#Data]],4,FALSE)</f>
        <v>0.4647369236065339</v>
      </c>
    </row>
    <row r="5730" spans="1:12" x14ac:dyDescent="0.35">
      <c r="A5730" s="2">
        <v>43003</v>
      </c>
      <c r="B5730" s="1" t="s">
        <v>42</v>
      </c>
      <c r="C5730" s="1" t="s">
        <v>1348</v>
      </c>
      <c r="D5730" s="1" t="s">
        <v>14</v>
      </c>
      <c r="E5730" s="1" t="s">
        <v>24</v>
      </c>
      <c r="F5730" s="18">
        <v>3.04</v>
      </c>
      <c r="G5730" t="s">
        <v>2306</v>
      </c>
      <c r="H5730" s="1">
        <f>IF(COUNTIF(G$2:G5730,G5730)=1,1,0)</f>
        <v>0</v>
      </c>
      <c r="I5730" s="1">
        <v>1</v>
      </c>
      <c r="J5730" s="1">
        <v>0</v>
      </c>
      <c r="K5730" s="1">
        <v>1.0335999999999999</v>
      </c>
      <c r="L5730" s="12">
        <f>VLOOKUP(train[[#This Row],[Sub-Category]],Análisis_ABC_XYZ[[#Headers],[#Data]],4,FALSE)</f>
        <v>0.45632477063632687</v>
      </c>
    </row>
    <row r="5731" spans="1:12" x14ac:dyDescent="0.35">
      <c r="A5731" s="2">
        <v>43004</v>
      </c>
      <c r="B5731" s="1" t="s">
        <v>72</v>
      </c>
      <c r="C5731" s="1" t="s">
        <v>468</v>
      </c>
      <c r="D5731" s="1" t="s">
        <v>8</v>
      </c>
      <c r="E5731" s="1" t="s">
        <v>11</v>
      </c>
      <c r="F5731" s="18">
        <v>747.55799999999999</v>
      </c>
      <c r="G5731" t="s">
        <v>4989</v>
      </c>
      <c r="H5731" s="1">
        <f>IF(COUNTIF(G$2:G5731,G5731)=1,1,0)</f>
        <v>1</v>
      </c>
      <c r="I5731" s="1">
        <v>3</v>
      </c>
      <c r="J5731" s="1">
        <v>0.3</v>
      </c>
      <c r="K5731" s="1">
        <v>-96.11460000000011</v>
      </c>
      <c r="L5731" s="12">
        <f>VLOOKUP(train[[#This Row],[Sub-Category]],Análisis_ABC_XYZ[[#Headers],[#Data]],4,FALSE)</f>
        <v>0.46529189879902266</v>
      </c>
    </row>
    <row r="5732" spans="1:12" x14ac:dyDescent="0.35">
      <c r="A5732" s="2">
        <v>43004</v>
      </c>
      <c r="B5732" s="1" t="s">
        <v>39</v>
      </c>
      <c r="C5732" s="1" t="s">
        <v>112</v>
      </c>
      <c r="D5732" s="1" t="s">
        <v>8</v>
      </c>
      <c r="E5732" s="1" t="s">
        <v>11</v>
      </c>
      <c r="F5732" s="18">
        <v>454.96499999999997</v>
      </c>
      <c r="G5732" t="s">
        <v>6349</v>
      </c>
      <c r="H5732" s="1">
        <f>IF(COUNTIF(G$2:G5732,G5732)=1,1,0)</f>
        <v>1</v>
      </c>
      <c r="I5732" s="1">
        <v>5</v>
      </c>
      <c r="J5732" s="1">
        <v>0.3</v>
      </c>
      <c r="K5732" s="1">
        <v>-136.48950000000002</v>
      </c>
      <c r="L5732" s="12">
        <f>VLOOKUP(train[[#This Row],[Sub-Category]],Análisis_ABC_XYZ[[#Headers],[#Data]],4,FALSE)</f>
        <v>0.46529189879902266</v>
      </c>
    </row>
    <row r="5733" spans="1:12" x14ac:dyDescent="0.35">
      <c r="A5733" s="2">
        <v>43004</v>
      </c>
      <c r="B5733" s="1" t="s">
        <v>12</v>
      </c>
      <c r="C5733" s="1" t="s">
        <v>966</v>
      </c>
      <c r="D5733" s="1" t="s">
        <v>8</v>
      </c>
      <c r="E5733" s="1" t="s">
        <v>9</v>
      </c>
      <c r="F5733" s="18">
        <v>424.95749999999992</v>
      </c>
      <c r="G5733" t="s">
        <v>6867</v>
      </c>
      <c r="H5733" s="1">
        <f>IF(COUNTIF(G$2:G5733,G5733)=1,1,0)</f>
        <v>1</v>
      </c>
      <c r="I5733" s="1">
        <v>5</v>
      </c>
      <c r="J5733" s="1">
        <v>0.15</v>
      </c>
      <c r="K5733" s="1">
        <v>19.997999999999976</v>
      </c>
      <c r="L5733" s="12">
        <f>VLOOKUP(train[[#This Row],[Sub-Category]],Análisis_ABC_XYZ[[#Headers],[#Data]],4,FALSE)</f>
        <v>0.5176847302647779</v>
      </c>
    </row>
    <row r="5734" spans="1:12" x14ac:dyDescent="0.35">
      <c r="A5734" s="2">
        <v>43004</v>
      </c>
      <c r="B5734" s="1" t="s">
        <v>37</v>
      </c>
      <c r="C5734" s="1" t="s">
        <v>707</v>
      </c>
      <c r="D5734" s="1" t="s">
        <v>14</v>
      </c>
      <c r="E5734" s="1" t="s">
        <v>31</v>
      </c>
      <c r="F5734" s="18">
        <v>236.88</v>
      </c>
      <c r="G5734" t="s">
        <v>2067</v>
      </c>
      <c r="H5734" s="1">
        <f>IF(COUNTIF(G$2:G5734,G5734)=1,1,0)</f>
        <v>1</v>
      </c>
      <c r="I5734" s="1">
        <v>6</v>
      </c>
      <c r="J5734" s="1">
        <v>0</v>
      </c>
      <c r="K5734" s="1">
        <v>66.326400000000007</v>
      </c>
      <c r="L5734" s="12">
        <f>VLOOKUP(train[[#This Row],[Sub-Category]],Análisis_ABC_XYZ[[#Headers],[#Data]],4,FALSE)</f>
        <v>0.49507917887403441</v>
      </c>
    </row>
    <row r="5735" spans="1:12" x14ac:dyDescent="0.35">
      <c r="A5735" s="2">
        <v>43004</v>
      </c>
      <c r="B5735" s="1" t="s">
        <v>16</v>
      </c>
      <c r="C5735" s="1" t="s">
        <v>1403</v>
      </c>
      <c r="D5735" s="1" t="s">
        <v>26</v>
      </c>
      <c r="E5735" s="1" t="s">
        <v>56</v>
      </c>
      <c r="F5735" s="18">
        <v>431.97600000000006</v>
      </c>
      <c r="G5735" t="s">
        <v>6737</v>
      </c>
      <c r="H5735" s="1">
        <f>IF(COUNTIF(G$2:G5735,G5735)=1,1,0)</f>
        <v>1</v>
      </c>
      <c r="I5735" s="1">
        <v>3</v>
      </c>
      <c r="J5735" s="1">
        <v>0.2</v>
      </c>
      <c r="K5735" s="1">
        <v>-75.59580000000004</v>
      </c>
      <c r="L5735" s="12">
        <f>VLOOKUP(train[[#This Row],[Sub-Category]],Análisis_ABC_XYZ[[#Headers],[#Data]],4,FALSE)</f>
        <v>0.52062335344040378</v>
      </c>
    </row>
    <row r="5736" spans="1:12" x14ac:dyDescent="0.35">
      <c r="A5736" s="2">
        <v>43004</v>
      </c>
      <c r="B5736" s="1" t="s">
        <v>37</v>
      </c>
      <c r="C5736" s="1" t="s">
        <v>1139</v>
      </c>
      <c r="D5736" s="1" t="s">
        <v>26</v>
      </c>
      <c r="E5736" s="1" t="s">
        <v>56</v>
      </c>
      <c r="F5736" s="18">
        <v>100</v>
      </c>
      <c r="G5736" t="s">
        <v>2067</v>
      </c>
      <c r="H5736" s="1">
        <f>IF(COUNTIF(G$2:G5736,G5736)=1,1,0)</f>
        <v>0</v>
      </c>
      <c r="I5736" s="1">
        <v>4</v>
      </c>
      <c r="J5736" s="1">
        <v>0</v>
      </c>
      <c r="K5736" s="1">
        <v>21</v>
      </c>
      <c r="L5736" s="12">
        <f>VLOOKUP(train[[#This Row],[Sub-Category]],Análisis_ABC_XYZ[[#Headers],[#Data]],4,FALSE)</f>
        <v>0.52062335344040378</v>
      </c>
    </row>
    <row r="5737" spans="1:12" x14ac:dyDescent="0.35">
      <c r="A5737" s="2">
        <v>43004</v>
      </c>
      <c r="B5737" s="1" t="s">
        <v>39</v>
      </c>
      <c r="C5737" s="1" t="s">
        <v>1852</v>
      </c>
      <c r="D5737" s="1" t="s">
        <v>14</v>
      </c>
      <c r="E5737" s="1" t="s">
        <v>31</v>
      </c>
      <c r="F5737" s="18">
        <v>93.031999999999982</v>
      </c>
      <c r="G5737" t="s">
        <v>6349</v>
      </c>
      <c r="H5737" s="1">
        <f>IF(COUNTIF(G$2:G5737,G5737)=1,1,0)</f>
        <v>0</v>
      </c>
      <c r="I5737" s="1">
        <v>2</v>
      </c>
      <c r="J5737" s="1">
        <v>0.8</v>
      </c>
      <c r="K5737" s="1">
        <v>-251.18640000000005</v>
      </c>
      <c r="L5737" s="12">
        <f>VLOOKUP(train[[#This Row],[Sub-Category]],Análisis_ABC_XYZ[[#Headers],[#Data]],4,FALSE)</f>
        <v>0.49507917887403441</v>
      </c>
    </row>
    <row r="5738" spans="1:12" x14ac:dyDescent="0.35">
      <c r="A5738" s="2">
        <v>43004</v>
      </c>
      <c r="B5738" s="1" t="s">
        <v>12</v>
      </c>
      <c r="C5738" s="1" t="s">
        <v>520</v>
      </c>
      <c r="D5738" s="1" t="s">
        <v>14</v>
      </c>
      <c r="E5738" s="1" t="s">
        <v>20</v>
      </c>
      <c r="F5738" s="18">
        <v>51.449999999999996</v>
      </c>
      <c r="G5738" t="s">
        <v>2301</v>
      </c>
      <c r="H5738" s="1">
        <f>IF(COUNTIF(G$2:G5738,G5738)=1,1,0)</f>
        <v>1</v>
      </c>
      <c r="I5738" s="1">
        <v>3</v>
      </c>
      <c r="J5738" s="1">
        <v>0</v>
      </c>
      <c r="K5738" s="1">
        <v>13.891499999999999</v>
      </c>
      <c r="L5738" s="12">
        <f>VLOOKUP(train[[#This Row],[Sub-Category]],Análisis_ABC_XYZ[[#Headers],[#Data]],4,FALSE)</f>
        <v>0.44610841445725197</v>
      </c>
    </row>
    <row r="5739" spans="1:12" x14ac:dyDescent="0.35">
      <c r="A5739" s="2">
        <v>43004</v>
      </c>
      <c r="B5739" s="1" t="s">
        <v>12</v>
      </c>
      <c r="C5739" s="1" t="s">
        <v>1731</v>
      </c>
      <c r="D5739" s="1" t="s">
        <v>14</v>
      </c>
      <c r="E5739" s="1" t="s">
        <v>24</v>
      </c>
      <c r="F5739" s="18">
        <v>35.4</v>
      </c>
      <c r="G5739" t="s">
        <v>2301</v>
      </c>
      <c r="H5739" s="1">
        <f>IF(COUNTIF(G$2:G5739,G5739)=1,1,0)</f>
        <v>0</v>
      </c>
      <c r="I5739" s="1">
        <v>5</v>
      </c>
      <c r="J5739" s="1">
        <v>0</v>
      </c>
      <c r="K5739" s="1">
        <v>13.452000000000002</v>
      </c>
      <c r="L5739" s="12">
        <f>VLOOKUP(train[[#This Row],[Sub-Category]],Análisis_ABC_XYZ[[#Headers],[#Data]],4,FALSE)</f>
        <v>0.45632477063632687</v>
      </c>
    </row>
    <row r="5740" spans="1:12" x14ac:dyDescent="0.35">
      <c r="A5740" s="2">
        <v>43004</v>
      </c>
      <c r="B5740" s="1" t="s">
        <v>37</v>
      </c>
      <c r="C5740" s="1" t="s">
        <v>144</v>
      </c>
      <c r="D5740" s="1" t="s">
        <v>14</v>
      </c>
      <c r="E5740" s="1" t="s">
        <v>36</v>
      </c>
      <c r="F5740" s="18">
        <v>29.900000000000002</v>
      </c>
      <c r="G5740" t="s">
        <v>2067</v>
      </c>
      <c r="H5740" s="1">
        <f>IF(COUNTIF(G$2:G5740,G5740)=1,1,0)</f>
        <v>0</v>
      </c>
      <c r="I5740" s="1">
        <v>5</v>
      </c>
      <c r="J5740" s="1">
        <v>0</v>
      </c>
      <c r="K5740" s="1">
        <v>14.651</v>
      </c>
      <c r="L5740" s="12">
        <f>VLOOKUP(train[[#This Row],[Sub-Category]],Análisis_ABC_XYZ[[#Headers],[#Data]],4,FALSE)</f>
        <v>0.43613829632717294</v>
      </c>
    </row>
    <row r="5741" spans="1:12" x14ac:dyDescent="0.35">
      <c r="A5741" s="2">
        <v>43004</v>
      </c>
      <c r="B5741" s="1" t="s">
        <v>12</v>
      </c>
      <c r="C5741" s="1" t="s">
        <v>521</v>
      </c>
      <c r="D5741" s="1" t="s">
        <v>14</v>
      </c>
      <c r="E5741" s="1" t="s">
        <v>36</v>
      </c>
      <c r="F5741" s="18">
        <v>29.900000000000002</v>
      </c>
      <c r="G5741" t="s">
        <v>2301</v>
      </c>
      <c r="H5741" s="1">
        <f>IF(COUNTIF(G$2:G5741,G5741)=1,1,0)</f>
        <v>0</v>
      </c>
      <c r="I5741" s="1">
        <v>5</v>
      </c>
      <c r="J5741" s="1">
        <v>0</v>
      </c>
      <c r="K5741" s="1">
        <v>13.454999999999998</v>
      </c>
      <c r="L5741" s="12">
        <f>VLOOKUP(train[[#This Row],[Sub-Category]],Análisis_ABC_XYZ[[#Headers],[#Data]],4,FALSE)</f>
        <v>0.43613829632717294</v>
      </c>
    </row>
    <row r="5742" spans="1:12" x14ac:dyDescent="0.35">
      <c r="A5742" s="2">
        <v>43004</v>
      </c>
      <c r="B5742" s="1" t="s">
        <v>39</v>
      </c>
      <c r="C5742" s="1" t="s">
        <v>987</v>
      </c>
      <c r="D5742" s="1" t="s">
        <v>14</v>
      </c>
      <c r="E5742" s="1" t="s">
        <v>29</v>
      </c>
      <c r="F5742" s="18">
        <v>15.623999999999997</v>
      </c>
      <c r="G5742" t="s">
        <v>5478</v>
      </c>
      <c r="H5742" s="1">
        <f>IF(COUNTIF(G$2:G5742,G5742)=1,1,0)</f>
        <v>1</v>
      </c>
      <c r="I5742" s="1">
        <v>2</v>
      </c>
      <c r="J5742" s="1">
        <v>0.8</v>
      </c>
      <c r="K5742" s="1">
        <v>-24.998400000000011</v>
      </c>
      <c r="L5742" s="12">
        <f>VLOOKUP(train[[#This Row],[Sub-Category]],Análisis_ABC_XYZ[[#Headers],[#Data]],4,FALSE)</f>
        <v>0.46881743173671325</v>
      </c>
    </row>
    <row r="5743" spans="1:12" x14ac:dyDescent="0.35">
      <c r="A5743" s="2">
        <v>43004</v>
      </c>
      <c r="B5743" s="1" t="s">
        <v>12</v>
      </c>
      <c r="C5743" s="1" t="s">
        <v>899</v>
      </c>
      <c r="D5743" s="1" t="s">
        <v>14</v>
      </c>
      <c r="E5743" s="1" t="s">
        <v>36</v>
      </c>
      <c r="F5743" s="18">
        <v>12.96</v>
      </c>
      <c r="G5743" t="s">
        <v>3177</v>
      </c>
      <c r="H5743" s="1">
        <f>IF(COUNTIF(G$2:G5743,G5743)=1,1,0)</f>
        <v>1</v>
      </c>
      <c r="I5743" s="1">
        <v>2</v>
      </c>
      <c r="J5743" s="1">
        <v>0</v>
      </c>
      <c r="K5743" s="1">
        <v>6.2208000000000006</v>
      </c>
      <c r="L5743" s="12">
        <f>VLOOKUP(train[[#This Row],[Sub-Category]],Análisis_ABC_XYZ[[#Headers],[#Data]],4,FALSE)</f>
        <v>0.43613829632717294</v>
      </c>
    </row>
    <row r="5744" spans="1:12" x14ac:dyDescent="0.35">
      <c r="A5744" s="2">
        <v>43004</v>
      </c>
      <c r="B5744" s="1" t="s">
        <v>154</v>
      </c>
      <c r="C5744" s="1" t="s">
        <v>1705</v>
      </c>
      <c r="D5744" s="1" t="s">
        <v>14</v>
      </c>
      <c r="E5744" s="1" t="s">
        <v>36</v>
      </c>
      <c r="F5744" s="18">
        <v>9.99</v>
      </c>
      <c r="G5744" t="s">
        <v>2952</v>
      </c>
      <c r="H5744" s="1">
        <f>IF(COUNTIF(G$2:G5744,G5744)=1,1,0)</f>
        <v>1</v>
      </c>
      <c r="I5744" s="1">
        <v>1</v>
      </c>
      <c r="J5744" s="1">
        <v>0</v>
      </c>
      <c r="K5744" s="1">
        <v>4.4954999999999998</v>
      </c>
      <c r="L5744" s="12">
        <f>VLOOKUP(train[[#This Row],[Sub-Category]],Análisis_ABC_XYZ[[#Headers],[#Data]],4,FALSE)</f>
        <v>0.43613829632717294</v>
      </c>
    </row>
    <row r="5745" spans="1:12" x14ac:dyDescent="0.35">
      <c r="A5745" s="2">
        <v>43004</v>
      </c>
      <c r="B5745" s="1" t="s">
        <v>72</v>
      </c>
      <c r="C5745" s="1" t="s">
        <v>469</v>
      </c>
      <c r="D5745" s="1" t="s">
        <v>14</v>
      </c>
      <c r="E5745" s="1" t="s">
        <v>61</v>
      </c>
      <c r="F5745" s="18">
        <v>8.9280000000000008</v>
      </c>
      <c r="G5745" t="s">
        <v>4989</v>
      </c>
      <c r="H5745" s="1">
        <f>IF(COUNTIF(G$2:G5745,G5745)=1,1,0)</f>
        <v>0</v>
      </c>
      <c r="I5745" s="1">
        <v>2</v>
      </c>
      <c r="J5745" s="1">
        <v>0.2</v>
      </c>
      <c r="K5745" s="1">
        <v>3.3479999999999999</v>
      </c>
      <c r="L5745" s="12">
        <f>VLOOKUP(train[[#This Row],[Sub-Category]],Análisis_ABC_XYZ[[#Headers],[#Data]],4,FALSE)</f>
        <v>0.44424167803735209</v>
      </c>
    </row>
    <row r="5746" spans="1:12" x14ac:dyDescent="0.35">
      <c r="A5746" s="2">
        <v>43004</v>
      </c>
      <c r="B5746" s="1" t="s">
        <v>12</v>
      </c>
      <c r="C5746" s="1" t="s">
        <v>1015</v>
      </c>
      <c r="D5746" s="1" t="s">
        <v>14</v>
      </c>
      <c r="E5746" s="1" t="s">
        <v>15</v>
      </c>
      <c r="F5746" s="18">
        <v>7.83</v>
      </c>
      <c r="G5746" t="s">
        <v>2301</v>
      </c>
      <c r="H5746" s="1">
        <f>IF(COUNTIF(G$2:G5746,G5746)=1,1,0)</f>
        <v>0</v>
      </c>
      <c r="I5746" s="1">
        <v>3</v>
      </c>
      <c r="J5746" s="1">
        <v>0</v>
      </c>
      <c r="K5746" s="1">
        <v>3.6017999999999999</v>
      </c>
      <c r="L5746" s="12">
        <f>VLOOKUP(train[[#This Row],[Sub-Category]],Análisis_ABC_XYZ[[#Headers],[#Data]],4,FALSE)</f>
        <v>0.4647369236065339</v>
      </c>
    </row>
    <row r="5747" spans="1:12" x14ac:dyDescent="0.35">
      <c r="A5747" s="2">
        <v>43004</v>
      </c>
      <c r="B5747" s="1" t="s">
        <v>39</v>
      </c>
      <c r="C5747" s="1" t="s">
        <v>889</v>
      </c>
      <c r="D5747" s="1" t="s">
        <v>14</v>
      </c>
      <c r="E5747" s="1" t="s">
        <v>29</v>
      </c>
      <c r="F5747" s="18">
        <v>6.8159999999999981</v>
      </c>
      <c r="G5747" t="s">
        <v>4743</v>
      </c>
      <c r="H5747" s="1">
        <f>IF(COUNTIF(G$2:G5747,G5747)=1,1,0)</f>
        <v>1</v>
      </c>
      <c r="I5747" s="1">
        <v>2</v>
      </c>
      <c r="J5747" s="1">
        <v>0.8</v>
      </c>
      <c r="K5747" s="1">
        <v>-11.587200000000003</v>
      </c>
      <c r="L5747" s="12">
        <f>VLOOKUP(train[[#This Row],[Sub-Category]],Análisis_ABC_XYZ[[#Headers],[#Data]],4,FALSE)</f>
        <v>0.46881743173671325</v>
      </c>
    </row>
    <row r="5748" spans="1:12" x14ac:dyDescent="0.35">
      <c r="A5748" s="2">
        <v>43005</v>
      </c>
      <c r="B5748" s="1" t="s">
        <v>37</v>
      </c>
      <c r="C5748" s="1" t="s">
        <v>1791</v>
      </c>
      <c r="D5748" s="1" t="s">
        <v>26</v>
      </c>
      <c r="E5748" s="1" t="s">
        <v>27</v>
      </c>
      <c r="F5748" s="18">
        <v>1001.5840000000001</v>
      </c>
      <c r="G5748" t="s">
        <v>6829</v>
      </c>
      <c r="H5748" s="1">
        <f>IF(COUNTIF(G$2:G5748,G5748)=1,1,0)</f>
        <v>1</v>
      </c>
      <c r="I5748" s="1">
        <v>2</v>
      </c>
      <c r="J5748" s="1">
        <v>0.2</v>
      </c>
      <c r="K5748" s="1">
        <v>125.19799999999992</v>
      </c>
      <c r="L5748" s="12">
        <f>VLOOKUP(train[[#This Row],[Sub-Category]],Análisis_ABC_XYZ[[#Headers],[#Data]],4,FALSE)</f>
        <v>0.41105220110552465</v>
      </c>
    </row>
    <row r="5749" spans="1:12" x14ac:dyDescent="0.35">
      <c r="A5749" s="2">
        <v>43005</v>
      </c>
      <c r="B5749" s="1" t="s">
        <v>39</v>
      </c>
      <c r="C5749" s="1" t="s">
        <v>1404</v>
      </c>
      <c r="D5749" s="1" t="s">
        <v>8</v>
      </c>
      <c r="E5749" s="1" t="s">
        <v>9</v>
      </c>
      <c r="F5749" s="18">
        <v>956.6647999999999</v>
      </c>
      <c r="G5749" t="s">
        <v>6872</v>
      </c>
      <c r="H5749" s="1">
        <f>IF(COUNTIF(G$2:G5749,G5749)=1,1,0)</f>
        <v>1</v>
      </c>
      <c r="I5749" s="1">
        <v>7</v>
      </c>
      <c r="J5749" s="1">
        <v>0.32</v>
      </c>
      <c r="K5749" s="1">
        <v>-225.09759999999991</v>
      </c>
      <c r="L5749" s="12">
        <f>VLOOKUP(train[[#This Row],[Sub-Category]],Análisis_ABC_XYZ[[#Headers],[#Data]],4,FALSE)</f>
        <v>0.5176847302647779</v>
      </c>
    </row>
    <row r="5750" spans="1:12" x14ac:dyDescent="0.35">
      <c r="A5750" s="2">
        <v>43005</v>
      </c>
      <c r="B5750" s="1" t="s">
        <v>379</v>
      </c>
      <c r="C5750" s="1" t="s">
        <v>1366</v>
      </c>
      <c r="D5750" s="1" t="s">
        <v>14</v>
      </c>
      <c r="E5750" s="1" t="s">
        <v>36</v>
      </c>
      <c r="F5750" s="18">
        <v>17.940000000000001</v>
      </c>
      <c r="G5750" t="s">
        <v>3261</v>
      </c>
      <c r="H5750" s="1">
        <f>IF(COUNTIF(G$2:G5750,G5750)=1,1,0)</f>
        <v>1</v>
      </c>
      <c r="I5750" s="1">
        <v>3</v>
      </c>
      <c r="J5750" s="1">
        <v>0</v>
      </c>
      <c r="K5750" s="1">
        <v>8.7906000000000013</v>
      </c>
      <c r="L5750" s="12">
        <f>VLOOKUP(train[[#This Row],[Sub-Category]],Análisis_ABC_XYZ[[#Headers],[#Data]],4,FALSE)</f>
        <v>0.43613829632717294</v>
      </c>
    </row>
    <row r="5751" spans="1:12" x14ac:dyDescent="0.35">
      <c r="A5751" s="2">
        <v>43005</v>
      </c>
      <c r="B5751" s="1" t="s">
        <v>379</v>
      </c>
      <c r="C5751" s="1" t="s">
        <v>237</v>
      </c>
      <c r="D5751" s="1" t="s">
        <v>14</v>
      </c>
      <c r="E5751" s="1" t="s">
        <v>24</v>
      </c>
      <c r="F5751" s="18">
        <v>13.89</v>
      </c>
      <c r="G5751" t="s">
        <v>3261</v>
      </c>
      <c r="H5751" s="1">
        <f>IF(COUNTIF(G$2:G5751,G5751)=1,1,0)</f>
        <v>0</v>
      </c>
      <c r="I5751" s="1">
        <v>3</v>
      </c>
      <c r="J5751" s="1">
        <v>0</v>
      </c>
      <c r="K5751" s="1">
        <v>4.5836999999999994</v>
      </c>
      <c r="L5751" s="12">
        <f>VLOOKUP(train[[#This Row],[Sub-Category]],Análisis_ABC_XYZ[[#Headers],[#Data]],4,FALSE)</f>
        <v>0.45632477063632687</v>
      </c>
    </row>
    <row r="5752" spans="1:12" x14ac:dyDescent="0.35">
      <c r="A5752" s="2">
        <v>43005</v>
      </c>
      <c r="B5752" s="1" t="s">
        <v>157</v>
      </c>
      <c r="C5752" s="1" t="s">
        <v>571</v>
      </c>
      <c r="D5752" s="1" t="s">
        <v>14</v>
      </c>
      <c r="E5752" s="1" t="s">
        <v>29</v>
      </c>
      <c r="F5752" s="18">
        <v>2.907</v>
      </c>
      <c r="G5752" s="1" t="s">
        <v>3980</v>
      </c>
      <c r="H5752" s="1">
        <f>IF(COUNTIF(G$2:G5752,G5752)=1,1,0)</f>
        <v>1</v>
      </c>
      <c r="I5752" s="1">
        <v>3</v>
      </c>
      <c r="J5752" s="1">
        <v>0.7</v>
      </c>
      <c r="K5752" s="1">
        <v>-2.0348999999999995</v>
      </c>
      <c r="L5752" s="12">
        <f>VLOOKUP(train[[#This Row],[Sub-Category]],Análisis_ABC_XYZ[[#Headers],[#Data]],4,FALSE)</f>
        <v>0.46881743173671325</v>
      </c>
    </row>
    <row r="5753" spans="1:12" x14ac:dyDescent="0.35">
      <c r="A5753" s="2">
        <v>43006</v>
      </c>
      <c r="B5753" s="1" t="s">
        <v>72</v>
      </c>
      <c r="C5753" s="1" t="s">
        <v>393</v>
      </c>
      <c r="D5753" s="1" t="s">
        <v>14</v>
      </c>
      <c r="E5753" s="1" t="s">
        <v>36</v>
      </c>
      <c r="F5753" s="18">
        <v>99.13600000000001</v>
      </c>
      <c r="G5753" t="s">
        <v>6365</v>
      </c>
      <c r="H5753" s="1">
        <f>IF(COUNTIF(G$2:G5753,G5753)=1,1,0)</f>
        <v>1</v>
      </c>
      <c r="I5753" s="1">
        <v>4</v>
      </c>
      <c r="J5753" s="1">
        <v>0.2</v>
      </c>
      <c r="K5753" s="1">
        <v>30.979999999999993</v>
      </c>
      <c r="L5753" s="12">
        <f>VLOOKUP(train[[#This Row],[Sub-Category]],Análisis_ABC_XYZ[[#Headers],[#Data]],4,FALSE)</f>
        <v>0.43613829632717294</v>
      </c>
    </row>
    <row r="5754" spans="1:12" x14ac:dyDescent="0.35">
      <c r="A5754" s="2">
        <v>43007</v>
      </c>
      <c r="B5754" s="1" t="s">
        <v>136</v>
      </c>
      <c r="C5754" s="1" t="s">
        <v>1185</v>
      </c>
      <c r="D5754" s="1" t="s">
        <v>26</v>
      </c>
      <c r="E5754" s="1" t="s">
        <v>27</v>
      </c>
      <c r="F5754" s="18">
        <v>859.2</v>
      </c>
      <c r="G5754" t="s">
        <v>4945</v>
      </c>
      <c r="H5754" s="1">
        <f>IF(COUNTIF(G$2:G5754,G5754)=1,1,0)</f>
        <v>1</v>
      </c>
      <c r="I5754" s="1">
        <v>3</v>
      </c>
      <c r="J5754" s="1">
        <v>0.2</v>
      </c>
      <c r="K5754" s="1">
        <v>75.180000000000064</v>
      </c>
      <c r="L5754" s="12">
        <f>VLOOKUP(train[[#This Row],[Sub-Category]],Análisis_ABC_XYZ[[#Headers],[#Data]],4,FALSE)</f>
        <v>0.41105220110552465</v>
      </c>
    </row>
    <row r="5755" spans="1:12" x14ac:dyDescent="0.35">
      <c r="A5755" s="2">
        <v>43007</v>
      </c>
      <c r="B5755" s="1" t="s">
        <v>119</v>
      </c>
      <c r="C5755" s="1" t="s">
        <v>1581</v>
      </c>
      <c r="D5755" s="1" t="s">
        <v>26</v>
      </c>
      <c r="E5755" s="1" t="s">
        <v>56</v>
      </c>
      <c r="F5755" s="18">
        <v>209.96999999999997</v>
      </c>
      <c r="G5755" t="s">
        <v>3866</v>
      </c>
      <c r="H5755" s="1">
        <f>IF(COUNTIF(G$2:G5755,G5755)=1,1,0)</f>
        <v>1</v>
      </c>
      <c r="I5755" s="1">
        <v>3</v>
      </c>
      <c r="J5755" s="1">
        <v>0</v>
      </c>
      <c r="K5755" s="1">
        <v>71.389799999999994</v>
      </c>
      <c r="L5755" s="12">
        <f>VLOOKUP(train[[#This Row],[Sub-Category]],Análisis_ABC_XYZ[[#Headers],[#Data]],4,FALSE)</f>
        <v>0.52062335344040378</v>
      </c>
    </row>
    <row r="5756" spans="1:12" x14ac:dyDescent="0.35">
      <c r="A5756" s="2">
        <v>43007</v>
      </c>
      <c r="B5756" s="1" t="s">
        <v>12</v>
      </c>
      <c r="C5756" s="1" t="s">
        <v>1591</v>
      </c>
      <c r="D5756" s="1" t="s">
        <v>26</v>
      </c>
      <c r="E5756" s="1" t="s">
        <v>56</v>
      </c>
      <c r="F5756" s="18">
        <v>36.24</v>
      </c>
      <c r="G5756" t="s">
        <v>6952</v>
      </c>
      <c r="H5756" s="1">
        <f>IF(COUNTIF(G$2:G5756,G5756)=1,1,0)</f>
        <v>1</v>
      </c>
      <c r="I5756" s="1">
        <v>1</v>
      </c>
      <c r="J5756" s="1">
        <v>0</v>
      </c>
      <c r="K5756" s="1">
        <v>15.220800000000001</v>
      </c>
      <c r="L5756" s="12">
        <f>VLOOKUP(train[[#This Row],[Sub-Category]],Análisis_ABC_XYZ[[#Headers],[#Data]],4,FALSE)</f>
        <v>0.52062335344040378</v>
      </c>
    </row>
    <row r="5757" spans="1:12" x14ac:dyDescent="0.35">
      <c r="A5757" s="2">
        <v>43007</v>
      </c>
      <c r="B5757" s="1" t="s">
        <v>119</v>
      </c>
      <c r="C5757" s="1" t="s">
        <v>606</v>
      </c>
      <c r="D5757" s="1" t="s">
        <v>14</v>
      </c>
      <c r="E5757" s="1" t="s">
        <v>29</v>
      </c>
      <c r="F5757" s="18">
        <v>62.94</v>
      </c>
      <c r="G5757" t="s">
        <v>3866</v>
      </c>
      <c r="H5757" s="1">
        <f>IF(COUNTIF(G$2:G5757,G5757)=1,1,0)</f>
        <v>0</v>
      </c>
      <c r="I5757" s="1">
        <v>3</v>
      </c>
      <c r="J5757" s="1">
        <v>0</v>
      </c>
      <c r="K5757" s="1">
        <v>30.211199999999998</v>
      </c>
      <c r="L5757" s="12">
        <f>VLOOKUP(train[[#This Row],[Sub-Category]],Análisis_ABC_XYZ[[#Headers],[#Data]],4,FALSE)</f>
        <v>0.46881743173671325</v>
      </c>
    </row>
    <row r="5758" spans="1:12" x14ac:dyDescent="0.35">
      <c r="A5758" s="2">
        <v>43007</v>
      </c>
      <c r="B5758" s="1" t="s">
        <v>84</v>
      </c>
      <c r="C5758" s="1" t="s">
        <v>876</v>
      </c>
      <c r="D5758" s="1" t="s">
        <v>14</v>
      </c>
      <c r="E5758" s="1" t="s">
        <v>24</v>
      </c>
      <c r="F5758" s="18">
        <v>40.879999999999995</v>
      </c>
      <c r="G5758" t="s">
        <v>4320</v>
      </c>
      <c r="H5758" s="1">
        <f>IF(COUNTIF(G$2:G5758,G5758)=1,1,0)</f>
        <v>1</v>
      </c>
      <c r="I5758" s="1">
        <v>7</v>
      </c>
      <c r="J5758" s="1">
        <v>0</v>
      </c>
      <c r="K5758" s="1">
        <v>10.628799999999998</v>
      </c>
      <c r="L5758" s="12">
        <f>VLOOKUP(train[[#This Row],[Sub-Category]],Análisis_ABC_XYZ[[#Headers],[#Data]],4,FALSE)</f>
        <v>0.45632477063632687</v>
      </c>
    </row>
    <row r="5759" spans="1:12" x14ac:dyDescent="0.35">
      <c r="A5759" s="2">
        <v>43007</v>
      </c>
      <c r="B5759" s="1" t="s">
        <v>12</v>
      </c>
      <c r="C5759" s="1" t="s">
        <v>1351</v>
      </c>
      <c r="D5759" s="1" t="s">
        <v>14</v>
      </c>
      <c r="E5759" s="1" t="s">
        <v>29</v>
      </c>
      <c r="F5759" s="18">
        <v>27.240000000000002</v>
      </c>
      <c r="G5759" t="s">
        <v>3924</v>
      </c>
      <c r="H5759" s="1">
        <f>IF(COUNTIF(G$2:G5759,G5759)=1,1,0)</f>
        <v>1</v>
      </c>
      <c r="I5759" s="1">
        <v>5</v>
      </c>
      <c r="J5759" s="1">
        <v>0.2</v>
      </c>
      <c r="K5759" s="1">
        <v>9.5339999999999971</v>
      </c>
      <c r="L5759" s="12">
        <f>VLOOKUP(train[[#This Row],[Sub-Category]],Análisis_ABC_XYZ[[#Headers],[#Data]],4,FALSE)</f>
        <v>0.46881743173671325</v>
      </c>
    </row>
    <row r="5760" spans="1:12" x14ac:dyDescent="0.35">
      <c r="A5760" s="2">
        <v>43007</v>
      </c>
      <c r="B5760" s="1" t="s">
        <v>119</v>
      </c>
      <c r="C5760" s="1" t="s">
        <v>178</v>
      </c>
      <c r="D5760" s="1" t="s">
        <v>14</v>
      </c>
      <c r="E5760" s="1" t="s">
        <v>24</v>
      </c>
      <c r="F5760" s="18">
        <v>25.919999999999998</v>
      </c>
      <c r="G5760" t="s">
        <v>3866</v>
      </c>
      <c r="H5760" s="1">
        <f>IF(COUNTIF(G$2:G5760,G5760)=1,1,0)</f>
        <v>0</v>
      </c>
      <c r="I5760" s="1">
        <v>9</v>
      </c>
      <c r="J5760" s="1">
        <v>0</v>
      </c>
      <c r="K5760" s="1">
        <v>7.7759999999999989</v>
      </c>
      <c r="L5760" s="12">
        <f>VLOOKUP(train[[#This Row],[Sub-Category]],Análisis_ABC_XYZ[[#Headers],[#Data]],4,FALSE)</f>
        <v>0.45632477063632687</v>
      </c>
    </row>
    <row r="5761" spans="1:12" x14ac:dyDescent="0.35">
      <c r="A5761" s="2">
        <v>43007</v>
      </c>
      <c r="B5761" s="1" t="s">
        <v>12</v>
      </c>
      <c r="C5761" s="1" t="s">
        <v>704</v>
      </c>
      <c r="D5761" s="1" t="s">
        <v>14</v>
      </c>
      <c r="E5761" s="1" t="s">
        <v>36</v>
      </c>
      <c r="F5761" s="18">
        <v>18.97</v>
      </c>
      <c r="G5761" t="s">
        <v>3574</v>
      </c>
      <c r="H5761" s="1">
        <f>IF(COUNTIF(G$2:G5761,G5761)=1,1,0)</f>
        <v>1</v>
      </c>
      <c r="I5761" s="1">
        <v>1</v>
      </c>
      <c r="J5761" s="1">
        <v>0</v>
      </c>
      <c r="K5761" s="1">
        <v>9.105599999999999</v>
      </c>
      <c r="L5761" s="12">
        <f>VLOOKUP(train[[#This Row],[Sub-Category]],Análisis_ABC_XYZ[[#Headers],[#Data]],4,FALSE)</f>
        <v>0.43613829632717294</v>
      </c>
    </row>
    <row r="5762" spans="1:12" x14ac:dyDescent="0.35">
      <c r="A5762" s="2">
        <v>43007</v>
      </c>
      <c r="B5762" s="1" t="s">
        <v>52</v>
      </c>
      <c r="C5762" s="1" t="s">
        <v>754</v>
      </c>
      <c r="D5762" s="1" t="s">
        <v>14</v>
      </c>
      <c r="E5762" s="1" t="s">
        <v>15</v>
      </c>
      <c r="F5762" s="18">
        <v>15.936000000000002</v>
      </c>
      <c r="G5762" t="s">
        <v>5487</v>
      </c>
      <c r="H5762" s="1">
        <f>IF(COUNTIF(G$2:G5762,G5762)=1,1,0)</f>
        <v>1</v>
      </c>
      <c r="I5762" s="1">
        <v>4</v>
      </c>
      <c r="J5762" s="1">
        <v>0.2</v>
      </c>
      <c r="K5762" s="1">
        <v>5.1791999999999998</v>
      </c>
      <c r="L5762" s="12">
        <f>VLOOKUP(train[[#This Row],[Sub-Category]],Análisis_ABC_XYZ[[#Headers],[#Data]],4,FALSE)</f>
        <v>0.4647369236065339</v>
      </c>
    </row>
    <row r="5763" spans="1:12" x14ac:dyDescent="0.35">
      <c r="A5763" s="2">
        <v>43007</v>
      </c>
      <c r="B5763" s="1" t="s">
        <v>104</v>
      </c>
      <c r="C5763" s="1" t="s">
        <v>903</v>
      </c>
      <c r="D5763" s="1" t="s">
        <v>14</v>
      </c>
      <c r="E5763" s="1" t="s">
        <v>24</v>
      </c>
      <c r="F5763" s="18">
        <v>10.496</v>
      </c>
      <c r="G5763" t="s">
        <v>5152</v>
      </c>
      <c r="H5763" s="1">
        <f>IF(COUNTIF(G$2:G5763,G5763)=1,1,0)</f>
        <v>1</v>
      </c>
      <c r="I5763" s="1">
        <v>4</v>
      </c>
      <c r="J5763" s="1">
        <v>0.2</v>
      </c>
      <c r="K5763" s="1">
        <v>1.1807999999999983</v>
      </c>
      <c r="L5763" s="12">
        <f>VLOOKUP(train[[#This Row],[Sub-Category]],Análisis_ABC_XYZ[[#Headers],[#Data]],4,FALSE)</f>
        <v>0.45632477063632687</v>
      </c>
    </row>
    <row r="5764" spans="1:12" x14ac:dyDescent="0.35">
      <c r="A5764" s="2">
        <v>43008</v>
      </c>
      <c r="B5764" s="1" t="s">
        <v>89</v>
      </c>
      <c r="C5764" s="1" t="s">
        <v>1287</v>
      </c>
      <c r="D5764" s="1" t="s">
        <v>8</v>
      </c>
      <c r="E5764" s="1" t="s">
        <v>9</v>
      </c>
      <c r="F5764" s="18">
        <v>523.91999999999996</v>
      </c>
      <c r="G5764" t="s">
        <v>6148</v>
      </c>
      <c r="H5764" s="1">
        <f>IF(COUNTIF(G$2:G5764,G5764)=1,1,0)</f>
        <v>1</v>
      </c>
      <c r="I5764" s="1">
        <v>5</v>
      </c>
      <c r="J5764" s="1">
        <v>0.2</v>
      </c>
      <c r="K5764" s="1">
        <v>-26.195999999999984</v>
      </c>
      <c r="L5764" s="12">
        <f>VLOOKUP(train[[#This Row],[Sub-Category]],Análisis_ABC_XYZ[[#Headers],[#Data]],4,FALSE)</f>
        <v>0.5176847302647779</v>
      </c>
    </row>
    <row r="5765" spans="1:12" x14ac:dyDescent="0.35">
      <c r="A5765" s="2">
        <v>43008</v>
      </c>
      <c r="B5765" s="1" t="s">
        <v>72</v>
      </c>
      <c r="C5765" s="1" t="s">
        <v>241</v>
      </c>
      <c r="D5765" s="1" t="s">
        <v>14</v>
      </c>
      <c r="E5765" s="1" t="s">
        <v>29</v>
      </c>
      <c r="F5765" s="18">
        <v>1.9639999999999995</v>
      </c>
      <c r="G5765" s="1" t="s">
        <v>3616</v>
      </c>
      <c r="H5765" s="1">
        <f>IF(COUNTIF(G$2:G5765,G5765)=1,1,0)</f>
        <v>1</v>
      </c>
      <c r="I5765" s="1">
        <v>2</v>
      </c>
      <c r="J5765" s="1">
        <v>0.8</v>
      </c>
      <c r="K5765" s="1">
        <v>-3.2406000000000006</v>
      </c>
      <c r="L5765" s="12">
        <f>VLOOKUP(train[[#This Row],[Sub-Category]],Análisis_ABC_XYZ[[#Headers],[#Data]],4,FALSE)</f>
        <v>0.46881743173671325</v>
      </c>
    </row>
    <row r="5766" spans="1:12" x14ac:dyDescent="0.35">
      <c r="A5766" s="2">
        <v>43009</v>
      </c>
      <c r="B5766" s="1" t="s">
        <v>89</v>
      </c>
      <c r="C5766" s="1" t="s">
        <v>1326</v>
      </c>
      <c r="D5766" s="1" t="s">
        <v>8</v>
      </c>
      <c r="E5766" s="1" t="s">
        <v>18</v>
      </c>
      <c r="F5766" s="18">
        <v>330.58800000000002</v>
      </c>
      <c r="G5766" t="s">
        <v>6686</v>
      </c>
      <c r="H5766" s="1">
        <f>IF(COUNTIF(G$2:G5766,G5766)=1,1,0)</f>
        <v>1</v>
      </c>
      <c r="I5766" s="1">
        <v>1</v>
      </c>
      <c r="J5766" s="1">
        <v>0.4</v>
      </c>
      <c r="K5766" s="1">
        <v>-115.70580000000004</v>
      </c>
      <c r="L5766" s="12">
        <f>VLOOKUP(train[[#This Row],[Sub-Category]],Análisis_ABC_XYZ[[#Headers],[#Data]],4,FALSE)</f>
        <v>0.55975208308209756</v>
      </c>
    </row>
    <row r="5767" spans="1:12" x14ac:dyDescent="0.35">
      <c r="A5767" s="2">
        <v>43009</v>
      </c>
      <c r="B5767" s="1" t="s">
        <v>12</v>
      </c>
      <c r="C5767" s="1" t="s">
        <v>103</v>
      </c>
      <c r="D5767" s="1" t="s">
        <v>8</v>
      </c>
      <c r="E5767" s="1" t="s">
        <v>11</v>
      </c>
      <c r="F5767" s="18">
        <v>194.84800000000001</v>
      </c>
      <c r="G5767" t="s">
        <v>6558</v>
      </c>
      <c r="H5767" s="1">
        <f>IF(COUNTIF(G$2:G5767,G5767)=1,1,0)</f>
        <v>1</v>
      </c>
      <c r="I5767" s="1">
        <v>4</v>
      </c>
      <c r="J5767" s="1">
        <v>0.2</v>
      </c>
      <c r="K5767" s="1">
        <v>12.177999999999983</v>
      </c>
      <c r="L5767" s="12">
        <f>VLOOKUP(train[[#This Row],[Sub-Category]],Análisis_ABC_XYZ[[#Headers],[#Data]],4,FALSE)</f>
        <v>0.46529189879902266</v>
      </c>
    </row>
    <row r="5768" spans="1:12" x14ac:dyDescent="0.35">
      <c r="A5768" s="2">
        <v>43009</v>
      </c>
      <c r="B5768" s="1" t="s">
        <v>39</v>
      </c>
      <c r="C5768" s="1" t="s">
        <v>273</v>
      </c>
      <c r="D5768" s="1" t="s">
        <v>26</v>
      </c>
      <c r="E5768" s="1" t="s">
        <v>56</v>
      </c>
      <c r="F5768" s="18">
        <v>79.512000000000015</v>
      </c>
      <c r="G5768" t="s">
        <v>5848</v>
      </c>
      <c r="H5768" s="1">
        <f>IF(COUNTIF(G$2:G5768,G5768)=1,1,0)</f>
        <v>1</v>
      </c>
      <c r="I5768" s="1">
        <v>3</v>
      </c>
      <c r="J5768" s="1">
        <v>0.2</v>
      </c>
      <c r="K5768" s="1">
        <v>20.8719</v>
      </c>
      <c r="L5768" s="12">
        <f>VLOOKUP(train[[#This Row],[Sub-Category]],Análisis_ABC_XYZ[[#Headers],[#Data]],4,FALSE)</f>
        <v>0.52062335344040378</v>
      </c>
    </row>
    <row r="5769" spans="1:12" x14ac:dyDescent="0.35">
      <c r="A5769" s="2">
        <v>43009</v>
      </c>
      <c r="B5769" s="1" t="s">
        <v>84</v>
      </c>
      <c r="C5769" s="1" t="s">
        <v>189</v>
      </c>
      <c r="D5769" s="1" t="s">
        <v>26</v>
      </c>
      <c r="E5769" s="1" t="s">
        <v>27</v>
      </c>
      <c r="F5769" s="18">
        <v>69.900000000000006</v>
      </c>
      <c r="G5769" t="s">
        <v>2729</v>
      </c>
      <c r="H5769" s="1">
        <f>IF(COUNTIF(G$2:G5769,G5769)=1,1,0)</f>
        <v>1</v>
      </c>
      <c r="I5769" s="1">
        <v>2</v>
      </c>
      <c r="J5769" s="1">
        <v>0</v>
      </c>
      <c r="K5769" s="1">
        <v>18.873000000000005</v>
      </c>
      <c r="L5769" s="12">
        <f>VLOOKUP(train[[#This Row],[Sub-Category]],Análisis_ABC_XYZ[[#Headers],[#Data]],4,FALSE)</f>
        <v>0.41105220110552465</v>
      </c>
    </row>
    <row r="5770" spans="1:12" x14ac:dyDescent="0.35">
      <c r="A5770" s="2">
        <v>43009</v>
      </c>
      <c r="B5770" s="1" t="s">
        <v>84</v>
      </c>
      <c r="C5770" s="1" t="s">
        <v>971</v>
      </c>
      <c r="D5770" s="1" t="s">
        <v>8</v>
      </c>
      <c r="E5770" s="1" t="s">
        <v>22</v>
      </c>
      <c r="F5770" s="18">
        <v>41.849999999999994</v>
      </c>
      <c r="G5770" t="s">
        <v>2729</v>
      </c>
      <c r="H5770" s="1">
        <f>IF(COUNTIF(G$2:G5770,G5770)=1,1,0)</f>
        <v>0</v>
      </c>
      <c r="I5770" s="1">
        <v>5</v>
      </c>
      <c r="J5770" s="1">
        <v>0</v>
      </c>
      <c r="K5770" s="1">
        <v>10.880999999999998</v>
      </c>
      <c r="L5770" s="12">
        <f>VLOOKUP(train[[#This Row],[Sub-Category]],Análisis_ABC_XYZ[[#Headers],[#Data]],4,FALSE)</f>
        <v>0.4595170286641902</v>
      </c>
    </row>
    <row r="5771" spans="1:12" x14ac:dyDescent="0.35">
      <c r="A5771" s="2">
        <v>43009</v>
      </c>
      <c r="B5771" s="1" t="s">
        <v>16</v>
      </c>
      <c r="C5771" s="1" t="s">
        <v>1227</v>
      </c>
      <c r="D5771" s="1" t="s">
        <v>14</v>
      </c>
      <c r="E5771" s="1" t="s">
        <v>24</v>
      </c>
      <c r="F5771" s="18">
        <v>30.975999999999999</v>
      </c>
      <c r="G5771" t="s">
        <v>4555</v>
      </c>
      <c r="H5771" s="1">
        <f>IF(COUNTIF(G$2:G5771,G5771)=1,1,0)</f>
        <v>1</v>
      </c>
      <c r="I5771" s="1">
        <v>8</v>
      </c>
      <c r="J5771" s="1">
        <v>0.2</v>
      </c>
      <c r="K5771" s="1">
        <v>5.0335999999999999</v>
      </c>
      <c r="L5771" s="12">
        <f>VLOOKUP(train[[#This Row],[Sub-Category]],Análisis_ABC_XYZ[[#Headers],[#Data]],4,FALSE)</f>
        <v>0.45632477063632687</v>
      </c>
    </row>
    <row r="5772" spans="1:12" x14ac:dyDescent="0.35">
      <c r="A5772" s="2">
        <v>43009</v>
      </c>
      <c r="B5772" s="1" t="s">
        <v>39</v>
      </c>
      <c r="C5772" s="1" t="s">
        <v>314</v>
      </c>
      <c r="D5772" s="1" t="s">
        <v>14</v>
      </c>
      <c r="E5772" s="1" t="s">
        <v>36</v>
      </c>
      <c r="F5772" s="18">
        <v>28.352</v>
      </c>
      <c r="G5772" t="s">
        <v>5848</v>
      </c>
      <c r="H5772" s="1">
        <f>IF(COUNTIF(G$2:G5772,G5772)=1,1,0)</f>
        <v>0</v>
      </c>
      <c r="I5772" s="1">
        <v>1</v>
      </c>
      <c r="J5772" s="1">
        <v>0.2</v>
      </c>
      <c r="K5772" s="1">
        <v>9.568799999999996</v>
      </c>
      <c r="L5772" s="12">
        <f>VLOOKUP(train[[#This Row],[Sub-Category]],Análisis_ABC_XYZ[[#Headers],[#Data]],4,FALSE)</f>
        <v>0.43613829632717294</v>
      </c>
    </row>
    <row r="5773" spans="1:12" x14ac:dyDescent="0.35">
      <c r="A5773" s="2">
        <v>43009</v>
      </c>
      <c r="B5773" s="1" t="s">
        <v>16</v>
      </c>
      <c r="C5773" s="1" t="s">
        <v>364</v>
      </c>
      <c r="D5773" s="1" t="s">
        <v>14</v>
      </c>
      <c r="E5773" s="1" t="s">
        <v>29</v>
      </c>
      <c r="F5773" s="18">
        <v>5.3880000000000008</v>
      </c>
      <c r="G5773" t="s">
        <v>4555</v>
      </c>
      <c r="H5773" s="1">
        <f>IF(COUNTIF(G$2:G5773,G5773)=1,1,0)</f>
        <v>0</v>
      </c>
      <c r="I5773" s="1">
        <v>4</v>
      </c>
      <c r="J5773" s="1">
        <v>0.7</v>
      </c>
      <c r="K5773" s="1">
        <v>-4.49</v>
      </c>
      <c r="L5773" s="12">
        <f>VLOOKUP(train[[#This Row],[Sub-Category]],Análisis_ABC_XYZ[[#Headers],[#Data]],4,FALSE)</f>
        <v>0.46881743173671325</v>
      </c>
    </row>
    <row r="5774" spans="1:12" x14ac:dyDescent="0.35">
      <c r="A5774" s="2">
        <v>43010</v>
      </c>
      <c r="B5774" s="1" t="s">
        <v>84</v>
      </c>
      <c r="C5774" s="1" t="s">
        <v>1459</v>
      </c>
      <c r="D5774" s="1" t="s">
        <v>26</v>
      </c>
      <c r="E5774" s="1" t="s">
        <v>363</v>
      </c>
      <c r="F5774" s="18">
        <v>17499.949999999997</v>
      </c>
      <c r="G5774" t="s">
        <v>4105</v>
      </c>
      <c r="H5774" s="1">
        <f>IF(COUNTIF(G$2:G5774,G5774)=1,1,0)</f>
        <v>1</v>
      </c>
      <c r="I5774" s="1">
        <v>5</v>
      </c>
      <c r="J5774" s="1">
        <v>0</v>
      </c>
      <c r="K5774" s="1">
        <v>8399.9759999999987</v>
      </c>
      <c r="L5774" s="12">
        <f>VLOOKUP(train[[#This Row],[Sub-Category]],Análisis_ABC_XYZ[[#Headers],[#Data]],4,FALSE)</f>
        <v>0.62810530827000832</v>
      </c>
    </row>
    <row r="5775" spans="1:12" x14ac:dyDescent="0.35">
      <c r="A5775" s="2">
        <v>43010</v>
      </c>
      <c r="B5775" s="1" t="s">
        <v>84</v>
      </c>
      <c r="C5775" s="1" t="s">
        <v>1570</v>
      </c>
      <c r="D5775" s="1" t="s">
        <v>14</v>
      </c>
      <c r="E5775" s="1" t="s">
        <v>29</v>
      </c>
      <c r="F5775" s="18">
        <v>735.98</v>
      </c>
      <c r="G5775" t="s">
        <v>4105</v>
      </c>
      <c r="H5775" s="1">
        <f>IF(COUNTIF(G$2:G5775,G5775)=1,1,0)</f>
        <v>0</v>
      </c>
      <c r="I5775" s="1">
        <v>2</v>
      </c>
      <c r="J5775" s="1">
        <v>0</v>
      </c>
      <c r="K5775" s="1">
        <v>331.19099999999997</v>
      </c>
      <c r="L5775" s="12">
        <f>VLOOKUP(train[[#This Row],[Sub-Category]],Análisis_ABC_XYZ[[#Headers],[#Data]],4,FALSE)</f>
        <v>0.46881743173671325</v>
      </c>
    </row>
    <row r="5776" spans="1:12" x14ac:dyDescent="0.35">
      <c r="A5776" s="2">
        <v>43010</v>
      </c>
      <c r="B5776" s="1" t="s">
        <v>89</v>
      </c>
      <c r="C5776" s="1" t="s">
        <v>628</v>
      </c>
      <c r="D5776" s="1" t="s">
        <v>14</v>
      </c>
      <c r="E5776" s="1" t="s">
        <v>31</v>
      </c>
      <c r="F5776" s="18">
        <v>61.44</v>
      </c>
      <c r="G5776" t="s">
        <v>4655</v>
      </c>
      <c r="H5776" s="1">
        <f>IF(COUNTIF(G$2:G5776,G5776)=1,1,0)</f>
        <v>1</v>
      </c>
      <c r="I5776" s="1">
        <v>3</v>
      </c>
      <c r="J5776" s="1">
        <v>0</v>
      </c>
      <c r="K5776" s="1">
        <v>16.588799999999999</v>
      </c>
      <c r="L5776" s="12">
        <f>VLOOKUP(train[[#This Row],[Sub-Category]],Análisis_ABC_XYZ[[#Headers],[#Data]],4,FALSE)</f>
        <v>0.49507917887403441</v>
      </c>
    </row>
    <row r="5777" spans="1:12" x14ac:dyDescent="0.35">
      <c r="A5777" s="2">
        <v>43010</v>
      </c>
      <c r="B5777" s="1" t="s">
        <v>104</v>
      </c>
      <c r="C5777" s="1" t="s">
        <v>535</v>
      </c>
      <c r="D5777" s="1" t="s">
        <v>14</v>
      </c>
      <c r="E5777" s="1" t="s">
        <v>29</v>
      </c>
      <c r="F5777" s="18">
        <v>54.792000000000009</v>
      </c>
      <c r="G5777" t="s">
        <v>6164</v>
      </c>
      <c r="H5777" s="1">
        <f>IF(COUNTIF(G$2:G5777,G5777)=1,1,0)</f>
        <v>1</v>
      </c>
      <c r="I5777" s="1">
        <v>6</v>
      </c>
      <c r="J5777" s="1">
        <v>0.7</v>
      </c>
      <c r="K5777" s="1">
        <v>-40.180799999999991</v>
      </c>
      <c r="L5777" s="12">
        <f>VLOOKUP(train[[#This Row],[Sub-Category]],Análisis_ABC_XYZ[[#Headers],[#Data]],4,FALSE)</f>
        <v>0.46881743173671325</v>
      </c>
    </row>
    <row r="5778" spans="1:12" x14ac:dyDescent="0.35">
      <c r="A5778" s="2">
        <v>43010</v>
      </c>
      <c r="B5778" s="1" t="s">
        <v>84</v>
      </c>
      <c r="C5778" s="1" t="s">
        <v>761</v>
      </c>
      <c r="D5778" s="1" t="s">
        <v>14</v>
      </c>
      <c r="E5778" s="1" t="s">
        <v>29</v>
      </c>
      <c r="F5778" s="18">
        <v>34.370000000000005</v>
      </c>
      <c r="G5778" t="s">
        <v>4105</v>
      </c>
      <c r="H5778" s="1">
        <f>IF(COUNTIF(G$2:G5778,G5778)=1,1,0)</f>
        <v>0</v>
      </c>
      <c r="I5778" s="1">
        <v>7</v>
      </c>
      <c r="J5778" s="1">
        <v>0</v>
      </c>
      <c r="K5778" s="1">
        <v>16.8413</v>
      </c>
      <c r="L5778" s="12">
        <f>VLOOKUP(train[[#This Row],[Sub-Category]],Análisis_ABC_XYZ[[#Headers],[#Data]],4,FALSE)</f>
        <v>0.46881743173671325</v>
      </c>
    </row>
    <row r="5779" spans="1:12" x14ac:dyDescent="0.35">
      <c r="A5779" s="2">
        <v>43010</v>
      </c>
      <c r="B5779" s="1" t="s">
        <v>84</v>
      </c>
      <c r="C5779" s="1" t="s">
        <v>263</v>
      </c>
      <c r="D5779" s="1" t="s">
        <v>14</v>
      </c>
      <c r="E5779" s="1" t="s">
        <v>24</v>
      </c>
      <c r="F5779" s="18">
        <v>33.96</v>
      </c>
      <c r="G5779" t="s">
        <v>4105</v>
      </c>
      <c r="H5779" s="1">
        <f>IF(COUNTIF(G$2:G5779,G5779)=1,1,0)</f>
        <v>0</v>
      </c>
      <c r="I5779" s="1">
        <v>2</v>
      </c>
      <c r="J5779" s="1">
        <v>0</v>
      </c>
      <c r="K5779" s="1">
        <v>9.5088000000000008</v>
      </c>
      <c r="L5779" s="12">
        <f>VLOOKUP(train[[#This Row],[Sub-Category]],Análisis_ABC_XYZ[[#Headers],[#Data]],4,FALSE)</f>
        <v>0.45632477063632687</v>
      </c>
    </row>
    <row r="5780" spans="1:12" x14ac:dyDescent="0.35">
      <c r="A5780" s="2">
        <v>43010</v>
      </c>
      <c r="B5780" s="1" t="s">
        <v>84</v>
      </c>
      <c r="C5780" s="1" t="s">
        <v>786</v>
      </c>
      <c r="D5780" s="1" t="s">
        <v>14</v>
      </c>
      <c r="E5780" s="1" t="s">
        <v>20</v>
      </c>
      <c r="F5780" s="18">
        <v>32.479999999999997</v>
      </c>
      <c r="G5780" t="s">
        <v>4105</v>
      </c>
      <c r="H5780" s="1">
        <f>IF(COUNTIF(G$2:G5780,G5780)=1,1,0)</f>
        <v>0</v>
      </c>
      <c r="I5780" s="1">
        <v>2</v>
      </c>
      <c r="J5780" s="1">
        <v>0</v>
      </c>
      <c r="K5780" s="1">
        <v>4.8719999999999999</v>
      </c>
      <c r="L5780" s="12">
        <f>VLOOKUP(train[[#This Row],[Sub-Category]],Análisis_ABC_XYZ[[#Headers],[#Data]],4,FALSE)</f>
        <v>0.44610841445725197</v>
      </c>
    </row>
    <row r="5781" spans="1:12" x14ac:dyDescent="0.35">
      <c r="A5781" s="2">
        <v>43011</v>
      </c>
      <c r="B5781" s="1" t="s">
        <v>12</v>
      </c>
      <c r="C5781" s="1" t="s">
        <v>168</v>
      </c>
      <c r="D5781" s="1" t="s">
        <v>8</v>
      </c>
      <c r="E5781" s="1" t="s">
        <v>11</v>
      </c>
      <c r="F5781" s="18">
        <v>915.13600000000008</v>
      </c>
      <c r="G5781" t="s">
        <v>2644</v>
      </c>
      <c r="H5781" s="1">
        <f>IF(COUNTIF(G$2:G5781,G5781)=1,1,0)</f>
        <v>1</v>
      </c>
      <c r="I5781" s="1">
        <v>4</v>
      </c>
      <c r="J5781" s="1">
        <v>0.2</v>
      </c>
      <c r="K5781" s="1">
        <v>102.95279999999988</v>
      </c>
      <c r="L5781" s="12">
        <f>VLOOKUP(train[[#This Row],[Sub-Category]],Análisis_ABC_XYZ[[#Headers],[#Data]],4,FALSE)</f>
        <v>0.46529189879902266</v>
      </c>
    </row>
    <row r="5782" spans="1:12" x14ac:dyDescent="0.35">
      <c r="A5782" s="2">
        <v>43011</v>
      </c>
      <c r="B5782" s="1" t="s">
        <v>89</v>
      </c>
      <c r="C5782" s="1" t="s">
        <v>701</v>
      </c>
      <c r="D5782" s="1" t="s">
        <v>8</v>
      </c>
      <c r="E5782" s="1" t="s">
        <v>11</v>
      </c>
      <c r="F5782" s="18">
        <v>599.29200000000003</v>
      </c>
      <c r="G5782" t="s">
        <v>6778</v>
      </c>
      <c r="H5782" s="1">
        <f>IF(COUNTIF(G$2:G5782,G5782)=1,1,0)</f>
        <v>1</v>
      </c>
      <c r="I5782" s="1">
        <v>6</v>
      </c>
      <c r="J5782" s="1">
        <v>0.1</v>
      </c>
      <c r="K5782" s="1">
        <v>93.223199999999977</v>
      </c>
      <c r="L5782" s="12">
        <f>VLOOKUP(train[[#This Row],[Sub-Category]],Análisis_ABC_XYZ[[#Headers],[#Data]],4,FALSE)</f>
        <v>0.46529189879902266</v>
      </c>
    </row>
    <row r="5783" spans="1:12" x14ac:dyDescent="0.35">
      <c r="A5783" s="2">
        <v>43011</v>
      </c>
      <c r="B5783" s="1" t="s">
        <v>12</v>
      </c>
      <c r="C5783" s="1" t="s">
        <v>1252</v>
      </c>
      <c r="D5783" s="1" t="s">
        <v>14</v>
      </c>
      <c r="E5783" s="1" t="s">
        <v>36</v>
      </c>
      <c r="F5783" s="18">
        <v>97.82</v>
      </c>
      <c r="G5783" t="s">
        <v>2644</v>
      </c>
      <c r="H5783" s="1">
        <f>IF(COUNTIF(G$2:G5783,G5783)=1,1,0)</f>
        <v>0</v>
      </c>
      <c r="I5783" s="1">
        <v>2</v>
      </c>
      <c r="J5783" s="1">
        <v>0</v>
      </c>
      <c r="K5783" s="1">
        <v>45.975399999999993</v>
      </c>
      <c r="L5783" s="12">
        <f>VLOOKUP(train[[#This Row],[Sub-Category]],Análisis_ABC_XYZ[[#Headers],[#Data]],4,FALSE)</f>
        <v>0.43613829632717294</v>
      </c>
    </row>
    <row r="5784" spans="1:12" x14ac:dyDescent="0.35">
      <c r="A5784" s="2">
        <v>43011</v>
      </c>
      <c r="B5784" s="1" t="s">
        <v>39</v>
      </c>
      <c r="C5784" s="1" t="s">
        <v>341</v>
      </c>
      <c r="D5784" s="1" t="s">
        <v>8</v>
      </c>
      <c r="E5784" s="1" t="s">
        <v>22</v>
      </c>
      <c r="F5784" s="18">
        <v>38.08</v>
      </c>
      <c r="G5784" t="s">
        <v>4252</v>
      </c>
      <c r="H5784" s="1">
        <f>IF(COUNTIF(G$2:G5784,G5784)=1,1,0)</f>
        <v>1</v>
      </c>
      <c r="I5784" s="1">
        <v>5</v>
      </c>
      <c r="J5784" s="1">
        <v>0.6</v>
      </c>
      <c r="K5784" s="1">
        <v>-29.512000000000008</v>
      </c>
      <c r="L5784" s="12">
        <f>VLOOKUP(train[[#This Row],[Sub-Category]],Análisis_ABC_XYZ[[#Headers],[#Data]],4,FALSE)</f>
        <v>0.4595170286641902</v>
      </c>
    </row>
    <row r="5785" spans="1:12" x14ac:dyDescent="0.35">
      <c r="A5785" s="2">
        <v>43011</v>
      </c>
      <c r="B5785" s="1" t="s">
        <v>39</v>
      </c>
      <c r="C5785" s="1" t="s">
        <v>772</v>
      </c>
      <c r="D5785" s="1" t="s">
        <v>14</v>
      </c>
      <c r="E5785" s="1" t="s">
        <v>61</v>
      </c>
      <c r="F5785" s="18">
        <v>15.648</v>
      </c>
      <c r="G5785" t="s">
        <v>5479</v>
      </c>
      <c r="H5785" s="1">
        <f>IF(COUNTIF(G$2:G5785,G5785)=1,1,0)</f>
        <v>1</v>
      </c>
      <c r="I5785" s="1">
        <v>2</v>
      </c>
      <c r="J5785" s="1">
        <v>0.2</v>
      </c>
      <c r="K5785" s="1">
        <v>5.0855999999999986</v>
      </c>
      <c r="L5785" s="12">
        <f>VLOOKUP(train[[#This Row],[Sub-Category]],Análisis_ABC_XYZ[[#Headers],[#Data]],4,FALSE)</f>
        <v>0.44424167803735209</v>
      </c>
    </row>
    <row r="5786" spans="1:12" x14ac:dyDescent="0.35">
      <c r="A5786" s="2">
        <v>43011</v>
      </c>
      <c r="B5786" s="1" t="s">
        <v>12</v>
      </c>
      <c r="C5786" s="1" t="s">
        <v>1604</v>
      </c>
      <c r="D5786" s="1" t="s">
        <v>14</v>
      </c>
      <c r="E5786" s="1" t="s">
        <v>36</v>
      </c>
      <c r="F5786" s="18">
        <v>8.56</v>
      </c>
      <c r="G5786" t="s">
        <v>2644</v>
      </c>
      <c r="H5786" s="1">
        <f>IF(COUNTIF(G$2:G5786,G5786)=1,1,0)</f>
        <v>0</v>
      </c>
      <c r="I5786" s="1">
        <v>2</v>
      </c>
      <c r="J5786" s="1">
        <v>0</v>
      </c>
      <c r="K5786" s="1">
        <v>3.8519999999999994</v>
      </c>
      <c r="L5786" s="12">
        <f>VLOOKUP(train[[#This Row],[Sub-Category]],Análisis_ABC_XYZ[[#Headers],[#Data]],4,FALSE)</f>
        <v>0.43613829632717294</v>
      </c>
    </row>
    <row r="5787" spans="1:12" x14ac:dyDescent="0.35">
      <c r="A5787" s="2">
        <v>43011</v>
      </c>
      <c r="B5787" s="1" t="s">
        <v>12</v>
      </c>
      <c r="C5787" s="1" t="s">
        <v>705</v>
      </c>
      <c r="D5787" s="1" t="s">
        <v>14</v>
      </c>
      <c r="E5787" s="1" t="s">
        <v>15</v>
      </c>
      <c r="F5787" s="18">
        <v>6.16</v>
      </c>
      <c r="G5787" t="s">
        <v>2644</v>
      </c>
      <c r="H5787" s="1">
        <f>IF(COUNTIF(G$2:G5787,G5787)=1,1,0)</f>
        <v>0</v>
      </c>
      <c r="I5787" s="1">
        <v>2</v>
      </c>
      <c r="J5787" s="1">
        <v>0</v>
      </c>
      <c r="K5787" s="1">
        <v>2.9567999999999999</v>
      </c>
      <c r="L5787" s="12">
        <f>VLOOKUP(train[[#This Row],[Sub-Category]],Análisis_ABC_XYZ[[#Headers],[#Data]],4,FALSE)</f>
        <v>0.4647369236065339</v>
      </c>
    </row>
    <row r="5788" spans="1:12" x14ac:dyDescent="0.35">
      <c r="A5788" s="2">
        <v>43012</v>
      </c>
      <c r="B5788" s="1" t="s">
        <v>412</v>
      </c>
      <c r="C5788" s="1" t="s">
        <v>362</v>
      </c>
      <c r="D5788" s="1" t="s">
        <v>26</v>
      </c>
      <c r="E5788" s="1" t="s">
        <v>363</v>
      </c>
      <c r="F5788" s="18">
        <v>5399.91</v>
      </c>
      <c r="G5788" t="s">
        <v>2305</v>
      </c>
      <c r="H5788" s="1">
        <f>IF(COUNTIF(G$2:G5788,G5788)=1,1,0)</f>
        <v>1</v>
      </c>
      <c r="I5788" s="1">
        <v>9</v>
      </c>
      <c r="J5788" s="1">
        <v>0</v>
      </c>
      <c r="K5788" s="1">
        <v>2591.9567999999999</v>
      </c>
      <c r="L5788" s="12">
        <f>VLOOKUP(train[[#This Row],[Sub-Category]],Análisis_ABC_XYZ[[#Headers],[#Data]],4,FALSE)</f>
        <v>0.62810530827000832</v>
      </c>
    </row>
    <row r="5789" spans="1:12" x14ac:dyDescent="0.35">
      <c r="A5789" s="2">
        <v>43012</v>
      </c>
      <c r="B5789" s="1" t="s">
        <v>766</v>
      </c>
      <c r="C5789" s="1" t="s">
        <v>1042</v>
      </c>
      <c r="D5789" s="1" t="s">
        <v>8</v>
      </c>
      <c r="E5789" s="1" t="s">
        <v>18</v>
      </c>
      <c r="F5789" s="18">
        <v>239.37199999999996</v>
      </c>
      <c r="G5789" t="s">
        <v>6609</v>
      </c>
      <c r="H5789" s="1">
        <f>IF(COUNTIF(G$2:G5789,G5789)=1,1,0)</f>
        <v>1</v>
      </c>
      <c r="I5789" s="1">
        <v>2</v>
      </c>
      <c r="J5789" s="1">
        <v>0.3</v>
      </c>
      <c r="K5789" s="1">
        <v>-23.93719999999999</v>
      </c>
      <c r="L5789" s="12">
        <f>VLOOKUP(train[[#This Row],[Sub-Category]],Análisis_ABC_XYZ[[#Headers],[#Data]],4,FALSE)</f>
        <v>0.55975208308209756</v>
      </c>
    </row>
    <row r="5790" spans="1:12" x14ac:dyDescent="0.35">
      <c r="A5790" s="2">
        <v>43012</v>
      </c>
      <c r="B5790" s="1" t="s">
        <v>412</v>
      </c>
      <c r="C5790" s="1" t="s">
        <v>1789</v>
      </c>
      <c r="D5790" s="1" t="s">
        <v>14</v>
      </c>
      <c r="E5790" s="1" t="s">
        <v>20</v>
      </c>
      <c r="F5790" s="18">
        <v>119.10000000000001</v>
      </c>
      <c r="G5790" t="s">
        <v>2305</v>
      </c>
      <c r="H5790" s="1">
        <f>IF(COUNTIF(G$2:G5790,G5790)=1,1,0)</f>
        <v>0</v>
      </c>
      <c r="I5790" s="1">
        <v>3</v>
      </c>
      <c r="J5790" s="1">
        <v>0</v>
      </c>
      <c r="K5790" s="1">
        <v>34.538999999999994</v>
      </c>
      <c r="L5790" s="12">
        <f>VLOOKUP(train[[#This Row],[Sub-Category]],Análisis_ABC_XYZ[[#Headers],[#Data]],4,FALSE)</f>
        <v>0.44610841445725197</v>
      </c>
    </row>
    <row r="5791" spans="1:12" x14ac:dyDescent="0.35">
      <c r="A5791" s="2">
        <v>43012</v>
      </c>
      <c r="B5791" s="1" t="s">
        <v>39</v>
      </c>
      <c r="C5791" s="1" t="s">
        <v>827</v>
      </c>
      <c r="D5791" s="1" t="s">
        <v>14</v>
      </c>
      <c r="E5791" s="1" t="s">
        <v>61</v>
      </c>
      <c r="F5791" s="18">
        <v>59.751999999999995</v>
      </c>
      <c r="G5791" t="s">
        <v>6196</v>
      </c>
      <c r="H5791" s="1">
        <f>IF(COUNTIF(G$2:G5791,G5791)=1,1,0)</f>
        <v>1</v>
      </c>
      <c r="I5791" s="1">
        <v>7</v>
      </c>
      <c r="J5791" s="1">
        <v>0.2</v>
      </c>
      <c r="K5791" s="1">
        <v>19.4194</v>
      </c>
      <c r="L5791" s="12">
        <f>VLOOKUP(train[[#This Row],[Sub-Category]],Análisis_ABC_XYZ[[#Headers],[#Data]],4,FALSE)</f>
        <v>0.44424167803735209</v>
      </c>
    </row>
    <row r="5792" spans="1:12" x14ac:dyDescent="0.35">
      <c r="A5792" s="2">
        <v>43012</v>
      </c>
      <c r="B5792" s="1" t="s">
        <v>16</v>
      </c>
      <c r="C5792" s="1" t="s">
        <v>1585</v>
      </c>
      <c r="D5792" s="1" t="s">
        <v>26</v>
      </c>
      <c r="E5792" s="1" t="s">
        <v>27</v>
      </c>
      <c r="F5792" s="18">
        <v>52.679999999999993</v>
      </c>
      <c r="G5792" t="s">
        <v>4537</v>
      </c>
      <c r="H5792" s="1">
        <f>IF(COUNTIF(G$2:G5792,G5792)=1,1,0)</f>
        <v>1</v>
      </c>
      <c r="I5792" s="1">
        <v>3</v>
      </c>
      <c r="J5792" s="1">
        <v>0.2</v>
      </c>
      <c r="K5792" s="1">
        <v>19.754999999999999</v>
      </c>
      <c r="L5792" s="12">
        <f>VLOOKUP(train[[#This Row],[Sub-Category]],Análisis_ABC_XYZ[[#Headers],[#Data]],4,FALSE)</f>
        <v>0.41105220110552465</v>
      </c>
    </row>
    <row r="5793" spans="1:12" x14ac:dyDescent="0.35">
      <c r="A5793" s="2">
        <v>43012</v>
      </c>
      <c r="B5793" s="1" t="s">
        <v>412</v>
      </c>
      <c r="C5793" s="1" t="s">
        <v>1066</v>
      </c>
      <c r="D5793" s="1" t="s">
        <v>14</v>
      </c>
      <c r="E5793" s="1" t="s">
        <v>29</v>
      </c>
      <c r="F5793" s="18">
        <v>30.4</v>
      </c>
      <c r="G5793" t="s">
        <v>2305</v>
      </c>
      <c r="H5793" s="1">
        <f>IF(COUNTIF(G$2:G5793,G5793)=1,1,0)</f>
        <v>0</v>
      </c>
      <c r="I5793" s="1">
        <v>1</v>
      </c>
      <c r="J5793" s="1">
        <v>0</v>
      </c>
      <c r="K5793" s="1">
        <v>13.983999999999998</v>
      </c>
      <c r="L5793" s="12">
        <f>VLOOKUP(train[[#This Row],[Sub-Category]],Análisis_ABC_XYZ[[#Headers],[#Data]],4,FALSE)</f>
        <v>0.46881743173671325</v>
      </c>
    </row>
    <row r="5794" spans="1:12" x14ac:dyDescent="0.35">
      <c r="A5794" s="2">
        <v>43012</v>
      </c>
      <c r="B5794" s="1" t="s">
        <v>16</v>
      </c>
      <c r="C5794" s="1" t="s">
        <v>829</v>
      </c>
      <c r="D5794" s="1" t="s">
        <v>8</v>
      </c>
      <c r="E5794" s="1" t="s">
        <v>22</v>
      </c>
      <c r="F5794" s="18">
        <v>11.568000000000001</v>
      </c>
      <c r="G5794" t="s">
        <v>4537</v>
      </c>
      <c r="H5794" s="1">
        <f>IF(COUNTIF(G$2:G5794,G5794)=1,1,0)</f>
        <v>0</v>
      </c>
      <c r="I5794" s="1">
        <v>3</v>
      </c>
      <c r="J5794" s="1">
        <v>0.2</v>
      </c>
      <c r="K5794" s="1">
        <v>2.6028000000000011</v>
      </c>
      <c r="L5794" s="12">
        <f>VLOOKUP(train[[#This Row],[Sub-Category]],Análisis_ABC_XYZ[[#Headers],[#Data]],4,FALSE)</f>
        <v>0.4595170286641902</v>
      </c>
    </row>
    <row r="5795" spans="1:12" x14ac:dyDescent="0.35">
      <c r="A5795" s="2">
        <v>43014</v>
      </c>
      <c r="B5795" s="1" t="s">
        <v>145</v>
      </c>
      <c r="C5795" s="1" t="s">
        <v>1896</v>
      </c>
      <c r="D5795" s="1" t="s">
        <v>26</v>
      </c>
      <c r="E5795" s="1" t="s">
        <v>208</v>
      </c>
      <c r="F5795" s="18">
        <v>703.71</v>
      </c>
      <c r="G5795" t="s">
        <v>4741</v>
      </c>
      <c r="H5795" s="1">
        <f>IF(COUNTIF(G$2:G5795,G5795)=1,1,0)</f>
        <v>1</v>
      </c>
      <c r="I5795" s="1">
        <v>6</v>
      </c>
      <c r="J5795" s="1">
        <v>0.7</v>
      </c>
      <c r="K5795" s="1">
        <v>-938.28</v>
      </c>
      <c r="L5795" s="12">
        <f>VLOOKUP(train[[#This Row],[Sub-Category]],Análisis_ABC_XYZ[[#Headers],[#Data]],4,FALSE)</f>
        <v>0.5183572270896134</v>
      </c>
    </row>
    <row r="5796" spans="1:12" x14ac:dyDescent="0.35">
      <c r="A5796" s="2">
        <v>43014</v>
      </c>
      <c r="B5796" s="1" t="s">
        <v>145</v>
      </c>
      <c r="C5796" s="1" t="s">
        <v>1689</v>
      </c>
      <c r="D5796" s="1" t="s">
        <v>26</v>
      </c>
      <c r="E5796" s="1" t="s">
        <v>56</v>
      </c>
      <c r="F5796" s="18">
        <v>67.959999999999994</v>
      </c>
      <c r="G5796" t="s">
        <v>4741</v>
      </c>
      <c r="H5796" s="1">
        <f>IF(COUNTIF(G$2:G5796,G5796)=1,1,0)</f>
        <v>0</v>
      </c>
      <c r="I5796" s="1">
        <v>5</v>
      </c>
      <c r="J5796" s="1">
        <v>0.2</v>
      </c>
      <c r="K5796" s="1">
        <v>0.84950000000000259</v>
      </c>
      <c r="L5796" s="12">
        <f>VLOOKUP(train[[#This Row],[Sub-Category]],Análisis_ABC_XYZ[[#Headers],[#Data]],4,FALSE)</f>
        <v>0.52062335344040378</v>
      </c>
    </row>
    <row r="5797" spans="1:12" x14ac:dyDescent="0.35">
      <c r="A5797" s="2">
        <v>43014</v>
      </c>
      <c r="B5797" s="1" t="s">
        <v>198</v>
      </c>
      <c r="C5797" s="1" t="s">
        <v>109</v>
      </c>
      <c r="D5797" s="1" t="s">
        <v>14</v>
      </c>
      <c r="E5797" s="1" t="s">
        <v>29</v>
      </c>
      <c r="F5797" s="18">
        <v>28.849999999999998</v>
      </c>
      <c r="G5797" t="s">
        <v>3970</v>
      </c>
      <c r="H5797" s="1">
        <f>IF(COUNTIF(G$2:G5797,G5797)=1,1,0)</f>
        <v>1</v>
      </c>
      <c r="I5797" s="1">
        <v>5</v>
      </c>
      <c r="J5797" s="1">
        <v>0</v>
      </c>
      <c r="K5797" s="1">
        <v>14.424999999999999</v>
      </c>
      <c r="L5797" s="12">
        <f>VLOOKUP(train[[#This Row],[Sub-Category]],Análisis_ABC_XYZ[[#Headers],[#Data]],4,FALSE)</f>
        <v>0.46881743173671325</v>
      </c>
    </row>
    <row r="5798" spans="1:12" x14ac:dyDescent="0.35">
      <c r="A5798" s="2">
        <v>43014</v>
      </c>
      <c r="B5798" s="1" t="s">
        <v>145</v>
      </c>
      <c r="C5798" s="1" t="s">
        <v>592</v>
      </c>
      <c r="D5798" s="1" t="s">
        <v>14</v>
      </c>
      <c r="E5798" s="1" t="s">
        <v>29</v>
      </c>
      <c r="F5798" s="18">
        <v>17.904000000000003</v>
      </c>
      <c r="G5798" t="s">
        <v>4741</v>
      </c>
      <c r="H5798" s="1">
        <f>IF(COUNTIF(G$2:G5798,G5798)=1,1,0)</f>
        <v>0</v>
      </c>
      <c r="I5798" s="1">
        <v>4</v>
      </c>
      <c r="J5798" s="1">
        <v>0.7</v>
      </c>
      <c r="K5798" s="1">
        <v>-14.920000000000002</v>
      </c>
      <c r="L5798" s="12">
        <f>VLOOKUP(train[[#This Row],[Sub-Category]],Análisis_ABC_XYZ[[#Headers],[#Data]],4,FALSE)</f>
        <v>0.46881743173671325</v>
      </c>
    </row>
    <row r="5799" spans="1:12" x14ac:dyDescent="0.35">
      <c r="A5799" s="2">
        <v>43014</v>
      </c>
      <c r="B5799" s="1" t="s">
        <v>145</v>
      </c>
      <c r="C5799" s="1" t="s">
        <v>1298</v>
      </c>
      <c r="D5799" s="1" t="s">
        <v>14</v>
      </c>
      <c r="E5799" s="1" t="s">
        <v>29</v>
      </c>
      <c r="F5799" s="18">
        <v>11.976000000000003</v>
      </c>
      <c r="G5799" t="s">
        <v>4741</v>
      </c>
      <c r="H5799" s="1">
        <f>IF(COUNTIF(G$2:G5799,G5799)=1,1,0)</f>
        <v>0</v>
      </c>
      <c r="I5799" s="1">
        <v>4</v>
      </c>
      <c r="J5799" s="1">
        <v>0.7</v>
      </c>
      <c r="K5799" s="1">
        <v>-9.1815999999999995</v>
      </c>
      <c r="L5799" s="12">
        <f>VLOOKUP(train[[#This Row],[Sub-Category]],Análisis_ABC_XYZ[[#Headers],[#Data]],4,FALSE)</f>
        <v>0.46881743173671325</v>
      </c>
    </row>
    <row r="5800" spans="1:12" x14ac:dyDescent="0.35">
      <c r="A5800" s="2">
        <v>43015</v>
      </c>
      <c r="B5800" s="1" t="s">
        <v>37</v>
      </c>
      <c r="C5800" s="1" t="s">
        <v>1563</v>
      </c>
      <c r="D5800" s="1" t="s">
        <v>26</v>
      </c>
      <c r="E5800" s="1" t="s">
        <v>208</v>
      </c>
      <c r="F5800" s="18">
        <v>837.59999999999991</v>
      </c>
      <c r="G5800" t="s">
        <v>4919</v>
      </c>
      <c r="H5800" s="1">
        <f>IF(COUNTIF(G$2:G5800,G5800)=1,1,0)</f>
        <v>1</v>
      </c>
      <c r="I5800" s="1">
        <v>3</v>
      </c>
      <c r="J5800" s="1">
        <v>0.2</v>
      </c>
      <c r="K5800" s="1">
        <v>62.82000000000005</v>
      </c>
      <c r="L5800" s="12">
        <f>VLOOKUP(train[[#This Row],[Sub-Category]],Análisis_ABC_XYZ[[#Headers],[#Data]],4,FALSE)</f>
        <v>0.5183572270896134</v>
      </c>
    </row>
    <row r="5801" spans="1:12" x14ac:dyDescent="0.35">
      <c r="A5801" s="2">
        <v>43015</v>
      </c>
      <c r="B5801" s="1" t="s">
        <v>37</v>
      </c>
      <c r="C5801" s="1" t="s">
        <v>1578</v>
      </c>
      <c r="D5801" s="1" t="s">
        <v>14</v>
      </c>
      <c r="E5801" s="1" t="s">
        <v>91</v>
      </c>
      <c r="F5801" s="18">
        <v>93.36</v>
      </c>
      <c r="G5801" t="s">
        <v>5038</v>
      </c>
      <c r="H5801" s="1">
        <f>IF(COUNTIF(G$2:G5801,G5801)=1,1,0)</f>
        <v>1</v>
      </c>
      <c r="I5801" s="1">
        <v>12</v>
      </c>
      <c r="J5801" s="1">
        <v>0</v>
      </c>
      <c r="K5801" s="1">
        <v>0.93359999999999843</v>
      </c>
      <c r="L5801" s="12">
        <f>VLOOKUP(train[[#This Row],[Sub-Category]],Análisis_ABC_XYZ[[#Headers],[#Data]],4,FALSE)</f>
        <v>0.51168203684699509</v>
      </c>
    </row>
    <row r="5802" spans="1:12" x14ac:dyDescent="0.35">
      <c r="A5802" s="2">
        <v>43015</v>
      </c>
      <c r="B5802" s="1" t="s">
        <v>12</v>
      </c>
      <c r="C5802" s="1" t="s">
        <v>889</v>
      </c>
      <c r="D5802" s="1" t="s">
        <v>14</v>
      </c>
      <c r="E5802" s="1" t="s">
        <v>29</v>
      </c>
      <c r="F5802" s="18">
        <v>27.263999999999999</v>
      </c>
      <c r="G5802" t="s">
        <v>5831</v>
      </c>
      <c r="H5802" s="1">
        <f>IF(COUNTIF(G$2:G5802,G5802)=1,1,0)</f>
        <v>1</v>
      </c>
      <c r="I5802" s="1">
        <v>2</v>
      </c>
      <c r="J5802" s="1">
        <v>0.2</v>
      </c>
      <c r="K5802" s="1">
        <v>8.8607999999999976</v>
      </c>
      <c r="L5802" s="12">
        <f>VLOOKUP(train[[#This Row],[Sub-Category]],Análisis_ABC_XYZ[[#Headers],[#Data]],4,FALSE)</f>
        <v>0.46881743173671325</v>
      </c>
    </row>
    <row r="5803" spans="1:12" x14ac:dyDescent="0.35">
      <c r="A5803" s="2">
        <v>43015</v>
      </c>
      <c r="B5803" s="1" t="s">
        <v>12</v>
      </c>
      <c r="C5803" s="1" t="s">
        <v>1787</v>
      </c>
      <c r="D5803" s="1" t="s">
        <v>14</v>
      </c>
      <c r="E5803" s="1" t="s">
        <v>36</v>
      </c>
      <c r="F5803" s="18">
        <v>10.56</v>
      </c>
      <c r="G5803" t="s">
        <v>2990</v>
      </c>
      <c r="H5803" s="1">
        <f>IF(COUNTIF(G$2:G5803,G5803)=1,1,0)</f>
        <v>1</v>
      </c>
      <c r="I5803" s="1">
        <v>2</v>
      </c>
      <c r="J5803" s="1">
        <v>0</v>
      </c>
      <c r="K5803" s="1">
        <v>5.0688000000000004</v>
      </c>
      <c r="L5803" s="12">
        <f>VLOOKUP(train[[#This Row],[Sub-Category]],Análisis_ABC_XYZ[[#Headers],[#Data]],4,FALSE)</f>
        <v>0.43613829632717294</v>
      </c>
    </row>
    <row r="5804" spans="1:12" x14ac:dyDescent="0.35">
      <c r="A5804" s="2">
        <v>43015</v>
      </c>
      <c r="B5804" s="1" t="s">
        <v>52</v>
      </c>
      <c r="C5804" s="1" t="s">
        <v>129</v>
      </c>
      <c r="D5804" s="1" t="s">
        <v>14</v>
      </c>
      <c r="E5804" s="1" t="s">
        <v>15</v>
      </c>
      <c r="F5804" s="18">
        <v>4.9280000000000008</v>
      </c>
      <c r="G5804" t="s">
        <v>4488</v>
      </c>
      <c r="H5804" s="1">
        <f>IF(COUNTIF(G$2:G5804,G5804)=1,1,0)</f>
        <v>1</v>
      </c>
      <c r="I5804" s="1">
        <v>2</v>
      </c>
      <c r="J5804" s="1">
        <v>0.2</v>
      </c>
      <c r="K5804" s="1">
        <v>1.7247999999999997</v>
      </c>
      <c r="L5804" s="12">
        <f>VLOOKUP(train[[#This Row],[Sub-Category]],Análisis_ABC_XYZ[[#Headers],[#Data]],4,FALSE)</f>
        <v>0.4647369236065339</v>
      </c>
    </row>
    <row r="5805" spans="1:12" x14ac:dyDescent="0.35">
      <c r="A5805" s="2">
        <v>43016</v>
      </c>
      <c r="B5805" s="1" t="s">
        <v>34</v>
      </c>
      <c r="C5805" s="1" t="s">
        <v>954</v>
      </c>
      <c r="D5805" s="1" t="s">
        <v>14</v>
      </c>
      <c r="E5805" s="1" t="s">
        <v>20</v>
      </c>
      <c r="F5805" s="18">
        <v>387.72</v>
      </c>
      <c r="G5805" t="s">
        <v>5996</v>
      </c>
      <c r="H5805" s="1">
        <f>IF(COUNTIF(G$2:G5805,G5805)=1,1,0)</f>
        <v>1</v>
      </c>
      <c r="I5805" s="1">
        <v>5</v>
      </c>
      <c r="J5805" s="1">
        <v>0.2</v>
      </c>
      <c r="K5805" s="1">
        <v>-67.851000000000028</v>
      </c>
      <c r="L5805" s="12">
        <f>VLOOKUP(train[[#This Row],[Sub-Category]],Análisis_ABC_XYZ[[#Headers],[#Data]],4,FALSE)</f>
        <v>0.44610841445725197</v>
      </c>
    </row>
    <row r="5806" spans="1:12" x14ac:dyDescent="0.35">
      <c r="A5806" s="2">
        <v>43016</v>
      </c>
      <c r="B5806" s="1" t="s">
        <v>12</v>
      </c>
      <c r="C5806" s="1" t="s">
        <v>1157</v>
      </c>
      <c r="D5806" s="1" t="s">
        <v>14</v>
      </c>
      <c r="E5806" s="1" t="s">
        <v>36</v>
      </c>
      <c r="F5806" s="18">
        <v>61.96</v>
      </c>
      <c r="G5806" t="s">
        <v>4661</v>
      </c>
      <c r="H5806" s="1">
        <f>IF(COUNTIF(G$2:G5806,G5806)=1,1,0)</f>
        <v>1</v>
      </c>
      <c r="I5806" s="1">
        <v>2</v>
      </c>
      <c r="J5806" s="1">
        <v>0</v>
      </c>
      <c r="K5806" s="1">
        <v>27.881999999999998</v>
      </c>
      <c r="L5806" s="12">
        <f>VLOOKUP(train[[#This Row],[Sub-Category]],Análisis_ABC_XYZ[[#Headers],[#Data]],4,FALSE)</f>
        <v>0.43613829632717294</v>
      </c>
    </row>
    <row r="5807" spans="1:12" x14ac:dyDescent="0.35">
      <c r="A5807" s="2">
        <v>43016</v>
      </c>
      <c r="B5807" s="1" t="s">
        <v>39</v>
      </c>
      <c r="C5807" s="1" t="s">
        <v>1422</v>
      </c>
      <c r="D5807" s="1" t="s">
        <v>14</v>
      </c>
      <c r="E5807" s="1" t="s">
        <v>15</v>
      </c>
      <c r="F5807" s="18">
        <v>60.144000000000005</v>
      </c>
      <c r="G5807" t="s">
        <v>6200</v>
      </c>
      <c r="H5807" s="1">
        <f>IF(COUNTIF(G$2:G5807,G5807)=1,1,0)</f>
        <v>1</v>
      </c>
      <c r="I5807" s="1">
        <v>6</v>
      </c>
      <c r="J5807" s="1">
        <v>0.2</v>
      </c>
      <c r="K5807" s="1">
        <v>20.298599999999993</v>
      </c>
      <c r="L5807" s="12">
        <f>VLOOKUP(train[[#This Row],[Sub-Category]],Análisis_ABC_XYZ[[#Headers],[#Data]],4,FALSE)</f>
        <v>0.4647369236065339</v>
      </c>
    </row>
    <row r="5808" spans="1:12" x14ac:dyDescent="0.35">
      <c r="A5808" s="2">
        <v>43016</v>
      </c>
      <c r="B5808" s="1" t="s">
        <v>39</v>
      </c>
      <c r="C5808" s="1" t="s">
        <v>1443</v>
      </c>
      <c r="D5808" s="1" t="s">
        <v>8</v>
      </c>
      <c r="E5808" s="1" t="s">
        <v>22</v>
      </c>
      <c r="F5808" s="18">
        <v>51.712000000000003</v>
      </c>
      <c r="G5808" t="s">
        <v>6138</v>
      </c>
      <c r="H5808" s="1">
        <f>IF(COUNTIF(G$2:G5808,G5808)=1,1,0)</f>
        <v>1</v>
      </c>
      <c r="I5808" s="1">
        <v>8</v>
      </c>
      <c r="J5808" s="1">
        <v>0.6</v>
      </c>
      <c r="K5808" s="1">
        <v>-32.320000000000007</v>
      </c>
      <c r="L5808" s="12">
        <f>VLOOKUP(train[[#This Row],[Sub-Category]],Análisis_ABC_XYZ[[#Headers],[#Data]],4,FALSE)</f>
        <v>0.4595170286641902</v>
      </c>
    </row>
    <row r="5809" spans="1:12" x14ac:dyDescent="0.35">
      <c r="A5809" s="2">
        <v>43017</v>
      </c>
      <c r="B5809" s="1" t="s">
        <v>52</v>
      </c>
      <c r="C5809" s="1" t="s">
        <v>639</v>
      </c>
      <c r="D5809" s="1" t="s">
        <v>8</v>
      </c>
      <c r="E5809" s="1" t="s">
        <v>22</v>
      </c>
      <c r="F5809" s="18">
        <v>332.83200000000005</v>
      </c>
      <c r="G5809" t="s">
        <v>5617</v>
      </c>
      <c r="H5809" s="1">
        <f>IF(COUNTIF(G$2:G5809,G5809)=1,1,0)</f>
        <v>1</v>
      </c>
      <c r="I5809" s="1">
        <v>4</v>
      </c>
      <c r="J5809" s="1">
        <v>0.2</v>
      </c>
      <c r="K5809" s="1">
        <v>-24.962399999999988</v>
      </c>
      <c r="L5809" s="12">
        <f>VLOOKUP(train[[#This Row],[Sub-Category]],Análisis_ABC_XYZ[[#Headers],[#Data]],4,FALSE)</f>
        <v>0.4595170286641902</v>
      </c>
    </row>
    <row r="5810" spans="1:12" x14ac:dyDescent="0.35">
      <c r="A5810" s="2">
        <v>43017</v>
      </c>
      <c r="B5810" s="1" t="s">
        <v>104</v>
      </c>
      <c r="C5810" s="1" t="s">
        <v>1127</v>
      </c>
      <c r="D5810" s="1" t="s">
        <v>8</v>
      </c>
      <c r="E5810" s="1" t="s">
        <v>22</v>
      </c>
      <c r="F5810" s="18">
        <v>169.56800000000001</v>
      </c>
      <c r="G5810" t="s">
        <v>3280</v>
      </c>
      <c r="H5810" s="1">
        <f>IF(COUNTIF(G$2:G5810,G5810)=1,1,0)</f>
        <v>1</v>
      </c>
      <c r="I5810" s="1">
        <v>2</v>
      </c>
      <c r="J5810" s="1">
        <v>0.2</v>
      </c>
      <c r="K5810" s="1">
        <v>0</v>
      </c>
      <c r="L5810" s="12">
        <f>VLOOKUP(train[[#This Row],[Sub-Category]],Análisis_ABC_XYZ[[#Headers],[#Data]],4,FALSE)</f>
        <v>0.4595170286641902</v>
      </c>
    </row>
    <row r="5811" spans="1:12" x14ac:dyDescent="0.35">
      <c r="A5811" s="2">
        <v>43017</v>
      </c>
      <c r="B5811" s="1" t="s">
        <v>157</v>
      </c>
      <c r="C5811" s="1" t="s">
        <v>1204</v>
      </c>
      <c r="D5811" s="1" t="s">
        <v>26</v>
      </c>
      <c r="E5811" s="1" t="s">
        <v>27</v>
      </c>
      <c r="F5811" s="18">
        <v>23.975999999999999</v>
      </c>
      <c r="G5811" t="s">
        <v>5754</v>
      </c>
      <c r="H5811" s="1">
        <f>IF(COUNTIF(G$2:G5811,G5811)=1,1,0)</f>
        <v>1</v>
      </c>
      <c r="I5811" s="1">
        <v>4</v>
      </c>
      <c r="J5811" s="1">
        <v>0.4</v>
      </c>
      <c r="K5811" s="1">
        <v>-15.584400000000002</v>
      </c>
      <c r="L5811" s="12">
        <f>VLOOKUP(train[[#This Row],[Sub-Category]],Análisis_ABC_XYZ[[#Headers],[#Data]],4,FALSE)</f>
        <v>0.41105220110552465</v>
      </c>
    </row>
    <row r="5812" spans="1:12" x14ac:dyDescent="0.35">
      <c r="A5812" s="2">
        <v>43017</v>
      </c>
      <c r="B5812" s="1" t="s">
        <v>52</v>
      </c>
      <c r="C5812" s="1" t="s">
        <v>1848</v>
      </c>
      <c r="D5812" s="1" t="s">
        <v>14</v>
      </c>
      <c r="E5812" s="1" t="s">
        <v>36</v>
      </c>
      <c r="F5812" s="18">
        <v>19.136000000000003</v>
      </c>
      <c r="G5812" t="s">
        <v>5617</v>
      </c>
      <c r="H5812" s="1">
        <f>IF(COUNTIF(G$2:G5812,G5812)=1,1,0)</f>
        <v>0</v>
      </c>
      <c r="I5812" s="1">
        <v>4</v>
      </c>
      <c r="J5812" s="1">
        <v>0.2</v>
      </c>
      <c r="K5812" s="1">
        <v>5.9799999999999986</v>
      </c>
      <c r="L5812" s="12">
        <f>VLOOKUP(train[[#This Row],[Sub-Category]],Análisis_ABC_XYZ[[#Headers],[#Data]],4,FALSE)</f>
        <v>0.43613829632717294</v>
      </c>
    </row>
    <row r="5813" spans="1:12" x14ac:dyDescent="0.35">
      <c r="A5813" s="2">
        <v>43017</v>
      </c>
      <c r="B5813" s="1" t="s">
        <v>104</v>
      </c>
      <c r="C5813" s="1" t="s">
        <v>1106</v>
      </c>
      <c r="D5813" s="1" t="s">
        <v>14</v>
      </c>
      <c r="E5813" s="1" t="s">
        <v>24</v>
      </c>
      <c r="F5813" s="18">
        <v>1.4080000000000001</v>
      </c>
      <c r="G5813" s="1" t="s">
        <v>3280</v>
      </c>
      <c r="H5813" s="1">
        <f>IF(COUNTIF(G$2:G5813,G5813)=1,1,0)</f>
        <v>0</v>
      </c>
      <c r="I5813" s="1">
        <v>1</v>
      </c>
      <c r="J5813" s="1">
        <v>0.2</v>
      </c>
      <c r="K5813" s="1">
        <v>0.15839999999999993</v>
      </c>
      <c r="L5813" s="12">
        <f>VLOOKUP(train[[#This Row],[Sub-Category]],Análisis_ABC_XYZ[[#Headers],[#Data]],4,FALSE)</f>
        <v>0.45632477063632687</v>
      </c>
    </row>
    <row r="5814" spans="1:12" x14ac:dyDescent="0.35">
      <c r="A5814" s="2">
        <v>43018</v>
      </c>
      <c r="B5814" s="1" t="s">
        <v>145</v>
      </c>
      <c r="C5814" s="1" t="s">
        <v>595</v>
      </c>
      <c r="D5814" s="1" t="s">
        <v>8</v>
      </c>
      <c r="E5814" s="1" t="s">
        <v>11</v>
      </c>
      <c r="F5814" s="18">
        <v>120.78399999999999</v>
      </c>
      <c r="G5814" t="s">
        <v>5498</v>
      </c>
      <c r="H5814" s="1">
        <f>IF(COUNTIF(G$2:G5814,G5814)=1,1,0)</f>
        <v>1</v>
      </c>
      <c r="I5814" s="1">
        <v>1</v>
      </c>
      <c r="J5814" s="1">
        <v>0.2</v>
      </c>
      <c r="K5814" s="1">
        <v>13.588199999999986</v>
      </c>
      <c r="L5814" s="12">
        <f>VLOOKUP(train[[#This Row],[Sub-Category]],Análisis_ABC_XYZ[[#Headers],[#Data]],4,FALSE)</f>
        <v>0.46529189879902266</v>
      </c>
    </row>
    <row r="5815" spans="1:12" x14ac:dyDescent="0.35">
      <c r="A5815" s="2">
        <v>43018</v>
      </c>
      <c r="B5815" s="1" t="s">
        <v>145</v>
      </c>
      <c r="C5815" s="1" t="s">
        <v>1905</v>
      </c>
      <c r="D5815" s="1" t="s">
        <v>8</v>
      </c>
      <c r="E5815" s="1" t="s">
        <v>9</v>
      </c>
      <c r="F5815" s="18">
        <v>90.882000000000005</v>
      </c>
      <c r="G5815" t="s">
        <v>5498</v>
      </c>
      <c r="H5815" s="1">
        <f>IF(COUNTIF(G$2:G5815,G5815)=1,1,0)</f>
        <v>0</v>
      </c>
      <c r="I5815" s="1">
        <v>3</v>
      </c>
      <c r="J5815" s="1">
        <v>0.7</v>
      </c>
      <c r="K5815" s="1">
        <v>-190.85220000000004</v>
      </c>
      <c r="L5815" s="12">
        <f>VLOOKUP(train[[#This Row],[Sub-Category]],Análisis_ABC_XYZ[[#Headers],[#Data]],4,FALSE)</f>
        <v>0.5176847302647779</v>
      </c>
    </row>
    <row r="5816" spans="1:12" x14ac:dyDescent="0.35">
      <c r="A5816" s="2">
        <v>43018</v>
      </c>
      <c r="B5816" s="1" t="s">
        <v>34</v>
      </c>
      <c r="C5816" s="1" t="s">
        <v>569</v>
      </c>
      <c r="D5816" s="1" t="s">
        <v>14</v>
      </c>
      <c r="E5816" s="1" t="s">
        <v>182</v>
      </c>
      <c r="F5816" s="18">
        <v>20.608000000000004</v>
      </c>
      <c r="G5816" t="s">
        <v>4322</v>
      </c>
      <c r="H5816" s="1">
        <f>IF(COUNTIF(G$2:G5816,G5816)=1,1,0)</f>
        <v>1</v>
      </c>
      <c r="I5816" s="1">
        <v>2</v>
      </c>
      <c r="J5816" s="1">
        <v>0.2</v>
      </c>
      <c r="K5816" s="1">
        <v>-4.3792000000000009</v>
      </c>
      <c r="L5816" s="12">
        <f>VLOOKUP(train[[#This Row],[Sub-Category]],Análisis_ABC_XYZ[[#Headers],[#Data]],4,FALSE)</f>
        <v>0.53938093436526824</v>
      </c>
    </row>
    <row r="5817" spans="1:12" x14ac:dyDescent="0.35">
      <c r="A5817" s="2">
        <v>43018</v>
      </c>
      <c r="B5817" s="1" t="s">
        <v>39</v>
      </c>
      <c r="C5817" s="1" t="s">
        <v>867</v>
      </c>
      <c r="D5817" s="1" t="s">
        <v>14</v>
      </c>
      <c r="E5817" s="1" t="s">
        <v>29</v>
      </c>
      <c r="F5817" s="18">
        <v>16.391999999999996</v>
      </c>
      <c r="G5817" t="s">
        <v>6956</v>
      </c>
      <c r="H5817" s="1">
        <f>IF(COUNTIF(G$2:G5817,G5817)=1,1,0)</f>
        <v>1</v>
      </c>
      <c r="I5817" s="1">
        <v>2</v>
      </c>
      <c r="J5817" s="1">
        <v>0.8</v>
      </c>
      <c r="K5817" s="1">
        <v>-26.227200000000003</v>
      </c>
      <c r="L5817" s="12">
        <f>VLOOKUP(train[[#This Row],[Sub-Category]],Análisis_ABC_XYZ[[#Headers],[#Data]],4,FALSE)</f>
        <v>0.46881743173671325</v>
      </c>
    </row>
    <row r="5818" spans="1:12" x14ac:dyDescent="0.35">
      <c r="A5818" s="2">
        <v>43018</v>
      </c>
      <c r="B5818" s="1" t="s">
        <v>145</v>
      </c>
      <c r="C5818" s="1" t="s">
        <v>1803</v>
      </c>
      <c r="D5818" s="1" t="s">
        <v>26</v>
      </c>
      <c r="E5818" s="1" t="s">
        <v>27</v>
      </c>
      <c r="F5818" s="18">
        <v>15.991999999999999</v>
      </c>
      <c r="G5818" t="s">
        <v>5498</v>
      </c>
      <c r="H5818" s="1">
        <f>IF(COUNTIF(G$2:G5818,G5818)=1,1,0)</f>
        <v>0</v>
      </c>
      <c r="I5818" s="1">
        <v>1</v>
      </c>
      <c r="J5818" s="1">
        <v>0.2</v>
      </c>
      <c r="K5818" s="1">
        <v>-2.9985000000000022</v>
      </c>
      <c r="L5818" s="12">
        <f>VLOOKUP(train[[#This Row],[Sub-Category]],Análisis_ABC_XYZ[[#Headers],[#Data]],4,FALSE)</f>
        <v>0.41105220110552465</v>
      </c>
    </row>
    <row r="5819" spans="1:12" x14ac:dyDescent="0.35">
      <c r="A5819" s="2">
        <v>43018</v>
      </c>
      <c r="B5819" s="1" t="s">
        <v>39</v>
      </c>
      <c r="C5819" s="1" t="s">
        <v>1528</v>
      </c>
      <c r="D5819" s="1" t="s">
        <v>8</v>
      </c>
      <c r="E5819" s="1" t="s">
        <v>22</v>
      </c>
      <c r="F5819" s="18">
        <v>14</v>
      </c>
      <c r="G5819" t="s">
        <v>6956</v>
      </c>
      <c r="H5819" s="1">
        <f>IF(COUNTIF(G$2:G5819,G5819)=1,1,0)</f>
        <v>0</v>
      </c>
      <c r="I5819" s="1">
        <v>4</v>
      </c>
      <c r="J5819" s="1">
        <v>0.6</v>
      </c>
      <c r="K5819" s="1">
        <v>-6.2999999999999972</v>
      </c>
      <c r="L5819" s="12">
        <f>VLOOKUP(train[[#This Row],[Sub-Category]],Análisis_ABC_XYZ[[#Headers],[#Data]],4,FALSE)</f>
        <v>0.4595170286641902</v>
      </c>
    </row>
    <row r="5820" spans="1:12" x14ac:dyDescent="0.35">
      <c r="A5820" s="2">
        <v>43018</v>
      </c>
      <c r="B5820" s="1" t="s">
        <v>34</v>
      </c>
      <c r="C5820" s="1" t="s">
        <v>304</v>
      </c>
      <c r="D5820" s="1" t="s">
        <v>14</v>
      </c>
      <c r="E5820" s="1" t="s">
        <v>29</v>
      </c>
      <c r="F5820" s="18">
        <v>4.0950000000000006</v>
      </c>
      <c r="G5820" t="s">
        <v>4322</v>
      </c>
      <c r="H5820" s="1">
        <f>IF(COUNTIF(G$2:G5820,G5820)=1,1,0)</f>
        <v>0</v>
      </c>
      <c r="I5820" s="1">
        <v>3</v>
      </c>
      <c r="J5820" s="1">
        <v>0.7</v>
      </c>
      <c r="K5820" s="1">
        <v>-2.7300000000000004</v>
      </c>
      <c r="L5820" s="12">
        <f>VLOOKUP(train[[#This Row],[Sub-Category]],Análisis_ABC_XYZ[[#Headers],[#Data]],4,FALSE)</f>
        <v>0.46881743173671325</v>
      </c>
    </row>
    <row r="5821" spans="1:12" x14ac:dyDescent="0.35">
      <c r="A5821" s="2">
        <v>43019</v>
      </c>
      <c r="B5821" s="1" t="s">
        <v>72</v>
      </c>
      <c r="C5821" s="1" t="s">
        <v>1243</v>
      </c>
      <c r="D5821" s="1" t="s">
        <v>14</v>
      </c>
      <c r="E5821" s="1" t="s">
        <v>24</v>
      </c>
      <c r="F5821" s="18">
        <v>27.72</v>
      </c>
      <c r="G5821" t="s">
        <v>3942</v>
      </c>
      <c r="H5821" s="1">
        <f>IF(COUNTIF(G$2:G5821,G5821)=1,1,0)</f>
        <v>1</v>
      </c>
      <c r="I5821" s="1">
        <v>3</v>
      </c>
      <c r="J5821" s="1">
        <v>0.2</v>
      </c>
      <c r="K5821" s="1">
        <v>3.4649999999999999</v>
      </c>
      <c r="L5821" s="12">
        <f>VLOOKUP(train[[#This Row],[Sub-Category]],Análisis_ABC_XYZ[[#Headers],[#Data]],4,FALSE)</f>
        <v>0.45632477063632687</v>
      </c>
    </row>
    <row r="5822" spans="1:12" x14ac:dyDescent="0.35">
      <c r="A5822" s="2">
        <v>43019</v>
      </c>
      <c r="B5822" s="1" t="s">
        <v>72</v>
      </c>
      <c r="C5822" s="1" t="s">
        <v>1483</v>
      </c>
      <c r="D5822" s="1" t="s">
        <v>14</v>
      </c>
      <c r="E5822" s="1" t="s">
        <v>24</v>
      </c>
      <c r="F5822" s="18">
        <v>5.3440000000000003</v>
      </c>
      <c r="G5822" t="s">
        <v>3942</v>
      </c>
      <c r="H5822" s="1">
        <f>IF(COUNTIF(G$2:G5822,G5822)=1,1,0)</f>
        <v>0</v>
      </c>
      <c r="I5822" s="1">
        <v>2</v>
      </c>
      <c r="J5822" s="1">
        <v>0.2</v>
      </c>
      <c r="K5822" s="1">
        <v>0.66799999999999948</v>
      </c>
      <c r="L5822" s="12">
        <f>VLOOKUP(train[[#This Row],[Sub-Category]],Análisis_ABC_XYZ[[#Headers],[#Data]],4,FALSE)</f>
        <v>0.45632477063632687</v>
      </c>
    </row>
    <row r="5823" spans="1:12" x14ac:dyDescent="0.35">
      <c r="A5823" s="2">
        <v>43021</v>
      </c>
      <c r="B5823" s="1" t="s">
        <v>145</v>
      </c>
      <c r="C5823" s="1" t="s">
        <v>366</v>
      </c>
      <c r="D5823" s="1" t="s">
        <v>8</v>
      </c>
      <c r="E5823" s="1" t="s">
        <v>18</v>
      </c>
      <c r="F5823" s="18">
        <v>727.45</v>
      </c>
      <c r="G5823" t="s">
        <v>3823</v>
      </c>
      <c r="H5823" s="1">
        <f>IF(COUNTIF(G$2:G5823,G5823)=1,1,0)</f>
        <v>1</v>
      </c>
      <c r="I5823" s="1">
        <v>5</v>
      </c>
      <c r="J5823" s="1">
        <v>0.5</v>
      </c>
      <c r="K5823" s="1">
        <v>-465.5680000000001</v>
      </c>
      <c r="L5823" s="12">
        <f>VLOOKUP(train[[#This Row],[Sub-Category]],Análisis_ABC_XYZ[[#Headers],[#Data]],4,FALSE)</f>
        <v>0.55975208308209756</v>
      </c>
    </row>
    <row r="5824" spans="1:12" x14ac:dyDescent="0.35">
      <c r="A5824" s="2">
        <v>43021</v>
      </c>
      <c r="B5824" s="1" t="s">
        <v>39</v>
      </c>
      <c r="C5824" s="1" t="s">
        <v>647</v>
      </c>
      <c r="D5824" s="1" t="s">
        <v>8</v>
      </c>
      <c r="E5824" s="1" t="s">
        <v>22</v>
      </c>
      <c r="F5824" s="18">
        <v>139.91999999999999</v>
      </c>
      <c r="G5824" t="s">
        <v>4678</v>
      </c>
      <c r="H5824" s="1">
        <f>IF(COUNTIF(G$2:G5824,G5824)=1,1,0)</f>
        <v>1</v>
      </c>
      <c r="I5824" s="1">
        <v>5</v>
      </c>
      <c r="J5824" s="1">
        <v>0.6</v>
      </c>
      <c r="K5824" s="1">
        <v>-150.41399999999999</v>
      </c>
      <c r="L5824" s="12">
        <f>VLOOKUP(train[[#This Row],[Sub-Category]],Análisis_ABC_XYZ[[#Headers],[#Data]],4,FALSE)</f>
        <v>0.4595170286641902</v>
      </c>
    </row>
    <row r="5825" spans="1:12" x14ac:dyDescent="0.35">
      <c r="A5825" s="2">
        <v>43021</v>
      </c>
      <c r="B5825" s="1" t="s">
        <v>89</v>
      </c>
      <c r="C5825" s="1" t="s">
        <v>1361</v>
      </c>
      <c r="D5825" s="1" t="s">
        <v>14</v>
      </c>
      <c r="E5825" s="1" t="s">
        <v>20</v>
      </c>
      <c r="F5825" s="18">
        <v>99.87</v>
      </c>
      <c r="G5825" t="s">
        <v>2222</v>
      </c>
      <c r="H5825" s="1">
        <f>IF(COUNTIF(G$2:G5825,G5825)=1,1,0)</f>
        <v>1</v>
      </c>
      <c r="I5825" s="1">
        <v>3</v>
      </c>
      <c r="J5825" s="1">
        <v>0</v>
      </c>
      <c r="K5825" s="1">
        <v>23.968799999999998</v>
      </c>
      <c r="L5825" s="12">
        <f>VLOOKUP(train[[#This Row],[Sub-Category]],Análisis_ABC_XYZ[[#Headers],[#Data]],4,FALSE)</f>
        <v>0.44610841445725197</v>
      </c>
    </row>
    <row r="5826" spans="1:12" x14ac:dyDescent="0.35">
      <c r="A5826" s="2">
        <v>43021</v>
      </c>
      <c r="B5826" s="1" t="s">
        <v>39</v>
      </c>
      <c r="C5826" s="1" t="s">
        <v>721</v>
      </c>
      <c r="D5826" s="1" t="s">
        <v>26</v>
      </c>
      <c r="E5826" s="1" t="s">
        <v>56</v>
      </c>
      <c r="F5826" s="18">
        <v>191.976</v>
      </c>
      <c r="G5826" t="s">
        <v>4678</v>
      </c>
      <c r="H5826" s="1">
        <f>IF(COUNTIF(G$2:G5826,G5826)=1,1,0)</f>
        <v>0</v>
      </c>
      <c r="I5826" s="1">
        <v>3</v>
      </c>
      <c r="J5826" s="1">
        <v>0.2</v>
      </c>
      <c r="K5826" s="1">
        <v>23.996999999999986</v>
      </c>
      <c r="L5826" s="12">
        <f>VLOOKUP(train[[#This Row],[Sub-Category]],Análisis_ABC_XYZ[[#Headers],[#Data]],4,FALSE)</f>
        <v>0.52062335344040378</v>
      </c>
    </row>
    <row r="5827" spans="1:12" x14ac:dyDescent="0.35">
      <c r="A5827" s="2">
        <v>43021</v>
      </c>
      <c r="B5827" s="1" t="s">
        <v>89</v>
      </c>
      <c r="C5827" s="1" t="s">
        <v>972</v>
      </c>
      <c r="D5827" s="1" t="s">
        <v>8</v>
      </c>
      <c r="E5827" s="1" t="s">
        <v>22</v>
      </c>
      <c r="F5827" s="18">
        <v>82.26</v>
      </c>
      <c r="G5827" t="s">
        <v>2222</v>
      </c>
      <c r="H5827" s="1">
        <f>IF(COUNTIF(G$2:G5827,G5827)=1,1,0)</f>
        <v>0</v>
      </c>
      <c r="I5827" s="1">
        <v>3</v>
      </c>
      <c r="J5827" s="1">
        <v>0</v>
      </c>
      <c r="K5827" s="1">
        <v>33.726600000000005</v>
      </c>
      <c r="L5827" s="12">
        <f>VLOOKUP(train[[#This Row],[Sub-Category]],Análisis_ABC_XYZ[[#Headers],[#Data]],4,FALSE)</f>
        <v>0.4595170286641902</v>
      </c>
    </row>
    <row r="5828" spans="1:12" x14ac:dyDescent="0.35">
      <c r="A5828" s="2">
        <v>43021</v>
      </c>
      <c r="B5828" s="1" t="s">
        <v>12</v>
      </c>
      <c r="C5828" s="1" t="s">
        <v>180</v>
      </c>
      <c r="D5828" s="1" t="s">
        <v>14</v>
      </c>
      <c r="E5828" s="1" t="s">
        <v>29</v>
      </c>
      <c r="F5828" s="18">
        <v>76.176000000000002</v>
      </c>
      <c r="G5828" t="s">
        <v>2432</v>
      </c>
      <c r="H5828" s="1">
        <f>IF(COUNTIF(G$2:G5828,G5828)=1,1,0)</f>
        <v>1</v>
      </c>
      <c r="I5828" s="1">
        <v>3</v>
      </c>
      <c r="J5828" s="1">
        <v>0.2</v>
      </c>
      <c r="K5828" s="1">
        <v>26.661599999999996</v>
      </c>
      <c r="L5828" s="12">
        <f>VLOOKUP(train[[#This Row],[Sub-Category]],Análisis_ABC_XYZ[[#Headers],[#Data]],4,FALSE)</f>
        <v>0.46881743173671325</v>
      </c>
    </row>
    <row r="5829" spans="1:12" x14ac:dyDescent="0.35">
      <c r="A5829" s="2">
        <v>43021</v>
      </c>
      <c r="B5829" s="1" t="s">
        <v>12</v>
      </c>
      <c r="C5829" s="1" t="s">
        <v>181</v>
      </c>
      <c r="D5829" s="1" t="s">
        <v>14</v>
      </c>
      <c r="E5829" s="1" t="s">
        <v>182</v>
      </c>
      <c r="F5829" s="18">
        <v>65.88</v>
      </c>
      <c r="G5829" t="s">
        <v>2432</v>
      </c>
      <c r="H5829" s="1">
        <f>IF(COUNTIF(G$2:G5829,G5829)=1,1,0)</f>
        <v>0</v>
      </c>
      <c r="I5829" s="1">
        <v>6</v>
      </c>
      <c r="J5829" s="1">
        <v>0</v>
      </c>
      <c r="K5829" s="1">
        <v>18.446400000000004</v>
      </c>
      <c r="L5829" s="12">
        <f>VLOOKUP(train[[#This Row],[Sub-Category]],Análisis_ABC_XYZ[[#Headers],[#Data]],4,FALSE)</f>
        <v>0.53938093436526824</v>
      </c>
    </row>
    <row r="5830" spans="1:12" x14ac:dyDescent="0.35">
      <c r="A5830" s="2">
        <v>43021</v>
      </c>
      <c r="B5830" s="1" t="s">
        <v>12</v>
      </c>
      <c r="C5830" s="1" t="s">
        <v>87</v>
      </c>
      <c r="D5830" s="1" t="s">
        <v>8</v>
      </c>
      <c r="E5830" s="1" t="s">
        <v>22</v>
      </c>
      <c r="F5830" s="18">
        <v>43.120000000000005</v>
      </c>
      <c r="G5830" t="s">
        <v>2432</v>
      </c>
      <c r="H5830" s="1">
        <f>IF(COUNTIF(G$2:G5830,G5830)=1,1,0)</f>
        <v>0</v>
      </c>
      <c r="I5830" s="1">
        <v>14</v>
      </c>
      <c r="J5830" s="1">
        <v>0</v>
      </c>
      <c r="K5830" s="1">
        <v>20.697599999999998</v>
      </c>
      <c r="L5830" s="12">
        <f>VLOOKUP(train[[#This Row],[Sub-Category]],Análisis_ABC_XYZ[[#Headers],[#Data]],4,FALSE)</f>
        <v>0.4595170286641902</v>
      </c>
    </row>
    <row r="5831" spans="1:12" x14ac:dyDescent="0.35">
      <c r="A5831" s="2">
        <v>43021</v>
      </c>
      <c r="B5831" s="1" t="s">
        <v>89</v>
      </c>
      <c r="C5831" s="1" t="s">
        <v>1305</v>
      </c>
      <c r="D5831" s="1" t="s">
        <v>14</v>
      </c>
      <c r="E5831" s="1" t="s">
        <v>36</v>
      </c>
      <c r="F5831" s="18">
        <v>37.94</v>
      </c>
      <c r="G5831" t="s">
        <v>2222</v>
      </c>
      <c r="H5831" s="1">
        <f>IF(COUNTIF(G$2:G5831,G5831)=1,1,0)</f>
        <v>0</v>
      </c>
      <c r="I5831" s="1">
        <v>2</v>
      </c>
      <c r="J5831" s="1">
        <v>0</v>
      </c>
      <c r="K5831" s="1">
        <v>18.211199999999998</v>
      </c>
      <c r="L5831" s="12">
        <f>VLOOKUP(train[[#This Row],[Sub-Category]],Análisis_ABC_XYZ[[#Headers],[#Data]],4,FALSE)</f>
        <v>0.43613829632717294</v>
      </c>
    </row>
    <row r="5832" spans="1:12" x14ac:dyDescent="0.35">
      <c r="A5832" s="2">
        <v>43021</v>
      </c>
      <c r="B5832" s="1" t="s">
        <v>12</v>
      </c>
      <c r="C5832" s="1" t="s">
        <v>177</v>
      </c>
      <c r="D5832" s="1" t="s">
        <v>14</v>
      </c>
      <c r="E5832" s="1" t="s">
        <v>36</v>
      </c>
      <c r="F5832" s="18">
        <v>35.44</v>
      </c>
      <c r="G5832" t="s">
        <v>2432</v>
      </c>
      <c r="H5832" s="1">
        <f>IF(COUNTIF(G$2:G5832,G5832)=1,1,0)</f>
        <v>0</v>
      </c>
      <c r="I5832" s="1">
        <v>1</v>
      </c>
      <c r="J5832" s="1">
        <v>0</v>
      </c>
      <c r="K5832" s="1">
        <v>16.656799999999997</v>
      </c>
      <c r="L5832" s="12">
        <f>VLOOKUP(train[[#This Row],[Sub-Category]],Análisis_ABC_XYZ[[#Headers],[#Data]],4,FALSE)</f>
        <v>0.43613829632717294</v>
      </c>
    </row>
    <row r="5833" spans="1:12" x14ac:dyDescent="0.35">
      <c r="A5833" s="2">
        <v>43021</v>
      </c>
      <c r="B5833" s="1" t="s">
        <v>89</v>
      </c>
      <c r="C5833" s="1" t="s">
        <v>991</v>
      </c>
      <c r="D5833" s="1" t="s">
        <v>14</v>
      </c>
      <c r="E5833" s="1" t="s">
        <v>24</v>
      </c>
      <c r="F5833" s="18">
        <v>34.700000000000003</v>
      </c>
      <c r="G5833" t="s">
        <v>2222</v>
      </c>
      <c r="H5833" s="1">
        <f>IF(COUNTIF(G$2:G5833,G5833)=1,1,0)</f>
        <v>0</v>
      </c>
      <c r="I5833" s="1">
        <v>5</v>
      </c>
      <c r="J5833" s="1">
        <v>0</v>
      </c>
      <c r="K5833" s="1">
        <v>12.492000000000001</v>
      </c>
      <c r="L5833" s="12">
        <f>VLOOKUP(train[[#This Row],[Sub-Category]],Análisis_ABC_XYZ[[#Headers],[#Data]],4,FALSE)</f>
        <v>0.45632477063632687</v>
      </c>
    </row>
    <row r="5834" spans="1:12" x14ac:dyDescent="0.35">
      <c r="A5834" s="2">
        <v>43021</v>
      </c>
      <c r="B5834" s="1" t="s">
        <v>145</v>
      </c>
      <c r="C5834" s="1" t="s">
        <v>1231</v>
      </c>
      <c r="D5834" s="1" t="s">
        <v>8</v>
      </c>
      <c r="E5834" s="1" t="s">
        <v>22</v>
      </c>
      <c r="F5834" s="18">
        <v>24.96</v>
      </c>
      <c r="G5834" t="s">
        <v>3823</v>
      </c>
      <c r="H5834" s="1">
        <f>IF(COUNTIF(G$2:G5834,G5834)=1,1,0)</f>
        <v>0</v>
      </c>
      <c r="I5834" s="1">
        <v>3</v>
      </c>
      <c r="J5834" s="1">
        <v>0.2</v>
      </c>
      <c r="K5834" s="1">
        <v>4.3679999999999986</v>
      </c>
      <c r="L5834" s="12">
        <f>VLOOKUP(train[[#This Row],[Sub-Category]],Análisis_ABC_XYZ[[#Headers],[#Data]],4,FALSE)</f>
        <v>0.4595170286641902</v>
      </c>
    </row>
    <row r="5835" spans="1:12" x14ac:dyDescent="0.35">
      <c r="A5835" s="2">
        <v>43021</v>
      </c>
      <c r="B5835" s="1" t="s">
        <v>89</v>
      </c>
      <c r="C5835" s="1" t="s">
        <v>1580</v>
      </c>
      <c r="D5835" s="1" t="s">
        <v>14</v>
      </c>
      <c r="E5835" s="1" t="s">
        <v>15</v>
      </c>
      <c r="F5835" s="18">
        <v>24.900000000000002</v>
      </c>
      <c r="G5835" t="s">
        <v>2222</v>
      </c>
      <c r="H5835" s="1">
        <f>IF(COUNTIF(G$2:G5835,G5835)=1,1,0)</f>
        <v>0</v>
      </c>
      <c r="I5835" s="1">
        <v>5</v>
      </c>
      <c r="J5835" s="1">
        <v>0</v>
      </c>
      <c r="K5835" s="1">
        <v>11.454000000000001</v>
      </c>
      <c r="L5835" s="12">
        <f>VLOOKUP(train[[#This Row],[Sub-Category]],Análisis_ABC_XYZ[[#Headers],[#Data]],4,FALSE)</f>
        <v>0.4647369236065339</v>
      </c>
    </row>
    <row r="5836" spans="1:12" x14ac:dyDescent="0.35">
      <c r="A5836" s="2">
        <v>43021</v>
      </c>
      <c r="B5836" s="1" t="s">
        <v>12</v>
      </c>
      <c r="C5836" s="1" t="s">
        <v>176</v>
      </c>
      <c r="D5836" s="1" t="s">
        <v>14</v>
      </c>
      <c r="E5836" s="1" t="s">
        <v>36</v>
      </c>
      <c r="F5836" s="18">
        <v>20.04</v>
      </c>
      <c r="G5836" t="s">
        <v>2432</v>
      </c>
      <c r="H5836" s="1">
        <f>IF(COUNTIF(G$2:G5836,G5836)=1,1,0)</f>
        <v>0</v>
      </c>
      <c r="I5836" s="1">
        <v>3</v>
      </c>
      <c r="J5836" s="1">
        <v>0</v>
      </c>
      <c r="K5836" s="1">
        <v>9.6191999999999993</v>
      </c>
      <c r="L5836" s="12">
        <f>VLOOKUP(train[[#This Row],[Sub-Category]],Análisis_ABC_XYZ[[#Headers],[#Data]],4,FALSE)</f>
        <v>0.43613829632717294</v>
      </c>
    </row>
    <row r="5837" spans="1:12" x14ac:dyDescent="0.35">
      <c r="A5837" s="2">
        <v>43021</v>
      </c>
      <c r="B5837" s="1" t="s">
        <v>39</v>
      </c>
      <c r="C5837" s="1" t="s">
        <v>1235</v>
      </c>
      <c r="D5837" s="1" t="s">
        <v>14</v>
      </c>
      <c r="E5837" s="1" t="s">
        <v>24</v>
      </c>
      <c r="F5837" s="18">
        <v>15.872</v>
      </c>
      <c r="G5837" t="s">
        <v>4678</v>
      </c>
      <c r="H5837" s="1">
        <f>IF(COUNTIF(G$2:G5837,G5837)=1,1,0)</f>
        <v>0</v>
      </c>
      <c r="I5837" s="1">
        <v>1</v>
      </c>
      <c r="J5837" s="1">
        <v>0.2</v>
      </c>
      <c r="K5837" s="1">
        <v>1.1904000000000003</v>
      </c>
      <c r="L5837" s="12">
        <f>VLOOKUP(train[[#This Row],[Sub-Category]],Análisis_ABC_XYZ[[#Headers],[#Data]],4,FALSE)</f>
        <v>0.45632477063632687</v>
      </c>
    </row>
    <row r="5838" spans="1:12" x14ac:dyDescent="0.35">
      <c r="A5838" s="2">
        <v>43021</v>
      </c>
      <c r="B5838" s="1" t="s">
        <v>12</v>
      </c>
      <c r="C5838" s="1" t="s">
        <v>178</v>
      </c>
      <c r="D5838" s="1" t="s">
        <v>14</v>
      </c>
      <c r="E5838" s="1" t="s">
        <v>24</v>
      </c>
      <c r="F5838" s="18">
        <v>11.52</v>
      </c>
      <c r="G5838" t="s">
        <v>2432</v>
      </c>
      <c r="H5838" s="1">
        <f>IF(COUNTIF(G$2:G5838,G5838)=1,1,0)</f>
        <v>0</v>
      </c>
      <c r="I5838" s="1">
        <v>4</v>
      </c>
      <c r="J5838" s="1">
        <v>0</v>
      </c>
      <c r="K5838" s="1">
        <v>3.4559999999999995</v>
      </c>
      <c r="L5838" s="12">
        <f>VLOOKUP(train[[#This Row],[Sub-Category]],Análisis_ABC_XYZ[[#Headers],[#Data]],4,FALSE)</f>
        <v>0.45632477063632687</v>
      </c>
    </row>
    <row r="5839" spans="1:12" x14ac:dyDescent="0.35">
      <c r="A5839" s="2">
        <v>43021</v>
      </c>
      <c r="B5839" s="1" t="s">
        <v>39</v>
      </c>
      <c r="C5839" s="1" t="s">
        <v>1330</v>
      </c>
      <c r="D5839" s="1" t="s">
        <v>14</v>
      </c>
      <c r="E5839" s="1" t="s">
        <v>36</v>
      </c>
      <c r="F5839" s="18">
        <v>8.2880000000000003</v>
      </c>
      <c r="G5839" t="s">
        <v>4678</v>
      </c>
      <c r="H5839" s="1">
        <f>IF(COUNTIF(G$2:G5839,G5839)=1,1,0)</f>
        <v>0</v>
      </c>
      <c r="I5839" s="1">
        <v>2</v>
      </c>
      <c r="J5839" s="1">
        <v>0.2</v>
      </c>
      <c r="K5839" s="1">
        <v>3.0043999999999995</v>
      </c>
      <c r="L5839" s="12">
        <f>VLOOKUP(train[[#This Row],[Sub-Category]],Análisis_ABC_XYZ[[#Headers],[#Data]],4,FALSE)</f>
        <v>0.43613829632717294</v>
      </c>
    </row>
    <row r="5840" spans="1:12" x14ac:dyDescent="0.35">
      <c r="A5840" s="2">
        <v>43021</v>
      </c>
      <c r="B5840" s="1" t="s">
        <v>39</v>
      </c>
      <c r="C5840" s="1" t="s">
        <v>364</v>
      </c>
      <c r="D5840" s="1" t="s">
        <v>14</v>
      </c>
      <c r="E5840" s="1" t="s">
        <v>29</v>
      </c>
      <c r="F5840" s="18">
        <v>6.2859999999999987</v>
      </c>
      <c r="G5840" t="s">
        <v>4678</v>
      </c>
      <c r="H5840" s="1">
        <f>IF(COUNTIF(G$2:G5840,G5840)=1,1,0)</f>
        <v>0</v>
      </c>
      <c r="I5840" s="1">
        <v>7</v>
      </c>
      <c r="J5840" s="1">
        <v>0.8</v>
      </c>
      <c r="K5840" s="1">
        <v>-11.000500000000008</v>
      </c>
      <c r="L5840" s="12">
        <f>VLOOKUP(train[[#This Row],[Sub-Category]],Análisis_ABC_XYZ[[#Headers],[#Data]],4,FALSE)</f>
        <v>0.46881743173671325</v>
      </c>
    </row>
    <row r="5841" spans="1:12" x14ac:dyDescent="0.35">
      <c r="A5841" s="2">
        <v>43021</v>
      </c>
      <c r="B5841" s="1" t="s">
        <v>12</v>
      </c>
      <c r="C5841" s="1" t="s">
        <v>179</v>
      </c>
      <c r="D5841" s="1" t="s">
        <v>14</v>
      </c>
      <c r="E5841" s="1" t="s">
        <v>91</v>
      </c>
      <c r="F5841" s="18">
        <v>4.0199999999999996</v>
      </c>
      <c r="G5841" t="s">
        <v>2432</v>
      </c>
      <c r="H5841" s="1">
        <f>IF(COUNTIF(G$2:G5841,G5841)=1,1,0)</f>
        <v>0</v>
      </c>
      <c r="I5841" s="1">
        <v>2</v>
      </c>
      <c r="J5841" s="1">
        <v>0</v>
      </c>
      <c r="K5841" s="1">
        <v>1.9697999999999998</v>
      </c>
      <c r="L5841" s="12">
        <f>VLOOKUP(train[[#This Row],[Sub-Category]],Análisis_ABC_XYZ[[#Headers],[#Data]],4,FALSE)</f>
        <v>0.51168203684699509</v>
      </c>
    </row>
    <row r="5842" spans="1:12" x14ac:dyDescent="0.35">
      <c r="A5842" s="2">
        <v>43022</v>
      </c>
      <c r="B5842" s="1" t="s">
        <v>89</v>
      </c>
      <c r="C5842" s="1" t="s">
        <v>1881</v>
      </c>
      <c r="D5842" s="1" t="s">
        <v>26</v>
      </c>
      <c r="E5842" s="1" t="s">
        <v>27</v>
      </c>
      <c r="F5842" s="18">
        <v>1091.93</v>
      </c>
      <c r="G5842" t="s">
        <v>5212</v>
      </c>
      <c r="H5842" s="1">
        <f>IF(COUNTIF(G$2:G5842,G5842)=1,1,0)</f>
        <v>1</v>
      </c>
      <c r="I5842" s="1">
        <v>7</v>
      </c>
      <c r="J5842" s="1">
        <v>0</v>
      </c>
      <c r="K5842" s="1">
        <v>272.98250000000002</v>
      </c>
      <c r="L5842" s="12">
        <f>VLOOKUP(train[[#This Row],[Sub-Category]],Análisis_ABC_XYZ[[#Headers],[#Data]],4,FALSE)</f>
        <v>0.41105220110552465</v>
      </c>
    </row>
    <row r="5843" spans="1:12" x14ac:dyDescent="0.35">
      <c r="A5843" s="2">
        <v>43022</v>
      </c>
      <c r="B5843" s="1" t="s">
        <v>89</v>
      </c>
      <c r="C5843" s="1" t="s">
        <v>372</v>
      </c>
      <c r="D5843" s="1" t="s">
        <v>14</v>
      </c>
      <c r="E5843" s="1" t="s">
        <v>36</v>
      </c>
      <c r="F5843" s="18">
        <v>111.96</v>
      </c>
      <c r="G5843" t="s">
        <v>5212</v>
      </c>
      <c r="H5843" s="1">
        <f>IF(COUNTIF(G$2:G5843,G5843)=1,1,0)</f>
        <v>0</v>
      </c>
      <c r="I5843" s="1">
        <v>2</v>
      </c>
      <c r="J5843" s="1">
        <v>0</v>
      </c>
      <c r="K5843" s="1">
        <v>54.860399999999998</v>
      </c>
      <c r="L5843" s="12">
        <f>VLOOKUP(train[[#This Row],[Sub-Category]],Análisis_ABC_XYZ[[#Headers],[#Data]],4,FALSE)</f>
        <v>0.43613829632717294</v>
      </c>
    </row>
    <row r="5844" spans="1:12" x14ac:dyDescent="0.35">
      <c r="A5844" s="2">
        <v>43022</v>
      </c>
      <c r="B5844" s="1" t="s">
        <v>34</v>
      </c>
      <c r="C5844" s="1" t="s">
        <v>1656</v>
      </c>
      <c r="D5844" s="1" t="s">
        <v>8</v>
      </c>
      <c r="E5844" s="1" t="s">
        <v>11</v>
      </c>
      <c r="F5844" s="18">
        <v>102.59200000000001</v>
      </c>
      <c r="G5844" t="s">
        <v>5314</v>
      </c>
      <c r="H5844" s="1">
        <f>IF(COUNTIF(G$2:G5844,G5844)=1,1,0)</f>
        <v>1</v>
      </c>
      <c r="I5844" s="1">
        <v>1</v>
      </c>
      <c r="J5844" s="1">
        <v>0.2</v>
      </c>
      <c r="K5844" s="1">
        <v>10.2592</v>
      </c>
      <c r="L5844" s="12">
        <f>VLOOKUP(train[[#This Row],[Sub-Category]],Análisis_ABC_XYZ[[#Headers],[#Data]],4,FALSE)</f>
        <v>0.46529189879902266</v>
      </c>
    </row>
    <row r="5845" spans="1:12" x14ac:dyDescent="0.35">
      <c r="A5845" s="2">
        <v>43022</v>
      </c>
      <c r="B5845" s="1" t="s">
        <v>34</v>
      </c>
      <c r="C5845" s="1" t="s">
        <v>1484</v>
      </c>
      <c r="D5845" s="1" t="s">
        <v>14</v>
      </c>
      <c r="E5845" s="1" t="s">
        <v>36</v>
      </c>
      <c r="F5845" s="18">
        <v>93.024000000000001</v>
      </c>
      <c r="G5845" t="s">
        <v>5314</v>
      </c>
      <c r="H5845" s="1">
        <f>IF(COUNTIF(G$2:G5845,G5845)=1,1,0)</f>
        <v>0</v>
      </c>
      <c r="I5845" s="1">
        <v>3</v>
      </c>
      <c r="J5845" s="1">
        <v>0.2</v>
      </c>
      <c r="K5845" s="1">
        <v>33.721199999999996</v>
      </c>
      <c r="L5845" s="12">
        <f>VLOOKUP(train[[#This Row],[Sub-Category]],Análisis_ABC_XYZ[[#Headers],[#Data]],4,FALSE)</f>
        <v>0.43613829632717294</v>
      </c>
    </row>
    <row r="5846" spans="1:12" x14ac:dyDescent="0.35">
      <c r="A5846" s="2">
        <v>43022</v>
      </c>
      <c r="B5846" s="1" t="s">
        <v>42</v>
      </c>
      <c r="C5846" s="1" t="s">
        <v>830</v>
      </c>
      <c r="D5846" s="1" t="s">
        <v>26</v>
      </c>
      <c r="E5846" s="1" t="s">
        <v>56</v>
      </c>
      <c r="F5846" s="18">
        <v>1649.75</v>
      </c>
      <c r="G5846" t="s">
        <v>6511</v>
      </c>
      <c r="H5846" s="1">
        <f>IF(COUNTIF(G$2:G5846,G5846)=1,1,0)</f>
        <v>1</v>
      </c>
      <c r="I5846" s="1">
        <v>5</v>
      </c>
      <c r="J5846" s="1">
        <v>0</v>
      </c>
      <c r="K5846" s="1">
        <v>544.41749999999979</v>
      </c>
      <c r="L5846" s="12">
        <f>VLOOKUP(train[[#This Row],[Sub-Category]],Análisis_ABC_XYZ[[#Headers],[#Data]],4,FALSE)</f>
        <v>0.52062335344040378</v>
      </c>
    </row>
    <row r="5847" spans="1:12" x14ac:dyDescent="0.35">
      <c r="A5847" s="2">
        <v>43022</v>
      </c>
      <c r="B5847" s="1" t="s">
        <v>37</v>
      </c>
      <c r="C5847" s="1" t="s">
        <v>1080</v>
      </c>
      <c r="D5847" s="1" t="s">
        <v>26</v>
      </c>
      <c r="E5847" s="1" t="s">
        <v>56</v>
      </c>
      <c r="F5847" s="18">
        <v>177</v>
      </c>
      <c r="G5847" t="s">
        <v>2141</v>
      </c>
      <c r="H5847" s="1">
        <f>IF(COUNTIF(G$2:G5847,G5847)=1,1,0)</f>
        <v>1</v>
      </c>
      <c r="I5847" s="1">
        <v>3</v>
      </c>
      <c r="J5847" s="1">
        <v>0</v>
      </c>
      <c r="K5847" s="1">
        <v>30.089999999999982</v>
      </c>
      <c r="L5847" s="12">
        <f>VLOOKUP(train[[#This Row],[Sub-Category]],Análisis_ABC_XYZ[[#Headers],[#Data]],4,FALSE)</f>
        <v>0.52062335344040378</v>
      </c>
    </row>
    <row r="5848" spans="1:12" x14ac:dyDescent="0.35">
      <c r="A5848" s="2">
        <v>43022</v>
      </c>
      <c r="B5848" s="1" t="s">
        <v>34</v>
      </c>
      <c r="C5848" s="1" t="s">
        <v>787</v>
      </c>
      <c r="D5848" s="1" t="s">
        <v>26</v>
      </c>
      <c r="E5848" s="1" t="s">
        <v>56</v>
      </c>
      <c r="F5848" s="18">
        <v>22.704000000000001</v>
      </c>
      <c r="G5848" t="s">
        <v>5314</v>
      </c>
      <c r="H5848" s="1">
        <f>IF(COUNTIF(G$2:G5848,G5848)=1,1,0)</f>
        <v>0</v>
      </c>
      <c r="I5848" s="1">
        <v>1</v>
      </c>
      <c r="J5848" s="1">
        <v>0.2</v>
      </c>
      <c r="K5848" s="1">
        <v>5.9597999999999995</v>
      </c>
      <c r="L5848" s="12">
        <f>VLOOKUP(train[[#This Row],[Sub-Category]],Análisis_ABC_XYZ[[#Headers],[#Data]],4,FALSE)</f>
        <v>0.52062335344040378</v>
      </c>
    </row>
    <row r="5849" spans="1:12" x14ac:dyDescent="0.35">
      <c r="A5849" s="2">
        <v>43022</v>
      </c>
      <c r="B5849" s="1" t="s">
        <v>34</v>
      </c>
      <c r="C5849" s="1" t="s">
        <v>174</v>
      </c>
      <c r="D5849" s="1" t="s">
        <v>14</v>
      </c>
      <c r="E5849" s="1" t="s">
        <v>36</v>
      </c>
      <c r="F5849" s="18">
        <v>39.152000000000001</v>
      </c>
      <c r="G5849" t="s">
        <v>5314</v>
      </c>
      <c r="H5849" s="1">
        <f>IF(COUNTIF(G$2:G5849,G5849)=1,1,0)</f>
        <v>0</v>
      </c>
      <c r="I5849" s="1">
        <v>1</v>
      </c>
      <c r="J5849" s="1">
        <v>0.2</v>
      </c>
      <c r="K5849" s="1">
        <v>14.681999999999999</v>
      </c>
      <c r="L5849" s="12">
        <f>VLOOKUP(train[[#This Row],[Sub-Category]],Análisis_ABC_XYZ[[#Headers],[#Data]],4,FALSE)</f>
        <v>0.43613829632717294</v>
      </c>
    </row>
    <row r="5850" spans="1:12" x14ac:dyDescent="0.35">
      <c r="A5850" s="2">
        <v>43022</v>
      </c>
      <c r="B5850" s="1" t="s">
        <v>34</v>
      </c>
      <c r="C5850" s="1" t="s">
        <v>530</v>
      </c>
      <c r="D5850" s="1" t="s">
        <v>14</v>
      </c>
      <c r="E5850" s="1" t="s">
        <v>61</v>
      </c>
      <c r="F5850" s="18">
        <v>35.008000000000003</v>
      </c>
      <c r="G5850" t="s">
        <v>5314</v>
      </c>
      <c r="H5850" s="1">
        <f>IF(COUNTIF(G$2:G5850,G5850)=1,1,0)</f>
        <v>0</v>
      </c>
      <c r="I5850" s="1">
        <v>4</v>
      </c>
      <c r="J5850" s="1">
        <v>0.2</v>
      </c>
      <c r="K5850" s="1">
        <v>13.127999999999998</v>
      </c>
      <c r="L5850" s="12">
        <f>VLOOKUP(train[[#This Row],[Sub-Category]],Análisis_ABC_XYZ[[#Headers],[#Data]],4,FALSE)</f>
        <v>0.44424167803735209</v>
      </c>
    </row>
    <row r="5851" spans="1:12" x14ac:dyDescent="0.35">
      <c r="A5851" s="2">
        <v>43022</v>
      </c>
      <c r="B5851" s="1" t="s">
        <v>34</v>
      </c>
      <c r="C5851" s="1" t="s">
        <v>1515</v>
      </c>
      <c r="D5851" s="1" t="s">
        <v>14</v>
      </c>
      <c r="E5851" s="1" t="s">
        <v>182</v>
      </c>
      <c r="F5851" s="18">
        <v>12.768000000000001</v>
      </c>
      <c r="G5851" t="s">
        <v>5314</v>
      </c>
      <c r="H5851" s="1">
        <f>IF(COUNTIF(G$2:G5851,G5851)=1,1,0)</f>
        <v>0</v>
      </c>
      <c r="I5851" s="1">
        <v>2</v>
      </c>
      <c r="J5851" s="1">
        <v>0.2</v>
      </c>
      <c r="K5851" s="1">
        <v>1.436399999999999</v>
      </c>
      <c r="L5851" s="12">
        <f>VLOOKUP(train[[#This Row],[Sub-Category]],Análisis_ABC_XYZ[[#Headers],[#Data]],4,FALSE)</f>
        <v>0.53938093436526824</v>
      </c>
    </row>
    <row r="5852" spans="1:12" x14ac:dyDescent="0.35">
      <c r="A5852" s="2">
        <v>43023</v>
      </c>
      <c r="B5852" s="1" t="s">
        <v>198</v>
      </c>
      <c r="C5852" s="1" t="s">
        <v>1435</v>
      </c>
      <c r="D5852" s="1" t="s">
        <v>14</v>
      </c>
      <c r="E5852" s="1" t="s">
        <v>31</v>
      </c>
      <c r="F5852" s="18">
        <v>868.58999999999992</v>
      </c>
      <c r="G5852" t="s">
        <v>2024</v>
      </c>
      <c r="H5852" s="1">
        <f>IF(COUNTIF(G$2:G5852,G5852)=1,1,0)</f>
        <v>1</v>
      </c>
      <c r="I5852" s="1">
        <v>3</v>
      </c>
      <c r="J5852" s="1">
        <v>0</v>
      </c>
      <c r="K5852" s="1">
        <v>251.89109999999988</v>
      </c>
      <c r="L5852" s="12">
        <f>VLOOKUP(train[[#This Row],[Sub-Category]],Análisis_ABC_XYZ[[#Headers],[#Data]],4,FALSE)</f>
        <v>0.49507917887403441</v>
      </c>
    </row>
    <row r="5853" spans="1:12" x14ac:dyDescent="0.35">
      <c r="A5853" s="2">
        <v>43023</v>
      </c>
      <c r="B5853" s="1" t="s">
        <v>107</v>
      </c>
      <c r="C5853" s="1" t="s">
        <v>1265</v>
      </c>
      <c r="D5853" s="1" t="s">
        <v>14</v>
      </c>
      <c r="E5853" s="1" t="s">
        <v>29</v>
      </c>
      <c r="F5853" s="18">
        <v>232.96</v>
      </c>
      <c r="G5853" t="s">
        <v>4362</v>
      </c>
      <c r="H5853" s="1">
        <f>IF(COUNTIF(G$2:G5853,G5853)=1,1,0)</f>
        <v>1</v>
      </c>
      <c r="I5853" s="1">
        <v>7</v>
      </c>
      <c r="J5853" s="1">
        <v>0</v>
      </c>
      <c r="K5853" s="1">
        <v>116.48</v>
      </c>
      <c r="L5853" s="12">
        <f>VLOOKUP(train[[#This Row],[Sub-Category]],Análisis_ABC_XYZ[[#Headers],[#Data]],4,FALSE)</f>
        <v>0.46881743173671325</v>
      </c>
    </row>
    <row r="5854" spans="1:12" x14ac:dyDescent="0.35">
      <c r="A5854" s="2">
        <v>43023</v>
      </c>
      <c r="B5854" s="1" t="s">
        <v>198</v>
      </c>
      <c r="C5854" s="1" t="s">
        <v>1066</v>
      </c>
      <c r="D5854" s="1" t="s">
        <v>14</v>
      </c>
      <c r="E5854" s="1" t="s">
        <v>29</v>
      </c>
      <c r="F5854" s="18">
        <v>121.6</v>
      </c>
      <c r="G5854" t="s">
        <v>2024</v>
      </c>
      <c r="H5854" s="1">
        <f>IF(COUNTIF(G$2:G5854,G5854)=1,1,0)</f>
        <v>0</v>
      </c>
      <c r="I5854" s="1">
        <v>4</v>
      </c>
      <c r="J5854" s="1">
        <v>0</v>
      </c>
      <c r="K5854" s="1">
        <v>55.935999999999993</v>
      </c>
      <c r="L5854" s="12">
        <f>VLOOKUP(train[[#This Row],[Sub-Category]],Análisis_ABC_XYZ[[#Headers],[#Data]],4,FALSE)</f>
        <v>0.46881743173671325</v>
      </c>
    </row>
    <row r="5855" spans="1:12" x14ac:dyDescent="0.35">
      <c r="A5855" s="2">
        <v>43023</v>
      </c>
      <c r="B5855" s="1" t="s">
        <v>44</v>
      </c>
      <c r="C5855" s="1" t="s">
        <v>484</v>
      </c>
      <c r="D5855" s="1" t="s">
        <v>14</v>
      </c>
      <c r="E5855" s="1" t="s">
        <v>36</v>
      </c>
      <c r="F5855" s="18">
        <v>71.599999999999994</v>
      </c>
      <c r="G5855" t="s">
        <v>2739</v>
      </c>
      <c r="H5855" s="1">
        <f>IF(COUNTIF(G$2:G5855,G5855)=1,1,0)</f>
        <v>1</v>
      </c>
      <c r="I5855" s="1">
        <v>8</v>
      </c>
      <c r="J5855" s="1">
        <v>0</v>
      </c>
      <c r="K5855" s="1">
        <v>32.935999999999993</v>
      </c>
      <c r="L5855" s="12">
        <f>VLOOKUP(train[[#This Row],[Sub-Category]],Análisis_ABC_XYZ[[#Headers],[#Data]],4,FALSE)</f>
        <v>0.43613829632717294</v>
      </c>
    </row>
    <row r="5856" spans="1:12" x14ac:dyDescent="0.35">
      <c r="A5856" s="2">
        <v>43023</v>
      </c>
      <c r="B5856" s="1" t="s">
        <v>107</v>
      </c>
      <c r="C5856" s="1" t="s">
        <v>1546</v>
      </c>
      <c r="D5856" s="1" t="s">
        <v>14</v>
      </c>
      <c r="E5856" s="1" t="s">
        <v>61</v>
      </c>
      <c r="F5856" s="18">
        <v>66.539999999999992</v>
      </c>
      <c r="G5856" t="s">
        <v>4362</v>
      </c>
      <c r="H5856" s="1">
        <f>IF(COUNTIF(G$2:G5856,G5856)=1,1,0)</f>
        <v>0</v>
      </c>
      <c r="I5856" s="1">
        <v>6</v>
      </c>
      <c r="J5856" s="1">
        <v>0</v>
      </c>
      <c r="K5856" s="1">
        <v>32.604599999999998</v>
      </c>
      <c r="L5856" s="12">
        <f>VLOOKUP(train[[#This Row],[Sub-Category]],Análisis_ABC_XYZ[[#Headers],[#Data]],4,FALSE)</f>
        <v>0.44424167803735209</v>
      </c>
    </row>
    <row r="5857" spans="1:12" x14ac:dyDescent="0.35">
      <c r="A5857" s="2">
        <v>43023</v>
      </c>
      <c r="B5857" s="1" t="s">
        <v>44</v>
      </c>
      <c r="C5857" s="1" t="s">
        <v>1150</v>
      </c>
      <c r="D5857" s="1" t="s">
        <v>14</v>
      </c>
      <c r="E5857" s="1" t="s">
        <v>36</v>
      </c>
      <c r="F5857" s="18">
        <v>60.12</v>
      </c>
      <c r="G5857" t="s">
        <v>2739</v>
      </c>
      <c r="H5857" s="1">
        <f>IF(COUNTIF(G$2:G5857,G5857)=1,1,0)</f>
        <v>0</v>
      </c>
      <c r="I5857" s="1">
        <v>9</v>
      </c>
      <c r="J5857" s="1">
        <v>0</v>
      </c>
      <c r="K5857" s="1">
        <v>28.857599999999998</v>
      </c>
      <c r="L5857" s="12">
        <f>VLOOKUP(train[[#This Row],[Sub-Category]],Análisis_ABC_XYZ[[#Headers],[#Data]],4,FALSE)</f>
        <v>0.43613829632717294</v>
      </c>
    </row>
    <row r="5858" spans="1:12" x14ac:dyDescent="0.35">
      <c r="A5858" s="2">
        <v>43023</v>
      </c>
      <c r="B5858" s="1" t="s">
        <v>44</v>
      </c>
      <c r="C5858" s="1" t="s">
        <v>1332</v>
      </c>
      <c r="D5858" s="1" t="s">
        <v>14</v>
      </c>
      <c r="E5858" s="1" t="s">
        <v>36</v>
      </c>
      <c r="F5858" s="18">
        <v>45.68</v>
      </c>
      <c r="G5858" t="s">
        <v>2739</v>
      </c>
      <c r="H5858" s="1">
        <f>IF(COUNTIF(G$2:G5858,G5858)=1,1,0)</f>
        <v>0</v>
      </c>
      <c r="I5858" s="1">
        <v>2</v>
      </c>
      <c r="J5858" s="1">
        <v>0</v>
      </c>
      <c r="K5858" s="1">
        <v>21.012799999999999</v>
      </c>
      <c r="L5858" s="12">
        <f>VLOOKUP(train[[#This Row],[Sub-Category]],Análisis_ABC_XYZ[[#Headers],[#Data]],4,FALSE)</f>
        <v>0.43613829632717294</v>
      </c>
    </row>
    <row r="5859" spans="1:12" x14ac:dyDescent="0.35">
      <c r="A5859" s="2">
        <v>43023</v>
      </c>
      <c r="B5859" s="1" t="s">
        <v>107</v>
      </c>
      <c r="C5859" s="1" t="s">
        <v>395</v>
      </c>
      <c r="D5859" s="1" t="s">
        <v>14</v>
      </c>
      <c r="E5859" s="1" t="s">
        <v>31</v>
      </c>
      <c r="F5859" s="18">
        <v>43.26</v>
      </c>
      <c r="G5859" t="s">
        <v>4362</v>
      </c>
      <c r="H5859" s="1">
        <f>IF(COUNTIF(G$2:G5859,G5859)=1,1,0)</f>
        <v>0</v>
      </c>
      <c r="I5859" s="1">
        <v>3</v>
      </c>
      <c r="J5859" s="1">
        <v>0</v>
      </c>
      <c r="K5859" s="1">
        <v>14.275799999999998</v>
      </c>
      <c r="L5859" s="12">
        <f>VLOOKUP(train[[#This Row],[Sub-Category]],Análisis_ABC_XYZ[[#Headers],[#Data]],4,FALSE)</f>
        <v>0.49507917887403441</v>
      </c>
    </row>
    <row r="5860" spans="1:12" x14ac:dyDescent="0.35">
      <c r="A5860" s="2">
        <v>43023</v>
      </c>
      <c r="B5860" s="1" t="s">
        <v>44</v>
      </c>
      <c r="C5860" s="1" t="s">
        <v>1191</v>
      </c>
      <c r="D5860" s="1" t="s">
        <v>14</v>
      </c>
      <c r="E5860" s="1" t="s">
        <v>29</v>
      </c>
      <c r="F5860" s="18">
        <v>41.72</v>
      </c>
      <c r="G5860" t="s">
        <v>2739</v>
      </c>
      <c r="H5860" s="1">
        <f>IF(COUNTIF(G$2:G5860,G5860)=1,1,0)</f>
        <v>0</v>
      </c>
      <c r="I5860" s="1">
        <v>5</v>
      </c>
      <c r="J5860" s="1">
        <v>0.2</v>
      </c>
      <c r="K5860" s="1">
        <v>13.037499999999998</v>
      </c>
      <c r="L5860" s="12">
        <f>VLOOKUP(train[[#This Row],[Sub-Category]],Análisis_ABC_XYZ[[#Headers],[#Data]],4,FALSE)</f>
        <v>0.46881743173671325</v>
      </c>
    </row>
    <row r="5861" spans="1:12" x14ac:dyDescent="0.35">
      <c r="A5861" s="2">
        <v>43023</v>
      </c>
      <c r="B5861" s="1" t="s">
        <v>198</v>
      </c>
      <c r="C5861" s="1" t="s">
        <v>671</v>
      </c>
      <c r="D5861" s="1" t="s">
        <v>14</v>
      </c>
      <c r="E5861" s="1" t="s">
        <v>15</v>
      </c>
      <c r="F5861" s="18">
        <v>29.46</v>
      </c>
      <c r="G5861" t="s">
        <v>2024</v>
      </c>
      <c r="H5861" s="1">
        <f>IF(COUNTIF(G$2:G5861,G5861)=1,1,0)</f>
        <v>0</v>
      </c>
      <c r="I5861" s="1">
        <v>6</v>
      </c>
      <c r="J5861" s="1">
        <v>0</v>
      </c>
      <c r="K5861" s="1">
        <v>14.4354</v>
      </c>
      <c r="L5861" s="12">
        <f>VLOOKUP(train[[#This Row],[Sub-Category]],Análisis_ABC_XYZ[[#Headers],[#Data]],4,FALSE)</f>
        <v>0.4647369236065339</v>
      </c>
    </row>
    <row r="5862" spans="1:12" x14ac:dyDescent="0.35">
      <c r="A5862" s="2">
        <v>43023</v>
      </c>
      <c r="B5862" s="1" t="s">
        <v>198</v>
      </c>
      <c r="C5862" s="1" t="s">
        <v>1434</v>
      </c>
      <c r="D5862" s="1" t="s">
        <v>14</v>
      </c>
      <c r="E5862" s="1" t="s">
        <v>15</v>
      </c>
      <c r="F5862" s="18">
        <v>20.16</v>
      </c>
      <c r="G5862" t="s">
        <v>2024</v>
      </c>
      <c r="H5862" s="1">
        <f>IF(COUNTIF(G$2:G5862,G5862)=1,1,0)</f>
        <v>0</v>
      </c>
      <c r="I5862" s="1">
        <v>7</v>
      </c>
      <c r="J5862" s="1">
        <v>0</v>
      </c>
      <c r="K5862" s="1">
        <v>9.8783999999999992</v>
      </c>
      <c r="L5862" s="12">
        <f>VLOOKUP(train[[#This Row],[Sub-Category]],Análisis_ABC_XYZ[[#Headers],[#Data]],4,FALSE)</f>
        <v>0.4647369236065339</v>
      </c>
    </row>
    <row r="5863" spans="1:12" x14ac:dyDescent="0.35">
      <c r="A5863" s="2">
        <v>43023</v>
      </c>
      <c r="B5863" s="1" t="s">
        <v>198</v>
      </c>
      <c r="C5863" s="1" t="s">
        <v>133</v>
      </c>
      <c r="D5863" s="1" t="s">
        <v>14</v>
      </c>
      <c r="E5863" s="1" t="s">
        <v>36</v>
      </c>
      <c r="F5863" s="18">
        <v>12.96</v>
      </c>
      <c r="G5863" t="s">
        <v>2024</v>
      </c>
      <c r="H5863" s="1">
        <f>IF(COUNTIF(G$2:G5863,G5863)=1,1,0)</f>
        <v>0</v>
      </c>
      <c r="I5863" s="1">
        <v>2</v>
      </c>
      <c r="J5863" s="1">
        <v>0</v>
      </c>
      <c r="K5863" s="1">
        <v>6.2208000000000006</v>
      </c>
      <c r="L5863" s="12">
        <f>VLOOKUP(train[[#This Row],[Sub-Category]],Análisis_ABC_XYZ[[#Headers],[#Data]],4,FALSE)</f>
        <v>0.43613829632717294</v>
      </c>
    </row>
    <row r="5864" spans="1:12" x14ac:dyDescent="0.35">
      <c r="A5864" s="2">
        <v>43023</v>
      </c>
      <c r="B5864" s="1" t="s">
        <v>198</v>
      </c>
      <c r="C5864" s="1" t="s">
        <v>962</v>
      </c>
      <c r="D5864" s="1" t="s">
        <v>26</v>
      </c>
      <c r="E5864" s="1" t="s">
        <v>27</v>
      </c>
      <c r="F5864" s="18">
        <v>5.5</v>
      </c>
      <c r="G5864" t="s">
        <v>2024</v>
      </c>
      <c r="H5864" s="1">
        <f>IF(COUNTIF(G$2:G5864,G5864)=1,1,0)</f>
        <v>0</v>
      </c>
      <c r="I5864" s="1">
        <v>1</v>
      </c>
      <c r="J5864" s="1">
        <v>0</v>
      </c>
      <c r="K5864" s="1">
        <v>1.375</v>
      </c>
      <c r="L5864" s="12">
        <f>VLOOKUP(train[[#This Row],[Sub-Category]],Análisis_ABC_XYZ[[#Headers],[#Data]],4,FALSE)</f>
        <v>0.41105220110552465</v>
      </c>
    </row>
    <row r="5865" spans="1:12" x14ac:dyDescent="0.35">
      <c r="A5865" s="2">
        <v>43024</v>
      </c>
      <c r="B5865" s="1" t="s">
        <v>89</v>
      </c>
      <c r="C5865" s="1" t="s">
        <v>32</v>
      </c>
      <c r="D5865" s="1" t="s">
        <v>8</v>
      </c>
      <c r="E5865" s="1" t="s">
        <v>18</v>
      </c>
      <c r="F5865" s="18">
        <v>142.18199999999999</v>
      </c>
      <c r="G5865" t="s">
        <v>6473</v>
      </c>
      <c r="H5865" s="1">
        <f>IF(COUNTIF(G$2:G5865,G5865)=1,1,0)</f>
        <v>1</v>
      </c>
      <c r="I5865" s="1">
        <v>1</v>
      </c>
      <c r="J5865" s="1">
        <v>0.4</v>
      </c>
      <c r="K5865" s="1">
        <v>-37.915200000000027</v>
      </c>
      <c r="L5865" s="12">
        <f>VLOOKUP(train[[#This Row],[Sub-Category]],Análisis_ABC_XYZ[[#Headers],[#Data]],4,FALSE)</f>
        <v>0.55975208308209756</v>
      </c>
    </row>
    <row r="5866" spans="1:12" x14ac:dyDescent="0.35">
      <c r="A5866" s="2">
        <v>43025</v>
      </c>
      <c r="B5866" s="1" t="s">
        <v>186</v>
      </c>
      <c r="C5866" s="1" t="s">
        <v>1412</v>
      </c>
      <c r="D5866" s="1" t="s">
        <v>14</v>
      </c>
      <c r="E5866" s="1" t="s">
        <v>31</v>
      </c>
      <c r="F5866" s="18">
        <v>1927.5900000000001</v>
      </c>
      <c r="G5866" t="s">
        <v>6061</v>
      </c>
      <c r="H5866" s="1">
        <f>IF(COUNTIF(G$2:G5866,G5866)=1,1,0)</f>
        <v>1</v>
      </c>
      <c r="I5866" s="1">
        <v>7</v>
      </c>
      <c r="J5866" s="1">
        <v>0</v>
      </c>
      <c r="K5866" s="1">
        <v>751.76010000000008</v>
      </c>
      <c r="L5866" s="12">
        <f>VLOOKUP(train[[#This Row],[Sub-Category]],Análisis_ABC_XYZ[[#Headers],[#Data]],4,FALSE)</f>
        <v>0.49507917887403441</v>
      </c>
    </row>
    <row r="5867" spans="1:12" x14ac:dyDescent="0.35">
      <c r="A5867" s="2">
        <v>43025</v>
      </c>
      <c r="B5867" s="1" t="s">
        <v>186</v>
      </c>
      <c r="C5867" s="1" t="s">
        <v>1405</v>
      </c>
      <c r="D5867" s="1" t="s">
        <v>26</v>
      </c>
      <c r="E5867" s="1" t="s">
        <v>27</v>
      </c>
      <c r="F5867" s="18">
        <v>449.97</v>
      </c>
      <c r="G5867" t="s">
        <v>6061</v>
      </c>
      <c r="H5867" s="1">
        <f>IF(COUNTIF(G$2:G5867,G5867)=1,1,0)</f>
        <v>0</v>
      </c>
      <c r="I5867" s="1">
        <v>3</v>
      </c>
      <c r="J5867" s="1">
        <v>0</v>
      </c>
      <c r="K5867" s="1">
        <v>220.48530000000002</v>
      </c>
      <c r="L5867" s="12">
        <f>VLOOKUP(train[[#This Row],[Sub-Category]],Análisis_ABC_XYZ[[#Headers],[#Data]],4,FALSE)</f>
        <v>0.41105220110552465</v>
      </c>
    </row>
    <row r="5868" spans="1:12" x14ac:dyDescent="0.35">
      <c r="A5868" s="2">
        <v>43025</v>
      </c>
      <c r="B5868" s="1" t="s">
        <v>239</v>
      </c>
      <c r="C5868" s="1" t="s">
        <v>444</v>
      </c>
      <c r="D5868" s="1" t="s">
        <v>14</v>
      </c>
      <c r="E5868" s="1" t="s">
        <v>29</v>
      </c>
      <c r="F5868" s="18">
        <v>315.98</v>
      </c>
      <c r="G5868" t="s">
        <v>5277</v>
      </c>
      <c r="H5868" s="1">
        <f>IF(COUNTIF(G$2:G5868,G5868)=1,1,0)</f>
        <v>1</v>
      </c>
      <c r="I5868" s="1">
        <v>1</v>
      </c>
      <c r="J5868" s="1">
        <v>0</v>
      </c>
      <c r="K5868" s="1">
        <v>148.51060000000001</v>
      </c>
      <c r="L5868" s="12">
        <f>VLOOKUP(train[[#This Row],[Sub-Category]],Análisis_ABC_XYZ[[#Headers],[#Data]],4,FALSE)</f>
        <v>0.46881743173671325</v>
      </c>
    </row>
    <row r="5869" spans="1:12" x14ac:dyDescent="0.35">
      <c r="A5869" s="2">
        <v>43025</v>
      </c>
      <c r="B5869" s="1" t="s">
        <v>239</v>
      </c>
      <c r="C5869" s="1" t="s">
        <v>492</v>
      </c>
      <c r="D5869" s="1" t="s">
        <v>8</v>
      </c>
      <c r="E5869" s="1" t="s">
        <v>9</v>
      </c>
      <c r="F5869" s="18">
        <v>120.98</v>
      </c>
      <c r="G5869" t="s">
        <v>5277</v>
      </c>
      <c r="H5869" s="1">
        <f>IF(COUNTIF(G$2:G5869,G5869)=1,1,0)</f>
        <v>0</v>
      </c>
      <c r="I5869" s="1">
        <v>1</v>
      </c>
      <c r="J5869" s="1">
        <v>0</v>
      </c>
      <c r="K5869" s="1">
        <v>12.097999999999999</v>
      </c>
      <c r="L5869" s="12">
        <f>VLOOKUP(train[[#This Row],[Sub-Category]],Análisis_ABC_XYZ[[#Headers],[#Data]],4,FALSE)</f>
        <v>0.5176847302647779</v>
      </c>
    </row>
    <row r="5870" spans="1:12" x14ac:dyDescent="0.35">
      <c r="A5870" s="2">
        <v>43025</v>
      </c>
      <c r="B5870" s="1" t="s">
        <v>12</v>
      </c>
      <c r="C5870" s="1" t="s">
        <v>1710</v>
      </c>
      <c r="D5870" s="1" t="s">
        <v>8</v>
      </c>
      <c r="E5870" s="1" t="s">
        <v>9</v>
      </c>
      <c r="F5870" s="18">
        <v>120.666</v>
      </c>
      <c r="G5870" t="s">
        <v>6427</v>
      </c>
      <c r="H5870" s="1">
        <f>IF(COUNTIF(G$2:G5870,G5870)=1,1,0)</f>
        <v>1</v>
      </c>
      <c r="I5870" s="1">
        <v>2</v>
      </c>
      <c r="J5870" s="1">
        <v>0.15</v>
      </c>
      <c r="K5870" s="1">
        <v>21.293999999999993</v>
      </c>
      <c r="L5870" s="12">
        <f>VLOOKUP(train[[#This Row],[Sub-Category]],Análisis_ABC_XYZ[[#Headers],[#Data]],4,FALSE)</f>
        <v>0.5176847302647779</v>
      </c>
    </row>
    <row r="5871" spans="1:12" x14ac:dyDescent="0.35">
      <c r="A5871" s="2">
        <v>43025</v>
      </c>
      <c r="B5871" s="1" t="s">
        <v>12</v>
      </c>
      <c r="C5871" s="1" t="s">
        <v>156</v>
      </c>
      <c r="D5871" s="1" t="s">
        <v>14</v>
      </c>
      <c r="E5871" s="1" t="s">
        <v>29</v>
      </c>
      <c r="F5871" s="18">
        <v>18.16</v>
      </c>
      <c r="G5871" t="s">
        <v>3535</v>
      </c>
      <c r="H5871" s="1">
        <f>IF(COUNTIF(G$2:G5871,G5871)=1,1,0)</f>
        <v>1</v>
      </c>
      <c r="I5871" s="1">
        <v>5</v>
      </c>
      <c r="J5871" s="1">
        <v>0.2</v>
      </c>
      <c r="K5871" s="1">
        <v>6.5830000000000011</v>
      </c>
      <c r="L5871" s="12">
        <f>VLOOKUP(train[[#This Row],[Sub-Category]],Análisis_ABC_XYZ[[#Headers],[#Data]],4,FALSE)</f>
        <v>0.46881743173671325</v>
      </c>
    </row>
    <row r="5872" spans="1:12" x14ac:dyDescent="0.35">
      <c r="A5872" s="2">
        <v>43026</v>
      </c>
      <c r="B5872" s="1" t="s">
        <v>104</v>
      </c>
      <c r="C5872" s="1" t="s">
        <v>451</v>
      </c>
      <c r="D5872" s="1" t="s">
        <v>8</v>
      </c>
      <c r="E5872" s="1" t="s">
        <v>11</v>
      </c>
      <c r="F5872" s="18">
        <v>307.92</v>
      </c>
      <c r="G5872" t="s">
        <v>5883</v>
      </c>
      <c r="H5872" s="1">
        <f>IF(COUNTIF(G$2:G5872,G5872)=1,1,0)</f>
        <v>1</v>
      </c>
      <c r="I5872" s="1">
        <v>5</v>
      </c>
      <c r="J5872" s="1">
        <v>0.2</v>
      </c>
      <c r="K5872" s="1">
        <v>-34.64100000000002</v>
      </c>
      <c r="L5872" s="12">
        <f>VLOOKUP(train[[#This Row],[Sub-Category]],Análisis_ABC_XYZ[[#Headers],[#Data]],4,FALSE)</f>
        <v>0.46529189879902266</v>
      </c>
    </row>
    <row r="5873" spans="1:12" x14ac:dyDescent="0.35">
      <c r="A5873" s="2">
        <v>43028</v>
      </c>
      <c r="B5873" s="1" t="s">
        <v>12</v>
      </c>
      <c r="C5873" s="1" t="s">
        <v>1781</v>
      </c>
      <c r="D5873" s="1" t="s">
        <v>8</v>
      </c>
      <c r="E5873" s="1" t="s">
        <v>11</v>
      </c>
      <c r="F5873" s="18">
        <v>387.13600000000002</v>
      </c>
      <c r="G5873" t="s">
        <v>6719</v>
      </c>
      <c r="H5873" s="1">
        <f>IF(COUNTIF(G$2:G5873,G5873)=1,1,0)</f>
        <v>1</v>
      </c>
      <c r="I5873" s="1">
        <v>4</v>
      </c>
      <c r="J5873" s="1">
        <v>0.2</v>
      </c>
      <c r="K5873" s="1">
        <v>4.8391999999999911</v>
      </c>
      <c r="L5873" s="12">
        <f>VLOOKUP(train[[#This Row],[Sub-Category]],Análisis_ABC_XYZ[[#Headers],[#Data]],4,FALSE)</f>
        <v>0.46529189879902266</v>
      </c>
    </row>
    <row r="5874" spans="1:12" x14ac:dyDescent="0.35">
      <c r="A5874" s="2">
        <v>43028</v>
      </c>
      <c r="B5874" s="1" t="s">
        <v>79</v>
      </c>
      <c r="C5874" s="1" t="s">
        <v>728</v>
      </c>
      <c r="D5874" s="1" t="s">
        <v>26</v>
      </c>
      <c r="E5874" s="1" t="s">
        <v>27</v>
      </c>
      <c r="F5874" s="18">
        <v>191.98</v>
      </c>
      <c r="G5874" t="s">
        <v>3144</v>
      </c>
      <c r="H5874" s="1">
        <f>IF(COUNTIF(G$2:G5874,G5874)=1,1,0)</f>
        <v>1</v>
      </c>
      <c r="I5874" s="1">
        <v>2</v>
      </c>
      <c r="J5874" s="1">
        <v>0</v>
      </c>
      <c r="K5874" s="1">
        <v>51.834599999999995</v>
      </c>
      <c r="L5874" s="12">
        <f>VLOOKUP(train[[#This Row],[Sub-Category]],Análisis_ABC_XYZ[[#Headers],[#Data]],4,FALSE)</f>
        <v>0.41105220110552465</v>
      </c>
    </row>
    <row r="5875" spans="1:12" x14ac:dyDescent="0.35">
      <c r="A5875" s="2">
        <v>43028</v>
      </c>
      <c r="B5875" s="1" t="s">
        <v>79</v>
      </c>
      <c r="C5875" s="1" t="s">
        <v>1087</v>
      </c>
      <c r="D5875" s="1" t="s">
        <v>26</v>
      </c>
      <c r="E5875" s="1" t="s">
        <v>27</v>
      </c>
      <c r="F5875" s="18">
        <v>125.69999999999999</v>
      </c>
      <c r="G5875" t="s">
        <v>3144</v>
      </c>
      <c r="H5875" s="1">
        <f>IF(COUNTIF(G$2:G5875,G5875)=1,1,0)</f>
        <v>0</v>
      </c>
      <c r="I5875" s="1">
        <v>6</v>
      </c>
      <c r="J5875" s="1">
        <v>0</v>
      </c>
      <c r="K5875" s="1">
        <v>35.195999999999998</v>
      </c>
      <c r="L5875" s="12">
        <f>VLOOKUP(train[[#This Row],[Sub-Category]],Análisis_ABC_XYZ[[#Headers],[#Data]],4,FALSE)</f>
        <v>0.41105220110552465</v>
      </c>
    </row>
    <row r="5876" spans="1:12" x14ac:dyDescent="0.35">
      <c r="A5876" s="2">
        <v>43028</v>
      </c>
      <c r="B5876" s="1" t="s">
        <v>107</v>
      </c>
      <c r="C5876" s="1" t="s">
        <v>452</v>
      </c>
      <c r="D5876" s="1" t="s">
        <v>8</v>
      </c>
      <c r="E5876" s="1" t="s">
        <v>22</v>
      </c>
      <c r="F5876" s="18">
        <v>61.1</v>
      </c>
      <c r="G5876" t="s">
        <v>2639</v>
      </c>
      <c r="H5876" s="1">
        <f>IF(COUNTIF(G$2:G5876,G5876)=1,1,0)</f>
        <v>1</v>
      </c>
      <c r="I5876" s="1">
        <v>5</v>
      </c>
      <c r="J5876" s="1">
        <v>0</v>
      </c>
      <c r="K5876" s="1">
        <v>18.329999999999991</v>
      </c>
      <c r="L5876" s="12">
        <f>VLOOKUP(train[[#This Row],[Sub-Category]],Análisis_ABC_XYZ[[#Headers],[#Data]],4,FALSE)</f>
        <v>0.4595170286641902</v>
      </c>
    </row>
    <row r="5877" spans="1:12" x14ac:dyDescent="0.35">
      <c r="A5877" s="2">
        <v>43028</v>
      </c>
      <c r="B5877" s="1" t="s">
        <v>39</v>
      </c>
      <c r="C5877" s="1" t="s">
        <v>456</v>
      </c>
      <c r="D5877" s="1" t="s">
        <v>8</v>
      </c>
      <c r="E5877" s="1" t="s">
        <v>11</v>
      </c>
      <c r="F5877" s="18">
        <v>56.686</v>
      </c>
      <c r="G5877" t="s">
        <v>5784</v>
      </c>
      <c r="H5877" s="1">
        <f>IF(COUNTIF(G$2:G5877,G5877)=1,1,0)</f>
        <v>1</v>
      </c>
      <c r="I5877" s="1">
        <v>1</v>
      </c>
      <c r="J5877" s="1">
        <v>0.3</v>
      </c>
      <c r="K5877" s="1">
        <v>-14.576399999999996</v>
      </c>
      <c r="L5877" s="12">
        <f>VLOOKUP(train[[#This Row],[Sub-Category]],Análisis_ABC_XYZ[[#Headers],[#Data]],4,FALSE)</f>
        <v>0.46529189879902266</v>
      </c>
    </row>
    <row r="5878" spans="1:12" x14ac:dyDescent="0.35">
      <c r="A5878" s="2">
        <v>43028</v>
      </c>
      <c r="B5878" s="1" t="s">
        <v>39</v>
      </c>
      <c r="C5878" s="1" t="s">
        <v>1417</v>
      </c>
      <c r="D5878" s="1" t="s">
        <v>14</v>
      </c>
      <c r="E5878" s="1" t="s">
        <v>36</v>
      </c>
      <c r="F5878" s="18">
        <v>51.016000000000005</v>
      </c>
      <c r="G5878" t="s">
        <v>5784</v>
      </c>
      <c r="H5878" s="1">
        <f>IF(COUNTIF(G$2:G5878,G5878)=1,1,0)</f>
        <v>0</v>
      </c>
      <c r="I5878" s="1">
        <v>7</v>
      </c>
      <c r="J5878" s="1">
        <v>0.2</v>
      </c>
      <c r="K5878" s="1">
        <v>15.942499999999992</v>
      </c>
      <c r="L5878" s="12">
        <f>VLOOKUP(train[[#This Row],[Sub-Category]],Análisis_ABC_XYZ[[#Headers],[#Data]],4,FALSE)</f>
        <v>0.43613829632717294</v>
      </c>
    </row>
    <row r="5879" spans="1:12" x14ac:dyDescent="0.35">
      <c r="A5879" s="2">
        <v>43028</v>
      </c>
      <c r="B5879" s="1" t="s">
        <v>39</v>
      </c>
      <c r="C5879" s="1" t="s">
        <v>614</v>
      </c>
      <c r="D5879" s="1" t="s">
        <v>14</v>
      </c>
      <c r="E5879" s="1" t="s">
        <v>91</v>
      </c>
      <c r="F5879" s="18">
        <v>25.248000000000001</v>
      </c>
      <c r="G5879" t="s">
        <v>5784</v>
      </c>
      <c r="H5879" s="1">
        <f>IF(COUNTIF(G$2:G5879,G5879)=1,1,0)</f>
        <v>0</v>
      </c>
      <c r="I5879" s="1">
        <v>4</v>
      </c>
      <c r="J5879" s="1">
        <v>0.2</v>
      </c>
      <c r="K5879" s="1">
        <v>7.8899999999999979</v>
      </c>
      <c r="L5879" s="12">
        <f>VLOOKUP(train[[#This Row],[Sub-Category]],Análisis_ABC_XYZ[[#Headers],[#Data]],4,FALSE)</f>
        <v>0.51168203684699509</v>
      </c>
    </row>
    <row r="5880" spans="1:12" x14ac:dyDescent="0.35">
      <c r="A5880" s="2">
        <v>43028</v>
      </c>
      <c r="B5880" s="1" t="s">
        <v>79</v>
      </c>
      <c r="C5880" s="1" t="s">
        <v>445</v>
      </c>
      <c r="D5880" s="1" t="s">
        <v>14</v>
      </c>
      <c r="E5880" s="1" t="s">
        <v>20</v>
      </c>
      <c r="F5880" s="18">
        <v>20.86</v>
      </c>
      <c r="G5880" t="s">
        <v>3144</v>
      </c>
      <c r="H5880" s="1">
        <f>IF(COUNTIF(G$2:G5880,G5880)=1,1,0)</f>
        <v>0</v>
      </c>
      <c r="I5880" s="1">
        <v>7</v>
      </c>
      <c r="J5880" s="1">
        <v>0</v>
      </c>
      <c r="K5880" s="1">
        <v>1.4601999999999977</v>
      </c>
      <c r="L5880" s="12">
        <f>VLOOKUP(train[[#This Row],[Sub-Category]],Análisis_ABC_XYZ[[#Headers],[#Data]],4,FALSE)</f>
        <v>0.44610841445725197</v>
      </c>
    </row>
    <row r="5881" spans="1:12" x14ac:dyDescent="0.35">
      <c r="A5881" s="2">
        <v>43028</v>
      </c>
      <c r="B5881" s="1" t="s">
        <v>12</v>
      </c>
      <c r="C5881" s="1" t="s">
        <v>1300</v>
      </c>
      <c r="D5881" s="1" t="s">
        <v>14</v>
      </c>
      <c r="E5881" s="1" t="s">
        <v>29</v>
      </c>
      <c r="F5881" s="18">
        <v>19.295999999999999</v>
      </c>
      <c r="G5881" t="s">
        <v>5629</v>
      </c>
      <c r="H5881" s="1">
        <f>IF(COUNTIF(G$2:G5881,G5881)=1,1,0)</f>
        <v>1</v>
      </c>
      <c r="I5881" s="1">
        <v>3</v>
      </c>
      <c r="J5881" s="1">
        <v>0.2</v>
      </c>
      <c r="K5881" s="1">
        <v>6.0299999999999994</v>
      </c>
      <c r="L5881" s="12">
        <f>VLOOKUP(train[[#This Row],[Sub-Category]],Análisis_ABC_XYZ[[#Headers],[#Data]],4,FALSE)</f>
        <v>0.46881743173671325</v>
      </c>
    </row>
    <row r="5882" spans="1:12" x14ac:dyDescent="0.35">
      <c r="A5882" s="2">
        <v>43028</v>
      </c>
      <c r="B5882" s="1" t="s">
        <v>157</v>
      </c>
      <c r="C5882" s="1" t="s">
        <v>122</v>
      </c>
      <c r="D5882" s="1" t="s">
        <v>14</v>
      </c>
      <c r="E5882" s="1" t="s">
        <v>24</v>
      </c>
      <c r="F5882" s="18">
        <v>7.1519999999999992</v>
      </c>
      <c r="G5882" t="s">
        <v>4799</v>
      </c>
      <c r="H5882" s="1">
        <f>IF(COUNTIF(G$2:G5882,G5882)=1,1,0)</f>
        <v>1</v>
      </c>
      <c r="I5882" s="1">
        <v>3</v>
      </c>
      <c r="J5882" s="1">
        <v>0.2</v>
      </c>
      <c r="K5882" s="1">
        <v>0.71520000000000028</v>
      </c>
      <c r="L5882" s="12">
        <f>VLOOKUP(train[[#This Row],[Sub-Category]],Análisis_ABC_XYZ[[#Headers],[#Data]],4,FALSE)</f>
        <v>0.45632477063632687</v>
      </c>
    </row>
    <row r="5883" spans="1:12" x14ac:dyDescent="0.35">
      <c r="A5883" s="2">
        <v>43029</v>
      </c>
      <c r="B5883" s="1" t="s">
        <v>410</v>
      </c>
      <c r="C5883" s="1" t="s">
        <v>1697</v>
      </c>
      <c r="D5883" s="1" t="s">
        <v>14</v>
      </c>
      <c r="E5883" s="1" t="s">
        <v>29</v>
      </c>
      <c r="F5883" s="18">
        <v>4535.9760000000006</v>
      </c>
      <c r="G5883" t="s">
        <v>4198</v>
      </c>
      <c r="H5883" s="1">
        <f>IF(COUNTIF(G$2:G5883,G5883)=1,1,0)</f>
        <v>1</v>
      </c>
      <c r="I5883" s="1">
        <v>3</v>
      </c>
      <c r="J5883" s="1">
        <v>0.2</v>
      </c>
      <c r="K5883" s="1">
        <v>1644.2912999999999</v>
      </c>
      <c r="L5883" s="12">
        <f>VLOOKUP(train[[#This Row],[Sub-Category]],Análisis_ABC_XYZ[[#Headers],[#Data]],4,FALSE)</f>
        <v>0.46881743173671325</v>
      </c>
    </row>
    <row r="5884" spans="1:12" x14ac:dyDescent="0.35">
      <c r="A5884" s="2">
        <v>43029</v>
      </c>
      <c r="B5884" s="1" t="s">
        <v>229</v>
      </c>
      <c r="C5884" s="1" t="s">
        <v>69</v>
      </c>
      <c r="D5884" s="1" t="s">
        <v>8</v>
      </c>
      <c r="E5884" s="1" t="s">
        <v>9</v>
      </c>
      <c r="F5884" s="18">
        <v>1043.92</v>
      </c>
      <c r="G5884" t="s">
        <v>2207</v>
      </c>
      <c r="H5884" s="1">
        <f>IF(COUNTIF(G$2:G5884,G5884)=1,1,0)</f>
        <v>1</v>
      </c>
      <c r="I5884" s="1">
        <v>4</v>
      </c>
      <c r="J5884" s="1">
        <v>0</v>
      </c>
      <c r="K5884" s="1">
        <v>271.41920000000005</v>
      </c>
      <c r="L5884" s="12">
        <f>VLOOKUP(train[[#This Row],[Sub-Category]],Análisis_ABC_XYZ[[#Headers],[#Data]],4,FALSE)</f>
        <v>0.5176847302647779</v>
      </c>
    </row>
    <row r="5885" spans="1:12" x14ac:dyDescent="0.35">
      <c r="A5885" s="2">
        <v>43029</v>
      </c>
      <c r="B5885" s="1" t="s">
        <v>157</v>
      </c>
      <c r="C5885" s="1" t="s">
        <v>1326</v>
      </c>
      <c r="D5885" s="1" t="s">
        <v>8</v>
      </c>
      <c r="E5885" s="1" t="s">
        <v>18</v>
      </c>
      <c r="F5885" s="18">
        <v>661.17600000000004</v>
      </c>
      <c r="G5885" t="s">
        <v>6789</v>
      </c>
      <c r="H5885" s="1">
        <f>IF(COUNTIF(G$2:G5885,G5885)=1,1,0)</f>
        <v>1</v>
      </c>
      <c r="I5885" s="1">
        <v>2</v>
      </c>
      <c r="J5885" s="1">
        <v>0.4</v>
      </c>
      <c r="K5885" s="1">
        <v>-231.41160000000008</v>
      </c>
      <c r="L5885" s="12">
        <f>VLOOKUP(train[[#This Row],[Sub-Category]],Análisis_ABC_XYZ[[#Headers],[#Data]],4,FALSE)</f>
        <v>0.55975208308209756</v>
      </c>
    </row>
    <row r="5886" spans="1:12" x14ac:dyDescent="0.35">
      <c r="A5886" s="2">
        <v>43029</v>
      </c>
      <c r="B5886" s="1" t="s">
        <v>12</v>
      </c>
      <c r="C5886" s="1" t="s">
        <v>480</v>
      </c>
      <c r="D5886" s="1" t="s">
        <v>14</v>
      </c>
      <c r="E5886" s="1" t="s">
        <v>20</v>
      </c>
      <c r="F5886" s="18">
        <v>340.92</v>
      </c>
      <c r="G5886" t="s">
        <v>3128</v>
      </c>
      <c r="H5886" s="1">
        <f>IF(COUNTIF(G$2:G5886,G5886)=1,1,0)</f>
        <v>1</v>
      </c>
      <c r="I5886" s="1">
        <v>3</v>
      </c>
      <c r="J5886" s="1">
        <v>0</v>
      </c>
      <c r="K5886" s="1">
        <v>3.4091999999999842</v>
      </c>
      <c r="L5886" s="12">
        <f>VLOOKUP(train[[#This Row],[Sub-Category]],Análisis_ABC_XYZ[[#Headers],[#Data]],4,FALSE)</f>
        <v>0.44610841445725197</v>
      </c>
    </row>
    <row r="5887" spans="1:12" x14ac:dyDescent="0.35">
      <c r="A5887" s="2">
        <v>43029</v>
      </c>
      <c r="B5887" s="1" t="s">
        <v>12</v>
      </c>
      <c r="C5887" s="1" t="s">
        <v>1792</v>
      </c>
      <c r="D5887" s="1" t="s">
        <v>8</v>
      </c>
      <c r="E5887" s="1" t="s">
        <v>11</v>
      </c>
      <c r="F5887" s="18">
        <v>242.13600000000002</v>
      </c>
      <c r="G5887" t="s">
        <v>3128</v>
      </c>
      <c r="H5887" s="1">
        <f>IF(COUNTIF(G$2:G5887,G5887)=1,1,0)</f>
        <v>0</v>
      </c>
      <c r="I5887" s="1">
        <v>3</v>
      </c>
      <c r="J5887" s="1">
        <v>0.2</v>
      </c>
      <c r="K5887" s="1">
        <v>12.106799999999993</v>
      </c>
      <c r="L5887" s="12">
        <f>VLOOKUP(train[[#This Row],[Sub-Category]],Análisis_ABC_XYZ[[#Headers],[#Data]],4,FALSE)</f>
        <v>0.46529189879902266</v>
      </c>
    </row>
    <row r="5888" spans="1:12" x14ac:dyDescent="0.35">
      <c r="A5888" s="2">
        <v>43029</v>
      </c>
      <c r="B5888" s="1" t="s">
        <v>157</v>
      </c>
      <c r="C5888" s="1" t="s">
        <v>1765</v>
      </c>
      <c r="D5888" s="1" t="s">
        <v>26</v>
      </c>
      <c r="E5888" s="1" t="s">
        <v>27</v>
      </c>
      <c r="F5888" s="18">
        <v>235.15199999999999</v>
      </c>
      <c r="G5888" t="s">
        <v>6606</v>
      </c>
      <c r="H5888" s="1">
        <f>IF(COUNTIF(G$2:G5888,G5888)=1,1,0)</f>
        <v>1</v>
      </c>
      <c r="I5888" s="1">
        <v>8</v>
      </c>
      <c r="J5888" s="1">
        <v>0.4</v>
      </c>
      <c r="K5888" s="1">
        <v>-47.030399999999986</v>
      </c>
      <c r="L5888" s="12">
        <f>VLOOKUP(train[[#This Row],[Sub-Category]],Análisis_ABC_XYZ[[#Headers],[#Data]],4,FALSE)</f>
        <v>0.41105220110552465</v>
      </c>
    </row>
    <row r="5889" spans="1:12" x14ac:dyDescent="0.35">
      <c r="A5889" s="2">
        <v>43029</v>
      </c>
      <c r="B5889" s="1" t="s">
        <v>12</v>
      </c>
      <c r="C5889" s="1" t="s">
        <v>288</v>
      </c>
      <c r="D5889" s="1" t="s">
        <v>14</v>
      </c>
      <c r="E5889" s="1" t="s">
        <v>20</v>
      </c>
      <c r="F5889" s="18">
        <v>154.44</v>
      </c>
      <c r="G5889" t="s">
        <v>5452</v>
      </c>
      <c r="H5889" s="1">
        <f>IF(COUNTIF(G$2:G5889,G5889)=1,1,0)</f>
        <v>1</v>
      </c>
      <c r="I5889" s="1">
        <v>3</v>
      </c>
      <c r="J5889" s="1">
        <v>0</v>
      </c>
      <c r="K5889" s="1">
        <v>1.5444000000000031</v>
      </c>
      <c r="L5889" s="12">
        <f>VLOOKUP(train[[#This Row],[Sub-Category]],Análisis_ABC_XYZ[[#Headers],[#Data]],4,FALSE)</f>
        <v>0.44610841445725197</v>
      </c>
    </row>
    <row r="5890" spans="1:12" x14ac:dyDescent="0.35">
      <c r="A5890" s="2">
        <v>43029</v>
      </c>
      <c r="B5890" s="1" t="s">
        <v>410</v>
      </c>
      <c r="C5890" s="1" t="s">
        <v>1045</v>
      </c>
      <c r="D5890" s="1" t="s">
        <v>14</v>
      </c>
      <c r="E5890" s="1" t="s">
        <v>24</v>
      </c>
      <c r="F5890" s="18">
        <v>113.22</v>
      </c>
      <c r="G5890" t="s">
        <v>4198</v>
      </c>
      <c r="H5890" s="1">
        <f>IF(COUNTIF(G$2:G5890,G5890)=1,1,0)</f>
        <v>0</v>
      </c>
      <c r="I5890" s="1">
        <v>3</v>
      </c>
      <c r="J5890" s="1">
        <v>0</v>
      </c>
      <c r="K5890" s="1">
        <v>29.437200000000001</v>
      </c>
      <c r="L5890" s="12">
        <f>VLOOKUP(train[[#This Row],[Sub-Category]],Análisis_ABC_XYZ[[#Headers],[#Data]],4,FALSE)</f>
        <v>0.45632477063632687</v>
      </c>
    </row>
    <row r="5891" spans="1:12" x14ac:dyDescent="0.35">
      <c r="A5891" s="2">
        <v>43029</v>
      </c>
      <c r="B5891" s="1" t="s">
        <v>111</v>
      </c>
      <c r="C5891" s="1" t="s">
        <v>1085</v>
      </c>
      <c r="D5891" s="1" t="s">
        <v>14</v>
      </c>
      <c r="E5891" s="1" t="s">
        <v>20</v>
      </c>
      <c r="F5891" s="18">
        <v>111.67200000000001</v>
      </c>
      <c r="G5891" t="s">
        <v>6403</v>
      </c>
      <c r="H5891" s="1">
        <f>IF(COUNTIF(G$2:G5891,G5891)=1,1,0)</f>
        <v>1</v>
      </c>
      <c r="I5891" s="1">
        <v>9</v>
      </c>
      <c r="J5891" s="1">
        <v>0.2</v>
      </c>
      <c r="K5891" s="1">
        <v>6.9794999999999909</v>
      </c>
      <c r="L5891" s="12">
        <f>VLOOKUP(train[[#This Row],[Sub-Category]],Análisis_ABC_XYZ[[#Headers],[#Data]],4,FALSE)</f>
        <v>0.44610841445725197</v>
      </c>
    </row>
    <row r="5892" spans="1:12" x14ac:dyDescent="0.35">
      <c r="A5892" s="2">
        <v>43029</v>
      </c>
      <c r="B5892" s="1" t="s">
        <v>229</v>
      </c>
      <c r="C5892" s="1" t="s">
        <v>387</v>
      </c>
      <c r="D5892" s="1" t="s">
        <v>14</v>
      </c>
      <c r="E5892" s="1" t="s">
        <v>20</v>
      </c>
      <c r="F5892" s="18">
        <v>104.79</v>
      </c>
      <c r="G5892" t="s">
        <v>2207</v>
      </c>
      <c r="H5892" s="1">
        <f>IF(COUNTIF(G$2:G5892,G5892)=1,1,0)</f>
        <v>0</v>
      </c>
      <c r="I5892" s="1">
        <v>7</v>
      </c>
      <c r="J5892" s="1">
        <v>0</v>
      </c>
      <c r="K5892" s="1">
        <v>29.341200000000008</v>
      </c>
      <c r="L5892" s="12">
        <f>VLOOKUP(train[[#This Row],[Sub-Category]],Análisis_ABC_XYZ[[#Headers],[#Data]],4,FALSE)</f>
        <v>0.44610841445725197</v>
      </c>
    </row>
    <row r="5893" spans="1:12" x14ac:dyDescent="0.35">
      <c r="A5893" s="2">
        <v>43029</v>
      </c>
      <c r="B5893" s="1" t="s">
        <v>39</v>
      </c>
      <c r="C5893" s="1" t="s">
        <v>231</v>
      </c>
      <c r="D5893" s="1" t="s">
        <v>26</v>
      </c>
      <c r="E5893" s="1" t="s">
        <v>56</v>
      </c>
      <c r="F5893" s="18">
        <v>106.08000000000001</v>
      </c>
      <c r="G5893" t="s">
        <v>5167</v>
      </c>
      <c r="H5893" s="1">
        <f>IF(COUNTIF(G$2:G5893,G5893)=1,1,0)</f>
        <v>1</v>
      </c>
      <c r="I5893" s="1">
        <v>6</v>
      </c>
      <c r="J5893" s="1">
        <v>0.2</v>
      </c>
      <c r="K5893" s="1">
        <v>-9.2819999999999965</v>
      </c>
      <c r="L5893" s="12">
        <f>VLOOKUP(train[[#This Row],[Sub-Category]],Análisis_ABC_XYZ[[#Headers],[#Data]],4,FALSE)</f>
        <v>0.52062335344040378</v>
      </c>
    </row>
    <row r="5894" spans="1:12" x14ac:dyDescent="0.35">
      <c r="A5894" s="2">
        <v>43029</v>
      </c>
      <c r="B5894" s="1" t="s">
        <v>766</v>
      </c>
      <c r="C5894" s="1" t="s">
        <v>1027</v>
      </c>
      <c r="D5894" s="1" t="s">
        <v>26</v>
      </c>
      <c r="E5894" s="1" t="s">
        <v>56</v>
      </c>
      <c r="F5894" s="18">
        <v>98.16</v>
      </c>
      <c r="G5894" t="s">
        <v>5071</v>
      </c>
      <c r="H5894" s="1">
        <f>IF(COUNTIF(G$2:G5894,G5894)=1,1,0)</f>
        <v>1</v>
      </c>
      <c r="I5894" s="1">
        <v>6</v>
      </c>
      <c r="J5894" s="1">
        <v>0</v>
      </c>
      <c r="K5894" s="1">
        <v>9.8159999999999954</v>
      </c>
      <c r="L5894" s="12">
        <f>VLOOKUP(train[[#This Row],[Sub-Category]],Análisis_ABC_XYZ[[#Headers],[#Data]],4,FALSE)</f>
        <v>0.52062335344040378</v>
      </c>
    </row>
    <row r="5895" spans="1:12" x14ac:dyDescent="0.35">
      <c r="A5895" s="2">
        <v>43029</v>
      </c>
      <c r="B5895" s="1" t="s">
        <v>16</v>
      </c>
      <c r="C5895" s="1" t="s">
        <v>1214</v>
      </c>
      <c r="D5895" s="1" t="s">
        <v>8</v>
      </c>
      <c r="E5895" s="1" t="s">
        <v>22</v>
      </c>
      <c r="F5895" s="18">
        <v>45.568000000000005</v>
      </c>
      <c r="G5895" t="s">
        <v>6945</v>
      </c>
      <c r="H5895" s="1">
        <f>IF(COUNTIF(G$2:G5895,G5895)=1,1,0)</f>
        <v>1</v>
      </c>
      <c r="I5895" s="1">
        <v>2</v>
      </c>
      <c r="J5895" s="1">
        <v>0.2</v>
      </c>
      <c r="K5895" s="1">
        <v>9.6832000000000011</v>
      </c>
      <c r="L5895" s="12">
        <f>VLOOKUP(train[[#This Row],[Sub-Category]],Análisis_ABC_XYZ[[#Headers],[#Data]],4,FALSE)</f>
        <v>0.4595170286641902</v>
      </c>
    </row>
    <row r="5896" spans="1:12" x14ac:dyDescent="0.35">
      <c r="A5896" s="2">
        <v>43029</v>
      </c>
      <c r="B5896" s="1" t="s">
        <v>410</v>
      </c>
      <c r="C5896" s="1" t="s">
        <v>1850</v>
      </c>
      <c r="D5896" s="1" t="s">
        <v>14</v>
      </c>
      <c r="E5896" s="1" t="s">
        <v>36</v>
      </c>
      <c r="F5896" s="18">
        <v>35.880000000000003</v>
      </c>
      <c r="G5896" t="s">
        <v>4198</v>
      </c>
      <c r="H5896" s="1">
        <f>IF(COUNTIF(G$2:G5896,G5896)=1,1,0)</f>
        <v>0</v>
      </c>
      <c r="I5896" s="1">
        <v>6</v>
      </c>
      <c r="J5896" s="1">
        <v>0</v>
      </c>
      <c r="K5896" s="1">
        <v>17.581200000000003</v>
      </c>
      <c r="L5896" s="12">
        <f>VLOOKUP(train[[#This Row],[Sub-Category]],Análisis_ABC_XYZ[[#Headers],[#Data]],4,FALSE)</f>
        <v>0.43613829632717294</v>
      </c>
    </row>
    <row r="5897" spans="1:12" x14ac:dyDescent="0.35">
      <c r="A5897" s="2">
        <v>43029</v>
      </c>
      <c r="B5897" s="1" t="s">
        <v>16</v>
      </c>
      <c r="C5897" s="1" t="s">
        <v>1292</v>
      </c>
      <c r="D5897" s="1" t="s">
        <v>14</v>
      </c>
      <c r="E5897" s="1" t="s">
        <v>29</v>
      </c>
      <c r="F5897" s="18">
        <v>28.752000000000006</v>
      </c>
      <c r="G5897" t="s">
        <v>6945</v>
      </c>
      <c r="H5897" s="1">
        <f>IF(COUNTIF(G$2:G5897,G5897)=1,1,0)</f>
        <v>0</v>
      </c>
      <c r="I5897" s="1">
        <v>8</v>
      </c>
      <c r="J5897" s="1">
        <v>0.7</v>
      </c>
      <c r="K5897" s="1">
        <v>-21.084799999999994</v>
      </c>
      <c r="L5897" s="12">
        <f>VLOOKUP(train[[#This Row],[Sub-Category]],Análisis_ABC_XYZ[[#Headers],[#Data]],4,FALSE)</f>
        <v>0.46881743173671325</v>
      </c>
    </row>
    <row r="5898" spans="1:12" x14ac:dyDescent="0.35">
      <c r="A5898" s="2">
        <v>43029</v>
      </c>
      <c r="B5898" s="1" t="s">
        <v>229</v>
      </c>
      <c r="C5898" s="1" t="s">
        <v>385</v>
      </c>
      <c r="D5898" s="1" t="s">
        <v>14</v>
      </c>
      <c r="E5898" s="1" t="s">
        <v>29</v>
      </c>
      <c r="F5898" s="18">
        <v>23.2</v>
      </c>
      <c r="G5898" t="s">
        <v>2207</v>
      </c>
      <c r="H5898" s="1">
        <f>IF(COUNTIF(G$2:G5898,G5898)=1,1,0)</f>
        <v>0</v>
      </c>
      <c r="I5898" s="1">
        <v>4</v>
      </c>
      <c r="J5898" s="1">
        <v>0</v>
      </c>
      <c r="K5898" s="1">
        <v>10.44</v>
      </c>
      <c r="L5898" s="12">
        <f>VLOOKUP(train[[#This Row],[Sub-Category]],Análisis_ABC_XYZ[[#Headers],[#Data]],4,FALSE)</f>
        <v>0.46881743173671325</v>
      </c>
    </row>
    <row r="5899" spans="1:12" x14ac:dyDescent="0.35">
      <c r="A5899" s="2">
        <v>43029</v>
      </c>
      <c r="B5899" s="1" t="s">
        <v>12</v>
      </c>
      <c r="C5899" s="1" t="s">
        <v>894</v>
      </c>
      <c r="D5899" s="1" t="s">
        <v>14</v>
      </c>
      <c r="E5899" s="1" t="s">
        <v>36</v>
      </c>
      <c r="F5899" s="18">
        <v>22.919999999999998</v>
      </c>
      <c r="G5899" t="s">
        <v>3745</v>
      </c>
      <c r="H5899" s="1">
        <f>IF(COUNTIF(G$2:G5899,G5899)=1,1,0)</f>
        <v>1</v>
      </c>
      <c r="I5899" s="1">
        <v>3</v>
      </c>
      <c r="J5899" s="1">
        <v>0</v>
      </c>
      <c r="K5899" s="1">
        <v>11.230799999999999</v>
      </c>
      <c r="L5899" s="12">
        <f>VLOOKUP(train[[#This Row],[Sub-Category]],Análisis_ABC_XYZ[[#Headers],[#Data]],4,FALSE)</f>
        <v>0.43613829632717294</v>
      </c>
    </row>
    <row r="5900" spans="1:12" x14ac:dyDescent="0.35">
      <c r="A5900" s="2">
        <v>43029</v>
      </c>
      <c r="B5900" s="1" t="s">
        <v>12</v>
      </c>
      <c r="C5900" s="1" t="s">
        <v>1683</v>
      </c>
      <c r="D5900" s="1" t="s">
        <v>8</v>
      </c>
      <c r="E5900" s="1" t="s">
        <v>22</v>
      </c>
      <c r="F5900" s="18">
        <v>19.96</v>
      </c>
      <c r="G5900" t="s">
        <v>3128</v>
      </c>
      <c r="H5900" s="1">
        <f>IF(COUNTIF(G$2:G5900,G5900)=1,1,0)</f>
        <v>0</v>
      </c>
      <c r="I5900" s="1">
        <v>2</v>
      </c>
      <c r="J5900" s="1">
        <v>0</v>
      </c>
      <c r="K5900" s="1">
        <v>5.5888000000000009</v>
      </c>
      <c r="L5900" s="12">
        <f>VLOOKUP(train[[#This Row],[Sub-Category]],Análisis_ABC_XYZ[[#Headers],[#Data]],4,FALSE)</f>
        <v>0.4595170286641902</v>
      </c>
    </row>
    <row r="5901" spans="1:12" x14ac:dyDescent="0.35">
      <c r="A5901" s="2">
        <v>43029</v>
      </c>
      <c r="B5901" s="1" t="s">
        <v>12</v>
      </c>
      <c r="C5901" s="1" t="s">
        <v>151</v>
      </c>
      <c r="D5901" s="1" t="s">
        <v>14</v>
      </c>
      <c r="E5901" s="1" t="s">
        <v>24</v>
      </c>
      <c r="F5901" s="18">
        <v>12.39</v>
      </c>
      <c r="G5901" t="s">
        <v>3128</v>
      </c>
      <c r="H5901" s="1">
        <f>IF(COUNTIF(G$2:G5901,G5901)=1,1,0)</f>
        <v>0</v>
      </c>
      <c r="I5901" s="1">
        <v>3</v>
      </c>
      <c r="J5901" s="1">
        <v>0</v>
      </c>
      <c r="K5901" s="1">
        <v>5.6993999999999998</v>
      </c>
      <c r="L5901" s="12">
        <f>VLOOKUP(train[[#This Row],[Sub-Category]],Análisis_ABC_XYZ[[#Headers],[#Data]],4,FALSE)</f>
        <v>0.45632477063632687</v>
      </c>
    </row>
    <row r="5902" spans="1:12" x14ac:dyDescent="0.35">
      <c r="A5902" s="2">
        <v>43029</v>
      </c>
      <c r="B5902" s="1" t="s">
        <v>81</v>
      </c>
      <c r="C5902" s="1" t="s">
        <v>989</v>
      </c>
      <c r="D5902" s="1" t="s">
        <v>14</v>
      </c>
      <c r="E5902" s="1" t="s">
        <v>29</v>
      </c>
      <c r="F5902" s="18">
        <v>7.92</v>
      </c>
      <c r="G5902" t="s">
        <v>2795</v>
      </c>
      <c r="H5902" s="1">
        <f>IF(COUNTIF(G$2:G5902,G5902)=1,1,0)</f>
        <v>1</v>
      </c>
      <c r="I5902" s="1">
        <v>4</v>
      </c>
      <c r="J5902" s="1">
        <v>0</v>
      </c>
      <c r="K5902" s="1">
        <v>3.5640000000000001</v>
      </c>
      <c r="L5902" s="12">
        <f>VLOOKUP(train[[#This Row],[Sub-Category]],Análisis_ABC_XYZ[[#Headers],[#Data]],4,FALSE)</f>
        <v>0.46881743173671325</v>
      </c>
    </row>
    <row r="5903" spans="1:12" x14ac:dyDescent="0.35">
      <c r="A5903" s="2">
        <v>43029</v>
      </c>
      <c r="B5903" s="1" t="s">
        <v>229</v>
      </c>
      <c r="C5903" s="1" t="s">
        <v>386</v>
      </c>
      <c r="D5903" s="1" t="s">
        <v>14</v>
      </c>
      <c r="E5903" s="1" t="s">
        <v>182</v>
      </c>
      <c r="F5903" s="18">
        <v>7.36</v>
      </c>
      <c r="G5903" t="s">
        <v>2207</v>
      </c>
      <c r="H5903" s="1">
        <f>IF(COUNTIF(G$2:G5903,G5903)=1,1,0)</f>
        <v>0</v>
      </c>
      <c r="I5903" s="1">
        <v>2</v>
      </c>
      <c r="J5903" s="1">
        <v>0</v>
      </c>
      <c r="K5903" s="1">
        <v>0.14719999999999978</v>
      </c>
      <c r="L5903" s="12">
        <f>VLOOKUP(train[[#This Row],[Sub-Category]],Análisis_ABC_XYZ[[#Headers],[#Data]],4,FALSE)</f>
        <v>0.53938093436526824</v>
      </c>
    </row>
    <row r="5904" spans="1:12" x14ac:dyDescent="0.35">
      <c r="A5904" s="2">
        <v>43030</v>
      </c>
      <c r="B5904" s="1" t="s">
        <v>37</v>
      </c>
      <c r="C5904" s="1" t="s">
        <v>1866</v>
      </c>
      <c r="D5904" s="1" t="s">
        <v>8</v>
      </c>
      <c r="E5904" s="1" t="s">
        <v>22</v>
      </c>
      <c r="F5904" s="18">
        <v>101.94</v>
      </c>
      <c r="G5904" t="s">
        <v>2707</v>
      </c>
      <c r="H5904" s="1">
        <f>IF(COUNTIF(G$2:G5904,G5904)=1,1,0)</f>
        <v>1</v>
      </c>
      <c r="I5904" s="1">
        <v>3</v>
      </c>
      <c r="J5904" s="1">
        <v>0</v>
      </c>
      <c r="K5904" s="1">
        <v>30.581999999999987</v>
      </c>
      <c r="L5904" s="12">
        <f>VLOOKUP(train[[#This Row],[Sub-Category]],Análisis_ABC_XYZ[[#Headers],[#Data]],4,FALSE)</f>
        <v>0.4595170286641902</v>
      </c>
    </row>
    <row r="5905" spans="1:12" x14ac:dyDescent="0.35">
      <c r="A5905" s="2">
        <v>43030</v>
      </c>
      <c r="B5905" s="1" t="s">
        <v>107</v>
      </c>
      <c r="C5905" s="1" t="s">
        <v>1683</v>
      </c>
      <c r="D5905" s="1" t="s">
        <v>8</v>
      </c>
      <c r="E5905" s="1" t="s">
        <v>22</v>
      </c>
      <c r="F5905" s="18">
        <v>39.92</v>
      </c>
      <c r="G5905" t="s">
        <v>4293</v>
      </c>
      <c r="H5905" s="1">
        <f>IF(COUNTIF(G$2:G5905,G5905)=1,1,0)</f>
        <v>1</v>
      </c>
      <c r="I5905" s="1">
        <v>4</v>
      </c>
      <c r="J5905" s="1">
        <v>0</v>
      </c>
      <c r="K5905" s="1">
        <v>11.177600000000002</v>
      </c>
      <c r="L5905" s="12">
        <f>VLOOKUP(train[[#This Row],[Sub-Category]],Análisis_ABC_XYZ[[#Headers],[#Data]],4,FALSE)</f>
        <v>0.4595170286641902</v>
      </c>
    </row>
    <row r="5906" spans="1:12" x14ac:dyDescent="0.35">
      <c r="A5906" s="2">
        <v>43030</v>
      </c>
      <c r="B5906" s="1" t="s">
        <v>79</v>
      </c>
      <c r="C5906" s="1" t="s">
        <v>609</v>
      </c>
      <c r="D5906" s="1" t="s">
        <v>8</v>
      </c>
      <c r="E5906" s="1" t="s">
        <v>22</v>
      </c>
      <c r="F5906" s="18">
        <v>31.400000000000002</v>
      </c>
      <c r="G5906" t="s">
        <v>2311</v>
      </c>
      <c r="H5906" s="1">
        <f>IF(COUNTIF(G$2:G5906,G5906)=1,1,0)</f>
        <v>1</v>
      </c>
      <c r="I5906" s="1">
        <v>5</v>
      </c>
      <c r="J5906" s="1">
        <v>0</v>
      </c>
      <c r="K5906" s="1">
        <v>10.047999999999998</v>
      </c>
      <c r="L5906" s="12">
        <f>VLOOKUP(train[[#This Row],[Sub-Category]],Análisis_ABC_XYZ[[#Headers],[#Data]],4,FALSE)</f>
        <v>0.4595170286641902</v>
      </c>
    </row>
    <row r="5907" spans="1:12" x14ac:dyDescent="0.35">
      <c r="A5907" s="2">
        <v>43030</v>
      </c>
      <c r="B5907" s="1" t="s">
        <v>37</v>
      </c>
      <c r="C5907" s="1" t="s">
        <v>1694</v>
      </c>
      <c r="D5907" s="1" t="s">
        <v>14</v>
      </c>
      <c r="E5907" s="1" t="s">
        <v>24</v>
      </c>
      <c r="F5907" s="18">
        <v>8.34</v>
      </c>
      <c r="G5907" t="s">
        <v>2707</v>
      </c>
      <c r="H5907" s="1">
        <f>IF(COUNTIF(G$2:G5907,G5907)=1,1,0)</f>
        <v>0</v>
      </c>
      <c r="I5907" s="1">
        <v>3</v>
      </c>
      <c r="J5907" s="1">
        <v>0</v>
      </c>
      <c r="K5907" s="1">
        <v>2.2517999999999998</v>
      </c>
      <c r="L5907" s="12">
        <f>VLOOKUP(train[[#This Row],[Sub-Category]],Análisis_ABC_XYZ[[#Headers],[#Data]],4,FALSE)</f>
        <v>0.45632477063632687</v>
      </c>
    </row>
    <row r="5908" spans="1:12" x14ac:dyDescent="0.35">
      <c r="A5908" s="2">
        <v>43030</v>
      </c>
      <c r="B5908" s="1" t="s">
        <v>37</v>
      </c>
      <c r="C5908" s="1" t="s">
        <v>1150</v>
      </c>
      <c r="D5908" s="1" t="s">
        <v>14</v>
      </c>
      <c r="E5908" s="1" t="s">
        <v>36</v>
      </c>
      <c r="F5908" s="18">
        <v>6.68</v>
      </c>
      <c r="G5908" t="s">
        <v>2707</v>
      </c>
      <c r="H5908" s="1">
        <f>IF(COUNTIF(G$2:G5908,G5908)=1,1,0)</f>
        <v>0</v>
      </c>
      <c r="I5908" s="1">
        <v>1</v>
      </c>
      <c r="J5908" s="1">
        <v>0</v>
      </c>
      <c r="K5908" s="1">
        <v>3.2063999999999999</v>
      </c>
      <c r="L5908" s="12">
        <f>VLOOKUP(train[[#This Row],[Sub-Category]],Análisis_ABC_XYZ[[#Headers],[#Data]],4,FALSE)</f>
        <v>0.43613829632717294</v>
      </c>
    </row>
    <row r="5909" spans="1:12" x14ac:dyDescent="0.35">
      <c r="A5909" s="2">
        <v>43031</v>
      </c>
      <c r="B5909" s="1" t="s">
        <v>89</v>
      </c>
      <c r="C5909" s="1" t="s">
        <v>108</v>
      </c>
      <c r="D5909" s="1" t="s">
        <v>14</v>
      </c>
      <c r="E5909" s="1" t="s">
        <v>36</v>
      </c>
      <c r="F5909" s="18">
        <v>379.4</v>
      </c>
      <c r="G5909" t="s">
        <v>4247</v>
      </c>
      <c r="H5909" s="1">
        <f>IF(COUNTIF(G$2:G5909,G5909)=1,1,0)</f>
        <v>1</v>
      </c>
      <c r="I5909" s="1">
        <v>10</v>
      </c>
      <c r="J5909" s="1">
        <v>0</v>
      </c>
      <c r="K5909" s="1">
        <v>178.31799999999998</v>
      </c>
      <c r="L5909" s="12">
        <f>VLOOKUP(train[[#This Row],[Sub-Category]],Análisis_ABC_XYZ[[#Headers],[#Data]],4,FALSE)</f>
        <v>0.43613829632717294</v>
      </c>
    </row>
    <row r="5910" spans="1:12" x14ac:dyDescent="0.35">
      <c r="A5910" s="2">
        <v>43031</v>
      </c>
      <c r="B5910" s="1" t="s">
        <v>72</v>
      </c>
      <c r="C5910" s="1" t="s">
        <v>1206</v>
      </c>
      <c r="D5910" s="1" t="s">
        <v>14</v>
      </c>
      <c r="E5910" s="1" t="s">
        <v>36</v>
      </c>
      <c r="F5910" s="18">
        <v>54.816000000000003</v>
      </c>
      <c r="G5910" t="s">
        <v>5510</v>
      </c>
      <c r="H5910" s="1">
        <f>IF(COUNTIF(G$2:G5910,G5910)=1,1,0)</f>
        <v>1</v>
      </c>
      <c r="I5910" s="1">
        <v>3</v>
      </c>
      <c r="J5910" s="1">
        <v>0.2</v>
      </c>
      <c r="K5910" s="1">
        <v>17.815199999999997</v>
      </c>
      <c r="L5910" s="12">
        <f>VLOOKUP(train[[#This Row],[Sub-Category]],Análisis_ABC_XYZ[[#Headers],[#Data]],4,FALSE)</f>
        <v>0.43613829632717294</v>
      </c>
    </row>
    <row r="5911" spans="1:12" x14ac:dyDescent="0.35">
      <c r="A5911" s="2">
        <v>43031</v>
      </c>
      <c r="B5911" s="1" t="s">
        <v>37</v>
      </c>
      <c r="C5911" s="1" t="s">
        <v>319</v>
      </c>
      <c r="D5911" s="1" t="s">
        <v>14</v>
      </c>
      <c r="E5911" s="1" t="s">
        <v>91</v>
      </c>
      <c r="F5911" s="18">
        <v>17.05</v>
      </c>
      <c r="G5911" t="s">
        <v>3456</v>
      </c>
      <c r="H5911" s="1">
        <f>IF(COUNTIF(G$2:G5911,G5911)=1,1,0)</f>
        <v>1</v>
      </c>
      <c r="I5911" s="1">
        <v>5</v>
      </c>
      <c r="J5911" s="1">
        <v>0</v>
      </c>
      <c r="K5911" s="1">
        <v>8.1840000000000011</v>
      </c>
      <c r="L5911" s="12">
        <f>VLOOKUP(train[[#This Row],[Sub-Category]],Análisis_ABC_XYZ[[#Headers],[#Data]],4,FALSE)</f>
        <v>0.51168203684699509</v>
      </c>
    </row>
    <row r="5912" spans="1:12" x14ac:dyDescent="0.35">
      <c r="A5912" s="2">
        <v>43031</v>
      </c>
      <c r="B5912" s="1" t="s">
        <v>72</v>
      </c>
      <c r="C5912" s="1" t="s">
        <v>1205</v>
      </c>
      <c r="D5912" s="1" t="s">
        <v>8</v>
      </c>
      <c r="E5912" s="1" t="s">
        <v>22</v>
      </c>
      <c r="F5912" s="18">
        <v>16.155999999999999</v>
      </c>
      <c r="G5912" t="s">
        <v>5510</v>
      </c>
      <c r="H5912" s="1">
        <f>IF(COUNTIF(G$2:G5912,G5912)=1,1,0)</f>
        <v>0</v>
      </c>
      <c r="I5912" s="1">
        <v>7</v>
      </c>
      <c r="J5912" s="1">
        <v>0.6</v>
      </c>
      <c r="K5912" s="1">
        <v>-12.116999999999999</v>
      </c>
      <c r="L5912" s="12">
        <f>VLOOKUP(train[[#This Row],[Sub-Category]],Análisis_ABC_XYZ[[#Headers],[#Data]],4,FALSE)</f>
        <v>0.4595170286641902</v>
      </c>
    </row>
    <row r="5913" spans="1:12" x14ac:dyDescent="0.35">
      <c r="A5913" s="2">
        <v>43032</v>
      </c>
      <c r="B5913" s="1" t="s">
        <v>111</v>
      </c>
      <c r="C5913" s="1" t="s">
        <v>902</v>
      </c>
      <c r="D5913" s="1" t="s">
        <v>26</v>
      </c>
      <c r="E5913" s="1" t="s">
        <v>27</v>
      </c>
      <c r="F5913" s="18">
        <v>239.976</v>
      </c>
      <c r="G5913" t="s">
        <v>6611</v>
      </c>
      <c r="H5913" s="1">
        <f>IF(COUNTIF(G$2:G5913,G5913)=1,1,0)</f>
        <v>1</v>
      </c>
      <c r="I5913" s="1">
        <v>3</v>
      </c>
      <c r="J5913" s="1">
        <v>0.2</v>
      </c>
      <c r="K5913" s="1">
        <v>17.998199999999997</v>
      </c>
      <c r="L5913" s="12">
        <f>VLOOKUP(train[[#This Row],[Sub-Category]],Análisis_ABC_XYZ[[#Headers],[#Data]],4,FALSE)</f>
        <v>0.41105220110552465</v>
      </c>
    </row>
    <row r="5914" spans="1:12" x14ac:dyDescent="0.35">
      <c r="A5914" s="2">
        <v>43032</v>
      </c>
      <c r="B5914" s="1" t="s">
        <v>12</v>
      </c>
      <c r="C5914" s="1" t="s">
        <v>349</v>
      </c>
      <c r="D5914" s="1" t="s">
        <v>26</v>
      </c>
      <c r="E5914" s="1" t="s">
        <v>56</v>
      </c>
      <c r="F5914" s="18">
        <v>450</v>
      </c>
      <c r="G5914" t="s">
        <v>2483</v>
      </c>
      <c r="H5914" s="1">
        <f>IF(COUNTIF(G$2:G5914,G5914)=1,1,0)</f>
        <v>1</v>
      </c>
      <c r="I5914" s="1">
        <v>5</v>
      </c>
      <c r="J5914" s="1">
        <v>0</v>
      </c>
      <c r="K5914" s="1">
        <v>162</v>
      </c>
      <c r="L5914" s="12">
        <f>VLOOKUP(train[[#This Row],[Sub-Category]],Análisis_ABC_XYZ[[#Headers],[#Data]],4,FALSE)</f>
        <v>0.52062335344040378</v>
      </c>
    </row>
    <row r="5915" spans="1:12" x14ac:dyDescent="0.35">
      <c r="A5915" s="2">
        <v>43032</v>
      </c>
      <c r="B5915" s="1" t="s">
        <v>12</v>
      </c>
      <c r="C5915" s="1" t="s">
        <v>1403</v>
      </c>
      <c r="D5915" s="1" t="s">
        <v>26</v>
      </c>
      <c r="E5915" s="1" t="s">
        <v>56</v>
      </c>
      <c r="F5915" s="18">
        <v>359.98</v>
      </c>
      <c r="G5915" t="s">
        <v>2066</v>
      </c>
      <c r="H5915" s="1">
        <f>IF(COUNTIF(G$2:G5915,G5915)=1,1,0)</f>
        <v>1</v>
      </c>
      <c r="I5915" s="1">
        <v>2</v>
      </c>
      <c r="J5915" s="1">
        <v>0</v>
      </c>
      <c r="K5915" s="1">
        <v>21.598799999999983</v>
      </c>
      <c r="L5915" s="12">
        <f>VLOOKUP(train[[#This Row],[Sub-Category]],Análisis_ABC_XYZ[[#Headers],[#Data]],4,FALSE)</f>
        <v>0.52062335344040378</v>
      </c>
    </row>
    <row r="5916" spans="1:12" x14ac:dyDescent="0.35">
      <c r="A5916" s="2">
        <v>43032</v>
      </c>
      <c r="B5916" s="1" t="s">
        <v>12</v>
      </c>
      <c r="C5916" s="1" t="s">
        <v>715</v>
      </c>
      <c r="D5916" s="1" t="s">
        <v>26</v>
      </c>
      <c r="E5916" s="1" t="s">
        <v>56</v>
      </c>
      <c r="F5916" s="18">
        <v>199.99</v>
      </c>
      <c r="G5916" t="s">
        <v>5660</v>
      </c>
      <c r="H5916" s="1">
        <f>IF(COUNTIF(G$2:G5916,G5916)=1,1,0)</f>
        <v>1</v>
      </c>
      <c r="I5916" s="1">
        <v>1</v>
      </c>
      <c r="J5916" s="1">
        <v>0</v>
      </c>
      <c r="K5916" s="1">
        <v>85.995700000000014</v>
      </c>
      <c r="L5916" s="12">
        <f>VLOOKUP(train[[#This Row],[Sub-Category]],Análisis_ABC_XYZ[[#Headers],[#Data]],4,FALSE)</f>
        <v>0.52062335344040378</v>
      </c>
    </row>
    <row r="5917" spans="1:12" x14ac:dyDescent="0.35">
      <c r="A5917" s="2">
        <v>43032</v>
      </c>
      <c r="B5917" s="1" t="s">
        <v>12</v>
      </c>
      <c r="C5917" s="1" t="s">
        <v>1139</v>
      </c>
      <c r="D5917" s="1" t="s">
        <v>26</v>
      </c>
      <c r="E5917" s="1" t="s">
        <v>56</v>
      </c>
      <c r="F5917" s="18">
        <v>100</v>
      </c>
      <c r="G5917" t="s">
        <v>2066</v>
      </c>
      <c r="H5917" s="1">
        <f>IF(COUNTIF(G$2:G5917,G5917)=1,1,0)</f>
        <v>0</v>
      </c>
      <c r="I5917" s="1">
        <v>4</v>
      </c>
      <c r="J5917" s="1">
        <v>0</v>
      </c>
      <c r="K5917" s="1">
        <v>21</v>
      </c>
      <c r="L5917" s="12">
        <f>VLOOKUP(train[[#This Row],[Sub-Category]],Análisis_ABC_XYZ[[#Headers],[#Data]],4,FALSE)</f>
        <v>0.52062335344040378</v>
      </c>
    </row>
    <row r="5918" spans="1:12" x14ac:dyDescent="0.35">
      <c r="A5918" s="2">
        <v>43032</v>
      </c>
      <c r="B5918" s="1" t="s">
        <v>39</v>
      </c>
      <c r="C5918" s="1" t="s">
        <v>1001</v>
      </c>
      <c r="D5918" s="1" t="s">
        <v>14</v>
      </c>
      <c r="E5918" s="1" t="s">
        <v>36</v>
      </c>
      <c r="F5918" s="18">
        <v>15.552000000000003</v>
      </c>
      <c r="G5918" t="s">
        <v>5459</v>
      </c>
      <c r="H5918" s="1">
        <f>IF(COUNTIF(G$2:G5918,G5918)=1,1,0)</f>
        <v>1</v>
      </c>
      <c r="I5918" s="1">
        <v>3</v>
      </c>
      <c r="J5918" s="1">
        <v>0.2</v>
      </c>
      <c r="K5918" s="1">
        <v>5.4432</v>
      </c>
      <c r="L5918" s="12">
        <f>VLOOKUP(train[[#This Row],[Sub-Category]],Análisis_ABC_XYZ[[#Headers],[#Data]],4,FALSE)</f>
        <v>0.43613829632717294</v>
      </c>
    </row>
    <row r="5919" spans="1:12" x14ac:dyDescent="0.35">
      <c r="A5919" s="2">
        <v>43033</v>
      </c>
      <c r="B5919" s="1" t="s">
        <v>16</v>
      </c>
      <c r="C5919" s="1" t="s">
        <v>533</v>
      </c>
      <c r="D5919" s="1" t="s">
        <v>26</v>
      </c>
      <c r="E5919" s="1" t="s">
        <v>27</v>
      </c>
      <c r="F5919" s="18">
        <v>783.96000000000015</v>
      </c>
      <c r="G5919" t="s">
        <v>6290</v>
      </c>
      <c r="H5919" s="1">
        <f>IF(COUNTIF(G$2:G5919,G5919)=1,1,0)</f>
        <v>1</v>
      </c>
      <c r="I5919" s="1">
        <v>5</v>
      </c>
      <c r="J5919" s="1">
        <v>0.2</v>
      </c>
      <c r="K5919" s="1">
        <v>78.396000000000043</v>
      </c>
      <c r="L5919" s="12">
        <f>VLOOKUP(train[[#This Row],[Sub-Category]],Análisis_ABC_XYZ[[#Headers],[#Data]],4,FALSE)</f>
        <v>0.41105220110552465</v>
      </c>
    </row>
    <row r="5920" spans="1:12" x14ac:dyDescent="0.35">
      <c r="A5920" s="2">
        <v>43035</v>
      </c>
      <c r="B5920" s="1" t="s">
        <v>89</v>
      </c>
      <c r="C5920" s="1" t="s">
        <v>1340</v>
      </c>
      <c r="D5920" s="1" t="s">
        <v>8</v>
      </c>
      <c r="E5920" s="1" t="s">
        <v>11</v>
      </c>
      <c r="F5920" s="18">
        <v>427.64400000000001</v>
      </c>
      <c r="G5920" t="s">
        <v>4134</v>
      </c>
      <c r="H5920" s="1">
        <f>IF(COUNTIF(G$2:G5920,G5920)=1,1,0)</f>
        <v>1</v>
      </c>
      <c r="I5920" s="1">
        <v>14</v>
      </c>
      <c r="J5920" s="1">
        <v>0.1</v>
      </c>
      <c r="K5920" s="1">
        <v>80.777199999999979</v>
      </c>
      <c r="L5920" s="12">
        <f>VLOOKUP(train[[#This Row],[Sub-Category]],Análisis_ABC_XYZ[[#Headers],[#Data]],4,FALSE)</f>
        <v>0.46529189879902266</v>
      </c>
    </row>
    <row r="5921" spans="1:12" x14ac:dyDescent="0.35">
      <c r="A5921" s="2">
        <v>43035</v>
      </c>
      <c r="B5921" s="1" t="s">
        <v>107</v>
      </c>
      <c r="C5921" s="1" t="s">
        <v>1070</v>
      </c>
      <c r="D5921" s="1" t="s">
        <v>8</v>
      </c>
      <c r="E5921" s="1" t="s">
        <v>11</v>
      </c>
      <c r="F5921" s="18">
        <v>290.98</v>
      </c>
      <c r="G5921" t="s">
        <v>5856</v>
      </c>
      <c r="H5921" s="1">
        <f>IF(COUNTIF(G$2:G5921,G5921)=1,1,0)</f>
        <v>1</v>
      </c>
      <c r="I5921" s="1">
        <v>1</v>
      </c>
      <c r="J5921" s="1">
        <v>0</v>
      </c>
      <c r="K5921" s="1">
        <v>75.654799999999994</v>
      </c>
      <c r="L5921" s="12">
        <f>VLOOKUP(train[[#This Row],[Sub-Category]],Análisis_ABC_XYZ[[#Headers],[#Data]],4,FALSE)</f>
        <v>0.46529189879902266</v>
      </c>
    </row>
    <row r="5922" spans="1:12" x14ac:dyDescent="0.35">
      <c r="A5922" s="2">
        <v>43035</v>
      </c>
      <c r="B5922" s="1" t="s">
        <v>12</v>
      </c>
      <c r="C5922" s="1" t="s">
        <v>1860</v>
      </c>
      <c r="D5922" s="1" t="s">
        <v>14</v>
      </c>
      <c r="E5922" s="1" t="s">
        <v>29</v>
      </c>
      <c r="F5922" s="18">
        <v>67.13600000000001</v>
      </c>
      <c r="G5922" t="s">
        <v>6240</v>
      </c>
      <c r="H5922" s="1">
        <f>IF(COUNTIF(G$2:G5922,G5922)=1,1,0)</f>
        <v>1</v>
      </c>
      <c r="I5922" s="1">
        <v>4</v>
      </c>
      <c r="J5922" s="1">
        <v>0.2</v>
      </c>
      <c r="K5922" s="1">
        <v>25.175999999999998</v>
      </c>
      <c r="L5922" s="12">
        <f>VLOOKUP(train[[#This Row],[Sub-Category]],Análisis_ABC_XYZ[[#Headers],[#Data]],4,FALSE)</f>
        <v>0.46881743173671325</v>
      </c>
    </row>
    <row r="5923" spans="1:12" x14ac:dyDescent="0.35">
      <c r="A5923" s="2">
        <v>43035</v>
      </c>
      <c r="B5923" s="1" t="s">
        <v>12</v>
      </c>
      <c r="C5923" s="1" t="s">
        <v>1716</v>
      </c>
      <c r="D5923" s="1" t="s">
        <v>14</v>
      </c>
      <c r="E5923" s="1" t="s">
        <v>31</v>
      </c>
      <c r="F5923" s="18">
        <v>43.92</v>
      </c>
      <c r="G5923" t="s">
        <v>4371</v>
      </c>
      <c r="H5923" s="1">
        <f>IF(COUNTIF(G$2:G5923,G5923)=1,1,0)</f>
        <v>1</v>
      </c>
      <c r="I5923" s="1">
        <v>4</v>
      </c>
      <c r="J5923" s="1">
        <v>0</v>
      </c>
      <c r="K5923" s="1">
        <v>11.858400000000003</v>
      </c>
      <c r="L5923" s="12">
        <f>VLOOKUP(train[[#This Row],[Sub-Category]],Análisis_ABC_XYZ[[#Headers],[#Data]],4,FALSE)</f>
        <v>0.49507917887403441</v>
      </c>
    </row>
    <row r="5924" spans="1:12" x14ac:dyDescent="0.35">
      <c r="A5924" s="2">
        <v>43035</v>
      </c>
      <c r="B5924" s="1" t="s">
        <v>89</v>
      </c>
      <c r="C5924" s="1" t="s">
        <v>251</v>
      </c>
      <c r="D5924" s="1" t="s">
        <v>14</v>
      </c>
      <c r="E5924" s="1" t="s">
        <v>91</v>
      </c>
      <c r="F5924" s="18">
        <v>40.669999999999995</v>
      </c>
      <c r="G5924" t="s">
        <v>4134</v>
      </c>
      <c r="H5924" s="1">
        <f>IF(COUNTIF(G$2:G5924,G5924)=1,1,0)</f>
        <v>0</v>
      </c>
      <c r="I5924" s="1">
        <v>7</v>
      </c>
      <c r="J5924" s="1">
        <v>0</v>
      </c>
      <c r="K5924" s="1">
        <v>12.607699999999999</v>
      </c>
      <c r="L5924" s="12">
        <f>VLOOKUP(train[[#This Row],[Sub-Category]],Análisis_ABC_XYZ[[#Headers],[#Data]],4,FALSE)</f>
        <v>0.51168203684699509</v>
      </c>
    </row>
    <row r="5925" spans="1:12" x14ac:dyDescent="0.35">
      <c r="A5925" s="2">
        <v>43035</v>
      </c>
      <c r="B5925" s="1" t="s">
        <v>89</v>
      </c>
      <c r="C5925" s="1" t="s">
        <v>334</v>
      </c>
      <c r="D5925" s="1" t="s">
        <v>8</v>
      </c>
      <c r="E5925" s="1" t="s">
        <v>22</v>
      </c>
      <c r="F5925" s="18">
        <v>40.200000000000003</v>
      </c>
      <c r="G5925" t="s">
        <v>2431</v>
      </c>
      <c r="H5925" s="1">
        <f>IF(COUNTIF(G$2:G5925,G5925)=1,1,0)</f>
        <v>1</v>
      </c>
      <c r="I5925" s="1">
        <v>3</v>
      </c>
      <c r="J5925" s="1">
        <v>0</v>
      </c>
      <c r="K5925" s="1">
        <v>19.295999999999999</v>
      </c>
      <c r="L5925" s="12">
        <f>VLOOKUP(train[[#This Row],[Sub-Category]],Análisis_ABC_XYZ[[#Headers],[#Data]],4,FALSE)</f>
        <v>0.4595170286641902</v>
      </c>
    </row>
    <row r="5926" spans="1:12" x14ac:dyDescent="0.35">
      <c r="A5926" s="2">
        <v>43035</v>
      </c>
      <c r="B5926" s="1" t="s">
        <v>89</v>
      </c>
      <c r="C5926" s="1" t="s">
        <v>1837</v>
      </c>
      <c r="D5926" s="1" t="s">
        <v>14</v>
      </c>
      <c r="E5926" s="1" t="s">
        <v>20</v>
      </c>
      <c r="F5926" s="18">
        <v>33.479999999999997</v>
      </c>
      <c r="G5926" t="s">
        <v>4134</v>
      </c>
      <c r="H5926" s="1">
        <f>IF(COUNTIF(G$2:G5926,G5926)=1,1,0)</f>
        <v>0</v>
      </c>
      <c r="I5926" s="1">
        <v>2</v>
      </c>
      <c r="J5926" s="1">
        <v>0</v>
      </c>
      <c r="K5926" s="1">
        <v>1.3391999999999982</v>
      </c>
      <c r="L5926" s="12">
        <f>VLOOKUP(train[[#This Row],[Sub-Category]],Análisis_ABC_XYZ[[#Headers],[#Data]],4,FALSE)</f>
        <v>0.44610841445725197</v>
      </c>
    </row>
    <row r="5927" spans="1:12" x14ac:dyDescent="0.35">
      <c r="A5927" s="2">
        <v>43035</v>
      </c>
      <c r="B5927" s="1" t="s">
        <v>12</v>
      </c>
      <c r="C5927" s="1" t="s">
        <v>1191</v>
      </c>
      <c r="D5927" s="1" t="s">
        <v>14</v>
      </c>
      <c r="E5927" s="1" t="s">
        <v>29</v>
      </c>
      <c r="F5927" s="18">
        <v>25.031999999999996</v>
      </c>
      <c r="G5927" t="s">
        <v>4371</v>
      </c>
      <c r="H5927" s="1">
        <f>IF(COUNTIF(G$2:G5927,G5927)=1,1,0)</f>
        <v>0</v>
      </c>
      <c r="I5927" s="1">
        <v>3</v>
      </c>
      <c r="J5927" s="1">
        <v>0.2</v>
      </c>
      <c r="K5927" s="1">
        <v>7.822499999999998</v>
      </c>
      <c r="L5927" s="12">
        <f>VLOOKUP(train[[#This Row],[Sub-Category]],Análisis_ABC_XYZ[[#Headers],[#Data]],4,FALSE)</f>
        <v>0.46881743173671325</v>
      </c>
    </row>
    <row r="5928" spans="1:12" x14ac:dyDescent="0.35">
      <c r="A5928" s="2">
        <v>43035</v>
      </c>
      <c r="B5928" s="1" t="s">
        <v>89</v>
      </c>
      <c r="C5928" s="1" t="s">
        <v>589</v>
      </c>
      <c r="D5928" s="1" t="s">
        <v>14</v>
      </c>
      <c r="E5928" s="1" t="s">
        <v>29</v>
      </c>
      <c r="F5928" s="18">
        <v>9.7280000000000015</v>
      </c>
      <c r="G5928" t="s">
        <v>4134</v>
      </c>
      <c r="H5928" s="1">
        <f>IF(COUNTIF(G$2:G5928,G5928)=1,1,0)</f>
        <v>0</v>
      </c>
      <c r="I5928" s="1">
        <v>2</v>
      </c>
      <c r="J5928" s="1">
        <v>0.2</v>
      </c>
      <c r="K5928" s="1">
        <v>3.283199999999999</v>
      </c>
      <c r="L5928" s="12">
        <f>VLOOKUP(train[[#This Row],[Sub-Category]],Análisis_ABC_XYZ[[#Headers],[#Data]],4,FALSE)</f>
        <v>0.46881743173671325</v>
      </c>
    </row>
    <row r="5929" spans="1:12" x14ac:dyDescent="0.35">
      <c r="A5929" s="2">
        <v>43036</v>
      </c>
      <c r="B5929" s="1" t="s">
        <v>239</v>
      </c>
      <c r="C5929" s="1" t="s">
        <v>329</v>
      </c>
      <c r="D5929" s="1" t="s">
        <v>14</v>
      </c>
      <c r="E5929" s="1" t="s">
        <v>20</v>
      </c>
      <c r="F5929" s="18">
        <v>1082.48</v>
      </c>
      <c r="G5929" t="s">
        <v>2331</v>
      </c>
      <c r="H5929" s="1">
        <f>IF(COUNTIF(G$2:G5929,G5929)=1,1,0)</f>
        <v>1</v>
      </c>
      <c r="I5929" s="1">
        <v>8</v>
      </c>
      <c r="J5929" s="1">
        <v>0</v>
      </c>
      <c r="K5929" s="1">
        <v>10.824800000000096</v>
      </c>
      <c r="L5929" s="12">
        <f>VLOOKUP(train[[#This Row],[Sub-Category]],Análisis_ABC_XYZ[[#Headers],[#Data]],4,FALSE)</f>
        <v>0.44610841445725197</v>
      </c>
    </row>
    <row r="5930" spans="1:12" x14ac:dyDescent="0.35">
      <c r="A5930" s="2">
        <v>43036</v>
      </c>
      <c r="B5930" s="1" t="s">
        <v>89</v>
      </c>
      <c r="C5930" s="1" t="s">
        <v>1888</v>
      </c>
      <c r="D5930" s="1" t="s">
        <v>8</v>
      </c>
      <c r="E5930" s="1" t="s">
        <v>22</v>
      </c>
      <c r="F5930" s="18">
        <v>756.80000000000007</v>
      </c>
      <c r="G5930" t="s">
        <v>4829</v>
      </c>
      <c r="H5930" s="1">
        <f>IF(COUNTIF(G$2:G5930,G5930)=1,1,0)</f>
        <v>1</v>
      </c>
      <c r="I5930" s="1">
        <v>5</v>
      </c>
      <c r="J5930" s="1">
        <v>0</v>
      </c>
      <c r="K5930" s="1">
        <v>75.679999999999978</v>
      </c>
      <c r="L5930" s="12">
        <f>VLOOKUP(train[[#This Row],[Sub-Category]],Análisis_ABC_XYZ[[#Headers],[#Data]],4,FALSE)</f>
        <v>0.4595170286641902</v>
      </c>
    </row>
    <row r="5931" spans="1:12" x14ac:dyDescent="0.35">
      <c r="A5931" s="2">
        <v>43036</v>
      </c>
      <c r="B5931" s="1" t="s">
        <v>12</v>
      </c>
      <c r="C5931" s="1" t="s">
        <v>258</v>
      </c>
      <c r="D5931" s="1" t="s">
        <v>26</v>
      </c>
      <c r="E5931" s="1" t="s">
        <v>27</v>
      </c>
      <c r="F5931" s="18">
        <v>302.37599999999998</v>
      </c>
      <c r="G5931" t="s">
        <v>5034</v>
      </c>
      <c r="H5931" s="1">
        <f>IF(COUNTIF(G$2:G5931,G5931)=1,1,0)</f>
        <v>1</v>
      </c>
      <c r="I5931" s="1">
        <v>3</v>
      </c>
      <c r="J5931" s="1">
        <v>0.2</v>
      </c>
      <c r="K5931" s="1">
        <v>22.678200000000018</v>
      </c>
      <c r="L5931" s="12">
        <f>VLOOKUP(train[[#This Row],[Sub-Category]],Análisis_ABC_XYZ[[#Headers],[#Data]],4,FALSE)</f>
        <v>0.41105220110552465</v>
      </c>
    </row>
    <row r="5932" spans="1:12" x14ac:dyDescent="0.35">
      <c r="A5932" s="2">
        <v>43036</v>
      </c>
      <c r="B5932" s="1" t="s">
        <v>16</v>
      </c>
      <c r="C5932" s="1" t="s">
        <v>632</v>
      </c>
      <c r="D5932" s="1" t="s">
        <v>8</v>
      </c>
      <c r="E5932" s="1" t="s">
        <v>22</v>
      </c>
      <c r="F5932" s="18">
        <v>165.048</v>
      </c>
      <c r="G5932" t="s">
        <v>5980</v>
      </c>
      <c r="H5932" s="1">
        <f>IF(COUNTIF(G$2:G5932,G5932)=1,1,0)</f>
        <v>1</v>
      </c>
      <c r="I5932" s="1">
        <v>3</v>
      </c>
      <c r="J5932" s="1">
        <v>0.2</v>
      </c>
      <c r="K5932" s="1">
        <v>41.262</v>
      </c>
      <c r="L5932" s="12">
        <f>VLOOKUP(train[[#This Row],[Sub-Category]],Análisis_ABC_XYZ[[#Headers],[#Data]],4,FALSE)</f>
        <v>0.4595170286641902</v>
      </c>
    </row>
    <row r="5933" spans="1:12" x14ac:dyDescent="0.35">
      <c r="A5933" s="2">
        <v>43036</v>
      </c>
      <c r="B5933" s="1" t="s">
        <v>12</v>
      </c>
      <c r="C5933" s="1" t="s">
        <v>232</v>
      </c>
      <c r="D5933" s="1" t="s">
        <v>14</v>
      </c>
      <c r="E5933" s="1" t="s">
        <v>20</v>
      </c>
      <c r="F5933" s="18">
        <v>93.06</v>
      </c>
      <c r="G5933" t="s">
        <v>5034</v>
      </c>
      <c r="H5933" s="1">
        <f>IF(COUNTIF(G$2:G5933,G5933)=1,1,0)</f>
        <v>0</v>
      </c>
      <c r="I5933" s="1">
        <v>6</v>
      </c>
      <c r="J5933" s="1">
        <v>0</v>
      </c>
      <c r="K5933" s="1">
        <v>26.056800000000003</v>
      </c>
      <c r="L5933" s="12">
        <f>VLOOKUP(train[[#This Row],[Sub-Category]],Análisis_ABC_XYZ[[#Headers],[#Data]],4,FALSE)</f>
        <v>0.44610841445725197</v>
      </c>
    </row>
    <row r="5934" spans="1:12" x14ac:dyDescent="0.35">
      <c r="A5934" s="2">
        <v>43036</v>
      </c>
      <c r="B5934" s="1" t="s">
        <v>239</v>
      </c>
      <c r="C5934" s="1" t="s">
        <v>331</v>
      </c>
      <c r="D5934" s="1" t="s">
        <v>8</v>
      </c>
      <c r="E5934" s="1" t="s">
        <v>22</v>
      </c>
      <c r="F5934" s="18">
        <v>77.599999999999994</v>
      </c>
      <c r="G5934" t="s">
        <v>2331</v>
      </c>
      <c r="H5934" s="1">
        <f>IF(COUNTIF(G$2:G5934,G5934)=1,1,0)</f>
        <v>0</v>
      </c>
      <c r="I5934" s="1">
        <v>4</v>
      </c>
      <c r="J5934" s="1">
        <v>0</v>
      </c>
      <c r="K5934" s="1">
        <v>38.023999999999994</v>
      </c>
      <c r="L5934" s="12">
        <f>VLOOKUP(train[[#This Row],[Sub-Category]],Análisis_ABC_XYZ[[#Headers],[#Data]],4,FALSE)</f>
        <v>0.4595170286641902</v>
      </c>
    </row>
    <row r="5935" spans="1:12" x14ac:dyDescent="0.35">
      <c r="A5935" s="2">
        <v>43036</v>
      </c>
      <c r="B5935" s="1" t="s">
        <v>16</v>
      </c>
      <c r="C5935" s="1" t="s">
        <v>959</v>
      </c>
      <c r="D5935" s="1" t="s">
        <v>8</v>
      </c>
      <c r="E5935" s="1" t="s">
        <v>22</v>
      </c>
      <c r="F5935" s="18">
        <v>63.967999999999996</v>
      </c>
      <c r="G5935" t="s">
        <v>5980</v>
      </c>
      <c r="H5935" s="1">
        <f>IF(COUNTIF(G$2:G5935,G5935)=1,1,0)</f>
        <v>0</v>
      </c>
      <c r="I5935" s="1">
        <v>2</v>
      </c>
      <c r="J5935" s="1">
        <v>0.2</v>
      </c>
      <c r="K5935" s="1">
        <v>0</v>
      </c>
      <c r="L5935" s="12">
        <f>VLOOKUP(train[[#This Row],[Sub-Category]],Análisis_ABC_XYZ[[#Headers],[#Data]],4,FALSE)</f>
        <v>0.4595170286641902</v>
      </c>
    </row>
    <row r="5936" spans="1:12" x14ac:dyDescent="0.35">
      <c r="A5936" s="2">
        <v>43036</v>
      </c>
      <c r="B5936" s="1" t="s">
        <v>239</v>
      </c>
      <c r="C5936" s="1" t="s">
        <v>330</v>
      </c>
      <c r="D5936" s="1" t="s">
        <v>14</v>
      </c>
      <c r="E5936" s="1" t="s">
        <v>36</v>
      </c>
      <c r="F5936" s="18">
        <v>56.91</v>
      </c>
      <c r="G5936" t="s">
        <v>2331</v>
      </c>
      <c r="H5936" s="1">
        <f>IF(COUNTIF(G$2:G5936,G5936)=1,1,0)</f>
        <v>0</v>
      </c>
      <c r="I5936" s="1">
        <v>3</v>
      </c>
      <c r="J5936" s="1">
        <v>0</v>
      </c>
      <c r="K5936" s="1">
        <v>27.316799999999997</v>
      </c>
      <c r="L5936" s="12">
        <f>VLOOKUP(train[[#This Row],[Sub-Category]],Análisis_ABC_XYZ[[#Headers],[#Data]],4,FALSE)</f>
        <v>0.43613829632717294</v>
      </c>
    </row>
    <row r="5937" spans="1:12" x14ac:dyDescent="0.35">
      <c r="A5937" s="2">
        <v>43036</v>
      </c>
      <c r="B5937" s="1" t="s">
        <v>12</v>
      </c>
      <c r="C5937" s="1" t="s">
        <v>398</v>
      </c>
      <c r="D5937" s="1" t="s">
        <v>14</v>
      </c>
      <c r="E5937" s="1" t="s">
        <v>36</v>
      </c>
      <c r="F5937" s="18">
        <v>50.96</v>
      </c>
      <c r="G5937" t="s">
        <v>4506</v>
      </c>
      <c r="H5937" s="1">
        <f>IF(COUNTIF(G$2:G5937,G5937)=1,1,0)</f>
        <v>1</v>
      </c>
      <c r="I5937" s="1">
        <v>7</v>
      </c>
      <c r="J5937" s="1">
        <v>0</v>
      </c>
      <c r="K5937" s="1">
        <v>25.48</v>
      </c>
      <c r="L5937" s="12">
        <f>VLOOKUP(train[[#This Row],[Sub-Category]],Análisis_ABC_XYZ[[#Headers],[#Data]],4,FALSE)</f>
        <v>0.43613829632717294</v>
      </c>
    </row>
    <row r="5938" spans="1:12" x14ac:dyDescent="0.35">
      <c r="A5938" s="2">
        <v>43036</v>
      </c>
      <c r="B5938" s="1" t="s">
        <v>12</v>
      </c>
      <c r="C5938" s="1" t="s">
        <v>399</v>
      </c>
      <c r="D5938" s="1" t="s">
        <v>14</v>
      </c>
      <c r="E5938" s="1" t="s">
        <v>29</v>
      </c>
      <c r="F5938" s="18">
        <v>49.536000000000001</v>
      </c>
      <c r="G5938" t="s">
        <v>4506</v>
      </c>
      <c r="H5938" s="1">
        <f>IF(COUNTIF(G$2:G5938,G5938)=1,1,0)</f>
        <v>0</v>
      </c>
      <c r="I5938" s="1">
        <v>3</v>
      </c>
      <c r="J5938" s="1">
        <v>0.2</v>
      </c>
      <c r="K5938" s="1">
        <v>17.337599999999998</v>
      </c>
      <c r="L5938" s="12">
        <f>VLOOKUP(train[[#This Row],[Sub-Category]],Análisis_ABC_XYZ[[#Headers],[#Data]],4,FALSE)</f>
        <v>0.46881743173671325</v>
      </c>
    </row>
    <row r="5939" spans="1:12" x14ac:dyDescent="0.35">
      <c r="A5939" s="2">
        <v>43036</v>
      </c>
      <c r="B5939" s="1" t="s">
        <v>16</v>
      </c>
      <c r="C5939" s="1" t="s">
        <v>958</v>
      </c>
      <c r="D5939" s="1" t="s">
        <v>8</v>
      </c>
      <c r="E5939" s="1" t="s">
        <v>22</v>
      </c>
      <c r="F5939" s="18">
        <v>47.952000000000005</v>
      </c>
      <c r="G5939" t="s">
        <v>5980</v>
      </c>
      <c r="H5939" s="1">
        <f>IF(COUNTIF(G$2:G5939,G5939)=1,1,0)</f>
        <v>0</v>
      </c>
      <c r="I5939" s="1">
        <v>3</v>
      </c>
      <c r="J5939" s="1">
        <v>0.2</v>
      </c>
      <c r="K5939" s="1">
        <v>13.786200000000006</v>
      </c>
      <c r="L5939" s="12">
        <f>VLOOKUP(train[[#This Row],[Sub-Category]],Análisis_ABC_XYZ[[#Headers],[#Data]],4,FALSE)</f>
        <v>0.4595170286641902</v>
      </c>
    </row>
    <row r="5940" spans="1:12" x14ac:dyDescent="0.35">
      <c r="A5940" s="2">
        <v>43036</v>
      </c>
      <c r="B5940" s="1" t="s">
        <v>16</v>
      </c>
      <c r="C5940" s="1" t="s">
        <v>1053</v>
      </c>
      <c r="D5940" s="1" t="s">
        <v>14</v>
      </c>
      <c r="E5940" s="1" t="s">
        <v>29</v>
      </c>
      <c r="F5940" s="18">
        <v>38.190000000000012</v>
      </c>
      <c r="G5940" t="s">
        <v>4256</v>
      </c>
      <c r="H5940" s="1">
        <f>IF(COUNTIF(G$2:G5940,G5940)=1,1,0)</f>
        <v>1</v>
      </c>
      <c r="I5940" s="1">
        <v>5</v>
      </c>
      <c r="J5940" s="1">
        <v>0.7</v>
      </c>
      <c r="K5940" s="1">
        <v>-26.732999999999997</v>
      </c>
      <c r="L5940" s="12">
        <f>VLOOKUP(train[[#This Row],[Sub-Category]],Análisis_ABC_XYZ[[#Headers],[#Data]],4,FALSE)</f>
        <v>0.46881743173671325</v>
      </c>
    </row>
    <row r="5941" spans="1:12" x14ac:dyDescent="0.35">
      <c r="A5941" s="2">
        <v>43036</v>
      </c>
      <c r="B5941" s="1" t="s">
        <v>16</v>
      </c>
      <c r="C5941" s="1" t="s">
        <v>755</v>
      </c>
      <c r="D5941" s="1" t="s">
        <v>14</v>
      </c>
      <c r="E5941" s="1" t="s">
        <v>29</v>
      </c>
      <c r="F5941" s="18">
        <v>37.425000000000004</v>
      </c>
      <c r="G5941" t="s">
        <v>5980</v>
      </c>
      <c r="H5941" s="1">
        <f>IF(COUNTIF(G$2:G5941,G5941)=1,1,0)</f>
        <v>0</v>
      </c>
      <c r="I5941" s="1">
        <v>5</v>
      </c>
      <c r="J5941" s="1">
        <v>0.7</v>
      </c>
      <c r="K5941" s="1">
        <v>-29.940000000000012</v>
      </c>
      <c r="L5941" s="12">
        <f>VLOOKUP(train[[#This Row],[Sub-Category]],Análisis_ABC_XYZ[[#Headers],[#Data]],4,FALSE)</f>
        <v>0.46881743173671325</v>
      </c>
    </row>
    <row r="5942" spans="1:12" x14ac:dyDescent="0.35">
      <c r="A5942" s="2">
        <v>43036</v>
      </c>
      <c r="B5942" s="1" t="s">
        <v>239</v>
      </c>
      <c r="C5942" s="1" t="s">
        <v>328</v>
      </c>
      <c r="D5942" s="1" t="s">
        <v>14</v>
      </c>
      <c r="E5942" s="1" t="s">
        <v>36</v>
      </c>
      <c r="F5942" s="18">
        <v>32.400000000000006</v>
      </c>
      <c r="G5942" t="s">
        <v>2331</v>
      </c>
      <c r="H5942" s="1">
        <f>IF(COUNTIF(G$2:G5942,G5942)=1,1,0)</f>
        <v>0</v>
      </c>
      <c r="I5942" s="1">
        <v>5</v>
      </c>
      <c r="J5942" s="1">
        <v>0</v>
      </c>
      <c r="K5942" s="1">
        <v>15.552000000000001</v>
      </c>
      <c r="L5942" s="12">
        <f>VLOOKUP(train[[#This Row],[Sub-Category]],Análisis_ABC_XYZ[[#Headers],[#Data]],4,FALSE)</f>
        <v>0.43613829632717294</v>
      </c>
    </row>
    <row r="5943" spans="1:12" x14ac:dyDescent="0.35">
      <c r="A5943" s="2">
        <v>43036</v>
      </c>
      <c r="B5943" s="1" t="s">
        <v>34</v>
      </c>
      <c r="C5943" s="1" t="s">
        <v>975</v>
      </c>
      <c r="D5943" s="1" t="s">
        <v>14</v>
      </c>
      <c r="E5943" s="1" t="s">
        <v>29</v>
      </c>
      <c r="F5943" s="18">
        <v>17.616000000000003</v>
      </c>
      <c r="G5943" t="s">
        <v>5566</v>
      </c>
      <c r="H5943" s="1">
        <f>IF(COUNTIF(G$2:G5943,G5943)=1,1,0)</f>
        <v>1</v>
      </c>
      <c r="I5943" s="1">
        <v>4</v>
      </c>
      <c r="J5943" s="1">
        <v>0.7</v>
      </c>
      <c r="K5943" s="1">
        <v>-14.0928</v>
      </c>
      <c r="L5943" s="12">
        <f>VLOOKUP(train[[#This Row],[Sub-Category]],Análisis_ABC_XYZ[[#Headers],[#Data]],4,FALSE)</f>
        <v>0.46881743173671325</v>
      </c>
    </row>
    <row r="5944" spans="1:12" x14ac:dyDescent="0.35">
      <c r="A5944" s="2">
        <v>43036</v>
      </c>
      <c r="B5944" s="1" t="s">
        <v>239</v>
      </c>
      <c r="C5944" s="1" t="s">
        <v>332</v>
      </c>
      <c r="D5944" s="1" t="s">
        <v>14</v>
      </c>
      <c r="E5944" s="1" t="s">
        <v>29</v>
      </c>
      <c r="F5944" s="18">
        <v>14.28</v>
      </c>
      <c r="G5944" t="s">
        <v>2331</v>
      </c>
      <c r="H5944" s="1">
        <f>IF(COUNTIF(G$2:G5944,G5944)=1,1,0)</f>
        <v>0</v>
      </c>
      <c r="I5944" s="1">
        <v>1</v>
      </c>
      <c r="J5944" s="1">
        <v>0</v>
      </c>
      <c r="K5944" s="1">
        <v>6.5687999999999995</v>
      </c>
      <c r="L5944" s="12">
        <f>VLOOKUP(train[[#This Row],[Sub-Category]],Análisis_ABC_XYZ[[#Headers],[#Data]],4,FALSE)</f>
        <v>0.46881743173671325</v>
      </c>
    </row>
    <row r="5945" spans="1:12" x14ac:dyDescent="0.35">
      <c r="A5945" s="2">
        <v>43036</v>
      </c>
      <c r="B5945" s="1" t="s">
        <v>89</v>
      </c>
      <c r="C5945" s="1" t="s">
        <v>206</v>
      </c>
      <c r="D5945" s="1" t="s">
        <v>14</v>
      </c>
      <c r="E5945" s="1" t="s">
        <v>24</v>
      </c>
      <c r="F5945" s="18">
        <v>12.419999999999998</v>
      </c>
      <c r="G5945" t="s">
        <v>3134</v>
      </c>
      <c r="H5945" s="1">
        <f>IF(COUNTIF(G$2:G5945,G5945)=1,1,0)</f>
        <v>1</v>
      </c>
      <c r="I5945" s="1">
        <v>3</v>
      </c>
      <c r="J5945" s="1">
        <v>0</v>
      </c>
      <c r="K5945" s="1">
        <v>5.2164000000000001</v>
      </c>
      <c r="L5945" s="12">
        <f>VLOOKUP(train[[#This Row],[Sub-Category]],Análisis_ABC_XYZ[[#Headers],[#Data]],4,FALSE)</f>
        <v>0.45632477063632687</v>
      </c>
    </row>
    <row r="5946" spans="1:12" x14ac:dyDescent="0.35">
      <c r="A5946" s="2">
        <v>43037</v>
      </c>
      <c r="B5946" s="1" t="s">
        <v>79</v>
      </c>
      <c r="C5946" s="1" t="s">
        <v>334</v>
      </c>
      <c r="D5946" s="1" t="s">
        <v>8</v>
      </c>
      <c r="E5946" s="1" t="s">
        <v>22</v>
      </c>
      <c r="F5946" s="18">
        <v>67</v>
      </c>
      <c r="G5946" t="s">
        <v>2032</v>
      </c>
      <c r="H5946" s="1">
        <f>IF(COUNTIF(G$2:G5946,G5946)=1,1,0)</f>
        <v>1</v>
      </c>
      <c r="I5946" s="1">
        <v>5</v>
      </c>
      <c r="J5946" s="1">
        <v>0</v>
      </c>
      <c r="K5946" s="1">
        <v>32.159999999999997</v>
      </c>
      <c r="L5946" s="12">
        <f>VLOOKUP(train[[#This Row],[Sub-Category]],Análisis_ABC_XYZ[[#Headers],[#Data]],4,FALSE)</f>
        <v>0.4595170286641902</v>
      </c>
    </row>
    <row r="5947" spans="1:12" x14ac:dyDescent="0.35">
      <c r="A5947" s="2">
        <v>43037</v>
      </c>
      <c r="B5947" s="1" t="s">
        <v>239</v>
      </c>
      <c r="C5947" s="1" t="s">
        <v>1100</v>
      </c>
      <c r="D5947" s="1" t="s">
        <v>14</v>
      </c>
      <c r="E5947" s="1" t="s">
        <v>20</v>
      </c>
      <c r="F5947" s="18">
        <v>40.74</v>
      </c>
      <c r="G5947" t="s">
        <v>3075</v>
      </c>
      <c r="H5947" s="1">
        <f>IF(COUNTIF(G$2:G5947,G5947)=1,1,0)</f>
        <v>1</v>
      </c>
      <c r="I5947" s="1">
        <v>3</v>
      </c>
      <c r="J5947" s="1">
        <v>0</v>
      </c>
      <c r="K5947" s="1">
        <v>0.4073999999999991</v>
      </c>
      <c r="L5947" s="12">
        <f>VLOOKUP(train[[#This Row],[Sub-Category]],Análisis_ABC_XYZ[[#Headers],[#Data]],4,FALSE)</f>
        <v>0.44610841445725197</v>
      </c>
    </row>
    <row r="5948" spans="1:12" x14ac:dyDescent="0.35">
      <c r="A5948" s="2">
        <v>43037</v>
      </c>
      <c r="B5948" s="1" t="s">
        <v>12</v>
      </c>
      <c r="C5948" s="1" t="s">
        <v>975</v>
      </c>
      <c r="D5948" s="1" t="s">
        <v>14</v>
      </c>
      <c r="E5948" s="1" t="s">
        <v>29</v>
      </c>
      <c r="F5948" s="18">
        <v>11.744</v>
      </c>
      <c r="G5948" t="s">
        <v>5255</v>
      </c>
      <c r="H5948" s="1">
        <f>IF(COUNTIF(G$2:G5948,G5948)=1,1,0)</f>
        <v>1</v>
      </c>
      <c r="I5948" s="1">
        <v>1</v>
      </c>
      <c r="J5948" s="1">
        <v>0.2</v>
      </c>
      <c r="K5948" s="1">
        <v>3.8167999999999997</v>
      </c>
      <c r="L5948" s="12">
        <f>VLOOKUP(train[[#This Row],[Sub-Category]],Análisis_ABC_XYZ[[#Headers],[#Data]],4,FALSE)</f>
        <v>0.46881743173671325</v>
      </c>
    </row>
    <row r="5949" spans="1:12" x14ac:dyDescent="0.35">
      <c r="A5949" s="2">
        <v>43037</v>
      </c>
      <c r="B5949" s="1" t="s">
        <v>239</v>
      </c>
      <c r="C5949" s="1" t="s">
        <v>1101</v>
      </c>
      <c r="D5949" s="1" t="s">
        <v>14</v>
      </c>
      <c r="E5949" s="1" t="s">
        <v>31</v>
      </c>
      <c r="F5949" s="18">
        <v>11.67</v>
      </c>
      <c r="G5949" t="s">
        <v>3075</v>
      </c>
      <c r="H5949" s="1">
        <f>IF(COUNTIF(G$2:G5949,G5949)=1,1,0)</f>
        <v>0</v>
      </c>
      <c r="I5949" s="1">
        <v>3</v>
      </c>
      <c r="J5949" s="1">
        <v>0</v>
      </c>
      <c r="K5949" s="1">
        <v>3.0342000000000002</v>
      </c>
      <c r="L5949" s="12">
        <f>VLOOKUP(train[[#This Row],[Sub-Category]],Análisis_ABC_XYZ[[#Headers],[#Data]],4,FALSE)</f>
        <v>0.49507917887403441</v>
      </c>
    </row>
    <row r="5950" spans="1:12" x14ac:dyDescent="0.35">
      <c r="A5950" s="2">
        <v>43038</v>
      </c>
      <c r="B5950" s="1" t="s">
        <v>89</v>
      </c>
      <c r="C5950" s="1" t="s">
        <v>1311</v>
      </c>
      <c r="D5950" s="1" t="s">
        <v>14</v>
      </c>
      <c r="E5950" s="1" t="s">
        <v>24</v>
      </c>
      <c r="F5950" s="18">
        <v>114.94999999999999</v>
      </c>
      <c r="G5950" t="s">
        <v>5236</v>
      </c>
      <c r="H5950" s="1">
        <f>IF(COUNTIF(G$2:G5950,G5950)=1,1,0)</f>
        <v>1</v>
      </c>
      <c r="I5950" s="1">
        <v>5</v>
      </c>
      <c r="J5950" s="1">
        <v>0</v>
      </c>
      <c r="K5950" s="1">
        <v>32.186000000000007</v>
      </c>
      <c r="L5950" s="12">
        <f>VLOOKUP(train[[#This Row],[Sub-Category]],Análisis_ABC_XYZ[[#Headers],[#Data]],4,FALSE)</f>
        <v>0.45632477063632687</v>
      </c>
    </row>
    <row r="5951" spans="1:12" x14ac:dyDescent="0.35">
      <c r="A5951" s="2">
        <v>43038</v>
      </c>
      <c r="B5951" s="1" t="s">
        <v>89</v>
      </c>
      <c r="C5951" s="1" t="s">
        <v>1292</v>
      </c>
      <c r="D5951" s="1" t="s">
        <v>14</v>
      </c>
      <c r="E5951" s="1" t="s">
        <v>29</v>
      </c>
      <c r="F5951" s="18">
        <v>28.752000000000002</v>
      </c>
      <c r="G5951" t="s">
        <v>5236</v>
      </c>
      <c r="H5951" s="1">
        <f>IF(COUNTIF(G$2:G5951,G5951)=1,1,0)</f>
        <v>0</v>
      </c>
      <c r="I5951" s="1">
        <v>3</v>
      </c>
      <c r="J5951" s="1">
        <v>0.2</v>
      </c>
      <c r="K5951" s="1">
        <v>10.0632</v>
      </c>
      <c r="L5951" s="12">
        <f>VLOOKUP(train[[#This Row],[Sub-Category]],Análisis_ABC_XYZ[[#Headers],[#Data]],4,FALSE)</f>
        <v>0.46881743173671325</v>
      </c>
    </row>
    <row r="5952" spans="1:12" x14ac:dyDescent="0.35">
      <c r="A5952" s="2">
        <v>43038</v>
      </c>
      <c r="B5952" s="1" t="s">
        <v>79</v>
      </c>
      <c r="C5952" s="1" t="s">
        <v>576</v>
      </c>
      <c r="D5952" s="1" t="s">
        <v>14</v>
      </c>
      <c r="E5952" s="1" t="s">
        <v>24</v>
      </c>
      <c r="F5952" s="18">
        <v>11.68</v>
      </c>
      <c r="G5952" t="s">
        <v>3082</v>
      </c>
      <c r="H5952" s="1">
        <f>IF(COUNTIF(G$2:G5952,G5952)=1,1,0)</f>
        <v>1</v>
      </c>
      <c r="I5952" s="1">
        <v>2</v>
      </c>
      <c r="J5952" s="1">
        <v>0</v>
      </c>
      <c r="K5952" s="1">
        <v>3.5039999999999996</v>
      </c>
      <c r="L5952" s="12">
        <f>VLOOKUP(train[[#This Row],[Sub-Category]],Análisis_ABC_XYZ[[#Headers],[#Data]],4,FALSE)</f>
        <v>0.45632477063632687</v>
      </c>
    </row>
    <row r="5953" spans="1:12" x14ac:dyDescent="0.35">
      <c r="A5953" s="2">
        <v>43038</v>
      </c>
      <c r="B5953" s="1" t="s">
        <v>12</v>
      </c>
      <c r="C5953" s="1" t="s">
        <v>871</v>
      </c>
      <c r="D5953" s="1" t="s">
        <v>14</v>
      </c>
      <c r="E5953" s="1" t="s">
        <v>91</v>
      </c>
      <c r="F5953" s="18">
        <v>3.62</v>
      </c>
      <c r="G5953" t="s">
        <v>2394</v>
      </c>
      <c r="H5953" s="1">
        <f>IF(COUNTIF(G$2:G5953,G5953)=1,1,0)</f>
        <v>1</v>
      </c>
      <c r="I5953" s="1">
        <v>2</v>
      </c>
      <c r="J5953" s="1">
        <v>0</v>
      </c>
      <c r="K5953" s="1">
        <v>1.1945999999999999</v>
      </c>
      <c r="L5953" s="12">
        <f>VLOOKUP(train[[#This Row],[Sub-Category]],Análisis_ABC_XYZ[[#Headers],[#Data]],4,FALSE)</f>
        <v>0.51168203684699509</v>
      </c>
    </row>
    <row r="5954" spans="1:12" x14ac:dyDescent="0.35">
      <c r="A5954" s="2">
        <v>43039</v>
      </c>
      <c r="B5954" s="1" t="s">
        <v>12</v>
      </c>
      <c r="C5954" s="1" t="s">
        <v>1198</v>
      </c>
      <c r="D5954" s="1" t="s">
        <v>8</v>
      </c>
      <c r="E5954" s="1" t="s">
        <v>11</v>
      </c>
      <c r="F5954" s="18">
        <v>1403.9200000000003</v>
      </c>
      <c r="G5954" t="s">
        <v>6468</v>
      </c>
      <c r="H5954" s="1">
        <f>IF(COUNTIF(G$2:G5954,G5954)=1,1,0)</f>
        <v>1</v>
      </c>
      <c r="I5954" s="1">
        <v>5</v>
      </c>
      <c r="J5954" s="1">
        <v>0.2</v>
      </c>
      <c r="K5954" s="1">
        <v>70.196000000000026</v>
      </c>
      <c r="L5954" s="12">
        <f>VLOOKUP(train[[#This Row],[Sub-Category]],Análisis_ABC_XYZ[[#Headers],[#Data]],4,FALSE)</f>
        <v>0.46529189879902266</v>
      </c>
    </row>
    <row r="5955" spans="1:12" x14ac:dyDescent="0.35">
      <c r="A5955" s="2">
        <v>43039</v>
      </c>
      <c r="B5955" s="1" t="s">
        <v>12</v>
      </c>
      <c r="C5955" s="1" t="s">
        <v>1520</v>
      </c>
      <c r="D5955" s="1" t="s">
        <v>14</v>
      </c>
      <c r="E5955" s="1" t="s">
        <v>20</v>
      </c>
      <c r="F5955" s="18">
        <v>1085.42</v>
      </c>
      <c r="G5955" t="s">
        <v>6396</v>
      </c>
      <c r="H5955" s="1">
        <f>IF(COUNTIF(G$2:G5955,G5955)=1,1,0)</f>
        <v>1</v>
      </c>
      <c r="I5955" s="1">
        <v>7</v>
      </c>
      <c r="J5955" s="1">
        <v>0</v>
      </c>
      <c r="K5955" s="1">
        <v>282.20920000000001</v>
      </c>
      <c r="L5955" s="12">
        <f>VLOOKUP(train[[#This Row],[Sub-Category]],Análisis_ABC_XYZ[[#Headers],[#Data]],4,FALSE)</f>
        <v>0.44610841445725197</v>
      </c>
    </row>
    <row r="5956" spans="1:12" x14ac:dyDescent="0.35">
      <c r="A5956" s="2">
        <v>43039</v>
      </c>
      <c r="B5956" s="1" t="s">
        <v>52</v>
      </c>
      <c r="C5956" s="1" t="s">
        <v>1221</v>
      </c>
      <c r="D5956" s="1" t="s">
        <v>8</v>
      </c>
      <c r="E5956" s="1" t="s">
        <v>11</v>
      </c>
      <c r="F5956" s="18">
        <v>492.83499999999998</v>
      </c>
      <c r="G5956" t="s">
        <v>6762</v>
      </c>
      <c r="H5956" s="1">
        <f>IF(COUNTIF(G$2:G5956,G5956)=1,1,0)</f>
        <v>1</v>
      </c>
      <c r="I5956" s="1">
        <v>5</v>
      </c>
      <c r="J5956" s="1">
        <v>0.3</v>
      </c>
      <c r="K5956" s="1">
        <v>-14.080999999999989</v>
      </c>
      <c r="L5956" s="12">
        <f>VLOOKUP(train[[#This Row],[Sub-Category]],Análisis_ABC_XYZ[[#Headers],[#Data]],4,FALSE)</f>
        <v>0.46529189879902266</v>
      </c>
    </row>
    <row r="5957" spans="1:12" x14ac:dyDescent="0.35">
      <c r="A5957" s="2">
        <v>43039</v>
      </c>
      <c r="B5957" s="1" t="s">
        <v>198</v>
      </c>
      <c r="C5957" s="1" t="s">
        <v>1333</v>
      </c>
      <c r="D5957" s="1" t="s">
        <v>8</v>
      </c>
      <c r="E5957" s="1" t="s">
        <v>11</v>
      </c>
      <c r="F5957" s="18">
        <v>368.96999999999997</v>
      </c>
      <c r="G5957" t="s">
        <v>3127</v>
      </c>
      <c r="H5957" s="1">
        <f>IF(COUNTIF(G$2:G5957,G5957)=1,1,0)</f>
        <v>1</v>
      </c>
      <c r="I5957" s="1">
        <v>3</v>
      </c>
      <c r="J5957" s="1">
        <v>0</v>
      </c>
      <c r="K5957" s="1">
        <v>81.173400000000001</v>
      </c>
      <c r="L5957" s="12">
        <f>VLOOKUP(train[[#This Row],[Sub-Category]],Análisis_ABC_XYZ[[#Headers],[#Data]],4,FALSE)</f>
        <v>0.46529189879902266</v>
      </c>
    </row>
    <row r="5958" spans="1:12" x14ac:dyDescent="0.35">
      <c r="A5958" s="2">
        <v>43039</v>
      </c>
      <c r="B5958" s="1" t="s">
        <v>198</v>
      </c>
      <c r="C5958" s="1" t="s">
        <v>1510</v>
      </c>
      <c r="D5958" s="1" t="s">
        <v>14</v>
      </c>
      <c r="E5958" s="1" t="s">
        <v>20</v>
      </c>
      <c r="F5958" s="18">
        <v>332.94</v>
      </c>
      <c r="G5958" t="s">
        <v>3127</v>
      </c>
      <c r="H5958" s="1">
        <f>IF(COUNTIF(G$2:G5958,G5958)=1,1,0)</f>
        <v>0</v>
      </c>
      <c r="I5958" s="1">
        <v>3</v>
      </c>
      <c r="J5958" s="1">
        <v>0</v>
      </c>
      <c r="K5958" s="1">
        <v>9.9882000000000204</v>
      </c>
      <c r="L5958" s="12">
        <f>VLOOKUP(train[[#This Row],[Sub-Category]],Análisis_ABC_XYZ[[#Headers],[#Data]],4,FALSE)</f>
        <v>0.44610841445725197</v>
      </c>
    </row>
    <row r="5959" spans="1:12" x14ac:dyDescent="0.35">
      <c r="A5959" s="2">
        <v>43039</v>
      </c>
      <c r="B5959" s="1" t="s">
        <v>16</v>
      </c>
      <c r="C5959" s="1" t="s">
        <v>545</v>
      </c>
      <c r="D5959" s="1" t="s">
        <v>14</v>
      </c>
      <c r="E5959" s="1" t="s">
        <v>36</v>
      </c>
      <c r="F5959" s="18">
        <v>32.064</v>
      </c>
      <c r="G5959" t="s">
        <v>5904</v>
      </c>
      <c r="H5959" s="1">
        <f>IF(COUNTIF(G$2:G5959,G5959)=1,1,0)</f>
        <v>1</v>
      </c>
      <c r="I5959" s="1">
        <v>6</v>
      </c>
      <c r="J5959" s="1">
        <v>0.2</v>
      </c>
      <c r="K5959" s="1">
        <v>11.222399999999999</v>
      </c>
      <c r="L5959" s="12">
        <f>VLOOKUP(train[[#This Row],[Sub-Category]],Análisis_ABC_XYZ[[#Headers],[#Data]],4,FALSE)</f>
        <v>0.43613829632717294</v>
      </c>
    </row>
    <row r="5960" spans="1:12" x14ac:dyDescent="0.35">
      <c r="A5960" s="2">
        <v>43039</v>
      </c>
      <c r="B5960" s="1" t="s">
        <v>198</v>
      </c>
      <c r="C5960" s="1" t="s">
        <v>181</v>
      </c>
      <c r="D5960" s="1" t="s">
        <v>14</v>
      </c>
      <c r="E5960" s="1" t="s">
        <v>182</v>
      </c>
      <c r="F5960" s="18">
        <v>21.96</v>
      </c>
      <c r="G5960" t="s">
        <v>3127</v>
      </c>
      <c r="H5960" s="1">
        <f>IF(COUNTIF(G$2:G5960,G5960)=1,1,0)</f>
        <v>0</v>
      </c>
      <c r="I5960" s="1">
        <v>2</v>
      </c>
      <c r="J5960" s="1">
        <v>0</v>
      </c>
      <c r="K5960" s="1">
        <v>6.1488000000000014</v>
      </c>
      <c r="L5960" s="12">
        <f>VLOOKUP(train[[#This Row],[Sub-Category]],Análisis_ABC_XYZ[[#Headers],[#Data]],4,FALSE)</f>
        <v>0.53938093436526824</v>
      </c>
    </row>
    <row r="5961" spans="1:12" x14ac:dyDescent="0.35">
      <c r="A5961" s="2">
        <v>43039</v>
      </c>
      <c r="B5961" s="1" t="s">
        <v>198</v>
      </c>
      <c r="C5961" s="1" t="s">
        <v>1632</v>
      </c>
      <c r="D5961" s="1" t="s">
        <v>14</v>
      </c>
      <c r="E5961" s="1" t="s">
        <v>24</v>
      </c>
      <c r="F5961" s="18">
        <v>12.39</v>
      </c>
      <c r="G5961" t="s">
        <v>3127</v>
      </c>
      <c r="H5961" s="1">
        <f>IF(COUNTIF(G$2:G5961,G5961)=1,1,0)</f>
        <v>0</v>
      </c>
      <c r="I5961" s="1">
        <v>3</v>
      </c>
      <c r="J5961" s="1">
        <v>0</v>
      </c>
      <c r="K5961" s="1">
        <v>3.4692000000000003</v>
      </c>
      <c r="L5961" s="12">
        <f>VLOOKUP(train[[#This Row],[Sub-Category]],Análisis_ABC_XYZ[[#Headers],[#Data]],4,FALSE)</f>
        <v>0.45632477063632687</v>
      </c>
    </row>
    <row r="5962" spans="1:12" x14ac:dyDescent="0.35">
      <c r="A5962" s="2">
        <v>43040</v>
      </c>
      <c r="B5962" s="1" t="s">
        <v>107</v>
      </c>
      <c r="C5962" s="1" t="s">
        <v>620</v>
      </c>
      <c r="D5962" s="1" t="s">
        <v>14</v>
      </c>
      <c r="E5962" s="1" t="s">
        <v>61</v>
      </c>
      <c r="F5962" s="18">
        <v>251.79000000000002</v>
      </c>
      <c r="G5962" t="s">
        <v>2196</v>
      </c>
      <c r="H5962" s="1">
        <f>IF(COUNTIF(G$2:G5962,G5962)=1,1,0)</f>
        <v>1</v>
      </c>
      <c r="I5962" s="1">
        <v>3</v>
      </c>
      <c r="J5962" s="1">
        <v>0</v>
      </c>
      <c r="K5962" s="1">
        <v>118.34129999999999</v>
      </c>
      <c r="L5962" s="12">
        <f>VLOOKUP(train[[#This Row],[Sub-Category]],Análisis_ABC_XYZ[[#Headers],[#Data]],4,FALSE)</f>
        <v>0.44424167803735209</v>
      </c>
    </row>
    <row r="5963" spans="1:12" x14ac:dyDescent="0.35">
      <c r="A5963" s="2">
        <v>43040</v>
      </c>
      <c r="B5963" s="1" t="s">
        <v>39</v>
      </c>
      <c r="C5963" s="1" t="s">
        <v>1085</v>
      </c>
      <c r="D5963" s="1" t="s">
        <v>14</v>
      </c>
      <c r="E5963" s="1" t="s">
        <v>20</v>
      </c>
      <c r="F5963" s="18">
        <v>111.67200000000001</v>
      </c>
      <c r="G5963" t="s">
        <v>6402</v>
      </c>
      <c r="H5963" s="1">
        <f>IF(COUNTIF(G$2:G5963,G5963)=1,1,0)</f>
        <v>1</v>
      </c>
      <c r="I5963" s="1">
        <v>9</v>
      </c>
      <c r="J5963" s="1">
        <v>0.2</v>
      </c>
      <c r="K5963" s="1">
        <v>6.9794999999999909</v>
      </c>
      <c r="L5963" s="12">
        <f>VLOOKUP(train[[#This Row],[Sub-Category]],Análisis_ABC_XYZ[[#Headers],[#Data]],4,FALSE)</f>
        <v>0.44610841445725197</v>
      </c>
    </row>
    <row r="5964" spans="1:12" x14ac:dyDescent="0.35">
      <c r="A5964" s="2">
        <v>43040</v>
      </c>
      <c r="B5964" s="1" t="s">
        <v>72</v>
      </c>
      <c r="C5964" s="1" t="s">
        <v>787</v>
      </c>
      <c r="D5964" s="1" t="s">
        <v>26</v>
      </c>
      <c r="E5964" s="1" t="s">
        <v>56</v>
      </c>
      <c r="F5964" s="18">
        <v>68.111999999999995</v>
      </c>
      <c r="G5964" t="s">
        <v>6247</v>
      </c>
      <c r="H5964" s="1">
        <f>IF(COUNTIF(G$2:G5964,G5964)=1,1,0)</f>
        <v>1</v>
      </c>
      <c r="I5964" s="1">
        <v>3</v>
      </c>
      <c r="J5964" s="1">
        <v>0.2</v>
      </c>
      <c r="K5964" s="1">
        <v>17.879399999999997</v>
      </c>
      <c r="L5964" s="12">
        <f>VLOOKUP(train[[#This Row],[Sub-Category]],Análisis_ABC_XYZ[[#Headers],[#Data]],4,FALSE)</f>
        <v>0.52062335344040378</v>
      </c>
    </row>
    <row r="5965" spans="1:12" x14ac:dyDescent="0.35">
      <c r="A5965" s="2">
        <v>43040</v>
      </c>
      <c r="B5965" s="1" t="s">
        <v>107</v>
      </c>
      <c r="C5965" s="1" t="s">
        <v>83</v>
      </c>
      <c r="D5965" s="1" t="s">
        <v>26</v>
      </c>
      <c r="E5965" s="1" t="s">
        <v>27</v>
      </c>
      <c r="F5965" s="18">
        <v>21.8</v>
      </c>
      <c r="G5965" t="s">
        <v>2196</v>
      </c>
      <c r="H5965" s="1">
        <f>IF(COUNTIF(G$2:G5965,G5965)=1,1,0)</f>
        <v>0</v>
      </c>
      <c r="I5965" s="1">
        <v>2</v>
      </c>
      <c r="J5965" s="1">
        <v>0</v>
      </c>
      <c r="K5965" s="1">
        <v>6.104000000000001</v>
      </c>
      <c r="L5965" s="12">
        <f>VLOOKUP(train[[#This Row],[Sub-Category]],Análisis_ABC_XYZ[[#Headers],[#Data]],4,FALSE)</f>
        <v>0.41105220110552465</v>
      </c>
    </row>
    <row r="5966" spans="1:12" x14ac:dyDescent="0.35">
      <c r="A5966" s="2">
        <v>43042</v>
      </c>
      <c r="B5966" s="1" t="s">
        <v>12</v>
      </c>
      <c r="C5966" s="1" t="s">
        <v>1412</v>
      </c>
      <c r="D5966" s="1" t="s">
        <v>14</v>
      </c>
      <c r="E5966" s="1" t="s">
        <v>31</v>
      </c>
      <c r="F5966" s="18">
        <v>1101.48</v>
      </c>
      <c r="G5966" t="s">
        <v>4913</v>
      </c>
      <c r="H5966" s="1">
        <f>IF(COUNTIF(G$2:G5966,G5966)=1,1,0)</f>
        <v>1</v>
      </c>
      <c r="I5966" s="1">
        <v>4</v>
      </c>
      <c r="J5966" s="1">
        <v>0</v>
      </c>
      <c r="K5966" s="1">
        <v>429.57720000000006</v>
      </c>
      <c r="L5966" s="12">
        <f>VLOOKUP(train[[#This Row],[Sub-Category]],Análisis_ABC_XYZ[[#Headers],[#Data]],4,FALSE)</f>
        <v>0.49507917887403441</v>
      </c>
    </row>
    <row r="5967" spans="1:12" x14ac:dyDescent="0.35">
      <c r="A5967" s="2">
        <v>43042</v>
      </c>
      <c r="B5967" s="1" t="s">
        <v>6</v>
      </c>
      <c r="C5967" s="1" t="s">
        <v>1733</v>
      </c>
      <c r="D5967" s="1" t="s">
        <v>8</v>
      </c>
      <c r="E5967" s="1" t="s">
        <v>18</v>
      </c>
      <c r="F5967" s="18">
        <v>842.94</v>
      </c>
      <c r="G5967" t="s">
        <v>1971</v>
      </c>
      <c r="H5967" s="1">
        <f>IF(COUNTIF(G$2:G5967,G5967)=1,1,0)</f>
        <v>1</v>
      </c>
      <c r="I5967" s="1">
        <v>3</v>
      </c>
      <c r="J5967" s="1">
        <v>0</v>
      </c>
      <c r="K5967" s="1">
        <v>160.15860000000001</v>
      </c>
      <c r="L5967" s="12">
        <f>VLOOKUP(train[[#This Row],[Sub-Category]],Análisis_ABC_XYZ[[#Headers],[#Data]],4,FALSE)</f>
        <v>0.55975208308209756</v>
      </c>
    </row>
    <row r="5968" spans="1:12" x14ac:dyDescent="0.35">
      <c r="A5968" s="2">
        <v>43042</v>
      </c>
      <c r="B5968" s="1" t="s">
        <v>52</v>
      </c>
      <c r="C5968" s="1" t="s">
        <v>431</v>
      </c>
      <c r="D5968" s="1" t="s">
        <v>8</v>
      </c>
      <c r="E5968" s="1" t="s">
        <v>11</v>
      </c>
      <c r="F5968" s="18">
        <v>470.15499999999997</v>
      </c>
      <c r="G5968" t="s">
        <v>2040</v>
      </c>
      <c r="H5968" s="1">
        <f>IF(COUNTIF(G$2:G5968,G5968)=1,1,0)</f>
        <v>1</v>
      </c>
      <c r="I5968" s="1">
        <v>7</v>
      </c>
      <c r="J5968" s="1">
        <v>0.3</v>
      </c>
      <c r="K5968" s="1">
        <v>-13.432999999999993</v>
      </c>
      <c r="L5968" s="12">
        <f>VLOOKUP(train[[#This Row],[Sub-Category]],Análisis_ABC_XYZ[[#Headers],[#Data]],4,FALSE)</f>
        <v>0.46529189879902266</v>
      </c>
    </row>
    <row r="5969" spans="1:12" x14ac:dyDescent="0.35">
      <c r="A5969" s="2">
        <v>43042</v>
      </c>
      <c r="B5969" s="1" t="s">
        <v>12</v>
      </c>
      <c r="C5969" s="1" t="s">
        <v>1145</v>
      </c>
      <c r="D5969" s="1" t="s">
        <v>14</v>
      </c>
      <c r="E5969" s="1" t="s">
        <v>36</v>
      </c>
      <c r="F5969" s="18">
        <v>314.54999999999995</v>
      </c>
      <c r="G5969" t="s">
        <v>3366</v>
      </c>
      <c r="H5969" s="1">
        <f>IF(COUNTIF(G$2:G5969,G5969)=1,1,0)</f>
        <v>1</v>
      </c>
      <c r="I5969" s="1">
        <v>3</v>
      </c>
      <c r="J5969" s="1">
        <v>0</v>
      </c>
      <c r="K5969" s="1">
        <v>150.98399999999998</v>
      </c>
      <c r="L5969" s="12">
        <f>VLOOKUP(train[[#This Row],[Sub-Category]],Análisis_ABC_XYZ[[#Headers],[#Data]],4,FALSE)</f>
        <v>0.43613829632717294</v>
      </c>
    </row>
    <row r="5970" spans="1:12" x14ac:dyDescent="0.35">
      <c r="A5970" s="2">
        <v>43042</v>
      </c>
      <c r="B5970" s="1" t="s">
        <v>12</v>
      </c>
      <c r="C5970" s="1" t="s">
        <v>1420</v>
      </c>
      <c r="D5970" s="1" t="s">
        <v>8</v>
      </c>
      <c r="E5970" s="1" t="s">
        <v>11</v>
      </c>
      <c r="F5970" s="18">
        <v>217.58400000000003</v>
      </c>
      <c r="G5970" t="s">
        <v>4913</v>
      </c>
      <c r="H5970" s="1">
        <f>IF(COUNTIF(G$2:G5970,G5970)=1,1,0)</f>
        <v>0</v>
      </c>
      <c r="I5970" s="1">
        <v>2</v>
      </c>
      <c r="J5970" s="1">
        <v>0.2</v>
      </c>
      <c r="K5970" s="1">
        <v>-29.917800000000021</v>
      </c>
      <c r="L5970" s="12">
        <f>VLOOKUP(train[[#This Row],[Sub-Category]],Análisis_ABC_XYZ[[#Headers],[#Data]],4,FALSE)</f>
        <v>0.46529189879902266</v>
      </c>
    </row>
    <row r="5971" spans="1:12" x14ac:dyDescent="0.35">
      <c r="A5971" s="2">
        <v>43042</v>
      </c>
      <c r="B5971" s="1" t="s">
        <v>136</v>
      </c>
      <c r="C5971" s="1" t="s">
        <v>1923</v>
      </c>
      <c r="D5971" s="1" t="s">
        <v>26</v>
      </c>
      <c r="E5971" s="1" t="s">
        <v>208</v>
      </c>
      <c r="F5971" s="18">
        <v>179.99100000000004</v>
      </c>
      <c r="G5971" t="s">
        <v>4329</v>
      </c>
      <c r="H5971" s="1">
        <f>IF(COUNTIF(G$2:G5971,G5971)=1,1,0)</f>
        <v>1</v>
      </c>
      <c r="I5971" s="1">
        <v>3</v>
      </c>
      <c r="J5971" s="1">
        <v>0.7</v>
      </c>
      <c r="K5971" s="1">
        <v>-251.98739999999992</v>
      </c>
      <c r="L5971" s="12">
        <f>VLOOKUP(train[[#This Row],[Sub-Category]],Análisis_ABC_XYZ[[#Headers],[#Data]],4,FALSE)</f>
        <v>0.5183572270896134</v>
      </c>
    </row>
    <row r="5972" spans="1:12" x14ac:dyDescent="0.35">
      <c r="A5972" s="2">
        <v>43042</v>
      </c>
      <c r="B5972" s="1" t="s">
        <v>12</v>
      </c>
      <c r="C5972" s="1" t="s">
        <v>1742</v>
      </c>
      <c r="D5972" s="1" t="s">
        <v>14</v>
      </c>
      <c r="E5972" s="1" t="s">
        <v>36</v>
      </c>
      <c r="F5972" s="18">
        <v>116.28</v>
      </c>
      <c r="G5972" t="s">
        <v>3366</v>
      </c>
      <c r="H5972" s="1">
        <f>IF(COUNTIF(G$2:G5972,G5972)=1,1,0)</f>
        <v>0</v>
      </c>
      <c r="I5972" s="1">
        <v>3</v>
      </c>
      <c r="J5972" s="1">
        <v>0</v>
      </c>
      <c r="K5972" s="1">
        <v>56.977199999999996</v>
      </c>
      <c r="L5972" s="12">
        <f>VLOOKUP(train[[#This Row],[Sub-Category]],Análisis_ABC_XYZ[[#Headers],[#Data]],4,FALSE)</f>
        <v>0.43613829632717294</v>
      </c>
    </row>
    <row r="5973" spans="1:12" x14ac:dyDescent="0.35">
      <c r="A5973" s="2">
        <v>43042</v>
      </c>
      <c r="B5973" s="1" t="s">
        <v>12</v>
      </c>
      <c r="C5973" s="1" t="s">
        <v>1421</v>
      </c>
      <c r="D5973" s="1" t="s">
        <v>26</v>
      </c>
      <c r="E5973" s="1" t="s">
        <v>56</v>
      </c>
      <c r="F5973" s="18">
        <v>82.95</v>
      </c>
      <c r="G5973" t="s">
        <v>4913</v>
      </c>
      <c r="H5973" s="1">
        <f>IF(COUNTIF(G$2:G5973,G5973)=1,1,0)</f>
        <v>0</v>
      </c>
      <c r="I5973" s="1">
        <v>5</v>
      </c>
      <c r="J5973" s="1">
        <v>0</v>
      </c>
      <c r="K5973" s="1">
        <v>29.032499999999999</v>
      </c>
      <c r="L5973" s="12">
        <f>VLOOKUP(train[[#This Row],[Sub-Category]],Análisis_ABC_XYZ[[#Headers],[#Data]],4,FALSE)</f>
        <v>0.52062335344040378</v>
      </c>
    </row>
    <row r="5974" spans="1:12" x14ac:dyDescent="0.35">
      <c r="A5974" s="2">
        <v>43042</v>
      </c>
      <c r="B5974" s="1" t="s">
        <v>52</v>
      </c>
      <c r="C5974" s="1" t="s">
        <v>349</v>
      </c>
      <c r="D5974" s="1" t="s">
        <v>26</v>
      </c>
      <c r="E5974" s="1" t="s">
        <v>56</v>
      </c>
      <c r="F5974" s="18">
        <v>72</v>
      </c>
      <c r="G5974" t="s">
        <v>2040</v>
      </c>
      <c r="H5974" s="1">
        <f>IF(COUNTIF(G$2:G5974,G5974)=1,1,0)</f>
        <v>0</v>
      </c>
      <c r="I5974" s="1">
        <v>1</v>
      </c>
      <c r="J5974" s="1">
        <v>0.2</v>
      </c>
      <c r="K5974" s="1">
        <v>14.399999999999999</v>
      </c>
      <c r="L5974" s="12">
        <f>VLOOKUP(train[[#This Row],[Sub-Category]],Análisis_ABC_XYZ[[#Headers],[#Data]],4,FALSE)</f>
        <v>0.52062335344040378</v>
      </c>
    </row>
    <row r="5975" spans="1:12" x14ac:dyDescent="0.35">
      <c r="A5975" s="2">
        <v>43042</v>
      </c>
      <c r="B5975" s="1" t="s">
        <v>12</v>
      </c>
      <c r="C5975" s="1" t="s">
        <v>1422</v>
      </c>
      <c r="D5975" s="1" t="s">
        <v>14</v>
      </c>
      <c r="E5975" s="1" t="s">
        <v>15</v>
      </c>
      <c r="F5975" s="18">
        <v>87.71</v>
      </c>
      <c r="G5975" t="s">
        <v>4913</v>
      </c>
      <c r="H5975" s="1">
        <f>IF(COUNTIF(G$2:G5975,G5975)=1,1,0)</f>
        <v>0</v>
      </c>
      <c r="I5975" s="1">
        <v>7</v>
      </c>
      <c r="J5975" s="1">
        <v>0</v>
      </c>
      <c r="K5975" s="1">
        <v>41.223699999999994</v>
      </c>
      <c r="L5975" s="12">
        <f>VLOOKUP(train[[#This Row],[Sub-Category]],Análisis_ABC_XYZ[[#Headers],[#Data]],4,FALSE)</f>
        <v>0.4647369236065339</v>
      </c>
    </row>
    <row r="5976" spans="1:12" x14ac:dyDescent="0.35">
      <c r="A5976" s="2">
        <v>43042</v>
      </c>
      <c r="B5976" s="1" t="s">
        <v>154</v>
      </c>
      <c r="C5976" s="1" t="s">
        <v>155</v>
      </c>
      <c r="D5976" s="1" t="s">
        <v>14</v>
      </c>
      <c r="E5976" s="1" t="s">
        <v>24</v>
      </c>
      <c r="F5976" s="18">
        <v>75.959999999999994</v>
      </c>
      <c r="G5976" t="s">
        <v>3923</v>
      </c>
      <c r="H5976" s="1">
        <f>IF(COUNTIF(G$2:G5976,G5976)=1,1,0)</f>
        <v>1</v>
      </c>
      <c r="I5976" s="1">
        <v>2</v>
      </c>
      <c r="J5976" s="1">
        <v>0</v>
      </c>
      <c r="K5976" s="1">
        <v>22.78799999999999</v>
      </c>
      <c r="L5976" s="12">
        <f>VLOOKUP(train[[#This Row],[Sub-Category]],Análisis_ABC_XYZ[[#Headers],[#Data]],4,FALSE)</f>
        <v>0.45632477063632687</v>
      </c>
    </row>
    <row r="5977" spans="1:12" x14ac:dyDescent="0.35">
      <c r="A5977" s="2">
        <v>43042</v>
      </c>
      <c r="B5977" s="1" t="s">
        <v>12</v>
      </c>
      <c r="C5977" s="1" t="s">
        <v>156</v>
      </c>
      <c r="D5977" s="1" t="s">
        <v>14</v>
      </c>
      <c r="E5977" s="1" t="s">
        <v>29</v>
      </c>
      <c r="F5977" s="18">
        <v>43.584000000000003</v>
      </c>
      <c r="G5977" t="s">
        <v>3366</v>
      </c>
      <c r="H5977" s="1">
        <f>IF(COUNTIF(G$2:G5977,G5977)=1,1,0)</f>
        <v>0</v>
      </c>
      <c r="I5977" s="1">
        <v>12</v>
      </c>
      <c r="J5977" s="1">
        <v>0.2</v>
      </c>
      <c r="K5977" s="1">
        <v>15.799199999999999</v>
      </c>
      <c r="L5977" s="12">
        <f>VLOOKUP(train[[#This Row],[Sub-Category]],Análisis_ABC_XYZ[[#Headers],[#Data]],4,FALSE)</f>
        <v>0.46881743173671325</v>
      </c>
    </row>
    <row r="5978" spans="1:12" x14ac:dyDescent="0.35">
      <c r="A5978" s="2">
        <v>43042</v>
      </c>
      <c r="B5978" s="1" t="s">
        <v>12</v>
      </c>
      <c r="C5978" s="1" t="s">
        <v>1729</v>
      </c>
      <c r="D5978" s="1" t="s">
        <v>14</v>
      </c>
      <c r="E5978" s="1" t="s">
        <v>31</v>
      </c>
      <c r="F5978" s="18">
        <v>43.32</v>
      </c>
      <c r="G5978" t="s">
        <v>3366</v>
      </c>
      <c r="H5978" s="1">
        <f>IF(COUNTIF(G$2:G5978,G5978)=1,1,0)</f>
        <v>0</v>
      </c>
      <c r="I5978" s="1">
        <v>2</v>
      </c>
      <c r="J5978" s="1">
        <v>0</v>
      </c>
      <c r="K5978" s="1">
        <v>14.295599999999997</v>
      </c>
      <c r="L5978" s="12">
        <f>VLOOKUP(train[[#This Row],[Sub-Category]],Análisis_ABC_XYZ[[#Headers],[#Data]],4,FALSE)</f>
        <v>0.49507917887403441</v>
      </c>
    </row>
    <row r="5979" spans="1:12" x14ac:dyDescent="0.35">
      <c r="A5979" s="2">
        <v>43042</v>
      </c>
      <c r="B5979" s="1" t="s">
        <v>154</v>
      </c>
      <c r="C5979" s="1" t="s">
        <v>156</v>
      </c>
      <c r="D5979" s="1" t="s">
        <v>14</v>
      </c>
      <c r="E5979" s="1" t="s">
        <v>29</v>
      </c>
      <c r="F5979" s="18">
        <v>27.240000000000002</v>
      </c>
      <c r="G5979" t="s">
        <v>3923</v>
      </c>
      <c r="H5979" s="1">
        <f>IF(COUNTIF(G$2:G5979,G5979)=1,1,0)</f>
        <v>0</v>
      </c>
      <c r="I5979" s="1">
        <v>6</v>
      </c>
      <c r="J5979" s="1">
        <v>0</v>
      </c>
      <c r="K5979" s="1">
        <v>13.3476</v>
      </c>
      <c r="L5979" s="12">
        <f>VLOOKUP(train[[#This Row],[Sub-Category]],Análisis_ABC_XYZ[[#Headers],[#Data]],4,FALSE)</f>
        <v>0.46881743173671325</v>
      </c>
    </row>
    <row r="5980" spans="1:12" x14ac:dyDescent="0.35">
      <c r="A5980" s="2">
        <v>43042</v>
      </c>
      <c r="B5980" s="1" t="s">
        <v>6</v>
      </c>
      <c r="C5980" s="1" t="s">
        <v>829</v>
      </c>
      <c r="D5980" s="1" t="s">
        <v>8</v>
      </c>
      <c r="E5980" s="1" t="s">
        <v>22</v>
      </c>
      <c r="F5980" s="18">
        <v>24.1</v>
      </c>
      <c r="G5980" t="s">
        <v>1971</v>
      </c>
      <c r="H5980" s="1">
        <f>IF(COUNTIF(G$2:G5980,G5980)=1,1,0)</f>
        <v>0</v>
      </c>
      <c r="I5980" s="1">
        <v>5</v>
      </c>
      <c r="J5980" s="1">
        <v>0</v>
      </c>
      <c r="K5980" s="1">
        <v>9.1580000000000013</v>
      </c>
      <c r="L5980" s="12">
        <f>VLOOKUP(train[[#This Row],[Sub-Category]],Análisis_ABC_XYZ[[#Headers],[#Data]],4,FALSE)</f>
        <v>0.4595170286641902</v>
      </c>
    </row>
    <row r="5981" spans="1:12" x14ac:dyDescent="0.35">
      <c r="A5981" s="2">
        <v>43042</v>
      </c>
      <c r="B5981" s="1" t="s">
        <v>6</v>
      </c>
      <c r="C5981" s="1" t="s">
        <v>723</v>
      </c>
      <c r="D5981" s="1" t="s">
        <v>14</v>
      </c>
      <c r="E5981" s="1" t="s">
        <v>91</v>
      </c>
      <c r="F5981" s="18">
        <v>20</v>
      </c>
      <c r="G5981" t="s">
        <v>1971</v>
      </c>
      <c r="H5981" s="1">
        <f>IF(COUNTIF(G$2:G5981,G5981)=1,1,0)</f>
        <v>0</v>
      </c>
      <c r="I5981" s="1">
        <v>4</v>
      </c>
      <c r="J5981" s="1">
        <v>0</v>
      </c>
      <c r="K5981" s="1">
        <v>9.6</v>
      </c>
      <c r="L5981" s="12">
        <f>VLOOKUP(train[[#This Row],[Sub-Category]],Análisis_ABC_XYZ[[#Headers],[#Data]],4,FALSE)</f>
        <v>0.51168203684699509</v>
      </c>
    </row>
    <row r="5982" spans="1:12" x14ac:dyDescent="0.35">
      <c r="A5982" s="2">
        <v>43042</v>
      </c>
      <c r="B5982" s="1" t="s">
        <v>12</v>
      </c>
      <c r="C5982" s="1" t="s">
        <v>1299</v>
      </c>
      <c r="D5982" s="1" t="s">
        <v>14</v>
      </c>
      <c r="E5982" s="1" t="s">
        <v>36</v>
      </c>
      <c r="F5982" s="18">
        <v>19.440000000000001</v>
      </c>
      <c r="G5982" t="s">
        <v>3366</v>
      </c>
      <c r="H5982" s="1">
        <f>IF(COUNTIF(G$2:G5982,G5982)=1,1,0)</f>
        <v>0</v>
      </c>
      <c r="I5982" s="1">
        <v>3</v>
      </c>
      <c r="J5982" s="1">
        <v>0</v>
      </c>
      <c r="K5982" s="1">
        <v>9.3312000000000008</v>
      </c>
      <c r="L5982" s="12">
        <f>VLOOKUP(train[[#This Row],[Sub-Category]],Análisis_ABC_XYZ[[#Headers],[#Data]],4,FALSE)</f>
        <v>0.43613829632717294</v>
      </c>
    </row>
    <row r="5983" spans="1:12" x14ac:dyDescent="0.35">
      <c r="A5983" s="2">
        <v>43042</v>
      </c>
      <c r="B5983" s="1" t="s">
        <v>12</v>
      </c>
      <c r="C5983" s="1" t="s">
        <v>912</v>
      </c>
      <c r="D5983" s="1" t="s">
        <v>14</v>
      </c>
      <c r="E5983" s="1" t="s">
        <v>91</v>
      </c>
      <c r="F5983" s="18">
        <v>15.260000000000002</v>
      </c>
      <c r="G5983" t="s">
        <v>3366</v>
      </c>
      <c r="H5983" s="1">
        <f>IF(COUNTIF(G$2:G5983,G5983)=1,1,0)</f>
        <v>0</v>
      </c>
      <c r="I5983" s="1">
        <v>7</v>
      </c>
      <c r="J5983" s="1">
        <v>0</v>
      </c>
      <c r="K5983" s="1">
        <v>5.0358000000000001</v>
      </c>
      <c r="L5983" s="12">
        <f>VLOOKUP(train[[#This Row],[Sub-Category]],Análisis_ABC_XYZ[[#Headers],[#Data]],4,FALSE)</f>
        <v>0.51168203684699509</v>
      </c>
    </row>
    <row r="5984" spans="1:12" x14ac:dyDescent="0.35">
      <c r="A5984" s="2">
        <v>43042</v>
      </c>
      <c r="B5984" s="1" t="s">
        <v>12</v>
      </c>
      <c r="C5984" s="1" t="s">
        <v>764</v>
      </c>
      <c r="D5984" s="1" t="s">
        <v>14</v>
      </c>
      <c r="E5984" s="1" t="s">
        <v>29</v>
      </c>
      <c r="F5984" s="18">
        <v>9.2959999999999994</v>
      </c>
      <c r="G5984" t="s">
        <v>3366</v>
      </c>
      <c r="H5984" s="1">
        <f>IF(COUNTIF(G$2:G5984,G5984)=1,1,0)</f>
        <v>0</v>
      </c>
      <c r="I5984" s="1">
        <v>2</v>
      </c>
      <c r="J5984" s="1">
        <v>0.2</v>
      </c>
      <c r="K5984" s="1">
        <v>3.0211999999999994</v>
      </c>
      <c r="L5984" s="12">
        <f>VLOOKUP(train[[#This Row],[Sub-Category]],Análisis_ABC_XYZ[[#Headers],[#Data]],4,FALSE)</f>
        <v>0.46881743173671325</v>
      </c>
    </row>
    <row r="5985" spans="1:12" x14ac:dyDescent="0.35">
      <c r="A5985" s="2">
        <v>43042</v>
      </c>
      <c r="B5985" s="1" t="s">
        <v>39</v>
      </c>
      <c r="C5985" s="1" t="s">
        <v>1283</v>
      </c>
      <c r="D5985" s="1" t="s">
        <v>14</v>
      </c>
      <c r="E5985" s="1" t="s">
        <v>36</v>
      </c>
      <c r="F5985" s="18">
        <v>9.2480000000000011</v>
      </c>
      <c r="G5985" t="s">
        <v>5025</v>
      </c>
      <c r="H5985" s="1">
        <f>IF(COUNTIF(G$2:G5985,G5985)=1,1,0)</f>
        <v>1</v>
      </c>
      <c r="I5985" s="1">
        <v>2</v>
      </c>
      <c r="J5985" s="1">
        <v>0.2</v>
      </c>
      <c r="K5985" s="1">
        <v>3.3524000000000003</v>
      </c>
      <c r="L5985" s="12">
        <f>VLOOKUP(train[[#This Row],[Sub-Category]],Análisis_ABC_XYZ[[#Headers],[#Data]],4,FALSE)</f>
        <v>0.43613829632717294</v>
      </c>
    </row>
    <row r="5986" spans="1:12" x14ac:dyDescent="0.35">
      <c r="A5986" s="2">
        <v>43042</v>
      </c>
      <c r="B5986" s="1" t="s">
        <v>37</v>
      </c>
      <c r="C5986" s="1" t="s">
        <v>565</v>
      </c>
      <c r="D5986" s="1" t="s">
        <v>14</v>
      </c>
      <c r="E5986" s="1" t="s">
        <v>24</v>
      </c>
      <c r="F5986" s="18">
        <v>8.82</v>
      </c>
      <c r="G5986" t="s">
        <v>2877</v>
      </c>
      <c r="H5986" s="1">
        <f>IF(COUNTIF(G$2:G5986,G5986)=1,1,0)</f>
        <v>1</v>
      </c>
      <c r="I5986" s="1">
        <v>3</v>
      </c>
      <c r="J5986" s="1">
        <v>0</v>
      </c>
      <c r="K5986" s="1">
        <v>2.3814000000000002</v>
      </c>
      <c r="L5986" s="12">
        <f>VLOOKUP(train[[#This Row],[Sub-Category]],Análisis_ABC_XYZ[[#Headers],[#Data]],4,FALSE)</f>
        <v>0.45632477063632687</v>
      </c>
    </row>
    <row r="5987" spans="1:12" x14ac:dyDescent="0.35">
      <c r="A5987" s="2">
        <v>43042</v>
      </c>
      <c r="B5987" s="1" t="s">
        <v>6</v>
      </c>
      <c r="C5987" s="1" t="s">
        <v>1523</v>
      </c>
      <c r="D5987" s="1" t="s">
        <v>14</v>
      </c>
      <c r="E5987" s="1" t="s">
        <v>24</v>
      </c>
      <c r="F5987" s="18">
        <v>8.75</v>
      </c>
      <c r="G5987" t="s">
        <v>1971</v>
      </c>
      <c r="H5987" s="1">
        <f>IF(COUNTIF(G$2:G5987,G5987)=1,1,0)</f>
        <v>0</v>
      </c>
      <c r="I5987" s="1">
        <v>1</v>
      </c>
      <c r="J5987" s="1">
        <v>0</v>
      </c>
      <c r="K5987" s="1">
        <v>2.6249999999999991</v>
      </c>
      <c r="L5987" s="12">
        <f>VLOOKUP(train[[#This Row],[Sub-Category]],Análisis_ABC_XYZ[[#Headers],[#Data]],4,FALSE)</f>
        <v>0.45632477063632687</v>
      </c>
    </row>
    <row r="5988" spans="1:12" x14ac:dyDescent="0.35">
      <c r="A5988" s="2">
        <v>43042</v>
      </c>
      <c r="B5988" s="1" t="s">
        <v>6</v>
      </c>
      <c r="C5988" s="1" t="s">
        <v>1668</v>
      </c>
      <c r="D5988" s="1" t="s">
        <v>14</v>
      </c>
      <c r="E5988" s="1" t="s">
        <v>24</v>
      </c>
      <c r="F5988" s="18">
        <v>7.98</v>
      </c>
      <c r="G5988" t="s">
        <v>1971</v>
      </c>
      <c r="H5988" s="1">
        <f>IF(COUNTIF(G$2:G5988,G5988)=1,1,0)</f>
        <v>0</v>
      </c>
      <c r="I5988" s="1">
        <v>3</v>
      </c>
      <c r="J5988" s="1">
        <v>0</v>
      </c>
      <c r="K5988" s="1">
        <v>2.0747999999999998</v>
      </c>
      <c r="L5988" s="12">
        <f>VLOOKUP(train[[#This Row],[Sub-Category]],Análisis_ABC_XYZ[[#Headers],[#Data]],4,FALSE)</f>
        <v>0.45632477063632687</v>
      </c>
    </row>
    <row r="5989" spans="1:12" x14ac:dyDescent="0.35">
      <c r="A5989" s="2">
        <v>43042</v>
      </c>
      <c r="B5989" s="1" t="s">
        <v>136</v>
      </c>
      <c r="C5989" s="1" t="s">
        <v>989</v>
      </c>
      <c r="D5989" s="1" t="s">
        <v>14</v>
      </c>
      <c r="E5989" s="1" t="s">
        <v>29</v>
      </c>
      <c r="F5989" s="18">
        <v>4.1580000000000004</v>
      </c>
      <c r="G5989" t="s">
        <v>4329</v>
      </c>
      <c r="H5989" s="1">
        <f>IF(COUNTIF(G$2:G5989,G5989)=1,1,0)</f>
        <v>0</v>
      </c>
      <c r="I5989" s="1">
        <v>7</v>
      </c>
      <c r="J5989" s="1">
        <v>0.7</v>
      </c>
      <c r="K5989" s="1">
        <v>-3.4649999999999999</v>
      </c>
      <c r="L5989" s="12">
        <f>VLOOKUP(train[[#This Row],[Sub-Category]],Análisis_ABC_XYZ[[#Headers],[#Data]],4,FALSE)</f>
        <v>0.46881743173671325</v>
      </c>
    </row>
    <row r="5990" spans="1:12" x14ac:dyDescent="0.35">
      <c r="A5990" s="2">
        <v>43043</v>
      </c>
      <c r="B5990" s="1" t="s">
        <v>34</v>
      </c>
      <c r="C5990" s="1" t="s">
        <v>333</v>
      </c>
      <c r="D5990" s="1" t="s">
        <v>8</v>
      </c>
      <c r="E5990" s="1" t="s">
        <v>18</v>
      </c>
      <c r="F5990" s="18">
        <v>876.30000000000007</v>
      </c>
      <c r="G5990" t="s">
        <v>4966</v>
      </c>
      <c r="H5990" s="1">
        <f>IF(COUNTIF(G$2:G5990,G5990)=1,1,0)</f>
        <v>1</v>
      </c>
      <c r="I5990" s="1">
        <v>10</v>
      </c>
      <c r="J5990" s="1">
        <v>0.4</v>
      </c>
      <c r="K5990" s="1">
        <v>-292.10000000000014</v>
      </c>
      <c r="L5990" s="12">
        <f>VLOOKUP(train[[#This Row],[Sub-Category]],Análisis_ABC_XYZ[[#Headers],[#Data]],4,FALSE)</f>
        <v>0.55975208308209756</v>
      </c>
    </row>
    <row r="5991" spans="1:12" x14ac:dyDescent="0.35">
      <c r="A5991" s="2">
        <v>43043</v>
      </c>
      <c r="B5991" s="1" t="s">
        <v>12</v>
      </c>
      <c r="C5991" s="1" t="s">
        <v>1845</v>
      </c>
      <c r="D5991" s="1" t="s">
        <v>26</v>
      </c>
      <c r="E5991" s="1" t="s">
        <v>208</v>
      </c>
      <c r="F5991" s="18">
        <v>686.40000000000009</v>
      </c>
      <c r="G5991" t="s">
        <v>4753</v>
      </c>
      <c r="H5991" s="1">
        <f>IF(COUNTIF(G$2:G5991,G5991)=1,1,0)</f>
        <v>1</v>
      </c>
      <c r="I5991" s="1">
        <v>2</v>
      </c>
      <c r="J5991" s="1">
        <v>0.2</v>
      </c>
      <c r="K5991" s="1">
        <v>77.219999999999914</v>
      </c>
      <c r="L5991" s="12">
        <f>VLOOKUP(train[[#This Row],[Sub-Category]],Análisis_ABC_XYZ[[#Headers],[#Data]],4,FALSE)</f>
        <v>0.5183572270896134</v>
      </c>
    </row>
    <row r="5992" spans="1:12" x14ac:dyDescent="0.35">
      <c r="A5992" s="2">
        <v>43043</v>
      </c>
      <c r="B5992" s="1" t="s">
        <v>136</v>
      </c>
      <c r="C5992" s="1" t="s">
        <v>1703</v>
      </c>
      <c r="D5992" s="1" t="s">
        <v>8</v>
      </c>
      <c r="E5992" s="1" t="s">
        <v>11</v>
      </c>
      <c r="F5992" s="18">
        <v>650.35200000000009</v>
      </c>
      <c r="G5992" t="s">
        <v>5442</v>
      </c>
      <c r="H5992" s="1">
        <f>IF(COUNTIF(G$2:G5992,G5992)=1,1,0)</f>
        <v>1</v>
      </c>
      <c r="I5992" s="1">
        <v>3</v>
      </c>
      <c r="J5992" s="1">
        <v>0.2</v>
      </c>
      <c r="K5992" s="1">
        <v>-97.552800000000076</v>
      </c>
      <c r="L5992" s="12">
        <f>VLOOKUP(train[[#This Row],[Sub-Category]],Análisis_ABC_XYZ[[#Headers],[#Data]],4,FALSE)</f>
        <v>0.46529189879902266</v>
      </c>
    </row>
    <row r="5993" spans="1:12" x14ac:dyDescent="0.35">
      <c r="A5993" s="2">
        <v>43043</v>
      </c>
      <c r="B5993" s="1" t="s">
        <v>136</v>
      </c>
      <c r="C5993" s="1" t="s">
        <v>572</v>
      </c>
      <c r="D5993" s="1" t="s">
        <v>14</v>
      </c>
      <c r="E5993" s="1" t="s">
        <v>15</v>
      </c>
      <c r="F5993" s="18">
        <v>629.18400000000008</v>
      </c>
      <c r="G5993" t="s">
        <v>5442</v>
      </c>
      <c r="H5993" s="1">
        <f>IF(COUNTIF(G$2:G5993,G5993)=1,1,0)</f>
        <v>0</v>
      </c>
      <c r="I5993" s="1">
        <v>8</v>
      </c>
      <c r="J5993" s="1">
        <v>0.2</v>
      </c>
      <c r="K5993" s="1">
        <v>228.07919999999999</v>
      </c>
      <c r="L5993" s="12">
        <f>VLOOKUP(train[[#This Row],[Sub-Category]],Análisis_ABC_XYZ[[#Headers],[#Data]],4,FALSE)</f>
        <v>0.4647369236065339</v>
      </c>
    </row>
    <row r="5994" spans="1:12" x14ac:dyDescent="0.35">
      <c r="A5994" s="2">
        <v>43043</v>
      </c>
      <c r="B5994" s="1" t="s">
        <v>37</v>
      </c>
      <c r="C5994" s="1" t="s">
        <v>647</v>
      </c>
      <c r="D5994" s="1" t="s">
        <v>8</v>
      </c>
      <c r="E5994" s="1" t="s">
        <v>22</v>
      </c>
      <c r="F5994" s="18">
        <v>209.88</v>
      </c>
      <c r="G5994" t="s">
        <v>5693</v>
      </c>
      <c r="H5994" s="1">
        <f>IF(COUNTIF(G$2:G5994,G5994)=1,1,0)</f>
        <v>1</v>
      </c>
      <c r="I5994" s="1">
        <v>3</v>
      </c>
      <c r="J5994" s="1">
        <v>0</v>
      </c>
      <c r="K5994" s="1">
        <v>35.679599999999979</v>
      </c>
      <c r="L5994" s="12">
        <f>VLOOKUP(train[[#This Row],[Sub-Category]],Análisis_ABC_XYZ[[#Headers],[#Data]],4,FALSE)</f>
        <v>0.4595170286641902</v>
      </c>
    </row>
    <row r="5995" spans="1:12" x14ac:dyDescent="0.35">
      <c r="A5995" s="2">
        <v>43043</v>
      </c>
      <c r="B5995" s="1" t="s">
        <v>12</v>
      </c>
      <c r="C5995" s="1" t="s">
        <v>337</v>
      </c>
      <c r="D5995" s="1" t="s">
        <v>14</v>
      </c>
      <c r="E5995" s="1" t="s">
        <v>24</v>
      </c>
      <c r="F5995" s="18">
        <v>192.8</v>
      </c>
      <c r="G5995" t="s">
        <v>3581</v>
      </c>
      <c r="H5995" s="1">
        <f>IF(COUNTIF(G$2:G5995,G5995)=1,1,0)</f>
        <v>1</v>
      </c>
      <c r="I5995" s="1">
        <v>4</v>
      </c>
      <c r="J5995" s="1">
        <v>0</v>
      </c>
      <c r="K5995" s="1">
        <v>55.911999999999978</v>
      </c>
      <c r="L5995" s="12">
        <f>VLOOKUP(train[[#This Row],[Sub-Category]],Análisis_ABC_XYZ[[#Headers],[#Data]],4,FALSE)</f>
        <v>0.45632477063632687</v>
      </c>
    </row>
    <row r="5996" spans="1:12" x14ac:dyDescent="0.35">
      <c r="A5996" s="2">
        <v>43043</v>
      </c>
      <c r="B5996" s="1" t="s">
        <v>34</v>
      </c>
      <c r="C5996" s="1" t="s">
        <v>475</v>
      </c>
      <c r="D5996" s="1" t="s">
        <v>14</v>
      </c>
      <c r="E5996" s="1" t="s">
        <v>182</v>
      </c>
      <c r="F5996" s="18">
        <v>185.376</v>
      </c>
      <c r="G5996" t="s">
        <v>4966</v>
      </c>
      <c r="H5996" s="1">
        <f>IF(COUNTIF(G$2:G5996,G5996)=1,1,0)</f>
        <v>0</v>
      </c>
      <c r="I5996" s="1">
        <v>2</v>
      </c>
      <c r="J5996" s="1">
        <v>0.2</v>
      </c>
      <c r="K5996" s="1">
        <v>-34.758000000000017</v>
      </c>
      <c r="L5996" s="12">
        <f>VLOOKUP(train[[#This Row],[Sub-Category]],Análisis_ABC_XYZ[[#Headers],[#Data]],4,FALSE)</f>
        <v>0.53938093436526824</v>
      </c>
    </row>
    <row r="5997" spans="1:12" x14ac:dyDescent="0.35">
      <c r="A5997" s="2">
        <v>43043</v>
      </c>
      <c r="B5997" s="1" t="s">
        <v>136</v>
      </c>
      <c r="C5997" s="1" t="s">
        <v>1657</v>
      </c>
      <c r="D5997" s="1" t="s">
        <v>8</v>
      </c>
      <c r="E5997" s="1" t="s">
        <v>11</v>
      </c>
      <c r="F5997" s="18">
        <v>104.78399999999999</v>
      </c>
      <c r="G5997" t="s">
        <v>5442</v>
      </c>
      <c r="H5997" s="1">
        <f>IF(COUNTIF(G$2:G5997,G5997)=1,1,0)</f>
        <v>0</v>
      </c>
      <c r="I5997" s="1">
        <v>1</v>
      </c>
      <c r="J5997" s="1">
        <v>0.2</v>
      </c>
      <c r="K5997" s="1">
        <v>-14.407800000000009</v>
      </c>
      <c r="L5997" s="12">
        <f>VLOOKUP(train[[#This Row],[Sub-Category]],Análisis_ABC_XYZ[[#Headers],[#Data]],4,FALSE)</f>
        <v>0.46529189879902266</v>
      </c>
    </row>
    <row r="5998" spans="1:12" x14ac:dyDescent="0.35">
      <c r="A5998" s="2">
        <v>43043</v>
      </c>
      <c r="B5998" s="1" t="s">
        <v>39</v>
      </c>
      <c r="C5998" s="1" t="s">
        <v>543</v>
      </c>
      <c r="D5998" s="1" t="s">
        <v>8</v>
      </c>
      <c r="E5998" s="1" t="s">
        <v>22</v>
      </c>
      <c r="F5998" s="18">
        <v>66.112000000000009</v>
      </c>
      <c r="G5998" t="s">
        <v>5228</v>
      </c>
      <c r="H5998" s="1">
        <f>IF(COUNTIF(G$2:G5998,G5998)=1,1,0)</f>
        <v>1</v>
      </c>
      <c r="I5998" s="1">
        <v>4</v>
      </c>
      <c r="J5998" s="1">
        <v>0.6</v>
      </c>
      <c r="K5998" s="1">
        <v>-84.292799999999986</v>
      </c>
      <c r="L5998" s="12">
        <f>VLOOKUP(train[[#This Row],[Sub-Category]],Análisis_ABC_XYZ[[#Headers],[#Data]],4,FALSE)</f>
        <v>0.4595170286641902</v>
      </c>
    </row>
    <row r="5999" spans="1:12" x14ac:dyDescent="0.35">
      <c r="A5999" s="2">
        <v>43043</v>
      </c>
      <c r="B5999" s="1" t="s">
        <v>16</v>
      </c>
      <c r="C5999" s="1" t="s">
        <v>1240</v>
      </c>
      <c r="D5999" s="1" t="s">
        <v>8</v>
      </c>
      <c r="E5999" s="1" t="s">
        <v>22</v>
      </c>
      <c r="F5999" s="18">
        <v>50.496000000000002</v>
      </c>
      <c r="G5999" t="s">
        <v>6129</v>
      </c>
      <c r="H5999" s="1">
        <f>IF(COUNTIF(G$2:G5999,G5999)=1,1,0)</f>
        <v>1</v>
      </c>
      <c r="I5999" s="1">
        <v>6</v>
      </c>
      <c r="J5999" s="1">
        <v>0.2</v>
      </c>
      <c r="K5999" s="1">
        <v>8.2055999999999987</v>
      </c>
      <c r="L5999" s="12">
        <f>VLOOKUP(train[[#This Row],[Sub-Category]],Análisis_ABC_XYZ[[#Headers],[#Data]],4,FALSE)</f>
        <v>0.4595170286641902</v>
      </c>
    </row>
    <row r="6000" spans="1:12" x14ac:dyDescent="0.35">
      <c r="A6000" s="2">
        <v>43043</v>
      </c>
      <c r="B6000" s="1" t="s">
        <v>136</v>
      </c>
      <c r="C6000" s="1" t="s">
        <v>1746</v>
      </c>
      <c r="D6000" s="1" t="s">
        <v>14</v>
      </c>
      <c r="E6000" s="1" t="s">
        <v>36</v>
      </c>
      <c r="F6000" s="18">
        <v>47.952000000000005</v>
      </c>
      <c r="G6000" t="s">
        <v>5442</v>
      </c>
      <c r="H6000" s="1">
        <f>IF(COUNTIF(G$2:G6000,G6000)=1,1,0)</f>
        <v>0</v>
      </c>
      <c r="I6000" s="1">
        <v>3</v>
      </c>
      <c r="J6000" s="1">
        <v>0.2</v>
      </c>
      <c r="K6000" s="1">
        <v>16.783200000000001</v>
      </c>
      <c r="L6000" s="12">
        <f>VLOOKUP(train[[#This Row],[Sub-Category]],Análisis_ABC_XYZ[[#Headers],[#Data]],4,FALSE)</f>
        <v>0.43613829632717294</v>
      </c>
    </row>
    <row r="6001" spans="1:12" x14ac:dyDescent="0.35">
      <c r="A6001" s="2">
        <v>43043</v>
      </c>
      <c r="B6001" s="1" t="s">
        <v>34</v>
      </c>
      <c r="C6001" s="1" t="s">
        <v>130</v>
      </c>
      <c r="D6001" s="1" t="s">
        <v>14</v>
      </c>
      <c r="E6001" s="1" t="s">
        <v>20</v>
      </c>
      <c r="F6001" s="18">
        <v>45.248000000000005</v>
      </c>
      <c r="G6001" t="s">
        <v>4966</v>
      </c>
      <c r="H6001" s="1">
        <f>IF(COUNTIF(G$2:G6001,G6001)=1,1,0)</f>
        <v>0</v>
      </c>
      <c r="I6001" s="1">
        <v>2</v>
      </c>
      <c r="J6001" s="1">
        <v>0.2</v>
      </c>
      <c r="K6001" s="1">
        <v>3.9591999999999992</v>
      </c>
      <c r="L6001" s="12">
        <f>VLOOKUP(train[[#This Row],[Sub-Category]],Análisis_ABC_XYZ[[#Headers],[#Data]],4,FALSE)</f>
        <v>0.44610841445725197</v>
      </c>
    </row>
    <row r="6002" spans="1:12" x14ac:dyDescent="0.35">
      <c r="A6002" s="2">
        <v>43043</v>
      </c>
      <c r="B6002" s="1" t="s">
        <v>12</v>
      </c>
      <c r="C6002" s="1" t="s">
        <v>1872</v>
      </c>
      <c r="D6002" s="1" t="s">
        <v>14</v>
      </c>
      <c r="E6002" s="1" t="s">
        <v>36</v>
      </c>
      <c r="F6002" s="18">
        <v>38.880000000000003</v>
      </c>
      <c r="G6002" t="s">
        <v>4273</v>
      </c>
      <c r="H6002" s="1">
        <f>IF(COUNTIF(G$2:G6002,G6002)=1,1,0)</f>
        <v>1</v>
      </c>
      <c r="I6002" s="1">
        <v>6</v>
      </c>
      <c r="J6002" s="1">
        <v>0</v>
      </c>
      <c r="K6002" s="1">
        <v>18.662400000000002</v>
      </c>
      <c r="L6002" s="12">
        <f>VLOOKUP(train[[#This Row],[Sub-Category]],Análisis_ABC_XYZ[[#Headers],[#Data]],4,FALSE)</f>
        <v>0.43613829632717294</v>
      </c>
    </row>
    <row r="6003" spans="1:12" x14ac:dyDescent="0.35">
      <c r="A6003" s="2">
        <v>43043</v>
      </c>
      <c r="B6003" s="1" t="s">
        <v>12</v>
      </c>
      <c r="C6003" s="1" t="s">
        <v>557</v>
      </c>
      <c r="D6003" s="1" t="s">
        <v>8</v>
      </c>
      <c r="E6003" s="1" t="s">
        <v>22</v>
      </c>
      <c r="F6003" s="18">
        <v>38.29</v>
      </c>
      <c r="G6003" t="s">
        <v>4259</v>
      </c>
      <c r="H6003" s="1">
        <f>IF(COUNTIF(G$2:G6003,G6003)=1,1,0)</f>
        <v>1</v>
      </c>
      <c r="I6003" s="1">
        <v>7</v>
      </c>
      <c r="J6003" s="1">
        <v>0</v>
      </c>
      <c r="K6003" s="1">
        <v>16.464700000000001</v>
      </c>
      <c r="L6003" s="12">
        <f>VLOOKUP(train[[#This Row],[Sub-Category]],Análisis_ABC_XYZ[[#Headers],[#Data]],4,FALSE)</f>
        <v>0.4595170286641902</v>
      </c>
    </row>
    <row r="6004" spans="1:12" x14ac:dyDescent="0.35">
      <c r="A6004" s="2">
        <v>43043</v>
      </c>
      <c r="B6004" s="1" t="s">
        <v>136</v>
      </c>
      <c r="C6004" s="1" t="s">
        <v>1662</v>
      </c>
      <c r="D6004" s="1" t="s">
        <v>14</v>
      </c>
      <c r="E6004" s="1" t="s">
        <v>182</v>
      </c>
      <c r="F6004" s="18">
        <v>17.584000000000003</v>
      </c>
      <c r="G6004" t="s">
        <v>5442</v>
      </c>
      <c r="H6004" s="1">
        <f>IF(COUNTIF(G$2:G6004,G6004)=1,1,0)</f>
        <v>0</v>
      </c>
      <c r="I6004" s="1">
        <v>7</v>
      </c>
      <c r="J6004" s="1">
        <v>0.2</v>
      </c>
      <c r="K6004" s="1">
        <v>-4.1761999999999997</v>
      </c>
      <c r="L6004" s="12">
        <f>VLOOKUP(train[[#This Row],[Sub-Category]],Análisis_ABC_XYZ[[#Headers],[#Data]],4,FALSE)</f>
        <v>0.53938093436526824</v>
      </c>
    </row>
    <row r="6005" spans="1:12" x14ac:dyDescent="0.35">
      <c r="A6005" s="2">
        <v>43043</v>
      </c>
      <c r="B6005" s="1" t="s">
        <v>136</v>
      </c>
      <c r="C6005" s="1" t="s">
        <v>704</v>
      </c>
      <c r="D6005" s="1" t="s">
        <v>14</v>
      </c>
      <c r="E6005" s="1" t="s">
        <v>36</v>
      </c>
      <c r="F6005" s="18">
        <v>15.176</v>
      </c>
      <c r="G6005" t="s">
        <v>5442</v>
      </c>
      <c r="H6005" s="1">
        <f>IF(COUNTIF(G$2:G6005,G6005)=1,1,0)</f>
        <v>0</v>
      </c>
      <c r="I6005" s="1">
        <v>1</v>
      </c>
      <c r="J6005" s="1">
        <v>0.2</v>
      </c>
      <c r="K6005" s="1">
        <v>5.3115999999999985</v>
      </c>
      <c r="L6005" s="12">
        <f>VLOOKUP(train[[#This Row],[Sub-Category]],Análisis_ABC_XYZ[[#Headers],[#Data]],4,FALSE)</f>
        <v>0.43613829632717294</v>
      </c>
    </row>
    <row r="6006" spans="1:12" x14ac:dyDescent="0.35">
      <c r="A6006" s="2">
        <v>43043</v>
      </c>
      <c r="B6006" s="1" t="s">
        <v>39</v>
      </c>
      <c r="C6006" s="1" t="s">
        <v>1533</v>
      </c>
      <c r="D6006" s="1" t="s">
        <v>8</v>
      </c>
      <c r="E6006" s="1" t="s">
        <v>22</v>
      </c>
      <c r="F6006" s="18">
        <v>11.376000000000001</v>
      </c>
      <c r="G6006" t="s">
        <v>5228</v>
      </c>
      <c r="H6006" s="1">
        <f>IF(COUNTIF(G$2:G6006,G6006)=1,1,0)</f>
        <v>0</v>
      </c>
      <c r="I6006" s="1">
        <v>3</v>
      </c>
      <c r="J6006" s="1">
        <v>0.6</v>
      </c>
      <c r="K6006" s="1">
        <v>-5.6879999999999988</v>
      </c>
      <c r="L6006" s="12">
        <f>VLOOKUP(train[[#This Row],[Sub-Category]],Análisis_ABC_XYZ[[#Headers],[#Data]],4,FALSE)</f>
        <v>0.4595170286641902</v>
      </c>
    </row>
    <row r="6007" spans="1:12" x14ac:dyDescent="0.35">
      <c r="A6007" s="2">
        <v>43043</v>
      </c>
      <c r="B6007" s="1" t="s">
        <v>6</v>
      </c>
      <c r="C6007" s="1" t="s">
        <v>158</v>
      </c>
      <c r="D6007" s="1" t="s">
        <v>14</v>
      </c>
      <c r="E6007" s="1" t="s">
        <v>91</v>
      </c>
      <c r="F6007" s="18">
        <v>10.74</v>
      </c>
      <c r="G6007" t="s">
        <v>3004</v>
      </c>
      <c r="H6007" s="1">
        <f>IF(COUNTIF(G$2:G6007,G6007)=1,1,0)</f>
        <v>1</v>
      </c>
      <c r="I6007" s="1">
        <v>3</v>
      </c>
      <c r="J6007" s="1">
        <v>0</v>
      </c>
      <c r="K6007" s="1">
        <v>5.2625999999999999</v>
      </c>
      <c r="L6007" s="12">
        <f>VLOOKUP(train[[#This Row],[Sub-Category]],Análisis_ABC_XYZ[[#Headers],[#Data]],4,FALSE)</f>
        <v>0.51168203684699509</v>
      </c>
    </row>
    <row r="6008" spans="1:12" x14ac:dyDescent="0.35">
      <c r="A6008" s="2">
        <v>43043</v>
      </c>
      <c r="B6008" s="1" t="s">
        <v>12</v>
      </c>
      <c r="C6008" s="1" t="s">
        <v>365</v>
      </c>
      <c r="D6008" s="1" t="s">
        <v>14</v>
      </c>
      <c r="E6008" s="1" t="s">
        <v>29</v>
      </c>
      <c r="F6008" s="18">
        <v>7.7120000000000006</v>
      </c>
      <c r="G6008" t="s">
        <v>4273</v>
      </c>
      <c r="H6008" s="1">
        <f>IF(COUNTIF(G$2:G6008,G6008)=1,1,0)</f>
        <v>0</v>
      </c>
      <c r="I6008" s="1">
        <v>2</v>
      </c>
      <c r="J6008" s="1">
        <v>0.2</v>
      </c>
      <c r="K6008" s="1">
        <v>2.7956000000000003</v>
      </c>
      <c r="L6008" s="12">
        <f>VLOOKUP(train[[#This Row],[Sub-Category]],Análisis_ABC_XYZ[[#Headers],[#Data]],4,FALSE)</f>
        <v>0.46881743173671325</v>
      </c>
    </row>
    <row r="6009" spans="1:12" x14ac:dyDescent="0.35">
      <c r="A6009" s="2">
        <v>43043</v>
      </c>
      <c r="B6009" s="1" t="s">
        <v>12</v>
      </c>
      <c r="C6009" s="1" t="s">
        <v>1653</v>
      </c>
      <c r="D6009" s="1" t="s">
        <v>14</v>
      </c>
      <c r="E6009" s="1" t="s">
        <v>29</v>
      </c>
      <c r="F6009" s="18">
        <v>4.1760000000000002</v>
      </c>
      <c r="G6009" t="s">
        <v>4273</v>
      </c>
      <c r="H6009" s="1">
        <f>IF(COUNTIF(G$2:G6009,G6009)=1,1,0)</f>
        <v>0</v>
      </c>
      <c r="I6009" s="1">
        <v>1</v>
      </c>
      <c r="J6009" s="1">
        <v>0.2</v>
      </c>
      <c r="K6009" s="1">
        <v>1.3049999999999997</v>
      </c>
      <c r="L6009" s="12">
        <f>VLOOKUP(train[[#This Row],[Sub-Category]],Análisis_ABC_XYZ[[#Headers],[#Data]],4,FALSE)</f>
        <v>0.46881743173671325</v>
      </c>
    </row>
    <row r="6010" spans="1:12" x14ac:dyDescent="0.35">
      <c r="A6010" s="2">
        <v>43044</v>
      </c>
      <c r="B6010" s="1" t="s">
        <v>39</v>
      </c>
      <c r="C6010" s="1" t="s">
        <v>1404</v>
      </c>
      <c r="D6010" s="1" t="s">
        <v>8</v>
      </c>
      <c r="E6010" s="1" t="s">
        <v>9</v>
      </c>
      <c r="F6010" s="18">
        <v>956.6647999999999</v>
      </c>
      <c r="G6010" t="s">
        <v>4192</v>
      </c>
      <c r="H6010" s="1">
        <f>IF(COUNTIF(G$2:G6010,G6010)=1,1,0)</f>
        <v>1</v>
      </c>
      <c r="I6010" s="1">
        <v>7</v>
      </c>
      <c r="J6010" s="1">
        <v>0.32</v>
      </c>
      <c r="K6010" s="1">
        <v>-225.09759999999991</v>
      </c>
      <c r="L6010" s="12">
        <f>VLOOKUP(train[[#This Row],[Sub-Category]],Análisis_ABC_XYZ[[#Headers],[#Data]],4,FALSE)</f>
        <v>0.5176847302647779</v>
      </c>
    </row>
    <row r="6011" spans="1:12" x14ac:dyDescent="0.35">
      <c r="A6011" s="2">
        <v>43044</v>
      </c>
      <c r="B6011" s="1" t="s">
        <v>39</v>
      </c>
      <c r="C6011" s="1" t="s">
        <v>648</v>
      </c>
      <c r="D6011" s="1" t="s">
        <v>8</v>
      </c>
      <c r="E6011" s="1" t="s">
        <v>18</v>
      </c>
      <c r="F6011" s="18">
        <v>863.12799999999993</v>
      </c>
      <c r="G6011" t="s">
        <v>4192</v>
      </c>
      <c r="H6011" s="1">
        <f>IF(COUNTIF(G$2:G6011,G6011)=1,1,0)</f>
        <v>0</v>
      </c>
      <c r="I6011" s="1">
        <v>8</v>
      </c>
      <c r="J6011" s="1">
        <v>0.3</v>
      </c>
      <c r="K6011" s="1">
        <v>-160.29520000000008</v>
      </c>
      <c r="L6011" s="12">
        <f>VLOOKUP(train[[#This Row],[Sub-Category]],Análisis_ABC_XYZ[[#Headers],[#Data]],4,FALSE)</f>
        <v>0.55975208308209756</v>
      </c>
    </row>
    <row r="6012" spans="1:12" x14ac:dyDescent="0.35">
      <c r="A6012" s="2">
        <v>43044</v>
      </c>
      <c r="B6012" s="1" t="s">
        <v>107</v>
      </c>
      <c r="C6012" s="1" t="s">
        <v>1888</v>
      </c>
      <c r="D6012" s="1" t="s">
        <v>8</v>
      </c>
      <c r="E6012" s="1" t="s">
        <v>22</v>
      </c>
      <c r="F6012" s="18">
        <v>756.80000000000007</v>
      </c>
      <c r="G6012" t="s">
        <v>4828</v>
      </c>
      <c r="H6012" s="1">
        <f>IF(COUNTIF(G$2:G6012,G6012)=1,1,0)</f>
        <v>1</v>
      </c>
      <c r="I6012" s="1">
        <v>5</v>
      </c>
      <c r="J6012" s="1">
        <v>0</v>
      </c>
      <c r="K6012" s="1">
        <v>75.679999999999978</v>
      </c>
      <c r="L6012" s="12">
        <f>VLOOKUP(train[[#This Row],[Sub-Category]],Análisis_ABC_XYZ[[#Headers],[#Data]],4,FALSE)</f>
        <v>0.4595170286641902</v>
      </c>
    </row>
    <row r="6013" spans="1:12" x14ac:dyDescent="0.35">
      <c r="A6013" s="2">
        <v>43044</v>
      </c>
      <c r="B6013" s="1" t="s">
        <v>107</v>
      </c>
      <c r="C6013" s="1" t="s">
        <v>1440</v>
      </c>
      <c r="D6013" s="1" t="s">
        <v>8</v>
      </c>
      <c r="E6013" s="1" t="s">
        <v>22</v>
      </c>
      <c r="F6013" s="18">
        <v>273.95999999999998</v>
      </c>
      <c r="G6013" t="s">
        <v>4828</v>
      </c>
      <c r="H6013" s="1">
        <f>IF(COUNTIF(G$2:G6013,G6013)=1,1,0)</f>
        <v>0</v>
      </c>
      <c r="I6013" s="1">
        <v>2</v>
      </c>
      <c r="J6013" s="1">
        <v>0</v>
      </c>
      <c r="K6013" s="1">
        <v>71.229600000000005</v>
      </c>
      <c r="L6013" s="12">
        <f>VLOOKUP(train[[#This Row],[Sub-Category]],Análisis_ABC_XYZ[[#Headers],[#Data]],4,FALSE)</f>
        <v>0.4595170286641902</v>
      </c>
    </row>
    <row r="6014" spans="1:12" x14ac:dyDescent="0.35">
      <c r="A6014" s="2">
        <v>43044</v>
      </c>
      <c r="B6014" s="1" t="s">
        <v>12</v>
      </c>
      <c r="C6014" s="1" t="s">
        <v>502</v>
      </c>
      <c r="D6014" s="1" t="s">
        <v>14</v>
      </c>
      <c r="E6014" s="1" t="s">
        <v>61</v>
      </c>
      <c r="F6014" s="18">
        <v>158.13</v>
      </c>
      <c r="G6014" t="s">
        <v>2039</v>
      </c>
      <c r="H6014" s="1">
        <f>IF(COUNTIF(G$2:G6014,G6014)=1,1,0)</f>
        <v>1</v>
      </c>
      <c r="I6014" s="1">
        <v>3</v>
      </c>
      <c r="J6014" s="1">
        <v>0</v>
      </c>
      <c r="K6014" s="1">
        <v>77.483699999999999</v>
      </c>
      <c r="L6014" s="12">
        <f>VLOOKUP(train[[#This Row],[Sub-Category]],Análisis_ABC_XYZ[[#Headers],[#Data]],4,FALSE)</f>
        <v>0.44424167803735209</v>
      </c>
    </row>
    <row r="6015" spans="1:12" x14ac:dyDescent="0.35">
      <c r="A6015" s="2">
        <v>43044</v>
      </c>
      <c r="B6015" s="1" t="s">
        <v>12</v>
      </c>
      <c r="C6015" s="1" t="s">
        <v>1530</v>
      </c>
      <c r="D6015" s="1" t="s">
        <v>8</v>
      </c>
      <c r="E6015" s="1" t="s">
        <v>11</v>
      </c>
      <c r="F6015" s="18">
        <v>113.88800000000002</v>
      </c>
      <c r="G6015" t="s">
        <v>2039</v>
      </c>
      <c r="H6015" s="1">
        <f>IF(COUNTIF(G$2:G6015,G6015)=1,1,0)</f>
        <v>0</v>
      </c>
      <c r="I6015" s="1">
        <v>2</v>
      </c>
      <c r="J6015" s="1">
        <v>0.2</v>
      </c>
      <c r="K6015" s="1">
        <v>9.9651999999999994</v>
      </c>
      <c r="L6015" s="12">
        <f>VLOOKUP(train[[#This Row],[Sub-Category]],Análisis_ABC_XYZ[[#Headers],[#Data]],4,FALSE)</f>
        <v>0.46529189879902266</v>
      </c>
    </row>
    <row r="6016" spans="1:12" x14ac:dyDescent="0.35">
      <c r="A6016" s="2">
        <v>43044</v>
      </c>
      <c r="B6016" s="1" t="s">
        <v>84</v>
      </c>
      <c r="C6016" s="1" t="s">
        <v>606</v>
      </c>
      <c r="D6016" s="1" t="s">
        <v>14</v>
      </c>
      <c r="E6016" s="1" t="s">
        <v>29</v>
      </c>
      <c r="F6016" s="18">
        <v>104.9</v>
      </c>
      <c r="G6016" t="s">
        <v>2987</v>
      </c>
      <c r="H6016" s="1">
        <f>IF(COUNTIF(G$2:G6016,G6016)=1,1,0)</f>
        <v>1</v>
      </c>
      <c r="I6016" s="1">
        <v>5</v>
      </c>
      <c r="J6016" s="1">
        <v>0</v>
      </c>
      <c r="K6016" s="1">
        <v>50.351999999999997</v>
      </c>
      <c r="L6016" s="12">
        <f>VLOOKUP(train[[#This Row],[Sub-Category]],Análisis_ABC_XYZ[[#Headers],[#Data]],4,FALSE)</f>
        <v>0.46881743173671325</v>
      </c>
    </row>
    <row r="6017" spans="1:12" x14ac:dyDescent="0.35">
      <c r="A6017" s="2">
        <v>43044</v>
      </c>
      <c r="B6017" s="1" t="s">
        <v>37</v>
      </c>
      <c r="C6017" s="1" t="s">
        <v>1880</v>
      </c>
      <c r="D6017" s="1" t="s">
        <v>26</v>
      </c>
      <c r="E6017" s="1" t="s">
        <v>56</v>
      </c>
      <c r="F6017" s="18">
        <v>479.72</v>
      </c>
      <c r="G6017" t="s">
        <v>6095</v>
      </c>
      <c r="H6017" s="1">
        <f>IF(COUNTIF(G$2:G6017,G6017)=1,1,0)</f>
        <v>1</v>
      </c>
      <c r="I6017" s="1">
        <v>4</v>
      </c>
      <c r="J6017" s="1">
        <v>0</v>
      </c>
      <c r="K6017" s="1">
        <v>52.769200000000012</v>
      </c>
      <c r="L6017" s="12">
        <f>VLOOKUP(train[[#This Row],[Sub-Category]],Análisis_ABC_XYZ[[#Headers],[#Data]],4,FALSE)</f>
        <v>0.52062335344040378</v>
      </c>
    </row>
    <row r="6018" spans="1:12" x14ac:dyDescent="0.35">
      <c r="A6018" s="2">
        <v>43044</v>
      </c>
      <c r="B6018" s="1" t="s">
        <v>39</v>
      </c>
      <c r="C6018" s="1" t="s">
        <v>1554</v>
      </c>
      <c r="D6018" s="1" t="s">
        <v>26</v>
      </c>
      <c r="E6018" s="1" t="s">
        <v>56</v>
      </c>
      <c r="F6018" s="18">
        <v>171.96</v>
      </c>
      <c r="G6018" t="s">
        <v>4192</v>
      </c>
      <c r="H6018" s="1">
        <f>IF(COUNTIF(G$2:G6018,G6018)=1,1,0)</f>
        <v>0</v>
      </c>
      <c r="I6018" s="1">
        <v>5</v>
      </c>
      <c r="J6018" s="1">
        <v>0.2</v>
      </c>
      <c r="K6018" s="1">
        <v>45.139500000000005</v>
      </c>
      <c r="L6018" s="12">
        <f>VLOOKUP(train[[#This Row],[Sub-Category]],Análisis_ABC_XYZ[[#Headers],[#Data]],4,FALSE)</f>
        <v>0.52062335344040378</v>
      </c>
    </row>
    <row r="6019" spans="1:12" x14ac:dyDescent="0.35">
      <c r="A6019" s="2">
        <v>43044</v>
      </c>
      <c r="B6019" s="1" t="s">
        <v>107</v>
      </c>
      <c r="C6019" s="1" t="s">
        <v>696</v>
      </c>
      <c r="D6019" s="1" t="s">
        <v>26</v>
      </c>
      <c r="E6019" s="1" t="s">
        <v>56</v>
      </c>
      <c r="F6019" s="18">
        <v>89.97</v>
      </c>
      <c r="G6019" t="s">
        <v>4828</v>
      </c>
      <c r="H6019" s="1">
        <f>IF(COUNTIF(G$2:G6019,G6019)=1,1,0)</f>
        <v>0</v>
      </c>
      <c r="I6019" s="1">
        <v>3</v>
      </c>
      <c r="J6019" s="1">
        <v>0</v>
      </c>
      <c r="K6019" s="1">
        <v>18.893699999999995</v>
      </c>
      <c r="L6019" s="12">
        <f>VLOOKUP(train[[#This Row],[Sub-Category]],Análisis_ABC_XYZ[[#Headers],[#Data]],4,FALSE)</f>
        <v>0.52062335344040378</v>
      </c>
    </row>
    <row r="6020" spans="1:12" x14ac:dyDescent="0.35">
      <c r="A6020" s="2">
        <v>43044</v>
      </c>
      <c r="B6020" s="1" t="s">
        <v>12</v>
      </c>
      <c r="C6020" s="1" t="s">
        <v>1614</v>
      </c>
      <c r="D6020" s="1" t="s">
        <v>26</v>
      </c>
      <c r="E6020" s="1" t="s">
        <v>56</v>
      </c>
      <c r="F6020" s="18">
        <v>72</v>
      </c>
      <c r="G6020" t="s">
        <v>2039</v>
      </c>
      <c r="H6020" s="1">
        <f>IF(COUNTIF(G$2:G6020,G6020)=1,1,0)</f>
        <v>0</v>
      </c>
      <c r="I6020" s="1">
        <v>4</v>
      </c>
      <c r="J6020" s="1">
        <v>0</v>
      </c>
      <c r="K6020" s="1">
        <v>12.959999999999994</v>
      </c>
      <c r="L6020" s="12">
        <f>VLOOKUP(train[[#This Row],[Sub-Category]],Análisis_ABC_XYZ[[#Headers],[#Data]],4,FALSE)</f>
        <v>0.52062335344040378</v>
      </c>
    </row>
    <row r="6021" spans="1:12" x14ac:dyDescent="0.35">
      <c r="A6021" s="2">
        <v>43044</v>
      </c>
      <c r="B6021" s="1" t="s">
        <v>12</v>
      </c>
      <c r="C6021" s="1" t="s">
        <v>1265</v>
      </c>
      <c r="D6021" s="1" t="s">
        <v>14</v>
      </c>
      <c r="E6021" s="1" t="s">
        <v>29</v>
      </c>
      <c r="F6021" s="18">
        <v>53.248000000000005</v>
      </c>
      <c r="G6021" t="s">
        <v>6153</v>
      </c>
      <c r="H6021" s="1">
        <f>IF(COUNTIF(G$2:G6021,G6021)=1,1,0)</f>
        <v>1</v>
      </c>
      <c r="I6021" s="1">
        <v>2</v>
      </c>
      <c r="J6021" s="1">
        <v>0.2</v>
      </c>
      <c r="K6021" s="1">
        <v>19.968</v>
      </c>
      <c r="L6021" s="12">
        <f>VLOOKUP(train[[#This Row],[Sub-Category]],Análisis_ABC_XYZ[[#Headers],[#Data]],4,FALSE)</f>
        <v>0.46881743173671325</v>
      </c>
    </row>
    <row r="6022" spans="1:12" x14ac:dyDescent="0.35">
      <c r="A6022" s="2">
        <v>43044</v>
      </c>
      <c r="B6022" s="1" t="s">
        <v>84</v>
      </c>
      <c r="C6022" s="1" t="s">
        <v>1728</v>
      </c>
      <c r="D6022" s="1" t="s">
        <v>14</v>
      </c>
      <c r="E6022" s="1" t="s">
        <v>15</v>
      </c>
      <c r="F6022" s="18">
        <v>51.75</v>
      </c>
      <c r="G6022" t="s">
        <v>2987</v>
      </c>
      <c r="H6022" s="1">
        <f>IF(COUNTIF(G$2:G6022,G6022)=1,1,0)</f>
        <v>0</v>
      </c>
      <c r="I6022" s="1">
        <v>5</v>
      </c>
      <c r="J6022" s="1">
        <v>0</v>
      </c>
      <c r="K6022" s="1">
        <v>24.84</v>
      </c>
      <c r="L6022" s="12">
        <f>VLOOKUP(train[[#This Row],[Sub-Category]],Análisis_ABC_XYZ[[#Headers],[#Data]],4,FALSE)</f>
        <v>0.4647369236065339</v>
      </c>
    </row>
    <row r="6023" spans="1:12" x14ac:dyDescent="0.35">
      <c r="A6023" s="2">
        <v>43044</v>
      </c>
      <c r="B6023" s="1" t="s">
        <v>84</v>
      </c>
      <c r="C6023" s="1" t="s">
        <v>1643</v>
      </c>
      <c r="D6023" s="1" t="s">
        <v>14</v>
      </c>
      <c r="E6023" s="1" t="s">
        <v>24</v>
      </c>
      <c r="F6023" s="18">
        <v>39.68</v>
      </c>
      <c r="G6023" t="s">
        <v>2987</v>
      </c>
      <c r="H6023" s="1">
        <f>IF(COUNTIF(G$2:G6023,G6023)=1,1,0)</f>
        <v>0</v>
      </c>
      <c r="I6023" s="1">
        <v>2</v>
      </c>
      <c r="J6023" s="1">
        <v>0</v>
      </c>
      <c r="K6023" s="1">
        <v>16.268800000000002</v>
      </c>
      <c r="L6023" s="12">
        <f>VLOOKUP(train[[#This Row],[Sub-Category]],Análisis_ABC_XYZ[[#Headers],[#Data]],4,FALSE)</f>
        <v>0.45632477063632687</v>
      </c>
    </row>
    <row r="6024" spans="1:12" x14ac:dyDescent="0.35">
      <c r="A6024" s="2">
        <v>43044</v>
      </c>
      <c r="B6024" s="1" t="s">
        <v>12</v>
      </c>
      <c r="C6024" s="1" t="s">
        <v>1415</v>
      </c>
      <c r="D6024" s="1" t="s">
        <v>14</v>
      </c>
      <c r="E6024" s="1" t="s">
        <v>29</v>
      </c>
      <c r="F6024" s="18">
        <v>29.120000000000005</v>
      </c>
      <c r="G6024" t="s">
        <v>3983</v>
      </c>
      <c r="H6024" s="1">
        <f>IF(COUNTIF(G$2:G6024,G6024)=1,1,0)</f>
        <v>1</v>
      </c>
      <c r="I6024" s="1">
        <v>5</v>
      </c>
      <c r="J6024" s="1">
        <v>0.2</v>
      </c>
      <c r="K6024" s="1">
        <v>9.8279999999999959</v>
      </c>
      <c r="L6024" s="12">
        <f>VLOOKUP(train[[#This Row],[Sub-Category]],Análisis_ABC_XYZ[[#Headers],[#Data]],4,FALSE)</f>
        <v>0.46881743173671325</v>
      </c>
    </row>
    <row r="6025" spans="1:12" x14ac:dyDescent="0.35">
      <c r="A6025" s="2">
        <v>43044</v>
      </c>
      <c r="B6025" s="1" t="s">
        <v>52</v>
      </c>
      <c r="C6025" s="1" t="s">
        <v>1502</v>
      </c>
      <c r="D6025" s="1" t="s">
        <v>26</v>
      </c>
      <c r="E6025" s="1" t="s">
        <v>27</v>
      </c>
      <c r="F6025" s="18">
        <v>23.987999999999996</v>
      </c>
      <c r="G6025" t="s">
        <v>5756</v>
      </c>
      <c r="H6025" s="1">
        <f>IF(COUNTIF(G$2:G6025,G6025)=1,1,0)</f>
        <v>1</v>
      </c>
      <c r="I6025" s="1">
        <v>2</v>
      </c>
      <c r="J6025" s="1">
        <v>0.4</v>
      </c>
      <c r="K6025" s="1">
        <v>-15.991999999999999</v>
      </c>
      <c r="L6025" s="12">
        <f>VLOOKUP(train[[#This Row],[Sub-Category]],Análisis_ABC_XYZ[[#Headers],[#Data]],4,FALSE)</f>
        <v>0.41105220110552465</v>
      </c>
    </row>
    <row r="6026" spans="1:12" x14ac:dyDescent="0.35">
      <c r="A6026" s="2">
        <v>43044</v>
      </c>
      <c r="B6026" s="1" t="s">
        <v>39</v>
      </c>
      <c r="C6026" s="1" t="s">
        <v>606</v>
      </c>
      <c r="D6026" s="1" t="s">
        <v>14</v>
      </c>
      <c r="E6026" s="1" t="s">
        <v>29</v>
      </c>
      <c r="F6026" s="18">
        <v>12.587999999999997</v>
      </c>
      <c r="G6026" t="s">
        <v>4192</v>
      </c>
      <c r="H6026" s="1">
        <f>IF(COUNTIF(G$2:G6026,G6026)=1,1,0)</f>
        <v>0</v>
      </c>
      <c r="I6026" s="1">
        <v>3</v>
      </c>
      <c r="J6026" s="1">
        <v>0.8</v>
      </c>
      <c r="K6026" s="1">
        <v>-20.140800000000006</v>
      </c>
      <c r="L6026" s="12">
        <f>VLOOKUP(train[[#This Row],[Sub-Category]],Análisis_ABC_XYZ[[#Headers],[#Data]],4,FALSE)</f>
        <v>0.46881743173671325</v>
      </c>
    </row>
    <row r="6027" spans="1:12" x14ac:dyDescent="0.35">
      <c r="A6027" s="2">
        <v>43044</v>
      </c>
      <c r="B6027" s="1" t="s">
        <v>39</v>
      </c>
      <c r="C6027" s="1" t="s">
        <v>643</v>
      </c>
      <c r="D6027" s="1" t="s">
        <v>14</v>
      </c>
      <c r="E6027" s="1" t="s">
        <v>15</v>
      </c>
      <c r="F6027" s="18">
        <v>11.840000000000002</v>
      </c>
      <c r="G6027" t="s">
        <v>3094</v>
      </c>
      <c r="H6027" s="1">
        <f>IF(COUNTIF(G$2:G6027,G6027)=1,1,0)</f>
        <v>1</v>
      </c>
      <c r="I6027" s="1">
        <v>1</v>
      </c>
      <c r="J6027" s="1">
        <v>0.2</v>
      </c>
      <c r="K6027" s="1">
        <v>4.4399999999999995</v>
      </c>
      <c r="L6027" s="12">
        <f>VLOOKUP(train[[#This Row],[Sub-Category]],Análisis_ABC_XYZ[[#Headers],[#Data]],4,FALSE)</f>
        <v>0.4647369236065339</v>
      </c>
    </row>
    <row r="6028" spans="1:12" x14ac:dyDescent="0.35">
      <c r="A6028" s="2">
        <v>43044</v>
      </c>
      <c r="B6028" s="1" t="s">
        <v>39</v>
      </c>
      <c r="C6028" s="1" t="s">
        <v>1057</v>
      </c>
      <c r="D6028" s="1" t="s">
        <v>14</v>
      </c>
      <c r="E6028" s="1" t="s">
        <v>29</v>
      </c>
      <c r="F6028" s="18">
        <v>3.5639999999999992</v>
      </c>
      <c r="G6028" t="s">
        <v>4192</v>
      </c>
      <c r="H6028" s="1">
        <f>IF(COUNTIF(G$2:G6028,G6028)=1,1,0)</f>
        <v>0</v>
      </c>
      <c r="I6028" s="1">
        <v>3</v>
      </c>
      <c r="J6028" s="1">
        <v>0.8</v>
      </c>
      <c r="K6028" s="1">
        <v>-6.2370000000000019</v>
      </c>
      <c r="L6028" s="12">
        <f>VLOOKUP(train[[#This Row],[Sub-Category]],Análisis_ABC_XYZ[[#Headers],[#Data]],4,FALSE)</f>
        <v>0.46881743173671325</v>
      </c>
    </row>
    <row r="6029" spans="1:12" x14ac:dyDescent="0.35">
      <c r="A6029" s="2">
        <v>43045</v>
      </c>
      <c r="B6029" s="1" t="s">
        <v>12</v>
      </c>
      <c r="C6029" s="1" t="s">
        <v>172</v>
      </c>
      <c r="D6029" s="1" t="s">
        <v>8</v>
      </c>
      <c r="E6029" s="1" t="s">
        <v>22</v>
      </c>
      <c r="F6029" s="18">
        <v>238.56</v>
      </c>
      <c r="G6029" t="s">
        <v>5743</v>
      </c>
      <c r="H6029" s="1">
        <f>IF(COUNTIF(G$2:G6029,G6029)=1,1,0)</f>
        <v>1</v>
      </c>
      <c r="I6029" s="1">
        <v>3</v>
      </c>
      <c r="J6029" s="1">
        <v>0</v>
      </c>
      <c r="K6029" s="1">
        <v>26.241599999999977</v>
      </c>
      <c r="L6029" s="12">
        <f>VLOOKUP(train[[#This Row],[Sub-Category]],Análisis_ABC_XYZ[[#Headers],[#Data]],4,FALSE)</f>
        <v>0.4595170286641902</v>
      </c>
    </row>
    <row r="6030" spans="1:12" x14ac:dyDescent="0.35">
      <c r="A6030" s="2">
        <v>43045</v>
      </c>
      <c r="B6030" s="1" t="s">
        <v>16</v>
      </c>
      <c r="C6030" s="1" t="s">
        <v>112</v>
      </c>
      <c r="D6030" s="1" t="s">
        <v>8</v>
      </c>
      <c r="E6030" s="1" t="s">
        <v>11</v>
      </c>
      <c r="F6030" s="18">
        <v>207.98400000000004</v>
      </c>
      <c r="G6030" t="s">
        <v>5950</v>
      </c>
      <c r="H6030" s="1">
        <f>IF(COUNTIF(G$2:G6030,G6030)=1,1,0)</f>
        <v>1</v>
      </c>
      <c r="I6030" s="1">
        <v>2</v>
      </c>
      <c r="J6030" s="1">
        <v>0.2</v>
      </c>
      <c r="K6030" s="1">
        <v>-28.597800000000007</v>
      </c>
      <c r="L6030" s="12">
        <f>VLOOKUP(train[[#This Row],[Sub-Category]],Análisis_ABC_XYZ[[#Headers],[#Data]],4,FALSE)</f>
        <v>0.46529189879902266</v>
      </c>
    </row>
    <row r="6031" spans="1:12" x14ac:dyDescent="0.35">
      <c r="A6031" s="2">
        <v>43045</v>
      </c>
      <c r="B6031" s="1" t="s">
        <v>16</v>
      </c>
      <c r="C6031" s="1" t="s">
        <v>479</v>
      </c>
      <c r="D6031" s="1" t="s">
        <v>14</v>
      </c>
      <c r="E6031" s="1" t="s">
        <v>36</v>
      </c>
      <c r="F6031" s="18">
        <v>88.768000000000001</v>
      </c>
      <c r="G6031" t="s">
        <v>5950</v>
      </c>
      <c r="H6031" s="1">
        <f>IF(COUNTIF(G$2:G6031,G6031)=1,1,0)</f>
        <v>0</v>
      </c>
      <c r="I6031" s="1">
        <v>2</v>
      </c>
      <c r="J6031" s="1">
        <v>0.2</v>
      </c>
      <c r="K6031" s="1">
        <v>31.068799999999996</v>
      </c>
      <c r="L6031" s="12">
        <f>VLOOKUP(train[[#This Row],[Sub-Category]],Análisis_ABC_XYZ[[#Headers],[#Data]],4,FALSE)</f>
        <v>0.43613829632717294</v>
      </c>
    </row>
    <row r="6032" spans="1:12" x14ac:dyDescent="0.35">
      <c r="A6032" s="2">
        <v>43045</v>
      </c>
      <c r="B6032" s="1" t="s">
        <v>12</v>
      </c>
      <c r="C6032" s="1" t="s">
        <v>130</v>
      </c>
      <c r="D6032" s="1" t="s">
        <v>14</v>
      </c>
      <c r="E6032" s="1" t="s">
        <v>20</v>
      </c>
      <c r="F6032" s="18">
        <v>84.84</v>
      </c>
      <c r="G6032" t="s">
        <v>4932</v>
      </c>
      <c r="H6032" s="1">
        <f>IF(COUNTIF(G$2:G6032,G6032)=1,1,0)</f>
        <v>1</v>
      </c>
      <c r="I6032" s="1">
        <v>3</v>
      </c>
      <c r="J6032" s="1">
        <v>0</v>
      </c>
      <c r="K6032" s="1">
        <v>22.9068</v>
      </c>
      <c r="L6032" s="12">
        <f>VLOOKUP(train[[#This Row],[Sub-Category]],Análisis_ABC_XYZ[[#Headers],[#Data]],4,FALSE)</f>
        <v>0.44610841445725197</v>
      </c>
    </row>
    <row r="6033" spans="1:12" x14ac:dyDescent="0.35">
      <c r="A6033" s="2">
        <v>43045</v>
      </c>
      <c r="B6033" s="1" t="s">
        <v>12</v>
      </c>
      <c r="C6033" s="1" t="s">
        <v>103</v>
      </c>
      <c r="D6033" s="1" t="s">
        <v>8</v>
      </c>
      <c r="E6033" s="1" t="s">
        <v>11</v>
      </c>
      <c r="F6033" s="18">
        <v>81.424000000000007</v>
      </c>
      <c r="G6033" t="s">
        <v>5743</v>
      </c>
      <c r="H6033" s="1">
        <f>IF(COUNTIF(G$2:G6033,G6033)=1,1,0)</f>
        <v>0</v>
      </c>
      <c r="I6033" s="1">
        <v>2</v>
      </c>
      <c r="J6033" s="1">
        <v>0.2</v>
      </c>
      <c r="K6033" s="1">
        <v>-9.1601999999999961</v>
      </c>
      <c r="L6033" s="12">
        <f>VLOOKUP(train[[#This Row],[Sub-Category]],Análisis_ABC_XYZ[[#Headers],[#Data]],4,FALSE)</f>
        <v>0.46529189879902266</v>
      </c>
    </row>
    <row r="6034" spans="1:12" x14ac:dyDescent="0.35">
      <c r="A6034" s="2">
        <v>43045</v>
      </c>
      <c r="B6034" s="1" t="s">
        <v>16</v>
      </c>
      <c r="C6034" s="1" t="s">
        <v>1508</v>
      </c>
      <c r="D6034" s="1" t="s">
        <v>14</v>
      </c>
      <c r="E6034" s="1" t="s">
        <v>36</v>
      </c>
      <c r="F6034" s="18">
        <v>36.112000000000002</v>
      </c>
      <c r="G6034" t="s">
        <v>5950</v>
      </c>
      <c r="H6034" s="1">
        <f>IF(COUNTIF(G$2:G6034,G6034)=1,1,0)</f>
        <v>0</v>
      </c>
      <c r="I6034" s="1">
        <v>2</v>
      </c>
      <c r="J6034" s="1">
        <v>0.2</v>
      </c>
      <c r="K6034" s="1">
        <v>12.639200000000001</v>
      </c>
      <c r="L6034" s="12">
        <f>VLOOKUP(train[[#This Row],[Sub-Category]],Análisis_ABC_XYZ[[#Headers],[#Data]],4,FALSE)</f>
        <v>0.43613829632717294</v>
      </c>
    </row>
    <row r="6035" spans="1:12" x14ac:dyDescent="0.35">
      <c r="A6035" s="2">
        <v>43045</v>
      </c>
      <c r="B6035" s="1" t="s">
        <v>16</v>
      </c>
      <c r="C6035" s="1" t="s">
        <v>706</v>
      </c>
      <c r="D6035" s="1" t="s">
        <v>8</v>
      </c>
      <c r="E6035" s="1" t="s">
        <v>22</v>
      </c>
      <c r="F6035" s="18">
        <v>35.568000000000005</v>
      </c>
      <c r="G6035" t="s">
        <v>5950</v>
      </c>
      <c r="H6035" s="1">
        <f>IF(COUNTIF(G$2:G6035,G6035)=1,1,0)</f>
        <v>0</v>
      </c>
      <c r="I6035" s="1">
        <v>2</v>
      </c>
      <c r="J6035" s="1">
        <v>0.2</v>
      </c>
      <c r="K6035" s="1">
        <v>5.7797999999999963</v>
      </c>
      <c r="L6035" s="12">
        <f>VLOOKUP(train[[#This Row],[Sub-Category]],Análisis_ABC_XYZ[[#Headers],[#Data]],4,FALSE)</f>
        <v>0.4595170286641902</v>
      </c>
    </row>
    <row r="6036" spans="1:12" x14ac:dyDescent="0.35">
      <c r="A6036" s="2">
        <v>43046</v>
      </c>
      <c r="B6036" s="1" t="s">
        <v>1840</v>
      </c>
      <c r="C6036" s="1" t="s">
        <v>508</v>
      </c>
      <c r="D6036" s="1" t="s">
        <v>8</v>
      </c>
      <c r="E6036" s="1" t="s">
        <v>11</v>
      </c>
      <c r="F6036" s="18">
        <v>1603.1360000000002</v>
      </c>
      <c r="G6036" t="s">
        <v>6848</v>
      </c>
      <c r="H6036" s="1">
        <f>IF(COUNTIF(G$2:G6036,G6036)=1,1,0)</f>
        <v>1</v>
      </c>
      <c r="I6036" s="1">
        <v>4</v>
      </c>
      <c r="J6036" s="1">
        <v>0.2</v>
      </c>
      <c r="K6036" s="1">
        <v>100.19599999999997</v>
      </c>
      <c r="L6036" s="12">
        <f>VLOOKUP(train[[#This Row],[Sub-Category]],Análisis_ABC_XYZ[[#Headers],[#Data]],4,FALSE)</f>
        <v>0.46529189879902266</v>
      </c>
    </row>
    <row r="6037" spans="1:12" x14ac:dyDescent="0.35">
      <c r="A6037" s="2">
        <v>43046</v>
      </c>
      <c r="B6037" s="1" t="s">
        <v>89</v>
      </c>
      <c r="C6037" s="1" t="s">
        <v>1279</v>
      </c>
      <c r="D6037" s="1" t="s">
        <v>26</v>
      </c>
      <c r="E6037" s="1" t="s">
        <v>27</v>
      </c>
      <c r="F6037" s="18">
        <v>359.96999999999997</v>
      </c>
      <c r="G6037" t="s">
        <v>3176</v>
      </c>
      <c r="H6037" s="1">
        <f>IF(COUNTIF(G$2:G6037,G6037)=1,1,0)</f>
        <v>1</v>
      </c>
      <c r="I6037" s="1">
        <v>3</v>
      </c>
      <c r="J6037" s="1">
        <v>0</v>
      </c>
      <c r="K6037" s="1">
        <v>100.7916</v>
      </c>
      <c r="L6037" s="12">
        <f>VLOOKUP(train[[#This Row],[Sub-Category]],Análisis_ABC_XYZ[[#Headers],[#Data]],4,FALSE)</f>
        <v>0.41105220110552465</v>
      </c>
    </row>
    <row r="6038" spans="1:12" x14ac:dyDescent="0.35">
      <c r="A6038" s="2">
        <v>43046</v>
      </c>
      <c r="B6038" s="1" t="s">
        <v>39</v>
      </c>
      <c r="C6038" s="1" t="s">
        <v>597</v>
      </c>
      <c r="D6038" s="1" t="s">
        <v>14</v>
      </c>
      <c r="E6038" s="1" t="s">
        <v>20</v>
      </c>
      <c r="F6038" s="18">
        <v>314.08800000000002</v>
      </c>
      <c r="G6038" t="s">
        <v>4380</v>
      </c>
      <c r="H6038" s="1">
        <f>IF(COUNTIF(G$2:G6038,G6038)=1,1,0)</f>
        <v>1</v>
      </c>
      <c r="I6038" s="1">
        <v>3</v>
      </c>
      <c r="J6038" s="1">
        <v>0.2</v>
      </c>
      <c r="K6038" s="1">
        <v>19.630499999999998</v>
      </c>
      <c r="L6038" s="12">
        <f>VLOOKUP(train[[#This Row],[Sub-Category]],Análisis_ABC_XYZ[[#Headers],[#Data]],4,FALSE)</f>
        <v>0.44610841445725197</v>
      </c>
    </row>
    <row r="6039" spans="1:12" x14ac:dyDescent="0.35">
      <c r="A6039" s="2">
        <v>43046</v>
      </c>
      <c r="B6039" s="1" t="s">
        <v>89</v>
      </c>
      <c r="C6039" s="1" t="s">
        <v>1663</v>
      </c>
      <c r="D6039" s="1" t="s">
        <v>14</v>
      </c>
      <c r="E6039" s="1" t="s">
        <v>29</v>
      </c>
      <c r="F6039" s="18">
        <v>276.78400000000005</v>
      </c>
      <c r="G6039" t="s">
        <v>3176</v>
      </c>
      <c r="H6039" s="1">
        <f>IF(COUNTIF(G$2:G6039,G6039)=1,1,0)</f>
        <v>0</v>
      </c>
      <c r="I6039" s="1">
        <v>2</v>
      </c>
      <c r="J6039" s="1">
        <v>0.2</v>
      </c>
      <c r="K6039" s="1">
        <v>89.954799999999992</v>
      </c>
      <c r="L6039" s="12">
        <f>VLOOKUP(train[[#This Row],[Sub-Category]],Análisis_ABC_XYZ[[#Headers],[#Data]],4,FALSE)</f>
        <v>0.46881743173671325</v>
      </c>
    </row>
    <row r="6040" spans="1:12" x14ac:dyDescent="0.35">
      <c r="A6040" s="2">
        <v>43046</v>
      </c>
      <c r="B6040" s="1" t="s">
        <v>89</v>
      </c>
      <c r="C6040" s="1" t="s">
        <v>570</v>
      </c>
      <c r="D6040" s="1" t="s">
        <v>26</v>
      </c>
      <c r="E6040" s="1" t="s">
        <v>27</v>
      </c>
      <c r="F6040" s="18">
        <v>263.95999999999998</v>
      </c>
      <c r="G6040" t="s">
        <v>3176</v>
      </c>
      <c r="H6040" s="1">
        <f>IF(COUNTIF(G$2:G6040,G6040)=1,1,0)</f>
        <v>0</v>
      </c>
      <c r="I6040" s="1">
        <v>4</v>
      </c>
      <c r="J6040" s="1">
        <v>0</v>
      </c>
      <c r="K6040" s="1">
        <v>71.269200000000012</v>
      </c>
      <c r="L6040" s="12">
        <f>VLOOKUP(train[[#This Row],[Sub-Category]],Análisis_ABC_XYZ[[#Headers],[#Data]],4,FALSE)</f>
        <v>0.41105220110552465</v>
      </c>
    </row>
    <row r="6041" spans="1:12" x14ac:dyDescent="0.35">
      <c r="A6041" s="2">
        <v>43046</v>
      </c>
      <c r="B6041" s="1" t="s">
        <v>89</v>
      </c>
      <c r="C6041" s="1" t="s">
        <v>74</v>
      </c>
      <c r="D6041" s="1" t="s">
        <v>14</v>
      </c>
      <c r="E6041" s="1" t="s">
        <v>20</v>
      </c>
      <c r="F6041" s="18">
        <v>116.82</v>
      </c>
      <c r="G6041" t="s">
        <v>3176</v>
      </c>
      <c r="H6041" s="1">
        <f>IF(COUNTIF(G$2:G6041,G6041)=1,1,0)</f>
        <v>0</v>
      </c>
      <c r="I6041" s="1">
        <v>3</v>
      </c>
      <c r="J6041" s="1">
        <v>0</v>
      </c>
      <c r="K6041" s="1">
        <v>5.8409999999999869</v>
      </c>
      <c r="L6041" s="12">
        <f>VLOOKUP(train[[#This Row],[Sub-Category]],Análisis_ABC_XYZ[[#Headers],[#Data]],4,FALSE)</f>
        <v>0.44610841445725197</v>
      </c>
    </row>
    <row r="6042" spans="1:12" x14ac:dyDescent="0.35">
      <c r="A6042" s="2">
        <v>43046</v>
      </c>
      <c r="B6042" s="1" t="s">
        <v>12</v>
      </c>
      <c r="C6042" s="1" t="s">
        <v>390</v>
      </c>
      <c r="D6042" s="1" t="s">
        <v>26</v>
      </c>
      <c r="E6042" s="1" t="s">
        <v>56</v>
      </c>
      <c r="F6042" s="18">
        <v>479.97</v>
      </c>
      <c r="G6042" t="s">
        <v>6108</v>
      </c>
      <c r="H6042" s="1">
        <f>IF(COUNTIF(G$2:G6042,G6042)=1,1,0)</f>
        <v>1</v>
      </c>
      <c r="I6042" s="1">
        <v>3</v>
      </c>
      <c r="J6042" s="1">
        <v>0</v>
      </c>
      <c r="K6042" s="1">
        <v>163.18979999999999</v>
      </c>
      <c r="L6042" s="12">
        <f>VLOOKUP(train[[#This Row],[Sub-Category]],Análisis_ABC_XYZ[[#Headers],[#Data]],4,FALSE)</f>
        <v>0.52062335344040378</v>
      </c>
    </row>
    <row r="6043" spans="1:12" x14ac:dyDescent="0.35">
      <c r="A6043" s="2">
        <v>43046</v>
      </c>
      <c r="B6043" s="1" t="s">
        <v>157</v>
      </c>
      <c r="C6043" s="1" t="s">
        <v>1301</v>
      </c>
      <c r="D6043" s="1" t="s">
        <v>26</v>
      </c>
      <c r="E6043" s="1" t="s">
        <v>56</v>
      </c>
      <c r="F6043" s="18">
        <v>119.97600000000001</v>
      </c>
      <c r="G6043" t="s">
        <v>6425</v>
      </c>
      <c r="H6043" s="1">
        <f>IF(COUNTIF(G$2:G6043,G6043)=1,1,0)</f>
        <v>1</v>
      </c>
      <c r="I6043" s="1">
        <v>3</v>
      </c>
      <c r="J6043" s="1">
        <v>0.2</v>
      </c>
      <c r="K6043" s="1">
        <v>22.495499999999989</v>
      </c>
      <c r="L6043" s="12">
        <f>VLOOKUP(train[[#This Row],[Sub-Category]],Análisis_ABC_XYZ[[#Headers],[#Data]],4,FALSE)</f>
        <v>0.52062335344040378</v>
      </c>
    </row>
    <row r="6044" spans="1:12" x14ac:dyDescent="0.35">
      <c r="A6044" s="2">
        <v>43046</v>
      </c>
      <c r="B6044" s="1" t="s">
        <v>12</v>
      </c>
      <c r="C6044" s="1" t="s">
        <v>441</v>
      </c>
      <c r="D6044" s="1" t="s">
        <v>14</v>
      </c>
      <c r="E6044" s="1" t="s">
        <v>29</v>
      </c>
      <c r="F6044" s="18">
        <v>57.584000000000003</v>
      </c>
      <c r="G6044" t="s">
        <v>6188</v>
      </c>
      <c r="H6044" s="1">
        <f>IF(COUNTIF(G$2:G6044,G6044)=1,1,0)</f>
        <v>1</v>
      </c>
      <c r="I6044" s="1">
        <v>2</v>
      </c>
      <c r="J6044" s="1">
        <v>0.2</v>
      </c>
      <c r="K6044" s="1">
        <v>20.154400000000003</v>
      </c>
      <c r="L6044" s="12">
        <f>VLOOKUP(train[[#This Row],[Sub-Category]],Análisis_ABC_XYZ[[#Headers],[#Data]],4,FALSE)</f>
        <v>0.46881743173671325</v>
      </c>
    </row>
    <row r="6045" spans="1:12" x14ac:dyDescent="0.35">
      <c r="A6045" s="2">
        <v>43046</v>
      </c>
      <c r="B6045" s="1" t="s">
        <v>39</v>
      </c>
      <c r="C6045" s="1" t="s">
        <v>1909</v>
      </c>
      <c r="D6045" s="1" t="s">
        <v>8</v>
      </c>
      <c r="E6045" s="1" t="s">
        <v>22</v>
      </c>
      <c r="F6045" s="18">
        <v>44.460000000000008</v>
      </c>
      <c r="G6045" t="s">
        <v>4380</v>
      </c>
      <c r="H6045" s="1">
        <f>IF(COUNTIF(G$2:G6045,G6045)=1,1,0)</f>
        <v>0</v>
      </c>
      <c r="I6045" s="1">
        <v>5</v>
      </c>
      <c r="J6045" s="1">
        <v>0.6</v>
      </c>
      <c r="K6045" s="1">
        <v>-17.783999999999992</v>
      </c>
      <c r="L6045" s="12">
        <f>VLOOKUP(train[[#This Row],[Sub-Category]],Análisis_ABC_XYZ[[#Headers],[#Data]],4,FALSE)</f>
        <v>0.4595170286641902</v>
      </c>
    </row>
    <row r="6046" spans="1:12" x14ac:dyDescent="0.35">
      <c r="A6046" s="2">
        <v>43046</v>
      </c>
      <c r="B6046" s="1" t="s">
        <v>12</v>
      </c>
      <c r="C6046" s="1" t="s">
        <v>737</v>
      </c>
      <c r="D6046" s="1" t="s">
        <v>14</v>
      </c>
      <c r="E6046" s="1" t="s">
        <v>29</v>
      </c>
      <c r="F6046" s="18">
        <v>37.44</v>
      </c>
      <c r="G6046" t="s">
        <v>3041</v>
      </c>
      <c r="H6046" s="1">
        <f>IF(COUNTIF(G$2:G6046,G6046)=1,1,0)</f>
        <v>1</v>
      </c>
      <c r="I6046" s="1">
        <v>4</v>
      </c>
      <c r="J6046" s="1">
        <v>0.2</v>
      </c>
      <c r="K6046" s="1">
        <v>11.699999999999996</v>
      </c>
      <c r="L6046" s="12">
        <f>VLOOKUP(train[[#This Row],[Sub-Category]],Análisis_ABC_XYZ[[#Headers],[#Data]],4,FALSE)</f>
        <v>0.46881743173671325</v>
      </c>
    </row>
    <row r="6047" spans="1:12" x14ac:dyDescent="0.35">
      <c r="A6047" s="2">
        <v>43046</v>
      </c>
      <c r="B6047" s="1" t="s">
        <v>37</v>
      </c>
      <c r="C6047" s="1" t="s">
        <v>205</v>
      </c>
      <c r="D6047" s="1" t="s">
        <v>14</v>
      </c>
      <c r="E6047" s="1" t="s">
        <v>29</v>
      </c>
      <c r="F6047" s="18">
        <v>27.680000000000003</v>
      </c>
      <c r="G6047" t="s">
        <v>3940</v>
      </c>
      <c r="H6047" s="1">
        <f>IF(COUNTIF(G$2:G6047,G6047)=1,1,0)</f>
        <v>1</v>
      </c>
      <c r="I6047" s="1">
        <v>2</v>
      </c>
      <c r="J6047" s="1">
        <v>0.2</v>
      </c>
      <c r="K6047" s="1">
        <v>9.6879999999999988</v>
      </c>
      <c r="L6047" s="12">
        <f>VLOOKUP(train[[#This Row],[Sub-Category]],Análisis_ABC_XYZ[[#Headers],[#Data]],4,FALSE)</f>
        <v>0.46881743173671325</v>
      </c>
    </row>
    <row r="6048" spans="1:12" x14ac:dyDescent="0.35">
      <c r="A6048" s="2">
        <v>43046</v>
      </c>
      <c r="B6048" s="1" t="s">
        <v>12</v>
      </c>
      <c r="C6048" s="1" t="s">
        <v>738</v>
      </c>
      <c r="D6048" s="1" t="s">
        <v>14</v>
      </c>
      <c r="E6048" s="1" t="s">
        <v>29</v>
      </c>
      <c r="F6048" s="18">
        <v>26.975999999999999</v>
      </c>
      <c r="G6048" t="s">
        <v>3041</v>
      </c>
      <c r="H6048" s="1">
        <f>IF(COUNTIF(G$2:G6048,G6048)=1,1,0)</f>
        <v>0</v>
      </c>
      <c r="I6048" s="1">
        <v>4</v>
      </c>
      <c r="J6048" s="1">
        <v>0.2</v>
      </c>
      <c r="K6048" s="1">
        <v>8.767199999999999</v>
      </c>
      <c r="L6048" s="12">
        <f>VLOOKUP(train[[#This Row],[Sub-Category]],Análisis_ABC_XYZ[[#Headers],[#Data]],4,FALSE)</f>
        <v>0.46881743173671325</v>
      </c>
    </row>
    <row r="6049" spans="1:12" x14ac:dyDescent="0.35">
      <c r="A6049" s="2">
        <v>43046</v>
      </c>
      <c r="B6049" s="1" t="s">
        <v>239</v>
      </c>
      <c r="C6049" s="1" t="s">
        <v>1095</v>
      </c>
      <c r="D6049" s="1" t="s">
        <v>14</v>
      </c>
      <c r="E6049" s="1" t="s">
        <v>91</v>
      </c>
      <c r="F6049" s="18">
        <v>14.96</v>
      </c>
      <c r="G6049" t="s">
        <v>3346</v>
      </c>
      <c r="H6049" s="1">
        <f>IF(COUNTIF(G$2:G6049,G6049)=1,1,0)</f>
        <v>1</v>
      </c>
      <c r="I6049" s="1">
        <v>4</v>
      </c>
      <c r="J6049" s="1">
        <v>0</v>
      </c>
      <c r="K6049" s="1">
        <v>0.2992000000000008</v>
      </c>
      <c r="L6049" s="12">
        <f>VLOOKUP(train[[#This Row],[Sub-Category]],Análisis_ABC_XYZ[[#Headers],[#Data]],4,FALSE)</f>
        <v>0.51168203684699509</v>
      </c>
    </row>
    <row r="6050" spans="1:12" x14ac:dyDescent="0.35">
      <c r="A6050" s="2">
        <v>43046</v>
      </c>
      <c r="B6050" s="1" t="s">
        <v>12</v>
      </c>
      <c r="C6050" s="1" t="s">
        <v>691</v>
      </c>
      <c r="D6050" s="1" t="s">
        <v>8</v>
      </c>
      <c r="E6050" s="1" t="s">
        <v>22</v>
      </c>
      <c r="F6050" s="18">
        <v>14.82</v>
      </c>
      <c r="G6050" t="s">
        <v>3329</v>
      </c>
      <c r="H6050" s="1">
        <f>IF(COUNTIF(G$2:G6050,G6050)=1,1,0)</f>
        <v>1</v>
      </c>
      <c r="I6050" s="1">
        <v>3</v>
      </c>
      <c r="J6050" s="1">
        <v>0</v>
      </c>
      <c r="K6050" s="1">
        <v>6.224400000000001</v>
      </c>
      <c r="L6050" s="12">
        <f>VLOOKUP(train[[#This Row],[Sub-Category]],Análisis_ABC_XYZ[[#Headers],[#Data]],4,FALSE)</f>
        <v>0.4595170286641902</v>
      </c>
    </row>
    <row r="6051" spans="1:12" x14ac:dyDescent="0.35">
      <c r="A6051" s="2">
        <v>43046</v>
      </c>
      <c r="B6051" s="1" t="s">
        <v>12</v>
      </c>
      <c r="C6051" s="1" t="s">
        <v>740</v>
      </c>
      <c r="D6051" s="1" t="s">
        <v>14</v>
      </c>
      <c r="E6051" s="1" t="s">
        <v>15</v>
      </c>
      <c r="F6051" s="18">
        <v>14.62</v>
      </c>
      <c r="G6051" t="s">
        <v>3041</v>
      </c>
      <c r="H6051" s="1">
        <f>IF(COUNTIF(G$2:G6051,G6051)=1,1,0)</f>
        <v>0</v>
      </c>
      <c r="I6051" s="1">
        <v>2</v>
      </c>
      <c r="J6051" s="1">
        <v>0</v>
      </c>
      <c r="K6051" s="1">
        <v>6.8713999999999995</v>
      </c>
      <c r="L6051" s="12">
        <f>VLOOKUP(train[[#This Row],[Sub-Category]],Análisis_ABC_XYZ[[#Headers],[#Data]],4,FALSE)</f>
        <v>0.4647369236065339</v>
      </c>
    </row>
    <row r="6052" spans="1:12" x14ac:dyDescent="0.35">
      <c r="A6052" s="2">
        <v>43046</v>
      </c>
      <c r="B6052" s="1" t="s">
        <v>89</v>
      </c>
      <c r="C6052" s="1" t="s">
        <v>1418</v>
      </c>
      <c r="D6052" s="1" t="s">
        <v>14</v>
      </c>
      <c r="E6052" s="1" t="s">
        <v>36</v>
      </c>
      <c r="F6052" s="18">
        <v>12.96</v>
      </c>
      <c r="G6052" t="s">
        <v>3176</v>
      </c>
      <c r="H6052" s="1">
        <f>IF(COUNTIF(G$2:G6052,G6052)=1,1,0)</f>
        <v>0</v>
      </c>
      <c r="I6052" s="1">
        <v>2</v>
      </c>
      <c r="J6052" s="1">
        <v>0</v>
      </c>
      <c r="K6052" s="1">
        <v>6.2208000000000006</v>
      </c>
      <c r="L6052" s="12">
        <f>VLOOKUP(train[[#This Row],[Sub-Category]],Análisis_ABC_XYZ[[#Headers],[#Data]],4,FALSE)</f>
        <v>0.43613829632717294</v>
      </c>
    </row>
    <row r="6053" spans="1:12" x14ac:dyDescent="0.35">
      <c r="A6053" s="2">
        <v>43046</v>
      </c>
      <c r="B6053" s="1" t="s">
        <v>12</v>
      </c>
      <c r="C6053" s="1" t="s">
        <v>1479</v>
      </c>
      <c r="D6053" s="1" t="s">
        <v>14</v>
      </c>
      <c r="E6053" s="1" t="s">
        <v>36</v>
      </c>
      <c r="F6053" s="18">
        <v>12.9</v>
      </c>
      <c r="G6053" t="s">
        <v>2093</v>
      </c>
      <c r="H6053" s="1">
        <f>IF(COUNTIF(G$2:G6053,G6053)=1,1,0)</f>
        <v>1</v>
      </c>
      <c r="I6053" s="1">
        <v>2</v>
      </c>
      <c r="J6053" s="1">
        <v>0</v>
      </c>
      <c r="K6053" s="1">
        <v>6.3209999999999997</v>
      </c>
      <c r="L6053" s="12">
        <f>VLOOKUP(train[[#This Row],[Sub-Category]],Análisis_ABC_XYZ[[#Headers],[#Data]],4,FALSE)</f>
        <v>0.43613829632717294</v>
      </c>
    </row>
    <row r="6054" spans="1:12" x14ac:dyDescent="0.35">
      <c r="A6054" s="2">
        <v>43046</v>
      </c>
      <c r="B6054" s="1" t="s">
        <v>12</v>
      </c>
      <c r="C6054" s="1" t="s">
        <v>739</v>
      </c>
      <c r="D6054" s="1" t="s">
        <v>14</v>
      </c>
      <c r="E6054" s="1" t="s">
        <v>182</v>
      </c>
      <c r="F6054" s="18">
        <v>11.36</v>
      </c>
      <c r="G6054" t="s">
        <v>3041</v>
      </c>
      <c r="H6054" s="1">
        <f>IF(COUNTIF(G$2:G6054,G6054)=1,1,0)</f>
        <v>0</v>
      </c>
      <c r="I6054" s="1">
        <v>2</v>
      </c>
      <c r="J6054" s="1">
        <v>0</v>
      </c>
      <c r="K6054" s="1">
        <v>3.2943999999999996</v>
      </c>
      <c r="L6054" s="12">
        <f>VLOOKUP(train[[#This Row],[Sub-Category]],Análisis_ABC_XYZ[[#Headers],[#Data]],4,FALSE)</f>
        <v>0.53938093436526824</v>
      </c>
    </row>
    <row r="6055" spans="1:12" x14ac:dyDescent="0.35">
      <c r="A6055" s="2">
        <v>43047</v>
      </c>
      <c r="B6055" s="1" t="s">
        <v>6</v>
      </c>
      <c r="C6055" s="1" t="s">
        <v>10</v>
      </c>
      <c r="D6055" s="1" t="s">
        <v>8</v>
      </c>
      <c r="E6055" s="1" t="s">
        <v>11</v>
      </c>
      <c r="F6055" s="18">
        <v>731.93999999999994</v>
      </c>
      <c r="G6055" t="s">
        <v>5802</v>
      </c>
      <c r="H6055" s="1">
        <f>IF(COUNTIF(G$2:G6055,G6055)=1,1,0)</f>
        <v>1</v>
      </c>
      <c r="I6055" s="1">
        <v>3</v>
      </c>
      <c r="J6055" s="1">
        <v>0</v>
      </c>
      <c r="K6055" s="1">
        <v>219.58199999999997</v>
      </c>
      <c r="L6055" s="12">
        <f>VLOOKUP(train[[#This Row],[Sub-Category]],Análisis_ABC_XYZ[[#Headers],[#Data]],4,FALSE)</f>
        <v>0.46529189879902266</v>
      </c>
    </row>
    <row r="6056" spans="1:12" x14ac:dyDescent="0.35">
      <c r="A6056" s="2">
        <v>43047</v>
      </c>
      <c r="B6056" s="1" t="s">
        <v>6</v>
      </c>
      <c r="C6056" s="1" t="s">
        <v>7</v>
      </c>
      <c r="D6056" s="1" t="s">
        <v>8</v>
      </c>
      <c r="E6056" s="1" t="s">
        <v>9</v>
      </c>
      <c r="F6056" s="18">
        <v>261.95999999999998</v>
      </c>
      <c r="G6056" t="s">
        <v>5802</v>
      </c>
      <c r="H6056" s="1">
        <f>IF(COUNTIF(G$2:G6056,G6056)=1,1,0)</f>
        <v>0</v>
      </c>
      <c r="I6056" s="1">
        <v>2</v>
      </c>
      <c r="J6056" s="1">
        <v>0</v>
      </c>
      <c r="K6056" s="1">
        <v>41.913600000000002</v>
      </c>
      <c r="L6056" s="12">
        <f>VLOOKUP(train[[#This Row],[Sub-Category]],Análisis_ABC_XYZ[[#Headers],[#Data]],4,FALSE)</f>
        <v>0.5176847302647779</v>
      </c>
    </row>
    <row r="6057" spans="1:12" x14ac:dyDescent="0.35">
      <c r="A6057" s="2">
        <v>43048</v>
      </c>
      <c r="B6057" s="1" t="s">
        <v>12</v>
      </c>
      <c r="C6057" s="1" t="s">
        <v>321</v>
      </c>
      <c r="D6057" s="1" t="s">
        <v>26</v>
      </c>
      <c r="E6057" s="1" t="s">
        <v>56</v>
      </c>
      <c r="F6057" s="18">
        <v>479.97</v>
      </c>
      <c r="G6057" t="s">
        <v>6107</v>
      </c>
      <c r="H6057" s="1">
        <f>IF(COUNTIF(G$2:G6057,G6057)=1,1,0)</f>
        <v>1</v>
      </c>
      <c r="I6057" s="1">
        <v>3</v>
      </c>
      <c r="J6057" s="1">
        <v>0</v>
      </c>
      <c r="K6057" s="1">
        <v>177.58890000000002</v>
      </c>
      <c r="L6057" s="12">
        <f>VLOOKUP(train[[#This Row],[Sub-Category]],Análisis_ABC_XYZ[[#Headers],[#Data]],4,FALSE)</f>
        <v>0.52062335344040378</v>
      </c>
    </row>
    <row r="6058" spans="1:12" x14ac:dyDescent="0.35">
      <c r="A6058" s="2">
        <v>43049</v>
      </c>
      <c r="B6058" s="1" t="s">
        <v>89</v>
      </c>
      <c r="C6058" s="1" t="s">
        <v>1490</v>
      </c>
      <c r="D6058" s="1" t="s">
        <v>26</v>
      </c>
      <c r="E6058" s="1" t="s">
        <v>27</v>
      </c>
      <c r="F6058" s="18">
        <v>881.93</v>
      </c>
      <c r="G6058" t="s">
        <v>2396</v>
      </c>
      <c r="H6058" s="1">
        <f>IF(COUNTIF(G$2:G6058,G6058)=1,1,0)</f>
        <v>1</v>
      </c>
      <c r="I6058" s="1">
        <v>7</v>
      </c>
      <c r="J6058" s="1">
        <v>0</v>
      </c>
      <c r="K6058" s="1">
        <v>220.48250000000002</v>
      </c>
      <c r="L6058" s="12">
        <f>VLOOKUP(train[[#This Row],[Sub-Category]],Análisis_ABC_XYZ[[#Headers],[#Data]],4,FALSE)</f>
        <v>0.41105220110552465</v>
      </c>
    </row>
    <row r="6059" spans="1:12" x14ac:dyDescent="0.35">
      <c r="A6059" s="2">
        <v>43049</v>
      </c>
      <c r="B6059" s="1" t="s">
        <v>12</v>
      </c>
      <c r="C6059" s="1" t="s">
        <v>800</v>
      </c>
      <c r="D6059" s="1" t="s">
        <v>14</v>
      </c>
      <c r="E6059" s="1" t="s">
        <v>20</v>
      </c>
      <c r="F6059" s="18">
        <v>720.76</v>
      </c>
      <c r="G6059" t="s">
        <v>2112</v>
      </c>
      <c r="H6059" s="1">
        <f>IF(COUNTIF(G$2:G6059,G6059)=1,1,0)</f>
        <v>1</v>
      </c>
      <c r="I6059" s="1">
        <v>4</v>
      </c>
      <c r="J6059" s="1">
        <v>0</v>
      </c>
      <c r="K6059" s="1">
        <v>187.39760000000001</v>
      </c>
      <c r="L6059" s="12">
        <f>VLOOKUP(train[[#This Row],[Sub-Category]],Análisis_ABC_XYZ[[#Headers],[#Data]],4,FALSE)</f>
        <v>0.44610841445725197</v>
      </c>
    </row>
    <row r="6060" spans="1:12" x14ac:dyDescent="0.35">
      <c r="A6060" s="2">
        <v>43049</v>
      </c>
      <c r="B6060" s="1" t="s">
        <v>12</v>
      </c>
      <c r="C6060" s="1" t="s">
        <v>753</v>
      </c>
      <c r="D6060" s="1" t="s">
        <v>8</v>
      </c>
      <c r="E6060" s="1" t="s">
        <v>22</v>
      </c>
      <c r="F6060" s="18">
        <v>467.46</v>
      </c>
      <c r="G6060" t="s">
        <v>2112</v>
      </c>
      <c r="H6060" s="1">
        <f>IF(COUNTIF(G$2:G6060,G6060)=1,1,0)</f>
        <v>0</v>
      </c>
      <c r="I6060" s="1">
        <v>9</v>
      </c>
      <c r="J6060" s="1">
        <v>0</v>
      </c>
      <c r="K6060" s="1">
        <v>191.65860000000001</v>
      </c>
      <c r="L6060" s="12">
        <f>VLOOKUP(train[[#This Row],[Sub-Category]],Análisis_ABC_XYZ[[#Headers],[#Data]],4,FALSE)</f>
        <v>0.4595170286641902</v>
      </c>
    </row>
    <row r="6061" spans="1:12" x14ac:dyDescent="0.35">
      <c r="A6061" s="2">
        <v>43049</v>
      </c>
      <c r="B6061" s="1" t="s">
        <v>198</v>
      </c>
      <c r="C6061" s="1" t="s">
        <v>1173</v>
      </c>
      <c r="D6061" s="1" t="s">
        <v>8</v>
      </c>
      <c r="E6061" s="1" t="s">
        <v>9</v>
      </c>
      <c r="F6061" s="18">
        <v>341.96</v>
      </c>
      <c r="G6061" t="s">
        <v>5717</v>
      </c>
      <c r="H6061" s="1">
        <f>IF(COUNTIF(G$2:G6061,G6061)=1,1,0)</f>
        <v>1</v>
      </c>
      <c r="I6061" s="1">
        <v>2</v>
      </c>
      <c r="J6061" s="1">
        <v>0</v>
      </c>
      <c r="K6061" s="1">
        <v>54.713599999999985</v>
      </c>
      <c r="L6061" s="12">
        <f>VLOOKUP(train[[#This Row],[Sub-Category]],Análisis_ABC_XYZ[[#Headers],[#Data]],4,FALSE)</f>
        <v>0.5176847302647779</v>
      </c>
    </row>
    <row r="6062" spans="1:12" x14ac:dyDescent="0.35">
      <c r="A6062" s="2">
        <v>43049</v>
      </c>
      <c r="B6062" s="1" t="s">
        <v>157</v>
      </c>
      <c r="C6062" s="1" t="s">
        <v>613</v>
      </c>
      <c r="D6062" s="1" t="s">
        <v>14</v>
      </c>
      <c r="E6062" s="1" t="s">
        <v>31</v>
      </c>
      <c r="F6062" s="18">
        <v>334.88000000000005</v>
      </c>
      <c r="G6062" t="s">
        <v>4426</v>
      </c>
      <c r="H6062" s="1">
        <f>IF(COUNTIF(G$2:G6062,G6062)=1,1,0)</f>
        <v>1</v>
      </c>
      <c r="I6062" s="1">
        <v>4</v>
      </c>
      <c r="J6062" s="1">
        <v>0.2</v>
      </c>
      <c r="K6062" s="1">
        <v>29.301999999999978</v>
      </c>
      <c r="L6062" s="12">
        <f>VLOOKUP(train[[#This Row],[Sub-Category]],Análisis_ABC_XYZ[[#Headers],[#Data]],4,FALSE)</f>
        <v>0.49507917887403441</v>
      </c>
    </row>
    <row r="6063" spans="1:12" x14ac:dyDescent="0.35">
      <c r="A6063" s="2">
        <v>43049</v>
      </c>
      <c r="B6063" s="1" t="s">
        <v>198</v>
      </c>
      <c r="C6063" s="1" t="s">
        <v>1793</v>
      </c>
      <c r="D6063" s="1" t="s">
        <v>26</v>
      </c>
      <c r="E6063" s="1" t="s">
        <v>27</v>
      </c>
      <c r="F6063" s="18">
        <v>221.98</v>
      </c>
      <c r="G6063" t="s">
        <v>5717</v>
      </c>
      <c r="H6063" s="1">
        <f>IF(COUNTIF(G$2:G6063,G6063)=1,1,0)</f>
        <v>0</v>
      </c>
      <c r="I6063" s="1">
        <v>2</v>
      </c>
      <c r="J6063" s="1">
        <v>0</v>
      </c>
      <c r="K6063" s="1">
        <v>62.15440000000001</v>
      </c>
      <c r="L6063" s="12">
        <f>VLOOKUP(train[[#This Row],[Sub-Category]],Análisis_ABC_XYZ[[#Headers],[#Data]],4,FALSE)</f>
        <v>0.41105220110552465</v>
      </c>
    </row>
    <row r="6064" spans="1:12" x14ac:dyDescent="0.35">
      <c r="A6064" s="2">
        <v>43049</v>
      </c>
      <c r="B6064" s="1" t="s">
        <v>12</v>
      </c>
      <c r="C6064" s="1" t="s">
        <v>389</v>
      </c>
      <c r="D6064" s="1" t="s">
        <v>14</v>
      </c>
      <c r="E6064" s="1" t="s">
        <v>20</v>
      </c>
      <c r="F6064" s="18">
        <v>155.82000000000002</v>
      </c>
      <c r="G6064" t="s">
        <v>5475</v>
      </c>
      <c r="H6064" s="1">
        <f>IF(COUNTIF(G$2:G6064,G6064)=1,1,0)</f>
        <v>1</v>
      </c>
      <c r="I6064" s="1">
        <v>7</v>
      </c>
      <c r="J6064" s="1">
        <v>0</v>
      </c>
      <c r="K6064" s="1">
        <v>42.071400000000011</v>
      </c>
      <c r="L6064" s="12">
        <f>VLOOKUP(train[[#This Row],[Sub-Category]],Análisis_ABC_XYZ[[#Headers],[#Data]],4,FALSE)</f>
        <v>0.44610841445725197</v>
      </c>
    </row>
    <row r="6065" spans="1:12" x14ac:dyDescent="0.35">
      <c r="A6065" s="2">
        <v>43049</v>
      </c>
      <c r="B6065" s="1" t="s">
        <v>157</v>
      </c>
      <c r="C6065" s="1" t="s">
        <v>1159</v>
      </c>
      <c r="D6065" s="1" t="s">
        <v>8</v>
      </c>
      <c r="E6065" s="1" t="s">
        <v>22</v>
      </c>
      <c r="F6065" s="18">
        <v>148.28800000000001</v>
      </c>
      <c r="G6065" t="s">
        <v>4426</v>
      </c>
      <c r="H6065" s="1">
        <f>IF(COUNTIF(G$2:G6065,G6065)=1,1,0)</f>
        <v>0</v>
      </c>
      <c r="I6065" s="1">
        <v>7</v>
      </c>
      <c r="J6065" s="1">
        <v>0.2</v>
      </c>
      <c r="K6065" s="1">
        <v>29.657599999999988</v>
      </c>
      <c r="L6065" s="12">
        <f>VLOOKUP(train[[#This Row],[Sub-Category]],Análisis_ABC_XYZ[[#Headers],[#Data]],4,FALSE)</f>
        <v>0.4595170286641902</v>
      </c>
    </row>
    <row r="6066" spans="1:12" x14ac:dyDescent="0.35">
      <c r="A6066" s="2">
        <v>43049</v>
      </c>
      <c r="B6066" s="1" t="s">
        <v>12</v>
      </c>
      <c r="C6066" s="1" t="s">
        <v>858</v>
      </c>
      <c r="D6066" s="1" t="s">
        <v>14</v>
      </c>
      <c r="E6066" s="1" t="s">
        <v>31</v>
      </c>
      <c r="F6066" s="18">
        <v>129.91999999999999</v>
      </c>
      <c r="G6066" t="s">
        <v>2112</v>
      </c>
      <c r="H6066" s="1">
        <f>IF(COUNTIF(G$2:G6066,G6066)=1,1,0)</f>
        <v>0</v>
      </c>
      <c r="I6066" s="1">
        <v>4</v>
      </c>
      <c r="J6066" s="1">
        <v>0</v>
      </c>
      <c r="K6066" s="1">
        <v>38.975999999999985</v>
      </c>
      <c r="L6066" s="12">
        <f>VLOOKUP(train[[#This Row],[Sub-Category]],Análisis_ABC_XYZ[[#Headers],[#Data]],4,FALSE)</f>
        <v>0.49507917887403441</v>
      </c>
    </row>
    <row r="6067" spans="1:12" x14ac:dyDescent="0.35">
      <c r="A6067" s="2">
        <v>43049</v>
      </c>
      <c r="B6067" s="1" t="s">
        <v>157</v>
      </c>
      <c r="C6067" s="1" t="s">
        <v>1630</v>
      </c>
      <c r="D6067" s="1" t="s">
        <v>14</v>
      </c>
      <c r="E6067" s="1" t="s">
        <v>36</v>
      </c>
      <c r="F6067" s="18">
        <v>89.567999999999998</v>
      </c>
      <c r="G6067" t="s">
        <v>4426</v>
      </c>
      <c r="H6067" s="1">
        <f>IF(COUNTIF(G$2:G6067,G6067)=1,1,0)</f>
        <v>0</v>
      </c>
      <c r="I6067" s="1">
        <v>2</v>
      </c>
      <c r="J6067" s="1">
        <v>0.2</v>
      </c>
      <c r="K6067" s="1">
        <v>32.468400000000003</v>
      </c>
      <c r="L6067" s="12">
        <f>VLOOKUP(train[[#This Row],[Sub-Category]],Análisis_ABC_XYZ[[#Headers],[#Data]],4,FALSE)</f>
        <v>0.43613829632717294</v>
      </c>
    </row>
    <row r="6068" spans="1:12" x14ac:dyDescent="0.35">
      <c r="A6068" s="2">
        <v>43049</v>
      </c>
      <c r="B6068" s="1" t="s">
        <v>39</v>
      </c>
      <c r="C6068" s="1" t="s">
        <v>712</v>
      </c>
      <c r="D6068" s="1" t="s">
        <v>26</v>
      </c>
      <c r="E6068" s="1" t="s">
        <v>56</v>
      </c>
      <c r="F6068" s="18">
        <v>279.94400000000002</v>
      </c>
      <c r="G6068" t="s">
        <v>6647</v>
      </c>
      <c r="H6068" s="1">
        <f>IF(COUNTIF(G$2:G6068,G6068)=1,1,0)</f>
        <v>1</v>
      </c>
      <c r="I6068" s="1">
        <v>7</v>
      </c>
      <c r="J6068" s="1">
        <v>0.2</v>
      </c>
      <c r="K6068" s="1">
        <v>48.990200000000002</v>
      </c>
      <c r="L6068" s="12">
        <f>VLOOKUP(train[[#This Row],[Sub-Category]],Análisis_ABC_XYZ[[#Headers],[#Data]],4,FALSE)</f>
        <v>0.52062335344040378</v>
      </c>
    </row>
    <row r="6069" spans="1:12" x14ac:dyDescent="0.35">
      <c r="A6069" s="2">
        <v>43049</v>
      </c>
      <c r="B6069" s="1" t="s">
        <v>157</v>
      </c>
      <c r="C6069" s="1" t="s">
        <v>1436</v>
      </c>
      <c r="D6069" s="1" t="s">
        <v>26</v>
      </c>
      <c r="E6069" s="1" t="s">
        <v>56</v>
      </c>
      <c r="F6069" s="18">
        <v>178.92000000000002</v>
      </c>
      <c r="G6069" t="s">
        <v>4426</v>
      </c>
      <c r="H6069" s="1">
        <f>IF(COUNTIF(G$2:G6069,G6069)=1,1,0)</f>
        <v>0</v>
      </c>
      <c r="I6069" s="1">
        <v>7</v>
      </c>
      <c r="J6069" s="1">
        <v>0.2</v>
      </c>
      <c r="K6069" s="1">
        <v>-29.074500000000008</v>
      </c>
      <c r="L6069" s="12">
        <f>VLOOKUP(train[[#This Row],[Sub-Category]],Análisis_ABC_XYZ[[#Headers],[#Data]],4,FALSE)</f>
        <v>0.52062335344040378</v>
      </c>
    </row>
    <row r="6070" spans="1:12" x14ac:dyDescent="0.35">
      <c r="A6070" s="2">
        <v>43049</v>
      </c>
      <c r="B6070" s="1" t="s">
        <v>186</v>
      </c>
      <c r="C6070" s="1" t="s">
        <v>867</v>
      </c>
      <c r="D6070" s="1" t="s">
        <v>14</v>
      </c>
      <c r="E6070" s="1" t="s">
        <v>29</v>
      </c>
      <c r="F6070" s="18">
        <v>81.96</v>
      </c>
      <c r="G6070" t="s">
        <v>2408</v>
      </c>
      <c r="H6070" s="1">
        <f>IF(COUNTIF(G$2:G6070,G6070)=1,1,0)</f>
        <v>1</v>
      </c>
      <c r="I6070" s="1">
        <v>2</v>
      </c>
      <c r="J6070" s="1">
        <v>0</v>
      </c>
      <c r="K6070" s="1">
        <v>39.340799999999994</v>
      </c>
      <c r="L6070" s="12">
        <f>VLOOKUP(train[[#This Row],[Sub-Category]],Análisis_ABC_XYZ[[#Headers],[#Data]],4,FALSE)</f>
        <v>0.46881743173671325</v>
      </c>
    </row>
    <row r="6071" spans="1:12" x14ac:dyDescent="0.35">
      <c r="A6071" s="2">
        <v>43049</v>
      </c>
      <c r="B6071" s="1" t="s">
        <v>12</v>
      </c>
      <c r="C6071" s="1" t="s">
        <v>771</v>
      </c>
      <c r="D6071" s="1" t="s">
        <v>14</v>
      </c>
      <c r="E6071" s="1" t="s">
        <v>29</v>
      </c>
      <c r="F6071" s="18">
        <v>70.00800000000001</v>
      </c>
      <c r="G6071" t="s">
        <v>5475</v>
      </c>
      <c r="H6071" s="1">
        <f>IF(COUNTIF(G$2:G6071,G6071)=1,1,0)</f>
        <v>0</v>
      </c>
      <c r="I6071" s="1">
        <v>3</v>
      </c>
      <c r="J6071" s="1">
        <v>0.2</v>
      </c>
      <c r="K6071" s="1">
        <v>24.502800000000001</v>
      </c>
      <c r="L6071" s="12">
        <f>VLOOKUP(train[[#This Row],[Sub-Category]],Análisis_ABC_XYZ[[#Headers],[#Data]],4,FALSE)</f>
        <v>0.46881743173671325</v>
      </c>
    </row>
    <row r="6072" spans="1:12" x14ac:dyDescent="0.35">
      <c r="A6072" s="2">
        <v>43049</v>
      </c>
      <c r="B6072" s="1" t="s">
        <v>157</v>
      </c>
      <c r="C6072" s="1" t="s">
        <v>1265</v>
      </c>
      <c r="D6072" s="1" t="s">
        <v>14</v>
      </c>
      <c r="E6072" s="1" t="s">
        <v>29</v>
      </c>
      <c r="F6072" s="18">
        <v>69.888000000000005</v>
      </c>
      <c r="G6072" t="s">
        <v>4426</v>
      </c>
      <c r="H6072" s="1">
        <f>IF(COUNTIF(G$2:G6072,G6072)=1,1,0)</f>
        <v>0</v>
      </c>
      <c r="I6072" s="1">
        <v>7</v>
      </c>
      <c r="J6072" s="1">
        <v>0.7</v>
      </c>
      <c r="K6072" s="1">
        <v>-46.591999999999999</v>
      </c>
      <c r="L6072" s="12">
        <f>VLOOKUP(train[[#This Row],[Sub-Category]],Análisis_ABC_XYZ[[#Headers],[#Data]],4,FALSE)</f>
        <v>0.46881743173671325</v>
      </c>
    </row>
    <row r="6073" spans="1:12" x14ac:dyDescent="0.35">
      <c r="A6073" s="2">
        <v>43049</v>
      </c>
      <c r="B6073" s="1" t="s">
        <v>12</v>
      </c>
      <c r="C6073" s="1" t="s">
        <v>1508</v>
      </c>
      <c r="D6073" s="1" t="s">
        <v>14</v>
      </c>
      <c r="E6073" s="1" t="s">
        <v>36</v>
      </c>
      <c r="F6073" s="18">
        <v>67.710000000000008</v>
      </c>
      <c r="G6073" t="s">
        <v>2112</v>
      </c>
      <c r="H6073" s="1">
        <f>IF(COUNTIF(G$2:G6073,G6073)=1,1,0)</f>
        <v>0</v>
      </c>
      <c r="I6073" s="1">
        <v>3</v>
      </c>
      <c r="J6073" s="1">
        <v>0</v>
      </c>
      <c r="K6073" s="1">
        <v>32.500799999999998</v>
      </c>
      <c r="L6073" s="12">
        <f>VLOOKUP(train[[#This Row],[Sub-Category]],Análisis_ABC_XYZ[[#Headers],[#Data]],4,FALSE)</f>
        <v>0.43613829632717294</v>
      </c>
    </row>
    <row r="6074" spans="1:12" x14ac:dyDescent="0.35">
      <c r="A6074" s="2">
        <v>43049</v>
      </c>
      <c r="B6074" s="1" t="s">
        <v>12</v>
      </c>
      <c r="C6074" s="1" t="s">
        <v>1707</v>
      </c>
      <c r="D6074" s="1" t="s">
        <v>14</v>
      </c>
      <c r="E6074" s="1" t="s">
        <v>36</v>
      </c>
      <c r="F6074" s="18">
        <v>61.4</v>
      </c>
      <c r="G6074" t="s">
        <v>2112</v>
      </c>
      <c r="H6074" s="1">
        <f>IF(COUNTIF(G$2:G6074,G6074)=1,1,0)</f>
        <v>0</v>
      </c>
      <c r="I6074" s="1">
        <v>5</v>
      </c>
      <c r="J6074" s="1">
        <v>0</v>
      </c>
      <c r="K6074" s="1">
        <v>28.857999999999997</v>
      </c>
      <c r="L6074" s="12">
        <f>VLOOKUP(train[[#This Row],[Sub-Category]],Análisis_ABC_XYZ[[#Headers],[#Data]],4,FALSE)</f>
        <v>0.43613829632717294</v>
      </c>
    </row>
    <row r="6075" spans="1:12" x14ac:dyDescent="0.35">
      <c r="A6075" s="2">
        <v>43049</v>
      </c>
      <c r="B6075" s="1" t="s">
        <v>89</v>
      </c>
      <c r="C6075" s="1" t="s">
        <v>409</v>
      </c>
      <c r="D6075" s="1" t="s">
        <v>14</v>
      </c>
      <c r="E6075" s="1" t="s">
        <v>29</v>
      </c>
      <c r="F6075" s="18">
        <v>49.847999999999999</v>
      </c>
      <c r="G6075" t="s">
        <v>5664</v>
      </c>
      <c r="H6075" s="1">
        <f>IF(COUNTIF(G$2:G6075,G6075)=1,1,0)</f>
        <v>1</v>
      </c>
      <c r="I6075" s="1">
        <v>3</v>
      </c>
      <c r="J6075" s="1">
        <v>0.2</v>
      </c>
      <c r="K6075" s="1">
        <v>16.823699999999999</v>
      </c>
      <c r="L6075" s="12">
        <f>VLOOKUP(train[[#This Row],[Sub-Category]],Análisis_ABC_XYZ[[#Headers],[#Data]],4,FALSE)</f>
        <v>0.46881743173671325</v>
      </c>
    </row>
    <row r="6076" spans="1:12" x14ac:dyDescent="0.35">
      <c r="A6076" s="2">
        <v>43049</v>
      </c>
      <c r="B6076" s="1" t="s">
        <v>157</v>
      </c>
      <c r="C6076" s="1" t="s">
        <v>495</v>
      </c>
      <c r="D6076" s="1" t="s">
        <v>26</v>
      </c>
      <c r="E6076" s="1" t="s">
        <v>27</v>
      </c>
      <c r="F6076" s="18">
        <v>41.957999999999998</v>
      </c>
      <c r="G6076" t="s">
        <v>4426</v>
      </c>
      <c r="H6076" s="1">
        <f>IF(COUNTIF(G$2:G6076,G6076)=1,1,0)</f>
        <v>0</v>
      </c>
      <c r="I6076" s="1">
        <v>7</v>
      </c>
      <c r="J6076" s="1">
        <v>0.4</v>
      </c>
      <c r="K6076" s="1">
        <v>-9.7901999999999987</v>
      </c>
      <c r="L6076" s="12">
        <f>VLOOKUP(train[[#This Row],[Sub-Category]],Análisis_ABC_XYZ[[#Headers],[#Data]],4,FALSE)</f>
        <v>0.41105220110552465</v>
      </c>
    </row>
    <row r="6077" spans="1:12" x14ac:dyDescent="0.35">
      <c r="A6077" s="2">
        <v>43049</v>
      </c>
      <c r="B6077" s="1" t="s">
        <v>379</v>
      </c>
      <c r="C6077" s="1" t="s">
        <v>946</v>
      </c>
      <c r="D6077" s="1" t="s">
        <v>14</v>
      </c>
      <c r="E6077" s="1" t="s">
        <v>24</v>
      </c>
      <c r="F6077" s="18">
        <v>41.86</v>
      </c>
      <c r="G6077" t="s">
        <v>4332</v>
      </c>
      <c r="H6077" s="1">
        <f>IF(COUNTIF(G$2:G6077,G6077)=1,1,0)</f>
        <v>1</v>
      </c>
      <c r="I6077" s="1">
        <v>7</v>
      </c>
      <c r="J6077" s="1">
        <v>0</v>
      </c>
      <c r="K6077" s="1">
        <v>10.465</v>
      </c>
      <c r="L6077" s="12">
        <f>VLOOKUP(train[[#This Row],[Sub-Category]],Análisis_ABC_XYZ[[#Headers],[#Data]],4,FALSE)</f>
        <v>0.45632477063632687</v>
      </c>
    </row>
    <row r="6078" spans="1:12" x14ac:dyDescent="0.35">
      <c r="A6078" s="2">
        <v>43049</v>
      </c>
      <c r="B6078" s="1" t="s">
        <v>157</v>
      </c>
      <c r="C6078" s="1" t="s">
        <v>786</v>
      </c>
      <c r="D6078" s="1" t="s">
        <v>14</v>
      </c>
      <c r="E6078" s="1" t="s">
        <v>20</v>
      </c>
      <c r="F6078" s="18">
        <v>38.975999999999999</v>
      </c>
      <c r="G6078" t="s">
        <v>3314</v>
      </c>
      <c r="H6078" s="1">
        <f>IF(COUNTIF(G$2:G6078,G6078)=1,1,0)</f>
        <v>1</v>
      </c>
      <c r="I6078" s="1">
        <v>3</v>
      </c>
      <c r="J6078" s="1">
        <v>0.2</v>
      </c>
      <c r="K6078" s="1">
        <v>-2.4359999999999999</v>
      </c>
      <c r="L6078" s="12">
        <f>VLOOKUP(train[[#This Row],[Sub-Category]],Análisis_ABC_XYZ[[#Headers],[#Data]],4,FALSE)</f>
        <v>0.44610841445725197</v>
      </c>
    </row>
    <row r="6079" spans="1:12" x14ac:dyDescent="0.35">
      <c r="A6079" s="2">
        <v>43049</v>
      </c>
      <c r="B6079" s="1" t="s">
        <v>186</v>
      </c>
      <c r="C6079" s="1" t="s">
        <v>1680</v>
      </c>
      <c r="D6079" s="1" t="s">
        <v>8</v>
      </c>
      <c r="E6079" s="1" t="s">
        <v>22</v>
      </c>
      <c r="F6079" s="18">
        <v>37.299999999999997</v>
      </c>
      <c r="G6079" t="s">
        <v>2408</v>
      </c>
      <c r="H6079" s="1">
        <f>IF(COUNTIF(G$2:G6079,G6079)=1,1,0)</f>
        <v>0</v>
      </c>
      <c r="I6079" s="1">
        <v>2</v>
      </c>
      <c r="J6079" s="1">
        <v>0</v>
      </c>
      <c r="K6079" s="1">
        <v>17.157999999999998</v>
      </c>
      <c r="L6079" s="12">
        <f>VLOOKUP(train[[#This Row],[Sub-Category]],Análisis_ABC_XYZ[[#Headers],[#Data]],4,FALSE)</f>
        <v>0.4595170286641902</v>
      </c>
    </row>
    <row r="6080" spans="1:12" x14ac:dyDescent="0.35">
      <c r="A6080" s="2">
        <v>43049</v>
      </c>
      <c r="B6080" s="1" t="s">
        <v>12</v>
      </c>
      <c r="C6080" s="1" t="s">
        <v>927</v>
      </c>
      <c r="D6080" s="1" t="s">
        <v>14</v>
      </c>
      <c r="E6080" s="1" t="s">
        <v>36</v>
      </c>
      <c r="F6080" s="18">
        <v>32.400000000000006</v>
      </c>
      <c r="G6080" t="s">
        <v>2330</v>
      </c>
      <c r="H6080" s="1">
        <f>IF(COUNTIF(G$2:G6080,G6080)=1,1,0)</f>
        <v>1</v>
      </c>
      <c r="I6080" s="1">
        <v>5</v>
      </c>
      <c r="J6080" s="1">
        <v>0</v>
      </c>
      <c r="K6080" s="1">
        <v>15.552000000000001</v>
      </c>
      <c r="L6080" s="12">
        <f>VLOOKUP(train[[#This Row],[Sub-Category]],Análisis_ABC_XYZ[[#Headers],[#Data]],4,FALSE)</f>
        <v>0.43613829632717294</v>
      </c>
    </row>
    <row r="6081" spans="1:12" x14ac:dyDescent="0.35">
      <c r="A6081" s="2">
        <v>43049</v>
      </c>
      <c r="B6081" s="1" t="s">
        <v>157</v>
      </c>
      <c r="C6081" s="1" t="s">
        <v>1360</v>
      </c>
      <c r="D6081" s="1" t="s">
        <v>14</v>
      </c>
      <c r="E6081" s="1" t="s">
        <v>36</v>
      </c>
      <c r="F6081" s="18">
        <v>31.104000000000006</v>
      </c>
      <c r="G6081" t="s">
        <v>5892</v>
      </c>
      <c r="H6081" s="1">
        <f>IF(COUNTIF(G$2:G6081,G6081)=1,1,0)</f>
        <v>1</v>
      </c>
      <c r="I6081" s="1">
        <v>6</v>
      </c>
      <c r="J6081" s="1">
        <v>0.2</v>
      </c>
      <c r="K6081" s="1">
        <v>10.8864</v>
      </c>
      <c r="L6081" s="12">
        <f>VLOOKUP(train[[#This Row],[Sub-Category]],Análisis_ABC_XYZ[[#Headers],[#Data]],4,FALSE)</f>
        <v>0.43613829632717294</v>
      </c>
    </row>
    <row r="6082" spans="1:12" x14ac:dyDescent="0.35">
      <c r="A6082" s="2">
        <v>43049</v>
      </c>
      <c r="B6082" s="1" t="s">
        <v>12</v>
      </c>
      <c r="C6082" s="1" t="s">
        <v>1136</v>
      </c>
      <c r="D6082" s="1" t="s">
        <v>14</v>
      </c>
      <c r="E6082" s="1" t="s">
        <v>20</v>
      </c>
      <c r="F6082" s="18">
        <v>29.74</v>
      </c>
      <c r="G6082" t="s">
        <v>4012</v>
      </c>
      <c r="H6082" s="1">
        <f>IF(COUNTIF(G$2:G6082,G6082)=1,1,0)</f>
        <v>1</v>
      </c>
      <c r="I6082" s="1">
        <v>1</v>
      </c>
      <c r="J6082" s="1">
        <v>0</v>
      </c>
      <c r="K6082" s="1">
        <v>4.4610000000000021</v>
      </c>
      <c r="L6082" s="12">
        <f>VLOOKUP(train[[#This Row],[Sub-Category]],Análisis_ABC_XYZ[[#Headers],[#Data]],4,FALSE)</f>
        <v>0.44610841445725197</v>
      </c>
    </row>
    <row r="6083" spans="1:12" x14ac:dyDescent="0.35">
      <c r="A6083" s="2">
        <v>43049</v>
      </c>
      <c r="B6083" s="1" t="s">
        <v>157</v>
      </c>
      <c r="C6083" s="1" t="s">
        <v>1356</v>
      </c>
      <c r="D6083" s="1" t="s">
        <v>14</v>
      </c>
      <c r="E6083" s="1" t="s">
        <v>36</v>
      </c>
      <c r="F6083" s="18">
        <v>22.248000000000001</v>
      </c>
      <c r="G6083" t="s">
        <v>4426</v>
      </c>
      <c r="H6083" s="1">
        <f>IF(COUNTIF(G$2:G6083,G6083)=1,1,0)</f>
        <v>0</v>
      </c>
      <c r="I6083" s="1">
        <v>3</v>
      </c>
      <c r="J6083" s="1">
        <v>0.2</v>
      </c>
      <c r="K6083" s="1">
        <v>7.5086999999999984</v>
      </c>
      <c r="L6083" s="12">
        <f>VLOOKUP(train[[#This Row],[Sub-Category]],Análisis_ABC_XYZ[[#Headers],[#Data]],4,FALSE)</f>
        <v>0.43613829632717294</v>
      </c>
    </row>
    <row r="6084" spans="1:12" x14ac:dyDescent="0.35">
      <c r="A6084" s="2">
        <v>43049</v>
      </c>
      <c r="B6084" s="1" t="s">
        <v>89</v>
      </c>
      <c r="C6084" s="1" t="s">
        <v>1053</v>
      </c>
      <c r="D6084" s="1" t="s">
        <v>14</v>
      </c>
      <c r="E6084" s="1" t="s">
        <v>29</v>
      </c>
      <c r="F6084" s="18">
        <v>20.368000000000002</v>
      </c>
      <c r="G6084" t="s">
        <v>5664</v>
      </c>
      <c r="H6084" s="1">
        <f>IF(COUNTIF(G$2:G6084,G6084)=1,1,0)</f>
        <v>0</v>
      </c>
      <c r="I6084" s="1">
        <v>1</v>
      </c>
      <c r="J6084" s="1">
        <v>0.2</v>
      </c>
      <c r="K6084" s="1">
        <v>7.3834</v>
      </c>
      <c r="L6084" s="12">
        <f>VLOOKUP(train[[#This Row],[Sub-Category]],Análisis_ABC_XYZ[[#Headers],[#Data]],4,FALSE)</f>
        <v>0.46881743173671325</v>
      </c>
    </row>
    <row r="6085" spans="1:12" x14ac:dyDescent="0.35">
      <c r="A6085" s="2">
        <v>43049</v>
      </c>
      <c r="B6085" s="1" t="s">
        <v>157</v>
      </c>
      <c r="C6085" s="1" t="s">
        <v>386</v>
      </c>
      <c r="D6085" s="1" t="s">
        <v>14</v>
      </c>
      <c r="E6085" s="1" t="s">
        <v>182</v>
      </c>
      <c r="F6085" s="18">
        <v>14.720000000000002</v>
      </c>
      <c r="G6085" t="s">
        <v>3314</v>
      </c>
      <c r="H6085" s="1">
        <f>IF(COUNTIF(G$2:G6085,G6085)=1,1,0)</f>
        <v>0</v>
      </c>
      <c r="I6085" s="1">
        <v>5</v>
      </c>
      <c r="J6085" s="1">
        <v>0.2</v>
      </c>
      <c r="K6085" s="1">
        <v>-3.3120000000000012</v>
      </c>
      <c r="L6085" s="12">
        <f>VLOOKUP(train[[#This Row],[Sub-Category]],Análisis_ABC_XYZ[[#Headers],[#Data]],4,FALSE)</f>
        <v>0.53938093436526824</v>
      </c>
    </row>
    <row r="6086" spans="1:12" x14ac:dyDescent="0.35">
      <c r="A6086" s="2">
        <v>43049</v>
      </c>
      <c r="B6086" s="1" t="s">
        <v>12</v>
      </c>
      <c r="C6086" s="1" t="s">
        <v>1702</v>
      </c>
      <c r="D6086" s="1" t="s">
        <v>14</v>
      </c>
      <c r="E6086" s="1" t="s">
        <v>24</v>
      </c>
      <c r="F6086" s="18">
        <v>14.7</v>
      </c>
      <c r="G6086" t="s">
        <v>2112</v>
      </c>
      <c r="H6086" s="1">
        <f>IF(COUNTIF(G$2:G6086,G6086)=1,1,0)</f>
        <v>0</v>
      </c>
      <c r="I6086" s="1">
        <v>5</v>
      </c>
      <c r="J6086" s="1">
        <v>0</v>
      </c>
      <c r="K6086" s="1">
        <v>3.9690000000000003</v>
      </c>
      <c r="L6086" s="12">
        <f>VLOOKUP(train[[#This Row],[Sub-Category]],Análisis_ABC_XYZ[[#Headers],[#Data]],4,FALSE)</f>
        <v>0.45632477063632687</v>
      </c>
    </row>
    <row r="6087" spans="1:12" x14ac:dyDescent="0.35">
      <c r="A6087" s="2">
        <v>43049</v>
      </c>
      <c r="B6087" s="1" t="s">
        <v>12</v>
      </c>
      <c r="C6087" s="1" t="s">
        <v>992</v>
      </c>
      <c r="D6087" s="1" t="s">
        <v>14</v>
      </c>
      <c r="E6087" s="1" t="s">
        <v>29</v>
      </c>
      <c r="F6087" s="18">
        <v>13.216000000000001</v>
      </c>
      <c r="G6087" t="s">
        <v>2330</v>
      </c>
      <c r="H6087" s="1">
        <f>IF(COUNTIF(G$2:G6087,G6087)=1,1,0)</f>
        <v>0</v>
      </c>
      <c r="I6087" s="1">
        <v>4</v>
      </c>
      <c r="J6087" s="1">
        <v>0.2</v>
      </c>
      <c r="K6087" s="1">
        <v>4.4603999999999999</v>
      </c>
      <c r="L6087" s="12">
        <f>VLOOKUP(train[[#This Row],[Sub-Category]],Análisis_ABC_XYZ[[#Headers],[#Data]],4,FALSE)</f>
        <v>0.46881743173671325</v>
      </c>
    </row>
    <row r="6088" spans="1:12" x14ac:dyDescent="0.35">
      <c r="A6088" s="2">
        <v>43049</v>
      </c>
      <c r="B6088" s="1" t="s">
        <v>12</v>
      </c>
      <c r="C6088" s="1" t="s">
        <v>1683</v>
      </c>
      <c r="D6088" s="1" t="s">
        <v>8</v>
      </c>
      <c r="E6088" s="1" t="s">
        <v>22</v>
      </c>
      <c r="F6088" s="18">
        <v>9.98</v>
      </c>
      <c r="G6088" t="s">
        <v>2949</v>
      </c>
      <c r="H6088" s="1">
        <f>IF(COUNTIF(G$2:G6088,G6088)=1,1,0)</f>
        <v>1</v>
      </c>
      <c r="I6088" s="1">
        <v>1</v>
      </c>
      <c r="J6088" s="1">
        <v>0</v>
      </c>
      <c r="K6088" s="1">
        <v>2.7944000000000004</v>
      </c>
      <c r="L6088" s="12">
        <f>VLOOKUP(train[[#This Row],[Sub-Category]],Análisis_ABC_XYZ[[#Headers],[#Data]],4,FALSE)</f>
        <v>0.4595170286641902</v>
      </c>
    </row>
    <row r="6089" spans="1:12" x14ac:dyDescent="0.35">
      <c r="A6089" s="2">
        <v>43049</v>
      </c>
      <c r="B6089" s="1" t="s">
        <v>157</v>
      </c>
      <c r="C6089" s="1" t="s">
        <v>811</v>
      </c>
      <c r="D6089" s="1" t="s">
        <v>14</v>
      </c>
      <c r="E6089" s="1" t="s">
        <v>15</v>
      </c>
      <c r="F6089" s="18">
        <v>9.2159999999999993</v>
      </c>
      <c r="G6089" t="s">
        <v>4426</v>
      </c>
      <c r="H6089" s="1">
        <f>IF(COUNTIF(G$2:G6089,G6089)=1,1,0)</f>
        <v>0</v>
      </c>
      <c r="I6089" s="1">
        <v>4</v>
      </c>
      <c r="J6089" s="1">
        <v>0.2</v>
      </c>
      <c r="K6089" s="1">
        <v>3.3408000000000002</v>
      </c>
      <c r="L6089" s="12">
        <f>VLOOKUP(train[[#This Row],[Sub-Category]],Análisis_ABC_XYZ[[#Headers],[#Data]],4,FALSE)</f>
        <v>0.4647369236065339</v>
      </c>
    </row>
    <row r="6090" spans="1:12" x14ac:dyDescent="0.35">
      <c r="A6090" s="2">
        <v>43049</v>
      </c>
      <c r="B6090" s="1" t="s">
        <v>12</v>
      </c>
      <c r="C6090" s="1" t="s">
        <v>937</v>
      </c>
      <c r="D6090" s="1" t="s">
        <v>14</v>
      </c>
      <c r="E6090" s="1" t="s">
        <v>29</v>
      </c>
      <c r="F6090" s="18">
        <v>5.1840000000000011</v>
      </c>
      <c r="G6090" t="s">
        <v>2112</v>
      </c>
      <c r="H6090" s="1">
        <f>IF(COUNTIF(G$2:G6090,G6090)=1,1,0)</f>
        <v>0</v>
      </c>
      <c r="I6090" s="1">
        <v>3</v>
      </c>
      <c r="J6090" s="1">
        <v>0.2</v>
      </c>
      <c r="K6090" s="1">
        <v>1.8143999999999996</v>
      </c>
      <c r="L6090" s="12">
        <f>VLOOKUP(train[[#This Row],[Sub-Category]],Análisis_ABC_XYZ[[#Headers],[#Data]],4,FALSE)</f>
        <v>0.46881743173671325</v>
      </c>
    </row>
    <row r="6091" spans="1:12" x14ac:dyDescent="0.35">
      <c r="A6091" s="2">
        <v>43049</v>
      </c>
      <c r="B6091" s="1" t="s">
        <v>157</v>
      </c>
      <c r="C6091" s="1" t="s">
        <v>941</v>
      </c>
      <c r="D6091" s="1" t="s">
        <v>14</v>
      </c>
      <c r="E6091" s="1" t="s">
        <v>36</v>
      </c>
      <c r="F6091" s="18">
        <v>4.6240000000000006</v>
      </c>
      <c r="G6091" t="s">
        <v>4426</v>
      </c>
      <c r="H6091" s="1">
        <f>IF(COUNTIF(G$2:G6091,G6091)=1,1,0)</f>
        <v>0</v>
      </c>
      <c r="I6091" s="1">
        <v>1</v>
      </c>
      <c r="J6091" s="1">
        <v>0.2</v>
      </c>
      <c r="K6091" s="1">
        <v>1.6762000000000001</v>
      </c>
      <c r="L6091" s="12">
        <f>VLOOKUP(train[[#This Row],[Sub-Category]],Análisis_ABC_XYZ[[#Headers],[#Data]],4,FALSE)</f>
        <v>0.43613829632717294</v>
      </c>
    </row>
    <row r="6092" spans="1:12" x14ac:dyDescent="0.35">
      <c r="A6092" s="2">
        <v>43049</v>
      </c>
      <c r="B6092" s="1" t="s">
        <v>89</v>
      </c>
      <c r="C6092" s="1" t="s">
        <v>304</v>
      </c>
      <c r="D6092" s="1" t="s">
        <v>14</v>
      </c>
      <c r="E6092" s="1" t="s">
        <v>29</v>
      </c>
      <c r="F6092" s="18">
        <v>3.64</v>
      </c>
      <c r="G6092" t="s">
        <v>2396</v>
      </c>
      <c r="H6092" s="1">
        <f>IF(COUNTIF(G$2:G6092,G6092)=1,1,0)</f>
        <v>0</v>
      </c>
      <c r="I6092" s="1">
        <v>1</v>
      </c>
      <c r="J6092" s="1">
        <v>0.2</v>
      </c>
      <c r="K6092" s="1">
        <v>1.3649999999999998</v>
      </c>
      <c r="L6092" s="12">
        <f>VLOOKUP(train[[#This Row],[Sub-Category]],Análisis_ABC_XYZ[[#Headers],[#Data]],4,FALSE)</f>
        <v>0.46881743173671325</v>
      </c>
    </row>
    <row r="6093" spans="1:12" x14ac:dyDescent="0.35">
      <c r="A6093" s="2">
        <v>43050</v>
      </c>
      <c r="B6093" s="1" t="s">
        <v>84</v>
      </c>
      <c r="C6093" s="1" t="s">
        <v>1369</v>
      </c>
      <c r="D6093" s="1" t="s">
        <v>8</v>
      </c>
      <c r="E6093" s="1" t="s">
        <v>18</v>
      </c>
      <c r="F6093" s="18">
        <v>2678.94</v>
      </c>
      <c r="G6093" t="s">
        <v>6636</v>
      </c>
      <c r="H6093" s="1">
        <f>IF(COUNTIF(G$2:G6093,G6093)=1,1,0)</f>
        <v>1</v>
      </c>
      <c r="I6093" s="1">
        <v>6</v>
      </c>
      <c r="J6093" s="1">
        <v>0</v>
      </c>
      <c r="K6093" s="1">
        <v>241.1046</v>
      </c>
      <c r="L6093" s="12">
        <f>VLOOKUP(train[[#This Row],[Sub-Category]],Análisis_ABC_XYZ[[#Headers],[#Data]],4,FALSE)</f>
        <v>0.55975208308209756</v>
      </c>
    </row>
    <row r="6094" spans="1:12" x14ac:dyDescent="0.35">
      <c r="A6094" s="2">
        <v>43050</v>
      </c>
      <c r="B6094" s="1" t="s">
        <v>16</v>
      </c>
      <c r="C6094" s="1" t="s">
        <v>187</v>
      </c>
      <c r="D6094" s="1" t="s">
        <v>14</v>
      </c>
      <c r="E6094" s="1" t="s">
        <v>31</v>
      </c>
      <c r="F6094" s="18">
        <v>671.5440000000001</v>
      </c>
      <c r="G6094" t="s">
        <v>5074</v>
      </c>
      <c r="H6094" s="1">
        <f>IF(COUNTIF(G$2:G6094,G6094)=1,1,0)</f>
        <v>1</v>
      </c>
      <c r="I6094" s="1">
        <v>3</v>
      </c>
      <c r="J6094" s="1">
        <v>0.2</v>
      </c>
      <c r="K6094" s="1">
        <v>50.36579999999995</v>
      </c>
      <c r="L6094" s="12">
        <f>VLOOKUP(train[[#This Row],[Sub-Category]],Análisis_ABC_XYZ[[#Headers],[#Data]],4,FALSE)</f>
        <v>0.49507917887403441</v>
      </c>
    </row>
    <row r="6095" spans="1:12" x14ac:dyDescent="0.35">
      <c r="A6095" s="2">
        <v>43050</v>
      </c>
      <c r="B6095" s="1" t="s">
        <v>12</v>
      </c>
      <c r="C6095" s="1" t="s">
        <v>563</v>
      </c>
      <c r="D6095" s="1" t="s">
        <v>8</v>
      </c>
      <c r="E6095" s="1" t="s">
        <v>11</v>
      </c>
      <c r="F6095" s="18">
        <v>451.15199999999993</v>
      </c>
      <c r="G6095" t="s">
        <v>4342</v>
      </c>
      <c r="H6095" s="1">
        <f>IF(COUNTIF(G$2:G6095,G6095)=1,1,0)</f>
        <v>1</v>
      </c>
      <c r="I6095" s="1">
        <v>3</v>
      </c>
      <c r="J6095" s="1">
        <v>0.2</v>
      </c>
      <c r="K6095" s="1">
        <v>0</v>
      </c>
      <c r="L6095" s="12">
        <f>VLOOKUP(train[[#This Row],[Sub-Category]],Análisis_ABC_XYZ[[#Headers],[#Data]],4,FALSE)</f>
        <v>0.46529189879902266</v>
      </c>
    </row>
    <row r="6096" spans="1:12" x14ac:dyDescent="0.35">
      <c r="A6096" s="2">
        <v>43050</v>
      </c>
      <c r="B6096" s="1" t="s">
        <v>79</v>
      </c>
      <c r="C6096" s="1" t="s">
        <v>1024</v>
      </c>
      <c r="D6096" s="1" t="s">
        <v>26</v>
      </c>
      <c r="E6096" s="1" t="s">
        <v>27</v>
      </c>
      <c r="F6096" s="18">
        <v>257.98</v>
      </c>
      <c r="G6096" t="s">
        <v>5797</v>
      </c>
      <c r="H6096" s="1">
        <f>IF(COUNTIF(G$2:G6096,G6096)=1,1,0)</f>
        <v>1</v>
      </c>
      <c r="I6096" s="1">
        <v>2</v>
      </c>
      <c r="J6096" s="1">
        <v>0</v>
      </c>
      <c r="K6096" s="1">
        <v>74.8142</v>
      </c>
      <c r="L6096" s="12">
        <f>VLOOKUP(train[[#This Row],[Sub-Category]],Análisis_ABC_XYZ[[#Headers],[#Data]],4,FALSE)</f>
        <v>0.41105220110552465</v>
      </c>
    </row>
    <row r="6097" spans="1:12" x14ac:dyDescent="0.35">
      <c r="A6097" s="2">
        <v>43050</v>
      </c>
      <c r="B6097" s="1" t="s">
        <v>89</v>
      </c>
      <c r="C6097" s="1" t="s">
        <v>1277</v>
      </c>
      <c r="D6097" s="1" t="s">
        <v>8</v>
      </c>
      <c r="E6097" s="1" t="s">
        <v>11</v>
      </c>
      <c r="F6097" s="18">
        <v>245.64600000000002</v>
      </c>
      <c r="G6097" t="s">
        <v>2001</v>
      </c>
      <c r="H6097" s="1">
        <f>IF(COUNTIF(G$2:G6097,G6097)=1,1,0)</f>
        <v>1</v>
      </c>
      <c r="I6097" s="1">
        <v>3</v>
      </c>
      <c r="J6097" s="1">
        <v>0.1</v>
      </c>
      <c r="K6097" s="1">
        <v>8.1881999999999877</v>
      </c>
      <c r="L6097" s="12">
        <f>VLOOKUP(train[[#This Row],[Sub-Category]],Análisis_ABC_XYZ[[#Headers],[#Data]],4,FALSE)</f>
        <v>0.46529189879902266</v>
      </c>
    </row>
    <row r="6098" spans="1:12" x14ac:dyDescent="0.35">
      <c r="A6098" s="2">
        <v>43050</v>
      </c>
      <c r="B6098" s="1" t="s">
        <v>89</v>
      </c>
      <c r="C6098" s="1" t="s">
        <v>346</v>
      </c>
      <c r="D6098" s="1" t="s">
        <v>14</v>
      </c>
      <c r="E6098" s="1" t="s">
        <v>24</v>
      </c>
      <c r="F6098" s="18">
        <v>92.94</v>
      </c>
      <c r="G6098" t="s">
        <v>2001</v>
      </c>
      <c r="H6098" s="1">
        <f>IF(COUNTIF(G$2:G6098,G6098)=1,1,0)</f>
        <v>0</v>
      </c>
      <c r="I6098" s="1">
        <v>3</v>
      </c>
      <c r="J6098" s="1">
        <v>0</v>
      </c>
      <c r="K6098" s="1">
        <v>25.093799999999998</v>
      </c>
      <c r="L6098" s="12">
        <f>VLOOKUP(train[[#This Row],[Sub-Category]],Análisis_ABC_XYZ[[#Headers],[#Data]],4,FALSE)</f>
        <v>0.45632477063632687</v>
      </c>
    </row>
    <row r="6099" spans="1:12" x14ac:dyDescent="0.35">
      <c r="A6099" s="2">
        <v>43050</v>
      </c>
      <c r="B6099" s="1" t="s">
        <v>72</v>
      </c>
      <c r="C6099" s="1" t="s">
        <v>1115</v>
      </c>
      <c r="D6099" s="1" t="s">
        <v>26</v>
      </c>
      <c r="E6099" s="1" t="s">
        <v>56</v>
      </c>
      <c r="F6099" s="18">
        <v>95.968000000000004</v>
      </c>
      <c r="G6099" t="s">
        <v>6103</v>
      </c>
      <c r="H6099" s="1">
        <f>IF(COUNTIF(G$2:G6099,G6099)=1,1,0)</f>
        <v>1</v>
      </c>
      <c r="I6099" s="1">
        <v>4</v>
      </c>
      <c r="J6099" s="1">
        <v>0.2</v>
      </c>
      <c r="K6099" s="1">
        <v>1.1995999999999931</v>
      </c>
      <c r="L6099" s="12">
        <f>VLOOKUP(train[[#This Row],[Sub-Category]],Análisis_ABC_XYZ[[#Headers],[#Data]],4,FALSE)</f>
        <v>0.52062335344040378</v>
      </c>
    </row>
    <row r="6100" spans="1:12" x14ac:dyDescent="0.35">
      <c r="A6100" s="2">
        <v>43050</v>
      </c>
      <c r="B6100" s="1" t="s">
        <v>89</v>
      </c>
      <c r="C6100" s="1" t="s">
        <v>875</v>
      </c>
      <c r="D6100" s="1" t="s">
        <v>26</v>
      </c>
      <c r="E6100" s="1" t="s">
        <v>56</v>
      </c>
      <c r="F6100" s="18">
        <v>59.97</v>
      </c>
      <c r="G6100" t="s">
        <v>4631</v>
      </c>
      <c r="H6100" s="1">
        <f>IF(COUNTIF(G$2:G6100,G6100)=1,1,0)</f>
        <v>1</v>
      </c>
      <c r="I6100" s="1">
        <v>3</v>
      </c>
      <c r="J6100" s="1">
        <v>0</v>
      </c>
      <c r="K6100" s="1">
        <v>14.992499999999996</v>
      </c>
      <c r="L6100" s="12">
        <f>VLOOKUP(train[[#This Row],[Sub-Category]],Análisis_ABC_XYZ[[#Headers],[#Data]],4,FALSE)</f>
        <v>0.52062335344040378</v>
      </c>
    </row>
    <row r="6101" spans="1:12" x14ac:dyDescent="0.35">
      <c r="A6101" s="2">
        <v>43050</v>
      </c>
      <c r="B6101" s="1" t="s">
        <v>89</v>
      </c>
      <c r="C6101" s="1" t="s">
        <v>1614</v>
      </c>
      <c r="D6101" s="1" t="s">
        <v>26</v>
      </c>
      <c r="E6101" s="1" t="s">
        <v>56</v>
      </c>
      <c r="F6101" s="18">
        <v>36</v>
      </c>
      <c r="G6101" t="s">
        <v>2001</v>
      </c>
      <c r="H6101" s="1">
        <f>IF(COUNTIF(G$2:G6101,G6101)=1,1,0)</f>
        <v>0</v>
      </c>
      <c r="I6101" s="1">
        <v>2</v>
      </c>
      <c r="J6101" s="1">
        <v>0</v>
      </c>
      <c r="K6101" s="1">
        <v>6.4799999999999969</v>
      </c>
      <c r="L6101" s="12">
        <f>VLOOKUP(train[[#This Row],[Sub-Category]],Análisis_ABC_XYZ[[#Headers],[#Data]],4,FALSE)</f>
        <v>0.52062335344040378</v>
      </c>
    </row>
    <row r="6102" spans="1:12" x14ac:dyDescent="0.35">
      <c r="A6102" s="2">
        <v>43050</v>
      </c>
      <c r="B6102" s="1" t="s">
        <v>89</v>
      </c>
      <c r="C6102" s="1" t="s">
        <v>281</v>
      </c>
      <c r="D6102" s="1" t="s">
        <v>14</v>
      </c>
      <c r="E6102" s="1" t="s">
        <v>20</v>
      </c>
      <c r="F6102" s="18">
        <v>83.36</v>
      </c>
      <c r="G6102" t="s">
        <v>4631</v>
      </c>
      <c r="H6102" s="1">
        <f>IF(COUNTIF(G$2:G6102,G6102)=1,1,0)</f>
        <v>0</v>
      </c>
      <c r="I6102" s="1">
        <v>1</v>
      </c>
      <c r="J6102" s="1">
        <v>0</v>
      </c>
      <c r="K6102" s="1">
        <v>20.840000000000003</v>
      </c>
      <c r="L6102" s="12">
        <f>VLOOKUP(train[[#This Row],[Sub-Category]],Análisis_ABC_XYZ[[#Headers],[#Data]],4,FALSE)</f>
        <v>0.44610841445725197</v>
      </c>
    </row>
    <row r="6103" spans="1:12" x14ac:dyDescent="0.35">
      <c r="A6103" s="2">
        <v>43050</v>
      </c>
      <c r="B6103" s="1" t="s">
        <v>89</v>
      </c>
      <c r="C6103" s="1" t="s">
        <v>776</v>
      </c>
      <c r="D6103" s="1" t="s">
        <v>14</v>
      </c>
      <c r="E6103" s="1" t="s">
        <v>29</v>
      </c>
      <c r="F6103" s="18">
        <v>55.00800000000001</v>
      </c>
      <c r="G6103" t="s">
        <v>2001</v>
      </c>
      <c r="H6103" s="1">
        <f>IF(COUNTIF(G$2:G6103,G6103)=1,1,0)</f>
        <v>0</v>
      </c>
      <c r="I6103" s="1">
        <v>3</v>
      </c>
      <c r="J6103" s="1">
        <v>0.2</v>
      </c>
      <c r="K6103" s="1">
        <v>17.189999999999998</v>
      </c>
      <c r="L6103" s="12">
        <f>VLOOKUP(train[[#This Row],[Sub-Category]],Análisis_ABC_XYZ[[#Headers],[#Data]],4,FALSE)</f>
        <v>0.46881743173671325</v>
      </c>
    </row>
    <row r="6104" spans="1:12" x14ac:dyDescent="0.35">
      <c r="A6104" s="2">
        <v>43050</v>
      </c>
      <c r="B6104" s="1" t="s">
        <v>72</v>
      </c>
      <c r="C6104" s="1" t="s">
        <v>944</v>
      </c>
      <c r="D6104" s="1" t="s">
        <v>8</v>
      </c>
      <c r="E6104" s="1" t="s">
        <v>11</v>
      </c>
      <c r="F6104" s="18">
        <v>47.991999999999997</v>
      </c>
      <c r="G6104" t="s">
        <v>6103</v>
      </c>
      <c r="H6104" s="1">
        <f>IF(COUNTIF(G$2:G6104,G6104)=1,1,0)</f>
        <v>0</v>
      </c>
      <c r="I6104" s="1">
        <v>2</v>
      </c>
      <c r="J6104" s="1">
        <v>0.3</v>
      </c>
      <c r="K6104" s="1">
        <v>-2.0567999999999991</v>
      </c>
      <c r="L6104" s="12">
        <f>VLOOKUP(train[[#This Row],[Sub-Category]],Análisis_ABC_XYZ[[#Headers],[#Data]],4,FALSE)</f>
        <v>0.46529189879902266</v>
      </c>
    </row>
    <row r="6105" spans="1:12" x14ac:dyDescent="0.35">
      <c r="A6105" s="2">
        <v>43050</v>
      </c>
      <c r="B6105" s="1" t="s">
        <v>12</v>
      </c>
      <c r="C6105" s="1" t="s">
        <v>153</v>
      </c>
      <c r="D6105" s="1" t="s">
        <v>8</v>
      </c>
      <c r="E6105" s="1" t="s">
        <v>22</v>
      </c>
      <c r="F6105" s="18">
        <v>41.96</v>
      </c>
      <c r="G6105" t="s">
        <v>4342</v>
      </c>
      <c r="H6105" s="1">
        <f>IF(COUNTIF(G$2:G6105,G6105)=1,1,0)</f>
        <v>0</v>
      </c>
      <c r="I6105" s="1">
        <v>2</v>
      </c>
      <c r="J6105" s="1">
        <v>0</v>
      </c>
      <c r="K6105" s="1">
        <v>10.909600000000001</v>
      </c>
      <c r="L6105" s="12">
        <f>VLOOKUP(train[[#This Row],[Sub-Category]],Análisis_ABC_XYZ[[#Headers],[#Data]],4,FALSE)</f>
        <v>0.4595170286641902</v>
      </c>
    </row>
    <row r="6106" spans="1:12" x14ac:dyDescent="0.35">
      <c r="A6106" s="2">
        <v>43050</v>
      </c>
      <c r="B6106" s="1" t="s">
        <v>89</v>
      </c>
      <c r="C6106" s="1" t="s">
        <v>975</v>
      </c>
      <c r="D6106" s="1" t="s">
        <v>14</v>
      </c>
      <c r="E6106" s="1" t="s">
        <v>29</v>
      </c>
      <c r="F6106" s="18">
        <v>35.231999999999999</v>
      </c>
      <c r="G6106" t="s">
        <v>2001</v>
      </c>
      <c r="H6106" s="1">
        <f>IF(COUNTIF(G$2:G6106,G6106)=1,1,0)</f>
        <v>0</v>
      </c>
      <c r="I6106" s="1">
        <v>3</v>
      </c>
      <c r="J6106" s="1">
        <v>0.2</v>
      </c>
      <c r="K6106" s="1">
        <v>11.450399999999998</v>
      </c>
      <c r="L6106" s="12">
        <f>VLOOKUP(train[[#This Row],[Sub-Category]],Análisis_ABC_XYZ[[#Headers],[#Data]],4,FALSE)</f>
        <v>0.46881743173671325</v>
      </c>
    </row>
    <row r="6107" spans="1:12" x14ac:dyDescent="0.35">
      <c r="A6107" s="2">
        <v>43050</v>
      </c>
      <c r="B6107" s="1" t="s">
        <v>12</v>
      </c>
      <c r="C6107" s="1" t="s">
        <v>230</v>
      </c>
      <c r="D6107" s="1" t="s">
        <v>14</v>
      </c>
      <c r="E6107" s="1" t="s">
        <v>29</v>
      </c>
      <c r="F6107" s="18">
        <v>31.504000000000005</v>
      </c>
      <c r="G6107" t="s">
        <v>4342</v>
      </c>
      <c r="H6107" s="1">
        <f>IF(COUNTIF(G$2:G6107,G6107)=1,1,0)</f>
        <v>0</v>
      </c>
      <c r="I6107" s="1">
        <v>11</v>
      </c>
      <c r="J6107" s="1">
        <v>0.2</v>
      </c>
      <c r="K6107" s="1">
        <v>11.026399999999999</v>
      </c>
      <c r="L6107" s="12">
        <f>VLOOKUP(train[[#This Row],[Sub-Category]],Análisis_ABC_XYZ[[#Headers],[#Data]],4,FALSE)</f>
        <v>0.46881743173671325</v>
      </c>
    </row>
    <row r="6108" spans="1:12" x14ac:dyDescent="0.35">
      <c r="A6108" s="2">
        <v>43050</v>
      </c>
      <c r="B6108" s="1" t="s">
        <v>89</v>
      </c>
      <c r="C6108" s="1" t="s">
        <v>1258</v>
      </c>
      <c r="D6108" s="1" t="s">
        <v>14</v>
      </c>
      <c r="E6108" s="1" t="s">
        <v>20</v>
      </c>
      <c r="F6108" s="18">
        <v>28.14</v>
      </c>
      <c r="G6108" t="s">
        <v>2001</v>
      </c>
      <c r="H6108" s="1">
        <f>IF(COUNTIF(G$2:G6108,G6108)=1,1,0)</f>
        <v>0</v>
      </c>
      <c r="I6108" s="1">
        <v>3</v>
      </c>
      <c r="J6108" s="1">
        <v>0</v>
      </c>
      <c r="K6108" s="1">
        <v>7.8792000000000009</v>
      </c>
      <c r="L6108" s="12">
        <f>VLOOKUP(train[[#This Row],[Sub-Category]],Análisis_ABC_XYZ[[#Headers],[#Data]],4,FALSE)</f>
        <v>0.44610841445725197</v>
      </c>
    </row>
    <row r="6109" spans="1:12" x14ac:dyDescent="0.35">
      <c r="A6109" s="2">
        <v>43050</v>
      </c>
      <c r="B6109" s="1" t="s">
        <v>72</v>
      </c>
      <c r="C6109" s="1" t="s">
        <v>565</v>
      </c>
      <c r="D6109" s="1" t="s">
        <v>14</v>
      </c>
      <c r="E6109" s="1" t="s">
        <v>24</v>
      </c>
      <c r="F6109" s="18">
        <v>14.111999999999998</v>
      </c>
      <c r="G6109" t="s">
        <v>5390</v>
      </c>
      <c r="H6109" s="1">
        <f>IF(COUNTIF(G$2:G6109,G6109)=1,1,0)</f>
        <v>1</v>
      </c>
      <c r="I6109" s="1">
        <v>6</v>
      </c>
      <c r="J6109" s="1">
        <v>0.2</v>
      </c>
      <c r="K6109" s="1">
        <v>1.2348000000000008</v>
      </c>
      <c r="L6109" s="12">
        <f>VLOOKUP(train[[#This Row],[Sub-Category]],Análisis_ABC_XYZ[[#Headers],[#Data]],4,FALSE)</f>
        <v>0.45632477063632687</v>
      </c>
    </row>
    <row r="6110" spans="1:12" x14ac:dyDescent="0.35">
      <c r="A6110" s="2">
        <v>43050</v>
      </c>
      <c r="B6110" s="1" t="s">
        <v>16</v>
      </c>
      <c r="C6110" s="1" t="s">
        <v>135</v>
      </c>
      <c r="D6110" s="1" t="s">
        <v>14</v>
      </c>
      <c r="E6110" s="1" t="s">
        <v>29</v>
      </c>
      <c r="F6110" s="18">
        <v>9.8880000000000017</v>
      </c>
      <c r="G6110" t="s">
        <v>5074</v>
      </c>
      <c r="H6110" s="1">
        <f>IF(COUNTIF(G$2:G6110,G6110)=1,1,0)</f>
        <v>0</v>
      </c>
      <c r="I6110" s="1">
        <v>2</v>
      </c>
      <c r="J6110" s="1">
        <v>0.7</v>
      </c>
      <c r="K6110" s="1">
        <v>-6.921599999999998</v>
      </c>
      <c r="L6110" s="12">
        <f>VLOOKUP(train[[#This Row],[Sub-Category]],Análisis_ABC_XYZ[[#Headers],[#Data]],4,FALSE)</f>
        <v>0.46881743173671325</v>
      </c>
    </row>
    <row r="6111" spans="1:12" x14ac:dyDescent="0.35">
      <c r="A6111" s="2">
        <v>43050</v>
      </c>
      <c r="B6111" s="1" t="s">
        <v>12</v>
      </c>
      <c r="C6111" s="1" t="s">
        <v>919</v>
      </c>
      <c r="D6111" s="1" t="s">
        <v>8</v>
      </c>
      <c r="E6111" s="1" t="s">
        <v>22</v>
      </c>
      <c r="F6111" s="18">
        <v>6.96</v>
      </c>
      <c r="G6111" t="s">
        <v>2726</v>
      </c>
      <c r="H6111" s="1">
        <f>IF(COUNTIF(G$2:G6111,G6111)=1,1,0)</f>
        <v>1</v>
      </c>
      <c r="I6111" s="1">
        <v>4</v>
      </c>
      <c r="J6111" s="1">
        <v>0</v>
      </c>
      <c r="K6111" s="1">
        <v>2.2271999999999998</v>
      </c>
      <c r="L6111" s="12">
        <f>VLOOKUP(train[[#This Row],[Sub-Category]],Análisis_ABC_XYZ[[#Headers],[#Data]],4,FALSE)</f>
        <v>0.4595170286641902</v>
      </c>
    </row>
    <row r="6112" spans="1:12" x14ac:dyDescent="0.35">
      <c r="A6112" s="2">
        <v>43051</v>
      </c>
      <c r="B6112" s="1" t="s">
        <v>157</v>
      </c>
      <c r="C6112" s="1" t="s">
        <v>10</v>
      </c>
      <c r="D6112" s="1" t="s">
        <v>8</v>
      </c>
      <c r="E6112" s="1" t="s">
        <v>11</v>
      </c>
      <c r="F6112" s="18">
        <v>1537.0739999999998</v>
      </c>
      <c r="G6112" t="s">
        <v>5540</v>
      </c>
      <c r="H6112" s="1">
        <f>IF(COUNTIF(G$2:G6112,G6112)=1,1,0)</f>
        <v>1</v>
      </c>
      <c r="I6112" s="1">
        <v>9</v>
      </c>
      <c r="J6112" s="1">
        <v>0.3</v>
      </c>
      <c r="K6112" s="1">
        <v>0</v>
      </c>
      <c r="L6112" s="12">
        <f>VLOOKUP(train[[#This Row],[Sub-Category]],Análisis_ABC_XYZ[[#Headers],[#Data]],4,FALSE)</f>
        <v>0.46529189879902266</v>
      </c>
    </row>
    <row r="6113" spans="1:12" x14ac:dyDescent="0.35">
      <c r="A6113" s="2">
        <v>43051</v>
      </c>
      <c r="B6113" s="1" t="s">
        <v>157</v>
      </c>
      <c r="C6113" s="1" t="s">
        <v>1568</v>
      </c>
      <c r="D6113" s="1" t="s">
        <v>8</v>
      </c>
      <c r="E6113" s="1" t="s">
        <v>11</v>
      </c>
      <c r="F6113" s="18">
        <v>1474.8020000000001</v>
      </c>
      <c r="G6113" t="s">
        <v>5540</v>
      </c>
      <c r="H6113" s="1">
        <f>IF(COUNTIF(G$2:G6113,G6113)=1,1,0)</f>
        <v>0</v>
      </c>
      <c r="I6113" s="1">
        <v>7</v>
      </c>
      <c r="J6113" s="1">
        <v>0.3</v>
      </c>
      <c r="K6113" s="1">
        <v>-21.068600000000174</v>
      </c>
      <c r="L6113" s="12">
        <f>VLOOKUP(train[[#This Row],[Sub-Category]],Análisis_ABC_XYZ[[#Headers],[#Data]],4,FALSE)</f>
        <v>0.46529189879902266</v>
      </c>
    </row>
    <row r="6114" spans="1:12" x14ac:dyDescent="0.35">
      <c r="A6114" s="2">
        <v>43051</v>
      </c>
      <c r="B6114" s="1" t="s">
        <v>12</v>
      </c>
      <c r="C6114" s="1" t="s">
        <v>1733</v>
      </c>
      <c r="D6114" s="1" t="s">
        <v>8</v>
      </c>
      <c r="E6114" s="1" t="s">
        <v>18</v>
      </c>
      <c r="F6114" s="18">
        <v>674.35200000000009</v>
      </c>
      <c r="G6114" t="s">
        <v>6575</v>
      </c>
      <c r="H6114" s="1">
        <f>IF(COUNTIF(G$2:G6114,G6114)=1,1,0)</f>
        <v>1</v>
      </c>
      <c r="I6114" s="1">
        <v>3</v>
      </c>
      <c r="J6114" s="1">
        <v>0.2</v>
      </c>
      <c r="K6114" s="1">
        <v>-8.4294000000000153</v>
      </c>
      <c r="L6114" s="12">
        <f>VLOOKUP(train[[#This Row],[Sub-Category]],Análisis_ABC_XYZ[[#Headers],[#Data]],4,FALSE)</f>
        <v>0.55975208308209756</v>
      </c>
    </row>
    <row r="6115" spans="1:12" x14ac:dyDescent="0.35">
      <c r="A6115" s="2">
        <v>43051</v>
      </c>
      <c r="B6115" s="1" t="s">
        <v>157</v>
      </c>
      <c r="C6115" s="1" t="s">
        <v>687</v>
      </c>
      <c r="D6115" s="1" t="s">
        <v>8</v>
      </c>
      <c r="E6115" s="1" t="s">
        <v>11</v>
      </c>
      <c r="F6115" s="18">
        <v>449.37200000000001</v>
      </c>
      <c r="G6115" t="s">
        <v>5540</v>
      </c>
      <c r="H6115" s="1">
        <f>IF(COUNTIF(G$2:G6115,G6115)=1,1,0)</f>
        <v>0</v>
      </c>
      <c r="I6115" s="1">
        <v>2</v>
      </c>
      <c r="J6115" s="1">
        <v>0.3</v>
      </c>
      <c r="K6115" s="1">
        <v>-12.839199999999977</v>
      </c>
      <c r="L6115" s="12">
        <f>VLOOKUP(train[[#This Row],[Sub-Category]],Análisis_ABC_XYZ[[#Headers],[#Data]],4,FALSE)</f>
        <v>0.46529189879902266</v>
      </c>
    </row>
    <row r="6116" spans="1:12" x14ac:dyDescent="0.35">
      <c r="A6116" s="2">
        <v>43051</v>
      </c>
      <c r="B6116" s="1" t="s">
        <v>84</v>
      </c>
      <c r="C6116" s="1" t="s">
        <v>909</v>
      </c>
      <c r="D6116" s="1" t="s">
        <v>14</v>
      </c>
      <c r="E6116" s="1" t="s">
        <v>61</v>
      </c>
      <c r="F6116" s="18">
        <v>287.52</v>
      </c>
      <c r="G6116" t="s">
        <v>3480</v>
      </c>
      <c r="H6116" s="1">
        <f>IF(COUNTIF(G$2:G6116,G6116)=1,1,0)</f>
        <v>1</v>
      </c>
      <c r="I6116" s="1">
        <v>8</v>
      </c>
      <c r="J6116" s="1">
        <v>0</v>
      </c>
      <c r="K6116" s="1">
        <v>129.38399999999999</v>
      </c>
      <c r="L6116" s="12">
        <f>VLOOKUP(train[[#This Row],[Sub-Category]],Análisis_ABC_XYZ[[#Headers],[#Data]],4,FALSE)</f>
        <v>0.44424167803735209</v>
      </c>
    </row>
    <row r="6117" spans="1:12" x14ac:dyDescent="0.35">
      <c r="A6117" s="2">
        <v>43051</v>
      </c>
      <c r="B6117" s="1" t="s">
        <v>12</v>
      </c>
      <c r="C6117" s="1" t="s">
        <v>1567</v>
      </c>
      <c r="D6117" s="1" t="s">
        <v>26</v>
      </c>
      <c r="E6117" s="1" t="s">
        <v>27</v>
      </c>
      <c r="F6117" s="18">
        <v>203.976</v>
      </c>
      <c r="G6117" t="s">
        <v>6575</v>
      </c>
      <c r="H6117" s="1">
        <f>IF(COUNTIF(G$2:G6117,G6117)=1,1,0)</f>
        <v>0</v>
      </c>
      <c r="I6117" s="1">
        <v>3</v>
      </c>
      <c r="J6117" s="1">
        <v>0.2</v>
      </c>
      <c r="K6117" s="1">
        <v>25.496999999999986</v>
      </c>
      <c r="L6117" s="12">
        <f>VLOOKUP(train[[#This Row],[Sub-Category]],Análisis_ABC_XYZ[[#Headers],[#Data]],4,FALSE)</f>
        <v>0.41105220110552465</v>
      </c>
    </row>
    <row r="6118" spans="1:12" x14ac:dyDescent="0.35">
      <c r="A6118" s="2">
        <v>43051</v>
      </c>
      <c r="B6118" s="1" t="s">
        <v>157</v>
      </c>
      <c r="C6118" s="1" t="s">
        <v>40</v>
      </c>
      <c r="D6118" s="1" t="s">
        <v>14</v>
      </c>
      <c r="E6118" s="1" t="s">
        <v>31</v>
      </c>
      <c r="F6118" s="18">
        <v>110.096</v>
      </c>
      <c r="G6118" t="s">
        <v>5540</v>
      </c>
      <c r="H6118" s="1">
        <f>IF(COUNTIF(G$2:G6118,G6118)=1,1,0)</f>
        <v>0</v>
      </c>
      <c r="I6118" s="1">
        <v>2</v>
      </c>
      <c r="J6118" s="1">
        <v>0.2</v>
      </c>
      <c r="K6118" s="1">
        <v>33.028800000000004</v>
      </c>
      <c r="L6118" s="12">
        <f>VLOOKUP(train[[#This Row],[Sub-Category]],Análisis_ABC_XYZ[[#Headers],[#Data]],4,FALSE)</f>
        <v>0.49507917887403441</v>
      </c>
    </row>
    <row r="6119" spans="1:12" x14ac:dyDescent="0.35">
      <c r="A6119" s="2">
        <v>43051</v>
      </c>
      <c r="B6119" s="1" t="s">
        <v>104</v>
      </c>
      <c r="C6119" s="1" t="s">
        <v>875</v>
      </c>
      <c r="D6119" s="1" t="s">
        <v>26</v>
      </c>
      <c r="E6119" s="1" t="s">
        <v>56</v>
      </c>
      <c r="F6119" s="18">
        <v>31.983999999999998</v>
      </c>
      <c r="G6119" t="s">
        <v>2659</v>
      </c>
      <c r="H6119" s="1">
        <f>IF(COUNTIF(G$2:G6119,G6119)=1,1,0)</f>
        <v>1</v>
      </c>
      <c r="I6119" s="1">
        <v>2</v>
      </c>
      <c r="J6119" s="1">
        <v>0.2</v>
      </c>
      <c r="K6119" s="1">
        <v>1.9989999999999979</v>
      </c>
      <c r="L6119" s="12">
        <f>VLOOKUP(train[[#This Row],[Sub-Category]],Análisis_ABC_XYZ[[#Headers],[#Data]],4,FALSE)</f>
        <v>0.52062335344040378</v>
      </c>
    </row>
    <row r="6120" spans="1:12" x14ac:dyDescent="0.35">
      <c r="A6120" s="2">
        <v>43051</v>
      </c>
      <c r="B6120" s="1" t="s">
        <v>84</v>
      </c>
      <c r="C6120" s="1" t="s">
        <v>615</v>
      </c>
      <c r="D6120" s="1" t="s">
        <v>14</v>
      </c>
      <c r="E6120" s="1" t="s">
        <v>31</v>
      </c>
      <c r="F6120" s="18">
        <v>37.68</v>
      </c>
      <c r="G6120" t="s">
        <v>3480</v>
      </c>
      <c r="H6120" s="1">
        <f>IF(COUNTIF(G$2:G6120,G6120)=1,1,0)</f>
        <v>0</v>
      </c>
      <c r="I6120" s="1">
        <v>2</v>
      </c>
      <c r="J6120" s="1">
        <v>0</v>
      </c>
      <c r="K6120" s="1">
        <v>10.5504</v>
      </c>
      <c r="L6120" s="12">
        <f>VLOOKUP(train[[#This Row],[Sub-Category]],Análisis_ABC_XYZ[[#Headers],[#Data]],4,FALSE)</f>
        <v>0.49507917887403441</v>
      </c>
    </row>
    <row r="6121" spans="1:12" x14ac:dyDescent="0.35">
      <c r="A6121" s="2">
        <v>43051</v>
      </c>
      <c r="B6121" s="1" t="s">
        <v>72</v>
      </c>
      <c r="C6121" s="1" t="s">
        <v>1251</v>
      </c>
      <c r="D6121" s="1" t="s">
        <v>8</v>
      </c>
      <c r="E6121" s="1" t="s">
        <v>22</v>
      </c>
      <c r="F6121" s="18">
        <v>22.752000000000002</v>
      </c>
      <c r="G6121" t="s">
        <v>5726</v>
      </c>
      <c r="H6121" s="1">
        <f>IF(COUNTIF(G$2:G6121,G6121)=1,1,0)</f>
        <v>1</v>
      </c>
      <c r="I6121" s="1">
        <v>6</v>
      </c>
      <c r="J6121" s="1">
        <v>0.6</v>
      </c>
      <c r="K6121" s="1">
        <v>-8.532</v>
      </c>
      <c r="L6121" s="12">
        <f>VLOOKUP(train[[#This Row],[Sub-Category]],Análisis_ABC_XYZ[[#Headers],[#Data]],4,FALSE)</f>
        <v>0.4595170286641902</v>
      </c>
    </row>
    <row r="6122" spans="1:12" x14ac:dyDescent="0.35">
      <c r="A6122" s="2">
        <v>43051</v>
      </c>
      <c r="B6122" s="1" t="s">
        <v>84</v>
      </c>
      <c r="C6122" s="1" t="s">
        <v>565</v>
      </c>
      <c r="D6122" s="1" t="s">
        <v>14</v>
      </c>
      <c r="E6122" s="1" t="s">
        <v>24</v>
      </c>
      <c r="F6122" s="18">
        <v>20.58</v>
      </c>
      <c r="G6122" t="s">
        <v>3480</v>
      </c>
      <c r="H6122" s="1">
        <f>IF(COUNTIF(G$2:G6122,G6122)=1,1,0)</f>
        <v>0</v>
      </c>
      <c r="I6122" s="1">
        <v>7</v>
      </c>
      <c r="J6122" s="1">
        <v>0</v>
      </c>
      <c r="K6122" s="1">
        <v>5.5566000000000004</v>
      </c>
      <c r="L6122" s="12">
        <f>VLOOKUP(train[[#This Row],[Sub-Category]],Análisis_ABC_XYZ[[#Headers],[#Data]],4,FALSE)</f>
        <v>0.45632477063632687</v>
      </c>
    </row>
    <row r="6123" spans="1:12" x14ac:dyDescent="0.35">
      <c r="A6123" s="2">
        <v>43051</v>
      </c>
      <c r="B6123" s="1" t="s">
        <v>84</v>
      </c>
      <c r="C6123" s="1" t="s">
        <v>910</v>
      </c>
      <c r="D6123" s="1" t="s">
        <v>14</v>
      </c>
      <c r="E6123" s="1" t="s">
        <v>36</v>
      </c>
      <c r="F6123" s="18">
        <v>19.98</v>
      </c>
      <c r="G6123" t="s">
        <v>3480</v>
      </c>
      <c r="H6123" s="1">
        <f>IF(COUNTIF(G$2:G6123,G6123)=1,1,0)</f>
        <v>0</v>
      </c>
      <c r="I6123" s="1">
        <v>2</v>
      </c>
      <c r="J6123" s="1">
        <v>0</v>
      </c>
      <c r="K6123" s="1">
        <v>8.9909999999999997</v>
      </c>
      <c r="L6123" s="12">
        <f>VLOOKUP(train[[#This Row],[Sub-Category]],Análisis_ABC_XYZ[[#Headers],[#Data]],4,FALSE)</f>
        <v>0.43613829632717294</v>
      </c>
    </row>
    <row r="6124" spans="1:12" x14ac:dyDescent="0.35">
      <c r="A6124" s="2">
        <v>43051</v>
      </c>
      <c r="B6124" s="1" t="s">
        <v>84</v>
      </c>
      <c r="C6124" s="1" t="s">
        <v>911</v>
      </c>
      <c r="D6124" s="1" t="s">
        <v>14</v>
      </c>
      <c r="E6124" s="1" t="s">
        <v>29</v>
      </c>
      <c r="F6124" s="18">
        <v>17.38</v>
      </c>
      <c r="G6124" t="s">
        <v>3480</v>
      </c>
      <c r="H6124" s="1">
        <f>IF(COUNTIF(G$2:G6124,G6124)=1,1,0)</f>
        <v>0</v>
      </c>
      <c r="I6124" s="1">
        <v>2</v>
      </c>
      <c r="J6124" s="1">
        <v>0</v>
      </c>
      <c r="K6124" s="1">
        <v>8.69</v>
      </c>
      <c r="L6124" s="12">
        <f>VLOOKUP(train[[#This Row],[Sub-Category]],Análisis_ABC_XYZ[[#Headers],[#Data]],4,FALSE)</f>
        <v>0.46881743173671325</v>
      </c>
    </row>
    <row r="6125" spans="1:12" x14ac:dyDescent="0.35">
      <c r="A6125" s="2">
        <v>43051</v>
      </c>
      <c r="B6125" s="1" t="s">
        <v>157</v>
      </c>
      <c r="C6125" s="1" t="s">
        <v>259</v>
      </c>
      <c r="D6125" s="1" t="s">
        <v>14</v>
      </c>
      <c r="E6125" s="1" t="s">
        <v>91</v>
      </c>
      <c r="F6125" s="18">
        <v>16.752000000000002</v>
      </c>
      <c r="G6125" t="s">
        <v>5540</v>
      </c>
      <c r="H6125" s="1">
        <f>IF(COUNTIF(G$2:G6125,G6125)=1,1,0)</f>
        <v>0</v>
      </c>
      <c r="I6125" s="1">
        <v>6</v>
      </c>
      <c r="J6125" s="1">
        <v>0.2</v>
      </c>
      <c r="K6125" s="1">
        <v>5.4443999999999999</v>
      </c>
      <c r="L6125" s="12">
        <f>VLOOKUP(train[[#This Row],[Sub-Category]],Análisis_ABC_XYZ[[#Headers],[#Data]],4,FALSE)</f>
        <v>0.51168203684699509</v>
      </c>
    </row>
    <row r="6126" spans="1:12" x14ac:dyDescent="0.35">
      <c r="A6126" s="2">
        <v>43051</v>
      </c>
      <c r="B6126" s="1" t="s">
        <v>104</v>
      </c>
      <c r="C6126" s="1" t="s">
        <v>874</v>
      </c>
      <c r="D6126" s="1" t="s">
        <v>14</v>
      </c>
      <c r="E6126" s="1" t="s">
        <v>29</v>
      </c>
      <c r="F6126" s="18">
        <v>6.27</v>
      </c>
      <c r="G6126" t="s">
        <v>2659</v>
      </c>
      <c r="H6126" s="1">
        <f>IF(COUNTIF(G$2:G6126,G6126)=1,1,0)</f>
        <v>0</v>
      </c>
      <c r="I6126" s="1">
        <v>5</v>
      </c>
      <c r="J6126" s="1">
        <v>0.7</v>
      </c>
      <c r="K6126" s="1">
        <v>-4.5980000000000008</v>
      </c>
      <c r="L6126" s="12">
        <f>VLOOKUP(train[[#This Row],[Sub-Category]],Análisis_ABC_XYZ[[#Headers],[#Data]],4,FALSE)</f>
        <v>0.46881743173671325</v>
      </c>
    </row>
    <row r="6127" spans="1:12" x14ac:dyDescent="0.35">
      <c r="A6127" s="2">
        <v>43051</v>
      </c>
      <c r="B6127" s="1" t="s">
        <v>104</v>
      </c>
      <c r="C6127" s="1" t="s">
        <v>311</v>
      </c>
      <c r="D6127" s="1" t="s">
        <v>14</v>
      </c>
      <c r="E6127" s="1" t="s">
        <v>29</v>
      </c>
      <c r="F6127" s="18">
        <v>4.3680000000000003</v>
      </c>
      <c r="G6127" t="s">
        <v>2659</v>
      </c>
      <c r="H6127" s="1">
        <f>IF(COUNTIF(G$2:G6127,G6127)=1,1,0)</f>
        <v>0</v>
      </c>
      <c r="I6127" s="1">
        <v>7</v>
      </c>
      <c r="J6127" s="1">
        <v>0.7</v>
      </c>
      <c r="K6127" s="1">
        <v>-3.3487999999999998</v>
      </c>
      <c r="L6127" s="12">
        <f>VLOOKUP(train[[#This Row],[Sub-Category]],Análisis_ABC_XYZ[[#Headers],[#Data]],4,FALSE)</f>
        <v>0.46881743173671325</v>
      </c>
    </row>
    <row r="6128" spans="1:12" x14ac:dyDescent="0.35">
      <c r="A6128" s="2">
        <v>43052</v>
      </c>
      <c r="B6128" s="1" t="s">
        <v>89</v>
      </c>
      <c r="C6128" s="1" t="s">
        <v>1847</v>
      </c>
      <c r="D6128" s="1" t="s">
        <v>26</v>
      </c>
      <c r="E6128" s="1" t="s">
        <v>27</v>
      </c>
      <c r="F6128" s="18">
        <v>2279.96</v>
      </c>
      <c r="G6128" t="s">
        <v>3339</v>
      </c>
      <c r="H6128" s="1">
        <f>IF(COUNTIF(G$2:G6128,G6128)=1,1,0)</f>
        <v>1</v>
      </c>
      <c r="I6128" s="1">
        <v>4</v>
      </c>
      <c r="J6128" s="1">
        <v>0</v>
      </c>
      <c r="K6128" s="1">
        <v>592.78960000000006</v>
      </c>
      <c r="L6128" s="12">
        <f>VLOOKUP(train[[#This Row],[Sub-Category]],Análisis_ABC_XYZ[[#Headers],[#Data]],4,FALSE)</f>
        <v>0.41105220110552465</v>
      </c>
    </row>
    <row r="6129" spans="1:12" x14ac:dyDescent="0.35">
      <c r="A6129" s="2">
        <v>43052</v>
      </c>
      <c r="B6129" s="1" t="s">
        <v>52</v>
      </c>
      <c r="C6129" s="1" t="s">
        <v>1035</v>
      </c>
      <c r="D6129" s="1" t="s">
        <v>14</v>
      </c>
      <c r="E6129" s="1" t="s">
        <v>36</v>
      </c>
      <c r="F6129" s="18">
        <v>217.05599999999998</v>
      </c>
      <c r="G6129" t="s">
        <v>6590</v>
      </c>
      <c r="H6129" s="1">
        <f>IF(COUNTIF(G$2:G6129,G6129)=1,1,0)</f>
        <v>1</v>
      </c>
      <c r="I6129" s="1">
        <v>7</v>
      </c>
      <c r="J6129" s="1">
        <v>0.2</v>
      </c>
      <c r="K6129" s="1">
        <v>78.6828</v>
      </c>
      <c r="L6129" s="12">
        <f>VLOOKUP(train[[#This Row],[Sub-Category]],Análisis_ABC_XYZ[[#Headers],[#Data]],4,FALSE)</f>
        <v>0.43613829632717294</v>
      </c>
    </row>
    <row r="6130" spans="1:12" x14ac:dyDescent="0.35">
      <c r="A6130" s="2">
        <v>43052</v>
      </c>
      <c r="B6130" s="1" t="s">
        <v>89</v>
      </c>
      <c r="C6130" s="1" t="s">
        <v>1544</v>
      </c>
      <c r="D6130" s="1" t="s">
        <v>14</v>
      </c>
      <c r="E6130" s="1" t="s">
        <v>24</v>
      </c>
      <c r="F6130" s="18">
        <v>140.75</v>
      </c>
      <c r="G6130" t="s">
        <v>3822</v>
      </c>
      <c r="H6130" s="1">
        <f>IF(COUNTIF(G$2:G6130,G6130)=1,1,0)</f>
        <v>1</v>
      </c>
      <c r="I6130" s="1">
        <v>5</v>
      </c>
      <c r="J6130" s="1">
        <v>0</v>
      </c>
      <c r="K6130" s="1">
        <v>39.410000000000011</v>
      </c>
      <c r="L6130" s="12">
        <f>VLOOKUP(train[[#This Row],[Sub-Category]],Análisis_ABC_XYZ[[#Headers],[#Data]],4,FALSE)</f>
        <v>0.45632477063632687</v>
      </c>
    </row>
    <row r="6131" spans="1:12" x14ac:dyDescent="0.35">
      <c r="A6131" s="2">
        <v>43052</v>
      </c>
      <c r="B6131" s="1" t="s">
        <v>89</v>
      </c>
      <c r="C6131" s="1" t="s">
        <v>223</v>
      </c>
      <c r="D6131" s="1" t="s">
        <v>14</v>
      </c>
      <c r="E6131" s="1" t="s">
        <v>20</v>
      </c>
      <c r="F6131" s="18">
        <v>77.55</v>
      </c>
      <c r="G6131" t="s">
        <v>3822</v>
      </c>
      <c r="H6131" s="1">
        <f>IF(COUNTIF(G$2:G6131,G6131)=1,1,0)</f>
        <v>0</v>
      </c>
      <c r="I6131" s="1">
        <v>5</v>
      </c>
      <c r="J6131" s="1">
        <v>0</v>
      </c>
      <c r="K6131" s="1">
        <v>20.163000000000004</v>
      </c>
      <c r="L6131" s="12">
        <f>VLOOKUP(train[[#This Row],[Sub-Category]],Análisis_ABC_XYZ[[#Headers],[#Data]],4,FALSE)</f>
        <v>0.44610841445725197</v>
      </c>
    </row>
    <row r="6132" spans="1:12" x14ac:dyDescent="0.35">
      <c r="A6132" s="2">
        <v>43052</v>
      </c>
      <c r="B6132" s="1" t="s">
        <v>34</v>
      </c>
      <c r="C6132" s="1" t="s">
        <v>724</v>
      </c>
      <c r="D6132" s="1" t="s">
        <v>14</v>
      </c>
      <c r="E6132" s="1" t="s">
        <v>182</v>
      </c>
      <c r="F6132" s="18">
        <v>52.136000000000003</v>
      </c>
      <c r="G6132" t="s">
        <v>6144</v>
      </c>
      <c r="H6132" s="1">
        <f>IF(COUNTIF(G$2:G6132,G6132)=1,1,0)</f>
        <v>1</v>
      </c>
      <c r="I6132" s="1">
        <v>7</v>
      </c>
      <c r="J6132" s="1">
        <v>0.2</v>
      </c>
      <c r="K6132" s="1">
        <v>5.865299999999996</v>
      </c>
      <c r="L6132" s="12">
        <f>VLOOKUP(train[[#This Row],[Sub-Category]],Análisis_ABC_XYZ[[#Headers],[#Data]],4,FALSE)</f>
        <v>0.53938093436526824</v>
      </c>
    </row>
    <row r="6133" spans="1:12" x14ac:dyDescent="0.35">
      <c r="A6133" s="2">
        <v>43052</v>
      </c>
      <c r="B6133" s="1" t="s">
        <v>37</v>
      </c>
      <c r="C6133" s="1" t="s">
        <v>730</v>
      </c>
      <c r="D6133" s="1" t="s">
        <v>14</v>
      </c>
      <c r="E6133" s="1" t="s">
        <v>24</v>
      </c>
      <c r="F6133" s="18">
        <v>44.02</v>
      </c>
      <c r="G6133" t="s">
        <v>4375</v>
      </c>
      <c r="H6133" s="1">
        <f>IF(COUNTIF(G$2:G6133,G6133)=1,1,0)</f>
        <v>1</v>
      </c>
      <c r="I6133" s="1">
        <v>2</v>
      </c>
      <c r="J6133" s="1">
        <v>0</v>
      </c>
      <c r="K6133" s="1">
        <v>11.4452</v>
      </c>
      <c r="L6133" s="12">
        <f>VLOOKUP(train[[#This Row],[Sub-Category]],Análisis_ABC_XYZ[[#Headers],[#Data]],4,FALSE)</f>
        <v>0.45632477063632687</v>
      </c>
    </row>
    <row r="6134" spans="1:12" x14ac:dyDescent="0.35">
      <c r="A6134" s="2">
        <v>43052</v>
      </c>
      <c r="B6134" s="1" t="s">
        <v>89</v>
      </c>
      <c r="C6134" s="1" t="s">
        <v>828</v>
      </c>
      <c r="D6134" s="1" t="s">
        <v>14</v>
      </c>
      <c r="E6134" s="1" t="s">
        <v>20</v>
      </c>
      <c r="F6134" s="18">
        <v>36.630000000000003</v>
      </c>
      <c r="G6134" t="s">
        <v>3822</v>
      </c>
      <c r="H6134" s="1">
        <f>IF(COUNTIF(G$2:G6134,G6134)=1,1,0)</f>
        <v>0</v>
      </c>
      <c r="I6134" s="1">
        <v>3</v>
      </c>
      <c r="J6134" s="1">
        <v>0</v>
      </c>
      <c r="K6134" s="1">
        <v>9.8901000000000039</v>
      </c>
      <c r="L6134" s="12">
        <f>VLOOKUP(train[[#This Row],[Sub-Category]],Análisis_ABC_XYZ[[#Headers],[#Data]],4,FALSE)</f>
        <v>0.44610841445725197</v>
      </c>
    </row>
    <row r="6135" spans="1:12" x14ac:dyDescent="0.35">
      <c r="A6135" s="2">
        <v>43052</v>
      </c>
      <c r="B6135" s="1" t="s">
        <v>198</v>
      </c>
      <c r="C6135" s="1" t="s">
        <v>624</v>
      </c>
      <c r="D6135" s="1" t="s">
        <v>8</v>
      </c>
      <c r="E6135" s="1" t="s">
        <v>22</v>
      </c>
      <c r="F6135" s="18">
        <v>30.36</v>
      </c>
      <c r="G6135" t="s">
        <v>4036</v>
      </c>
      <c r="H6135" s="1">
        <f>IF(COUNTIF(G$2:G6135,G6135)=1,1,0)</f>
        <v>1</v>
      </c>
      <c r="I6135" s="1">
        <v>4</v>
      </c>
      <c r="J6135" s="1">
        <v>0</v>
      </c>
      <c r="K6135" s="1">
        <v>13.0548</v>
      </c>
      <c r="L6135" s="12">
        <f>VLOOKUP(train[[#This Row],[Sub-Category]],Análisis_ABC_XYZ[[#Headers],[#Data]],4,FALSE)</f>
        <v>0.4595170286641902</v>
      </c>
    </row>
    <row r="6136" spans="1:12" x14ac:dyDescent="0.35">
      <c r="A6136" s="2">
        <v>43052</v>
      </c>
      <c r="B6136" s="1" t="s">
        <v>89</v>
      </c>
      <c r="C6136" s="1" t="s">
        <v>309</v>
      </c>
      <c r="D6136" s="1" t="s">
        <v>14</v>
      </c>
      <c r="E6136" s="1" t="s">
        <v>20</v>
      </c>
      <c r="F6136" s="18">
        <v>24.88</v>
      </c>
      <c r="G6136" t="s">
        <v>3822</v>
      </c>
      <c r="H6136" s="1">
        <f>IF(COUNTIF(G$2:G6136,G6136)=1,1,0)</f>
        <v>0</v>
      </c>
      <c r="I6136" s="1">
        <v>2</v>
      </c>
      <c r="J6136" s="1">
        <v>0</v>
      </c>
      <c r="K6136" s="1">
        <v>6.9664000000000001</v>
      </c>
      <c r="L6136" s="12">
        <f>VLOOKUP(train[[#This Row],[Sub-Category]],Análisis_ABC_XYZ[[#Headers],[#Data]],4,FALSE)</f>
        <v>0.44610841445725197</v>
      </c>
    </row>
    <row r="6137" spans="1:12" x14ac:dyDescent="0.35">
      <c r="A6137" s="2">
        <v>43052</v>
      </c>
      <c r="B6137" s="1" t="s">
        <v>37</v>
      </c>
      <c r="C6137" s="1" t="s">
        <v>59</v>
      </c>
      <c r="D6137" s="1" t="s">
        <v>8</v>
      </c>
      <c r="E6137" s="1" t="s">
        <v>22</v>
      </c>
      <c r="F6137" s="18">
        <v>19.54</v>
      </c>
      <c r="G6137" t="s">
        <v>3613</v>
      </c>
      <c r="H6137" s="1">
        <f>IF(COUNTIF(G$2:G6137,G6137)=1,1,0)</f>
        <v>1</v>
      </c>
      <c r="I6137" s="1">
        <v>2</v>
      </c>
      <c r="J6137" s="1">
        <v>0</v>
      </c>
      <c r="K6137" s="1">
        <v>7.2297999999999991</v>
      </c>
      <c r="L6137" s="12">
        <f>VLOOKUP(train[[#This Row],[Sub-Category]],Análisis_ABC_XYZ[[#Headers],[#Data]],4,FALSE)</f>
        <v>0.4595170286641902</v>
      </c>
    </row>
    <row r="6138" spans="1:12" x14ac:dyDescent="0.35">
      <c r="A6138" s="2">
        <v>43052</v>
      </c>
      <c r="B6138" s="1" t="s">
        <v>89</v>
      </c>
      <c r="C6138" s="1" t="s">
        <v>703</v>
      </c>
      <c r="D6138" s="1" t="s">
        <v>14</v>
      </c>
      <c r="E6138" s="1" t="s">
        <v>15</v>
      </c>
      <c r="F6138" s="18">
        <v>14.940000000000001</v>
      </c>
      <c r="G6138" t="s">
        <v>3339</v>
      </c>
      <c r="H6138" s="1">
        <f>IF(COUNTIF(G$2:G6138,G6138)=1,1,0)</f>
        <v>0</v>
      </c>
      <c r="I6138" s="1">
        <v>3</v>
      </c>
      <c r="J6138" s="1">
        <v>0</v>
      </c>
      <c r="K6138" s="1">
        <v>6.8723999999999998</v>
      </c>
      <c r="L6138" s="12">
        <f>VLOOKUP(train[[#This Row],[Sub-Category]],Análisis_ABC_XYZ[[#Headers],[#Data]],4,FALSE)</f>
        <v>0.4647369236065339</v>
      </c>
    </row>
    <row r="6139" spans="1:12" x14ac:dyDescent="0.35">
      <c r="A6139" s="2">
        <v>43052</v>
      </c>
      <c r="B6139" s="1" t="s">
        <v>37</v>
      </c>
      <c r="C6139" s="1" t="s">
        <v>1073</v>
      </c>
      <c r="D6139" s="1" t="s">
        <v>8</v>
      </c>
      <c r="E6139" s="1" t="s">
        <v>22</v>
      </c>
      <c r="F6139" s="18">
        <v>4.18</v>
      </c>
      <c r="G6139" t="s">
        <v>2445</v>
      </c>
      <c r="H6139" s="1">
        <f>IF(COUNTIF(G$2:G6139,G6139)=1,1,0)</f>
        <v>1</v>
      </c>
      <c r="I6139" s="1">
        <v>1</v>
      </c>
      <c r="J6139" s="1">
        <v>0</v>
      </c>
      <c r="K6139" s="1">
        <v>1.5047999999999999</v>
      </c>
      <c r="L6139" s="12">
        <f>VLOOKUP(train[[#This Row],[Sub-Category]],Análisis_ABC_XYZ[[#Headers],[#Data]],4,FALSE)</f>
        <v>0.4595170286641902</v>
      </c>
    </row>
    <row r="6140" spans="1:12" x14ac:dyDescent="0.35">
      <c r="A6140" s="2">
        <v>43052</v>
      </c>
      <c r="B6140" s="1" t="s">
        <v>72</v>
      </c>
      <c r="C6140" s="1" t="s">
        <v>524</v>
      </c>
      <c r="D6140" s="1" t="s">
        <v>14</v>
      </c>
      <c r="E6140" s="1" t="s">
        <v>29</v>
      </c>
      <c r="F6140" s="18">
        <v>3.1359999999999992</v>
      </c>
      <c r="G6140" t="s">
        <v>4070</v>
      </c>
      <c r="H6140" s="1">
        <f>IF(COUNTIF(G$2:G6140,G6140)=1,1,0)</f>
        <v>1</v>
      </c>
      <c r="I6140" s="1">
        <v>2</v>
      </c>
      <c r="J6140" s="1">
        <v>0.8</v>
      </c>
      <c r="K6140" s="1">
        <v>-4.7040000000000006</v>
      </c>
      <c r="L6140" s="12">
        <f>VLOOKUP(train[[#This Row],[Sub-Category]],Análisis_ABC_XYZ[[#Headers],[#Data]],4,FALSE)</f>
        <v>0.46881743173671325</v>
      </c>
    </row>
    <row r="6141" spans="1:12" x14ac:dyDescent="0.35">
      <c r="A6141" s="2">
        <v>43053</v>
      </c>
      <c r="B6141" s="1" t="s">
        <v>52</v>
      </c>
      <c r="C6141" s="1" t="s">
        <v>422</v>
      </c>
      <c r="D6141" s="1" t="s">
        <v>26</v>
      </c>
      <c r="E6141" s="1" t="s">
        <v>363</v>
      </c>
      <c r="F6141" s="18">
        <v>1199.9759999999999</v>
      </c>
      <c r="G6141" t="s">
        <v>6111</v>
      </c>
      <c r="H6141" s="1">
        <f>IF(COUNTIF(G$2:G6141,G6141)=1,1,0)</f>
        <v>1</v>
      </c>
      <c r="I6141" s="1">
        <v>4</v>
      </c>
      <c r="J6141" s="1">
        <v>0.4</v>
      </c>
      <c r="K6141" s="1">
        <v>179.99639999999999</v>
      </c>
      <c r="L6141" s="12">
        <f>VLOOKUP(train[[#This Row],[Sub-Category]],Análisis_ABC_XYZ[[#Headers],[#Data]],4,FALSE)</f>
        <v>0.62810530827000832</v>
      </c>
    </row>
    <row r="6142" spans="1:12" x14ac:dyDescent="0.35">
      <c r="A6142" s="2">
        <v>43053</v>
      </c>
      <c r="B6142" s="1" t="s">
        <v>89</v>
      </c>
      <c r="C6142" s="1" t="s">
        <v>693</v>
      </c>
      <c r="D6142" s="1" t="s">
        <v>8</v>
      </c>
      <c r="E6142" s="1" t="s">
        <v>11</v>
      </c>
      <c r="F6142" s="18">
        <v>408.00599999999997</v>
      </c>
      <c r="G6142" t="s">
        <v>4308</v>
      </c>
      <c r="H6142" s="1">
        <f>IF(COUNTIF(G$2:G6142,G6142)=1,1,0)</f>
        <v>1</v>
      </c>
      <c r="I6142" s="1">
        <v>2</v>
      </c>
      <c r="J6142" s="1">
        <v>0.1</v>
      </c>
      <c r="K6142" s="1">
        <v>72.534400000000005</v>
      </c>
      <c r="L6142" s="12">
        <f>VLOOKUP(train[[#This Row],[Sub-Category]],Análisis_ABC_XYZ[[#Headers],[#Data]],4,FALSE)</f>
        <v>0.46529189879902266</v>
      </c>
    </row>
    <row r="6143" spans="1:12" x14ac:dyDescent="0.35">
      <c r="A6143" s="2">
        <v>43053</v>
      </c>
      <c r="B6143" s="1" t="s">
        <v>52</v>
      </c>
      <c r="C6143" s="1" t="s">
        <v>382</v>
      </c>
      <c r="D6143" s="1" t="s">
        <v>8</v>
      </c>
      <c r="E6143" s="1" t="s">
        <v>11</v>
      </c>
      <c r="F6143" s="18">
        <v>380.05799999999994</v>
      </c>
      <c r="G6143" t="s">
        <v>6111</v>
      </c>
      <c r="H6143" s="1">
        <f>IF(COUNTIF(G$2:G6143,G6143)=1,1,0)</f>
        <v>0</v>
      </c>
      <c r="I6143" s="1">
        <v>3</v>
      </c>
      <c r="J6143" s="1">
        <v>0.3</v>
      </c>
      <c r="K6143" s="1">
        <v>-21.717600000000004</v>
      </c>
      <c r="L6143" s="12">
        <f>VLOOKUP(train[[#This Row],[Sub-Category]],Análisis_ABC_XYZ[[#Headers],[#Data]],4,FALSE)</f>
        <v>0.46529189879902266</v>
      </c>
    </row>
    <row r="6144" spans="1:12" x14ac:dyDescent="0.35">
      <c r="A6144" s="2">
        <v>43053</v>
      </c>
      <c r="B6144" s="1" t="s">
        <v>766</v>
      </c>
      <c r="C6144" s="1" t="s">
        <v>1579</v>
      </c>
      <c r="D6144" s="1" t="s">
        <v>26</v>
      </c>
      <c r="E6144" s="1" t="s">
        <v>27</v>
      </c>
      <c r="F6144" s="18">
        <v>89.97</v>
      </c>
      <c r="G6144" t="s">
        <v>4997</v>
      </c>
      <c r="H6144" s="1">
        <f>IF(COUNTIF(G$2:G6144,G6144)=1,1,0)</f>
        <v>1</v>
      </c>
      <c r="I6144" s="1">
        <v>3</v>
      </c>
      <c r="J6144" s="1">
        <v>0</v>
      </c>
      <c r="K6144" s="1">
        <v>25.191600000000005</v>
      </c>
      <c r="L6144" s="12">
        <f>VLOOKUP(train[[#This Row],[Sub-Category]],Análisis_ABC_XYZ[[#Headers],[#Data]],4,FALSE)</f>
        <v>0.41105220110552465</v>
      </c>
    </row>
    <row r="6145" spans="1:12" x14ac:dyDescent="0.35">
      <c r="A6145" s="2">
        <v>43053</v>
      </c>
      <c r="B6145" s="1" t="s">
        <v>379</v>
      </c>
      <c r="C6145" s="1" t="s">
        <v>1357</v>
      </c>
      <c r="D6145" s="1" t="s">
        <v>26</v>
      </c>
      <c r="E6145" s="1" t="s">
        <v>56</v>
      </c>
      <c r="F6145" s="18">
        <v>499.98</v>
      </c>
      <c r="G6145" t="s">
        <v>2539</v>
      </c>
      <c r="H6145" s="1">
        <f>IF(COUNTIF(G$2:G6145,G6145)=1,1,0)</f>
        <v>1</v>
      </c>
      <c r="I6145" s="1">
        <v>2</v>
      </c>
      <c r="J6145" s="1">
        <v>0</v>
      </c>
      <c r="K6145" s="1">
        <v>114.99540000000002</v>
      </c>
      <c r="L6145" s="12">
        <f>VLOOKUP(train[[#This Row],[Sub-Category]],Análisis_ABC_XYZ[[#Headers],[#Data]],4,FALSE)</f>
        <v>0.52062335344040378</v>
      </c>
    </row>
    <row r="6146" spans="1:12" x14ac:dyDescent="0.35">
      <c r="A6146" s="2">
        <v>43053</v>
      </c>
      <c r="B6146" s="1" t="s">
        <v>52</v>
      </c>
      <c r="C6146" s="1" t="s">
        <v>1775</v>
      </c>
      <c r="D6146" s="1" t="s">
        <v>8</v>
      </c>
      <c r="E6146" s="1" t="s">
        <v>22</v>
      </c>
      <c r="F6146" s="18">
        <v>48.576000000000001</v>
      </c>
      <c r="G6146" t="s">
        <v>6111</v>
      </c>
      <c r="H6146" s="1">
        <f>IF(COUNTIF(G$2:G6146,G6146)=1,1,0)</f>
        <v>0</v>
      </c>
      <c r="I6146" s="1">
        <v>3</v>
      </c>
      <c r="J6146" s="1">
        <v>0.2</v>
      </c>
      <c r="K6146" s="1">
        <v>9.7151999999999941</v>
      </c>
      <c r="L6146" s="12">
        <f>VLOOKUP(train[[#This Row],[Sub-Category]],Análisis_ABC_XYZ[[#Headers],[#Data]],4,FALSE)</f>
        <v>0.4595170286641902</v>
      </c>
    </row>
    <row r="6147" spans="1:12" x14ac:dyDescent="0.35">
      <c r="A6147" s="2">
        <v>43053</v>
      </c>
      <c r="B6147" s="1" t="s">
        <v>89</v>
      </c>
      <c r="C6147" s="1" t="s">
        <v>196</v>
      </c>
      <c r="D6147" s="1" t="s">
        <v>14</v>
      </c>
      <c r="E6147" s="1" t="s">
        <v>20</v>
      </c>
      <c r="F6147" s="18">
        <v>40.44</v>
      </c>
      <c r="G6147" t="s">
        <v>4308</v>
      </c>
      <c r="H6147" s="1">
        <f>IF(COUNTIF(G$2:G6147,G6147)=1,1,0)</f>
        <v>0</v>
      </c>
      <c r="I6147" s="1">
        <v>3</v>
      </c>
      <c r="J6147" s="1">
        <v>0</v>
      </c>
      <c r="K6147" s="1">
        <v>10.514399999999998</v>
      </c>
      <c r="L6147" s="12">
        <f>VLOOKUP(train[[#This Row],[Sub-Category]],Análisis_ABC_XYZ[[#Headers],[#Data]],4,FALSE)</f>
        <v>0.44610841445725197</v>
      </c>
    </row>
    <row r="6148" spans="1:12" x14ac:dyDescent="0.35">
      <c r="A6148" s="2">
        <v>43053</v>
      </c>
      <c r="B6148" s="1" t="s">
        <v>89</v>
      </c>
      <c r="C6148" s="1" t="s">
        <v>1631</v>
      </c>
      <c r="D6148" s="1" t="s">
        <v>14</v>
      </c>
      <c r="E6148" s="1" t="s">
        <v>24</v>
      </c>
      <c r="F6148" s="18">
        <v>23.65</v>
      </c>
      <c r="G6148" t="s">
        <v>3271</v>
      </c>
      <c r="H6148" s="1">
        <f>IF(COUNTIF(G$2:G6148,G6148)=1,1,0)</f>
        <v>1</v>
      </c>
      <c r="I6148" s="1">
        <v>1</v>
      </c>
      <c r="J6148" s="1">
        <v>0</v>
      </c>
      <c r="K6148" s="1">
        <v>6.1490000000000009</v>
      </c>
      <c r="L6148" s="12">
        <f>VLOOKUP(train[[#This Row],[Sub-Category]],Análisis_ABC_XYZ[[#Headers],[#Data]],4,FALSE)</f>
        <v>0.45632477063632687</v>
      </c>
    </row>
    <row r="6149" spans="1:12" x14ac:dyDescent="0.35">
      <c r="A6149" s="2">
        <v>43053</v>
      </c>
      <c r="B6149" s="1" t="s">
        <v>81</v>
      </c>
      <c r="C6149" s="1" t="s">
        <v>1538</v>
      </c>
      <c r="D6149" s="1" t="s">
        <v>8</v>
      </c>
      <c r="E6149" s="1" t="s">
        <v>22</v>
      </c>
      <c r="F6149" s="18">
        <v>19.920000000000002</v>
      </c>
      <c r="G6149" t="s">
        <v>3419</v>
      </c>
      <c r="H6149" s="1">
        <f>IF(COUNTIF(G$2:G6149,G6149)=1,1,0)</f>
        <v>1</v>
      </c>
      <c r="I6149" s="1">
        <v>4</v>
      </c>
      <c r="J6149" s="1">
        <v>0</v>
      </c>
      <c r="K6149" s="1">
        <v>6.573599999999999</v>
      </c>
      <c r="L6149" s="12">
        <f>VLOOKUP(train[[#This Row],[Sub-Category]],Análisis_ABC_XYZ[[#Headers],[#Data]],4,FALSE)</f>
        <v>0.4595170286641902</v>
      </c>
    </row>
    <row r="6150" spans="1:12" x14ac:dyDescent="0.35">
      <c r="A6150" s="2">
        <v>43053</v>
      </c>
      <c r="B6150" s="1" t="s">
        <v>81</v>
      </c>
      <c r="C6150" s="1" t="s">
        <v>1195</v>
      </c>
      <c r="D6150" s="1" t="s">
        <v>14</v>
      </c>
      <c r="E6150" s="1" t="s">
        <v>36</v>
      </c>
      <c r="F6150" s="18">
        <v>16.45</v>
      </c>
      <c r="G6150" t="s">
        <v>3419</v>
      </c>
      <c r="H6150" s="1">
        <f>IF(COUNTIF(G$2:G6150,G6150)=1,1,0)</f>
        <v>0</v>
      </c>
      <c r="I6150" s="1">
        <v>5</v>
      </c>
      <c r="J6150" s="1">
        <v>0</v>
      </c>
      <c r="K6150" s="1">
        <v>7.5669999999999993</v>
      </c>
      <c r="L6150" s="12">
        <f>VLOOKUP(train[[#This Row],[Sub-Category]],Análisis_ABC_XYZ[[#Headers],[#Data]],4,FALSE)</f>
        <v>0.43613829632717294</v>
      </c>
    </row>
    <row r="6151" spans="1:12" x14ac:dyDescent="0.35">
      <c r="A6151" s="2">
        <v>43053</v>
      </c>
      <c r="B6151" s="1" t="s">
        <v>89</v>
      </c>
      <c r="C6151" s="1" t="s">
        <v>1782</v>
      </c>
      <c r="D6151" s="1" t="s">
        <v>26</v>
      </c>
      <c r="E6151" s="1" t="s">
        <v>27</v>
      </c>
      <c r="F6151" s="18">
        <v>13.98</v>
      </c>
      <c r="G6151" t="s">
        <v>3271</v>
      </c>
      <c r="H6151" s="1">
        <f>IF(COUNTIF(G$2:G6151,G6151)=1,1,0)</f>
        <v>0</v>
      </c>
      <c r="I6151" s="1">
        <v>2</v>
      </c>
      <c r="J6151" s="1">
        <v>0</v>
      </c>
      <c r="K6151" s="1">
        <v>3.9144000000000005</v>
      </c>
      <c r="L6151" s="12">
        <f>VLOOKUP(train[[#This Row],[Sub-Category]],Análisis_ABC_XYZ[[#Headers],[#Data]],4,FALSE)</f>
        <v>0.41105220110552465</v>
      </c>
    </row>
    <row r="6152" spans="1:12" x14ac:dyDescent="0.35">
      <c r="A6152" s="2">
        <v>43053</v>
      </c>
      <c r="B6152" s="1" t="s">
        <v>12</v>
      </c>
      <c r="C6152" s="1" t="s">
        <v>1017</v>
      </c>
      <c r="D6152" s="1" t="s">
        <v>14</v>
      </c>
      <c r="E6152" s="1" t="s">
        <v>24</v>
      </c>
      <c r="F6152" s="18">
        <v>9.84</v>
      </c>
      <c r="G6152" t="s">
        <v>2927</v>
      </c>
      <c r="H6152" s="1">
        <f>IF(COUNTIF(G$2:G6152,G6152)=1,1,0)</f>
        <v>1</v>
      </c>
      <c r="I6152" s="1">
        <v>3</v>
      </c>
      <c r="J6152" s="1">
        <v>0</v>
      </c>
      <c r="K6152" s="1">
        <v>2.8535999999999988</v>
      </c>
      <c r="L6152" s="12">
        <f>VLOOKUP(train[[#This Row],[Sub-Category]],Análisis_ABC_XYZ[[#Headers],[#Data]],4,FALSE)</f>
        <v>0.45632477063632687</v>
      </c>
    </row>
    <row r="6153" spans="1:12" x14ac:dyDescent="0.35">
      <c r="A6153" s="2">
        <v>43053</v>
      </c>
      <c r="B6153" s="1" t="s">
        <v>379</v>
      </c>
      <c r="C6153" s="1" t="s">
        <v>992</v>
      </c>
      <c r="D6153" s="1" t="s">
        <v>14</v>
      </c>
      <c r="E6153" s="1" t="s">
        <v>29</v>
      </c>
      <c r="F6153" s="18">
        <v>8.26</v>
      </c>
      <c r="G6153" t="s">
        <v>2539</v>
      </c>
      <c r="H6153" s="1">
        <f>IF(COUNTIF(G$2:G6153,G6153)=1,1,0)</f>
        <v>0</v>
      </c>
      <c r="I6153" s="1">
        <v>2</v>
      </c>
      <c r="J6153" s="1">
        <v>0</v>
      </c>
      <c r="K6153" s="1">
        <v>3.8822000000000001</v>
      </c>
      <c r="L6153" s="12">
        <f>VLOOKUP(train[[#This Row],[Sub-Category]],Análisis_ABC_XYZ[[#Headers],[#Data]],4,FALSE)</f>
        <v>0.46881743173671325</v>
      </c>
    </row>
    <row r="6154" spans="1:12" x14ac:dyDescent="0.35">
      <c r="A6154" s="2">
        <v>43053</v>
      </c>
      <c r="B6154" s="1" t="s">
        <v>12</v>
      </c>
      <c r="C6154" s="1" t="s">
        <v>1306</v>
      </c>
      <c r="D6154" s="1" t="s">
        <v>14</v>
      </c>
      <c r="E6154" s="1" t="s">
        <v>15</v>
      </c>
      <c r="F6154" s="18">
        <v>7.38</v>
      </c>
      <c r="G6154" t="s">
        <v>2754</v>
      </c>
      <c r="H6154" s="1">
        <f>IF(COUNTIF(G$2:G6154,G6154)=1,1,0)</f>
        <v>1</v>
      </c>
      <c r="I6154" s="1">
        <v>2</v>
      </c>
      <c r="J6154" s="1">
        <v>0</v>
      </c>
      <c r="K6154" s="1">
        <v>3.4685999999999999</v>
      </c>
      <c r="L6154" s="12">
        <f>VLOOKUP(train[[#This Row],[Sub-Category]],Análisis_ABC_XYZ[[#Headers],[#Data]],4,FALSE)</f>
        <v>0.4647369236065339</v>
      </c>
    </row>
    <row r="6155" spans="1:12" x14ac:dyDescent="0.35">
      <c r="A6155" s="2">
        <v>43053</v>
      </c>
      <c r="B6155" s="1" t="s">
        <v>379</v>
      </c>
      <c r="C6155" s="1" t="s">
        <v>274</v>
      </c>
      <c r="D6155" s="1" t="s">
        <v>14</v>
      </c>
      <c r="E6155" s="1" t="s">
        <v>36</v>
      </c>
      <c r="F6155" s="18">
        <v>5.28</v>
      </c>
      <c r="G6155" t="s">
        <v>2539</v>
      </c>
      <c r="H6155" s="1">
        <f>IF(COUNTIF(G$2:G6155,G6155)=1,1,0)</f>
        <v>0</v>
      </c>
      <c r="I6155" s="1">
        <v>1</v>
      </c>
      <c r="J6155" s="1">
        <v>0</v>
      </c>
      <c r="K6155" s="1">
        <v>2.3759999999999999</v>
      </c>
      <c r="L6155" s="12">
        <f>VLOOKUP(train[[#This Row],[Sub-Category]],Análisis_ABC_XYZ[[#Headers],[#Data]],4,FALSE)</f>
        <v>0.43613829632717294</v>
      </c>
    </row>
    <row r="6156" spans="1:12" x14ac:dyDescent="0.35">
      <c r="A6156" s="2">
        <v>43053</v>
      </c>
      <c r="B6156" s="1" t="s">
        <v>39</v>
      </c>
      <c r="C6156" s="1" t="s">
        <v>1280</v>
      </c>
      <c r="D6156" s="1" t="s">
        <v>14</v>
      </c>
      <c r="E6156" s="1" t="s">
        <v>29</v>
      </c>
      <c r="F6156" s="18">
        <v>2.2959999999999994</v>
      </c>
      <c r="G6156" s="1" t="s">
        <v>3751</v>
      </c>
      <c r="H6156" s="1">
        <f>IF(COUNTIF(G$2:G6156,G6156)=1,1,0)</f>
        <v>1</v>
      </c>
      <c r="I6156" s="1">
        <v>2</v>
      </c>
      <c r="J6156" s="1">
        <v>0.8</v>
      </c>
      <c r="K6156" s="1">
        <v>-3.9032000000000009</v>
      </c>
      <c r="L6156" s="12">
        <f>VLOOKUP(train[[#This Row],[Sub-Category]],Análisis_ABC_XYZ[[#Headers],[#Data]],4,FALSE)</f>
        <v>0.46881743173671325</v>
      </c>
    </row>
    <row r="6157" spans="1:12" x14ac:dyDescent="0.35">
      <c r="A6157" s="2">
        <v>43054</v>
      </c>
      <c r="B6157" s="1" t="s">
        <v>12</v>
      </c>
      <c r="C6157" s="1" t="s">
        <v>513</v>
      </c>
      <c r="D6157" s="1" t="s">
        <v>14</v>
      </c>
      <c r="E6157" s="1" t="s">
        <v>29</v>
      </c>
      <c r="F6157" s="18">
        <v>1016.792</v>
      </c>
      <c r="G6157" t="s">
        <v>5991</v>
      </c>
      <c r="H6157" s="1">
        <f>IF(COUNTIF(G$2:G6157,G6157)=1,1,0)</f>
        <v>1</v>
      </c>
      <c r="I6157" s="1">
        <v>1</v>
      </c>
      <c r="J6157" s="1">
        <v>0.2</v>
      </c>
      <c r="K6157" s="1">
        <v>381.29700000000003</v>
      </c>
      <c r="L6157" s="12">
        <f>VLOOKUP(train[[#This Row],[Sub-Category]],Análisis_ABC_XYZ[[#Headers],[#Data]],4,FALSE)</f>
        <v>0.46881743173671325</v>
      </c>
    </row>
    <row r="6158" spans="1:12" x14ac:dyDescent="0.35">
      <c r="A6158" s="2">
        <v>43054</v>
      </c>
      <c r="B6158" s="1" t="s">
        <v>34</v>
      </c>
      <c r="C6158" s="1" t="s">
        <v>162</v>
      </c>
      <c r="D6158" s="1" t="s">
        <v>8</v>
      </c>
      <c r="E6158" s="1" t="s">
        <v>18</v>
      </c>
      <c r="F6158" s="18">
        <v>630.024</v>
      </c>
      <c r="G6158" t="s">
        <v>6784</v>
      </c>
      <c r="H6158" s="1">
        <f>IF(COUNTIF(G$2:G6158,G6158)=1,1,0)</f>
        <v>1</v>
      </c>
      <c r="I6158" s="1">
        <v>4</v>
      </c>
      <c r="J6158" s="1">
        <v>0.4</v>
      </c>
      <c r="K6158" s="1">
        <v>-199.50760000000008</v>
      </c>
      <c r="L6158" s="12">
        <f>VLOOKUP(train[[#This Row],[Sub-Category]],Análisis_ABC_XYZ[[#Headers],[#Data]],4,FALSE)</f>
        <v>0.55975208308209756</v>
      </c>
    </row>
    <row r="6159" spans="1:12" x14ac:dyDescent="0.35">
      <c r="A6159" s="2">
        <v>43054</v>
      </c>
      <c r="B6159" s="1" t="s">
        <v>12</v>
      </c>
      <c r="C6159" s="1" t="s">
        <v>1011</v>
      </c>
      <c r="D6159" s="1" t="s">
        <v>26</v>
      </c>
      <c r="E6159" s="1" t="s">
        <v>27</v>
      </c>
      <c r="F6159" s="18">
        <v>361.37600000000003</v>
      </c>
      <c r="G6159" t="s">
        <v>6706</v>
      </c>
      <c r="H6159" s="1">
        <f>IF(COUNTIF(G$2:G6159,G6159)=1,1,0)</f>
        <v>1</v>
      </c>
      <c r="I6159" s="1">
        <v>2</v>
      </c>
      <c r="J6159" s="1">
        <v>0.2</v>
      </c>
      <c r="K6159" s="1">
        <v>27.103200000000001</v>
      </c>
      <c r="L6159" s="12">
        <f>VLOOKUP(train[[#This Row],[Sub-Category]],Análisis_ABC_XYZ[[#Headers],[#Data]],4,FALSE)</f>
        <v>0.41105220110552465</v>
      </c>
    </row>
    <row r="6160" spans="1:12" x14ac:dyDescent="0.35">
      <c r="A6160" s="2">
        <v>43054</v>
      </c>
      <c r="B6160" s="1" t="s">
        <v>12</v>
      </c>
      <c r="C6160" s="1" t="s">
        <v>273</v>
      </c>
      <c r="D6160" s="1" t="s">
        <v>26</v>
      </c>
      <c r="E6160" s="1" t="s">
        <v>56</v>
      </c>
      <c r="F6160" s="18">
        <v>99.390000000000015</v>
      </c>
      <c r="G6160" t="s">
        <v>5080</v>
      </c>
      <c r="H6160" s="1">
        <f>IF(COUNTIF(G$2:G6160,G6160)=1,1,0)</f>
        <v>1</v>
      </c>
      <c r="I6160" s="1">
        <v>3</v>
      </c>
      <c r="J6160" s="1">
        <v>0</v>
      </c>
      <c r="K6160" s="1">
        <v>40.749900000000004</v>
      </c>
      <c r="L6160" s="12">
        <f>VLOOKUP(train[[#This Row],[Sub-Category]],Análisis_ABC_XYZ[[#Headers],[#Data]],4,FALSE)</f>
        <v>0.52062335344040378</v>
      </c>
    </row>
    <row r="6161" spans="1:12" x14ac:dyDescent="0.35">
      <c r="A6161" s="2">
        <v>43054</v>
      </c>
      <c r="B6161" s="1" t="s">
        <v>12</v>
      </c>
      <c r="C6161" s="1" t="s">
        <v>1351</v>
      </c>
      <c r="D6161" s="1" t="s">
        <v>14</v>
      </c>
      <c r="E6161" s="1" t="s">
        <v>29</v>
      </c>
      <c r="F6161" s="18">
        <v>38.136000000000003</v>
      </c>
      <c r="G6161" t="s">
        <v>5991</v>
      </c>
      <c r="H6161" s="1">
        <f>IF(COUNTIF(G$2:G6161,G6161)=1,1,0)</f>
        <v>0</v>
      </c>
      <c r="I6161" s="1">
        <v>7</v>
      </c>
      <c r="J6161" s="1">
        <v>0.2</v>
      </c>
      <c r="K6161" s="1">
        <v>13.347599999999998</v>
      </c>
      <c r="L6161" s="12">
        <f>VLOOKUP(train[[#This Row],[Sub-Category]],Análisis_ABC_XYZ[[#Headers],[#Data]],4,FALSE)</f>
        <v>0.46881743173671325</v>
      </c>
    </row>
    <row r="6162" spans="1:12" x14ac:dyDescent="0.35">
      <c r="A6162" s="2">
        <v>43055</v>
      </c>
      <c r="B6162" s="1" t="s">
        <v>203</v>
      </c>
      <c r="C6162" s="1" t="s">
        <v>204</v>
      </c>
      <c r="D6162" s="1" t="s">
        <v>14</v>
      </c>
      <c r="E6162" s="1" t="s">
        <v>61</v>
      </c>
      <c r="F6162" s="18">
        <v>28.4</v>
      </c>
      <c r="G6162" t="s">
        <v>2263</v>
      </c>
      <c r="H6162" s="1">
        <f>IF(COUNTIF(G$2:G6162,G6162)=1,1,0)</f>
        <v>1</v>
      </c>
      <c r="I6162" s="1">
        <v>5</v>
      </c>
      <c r="J6162" s="1">
        <v>0</v>
      </c>
      <c r="K6162" s="1">
        <v>13.347999999999997</v>
      </c>
      <c r="L6162" s="12">
        <f>VLOOKUP(train[[#This Row],[Sub-Category]],Análisis_ABC_XYZ[[#Headers],[#Data]],4,FALSE)</f>
        <v>0.44424167803735209</v>
      </c>
    </row>
    <row r="6163" spans="1:12" x14ac:dyDescent="0.35">
      <c r="A6163" s="2">
        <v>43055</v>
      </c>
      <c r="B6163" s="1" t="s">
        <v>12</v>
      </c>
      <c r="C6163" s="1" t="s">
        <v>311</v>
      </c>
      <c r="D6163" s="1" t="s">
        <v>14</v>
      </c>
      <c r="E6163" s="1" t="s">
        <v>29</v>
      </c>
      <c r="F6163" s="18">
        <v>8.32</v>
      </c>
      <c r="G6163" t="s">
        <v>2825</v>
      </c>
      <c r="H6163" s="1">
        <f>IF(COUNTIF(G$2:G6163,G6163)=1,1,0)</f>
        <v>1</v>
      </c>
      <c r="I6163" s="1">
        <v>5</v>
      </c>
      <c r="J6163" s="1">
        <v>0.2</v>
      </c>
      <c r="K6163" s="1">
        <v>2.8079999999999998</v>
      </c>
      <c r="L6163" s="12">
        <f>VLOOKUP(train[[#This Row],[Sub-Category]],Análisis_ABC_XYZ[[#Headers],[#Data]],4,FALSE)</f>
        <v>0.46881743173671325</v>
      </c>
    </row>
    <row r="6164" spans="1:12" x14ac:dyDescent="0.35">
      <c r="A6164" s="2">
        <v>43056</v>
      </c>
      <c r="B6164" s="1" t="s">
        <v>39</v>
      </c>
      <c r="C6164" s="1" t="s">
        <v>1552</v>
      </c>
      <c r="D6164" s="1" t="s">
        <v>26</v>
      </c>
      <c r="E6164" s="1" t="s">
        <v>27</v>
      </c>
      <c r="F6164" s="18">
        <v>67.176000000000002</v>
      </c>
      <c r="G6164" t="s">
        <v>5446</v>
      </c>
      <c r="H6164" s="1">
        <f>IF(COUNTIF(G$2:G6164,G6164)=1,1,0)</f>
        <v>1</v>
      </c>
      <c r="I6164" s="1">
        <v>3</v>
      </c>
      <c r="J6164" s="1">
        <v>0.2</v>
      </c>
      <c r="K6164" s="1">
        <v>6.7175999999999974</v>
      </c>
      <c r="L6164" s="12">
        <f>VLOOKUP(train[[#This Row],[Sub-Category]],Análisis_ABC_XYZ[[#Headers],[#Data]],4,FALSE)</f>
        <v>0.41105220110552465</v>
      </c>
    </row>
    <row r="6165" spans="1:12" x14ac:dyDescent="0.35">
      <c r="A6165" s="2">
        <v>43056</v>
      </c>
      <c r="B6165" s="1" t="s">
        <v>12</v>
      </c>
      <c r="C6165" s="1" t="s">
        <v>622</v>
      </c>
      <c r="D6165" s="1" t="s">
        <v>14</v>
      </c>
      <c r="E6165" s="1" t="s">
        <v>182</v>
      </c>
      <c r="F6165" s="18">
        <v>49.5</v>
      </c>
      <c r="G6165" t="s">
        <v>2508</v>
      </c>
      <c r="H6165" s="1">
        <f>IF(COUNTIF(G$2:G6165,G6165)=1,1,0)</f>
        <v>1</v>
      </c>
      <c r="I6165" s="1">
        <v>5</v>
      </c>
      <c r="J6165" s="1">
        <v>0</v>
      </c>
      <c r="K6165" s="1">
        <v>13.365</v>
      </c>
      <c r="L6165" s="12">
        <f>VLOOKUP(train[[#This Row],[Sub-Category]],Análisis_ABC_XYZ[[#Headers],[#Data]],4,FALSE)</f>
        <v>0.53938093436526824</v>
      </c>
    </row>
    <row r="6166" spans="1:12" x14ac:dyDescent="0.35">
      <c r="A6166" s="2">
        <v>43056</v>
      </c>
      <c r="B6166" s="1" t="s">
        <v>39</v>
      </c>
      <c r="C6166" s="1" t="s">
        <v>1464</v>
      </c>
      <c r="D6166" s="1" t="s">
        <v>14</v>
      </c>
      <c r="E6166" s="1" t="s">
        <v>36</v>
      </c>
      <c r="F6166" s="18">
        <v>15.231999999999999</v>
      </c>
      <c r="G6166" t="s">
        <v>5446</v>
      </c>
      <c r="H6166" s="1">
        <f>IF(COUNTIF(G$2:G6166,G6166)=1,1,0)</f>
        <v>0</v>
      </c>
      <c r="I6166" s="1">
        <v>4</v>
      </c>
      <c r="J6166" s="1">
        <v>0.2</v>
      </c>
      <c r="K6166" s="1">
        <v>5.5215999999999994</v>
      </c>
      <c r="L6166" s="12">
        <f>VLOOKUP(train[[#This Row],[Sub-Category]],Análisis_ABC_XYZ[[#Headers],[#Data]],4,FALSE)</f>
        <v>0.43613829632717294</v>
      </c>
    </row>
    <row r="6167" spans="1:12" x14ac:dyDescent="0.35">
      <c r="A6167" s="2">
        <v>43056</v>
      </c>
      <c r="B6167" s="1" t="s">
        <v>203</v>
      </c>
      <c r="C6167" s="1" t="s">
        <v>364</v>
      </c>
      <c r="D6167" s="1" t="s">
        <v>14</v>
      </c>
      <c r="E6167" s="1" t="s">
        <v>29</v>
      </c>
      <c r="F6167" s="18">
        <v>10.776000000000002</v>
      </c>
      <c r="G6167" t="s">
        <v>5182</v>
      </c>
      <c r="H6167" s="1">
        <f>IF(COUNTIF(G$2:G6167,G6167)=1,1,0)</f>
        <v>1</v>
      </c>
      <c r="I6167" s="1">
        <v>3</v>
      </c>
      <c r="J6167" s="1">
        <v>0.2</v>
      </c>
      <c r="K6167" s="1">
        <v>3.3674999999999984</v>
      </c>
      <c r="L6167" s="12">
        <f>VLOOKUP(train[[#This Row],[Sub-Category]],Análisis_ABC_XYZ[[#Headers],[#Data]],4,FALSE)</f>
        <v>0.46881743173671325</v>
      </c>
    </row>
    <row r="6168" spans="1:12" x14ac:dyDescent="0.35">
      <c r="A6168" s="2">
        <v>43057</v>
      </c>
      <c r="B6168" s="1" t="s">
        <v>198</v>
      </c>
      <c r="C6168" s="1" t="s">
        <v>1433</v>
      </c>
      <c r="D6168" s="1" t="s">
        <v>14</v>
      </c>
      <c r="E6168" s="1" t="s">
        <v>20</v>
      </c>
      <c r="F6168" s="18">
        <v>1117.92</v>
      </c>
      <c r="G6168" t="s">
        <v>6404</v>
      </c>
      <c r="H6168" s="1">
        <f>IF(COUNTIF(G$2:G6168,G6168)=1,1,0)</f>
        <v>1</v>
      </c>
      <c r="I6168" s="1">
        <v>4</v>
      </c>
      <c r="J6168" s="1">
        <v>0</v>
      </c>
      <c r="K6168" s="1">
        <v>55.895999999999958</v>
      </c>
      <c r="L6168" s="12">
        <f>VLOOKUP(train[[#This Row],[Sub-Category]],Análisis_ABC_XYZ[[#Headers],[#Data]],4,FALSE)</f>
        <v>0.44610841445725197</v>
      </c>
    </row>
    <row r="6169" spans="1:12" x14ac:dyDescent="0.35">
      <c r="A6169" s="2">
        <v>43057</v>
      </c>
      <c r="B6169" s="1" t="s">
        <v>79</v>
      </c>
      <c r="C6169" s="1" t="s">
        <v>127</v>
      </c>
      <c r="D6169" s="1" t="s">
        <v>8</v>
      </c>
      <c r="E6169" s="1" t="s">
        <v>11</v>
      </c>
      <c r="F6169" s="18">
        <v>301.95999999999998</v>
      </c>
      <c r="G6169" t="s">
        <v>5872</v>
      </c>
      <c r="H6169" s="1">
        <f>IF(COUNTIF(G$2:G6169,G6169)=1,1,0)</f>
        <v>1</v>
      </c>
      <c r="I6169" s="1">
        <v>2</v>
      </c>
      <c r="J6169" s="1">
        <v>0</v>
      </c>
      <c r="K6169" s="1">
        <v>33.215599999999995</v>
      </c>
      <c r="L6169" s="12">
        <f>VLOOKUP(train[[#This Row],[Sub-Category]],Análisis_ABC_XYZ[[#Headers],[#Data]],4,FALSE)</f>
        <v>0.46529189879902266</v>
      </c>
    </row>
    <row r="6170" spans="1:12" x14ac:dyDescent="0.35">
      <c r="A6170" s="2">
        <v>43057</v>
      </c>
      <c r="B6170" s="1" t="s">
        <v>39</v>
      </c>
      <c r="C6170" s="1" t="s">
        <v>216</v>
      </c>
      <c r="D6170" s="1" t="s">
        <v>8</v>
      </c>
      <c r="E6170" s="1" t="s">
        <v>11</v>
      </c>
      <c r="F6170" s="18">
        <v>255.108</v>
      </c>
      <c r="G6170" t="s">
        <v>4687</v>
      </c>
      <c r="H6170" s="1">
        <f>IF(COUNTIF(G$2:G6170,G6170)=1,1,0)</f>
        <v>1</v>
      </c>
      <c r="I6170" s="1">
        <v>6</v>
      </c>
      <c r="J6170" s="1">
        <v>0.3</v>
      </c>
      <c r="K6170" s="1">
        <v>-18.221999999999994</v>
      </c>
      <c r="L6170" s="12">
        <f>VLOOKUP(train[[#This Row],[Sub-Category]],Análisis_ABC_XYZ[[#Headers],[#Data]],4,FALSE)</f>
        <v>0.46529189879902266</v>
      </c>
    </row>
    <row r="6171" spans="1:12" x14ac:dyDescent="0.35">
      <c r="A6171" s="2">
        <v>43057</v>
      </c>
      <c r="B6171" s="1" t="s">
        <v>157</v>
      </c>
      <c r="C6171" s="1" t="s">
        <v>1729</v>
      </c>
      <c r="D6171" s="1" t="s">
        <v>14</v>
      </c>
      <c r="E6171" s="1" t="s">
        <v>31</v>
      </c>
      <c r="F6171" s="18">
        <v>103.96799999999999</v>
      </c>
      <c r="G6171" t="s">
        <v>6381</v>
      </c>
      <c r="H6171" s="1">
        <f>IF(COUNTIF(G$2:G6171,G6171)=1,1,0)</f>
        <v>1</v>
      </c>
      <c r="I6171" s="1">
        <v>6</v>
      </c>
      <c r="J6171" s="1">
        <v>0.2</v>
      </c>
      <c r="K6171" s="1">
        <v>16.894799999999996</v>
      </c>
      <c r="L6171" s="12">
        <f>VLOOKUP(train[[#This Row],[Sub-Category]],Análisis_ABC_XYZ[[#Headers],[#Data]],4,FALSE)</f>
        <v>0.49507917887403441</v>
      </c>
    </row>
    <row r="6172" spans="1:12" x14ac:dyDescent="0.35">
      <c r="A6172" s="2">
        <v>43057</v>
      </c>
      <c r="B6172" s="1" t="s">
        <v>119</v>
      </c>
      <c r="C6172" s="1" t="s">
        <v>1811</v>
      </c>
      <c r="D6172" s="1" t="s">
        <v>26</v>
      </c>
      <c r="E6172" s="1" t="s">
        <v>56</v>
      </c>
      <c r="F6172" s="18">
        <v>1319.96</v>
      </c>
      <c r="G6172" t="s">
        <v>6457</v>
      </c>
      <c r="H6172" s="1">
        <f>IF(COUNTIF(G$2:G6172,G6172)=1,1,0)</f>
        <v>1</v>
      </c>
      <c r="I6172" s="1">
        <v>4</v>
      </c>
      <c r="J6172" s="1">
        <v>0</v>
      </c>
      <c r="K6172" s="1">
        <v>527.98400000000004</v>
      </c>
      <c r="L6172" s="12">
        <f>VLOOKUP(train[[#This Row],[Sub-Category]],Análisis_ABC_XYZ[[#Headers],[#Data]],4,FALSE)</f>
        <v>0.52062335344040378</v>
      </c>
    </row>
    <row r="6173" spans="1:12" x14ac:dyDescent="0.35">
      <c r="A6173" s="2">
        <v>43057</v>
      </c>
      <c r="B6173" s="1" t="s">
        <v>12</v>
      </c>
      <c r="C6173" s="1" t="s">
        <v>1268</v>
      </c>
      <c r="D6173" s="1" t="s">
        <v>26</v>
      </c>
      <c r="E6173" s="1" t="s">
        <v>56</v>
      </c>
      <c r="F6173" s="18">
        <v>595</v>
      </c>
      <c r="G6173" t="s">
        <v>2619</v>
      </c>
      <c r="H6173" s="1">
        <f>IF(COUNTIF(G$2:G6173,G6173)=1,1,0)</f>
        <v>1</v>
      </c>
      <c r="I6173" s="1">
        <v>5</v>
      </c>
      <c r="J6173" s="1">
        <v>0</v>
      </c>
      <c r="K6173" s="1">
        <v>95.200000000000031</v>
      </c>
      <c r="L6173" s="12">
        <f>VLOOKUP(train[[#This Row],[Sub-Category]],Análisis_ABC_XYZ[[#Headers],[#Data]],4,FALSE)</f>
        <v>0.52062335344040378</v>
      </c>
    </row>
    <row r="6174" spans="1:12" x14ac:dyDescent="0.35">
      <c r="A6174" s="2">
        <v>43057</v>
      </c>
      <c r="B6174" s="1" t="s">
        <v>12</v>
      </c>
      <c r="C6174" s="1" t="s">
        <v>1599</v>
      </c>
      <c r="D6174" s="1" t="s">
        <v>14</v>
      </c>
      <c r="E6174" s="1" t="s">
        <v>31</v>
      </c>
      <c r="F6174" s="18">
        <v>67.84</v>
      </c>
      <c r="G6174" t="s">
        <v>4738</v>
      </c>
      <c r="H6174" s="1">
        <f>IF(COUNTIF(G$2:G6174,G6174)=1,1,0)</f>
        <v>1</v>
      </c>
      <c r="I6174" s="1">
        <v>1</v>
      </c>
      <c r="J6174" s="1">
        <v>0</v>
      </c>
      <c r="K6174" s="1">
        <v>18.316800000000001</v>
      </c>
      <c r="L6174" s="12">
        <f>VLOOKUP(train[[#This Row],[Sub-Category]],Análisis_ABC_XYZ[[#Headers],[#Data]],4,FALSE)</f>
        <v>0.49507917887403441</v>
      </c>
    </row>
    <row r="6175" spans="1:12" x14ac:dyDescent="0.35">
      <c r="A6175" s="2">
        <v>43057</v>
      </c>
      <c r="B6175" s="1" t="s">
        <v>12</v>
      </c>
      <c r="C6175" s="1" t="s">
        <v>1148</v>
      </c>
      <c r="D6175" s="1" t="s">
        <v>26</v>
      </c>
      <c r="E6175" s="1" t="s">
        <v>27</v>
      </c>
      <c r="F6175" s="18">
        <v>61.192</v>
      </c>
      <c r="G6175" t="s">
        <v>4738</v>
      </c>
      <c r="H6175" s="1">
        <f>IF(COUNTIF(G$2:G6175,G6175)=1,1,0)</f>
        <v>0</v>
      </c>
      <c r="I6175" s="1">
        <v>1</v>
      </c>
      <c r="J6175" s="1">
        <v>0.2</v>
      </c>
      <c r="K6175" s="1">
        <v>6.1192000000000011</v>
      </c>
      <c r="L6175" s="12">
        <f>VLOOKUP(train[[#This Row],[Sub-Category]],Análisis_ABC_XYZ[[#Headers],[#Data]],4,FALSE)</f>
        <v>0.41105220110552465</v>
      </c>
    </row>
    <row r="6176" spans="1:12" x14ac:dyDescent="0.35">
      <c r="A6176" s="2">
        <v>43057</v>
      </c>
      <c r="B6176" s="1" t="s">
        <v>12</v>
      </c>
      <c r="C6176" s="1" t="s">
        <v>1400</v>
      </c>
      <c r="D6176" s="1" t="s">
        <v>14</v>
      </c>
      <c r="E6176" s="1" t="s">
        <v>29</v>
      </c>
      <c r="F6176" s="18">
        <v>61.120000000000005</v>
      </c>
      <c r="G6176" t="s">
        <v>4651</v>
      </c>
      <c r="H6176" s="1">
        <f>IF(COUNTIF(G$2:G6176,G6176)=1,1,0)</f>
        <v>1</v>
      </c>
      <c r="I6176" s="1">
        <v>5</v>
      </c>
      <c r="J6176" s="1">
        <v>0.2</v>
      </c>
      <c r="K6176" s="1">
        <v>22.155999999999999</v>
      </c>
      <c r="L6176" s="12">
        <f>VLOOKUP(train[[#This Row],[Sub-Category]],Análisis_ABC_XYZ[[#Headers],[#Data]],4,FALSE)</f>
        <v>0.46881743173671325</v>
      </c>
    </row>
    <row r="6177" spans="1:12" x14ac:dyDescent="0.35">
      <c r="A6177" s="2">
        <v>43057</v>
      </c>
      <c r="B6177" s="1" t="s">
        <v>39</v>
      </c>
      <c r="C6177" s="1" t="s">
        <v>644</v>
      </c>
      <c r="D6177" s="1" t="s">
        <v>14</v>
      </c>
      <c r="E6177" s="1" t="s">
        <v>15</v>
      </c>
      <c r="F6177" s="18">
        <v>48.848000000000006</v>
      </c>
      <c r="G6177" t="s">
        <v>4687</v>
      </c>
      <c r="H6177" s="1">
        <f>IF(COUNTIF(G$2:G6177,G6177)=1,1,0)</f>
        <v>0</v>
      </c>
      <c r="I6177" s="1">
        <v>2</v>
      </c>
      <c r="J6177" s="1">
        <v>0.2</v>
      </c>
      <c r="K6177" s="1">
        <v>15.8756</v>
      </c>
      <c r="L6177" s="12">
        <f>VLOOKUP(train[[#This Row],[Sub-Category]],Análisis_ABC_XYZ[[#Headers],[#Data]],4,FALSE)</f>
        <v>0.4647369236065339</v>
      </c>
    </row>
    <row r="6178" spans="1:12" x14ac:dyDescent="0.35">
      <c r="A6178" s="2">
        <v>43057</v>
      </c>
      <c r="B6178" s="1" t="s">
        <v>39</v>
      </c>
      <c r="C6178" s="1" t="s">
        <v>372</v>
      </c>
      <c r="D6178" s="1" t="s">
        <v>14</v>
      </c>
      <c r="E6178" s="1" t="s">
        <v>36</v>
      </c>
      <c r="F6178" s="18">
        <v>19.648</v>
      </c>
      <c r="G6178" t="s">
        <v>4687</v>
      </c>
      <c r="H6178" s="1">
        <f>IF(COUNTIF(G$2:G6178,G6178)=1,1,0)</f>
        <v>0</v>
      </c>
      <c r="I6178" s="1">
        <v>2</v>
      </c>
      <c r="J6178" s="1">
        <v>0.2</v>
      </c>
      <c r="K6178" s="1">
        <v>6.6311999999999989</v>
      </c>
      <c r="L6178" s="12">
        <f>VLOOKUP(train[[#This Row],[Sub-Category]],Análisis_ABC_XYZ[[#Headers],[#Data]],4,FALSE)</f>
        <v>0.43613829632717294</v>
      </c>
    </row>
    <row r="6179" spans="1:12" x14ac:dyDescent="0.35">
      <c r="A6179" s="2">
        <v>43057</v>
      </c>
      <c r="B6179" s="1" t="s">
        <v>39</v>
      </c>
      <c r="C6179" s="1" t="s">
        <v>236</v>
      </c>
      <c r="D6179" s="1" t="s">
        <v>14</v>
      </c>
      <c r="E6179" s="1" t="s">
        <v>24</v>
      </c>
      <c r="F6179" s="18">
        <v>6.3680000000000003</v>
      </c>
      <c r="G6179" t="s">
        <v>4687</v>
      </c>
      <c r="H6179" s="1">
        <f>IF(COUNTIF(G$2:G6179,G6179)=1,1,0)</f>
        <v>0</v>
      </c>
      <c r="I6179" s="1">
        <v>2</v>
      </c>
      <c r="J6179" s="1">
        <v>0.2</v>
      </c>
      <c r="K6179" s="1">
        <v>1.0347999999999993</v>
      </c>
      <c r="L6179" s="12">
        <f>VLOOKUP(train[[#This Row],[Sub-Category]],Análisis_ABC_XYZ[[#Headers],[#Data]],4,FALSE)</f>
        <v>0.45632477063632687</v>
      </c>
    </row>
    <row r="6180" spans="1:12" x14ac:dyDescent="0.35">
      <c r="A6180" s="2">
        <v>43058</v>
      </c>
      <c r="B6180" s="1" t="s">
        <v>39</v>
      </c>
      <c r="C6180" s="1" t="s">
        <v>249</v>
      </c>
      <c r="D6180" s="1" t="s">
        <v>14</v>
      </c>
      <c r="E6180" s="1" t="s">
        <v>20</v>
      </c>
      <c r="F6180" s="18">
        <v>100.70400000000001</v>
      </c>
      <c r="G6180" t="s">
        <v>3007</v>
      </c>
      <c r="H6180" s="1">
        <f>IF(COUNTIF(G$2:G6180,G6180)=1,1,0)</f>
        <v>1</v>
      </c>
      <c r="I6180" s="1">
        <v>6</v>
      </c>
      <c r="J6180" s="1">
        <v>0.2</v>
      </c>
      <c r="K6180" s="1">
        <v>-16.36440000000001</v>
      </c>
      <c r="L6180" s="12">
        <f>VLOOKUP(train[[#This Row],[Sub-Category]],Análisis_ABC_XYZ[[#Headers],[#Data]],4,FALSE)</f>
        <v>0.44610841445725197</v>
      </c>
    </row>
    <row r="6181" spans="1:12" x14ac:dyDescent="0.35">
      <c r="A6181" s="2">
        <v>43058</v>
      </c>
      <c r="B6181" s="1" t="s">
        <v>39</v>
      </c>
      <c r="C6181" s="1" t="s">
        <v>898</v>
      </c>
      <c r="D6181" s="1" t="s">
        <v>26</v>
      </c>
      <c r="E6181" s="1" t="s">
        <v>27</v>
      </c>
      <c r="F6181" s="18">
        <v>71.959999999999994</v>
      </c>
      <c r="G6181" t="s">
        <v>3007</v>
      </c>
      <c r="H6181" s="1">
        <f>IF(COUNTIF(G$2:G6181,G6181)=1,1,0)</f>
        <v>0</v>
      </c>
      <c r="I6181" s="1">
        <v>5</v>
      </c>
      <c r="J6181" s="1">
        <v>0.2</v>
      </c>
      <c r="K6181" s="1">
        <v>25.185999999999996</v>
      </c>
      <c r="L6181" s="12">
        <f>VLOOKUP(train[[#This Row],[Sub-Category]],Análisis_ABC_XYZ[[#Headers],[#Data]],4,FALSE)</f>
        <v>0.41105220110552465</v>
      </c>
    </row>
    <row r="6182" spans="1:12" x14ac:dyDescent="0.35">
      <c r="A6182" s="2">
        <v>43058</v>
      </c>
      <c r="B6182" s="1" t="s">
        <v>89</v>
      </c>
      <c r="C6182" s="1" t="s">
        <v>520</v>
      </c>
      <c r="D6182" s="1" t="s">
        <v>14</v>
      </c>
      <c r="E6182" s="1" t="s">
        <v>20</v>
      </c>
      <c r="F6182" s="18">
        <v>68.599999999999994</v>
      </c>
      <c r="G6182" t="s">
        <v>2720</v>
      </c>
      <c r="H6182" s="1">
        <f>IF(COUNTIF(G$2:G6182,G6182)=1,1,0)</f>
        <v>1</v>
      </c>
      <c r="I6182" s="1">
        <v>4</v>
      </c>
      <c r="J6182" s="1">
        <v>0</v>
      </c>
      <c r="K6182" s="1">
        <v>18.521999999999998</v>
      </c>
      <c r="L6182" s="12">
        <f>VLOOKUP(train[[#This Row],[Sub-Category]],Análisis_ABC_XYZ[[#Headers],[#Data]],4,FALSE)</f>
        <v>0.44610841445725197</v>
      </c>
    </row>
    <row r="6183" spans="1:12" x14ac:dyDescent="0.35">
      <c r="A6183" s="2">
        <v>43058</v>
      </c>
      <c r="B6183" s="1" t="s">
        <v>89</v>
      </c>
      <c r="C6183" s="1" t="s">
        <v>635</v>
      </c>
      <c r="D6183" s="1" t="s">
        <v>14</v>
      </c>
      <c r="E6183" s="1" t="s">
        <v>20</v>
      </c>
      <c r="F6183" s="18">
        <v>64.959999999999994</v>
      </c>
      <c r="G6183" t="s">
        <v>2720</v>
      </c>
      <c r="H6183" s="1">
        <f>IF(COUNTIF(G$2:G6183,G6183)=1,1,0)</f>
        <v>0</v>
      </c>
      <c r="I6183" s="1">
        <v>2</v>
      </c>
      <c r="J6183" s="1">
        <v>0</v>
      </c>
      <c r="K6183" s="1">
        <v>2.598399999999998</v>
      </c>
      <c r="L6183" s="12">
        <f>VLOOKUP(train[[#This Row],[Sub-Category]],Análisis_ABC_XYZ[[#Headers],[#Data]],4,FALSE)</f>
        <v>0.44610841445725197</v>
      </c>
    </row>
    <row r="6184" spans="1:12" x14ac:dyDescent="0.35">
      <c r="A6184" s="2">
        <v>43058</v>
      </c>
      <c r="B6184" s="1" t="s">
        <v>39</v>
      </c>
      <c r="C6184" s="1" t="s">
        <v>896</v>
      </c>
      <c r="D6184" s="1" t="s">
        <v>14</v>
      </c>
      <c r="E6184" s="1" t="s">
        <v>91</v>
      </c>
      <c r="F6184" s="18">
        <v>58.368000000000009</v>
      </c>
      <c r="G6184" t="s">
        <v>3007</v>
      </c>
      <c r="H6184" s="1">
        <f>IF(COUNTIF(G$2:G6184,G6184)=1,1,0)</f>
        <v>0</v>
      </c>
      <c r="I6184" s="1">
        <v>12</v>
      </c>
      <c r="J6184" s="1">
        <v>0.2</v>
      </c>
      <c r="K6184" s="1">
        <v>21.888000000000002</v>
      </c>
      <c r="L6184" s="12">
        <f>VLOOKUP(train[[#This Row],[Sub-Category]],Análisis_ABC_XYZ[[#Headers],[#Data]],4,FALSE)</f>
        <v>0.51168203684699509</v>
      </c>
    </row>
    <row r="6185" spans="1:12" x14ac:dyDescent="0.35">
      <c r="A6185" s="2">
        <v>43058</v>
      </c>
      <c r="B6185" s="1" t="s">
        <v>84</v>
      </c>
      <c r="C6185" s="1" t="s">
        <v>1621</v>
      </c>
      <c r="D6185" s="1" t="s">
        <v>14</v>
      </c>
      <c r="E6185" s="1" t="s">
        <v>31</v>
      </c>
      <c r="F6185" s="18">
        <v>54.96</v>
      </c>
      <c r="G6185" t="s">
        <v>4567</v>
      </c>
      <c r="H6185" s="1">
        <f>IF(COUNTIF(G$2:G6185,G6185)=1,1,0)</f>
        <v>1</v>
      </c>
      <c r="I6185" s="1">
        <v>3</v>
      </c>
      <c r="J6185" s="1">
        <v>0</v>
      </c>
      <c r="K6185" s="1">
        <v>15.938399999999998</v>
      </c>
      <c r="L6185" s="12">
        <f>VLOOKUP(train[[#This Row],[Sub-Category]],Análisis_ABC_XYZ[[#Headers],[#Data]],4,FALSE)</f>
        <v>0.49507917887403441</v>
      </c>
    </row>
    <row r="6186" spans="1:12" x14ac:dyDescent="0.35">
      <c r="A6186" s="2">
        <v>43058</v>
      </c>
      <c r="B6186" s="1" t="s">
        <v>89</v>
      </c>
      <c r="C6186" s="1" t="s">
        <v>484</v>
      </c>
      <c r="D6186" s="1" t="s">
        <v>14</v>
      </c>
      <c r="E6186" s="1" t="s">
        <v>36</v>
      </c>
      <c r="F6186" s="18">
        <v>44.75</v>
      </c>
      <c r="G6186" t="s">
        <v>2868</v>
      </c>
      <c r="H6186" s="1">
        <f>IF(COUNTIF(G$2:G6186,G6186)=1,1,0)</f>
        <v>1</v>
      </c>
      <c r="I6186" s="1">
        <v>5</v>
      </c>
      <c r="J6186" s="1">
        <v>0</v>
      </c>
      <c r="K6186" s="1">
        <v>20.584999999999994</v>
      </c>
      <c r="L6186" s="12">
        <f>VLOOKUP(train[[#This Row],[Sub-Category]],Análisis_ABC_XYZ[[#Headers],[#Data]],4,FALSE)</f>
        <v>0.43613829632717294</v>
      </c>
    </row>
    <row r="6187" spans="1:12" x14ac:dyDescent="0.35">
      <c r="A6187" s="2">
        <v>43058</v>
      </c>
      <c r="B6187" s="1" t="s">
        <v>39</v>
      </c>
      <c r="C6187" s="1" t="s">
        <v>897</v>
      </c>
      <c r="D6187" s="1" t="s">
        <v>14</v>
      </c>
      <c r="E6187" s="1" t="s">
        <v>61</v>
      </c>
      <c r="F6187" s="18">
        <v>40.968000000000004</v>
      </c>
      <c r="G6187" t="s">
        <v>3007</v>
      </c>
      <c r="H6187" s="1">
        <f>IF(COUNTIF(G$2:G6187,G6187)=1,1,0)</f>
        <v>0</v>
      </c>
      <c r="I6187" s="1">
        <v>3</v>
      </c>
      <c r="J6187" s="1">
        <v>0.2</v>
      </c>
      <c r="K6187" s="1">
        <v>13.826699999999999</v>
      </c>
      <c r="L6187" s="12">
        <f>VLOOKUP(train[[#This Row],[Sub-Category]],Análisis_ABC_XYZ[[#Headers],[#Data]],4,FALSE)</f>
        <v>0.44424167803735209</v>
      </c>
    </row>
    <row r="6188" spans="1:12" x14ac:dyDescent="0.35">
      <c r="A6188" s="2">
        <v>43058</v>
      </c>
      <c r="B6188" s="1" t="s">
        <v>37</v>
      </c>
      <c r="C6188" s="1" t="s">
        <v>532</v>
      </c>
      <c r="D6188" s="1" t="s">
        <v>8</v>
      </c>
      <c r="E6188" s="1" t="s">
        <v>22</v>
      </c>
      <c r="F6188" s="18">
        <v>31.96</v>
      </c>
      <c r="G6188" t="s">
        <v>4095</v>
      </c>
      <c r="H6188" s="1">
        <f>IF(COUNTIF(G$2:G6188,G6188)=1,1,0)</f>
        <v>1</v>
      </c>
      <c r="I6188" s="1">
        <v>2</v>
      </c>
      <c r="J6188" s="1">
        <v>0</v>
      </c>
      <c r="K6188" s="1">
        <v>1.597999999999999</v>
      </c>
      <c r="L6188" s="12">
        <f>VLOOKUP(train[[#This Row],[Sub-Category]],Análisis_ABC_XYZ[[#Headers],[#Data]],4,FALSE)</f>
        <v>0.4595170286641902</v>
      </c>
    </row>
    <row r="6189" spans="1:12" x14ac:dyDescent="0.35">
      <c r="A6189" s="2">
        <v>43058</v>
      </c>
      <c r="B6189" s="1" t="s">
        <v>34</v>
      </c>
      <c r="C6189" s="1" t="s">
        <v>748</v>
      </c>
      <c r="D6189" s="1" t="s">
        <v>14</v>
      </c>
      <c r="E6189" s="1" t="s">
        <v>24</v>
      </c>
      <c r="F6189" s="18">
        <v>18.48</v>
      </c>
      <c r="G6189" t="s">
        <v>3548</v>
      </c>
      <c r="H6189" s="1">
        <f>IF(COUNTIF(G$2:G6189,G6189)=1,1,0)</f>
        <v>1</v>
      </c>
      <c r="I6189" s="1">
        <v>2</v>
      </c>
      <c r="J6189" s="1">
        <v>0.2</v>
      </c>
      <c r="K6189" s="1">
        <v>6.0059999999999993</v>
      </c>
      <c r="L6189" s="12">
        <f>VLOOKUP(train[[#This Row],[Sub-Category]],Análisis_ABC_XYZ[[#Headers],[#Data]],4,FALSE)</f>
        <v>0.45632477063632687</v>
      </c>
    </row>
    <row r="6190" spans="1:12" x14ac:dyDescent="0.35">
      <c r="A6190" s="2">
        <v>43058</v>
      </c>
      <c r="B6190" s="1" t="s">
        <v>89</v>
      </c>
      <c r="C6190" s="1" t="s">
        <v>844</v>
      </c>
      <c r="D6190" s="1" t="s">
        <v>14</v>
      </c>
      <c r="E6190" s="1" t="s">
        <v>29</v>
      </c>
      <c r="F6190" s="18">
        <v>17.712</v>
      </c>
      <c r="G6190" t="s">
        <v>3471</v>
      </c>
      <c r="H6190" s="1">
        <f>IF(COUNTIF(G$2:G6190,G6190)=1,1,0)</f>
        <v>1</v>
      </c>
      <c r="I6190" s="1">
        <v>3</v>
      </c>
      <c r="J6190" s="1">
        <v>0.2</v>
      </c>
      <c r="K6190" s="1">
        <v>6.4206000000000012</v>
      </c>
      <c r="L6190" s="12">
        <f>VLOOKUP(train[[#This Row],[Sub-Category]],Análisis_ABC_XYZ[[#Headers],[#Data]],4,FALSE)</f>
        <v>0.46881743173671325</v>
      </c>
    </row>
    <row r="6191" spans="1:12" x14ac:dyDescent="0.35">
      <c r="A6191" s="2">
        <v>43058</v>
      </c>
      <c r="B6191" s="1" t="s">
        <v>89</v>
      </c>
      <c r="C6191" s="1" t="s">
        <v>1074</v>
      </c>
      <c r="D6191" s="1" t="s">
        <v>14</v>
      </c>
      <c r="E6191" s="1" t="s">
        <v>24</v>
      </c>
      <c r="F6191" s="18">
        <v>17.28</v>
      </c>
      <c r="G6191" t="s">
        <v>3471</v>
      </c>
      <c r="H6191" s="1">
        <f>IF(COUNTIF(G$2:G6191,G6191)=1,1,0)</f>
        <v>0</v>
      </c>
      <c r="I6191" s="1">
        <v>6</v>
      </c>
      <c r="J6191" s="1">
        <v>0</v>
      </c>
      <c r="K6191" s="1">
        <v>5.0111999999999997</v>
      </c>
      <c r="L6191" s="12">
        <f>VLOOKUP(train[[#This Row],[Sub-Category]],Análisis_ABC_XYZ[[#Headers],[#Data]],4,FALSE)</f>
        <v>0.45632477063632687</v>
      </c>
    </row>
    <row r="6192" spans="1:12" x14ac:dyDescent="0.35">
      <c r="A6192" s="2">
        <v>43058</v>
      </c>
      <c r="B6192" s="1" t="s">
        <v>89</v>
      </c>
      <c r="C6192" s="1" t="s">
        <v>634</v>
      </c>
      <c r="D6192" s="1" t="s">
        <v>14</v>
      </c>
      <c r="E6192" s="1" t="s">
        <v>29</v>
      </c>
      <c r="F6192" s="18">
        <v>14.352000000000002</v>
      </c>
      <c r="G6192" t="s">
        <v>2720</v>
      </c>
      <c r="H6192" s="1">
        <f>IF(COUNTIF(G$2:G6192,G6192)=1,1,0)</f>
        <v>0</v>
      </c>
      <c r="I6192" s="1">
        <v>3</v>
      </c>
      <c r="J6192" s="1">
        <v>0.2</v>
      </c>
      <c r="K6192" s="1">
        <v>4.6643999999999988</v>
      </c>
      <c r="L6192" s="12">
        <f>VLOOKUP(train[[#This Row],[Sub-Category]],Análisis_ABC_XYZ[[#Headers],[#Data]],4,FALSE)</f>
        <v>0.46881743173671325</v>
      </c>
    </row>
    <row r="6193" spans="1:12" x14ac:dyDescent="0.35">
      <c r="A6193" s="2">
        <v>43058</v>
      </c>
      <c r="B6193" s="1" t="s">
        <v>39</v>
      </c>
      <c r="C6193" s="1" t="s">
        <v>895</v>
      </c>
      <c r="D6193" s="1" t="s">
        <v>14</v>
      </c>
      <c r="E6193" s="1" t="s">
        <v>29</v>
      </c>
      <c r="F6193" s="18">
        <v>10.779999999999996</v>
      </c>
      <c r="G6193" t="s">
        <v>3007</v>
      </c>
      <c r="H6193" s="1">
        <f>IF(COUNTIF(G$2:G6193,G6193)=1,1,0)</f>
        <v>0</v>
      </c>
      <c r="I6193" s="1">
        <v>5</v>
      </c>
      <c r="J6193" s="1">
        <v>0.8</v>
      </c>
      <c r="K6193" s="1">
        <v>-17.248000000000008</v>
      </c>
      <c r="L6193" s="12">
        <f>VLOOKUP(train[[#This Row],[Sub-Category]],Análisis_ABC_XYZ[[#Headers],[#Data]],4,FALSE)</f>
        <v>0.46881743173671325</v>
      </c>
    </row>
    <row r="6194" spans="1:12" x14ac:dyDescent="0.35">
      <c r="A6194" s="2">
        <v>43058</v>
      </c>
      <c r="B6194" s="1" t="s">
        <v>39</v>
      </c>
      <c r="C6194" s="1" t="s">
        <v>899</v>
      </c>
      <c r="D6194" s="1" t="s">
        <v>14</v>
      </c>
      <c r="E6194" s="1" t="s">
        <v>36</v>
      </c>
      <c r="F6194" s="18">
        <v>10.368000000000002</v>
      </c>
      <c r="G6194" t="s">
        <v>3007</v>
      </c>
      <c r="H6194" s="1">
        <f>IF(COUNTIF(G$2:G6194,G6194)=1,1,0)</f>
        <v>0</v>
      </c>
      <c r="I6194" s="1">
        <v>2</v>
      </c>
      <c r="J6194" s="1">
        <v>0.2</v>
      </c>
      <c r="K6194" s="1">
        <v>3.6288</v>
      </c>
      <c r="L6194" s="12">
        <f>VLOOKUP(train[[#This Row],[Sub-Category]],Análisis_ABC_XYZ[[#Headers],[#Data]],4,FALSE)</f>
        <v>0.43613829632717294</v>
      </c>
    </row>
    <row r="6195" spans="1:12" x14ac:dyDescent="0.35">
      <c r="A6195" s="2">
        <v>43058</v>
      </c>
      <c r="B6195" s="1" t="s">
        <v>89</v>
      </c>
      <c r="C6195" s="1" t="s">
        <v>1590</v>
      </c>
      <c r="D6195" s="1" t="s">
        <v>14</v>
      </c>
      <c r="E6195" s="1" t="s">
        <v>31</v>
      </c>
      <c r="F6195" s="18">
        <v>8.74</v>
      </c>
      <c r="G6195" t="s">
        <v>2868</v>
      </c>
      <c r="H6195" s="1">
        <f>IF(COUNTIF(G$2:G6195,G6195)=1,1,0)</f>
        <v>0</v>
      </c>
      <c r="I6195" s="1">
        <v>2</v>
      </c>
      <c r="J6195" s="1">
        <v>0</v>
      </c>
      <c r="K6195" s="1">
        <v>2.2724000000000002</v>
      </c>
      <c r="L6195" s="12">
        <f>VLOOKUP(train[[#This Row],[Sub-Category]],Análisis_ABC_XYZ[[#Headers],[#Data]],4,FALSE)</f>
        <v>0.49507917887403441</v>
      </c>
    </row>
    <row r="6196" spans="1:12" x14ac:dyDescent="0.35">
      <c r="A6196" s="2">
        <v>43058</v>
      </c>
      <c r="B6196" s="1" t="s">
        <v>39</v>
      </c>
      <c r="C6196" s="1" t="s">
        <v>458</v>
      </c>
      <c r="D6196" s="1" t="s">
        <v>8</v>
      </c>
      <c r="E6196" s="1" t="s">
        <v>22</v>
      </c>
      <c r="F6196" s="18">
        <v>2.3280000000000003</v>
      </c>
      <c r="G6196" s="1" t="s">
        <v>3007</v>
      </c>
      <c r="H6196" s="1">
        <f>IF(COUNTIF(G$2:G6196,G6196)=1,1,0)</f>
        <v>0</v>
      </c>
      <c r="I6196" s="1">
        <v>2</v>
      </c>
      <c r="J6196" s="1">
        <v>0.6</v>
      </c>
      <c r="K6196" s="1">
        <v>-0.75660000000000016</v>
      </c>
      <c r="L6196" s="12">
        <f>VLOOKUP(train[[#This Row],[Sub-Category]],Análisis_ABC_XYZ[[#Headers],[#Data]],4,FALSE)</f>
        <v>0.4595170286641902</v>
      </c>
    </row>
    <row r="6197" spans="1:12" x14ac:dyDescent="0.35">
      <c r="A6197" s="2">
        <v>43058</v>
      </c>
      <c r="B6197" s="1" t="s">
        <v>39</v>
      </c>
      <c r="C6197" s="1" t="s">
        <v>143</v>
      </c>
      <c r="D6197" s="1" t="s">
        <v>14</v>
      </c>
      <c r="E6197" s="1" t="s">
        <v>29</v>
      </c>
      <c r="F6197" s="18">
        <v>1.1919999999999997</v>
      </c>
      <c r="G6197" s="1" t="s">
        <v>3007</v>
      </c>
      <c r="H6197" s="1">
        <f>IF(COUNTIF(G$2:G6197,G6197)=1,1,0)</f>
        <v>0</v>
      </c>
      <c r="I6197" s="1">
        <v>2</v>
      </c>
      <c r="J6197" s="1">
        <v>0.8</v>
      </c>
      <c r="K6197" s="1">
        <v>-2.0264000000000002</v>
      </c>
      <c r="L6197" s="12">
        <f>VLOOKUP(train[[#This Row],[Sub-Category]],Análisis_ABC_XYZ[[#Headers],[#Data]],4,FALSE)</f>
        <v>0.46881743173671325</v>
      </c>
    </row>
    <row r="6198" spans="1:12" x14ac:dyDescent="0.35">
      <c r="A6198" s="2">
        <v>43059</v>
      </c>
      <c r="B6198" s="1" t="s">
        <v>198</v>
      </c>
      <c r="C6198" s="1" t="s">
        <v>200</v>
      </c>
      <c r="D6198" s="1" t="s">
        <v>26</v>
      </c>
      <c r="E6198" s="1" t="s">
        <v>27</v>
      </c>
      <c r="F6198" s="18">
        <v>944.93000000000006</v>
      </c>
      <c r="G6198" t="s">
        <v>3302</v>
      </c>
      <c r="H6198" s="1">
        <f>IF(COUNTIF(G$2:G6198,G6198)=1,1,0)</f>
        <v>1</v>
      </c>
      <c r="I6198" s="1">
        <v>7</v>
      </c>
      <c r="J6198" s="1">
        <v>0</v>
      </c>
      <c r="K6198" s="1">
        <v>236.23250000000002</v>
      </c>
      <c r="L6198" s="12">
        <f>VLOOKUP(train[[#This Row],[Sub-Category]],Análisis_ABC_XYZ[[#Headers],[#Data]],4,FALSE)</f>
        <v>0.41105220110552465</v>
      </c>
    </row>
    <row r="6199" spans="1:12" x14ac:dyDescent="0.35">
      <c r="A6199" s="2">
        <v>43059</v>
      </c>
      <c r="B6199" s="1" t="s">
        <v>39</v>
      </c>
      <c r="C6199" s="1" t="s">
        <v>1277</v>
      </c>
      <c r="D6199" s="1" t="s">
        <v>8</v>
      </c>
      <c r="E6199" s="1" t="s">
        <v>11</v>
      </c>
      <c r="F6199" s="18">
        <v>318.43</v>
      </c>
      <c r="G6199" t="s">
        <v>4783</v>
      </c>
      <c r="H6199" s="1">
        <f>IF(COUNTIF(G$2:G6199,G6199)=1,1,0)</f>
        <v>1</v>
      </c>
      <c r="I6199" s="1">
        <v>5</v>
      </c>
      <c r="J6199" s="1">
        <v>0.3</v>
      </c>
      <c r="K6199" s="1">
        <v>-77.333000000000013</v>
      </c>
      <c r="L6199" s="12">
        <f>VLOOKUP(train[[#This Row],[Sub-Category]],Análisis_ABC_XYZ[[#Headers],[#Data]],4,FALSE)</f>
        <v>0.46529189879902266</v>
      </c>
    </row>
    <row r="6200" spans="1:12" x14ac:dyDescent="0.35">
      <c r="A6200" s="2">
        <v>43059</v>
      </c>
      <c r="B6200" s="1" t="s">
        <v>84</v>
      </c>
      <c r="C6200" s="1" t="s">
        <v>1043</v>
      </c>
      <c r="D6200" s="1" t="s">
        <v>14</v>
      </c>
      <c r="E6200" s="1" t="s">
        <v>36</v>
      </c>
      <c r="F6200" s="18">
        <v>314.54999999999995</v>
      </c>
      <c r="G6200" t="s">
        <v>2507</v>
      </c>
      <c r="H6200" s="1">
        <f>IF(COUNTIF(G$2:G6200,G6200)=1,1,0)</f>
        <v>1</v>
      </c>
      <c r="I6200" s="1">
        <v>3</v>
      </c>
      <c r="J6200" s="1">
        <v>0</v>
      </c>
      <c r="K6200" s="1">
        <v>150.98399999999998</v>
      </c>
      <c r="L6200" s="12">
        <f>VLOOKUP(train[[#This Row],[Sub-Category]],Análisis_ABC_XYZ[[#Headers],[#Data]],4,FALSE)</f>
        <v>0.43613829632717294</v>
      </c>
    </row>
    <row r="6201" spans="1:12" x14ac:dyDescent="0.35">
      <c r="A6201" s="2">
        <v>43059</v>
      </c>
      <c r="B6201" s="1" t="s">
        <v>16</v>
      </c>
      <c r="C6201" s="1" t="s">
        <v>255</v>
      </c>
      <c r="D6201" s="1" t="s">
        <v>8</v>
      </c>
      <c r="E6201" s="1" t="s">
        <v>9</v>
      </c>
      <c r="F6201" s="18">
        <v>289.56799999999998</v>
      </c>
      <c r="G6201" t="s">
        <v>4284</v>
      </c>
      <c r="H6201" s="1">
        <f>IF(COUNTIF(G$2:G6201,G6201)=1,1,0)</f>
        <v>1</v>
      </c>
      <c r="I6201" s="1">
        <v>2</v>
      </c>
      <c r="J6201" s="1">
        <v>0.2</v>
      </c>
      <c r="K6201" s="1">
        <v>10.858799999999974</v>
      </c>
      <c r="L6201" s="12">
        <f>VLOOKUP(train[[#This Row],[Sub-Category]],Análisis_ABC_XYZ[[#Headers],[#Data]],4,FALSE)</f>
        <v>0.5176847302647779</v>
      </c>
    </row>
    <row r="6202" spans="1:12" x14ac:dyDescent="0.35">
      <c r="A6202" s="2">
        <v>43059</v>
      </c>
      <c r="B6202" s="1" t="s">
        <v>16</v>
      </c>
      <c r="C6202" s="1" t="s">
        <v>1148</v>
      </c>
      <c r="D6202" s="1" t="s">
        <v>26</v>
      </c>
      <c r="E6202" s="1" t="s">
        <v>27</v>
      </c>
      <c r="F6202" s="18">
        <v>244.768</v>
      </c>
      <c r="G6202" t="s">
        <v>4284</v>
      </c>
      <c r="H6202" s="1">
        <f>IF(COUNTIF(G$2:G6202,G6202)=1,1,0)</f>
        <v>0</v>
      </c>
      <c r="I6202" s="1">
        <v>4</v>
      </c>
      <c r="J6202" s="1">
        <v>0.2</v>
      </c>
      <c r="K6202" s="1">
        <v>24.476800000000004</v>
      </c>
      <c r="L6202" s="12">
        <f>VLOOKUP(train[[#This Row],[Sub-Category]],Análisis_ABC_XYZ[[#Headers],[#Data]],4,FALSE)</f>
        <v>0.41105220110552465</v>
      </c>
    </row>
    <row r="6203" spans="1:12" x14ac:dyDescent="0.35">
      <c r="A6203" s="2">
        <v>43059</v>
      </c>
      <c r="B6203" s="1" t="s">
        <v>39</v>
      </c>
      <c r="C6203" s="1" t="s">
        <v>934</v>
      </c>
      <c r="D6203" s="1" t="s">
        <v>26</v>
      </c>
      <c r="E6203" s="1" t="s">
        <v>27</v>
      </c>
      <c r="F6203" s="18">
        <v>151.19200000000001</v>
      </c>
      <c r="G6203" t="s">
        <v>6490</v>
      </c>
      <c r="H6203" s="1">
        <f>IF(COUNTIF(G$2:G6203,G6203)=1,1,0)</f>
        <v>1</v>
      </c>
      <c r="I6203" s="1">
        <v>1</v>
      </c>
      <c r="J6203" s="1">
        <v>0.2</v>
      </c>
      <c r="K6203" s="1">
        <v>13.229299999999995</v>
      </c>
      <c r="L6203" s="12">
        <f>VLOOKUP(train[[#This Row],[Sub-Category]],Análisis_ABC_XYZ[[#Headers],[#Data]],4,FALSE)</f>
        <v>0.41105220110552465</v>
      </c>
    </row>
    <row r="6204" spans="1:12" x14ac:dyDescent="0.35">
      <c r="A6204" s="2">
        <v>43059</v>
      </c>
      <c r="B6204" s="1" t="s">
        <v>81</v>
      </c>
      <c r="C6204" s="1" t="s">
        <v>1228</v>
      </c>
      <c r="D6204" s="1" t="s">
        <v>14</v>
      </c>
      <c r="E6204" s="1" t="s">
        <v>29</v>
      </c>
      <c r="F6204" s="18">
        <v>128.39999999999998</v>
      </c>
      <c r="G6204" t="s">
        <v>3153</v>
      </c>
      <c r="H6204" s="1">
        <f>IF(COUNTIF(G$2:G6204,G6204)=1,1,0)</f>
        <v>1</v>
      </c>
      <c r="I6204" s="1">
        <v>3</v>
      </c>
      <c r="J6204" s="1">
        <v>0</v>
      </c>
      <c r="K6204" s="1">
        <v>62.915999999999997</v>
      </c>
      <c r="L6204" s="12">
        <f>VLOOKUP(train[[#This Row],[Sub-Category]],Análisis_ABC_XYZ[[#Headers],[#Data]],4,FALSE)</f>
        <v>0.46881743173671325</v>
      </c>
    </row>
    <row r="6205" spans="1:12" x14ac:dyDescent="0.35">
      <c r="A6205" s="2">
        <v>43059</v>
      </c>
      <c r="B6205" s="1" t="s">
        <v>39</v>
      </c>
      <c r="C6205" s="1" t="s">
        <v>1585</v>
      </c>
      <c r="D6205" s="1" t="s">
        <v>26</v>
      </c>
      <c r="E6205" s="1" t="s">
        <v>27</v>
      </c>
      <c r="F6205" s="18">
        <v>122.91999999999999</v>
      </c>
      <c r="G6205" t="s">
        <v>4783</v>
      </c>
      <c r="H6205" s="1">
        <f>IF(COUNTIF(G$2:G6205,G6205)=1,1,0)</f>
        <v>0</v>
      </c>
      <c r="I6205" s="1">
        <v>7</v>
      </c>
      <c r="J6205" s="1">
        <v>0.2</v>
      </c>
      <c r="K6205" s="1">
        <v>46.095000000000006</v>
      </c>
      <c r="L6205" s="12">
        <f>VLOOKUP(train[[#This Row],[Sub-Category]],Análisis_ABC_XYZ[[#Headers],[#Data]],4,FALSE)</f>
        <v>0.41105220110552465</v>
      </c>
    </row>
    <row r="6206" spans="1:12" x14ac:dyDescent="0.35">
      <c r="A6206" s="2">
        <v>43059</v>
      </c>
      <c r="B6206" s="1" t="s">
        <v>157</v>
      </c>
      <c r="C6206" s="1" t="s">
        <v>322</v>
      </c>
      <c r="D6206" s="1" t="s">
        <v>8</v>
      </c>
      <c r="E6206" s="1" t="s">
        <v>9</v>
      </c>
      <c r="F6206" s="18">
        <v>86.97</v>
      </c>
      <c r="G6206" t="s">
        <v>4955</v>
      </c>
      <c r="H6206" s="1">
        <f>IF(COUNTIF(G$2:G6206,G6206)=1,1,0)</f>
        <v>1</v>
      </c>
      <c r="I6206" s="1">
        <v>3</v>
      </c>
      <c r="J6206" s="1">
        <v>0.5</v>
      </c>
      <c r="K6206" s="1">
        <v>-48.703199999999995</v>
      </c>
      <c r="L6206" s="12">
        <f>VLOOKUP(train[[#This Row],[Sub-Category]],Análisis_ABC_XYZ[[#Headers],[#Data]],4,FALSE)</f>
        <v>0.5176847302647779</v>
      </c>
    </row>
    <row r="6207" spans="1:12" x14ac:dyDescent="0.35">
      <c r="A6207" s="2">
        <v>43059</v>
      </c>
      <c r="B6207" s="1" t="s">
        <v>157</v>
      </c>
      <c r="C6207" s="1" t="s">
        <v>321</v>
      </c>
      <c r="D6207" s="1" t="s">
        <v>26</v>
      </c>
      <c r="E6207" s="1" t="s">
        <v>56</v>
      </c>
      <c r="F6207" s="18">
        <v>255.98400000000004</v>
      </c>
      <c r="G6207" t="s">
        <v>4955</v>
      </c>
      <c r="H6207" s="1">
        <f>IF(COUNTIF(G$2:G6207,G6207)=1,1,0)</f>
        <v>0</v>
      </c>
      <c r="I6207" s="1">
        <v>2</v>
      </c>
      <c r="J6207" s="1">
        <v>0.2</v>
      </c>
      <c r="K6207" s="1">
        <v>54.396600000000007</v>
      </c>
      <c r="L6207" s="12">
        <f>VLOOKUP(train[[#This Row],[Sub-Category]],Análisis_ABC_XYZ[[#Headers],[#Data]],4,FALSE)</f>
        <v>0.52062335344040378</v>
      </c>
    </row>
    <row r="6208" spans="1:12" x14ac:dyDescent="0.35">
      <c r="A6208" s="2">
        <v>43059</v>
      </c>
      <c r="B6208" s="1" t="s">
        <v>12</v>
      </c>
      <c r="C6208" s="1" t="s">
        <v>1849</v>
      </c>
      <c r="D6208" s="1" t="s">
        <v>26</v>
      </c>
      <c r="E6208" s="1" t="s">
        <v>56</v>
      </c>
      <c r="F6208" s="18">
        <v>27.88</v>
      </c>
      <c r="G6208" t="s">
        <v>3950</v>
      </c>
      <c r="H6208" s="1">
        <f>IF(COUNTIF(G$2:G6208,G6208)=1,1,0)</f>
        <v>1</v>
      </c>
      <c r="I6208" s="1">
        <v>2</v>
      </c>
      <c r="J6208" s="1">
        <v>0</v>
      </c>
      <c r="K6208" s="1">
        <v>3.9032000000000018</v>
      </c>
      <c r="L6208" s="12">
        <f>VLOOKUP(train[[#This Row],[Sub-Category]],Análisis_ABC_XYZ[[#Headers],[#Data]],4,FALSE)</f>
        <v>0.52062335344040378</v>
      </c>
    </row>
    <row r="6209" spans="1:12" x14ac:dyDescent="0.35">
      <c r="A6209" s="2">
        <v>43059</v>
      </c>
      <c r="B6209" s="1" t="s">
        <v>16</v>
      </c>
      <c r="C6209" s="1" t="s">
        <v>396</v>
      </c>
      <c r="D6209" s="1" t="s">
        <v>14</v>
      </c>
      <c r="E6209" s="1" t="s">
        <v>20</v>
      </c>
      <c r="F6209" s="18">
        <v>39.72</v>
      </c>
      <c r="G6209" t="s">
        <v>4284</v>
      </c>
      <c r="H6209" s="1">
        <f>IF(COUNTIF(G$2:G6209,G6209)=1,1,0)</f>
        <v>0</v>
      </c>
      <c r="I6209" s="1">
        <v>5</v>
      </c>
      <c r="J6209" s="1">
        <v>0.2</v>
      </c>
      <c r="K6209" s="1">
        <v>4.4684999999999953</v>
      </c>
      <c r="L6209" s="12">
        <f>VLOOKUP(train[[#This Row],[Sub-Category]],Análisis_ABC_XYZ[[#Headers],[#Data]],4,FALSE)</f>
        <v>0.44610841445725197</v>
      </c>
    </row>
    <row r="6210" spans="1:12" x14ac:dyDescent="0.35">
      <c r="A6210" s="2">
        <v>43059</v>
      </c>
      <c r="B6210" s="1" t="s">
        <v>12</v>
      </c>
      <c r="C6210" s="1" t="s">
        <v>245</v>
      </c>
      <c r="D6210" s="1" t="s">
        <v>14</v>
      </c>
      <c r="E6210" s="1" t="s">
        <v>31</v>
      </c>
      <c r="F6210" s="18">
        <v>39</v>
      </c>
      <c r="G6210" t="s">
        <v>2003</v>
      </c>
      <c r="H6210" s="1">
        <f>IF(COUNTIF(G$2:G6210,G6210)=1,1,0)</f>
        <v>1</v>
      </c>
      <c r="I6210" s="1">
        <v>12</v>
      </c>
      <c r="J6210" s="1">
        <v>0</v>
      </c>
      <c r="K6210" s="1">
        <v>11.309999999999999</v>
      </c>
      <c r="L6210" s="12">
        <f>VLOOKUP(train[[#This Row],[Sub-Category]],Análisis_ABC_XYZ[[#Headers],[#Data]],4,FALSE)</f>
        <v>0.49507917887403441</v>
      </c>
    </row>
    <row r="6211" spans="1:12" x14ac:dyDescent="0.35">
      <c r="A6211" s="2">
        <v>43059</v>
      </c>
      <c r="B6211" s="1" t="s">
        <v>157</v>
      </c>
      <c r="C6211" s="1" t="s">
        <v>319</v>
      </c>
      <c r="D6211" s="1" t="s">
        <v>14</v>
      </c>
      <c r="E6211" s="1" t="s">
        <v>91</v>
      </c>
      <c r="F6211" s="18">
        <v>19.096</v>
      </c>
      <c r="G6211" t="s">
        <v>4955</v>
      </c>
      <c r="H6211" s="1">
        <f>IF(COUNTIF(G$2:G6211,G6211)=1,1,0)</f>
        <v>0</v>
      </c>
      <c r="I6211" s="1">
        <v>7</v>
      </c>
      <c r="J6211" s="1">
        <v>0.2</v>
      </c>
      <c r="K6211" s="1">
        <v>6.6835999999999993</v>
      </c>
      <c r="L6211" s="12">
        <f>VLOOKUP(train[[#This Row],[Sub-Category]],Análisis_ABC_XYZ[[#Headers],[#Data]],4,FALSE)</f>
        <v>0.51168203684699509</v>
      </c>
    </row>
    <row r="6212" spans="1:12" x14ac:dyDescent="0.35">
      <c r="A6212" s="2">
        <v>43059</v>
      </c>
      <c r="B6212" s="1" t="s">
        <v>157</v>
      </c>
      <c r="C6212" s="1" t="s">
        <v>320</v>
      </c>
      <c r="D6212" s="1" t="s">
        <v>14</v>
      </c>
      <c r="E6212" s="1" t="s">
        <v>15</v>
      </c>
      <c r="F6212" s="18">
        <v>18.496000000000002</v>
      </c>
      <c r="G6212" t="s">
        <v>4955</v>
      </c>
      <c r="H6212" s="1">
        <f>IF(COUNTIF(G$2:G6212,G6212)=1,1,0)</f>
        <v>0</v>
      </c>
      <c r="I6212" s="1">
        <v>8</v>
      </c>
      <c r="J6212" s="1">
        <v>0.2</v>
      </c>
      <c r="K6212" s="1">
        <v>6.2423999999999999</v>
      </c>
      <c r="L6212" s="12">
        <f>VLOOKUP(train[[#This Row],[Sub-Category]],Análisis_ABC_XYZ[[#Headers],[#Data]],4,FALSE)</f>
        <v>0.4647369236065339</v>
      </c>
    </row>
    <row r="6213" spans="1:12" x14ac:dyDescent="0.35">
      <c r="A6213" s="2">
        <v>43059</v>
      </c>
      <c r="B6213" s="1" t="s">
        <v>157</v>
      </c>
      <c r="C6213" s="1" t="s">
        <v>850</v>
      </c>
      <c r="D6213" s="1" t="s">
        <v>14</v>
      </c>
      <c r="E6213" s="1" t="s">
        <v>36</v>
      </c>
      <c r="F6213" s="18">
        <v>15.696000000000002</v>
      </c>
      <c r="G6213" t="s">
        <v>3894</v>
      </c>
      <c r="H6213" s="1">
        <f>IF(COUNTIF(G$2:G6213,G6213)=1,1,0)</f>
        <v>1</v>
      </c>
      <c r="I6213" s="1">
        <v>3</v>
      </c>
      <c r="J6213" s="1">
        <v>0.2</v>
      </c>
      <c r="K6213" s="1">
        <v>5.1011999999999995</v>
      </c>
      <c r="L6213" s="12">
        <f>VLOOKUP(train[[#This Row],[Sub-Category]],Análisis_ABC_XYZ[[#Headers],[#Data]],4,FALSE)</f>
        <v>0.43613829632717294</v>
      </c>
    </row>
    <row r="6214" spans="1:12" x14ac:dyDescent="0.35">
      <c r="A6214" s="2">
        <v>43059</v>
      </c>
      <c r="B6214" s="1" t="s">
        <v>198</v>
      </c>
      <c r="C6214" s="1" t="s">
        <v>199</v>
      </c>
      <c r="D6214" s="1" t="s">
        <v>14</v>
      </c>
      <c r="E6214" s="1" t="s">
        <v>15</v>
      </c>
      <c r="F6214" s="18">
        <v>14.62</v>
      </c>
      <c r="G6214" t="s">
        <v>3302</v>
      </c>
      <c r="H6214" s="1">
        <f>IF(COUNTIF(G$2:G6214,G6214)=1,1,0)</f>
        <v>0</v>
      </c>
      <c r="I6214" s="1">
        <v>2</v>
      </c>
      <c r="J6214" s="1">
        <v>0</v>
      </c>
      <c r="K6214" s="1">
        <v>6.8713999999999995</v>
      </c>
      <c r="L6214" s="12">
        <f>VLOOKUP(train[[#This Row],[Sub-Category]],Análisis_ABC_XYZ[[#Headers],[#Data]],4,FALSE)</f>
        <v>0.4647369236065339</v>
      </c>
    </row>
    <row r="6215" spans="1:12" x14ac:dyDescent="0.35">
      <c r="A6215" s="2">
        <v>43059</v>
      </c>
      <c r="B6215" s="1" t="s">
        <v>157</v>
      </c>
      <c r="C6215" s="1" t="s">
        <v>58</v>
      </c>
      <c r="D6215" s="1" t="s">
        <v>14</v>
      </c>
      <c r="E6215" s="1" t="s">
        <v>29</v>
      </c>
      <c r="F6215" s="18">
        <v>14.427000000000003</v>
      </c>
      <c r="G6215" t="s">
        <v>3894</v>
      </c>
      <c r="H6215" s="1">
        <f>IF(COUNTIF(G$2:G6215,G6215)=1,1,0)</f>
        <v>0</v>
      </c>
      <c r="I6215" s="1">
        <v>3</v>
      </c>
      <c r="J6215" s="1">
        <v>0.7</v>
      </c>
      <c r="K6215" s="1">
        <v>-10.579799999999999</v>
      </c>
      <c r="L6215" s="12">
        <f>VLOOKUP(train[[#This Row],[Sub-Category]],Análisis_ABC_XYZ[[#Headers],[#Data]],4,FALSE)</f>
        <v>0.46881743173671325</v>
      </c>
    </row>
    <row r="6216" spans="1:12" x14ac:dyDescent="0.35">
      <c r="A6216" s="2">
        <v>43059</v>
      </c>
      <c r="B6216" s="1" t="s">
        <v>84</v>
      </c>
      <c r="C6216" s="1" t="s">
        <v>768</v>
      </c>
      <c r="D6216" s="1" t="s">
        <v>14</v>
      </c>
      <c r="E6216" s="1" t="s">
        <v>36</v>
      </c>
      <c r="F6216" s="18">
        <v>9.08</v>
      </c>
      <c r="G6216" t="s">
        <v>2507</v>
      </c>
      <c r="H6216" s="1">
        <f>IF(COUNTIF(G$2:G6216,G6216)=1,1,0)</f>
        <v>0</v>
      </c>
      <c r="I6216" s="1">
        <v>2</v>
      </c>
      <c r="J6216" s="1">
        <v>0</v>
      </c>
      <c r="K6216" s="1">
        <v>4.0859999999999994</v>
      </c>
      <c r="L6216" s="12">
        <f>VLOOKUP(train[[#This Row],[Sub-Category]],Análisis_ABC_XYZ[[#Headers],[#Data]],4,FALSE)</f>
        <v>0.43613829632717294</v>
      </c>
    </row>
    <row r="6217" spans="1:12" x14ac:dyDescent="0.35">
      <c r="A6217" s="2">
        <v>43059</v>
      </c>
      <c r="B6217" s="1" t="s">
        <v>39</v>
      </c>
      <c r="C6217" s="1" t="s">
        <v>384</v>
      </c>
      <c r="D6217" s="1" t="s">
        <v>8</v>
      </c>
      <c r="E6217" s="1" t="s">
        <v>22</v>
      </c>
      <c r="F6217" s="18">
        <v>7.0679999999999996</v>
      </c>
      <c r="G6217" t="s">
        <v>4783</v>
      </c>
      <c r="H6217" s="1">
        <f>IF(COUNTIF(G$2:G6217,G6217)=1,1,0)</f>
        <v>0</v>
      </c>
      <c r="I6217" s="1">
        <v>3</v>
      </c>
      <c r="J6217" s="1">
        <v>0.6</v>
      </c>
      <c r="K6217" s="1">
        <v>-2.8271999999999995</v>
      </c>
      <c r="L6217" s="12">
        <f>VLOOKUP(train[[#This Row],[Sub-Category]],Análisis_ABC_XYZ[[#Headers],[#Data]],4,FALSE)</f>
        <v>0.4595170286641902</v>
      </c>
    </row>
    <row r="6218" spans="1:12" x14ac:dyDescent="0.35">
      <c r="A6218" s="2">
        <v>43059</v>
      </c>
      <c r="B6218" s="1" t="s">
        <v>84</v>
      </c>
      <c r="C6218" s="1" t="s">
        <v>241</v>
      </c>
      <c r="D6218" s="1" t="s">
        <v>14</v>
      </c>
      <c r="E6218" s="1" t="s">
        <v>29</v>
      </c>
      <c r="F6218" s="18">
        <v>4.91</v>
      </c>
      <c r="G6218" t="s">
        <v>2507</v>
      </c>
      <c r="H6218" s="1">
        <f>IF(COUNTIF(G$2:G6218,G6218)=1,1,0)</f>
        <v>0</v>
      </c>
      <c r="I6218" s="1">
        <v>1</v>
      </c>
      <c r="J6218" s="1">
        <v>0</v>
      </c>
      <c r="K6218" s="1">
        <v>2.3077000000000001</v>
      </c>
      <c r="L6218" s="12">
        <f>VLOOKUP(train[[#This Row],[Sub-Category]],Análisis_ABC_XYZ[[#Headers],[#Data]],4,FALSE)</f>
        <v>0.46881743173671325</v>
      </c>
    </row>
    <row r="6219" spans="1:12" x14ac:dyDescent="0.35">
      <c r="A6219" s="2">
        <v>43059</v>
      </c>
      <c r="B6219" s="1" t="s">
        <v>157</v>
      </c>
      <c r="C6219" s="1" t="s">
        <v>292</v>
      </c>
      <c r="D6219" s="1" t="s">
        <v>14</v>
      </c>
      <c r="E6219" s="1" t="s">
        <v>29</v>
      </c>
      <c r="F6219" s="18">
        <v>2.6280000000000001</v>
      </c>
      <c r="G6219" s="1" t="s">
        <v>3894</v>
      </c>
      <c r="H6219" s="1">
        <f>IF(COUNTIF(G$2:G6219,G6219)=1,1,0)</f>
        <v>0</v>
      </c>
      <c r="I6219" s="1">
        <v>2</v>
      </c>
      <c r="J6219" s="1">
        <v>0.7</v>
      </c>
      <c r="K6219" s="1">
        <v>-1.9272</v>
      </c>
      <c r="L6219" s="12">
        <f>VLOOKUP(train[[#This Row],[Sub-Category]],Análisis_ABC_XYZ[[#Headers],[#Data]],4,FALSE)</f>
        <v>0.46881743173671325</v>
      </c>
    </row>
    <row r="6220" spans="1:12" x14ac:dyDescent="0.35">
      <c r="A6220" s="2">
        <v>43060</v>
      </c>
      <c r="B6220" s="1" t="s">
        <v>154</v>
      </c>
      <c r="C6220" s="1" t="s">
        <v>289</v>
      </c>
      <c r="D6220" s="1" t="s">
        <v>26</v>
      </c>
      <c r="E6220" s="1" t="s">
        <v>27</v>
      </c>
      <c r="F6220" s="18">
        <v>404.93999999999994</v>
      </c>
      <c r="G6220" t="s">
        <v>4309</v>
      </c>
      <c r="H6220" s="1">
        <f>IF(COUNTIF(G$2:G6220,G6220)=1,1,0)</f>
        <v>1</v>
      </c>
      <c r="I6220" s="1">
        <v>3</v>
      </c>
      <c r="J6220" s="1">
        <v>0</v>
      </c>
      <c r="K6220" s="1">
        <v>109.33379999999998</v>
      </c>
      <c r="L6220" s="12">
        <f>VLOOKUP(train[[#This Row],[Sub-Category]],Análisis_ABC_XYZ[[#Headers],[#Data]],4,FALSE)</f>
        <v>0.41105220110552465</v>
      </c>
    </row>
    <row r="6221" spans="1:12" x14ac:dyDescent="0.35">
      <c r="A6221" s="2">
        <v>43060</v>
      </c>
      <c r="B6221" s="1" t="s">
        <v>136</v>
      </c>
      <c r="C6221" s="1" t="s">
        <v>1293</v>
      </c>
      <c r="D6221" s="1" t="s">
        <v>8</v>
      </c>
      <c r="E6221" s="1" t="s">
        <v>11</v>
      </c>
      <c r="F6221" s="18">
        <v>195.136</v>
      </c>
      <c r="G6221" t="s">
        <v>6560</v>
      </c>
      <c r="H6221" s="1">
        <f>IF(COUNTIF(G$2:G6221,G6221)=1,1,0)</f>
        <v>1</v>
      </c>
      <c r="I6221" s="1">
        <v>4</v>
      </c>
      <c r="J6221" s="1">
        <v>0.2</v>
      </c>
      <c r="K6221" s="1">
        <v>-12.196000000000005</v>
      </c>
      <c r="L6221" s="12">
        <f>VLOOKUP(train[[#This Row],[Sub-Category]],Análisis_ABC_XYZ[[#Headers],[#Data]],4,FALSE)</f>
        <v>0.46529189879902266</v>
      </c>
    </row>
    <row r="6222" spans="1:12" x14ac:dyDescent="0.35">
      <c r="A6222" s="2">
        <v>43060</v>
      </c>
      <c r="B6222" s="1" t="s">
        <v>157</v>
      </c>
      <c r="C6222" s="1" t="s">
        <v>216</v>
      </c>
      <c r="D6222" s="1" t="s">
        <v>8</v>
      </c>
      <c r="E6222" s="1" t="s">
        <v>11</v>
      </c>
      <c r="F6222" s="18">
        <v>127.554</v>
      </c>
      <c r="G6222" t="s">
        <v>5878</v>
      </c>
      <c r="H6222" s="1">
        <f>IF(COUNTIF(G$2:G6222,G6222)=1,1,0)</f>
        <v>1</v>
      </c>
      <c r="I6222" s="1">
        <v>3</v>
      </c>
      <c r="J6222" s="1">
        <v>0.3</v>
      </c>
      <c r="K6222" s="1">
        <v>-9.1109999999999971</v>
      </c>
      <c r="L6222" s="12">
        <f>VLOOKUP(train[[#This Row],[Sub-Category]],Análisis_ABC_XYZ[[#Headers],[#Data]],4,FALSE)</f>
        <v>0.46529189879902266</v>
      </c>
    </row>
    <row r="6223" spans="1:12" x14ac:dyDescent="0.35">
      <c r="A6223" s="2">
        <v>43060</v>
      </c>
      <c r="B6223" s="1" t="s">
        <v>89</v>
      </c>
      <c r="C6223" s="1" t="s">
        <v>1603</v>
      </c>
      <c r="D6223" s="1" t="s">
        <v>8</v>
      </c>
      <c r="E6223" s="1" t="s">
        <v>9</v>
      </c>
      <c r="F6223" s="18">
        <v>113.56800000000001</v>
      </c>
      <c r="G6223" t="s">
        <v>6410</v>
      </c>
      <c r="H6223" s="1">
        <f>IF(COUNTIF(G$2:G6223,G6223)=1,1,0)</f>
        <v>1</v>
      </c>
      <c r="I6223" s="1">
        <v>2</v>
      </c>
      <c r="J6223" s="1">
        <v>0.2</v>
      </c>
      <c r="K6223" s="1">
        <v>12.776399999999988</v>
      </c>
      <c r="L6223" s="12">
        <f>VLOOKUP(train[[#This Row],[Sub-Category]],Análisis_ABC_XYZ[[#Headers],[#Data]],4,FALSE)</f>
        <v>0.5176847302647779</v>
      </c>
    </row>
    <row r="6224" spans="1:12" x14ac:dyDescent="0.35">
      <c r="A6224" s="2">
        <v>43060</v>
      </c>
      <c r="B6224" s="1" t="s">
        <v>72</v>
      </c>
      <c r="C6224" s="1" t="s">
        <v>202</v>
      </c>
      <c r="D6224" s="1" t="s">
        <v>26</v>
      </c>
      <c r="E6224" s="1" t="s">
        <v>56</v>
      </c>
      <c r="F6224" s="18">
        <v>81.576000000000008</v>
      </c>
      <c r="G6224" t="s">
        <v>5710</v>
      </c>
      <c r="H6224" s="1">
        <f>IF(COUNTIF(G$2:G6224,G6224)=1,1,0)</f>
        <v>1</v>
      </c>
      <c r="I6224" s="1">
        <v>3</v>
      </c>
      <c r="J6224" s="1">
        <v>0.2</v>
      </c>
      <c r="K6224" s="1">
        <v>2.0393999999999934</v>
      </c>
      <c r="L6224" s="12">
        <f>VLOOKUP(train[[#This Row],[Sub-Category]],Análisis_ABC_XYZ[[#Headers],[#Data]],4,FALSE)</f>
        <v>0.52062335344040378</v>
      </c>
    </row>
    <row r="6225" spans="1:12" x14ac:dyDescent="0.35">
      <c r="A6225" s="2">
        <v>43060</v>
      </c>
      <c r="B6225" s="1" t="s">
        <v>157</v>
      </c>
      <c r="C6225" s="1" t="s">
        <v>1487</v>
      </c>
      <c r="D6225" s="1" t="s">
        <v>8</v>
      </c>
      <c r="E6225" s="1" t="s">
        <v>22</v>
      </c>
      <c r="F6225" s="18">
        <v>77.951999999999998</v>
      </c>
      <c r="G6225" t="s">
        <v>5878</v>
      </c>
      <c r="H6225" s="1">
        <f>IF(COUNTIF(G$2:G6225,G6225)=1,1,0)</f>
        <v>0</v>
      </c>
      <c r="I6225" s="1">
        <v>3</v>
      </c>
      <c r="J6225" s="1">
        <v>0.2</v>
      </c>
      <c r="K6225" s="1">
        <v>15.590399999999995</v>
      </c>
      <c r="L6225" s="12">
        <f>VLOOKUP(train[[#This Row],[Sub-Category]],Análisis_ABC_XYZ[[#Headers],[#Data]],4,FALSE)</f>
        <v>0.4595170286641902</v>
      </c>
    </row>
    <row r="6226" spans="1:12" x14ac:dyDescent="0.35">
      <c r="A6226" s="2">
        <v>43060</v>
      </c>
      <c r="B6226" s="1" t="s">
        <v>154</v>
      </c>
      <c r="C6226" s="1" t="s">
        <v>432</v>
      </c>
      <c r="D6226" s="1" t="s">
        <v>14</v>
      </c>
      <c r="E6226" s="1" t="s">
        <v>36</v>
      </c>
      <c r="F6226" s="18">
        <v>40.46</v>
      </c>
      <c r="G6226" t="s">
        <v>4309</v>
      </c>
      <c r="H6226" s="1">
        <f>IF(COUNTIF(G$2:G6226,G6226)=1,1,0)</f>
        <v>0</v>
      </c>
      <c r="I6226" s="1">
        <v>7</v>
      </c>
      <c r="J6226" s="1">
        <v>0</v>
      </c>
      <c r="K6226" s="1">
        <v>19.825400000000002</v>
      </c>
      <c r="L6226" s="12">
        <f>VLOOKUP(train[[#This Row],[Sub-Category]],Análisis_ABC_XYZ[[#Headers],[#Data]],4,FALSE)</f>
        <v>0.43613829632717294</v>
      </c>
    </row>
    <row r="6227" spans="1:12" x14ac:dyDescent="0.35">
      <c r="A6227" s="2">
        <v>43060</v>
      </c>
      <c r="B6227" s="1" t="s">
        <v>72</v>
      </c>
      <c r="C6227" s="1" t="s">
        <v>759</v>
      </c>
      <c r="D6227" s="1" t="s">
        <v>14</v>
      </c>
      <c r="E6227" s="1" t="s">
        <v>36</v>
      </c>
      <c r="F6227" s="18">
        <v>38.432000000000002</v>
      </c>
      <c r="G6227" t="s">
        <v>5710</v>
      </c>
      <c r="H6227" s="1">
        <f>IF(COUNTIF(G$2:G6227,G6227)=1,1,0)</f>
        <v>0</v>
      </c>
      <c r="I6227" s="1">
        <v>1</v>
      </c>
      <c r="J6227" s="1">
        <v>0.2</v>
      </c>
      <c r="K6227" s="1">
        <v>13.451199999999996</v>
      </c>
      <c r="L6227" s="12">
        <f>VLOOKUP(train[[#This Row],[Sub-Category]],Análisis_ABC_XYZ[[#Headers],[#Data]],4,FALSE)</f>
        <v>0.43613829632717294</v>
      </c>
    </row>
    <row r="6228" spans="1:12" x14ac:dyDescent="0.35">
      <c r="A6228" s="2">
        <v>43060</v>
      </c>
      <c r="B6228" s="1" t="s">
        <v>12</v>
      </c>
      <c r="C6228" s="1" t="s">
        <v>562</v>
      </c>
      <c r="D6228" s="1" t="s">
        <v>14</v>
      </c>
      <c r="E6228" s="1" t="s">
        <v>36</v>
      </c>
      <c r="F6228" s="18">
        <v>32.400000000000006</v>
      </c>
      <c r="G6228" t="s">
        <v>2329</v>
      </c>
      <c r="H6228" s="1">
        <f>IF(COUNTIF(G$2:G6228,G6228)=1,1,0)</f>
        <v>1</v>
      </c>
      <c r="I6228" s="1">
        <v>5</v>
      </c>
      <c r="J6228" s="1">
        <v>0</v>
      </c>
      <c r="K6228" s="1">
        <v>15.552000000000001</v>
      </c>
      <c r="L6228" s="12">
        <f>VLOOKUP(train[[#This Row],[Sub-Category]],Análisis_ABC_XYZ[[#Headers],[#Data]],4,FALSE)</f>
        <v>0.43613829632717294</v>
      </c>
    </row>
    <row r="6229" spans="1:12" x14ac:dyDescent="0.35">
      <c r="A6229" s="2">
        <v>43060</v>
      </c>
      <c r="B6229" s="1" t="s">
        <v>157</v>
      </c>
      <c r="C6229" s="1" t="s">
        <v>1776</v>
      </c>
      <c r="D6229" s="1" t="s">
        <v>26</v>
      </c>
      <c r="E6229" s="1" t="s">
        <v>208</v>
      </c>
      <c r="F6229" s="18">
        <v>30.345000000000006</v>
      </c>
      <c r="G6229" t="s">
        <v>5878</v>
      </c>
      <c r="H6229" s="1">
        <f>IF(COUNTIF(G$2:G6229,G6229)=1,1,0)</f>
        <v>0</v>
      </c>
      <c r="I6229" s="1">
        <v>7</v>
      </c>
      <c r="J6229" s="1">
        <v>0.7</v>
      </c>
      <c r="K6229" s="1">
        <v>-24.275999999999996</v>
      </c>
      <c r="L6229" s="12">
        <f>VLOOKUP(train[[#This Row],[Sub-Category]],Análisis_ABC_XYZ[[#Headers],[#Data]],4,FALSE)</f>
        <v>0.5183572270896134</v>
      </c>
    </row>
    <row r="6230" spans="1:12" x14ac:dyDescent="0.35">
      <c r="A6230" s="2">
        <v>43060</v>
      </c>
      <c r="B6230" s="1" t="s">
        <v>72</v>
      </c>
      <c r="C6230" s="1" t="s">
        <v>196</v>
      </c>
      <c r="D6230" s="1" t="s">
        <v>14</v>
      </c>
      <c r="E6230" s="1" t="s">
        <v>20</v>
      </c>
      <c r="F6230" s="18">
        <v>21.568000000000001</v>
      </c>
      <c r="G6230" t="s">
        <v>5710</v>
      </c>
      <c r="H6230" s="1">
        <f>IF(COUNTIF(G$2:G6230,G6230)=1,1,0)</f>
        <v>0</v>
      </c>
      <c r="I6230" s="1">
        <v>2</v>
      </c>
      <c r="J6230" s="1">
        <v>0.2</v>
      </c>
      <c r="K6230" s="1">
        <v>1.6175999999999986</v>
      </c>
      <c r="L6230" s="12">
        <f>VLOOKUP(train[[#This Row],[Sub-Category]],Análisis_ABC_XYZ[[#Headers],[#Data]],4,FALSE)</f>
        <v>0.44610841445725197</v>
      </c>
    </row>
    <row r="6231" spans="1:12" x14ac:dyDescent="0.35">
      <c r="A6231" s="2">
        <v>43060</v>
      </c>
      <c r="B6231" s="1" t="s">
        <v>89</v>
      </c>
      <c r="C6231" s="1" t="s">
        <v>1713</v>
      </c>
      <c r="D6231" s="1" t="s">
        <v>14</v>
      </c>
      <c r="E6231" s="1" t="s">
        <v>36</v>
      </c>
      <c r="F6231" s="18">
        <v>12.96</v>
      </c>
      <c r="G6231" t="s">
        <v>3175</v>
      </c>
      <c r="H6231" s="1">
        <f>IF(COUNTIF(G$2:G6231,G6231)=1,1,0)</f>
        <v>1</v>
      </c>
      <c r="I6231" s="1">
        <v>2</v>
      </c>
      <c r="J6231" s="1">
        <v>0</v>
      </c>
      <c r="K6231" s="1">
        <v>6.3504000000000005</v>
      </c>
      <c r="L6231" s="12">
        <f>VLOOKUP(train[[#This Row],[Sub-Category]],Análisis_ABC_XYZ[[#Headers],[#Data]],4,FALSE)</f>
        <v>0.43613829632717294</v>
      </c>
    </row>
    <row r="6232" spans="1:12" x14ac:dyDescent="0.35">
      <c r="A6232" s="2">
        <v>43061</v>
      </c>
      <c r="B6232" s="1" t="s">
        <v>89</v>
      </c>
      <c r="C6232" s="1" t="s">
        <v>357</v>
      </c>
      <c r="D6232" s="1" t="s">
        <v>14</v>
      </c>
      <c r="E6232" s="1" t="s">
        <v>29</v>
      </c>
      <c r="F6232" s="18">
        <v>134.27200000000002</v>
      </c>
      <c r="G6232" t="s">
        <v>6460</v>
      </c>
      <c r="H6232" s="1">
        <f>IF(COUNTIF(G$2:G6232,G6232)=1,1,0)</f>
        <v>1</v>
      </c>
      <c r="I6232" s="1">
        <v>8</v>
      </c>
      <c r="J6232" s="1">
        <v>0.2</v>
      </c>
      <c r="K6232" s="1">
        <v>46.99519999999999</v>
      </c>
      <c r="L6232" s="12">
        <f>VLOOKUP(train[[#This Row],[Sub-Category]],Análisis_ABC_XYZ[[#Headers],[#Data]],4,FALSE)</f>
        <v>0.46881743173671325</v>
      </c>
    </row>
    <row r="6233" spans="1:12" x14ac:dyDescent="0.35">
      <c r="A6233" s="2">
        <v>43061</v>
      </c>
      <c r="B6233" s="1" t="s">
        <v>39</v>
      </c>
      <c r="C6233" s="1" t="s">
        <v>1445</v>
      </c>
      <c r="D6233" s="1" t="s">
        <v>26</v>
      </c>
      <c r="E6233" s="1" t="s">
        <v>56</v>
      </c>
      <c r="F6233" s="18">
        <v>24.032</v>
      </c>
      <c r="G6233" t="s">
        <v>3673</v>
      </c>
      <c r="H6233" s="1">
        <f>IF(COUNTIF(G$2:G6233,G6233)=1,1,0)</f>
        <v>1</v>
      </c>
      <c r="I6233" s="1">
        <v>2</v>
      </c>
      <c r="J6233" s="1">
        <v>0.2</v>
      </c>
      <c r="K6233" s="1">
        <v>-0.60080000000000044</v>
      </c>
      <c r="L6233" s="12">
        <f>VLOOKUP(train[[#This Row],[Sub-Category]],Análisis_ABC_XYZ[[#Headers],[#Data]],4,FALSE)</f>
        <v>0.52062335344040378</v>
      </c>
    </row>
    <row r="6234" spans="1:12" x14ac:dyDescent="0.35">
      <c r="A6234" s="2">
        <v>43061</v>
      </c>
      <c r="B6234" s="1" t="s">
        <v>79</v>
      </c>
      <c r="C6234" s="1" t="s">
        <v>135</v>
      </c>
      <c r="D6234" s="1" t="s">
        <v>14</v>
      </c>
      <c r="E6234" s="1" t="s">
        <v>29</v>
      </c>
      <c r="F6234" s="18">
        <v>49.44</v>
      </c>
      <c r="G6234" t="s">
        <v>4491</v>
      </c>
      <c r="H6234" s="1">
        <f>IF(COUNTIF(G$2:G6234,G6234)=1,1,0)</f>
        <v>1</v>
      </c>
      <c r="I6234" s="1">
        <v>3</v>
      </c>
      <c r="J6234" s="1">
        <v>0</v>
      </c>
      <c r="K6234" s="1">
        <v>24.2256</v>
      </c>
      <c r="L6234" s="12">
        <f>VLOOKUP(train[[#This Row],[Sub-Category]],Análisis_ABC_XYZ[[#Headers],[#Data]],4,FALSE)</f>
        <v>0.46881743173671325</v>
      </c>
    </row>
    <row r="6235" spans="1:12" x14ac:dyDescent="0.35">
      <c r="A6235" s="2">
        <v>43061</v>
      </c>
      <c r="B6235" s="1" t="s">
        <v>89</v>
      </c>
      <c r="C6235" s="1" t="s">
        <v>102</v>
      </c>
      <c r="D6235" s="1" t="s">
        <v>8</v>
      </c>
      <c r="E6235" s="1" t="s">
        <v>22</v>
      </c>
      <c r="F6235" s="18">
        <v>39.880000000000003</v>
      </c>
      <c r="G6235" t="s">
        <v>3672</v>
      </c>
      <c r="H6235" s="1">
        <f>IF(COUNTIF(G$2:G6235,G6235)=1,1,0)</f>
        <v>1</v>
      </c>
      <c r="I6235" s="1">
        <v>2</v>
      </c>
      <c r="J6235" s="1">
        <v>0</v>
      </c>
      <c r="K6235" s="1">
        <v>11.166400000000003</v>
      </c>
      <c r="L6235" s="12">
        <f>VLOOKUP(train[[#This Row],[Sub-Category]],Análisis_ABC_XYZ[[#Headers],[#Data]],4,FALSE)</f>
        <v>0.4595170286641902</v>
      </c>
    </row>
    <row r="6236" spans="1:12" x14ac:dyDescent="0.35">
      <c r="A6236" s="2">
        <v>43061</v>
      </c>
      <c r="B6236" s="1" t="s">
        <v>39</v>
      </c>
      <c r="C6236" s="1" t="s">
        <v>1681</v>
      </c>
      <c r="D6236" s="1" t="s">
        <v>14</v>
      </c>
      <c r="E6236" s="1" t="s">
        <v>24</v>
      </c>
      <c r="F6236" s="18">
        <v>23.616</v>
      </c>
      <c r="G6236" t="s">
        <v>3673</v>
      </c>
      <c r="H6236" s="1">
        <f>IF(COUNTIF(G$2:G6236,G6236)=1,1,0)</f>
        <v>0</v>
      </c>
      <c r="I6236" s="1">
        <v>9</v>
      </c>
      <c r="J6236" s="1">
        <v>0.2</v>
      </c>
      <c r="K6236" s="1">
        <v>2.6567999999999969</v>
      </c>
      <c r="L6236" s="12">
        <f>VLOOKUP(train[[#This Row],[Sub-Category]],Análisis_ABC_XYZ[[#Headers],[#Data]],4,FALSE)</f>
        <v>0.45632477063632687</v>
      </c>
    </row>
    <row r="6237" spans="1:12" x14ac:dyDescent="0.35">
      <c r="A6237" s="2">
        <v>43061</v>
      </c>
      <c r="B6237" s="1" t="s">
        <v>89</v>
      </c>
      <c r="C6237" s="1" t="s">
        <v>991</v>
      </c>
      <c r="D6237" s="1" t="s">
        <v>14</v>
      </c>
      <c r="E6237" s="1" t="s">
        <v>24</v>
      </c>
      <c r="F6237" s="18">
        <v>20.82</v>
      </c>
      <c r="G6237" t="s">
        <v>3672</v>
      </c>
      <c r="H6237" s="1">
        <f>IF(COUNTIF(G$2:G6237,G6237)=1,1,0)</f>
        <v>0</v>
      </c>
      <c r="I6237" s="1">
        <v>3</v>
      </c>
      <c r="J6237" s="1">
        <v>0</v>
      </c>
      <c r="K6237" s="1">
        <v>7.4952000000000005</v>
      </c>
      <c r="L6237" s="12">
        <f>VLOOKUP(train[[#This Row],[Sub-Category]],Análisis_ABC_XYZ[[#Headers],[#Data]],4,FALSE)</f>
        <v>0.45632477063632687</v>
      </c>
    </row>
    <row r="6238" spans="1:12" x14ac:dyDescent="0.35">
      <c r="A6238" s="2">
        <v>43061</v>
      </c>
      <c r="B6238" s="1" t="s">
        <v>89</v>
      </c>
      <c r="C6238" s="1" t="s">
        <v>600</v>
      </c>
      <c r="D6238" s="1" t="s">
        <v>14</v>
      </c>
      <c r="E6238" s="1" t="s">
        <v>29</v>
      </c>
      <c r="F6238" s="18">
        <v>12.192</v>
      </c>
      <c r="G6238" t="s">
        <v>3672</v>
      </c>
      <c r="H6238" s="1">
        <f>IF(COUNTIF(G$2:G6238,G6238)=1,1,0)</f>
        <v>0</v>
      </c>
      <c r="I6238" s="1">
        <v>4</v>
      </c>
      <c r="J6238" s="1">
        <v>0.2</v>
      </c>
      <c r="K6238" s="1">
        <v>4.1147999999999989</v>
      </c>
      <c r="L6238" s="12">
        <f>VLOOKUP(train[[#This Row],[Sub-Category]],Análisis_ABC_XYZ[[#Headers],[#Data]],4,FALSE)</f>
        <v>0.46881743173671325</v>
      </c>
    </row>
    <row r="6239" spans="1:12" x14ac:dyDescent="0.35">
      <c r="A6239" s="2">
        <v>43061</v>
      </c>
      <c r="B6239" s="1" t="s">
        <v>39</v>
      </c>
      <c r="C6239" s="1" t="s">
        <v>1571</v>
      </c>
      <c r="D6239" s="1" t="s">
        <v>14</v>
      </c>
      <c r="E6239" s="1" t="s">
        <v>29</v>
      </c>
      <c r="F6239" s="18">
        <v>6.2159999999999993</v>
      </c>
      <c r="G6239" t="s">
        <v>3673</v>
      </c>
      <c r="H6239" s="1">
        <f>IF(COUNTIF(G$2:G6239,G6239)=1,1,0)</f>
        <v>0</v>
      </c>
      <c r="I6239" s="1">
        <v>6</v>
      </c>
      <c r="J6239" s="1">
        <v>0.8</v>
      </c>
      <c r="K6239" s="1">
        <v>-9.634800000000002</v>
      </c>
      <c r="L6239" s="12">
        <f>VLOOKUP(train[[#This Row],[Sub-Category]],Análisis_ABC_XYZ[[#Headers],[#Data]],4,FALSE)</f>
        <v>0.46881743173671325</v>
      </c>
    </row>
    <row r="6240" spans="1:12" x14ac:dyDescent="0.35">
      <c r="A6240" s="2">
        <v>43061</v>
      </c>
      <c r="B6240" s="1" t="s">
        <v>39</v>
      </c>
      <c r="C6240" s="1" t="s">
        <v>1461</v>
      </c>
      <c r="D6240" s="1" t="s">
        <v>14</v>
      </c>
      <c r="E6240" s="1" t="s">
        <v>29</v>
      </c>
      <c r="F6240" s="18">
        <v>4.4879999999999995</v>
      </c>
      <c r="G6240" t="s">
        <v>3673</v>
      </c>
      <c r="H6240" s="1">
        <f>IF(COUNTIF(G$2:G6240,G6240)=1,1,0)</f>
        <v>0</v>
      </c>
      <c r="I6240" s="1">
        <v>6</v>
      </c>
      <c r="J6240" s="1">
        <v>0.8</v>
      </c>
      <c r="K6240" s="1">
        <v>-6.7320000000000011</v>
      </c>
      <c r="L6240" s="12">
        <f>VLOOKUP(train[[#This Row],[Sub-Category]],Análisis_ABC_XYZ[[#Headers],[#Data]],4,FALSE)</f>
        <v>0.46881743173671325</v>
      </c>
    </row>
    <row r="6241" spans="1:12" x14ac:dyDescent="0.35">
      <c r="A6241" s="2">
        <v>43061</v>
      </c>
      <c r="B6241" s="1" t="s">
        <v>39</v>
      </c>
      <c r="C6241" s="1" t="s">
        <v>1015</v>
      </c>
      <c r="D6241" s="1" t="s">
        <v>14</v>
      </c>
      <c r="E6241" s="1" t="s">
        <v>15</v>
      </c>
      <c r="F6241" s="18">
        <v>2.0880000000000001</v>
      </c>
      <c r="G6241" s="1" t="s">
        <v>3673</v>
      </c>
      <c r="H6241" s="1">
        <f>IF(COUNTIF(G$2:G6241,G6241)=1,1,0)</f>
        <v>0</v>
      </c>
      <c r="I6241" s="1">
        <v>1</v>
      </c>
      <c r="J6241" s="1">
        <v>0.2</v>
      </c>
      <c r="K6241" s="1">
        <v>0.67859999999999987</v>
      </c>
      <c r="L6241" s="12">
        <f>VLOOKUP(train[[#This Row],[Sub-Category]],Análisis_ABC_XYZ[[#Headers],[#Data]],4,FALSE)</f>
        <v>0.4647369236065339</v>
      </c>
    </row>
    <row r="6242" spans="1:12" x14ac:dyDescent="0.35">
      <c r="A6242" s="2">
        <v>43062</v>
      </c>
      <c r="B6242" s="1" t="s">
        <v>52</v>
      </c>
      <c r="C6242" s="1" t="s">
        <v>1047</v>
      </c>
      <c r="D6242" s="1" t="s">
        <v>8</v>
      </c>
      <c r="E6242" s="1" t="s">
        <v>22</v>
      </c>
      <c r="F6242" s="18">
        <v>70.448000000000008</v>
      </c>
      <c r="G6242" t="s">
        <v>2127</v>
      </c>
      <c r="H6242" s="1">
        <f>IF(COUNTIF(G$2:G6242,G6242)=1,1,0)</f>
        <v>1</v>
      </c>
      <c r="I6242" s="1">
        <v>7</v>
      </c>
      <c r="J6242" s="1">
        <v>0.2</v>
      </c>
      <c r="K6242" s="1">
        <v>12.328399999999988</v>
      </c>
      <c r="L6242" s="12">
        <f>VLOOKUP(train[[#This Row],[Sub-Category]],Análisis_ABC_XYZ[[#Headers],[#Data]],4,FALSE)</f>
        <v>0.4595170286641902</v>
      </c>
    </row>
    <row r="6243" spans="1:12" x14ac:dyDescent="0.35">
      <c r="A6243" s="2">
        <v>43062</v>
      </c>
      <c r="B6243" s="1" t="s">
        <v>52</v>
      </c>
      <c r="C6243" s="1" t="s">
        <v>1503</v>
      </c>
      <c r="D6243" s="1" t="s">
        <v>14</v>
      </c>
      <c r="E6243" s="1" t="s">
        <v>91</v>
      </c>
      <c r="F6243" s="18">
        <v>15.8</v>
      </c>
      <c r="G6243" t="s">
        <v>2127</v>
      </c>
      <c r="H6243" s="1">
        <f>IF(COUNTIF(G$2:G6243,G6243)=1,1,0)</f>
        <v>0</v>
      </c>
      <c r="I6243" s="1">
        <v>5</v>
      </c>
      <c r="J6243" s="1">
        <v>0.2</v>
      </c>
      <c r="K6243" s="1">
        <v>2.3699999999999983</v>
      </c>
      <c r="L6243" s="12">
        <f>VLOOKUP(train[[#This Row],[Sub-Category]],Análisis_ABC_XYZ[[#Headers],[#Data]],4,FALSE)</f>
        <v>0.51168203684699509</v>
      </c>
    </row>
    <row r="6244" spans="1:12" x14ac:dyDescent="0.35">
      <c r="A6244" s="2">
        <v>43062</v>
      </c>
      <c r="B6244" s="1" t="s">
        <v>52</v>
      </c>
      <c r="C6244" s="1" t="s">
        <v>1171</v>
      </c>
      <c r="D6244" s="1" t="s">
        <v>8</v>
      </c>
      <c r="E6244" s="1" t="s">
        <v>22</v>
      </c>
      <c r="F6244" s="18">
        <v>14.368000000000002</v>
      </c>
      <c r="G6244" t="s">
        <v>2127</v>
      </c>
      <c r="H6244" s="1">
        <f>IF(COUNTIF(G$2:G6244,G6244)=1,1,0)</f>
        <v>0</v>
      </c>
      <c r="I6244" s="1">
        <v>2</v>
      </c>
      <c r="J6244" s="1">
        <v>0.2</v>
      </c>
      <c r="K6244" s="1">
        <v>3.9512</v>
      </c>
      <c r="L6244" s="12">
        <f>VLOOKUP(train[[#This Row],[Sub-Category]],Análisis_ABC_XYZ[[#Headers],[#Data]],4,FALSE)</f>
        <v>0.4595170286641902</v>
      </c>
    </row>
    <row r="6245" spans="1:12" x14ac:dyDescent="0.35">
      <c r="A6245" s="2">
        <v>43063</v>
      </c>
      <c r="B6245" s="1" t="s">
        <v>12</v>
      </c>
      <c r="C6245" s="1" t="s">
        <v>718</v>
      </c>
      <c r="D6245" s="1" t="s">
        <v>8</v>
      </c>
      <c r="E6245" s="1" t="s">
        <v>11</v>
      </c>
      <c r="F6245" s="18">
        <v>1684.7520000000002</v>
      </c>
      <c r="G6245" t="s">
        <v>4717</v>
      </c>
      <c r="H6245" s="1">
        <f>IF(COUNTIF(G$2:G6245,G6245)=1,1,0)</f>
        <v>1</v>
      </c>
      <c r="I6245" s="1">
        <v>6</v>
      </c>
      <c r="J6245" s="1">
        <v>0.2</v>
      </c>
      <c r="K6245" s="1">
        <v>210.59399999999977</v>
      </c>
      <c r="L6245" s="12">
        <f>VLOOKUP(train[[#This Row],[Sub-Category]],Análisis_ABC_XYZ[[#Headers],[#Data]],4,FALSE)</f>
        <v>0.46529189879902266</v>
      </c>
    </row>
    <row r="6246" spans="1:12" x14ac:dyDescent="0.35">
      <c r="A6246" s="2">
        <v>43063</v>
      </c>
      <c r="B6246" s="1" t="s">
        <v>37</v>
      </c>
      <c r="C6246" s="1" t="s">
        <v>633</v>
      </c>
      <c r="D6246" s="1" t="s">
        <v>14</v>
      </c>
      <c r="E6246" s="1" t="s">
        <v>29</v>
      </c>
      <c r="F6246" s="18">
        <v>1219.96</v>
      </c>
      <c r="G6246" t="s">
        <v>6434</v>
      </c>
      <c r="H6246" s="1">
        <f>IF(COUNTIF(G$2:G6246,G6246)=1,1,0)</f>
        <v>1</v>
      </c>
      <c r="I6246" s="1">
        <v>5</v>
      </c>
      <c r="J6246" s="1">
        <v>0.2</v>
      </c>
      <c r="K6246" s="1">
        <v>381.23749999999995</v>
      </c>
      <c r="L6246" s="12">
        <f>VLOOKUP(train[[#This Row],[Sub-Category]],Análisis_ABC_XYZ[[#Headers],[#Data]],4,FALSE)</f>
        <v>0.46881743173671325</v>
      </c>
    </row>
    <row r="6247" spans="1:12" x14ac:dyDescent="0.35">
      <c r="A6247" s="2">
        <v>43063</v>
      </c>
      <c r="B6247" s="1" t="s">
        <v>39</v>
      </c>
      <c r="C6247" s="1" t="s">
        <v>1618</v>
      </c>
      <c r="D6247" s="1" t="s">
        <v>26</v>
      </c>
      <c r="E6247" s="1" t="s">
        <v>27</v>
      </c>
      <c r="F6247" s="18">
        <v>657.55200000000013</v>
      </c>
      <c r="G6247" t="s">
        <v>6787</v>
      </c>
      <c r="H6247" s="1">
        <f>IF(COUNTIF(G$2:G6247,G6247)=1,1,0)</f>
        <v>1</v>
      </c>
      <c r="I6247" s="1">
        <v>6</v>
      </c>
      <c r="J6247" s="1">
        <v>0.2</v>
      </c>
      <c r="K6247" s="1">
        <v>49.316399999999987</v>
      </c>
      <c r="L6247" s="12">
        <f>VLOOKUP(train[[#This Row],[Sub-Category]],Análisis_ABC_XYZ[[#Headers],[#Data]],4,FALSE)</f>
        <v>0.41105220110552465</v>
      </c>
    </row>
    <row r="6248" spans="1:12" x14ac:dyDescent="0.35">
      <c r="A6248" s="2">
        <v>43063</v>
      </c>
      <c r="B6248" s="1" t="s">
        <v>16</v>
      </c>
      <c r="C6248" s="1" t="s">
        <v>668</v>
      </c>
      <c r="D6248" s="1" t="s">
        <v>8</v>
      </c>
      <c r="E6248" s="1" t="s">
        <v>9</v>
      </c>
      <c r="F6248" s="18">
        <v>339.92000000000007</v>
      </c>
      <c r="G6248" t="s">
        <v>5155</v>
      </c>
      <c r="H6248" s="1">
        <f>IF(COUNTIF(G$2:G6248,G6248)=1,1,0)</f>
        <v>1</v>
      </c>
      <c r="I6248" s="1">
        <v>5</v>
      </c>
      <c r="J6248" s="1">
        <v>0.2</v>
      </c>
      <c r="K6248" s="1">
        <v>8.4979999999999762</v>
      </c>
      <c r="L6248" s="12">
        <f>VLOOKUP(train[[#This Row],[Sub-Category]],Análisis_ABC_XYZ[[#Headers],[#Data]],4,FALSE)</f>
        <v>0.5176847302647779</v>
      </c>
    </row>
    <row r="6249" spans="1:12" x14ac:dyDescent="0.35">
      <c r="A6249" s="2">
        <v>43063</v>
      </c>
      <c r="B6249" s="1" t="s">
        <v>766</v>
      </c>
      <c r="C6249" s="1" t="s">
        <v>753</v>
      </c>
      <c r="D6249" s="1" t="s">
        <v>8</v>
      </c>
      <c r="E6249" s="1" t="s">
        <v>22</v>
      </c>
      <c r="F6249" s="18">
        <v>207.76</v>
      </c>
      <c r="G6249" t="s">
        <v>5690</v>
      </c>
      <c r="H6249" s="1">
        <f>IF(COUNTIF(G$2:G6249,G6249)=1,1,0)</f>
        <v>1</v>
      </c>
      <c r="I6249" s="1">
        <v>4</v>
      </c>
      <c r="J6249" s="1">
        <v>0</v>
      </c>
      <c r="K6249" s="1">
        <v>85.181600000000003</v>
      </c>
      <c r="L6249" s="12">
        <f>VLOOKUP(train[[#This Row],[Sub-Category]],Análisis_ABC_XYZ[[#Headers],[#Data]],4,FALSE)</f>
        <v>0.4595170286641902</v>
      </c>
    </row>
    <row r="6250" spans="1:12" x14ac:dyDescent="0.35">
      <c r="A6250" s="2">
        <v>43063</v>
      </c>
      <c r="B6250" s="1" t="s">
        <v>37</v>
      </c>
      <c r="C6250" s="1" t="s">
        <v>972</v>
      </c>
      <c r="D6250" s="1" t="s">
        <v>8</v>
      </c>
      <c r="E6250" s="1" t="s">
        <v>22</v>
      </c>
      <c r="F6250" s="18">
        <v>82.26</v>
      </c>
      <c r="G6250" t="s">
        <v>4906</v>
      </c>
      <c r="H6250" s="1">
        <f>IF(COUNTIF(G$2:G6250,G6250)=1,1,0)</f>
        <v>1</v>
      </c>
      <c r="I6250" s="1">
        <v>3</v>
      </c>
      <c r="J6250" s="1">
        <v>0</v>
      </c>
      <c r="K6250" s="1">
        <v>33.726600000000005</v>
      </c>
      <c r="L6250" s="12">
        <f>VLOOKUP(train[[#This Row],[Sub-Category]],Análisis_ABC_XYZ[[#Headers],[#Data]],4,FALSE)</f>
        <v>0.4595170286641902</v>
      </c>
    </row>
    <row r="6251" spans="1:12" x14ac:dyDescent="0.35">
      <c r="A6251" s="2">
        <v>43063</v>
      </c>
      <c r="B6251" s="1" t="s">
        <v>12</v>
      </c>
      <c r="C6251" s="1" t="s">
        <v>830</v>
      </c>
      <c r="D6251" s="1" t="s">
        <v>26</v>
      </c>
      <c r="E6251" s="1" t="s">
        <v>56</v>
      </c>
      <c r="F6251" s="18">
        <v>659.9</v>
      </c>
      <c r="G6251" t="s">
        <v>4717</v>
      </c>
      <c r="H6251" s="1">
        <f>IF(COUNTIF(G$2:G6251,G6251)=1,1,0)</f>
        <v>0</v>
      </c>
      <c r="I6251" s="1">
        <v>2</v>
      </c>
      <c r="J6251" s="1">
        <v>0</v>
      </c>
      <c r="K6251" s="1">
        <v>217.76699999999994</v>
      </c>
      <c r="L6251" s="12">
        <f>VLOOKUP(train[[#This Row],[Sub-Category]],Análisis_ABC_XYZ[[#Headers],[#Data]],4,FALSE)</f>
        <v>0.52062335344040378</v>
      </c>
    </row>
    <row r="6252" spans="1:12" x14ac:dyDescent="0.35">
      <c r="A6252" s="2">
        <v>43063</v>
      </c>
      <c r="B6252" s="1" t="s">
        <v>12</v>
      </c>
      <c r="C6252" s="1" t="s">
        <v>1581</v>
      </c>
      <c r="D6252" s="1" t="s">
        <v>26</v>
      </c>
      <c r="E6252" s="1" t="s">
        <v>56</v>
      </c>
      <c r="F6252" s="18">
        <v>559.91999999999996</v>
      </c>
      <c r="G6252" t="s">
        <v>4717</v>
      </c>
      <c r="H6252" s="1">
        <f>IF(COUNTIF(G$2:G6252,G6252)=1,1,0)</f>
        <v>0</v>
      </c>
      <c r="I6252" s="1">
        <v>8</v>
      </c>
      <c r="J6252" s="1">
        <v>0</v>
      </c>
      <c r="K6252" s="1">
        <v>190.37279999999998</v>
      </c>
      <c r="L6252" s="12">
        <f>VLOOKUP(train[[#This Row],[Sub-Category]],Análisis_ABC_XYZ[[#Headers],[#Data]],4,FALSE)</f>
        <v>0.52062335344040378</v>
      </c>
    </row>
    <row r="6253" spans="1:12" x14ac:dyDescent="0.35">
      <c r="A6253" s="2">
        <v>43063</v>
      </c>
      <c r="B6253" s="1" t="s">
        <v>39</v>
      </c>
      <c r="C6253" s="1" t="s">
        <v>760</v>
      </c>
      <c r="D6253" s="1" t="s">
        <v>26</v>
      </c>
      <c r="E6253" s="1" t="s">
        <v>56</v>
      </c>
      <c r="F6253" s="18">
        <v>297.57600000000002</v>
      </c>
      <c r="G6253" t="s">
        <v>3277</v>
      </c>
      <c r="H6253" s="1">
        <f>IF(COUNTIF(G$2:G6253,G6253)=1,1,0)</f>
        <v>1</v>
      </c>
      <c r="I6253" s="1">
        <v>3</v>
      </c>
      <c r="J6253" s="1">
        <v>0.2</v>
      </c>
      <c r="K6253" s="1">
        <v>-7.4394000000000347</v>
      </c>
      <c r="L6253" s="12">
        <f>VLOOKUP(train[[#This Row],[Sub-Category]],Análisis_ABC_XYZ[[#Headers],[#Data]],4,FALSE)</f>
        <v>0.52062335344040378</v>
      </c>
    </row>
    <row r="6254" spans="1:12" x14ac:dyDescent="0.35">
      <c r="A6254" s="2">
        <v>43063</v>
      </c>
      <c r="B6254" s="1" t="s">
        <v>157</v>
      </c>
      <c r="C6254" s="1" t="s">
        <v>1134</v>
      </c>
      <c r="D6254" s="1" t="s">
        <v>26</v>
      </c>
      <c r="E6254" s="1" t="s">
        <v>56</v>
      </c>
      <c r="F6254" s="18">
        <v>139.96000000000004</v>
      </c>
      <c r="G6254" t="s">
        <v>5385</v>
      </c>
      <c r="H6254" s="1">
        <f>IF(COUNTIF(G$2:G6254,G6254)=1,1,0)</f>
        <v>1</v>
      </c>
      <c r="I6254" s="1">
        <v>5</v>
      </c>
      <c r="J6254" s="1">
        <v>0.2</v>
      </c>
      <c r="K6254" s="1">
        <v>-22.743500000000004</v>
      </c>
      <c r="L6254" s="12">
        <f>VLOOKUP(train[[#This Row],[Sub-Category]],Análisis_ABC_XYZ[[#Headers],[#Data]],4,FALSE)</f>
        <v>0.52062335344040378</v>
      </c>
    </row>
    <row r="6255" spans="1:12" x14ac:dyDescent="0.35">
      <c r="A6255" s="2">
        <v>43063</v>
      </c>
      <c r="B6255" s="1" t="s">
        <v>39</v>
      </c>
      <c r="C6255" s="1" t="s">
        <v>1156</v>
      </c>
      <c r="D6255" s="1" t="s">
        <v>26</v>
      </c>
      <c r="E6255" s="1" t="s">
        <v>56</v>
      </c>
      <c r="F6255" s="18">
        <v>94.992000000000004</v>
      </c>
      <c r="G6255" t="s">
        <v>3277</v>
      </c>
      <c r="H6255" s="1">
        <f>IF(COUNTIF(G$2:G6255,G6255)=1,1,0)</f>
        <v>0</v>
      </c>
      <c r="I6255" s="1">
        <v>2</v>
      </c>
      <c r="J6255" s="1">
        <v>0.2</v>
      </c>
      <c r="K6255" s="1">
        <v>-2.374800000000004</v>
      </c>
      <c r="L6255" s="12">
        <f>VLOOKUP(train[[#This Row],[Sub-Category]],Análisis_ABC_XYZ[[#Headers],[#Data]],4,FALSE)</f>
        <v>0.52062335344040378</v>
      </c>
    </row>
    <row r="6256" spans="1:12" x14ac:dyDescent="0.35">
      <c r="A6256" s="2">
        <v>43063</v>
      </c>
      <c r="B6256" s="1" t="s">
        <v>89</v>
      </c>
      <c r="C6256" s="1" t="s">
        <v>231</v>
      </c>
      <c r="D6256" s="1" t="s">
        <v>26</v>
      </c>
      <c r="E6256" s="1" t="s">
        <v>56</v>
      </c>
      <c r="F6256" s="18">
        <v>88.4</v>
      </c>
      <c r="G6256" t="s">
        <v>2678</v>
      </c>
      <c r="H6256" s="1">
        <f>IF(COUNTIF(G$2:G6256,G6256)=1,1,0)</f>
        <v>1</v>
      </c>
      <c r="I6256" s="1">
        <v>4</v>
      </c>
      <c r="J6256" s="1">
        <v>0</v>
      </c>
      <c r="K6256" s="1">
        <v>11.492000000000004</v>
      </c>
      <c r="L6256" s="12">
        <f>VLOOKUP(train[[#This Row],[Sub-Category]],Análisis_ABC_XYZ[[#Headers],[#Data]],4,FALSE)</f>
        <v>0.52062335344040378</v>
      </c>
    </row>
    <row r="6257" spans="1:12" x14ac:dyDescent="0.35">
      <c r="A6257" s="2">
        <v>43063</v>
      </c>
      <c r="B6257" s="1" t="s">
        <v>39</v>
      </c>
      <c r="C6257" s="1" t="s">
        <v>1157</v>
      </c>
      <c r="D6257" s="1" t="s">
        <v>14</v>
      </c>
      <c r="E6257" s="1" t="s">
        <v>36</v>
      </c>
      <c r="F6257" s="18">
        <v>74.352000000000004</v>
      </c>
      <c r="G6257" t="s">
        <v>3277</v>
      </c>
      <c r="H6257" s="1">
        <f>IF(COUNTIF(G$2:G6257,G6257)=1,1,0)</f>
        <v>0</v>
      </c>
      <c r="I6257" s="1">
        <v>3</v>
      </c>
      <c r="J6257" s="1">
        <v>0.2</v>
      </c>
      <c r="K6257" s="1">
        <v>23.234999999999992</v>
      </c>
      <c r="L6257" s="12">
        <f>VLOOKUP(train[[#This Row],[Sub-Category]],Análisis_ABC_XYZ[[#Headers],[#Data]],4,FALSE)</f>
        <v>0.43613829632717294</v>
      </c>
    </row>
    <row r="6258" spans="1:12" x14ac:dyDescent="0.35">
      <c r="A6258" s="2">
        <v>43063</v>
      </c>
      <c r="B6258" s="1" t="s">
        <v>16</v>
      </c>
      <c r="C6258" s="1" t="s">
        <v>1344</v>
      </c>
      <c r="D6258" s="1" t="s">
        <v>14</v>
      </c>
      <c r="E6258" s="1" t="s">
        <v>31</v>
      </c>
      <c r="F6258" s="18">
        <v>42.384</v>
      </c>
      <c r="G6258" t="s">
        <v>5155</v>
      </c>
      <c r="H6258" s="1">
        <f>IF(COUNTIF(G$2:G6258,G6258)=1,1,0)</f>
        <v>0</v>
      </c>
      <c r="I6258" s="1">
        <v>2</v>
      </c>
      <c r="J6258" s="1">
        <v>0.2</v>
      </c>
      <c r="K6258" s="1">
        <v>4.2384000000000022</v>
      </c>
      <c r="L6258" s="12">
        <f>VLOOKUP(train[[#This Row],[Sub-Category]],Análisis_ABC_XYZ[[#Headers],[#Data]],4,FALSE)</f>
        <v>0.49507917887403441</v>
      </c>
    </row>
    <row r="6259" spans="1:12" x14ac:dyDescent="0.35">
      <c r="A6259" s="2">
        <v>43063</v>
      </c>
      <c r="B6259" s="1" t="s">
        <v>39</v>
      </c>
      <c r="C6259" s="1" t="s">
        <v>534</v>
      </c>
      <c r="D6259" s="1" t="s">
        <v>14</v>
      </c>
      <c r="E6259" s="1" t="s">
        <v>20</v>
      </c>
      <c r="F6259" s="18">
        <v>41.92</v>
      </c>
      <c r="G6259" t="s">
        <v>3277</v>
      </c>
      <c r="H6259" s="1">
        <f>IF(COUNTIF(G$2:G6259,G6259)=1,1,0)</f>
        <v>0</v>
      </c>
      <c r="I6259" s="1">
        <v>5</v>
      </c>
      <c r="J6259" s="1">
        <v>0.2</v>
      </c>
      <c r="K6259" s="1">
        <v>3.6679999999999993</v>
      </c>
      <c r="L6259" s="12">
        <f>VLOOKUP(train[[#This Row],[Sub-Category]],Análisis_ABC_XYZ[[#Headers],[#Data]],4,FALSE)</f>
        <v>0.44610841445725197</v>
      </c>
    </row>
    <row r="6260" spans="1:12" x14ac:dyDescent="0.35">
      <c r="A6260" s="2">
        <v>43063</v>
      </c>
      <c r="B6260" s="1" t="s">
        <v>157</v>
      </c>
      <c r="C6260" s="1" t="s">
        <v>682</v>
      </c>
      <c r="D6260" s="1" t="s">
        <v>14</v>
      </c>
      <c r="E6260" s="1" t="s">
        <v>61</v>
      </c>
      <c r="F6260" s="18">
        <v>40.752000000000002</v>
      </c>
      <c r="G6260" t="s">
        <v>5385</v>
      </c>
      <c r="H6260" s="1">
        <f>IF(COUNTIF(G$2:G6260,G6260)=1,1,0)</f>
        <v>0</v>
      </c>
      <c r="I6260" s="1">
        <v>3</v>
      </c>
      <c r="J6260" s="1">
        <v>0.2</v>
      </c>
      <c r="K6260" s="1">
        <v>15.281999999999998</v>
      </c>
      <c r="L6260" s="12">
        <f>VLOOKUP(train[[#This Row],[Sub-Category]],Análisis_ABC_XYZ[[#Headers],[#Data]],4,FALSE)</f>
        <v>0.44424167803735209</v>
      </c>
    </row>
    <row r="6261" spans="1:12" x14ac:dyDescent="0.35">
      <c r="A6261" s="2">
        <v>43063</v>
      </c>
      <c r="B6261" s="1" t="s">
        <v>12</v>
      </c>
      <c r="C6261" s="1" t="s">
        <v>1087</v>
      </c>
      <c r="D6261" s="1" t="s">
        <v>26</v>
      </c>
      <c r="E6261" s="1" t="s">
        <v>27</v>
      </c>
      <c r="F6261" s="18">
        <v>33.520000000000003</v>
      </c>
      <c r="G6261" t="s">
        <v>2939</v>
      </c>
      <c r="H6261" s="1">
        <f>IF(COUNTIF(G$2:G6261,G6261)=1,1,0)</f>
        <v>1</v>
      </c>
      <c r="I6261" s="1">
        <v>2</v>
      </c>
      <c r="J6261" s="1">
        <v>0.2</v>
      </c>
      <c r="K6261" s="1">
        <v>3.3519999999999985</v>
      </c>
      <c r="L6261" s="12">
        <f>VLOOKUP(train[[#This Row],[Sub-Category]],Análisis_ABC_XYZ[[#Headers],[#Data]],4,FALSE)</f>
        <v>0.41105220110552465</v>
      </c>
    </row>
    <row r="6262" spans="1:12" x14ac:dyDescent="0.35">
      <c r="A6262" s="2">
        <v>43063</v>
      </c>
      <c r="B6262" s="1" t="s">
        <v>37</v>
      </c>
      <c r="C6262" s="1" t="s">
        <v>1638</v>
      </c>
      <c r="D6262" s="1" t="s">
        <v>14</v>
      </c>
      <c r="E6262" s="1" t="s">
        <v>182</v>
      </c>
      <c r="F6262" s="18">
        <v>25.349999999999998</v>
      </c>
      <c r="G6262" t="s">
        <v>3844</v>
      </c>
      <c r="H6262" s="1">
        <f>IF(COUNTIF(G$2:G6262,G6262)=1,1,0)</f>
        <v>1</v>
      </c>
      <c r="I6262" s="1">
        <v>3</v>
      </c>
      <c r="J6262" s="1">
        <v>0</v>
      </c>
      <c r="K6262" s="1">
        <v>7.6049999999999978</v>
      </c>
      <c r="L6262" s="12">
        <f>VLOOKUP(train[[#This Row],[Sub-Category]],Análisis_ABC_XYZ[[#Headers],[#Data]],4,FALSE)</f>
        <v>0.53938093436526824</v>
      </c>
    </row>
    <row r="6263" spans="1:12" x14ac:dyDescent="0.35">
      <c r="A6263" s="2">
        <v>43063</v>
      </c>
      <c r="B6263" s="1" t="s">
        <v>136</v>
      </c>
      <c r="C6263" s="1" t="s">
        <v>1242</v>
      </c>
      <c r="D6263" s="1" t="s">
        <v>14</v>
      </c>
      <c r="E6263" s="1" t="s">
        <v>36</v>
      </c>
      <c r="F6263" s="18">
        <v>24.784000000000002</v>
      </c>
      <c r="G6263" t="s">
        <v>5774</v>
      </c>
      <c r="H6263" s="1">
        <f>IF(COUNTIF(G$2:G6263,G6263)=1,1,0)</f>
        <v>1</v>
      </c>
      <c r="I6263" s="1">
        <v>1</v>
      </c>
      <c r="J6263" s="1">
        <v>0.2</v>
      </c>
      <c r="K6263" s="1">
        <v>7.7449999999999983</v>
      </c>
      <c r="L6263" s="12">
        <f>VLOOKUP(train[[#This Row],[Sub-Category]],Análisis_ABC_XYZ[[#Headers],[#Data]],4,FALSE)</f>
        <v>0.43613829632717294</v>
      </c>
    </row>
    <row r="6264" spans="1:12" x14ac:dyDescent="0.35">
      <c r="A6264" s="2">
        <v>43063</v>
      </c>
      <c r="B6264" s="1" t="s">
        <v>89</v>
      </c>
      <c r="C6264" s="1" t="s">
        <v>1040</v>
      </c>
      <c r="D6264" s="1" t="s">
        <v>14</v>
      </c>
      <c r="E6264" s="1" t="s">
        <v>29</v>
      </c>
      <c r="F6264" s="18">
        <v>17.216000000000001</v>
      </c>
      <c r="G6264" t="s">
        <v>2678</v>
      </c>
      <c r="H6264" s="1">
        <f>IF(COUNTIF(G$2:G6264,G6264)=1,1,0)</f>
        <v>0</v>
      </c>
      <c r="I6264" s="1">
        <v>4</v>
      </c>
      <c r="J6264" s="1">
        <v>0.2</v>
      </c>
      <c r="K6264" s="1">
        <v>6.025599999999999</v>
      </c>
      <c r="L6264" s="12">
        <f>VLOOKUP(train[[#This Row],[Sub-Category]],Análisis_ABC_XYZ[[#Headers],[#Data]],4,FALSE)</f>
        <v>0.46881743173671325</v>
      </c>
    </row>
    <row r="6265" spans="1:12" x14ac:dyDescent="0.35">
      <c r="A6265" s="2">
        <v>43063</v>
      </c>
      <c r="B6265" s="1" t="s">
        <v>39</v>
      </c>
      <c r="C6265" s="1" t="s">
        <v>692</v>
      </c>
      <c r="D6265" s="1" t="s">
        <v>14</v>
      </c>
      <c r="E6265" s="1" t="s">
        <v>24</v>
      </c>
      <c r="F6265" s="18">
        <v>14.04</v>
      </c>
      <c r="G6265" t="s">
        <v>3277</v>
      </c>
      <c r="H6265" s="1">
        <f>IF(COUNTIF(G$2:G6265,G6265)=1,1,0)</f>
        <v>0</v>
      </c>
      <c r="I6265" s="1">
        <v>3</v>
      </c>
      <c r="J6265" s="1">
        <v>0.2</v>
      </c>
      <c r="K6265" s="1">
        <v>1.5794999999999986</v>
      </c>
      <c r="L6265" s="12">
        <f>VLOOKUP(train[[#This Row],[Sub-Category]],Análisis_ABC_XYZ[[#Headers],[#Data]],4,FALSE)</f>
        <v>0.45632477063632687</v>
      </c>
    </row>
    <row r="6266" spans="1:12" x14ac:dyDescent="0.35">
      <c r="A6266" s="2">
        <v>43063</v>
      </c>
      <c r="B6266" s="1" t="s">
        <v>89</v>
      </c>
      <c r="C6266" s="1" t="s">
        <v>673</v>
      </c>
      <c r="D6266" s="1" t="s">
        <v>14</v>
      </c>
      <c r="E6266" s="1" t="s">
        <v>36</v>
      </c>
      <c r="F6266" s="18">
        <v>11.56</v>
      </c>
      <c r="G6266" t="s">
        <v>2678</v>
      </c>
      <c r="H6266" s="1">
        <f>IF(COUNTIF(G$2:G6266,G6266)=1,1,0)</f>
        <v>0</v>
      </c>
      <c r="I6266" s="1">
        <v>2</v>
      </c>
      <c r="J6266" s="1">
        <v>0</v>
      </c>
      <c r="K6266" s="1">
        <v>5.6644000000000005</v>
      </c>
      <c r="L6266" s="12">
        <f>VLOOKUP(train[[#This Row],[Sub-Category]],Análisis_ABC_XYZ[[#Headers],[#Data]],4,FALSE)</f>
        <v>0.43613829632717294</v>
      </c>
    </row>
    <row r="6267" spans="1:12" x14ac:dyDescent="0.35">
      <c r="A6267" s="2">
        <v>43063</v>
      </c>
      <c r="B6267" s="1" t="s">
        <v>16</v>
      </c>
      <c r="C6267" s="1" t="s">
        <v>1195</v>
      </c>
      <c r="D6267" s="1" t="s">
        <v>14</v>
      </c>
      <c r="E6267" s="1" t="s">
        <v>36</v>
      </c>
      <c r="F6267" s="18">
        <v>10.528</v>
      </c>
      <c r="G6267" t="s">
        <v>5155</v>
      </c>
      <c r="H6267" s="1">
        <f>IF(COUNTIF(G$2:G6267,G6267)=1,1,0)</f>
        <v>0</v>
      </c>
      <c r="I6267" s="1">
        <v>4</v>
      </c>
      <c r="J6267" s="1">
        <v>0.2</v>
      </c>
      <c r="K6267" s="1">
        <v>3.4215999999999993</v>
      </c>
      <c r="L6267" s="12">
        <f>VLOOKUP(train[[#This Row],[Sub-Category]],Análisis_ABC_XYZ[[#Headers],[#Data]],4,FALSE)</f>
        <v>0.43613829632717294</v>
      </c>
    </row>
    <row r="6268" spans="1:12" x14ac:dyDescent="0.35">
      <c r="A6268" s="2">
        <v>43063</v>
      </c>
      <c r="B6268" s="1" t="s">
        <v>12</v>
      </c>
      <c r="C6268" s="1" t="s">
        <v>591</v>
      </c>
      <c r="D6268" s="1" t="s">
        <v>8</v>
      </c>
      <c r="E6268" s="1" t="s">
        <v>22</v>
      </c>
      <c r="F6268" s="18">
        <v>9.94</v>
      </c>
      <c r="G6268" t="s">
        <v>2939</v>
      </c>
      <c r="H6268" s="1">
        <f>IF(COUNTIF(G$2:G6268,G6268)=1,1,0)</f>
        <v>0</v>
      </c>
      <c r="I6268" s="1">
        <v>2</v>
      </c>
      <c r="J6268" s="1">
        <v>0</v>
      </c>
      <c r="K6268" s="1">
        <v>3.0813999999999995</v>
      </c>
      <c r="L6268" s="12">
        <f>VLOOKUP(train[[#This Row],[Sub-Category]],Análisis_ABC_XYZ[[#Headers],[#Data]],4,FALSE)</f>
        <v>0.4595170286641902</v>
      </c>
    </row>
    <row r="6269" spans="1:12" x14ac:dyDescent="0.35">
      <c r="A6269" s="2">
        <v>43063</v>
      </c>
      <c r="B6269" s="1" t="s">
        <v>89</v>
      </c>
      <c r="C6269" s="1" t="s">
        <v>1041</v>
      </c>
      <c r="D6269" s="1" t="s">
        <v>14</v>
      </c>
      <c r="E6269" s="1" t="s">
        <v>36</v>
      </c>
      <c r="F6269" s="18">
        <v>6.48</v>
      </c>
      <c r="G6269" t="s">
        <v>2678</v>
      </c>
      <c r="H6269" s="1">
        <f>IF(COUNTIF(G$2:G6269,G6269)=1,1,0)</f>
        <v>0</v>
      </c>
      <c r="I6269" s="1">
        <v>1</v>
      </c>
      <c r="J6269" s="1">
        <v>0</v>
      </c>
      <c r="K6269" s="1">
        <v>3.1104000000000003</v>
      </c>
      <c r="L6269" s="12">
        <f>VLOOKUP(train[[#This Row],[Sub-Category]],Análisis_ABC_XYZ[[#Headers],[#Data]],4,FALSE)</f>
        <v>0.43613829632717294</v>
      </c>
    </row>
    <row r="6270" spans="1:12" x14ac:dyDescent="0.35">
      <c r="A6270" s="2">
        <v>43063</v>
      </c>
      <c r="B6270" s="1" t="s">
        <v>52</v>
      </c>
      <c r="C6270" s="1" t="s">
        <v>868</v>
      </c>
      <c r="D6270" s="1" t="s">
        <v>14</v>
      </c>
      <c r="E6270" s="1" t="s">
        <v>91</v>
      </c>
      <c r="F6270" s="18">
        <v>4.4160000000000004</v>
      </c>
      <c r="G6270" t="s">
        <v>4376</v>
      </c>
      <c r="H6270" s="1">
        <f>IF(COUNTIF(G$2:G6270,G6270)=1,1,0)</f>
        <v>1</v>
      </c>
      <c r="I6270" s="1">
        <v>3</v>
      </c>
      <c r="J6270" s="1">
        <v>0.2</v>
      </c>
      <c r="K6270" s="1">
        <v>1.6008</v>
      </c>
      <c r="L6270" s="12">
        <f>VLOOKUP(train[[#This Row],[Sub-Category]],Análisis_ABC_XYZ[[#Headers],[#Data]],4,FALSE)</f>
        <v>0.51168203684699509</v>
      </c>
    </row>
    <row r="6271" spans="1:12" x14ac:dyDescent="0.35">
      <c r="A6271" s="2">
        <v>43063</v>
      </c>
      <c r="B6271" s="1" t="s">
        <v>39</v>
      </c>
      <c r="C6271" s="1" t="s">
        <v>1155</v>
      </c>
      <c r="D6271" s="1" t="s">
        <v>14</v>
      </c>
      <c r="E6271" s="1" t="s">
        <v>91</v>
      </c>
      <c r="F6271" s="18">
        <v>4.3440000000000003</v>
      </c>
      <c r="G6271" t="s">
        <v>3277</v>
      </c>
      <c r="H6271" s="1">
        <f>IF(COUNTIF(G$2:G6271,G6271)=1,1,0)</f>
        <v>0</v>
      </c>
      <c r="I6271" s="1">
        <v>3</v>
      </c>
      <c r="J6271" s="1">
        <v>0.2</v>
      </c>
      <c r="K6271" s="1">
        <v>0.86879999999999979</v>
      </c>
      <c r="L6271" s="12">
        <f>VLOOKUP(train[[#This Row],[Sub-Category]],Análisis_ABC_XYZ[[#Headers],[#Data]],4,FALSE)</f>
        <v>0.51168203684699509</v>
      </c>
    </row>
    <row r="6272" spans="1:12" x14ac:dyDescent="0.35">
      <c r="A6272" s="2">
        <v>43064</v>
      </c>
      <c r="B6272" s="1" t="s">
        <v>157</v>
      </c>
      <c r="C6272" s="1" t="s">
        <v>1569</v>
      </c>
      <c r="D6272" s="1" t="s">
        <v>26</v>
      </c>
      <c r="E6272" s="1" t="s">
        <v>208</v>
      </c>
      <c r="F6272" s="18">
        <v>4499.9850000000006</v>
      </c>
      <c r="G6272" t="s">
        <v>6198</v>
      </c>
      <c r="H6272" s="1">
        <f>IF(COUNTIF(G$2:G6272,G6272)=1,1,0)</f>
        <v>1</v>
      </c>
      <c r="I6272" s="1">
        <v>5</v>
      </c>
      <c r="J6272" s="1">
        <v>0.7</v>
      </c>
      <c r="K6272" s="1">
        <v>-6599.978000000001</v>
      </c>
      <c r="L6272" s="12">
        <f>VLOOKUP(train[[#This Row],[Sub-Category]],Análisis_ABC_XYZ[[#Headers],[#Data]],4,FALSE)</f>
        <v>0.5183572270896134</v>
      </c>
    </row>
    <row r="6273" spans="1:12" x14ac:dyDescent="0.35">
      <c r="A6273" s="2">
        <v>43064</v>
      </c>
      <c r="B6273" s="1" t="s">
        <v>79</v>
      </c>
      <c r="C6273" s="1" t="s">
        <v>680</v>
      </c>
      <c r="D6273" s="1" t="s">
        <v>8</v>
      </c>
      <c r="E6273" s="1" t="s">
        <v>18</v>
      </c>
      <c r="F6273" s="18">
        <v>1568.61</v>
      </c>
      <c r="G6273" t="s">
        <v>2129</v>
      </c>
      <c r="H6273" s="1">
        <f>IF(COUNTIF(G$2:G6273,G6273)=1,1,0)</f>
        <v>1</v>
      </c>
      <c r="I6273" s="1">
        <v>9</v>
      </c>
      <c r="J6273" s="1">
        <v>0</v>
      </c>
      <c r="K6273" s="1">
        <v>329.40809999999999</v>
      </c>
      <c r="L6273" s="12">
        <f>VLOOKUP(train[[#This Row],[Sub-Category]],Análisis_ABC_XYZ[[#Headers],[#Data]],4,FALSE)</f>
        <v>0.55975208308209756</v>
      </c>
    </row>
    <row r="6274" spans="1:12" x14ac:dyDescent="0.35">
      <c r="A6274" s="2">
        <v>43064</v>
      </c>
      <c r="B6274" s="1" t="s">
        <v>239</v>
      </c>
      <c r="C6274" s="1" t="s">
        <v>488</v>
      </c>
      <c r="D6274" s="1" t="s">
        <v>14</v>
      </c>
      <c r="E6274" s="1" t="s">
        <v>20</v>
      </c>
      <c r="F6274" s="18">
        <v>563.4</v>
      </c>
      <c r="G6274" t="s">
        <v>4585</v>
      </c>
      <c r="H6274" s="1">
        <f>IF(COUNTIF(G$2:G6274,G6274)=1,1,0)</f>
        <v>1</v>
      </c>
      <c r="I6274" s="1">
        <v>4</v>
      </c>
      <c r="J6274" s="1">
        <v>0</v>
      </c>
      <c r="K6274" s="1">
        <v>67.608000000000004</v>
      </c>
      <c r="L6274" s="12">
        <f>VLOOKUP(train[[#This Row],[Sub-Category]],Análisis_ABC_XYZ[[#Headers],[#Data]],4,FALSE)</f>
        <v>0.44610841445725197</v>
      </c>
    </row>
    <row r="6275" spans="1:12" x14ac:dyDescent="0.35">
      <c r="A6275" s="2">
        <v>43064</v>
      </c>
      <c r="B6275" s="1" t="s">
        <v>157</v>
      </c>
      <c r="C6275" s="1" t="s">
        <v>756</v>
      </c>
      <c r="D6275" s="1" t="s">
        <v>14</v>
      </c>
      <c r="E6275" s="1" t="s">
        <v>29</v>
      </c>
      <c r="F6275" s="18">
        <v>456.58800000000008</v>
      </c>
      <c r="G6275" t="s">
        <v>6198</v>
      </c>
      <c r="H6275" s="1">
        <f>IF(COUNTIF(G$2:G6275,G6275)=1,1,0)</f>
        <v>0</v>
      </c>
      <c r="I6275" s="1">
        <v>2</v>
      </c>
      <c r="J6275" s="1">
        <v>0.7</v>
      </c>
      <c r="K6275" s="1">
        <v>-304.39200000000005</v>
      </c>
      <c r="L6275" s="12">
        <f>VLOOKUP(train[[#This Row],[Sub-Category]],Análisis_ABC_XYZ[[#Headers],[#Data]],4,FALSE)</f>
        <v>0.46881743173671325</v>
      </c>
    </row>
    <row r="6276" spans="1:12" x14ac:dyDescent="0.35">
      <c r="A6276" s="2">
        <v>43064</v>
      </c>
      <c r="B6276" s="1" t="s">
        <v>239</v>
      </c>
      <c r="C6276" s="1" t="s">
        <v>1865</v>
      </c>
      <c r="D6276" s="1" t="s">
        <v>26</v>
      </c>
      <c r="E6276" s="1" t="s">
        <v>208</v>
      </c>
      <c r="F6276" s="18">
        <v>319.92</v>
      </c>
      <c r="G6276" t="s">
        <v>4585</v>
      </c>
      <c r="H6276" s="1">
        <f>IF(COUNTIF(G$2:G6276,G6276)=1,1,0)</f>
        <v>0</v>
      </c>
      <c r="I6276" s="1">
        <v>8</v>
      </c>
      <c r="J6276" s="1">
        <v>0</v>
      </c>
      <c r="K6276" s="1">
        <v>118.37040000000002</v>
      </c>
      <c r="L6276" s="12">
        <f>VLOOKUP(train[[#This Row],[Sub-Category]],Análisis_ABC_XYZ[[#Headers],[#Data]],4,FALSE)</f>
        <v>0.5183572270896134</v>
      </c>
    </row>
    <row r="6277" spans="1:12" x14ac:dyDescent="0.35">
      <c r="A6277" s="2">
        <v>43064</v>
      </c>
      <c r="B6277" s="1" t="s">
        <v>12</v>
      </c>
      <c r="C6277" s="1" t="s">
        <v>220</v>
      </c>
      <c r="D6277" s="1" t="s">
        <v>8</v>
      </c>
      <c r="E6277" s="1" t="s">
        <v>11</v>
      </c>
      <c r="F6277" s="18">
        <v>194.35200000000003</v>
      </c>
      <c r="G6277" t="s">
        <v>6557</v>
      </c>
      <c r="H6277" s="1">
        <f>IF(COUNTIF(G$2:G6277,G6277)=1,1,0)</f>
        <v>1</v>
      </c>
      <c r="I6277" s="1">
        <v>3</v>
      </c>
      <c r="J6277" s="1">
        <v>0.2</v>
      </c>
      <c r="K6277" s="1">
        <v>19.435200000000009</v>
      </c>
      <c r="L6277" s="12">
        <f>VLOOKUP(train[[#This Row],[Sub-Category]],Análisis_ABC_XYZ[[#Headers],[#Data]],4,FALSE)</f>
        <v>0.46529189879902266</v>
      </c>
    </row>
    <row r="6278" spans="1:12" x14ac:dyDescent="0.35">
      <c r="A6278" s="2">
        <v>43064</v>
      </c>
      <c r="B6278" s="1" t="s">
        <v>79</v>
      </c>
      <c r="C6278" s="1" t="s">
        <v>1898</v>
      </c>
      <c r="D6278" s="1" t="s">
        <v>26</v>
      </c>
      <c r="E6278" s="1" t="s">
        <v>56</v>
      </c>
      <c r="F6278" s="18">
        <v>160</v>
      </c>
      <c r="G6278" t="s">
        <v>2129</v>
      </c>
      <c r="H6278" s="1">
        <f>IF(COUNTIF(G$2:G6278,G6278)=1,1,0)</f>
        <v>0</v>
      </c>
      <c r="I6278" s="1">
        <v>8</v>
      </c>
      <c r="J6278" s="1">
        <v>0</v>
      </c>
      <c r="K6278" s="1">
        <v>62.400000000000006</v>
      </c>
      <c r="L6278" s="12">
        <f>VLOOKUP(train[[#This Row],[Sub-Category]],Análisis_ABC_XYZ[[#Headers],[#Data]],4,FALSE)</f>
        <v>0.52062335344040378</v>
      </c>
    </row>
    <row r="6279" spans="1:12" x14ac:dyDescent="0.35">
      <c r="A6279" s="2">
        <v>43064</v>
      </c>
      <c r="B6279" s="1" t="s">
        <v>157</v>
      </c>
      <c r="C6279" s="1" t="s">
        <v>1901</v>
      </c>
      <c r="D6279" s="1" t="s">
        <v>26</v>
      </c>
      <c r="E6279" s="1" t="s">
        <v>56</v>
      </c>
      <c r="F6279" s="18">
        <v>59.975999999999999</v>
      </c>
      <c r="G6279" t="s">
        <v>6198</v>
      </c>
      <c r="H6279" s="1">
        <f>IF(COUNTIF(G$2:G6279,G6279)=1,1,0)</f>
        <v>0</v>
      </c>
      <c r="I6279" s="1">
        <v>3</v>
      </c>
      <c r="J6279" s="1">
        <v>0.2</v>
      </c>
      <c r="K6279" s="1">
        <v>11.995199999999997</v>
      </c>
      <c r="L6279" s="12">
        <f>VLOOKUP(train[[#This Row],[Sub-Category]],Análisis_ABC_XYZ[[#Headers],[#Data]],4,FALSE)</f>
        <v>0.52062335344040378</v>
      </c>
    </row>
    <row r="6280" spans="1:12" x14ac:dyDescent="0.35">
      <c r="A6280" s="2">
        <v>43064</v>
      </c>
      <c r="B6280" s="1" t="s">
        <v>119</v>
      </c>
      <c r="C6280" s="1" t="s">
        <v>534</v>
      </c>
      <c r="D6280" s="1" t="s">
        <v>14</v>
      </c>
      <c r="E6280" s="1" t="s">
        <v>20</v>
      </c>
      <c r="F6280" s="18">
        <v>73.36</v>
      </c>
      <c r="G6280" t="s">
        <v>4818</v>
      </c>
      <c r="H6280" s="1">
        <f>IF(COUNTIF(G$2:G6280,G6280)=1,1,0)</f>
        <v>1</v>
      </c>
      <c r="I6280" s="1">
        <v>7</v>
      </c>
      <c r="J6280" s="1">
        <v>0</v>
      </c>
      <c r="K6280" s="1">
        <v>19.807200000000002</v>
      </c>
      <c r="L6280" s="12">
        <f>VLOOKUP(train[[#This Row],[Sub-Category]],Análisis_ABC_XYZ[[#Headers],[#Data]],4,FALSE)</f>
        <v>0.44610841445725197</v>
      </c>
    </row>
    <row r="6281" spans="1:12" x14ac:dyDescent="0.35">
      <c r="A6281" s="2">
        <v>43064</v>
      </c>
      <c r="B6281" s="1" t="s">
        <v>501</v>
      </c>
      <c r="C6281" s="1" t="s">
        <v>1060</v>
      </c>
      <c r="D6281" s="1" t="s">
        <v>26</v>
      </c>
      <c r="E6281" s="1" t="s">
        <v>27</v>
      </c>
      <c r="F6281" s="18">
        <v>59.98</v>
      </c>
      <c r="G6281" t="s">
        <v>4634</v>
      </c>
      <c r="H6281" s="1">
        <f>IF(COUNTIF(G$2:G6281,G6281)=1,1,0)</f>
        <v>1</v>
      </c>
      <c r="I6281" s="1">
        <v>2</v>
      </c>
      <c r="J6281" s="1">
        <v>0</v>
      </c>
      <c r="K6281" s="1">
        <v>17.993999999999993</v>
      </c>
      <c r="L6281" s="12">
        <f>VLOOKUP(train[[#This Row],[Sub-Category]],Análisis_ABC_XYZ[[#Headers],[#Data]],4,FALSE)</f>
        <v>0.41105220110552465</v>
      </c>
    </row>
    <row r="6282" spans="1:12" x14ac:dyDescent="0.35">
      <c r="A6282" s="2">
        <v>43064</v>
      </c>
      <c r="B6282" s="1" t="s">
        <v>79</v>
      </c>
      <c r="C6282" s="1" t="s">
        <v>205</v>
      </c>
      <c r="D6282" s="1" t="s">
        <v>14</v>
      </c>
      <c r="E6282" s="1" t="s">
        <v>29</v>
      </c>
      <c r="F6282" s="18">
        <v>17.3</v>
      </c>
      <c r="G6282" t="s">
        <v>2129</v>
      </c>
      <c r="H6282" s="1">
        <f>IF(COUNTIF(G$2:G6282,G6282)=1,1,0)</f>
        <v>0</v>
      </c>
      <c r="I6282" s="1">
        <v>1</v>
      </c>
      <c r="J6282" s="1">
        <v>0</v>
      </c>
      <c r="K6282" s="1">
        <v>8.3040000000000003</v>
      </c>
      <c r="L6282" s="12">
        <f>VLOOKUP(train[[#This Row],[Sub-Category]],Análisis_ABC_XYZ[[#Headers],[#Data]],4,FALSE)</f>
        <v>0.46881743173671325</v>
      </c>
    </row>
    <row r="6283" spans="1:12" x14ac:dyDescent="0.35">
      <c r="A6283" s="2">
        <v>43064</v>
      </c>
      <c r="B6283" s="1" t="s">
        <v>16</v>
      </c>
      <c r="C6283" s="1" t="s">
        <v>110</v>
      </c>
      <c r="D6283" s="1" t="s">
        <v>14</v>
      </c>
      <c r="E6283" s="1" t="s">
        <v>36</v>
      </c>
      <c r="F6283" s="18">
        <v>5.08</v>
      </c>
      <c r="G6283" t="s">
        <v>2526</v>
      </c>
      <c r="H6283" s="1">
        <f>IF(COUNTIF(G$2:G6283,G6283)=1,1,0)</f>
        <v>1</v>
      </c>
      <c r="I6283" s="1">
        <v>1</v>
      </c>
      <c r="J6283" s="1">
        <v>0.2</v>
      </c>
      <c r="K6283" s="1">
        <v>1.6509999999999998</v>
      </c>
      <c r="L6283" s="12">
        <f>VLOOKUP(train[[#This Row],[Sub-Category]],Análisis_ABC_XYZ[[#Headers],[#Data]],4,FALSE)</f>
        <v>0.43613829632717294</v>
      </c>
    </row>
    <row r="6284" spans="1:12" x14ac:dyDescent="0.35">
      <c r="A6284" s="2">
        <v>43065</v>
      </c>
      <c r="B6284" s="1" t="s">
        <v>12</v>
      </c>
      <c r="C6284" s="1" t="s">
        <v>1316</v>
      </c>
      <c r="D6284" s="1" t="s">
        <v>8</v>
      </c>
      <c r="E6284" s="1" t="s">
        <v>9</v>
      </c>
      <c r="F6284" s="18">
        <v>3406.6640000000002</v>
      </c>
      <c r="G6284" t="s">
        <v>4228</v>
      </c>
      <c r="H6284" s="1">
        <f>IF(COUNTIF(G$2:G6284,G6284)=1,1,0)</f>
        <v>1</v>
      </c>
      <c r="I6284" s="1">
        <v>8</v>
      </c>
      <c r="J6284" s="1">
        <v>0.15</v>
      </c>
      <c r="K6284" s="1">
        <v>160.31359999999984</v>
      </c>
      <c r="L6284" s="12">
        <f>VLOOKUP(train[[#This Row],[Sub-Category]],Análisis_ABC_XYZ[[#Headers],[#Data]],4,FALSE)</f>
        <v>0.5176847302647779</v>
      </c>
    </row>
    <row r="6285" spans="1:12" x14ac:dyDescent="0.35">
      <c r="A6285" s="2">
        <v>43065</v>
      </c>
      <c r="B6285" s="1" t="s">
        <v>119</v>
      </c>
      <c r="C6285" s="1" t="s">
        <v>1065</v>
      </c>
      <c r="D6285" s="1" t="s">
        <v>26</v>
      </c>
      <c r="E6285" s="1" t="s">
        <v>208</v>
      </c>
      <c r="F6285" s="18">
        <v>3040</v>
      </c>
      <c r="G6285" t="s">
        <v>4038</v>
      </c>
      <c r="H6285" s="1">
        <f>IF(COUNTIF(G$2:G6285,G6285)=1,1,0)</f>
        <v>1</v>
      </c>
      <c r="I6285" s="1">
        <v>8</v>
      </c>
      <c r="J6285" s="1">
        <v>0</v>
      </c>
      <c r="K6285" s="1">
        <v>1459.2</v>
      </c>
      <c r="L6285" s="12">
        <f>VLOOKUP(train[[#This Row],[Sub-Category]],Análisis_ABC_XYZ[[#Headers],[#Data]],4,FALSE)</f>
        <v>0.5183572270896134</v>
      </c>
    </row>
    <row r="6286" spans="1:12" x14ac:dyDescent="0.35">
      <c r="A6286" s="2">
        <v>43065</v>
      </c>
      <c r="B6286" s="1" t="s">
        <v>12</v>
      </c>
      <c r="C6286" s="1" t="s">
        <v>1138</v>
      </c>
      <c r="D6286" s="1" t="s">
        <v>8</v>
      </c>
      <c r="E6286" s="1" t="s">
        <v>22</v>
      </c>
      <c r="F6286" s="18">
        <v>595.38</v>
      </c>
      <c r="G6286" t="s">
        <v>4228</v>
      </c>
      <c r="H6286" s="1">
        <f>IF(COUNTIF(G$2:G6286,G6286)=1,1,0)</f>
        <v>0</v>
      </c>
      <c r="I6286" s="1">
        <v>6</v>
      </c>
      <c r="J6286" s="1">
        <v>0</v>
      </c>
      <c r="K6286" s="1">
        <v>297.69</v>
      </c>
      <c r="L6286" s="12">
        <f>VLOOKUP(train[[#This Row],[Sub-Category]],Análisis_ABC_XYZ[[#Headers],[#Data]],4,FALSE)</f>
        <v>0.4595170286641902</v>
      </c>
    </row>
    <row r="6287" spans="1:12" x14ac:dyDescent="0.35">
      <c r="A6287" s="2">
        <v>43065</v>
      </c>
      <c r="B6287" s="1" t="s">
        <v>52</v>
      </c>
      <c r="C6287" s="1" t="s">
        <v>970</v>
      </c>
      <c r="D6287" s="1" t="s">
        <v>26</v>
      </c>
      <c r="E6287" s="1" t="s">
        <v>27</v>
      </c>
      <c r="F6287" s="18">
        <v>494.98199999999997</v>
      </c>
      <c r="G6287" t="s">
        <v>6763</v>
      </c>
      <c r="H6287" s="1">
        <f>IF(COUNTIF(G$2:G6287,G6287)=1,1,0)</f>
        <v>1</v>
      </c>
      <c r="I6287" s="1">
        <v>3</v>
      </c>
      <c r="J6287" s="1">
        <v>0.4</v>
      </c>
      <c r="K6287" s="1">
        <v>-115.49580000000006</v>
      </c>
      <c r="L6287" s="12">
        <f>VLOOKUP(train[[#This Row],[Sub-Category]],Análisis_ABC_XYZ[[#Headers],[#Data]],4,FALSE)</f>
        <v>0.41105220110552465</v>
      </c>
    </row>
    <row r="6288" spans="1:12" x14ac:dyDescent="0.35">
      <c r="A6288" s="2">
        <v>43065</v>
      </c>
      <c r="B6288" s="1" t="s">
        <v>89</v>
      </c>
      <c r="C6288" s="1" t="s">
        <v>1038</v>
      </c>
      <c r="D6288" s="1" t="s">
        <v>8</v>
      </c>
      <c r="E6288" s="1" t="s">
        <v>18</v>
      </c>
      <c r="F6288" s="18">
        <v>313.17599999999999</v>
      </c>
      <c r="G6288" t="s">
        <v>6673</v>
      </c>
      <c r="H6288" s="1">
        <f>IF(COUNTIF(G$2:G6288,G6288)=1,1,0)</f>
        <v>1</v>
      </c>
      <c r="I6288" s="1">
        <v>2</v>
      </c>
      <c r="J6288" s="1">
        <v>0.4</v>
      </c>
      <c r="K6288" s="1">
        <v>-120.05080000000007</v>
      </c>
      <c r="L6288" s="12">
        <f>VLOOKUP(train[[#This Row],[Sub-Category]],Análisis_ABC_XYZ[[#Headers],[#Data]],4,FALSE)</f>
        <v>0.55975208308209756</v>
      </c>
    </row>
    <row r="6289" spans="1:12" x14ac:dyDescent="0.35">
      <c r="A6289" s="2">
        <v>43065</v>
      </c>
      <c r="B6289" s="1" t="s">
        <v>119</v>
      </c>
      <c r="C6289" s="1" t="s">
        <v>1064</v>
      </c>
      <c r="D6289" s="1" t="s">
        <v>14</v>
      </c>
      <c r="E6289" s="1" t="s">
        <v>29</v>
      </c>
      <c r="F6289" s="18">
        <v>91.679999999999993</v>
      </c>
      <c r="G6289" t="s">
        <v>4038</v>
      </c>
      <c r="H6289" s="1">
        <f>IF(COUNTIF(G$2:G6289,G6289)=1,1,0)</f>
        <v>0</v>
      </c>
      <c r="I6289" s="1">
        <v>3</v>
      </c>
      <c r="J6289" s="1">
        <v>0</v>
      </c>
      <c r="K6289" s="1">
        <v>45.839999999999996</v>
      </c>
      <c r="L6289" s="12">
        <f>VLOOKUP(train[[#This Row],[Sub-Category]],Análisis_ABC_XYZ[[#Headers],[#Data]],4,FALSE)</f>
        <v>0.46881743173671325</v>
      </c>
    </row>
    <row r="6290" spans="1:12" x14ac:dyDescent="0.35">
      <c r="A6290" s="2">
        <v>43065</v>
      </c>
      <c r="B6290" s="1" t="s">
        <v>229</v>
      </c>
      <c r="C6290" s="1" t="s">
        <v>875</v>
      </c>
      <c r="D6290" s="1" t="s">
        <v>26</v>
      </c>
      <c r="E6290" s="1" t="s">
        <v>56</v>
      </c>
      <c r="F6290" s="18">
        <v>59.97</v>
      </c>
      <c r="G6290" t="s">
        <v>3233</v>
      </c>
      <c r="H6290" s="1">
        <f>IF(COUNTIF(G$2:G6290,G6290)=1,1,0)</f>
        <v>1</v>
      </c>
      <c r="I6290" s="1">
        <v>3</v>
      </c>
      <c r="J6290" s="1">
        <v>0</v>
      </c>
      <c r="K6290" s="1">
        <v>14.992499999999996</v>
      </c>
      <c r="L6290" s="12">
        <f>VLOOKUP(train[[#This Row],[Sub-Category]],Análisis_ABC_XYZ[[#Headers],[#Data]],4,FALSE)</f>
        <v>0.52062335344040378</v>
      </c>
    </row>
    <row r="6291" spans="1:12" x14ac:dyDescent="0.35">
      <c r="A6291" s="2">
        <v>43065</v>
      </c>
      <c r="B6291" s="1" t="s">
        <v>52</v>
      </c>
      <c r="C6291" s="1" t="s">
        <v>771</v>
      </c>
      <c r="D6291" s="1" t="s">
        <v>14</v>
      </c>
      <c r="E6291" s="1" t="s">
        <v>29</v>
      </c>
      <c r="F6291" s="18">
        <v>78.759000000000015</v>
      </c>
      <c r="G6291" t="s">
        <v>6292</v>
      </c>
      <c r="H6291" s="1">
        <f>IF(COUNTIF(G$2:G6291,G6291)=1,1,0)</f>
        <v>1</v>
      </c>
      <c r="I6291" s="1">
        <v>9</v>
      </c>
      <c r="J6291" s="1">
        <v>0.7</v>
      </c>
      <c r="K6291" s="1">
        <v>-57.75660000000002</v>
      </c>
      <c r="L6291" s="12">
        <f>VLOOKUP(train[[#This Row],[Sub-Category]],Análisis_ABC_XYZ[[#Headers],[#Data]],4,FALSE)</f>
        <v>0.46881743173671325</v>
      </c>
    </row>
    <row r="6292" spans="1:12" x14ac:dyDescent="0.35">
      <c r="A6292" s="2">
        <v>43065</v>
      </c>
      <c r="B6292" s="1" t="s">
        <v>119</v>
      </c>
      <c r="C6292" s="1" t="s">
        <v>952</v>
      </c>
      <c r="D6292" s="1" t="s">
        <v>14</v>
      </c>
      <c r="E6292" s="1" t="s">
        <v>36</v>
      </c>
      <c r="F6292" s="18">
        <v>70.98</v>
      </c>
      <c r="G6292" t="s">
        <v>4038</v>
      </c>
      <c r="H6292" s="1">
        <f>IF(COUNTIF(G$2:G6292,G6292)=1,1,0)</f>
        <v>0</v>
      </c>
      <c r="I6292" s="1">
        <v>7</v>
      </c>
      <c r="J6292" s="1">
        <v>0</v>
      </c>
      <c r="K6292" s="1">
        <v>34.780200000000001</v>
      </c>
      <c r="L6292" s="12">
        <f>VLOOKUP(train[[#This Row],[Sub-Category]],Análisis_ABC_XYZ[[#Headers],[#Data]],4,FALSE)</f>
        <v>0.43613829632717294</v>
      </c>
    </row>
    <row r="6293" spans="1:12" x14ac:dyDescent="0.35">
      <c r="A6293" s="2">
        <v>43065</v>
      </c>
      <c r="B6293" s="1" t="s">
        <v>12</v>
      </c>
      <c r="C6293" s="1" t="s">
        <v>858</v>
      </c>
      <c r="D6293" s="1" t="s">
        <v>14</v>
      </c>
      <c r="E6293" s="1" t="s">
        <v>31</v>
      </c>
      <c r="F6293" s="18">
        <v>64.959999999999994</v>
      </c>
      <c r="G6293" t="s">
        <v>4228</v>
      </c>
      <c r="H6293" s="1">
        <f>IF(COUNTIF(G$2:G6293,G6293)=1,1,0)</f>
        <v>0</v>
      </c>
      <c r="I6293" s="1">
        <v>2</v>
      </c>
      <c r="J6293" s="1">
        <v>0</v>
      </c>
      <c r="K6293" s="1">
        <v>19.487999999999992</v>
      </c>
      <c r="L6293" s="12">
        <f>VLOOKUP(train[[#This Row],[Sub-Category]],Análisis_ABC_XYZ[[#Headers],[#Data]],4,FALSE)</f>
        <v>0.49507917887403441</v>
      </c>
    </row>
    <row r="6294" spans="1:12" x14ac:dyDescent="0.35">
      <c r="A6294" s="2">
        <v>43065</v>
      </c>
      <c r="B6294" s="1" t="s">
        <v>12</v>
      </c>
      <c r="C6294" s="1" t="s">
        <v>1632</v>
      </c>
      <c r="D6294" s="1" t="s">
        <v>14</v>
      </c>
      <c r="E6294" s="1" t="s">
        <v>24</v>
      </c>
      <c r="F6294" s="18">
        <v>37.17</v>
      </c>
      <c r="G6294" t="s">
        <v>4228</v>
      </c>
      <c r="H6294" s="1">
        <f>IF(COUNTIF(G$2:G6294,G6294)=1,1,0)</f>
        <v>0</v>
      </c>
      <c r="I6294" s="1">
        <v>9</v>
      </c>
      <c r="J6294" s="1">
        <v>0</v>
      </c>
      <c r="K6294" s="1">
        <v>10.4076</v>
      </c>
      <c r="L6294" s="12">
        <f>VLOOKUP(train[[#This Row],[Sub-Category]],Análisis_ABC_XYZ[[#Headers],[#Data]],4,FALSE)</f>
        <v>0.45632477063632687</v>
      </c>
    </row>
    <row r="6295" spans="1:12" x14ac:dyDescent="0.35">
      <c r="A6295" s="2">
        <v>43065</v>
      </c>
      <c r="B6295" s="1" t="s">
        <v>119</v>
      </c>
      <c r="C6295" s="1" t="s">
        <v>1063</v>
      </c>
      <c r="D6295" s="1" t="s">
        <v>14</v>
      </c>
      <c r="E6295" s="1" t="s">
        <v>29</v>
      </c>
      <c r="F6295" s="18">
        <v>33.75</v>
      </c>
      <c r="G6295" t="s">
        <v>4038</v>
      </c>
      <c r="H6295" s="1">
        <f>IF(COUNTIF(G$2:G6295,G6295)=1,1,0)</f>
        <v>0</v>
      </c>
      <c r="I6295" s="1">
        <v>5</v>
      </c>
      <c r="J6295" s="1">
        <v>0</v>
      </c>
      <c r="K6295" s="1">
        <v>16.875</v>
      </c>
      <c r="L6295" s="12">
        <f>VLOOKUP(train[[#This Row],[Sub-Category]],Análisis_ABC_XYZ[[#Headers],[#Data]],4,FALSE)</f>
        <v>0.46881743173671325</v>
      </c>
    </row>
    <row r="6296" spans="1:12" x14ac:dyDescent="0.35">
      <c r="A6296" s="2">
        <v>43065</v>
      </c>
      <c r="B6296" s="1" t="s">
        <v>39</v>
      </c>
      <c r="C6296" s="1" t="s">
        <v>863</v>
      </c>
      <c r="D6296" s="1" t="s">
        <v>14</v>
      </c>
      <c r="E6296" s="1" t="s">
        <v>24</v>
      </c>
      <c r="F6296" s="18">
        <v>17.856000000000002</v>
      </c>
      <c r="G6296" t="s">
        <v>5573</v>
      </c>
      <c r="H6296" s="1">
        <f>IF(COUNTIF(G$2:G6296,G6296)=1,1,0)</f>
        <v>1</v>
      </c>
      <c r="I6296" s="1">
        <v>4</v>
      </c>
      <c r="J6296" s="1">
        <v>0.2</v>
      </c>
      <c r="K6296" s="1">
        <v>4.2408000000000001</v>
      </c>
      <c r="L6296" s="12">
        <f>VLOOKUP(train[[#This Row],[Sub-Category]],Análisis_ABC_XYZ[[#Headers],[#Data]],4,FALSE)</f>
        <v>0.45632477063632687</v>
      </c>
    </row>
    <row r="6297" spans="1:12" x14ac:dyDescent="0.35">
      <c r="A6297" s="2">
        <v>43065</v>
      </c>
      <c r="B6297" s="1" t="s">
        <v>229</v>
      </c>
      <c r="C6297" s="1" t="s">
        <v>1352</v>
      </c>
      <c r="D6297" s="1" t="s">
        <v>14</v>
      </c>
      <c r="E6297" s="1" t="s">
        <v>36</v>
      </c>
      <c r="F6297" s="18">
        <v>13.36</v>
      </c>
      <c r="G6297" t="s">
        <v>3233</v>
      </c>
      <c r="H6297" s="1">
        <f>IF(COUNTIF(G$2:G6297,G6297)=1,1,0)</f>
        <v>0</v>
      </c>
      <c r="I6297" s="1">
        <v>2</v>
      </c>
      <c r="J6297" s="1">
        <v>0</v>
      </c>
      <c r="K6297" s="1">
        <v>6.4127999999999998</v>
      </c>
      <c r="L6297" s="12">
        <f>VLOOKUP(train[[#This Row],[Sub-Category]],Análisis_ABC_XYZ[[#Headers],[#Data]],4,FALSE)</f>
        <v>0.43613829632717294</v>
      </c>
    </row>
    <row r="6298" spans="1:12" x14ac:dyDescent="0.35">
      <c r="A6298" s="2">
        <v>43065</v>
      </c>
      <c r="B6298" s="1" t="s">
        <v>37</v>
      </c>
      <c r="C6298" s="1" t="s">
        <v>1271</v>
      </c>
      <c r="D6298" s="1" t="s">
        <v>14</v>
      </c>
      <c r="E6298" s="1" t="s">
        <v>29</v>
      </c>
      <c r="F6298" s="18">
        <v>7.3120000000000012</v>
      </c>
      <c r="G6298" t="s">
        <v>4815</v>
      </c>
      <c r="H6298" s="1">
        <f>IF(COUNTIF(G$2:G6298,G6298)=1,1,0)</f>
        <v>1</v>
      </c>
      <c r="I6298" s="1">
        <v>2</v>
      </c>
      <c r="J6298" s="1">
        <v>0.2</v>
      </c>
      <c r="K6298" s="1">
        <v>2.5591999999999997</v>
      </c>
      <c r="L6298" s="12">
        <f>VLOOKUP(train[[#This Row],[Sub-Category]],Análisis_ABC_XYZ[[#Headers],[#Data]],4,FALSE)</f>
        <v>0.46881743173671325</v>
      </c>
    </row>
    <row r="6299" spans="1:12" x14ac:dyDescent="0.35">
      <c r="A6299" s="2">
        <v>43065</v>
      </c>
      <c r="B6299" s="1" t="s">
        <v>16</v>
      </c>
      <c r="C6299" s="1" t="s">
        <v>810</v>
      </c>
      <c r="D6299" s="1" t="s">
        <v>14</v>
      </c>
      <c r="E6299" s="1" t="s">
        <v>29</v>
      </c>
      <c r="F6299" s="18">
        <v>3.7440000000000007</v>
      </c>
      <c r="G6299" t="s">
        <v>4233</v>
      </c>
      <c r="H6299" s="1">
        <f>IF(COUNTIF(G$2:G6299,G6299)=1,1,0)</f>
        <v>1</v>
      </c>
      <c r="I6299" s="1">
        <v>4</v>
      </c>
      <c r="J6299" s="1">
        <v>0.7</v>
      </c>
      <c r="K6299" s="1">
        <v>-2.6207999999999991</v>
      </c>
      <c r="L6299" s="12">
        <f>VLOOKUP(train[[#This Row],[Sub-Category]],Análisis_ABC_XYZ[[#Headers],[#Data]],4,FALSE)</f>
        <v>0.46881743173671325</v>
      </c>
    </row>
    <row r="6300" spans="1:12" x14ac:dyDescent="0.35">
      <c r="A6300" s="2">
        <v>43066</v>
      </c>
      <c r="B6300" s="1" t="s">
        <v>16</v>
      </c>
      <c r="C6300" s="1" t="s">
        <v>1044</v>
      </c>
      <c r="D6300" s="1" t="s">
        <v>8</v>
      </c>
      <c r="E6300" s="1" t="s">
        <v>18</v>
      </c>
      <c r="F6300" s="18">
        <v>331.02300000000008</v>
      </c>
      <c r="G6300" t="s">
        <v>5250</v>
      </c>
      <c r="H6300" s="1">
        <f>IF(COUNTIF(G$2:G6300,G6300)=1,1,0)</f>
        <v>1</v>
      </c>
      <c r="I6300" s="1">
        <v>7</v>
      </c>
      <c r="J6300" s="1">
        <v>0.45</v>
      </c>
      <c r="K6300" s="1">
        <v>-114.35339999999997</v>
      </c>
      <c r="L6300" s="12">
        <f>VLOOKUP(train[[#This Row],[Sub-Category]],Análisis_ABC_XYZ[[#Headers],[#Data]],4,FALSE)</f>
        <v>0.55975208308209756</v>
      </c>
    </row>
    <row r="6301" spans="1:12" x14ac:dyDescent="0.35">
      <c r="A6301" s="2">
        <v>43066</v>
      </c>
      <c r="B6301" s="1" t="s">
        <v>104</v>
      </c>
      <c r="C6301" s="1" t="s">
        <v>1262</v>
      </c>
      <c r="D6301" s="1" t="s">
        <v>26</v>
      </c>
      <c r="E6301" s="1" t="s">
        <v>27</v>
      </c>
      <c r="F6301" s="18">
        <v>271.99200000000002</v>
      </c>
      <c r="G6301" t="s">
        <v>6642</v>
      </c>
      <c r="H6301" s="1">
        <f>IF(COUNTIF(G$2:G6301,G6301)=1,1,0)</f>
        <v>1</v>
      </c>
      <c r="I6301" s="1">
        <v>1</v>
      </c>
      <c r="J6301" s="1">
        <v>0.2</v>
      </c>
      <c r="K6301" s="1">
        <v>23.799300000000002</v>
      </c>
      <c r="L6301" s="12">
        <f>VLOOKUP(train[[#This Row],[Sub-Category]],Análisis_ABC_XYZ[[#Headers],[#Data]],4,FALSE)</f>
        <v>0.41105220110552465</v>
      </c>
    </row>
    <row r="6302" spans="1:12" x14ac:dyDescent="0.35">
      <c r="A6302" s="2">
        <v>43066</v>
      </c>
      <c r="B6302" s="1" t="s">
        <v>239</v>
      </c>
      <c r="C6302" s="1" t="s">
        <v>906</v>
      </c>
      <c r="D6302" s="1" t="s">
        <v>14</v>
      </c>
      <c r="E6302" s="1" t="s">
        <v>36</v>
      </c>
      <c r="F6302" s="18">
        <v>204.95000000000002</v>
      </c>
      <c r="G6302" t="s">
        <v>6913</v>
      </c>
      <c r="H6302" s="1">
        <f>IF(COUNTIF(G$2:G6302,G6302)=1,1,0)</f>
        <v>1</v>
      </c>
      <c r="I6302" s="1">
        <v>5</v>
      </c>
      <c r="J6302" s="1">
        <v>0</v>
      </c>
      <c r="K6302" s="1">
        <v>100.4255</v>
      </c>
      <c r="L6302" s="12">
        <f>VLOOKUP(train[[#This Row],[Sub-Category]],Análisis_ABC_XYZ[[#Headers],[#Data]],4,FALSE)</f>
        <v>0.43613829632717294</v>
      </c>
    </row>
    <row r="6303" spans="1:12" x14ac:dyDescent="0.35">
      <c r="A6303" s="2">
        <v>43066</v>
      </c>
      <c r="B6303" s="1" t="s">
        <v>79</v>
      </c>
      <c r="C6303" s="1" t="s">
        <v>1339</v>
      </c>
      <c r="D6303" s="1" t="s">
        <v>14</v>
      </c>
      <c r="E6303" s="1" t="s">
        <v>31</v>
      </c>
      <c r="F6303" s="18">
        <v>167.292</v>
      </c>
      <c r="G6303" t="s">
        <v>6514</v>
      </c>
      <c r="H6303" s="1">
        <f>IF(COUNTIF(G$2:G6303,G6303)=1,1,0)</f>
        <v>1</v>
      </c>
      <c r="I6303" s="1">
        <v>6</v>
      </c>
      <c r="J6303" s="1">
        <v>0.1</v>
      </c>
      <c r="K6303" s="1">
        <v>29.7408</v>
      </c>
      <c r="L6303" s="12">
        <f>VLOOKUP(train[[#This Row],[Sub-Category]],Análisis_ABC_XYZ[[#Headers],[#Data]],4,FALSE)</f>
        <v>0.49507917887403441</v>
      </c>
    </row>
    <row r="6304" spans="1:12" x14ac:dyDescent="0.35">
      <c r="A6304" s="2">
        <v>43066</v>
      </c>
      <c r="B6304" s="1" t="s">
        <v>1200</v>
      </c>
      <c r="C6304" s="1" t="s">
        <v>1066</v>
      </c>
      <c r="D6304" s="1" t="s">
        <v>14</v>
      </c>
      <c r="E6304" s="1" t="s">
        <v>29</v>
      </c>
      <c r="F6304" s="18">
        <v>152</v>
      </c>
      <c r="G6304" t="s">
        <v>2122</v>
      </c>
      <c r="H6304" s="1">
        <f>IF(COUNTIF(G$2:G6304,G6304)=1,1,0)</f>
        <v>1</v>
      </c>
      <c r="I6304" s="1">
        <v>5</v>
      </c>
      <c r="J6304" s="1">
        <v>0</v>
      </c>
      <c r="K6304" s="1">
        <v>69.919999999999987</v>
      </c>
      <c r="L6304" s="12">
        <f>VLOOKUP(train[[#This Row],[Sub-Category]],Análisis_ABC_XYZ[[#Headers],[#Data]],4,FALSE)</f>
        <v>0.46881743173671325</v>
      </c>
    </row>
    <row r="6305" spans="1:12" x14ac:dyDescent="0.35">
      <c r="A6305" s="2">
        <v>43066</v>
      </c>
      <c r="B6305" s="1" t="s">
        <v>16</v>
      </c>
      <c r="C6305" s="1" t="s">
        <v>1355</v>
      </c>
      <c r="D6305" s="1" t="s">
        <v>26</v>
      </c>
      <c r="E6305" s="1" t="s">
        <v>27</v>
      </c>
      <c r="F6305" s="18">
        <v>116.75999999999999</v>
      </c>
      <c r="G6305" t="s">
        <v>5250</v>
      </c>
      <c r="H6305" s="1">
        <f>IF(COUNTIF(G$2:G6305,G6305)=1,1,0)</f>
        <v>0</v>
      </c>
      <c r="I6305" s="1">
        <v>1</v>
      </c>
      <c r="J6305" s="1">
        <v>0.2</v>
      </c>
      <c r="K6305" s="1">
        <v>14.594999999999985</v>
      </c>
      <c r="L6305" s="12">
        <f>VLOOKUP(train[[#This Row],[Sub-Category]],Análisis_ABC_XYZ[[#Headers],[#Data]],4,FALSE)</f>
        <v>0.41105220110552465</v>
      </c>
    </row>
    <row r="6306" spans="1:12" x14ac:dyDescent="0.35">
      <c r="A6306" s="2">
        <v>43066</v>
      </c>
      <c r="B6306" s="1" t="s">
        <v>72</v>
      </c>
      <c r="C6306" s="1" t="s">
        <v>921</v>
      </c>
      <c r="D6306" s="1" t="s">
        <v>14</v>
      </c>
      <c r="E6306" s="1" t="s">
        <v>20</v>
      </c>
      <c r="F6306" s="18">
        <v>97.984000000000009</v>
      </c>
      <c r="G6306" t="s">
        <v>2654</v>
      </c>
      <c r="H6306" s="1">
        <f>IF(COUNTIF(G$2:G6306,G6306)=1,1,0)</f>
        <v>1</v>
      </c>
      <c r="I6306" s="1">
        <v>2</v>
      </c>
      <c r="J6306" s="1">
        <v>0.2</v>
      </c>
      <c r="K6306" s="1">
        <v>-24.496000000000002</v>
      </c>
      <c r="L6306" s="12">
        <f>VLOOKUP(train[[#This Row],[Sub-Category]],Análisis_ABC_XYZ[[#Headers],[#Data]],4,FALSE)</f>
        <v>0.44610841445725197</v>
      </c>
    </row>
    <row r="6307" spans="1:12" x14ac:dyDescent="0.35">
      <c r="A6307" s="2">
        <v>43066</v>
      </c>
      <c r="B6307" s="1" t="s">
        <v>239</v>
      </c>
      <c r="C6307" s="1" t="s">
        <v>1470</v>
      </c>
      <c r="D6307" s="1" t="s">
        <v>14</v>
      </c>
      <c r="E6307" s="1" t="s">
        <v>29</v>
      </c>
      <c r="F6307" s="18">
        <v>79.95</v>
      </c>
      <c r="G6307" t="s">
        <v>6913</v>
      </c>
      <c r="H6307" s="1">
        <f>IF(COUNTIF(G$2:G6307,G6307)=1,1,0)</f>
        <v>0</v>
      </c>
      <c r="I6307" s="1">
        <v>5</v>
      </c>
      <c r="J6307" s="1">
        <v>0</v>
      </c>
      <c r="K6307" s="1">
        <v>38.376000000000005</v>
      </c>
      <c r="L6307" s="12">
        <f>VLOOKUP(train[[#This Row],[Sub-Category]],Análisis_ABC_XYZ[[#Headers],[#Data]],4,FALSE)</f>
        <v>0.46881743173671325</v>
      </c>
    </row>
    <row r="6308" spans="1:12" x14ac:dyDescent="0.35">
      <c r="A6308" s="2">
        <v>43066</v>
      </c>
      <c r="B6308" s="1" t="s">
        <v>72</v>
      </c>
      <c r="C6308" s="1" t="s">
        <v>253</v>
      </c>
      <c r="D6308" s="1" t="s">
        <v>26</v>
      </c>
      <c r="E6308" s="1" t="s">
        <v>56</v>
      </c>
      <c r="F6308" s="18">
        <v>62.400000000000006</v>
      </c>
      <c r="G6308" t="s">
        <v>2654</v>
      </c>
      <c r="H6308" s="1">
        <f>IF(COUNTIF(G$2:G6308,G6308)=1,1,0)</f>
        <v>0</v>
      </c>
      <c r="I6308" s="1">
        <v>6</v>
      </c>
      <c r="J6308" s="1">
        <v>0.2</v>
      </c>
      <c r="K6308" s="1">
        <v>19.499999999999993</v>
      </c>
      <c r="L6308" s="12">
        <f>VLOOKUP(train[[#This Row],[Sub-Category]],Análisis_ABC_XYZ[[#Headers],[#Data]],4,FALSE)</f>
        <v>0.52062335344040378</v>
      </c>
    </row>
    <row r="6309" spans="1:12" x14ac:dyDescent="0.35">
      <c r="A6309" s="2">
        <v>43066</v>
      </c>
      <c r="B6309" s="1" t="s">
        <v>1200</v>
      </c>
      <c r="C6309" s="1" t="s">
        <v>99</v>
      </c>
      <c r="D6309" s="1" t="s">
        <v>26</v>
      </c>
      <c r="E6309" s="1" t="s">
        <v>56</v>
      </c>
      <c r="F6309" s="18">
        <v>34.950000000000003</v>
      </c>
      <c r="G6309" t="s">
        <v>2122</v>
      </c>
      <c r="H6309" s="1">
        <f>IF(COUNTIF(G$2:G6309,G6309)=1,1,0)</f>
        <v>0</v>
      </c>
      <c r="I6309" s="1">
        <v>5</v>
      </c>
      <c r="J6309" s="1">
        <v>0</v>
      </c>
      <c r="K6309" s="1">
        <v>15.378000000000004</v>
      </c>
      <c r="L6309" s="12">
        <f>VLOOKUP(train[[#This Row],[Sub-Category]],Análisis_ABC_XYZ[[#Headers],[#Data]],4,FALSE)</f>
        <v>0.52062335344040378</v>
      </c>
    </row>
    <row r="6310" spans="1:12" x14ac:dyDescent="0.35">
      <c r="A6310" s="2">
        <v>43066</v>
      </c>
      <c r="B6310" s="1" t="s">
        <v>104</v>
      </c>
      <c r="C6310" s="1" t="s">
        <v>309</v>
      </c>
      <c r="D6310" s="1" t="s">
        <v>14</v>
      </c>
      <c r="E6310" s="1" t="s">
        <v>20</v>
      </c>
      <c r="F6310" s="18">
        <v>39.808</v>
      </c>
      <c r="G6310" t="s">
        <v>6012</v>
      </c>
      <c r="H6310" s="1">
        <f>IF(COUNTIF(G$2:G6310,G6310)=1,1,0)</f>
        <v>1</v>
      </c>
      <c r="I6310" s="1">
        <v>4</v>
      </c>
      <c r="J6310" s="1">
        <v>0.2</v>
      </c>
      <c r="K6310" s="1">
        <v>3.9808000000000003</v>
      </c>
      <c r="L6310" s="12">
        <f>VLOOKUP(train[[#This Row],[Sub-Category]],Análisis_ABC_XYZ[[#Headers],[#Data]],4,FALSE)</f>
        <v>0.44610841445725197</v>
      </c>
    </row>
    <row r="6311" spans="1:12" x14ac:dyDescent="0.35">
      <c r="A6311" s="2">
        <v>43066</v>
      </c>
      <c r="B6311" s="1" t="s">
        <v>239</v>
      </c>
      <c r="C6311" s="1" t="s">
        <v>391</v>
      </c>
      <c r="D6311" s="1" t="s">
        <v>14</v>
      </c>
      <c r="E6311" s="1" t="s">
        <v>24</v>
      </c>
      <c r="F6311" s="18">
        <v>34.650000000000006</v>
      </c>
      <c r="G6311" t="s">
        <v>6913</v>
      </c>
      <c r="H6311" s="1">
        <f>IF(COUNTIF(G$2:G6311,G6311)=1,1,0)</f>
        <v>0</v>
      </c>
      <c r="I6311" s="1">
        <v>3</v>
      </c>
      <c r="J6311" s="1">
        <v>0</v>
      </c>
      <c r="K6311" s="1">
        <v>9.702</v>
      </c>
      <c r="L6311" s="12">
        <f>VLOOKUP(train[[#This Row],[Sub-Category]],Análisis_ABC_XYZ[[#Headers],[#Data]],4,FALSE)</f>
        <v>0.45632477063632687</v>
      </c>
    </row>
    <row r="6312" spans="1:12" x14ac:dyDescent="0.35">
      <c r="A6312" s="2">
        <v>43066</v>
      </c>
      <c r="B6312" s="1" t="s">
        <v>239</v>
      </c>
      <c r="C6312" s="1" t="s">
        <v>1240</v>
      </c>
      <c r="D6312" s="1" t="s">
        <v>8</v>
      </c>
      <c r="E6312" s="1" t="s">
        <v>22</v>
      </c>
      <c r="F6312" s="18">
        <v>31.56</v>
      </c>
      <c r="G6312" t="s">
        <v>4077</v>
      </c>
      <c r="H6312" s="1">
        <f>IF(COUNTIF(G$2:G6312,G6312)=1,1,0)</f>
        <v>1</v>
      </c>
      <c r="I6312" s="1">
        <v>3</v>
      </c>
      <c r="J6312" s="1">
        <v>0</v>
      </c>
      <c r="K6312" s="1">
        <v>10.4148</v>
      </c>
      <c r="L6312" s="12">
        <f>VLOOKUP(train[[#This Row],[Sub-Category]],Análisis_ABC_XYZ[[#Headers],[#Data]],4,FALSE)</f>
        <v>0.4595170286641902</v>
      </c>
    </row>
    <row r="6313" spans="1:12" x14ac:dyDescent="0.35">
      <c r="A6313" s="2">
        <v>43066</v>
      </c>
      <c r="B6313" s="1" t="s">
        <v>239</v>
      </c>
      <c r="C6313" s="1" t="s">
        <v>1485</v>
      </c>
      <c r="D6313" s="1" t="s">
        <v>14</v>
      </c>
      <c r="E6313" s="1" t="s">
        <v>36</v>
      </c>
      <c r="F6313" s="18">
        <v>25.92</v>
      </c>
      <c r="G6313" t="s">
        <v>6913</v>
      </c>
      <c r="H6313" s="1">
        <f>IF(COUNTIF(G$2:G6313,G6313)=1,1,0)</f>
        <v>0</v>
      </c>
      <c r="I6313" s="1">
        <v>4</v>
      </c>
      <c r="J6313" s="1">
        <v>0</v>
      </c>
      <c r="K6313" s="1">
        <v>12.441600000000001</v>
      </c>
      <c r="L6313" s="12">
        <f>VLOOKUP(train[[#This Row],[Sub-Category]],Análisis_ABC_XYZ[[#Headers],[#Data]],4,FALSE)</f>
        <v>0.43613829632717294</v>
      </c>
    </row>
    <row r="6314" spans="1:12" x14ac:dyDescent="0.35">
      <c r="A6314" s="2">
        <v>43067</v>
      </c>
      <c r="B6314" s="1" t="s">
        <v>379</v>
      </c>
      <c r="C6314" s="1" t="s">
        <v>1745</v>
      </c>
      <c r="D6314" s="1" t="s">
        <v>14</v>
      </c>
      <c r="E6314" s="1" t="s">
        <v>20</v>
      </c>
      <c r="F6314" s="18">
        <v>1263.3000000000002</v>
      </c>
      <c r="G6314" t="s">
        <v>2969</v>
      </c>
      <c r="H6314" s="1">
        <f>IF(COUNTIF(G$2:G6314,G6314)=1,1,0)</f>
        <v>1</v>
      </c>
      <c r="I6314" s="1">
        <v>6</v>
      </c>
      <c r="J6314" s="1">
        <v>0</v>
      </c>
      <c r="K6314" s="1">
        <v>315.82499999999993</v>
      </c>
      <c r="L6314" s="12">
        <f>VLOOKUP(train[[#This Row],[Sub-Category]],Análisis_ABC_XYZ[[#Headers],[#Data]],4,FALSE)</f>
        <v>0.44610841445725197</v>
      </c>
    </row>
    <row r="6315" spans="1:12" x14ac:dyDescent="0.35">
      <c r="A6315" s="2">
        <v>43067</v>
      </c>
      <c r="B6315" s="1" t="s">
        <v>379</v>
      </c>
      <c r="C6315" s="1" t="s">
        <v>522</v>
      </c>
      <c r="D6315" s="1" t="s">
        <v>14</v>
      </c>
      <c r="E6315" s="1" t="s">
        <v>20</v>
      </c>
      <c r="F6315" s="18">
        <v>1126.02</v>
      </c>
      <c r="G6315" t="s">
        <v>2969</v>
      </c>
      <c r="H6315" s="1">
        <f>IF(COUNTIF(G$2:G6315,G6315)=1,1,0)</f>
        <v>0</v>
      </c>
      <c r="I6315" s="1">
        <v>3</v>
      </c>
      <c r="J6315" s="1">
        <v>0</v>
      </c>
      <c r="K6315" s="1">
        <v>56.300999999999988</v>
      </c>
      <c r="L6315" s="12">
        <f>VLOOKUP(train[[#This Row],[Sub-Category]],Análisis_ABC_XYZ[[#Headers],[#Data]],4,FALSE)</f>
        <v>0.44610841445725197</v>
      </c>
    </row>
    <row r="6316" spans="1:12" x14ac:dyDescent="0.35">
      <c r="A6316" s="2">
        <v>43067</v>
      </c>
      <c r="B6316" s="1" t="s">
        <v>52</v>
      </c>
      <c r="C6316" s="1" t="s">
        <v>538</v>
      </c>
      <c r="D6316" s="1" t="s">
        <v>8</v>
      </c>
      <c r="E6316" s="1" t="s">
        <v>11</v>
      </c>
      <c r="F6316" s="18">
        <v>347.80200000000002</v>
      </c>
      <c r="G6316" t="s">
        <v>4757</v>
      </c>
      <c r="H6316" s="1">
        <f>IF(COUNTIF(G$2:G6316,G6316)=1,1,0)</f>
        <v>1</v>
      </c>
      <c r="I6316" s="1">
        <v>7</v>
      </c>
      <c r="J6316" s="1">
        <v>0.3</v>
      </c>
      <c r="K6316" s="1">
        <v>-24.842999999999961</v>
      </c>
      <c r="L6316" s="12">
        <f>VLOOKUP(train[[#This Row],[Sub-Category]],Análisis_ABC_XYZ[[#Headers],[#Data]],4,FALSE)</f>
        <v>0.46529189879902266</v>
      </c>
    </row>
    <row r="6317" spans="1:12" x14ac:dyDescent="0.35">
      <c r="A6317" s="2">
        <v>43067</v>
      </c>
      <c r="B6317" s="1" t="s">
        <v>52</v>
      </c>
      <c r="C6317" s="1" t="s">
        <v>934</v>
      </c>
      <c r="D6317" s="1" t="s">
        <v>26</v>
      </c>
      <c r="E6317" s="1" t="s">
        <v>27</v>
      </c>
      <c r="F6317" s="18">
        <v>340.18200000000002</v>
      </c>
      <c r="G6317" t="s">
        <v>4757</v>
      </c>
      <c r="H6317" s="1">
        <f>IF(COUNTIF(G$2:G6317,G6317)=1,1,0)</f>
        <v>0</v>
      </c>
      <c r="I6317" s="1">
        <v>3</v>
      </c>
      <c r="J6317" s="1">
        <v>0.4</v>
      </c>
      <c r="K6317" s="1">
        <v>-73.706100000000021</v>
      </c>
      <c r="L6317" s="12">
        <f>VLOOKUP(train[[#This Row],[Sub-Category]],Análisis_ABC_XYZ[[#Headers],[#Data]],4,FALSE)</f>
        <v>0.41105220110552465</v>
      </c>
    </row>
    <row r="6318" spans="1:12" x14ac:dyDescent="0.35">
      <c r="A6318" s="2">
        <v>43067</v>
      </c>
      <c r="B6318" s="1" t="s">
        <v>379</v>
      </c>
      <c r="C6318" s="1" t="s">
        <v>268</v>
      </c>
      <c r="D6318" s="1" t="s">
        <v>8</v>
      </c>
      <c r="E6318" s="1" t="s">
        <v>11</v>
      </c>
      <c r="F6318" s="18">
        <v>182.67000000000002</v>
      </c>
      <c r="G6318" t="s">
        <v>2969</v>
      </c>
      <c r="H6318" s="1">
        <f>IF(COUNTIF(G$2:G6318,G6318)=1,1,0)</f>
        <v>0</v>
      </c>
      <c r="I6318" s="1">
        <v>3</v>
      </c>
      <c r="J6318" s="1">
        <v>0</v>
      </c>
      <c r="K6318" s="1">
        <v>52.974299999999992</v>
      </c>
      <c r="L6318" s="12">
        <f>VLOOKUP(train[[#This Row],[Sub-Category]],Análisis_ABC_XYZ[[#Headers],[#Data]],4,FALSE)</f>
        <v>0.46529189879902266</v>
      </c>
    </row>
    <row r="6319" spans="1:12" x14ac:dyDescent="0.35">
      <c r="A6319" s="2">
        <v>43067</v>
      </c>
      <c r="B6319" s="1" t="s">
        <v>379</v>
      </c>
      <c r="C6319" s="1" t="s">
        <v>722</v>
      </c>
      <c r="D6319" s="1" t="s">
        <v>26</v>
      </c>
      <c r="E6319" s="1" t="s">
        <v>56</v>
      </c>
      <c r="F6319" s="18">
        <v>101.69999999999999</v>
      </c>
      <c r="G6319" t="s">
        <v>2969</v>
      </c>
      <c r="H6319" s="1">
        <f>IF(COUNTIF(G$2:G6319,G6319)=1,1,0)</f>
        <v>0</v>
      </c>
      <c r="I6319" s="1">
        <v>6</v>
      </c>
      <c r="J6319" s="1">
        <v>0</v>
      </c>
      <c r="K6319" s="1">
        <v>6.1019999999999968</v>
      </c>
      <c r="L6319" s="12">
        <f>VLOOKUP(train[[#This Row],[Sub-Category]],Análisis_ABC_XYZ[[#Headers],[#Data]],4,FALSE)</f>
        <v>0.52062335344040378</v>
      </c>
    </row>
    <row r="6320" spans="1:12" x14ac:dyDescent="0.35">
      <c r="A6320" s="2">
        <v>43067</v>
      </c>
      <c r="B6320" s="1" t="s">
        <v>52</v>
      </c>
      <c r="C6320" s="1" t="s">
        <v>1584</v>
      </c>
      <c r="D6320" s="1" t="s">
        <v>14</v>
      </c>
      <c r="E6320" s="1" t="s">
        <v>20</v>
      </c>
      <c r="F6320" s="18">
        <v>32.544000000000004</v>
      </c>
      <c r="G6320" t="s">
        <v>4757</v>
      </c>
      <c r="H6320" s="1">
        <f>IF(COUNTIF(G$2:G6320,G6320)=1,1,0)</f>
        <v>0</v>
      </c>
      <c r="I6320" s="1">
        <v>2</v>
      </c>
      <c r="J6320" s="1">
        <v>0.2</v>
      </c>
      <c r="K6320" s="1">
        <v>-7.7292000000000041</v>
      </c>
      <c r="L6320" s="12">
        <f>VLOOKUP(train[[#This Row],[Sub-Category]],Análisis_ABC_XYZ[[#Headers],[#Data]],4,FALSE)</f>
        <v>0.44610841445725197</v>
      </c>
    </row>
    <row r="6321" spans="1:12" x14ac:dyDescent="0.35">
      <c r="A6321" s="2">
        <v>43067</v>
      </c>
      <c r="B6321" s="1" t="s">
        <v>52</v>
      </c>
      <c r="C6321" s="1" t="s">
        <v>1307</v>
      </c>
      <c r="D6321" s="1" t="s">
        <v>14</v>
      </c>
      <c r="E6321" s="1" t="s">
        <v>91</v>
      </c>
      <c r="F6321" s="18">
        <v>12.672000000000001</v>
      </c>
      <c r="G6321" t="s">
        <v>4757</v>
      </c>
      <c r="H6321" s="1">
        <f>IF(COUNTIF(G$2:G6321,G6321)=1,1,0)</f>
        <v>0</v>
      </c>
      <c r="I6321" s="1">
        <v>8</v>
      </c>
      <c r="J6321" s="1">
        <v>0.2</v>
      </c>
      <c r="K6321" s="1">
        <v>2.6927999999999992</v>
      </c>
      <c r="L6321" s="12">
        <f>VLOOKUP(train[[#This Row],[Sub-Category]],Análisis_ABC_XYZ[[#Headers],[#Data]],4,FALSE)</f>
        <v>0.51168203684699509</v>
      </c>
    </row>
    <row r="6322" spans="1:12" x14ac:dyDescent="0.35">
      <c r="A6322" s="2">
        <v>43067</v>
      </c>
      <c r="B6322" s="1" t="s">
        <v>16</v>
      </c>
      <c r="C6322" s="1" t="s">
        <v>930</v>
      </c>
      <c r="D6322" s="1" t="s">
        <v>14</v>
      </c>
      <c r="E6322" s="1" t="s">
        <v>29</v>
      </c>
      <c r="F6322" s="18">
        <v>7.4340000000000011</v>
      </c>
      <c r="G6322" t="s">
        <v>4819</v>
      </c>
      <c r="H6322" s="1">
        <f>IF(COUNTIF(G$2:G6322,G6322)=1,1,0)</f>
        <v>1</v>
      </c>
      <c r="I6322" s="1">
        <v>6</v>
      </c>
      <c r="J6322" s="1">
        <v>0.7</v>
      </c>
      <c r="K6322" s="1">
        <v>-5.6993999999999971</v>
      </c>
      <c r="L6322" s="12">
        <f>VLOOKUP(train[[#This Row],[Sub-Category]],Análisis_ABC_XYZ[[#Headers],[#Data]],4,FALSE)</f>
        <v>0.46881743173671325</v>
      </c>
    </row>
    <row r="6323" spans="1:12" x14ac:dyDescent="0.35">
      <c r="A6323" s="2">
        <v>43067</v>
      </c>
      <c r="B6323" s="1" t="s">
        <v>229</v>
      </c>
      <c r="C6323" s="1" t="s">
        <v>230</v>
      </c>
      <c r="D6323" s="1" t="s">
        <v>14</v>
      </c>
      <c r="E6323" s="1" t="s">
        <v>29</v>
      </c>
      <c r="F6323" s="18">
        <v>7.16</v>
      </c>
      <c r="G6323" t="s">
        <v>2738</v>
      </c>
      <c r="H6323" s="1">
        <f>IF(COUNTIF(G$2:G6323,G6323)=1,1,0)</f>
        <v>1</v>
      </c>
      <c r="I6323" s="1">
        <v>2</v>
      </c>
      <c r="J6323" s="1">
        <v>0</v>
      </c>
      <c r="K6323" s="1">
        <v>3.4367999999999999</v>
      </c>
      <c r="L6323" s="12">
        <f>VLOOKUP(train[[#This Row],[Sub-Category]],Análisis_ABC_XYZ[[#Headers],[#Data]],4,FALSE)</f>
        <v>0.46881743173671325</v>
      </c>
    </row>
    <row r="6324" spans="1:12" x14ac:dyDescent="0.35">
      <c r="A6324" s="2">
        <v>43067</v>
      </c>
      <c r="B6324" s="1" t="s">
        <v>52</v>
      </c>
      <c r="C6324" s="1" t="s">
        <v>1497</v>
      </c>
      <c r="D6324" s="1" t="s">
        <v>14</v>
      </c>
      <c r="E6324" s="1" t="s">
        <v>29</v>
      </c>
      <c r="F6324" s="18">
        <v>6.8880000000000017</v>
      </c>
      <c r="G6324" t="s">
        <v>4757</v>
      </c>
      <c r="H6324" s="1">
        <f>IF(COUNTIF(G$2:G6324,G6324)=1,1,0)</f>
        <v>0</v>
      </c>
      <c r="I6324" s="1">
        <v>2</v>
      </c>
      <c r="J6324" s="1">
        <v>0.7</v>
      </c>
      <c r="K6324" s="1">
        <v>-5.0511999999999997</v>
      </c>
      <c r="L6324" s="12">
        <f>VLOOKUP(train[[#This Row],[Sub-Category]],Análisis_ABC_XYZ[[#Headers],[#Data]],4,FALSE)</f>
        <v>0.46881743173671325</v>
      </c>
    </row>
    <row r="6325" spans="1:12" x14ac:dyDescent="0.35">
      <c r="A6325" s="2">
        <v>43068</v>
      </c>
      <c r="B6325" s="1" t="s">
        <v>72</v>
      </c>
      <c r="C6325" s="1" t="s">
        <v>1888</v>
      </c>
      <c r="D6325" s="1" t="s">
        <v>8</v>
      </c>
      <c r="E6325" s="1" t="s">
        <v>22</v>
      </c>
      <c r="F6325" s="18">
        <v>242.17600000000004</v>
      </c>
      <c r="G6325" t="s">
        <v>6617</v>
      </c>
      <c r="H6325" s="1">
        <f>IF(COUNTIF(G$2:G6325,G6325)=1,1,0)</f>
        <v>1</v>
      </c>
      <c r="I6325" s="1">
        <v>4</v>
      </c>
      <c r="J6325" s="1">
        <v>0.6</v>
      </c>
      <c r="K6325" s="1">
        <v>-302.72000000000003</v>
      </c>
      <c r="L6325" s="12">
        <f>VLOOKUP(train[[#This Row],[Sub-Category]],Análisis_ABC_XYZ[[#Headers],[#Data]],4,FALSE)</f>
        <v>0.4595170286641902</v>
      </c>
    </row>
    <row r="6326" spans="1:12" x14ac:dyDescent="0.35">
      <c r="A6326" s="2">
        <v>43068</v>
      </c>
      <c r="B6326" s="1" t="s">
        <v>39</v>
      </c>
      <c r="C6326" s="1" t="s">
        <v>1383</v>
      </c>
      <c r="D6326" s="1" t="s">
        <v>26</v>
      </c>
      <c r="E6326" s="1" t="s">
        <v>56</v>
      </c>
      <c r="F6326" s="18">
        <v>58.415999999999997</v>
      </c>
      <c r="G6326" t="s">
        <v>6191</v>
      </c>
      <c r="H6326" s="1">
        <f>IF(COUNTIF(G$2:G6326,G6326)=1,1,0)</f>
        <v>1</v>
      </c>
      <c r="I6326" s="1">
        <v>2</v>
      </c>
      <c r="J6326" s="1">
        <v>0.2</v>
      </c>
      <c r="K6326" s="1">
        <v>16.794600000000003</v>
      </c>
      <c r="L6326" s="12">
        <f>VLOOKUP(train[[#This Row],[Sub-Category]],Análisis_ABC_XYZ[[#Headers],[#Data]],4,FALSE)</f>
        <v>0.52062335344040378</v>
      </c>
    </row>
    <row r="6327" spans="1:12" x14ac:dyDescent="0.35">
      <c r="A6327" s="2">
        <v>43069</v>
      </c>
      <c r="B6327" s="1" t="s">
        <v>79</v>
      </c>
      <c r="C6327" s="1" t="s">
        <v>1110</v>
      </c>
      <c r="D6327" s="1" t="s">
        <v>14</v>
      </c>
      <c r="E6327" s="1" t="s">
        <v>20</v>
      </c>
      <c r="F6327" s="18">
        <v>496.86</v>
      </c>
      <c r="G6327" t="s">
        <v>3259</v>
      </c>
      <c r="H6327" s="1">
        <f>IF(COUNTIF(G$2:G6327,G6327)=1,1,0)</f>
        <v>1</v>
      </c>
      <c r="I6327" s="1">
        <v>7</v>
      </c>
      <c r="J6327" s="1">
        <v>0</v>
      </c>
      <c r="K6327" s="1">
        <v>24.842999999999947</v>
      </c>
      <c r="L6327" s="12">
        <f>VLOOKUP(train[[#This Row],[Sub-Category]],Análisis_ABC_XYZ[[#Headers],[#Data]],4,FALSE)</f>
        <v>0.44610841445725197</v>
      </c>
    </row>
    <row r="6328" spans="1:12" x14ac:dyDescent="0.35">
      <c r="A6328" s="2">
        <v>43069</v>
      </c>
      <c r="B6328" s="1" t="s">
        <v>79</v>
      </c>
      <c r="C6328" s="1" t="s">
        <v>112</v>
      </c>
      <c r="D6328" s="1" t="s">
        <v>8</v>
      </c>
      <c r="E6328" s="1" t="s">
        <v>11</v>
      </c>
      <c r="F6328" s="18">
        <v>389.97</v>
      </c>
      <c r="G6328" t="s">
        <v>3259</v>
      </c>
      <c r="H6328" s="1">
        <f>IF(COUNTIF(G$2:G6328,G6328)=1,1,0)</f>
        <v>0</v>
      </c>
      <c r="I6328" s="1">
        <v>3</v>
      </c>
      <c r="J6328" s="1">
        <v>0</v>
      </c>
      <c r="K6328" s="1">
        <v>35.097300000000004</v>
      </c>
      <c r="L6328" s="12">
        <f>VLOOKUP(train[[#This Row],[Sub-Category]],Análisis_ABC_XYZ[[#Headers],[#Data]],4,FALSE)</f>
        <v>0.46529189879902266</v>
      </c>
    </row>
    <row r="6329" spans="1:12" x14ac:dyDescent="0.35">
      <c r="A6329" s="2">
        <v>43069</v>
      </c>
      <c r="B6329" s="1" t="s">
        <v>34</v>
      </c>
      <c r="C6329" s="1" t="s">
        <v>1480</v>
      </c>
      <c r="D6329" s="1" t="s">
        <v>26</v>
      </c>
      <c r="E6329" s="1" t="s">
        <v>27</v>
      </c>
      <c r="F6329" s="18">
        <v>36.192</v>
      </c>
      <c r="G6329" t="s">
        <v>5961</v>
      </c>
      <c r="H6329" s="1">
        <f>IF(COUNTIF(G$2:G6329,G6329)=1,1,0)</f>
        <v>1</v>
      </c>
      <c r="I6329" s="1">
        <v>1</v>
      </c>
      <c r="J6329" s="1">
        <v>0.2</v>
      </c>
      <c r="K6329" s="1">
        <v>2.7143999999999995</v>
      </c>
      <c r="L6329" s="12">
        <f>VLOOKUP(train[[#This Row],[Sub-Category]],Análisis_ABC_XYZ[[#Headers],[#Data]],4,FALSE)</f>
        <v>0.41105220110552465</v>
      </c>
    </row>
    <row r="6330" spans="1:12" x14ac:dyDescent="0.35">
      <c r="A6330" s="2">
        <v>43069</v>
      </c>
      <c r="B6330" s="1" t="s">
        <v>79</v>
      </c>
      <c r="C6330" s="1" t="s">
        <v>1376</v>
      </c>
      <c r="D6330" s="1" t="s">
        <v>14</v>
      </c>
      <c r="E6330" s="1" t="s">
        <v>36</v>
      </c>
      <c r="F6330" s="18">
        <v>33.36</v>
      </c>
      <c r="G6330" t="s">
        <v>3259</v>
      </c>
      <c r="H6330" s="1">
        <f>IF(COUNTIF(G$2:G6330,G6330)=1,1,0)</f>
        <v>0</v>
      </c>
      <c r="I6330" s="1">
        <v>4</v>
      </c>
      <c r="J6330" s="1">
        <v>0</v>
      </c>
      <c r="K6330" s="1">
        <v>16.68</v>
      </c>
      <c r="L6330" s="12">
        <f>VLOOKUP(train[[#This Row],[Sub-Category]],Análisis_ABC_XYZ[[#Headers],[#Data]],4,FALSE)</f>
        <v>0.43613829632717294</v>
      </c>
    </row>
    <row r="6331" spans="1:12" x14ac:dyDescent="0.35">
      <c r="A6331" s="2">
        <v>43069</v>
      </c>
      <c r="B6331" s="1" t="s">
        <v>79</v>
      </c>
      <c r="C6331" s="1" t="s">
        <v>378</v>
      </c>
      <c r="D6331" s="1" t="s">
        <v>14</v>
      </c>
      <c r="E6331" s="1" t="s">
        <v>36</v>
      </c>
      <c r="F6331" s="18">
        <v>13.76</v>
      </c>
      <c r="G6331" t="s">
        <v>3259</v>
      </c>
      <c r="H6331" s="1">
        <f>IF(COUNTIF(G$2:G6331,G6331)=1,1,0)</f>
        <v>0</v>
      </c>
      <c r="I6331" s="1">
        <v>2</v>
      </c>
      <c r="J6331" s="1">
        <v>0</v>
      </c>
      <c r="K6331" s="1">
        <v>6.3295999999999992</v>
      </c>
      <c r="L6331" s="12">
        <f>VLOOKUP(train[[#This Row],[Sub-Category]],Análisis_ABC_XYZ[[#Headers],[#Data]],4,FALSE)</f>
        <v>0.43613829632717294</v>
      </c>
    </row>
    <row r="6332" spans="1:12" x14ac:dyDescent="0.35">
      <c r="A6332" s="2">
        <v>43070</v>
      </c>
      <c r="B6332" s="1" t="s">
        <v>107</v>
      </c>
      <c r="C6332" s="1" t="s">
        <v>283</v>
      </c>
      <c r="D6332" s="1" t="s">
        <v>14</v>
      </c>
      <c r="E6332" s="1" t="s">
        <v>31</v>
      </c>
      <c r="F6332" s="18">
        <v>2104.5499999999997</v>
      </c>
      <c r="G6332" t="s">
        <v>2434</v>
      </c>
      <c r="H6332" s="1">
        <f>IF(COUNTIF(G$2:G6332,G6332)=1,1,0)</f>
        <v>1</v>
      </c>
      <c r="I6332" s="1">
        <v>7</v>
      </c>
      <c r="J6332" s="1">
        <v>0</v>
      </c>
      <c r="K6332" s="1">
        <v>694.50149999999985</v>
      </c>
      <c r="L6332" s="12">
        <f>VLOOKUP(train[[#This Row],[Sub-Category]],Análisis_ABC_XYZ[[#Headers],[#Data]],4,FALSE)</f>
        <v>0.49507917887403441</v>
      </c>
    </row>
    <row r="6333" spans="1:12" x14ac:dyDescent="0.35">
      <c r="A6333" s="2">
        <v>43070</v>
      </c>
      <c r="B6333" s="1" t="s">
        <v>12</v>
      </c>
      <c r="C6333" s="1" t="s">
        <v>945</v>
      </c>
      <c r="D6333" s="1" t="s">
        <v>14</v>
      </c>
      <c r="E6333" s="1" t="s">
        <v>20</v>
      </c>
      <c r="F6333" s="18">
        <v>1112.94</v>
      </c>
      <c r="G6333" t="s">
        <v>2500</v>
      </c>
      <c r="H6333" s="1">
        <f>IF(COUNTIF(G$2:G6333,G6333)=1,1,0)</f>
        <v>1</v>
      </c>
      <c r="I6333" s="1">
        <v>3</v>
      </c>
      <c r="J6333" s="1">
        <v>0</v>
      </c>
      <c r="K6333" s="1">
        <v>222.58799999999991</v>
      </c>
      <c r="L6333" s="12">
        <f>VLOOKUP(train[[#This Row],[Sub-Category]],Análisis_ABC_XYZ[[#Headers],[#Data]],4,FALSE)</f>
        <v>0.44610841445725197</v>
      </c>
    </row>
    <row r="6334" spans="1:12" x14ac:dyDescent="0.35">
      <c r="A6334" s="2">
        <v>43070</v>
      </c>
      <c r="B6334" s="1" t="s">
        <v>370</v>
      </c>
      <c r="C6334" s="1" t="s">
        <v>283</v>
      </c>
      <c r="D6334" s="1" t="s">
        <v>14</v>
      </c>
      <c r="E6334" s="1" t="s">
        <v>31</v>
      </c>
      <c r="F6334" s="18">
        <v>901.94999999999993</v>
      </c>
      <c r="G6334" t="s">
        <v>5203</v>
      </c>
      <c r="H6334" s="1">
        <f>IF(COUNTIF(G$2:G6334,G6334)=1,1,0)</f>
        <v>1</v>
      </c>
      <c r="I6334" s="1">
        <v>3</v>
      </c>
      <c r="J6334" s="1">
        <v>0</v>
      </c>
      <c r="K6334" s="1">
        <v>297.64349999999996</v>
      </c>
      <c r="L6334" s="12">
        <f>VLOOKUP(train[[#This Row],[Sub-Category]],Análisis_ABC_XYZ[[#Headers],[#Data]],4,FALSE)</f>
        <v>0.49507917887403441</v>
      </c>
    </row>
    <row r="6335" spans="1:12" x14ac:dyDescent="0.35">
      <c r="A6335" s="2">
        <v>43070</v>
      </c>
      <c r="B6335" s="1" t="s">
        <v>34</v>
      </c>
      <c r="C6335" s="1" t="s">
        <v>1279</v>
      </c>
      <c r="D6335" s="1" t="s">
        <v>26</v>
      </c>
      <c r="E6335" s="1" t="s">
        <v>27</v>
      </c>
      <c r="F6335" s="18">
        <v>863.928</v>
      </c>
      <c r="G6335" t="s">
        <v>6818</v>
      </c>
      <c r="H6335" s="1">
        <f>IF(COUNTIF(G$2:G6335,G6335)=1,1,0)</f>
        <v>1</v>
      </c>
      <c r="I6335" s="1">
        <v>9</v>
      </c>
      <c r="J6335" s="1">
        <v>0.2</v>
      </c>
      <c r="K6335" s="1">
        <v>86.392799999999994</v>
      </c>
      <c r="L6335" s="12">
        <f>VLOOKUP(train[[#This Row],[Sub-Category]],Análisis_ABC_XYZ[[#Headers],[#Data]],4,FALSE)</f>
        <v>0.41105220110552465</v>
      </c>
    </row>
    <row r="6336" spans="1:12" x14ac:dyDescent="0.35">
      <c r="A6336" s="2">
        <v>43070</v>
      </c>
      <c r="B6336" s="1" t="s">
        <v>229</v>
      </c>
      <c r="C6336" s="1" t="s">
        <v>563</v>
      </c>
      <c r="D6336" s="1" t="s">
        <v>8</v>
      </c>
      <c r="E6336" s="1" t="s">
        <v>11</v>
      </c>
      <c r="F6336" s="18">
        <v>751.92</v>
      </c>
      <c r="G6336" t="s">
        <v>4974</v>
      </c>
      <c r="H6336" s="1">
        <f>IF(COUNTIF(G$2:G6336,G6336)=1,1,0)</f>
        <v>1</v>
      </c>
      <c r="I6336" s="1">
        <v>4</v>
      </c>
      <c r="J6336" s="1">
        <v>0</v>
      </c>
      <c r="K6336" s="1">
        <v>150.38400000000001</v>
      </c>
      <c r="L6336" s="12">
        <f>VLOOKUP(train[[#This Row],[Sub-Category]],Análisis_ABC_XYZ[[#Headers],[#Data]],4,FALSE)</f>
        <v>0.46529189879902266</v>
      </c>
    </row>
    <row r="6337" spans="1:12" x14ac:dyDescent="0.35">
      <c r="A6337" s="2">
        <v>43070</v>
      </c>
      <c r="B6337" s="1" t="s">
        <v>370</v>
      </c>
      <c r="C6337" s="1" t="s">
        <v>680</v>
      </c>
      <c r="D6337" s="1" t="s">
        <v>8</v>
      </c>
      <c r="E6337" s="1" t="s">
        <v>18</v>
      </c>
      <c r="F6337" s="18">
        <v>366.00899999999996</v>
      </c>
      <c r="G6337" t="s">
        <v>5203</v>
      </c>
      <c r="H6337" s="1">
        <f>IF(COUNTIF(G$2:G6337,G6337)=1,1,0)</f>
        <v>0</v>
      </c>
      <c r="I6337" s="1">
        <v>3</v>
      </c>
      <c r="J6337" s="1">
        <v>0.3</v>
      </c>
      <c r="K6337" s="1">
        <v>-47.058300000000003</v>
      </c>
      <c r="L6337" s="12">
        <f>VLOOKUP(train[[#This Row],[Sub-Category]],Análisis_ABC_XYZ[[#Headers],[#Data]],4,FALSE)</f>
        <v>0.55975208308209756</v>
      </c>
    </row>
    <row r="6338" spans="1:12" x14ac:dyDescent="0.35">
      <c r="A6338" s="2">
        <v>43070</v>
      </c>
      <c r="B6338" s="1" t="s">
        <v>39</v>
      </c>
      <c r="C6338" s="1" t="s">
        <v>538</v>
      </c>
      <c r="D6338" s="1" t="s">
        <v>8</v>
      </c>
      <c r="E6338" s="1" t="s">
        <v>11</v>
      </c>
      <c r="F6338" s="18">
        <v>248.43</v>
      </c>
      <c r="G6338" t="s">
        <v>5245</v>
      </c>
      <c r="H6338" s="1">
        <f>IF(COUNTIF(G$2:G6338,G6338)=1,1,0)</f>
        <v>1</v>
      </c>
      <c r="I6338" s="1">
        <v>5</v>
      </c>
      <c r="J6338" s="1">
        <v>0.3</v>
      </c>
      <c r="K6338" s="1">
        <v>-17.744999999999976</v>
      </c>
      <c r="L6338" s="12">
        <f>VLOOKUP(train[[#This Row],[Sub-Category]],Análisis_ABC_XYZ[[#Headers],[#Data]],4,FALSE)</f>
        <v>0.46529189879902266</v>
      </c>
    </row>
    <row r="6339" spans="1:12" x14ac:dyDescent="0.35">
      <c r="A6339" s="2">
        <v>43070</v>
      </c>
      <c r="B6339" s="1" t="s">
        <v>766</v>
      </c>
      <c r="C6339" s="1" t="s">
        <v>213</v>
      </c>
      <c r="D6339" s="1" t="s">
        <v>26</v>
      </c>
      <c r="E6339" s="1" t="s">
        <v>27</v>
      </c>
      <c r="F6339" s="18">
        <v>179.97</v>
      </c>
      <c r="G6339" t="s">
        <v>3468</v>
      </c>
      <c r="H6339" s="1">
        <f>IF(COUNTIF(G$2:G6339,G6339)=1,1,0)</f>
        <v>1</v>
      </c>
      <c r="I6339" s="1">
        <v>3</v>
      </c>
      <c r="J6339" s="1">
        <v>0</v>
      </c>
      <c r="K6339" s="1">
        <v>44.992500000000007</v>
      </c>
      <c r="L6339" s="12">
        <f>VLOOKUP(train[[#This Row],[Sub-Category]],Análisis_ABC_XYZ[[#Headers],[#Data]],4,FALSE)</f>
        <v>0.41105220110552465</v>
      </c>
    </row>
    <row r="6340" spans="1:12" x14ac:dyDescent="0.35">
      <c r="A6340" s="2">
        <v>43070</v>
      </c>
      <c r="B6340" s="1" t="s">
        <v>766</v>
      </c>
      <c r="C6340" s="1" t="s">
        <v>933</v>
      </c>
      <c r="D6340" s="1" t="s">
        <v>8</v>
      </c>
      <c r="E6340" s="1" t="s">
        <v>11</v>
      </c>
      <c r="F6340" s="18">
        <v>172.5</v>
      </c>
      <c r="G6340" t="s">
        <v>3468</v>
      </c>
      <c r="H6340" s="1">
        <f>IF(COUNTIF(G$2:G6340,G6340)=1,1,0)</f>
        <v>0</v>
      </c>
      <c r="I6340" s="1">
        <v>2</v>
      </c>
      <c r="J6340" s="1">
        <v>0</v>
      </c>
      <c r="K6340" s="1">
        <v>51.749999999999986</v>
      </c>
      <c r="L6340" s="12">
        <f>VLOOKUP(train[[#This Row],[Sub-Category]],Análisis_ABC_XYZ[[#Headers],[#Data]],4,FALSE)</f>
        <v>0.46529189879902266</v>
      </c>
    </row>
    <row r="6341" spans="1:12" x14ac:dyDescent="0.35">
      <c r="A6341" s="2">
        <v>43070</v>
      </c>
      <c r="B6341" s="1" t="s">
        <v>370</v>
      </c>
      <c r="C6341" s="1" t="s">
        <v>1749</v>
      </c>
      <c r="D6341" s="1" t="s">
        <v>26</v>
      </c>
      <c r="E6341" s="1" t="s">
        <v>27</v>
      </c>
      <c r="F6341" s="18">
        <v>137.94</v>
      </c>
      <c r="G6341" t="s">
        <v>5203</v>
      </c>
      <c r="H6341" s="1">
        <f>IF(COUNTIF(G$2:G6341,G6341)=1,1,0)</f>
        <v>0</v>
      </c>
      <c r="I6341" s="1">
        <v>3</v>
      </c>
      <c r="J6341" s="1">
        <v>0</v>
      </c>
      <c r="K6341" s="1">
        <v>35.864399999999996</v>
      </c>
      <c r="L6341" s="12">
        <f>VLOOKUP(train[[#This Row],[Sub-Category]],Análisis_ABC_XYZ[[#Headers],[#Data]],4,FALSE)</f>
        <v>0.41105220110552465</v>
      </c>
    </row>
    <row r="6342" spans="1:12" x14ac:dyDescent="0.35">
      <c r="A6342" s="2">
        <v>43070</v>
      </c>
      <c r="B6342" s="1" t="s">
        <v>370</v>
      </c>
      <c r="C6342" s="1" t="s">
        <v>1451</v>
      </c>
      <c r="D6342" s="1" t="s">
        <v>8</v>
      </c>
      <c r="E6342" s="1" t="s">
        <v>22</v>
      </c>
      <c r="F6342" s="18">
        <v>111.15</v>
      </c>
      <c r="G6342" t="s">
        <v>5203</v>
      </c>
      <c r="H6342" s="1">
        <f>IF(COUNTIF(G$2:G6342,G6342)=1,1,0)</f>
        <v>0</v>
      </c>
      <c r="I6342" s="1">
        <v>5</v>
      </c>
      <c r="J6342" s="1">
        <v>0</v>
      </c>
      <c r="K6342" s="1">
        <v>48.906000000000006</v>
      </c>
      <c r="L6342" s="12">
        <f>VLOOKUP(train[[#This Row],[Sub-Category]],Análisis_ABC_XYZ[[#Headers],[#Data]],4,FALSE)</f>
        <v>0.4595170286641902</v>
      </c>
    </row>
    <row r="6343" spans="1:12" x14ac:dyDescent="0.35">
      <c r="A6343" s="2">
        <v>43070</v>
      </c>
      <c r="B6343" s="1" t="s">
        <v>229</v>
      </c>
      <c r="C6343" s="1" t="s">
        <v>975</v>
      </c>
      <c r="D6343" s="1" t="s">
        <v>14</v>
      </c>
      <c r="E6343" s="1" t="s">
        <v>29</v>
      </c>
      <c r="F6343" s="18">
        <v>88.08</v>
      </c>
      <c r="G6343" t="s">
        <v>4974</v>
      </c>
      <c r="H6343" s="1">
        <f>IF(COUNTIF(G$2:G6343,G6343)=1,1,0)</f>
        <v>0</v>
      </c>
      <c r="I6343" s="1">
        <v>6</v>
      </c>
      <c r="J6343" s="1">
        <v>0</v>
      </c>
      <c r="K6343" s="1">
        <v>40.516799999999996</v>
      </c>
      <c r="L6343" s="12">
        <f>VLOOKUP(train[[#This Row],[Sub-Category]],Análisis_ABC_XYZ[[#Headers],[#Data]],4,FALSE)</f>
        <v>0.46881743173671325</v>
      </c>
    </row>
    <row r="6344" spans="1:12" x14ac:dyDescent="0.35">
      <c r="A6344" s="2">
        <v>43070</v>
      </c>
      <c r="B6344" s="1" t="s">
        <v>39</v>
      </c>
      <c r="C6344" s="1" t="s">
        <v>268</v>
      </c>
      <c r="D6344" s="1" t="s">
        <v>8</v>
      </c>
      <c r="E6344" s="1" t="s">
        <v>11</v>
      </c>
      <c r="F6344" s="18">
        <v>85.245999999999995</v>
      </c>
      <c r="G6344" t="s">
        <v>5245</v>
      </c>
      <c r="H6344" s="1">
        <f>IF(COUNTIF(G$2:G6344,G6344)=1,1,0)</f>
        <v>0</v>
      </c>
      <c r="I6344" s="1">
        <v>2</v>
      </c>
      <c r="J6344" s="1">
        <v>0.3</v>
      </c>
      <c r="K6344" s="1">
        <v>-1.217800000000004</v>
      </c>
      <c r="L6344" s="12">
        <f>VLOOKUP(train[[#This Row],[Sub-Category]],Análisis_ABC_XYZ[[#Headers],[#Data]],4,FALSE)</f>
        <v>0.46529189879902266</v>
      </c>
    </row>
    <row r="6345" spans="1:12" x14ac:dyDescent="0.35">
      <c r="A6345" s="2">
        <v>43070</v>
      </c>
      <c r="B6345" s="1" t="s">
        <v>12</v>
      </c>
      <c r="C6345" s="1" t="s">
        <v>1119</v>
      </c>
      <c r="D6345" s="1" t="s">
        <v>14</v>
      </c>
      <c r="E6345" s="1" t="s">
        <v>36</v>
      </c>
      <c r="F6345" s="18">
        <v>47.9</v>
      </c>
      <c r="G6345" t="s">
        <v>2500</v>
      </c>
      <c r="H6345" s="1">
        <f>IF(COUNTIF(G$2:G6345,G6345)=1,1,0)</f>
        <v>0</v>
      </c>
      <c r="I6345" s="1">
        <v>1</v>
      </c>
      <c r="J6345" s="1">
        <v>0</v>
      </c>
      <c r="K6345" s="1">
        <v>22.991999999999997</v>
      </c>
      <c r="L6345" s="12">
        <f>VLOOKUP(train[[#This Row],[Sub-Category]],Análisis_ABC_XYZ[[#Headers],[#Data]],4,FALSE)</f>
        <v>0.43613829632717294</v>
      </c>
    </row>
    <row r="6346" spans="1:12" x14ac:dyDescent="0.35">
      <c r="A6346" s="2">
        <v>43070</v>
      </c>
      <c r="B6346" s="1" t="s">
        <v>107</v>
      </c>
      <c r="C6346" s="1" t="s">
        <v>661</v>
      </c>
      <c r="D6346" s="1" t="s">
        <v>14</v>
      </c>
      <c r="E6346" s="1" t="s">
        <v>182</v>
      </c>
      <c r="F6346" s="18">
        <v>40.700000000000003</v>
      </c>
      <c r="G6346" t="s">
        <v>2434</v>
      </c>
      <c r="H6346" s="1">
        <f>IF(COUNTIF(G$2:G6346,G6346)=1,1,0)</f>
        <v>0</v>
      </c>
      <c r="I6346" s="1">
        <v>5</v>
      </c>
      <c r="J6346" s="1">
        <v>0</v>
      </c>
      <c r="K6346" s="1">
        <v>11.802999999999999</v>
      </c>
      <c r="L6346" s="12">
        <f>VLOOKUP(train[[#This Row],[Sub-Category]],Análisis_ABC_XYZ[[#Headers],[#Data]],4,FALSE)</f>
        <v>0.53938093436526824</v>
      </c>
    </row>
    <row r="6347" spans="1:12" x14ac:dyDescent="0.35">
      <c r="A6347" s="2">
        <v>43070</v>
      </c>
      <c r="B6347" s="1" t="s">
        <v>12</v>
      </c>
      <c r="C6347" s="1" t="s">
        <v>532</v>
      </c>
      <c r="D6347" s="1" t="s">
        <v>8</v>
      </c>
      <c r="E6347" s="1" t="s">
        <v>22</v>
      </c>
      <c r="F6347" s="18">
        <v>31.96</v>
      </c>
      <c r="G6347" t="s">
        <v>2500</v>
      </c>
      <c r="H6347" s="1">
        <f>IF(COUNTIF(G$2:G6347,G6347)=1,1,0)</f>
        <v>0</v>
      </c>
      <c r="I6347" s="1">
        <v>2</v>
      </c>
      <c r="J6347" s="1">
        <v>0</v>
      </c>
      <c r="K6347" s="1">
        <v>1.597999999999999</v>
      </c>
      <c r="L6347" s="12">
        <f>VLOOKUP(train[[#This Row],[Sub-Category]],Análisis_ABC_XYZ[[#Headers],[#Data]],4,FALSE)</f>
        <v>0.4595170286641902</v>
      </c>
    </row>
    <row r="6348" spans="1:12" x14ac:dyDescent="0.35">
      <c r="A6348" s="2">
        <v>43070</v>
      </c>
      <c r="B6348" s="1" t="s">
        <v>76</v>
      </c>
      <c r="C6348" s="1" t="s">
        <v>144</v>
      </c>
      <c r="D6348" s="1" t="s">
        <v>14</v>
      </c>
      <c r="E6348" s="1" t="s">
        <v>36</v>
      </c>
      <c r="F6348" s="18">
        <v>23.92</v>
      </c>
      <c r="G6348" t="s">
        <v>3796</v>
      </c>
      <c r="H6348" s="1">
        <f>IF(COUNTIF(G$2:G6348,G6348)=1,1,0)</f>
        <v>1</v>
      </c>
      <c r="I6348" s="1">
        <v>4</v>
      </c>
      <c r="J6348" s="1">
        <v>0</v>
      </c>
      <c r="K6348" s="1">
        <v>11.720800000000001</v>
      </c>
      <c r="L6348" s="12">
        <f>VLOOKUP(train[[#This Row],[Sub-Category]],Análisis_ABC_XYZ[[#Headers],[#Data]],4,FALSE)</f>
        <v>0.43613829632717294</v>
      </c>
    </row>
    <row r="6349" spans="1:12" x14ac:dyDescent="0.35">
      <c r="A6349" s="2">
        <v>43070</v>
      </c>
      <c r="B6349" s="1" t="s">
        <v>12</v>
      </c>
      <c r="C6349" s="1" t="s">
        <v>178</v>
      </c>
      <c r="D6349" s="1" t="s">
        <v>14</v>
      </c>
      <c r="E6349" s="1" t="s">
        <v>24</v>
      </c>
      <c r="F6349" s="18">
        <v>23.04</v>
      </c>
      <c r="G6349" t="s">
        <v>3754</v>
      </c>
      <c r="H6349" s="1">
        <f>IF(COUNTIF(G$2:G6349,G6349)=1,1,0)</f>
        <v>1</v>
      </c>
      <c r="I6349" s="1">
        <v>8</v>
      </c>
      <c r="J6349" s="1">
        <v>0</v>
      </c>
      <c r="K6349" s="1">
        <v>6.911999999999999</v>
      </c>
      <c r="L6349" s="12">
        <f>VLOOKUP(train[[#This Row],[Sub-Category]],Análisis_ABC_XYZ[[#Headers],[#Data]],4,FALSE)</f>
        <v>0.45632477063632687</v>
      </c>
    </row>
    <row r="6350" spans="1:12" x14ac:dyDescent="0.35">
      <c r="A6350" s="2">
        <v>43070</v>
      </c>
      <c r="B6350" s="1" t="s">
        <v>12</v>
      </c>
      <c r="C6350" s="1" t="s">
        <v>652</v>
      </c>
      <c r="D6350" s="1" t="s">
        <v>14</v>
      </c>
      <c r="E6350" s="1" t="s">
        <v>61</v>
      </c>
      <c r="F6350" s="18">
        <v>22.919999999999998</v>
      </c>
      <c r="G6350" t="s">
        <v>2500</v>
      </c>
      <c r="H6350" s="1">
        <f>IF(COUNTIF(G$2:G6350,G6350)=1,1,0)</f>
        <v>0</v>
      </c>
      <c r="I6350" s="1">
        <v>3</v>
      </c>
      <c r="J6350" s="1">
        <v>0</v>
      </c>
      <c r="K6350" s="1">
        <v>11.230799999999999</v>
      </c>
      <c r="L6350" s="12">
        <f>VLOOKUP(train[[#This Row],[Sub-Category]],Análisis_ABC_XYZ[[#Headers],[#Data]],4,FALSE)</f>
        <v>0.44424167803735209</v>
      </c>
    </row>
    <row r="6351" spans="1:12" x14ac:dyDescent="0.35">
      <c r="A6351" s="2">
        <v>43070</v>
      </c>
      <c r="B6351" s="1" t="s">
        <v>84</v>
      </c>
      <c r="C6351" s="1" t="s">
        <v>1205</v>
      </c>
      <c r="D6351" s="1" t="s">
        <v>8</v>
      </c>
      <c r="E6351" s="1" t="s">
        <v>22</v>
      </c>
      <c r="F6351" s="18">
        <v>17.309999999999999</v>
      </c>
      <c r="G6351" t="s">
        <v>3476</v>
      </c>
      <c r="H6351" s="1">
        <f>IF(COUNTIF(G$2:G6351,G6351)=1,1,0)</f>
        <v>1</v>
      </c>
      <c r="I6351" s="1">
        <v>3</v>
      </c>
      <c r="J6351" s="1">
        <v>0</v>
      </c>
      <c r="K6351" s="1">
        <v>5.1929999999999996</v>
      </c>
      <c r="L6351" s="12">
        <f>VLOOKUP(train[[#This Row],[Sub-Category]],Análisis_ABC_XYZ[[#Headers],[#Data]],4,FALSE)</f>
        <v>0.4595170286641902</v>
      </c>
    </row>
    <row r="6352" spans="1:12" x14ac:dyDescent="0.35">
      <c r="A6352" s="2">
        <v>43070</v>
      </c>
      <c r="B6352" s="1" t="s">
        <v>12</v>
      </c>
      <c r="C6352" s="1" t="s">
        <v>971</v>
      </c>
      <c r="D6352" s="1" t="s">
        <v>8</v>
      </c>
      <c r="E6352" s="1" t="s">
        <v>22</v>
      </c>
      <c r="F6352" s="18">
        <v>16.739999999999998</v>
      </c>
      <c r="G6352" t="s">
        <v>3443</v>
      </c>
      <c r="H6352" s="1">
        <f>IF(COUNTIF(G$2:G6352,G6352)=1,1,0)</f>
        <v>1</v>
      </c>
      <c r="I6352" s="1">
        <v>2</v>
      </c>
      <c r="J6352" s="1">
        <v>0</v>
      </c>
      <c r="K6352" s="1">
        <v>4.3523999999999994</v>
      </c>
      <c r="L6352" s="12">
        <f>VLOOKUP(train[[#This Row],[Sub-Category]],Análisis_ABC_XYZ[[#Headers],[#Data]],4,FALSE)</f>
        <v>0.4595170286641902</v>
      </c>
    </row>
    <row r="6353" spans="1:12" x14ac:dyDescent="0.35">
      <c r="A6353" s="2">
        <v>43070</v>
      </c>
      <c r="B6353" s="1" t="s">
        <v>39</v>
      </c>
      <c r="C6353" s="1" t="s">
        <v>1004</v>
      </c>
      <c r="D6353" s="1" t="s">
        <v>14</v>
      </c>
      <c r="E6353" s="1" t="s">
        <v>31</v>
      </c>
      <c r="F6353" s="18">
        <v>11.647999999999998</v>
      </c>
      <c r="G6353" t="s">
        <v>5245</v>
      </c>
      <c r="H6353" s="1">
        <f>IF(COUNTIF(G$2:G6353,G6353)=1,1,0)</f>
        <v>0</v>
      </c>
      <c r="I6353" s="1">
        <v>4</v>
      </c>
      <c r="J6353" s="1">
        <v>0.8</v>
      </c>
      <c r="K6353" s="1">
        <v>-30.867200000000004</v>
      </c>
      <c r="L6353" s="12">
        <f>VLOOKUP(train[[#This Row],[Sub-Category]],Análisis_ABC_XYZ[[#Headers],[#Data]],4,FALSE)</f>
        <v>0.49507917887403441</v>
      </c>
    </row>
    <row r="6354" spans="1:12" x14ac:dyDescent="0.35">
      <c r="A6354" s="2">
        <v>43070</v>
      </c>
      <c r="B6354" s="1" t="s">
        <v>111</v>
      </c>
      <c r="C6354" s="1" t="s">
        <v>183</v>
      </c>
      <c r="D6354" s="1" t="s">
        <v>14</v>
      </c>
      <c r="E6354" s="1" t="s">
        <v>24</v>
      </c>
      <c r="F6354" s="18">
        <v>4.7039999999999997</v>
      </c>
      <c r="G6354" t="s">
        <v>4446</v>
      </c>
      <c r="H6354" s="1">
        <f>IF(COUNTIF(G$2:G6354,G6354)=1,1,0)</f>
        <v>1</v>
      </c>
      <c r="I6354" s="1">
        <v>2</v>
      </c>
      <c r="J6354" s="1">
        <v>0.2</v>
      </c>
      <c r="K6354" s="1">
        <v>0.41160000000000019</v>
      </c>
      <c r="L6354" s="12">
        <f>VLOOKUP(train[[#This Row],[Sub-Category]],Análisis_ABC_XYZ[[#Headers],[#Data]],4,FALSE)</f>
        <v>0.45632477063632687</v>
      </c>
    </row>
    <row r="6355" spans="1:12" x14ac:dyDescent="0.35">
      <c r="A6355" s="2">
        <v>43071</v>
      </c>
      <c r="B6355" s="1" t="s">
        <v>412</v>
      </c>
      <c r="C6355" s="1" t="s">
        <v>465</v>
      </c>
      <c r="D6355" s="1" t="s">
        <v>14</v>
      </c>
      <c r="E6355" s="1" t="s">
        <v>20</v>
      </c>
      <c r="F6355" s="18">
        <v>2079.4</v>
      </c>
      <c r="G6355" t="s">
        <v>4811</v>
      </c>
      <c r="H6355" s="1">
        <f>IF(COUNTIF(G$2:G6355,G6355)=1,1,0)</f>
        <v>1</v>
      </c>
      <c r="I6355" s="1">
        <v>5</v>
      </c>
      <c r="J6355" s="1">
        <v>0</v>
      </c>
      <c r="K6355" s="1">
        <v>582.23199999999997</v>
      </c>
      <c r="L6355" s="12">
        <f>VLOOKUP(train[[#This Row],[Sub-Category]],Análisis_ABC_XYZ[[#Headers],[#Data]],4,FALSE)</f>
        <v>0.44610841445725197</v>
      </c>
    </row>
    <row r="6356" spans="1:12" x14ac:dyDescent="0.35">
      <c r="A6356" s="2">
        <v>43071</v>
      </c>
      <c r="B6356" s="1" t="s">
        <v>39</v>
      </c>
      <c r="C6356" s="1" t="s">
        <v>1759</v>
      </c>
      <c r="D6356" s="1" t="s">
        <v>8</v>
      </c>
      <c r="E6356" s="1" t="s">
        <v>9</v>
      </c>
      <c r="F6356" s="18">
        <v>781.86399999999992</v>
      </c>
      <c r="G6356" t="s">
        <v>5884</v>
      </c>
      <c r="H6356" s="1">
        <f>IF(COUNTIF(G$2:G6356,G6356)=1,1,0)</f>
        <v>1</v>
      </c>
      <c r="I6356" s="1">
        <v>10</v>
      </c>
      <c r="J6356" s="1">
        <v>0.32</v>
      </c>
      <c r="K6356" s="1">
        <v>-137.97600000000008</v>
      </c>
      <c r="L6356" s="12">
        <f>VLOOKUP(train[[#This Row],[Sub-Category]],Análisis_ABC_XYZ[[#Headers],[#Data]],4,FALSE)</f>
        <v>0.5176847302647779</v>
      </c>
    </row>
    <row r="6357" spans="1:12" x14ac:dyDescent="0.35">
      <c r="A6357" s="2">
        <v>43071</v>
      </c>
      <c r="B6357" s="1" t="s">
        <v>412</v>
      </c>
      <c r="C6357" s="1" t="s">
        <v>1133</v>
      </c>
      <c r="D6357" s="1" t="s">
        <v>26</v>
      </c>
      <c r="E6357" s="1" t="s">
        <v>27</v>
      </c>
      <c r="F6357" s="18">
        <v>629.94999999999993</v>
      </c>
      <c r="G6357" t="s">
        <v>4811</v>
      </c>
      <c r="H6357" s="1">
        <f>IF(COUNTIF(G$2:G6357,G6357)=1,1,0)</f>
        <v>0</v>
      </c>
      <c r="I6357" s="1">
        <v>5</v>
      </c>
      <c r="J6357" s="1">
        <v>0</v>
      </c>
      <c r="K6357" s="1">
        <v>176.38600000000002</v>
      </c>
      <c r="L6357" s="12">
        <f>VLOOKUP(train[[#This Row],[Sub-Category]],Análisis_ABC_XYZ[[#Headers],[#Data]],4,FALSE)</f>
        <v>0.41105220110552465</v>
      </c>
    </row>
    <row r="6358" spans="1:12" x14ac:dyDescent="0.35">
      <c r="A6358" s="2">
        <v>43071</v>
      </c>
      <c r="B6358" s="1" t="s">
        <v>89</v>
      </c>
      <c r="C6358" s="1" t="s">
        <v>1663</v>
      </c>
      <c r="D6358" s="1" t="s">
        <v>14</v>
      </c>
      <c r="E6358" s="1" t="s">
        <v>29</v>
      </c>
      <c r="F6358" s="18">
        <v>415.17600000000004</v>
      </c>
      <c r="G6358" t="s">
        <v>4566</v>
      </c>
      <c r="H6358" s="1">
        <f>IF(COUNTIF(G$2:G6358,G6358)=1,1,0)</f>
        <v>1</v>
      </c>
      <c r="I6358" s="1">
        <v>3</v>
      </c>
      <c r="J6358" s="1">
        <v>0.2</v>
      </c>
      <c r="K6358" s="1">
        <v>134.93219999999999</v>
      </c>
      <c r="L6358" s="12">
        <f>VLOOKUP(train[[#This Row],[Sub-Category]],Análisis_ABC_XYZ[[#Headers],[#Data]],4,FALSE)</f>
        <v>0.46881743173671325</v>
      </c>
    </row>
    <row r="6359" spans="1:12" x14ac:dyDescent="0.35">
      <c r="A6359" s="2">
        <v>43071</v>
      </c>
      <c r="B6359" s="1" t="s">
        <v>154</v>
      </c>
      <c r="C6359" s="1" t="s">
        <v>561</v>
      </c>
      <c r="D6359" s="1" t="s">
        <v>14</v>
      </c>
      <c r="E6359" s="1" t="s">
        <v>29</v>
      </c>
      <c r="F6359" s="18">
        <v>115.84</v>
      </c>
      <c r="G6359" t="s">
        <v>5239</v>
      </c>
      <c r="H6359" s="1">
        <f>IF(COUNTIF(G$2:G6359,G6359)=1,1,0)</f>
        <v>1</v>
      </c>
      <c r="I6359" s="1">
        <v>8</v>
      </c>
      <c r="J6359" s="1">
        <v>0</v>
      </c>
      <c r="K6359" s="1">
        <v>54.444800000000001</v>
      </c>
      <c r="L6359" s="12">
        <f>VLOOKUP(train[[#This Row],[Sub-Category]],Análisis_ABC_XYZ[[#Headers],[#Data]],4,FALSE)</f>
        <v>0.46881743173671325</v>
      </c>
    </row>
    <row r="6360" spans="1:12" x14ac:dyDescent="0.35">
      <c r="A6360" s="2">
        <v>43071</v>
      </c>
      <c r="B6360" s="1" t="s">
        <v>12</v>
      </c>
      <c r="C6360" s="1" t="s">
        <v>1382</v>
      </c>
      <c r="D6360" s="1" t="s">
        <v>14</v>
      </c>
      <c r="E6360" s="1" t="s">
        <v>29</v>
      </c>
      <c r="F6360" s="18">
        <v>104.184</v>
      </c>
      <c r="G6360" t="s">
        <v>2624</v>
      </c>
      <c r="H6360" s="1">
        <f>IF(COUNTIF(G$2:G6360,G6360)=1,1,0)</f>
        <v>1</v>
      </c>
      <c r="I6360" s="1">
        <v>3</v>
      </c>
      <c r="J6360" s="1">
        <v>0.2</v>
      </c>
      <c r="K6360" s="1">
        <v>33.8598</v>
      </c>
      <c r="L6360" s="12">
        <f>VLOOKUP(train[[#This Row],[Sub-Category]],Análisis_ABC_XYZ[[#Headers],[#Data]],4,FALSE)</f>
        <v>0.46881743173671325</v>
      </c>
    </row>
    <row r="6361" spans="1:12" x14ac:dyDescent="0.35">
      <c r="A6361" s="2">
        <v>43071</v>
      </c>
      <c r="B6361" s="1" t="s">
        <v>145</v>
      </c>
      <c r="C6361" s="1" t="s">
        <v>1687</v>
      </c>
      <c r="D6361" s="1" t="s">
        <v>26</v>
      </c>
      <c r="E6361" s="1" t="s">
        <v>56</v>
      </c>
      <c r="F6361" s="18">
        <v>165.60000000000002</v>
      </c>
      <c r="G6361" t="s">
        <v>3430</v>
      </c>
      <c r="H6361" s="1">
        <f>IF(COUNTIF(G$2:G6361,G6361)=1,1,0)</f>
        <v>1</v>
      </c>
      <c r="I6361" s="1">
        <v>3</v>
      </c>
      <c r="J6361" s="1">
        <v>0.2</v>
      </c>
      <c r="K6361" s="1">
        <v>-6.2100000000000151</v>
      </c>
      <c r="L6361" s="12">
        <f>VLOOKUP(train[[#This Row],[Sub-Category]],Análisis_ABC_XYZ[[#Headers],[#Data]],4,FALSE)</f>
        <v>0.52062335344040378</v>
      </c>
    </row>
    <row r="6362" spans="1:12" x14ac:dyDescent="0.35">
      <c r="A6362" s="2">
        <v>43071</v>
      </c>
      <c r="B6362" s="1" t="s">
        <v>412</v>
      </c>
      <c r="C6362" s="1" t="s">
        <v>504</v>
      </c>
      <c r="D6362" s="1" t="s">
        <v>8</v>
      </c>
      <c r="E6362" s="1" t="s">
        <v>22</v>
      </c>
      <c r="F6362" s="18">
        <v>72.42</v>
      </c>
      <c r="G6362" t="s">
        <v>4811</v>
      </c>
      <c r="H6362" s="1">
        <f>IF(COUNTIF(G$2:G6362,G6362)=1,1,0)</f>
        <v>0</v>
      </c>
      <c r="I6362" s="1">
        <v>6</v>
      </c>
      <c r="J6362" s="1">
        <v>0</v>
      </c>
      <c r="K6362" s="1">
        <v>23.898600000000002</v>
      </c>
      <c r="L6362" s="12">
        <f>VLOOKUP(train[[#This Row],[Sub-Category]],Análisis_ABC_XYZ[[#Headers],[#Data]],4,FALSE)</f>
        <v>0.4595170286641902</v>
      </c>
    </row>
    <row r="6363" spans="1:12" x14ac:dyDescent="0.35">
      <c r="A6363" s="2">
        <v>43071</v>
      </c>
      <c r="B6363" s="1" t="s">
        <v>12</v>
      </c>
      <c r="C6363" s="1" t="s">
        <v>1008</v>
      </c>
      <c r="D6363" s="1" t="s">
        <v>14</v>
      </c>
      <c r="E6363" s="1" t="s">
        <v>31</v>
      </c>
      <c r="F6363" s="18">
        <v>59.699999999999996</v>
      </c>
      <c r="G6363" t="s">
        <v>2624</v>
      </c>
      <c r="H6363" s="1">
        <f>IF(COUNTIF(G$2:G6363,G6363)=1,1,0)</f>
        <v>0</v>
      </c>
      <c r="I6363" s="1">
        <v>3</v>
      </c>
      <c r="J6363" s="1">
        <v>0</v>
      </c>
      <c r="K6363" s="1">
        <v>26.864999999999995</v>
      </c>
      <c r="L6363" s="12">
        <f>VLOOKUP(train[[#This Row],[Sub-Category]],Análisis_ABC_XYZ[[#Headers],[#Data]],4,FALSE)</f>
        <v>0.49507917887403441</v>
      </c>
    </row>
    <row r="6364" spans="1:12" x14ac:dyDescent="0.35">
      <c r="A6364" s="2">
        <v>43071</v>
      </c>
      <c r="B6364" s="1" t="s">
        <v>89</v>
      </c>
      <c r="C6364" s="1" t="s">
        <v>1468</v>
      </c>
      <c r="D6364" s="1" t="s">
        <v>14</v>
      </c>
      <c r="E6364" s="1" t="s">
        <v>36</v>
      </c>
      <c r="F6364" s="18">
        <v>54.96</v>
      </c>
      <c r="G6364" t="s">
        <v>4566</v>
      </c>
      <c r="H6364" s="1">
        <f>IF(COUNTIF(G$2:G6364,G6364)=1,1,0)</f>
        <v>0</v>
      </c>
      <c r="I6364" s="1">
        <v>1</v>
      </c>
      <c r="J6364" s="1">
        <v>0</v>
      </c>
      <c r="K6364" s="1">
        <v>26.930399999999999</v>
      </c>
      <c r="L6364" s="12">
        <f>VLOOKUP(train[[#This Row],[Sub-Category]],Análisis_ABC_XYZ[[#Headers],[#Data]],4,FALSE)</f>
        <v>0.43613829632717294</v>
      </c>
    </row>
    <row r="6365" spans="1:12" x14ac:dyDescent="0.35">
      <c r="A6365" s="2">
        <v>43071</v>
      </c>
      <c r="B6365" s="1" t="s">
        <v>12</v>
      </c>
      <c r="C6365" s="1" t="s">
        <v>1077</v>
      </c>
      <c r="D6365" s="1" t="s">
        <v>14</v>
      </c>
      <c r="E6365" s="1" t="s">
        <v>36</v>
      </c>
      <c r="F6365" s="18">
        <v>40.46</v>
      </c>
      <c r="G6365" t="s">
        <v>3865</v>
      </c>
      <c r="H6365" s="1">
        <f>IF(COUNTIF(G$2:G6365,G6365)=1,1,0)</f>
        <v>1</v>
      </c>
      <c r="I6365" s="1">
        <v>7</v>
      </c>
      <c r="J6365" s="1">
        <v>0</v>
      </c>
      <c r="K6365" s="1">
        <v>19.825400000000002</v>
      </c>
      <c r="L6365" s="12">
        <f>VLOOKUP(train[[#This Row],[Sub-Category]],Análisis_ABC_XYZ[[#Headers],[#Data]],4,FALSE)</f>
        <v>0.43613829632717294</v>
      </c>
    </row>
    <row r="6366" spans="1:12" x14ac:dyDescent="0.35">
      <c r="A6366" s="2">
        <v>43071</v>
      </c>
      <c r="B6366" s="1" t="s">
        <v>89</v>
      </c>
      <c r="C6366" s="1" t="s">
        <v>975</v>
      </c>
      <c r="D6366" s="1" t="s">
        <v>14</v>
      </c>
      <c r="E6366" s="1" t="s">
        <v>29</v>
      </c>
      <c r="F6366" s="18">
        <v>35.231999999999999</v>
      </c>
      <c r="G6366" t="s">
        <v>4566</v>
      </c>
      <c r="H6366" s="1">
        <f>IF(COUNTIF(G$2:G6366,G6366)=1,1,0)</f>
        <v>0</v>
      </c>
      <c r="I6366" s="1">
        <v>3</v>
      </c>
      <c r="J6366" s="1">
        <v>0.2</v>
      </c>
      <c r="K6366" s="1">
        <v>11.450399999999998</v>
      </c>
      <c r="L6366" s="12">
        <f>VLOOKUP(train[[#This Row],[Sub-Category]],Análisis_ABC_XYZ[[#Headers],[#Data]],4,FALSE)</f>
        <v>0.46881743173671325</v>
      </c>
    </row>
    <row r="6367" spans="1:12" x14ac:dyDescent="0.35">
      <c r="A6367" s="2">
        <v>43071</v>
      </c>
      <c r="B6367" s="1" t="s">
        <v>12</v>
      </c>
      <c r="C6367" s="1" t="s">
        <v>1078</v>
      </c>
      <c r="D6367" s="1" t="s">
        <v>14</v>
      </c>
      <c r="E6367" s="1" t="s">
        <v>20</v>
      </c>
      <c r="F6367" s="18">
        <v>33.869999999999997</v>
      </c>
      <c r="G6367" t="s">
        <v>3865</v>
      </c>
      <c r="H6367" s="1">
        <f>IF(COUNTIF(G$2:G6367,G6367)=1,1,0)</f>
        <v>0</v>
      </c>
      <c r="I6367" s="1">
        <v>3</v>
      </c>
      <c r="J6367" s="1">
        <v>0</v>
      </c>
      <c r="K6367" s="1">
        <v>8.8061999999999987</v>
      </c>
      <c r="L6367" s="12">
        <f>VLOOKUP(train[[#This Row],[Sub-Category]],Análisis_ABC_XYZ[[#Headers],[#Data]],4,FALSE)</f>
        <v>0.44610841445725197</v>
      </c>
    </row>
    <row r="6368" spans="1:12" x14ac:dyDescent="0.35">
      <c r="A6368" s="2">
        <v>43071</v>
      </c>
      <c r="B6368" s="1" t="s">
        <v>39</v>
      </c>
      <c r="C6368" s="1" t="s">
        <v>1184</v>
      </c>
      <c r="D6368" s="1" t="s">
        <v>14</v>
      </c>
      <c r="E6368" s="1" t="s">
        <v>36</v>
      </c>
      <c r="F6368" s="18">
        <v>30.816000000000003</v>
      </c>
      <c r="G6368" t="s">
        <v>5884</v>
      </c>
      <c r="H6368" s="1">
        <f>IF(COUNTIF(G$2:G6368,G6368)=1,1,0)</f>
        <v>0</v>
      </c>
      <c r="I6368" s="1">
        <v>9</v>
      </c>
      <c r="J6368" s="1">
        <v>0.2</v>
      </c>
      <c r="K6368" s="1">
        <v>9.6299999999999955</v>
      </c>
      <c r="L6368" s="12">
        <f>VLOOKUP(train[[#This Row],[Sub-Category]],Análisis_ABC_XYZ[[#Headers],[#Data]],4,FALSE)</f>
        <v>0.43613829632717294</v>
      </c>
    </row>
    <row r="6369" spans="1:12" x14ac:dyDescent="0.35">
      <c r="A6369" s="2">
        <v>43071</v>
      </c>
      <c r="B6369" s="1" t="s">
        <v>12</v>
      </c>
      <c r="C6369" s="1" t="s">
        <v>1076</v>
      </c>
      <c r="D6369" s="1" t="s">
        <v>14</v>
      </c>
      <c r="E6369" s="1" t="s">
        <v>36</v>
      </c>
      <c r="F6369" s="18">
        <v>25.92</v>
      </c>
      <c r="G6369" t="s">
        <v>3865</v>
      </c>
      <c r="H6369" s="1">
        <f>IF(COUNTIF(G$2:G6369,G6369)=1,1,0)</f>
        <v>0</v>
      </c>
      <c r="I6369" s="1">
        <v>4</v>
      </c>
      <c r="J6369" s="1">
        <v>0</v>
      </c>
      <c r="K6369" s="1">
        <v>12.441600000000001</v>
      </c>
      <c r="L6369" s="12">
        <f>VLOOKUP(train[[#This Row],[Sub-Category]],Análisis_ABC_XYZ[[#Headers],[#Data]],4,FALSE)</f>
        <v>0.43613829632717294</v>
      </c>
    </row>
    <row r="6370" spans="1:12" x14ac:dyDescent="0.35">
      <c r="A6370" s="2">
        <v>43071</v>
      </c>
      <c r="B6370" s="1" t="s">
        <v>12</v>
      </c>
      <c r="C6370" s="1" t="s">
        <v>1154</v>
      </c>
      <c r="D6370" s="1" t="s">
        <v>14</v>
      </c>
      <c r="E6370" s="1" t="s">
        <v>29</v>
      </c>
      <c r="F6370" s="18">
        <v>24.704000000000001</v>
      </c>
      <c r="G6370" t="s">
        <v>2624</v>
      </c>
      <c r="H6370" s="1">
        <f>IF(COUNTIF(G$2:G6370,G6370)=1,1,0)</f>
        <v>0</v>
      </c>
      <c r="I6370" s="1">
        <v>2</v>
      </c>
      <c r="J6370" s="1">
        <v>0.2</v>
      </c>
      <c r="K6370" s="1">
        <v>9.2639999999999993</v>
      </c>
      <c r="L6370" s="12">
        <f>VLOOKUP(train[[#This Row],[Sub-Category]],Análisis_ABC_XYZ[[#Headers],[#Data]],4,FALSE)</f>
        <v>0.46881743173671325</v>
      </c>
    </row>
    <row r="6371" spans="1:12" x14ac:dyDescent="0.35">
      <c r="A6371" s="2">
        <v>43071</v>
      </c>
      <c r="B6371" s="1" t="s">
        <v>12</v>
      </c>
      <c r="C6371" s="1" t="s">
        <v>1645</v>
      </c>
      <c r="D6371" s="1" t="s">
        <v>8</v>
      </c>
      <c r="E6371" s="1" t="s">
        <v>22</v>
      </c>
      <c r="F6371" s="18">
        <v>14.52</v>
      </c>
      <c r="G6371" t="s">
        <v>2624</v>
      </c>
      <c r="H6371" s="1">
        <f>IF(COUNTIF(G$2:G6371,G6371)=1,1,0)</f>
        <v>0</v>
      </c>
      <c r="I6371" s="1">
        <v>3</v>
      </c>
      <c r="J6371" s="1">
        <v>0</v>
      </c>
      <c r="K6371" s="1">
        <v>5.6627999999999998</v>
      </c>
      <c r="L6371" s="12">
        <f>VLOOKUP(train[[#This Row],[Sub-Category]],Análisis_ABC_XYZ[[#Headers],[#Data]],4,FALSE)</f>
        <v>0.4595170286641902</v>
      </c>
    </row>
    <row r="6372" spans="1:12" x14ac:dyDescent="0.35">
      <c r="A6372" s="2">
        <v>43072</v>
      </c>
      <c r="B6372" s="1" t="s">
        <v>12</v>
      </c>
      <c r="C6372" s="1" t="s">
        <v>1735</v>
      </c>
      <c r="D6372" s="1" t="s">
        <v>14</v>
      </c>
      <c r="E6372" s="1" t="s">
        <v>20</v>
      </c>
      <c r="F6372" s="18">
        <v>772.68</v>
      </c>
      <c r="G6372" t="s">
        <v>6288</v>
      </c>
      <c r="H6372" s="1">
        <f>IF(COUNTIF(G$2:G6372,G6372)=1,1,0)</f>
        <v>1</v>
      </c>
      <c r="I6372" s="1">
        <v>4</v>
      </c>
      <c r="J6372" s="1">
        <v>0</v>
      </c>
      <c r="K6372" s="1">
        <v>108.17520000000002</v>
      </c>
      <c r="L6372" s="12">
        <f>VLOOKUP(train[[#This Row],[Sub-Category]],Análisis_ABC_XYZ[[#Headers],[#Data]],4,FALSE)</f>
        <v>0.44610841445725197</v>
      </c>
    </row>
    <row r="6373" spans="1:12" x14ac:dyDescent="0.35">
      <c r="A6373" s="2">
        <v>43072</v>
      </c>
      <c r="B6373" s="1" t="s">
        <v>84</v>
      </c>
      <c r="C6373" s="1" t="s">
        <v>366</v>
      </c>
      <c r="D6373" s="1" t="s">
        <v>8</v>
      </c>
      <c r="E6373" s="1" t="s">
        <v>18</v>
      </c>
      <c r="F6373" s="18">
        <v>581.96</v>
      </c>
      <c r="G6373" t="s">
        <v>4023</v>
      </c>
      <c r="H6373" s="1">
        <f>IF(COUNTIF(G$2:G6373,G6373)=1,1,0)</f>
        <v>1</v>
      </c>
      <c r="I6373" s="1">
        <v>2</v>
      </c>
      <c r="J6373" s="1">
        <v>0</v>
      </c>
      <c r="K6373" s="1">
        <v>104.75279999999998</v>
      </c>
      <c r="L6373" s="12">
        <f>VLOOKUP(train[[#This Row],[Sub-Category]],Análisis_ABC_XYZ[[#Headers],[#Data]],4,FALSE)</f>
        <v>0.55975208308209756</v>
      </c>
    </row>
    <row r="6374" spans="1:12" x14ac:dyDescent="0.35">
      <c r="A6374" s="2">
        <v>43072</v>
      </c>
      <c r="B6374" s="1" t="s">
        <v>89</v>
      </c>
      <c r="C6374" s="1" t="s">
        <v>284</v>
      </c>
      <c r="D6374" s="1" t="s">
        <v>8</v>
      </c>
      <c r="E6374" s="1" t="s">
        <v>11</v>
      </c>
      <c r="F6374" s="18">
        <v>542.64599999999996</v>
      </c>
      <c r="G6374" t="s">
        <v>2029</v>
      </c>
      <c r="H6374" s="1">
        <f>IF(COUNTIF(G$2:G6374,G6374)=1,1,0)</f>
        <v>1</v>
      </c>
      <c r="I6374" s="1">
        <v>3</v>
      </c>
      <c r="J6374" s="1">
        <v>0.1</v>
      </c>
      <c r="K6374" s="1">
        <v>102.49980000000001</v>
      </c>
      <c r="L6374" s="12">
        <f>VLOOKUP(train[[#This Row],[Sub-Category]],Análisis_ABC_XYZ[[#Headers],[#Data]],4,FALSE)</f>
        <v>0.46529189879902266</v>
      </c>
    </row>
    <row r="6375" spans="1:12" x14ac:dyDescent="0.35">
      <c r="A6375" s="2">
        <v>43072</v>
      </c>
      <c r="B6375" s="1" t="s">
        <v>89</v>
      </c>
      <c r="C6375" s="1" t="s">
        <v>665</v>
      </c>
      <c r="D6375" s="1" t="s">
        <v>8</v>
      </c>
      <c r="E6375" s="1" t="s">
        <v>18</v>
      </c>
      <c r="F6375" s="18">
        <v>400.03199999999998</v>
      </c>
      <c r="G6375" t="s">
        <v>2029</v>
      </c>
      <c r="H6375" s="1">
        <f>IF(COUNTIF(G$2:G6375,G6375)=1,1,0)</f>
        <v>0</v>
      </c>
      <c r="I6375" s="1">
        <v>2</v>
      </c>
      <c r="J6375" s="1">
        <v>0.4</v>
      </c>
      <c r="K6375" s="1">
        <v>-153.34560000000005</v>
      </c>
      <c r="L6375" s="12">
        <f>VLOOKUP(train[[#This Row],[Sub-Category]],Análisis_ABC_XYZ[[#Headers],[#Data]],4,FALSE)</f>
        <v>0.55975208308209756</v>
      </c>
    </row>
    <row r="6376" spans="1:12" x14ac:dyDescent="0.35">
      <c r="A6376" s="2">
        <v>43072</v>
      </c>
      <c r="B6376" s="1" t="s">
        <v>52</v>
      </c>
      <c r="C6376" s="1" t="s">
        <v>596</v>
      </c>
      <c r="D6376" s="1" t="s">
        <v>14</v>
      </c>
      <c r="E6376" s="1" t="s">
        <v>31</v>
      </c>
      <c r="F6376" s="18">
        <v>394.81600000000003</v>
      </c>
      <c r="G6376" t="s">
        <v>5584</v>
      </c>
      <c r="H6376" s="1">
        <f>IF(COUNTIF(G$2:G6376,G6376)=1,1,0)</f>
        <v>1</v>
      </c>
      <c r="I6376" s="1">
        <v>4</v>
      </c>
      <c r="J6376" s="1">
        <v>0.2</v>
      </c>
      <c r="K6376" s="1">
        <v>93.768799999999999</v>
      </c>
      <c r="L6376" s="12">
        <f>VLOOKUP(train[[#This Row],[Sub-Category]],Análisis_ABC_XYZ[[#Headers],[#Data]],4,FALSE)</f>
        <v>0.49507917887403441</v>
      </c>
    </row>
    <row r="6377" spans="1:12" x14ac:dyDescent="0.35">
      <c r="A6377" s="2">
        <v>43072</v>
      </c>
      <c r="B6377" s="1" t="s">
        <v>12</v>
      </c>
      <c r="C6377" s="1" t="s">
        <v>890</v>
      </c>
      <c r="D6377" s="1" t="s">
        <v>8</v>
      </c>
      <c r="E6377" s="1" t="s">
        <v>18</v>
      </c>
      <c r="F6377" s="18">
        <v>268.70400000000001</v>
      </c>
      <c r="G6377" t="s">
        <v>3708</v>
      </c>
      <c r="H6377" s="1">
        <f>IF(COUNTIF(G$2:G6377,G6377)=1,1,0)</f>
        <v>1</v>
      </c>
      <c r="I6377" s="1">
        <v>3</v>
      </c>
      <c r="J6377" s="1">
        <v>0.2</v>
      </c>
      <c r="K6377" s="1">
        <v>6.717599999999976</v>
      </c>
      <c r="L6377" s="12">
        <f>VLOOKUP(train[[#This Row],[Sub-Category]],Análisis_ABC_XYZ[[#Headers],[#Data]],4,FALSE)</f>
        <v>0.55975208308209756</v>
      </c>
    </row>
    <row r="6378" spans="1:12" x14ac:dyDescent="0.35">
      <c r="A6378" s="2">
        <v>43072</v>
      </c>
      <c r="B6378" s="1" t="s">
        <v>12</v>
      </c>
      <c r="C6378" s="1" t="s">
        <v>492</v>
      </c>
      <c r="D6378" s="1" t="s">
        <v>8</v>
      </c>
      <c r="E6378" s="1" t="s">
        <v>9</v>
      </c>
      <c r="F6378" s="18">
        <v>205.666</v>
      </c>
      <c r="G6378" t="s">
        <v>3708</v>
      </c>
      <c r="H6378" s="1">
        <f>IF(COUNTIF(G$2:G6378,G6378)=1,1,0)</f>
        <v>0</v>
      </c>
      <c r="I6378" s="1">
        <v>2</v>
      </c>
      <c r="J6378" s="1">
        <v>0.15</v>
      </c>
      <c r="K6378" s="1">
        <v>-12.097999999999999</v>
      </c>
      <c r="L6378" s="12">
        <f>VLOOKUP(train[[#This Row],[Sub-Category]],Análisis_ABC_XYZ[[#Headers],[#Data]],4,FALSE)</f>
        <v>0.5176847302647779</v>
      </c>
    </row>
    <row r="6379" spans="1:12" x14ac:dyDescent="0.35">
      <c r="A6379" s="2">
        <v>43072</v>
      </c>
      <c r="B6379" s="1" t="s">
        <v>89</v>
      </c>
      <c r="C6379" s="1" t="s">
        <v>664</v>
      </c>
      <c r="D6379" s="1" t="s">
        <v>14</v>
      </c>
      <c r="E6379" s="1" t="s">
        <v>36</v>
      </c>
      <c r="F6379" s="18">
        <v>182.72</v>
      </c>
      <c r="G6379" t="s">
        <v>2029</v>
      </c>
      <c r="H6379" s="1">
        <f>IF(COUNTIF(G$2:G6379,G6379)=1,1,0)</f>
        <v>0</v>
      </c>
      <c r="I6379" s="1">
        <v>8</v>
      </c>
      <c r="J6379" s="1">
        <v>0</v>
      </c>
      <c r="K6379" s="1">
        <v>84.051199999999994</v>
      </c>
      <c r="L6379" s="12">
        <f>VLOOKUP(train[[#This Row],[Sub-Category]],Análisis_ABC_XYZ[[#Headers],[#Data]],4,FALSE)</f>
        <v>0.43613829632717294</v>
      </c>
    </row>
    <row r="6380" spans="1:12" x14ac:dyDescent="0.35">
      <c r="A6380" s="2">
        <v>43072</v>
      </c>
      <c r="B6380" s="1" t="s">
        <v>12</v>
      </c>
      <c r="C6380" s="1" t="s">
        <v>1680</v>
      </c>
      <c r="D6380" s="1" t="s">
        <v>8</v>
      </c>
      <c r="E6380" s="1" t="s">
        <v>22</v>
      </c>
      <c r="F6380" s="18">
        <v>111.89999999999999</v>
      </c>
      <c r="G6380" t="s">
        <v>3034</v>
      </c>
      <c r="H6380" s="1">
        <f>IF(COUNTIF(G$2:G6380,G6380)=1,1,0)</f>
        <v>1</v>
      </c>
      <c r="I6380" s="1">
        <v>6</v>
      </c>
      <c r="J6380" s="1">
        <v>0</v>
      </c>
      <c r="K6380" s="1">
        <v>51.47399999999999</v>
      </c>
      <c r="L6380" s="12">
        <f>VLOOKUP(train[[#This Row],[Sub-Category]],Análisis_ABC_XYZ[[#Headers],[#Data]],4,FALSE)</f>
        <v>0.4595170286641902</v>
      </c>
    </row>
    <row r="6381" spans="1:12" x14ac:dyDescent="0.35">
      <c r="A6381" s="2">
        <v>43072</v>
      </c>
      <c r="B6381" s="1" t="s">
        <v>12</v>
      </c>
      <c r="C6381" s="1" t="s">
        <v>1811</v>
      </c>
      <c r="D6381" s="1" t="s">
        <v>26</v>
      </c>
      <c r="E6381" s="1" t="s">
        <v>56</v>
      </c>
      <c r="F6381" s="18">
        <v>1649.95</v>
      </c>
      <c r="G6381" t="s">
        <v>3034</v>
      </c>
      <c r="H6381" s="1">
        <f>IF(COUNTIF(G$2:G6381,G6381)=1,1,0)</f>
        <v>0</v>
      </c>
      <c r="I6381" s="1">
        <v>5</v>
      </c>
      <c r="J6381" s="1">
        <v>0</v>
      </c>
      <c r="K6381" s="1">
        <v>659.98</v>
      </c>
      <c r="L6381" s="12">
        <f>VLOOKUP(train[[#This Row],[Sub-Category]],Análisis_ABC_XYZ[[#Headers],[#Data]],4,FALSE)</f>
        <v>0.52062335344040378</v>
      </c>
    </row>
    <row r="6382" spans="1:12" x14ac:dyDescent="0.35">
      <c r="A6382" s="2">
        <v>43072</v>
      </c>
      <c r="B6382" s="1" t="s">
        <v>12</v>
      </c>
      <c r="C6382" s="1" t="s">
        <v>786</v>
      </c>
      <c r="D6382" s="1" t="s">
        <v>14</v>
      </c>
      <c r="E6382" s="1" t="s">
        <v>20</v>
      </c>
      <c r="F6382" s="18">
        <v>48.72</v>
      </c>
      <c r="G6382" t="s">
        <v>3708</v>
      </c>
      <c r="H6382" s="1">
        <f>IF(COUNTIF(G$2:G6382,G6382)=1,1,0)</f>
        <v>0</v>
      </c>
      <c r="I6382" s="1">
        <v>3</v>
      </c>
      <c r="J6382" s="1">
        <v>0</v>
      </c>
      <c r="K6382" s="1">
        <v>7.3079999999999998</v>
      </c>
      <c r="L6382" s="12">
        <f>VLOOKUP(train[[#This Row],[Sub-Category]],Análisis_ABC_XYZ[[#Headers],[#Data]],4,FALSE)</f>
        <v>0.44610841445725197</v>
      </c>
    </row>
    <row r="6383" spans="1:12" x14ac:dyDescent="0.35">
      <c r="A6383" s="2">
        <v>43072</v>
      </c>
      <c r="B6383" s="1" t="s">
        <v>89</v>
      </c>
      <c r="C6383" s="1" t="s">
        <v>666</v>
      </c>
      <c r="D6383" s="1" t="s">
        <v>14</v>
      </c>
      <c r="E6383" s="1" t="s">
        <v>20</v>
      </c>
      <c r="F6383" s="18">
        <v>33.630000000000003</v>
      </c>
      <c r="G6383" t="s">
        <v>2029</v>
      </c>
      <c r="H6383" s="1">
        <f>IF(COUNTIF(G$2:G6383,G6383)=1,1,0)</f>
        <v>0</v>
      </c>
      <c r="I6383" s="1">
        <v>3</v>
      </c>
      <c r="J6383" s="1">
        <v>0</v>
      </c>
      <c r="K6383" s="1">
        <v>10.088999999999999</v>
      </c>
      <c r="L6383" s="12">
        <f>VLOOKUP(train[[#This Row],[Sub-Category]],Análisis_ABC_XYZ[[#Headers],[#Data]],4,FALSE)</f>
        <v>0.44610841445725197</v>
      </c>
    </row>
    <row r="6384" spans="1:12" x14ac:dyDescent="0.35">
      <c r="A6384" s="2">
        <v>43072</v>
      </c>
      <c r="B6384" s="1" t="s">
        <v>84</v>
      </c>
      <c r="C6384" s="1" t="s">
        <v>1212</v>
      </c>
      <c r="D6384" s="1" t="s">
        <v>8</v>
      </c>
      <c r="E6384" s="1" t="s">
        <v>11</v>
      </c>
      <c r="F6384" s="18">
        <v>29.98</v>
      </c>
      <c r="G6384" t="s">
        <v>4023</v>
      </c>
      <c r="H6384" s="1">
        <f>IF(COUNTIF(G$2:G6384,G6384)=1,1,0)</f>
        <v>0</v>
      </c>
      <c r="I6384" s="1">
        <v>1</v>
      </c>
      <c r="J6384" s="1">
        <v>0</v>
      </c>
      <c r="K6384" s="1">
        <v>8.0945999999999998</v>
      </c>
      <c r="L6384" s="12">
        <f>VLOOKUP(train[[#This Row],[Sub-Category]],Análisis_ABC_XYZ[[#Headers],[#Data]],4,FALSE)</f>
        <v>0.46529189879902266</v>
      </c>
    </row>
    <row r="6385" spans="1:12" x14ac:dyDescent="0.35">
      <c r="A6385" s="2">
        <v>43072</v>
      </c>
      <c r="B6385" s="1" t="s">
        <v>12</v>
      </c>
      <c r="C6385" s="1" t="s">
        <v>511</v>
      </c>
      <c r="D6385" s="1" t="s">
        <v>14</v>
      </c>
      <c r="E6385" s="1" t="s">
        <v>24</v>
      </c>
      <c r="F6385" s="18">
        <v>21.92</v>
      </c>
      <c r="G6385" t="s">
        <v>3708</v>
      </c>
      <c r="H6385" s="1">
        <f>IF(COUNTIF(G$2:G6385,G6385)=1,1,0)</f>
        <v>0</v>
      </c>
      <c r="I6385" s="1">
        <v>8</v>
      </c>
      <c r="J6385" s="1">
        <v>0</v>
      </c>
      <c r="K6385" s="1">
        <v>5.9184000000000019</v>
      </c>
      <c r="L6385" s="12">
        <f>VLOOKUP(train[[#This Row],[Sub-Category]],Análisis_ABC_XYZ[[#Headers],[#Data]],4,FALSE)</f>
        <v>0.45632477063632687</v>
      </c>
    </row>
    <row r="6386" spans="1:12" x14ac:dyDescent="0.35">
      <c r="A6386" s="2">
        <v>43072</v>
      </c>
      <c r="B6386" s="1" t="s">
        <v>52</v>
      </c>
      <c r="C6386" s="1" t="s">
        <v>336</v>
      </c>
      <c r="D6386" s="1" t="s">
        <v>14</v>
      </c>
      <c r="E6386" s="1" t="s">
        <v>29</v>
      </c>
      <c r="F6386" s="18">
        <v>18.192000000000004</v>
      </c>
      <c r="G6386" t="s">
        <v>5584</v>
      </c>
      <c r="H6386" s="1">
        <f>IF(COUNTIF(G$2:G6386,G6386)=1,1,0)</f>
        <v>0</v>
      </c>
      <c r="I6386" s="1">
        <v>4</v>
      </c>
      <c r="J6386" s="1">
        <v>0.7</v>
      </c>
      <c r="K6386" s="1">
        <v>-14.553600000000003</v>
      </c>
      <c r="L6386" s="12">
        <f>VLOOKUP(train[[#This Row],[Sub-Category]],Análisis_ABC_XYZ[[#Headers],[#Data]],4,FALSE)</f>
        <v>0.46881743173671325</v>
      </c>
    </row>
    <row r="6387" spans="1:12" x14ac:dyDescent="0.35">
      <c r="A6387" s="2">
        <v>43072</v>
      </c>
      <c r="B6387" s="1" t="s">
        <v>89</v>
      </c>
      <c r="C6387" s="1" t="s">
        <v>457</v>
      </c>
      <c r="D6387" s="1" t="s">
        <v>14</v>
      </c>
      <c r="E6387" s="1" t="s">
        <v>15</v>
      </c>
      <c r="F6387" s="18">
        <v>6.3</v>
      </c>
      <c r="G6387" t="s">
        <v>2029</v>
      </c>
      <c r="H6387" s="1">
        <f>IF(COUNTIF(G$2:G6387,G6387)=1,1,0)</f>
        <v>0</v>
      </c>
      <c r="I6387" s="1">
        <v>2</v>
      </c>
      <c r="J6387" s="1">
        <v>0</v>
      </c>
      <c r="K6387" s="1">
        <v>3.024</v>
      </c>
      <c r="L6387" s="12">
        <f>VLOOKUP(train[[#This Row],[Sub-Category]],Análisis_ABC_XYZ[[#Headers],[#Data]],4,FALSE)</f>
        <v>0.4647369236065339</v>
      </c>
    </row>
    <row r="6388" spans="1:12" x14ac:dyDescent="0.35">
      <c r="A6388" s="2">
        <v>43073</v>
      </c>
      <c r="B6388" s="1" t="s">
        <v>89</v>
      </c>
      <c r="C6388" s="1" t="s">
        <v>1099</v>
      </c>
      <c r="D6388" s="1" t="s">
        <v>14</v>
      </c>
      <c r="E6388" s="1" t="s">
        <v>20</v>
      </c>
      <c r="F6388" s="18">
        <v>212.88</v>
      </c>
      <c r="G6388" t="s">
        <v>5703</v>
      </c>
      <c r="H6388" s="1">
        <f>IF(COUNTIF(G$2:G6388,G6388)=1,1,0)</f>
        <v>1</v>
      </c>
      <c r="I6388" s="1">
        <v>6</v>
      </c>
      <c r="J6388" s="1">
        <v>0</v>
      </c>
      <c r="K6388" s="1">
        <v>0</v>
      </c>
      <c r="L6388" s="12">
        <f>VLOOKUP(train[[#This Row],[Sub-Category]],Análisis_ABC_XYZ[[#Headers],[#Data]],4,FALSE)</f>
        <v>0.44610841445725197</v>
      </c>
    </row>
    <row r="6389" spans="1:12" x14ac:dyDescent="0.35">
      <c r="A6389" s="2">
        <v>43073</v>
      </c>
      <c r="B6389" s="1" t="s">
        <v>89</v>
      </c>
      <c r="C6389" s="1" t="s">
        <v>954</v>
      </c>
      <c r="D6389" s="1" t="s">
        <v>14</v>
      </c>
      <c r="E6389" s="1" t="s">
        <v>20</v>
      </c>
      <c r="F6389" s="18">
        <v>193.86</v>
      </c>
      <c r="G6389" t="s">
        <v>3470</v>
      </c>
      <c r="H6389" s="1">
        <f>IF(COUNTIF(G$2:G6389,G6389)=1,1,0)</f>
        <v>1</v>
      </c>
      <c r="I6389" s="1">
        <v>2</v>
      </c>
      <c r="J6389" s="1">
        <v>0</v>
      </c>
      <c r="K6389" s="1">
        <v>11.631599999999992</v>
      </c>
      <c r="L6389" s="12">
        <f>VLOOKUP(train[[#This Row],[Sub-Category]],Análisis_ABC_XYZ[[#Headers],[#Data]],4,FALSE)</f>
        <v>0.44610841445725197</v>
      </c>
    </row>
    <row r="6390" spans="1:12" x14ac:dyDescent="0.35">
      <c r="A6390" s="2">
        <v>43073</v>
      </c>
      <c r="B6390" s="1" t="s">
        <v>89</v>
      </c>
      <c r="C6390" s="1" t="s">
        <v>953</v>
      </c>
      <c r="D6390" s="1" t="s">
        <v>14</v>
      </c>
      <c r="E6390" s="1" t="s">
        <v>20</v>
      </c>
      <c r="F6390" s="18">
        <v>182.94</v>
      </c>
      <c r="G6390" t="s">
        <v>3470</v>
      </c>
      <c r="H6390" s="1">
        <f>IF(COUNTIF(G$2:G6390,G6390)=1,1,0)</f>
        <v>0</v>
      </c>
      <c r="I6390" s="1">
        <v>3</v>
      </c>
      <c r="J6390" s="1">
        <v>0</v>
      </c>
      <c r="K6390" s="1">
        <v>3.6587999999999994</v>
      </c>
      <c r="L6390" s="12">
        <f>VLOOKUP(train[[#This Row],[Sub-Category]],Análisis_ABC_XYZ[[#Headers],[#Data]],4,FALSE)</f>
        <v>0.44610841445725197</v>
      </c>
    </row>
    <row r="6391" spans="1:12" x14ac:dyDescent="0.35">
      <c r="A6391" s="2">
        <v>43073</v>
      </c>
      <c r="B6391" s="1" t="s">
        <v>89</v>
      </c>
      <c r="C6391" s="1" t="s">
        <v>833</v>
      </c>
      <c r="D6391" s="1" t="s">
        <v>8</v>
      </c>
      <c r="E6391" s="1" t="s">
        <v>22</v>
      </c>
      <c r="F6391" s="18">
        <v>113.78999999999999</v>
      </c>
      <c r="G6391" t="s">
        <v>3470</v>
      </c>
      <c r="H6391" s="1">
        <f>IF(COUNTIF(G$2:G6391,G6391)=1,1,0)</f>
        <v>0</v>
      </c>
      <c r="I6391" s="1">
        <v>3</v>
      </c>
      <c r="J6391" s="1">
        <v>0</v>
      </c>
      <c r="K6391" s="1">
        <v>20.482199999999992</v>
      </c>
      <c r="L6391" s="12">
        <f>VLOOKUP(train[[#This Row],[Sub-Category]],Análisis_ABC_XYZ[[#Headers],[#Data]],4,FALSE)</f>
        <v>0.4595170286641902</v>
      </c>
    </row>
    <row r="6392" spans="1:12" x14ac:dyDescent="0.35">
      <c r="A6392" s="2">
        <v>43073</v>
      </c>
      <c r="B6392" s="1" t="s">
        <v>12</v>
      </c>
      <c r="C6392" s="1" t="s">
        <v>988</v>
      </c>
      <c r="D6392" s="1" t="s">
        <v>14</v>
      </c>
      <c r="E6392" s="1" t="s">
        <v>36</v>
      </c>
      <c r="F6392" s="18">
        <v>104.85</v>
      </c>
      <c r="G6392" t="s">
        <v>5148</v>
      </c>
      <c r="H6392" s="1">
        <f>IF(COUNTIF(G$2:G6392,G6392)=1,1,0)</f>
        <v>1</v>
      </c>
      <c r="I6392" s="1">
        <v>1</v>
      </c>
      <c r="J6392" s="1">
        <v>0</v>
      </c>
      <c r="K6392" s="1">
        <v>50.327999999999996</v>
      </c>
      <c r="L6392" s="12">
        <f>VLOOKUP(train[[#This Row],[Sub-Category]],Análisis_ABC_XYZ[[#Headers],[#Data]],4,FALSE)</f>
        <v>0.43613829632717294</v>
      </c>
    </row>
    <row r="6393" spans="1:12" x14ac:dyDescent="0.35">
      <c r="A6393" s="2">
        <v>43073</v>
      </c>
      <c r="B6393" s="1" t="s">
        <v>89</v>
      </c>
      <c r="C6393" s="1" t="s">
        <v>539</v>
      </c>
      <c r="D6393" s="1" t="s">
        <v>26</v>
      </c>
      <c r="E6393" s="1" t="s">
        <v>56</v>
      </c>
      <c r="F6393" s="18">
        <v>78.150000000000006</v>
      </c>
      <c r="G6393" t="s">
        <v>3470</v>
      </c>
      <c r="H6393" s="1">
        <f>IF(COUNTIF(G$2:G6393,G6393)=1,1,0)</f>
        <v>0</v>
      </c>
      <c r="I6393" s="1">
        <v>1</v>
      </c>
      <c r="J6393" s="1">
        <v>0</v>
      </c>
      <c r="K6393" s="1">
        <v>34.38600000000001</v>
      </c>
      <c r="L6393" s="12">
        <f>VLOOKUP(train[[#This Row],[Sub-Category]],Análisis_ABC_XYZ[[#Headers],[#Data]],4,FALSE)</f>
        <v>0.52062335344040378</v>
      </c>
    </row>
    <row r="6394" spans="1:12" x14ac:dyDescent="0.35">
      <c r="A6394" s="2">
        <v>43073</v>
      </c>
      <c r="B6394" s="1" t="s">
        <v>89</v>
      </c>
      <c r="C6394" s="1" t="s">
        <v>952</v>
      </c>
      <c r="D6394" s="1" t="s">
        <v>14</v>
      </c>
      <c r="E6394" s="1" t="s">
        <v>36</v>
      </c>
      <c r="F6394" s="18">
        <v>40.56</v>
      </c>
      <c r="G6394" t="s">
        <v>3470</v>
      </c>
      <c r="H6394" s="1">
        <f>IF(COUNTIF(G$2:G6394,G6394)=1,1,0)</f>
        <v>0</v>
      </c>
      <c r="I6394" s="1">
        <v>4</v>
      </c>
      <c r="J6394" s="1">
        <v>0</v>
      </c>
      <c r="K6394" s="1">
        <v>19.874400000000001</v>
      </c>
      <c r="L6394" s="12">
        <f>VLOOKUP(train[[#This Row],[Sub-Category]],Análisis_ABC_XYZ[[#Headers],[#Data]],4,FALSE)</f>
        <v>0.43613829632717294</v>
      </c>
    </row>
    <row r="6395" spans="1:12" x14ac:dyDescent="0.35">
      <c r="A6395" s="2">
        <v>43073</v>
      </c>
      <c r="B6395" s="1" t="s">
        <v>89</v>
      </c>
      <c r="C6395" s="1" t="s">
        <v>689</v>
      </c>
      <c r="D6395" s="1" t="s">
        <v>14</v>
      </c>
      <c r="E6395" s="1" t="s">
        <v>29</v>
      </c>
      <c r="F6395" s="18">
        <v>15.528</v>
      </c>
      <c r="G6395" t="s">
        <v>5453</v>
      </c>
      <c r="H6395" s="1">
        <f>IF(COUNTIF(G$2:G6395,G6395)=1,1,0)</f>
        <v>1</v>
      </c>
      <c r="I6395" s="1">
        <v>3</v>
      </c>
      <c r="J6395" s="1">
        <v>0.2</v>
      </c>
      <c r="K6395" s="1">
        <v>5.8230000000000004</v>
      </c>
      <c r="L6395" s="12">
        <f>VLOOKUP(train[[#This Row],[Sub-Category]],Análisis_ABC_XYZ[[#Headers],[#Data]],4,FALSE)</f>
        <v>0.46881743173671325</v>
      </c>
    </row>
    <row r="6396" spans="1:12" x14ac:dyDescent="0.35">
      <c r="A6396" s="2">
        <v>43073</v>
      </c>
      <c r="B6396" s="1" t="s">
        <v>89</v>
      </c>
      <c r="C6396" s="1" t="s">
        <v>937</v>
      </c>
      <c r="D6396" s="1" t="s">
        <v>14</v>
      </c>
      <c r="E6396" s="1" t="s">
        <v>29</v>
      </c>
      <c r="F6396" s="18">
        <v>1.7280000000000002</v>
      </c>
      <c r="G6396" s="1" t="s">
        <v>3470</v>
      </c>
      <c r="H6396" s="1">
        <f>IF(COUNTIF(G$2:G6396,G6396)=1,1,0)</f>
        <v>0</v>
      </c>
      <c r="I6396" s="1">
        <v>1</v>
      </c>
      <c r="J6396" s="1">
        <v>0.2</v>
      </c>
      <c r="K6396" s="1">
        <v>0.60479999999999989</v>
      </c>
      <c r="L6396" s="12">
        <f>VLOOKUP(train[[#This Row],[Sub-Category]],Análisis_ABC_XYZ[[#Headers],[#Data]],4,FALSE)</f>
        <v>0.46881743173671325</v>
      </c>
    </row>
    <row r="6397" spans="1:12" x14ac:dyDescent="0.35">
      <c r="A6397" s="2">
        <v>43074</v>
      </c>
      <c r="B6397" s="1" t="s">
        <v>42</v>
      </c>
      <c r="C6397" s="1" t="s">
        <v>10</v>
      </c>
      <c r="D6397" s="1" t="s">
        <v>8</v>
      </c>
      <c r="E6397" s="1" t="s">
        <v>11</v>
      </c>
      <c r="F6397" s="18">
        <v>1951.84</v>
      </c>
      <c r="G6397" t="s">
        <v>5433</v>
      </c>
      <c r="H6397" s="1">
        <f>IF(COUNTIF(G$2:G6397,G6397)=1,1,0)</f>
        <v>1</v>
      </c>
      <c r="I6397" s="1">
        <v>8</v>
      </c>
      <c r="J6397" s="1">
        <v>0</v>
      </c>
      <c r="K6397" s="1">
        <v>585.55199999999991</v>
      </c>
      <c r="L6397" s="12">
        <f>VLOOKUP(train[[#This Row],[Sub-Category]],Análisis_ABC_XYZ[[#Headers],[#Data]],4,FALSE)</f>
        <v>0.46529189879902266</v>
      </c>
    </row>
    <row r="6398" spans="1:12" x14ac:dyDescent="0.35">
      <c r="A6398" s="2">
        <v>43074</v>
      </c>
      <c r="B6398" s="1" t="s">
        <v>6</v>
      </c>
      <c r="C6398" s="1" t="s">
        <v>820</v>
      </c>
      <c r="D6398" s="1" t="s">
        <v>26</v>
      </c>
      <c r="E6398" s="1" t="s">
        <v>27</v>
      </c>
      <c r="F6398" s="18">
        <v>699.98</v>
      </c>
      <c r="G6398" t="s">
        <v>6192</v>
      </c>
      <c r="H6398" s="1">
        <f>IF(COUNTIF(G$2:G6398,G6398)=1,1,0)</f>
        <v>1</v>
      </c>
      <c r="I6398" s="1">
        <v>2</v>
      </c>
      <c r="J6398" s="1">
        <v>0</v>
      </c>
      <c r="K6398" s="1">
        <v>195.99440000000004</v>
      </c>
      <c r="L6398" s="12">
        <f>VLOOKUP(train[[#This Row],[Sub-Category]],Análisis_ABC_XYZ[[#Headers],[#Data]],4,FALSE)</f>
        <v>0.41105220110552465</v>
      </c>
    </row>
    <row r="6399" spans="1:12" x14ac:dyDescent="0.35">
      <c r="A6399" s="2">
        <v>43074</v>
      </c>
      <c r="B6399" s="1" t="s">
        <v>6</v>
      </c>
      <c r="C6399" s="1" t="s">
        <v>453</v>
      </c>
      <c r="D6399" s="1" t="s">
        <v>14</v>
      </c>
      <c r="E6399" s="1" t="s">
        <v>20</v>
      </c>
      <c r="F6399" s="18">
        <v>584.82000000000005</v>
      </c>
      <c r="G6399" t="s">
        <v>6192</v>
      </c>
      <c r="H6399" s="1">
        <f>IF(COUNTIF(G$2:G6399,G6399)=1,1,0)</f>
        <v>0</v>
      </c>
      <c r="I6399" s="1">
        <v>9</v>
      </c>
      <c r="J6399" s="1">
        <v>0</v>
      </c>
      <c r="K6399" s="1">
        <v>70.178400000000025</v>
      </c>
      <c r="L6399" s="12">
        <f>VLOOKUP(train[[#This Row],[Sub-Category]],Análisis_ABC_XYZ[[#Headers],[#Data]],4,FALSE)</f>
        <v>0.44610841445725197</v>
      </c>
    </row>
    <row r="6400" spans="1:12" x14ac:dyDescent="0.35">
      <c r="A6400" s="2">
        <v>43074</v>
      </c>
      <c r="B6400" s="1" t="s">
        <v>89</v>
      </c>
      <c r="C6400" s="1" t="s">
        <v>1520</v>
      </c>
      <c r="D6400" s="1" t="s">
        <v>14</v>
      </c>
      <c r="E6400" s="1" t="s">
        <v>20</v>
      </c>
      <c r="F6400" s="18">
        <v>465.18</v>
      </c>
      <c r="G6400" t="s">
        <v>6074</v>
      </c>
      <c r="H6400" s="1">
        <f>IF(COUNTIF(G$2:G6400,G6400)=1,1,0)</f>
        <v>1</v>
      </c>
      <c r="I6400" s="1">
        <v>3</v>
      </c>
      <c r="J6400" s="1">
        <v>0</v>
      </c>
      <c r="K6400" s="1">
        <v>120.94680000000001</v>
      </c>
      <c r="L6400" s="12">
        <f>VLOOKUP(train[[#This Row],[Sub-Category]],Análisis_ABC_XYZ[[#Headers],[#Data]],4,FALSE)</f>
        <v>0.44610841445725197</v>
      </c>
    </row>
    <row r="6401" spans="1:12" x14ac:dyDescent="0.35">
      <c r="A6401" s="2">
        <v>43074</v>
      </c>
      <c r="B6401" s="1" t="s">
        <v>37</v>
      </c>
      <c r="C6401" s="1" t="s">
        <v>38</v>
      </c>
      <c r="D6401" s="1" t="s">
        <v>14</v>
      </c>
      <c r="E6401" s="1" t="s">
        <v>29</v>
      </c>
      <c r="F6401" s="18">
        <v>407.97600000000006</v>
      </c>
      <c r="G6401" t="s">
        <v>6727</v>
      </c>
      <c r="H6401" s="1">
        <f>IF(COUNTIF(G$2:G6401,G6401)=1,1,0)</f>
        <v>1</v>
      </c>
      <c r="I6401" s="1">
        <v>3</v>
      </c>
      <c r="J6401" s="1">
        <v>0.2</v>
      </c>
      <c r="K6401" s="1">
        <v>132.59219999999993</v>
      </c>
      <c r="L6401" s="12">
        <f>VLOOKUP(train[[#This Row],[Sub-Category]],Análisis_ABC_XYZ[[#Headers],[#Data]],4,FALSE)</f>
        <v>0.46881743173671325</v>
      </c>
    </row>
    <row r="6402" spans="1:12" x14ac:dyDescent="0.35">
      <c r="A6402" s="2">
        <v>43074</v>
      </c>
      <c r="B6402" s="1" t="s">
        <v>42</v>
      </c>
      <c r="C6402" s="1" t="s">
        <v>189</v>
      </c>
      <c r="D6402" s="1" t="s">
        <v>26</v>
      </c>
      <c r="E6402" s="1" t="s">
        <v>27</v>
      </c>
      <c r="F6402" s="18">
        <v>384.45000000000005</v>
      </c>
      <c r="G6402" t="s">
        <v>5433</v>
      </c>
      <c r="H6402" s="1">
        <f>IF(COUNTIF(G$2:G6402,G6402)=1,1,0)</f>
        <v>0</v>
      </c>
      <c r="I6402" s="1">
        <v>11</v>
      </c>
      <c r="J6402" s="1">
        <v>0</v>
      </c>
      <c r="K6402" s="1">
        <v>103.80150000000003</v>
      </c>
      <c r="L6402" s="12">
        <f>VLOOKUP(train[[#This Row],[Sub-Category]],Análisis_ABC_XYZ[[#Headers],[#Data]],4,FALSE)</f>
        <v>0.41105220110552465</v>
      </c>
    </row>
    <row r="6403" spans="1:12" x14ac:dyDescent="0.35">
      <c r="A6403" s="2">
        <v>43074</v>
      </c>
      <c r="B6403" s="1" t="s">
        <v>6</v>
      </c>
      <c r="C6403" s="1" t="s">
        <v>1336</v>
      </c>
      <c r="D6403" s="1" t="s">
        <v>8</v>
      </c>
      <c r="E6403" s="1" t="s">
        <v>22</v>
      </c>
      <c r="F6403" s="18">
        <v>191.82</v>
      </c>
      <c r="G6403" t="s">
        <v>5620</v>
      </c>
      <c r="H6403" s="1">
        <f>IF(COUNTIF(G$2:G6403,G6403)=1,1,0)</f>
        <v>1</v>
      </c>
      <c r="I6403" s="1">
        <v>3</v>
      </c>
      <c r="J6403" s="1">
        <v>0</v>
      </c>
      <c r="K6403" s="1">
        <v>74.809799999999996</v>
      </c>
      <c r="L6403" s="12">
        <f>VLOOKUP(train[[#This Row],[Sub-Category]],Análisis_ABC_XYZ[[#Headers],[#Data]],4,FALSE)</f>
        <v>0.4595170286641902</v>
      </c>
    </row>
    <row r="6404" spans="1:12" x14ac:dyDescent="0.35">
      <c r="A6404" s="2">
        <v>43074</v>
      </c>
      <c r="B6404" s="1" t="s">
        <v>42</v>
      </c>
      <c r="C6404" s="1" t="s">
        <v>191</v>
      </c>
      <c r="D6404" s="1" t="s">
        <v>14</v>
      </c>
      <c r="E6404" s="1" t="s">
        <v>29</v>
      </c>
      <c r="F6404" s="18">
        <v>171.55</v>
      </c>
      <c r="G6404" t="s">
        <v>5433</v>
      </c>
      <c r="H6404" s="1">
        <f>IF(COUNTIF(G$2:G6404,G6404)=1,1,0)</f>
        <v>0</v>
      </c>
      <c r="I6404" s="1">
        <v>5</v>
      </c>
      <c r="J6404" s="1">
        <v>0</v>
      </c>
      <c r="K6404" s="1">
        <v>80.628500000000003</v>
      </c>
      <c r="L6404" s="12">
        <f>VLOOKUP(train[[#This Row],[Sub-Category]],Análisis_ABC_XYZ[[#Headers],[#Data]],4,FALSE)</f>
        <v>0.46881743173671325</v>
      </c>
    </row>
    <row r="6405" spans="1:12" x14ac:dyDescent="0.35">
      <c r="A6405" s="2">
        <v>43074</v>
      </c>
      <c r="B6405" s="1" t="s">
        <v>42</v>
      </c>
      <c r="C6405" s="1" t="s">
        <v>190</v>
      </c>
      <c r="D6405" s="1" t="s">
        <v>26</v>
      </c>
      <c r="E6405" s="1" t="s">
        <v>27</v>
      </c>
      <c r="F6405" s="18">
        <v>149.97</v>
      </c>
      <c r="G6405" t="s">
        <v>5433</v>
      </c>
      <c r="H6405" s="1">
        <f>IF(COUNTIF(G$2:G6405,G6405)=1,1,0)</f>
        <v>0</v>
      </c>
      <c r="I6405" s="1">
        <v>3</v>
      </c>
      <c r="J6405" s="1">
        <v>0</v>
      </c>
      <c r="K6405" s="1">
        <v>5.9987999999999815</v>
      </c>
      <c r="L6405" s="12">
        <f>VLOOKUP(train[[#This Row],[Sub-Category]],Análisis_ABC_XYZ[[#Headers],[#Data]],4,FALSE)</f>
        <v>0.41105220110552465</v>
      </c>
    </row>
    <row r="6406" spans="1:12" x14ac:dyDescent="0.35">
      <c r="A6406" s="2">
        <v>43074</v>
      </c>
      <c r="B6406" s="1" t="s">
        <v>81</v>
      </c>
      <c r="C6406" s="1" t="s">
        <v>1429</v>
      </c>
      <c r="D6406" s="1" t="s">
        <v>14</v>
      </c>
      <c r="E6406" s="1" t="s">
        <v>61</v>
      </c>
      <c r="F6406" s="18">
        <v>109.69</v>
      </c>
      <c r="G6406" t="s">
        <v>6929</v>
      </c>
      <c r="H6406" s="1">
        <f>IF(COUNTIF(G$2:G6406,G6406)=1,1,0)</f>
        <v>1</v>
      </c>
      <c r="I6406" s="1">
        <v>7</v>
      </c>
      <c r="J6406" s="1">
        <v>0</v>
      </c>
      <c r="K6406" s="1">
        <v>51.554299999999991</v>
      </c>
      <c r="L6406" s="12">
        <f>VLOOKUP(train[[#This Row],[Sub-Category]],Análisis_ABC_XYZ[[#Headers],[#Data]],4,FALSE)</f>
        <v>0.44424167803735209</v>
      </c>
    </row>
    <row r="6407" spans="1:12" x14ac:dyDescent="0.35">
      <c r="A6407" s="2">
        <v>43074</v>
      </c>
      <c r="B6407" s="1" t="s">
        <v>370</v>
      </c>
      <c r="C6407" s="1" t="s">
        <v>1704</v>
      </c>
      <c r="D6407" s="1" t="s">
        <v>8</v>
      </c>
      <c r="E6407" s="1" t="s">
        <v>9</v>
      </c>
      <c r="F6407" s="18">
        <v>81.94</v>
      </c>
      <c r="G6407" t="s">
        <v>4901</v>
      </c>
      <c r="H6407" s="1">
        <f>IF(COUNTIF(G$2:G6407,G6407)=1,1,0)</f>
        <v>1</v>
      </c>
      <c r="I6407" s="1">
        <v>1</v>
      </c>
      <c r="J6407" s="1">
        <v>0</v>
      </c>
      <c r="K6407" s="1">
        <v>20.484999999999999</v>
      </c>
      <c r="L6407" s="12">
        <f>VLOOKUP(train[[#This Row],[Sub-Category]],Análisis_ABC_XYZ[[#Headers],[#Data]],4,FALSE)</f>
        <v>0.5176847302647779</v>
      </c>
    </row>
    <row r="6408" spans="1:12" x14ac:dyDescent="0.35">
      <c r="A6408" s="2">
        <v>43074</v>
      </c>
      <c r="B6408" s="1" t="s">
        <v>839</v>
      </c>
      <c r="C6408" s="1" t="s">
        <v>819</v>
      </c>
      <c r="D6408" s="1" t="s">
        <v>14</v>
      </c>
      <c r="E6408" s="1" t="s">
        <v>24</v>
      </c>
      <c r="F6408" s="18">
        <v>33.92</v>
      </c>
      <c r="G6408" t="s">
        <v>4138</v>
      </c>
      <c r="H6408" s="1">
        <f>IF(COUNTIF(G$2:G6408,G6408)=1,1,0)</f>
        <v>1</v>
      </c>
      <c r="I6408" s="1">
        <v>8</v>
      </c>
      <c r="J6408" s="1">
        <v>0</v>
      </c>
      <c r="K6408" s="1">
        <v>13.2288</v>
      </c>
      <c r="L6408" s="12">
        <f>VLOOKUP(train[[#This Row],[Sub-Category]],Análisis_ABC_XYZ[[#Headers],[#Data]],4,FALSE)</f>
        <v>0.45632477063632687</v>
      </c>
    </row>
    <row r="6409" spans="1:12" x14ac:dyDescent="0.35">
      <c r="A6409" s="2">
        <v>43074</v>
      </c>
      <c r="B6409" s="1" t="s">
        <v>81</v>
      </c>
      <c r="C6409" s="1" t="s">
        <v>334</v>
      </c>
      <c r="D6409" s="1" t="s">
        <v>8</v>
      </c>
      <c r="E6409" s="1" t="s">
        <v>22</v>
      </c>
      <c r="F6409" s="18">
        <v>13.4</v>
      </c>
      <c r="G6409" t="s">
        <v>6929</v>
      </c>
      <c r="H6409" s="1">
        <f>IF(COUNTIF(G$2:G6409,G6409)=1,1,0)</f>
        <v>0</v>
      </c>
      <c r="I6409" s="1">
        <v>1</v>
      </c>
      <c r="J6409" s="1">
        <v>0</v>
      </c>
      <c r="K6409" s="1">
        <v>6.4319999999999995</v>
      </c>
      <c r="L6409" s="12">
        <f>VLOOKUP(train[[#This Row],[Sub-Category]],Análisis_ABC_XYZ[[#Headers],[#Data]],4,FALSE)</f>
        <v>0.4595170286641902</v>
      </c>
    </row>
    <row r="6410" spans="1:12" x14ac:dyDescent="0.35">
      <c r="A6410" s="2">
        <v>43074</v>
      </c>
      <c r="B6410" s="1" t="s">
        <v>72</v>
      </c>
      <c r="C6410" s="1" t="s">
        <v>754</v>
      </c>
      <c r="D6410" s="1" t="s">
        <v>14</v>
      </c>
      <c r="E6410" s="1" t="s">
        <v>15</v>
      </c>
      <c r="F6410" s="18">
        <v>11.952000000000002</v>
      </c>
      <c r="G6410" t="s">
        <v>5265</v>
      </c>
      <c r="H6410" s="1">
        <f>IF(COUNTIF(G$2:G6410,G6410)=1,1,0)</f>
        <v>1</v>
      </c>
      <c r="I6410" s="1">
        <v>3</v>
      </c>
      <c r="J6410" s="1">
        <v>0.2</v>
      </c>
      <c r="K6410" s="1">
        <v>3.8843999999999994</v>
      </c>
      <c r="L6410" s="12">
        <f>VLOOKUP(train[[#This Row],[Sub-Category]],Análisis_ABC_XYZ[[#Headers],[#Data]],4,FALSE)</f>
        <v>0.4647369236065339</v>
      </c>
    </row>
    <row r="6411" spans="1:12" x14ac:dyDescent="0.35">
      <c r="A6411" s="2">
        <v>43074</v>
      </c>
      <c r="B6411" s="1" t="s">
        <v>81</v>
      </c>
      <c r="C6411" s="1" t="s">
        <v>878</v>
      </c>
      <c r="D6411" s="1" t="s">
        <v>14</v>
      </c>
      <c r="E6411" s="1" t="s">
        <v>36</v>
      </c>
      <c r="F6411" s="18">
        <v>4.9800000000000004</v>
      </c>
      <c r="G6411" t="s">
        <v>6929</v>
      </c>
      <c r="H6411" s="1">
        <f>IF(COUNTIF(G$2:G6411,G6411)=1,1,0)</f>
        <v>0</v>
      </c>
      <c r="I6411" s="1">
        <v>1</v>
      </c>
      <c r="J6411" s="1">
        <v>0</v>
      </c>
      <c r="K6411" s="1">
        <v>2.3406000000000002</v>
      </c>
      <c r="L6411" s="12">
        <f>VLOOKUP(train[[#This Row],[Sub-Category]],Análisis_ABC_XYZ[[#Headers],[#Data]],4,FALSE)</f>
        <v>0.43613829632717294</v>
      </c>
    </row>
    <row r="6412" spans="1:12" x14ac:dyDescent="0.35">
      <c r="A6412" s="2">
        <v>43074</v>
      </c>
      <c r="B6412" s="1" t="s">
        <v>72</v>
      </c>
      <c r="C6412" s="1" t="s">
        <v>197</v>
      </c>
      <c r="D6412" s="1" t="s">
        <v>14</v>
      </c>
      <c r="E6412" s="1" t="s">
        <v>24</v>
      </c>
      <c r="F6412" s="18">
        <v>3.536</v>
      </c>
      <c r="G6412" t="s">
        <v>4180</v>
      </c>
      <c r="H6412" s="1">
        <f>IF(COUNTIF(G$2:G6412,G6412)=1,1,0)</f>
        <v>1</v>
      </c>
      <c r="I6412" s="1">
        <v>2</v>
      </c>
      <c r="J6412" s="1">
        <v>0.2</v>
      </c>
      <c r="K6412" s="1">
        <v>0.30940000000000001</v>
      </c>
      <c r="L6412" s="12">
        <f>VLOOKUP(train[[#This Row],[Sub-Category]],Análisis_ABC_XYZ[[#Headers],[#Data]],4,FALSE)</f>
        <v>0.45632477063632687</v>
      </c>
    </row>
    <row r="6413" spans="1:12" x14ac:dyDescent="0.35">
      <c r="A6413" s="2">
        <v>43075</v>
      </c>
      <c r="B6413" s="1" t="s">
        <v>89</v>
      </c>
      <c r="C6413" s="1" t="s">
        <v>1663</v>
      </c>
      <c r="D6413" s="1" t="s">
        <v>14</v>
      </c>
      <c r="E6413" s="1" t="s">
        <v>29</v>
      </c>
      <c r="F6413" s="18">
        <v>968.74400000000014</v>
      </c>
      <c r="G6413" t="s">
        <v>6598</v>
      </c>
      <c r="H6413" s="1">
        <f>IF(COUNTIF(G$2:G6413,G6413)=1,1,0)</f>
        <v>1</v>
      </c>
      <c r="I6413" s="1">
        <v>7</v>
      </c>
      <c r="J6413" s="1">
        <v>0.2</v>
      </c>
      <c r="K6413" s="1">
        <v>314.84180000000003</v>
      </c>
      <c r="L6413" s="12">
        <f>VLOOKUP(train[[#This Row],[Sub-Category]],Análisis_ABC_XYZ[[#Headers],[#Data]],4,FALSE)</f>
        <v>0.46881743173671325</v>
      </c>
    </row>
    <row r="6414" spans="1:12" x14ac:dyDescent="0.35">
      <c r="A6414" s="2">
        <v>43075</v>
      </c>
      <c r="B6414" s="1" t="s">
        <v>89</v>
      </c>
      <c r="C6414" s="1" t="s">
        <v>918</v>
      </c>
      <c r="D6414" s="1" t="s">
        <v>26</v>
      </c>
      <c r="E6414" s="1" t="s">
        <v>363</v>
      </c>
      <c r="F6414" s="18">
        <v>479.98400000000004</v>
      </c>
      <c r="G6414" t="s">
        <v>6598</v>
      </c>
      <c r="H6414" s="1">
        <f>IF(COUNTIF(G$2:G6414,G6414)=1,1,0)</f>
        <v>0</v>
      </c>
      <c r="I6414" s="1">
        <v>2</v>
      </c>
      <c r="J6414" s="1">
        <v>0.2</v>
      </c>
      <c r="K6414" s="1">
        <v>89.996999999999986</v>
      </c>
      <c r="L6414" s="12">
        <f>VLOOKUP(train[[#This Row],[Sub-Category]],Análisis_ABC_XYZ[[#Headers],[#Data]],4,FALSE)</f>
        <v>0.62810530827000832</v>
      </c>
    </row>
    <row r="6415" spans="1:12" x14ac:dyDescent="0.35">
      <c r="A6415" s="2">
        <v>43075</v>
      </c>
      <c r="B6415" s="1" t="s">
        <v>12</v>
      </c>
      <c r="C6415" s="1" t="s">
        <v>987</v>
      </c>
      <c r="D6415" s="1" t="s">
        <v>14</v>
      </c>
      <c r="E6415" s="1" t="s">
        <v>29</v>
      </c>
      <c r="F6415" s="18">
        <v>437.47200000000009</v>
      </c>
      <c r="G6415" t="s">
        <v>6896</v>
      </c>
      <c r="H6415" s="1">
        <f>IF(COUNTIF(G$2:G6415,G6415)=1,1,0)</f>
        <v>1</v>
      </c>
      <c r="I6415" s="1">
        <v>14</v>
      </c>
      <c r="J6415" s="1">
        <v>0.2</v>
      </c>
      <c r="K6415" s="1">
        <v>153.11519999999999</v>
      </c>
      <c r="L6415" s="12">
        <f>VLOOKUP(train[[#This Row],[Sub-Category]],Análisis_ABC_XYZ[[#Headers],[#Data]],4,FALSE)</f>
        <v>0.46881743173671325</v>
      </c>
    </row>
    <row r="6416" spans="1:12" x14ac:dyDescent="0.35">
      <c r="A6416" s="2">
        <v>43075</v>
      </c>
      <c r="B6416" s="1" t="s">
        <v>37</v>
      </c>
      <c r="C6416" s="1" t="s">
        <v>1471</v>
      </c>
      <c r="D6416" s="1" t="s">
        <v>26</v>
      </c>
      <c r="E6416" s="1" t="s">
        <v>27</v>
      </c>
      <c r="F6416" s="18">
        <v>431.97600000000006</v>
      </c>
      <c r="G6416" t="s">
        <v>3573</v>
      </c>
      <c r="H6416" s="1">
        <f>IF(COUNTIF(G$2:G6416,G6416)=1,1,0)</f>
        <v>1</v>
      </c>
      <c r="I6416" s="1">
        <v>3</v>
      </c>
      <c r="J6416" s="1">
        <v>0.2</v>
      </c>
      <c r="K6416" s="1">
        <v>26.998499999999993</v>
      </c>
      <c r="L6416" s="12">
        <f>VLOOKUP(train[[#This Row],[Sub-Category]],Análisis_ABC_XYZ[[#Headers],[#Data]],4,FALSE)</f>
        <v>0.41105220110552465</v>
      </c>
    </row>
    <row r="6417" spans="1:12" x14ac:dyDescent="0.35">
      <c r="A6417" s="2">
        <v>43075</v>
      </c>
      <c r="B6417" s="1" t="s">
        <v>12</v>
      </c>
      <c r="C6417" s="1" t="s">
        <v>1861</v>
      </c>
      <c r="D6417" s="1" t="s">
        <v>26</v>
      </c>
      <c r="E6417" s="1" t="s">
        <v>27</v>
      </c>
      <c r="F6417" s="18">
        <v>271.95999999999998</v>
      </c>
      <c r="G6417" t="s">
        <v>6896</v>
      </c>
      <c r="H6417" s="1">
        <f>IF(COUNTIF(G$2:G6417,G6417)=1,1,0)</f>
        <v>0</v>
      </c>
      <c r="I6417" s="1">
        <v>5</v>
      </c>
      <c r="J6417" s="1">
        <v>0.2</v>
      </c>
      <c r="K6417" s="1">
        <v>27.195999999999998</v>
      </c>
      <c r="L6417" s="12">
        <f>VLOOKUP(train[[#This Row],[Sub-Category]],Análisis_ABC_XYZ[[#Headers],[#Data]],4,FALSE)</f>
        <v>0.41105220110552465</v>
      </c>
    </row>
    <row r="6418" spans="1:12" x14ac:dyDescent="0.35">
      <c r="A6418" s="2">
        <v>43075</v>
      </c>
      <c r="B6418" s="1" t="s">
        <v>12</v>
      </c>
      <c r="C6418" s="1" t="s">
        <v>559</v>
      </c>
      <c r="D6418" s="1" t="s">
        <v>26</v>
      </c>
      <c r="E6418" s="1" t="s">
        <v>27</v>
      </c>
      <c r="F6418" s="18">
        <v>249.58400000000003</v>
      </c>
      <c r="G6418" t="s">
        <v>6896</v>
      </c>
      <c r="H6418" s="1">
        <f>IF(COUNTIF(G$2:G6418,G6418)=1,1,0)</f>
        <v>0</v>
      </c>
      <c r="I6418" s="1">
        <v>2</v>
      </c>
      <c r="J6418" s="1">
        <v>0.2</v>
      </c>
      <c r="K6418" s="1">
        <v>31.197999999999986</v>
      </c>
      <c r="L6418" s="12">
        <f>VLOOKUP(train[[#This Row],[Sub-Category]],Análisis_ABC_XYZ[[#Headers],[#Data]],4,FALSE)</f>
        <v>0.41105220110552465</v>
      </c>
    </row>
    <row r="6419" spans="1:12" x14ac:dyDescent="0.35">
      <c r="A6419" s="2">
        <v>43075</v>
      </c>
      <c r="B6419" s="1" t="s">
        <v>37</v>
      </c>
      <c r="C6419" s="1" t="s">
        <v>177</v>
      </c>
      <c r="D6419" s="1" t="s">
        <v>14</v>
      </c>
      <c r="E6419" s="1" t="s">
        <v>36</v>
      </c>
      <c r="F6419" s="18">
        <v>248.07999999999998</v>
      </c>
      <c r="G6419" t="s">
        <v>3573</v>
      </c>
      <c r="H6419" s="1">
        <f>IF(COUNTIF(G$2:G6419,G6419)=1,1,0)</f>
        <v>0</v>
      </c>
      <c r="I6419" s="1">
        <v>7</v>
      </c>
      <c r="J6419" s="1">
        <v>0</v>
      </c>
      <c r="K6419" s="1">
        <v>116.59759999999997</v>
      </c>
      <c r="L6419" s="12">
        <f>VLOOKUP(train[[#This Row],[Sub-Category]],Análisis_ABC_XYZ[[#Headers],[#Data]],4,FALSE)</f>
        <v>0.43613829632717294</v>
      </c>
    </row>
    <row r="6420" spans="1:12" x14ac:dyDescent="0.35">
      <c r="A6420" s="2">
        <v>43075</v>
      </c>
      <c r="B6420" s="1" t="s">
        <v>89</v>
      </c>
      <c r="C6420" s="1" t="s">
        <v>139</v>
      </c>
      <c r="D6420" s="1" t="s">
        <v>14</v>
      </c>
      <c r="E6420" s="1" t="s">
        <v>29</v>
      </c>
      <c r="F6420" s="18">
        <v>222.35199999999998</v>
      </c>
      <c r="G6420" t="s">
        <v>6598</v>
      </c>
      <c r="H6420" s="1">
        <f>IF(COUNTIF(G$2:G6420,G6420)=1,1,0)</f>
        <v>0</v>
      </c>
      <c r="I6420" s="1">
        <v>13</v>
      </c>
      <c r="J6420" s="1">
        <v>0.2</v>
      </c>
      <c r="K6420" s="1">
        <v>77.823200000000014</v>
      </c>
      <c r="L6420" s="12">
        <f>VLOOKUP(train[[#This Row],[Sub-Category]],Análisis_ABC_XYZ[[#Headers],[#Data]],4,FALSE)</f>
        <v>0.46881743173671325</v>
      </c>
    </row>
    <row r="6421" spans="1:12" x14ac:dyDescent="0.35">
      <c r="A6421" s="2">
        <v>43075</v>
      </c>
      <c r="B6421" s="1" t="s">
        <v>37</v>
      </c>
      <c r="C6421" s="1" t="s">
        <v>108</v>
      </c>
      <c r="D6421" s="1" t="s">
        <v>14</v>
      </c>
      <c r="E6421" s="1" t="s">
        <v>36</v>
      </c>
      <c r="F6421" s="18">
        <v>189.7</v>
      </c>
      <c r="G6421" t="s">
        <v>3573</v>
      </c>
      <c r="H6421" s="1">
        <f>IF(COUNTIF(G$2:G6421,G6421)=1,1,0)</f>
        <v>0</v>
      </c>
      <c r="I6421" s="1">
        <v>5</v>
      </c>
      <c r="J6421" s="1">
        <v>0</v>
      </c>
      <c r="K6421" s="1">
        <v>89.158999999999992</v>
      </c>
      <c r="L6421" s="12">
        <f>VLOOKUP(train[[#This Row],[Sub-Category]],Análisis_ABC_XYZ[[#Headers],[#Data]],4,FALSE)</f>
        <v>0.43613829632717294</v>
      </c>
    </row>
    <row r="6422" spans="1:12" x14ac:dyDescent="0.35">
      <c r="A6422" s="2">
        <v>43075</v>
      </c>
      <c r="B6422" s="1" t="s">
        <v>37</v>
      </c>
      <c r="C6422" s="1" t="s">
        <v>1033</v>
      </c>
      <c r="D6422" s="1" t="s">
        <v>26</v>
      </c>
      <c r="E6422" s="1" t="s">
        <v>27</v>
      </c>
      <c r="F6422" s="18">
        <v>156.79200000000003</v>
      </c>
      <c r="G6422" t="s">
        <v>3573</v>
      </c>
      <c r="H6422" s="1">
        <f>IF(COUNTIF(G$2:G6422,G6422)=1,1,0)</f>
        <v>0</v>
      </c>
      <c r="I6422" s="1">
        <v>1</v>
      </c>
      <c r="J6422" s="1">
        <v>0.2</v>
      </c>
      <c r="K6422" s="1">
        <v>13.719300000000004</v>
      </c>
      <c r="L6422" s="12">
        <f>VLOOKUP(train[[#This Row],[Sub-Category]],Análisis_ABC_XYZ[[#Headers],[#Data]],4,FALSE)</f>
        <v>0.41105220110552465</v>
      </c>
    </row>
    <row r="6423" spans="1:12" x14ac:dyDescent="0.35">
      <c r="A6423" s="2">
        <v>43075</v>
      </c>
      <c r="B6423" s="1" t="s">
        <v>37</v>
      </c>
      <c r="C6423" s="1" t="s">
        <v>507</v>
      </c>
      <c r="D6423" s="1" t="s">
        <v>14</v>
      </c>
      <c r="E6423" s="1" t="s">
        <v>29</v>
      </c>
      <c r="F6423" s="18">
        <v>59.808000000000007</v>
      </c>
      <c r="G6423" t="s">
        <v>3573</v>
      </c>
      <c r="H6423" s="1">
        <f>IF(COUNTIF(G$2:G6423,G6423)=1,1,0)</f>
        <v>0</v>
      </c>
      <c r="I6423" s="1">
        <v>3</v>
      </c>
      <c r="J6423" s="1">
        <v>0.2</v>
      </c>
      <c r="K6423" s="1">
        <v>19.4376</v>
      </c>
      <c r="L6423" s="12">
        <f>VLOOKUP(train[[#This Row],[Sub-Category]],Análisis_ABC_XYZ[[#Headers],[#Data]],4,FALSE)</f>
        <v>0.46881743173671325</v>
      </c>
    </row>
    <row r="6424" spans="1:12" x14ac:dyDescent="0.35">
      <c r="A6424" s="2">
        <v>43075</v>
      </c>
      <c r="B6424" s="1" t="s">
        <v>37</v>
      </c>
      <c r="C6424" s="1" t="s">
        <v>738</v>
      </c>
      <c r="D6424" s="1" t="s">
        <v>14</v>
      </c>
      <c r="E6424" s="1" t="s">
        <v>29</v>
      </c>
      <c r="F6424" s="18">
        <v>47.207999999999998</v>
      </c>
      <c r="G6424" t="s">
        <v>3573</v>
      </c>
      <c r="H6424" s="1">
        <f>IF(COUNTIF(G$2:G6424,G6424)=1,1,0)</f>
        <v>0</v>
      </c>
      <c r="I6424" s="1">
        <v>7</v>
      </c>
      <c r="J6424" s="1">
        <v>0.2</v>
      </c>
      <c r="K6424" s="1">
        <v>15.342599999999997</v>
      </c>
      <c r="L6424" s="12">
        <f>VLOOKUP(train[[#This Row],[Sub-Category]],Análisis_ABC_XYZ[[#Headers],[#Data]],4,FALSE)</f>
        <v>0.46881743173671325</v>
      </c>
    </row>
    <row r="6425" spans="1:12" x14ac:dyDescent="0.35">
      <c r="A6425" s="2">
        <v>43075</v>
      </c>
      <c r="B6425" s="1" t="s">
        <v>37</v>
      </c>
      <c r="C6425" s="1" t="s">
        <v>124</v>
      </c>
      <c r="D6425" s="1" t="s">
        <v>14</v>
      </c>
      <c r="E6425" s="1" t="s">
        <v>61</v>
      </c>
      <c r="F6425" s="18">
        <v>35.89</v>
      </c>
      <c r="G6425" t="s">
        <v>3573</v>
      </c>
      <c r="H6425" s="1">
        <f>IF(COUNTIF(G$2:G6425,G6425)=1,1,0)</f>
        <v>0</v>
      </c>
      <c r="I6425" s="1">
        <v>1</v>
      </c>
      <c r="J6425" s="1">
        <v>0</v>
      </c>
      <c r="K6425" s="1">
        <v>16.150499999999997</v>
      </c>
      <c r="L6425" s="12">
        <f>VLOOKUP(train[[#This Row],[Sub-Category]],Análisis_ABC_XYZ[[#Headers],[#Data]],4,FALSE)</f>
        <v>0.44424167803735209</v>
      </c>
    </row>
    <row r="6426" spans="1:12" x14ac:dyDescent="0.35">
      <c r="A6426" s="2">
        <v>43075</v>
      </c>
      <c r="B6426" s="1" t="s">
        <v>12</v>
      </c>
      <c r="C6426" s="1" t="s">
        <v>316</v>
      </c>
      <c r="D6426" s="1" t="s">
        <v>14</v>
      </c>
      <c r="E6426" s="1" t="s">
        <v>36</v>
      </c>
      <c r="F6426" s="18">
        <v>19.440000000000001</v>
      </c>
      <c r="G6426" t="s">
        <v>3593</v>
      </c>
      <c r="H6426" s="1">
        <f>IF(COUNTIF(G$2:G6426,G6426)=1,1,0)</f>
        <v>1</v>
      </c>
      <c r="I6426" s="1">
        <v>3</v>
      </c>
      <c r="J6426" s="1">
        <v>0</v>
      </c>
      <c r="K6426" s="1">
        <v>9.3312000000000008</v>
      </c>
      <c r="L6426" s="12">
        <f>VLOOKUP(train[[#This Row],[Sub-Category]],Análisis_ABC_XYZ[[#Headers],[#Data]],4,FALSE)</f>
        <v>0.43613829632717294</v>
      </c>
    </row>
    <row r="6427" spans="1:12" x14ac:dyDescent="0.35">
      <c r="A6427" s="2">
        <v>43075</v>
      </c>
      <c r="B6427" s="1" t="s">
        <v>12</v>
      </c>
      <c r="C6427" s="1" t="s">
        <v>1193</v>
      </c>
      <c r="D6427" s="1" t="s">
        <v>14</v>
      </c>
      <c r="E6427" s="1" t="s">
        <v>24</v>
      </c>
      <c r="F6427" s="18">
        <v>18.689999999999998</v>
      </c>
      <c r="G6427" t="s">
        <v>6896</v>
      </c>
      <c r="H6427" s="1">
        <f>IF(COUNTIF(G$2:G6427,G6427)=1,1,0)</f>
        <v>0</v>
      </c>
      <c r="I6427" s="1">
        <v>7</v>
      </c>
      <c r="J6427" s="1">
        <v>0</v>
      </c>
      <c r="K6427" s="1">
        <v>5.2332000000000001</v>
      </c>
      <c r="L6427" s="12">
        <f>VLOOKUP(train[[#This Row],[Sub-Category]],Análisis_ABC_XYZ[[#Headers],[#Data]],4,FALSE)</f>
        <v>0.45632477063632687</v>
      </c>
    </row>
    <row r="6428" spans="1:12" x14ac:dyDescent="0.35">
      <c r="A6428" s="2">
        <v>43075</v>
      </c>
      <c r="B6428" s="1" t="s">
        <v>12</v>
      </c>
      <c r="C6428" s="1" t="s">
        <v>558</v>
      </c>
      <c r="D6428" s="1" t="s">
        <v>14</v>
      </c>
      <c r="E6428" s="1" t="s">
        <v>91</v>
      </c>
      <c r="F6428" s="18">
        <v>13.86</v>
      </c>
      <c r="G6428" t="s">
        <v>6896</v>
      </c>
      <c r="H6428" s="1">
        <f>IF(COUNTIF(G$2:G6428,G6428)=1,1,0)</f>
        <v>0</v>
      </c>
      <c r="I6428" s="1">
        <v>7</v>
      </c>
      <c r="J6428" s="1">
        <v>0</v>
      </c>
      <c r="K6428" s="1">
        <v>0</v>
      </c>
      <c r="L6428" s="12">
        <f>VLOOKUP(train[[#This Row],[Sub-Category]],Análisis_ABC_XYZ[[#Headers],[#Data]],4,FALSE)</f>
        <v>0.51168203684699509</v>
      </c>
    </row>
    <row r="6429" spans="1:12" x14ac:dyDescent="0.35">
      <c r="A6429" s="2">
        <v>43075</v>
      </c>
      <c r="B6429" s="1" t="s">
        <v>12</v>
      </c>
      <c r="C6429" s="1" t="s">
        <v>874</v>
      </c>
      <c r="D6429" s="1" t="s">
        <v>14</v>
      </c>
      <c r="E6429" s="1" t="s">
        <v>29</v>
      </c>
      <c r="F6429" s="18">
        <v>13.375999999999999</v>
      </c>
      <c r="G6429" t="s">
        <v>6896</v>
      </c>
      <c r="H6429" s="1">
        <f>IF(COUNTIF(G$2:G6429,G6429)=1,1,0)</f>
        <v>0</v>
      </c>
      <c r="I6429" s="1">
        <v>4</v>
      </c>
      <c r="J6429" s="1">
        <v>0.2</v>
      </c>
      <c r="K6429" s="1">
        <v>4.6815999999999995</v>
      </c>
      <c r="L6429" s="12">
        <f>VLOOKUP(train[[#This Row],[Sub-Category]],Análisis_ABC_XYZ[[#Headers],[#Data]],4,FALSE)</f>
        <v>0.46881743173671325</v>
      </c>
    </row>
    <row r="6430" spans="1:12" x14ac:dyDescent="0.35">
      <c r="A6430" s="2">
        <v>43075</v>
      </c>
      <c r="B6430" s="1" t="s">
        <v>12</v>
      </c>
      <c r="C6430" s="1" t="s">
        <v>642</v>
      </c>
      <c r="D6430" s="1" t="s">
        <v>14</v>
      </c>
      <c r="E6430" s="1" t="s">
        <v>36</v>
      </c>
      <c r="F6430" s="18">
        <v>13.36</v>
      </c>
      <c r="G6430" t="s">
        <v>6896</v>
      </c>
      <c r="H6430" s="1">
        <f>IF(COUNTIF(G$2:G6430,G6430)=1,1,0)</f>
        <v>0</v>
      </c>
      <c r="I6430" s="1">
        <v>2</v>
      </c>
      <c r="J6430" s="1">
        <v>0</v>
      </c>
      <c r="K6430" s="1">
        <v>6.4127999999999998</v>
      </c>
      <c r="L6430" s="12">
        <f>VLOOKUP(train[[#This Row],[Sub-Category]],Análisis_ABC_XYZ[[#Headers],[#Data]],4,FALSE)</f>
        <v>0.43613829632717294</v>
      </c>
    </row>
    <row r="6431" spans="1:12" x14ac:dyDescent="0.35">
      <c r="A6431" s="2">
        <v>43077</v>
      </c>
      <c r="B6431" s="1" t="s">
        <v>12</v>
      </c>
      <c r="C6431" s="1" t="s">
        <v>1302</v>
      </c>
      <c r="D6431" s="1" t="s">
        <v>8</v>
      </c>
      <c r="E6431" s="1" t="s">
        <v>18</v>
      </c>
      <c r="F6431" s="18">
        <v>1421.6640000000002</v>
      </c>
      <c r="G6431" t="s">
        <v>2844</v>
      </c>
      <c r="H6431" s="1">
        <f>IF(COUNTIF(G$2:G6431,G6431)=1,1,0)</f>
        <v>1</v>
      </c>
      <c r="I6431" s="1">
        <v>6</v>
      </c>
      <c r="J6431" s="1">
        <v>0.2</v>
      </c>
      <c r="K6431" s="1">
        <v>-195.47879999999998</v>
      </c>
      <c r="L6431" s="12">
        <f>VLOOKUP(train[[#This Row],[Sub-Category]],Análisis_ABC_XYZ[[#Headers],[#Data]],4,FALSE)</f>
        <v>0.55975208308209756</v>
      </c>
    </row>
    <row r="6432" spans="1:12" x14ac:dyDescent="0.35">
      <c r="A6432" s="2">
        <v>43077</v>
      </c>
      <c r="B6432" s="1" t="s">
        <v>39</v>
      </c>
      <c r="C6432" s="1" t="s">
        <v>66</v>
      </c>
      <c r="D6432" s="1" t="s">
        <v>26</v>
      </c>
      <c r="E6432" s="1" t="s">
        <v>27</v>
      </c>
      <c r="F6432" s="18">
        <v>1097.5440000000003</v>
      </c>
      <c r="G6432" t="s">
        <v>5615</v>
      </c>
      <c r="H6432" s="1">
        <f>IF(COUNTIF(G$2:G6432,G6432)=1,1,0)</f>
        <v>1</v>
      </c>
      <c r="I6432" s="1">
        <v>7</v>
      </c>
      <c r="J6432" s="1">
        <v>0.2</v>
      </c>
      <c r="K6432" s="1">
        <v>123.47369999999989</v>
      </c>
      <c r="L6432" s="12">
        <f>VLOOKUP(train[[#This Row],[Sub-Category]],Análisis_ABC_XYZ[[#Headers],[#Data]],4,FALSE)</f>
        <v>0.41105220110552465</v>
      </c>
    </row>
    <row r="6433" spans="1:12" x14ac:dyDescent="0.35">
      <c r="A6433" s="2">
        <v>43077</v>
      </c>
      <c r="B6433" s="1" t="s">
        <v>42</v>
      </c>
      <c r="C6433" s="1" t="s">
        <v>693</v>
      </c>
      <c r="D6433" s="1" t="s">
        <v>8</v>
      </c>
      <c r="E6433" s="1" t="s">
        <v>11</v>
      </c>
      <c r="F6433" s="18">
        <v>680.01</v>
      </c>
      <c r="G6433" t="s">
        <v>6023</v>
      </c>
      <c r="H6433" s="1">
        <f>IF(COUNTIF(G$2:G6433,G6433)=1,1,0)</f>
        <v>1</v>
      </c>
      <c r="I6433" s="1">
        <v>3</v>
      </c>
      <c r="J6433" s="1">
        <v>0</v>
      </c>
      <c r="K6433" s="1">
        <v>176.80260000000001</v>
      </c>
      <c r="L6433" s="12">
        <f>VLOOKUP(train[[#This Row],[Sub-Category]],Análisis_ABC_XYZ[[#Headers],[#Data]],4,FALSE)</f>
        <v>0.46529189879902266</v>
      </c>
    </row>
    <row r="6434" spans="1:12" x14ac:dyDescent="0.35">
      <c r="A6434" s="2">
        <v>43077</v>
      </c>
      <c r="B6434" s="1" t="s">
        <v>42</v>
      </c>
      <c r="C6434" s="1" t="s">
        <v>1439</v>
      </c>
      <c r="D6434" s="1" t="s">
        <v>8</v>
      </c>
      <c r="E6434" s="1" t="s">
        <v>9</v>
      </c>
      <c r="F6434" s="18">
        <v>405.85999999999996</v>
      </c>
      <c r="G6434" t="s">
        <v>6023</v>
      </c>
      <c r="H6434" s="1">
        <f>IF(COUNTIF(G$2:G6434,G6434)=1,1,0)</f>
        <v>0</v>
      </c>
      <c r="I6434" s="1">
        <v>7</v>
      </c>
      <c r="J6434" s="1">
        <v>0</v>
      </c>
      <c r="K6434" s="1">
        <v>32.46879999999998</v>
      </c>
      <c r="L6434" s="12">
        <f>VLOOKUP(train[[#This Row],[Sub-Category]],Análisis_ABC_XYZ[[#Headers],[#Data]],4,FALSE)</f>
        <v>0.5176847302647779</v>
      </c>
    </row>
    <row r="6435" spans="1:12" x14ac:dyDescent="0.35">
      <c r="A6435" s="2">
        <v>43077</v>
      </c>
      <c r="B6435" s="1" t="s">
        <v>12</v>
      </c>
      <c r="C6435" s="1" t="s">
        <v>784</v>
      </c>
      <c r="D6435" s="1" t="s">
        <v>14</v>
      </c>
      <c r="E6435" s="1" t="s">
        <v>20</v>
      </c>
      <c r="F6435" s="18">
        <v>352.38</v>
      </c>
      <c r="G6435" t="s">
        <v>4144</v>
      </c>
      <c r="H6435" s="1">
        <f>IF(COUNTIF(G$2:G6435,G6435)=1,1,0)</f>
        <v>1</v>
      </c>
      <c r="I6435" s="1">
        <v>2</v>
      </c>
      <c r="J6435" s="1">
        <v>0</v>
      </c>
      <c r="K6435" s="1">
        <v>81.047399999999982</v>
      </c>
      <c r="L6435" s="12">
        <f>VLOOKUP(train[[#This Row],[Sub-Category]],Análisis_ABC_XYZ[[#Headers],[#Data]],4,FALSE)</f>
        <v>0.44610841445725197</v>
      </c>
    </row>
    <row r="6436" spans="1:12" x14ac:dyDescent="0.35">
      <c r="A6436" s="2">
        <v>43077</v>
      </c>
      <c r="B6436" s="1" t="s">
        <v>34</v>
      </c>
      <c r="C6436" s="1" t="s">
        <v>559</v>
      </c>
      <c r="D6436" s="1" t="s">
        <v>26</v>
      </c>
      <c r="E6436" s="1" t="s">
        <v>27</v>
      </c>
      <c r="F6436" s="18">
        <v>249.58400000000003</v>
      </c>
      <c r="G6436" t="s">
        <v>3429</v>
      </c>
      <c r="H6436" s="1">
        <f>IF(COUNTIF(G$2:G6436,G6436)=1,1,0)</f>
        <v>1</v>
      </c>
      <c r="I6436" s="1">
        <v>2</v>
      </c>
      <c r="J6436" s="1">
        <v>0.2</v>
      </c>
      <c r="K6436" s="1">
        <v>31.197999999999986</v>
      </c>
      <c r="L6436" s="12">
        <f>VLOOKUP(train[[#This Row],[Sub-Category]],Análisis_ABC_XYZ[[#Headers],[#Data]],4,FALSE)</f>
        <v>0.41105220110552465</v>
      </c>
    </row>
    <row r="6437" spans="1:12" x14ac:dyDescent="0.35">
      <c r="A6437" s="2">
        <v>43077</v>
      </c>
      <c r="B6437" s="1" t="s">
        <v>39</v>
      </c>
      <c r="C6437" s="1" t="s">
        <v>67</v>
      </c>
      <c r="D6437" s="1" t="s">
        <v>8</v>
      </c>
      <c r="E6437" s="1" t="s">
        <v>22</v>
      </c>
      <c r="F6437" s="18">
        <v>190.92</v>
      </c>
      <c r="G6437" t="s">
        <v>5615</v>
      </c>
      <c r="H6437" s="1">
        <f>IF(COUNTIF(G$2:G6437,G6437)=1,1,0)</f>
        <v>0</v>
      </c>
      <c r="I6437" s="1">
        <v>5</v>
      </c>
      <c r="J6437" s="1">
        <v>0.6</v>
      </c>
      <c r="K6437" s="1">
        <v>-147.96300000000002</v>
      </c>
      <c r="L6437" s="12">
        <f>VLOOKUP(train[[#This Row],[Sub-Category]],Análisis_ABC_XYZ[[#Headers],[#Data]],4,FALSE)</f>
        <v>0.4595170286641902</v>
      </c>
    </row>
    <row r="6438" spans="1:12" x14ac:dyDescent="0.35">
      <c r="A6438" s="2">
        <v>43077</v>
      </c>
      <c r="B6438" s="1" t="s">
        <v>76</v>
      </c>
      <c r="C6438" s="1" t="s">
        <v>525</v>
      </c>
      <c r="D6438" s="1" t="s">
        <v>26</v>
      </c>
      <c r="E6438" s="1" t="s">
        <v>27</v>
      </c>
      <c r="F6438" s="18">
        <v>114.94999999999999</v>
      </c>
      <c r="G6438" t="s">
        <v>5235</v>
      </c>
      <c r="H6438" s="1">
        <f>IF(COUNTIF(G$2:G6438,G6438)=1,1,0)</f>
        <v>1</v>
      </c>
      <c r="I6438" s="1">
        <v>5</v>
      </c>
      <c r="J6438" s="1">
        <v>0</v>
      </c>
      <c r="K6438" s="1">
        <v>2.2990000000000066</v>
      </c>
      <c r="L6438" s="12">
        <f>VLOOKUP(train[[#This Row],[Sub-Category]],Análisis_ABC_XYZ[[#Headers],[#Data]],4,FALSE)</f>
        <v>0.41105220110552465</v>
      </c>
    </row>
    <row r="6439" spans="1:12" x14ac:dyDescent="0.35">
      <c r="A6439" s="2">
        <v>43077</v>
      </c>
      <c r="B6439" s="1" t="s">
        <v>34</v>
      </c>
      <c r="C6439" s="1" t="s">
        <v>787</v>
      </c>
      <c r="D6439" s="1" t="s">
        <v>26</v>
      </c>
      <c r="E6439" s="1" t="s">
        <v>56</v>
      </c>
      <c r="F6439" s="18">
        <v>68.111999999999995</v>
      </c>
      <c r="G6439" t="s">
        <v>3429</v>
      </c>
      <c r="H6439" s="1">
        <f>IF(COUNTIF(G$2:G6439,G6439)=1,1,0)</f>
        <v>0</v>
      </c>
      <c r="I6439" s="1">
        <v>3</v>
      </c>
      <c r="J6439" s="1">
        <v>0.2</v>
      </c>
      <c r="K6439" s="1">
        <v>17.879399999999997</v>
      </c>
      <c r="L6439" s="12">
        <f>VLOOKUP(train[[#This Row],[Sub-Category]],Análisis_ABC_XYZ[[#Headers],[#Data]],4,FALSE)</f>
        <v>0.52062335344040378</v>
      </c>
    </row>
    <row r="6440" spans="1:12" x14ac:dyDescent="0.35">
      <c r="A6440" s="2">
        <v>43077</v>
      </c>
      <c r="B6440" s="1" t="s">
        <v>34</v>
      </c>
      <c r="C6440" s="1" t="s">
        <v>1764</v>
      </c>
      <c r="D6440" s="1" t="s">
        <v>26</v>
      </c>
      <c r="E6440" s="1" t="s">
        <v>56</v>
      </c>
      <c r="F6440" s="18">
        <v>16.560000000000002</v>
      </c>
      <c r="G6440" t="s">
        <v>3429</v>
      </c>
      <c r="H6440" s="1">
        <f>IF(COUNTIF(G$2:G6440,G6440)=1,1,0)</f>
        <v>0</v>
      </c>
      <c r="I6440" s="1">
        <v>3</v>
      </c>
      <c r="J6440" s="1">
        <v>0.2</v>
      </c>
      <c r="K6440" s="1">
        <v>-2.4840000000000018</v>
      </c>
      <c r="L6440" s="12">
        <f>VLOOKUP(train[[#This Row],[Sub-Category]],Análisis_ABC_XYZ[[#Headers],[#Data]],4,FALSE)</f>
        <v>0.52062335344040378</v>
      </c>
    </row>
    <row r="6441" spans="1:12" x14ac:dyDescent="0.35">
      <c r="A6441" s="2">
        <v>43077</v>
      </c>
      <c r="B6441" s="1" t="s">
        <v>12</v>
      </c>
      <c r="C6441" s="1" t="s">
        <v>1613</v>
      </c>
      <c r="D6441" s="1" t="s">
        <v>14</v>
      </c>
      <c r="E6441" s="1" t="s">
        <v>36</v>
      </c>
      <c r="F6441" s="18">
        <v>45.36</v>
      </c>
      <c r="G6441" t="s">
        <v>2844</v>
      </c>
      <c r="H6441" s="1">
        <f>IF(COUNTIF(G$2:G6441,G6441)=1,1,0)</f>
        <v>0</v>
      </c>
      <c r="I6441" s="1">
        <v>7</v>
      </c>
      <c r="J6441" s="1">
        <v>0</v>
      </c>
      <c r="K6441" s="1">
        <v>21.772800000000004</v>
      </c>
      <c r="L6441" s="12">
        <f>VLOOKUP(train[[#This Row],[Sub-Category]],Análisis_ABC_XYZ[[#Headers],[#Data]],4,FALSE)</f>
        <v>0.43613829632717294</v>
      </c>
    </row>
    <row r="6442" spans="1:12" x14ac:dyDescent="0.35">
      <c r="A6442" s="2">
        <v>43077</v>
      </c>
      <c r="B6442" s="1" t="s">
        <v>12</v>
      </c>
      <c r="C6442" s="1" t="s">
        <v>117</v>
      </c>
      <c r="D6442" s="1" t="s">
        <v>14</v>
      </c>
      <c r="E6442" s="1" t="s">
        <v>20</v>
      </c>
      <c r="F6442" s="18">
        <v>34.049999999999997</v>
      </c>
      <c r="G6442" t="s">
        <v>4144</v>
      </c>
      <c r="H6442" s="1">
        <f>IF(COUNTIF(G$2:G6442,G6442)=1,1,0)</f>
        <v>0</v>
      </c>
      <c r="I6442" s="1">
        <v>3</v>
      </c>
      <c r="J6442" s="1">
        <v>0</v>
      </c>
      <c r="K6442" s="1">
        <v>9.5340000000000025</v>
      </c>
      <c r="L6442" s="12">
        <f>VLOOKUP(train[[#This Row],[Sub-Category]],Análisis_ABC_XYZ[[#Headers],[#Data]],4,FALSE)</f>
        <v>0.44610841445725197</v>
      </c>
    </row>
    <row r="6443" spans="1:12" x14ac:dyDescent="0.35">
      <c r="A6443" s="2">
        <v>43077</v>
      </c>
      <c r="B6443" s="1" t="s">
        <v>157</v>
      </c>
      <c r="C6443" s="1" t="s">
        <v>1560</v>
      </c>
      <c r="D6443" s="1" t="s">
        <v>14</v>
      </c>
      <c r="E6443" s="1" t="s">
        <v>29</v>
      </c>
      <c r="F6443" s="18">
        <v>12.957000000000001</v>
      </c>
      <c r="G6443" t="s">
        <v>5327</v>
      </c>
      <c r="H6443" s="1">
        <f>IF(COUNTIF(G$2:G6443,G6443)=1,1,0)</f>
        <v>1</v>
      </c>
      <c r="I6443" s="1">
        <v>7</v>
      </c>
      <c r="J6443" s="1">
        <v>0.7</v>
      </c>
      <c r="K6443" s="1">
        <v>-9.5018000000000029</v>
      </c>
      <c r="L6443" s="12">
        <f>VLOOKUP(train[[#This Row],[Sub-Category]],Análisis_ABC_XYZ[[#Headers],[#Data]],4,FALSE)</f>
        <v>0.46881743173671325</v>
      </c>
    </row>
    <row r="6444" spans="1:12" x14ac:dyDescent="0.35">
      <c r="A6444" s="2">
        <v>43077</v>
      </c>
      <c r="B6444" s="1" t="s">
        <v>157</v>
      </c>
      <c r="C6444" s="1" t="s">
        <v>305</v>
      </c>
      <c r="D6444" s="1" t="s">
        <v>14</v>
      </c>
      <c r="E6444" s="1" t="s">
        <v>36</v>
      </c>
      <c r="F6444" s="18">
        <v>10.584000000000001</v>
      </c>
      <c r="G6444" t="s">
        <v>5162</v>
      </c>
      <c r="H6444" s="1">
        <f>IF(COUNTIF(G$2:G6444,G6444)=1,1,0)</f>
        <v>1</v>
      </c>
      <c r="I6444" s="1">
        <v>3</v>
      </c>
      <c r="J6444" s="1">
        <v>0.2</v>
      </c>
      <c r="K6444" s="1">
        <v>3.4397999999999995</v>
      </c>
      <c r="L6444" s="12">
        <f>VLOOKUP(train[[#This Row],[Sub-Category]],Análisis_ABC_XYZ[[#Headers],[#Data]],4,FALSE)</f>
        <v>0.43613829632717294</v>
      </c>
    </row>
    <row r="6445" spans="1:12" x14ac:dyDescent="0.35">
      <c r="A6445" s="2">
        <v>43077</v>
      </c>
      <c r="B6445" s="1" t="s">
        <v>12</v>
      </c>
      <c r="C6445" s="1" t="s">
        <v>46</v>
      </c>
      <c r="D6445" s="1" t="s">
        <v>14</v>
      </c>
      <c r="E6445" s="1" t="s">
        <v>24</v>
      </c>
      <c r="F6445" s="18">
        <v>8.56</v>
      </c>
      <c r="G6445" t="s">
        <v>2844</v>
      </c>
      <c r="H6445" s="1">
        <f>IF(COUNTIF(G$2:G6445,G6445)=1,1,0)</f>
        <v>0</v>
      </c>
      <c r="I6445" s="1">
        <v>2</v>
      </c>
      <c r="J6445" s="1">
        <v>0</v>
      </c>
      <c r="K6445" s="1">
        <v>2.4823999999999993</v>
      </c>
      <c r="L6445" s="12">
        <f>VLOOKUP(train[[#This Row],[Sub-Category]],Análisis_ABC_XYZ[[#Headers],[#Data]],4,FALSE)</f>
        <v>0.45632477063632687</v>
      </c>
    </row>
    <row r="6446" spans="1:12" x14ac:dyDescent="0.35">
      <c r="A6446" s="2">
        <v>43078</v>
      </c>
      <c r="B6446" s="1" t="s">
        <v>107</v>
      </c>
      <c r="C6446" s="1" t="s">
        <v>1067</v>
      </c>
      <c r="D6446" s="1" t="s">
        <v>8</v>
      </c>
      <c r="E6446" s="1" t="s">
        <v>18</v>
      </c>
      <c r="F6446" s="18">
        <v>1056.8599999999999</v>
      </c>
      <c r="G6446" t="s">
        <v>6389</v>
      </c>
      <c r="H6446" s="1">
        <f>IF(COUNTIF(G$2:G6446,G6446)=1,1,0)</f>
        <v>1</v>
      </c>
      <c r="I6446" s="1">
        <v>7</v>
      </c>
      <c r="J6446" s="1">
        <v>0</v>
      </c>
      <c r="K6446" s="1">
        <v>158.52899999999994</v>
      </c>
      <c r="L6446" s="12">
        <f>VLOOKUP(train[[#This Row],[Sub-Category]],Análisis_ABC_XYZ[[#Headers],[#Data]],4,FALSE)</f>
        <v>0.55975208308209756</v>
      </c>
    </row>
    <row r="6447" spans="1:12" x14ac:dyDescent="0.35">
      <c r="A6447" s="2">
        <v>43078</v>
      </c>
      <c r="B6447" s="1" t="s">
        <v>12</v>
      </c>
      <c r="C6447" s="1" t="s">
        <v>1228</v>
      </c>
      <c r="D6447" s="1" t="s">
        <v>14</v>
      </c>
      <c r="E6447" s="1" t="s">
        <v>29</v>
      </c>
      <c r="F6447" s="18">
        <v>273.92</v>
      </c>
      <c r="G6447" t="s">
        <v>5834</v>
      </c>
      <c r="H6447" s="1">
        <f>IF(COUNTIF(G$2:G6447,G6447)=1,1,0)</f>
        <v>1</v>
      </c>
      <c r="I6447" s="1">
        <v>8</v>
      </c>
      <c r="J6447" s="1">
        <v>0.2</v>
      </c>
      <c r="K6447" s="1">
        <v>99.295999999999978</v>
      </c>
      <c r="L6447" s="12">
        <f>VLOOKUP(train[[#This Row],[Sub-Category]],Análisis_ABC_XYZ[[#Headers],[#Data]],4,FALSE)</f>
        <v>0.46881743173671325</v>
      </c>
    </row>
    <row r="6448" spans="1:12" x14ac:dyDescent="0.35">
      <c r="A6448" s="2">
        <v>43078</v>
      </c>
      <c r="B6448" s="1" t="s">
        <v>370</v>
      </c>
      <c r="C6448" s="1" t="s">
        <v>1000</v>
      </c>
      <c r="D6448" s="1" t="s">
        <v>14</v>
      </c>
      <c r="E6448" s="1" t="s">
        <v>15</v>
      </c>
      <c r="F6448" s="18">
        <v>122.12</v>
      </c>
      <c r="G6448" t="s">
        <v>2406</v>
      </c>
      <c r="H6448" s="1">
        <f>IF(COUNTIF(G$2:G6448,G6448)=1,1,0)</f>
        <v>1</v>
      </c>
      <c r="I6448" s="1">
        <v>4</v>
      </c>
      <c r="J6448" s="1">
        <v>0</v>
      </c>
      <c r="K6448" s="1">
        <v>56.175200000000004</v>
      </c>
      <c r="L6448" s="12">
        <f>VLOOKUP(train[[#This Row],[Sub-Category]],Análisis_ABC_XYZ[[#Headers],[#Data]],4,FALSE)</f>
        <v>0.4647369236065339</v>
      </c>
    </row>
    <row r="6449" spans="1:12" x14ac:dyDescent="0.35">
      <c r="A6449" s="2">
        <v>43078</v>
      </c>
      <c r="B6449" s="1" t="s">
        <v>111</v>
      </c>
      <c r="C6449" s="1" t="s">
        <v>1039</v>
      </c>
      <c r="D6449" s="1" t="s">
        <v>8</v>
      </c>
      <c r="E6449" s="1" t="s">
        <v>18</v>
      </c>
      <c r="F6449" s="18">
        <v>79.97399999999999</v>
      </c>
      <c r="G6449" t="s">
        <v>4000</v>
      </c>
      <c r="H6449" s="1">
        <f>IF(COUNTIF(G$2:G6449,G6449)=1,1,0)</f>
        <v>1</v>
      </c>
      <c r="I6449" s="1">
        <v>3</v>
      </c>
      <c r="J6449" s="1">
        <v>0.4</v>
      </c>
      <c r="K6449" s="1">
        <v>-29.323800000000006</v>
      </c>
      <c r="L6449" s="12">
        <f>VLOOKUP(train[[#This Row],[Sub-Category]],Análisis_ABC_XYZ[[#Headers],[#Data]],4,FALSE)</f>
        <v>0.55975208308209756</v>
      </c>
    </row>
    <row r="6450" spans="1:12" x14ac:dyDescent="0.35">
      <c r="A6450" s="2">
        <v>43078</v>
      </c>
      <c r="B6450" s="1" t="s">
        <v>79</v>
      </c>
      <c r="C6450" s="1" t="s">
        <v>1083</v>
      </c>
      <c r="D6450" s="1" t="s">
        <v>26</v>
      </c>
      <c r="E6450" s="1" t="s">
        <v>56</v>
      </c>
      <c r="F6450" s="18">
        <v>59.98</v>
      </c>
      <c r="G6450" t="s">
        <v>2078</v>
      </c>
      <c r="H6450" s="1">
        <f>IF(COUNTIF(G$2:G6450,G6450)=1,1,0)</f>
        <v>1</v>
      </c>
      <c r="I6450" s="1">
        <v>2</v>
      </c>
      <c r="J6450" s="1">
        <v>0</v>
      </c>
      <c r="K6450" s="1">
        <v>25.191600000000001</v>
      </c>
      <c r="L6450" s="12">
        <f>VLOOKUP(train[[#This Row],[Sub-Category]],Análisis_ABC_XYZ[[#Headers],[#Data]],4,FALSE)</f>
        <v>0.52062335344040378</v>
      </c>
    </row>
    <row r="6451" spans="1:12" x14ac:dyDescent="0.35">
      <c r="A6451" s="2">
        <v>43078</v>
      </c>
      <c r="B6451" s="1" t="s">
        <v>72</v>
      </c>
      <c r="C6451" s="1" t="s">
        <v>1700</v>
      </c>
      <c r="D6451" s="1" t="s">
        <v>26</v>
      </c>
      <c r="E6451" s="1" t="s">
        <v>56</v>
      </c>
      <c r="F6451" s="18">
        <v>19.040000000000003</v>
      </c>
      <c r="G6451" t="s">
        <v>3577</v>
      </c>
      <c r="H6451" s="1">
        <f>IF(COUNTIF(G$2:G6451,G6451)=1,1,0)</f>
        <v>1</v>
      </c>
      <c r="I6451" s="1">
        <v>4</v>
      </c>
      <c r="J6451" s="1">
        <v>0.2</v>
      </c>
      <c r="K6451" s="1">
        <v>-1.4279999999999999</v>
      </c>
      <c r="L6451" s="12">
        <f>VLOOKUP(train[[#This Row],[Sub-Category]],Análisis_ABC_XYZ[[#Headers],[#Data]],4,FALSE)</f>
        <v>0.52062335344040378</v>
      </c>
    </row>
    <row r="6452" spans="1:12" x14ac:dyDescent="0.35">
      <c r="A6452" s="2">
        <v>43078</v>
      </c>
      <c r="B6452" s="1" t="s">
        <v>79</v>
      </c>
      <c r="C6452" s="1" t="s">
        <v>40</v>
      </c>
      <c r="D6452" s="1" t="s">
        <v>14</v>
      </c>
      <c r="E6452" s="1" t="s">
        <v>31</v>
      </c>
      <c r="F6452" s="18">
        <v>61.929000000000002</v>
      </c>
      <c r="G6452" t="s">
        <v>2078</v>
      </c>
      <c r="H6452" s="1">
        <f>IF(COUNTIF(G$2:G6452,G6452)=1,1,0)</f>
        <v>0</v>
      </c>
      <c r="I6452" s="1">
        <v>1</v>
      </c>
      <c r="J6452" s="1">
        <v>0.1</v>
      </c>
      <c r="K6452" s="1">
        <v>23.395400000000002</v>
      </c>
      <c r="L6452" s="12">
        <f>VLOOKUP(train[[#This Row],[Sub-Category]],Análisis_ABC_XYZ[[#Headers],[#Data]],4,FALSE)</f>
        <v>0.49507917887403441</v>
      </c>
    </row>
    <row r="6453" spans="1:12" x14ac:dyDescent="0.35">
      <c r="A6453" s="2">
        <v>43078</v>
      </c>
      <c r="B6453" s="1" t="s">
        <v>49</v>
      </c>
      <c r="C6453" s="1" t="s">
        <v>51</v>
      </c>
      <c r="D6453" s="1" t="s">
        <v>14</v>
      </c>
      <c r="E6453" s="1" t="s">
        <v>31</v>
      </c>
      <c r="F6453" s="18">
        <v>60.339999999999996</v>
      </c>
      <c r="G6453" t="s">
        <v>3610</v>
      </c>
      <c r="H6453" s="1">
        <f>IF(COUNTIF(G$2:G6453,G6453)=1,1,0)</f>
        <v>1</v>
      </c>
      <c r="I6453" s="1">
        <v>7</v>
      </c>
      <c r="J6453" s="1">
        <v>0</v>
      </c>
      <c r="K6453" s="1">
        <v>15.688400000000001</v>
      </c>
      <c r="L6453" s="12">
        <f>VLOOKUP(train[[#This Row],[Sub-Category]],Análisis_ABC_XYZ[[#Headers],[#Data]],4,FALSE)</f>
        <v>0.49507917887403441</v>
      </c>
    </row>
    <row r="6454" spans="1:12" x14ac:dyDescent="0.35">
      <c r="A6454" s="2">
        <v>43078</v>
      </c>
      <c r="B6454" s="1" t="s">
        <v>111</v>
      </c>
      <c r="C6454" s="1" t="s">
        <v>1116</v>
      </c>
      <c r="D6454" s="1" t="s">
        <v>26</v>
      </c>
      <c r="E6454" s="1" t="s">
        <v>27</v>
      </c>
      <c r="F6454" s="18">
        <v>40.68</v>
      </c>
      <c r="G6454" t="s">
        <v>4314</v>
      </c>
      <c r="H6454" s="1">
        <f>IF(COUNTIF(G$2:G6454,G6454)=1,1,0)</f>
        <v>1</v>
      </c>
      <c r="I6454" s="1">
        <v>3</v>
      </c>
      <c r="J6454" s="1">
        <v>0.2</v>
      </c>
      <c r="K6454" s="1">
        <v>-9.153000000000004</v>
      </c>
      <c r="L6454" s="12">
        <f>VLOOKUP(train[[#This Row],[Sub-Category]],Análisis_ABC_XYZ[[#Headers],[#Data]],4,FALSE)</f>
        <v>0.41105220110552465</v>
      </c>
    </row>
    <row r="6455" spans="1:12" x14ac:dyDescent="0.35">
      <c r="A6455" s="2">
        <v>43078</v>
      </c>
      <c r="B6455" s="1" t="s">
        <v>72</v>
      </c>
      <c r="C6455" s="1" t="s">
        <v>1325</v>
      </c>
      <c r="D6455" s="1" t="s">
        <v>14</v>
      </c>
      <c r="E6455" s="1" t="s">
        <v>182</v>
      </c>
      <c r="F6455" s="18">
        <v>20.568000000000001</v>
      </c>
      <c r="G6455" t="s">
        <v>3577</v>
      </c>
      <c r="H6455" s="1">
        <f>IF(COUNTIF(G$2:G6455,G6455)=1,1,0)</f>
        <v>0</v>
      </c>
      <c r="I6455" s="1">
        <v>3</v>
      </c>
      <c r="J6455" s="1">
        <v>0.2</v>
      </c>
      <c r="K6455" s="1">
        <v>1.5426000000000002</v>
      </c>
      <c r="L6455" s="12">
        <f>VLOOKUP(train[[#This Row],[Sub-Category]],Análisis_ABC_XYZ[[#Headers],[#Data]],4,FALSE)</f>
        <v>0.53938093436526824</v>
      </c>
    </row>
    <row r="6456" spans="1:12" x14ac:dyDescent="0.35">
      <c r="A6456" s="2">
        <v>43078</v>
      </c>
      <c r="B6456" s="1" t="s">
        <v>49</v>
      </c>
      <c r="C6456" s="1" t="s">
        <v>50</v>
      </c>
      <c r="D6456" s="1" t="s">
        <v>14</v>
      </c>
      <c r="E6456" s="1" t="s">
        <v>24</v>
      </c>
      <c r="F6456" s="18">
        <v>19.459999999999997</v>
      </c>
      <c r="G6456" t="s">
        <v>3610</v>
      </c>
      <c r="H6456" s="1">
        <f>IF(COUNTIF(G$2:G6456,G6456)=1,1,0)</f>
        <v>0</v>
      </c>
      <c r="I6456" s="1">
        <v>7</v>
      </c>
      <c r="J6456" s="1">
        <v>0</v>
      </c>
      <c r="K6456" s="1">
        <v>5.0595999999999997</v>
      </c>
      <c r="L6456" s="12">
        <f>VLOOKUP(train[[#This Row],[Sub-Category]],Análisis_ABC_XYZ[[#Headers],[#Data]],4,FALSE)</f>
        <v>0.45632477063632687</v>
      </c>
    </row>
    <row r="6457" spans="1:12" x14ac:dyDescent="0.35">
      <c r="A6457" s="2">
        <v>43078</v>
      </c>
      <c r="B6457" s="1" t="s">
        <v>79</v>
      </c>
      <c r="C6457" s="1" t="s">
        <v>83</v>
      </c>
      <c r="D6457" s="1" t="s">
        <v>26</v>
      </c>
      <c r="E6457" s="1" t="s">
        <v>27</v>
      </c>
      <c r="F6457" s="18">
        <v>10.9</v>
      </c>
      <c r="G6457" t="s">
        <v>2078</v>
      </c>
      <c r="H6457" s="1">
        <f>IF(COUNTIF(G$2:G6457,G6457)=1,1,0)</f>
        <v>0</v>
      </c>
      <c r="I6457" s="1">
        <v>1</v>
      </c>
      <c r="J6457" s="1">
        <v>0</v>
      </c>
      <c r="K6457" s="1">
        <v>3.0520000000000005</v>
      </c>
      <c r="L6457" s="12">
        <f>VLOOKUP(train[[#This Row],[Sub-Category]],Análisis_ABC_XYZ[[#Headers],[#Data]],4,FALSE)</f>
        <v>0.41105220110552465</v>
      </c>
    </row>
    <row r="6458" spans="1:12" x14ac:dyDescent="0.35">
      <c r="A6458" s="2">
        <v>43078</v>
      </c>
      <c r="B6458" s="1" t="s">
        <v>39</v>
      </c>
      <c r="C6458" s="1" t="s">
        <v>773</v>
      </c>
      <c r="D6458" s="1" t="s">
        <v>14</v>
      </c>
      <c r="E6458" s="1" t="s">
        <v>36</v>
      </c>
      <c r="F6458" s="18">
        <v>9.3920000000000012</v>
      </c>
      <c r="G6458" t="s">
        <v>5036</v>
      </c>
      <c r="H6458" s="1">
        <f>IF(COUNTIF(G$2:G6458,G6458)=1,1,0)</f>
        <v>1</v>
      </c>
      <c r="I6458" s="1">
        <v>2</v>
      </c>
      <c r="J6458" s="1">
        <v>0.2</v>
      </c>
      <c r="K6458" s="1">
        <v>3.2871999999999999</v>
      </c>
      <c r="L6458" s="12">
        <f>VLOOKUP(train[[#This Row],[Sub-Category]],Análisis_ABC_XYZ[[#Headers],[#Data]],4,FALSE)</f>
        <v>0.43613829632717294</v>
      </c>
    </row>
    <row r="6459" spans="1:12" x14ac:dyDescent="0.35">
      <c r="A6459" s="2">
        <v>43078</v>
      </c>
      <c r="B6459" s="1" t="s">
        <v>39</v>
      </c>
      <c r="C6459" s="1" t="s">
        <v>1199</v>
      </c>
      <c r="D6459" s="1" t="s">
        <v>14</v>
      </c>
      <c r="E6459" s="1" t="s">
        <v>24</v>
      </c>
      <c r="F6459" s="18">
        <v>9.3280000000000012</v>
      </c>
      <c r="G6459" t="s">
        <v>5036</v>
      </c>
      <c r="H6459" s="1">
        <f>IF(COUNTIF(G$2:G6459,G6459)=1,1,0)</f>
        <v>0</v>
      </c>
      <c r="I6459" s="1">
        <v>1</v>
      </c>
      <c r="J6459" s="1">
        <v>0.2</v>
      </c>
      <c r="K6459" s="1">
        <v>0.8162000000000007</v>
      </c>
      <c r="L6459" s="12">
        <f>VLOOKUP(train[[#This Row],[Sub-Category]],Análisis_ABC_XYZ[[#Headers],[#Data]],4,FALSE)</f>
        <v>0.45632477063632687</v>
      </c>
    </row>
    <row r="6460" spans="1:12" x14ac:dyDescent="0.35">
      <c r="A6460" s="2">
        <v>43078</v>
      </c>
      <c r="B6460" s="1" t="s">
        <v>72</v>
      </c>
      <c r="C6460" s="1" t="s">
        <v>997</v>
      </c>
      <c r="D6460" s="1" t="s">
        <v>14</v>
      </c>
      <c r="E6460" s="1" t="s">
        <v>31</v>
      </c>
      <c r="F6460" s="18">
        <v>4.355999999999999</v>
      </c>
      <c r="G6460" t="s">
        <v>3577</v>
      </c>
      <c r="H6460" s="1">
        <f>IF(COUNTIF(G$2:G6460,G6460)=1,1,0)</f>
        <v>0</v>
      </c>
      <c r="I6460" s="1">
        <v>2</v>
      </c>
      <c r="J6460" s="1">
        <v>0.8</v>
      </c>
      <c r="K6460" s="1">
        <v>-11.761200000000002</v>
      </c>
      <c r="L6460" s="12">
        <f>VLOOKUP(train[[#This Row],[Sub-Category]],Análisis_ABC_XYZ[[#Headers],[#Data]],4,FALSE)</f>
        <v>0.49507917887403441</v>
      </c>
    </row>
    <row r="6461" spans="1:12" x14ac:dyDescent="0.35">
      <c r="A6461" s="2">
        <v>43078</v>
      </c>
      <c r="B6461" s="1" t="s">
        <v>370</v>
      </c>
      <c r="C6461" s="1" t="s">
        <v>999</v>
      </c>
      <c r="D6461" s="1" t="s">
        <v>14</v>
      </c>
      <c r="E6461" s="1" t="s">
        <v>15</v>
      </c>
      <c r="F6461" s="18">
        <v>3.69</v>
      </c>
      <c r="G6461" t="s">
        <v>2406</v>
      </c>
      <c r="H6461" s="1">
        <f>IF(COUNTIF(G$2:G6461,G6461)=1,1,0)</f>
        <v>0</v>
      </c>
      <c r="I6461" s="1">
        <v>1</v>
      </c>
      <c r="J6461" s="1">
        <v>0</v>
      </c>
      <c r="K6461" s="1">
        <v>1.7343</v>
      </c>
      <c r="L6461" s="12">
        <f>VLOOKUP(train[[#This Row],[Sub-Category]],Análisis_ABC_XYZ[[#Headers],[#Data]],4,FALSE)</f>
        <v>0.4647369236065339</v>
      </c>
    </row>
    <row r="6462" spans="1:12" x14ac:dyDescent="0.35">
      <c r="A6462" s="2">
        <v>43078</v>
      </c>
      <c r="B6462" s="1" t="s">
        <v>111</v>
      </c>
      <c r="C6462" s="1" t="s">
        <v>761</v>
      </c>
      <c r="D6462" s="1" t="s">
        <v>14</v>
      </c>
      <c r="E6462" s="1" t="s">
        <v>29</v>
      </c>
      <c r="F6462" s="18">
        <v>2.9460000000000006</v>
      </c>
      <c r="G6462" t="s">
        <v>4000</v>
      </c>
      <c r="H6462" s="1">
        <f>IF(COUNTIF(G$2:G6462,G6462)=1,1,0)</f>
        <v>0</v>
      </c>
      <c r="I6462" s="1">
        <v>2</v>
      </c>
      <c r="J6462" s="1">
        <v>0.7</v>
      </c>
      <c r="K6462" s="1">
        <v>-2.0621999999999998</v>
      </c>
      <c r="L6462" s="12">
        <f>VLOOKUP(train[[#This Row],[Sub-Category]],Análisis_ABC_XYZ[[#Headers],[#Data]],4,FALSE)</f>
        <v>0.46881743173671325</v>
      </c>
    </row>
    <row r="6463" spans="1:12" x14ac:dyDescent="0.35">
      <c r="A6463" s="2">
        <v>43079</v>
      </c>
      <c r="B6463" s="1" t="s">
        <v>84</v>
      </c>
      <c r="C6463" s="1" t="s">
        <v>527</v>
      </c>
      <c r="D6463" s="1" t="s">
        <v>8</v>
      </c>
      <c r="E6463" s="1" t="s">
        <v>11</v>
      </c>
      <c r="F6463" s="18">
        <v>1424.9</v>
      </c>
      <c r="G6463" t="s">
        <v>5399</v>
      </c>
      <c r="H6463" s="1">
        <f>IF(COUNTIF(G$2:G6463,G6463)=1,1,0)</f>
        <v>1</v>
      </c>
      <c r="I6463" s="1">
        <v>5</v>
      </c>
      <c r="J6463" s="1">
        <v>0</v>
      </c>
      <c r="K6463" s="1">
        <v>356.22500000000002</v>
      </c>
      <c r="L6463" s="12">
        <f>VLOOKUP(train[[#This Row],[Sub-Category]],Análisis_ABC_XYZ[[#Headers],[#Data]],4,FALSE)</f>
        <v>0.46529189879902266</v>
      </c>
    </row>
    <row r="6464" spans="1:12" x14ac:dyDescent="0.35">
      <c r="A6464" s="2">
        <v>43079</v>
      </c>
      <c r="B6464" s="1" t="s">
        <v>89</v>
      </c>
      <c r="C6464" s="1" t="s">
        <v>38</v>
      </c>
      <c r="D6464" s="1" t="s">
        <v>14</v>
      </c>
      <c r="E6464" s="1" t="s">
        <v>29</v>
      </c>
      <c r="F6464" s="18">
        <v>679.96</v>
      </c>
      <c r="G6464" t="s">
        <v>3550</v>
      </c>
      <c r="H6464" s="1">
        <f>IF(COUNTIF(G$2:G6464,G6464)=1,1,0)</f>
        <v>1</v>
      </c>
      <c r="I6464" s="1">
        <v>5</v>
      </c>
      <c r="J6464" s="1">
        <v>0.2</v>
      </c>
      <c r="K6464" s="1">
        <v>220.98699999999997</v>
      </c>
      <c r="L6464" s="12">
        <f>VLOOKUP(train[[#This Row],[Sub-Category]],Análisis_ABC_XYZ[[#Headers],[#Data]],4,FALSE)</f>
        <v>0.46881743173671325</v>
      </c>
    </row>
    <row r="6465" spans="1:12" x14ac:dyDescent="0.35">
      <c r="A6465" s="2">
        <v>43079</v>
      </c>
      <c r="B6465" s="1" t="s">
        <v>89</v>
      </c>
      <c r="C6465" s="1" t="s">
        <v>287</v>
      </c>
      <c r="D6465" s="1" t="s">
        <v>14</v>
      </c>
      <c r="E6465" s="1" t="s">
        <v>61</v>
      </c>
      <c r="F6465" s="18">
        <v>361.92</v>
      </c>
      <c r="G6465" t="s">
        <v>4893</v>
      </c>
      <c r="H6465" s="1">
        <f>IF(COUNTIF(G$2:G6465,G6465)=1,1,0)</f>
        <v>1</v>
      </c>
      <c r="I6465" s="1">
        <v>4</v>
      </c>
      <c r="J6465" s="1">
        <v>0</v>
      </c>
      <c r="K6465" s="1">
        <v>162.864</v>
      </c>
      <c r="L6465" s="12">
        <f>VLOOKUP(train[[#This Row],[Sub-Category]],Análisis_ABC_XYZ[[#Headers],[#Data]],4,FALSE)</f>
        <v>0.44424167803735209</v>
      </c>
    </row>
    <row r="6466" spans="1:12" x14ac:dyDescent="0.35">
      <c r="A6466" s="2">
        <v>43079</v>
      </c>
      <c r="B6466" s="1" t="s">
        <v>12</v>
      </c>
      <c r="C6466" s="1" t="s">
        <v>284</v>
      </c>
      <c r="D6466" s="1" t="s">
        <v>8</v>
      </c>
      <c r="E6466" s="1" t="s">
        <v>11</v>
      </c>
      <c r="F6466" s="18">
        <v>321.56799999999998</v>
      </c>
      <c r="G6466" t="s">
        <v>6680</v>
      </c>
      <c r="H6466" s="1">
        <f>IF(COUNTIF(G$2:G6466,G6466)=1,1,0)</f>
        <v>1</v>
      </c>
      <c r="I6466" s="1">
        <v>2</v>
      </c>
      <c r="J6466" s="1">
        <v>0.2</v>
      </c>
      <c r="K6466" s="1">
        <v>28.137200000000007</v>
      </c>
      <c r="L6466" s="12">
        <f>VLOOKUP(train[[#This Row],[Sub-Category]],Análisis_ABC_XYZ[[#Headers],[#Data]],4,FALSE)</f>
        <v>0.46529189879902266</v>
      </c>
    </row>
    <row r="6467" spans="1:12" x14ac:dyDescent="0.35">
      <c r="A6467" s="2">
        <v>43079</v>
      </c>
      <c r="B6467" s="1" t="s">
        <v>37</v>
      </c>
      <c r="C6467" s="1" t="s">
        <v>1310</v>
      </c>
      <c r="D6467" s="1" t="s">
        <v>14</v>
      </c>
      <c r="E6467" s="1" t="s">
        <v>29</v>
      </c>
      <c r="F6467" s="18">
        <v>153.55199999999999</v>
      </c>
      <c r="G6467" t="s">
        <v>2379</v>
      </c>
      <c r="H6467" s="1">
        <f>IF(COUNTIF(G$2:G6467,G6467)=1,1,0)</f>
        <v>1</v>
      </c>
      <c r="I6467" s="1">
        <v>3</v>
      </c>
      <c r="J6467" s="1">
        <v>0.2</v>
      </c>
      <c r="K6467" s="1">
        <v>51.823799999999999</v>
      </c>
      <c r="L6467" s="12">
        <f>VLOOKUP(train[[#This Row],[Sub-Category]],Análisis_ABC_XYZ[[#Headers],[#Data]],4,FALSE)</f>
        <v>0.46881743173671325</v>
      </c>
    </row>
    <row r="6468" spans="1:12" x14ac:dyDescent="0.35">
      <c r="A6468" s="2">
        <v>43079</v>
      </c>
      <c r="B6468" s="1" t="s">
        <v>37</v>
      </c>
      <c r="C6468" s="1" t="s">
        <v>1097</v>
      </c>
      <c r="D6468" s="1" t="s">
        <v>14</v>
      </c>
      <c r="E6468" s="1" t="s">
        <v>36</v>
      </c>
      <c r="F6468" s="18">
        <v>123.92</v>
      </c>
      <c r="G6468" t="s">
        <v>2379</v>
      </c>
      <c r="H6468" s="1">
        <f>IF(COUNTIF(G$2:G6468,G6468)=1,1,0)</f>
        <v>0</v>
      </c>
      <c r="I6468" s="1">
        <v>4</v>
      </c>
      <c r="J6468" s="1">
        <v>0</v>
      </c>
      <c r="K6468" s="1">
        <v>55.763999999999996</v>
      </c>
      <c r="L6468" s="12">
        <f>VLOOKUP(train[[#This Row],[Sub-Category]],Análisis_ABC_XYZ[[#Headers],[#Data]],4,FALSE)</f>
        <v>0.43613829632717294</v>
      </c>
    </row>
    <row r="6469" spans="1:12" x14ac:dyDescent="0.35">
      <c r="A6469" s="2">
        <v>43079</v>
      </c>
      <c r="B6469" s="1" t="s">
        <v>89</v>
      </c>
      <c r="C6469" s="1" t="s">
        <v>286</v>
      </c>
      <c r="D6469" s="1" t="s">
        <v>14</v>
      </c>
      <c r="E6469" s="1" t="s">
        <v>20</v>
      </c>
      <c r="F6469" s="18">
        <v>80.58</v>
      </c>
      <c r="G6469" t="s">
        <v>4893</v>
      </c>
      <c r="H6469" s="1">
        <f>IF(COUNTIF(G$2:G6469,G6469)=1,1,0)</f>
        <v>0</v>
      </c>
      <c r="I6469" s="1">
        <v>6</v>
      </c>
      <c r="J6469" s="1">
        <v>0</v>
      </c>
      <c r="K6469" s="1">
        <v>22.562400000000004</v>
      </c>
      <c r="L6469" s="12">
        <f>VLOOKUP(train[[#This Row],[Sub-Category]],Análisis_ABC_XYZ[[#Headers],[#Data]],4,FALSE)</f>
        <v>0.44610841445725197</v>
      </c>
    </row>
    <row r="6470" spans="1:12" x14ac:dyDescent="0.35">
      <c r="A6470" s="2">
        <v>43079</v>
      </c>
      <c r="B6470" s="1" t="s">
        <v>12</v>
      </c>
      <c r="C6470" s="1" t="s">
        <v>1137</v>
      </c>
      <c r="D6470" s="1" t="s">
        <v>14</v>
      </c>
      <c r="E6470" s="1" t="s">
        <v>36</v>
      </c>
      <c r="F6470" s="18">
        <v>80.28</v>
      </c>
      <c r="G6470" t="s">
        <v>4891</v>
      </c>
      <c r="H6470" s="1">
        <f>IF(COUNTIF(G$2:G6470,G6470)=1,1,0)</f>
        <v>1</v>
      </c>
      <c r="I6470" s="1">
        <v>12</v>
      </c>
      <c r="J6470" s="1">
        <v>0</v>
      </c>
      <c r="K6470" s="1">
        <v>36.928799999999995</v>
      </c>
      <c r="L6470" s="12">
        <f>VLOOKUP(train[[#This Row],[Sub-Category]],Análisis_ABC_XYZ[[#Headers],[#Data]],4,FALSE)</f>
        <v>0.43613829632717294</v>
      </c>
    </row>
    <row r="6471" spans="1:12" x14ac:dyDescent="0.35">
      <c r="A6471" s="2">
        <v>43079</v>
      </c>
      <c r="B6471" s="1" t="s">
        <v>37</v>
      </c>
      <c r="C6471" s="1" t="s">
        <v>1111</v>
      </c>
      <c r="D6471" s="1" t="s">
        <v>26</v>
      </c>
      <c r="E6471" s="1" t="s">
        <v>56</v>
      </c>
      <c r="F6471" s="18">
        <v>44.75</v>
      </c>
      <c r="G6471" t="s">
        <v>2379</v>
      </c>
      <c r="H6471" s="1">
        <f>IF(COUNTIF(G$2:G6471,G6471)=1,1,0)</f>
        <v>0</v>
      </c>
      <c r="I6471" s="1">
        <v>5</v>
      </c>
      <c r="J6471" s="1">
        <v>0</v>
      </c>
      <c r="K6471" s="1">
        <v>8.5024999999999942</v>
      </c>
      <c r="L6471" s="12">
        <f>VLOOKUP(train[[#This Row],[Sub-Category]],Análisis_ABC_XYZ[[#Headers],[#Data]],4,FALSE)</f>
        <v>0.52062335344040378</v>
      </c>
    </row>
    <row r="6472" spans="1:12" x14ac:dyDescent="0.35">
      <c r="A6472" s="2">
        <v>43079</v>
      </c>
      <c r="B6472" s="1" t="s">
        <v>37</v>
      </c>
      <c r="C6472" s="1" t="s">
        <v>1179</v>
      </c>
      <c r="D6472" s="1" t="s">
        <v>14</v>
      </c>
      <c r="E6472" s="1" t="s">
        <v>31</v>
      </c>
      <c r="F6472" s="18">
        <v>65.34</v>
      </c>
      <c r="G6472" t="s">
        <v>2379</v>
      </c>
      <c r="H6472" s="1">
        <f>IF(COUNTIF(G$2:G6472,G6472)=1,1,0)</f>
        <v>0</v>
      </c>
      <c r="I6472" s="1">
        <v>3</v>
      </c>
      <c r="J6472" s="1">
        <v>0</v>
      </c>
      <c r="K6472" s="1">
        <v>22.869</v>
      </c>
      <c r="L6472" s="12">
        <f>VLOOKUP(train[[#This Row],[Sub-Category]],Análisis_ABC_XYZ[[#Headers],[#Data]],4,FALSE)</f>
        <v>0.49507917887403441</v>
      </c>
    </row>
    <row r="6473" spans="1:12" x14ac:dyDescent="0.35">
      <c r="A6473" s="2">
        <v>43079</v>
      </c>
      <c r="B6473" s="1" t="s">
        <v>89</v>
      </c>
      <c r="C6473" s="1" t="s">
        <v>214</v>
      </c>
      <c r="D6473" s="1" t="s">
        <v>14</v>
      </c>
      <c r="E6473" s="1" t="s">
        <v>36</v>
      </c>
      <c r="F6473" s="18">
        <v>62.820000000000007</v>
      </c>
      <c r="G6473" t="s">
        <v>4677</v>
      </c>
      <c r="H6473" s="1">
        <f>IF(COUNTIF(G$2:G6473,G6473)=1,1,0)</f>
        <v>1</v>
      </c>
      <c r="I6473" s="1">
        <v>9</v>
      </c>
      <c r="J6473" s="1">
        <v>0</v>
      </c>
      <c r="K6473" s="1">
        <v>29.525400000000001</v>
      </c>
      <c r="L6473" s="12">
        <f>VLOOKUP(train[[#This Row],[Sub-Category]],Análisis_ABC_XYZ[[#Headers],[#Data]],4,FALSE)</f>
        <v>0.43613829632717294</v>
      </c>
    </row>
    <row r="6474" spans="1:12" x14ac:dyDescent="0.35">
      <c r="A6474" s="2">
        <v>43079</v>
      </c>
      <c r="B6474" s="1" t="s">
        <v>37</v>
      </c>
      <c r="C6474" s="1" t="s">
        <v>1335</v>
      </c>
      <c r="D6474" s="1" t="s">
        <v>14</v>
      </c>
      <c r="E6474" s="1" t="s">
        <v>31</v>
      </c>
      <c r="F6474" s="18">
        <v>35.099999999999994</v>
      </c>
      <c r="G6474" t="s">
        <v>2379</v>
      </c>
      <c r="H6474" s="1">
        <f>IF(COUNTIF(G$2:G6474,G6474)=1,1,0)</f>
        <v>0</v>
      </c>
      <c r="I6474" s="1">
        <v>3</v>
      </c>
      <c r="J6474" s="1">
        <v>0</v>
      </c>
      <c r="K6474" s="1">
        <v>12.285</v>
      </c>
      <c r="L6474" s="12">
        <f>VLOOKUP(train[[#This Row],[Sub-Category]],Análisis_ABC_XYZ[[#Headers],[#Data]],4,FALSE)</f>
        <v>0.49507917887403441</v>
      </c>
    </row>
    <row r="6475" spans="1:12" x14ac:dyDescent="0.35">
      <c r="A6475" s="2">
        <v>43079</v>
      </c>
      <c r="B6475" s="1" t="s">
        <v>89</v>
      </c>
      <c r="C6475" s="1" t="s">
        <v>1356</v>
      </c>
      <c r="D6475" s="1" t="s">
        <v>14</v>
      </c>
      <c r="E6475" s="1" t="s">
        <v>36</v>
      </c>
      <c r="F6475" s="18">
        <v>18.54</v>
      </c>
      <c r="G6475" t="s">
        <v>3550</v>
      </c>
      <c r="H6475" s="1">
        <f>IF(COUNTIF(G$2:G6475,G6475)=1,1,0)</f>
        <v>0</v>
      </c>
      <c r="I6475" s="1">
        <v>2</v>
      </c>
      <c r="J6475" s="1">
        <v>0</v>
      </c>
      <c r="K6475" s="1">
        <v>8.7137999999999991</v>
      </c>
      <c r="L6475" s="12">
        <f>VLOOKUP(train[[#This Row],[Sub-Category]],Análisis_ABC_XYZ[[#Headers],[#Data]],4,FALSE)</f>
        <v>0.43613829632717294</v>
      </c>
    </row>
    <row r="6476" spans="1:12" x14ac:dyDescent="0.35">
      <c r="A6476" s="2">
        <v>43079</v>
      </c>
      <c r="B6476" s="1" t="s">
        <v>89</v>
      </c>
      <c r="C6476" s="1" t="s">
        <v>1588</v>
      </c>
      <c r="D6476" s="1" t="s">
        <v>14</v>
      </c>
      <c r="E6476" s="1" t="s">
        <v>36</v>
      </c>
      <c r="F6476" s="18">
        <v>6.48</v>
      </c>
      <c r="G6476" t="s">
        <v>6961</v>
      </c>
      <c r="H6476" s="1">
        <f>IF(COUNTIF(G$2:G6476,G6476)=1,1,0)</f>
        <v>1</v>
      </c>
      <c r="I6476" s="1">
        <v>1</v>
      </c>
      <c r="J6476" s="1">
        <v>0</v>
      </c>
      <c r="K6476" s="1">
        <v>3.1104000000000003</v>
      </c>
      <c r="L6476" s="12">
        <f>VLOOKUP(train[[#This Row],[Sub-Category]],Análisis_ABC_XYZ[[#Headers],[#Data]],4,FALSE)</f>
        <v>0.43613829632717294</v>
      </c>
    </row>
    <row r="6477" spans="1:12" x14ac:dyDescent="0.35">
      <c r="A6477" s="2">
        <v>43080</v>
      </c>
      <c r="B6477" s="1" t="s">
        <v>89</v>
      </c>
      <c r="C6477" s="1" t="s">
        <v>92</v>
      </c>
      <c r="D6477" s="1" t="s">
        <v>26</v>
      </c>
      <c r="E6477" s="1" t="s">
        <v>27</v>
      </c>
      <c r="F6477" s="18">
        <v>1029.95</v>
      </c>
      <c r="G6477" t="s">
        <v>3365</v>
      </c>
      <c r="H6477" s="1">
        <f>IF(COUNTIF(G$2:G6477,G6477)=1,1,0)</f>
        <v>1</v>
      </c>
      <c r="I6477" s="1">
        <v>5</v>
      </c>
      <c r="J6477" s="1">
        <v>0</v>
      </c>
      <c r="K6477" s="1">
        <v>298.68549999999999</v>
      </c>
      <c r="L6477" s="12">
        <f>VLOOKUP(train[[#This Row],[Sub-Category]],Análisis_ABC_XYZ[[#Headers],[#Data]],4,FALSE)</f>
        <v>0.41105220110552465</v>
      </c>
    </row>
    <row r="6478" spans="1:12" x14ac:dyDescent="0.35">
      <c r="A6478" s="2">
        <v>43080</v>
      </c>
      <c r="B6478" s="1" t="s">
        <v>12</v>
      </c>
      <c r="C6478" s="1" t="s">
        <v>965</v>
      </c>
      <c r="D6478" s="1" t="s">
        <v>8</v>
      </c>
      <c r="E6478" s="1" t="s">
        <v>18</v>
      </c>
      <c r="F6478" s="18">
        <v>892.13600000000008</v>
      </c>
      <c r="G6478" t="s">
        <v>3679</v>
      </c>
      <c r="H6478" s="1">
        <f>IF(COUNTIF(G$2:G6478,G6478)=1,1,0)</f>
        <v>1</v>
      </c>
      <c r="I6478" s="1">
        <v>7</v>
      </c>
      <c r="J6478" s="1">
        <v>0.2</v>
      </c>
      <c r="K6478" s="1">
        <v>111.51699999999991</v>
      </c>
      <c r="L6478" s="12">
        <f>VLOOKUP(train[[#This Row],[Sub-Category]],Análisis_ABC_XYZ[[#Headers],[#Data]],4,FALSE)</f>
        <v>0.55975208308209756</v>
      </c>
    </row>
    <row r="6479" spans="1:12" x14ac:dyDescent="0.35">
      <c r="A6479" s="2">
        <v>43080</v>
      </c>
      <c r="B6479" s="1" t="s">
        <v>157</v>
      </c>
      <c r="C6479" s="1" t="s">
        <v>1657</v>
      </c>
      <c r="D6479" s="1" t="s">
        <v>8</v>
      </c>
      <c r="E6479" s="1" t="s">
        <v>11</v>
      </c>
      <c r="F6479" s="18">
        <v>458.42999999999995</v>
      </c>
      <c r="G6479" t="s">
        <v>3246</v>
      </c>
      <c r="H6479" s="1">
        <f>IF(COUNTIF(G$2:G6479,G6479)=1,1,0)</f>
        <v>1</v>
      </c>
      <c r="I6479" s="1">
        <v>5</v>
      </c>
      <c r="J6479" s="1">
        <v>0.3</v>
      </c>
      <c r="K6479" s="1">
        <v>-137.52900000000002</v>
      </c>
      <c r="L6479" s="12">
        <f>VLOOKUP(train[[#This Row],[Sub-Category]],Análisis_ABC_XYZ[[#Headers],[#Data]],4,FALSE)</f>
        <v>0.46529189879902266</v>
      </c>
    </row>
    <row r="6480" spans="1:12" x14ac:dyDescent="0.35">
      <c r="A6480" s="2">
        <v>43080</v>
      </c>
      <c r="B6480" s="1" t="s">
        <v>136</v>
      </c>
      <c r="C6480" s="1" t="s">
        <v>70</v>
      </c>
      <c r="D6480" s="1" t="s">
        <v>8</v>
      </c>
      <c r="E6480" s="1" t="s">
        <v>11</v>
      </c>
      <c r="F6480" s="18">
        <v>403.92</v>
      </c>
      <c r="G6480" t="s">
        <v>6022</v>
      </c>
      <c r="H6480" s="1">
        <f>IF(COUNTIF(G$2:G6480,G6480)=1,1,0)</f>
        <v>1</v>
      </c>
      <c r="I6480" s="1">
        <v>5</v>
      </c>
      <c r="J6480" s="1">
        <v>0.2</v>
      </c>
      <c r="K6480" s="1">
        <v>25.245000000000019</v>
      </c>
      <c r="L6480" s="12">
        <f>VLOOKUP(train[[#This Row],[Sub-Category]],Análisis_ABC_XYZ[[#Headers],[#Data]],4,FALSE)</f>
        <v>0.46529189879902266</v>
      </c>
    </row>
    <row r="6481" spans="1:12" x14ac:dyDescent="0.35">
      <c r="A6481" s="2">
        <v>43080</v>
      </c>
      <c r="B6481" s="1" t="s">
        <v>157</v>
      </c>
      <c r="C6481" s="1" t="s">
        <v>707</v>
      </c>
      <c r="D6481" s="1" t="s">
        <v>14</v>
      </c>
      <c r="E6481" s="1" t="s">
        <v>31</v>
      </c>
      <c r="F6481" s="18">
        <v>387.13600000000002</v>
      </c>
      <c r="G6481" t="s">
        <v>3246</v>
      </c>
      <c r="H6481" s="1">
        <f>IF(COUNTIF(G$2:G6481,G6481)=1,1,0)</f>
        <v>0</v>
      </c>
      <c r="I6481" s="1">
        <v>4</v>
      </c>
      <c r="J6481" s="1">
        <v>0.2</v>
      </c>
      <c r="K6481" s="1">
        <v>24.196000000000012</v>
      </c>
      <c r="L6481" s="12">
        <f>VLOOKUP(train[[#This Row],[Sub-Category]],Análisis_ABC_XYZ[[#Headers],[#Data]],4,FALSE)</f>
        <v>0.49507917887403441</v>
      </c>
    </row>
    <row r="6482" spans="1:12" x14ac:dyDescent="0.35">
      <c r="A6482" s="2">
        <v>43080</v>
      </c>
      <c r="B6482" s="1" t="s">
        <v>12</v>
      </c>
      <c r="C6482" s="1" t="s">
        <v>1277</v>
      </c>
      <c r="D6482" s="1" t="s">
        <v>8</v>
      </c>
      <c r="E6482" s="1" t="s">
        <v>11</v>
      </c>
      <c r="F6482" s="18">
        <v>363.92</v>
      </c>
      <c r="G6482" t="s">
        <v>3679</v>
      </c>
      <c r="H6482" s="1">
        <f>IF(COUNTIF(G$2:G6482,G6482)=1,1,0)</f>
        <v>0</v>
      </c>
      <c r="I6482" s="1">
        <v>5</v>
      </c>
      <c r="J6482" s="1">
        <v>0.2</v>
      </c>
      <c r="K6482" s="1">
        <v>-31.843000000000018</v>
      </c>
      <c r="L6482" s="12">
        <f>VLOOKUP(train[[#This Row],[Sub-Category]],Análisis_ABC_XYZ[[#Headers],[#Data]],4,FALSE)</f>
        <v>0.46529189879902266</v>
      </c>
    </row>
    <row r="6483" spans="1:12" x14ac:dyDescent="0.35">
      <c r="A6483" s="2">
        <v>43080</v>
      </c>
      <c r="B6483" s="1" t="s">
        <v>157</v>
      </c>
      <c r="C6483" s="1" t="s">
        <v>1029</v>
      </c>
      <c r="D6483" s="1" t="s">
        <v>8</v>
      </c>
      <c r="E6483" s="1" t="s">
        <v>18</v>
      </c>
      <c r="F6483" s="18">
        <v>328.59000000000003</v>
      </c>
      <c r="G6483" t="s">
        <v>3246</v>
      </c>
      <c r="H6483" s="1">
        <f>IF(COUNTIF(G$2:G6483,G6483)=1,1,0)</f>
        <v>0</v>
      </c>
      <c r="I6483" s="1">
        <v>3</v>
      </c>
      <c r="J6483" s="1">
        <v>0.4</v>
      </c>
      <c r="K6483" s="1">
        <v>-147.8655</v>
      </c>
      <c r="L6483" s="12">
        <f>VLOOKUP(train[[#This Row],[Sub-Category]],Análisis_ABC_XYZ[[#Headers],[#Data]],4,FALSE)</f>
        <v>0.55975208308209756</v>
      </c>
    </row>
    <row r="6484" spans="1:12" x14ac:dyDescent="0.35">
      <c r="A6484" s="2">
        <v>43080</v>
      </c>
      <c r="B6484" s="1" t="s">
        <v>37</v>
      </c>
      <c r="C6484" s="1" t="s">
        <v>226</v>
      </c>
      <c r="D6484" s="1" t="s">
        <v>26</v>
      </c>
      <c r="E6484" s="1" t="s">
        <v>27</v>
      </c>
      <c r="F6484" s="18">
        <v>302.37599999999998</v>
      </c>
      <c r="G6484" t="s">
        <v>2116</v>
      </c>
      <c r="H6484" s="1">
        <f>IF(COUNTIF(G$2:G6484,G6484)=1,1,0)</f>
        <v>1</v>
      </c>
      <c r="I6484" s="1">
        <v>3</v>
      </c>
      <c r="J6484" s="1">
        <v>0.2</v>
      </c>
      <c r="K6484" s="1">
        <v>22.678200000000018</v>
      </c>
      <c r="L6484" s="12">
        <f>VLOOKUP(train[[#This Row],[Sub-Category]],Análisis_ABC_XYZ[[#Headers],[#Data]],4,FALSE)</f>
        <v>0.41105220110552465</v>
      </c>
    </row>
    <row r="6485" spans="1:12" x14ac:dyDescent="0.35">
      <c r="A6485" s="2">
        <v>43080</v>
      </c>
      <c r="B6485" s="1" t="s">
        <v>145</v>
      </c>
      <c r="C6485" s="1" t="s">
        <v>603</v>
      </c>
      <c r="D6485" s="1" t="s">
        <v>26</v>
      </c>
      <c r="E6485" s="1" t="s">
        <v>27</v>
      </c>
      <c r="F6485" s="18">
        <v>300.76799999999997</v>
      </c>
      <c r="G6485" t="s">
        <v>3110</v>
      </c>
      <c r="H6485" s="1">
        <f>IF(COUNTIF(G$2:G6485,G6485)=1,1,0)</f>
        <v>1</v>
      </c>
      <c r="I6485" s="1">
        <v>4</v>
      </c>
      <c r="J6485" s="1">
        <v>0.2</v>
      </c>
      <c r="K6485" s="1">
        <v>30.076800000000006</v>
      </c>
      <c r="L6485" s="12">
        <f>VLOOKUP(train[[#This Row],[Sub-Category]],Análisis_ABC_XYZ[[#Headers],[#Data]],4,FALSE)</f>
        <v>0.41105220110552465</v>
      </c>
    </row>
    <row r="6486" spans="1:12" x14ac:dyDescent="0.35">
      <c r="A6486" s="2">
        <v>43080</v>
      </c>
      <c r="B6486" s="1" t="s">
        <v>145</v>
      </c>
      <c r="C6486" s="1" t="s">
        <v>601</v>
      </c>
      <c r="D6486" s="1" t="s">
        <v>14</v>
      </c>
      <c r="E6486" s="1" t="s">
        <v>20</v>
      </c>
      <c r="F6486" s="18">
        <v>243.38400000000001</v>
      </c>
      <c r="G6486" t="s">
        <v>3110</v>
      </c>
      <c r="H6486" s="1">
        <f>IF(COUNTIF(G$2:G6486,G6486)=1,1,0)</f>
        <v>0</v>
      </c>
      <c r="I6486" s="1">
        <v>3</v>
      </c>
      <c r="J6486" s="1">
        <v>0.2</v>
      </c>
      <c r="K6486" s="1">
        <v>-51.719100000000012</v>
      </c>
      <c r="L6486" s="12">
        <f>VLOOKUP(train[[#This Row],[Sub-Category]],Análisis_ABC_XYZ[[#Headers],[#Data]],4,FALSE)</f>
        <v>0.44610841445725197</v>
      </c>
    </row>
    <row r="6487" spans="1:12" x14ac:dyDescent="0.35">
      <c r="A6487" s="2">
        <v>43080</v>
      </c>
      <c r="B6487" s="1" t="s">
        <v>12</v>
      </c>
      <c r="C6487" s="1" t="s">
        <v>326</v>
      </c>
      <c r="D6487" s="1" t="s">
        <v>14</v>
      </c>
      <c r="E6487" s="1" t="s">
        <v>29</v>
      </c>
      <c r="F6487" s="18">
        <v>209.60000000000002</v>
      </c>
      <c r="G6487" t="s">
        <v>3679</v>
      </c>
      <c r="H6487" s="1">
        <f>IF(COUNTIF(G$2:G6487,G6487)=1,1,0)</f>
        <v>0</v>
      </c>
      <c r="I6487" s="1">
        <v>5</v>
      </c>
      <c r="J6487" s="1">
        <v>0.2</v>
      </c>
      <c r="K6487" s="1">
        <v>68.11999999999999</v>
      </c>
      <c r="L6487" s="12">
        <f>VLOOKUP(train[[#This Row],[Sub-Category]],Análisis_ABC_XYZ[[#Headers],[#Data]],4,FALSE)</f>
        <v>0.46881743173671325</v>
      </c>
    </row>
    <row r="6488" spans="1:12" x14ac:dyDescent="0.35">
      <c r="A6488" s="2">
        <v>43080</v>
      </c>
      <c r="B6488" s="1" t="s">
        <v>12</v>
      </c>
      <c r="C6488" s="1" t="s">
        <v>889</v>
      </c>
      <c r="D6488" s="1" t="s">
        <v>14</v>
      </c>
      <c r="E6488" s="1" t="s">
        <v>29</v>
      </c>
      <c r="F6488" s="18">
        <v>122.688</v>
      </c>
      <c r="G6488" t="s">
        <v>3679</v>
      </c>
      <c r="H6488" s="1">
        <f>IF(COUNTIF(G$2:G6488,G6488)=1,1,0)</f>
        <v>0</v>
      </c>
      <c r="I6488" s="1">
        <v>9</v>
      </c>
      <c r="J6488" s="1">
        <v>0.2</v>
      </c>
      <c r="K6488" s="1">
        <v>39.873599999999982</v>
      </c>
      <c r="L6488" s="12">
        <f>VLOOKUP(train[[#This Row],[Sub-Category]],Análisis_ABC_XYZ[[#Headers],[#Data]],4,FALSE)</f>
        <v>0.46881743173671325</v>
      </c>
    </row>
    <row r="6489" spans="1:12" x14ac:dyDescent="0.35">
      <c r="A6489" s="2">
        <v>43080</v>
      </c>
      <c r="B6489" s="1" t="s">
        <v>16</v>
      </c>
      <c r="C6489" s="1" t="s">
        <v>908</v>
      </c>
      <c r="D6489" s="1" t="s">
        <v>14</v>
      </c>
      <c r="E6489" s="1" t="s">
        <v>20</v>
      </c>
      <c r="F6489" s="18">
        <v>85.224000000000004</v>
      </c>
      <c r="G6489" t="s">
        <v>6318</v>
      </c>
      <c r="H6489" s="1">
        <f>IF(COUNTIF(G$2:G6489,G6489)=1,1,0)</f>
        <v>1</v>
      </c>
      <c r="I6489" s="1">
        <v>3</v>
      </c>
      <c r="J6489" s="1">
        <v>0.2</v>
      </c>
      <c r="K6489" s="1">
        <v>7.4571000000000041</v>
      </c>
      <c r="L6489" s="12">
        <f>VLOOKUP(train[[#This Row],[Sub-Category]],Análisis_ABC_XYZ[[#Headers],[#Data]],4,FALSE)</f>
        <v>0.44610841445725197</v>
      </c>
    </row>
    <row r="6490" spans="1:12" x14ac:dyDescent="0.35">
      <c r="A6490" s="2">
        <v>43080</v>
      </c>
      <c r="B6490" s="1" t="s">
        <v>12</v>
      </c>
      <c r="C6490" s="1" t="s">
        <v>650</v>
      </c>
      <c r="D6490" s="1" t="s">
        <v>14</v>
      </c>
      <c r="E6490" s="1" t="s">
        <v>31</v>
      </c>
      <c r="F6490" s="18">
        <v>83.42</v>
      </c>
      <c r="G6490" t="s">
        <v>3679</v>
      </c>
      <c r="H6490" s="1">
        <f>IF(COUNTIF(G$2:G6490,G6490)=1,1,0)</f>
        <v>0</v>
      </c>
      <c r="I6490" s="1">
        <v>2</v>
      </c>
      <c r="J6490" s="1">
        <v>0</v>
      </c>
      <c r="K6490" s="1">
        <v>24.191799999999994</v>
      </c>
      <c r="L6490" s="12">
        <f>VLOOKUP(train[[#This Row],[Sub-Category]],Análisis_ABC_XYZ[[#Headers],[#Data]],4,FALSE)</f>
        <v>0.49507917887403441</v>
      </c>
    </row>
    <row r="6491" spans="1:12" x14ac:dyDescent="0.35">
      <c r="A6491" s="2">
        <v>43080</v>
      </c>
      <c r="B6491" s="1" t="s">
        <v>157</v>
      </c>
      <c r="C6491" s="1" t="s">
        <v>30</v>
      </c>
      <c r="D6491" s="1" t="s">
        <v>14</v>
      </c>
      <c r="E6491" s="1" t="s">
        <v>31</v>
      </c>
      <c r="F6491" s="18">
        <v>73.536000000000001</v>
      </c>
      <c r="G6491" t="s">
        <v>6272</v>
      </c>
      <c r="H6491" s="1">
        <f>IF(COUNTIF(G$2:G6491,G6491)=1,1,0)</f>
        <v>1</v>
      </c>
      <c r="I6491" s="1">
        <v>4</v>
      </c>
      <c r="J6491" s="1">
        <v>0.2</v>
      </c>
      <c r="K6491" s="1">
        <v>9.1919999999999931</v>
      </c>
      <c r="L6491" s="12">
        <f>VLOOKUP(train[[#This Row],[Sub-Category]],Análisis_ABC_XYZ[[#Headers],[#Data]],4,FALSE)</f>
        <v>0.49507917887403441</v>
      </c>
    </row>
    <row r="6492" spans="1:12" x14ac:dyDescent="0.35">
      <c r="A6492" s="2">
        <v>43080</v>
      </c>
      <c r="B6492" s="1" t="s">
        <v>37</v>
      </c>
      <c r="C6492" s="1" t="s">
        <v>616</v>
      </c>
      <c r="D6492" s="1" t="s">
        <v>26</v>
      </c>
      <c r="E6492" s="1" t="s">
        <v>56</v>
      </c>
      <c r="F6492" s="18">
        <v>316</v>
      </c>
      <c r="G6492" t="s">
        <v>2116</v>
      </c>
      <c r="H6492" s="1">
        <f>IF(COUNTIF(G$2:G6492,G6492)=1,1,0)</f>
        <v>0</v>
      </c>
      <c r="I6492" s="1">
        <v>4</v>
      </c>
      <c r="J6492" s="1">
        <v>0</v>
      </c>
      <c r="K6492" s="1">
        <v>31.599999999999966</v>
      </c>
      <c r="L6492" s="12">
        <f>VLOOKUP(train[[#This Row],[Sub-Category]],Análisis_ABC_XYZ[[#Headers],[#Data]],4,FALSE)</f>
        <v>0.52062335344040378</v>
      </c>
    </row>
    <row r="6493" spans="1:12" x14ac:dyDescent="0.35">
      <c r="A6493" s="2">
        <v>43080</v>
      </c>
      <c r="B6493" s="1" t="s">
        <v>12</v>
      </c>
      <c r="C6493" s="1" t="s">
        <v>696</v>
      </c>
      <c r="D6493" s="1" t="s">
        <v>26</v>
      </c>
      <c r="E6493" s="1" t="s">
        <v>56</v>
      </c>
      <c r="F6493" s="18">
        <v>119.96</v>
      </c>
      <c r="G6493" t="s">
        <v>3679</v>
      </c>
      <c r="H6493" s="1">
        <f>IF(COUNTIF(G$2:G6493,G6493)=1,1,0)</f>
        <v>0</v>
      </c>
      <c r="I6493" s="1">
        <v>4</v>
      </c>
      <c r="J6493" s="1">
        <v>0</v>
      </c>
      <c r="K6493" s="1">
        <v>25.191599999999994</v>
      </c>
      <c r="L6493" s="12">
        <f>VLOOKUP(train[[#This Row],[Sub-Category]],Análisis_ABC_XYZ[[#Headers],[#Data]],4,FALSE)</f>
        <v>0.52062335344040378</v>
      </c>
    </row>
    <row r="6494" spans="1:12" x14ac:dyDescent="0.35">
      <c r="A6494" s="2">
        <v>43080</v>
      </c>
      <c r="B6494" s="1" t="s">
        <v>145</v>
      </c>
      <c r="C6494" s="1" t="s">
        <v>602</v>
      </c>
      <c r="D6494" s="1" t="s">
        <v>26</v>
      </c>
      <c r="E6494" s="1" t="s">
        <v>56</v>
      </c>
      <c r="F6494" s="18">
        <v>119.80000000000001</v>
      </c>
      <c r="G6494" t="s">
        <v>3110</v>
      </c>
      <c r="H6494" s="1">
        <f>IF(COUNTIF(G$2:G6494,G6494)=1,1,0)</f>
        <v>0</v>
      </c>
      <c r="I6494" s="1">
        <v>5</v>
      </c>
      <c r="J6494" s="1">
        <v>0.2</v>
      </c>
      <c r="K6494" s="1">
        <v>29.950000000000003</v>
      </c>
      <c r="L6494" s="12">
        <f>VLOOKUP(train[[#This Row],[Sub-Category]],Análisis_ABC_XYZ[[#Headers],[#Data]],4,FALSE)</f>
        <v>0.52062335344040378</v>
      </c>
    </row>
    <row r="6495" spans="1:12" x14ac:dyDescent="0.35">
      <c r="A6495" s="2">
        <v>43080</v>
      </c>
      <c r="B6495" s="1" t="s">
        <v>157</v>
      </c>
      <c r="C6495" s="1" t="s">
        <v>786</v>
      </c>
      <c r="D6495" s="1" t="s">
        <v>14</v>
      </c>
      <c r="E6495" s="1" t="s">
        <v>20</v>
      </c>
      <c r="F6495" s="18">
        <v>64.959999999999994</v>
      </c>
      <c r="G6495" t="s">
        <v>3246</v>
      </c>
      <c r="H6495" s="1">
        <f>IF(COUNTIF(G$2:G6495,G6495)=1,1,0)</f>
        <v>0</v>
      </c>
      <c r="I6495" s="1">
        <v>5</v>
      </c>
      <c r="J6495" s="1">
        <v>0.2</v>
      </c>
      <c r="K6495" s="1">
        <v>-4.0599999999999987</v>
      </c>
      <c r="L6495" s="12">
        <f>VLOOKUP(train[[#This Row],[Sub-Category]],Análisis_ABC_XYZ[[#Headers],[#Data]],4,FALSE)</f>
        <v>0.44610841445725197</v>
      </c>
    </row>
    <row r="6496" spans="1:12" x14ac:dyDescent="0.35">
      <c r="A6496" s="2">
        <v>43080</v>
      </c>
      <c r="B6496" s="1" t="s">
        <v>12</v>
      </c>
      <c r="C6496" s="1" t="s">
        <v>1837</v>
      </c>
      <c r="D6496" s="1" t="s">
        <v>14</v>
      </c>
      <c r="E6496" s="1" t="s">
        <v>20</v>
      </c>
      <c r="F6496" s="18">
        <v>50.22</v>
      </c>
      <c r="G6496" t="s">
        <v>3679</v>
      </c>
      <c r="H6496" s="1">
        <f>IF(COUNTIF(G$2:G6496,G6496)=1,1,0)</f>
        <v>0</v>
      </c>
      <c r="I6496" s="1">
        <v>3</v>
      </c>
      <c r="J6496" s="1">
        <v>0</v>
      </c>
      <c r="K6496" s="1">
        <v>2.0087999999999973</v>
      </c>
      <c r="L6496" s="12">
        <f>VLOOKUP(train[[#This Row],[Sub-Category]],Análisis_ABC_XYZ[[#Headers],[#Data]],4,FALSE)</f>
        <v>0.44610841445725197</v>
      </c>
    </row>
    <row r="6497" spans="1:12" x14ac:dyDescent="0.35">
      <c r="A6497" s="2">
        <v>43080</v>
      </c>
      <c r="B6497" s="1" t="s">
        <v>12</v>
      </c>
      <c r="C6497" s="1" t="s">
        <v>592</v>
      </c>
      <c r="D6497" s="1" t="s">
        <v>14</v>
      </c>
      <c r="E6497" s="1" t="s">
        <v>29</v>
      </c>
      <c r="F6497" s="18">
        <v>35.808</v>
      </c>
      <c r="G6497" t="s">
        <v>3679</v>
      </c>
      <c r="H6497" s="1">
        <f>IF(COUNTIF(G$2:G6497,G6497)=1,1,0)</f>
        <v>0</v>
      </c>
      <c r="I6497" s="1">
        <v>3</v>
      </c>
      <c r="J6497" s="1">
        <v>0.2</v>
      </c>
      <c r="K6497" s="1">
        <v>11.189999999999996</v>
      </c>
      <c r="L6497" s="12">
        <f>VLOOKUP(train[[#This Row],[Sub-Category]],Análisis_ABC_XYZ[[#Headers],[#Data]],4,FALSE)</f>
        <v>0.46881743173671325</v>
      </c>
    </row>
    <row r="6498" spans="1:12" x14ac:dyDescent="0.35">
      <c r="A6498" s="2">
        <v>43080</v>
      </c>
      <c r="B6498" s="1" t="s">
        <v>12</v>
      </c>
      <c r="C6498" s="1" t="s">
        <v>1242</v>
      </c>
      <c r="D6498" s="1" t="s">
        <v>14</v>
      </c>
      <c r="E6498" s="1" t="s">
        <v>36</v>
      </c>
      <c r="F6498" s="18">
        <v>30.98</v>
      </c>
      <c r="G6498" t="s">
        <v>3679</v>
      </c>
      <c r="H6498" s="1">
        <f>IF(COUNTIF(G$2:G6498,G6498)=1,1,0)</f>
        <v>0</v>
      </c>
      <c r="I6498" s="1">
        <v>1</v>
      </c>
      <c r="J6498" s="1">
        <v>0</v>
      </c>
      <c r="K6498" s="1">
        <v>13.940999999999999</v>
      </c>
      <c r="L6498" s="12">
        <f>VLOOKUP(train[[#This Row],[Sub-Category]],Análisis_ABC_XYZ[[#Headers],[#Data]],4,FALSE)</f>
        <v>0.43613829632717294</v>
      </c>
    </row>
    <row r="6499" spans="1:12" x14ac:dyDescent="0.35">
      <c r="A6499" s="2">
        <v>43080</v>
      </c>
      <c r="B6499" s="1" t="s">
        <v>12</v>
      </c>
      <c r="C6499" s="1" t="s">
        <v>1832</v>
      </c>
      <c r="D6499" s="1" t="s">
        <v>14</v>
      </c>
      <c r="E6499" s="1" t="s">
        <v>24</v>
      </c>
      <c r="F6499" s="18">
        <v>23.32</v>
      </c>
      <c r="G6499" t="s">
        <v>3679</v>
      </c>
      <c r="H6499" s="1">
        <f>IF(COUNTIF(G$2:G6499,G6499)=1,1,0)</f>
        <v>0</v>
      </c>
      <c r="I6499" s="1">
        <v>2</v>
      </c>
      <c r="J6499" s="1">
        <v>0</v>
      </c>
      <c r="K6499" s="1">
        <v>6.0632000000000019</v>
      </c>
      <c r="L6499" s="12">
        <f>VLOOKUP(train[[#This Row],[Sub-Category]],Análisis_ABC_XYZ[[#Headers],[#Data]],4,FALSE)</f>
        <v>0.45632477063632687</v>
      </c>
    </row>
    <row r="6500" spans="1:12" x14ac:dyDescent="0.35">
      <c r="A6500" s="2">
        <v>43080</v>
      </c>
      <c r="B6500" s="1" t="s">
        <v>89</v>
      </c>
      <c r="C6500" s="1" t="s">
        <v>90</v>
      </c>
      <c r="D6500" s="1" t="s">
        <v>14</v>
      </c>
      <c r="E6500" s="1" t="s">
        <v>91</v>
      </c>
      <c r="F6500" s="18">
        <v>15.260000000000002</v>
      </c>
      <c r="G6500" t="s">
        <v>3365</v>
      </c>
      <c r="H6500" s="1">
        <f>IF(COUNTIF(G$2:G6500,G6500)=1,1,0)</f>
        <v>0</v>
      </c>
      <c r="I6500" s="1">
        <v>7</v>
      </c>
      <c r="J6500" s="1">
        <v>0</v>
      </c>
      <c r="K6500" s="1">
        <v>6.2566000000000006</v>
      </c>
      <c r="L6500" s="12">
        <f>VLOOKUP(train[[#This Row],[Sub-Category]],Análisis_ABC_XYZ[[#Headers],[#Data]],4,FALSE)</f>
        <v>0.51168203684699509</v>
      </c>
    </row>
    <row r="6501" spans="1:12" x14ac:dyDescent="0.35">
      <c r="A6501" s="2">
        <v>43080</v>
      </c>
      <c r="B6501" s="1" t="s">
        <v>37</v>
      </c>
      <c r="C6501" s="1" t="s">
        <v>404</v>
      </c>
      <c r="D6501" s="1" t="s">
        <v>8</v>
      </c>
      <c r="E6501" s="1" t="s">
        <v>22</v>
      </c>
      <c r="F6501" s="18">
        <v>14.8</v>
      </c>
      <c r="G6501" t="s">
        <v>2116</v>
      </c>
      <c r="H6501" s="1">
        <f>IF(COUNTIF(G$2:G6501,G6501)=1,1,0)</f>
        <v>0</v>
      </c>
      <c r="I6501" s="1">
        <v>4</v>
      </c>
      <c r="J6501" s="1">
        <v>0</v>
      </c>
      <c r="K6501" s="1">
        <v>6.0680000000000014</v>
      </c>
      <c r="L6501" s="12">
        <f>VLOOKUP(train[[#This Row],[Sub-Category]],Análisis_ABC_XYZ[[#Headers],[#Data]],4,FALSE)</f>
        <v>0.4595170286641902</v>
      </c>
    </row>
    <row r="6502" spans="1:12" x14ac:dyDescent="0.35">
      <c r="A6502" s="2">
        <v>43080</v>
      </c>
      <c r="B6502" s="1" t="s">
        <v>157</v>
      </c>
      <c r="C6502" s="1" t="s">
        <v>1638</v>
      </c>
      <c r="D6502" s="1" t="s">
        <v>14</v>
      </c>
      <c r="E6502" s="1" t="s">
        <v>182</v>
      </c>
      <c r="F6502" s="18">
        <v>13.52</v>
      </c>
      <c r="G6502" t="s">
        <v>3246</v>
      </c>
      <c r="H6502" s="1">
        <f>IF(COUNTIF(G$2:G6502,G6502)=1,1,0)</f>
        <v>0</v>
      </c>
      <c r="I6502" s="1">
        <v>2</v>
      </c>
      <c r="J6502" s="1">
        <v>0.2</v>
      </c>
      <c r="K6502" s="1">
        <v>1.6899999999999986</v>
      </c>
      <c r="L6502" s="12">
        <f>VLOOKUP(train[[#This Row],[Sub-Category]],Análisis_ABC_XYZ[[#Headers],[#Data]],4,FALSE)</f>
        <v>0.53938093436526824</v>
      </c>
    </row>
    <row r="6503" spans="1:12" x14ac:dyDescent="0.35">
      <c r="A6503" s="2">
        <v>43080</v>
      </c>
      <c r="B6503" s="1" t="s">
        <v>111</v>
      </c>
      <c r="C6503" s="1" t="s">
        <v>1128</v>
      </c>
      <c r="D6503" s="1" t="s">
        <v>14</v>
      </c>
      <c r="E6503" s="1" t="s">
        <v>24</v>
      </c>
      <c r="F6503" s="18">
        <v>6.6719999999999988</v>
      </c>
      <c r="G6503" t="s">
        <v>4727</v>
      </c>
      <c r="H6503" s="1">
        <f>IF(COUNTIF(G$2:G6503,G6503)=1,1,0)</f>
        <v>1</v>
      </c>
      <c r="I6503" s="1">
        <v>3</v>
      </c>
      <c r="J6503" s="1">
        <v>0.2</v>
      </c>
      <c r="K6503" s="1">
        <v>1.6679999999999997</v>
      </c>
      <c r="L6503" s="12">
        <f>VLOOKUP(train[[#This Row],[Sub-Category]],Análisis_ABC_XYZ[[#Headers],[#Data]],4,FALSE)</f>
        <v>0.45632477063632687</v>
      </c>
    </row>
    <row r="6504" spans="1:12" x14ac:dyDescent="0.35">
      <c r="A6504" s="2">
        <v>43080</v>
      </c>
      <c r="B6504" s="1" t="s">
        <v>12</v>
      </c>
      <c r="C6504" s="1" t="s">
        <v>1886</v>
      </c>
      <c r="D6504" s="1" t="s">
        <v>14</v>
      </c>
      <c r="E6504" s="1" t="s">
        <v>29</v>
      </c>
      <c r="F6504" s="18">
        <v>5.8719999999999999</v>
      </c>
      <c r="G6504" t="s">
        <v>3679</v>
      </c>
      <c r="H6504" s="1">
        <f>IF(COUNTIF(G$2:G6504,G6504)=1,1,0)</f>
        <v>0</v>
      </c>
      <c r="I6504" s="1">
        <v>2</v>
      </c>
      <c r="J6504" s="1">
        <v>0.2</v>
      </c>
      <c r="K6504" s="1">
        <v>2.1286</v>
      </c>
      <c r="L6504" s="12">
        <f>VLOOKUP(train[[#This Row],[Sub-Category]],Análisis_ABC_XYZ[[#Headers],[#Data]],4,FALSE)</f>
        <v>0.46881743173671325</v>
      </c>
    </row>
    <row r="6505" spans="1:12" x14ac:dyDescent="0.35">
      <c r="A6505" s="2">
        <v>43081</v>
      </c>
      <c r="B6505" s="1" t="s">
        <v>79</v>
      </c>
      <c r="C6505" s="1" t="s">
        <v>603</v>
      </c>
      <c r="D6505" s="1" t="s">
        <v>26</v>
      </c>
      <c r="E6505" s="1" t="s">
        <v>27</v>
      </c>
      <c r="F6505" s="18">
        <v>657.93</v>
      </c>
      <c r="G6505" t="s">
        <v>2097</v>
      </c>
      <c r="H6505" s="1">
        <f>IF(COUNTIF(G$2:G6505,G6505)=1,1,0)</f>
        <v>1</v>
      </c>
      <c r="I6505" s="1">
        <v>7</v>
      </c>
      <c r="J6505" s="1">
        <v>0</v>
      </c>
      <c r="K6505" s="1">
        <v>184.22039999999998</v>
      </c>
      <c r="L6505" s="12">
        <f>VLOOKUP(train[[#This Row],[Sub-Category]],Análisis_ABC_XYZ[[#Headers],[#Data]],4,FALSE)</f>
        <v>0.41105220110552465</v>
      </c>
    </row>
    <row r="6506" spans="1:12" x14ac:dyDescent="0.35">
      <c r="A6506" s="2">
        <v>43081</v>
      </c>
      <c r="B6506" s="1" t="s">
        <v>12</v>
      </c>
      <c r="C6506" s="1" t="s">
        <v>504</v>
      </c>
      <c r="D6506" s="1" t="s">
        <v>8</v>
      </c>
      <c r="E6506" s="1" t="s">
        <v>22</v>
      </c>
      <c r="F6506" s="18">
        <v>383.64</v>
      </c>
      <c r="G6506" t="s">
        <v>4588</v>
      </c>
      <c r="H6506" s="1">
        <f>IF(COUNTIF(G$2:G6506,G6506)=1,1,0)</f>
        <v>1</v>
      </c>
      <c r="I6506" s="1">
        <v>6</v>
      </c>
      <c r="J6506" s="1">
        <v>0</v>
      </c>
      <c r="K6506" s="1">
        <v>122.76479999999999</v>
      </c>
      <c r="L6506" s="12">
        <f>VLOOKUP(train[[#This Row],[Sub-Category]],Análisis_ABC_XYZ[[#Headers],[#Data]],4,FALSE)</f>
        <v>0.4595170286641902</v>
      </c>
    </row>
    <row r="6507" spans="1:12" x14ac:dyDescent="0.35">
      <c r="A6507" s="2">
        <v>43081</v>
      </c>
      <c r="B6507" s="1" t="s">
        <v>157</v>
      </c>
      <c r="C6507" s="1" t="s">
        <v>490</v>
      </c>
      <c r="D6507" s="1" t="s">
        <v>26</v>
      </c>
      <c r="E6507" s="1" t="s">
        <v>56</v>
      </c>
      <c r="F6507" s="18">
        <v>383.952</v>
      </c>
      <c r="G6507" t="s">
        <v>5609</v>
      </c>
      <c r="H6507" s="1">
        <f>IF(COUNTIF(G$2:G6507,G6507)=1,1,0)</f>
        <v>1</v>
      </c>
      <c r="I6507" s="1">
        <v>6</v>
      </c>
      <c r="J6507" s="1">
        <v>0.2</v>
      </c>
      <c r="K6507" s="1">
        <v>76.790399999999977</v>
      </c>
      <c r="L6507" s="12">
        <f>VLOOKUP(train[[#This Row],[Sub-Category]],Análisis_ABC_XYZ[[#Headers],[#Data]],4,FALSE)</f>
        <v>0.52062335344040378</v>
      </c>
    </row>
    <row r="6508" spans="1:12" x14ac:dyDescent="0.35">
      <c r="A6508" s="2">
        <v>43081</v>
      </c>
      <c r="B6508" s="1" t="s">
        <v>379</v>
      </c>
      <c r="C6508" s="1" t="s">
        <v>1026</v>
      </c>
      <c r="D6508" s="1" t="s">
        <v>26</v>
      </c>
      <c r="E6508" s="1" t="s">
        <v>56</v>
      </c>
      <c r="F6508" s="18">
        <v>249.95000000000002</v>
      </c>
      <c r="G6508" t="s">
        <v>4483</v>
      </c>
      <c r="H6508" s="1">
        <f>IF(COUNTIF(G$2:G6508,G6508)=1,1,0)</f>
        <v>1</v>
      </c>
      <c r="I6508" s="1">
        <v>5</v>
      </c>
      <c r="J6508" s="1">
        <v>0</v>
      </c>
      <c r="K6508" s="1">
        <v>19.995999999999974</v>
      </c>
      <c r="L6508" s="12">
        <f>VLOOKUP(train[[#This Row],[Sub-Category]],Análisis_ABC_XYZ[[#Headers],[#Data]],4,FALSE)</f>
        <v>0.52062335344040378</v>
      </c>
    </row>
    <row r="6509" spans="1:12" x14ac:dyDescent="0.35">
      <c r="A6509" s="2">
        <v>43081</v>
      </c>
      <c r="B6509" s="1" t="s">
        <v>89</v>
      </c>
      <c r="C6509" s="1" t="s">
        <v>504</v>
      </c>
      <c r="D6509" s="1" t="s">
        <v>8</v>
      </c>
      <c r="E6509" s="1" t="s">
        <v>22</v>
      </c>
      <c r="F6509" s="18">
        <v>60.35</v>
      </c>
      <c r="G6509" t="s">
        <v>6942</v>
      </c>
      <c r="H6509" s="1">
        <f>IF(COUNTIF(G$2:G6509,G6509)=1,1,0)</f>
        <v>1</v>
      </c>
      <c r="I6509" s="1">
        <v>5</v>
      </c>
      <c r="J6509" s="1">
        <v>0</v>
      </c>
      <c r="K6509" s="1">
        <v>19.915500000000002</v>
      </c>
      <c r="L6509" s="12">
        <f>VLOOKUP(train[[#This Row],[Sub-Category]],Análisis_ABC_XYZ[[#Headers],[#Data]],4,FALSE)</f>
        <v>0.4595170286641902</v>
      </c>
    </row>
    <row r="6510" spans="1:12" x14ac:dyDescent="0.35">
      <c r="A6510" s="2">
        <v>43081</v>
      </c>
      <c r="B6510" s="1" t="s">
        <v>12</v>
      </c>
      <c r="C6510" s="1" t="s">
        <v>615</v>
      </c>
      <c r="D6510" s="1" t="s">
        <v>14</v>
      </c>
      <c r="E6510" s="1" t="s">
        <v>31</v>
      </c>
      <c r="F6510" s="18">
        <v>56.519999999999996</v>
      </c>
      <c r="G6510" t="s">
        <v>4588</v>
      </c>
      <c r="H6510" s="1">
        <f>IF(COUNTIF(G$2:G6510,G6510)=1,1,0)</f>
        <v>0</v>
      </c>
      <c r="I6510" s="1">
        <v>3</v>
      </c>
      <c r="J6510" s="1">
        <v>0</v>
      </c>
      <c r="K6510" s="1">
        <v>15.8256</v>
      </c>
      <c r="L6510" s="12">
        <f>VLOOKUP(train[[#This Row],[Sub-Category]],Análisis_ABC_XYZ[[#Headers],[#Data]],4,FALSE)</f>
        <v>0.49507917887403441</v>
      </c>
    </row>
    <row r="6511" spans="1:12" x14ac:dyDescent="0.35">
      <c r="A6511" s="2">
        <v>43081</v>
      </c>
      <c r="B6511" s="1" t="s">
        <v>379</v>
      </c>
      <c r="C6511" s="1" t="s">
        <v>1565</v>
      </c>
      <c r="D6511" s="1" t="s">
        <v>14</v>
      </c>
      <c r="E6511" s="1" t="s">
        <v>36</v>
      </c>
      <c r="F6511" s="18">
        <v>49.12</v>
      </c>
      <c r="G6511" t="s">
        <v>4483</v>
      </c>
      <c r="H6511" s="1">
        <f>IF(COUNTIF(G$2:G6511,G6511)=1,1,0)</f>
        <v>0</v>
      </c>
      <c r="I6511" s="1">
        <v>4</v>
      </c>
      <c r="J6511" s="1">
        <v>0</v>
      </c>
      <c r="K6511" s="1">
        <v>23.086399999999998</v>
      </c>
      <c r="L6511" s="12">
        <f>VLOOKUP(train[[#This Row],[Sub-Category]],Análisis_ABC_XYZ[[#Headers],[#Data]],4,FALSE)</f>
        <v>0.43613829632717294</v>
      </c>
    </row>
    <row r="6512" spans="1:12" x14ac:dyDescent="0.35">
      <c r="A6512" s="2">
        <v>43081</v>
      </c>
      <c r="B6512" s="1" t="s">
        <v>89</v>
      </c>
      <c r="C6512" s="1" t="s">
        <v>1349</v>
      </c>
      <c r="D6512" s="1" t="s">
        <v>14</v>
      </c>
      <c r="E6512" s="1" t="s">
        <v>182</v>
      </c>
      <c r="F6512" s="18">
        <v>35.520000000000003</v>
      </c>
      <c r="G6512" t="s">
        <v>6942</v>
      </c>
      <c r="H6512" s="1">
        <f>IF(COUNTIF(G$2:G6512,G6512)=1,1,0)</f>
        <v>0</v>
      </c>
      <c r="I6512" s="1">
        <v>4</v>
      </c>
      <c r="J6512" s="1">
        <v>0</v>
      </c>
      <c r="K6512" s="1">
        <v>9.9456000000000024</v>
      </c>
      <c r="L6512" s="12">
        <f>VLOOKUP(train[[#This Row],[Sub-Category]],Análisis_ABC_XYZ[[#Headers],[#Data]],4,FALSE)</f>
        <v>0.53938093436526824</v>
      </c>
    </row>
    <row r="6513" spans="1:12" x14ac:dyDescent="0.35">
      <c r="A6513" s="2">
        <v>43081</v>
      </c>
      <c r="B6513" s="1" t="s">
        <v>79</v>
      </c>
      <c r="C6513" s="1" t="s">
        <v>971</v>
      </c>
      <c r="D6513" s="1" t="s">
        <v>8</v>
      </c>
      <c r="E6513" s="1" t="s">
        <v>22</v>
      </c>
      <c r="F6513" s="18">
        <v>33.479999999999997</v>
      </c>
      <c r="G6513" t="s">
        <v>2097</v>
      </c>
      <c r="H6513" s="1">
        <f>IF(COUNTIF(G$2:G6513,G6513)=1,1,0)</f>
        <v>0</v>
      </c>
      <c r="I6513" s="1">
        <v>4</v>
      </c>
      <c r="J6513" s="1">
        <v>0</v>
      </c>
      <c r="K6513" s="1">
        <v>8.7047999999999988</v>
      </c>
      <c r="L6513" s="12">
        <f>VLOOKUP(train[[#This Row],[Sub-Category]],Análisis_ABC_XYZ[[#Headers],[#Data]],4,FALSE)</f>
        <v>0.4595170286641902</v>
      </c>
    </row>
    <row r="6514" spans="1:12" x14ac:dyDescent="0.35">
      <c r="A6514" s="2">
        <v>43081</v>
      </c>
      <c r="B6514" s="1" t="s">
        <v>79</v>
      </c>
      <c r="C6514" s="1" t="s">
        <v>1751</v>
      </c>
      <c r="D6514" s="1" t="s">
        <v>14</v>
      </c>
      <c r="E6514" s="1" t="s">
        <v>20</v>
      </c>
      <c r="F6514" s="18">
        <v>26.86</v>
      </c>
      <c r="G6514" t="s">
        <v>2097</v>
      </c>
      <c r="H6514" s="1">
        <f>IF(COUNTIF(G$2:G6514,G6514)=1,1,0)</f>
        <v>0</v>
      </c>
      <c r="I6514" s="1">
        <v>2</v>
      </c>
      <c r="J6514" s="1">
        <v>0</v>
      </c>
      <c r="K6514" s="1">
        <v>6.7149999999999999</v>
      </c>
      <c r="L6514" s="12">
        <f>VLOOKUP(train[[#This Row],[Sub-Category]],Análisis_ABC_XYZ[[#Headers],[#Data]],4,FALSE)</f>
        <v>0.44610841445725197</v>
      </c>
    </row>
    <row r="6515" spans="1:12" x14ac:dyDescent="0.35">
      <c r="A6515" s="2">
        <v>43081</v>
      </c>
      <c r="B6515" s="1" t="s">
        <v>157</v>
      </c>
      <c r="C6515" s="1" t="s">
        <v>409</v>
      </c>
      <c r="D6515" s="1" t="s">
        <v>14</v>
      </c>
      <c r="E6515" s="1" t="s">
        <v>29</v>
      </c>
      <c r="F6515" s="18">
        <v>18.693000000000001</v>
      </c>
      <c r="G6515" t="s">
        <v>5609</v>
      </c>
      <c r="H6515" s="1">
        <f>IF(COUNTIF(G$2:G6515,G6515)=1,1,0)</f>
        <v>0</v>
      </c>
      <c r="I6515" s="1">
        <v>3</v>
      </c>
      <c r="J6515" s="1">
        <v>0.7</v>
      </c>
      <c r="K6515" s="1">
        <v>-14.331299999999992</v>
      </c>
      <c r="L6515" s="12">
        <f>VLOOKUP(train[[#This Row],[Sub-Category]],Análisis_ABC_XYZ[[#Headers],[#Data]],4,FALSE)</f>
        <v>0.46881743173671325</v>
      </c>
    </row>
    <row r="6516" spans="1:12" x14ac:dyDescent="0.35">
      <c r="A6516" s="2">
        <v>43081</v>
      </c>
      <c r="B6516" s="1" t="s">
        <v>79</v>
      </c>
      <c r="C6516" s="1" t="s">
        <v>383</v>
      </c>
      <c r="D6516" s="1" t="s">
        <v>14</v>
      </c>
      <c r="E6516" s="1" t="s">
        <v>24</v>
      </c>
      <c r="F6516" s="18">
        <v>13.899999999999999</v>
      </c>
      <c r="G6516" t="s">
        <v>2097</v>
      </c>
      <c r="H6516" s="1">
        <f>IF(COUNTIF(G$2:G6516,G6516)=1,1,0)</f>
        <v>0</v>
      </c>
      <c r="I6516" s="1">
        <v>5</v>
      </c>
      <c r="J6516" s="1">
        <v>0</v>
      </c>
      <c r="K6516" s="1">
        <v>3.6139999999999994</v>
      </c>
      <c r="L6516" s="12">
        <f>VLOOKUP(train[[#This Row],[Sub-Category]],Análisis_ABC_XYZ[[#Headers],[#Data]],4,FALSE)</f>
        <v>0.45632477063632687</v>
      </c>
    </row>
    <row r="6517" spans="1:12" x14ac:dyDescent="0.35">
      <c r="A6517" s="2">
        <v>43081</v>
      </c>
      <c r="B6517" s="1" t="s">
        <v>89</v>
      </c>
      <c r="C6517" s="1" t="s">
        <v>969</v>
      </c>
      <c r="D6517" s="1" t="s">
        <v>14</v>
      </c>
      <c r="E6517" s="1" t="s">
        <v>24</v>
      </c>
      <c r="F6517" s="18">
        <v>11.200000000000001</v>
      </c>
      <c r="G6517" t="s">
        <v>6942</v>
      </c>
      <c r="H6517" s="1">
        <f>IF(COUNTIF(G$2:G6517,G6517)=1,1,0)</f>
        <v>0</v>
      </c>
      <c r="I6517" s="1">
        <v>7</v>
      </c>
      <c r="J6517" s="1">
        <v>0</v>
      </c>
      <c r="K6517" s="1">
        <v>4.8160000000000007</v>
      </c>
      <c r="L6517" s="12">
        <f>VLOOKUP(train[[#This Row],[Sub-Category]],Análisis_ABC_XYZ[[#Headers],[#Data]],4,FALSE)</f>
        <v>0.45632477063632687</v>
      </c>
    </row>
    <row r="6518" spans="1:12" x14ac:dyDescent="0.35">
      <c r="A6518" s="2">
        <v>43082</v>
      </c>
      <c r="B6518" s="1" t="s">
        <v>12</v>
      </c>
      <c r="C6518" s="1" t="s">
        <v>17</v>
      </c>
      <c r="D6518" s="1" t="s">
        <v>8</v>
      </c>
      <c r="E6518" s="1" t="s">
        <v>18</v>
      </c>
      <c r="F6518" s="18">
        <v>1114.2719999999999</v>
      </c>
      <c r="G6518" t="s">
        <v>4646</v>
      </c>
      <c r="H6518" s="1">
        <f>IF(COUNTIF(G$2:G6518,G6518)=1,1,0)</f>
        <v>1</v>
      </c>
      <c r="I6518" s="1">
        <v>4</v>
      </c>
      <c r="J6518" s="1">
        <v>0.2</v>
      </c>
      <c r="K6518" s="1">
        <v>41.785200000000032</v>
      </c>
      <c r="L6518" s="12">
        <f>VLOOKUP(train[[#This Row],[Sub-Category]],Análisis_ABC_XYZ[[#Headers],[#Data]],4,FALSE)</f>
        <v>0.55975208308209756</v>
      </c>
    </row>
    <row r="6519" spans="1:12" x14ac:dyDescent="0.35">
      <c r="A6519" s="2">
        <v>43082</v>
      </c>
      <c r="B6519" s="1" t="s">
        <v>198</v>
      </c>
      <c r="C6519" s="1" t="s">
        <v>466</v>
      </c>
      <c r="D6519" s="1" t="s">
        <v>26</v>
      </c>
      <c r="E6519" s="1" t="s">
        <v>56</v>
      </c>
      <c r="F6519" s="18">
        <v>63.88</v>
      </c>
      <c r="G6519" t="s">
        <v>4691</v>
      </c>
      <c r="H6519" s="1">
        <f>IF(COUNTIF(G$2:G6519,G6519)=1,1,0)</f>
        <v>1</v>
      </c>
      <c r="I6519" s="1">
        <v>4</v>
      </c>
      <c r="J6519" s="1">
        <v>0</v>
      </c>
      <c r="K6519" s="1">
        <v>24.913200000000003</v>
      </c>
      <c r="L6519" s="12">
        <f>VLOOKUP(train[[#This Row],[Sub-Category]],Análisis_ABC_XYZ[[#Headers],[#Data]],4,FALSE)</f>
        <v>0.52062335344040378</v>
      </c>
    </row>
    <row r="6520" spans="1:12" x14ac:dyDescent="0.35">
      <c r="A6520" s="2">
        <v>43082</v>
      </c>
      <c r="B6520" s="1" t="s">
        <v>12</v>
      </c>
      <c r="C6520" s="1" t="s">
        <v>405</v>
      </c>
      <c r="D6520" s="1" t="s">
        <v>14</v>
      </c>
      <c r="E6520" s="1" t="s">
        <v>24</v>
      </c>
      <c r="F6520" s="18">
        <v>9.84</v>
      </c>
      <c r="G6520" t="s">
        <v>2926</v>
      </c>
      <c r="H6520" s="1">
        <f>IF(COUNTIF(G$2:G6520,G6520)=1,1,0)</f>
        <v>1</v>
      </c>
      <c r="I6520" s="1">
        <v>3</v>
      </c>
      <c r="J6520" s="1">
        <v>0</v>
      </c>
      <c r="K6520" s="1">
        <v>3.2471999999999994</v>
      </c>
      <c r="L6520" s="12">
        <f>VLOOKUP(train[[#This Row],[Sub-Category]],Análisis_ABC_XYZ[[#Headers],[#Data]],4,FALSE)</f>
        <v>0.45632477063632687</v>
      </c>
    </row>
    <row r="6521" spans="1:12" x14ac:dyDescent="0.35">
      <c r="A6521" s="2">
        <v>43082</v>
      </c>
      <c r="B6521" s="1" t="s">
        <v>12</v>
      </c>
      <c r="C6521" s="1" t="s">
        <v>799</v>
      </c>
      <c r="D6521" s="1" t="s">
        <v>14</v>
      </c>
      <c r="E6521" s="1" t="s">
        <v>29</v>
      </c>
      <c r="F6521" s="18">
        <v>6.0960000000000001</v>
      </c>
      <c r="G6521" t="s">
        <v>4646</v>
      </c>
      <c r="H6521" s="1">
        <f>IF(COUNTIF(G$2:G6521,G6521)=1,1,0)</f>
        <v>0</v>
      </c>
      <c r="I6521" s="1">
        <v>2</v>
      </c>
      <c r="J6521" s="1">
        <v>0.2</v>
      </c>
      <c r="K6521" s="1">
        <v>2.2098</v>
      </c>
      <c r="L6521" s="12">
        <f>VLOOKUP(train[[#This Row],[Sub-Category]],Análisis_ABC_XYZ[[#Headers],[#Data]],4,FALSE)</f>
        <v>0.46881743173671325</v>
      </c>
    </row>
    <row r="6522" spans="1:12" x14ac:dyDescent="0.35">
      <c r="A6522" s="2">
        <v>43083</v>
      </c>
      <c r="B6522" s="1" t="s">
        <v>89</v>
      </c>
      <c r="C6522" s="1" t="s">
        <v>1138</v>
      </c>
      <c r="D6522" s="1" t="s">
        <v>8</v>
      </c>
      <c r="E6522" s="1" t="s">
        <v>22</v>
      </c>
      <c r="F6522" s="18">
        <v>396.92</v>
      </c>
      <c r="G6522" t="s">
        <v>2590</v>
      </c>
      <c r="H6522" s="1">
        <f>IF(COUNTIF(G$2:G6522,G6522)=1,1,0)</f>
        <v>1</v>
      </c>
      <c r="I6522" s="1">
        <v>4</v>
      </c>
      <c r="J6522" s="1">
        <v>0</v>
      </c>
      <c r="K6522" s="1">
        <v>198.46</v>
      </c>
      <c r="L6522" s="12">
        <f>VLOOKUP(train[[#This Row],[Sub-Category]],Análisis_ABC_XYZ[[#Headers],[#Data]],4,FALSE)</f>
        <v>0.4595170286641902</v>
      </c>
    </row>
    <row r="6523" spans="1:12" x14ac:dyDescent="0.35">
      <c r="A6523" s="2">
        <v>43083</v>
      </c>
      <c r="B6523" s="1" t="s">
        <v>12</v>
      </c>
      <c r="C6523" s="1" t="s">
        <v>196</v>
      </c>
      <c r="D6523" s="1" t="s">
        <v>14</v>
      </c>
      <c r="E6523" s="1" t="s">
        <v>20</v>
      </c>
      <c r="F6523" s="18">
        <v>134.80000000000001</v>
      </c>
      <c r="G6523" t="s">
        <v>3245</v>
      </c>
      <c r="H6523" s="1">
        <f>IF(COUNTIF(G$2:G6523,G6523)=1,1,0)</f>
        <v>1</v>
      </c>
      <c r="I6523" s="1">
        <v>10</v>
      </c>
      <c r="J6523" s="1">
        <v>0</v>
      </c>
      <c r="K6523" s="1">
        <v>35.047999999999995</v>
      </c>
      <c r="L6523" s="12">
        <f>VLOOKUP(train[[#This Row],[Sub-Category]],Análisis_ABC_XYZ[[#Headers],[#Data]],4,FALSE)</f>
        <v>0.44610841445725197</v>
      </c>
    </row>
    <row r="6524" spans="1:12" x14ac:dyDescent="0.35">
      <c r="A6524" s="2">
        <v>43083</v>
      </c>
      <c r="B6524" s="1" t="s">
        <v>438</v>
      </c>
      <c r="C6524" s="1" t="s">
        <v>1451</v>
      </c>
      <c r="D6524" s="1" t="s">
        <v>8</v>
      </c>
      <c r="E6524" s="1" t="s">
        <v>22</v>
      </c>
      <c r="F6524" s="18">
        <v>133.38</v>
      </c>
      <c r="G6524" t="s">
        <v>5347</v>
      </c>
      <c r="H6524" s="1">
        <f>IF(COUNTIF(G$2:G6524,G6524)=1,1,0)</f>
        <v>1</v>
      </c>
      <c r="I6524" s="1">
        <v>6</v>
      </c>
      <c r="J6524" s="1">
        <v>0</v>
      </c>
      <c r="K6524" s="1">
        <v>58.687200000000011</v>
      </c>
      <c r="L6524" s="12">
        <f>VLOOKUP(train[[#This Row],[Sub-Category]],Análisis_ABC_XYZ[[#Headers],[#Data]],4,FALSE)</f>
        <v>0.4595170286641902</v>
      </c>
    </row>
    <row r="6525" spans="1:12" x14ac:dyDescent="0.35">
      <c r="A6525" s="2">
        <v>43083</v>
      </c>
      <c r="B6525" s="1" t="s">
        <v>12</v>
      </c>
      <c r="C6525" s="1" t="s">
        <v>103</v>
      </c>
      <c r="D6525" s="1" t="s">
        <v>8</v>
      </c>
      <c r="E6525" s="1" t="s">
        <v>11</v>
      </c>
      <c r="F6525" s="18">
        <v>81.424000000000007</v>
      </c>
      <c r="G6525" t="s">
        <v>3245</v>
      </c>
      <c r="H6525" s="1">
        <f>IF(COUNTIF(G$2:G6525,G6525)=1,1,0)</f>
        <v>0</v>
      </c>
      <c r="I6525" s="1">
        <v>2</v>
      </c>
      <c r="J6525" s="1">
        <v>0.2</v>
      </c>
      <c r="K6525" s="1">
        <v>-9.1601999999999961</v>
      </c>
      <c r="L6525" s="12">
        <f>VLOOKUP(train[[#This Row],[Sub-Category]],Análisis_ABC_XYZ[[#Headers],[#Data]],4,FALSE)</f>
        <v>0.46529189879902266</v>
      </c>
    </row>
    <row r="6526" spans="1:12" x14ac:dyDescent="0.35">
      <c r="A6526" s="2">
        <v>43083</v>
      </c>
      <c r="B6526" s="1" t="s">
        <v>89</v>
      </c>
      <c r="C6526" s="1" t="s">
        <v>1858</v>
      </c>
      <c r="D6526" s="1" t="s">
        <v>14</v>
      </c>
      <c r="E6526" s="1" t="s">
        <v>29</v>
      </c>
      <c r="F6526" s="18">
        <v>23.12</v>
      </c>
      <c r="G6526" t="s">
        <v>2590</v>
      </c>
      <c r="H6526" s="1">
        <f>IF(COUNTIF(G$2:G6526,G6526)=1,1,0)</f>
        <v>0</v>
      </c>
      <c r="I6526" s="1">
        <v>2</v>
      </c>
      <c r="J6526" s="1">
        <v>0.2</v>
      </c>
      <c r="K6526" s="1">
        <v>7.8029999999999982</v>
      </c>
      <c r="L6526" s="12">
        <f>VLOOKUP(train[[#This Row],[Sub-Category]],Análisis_ABC_XYZ[[#Headers],[#Data]],4,FALSE)</f>
        <v>0.46881743173671325</v>
      </c>
    </row>
    <row r="6527" spans="1:12" x14ac:dyDescent="0.35">
      <c r="A6527" s="2">
        <v>43083</v>
      </c>
      <c r="B6527" s="1" t="s">
        <v>89</v>
      </c>
      <c r="C6527" s="1" t="s">
        <v>158</v>
      </c>
      <c r="D6527" s="1" t="s">
        <v>14</v>
      </c>
      <c r="E6527" s="1" t="s">
        <v>91</v>
      </c>
      <c r="F6527" s="18">
        <v>21.48</v>
      </c>
      <c r="G6527" t="s">
        <v>2590</v>
      </c>
      <c r="H6527" s="1">
        <f>IF(COUNTIF(G$2:G6527,G6527)=1,1,0)</f>
        <v>0</v>
      </c>
      <c r="I6527" s="1">
        <v>6</v>
      </c>
      <c r="J6527" s="1">
        <v>0</v>
      </c>
      <c r="K6527" s="1">
        <v>10.5252</v>
      </c>
      <c r="L6527" s="12">
        <f>VLOOKUP(train[[#This Row],[Sub-Category]],Análisis_ABC_XYZ[[#Headers],[#Data]],4,FALSE)</f>
        <v>0.51168203684699509</v>
      </c>
    </row>
    <row r="6528" spans="1:12" x14ac:dyDescent="0.35">
      <c r="A6528" s="2">
        <v>43083</v>
      </c>
      <c r="B6528" s="1" t="s">
        <v>89</v>
      </c>
      <c r="C6528" s="1" t="s">
        <v>520</v>
      </c>
      <c r="D6528" s="1" t="s">
        <v>14</v>
      </c>
      <c r="E6528" s="1" t="s">
        <v>20</v>
      </c>
      <c r="F6528" s="18">
        <v>17.149999999999999</v>
      </c>
      <c r="G6528" t="s">
        <v>2590</v>
      </c>
      <c r="H6528" s="1">
        <f>IF(COUNTIF(G$2:G6528,G6528)=1,1,0)</f>
        <v>0</v>
      </c>
      <c r="I6528" s="1">
        <v>1</v>
      </c>
      <c r="J6528" s="1">
        <v>0</v>
      </c>
      <c r="K6528" s="1">
        <v>4.6304999999999996</v>
      </c>
      <c r="L6528" s="12">
        <f>VLOOKUP(train[[#This Row],[Sub-Category]],Análisis_ABC_XYZ[[#Headers],[#Data]],4,FALSE)</f>
        <v>0.44610841445725197</v>
      </c>
    </row>
    <row r="6529" spans="1:12" x14ac:dyDescent="0.35">
      <c r="A6529" s="2">
        <v>43083</v>
      </c>
      <c r="B6529" s="1" t="s">
        <v>89</v>
      </c>
      <c r="C6529" s="1" t="s">
        <v>1562</v>
      </c>
      <c r="D6529" s="1" t="s">
        <v>14</v>
      </c>
      <c r="E6529" s="1" t="s">
        <v>36</v>
      </c>
      <c r="F6529" s="18">
        <v>14.62</v>
      </c>
      <c r="G6529" t="s">
        <v>2590</v>
      </c>
      <c r="H6529" s="1">
        <f>IF(COUNTIF(G$2:G6529,G6529)=1,1,0)</f>
        <v>0</v>
      </c>
      <c r="I6529" s="1">
        <v>2</v>
      </c>
      <c r="J6529" s="1">
        <v>0</v>
      </c>
      <c r="K6529" s="1">
        <v>6.7251999999999992</v>
      </c>
      <c r="L6529" s="12">
        <f>VLOOKUP(train[[#This Row],[Sub-Category]],Análisis_ABC_XYZ[[#Headers],[#Data]],4,FALSE)</f>
        <v>0.43613829632717294</v>
      </c>
    </row>
    <row r="6530" spans="1:12" x14ac:dyDescent="0.35">
      <c r="A6530" s="2">
        <v>43083</v>
      </c>
      <c r="B6530" s="1" t="s">
        <v>89</v>
      </c>
      <c r="C6530" s="1" t="s">
        <v>1254</v>
      </c>
      <c r="D6530" s="1" t="s">
        <v>14</v>
      </c>
      <c r="E6530" s="1" t="s">
        <v>15</v>
      </c>
      <c r="F6530" s="18">
        <v>5.76</v>
      </c>
      <c r="G6530" t="s">
        <v>2590</v>
      </c>
      <c r="H6530" s="1">
        <f>IF(COUNTIF(G$2:G6530,G6530)=1,1,0)</f>
        <v>0</v>
      </c>
      <c r="I6530" s="1">
        <v>2</v>
      </c>
      <c r="J6530" s="1">
        <v>0</v>
      </c>
      <c r="K6530" s="1">
        <v>2.8224</v>
      </c>
      <c r="L6530" s="12">
        <f>VLOOKUP(train[[#This Row],[Sub-Category]],Análisis_ABC_XYZ[[#Headers],[#Data]],4,FALSE)</f>
        <v>0.4647369236065339</v>
      </c>
    </row>
    <row r="6531" spans="1:12" x14ac:dyDescent="0.35">
      <c r="A6531" s="2">
        <v>43084</v>
      </c>
      <c r="B6531" s="1" t="s">
        <v>79</v>
      </c>
      <c r="C6531" s="1" t="s">
        <v>658</v>
      </c>
      <c r="D6531" s="1" t="s">
        <v>8</v>
      </c>
      <c r="E6531" s="1" t="s">
        <v>18</v>
      </c>
      <c r="F6531" s="18">
        <v>1652.94</v>
      </c>
      <c r="G6531" t="s">
        <v>5864</v>
      </c>
      <c r="H6531" s="1">
        <f>IF(COUNTIF(G$2:G6531,G6531)=1,1,0)</f>
        <v>1</v>
      </c>
      <c r="I6531" s="1">
        <v>3</v>
      </c>
      <c r="J6531" s="1">
        <v>0</v>
      </c>
      <c r="K6531" s="1">
        <v>231.41160000000002</v>
      </c>
      <c r="L6531" s="12">
        <f>VLOOKUP(train[[#This Row],[Sub-Category]],Análisis_ABC_XYZ[[#Headers],[#Data]],4,FALSE)</f>
        <v>0.55975208308209756</v>
      </c>
    </row>
    <row r="6532" spans="1:12" x14ac:dyDescent="0.35">
      <c r="A6532" s="2">
        <v>43084</v>
      </c>
      <c r="B6532" s="1" t="s">
        <v>136</v>
      </c>
      <c r="C6532" s="1" t="s">
        <v>271</v>
      </c>
      <c r="D6532" s="1" t="s">
        <v>8</v>
      </c>
      <c r="E6532" s="1" t="s">
        <v>18</v>
      </c>
      <c r="F6532" s="18">
        <v>564.19499999999994</v>
      </c>
      <c r="G6532" t="s">
        <v>6322</v>
      </c>
      <c r="H6532" s="1">
        <f>IF(COUNTIF(G$2:G6532,G6532)=1,1,0)</f>
        <v>1</v>
      </c>
      <c r="I6532" s="1">
        <v>3</v>
      </c>
      <c r="J6532" s="1">
        <v>0.5</v>
      </c>
      <c r="K6532" s="1">
        <v>-304.66529999999989</v>
      </c>
      <c r="L6532" s="12">
        <f>VLOOKUP(train[[#This Row],[Sub-Category]],Análisis_ABC_XYZ[[#Headers],[#Data]],4,FALSE)</f>
        <v>0.55975208308209756</v>
      </c>
    </row>
    <row r="6533" spans="1:12" x14ac:dyDescent="0.35">
      <c r="A6533" s="2">
        <v>43084</v>
      </c>
      <c r="B6533" s="1" t="s">
        <v>79</v>
      </c>
      <c r="C6533" s="1" t="s">
        <v>659</v>
      </c>
      <c r="D6533" s="1" t="s">
        <v>14</v>
      </c>
      <c r="E6533" s="1" t="s">
        <v>20</v>
      </c>
      <c r="F6533" s="18">
        <v>296.37</v>
      </c>
      <c r="G6533" t="s">
        <v>5864</v>
      </c>
      <c r="H6533" s="1">
        <f>IF(COUNTIF(G$2:G6533,G6533)=1,1,0)</f>
        <v>0</v>
      </c>
      <c r="I6533" s="1">
        <v>3</v>
      </c>
      <c r="J6533" s="1">
        <v>0</v>
      </c>
      <c r="K6533" s="1">
        <v>80.019899999999993</v>
      </c>
      <c r="L6533" s="12">
        <f>VLOOKUP(train[[#This Row],[Sub-Category]],Análisis_ABC_XYZ[[#Headers],[#Data]],4,FALSE)</f>
        <v>0.44610841445725197</v>
      </c>
    </row>
    <row r="6534" spans="1:12" x14ac:dyDescent="0.35">
      <c r="A6534" s="2">
        <v>43084</v>
      </c>
      <c r="B6534" s="1" t="s">
        <v>136</v>
      </c>
      <c r="C6534" s="1" t="s">
        <v>1380</v>
      </c>
      <c r="D6534" s="1" t="s">
        <v>14</v>
      </c>
      <c r="E6534" s="1" t="s">
        <v>31</v>
      </c>
      <c r="F6534" s="18">
        <v>87.168000000000006</v>
      </c>
      <c r="G6534" t="s">
        <v>6322</v>
      </c>
      <c r="H6534" s="1">
        <f>IF(COUNTIF(G$2:G6534,G6534)=1,1,0)</f>
        <v>0</v>
      </c>
      <c r="I6534" s="1">
        <v>2</v>
      </c>
      <c r="J6534" s="1">
        <v>0.2</v>
      </c>
      <c r="K6534" s="1">
        <v>8.7168000000000063</v>
      </c>
      <c r="L6534" s="12">
        <f>VLOOKUP(train[[#This Row],[Sub-Category]],Análisis_ABC_XYZ[[#Headers],[#Data]],4,FALSE)</f>
        <v>0.49507917887403441</v>
      </c>
    </row>
    <row r="6535" spans="1:12" x14ac:dyDescent="0.35">
      <c r="A6535" s="2">
        <v>43084</v>
      </c>
      <c r="B6535" s="1" t="s">
        <v>501</v>
      </c>
      <c r="C6535" s="1" t="s">
        <v>414</v>
      </c>
      <c r="D6535" s="1" t="s">
        <v>14</v>
      </c>
      <c r="E6535" s="1" t="s">
        <v>36</v>
      </c>
      <c r="F6535" s="18">
        <v>19.440000000000001</v>
      </c>
      <c r="G6535" t="s">
        <v>3592</v>
      </c>
      <c r="H6535" s="1">
        <f>IF(COUNTIF(G$2:G6535,G6535)=1,1,0)</f>
        <v>1</v>
      </c>
      <c r="I6535" s="1">
        <v>3</v>
      </c>
      <c r="J6535" s="1">
        <v>0</v>
      </c>
      <c r="K6535" s="1">
        <v>9.3312000000000008</v>
      </c>
      <c r="L6535" s="12">
        <f>VLOOKUP(train[[#This Row],[Sub-Category]],Análisis_ABC_XYZ[[#Headers],[#Data]],4,FALSE)</f>
        <v>0.43613829632717294</v>
      </c>
    </row>
    <row r="6536" spans="1:12" x14ac:dyDescent="0.35">
      <c r="A6536" s="2">
        <v>43084</v>
      </c>
      <c r="B6536" s="1" t="s">
        <v>12</v>
      </c>
      <c r="C6536" s="1" t="s">
        <v>1324</v>
      </c>
      <c r="D6536" s="1" t="s">
        <v>8</v>
      </c>
      <c r="E6536" s="1" t="s">
        <v>22</v>
      </c>
      <c r="F6536" s="18">
        <v>14.76</v>
      </c>
      <c r="G6536" t="s">
        <v>3322</v>
      </c>
      <c r="H6536" s="1">
        <f>IF(COUNTIF(G$2:G6536,G6536)=1,1,0)</f>
        <v>1</v>
      </c>
      <c r="I6536" s="1">
        <v>2</v>
      </c>
      <c r="J6536" s="1">
        <v>0</v>
      </c>
      <c r="K6536" s="1">
        <v>4.2803999999999984</v>
      </c>
      <c r="L6536" s="12">
        <f>VLOOKUP(train[[#This Row],[Sub-Category]],Análisis_ABC_XYZ[[#Headers],[#Data]],4,FALSE)</f>
        <v>0.4595170286641902</v>
      </c>
    </row>
    <row r="6537" spans="1:12" x14ac:dyDescent="0.35">
      <c r="A6537" s="2">
        <v>43084</v>
      </c>
      <c r="B6537" s="1" t="s">
        <v>157</v>
      </c>
      <c r="C6537" s="1" t="s">
        <v>1772</v>
      </c>
      <c r="D6537" s="1" t="s">
        <v>14</v>
      </c>
      <c r="E6537" s="1" t="s">
        <v>29</v>
      </c>
      <c r="F6537" s="18">
        <v>2.2140000000000004</v>
      </c>
      <c r="G6537" s="1" t="s">
        <v>3719</v>
      </c>
      <c r="H6537" s="1">
        <f>IF(COUNTIF(G$2:G6537,G6537)=1,1,0)</f>
        <v>1</v>
      </c>
      <c r="I6537" s="1">
        <v>3</v>
      </c>
      <c r="J6537" s="1">
        <v>0.7</v>
      </c>
      <c r="K6537" s="1">
        <v>-1.4760000000000004</v>
      </c>
      <c r="L6537" s="12">
        <f>VLOOKUP(train[[#This Row],[Sub-Category]],Análisis_ABC_XYZ[[#Headers],[#Data]],4,FALSE)</f>
        <v>0.46881743173671325</v>
      </c>
    </row>
    <row r="6538" spans="1:12" x14ac:dyDescent="0.35">
      <c r="A6538" s="2">
        <v>43085</v>
      </c>
      <c r="B6538" s="1" t="s">
        <v>12</v>
      </c>
      <c r="C6538" s="1" t="s">
        <v>968</v>
      </c>
      <c r="D6538" s="1" t="s">
        <v>8</v>
      </c>
      <c r="E6538" s="1" t="s">
        <v>11</v>
      </c>
      <c r="F6538" s="18">
        <v>563.91999999999996</v>
      </c>
      <c r="G6538" t="s">
        <v>6180</v>
      </c>
      <c r="H6538" s="1">
        <f>IF(COUNTIF(G$2:G6538,G6538)=1,1,0)</f>
        <v>1</v>
      </c>
      <c r="I6538" s="1">
        <v>5</v>
      </c>
      <c r="J6538" s="1">
        <v>0.2</v>
      </c>
      <c r="K6538" s="1">
        <v>7.0489999999999498</v>
      </c>
      <c r="L6538" s="12">
        <f>VLOOKUP(train[[#This Row],[Sub-Category]],Análisis_ABC_XYZ[[#Headers],[#Data]],4,FALSE)</f>
        <v>0.46529189879902266</v>
      </c>
    </row>
    <row r="6539" spans="1:12" x14ac:dyDescent="0.35">
      <c r="A6539" s="2">
        <v>43085</v>
      </c>
      <c r="B6539" s="1" t="s">
        <v>12</v>
      </c>
      <c r="C6539" s="1" t="s">
        <v>489</v>
      </c>
      <c r="D6539" s="1" t="s">
        <v>26</v>
      </c>
      <c r="E6539" s="1" t="s">
        <v>56</v>
      </c>
      <c r="F6539" s="18">
        <v>21.209999999999997</v>
      </c>
      <c r="G6539" t="s">
        <v>3688</v>
      </c>
      <c r="H6539" s="1">
        <f>IF(COUNTIF(G$2:G6539,G6539)=1,1,0)</f>
        <v>1</v>
      </c>
      <c r="I6539" s="1">
        <v>7</v>
      </c>
      <c r="J6539" s="1">
        <v>0</v>
      </c>
      <c r="K6539" s="1">
        <v>4.4540999999999986</v>
      </c>
      <c r="L6539" s="12">
        <f>VLOOKUP(train[[#This Row],[Sub-Category]],Análisis_ABC_XYZ[[#Headers],[#Data]],4,FALSE)</f>
        <v>0.52062335344040378</v>
      </c>
    </row>
    <row r="6540" spans="1:12" x14ac:dyDescent="0.35">
      <c r="A6540" s="2">
        <v>43085</v>
      </c>
      <c r="B6540" s="1" t="s">
        <v>34</v>
      </c>
      <c r="C6540" s="1" t="s">
        <v>1004</v>
      </c>
      <c r="D6540" s="1" t="s">
        <v>14</v>
      </c>
      <c r="E6540" s="1" t="s">
        <v>31</v>
      </c>
      <c r="F6540" s="18">
        <v>34.944000000000003</v>
      </c>
      <c r="G6540" t="s">
        <v>5937</v>
      </c>
      <c r="H6540" s="1">
        <f>IF(COUNTIF(G$2:G6540,G6540)=1,1,0)</f>
        <v>1</v>
      </c>
      <c r="I6540" s="1">
        <v>3</v>
      </c>
      <c r="J6540" s="1">
        <v>0.2</v>
      </c>
      <c r="K6540" s="1">
        <v>3.0576000000000008</v>
      </c>
      <c r="L6540" s="12">
        <f>VLOOKUP(train[[#This Row],[Sub-Category]],Análisis_ABC_XYZ[[#Headers],[#Data]],4,FALSE)</f>
        <v>0.49507917887403441</v>
      </c>
    </row>
    <row r="6541" spans="1:12" x14ac:dyDescent="0.35">
      <c r="A6541" s="2">
        <v>43085</v>
      </c>
      <c r="B6541" s="1" t="s">
        <v>72</v>
      </c>
      <c r="C6541" s="1" t="s">
        <v>478</v>
      </c>
      <c r="D6541" s="1" t="s">
        <v>14</v>
      </c>
      <c r="E6541" s="1" t="s">
        <v>29</v>
      </c>
      <c r="F6541" s="18">
        <v>4.7879999999999985</v>
      </c>
      <c r="G6541" t="s">
        <v>4459</v>
      </c>
      <c r="H6541" s="1">
        <f>IF(COUNTIF(G$2:G6541,G6541)=1,1,0)</f>
        <v>1</v>
      </c>
      <c r="I6541" s="1">
        <v>3</v>
      </c>
      <c r="J6541" s="1">
        <v>0.8</v>
      </c>
      <c r="K6541" s="1">
        <v>-7.9001999999999999</v>
      </c>
      <c r="L6541" s="12">
        <f>VLOOKUP(train[[#This Row],[Sub-Category]],Análisis_ABC_XYZ[[#Headers],[#Data]],4,FALSE)</f>
        <v>0.46881743173671325</v>
      </c>
    </row>
    <row r="6542" spans="1:12" x14ac:dyDescent="0.35">
      <c r="A6542" s="2">
        <v>43085</v>
      </c>
      <c r="B6542" s="1" t="s">
        <v>89</v>
      </c>
      <c r="C6542" s="1" t="s">
        <v>868</v>
      </c>
      <c r="D6542" s="1" t="s">
        <v>14</v>
      </c>
      <c r="E6542" s="1" t="s">
        <v>91</v>
      </c>
      <c r="F6542" s="18">
        <v>3.68</v>
      </c>
      <c r="G6542" t="s">
        <v>2405</v>
      </c>
      <c r="H6542" s="1">
        <f>IF(COUNTIF(G$2:G6542,G6542)=1,1,0)</f>
        <v>1</v>
      </c>
      <c r="I6542" s="1">
        <v>2</v>
      </c>
      <c r="J6542" s="1">
        <v>0</v>
      </c>
      <c r="K6542" s="1">
        <v>1.8032000000000001</v>
      </c>
      <c r="L6542" s="12">
        <f>VLOOKUP(train[[#This Row],[Sub-Category]],Análisis_ABC_XYZ[[#Headers],[#Data]],4,FALSE)</f>
        <v>0.51168203684699509</v>
      </c>
    </row>
    <row r="6543" spans="1:12" x14ac:dyDescent="0.35">
      <c r="A6543" s="2">
        <v>43086</v>
      </c>
      <c r="B6543" s="1" t="s">
        <v>79</v>
      </c>
      <c r="C6543" s="1" t="s">
        <v>756</v>
      </c>
      <c r="D6543" s="1" t="s">
        <v>14</v>
      </c>
      <c r="E6543" s="1" t="s">
        <v>29</v>
      </c>
      <c r="F6543" s="18">
        <v>9892.74</v>
      </c>
      <c r="G6543" t="s">
        <v>6828</v>
      </c>
      <c r="H6543" s="1">
        <f>IF(COUNTIF(G$2:G6543,G6543)=1,1,0)</f>
        <v>1</v>
      </c>
      <c r="I6543" s="1">
        <v>13</v>
      </c>
      <c r="J6543" s="1">
        <v>0</v>
      </c>
      <c r="K6543" s="1">
        <v>4946.37</v>
      </c>
      <c r="L6543" s="12">
        <f>VLOOKUP(train[[#This Row],[Sub-Category]],Análisis_ABC_XYZ[[#Headers],[#Data]],4,FALSE)</f>
        <v>0.46881743173671325</v>
      </c>
    </row>
    <row r="6544" spans="1:12" x14ac:dyDescent="0.35">
      <c r="A6544" s="2">
        <v>43086</v>
      </c>
      <c r="B6544" s="1" t="s">
        <v>12</v>
      </c>
      <c r="C6544" s="1" t="s">
        <v>553</v>
      </c>
      <c r="D6544" s="1" t="s">
        <v>8</v>
      </c>
      <c r="E6544" s="1" t="s">
        <v>18</v>
      </c>
      <c r="F6544" s="18">
        <v>2003.52</v>
      </c>
      <c r="G6544" t="s">
        <v>6569</v>
      </c>
      <c r="H6544" s="1">
        <f>IF(COUNTIF(G$2:G6544,G6544)=1,1,0)</f>
        <v>1</v>
      </c>
      <c r="I6544" s="1">
        <v>6</v>
      </c>
      <c r="J6544" s="1">
        <v>0.2</v>
      </c>
      <c r="K6544" s="1">
        <v>-325.57200000000023</v>
      </c>
      <c r="L6544" s="12">
        <f>VLOOKUP(train[[#This Row],[Sub-Category]],Análisis_ABC_XYZ[[#Headers],[#Data]],4,FALSE)</f>
        <v>0.55975208308209756</v>
      </c>
    </row>
    <row r="6545" spans="1:12" x14ac:dyDescent="0.35">
      <c r="A6545" s="2">
        <v>43086</v>
      </c>
      <c r="B6545" s="1" t="s">
        <v>39</v>
      </c>
      <c r="C6545" s="1" t="s">
        <v>1687</v>
      </c>
      <c r="D6545" s="1" t="s">
        <v>26</v>
      </c>
      <c r="E6545" s="1" t="s">
        <v>56</v>
      </c>
      <c r="F6545" s="18">
        <v>165.60000000000002</v>
      </c>
      <c r="G6545" t="s">
        <v>3428</v>
      </c>
      <c r="H6545" s="1">
        <f>IF(COUNTIF(G$2:G6545,G6545)=1,1,0)</f>
        <v>1</v>
      </c>
      <c r="I6545" s="1">
        <v>3</v>
      </c>
      <c r="J6545" s="1">
        <v>0.2</v>
      </c>
      <c r="K6545" s="1">
        <v>-6.2100000000000151</v>
      </c>
      <c r="L6545" s="12">
        <f>VLOOKUP(train[[#This Row],[Sub-Category]],Análisis_ABC_XYZ[[#Headers],[#Data]],4,FALSE)</f>
        <v>0.52062335344040378</v>
      </c>
    </row>
    <row r="6546" spans="1:12" x14ac:dyDescent="0.35">
      <c r="A6546" s="2">
        <v>43086</v>
      </c>
      <c r="B6546" s="1" t="s">
        <v>39</v>
      </c>
      <c r="C6546" s="1" t="s">
        <v>1261</v>
      </c>
      <c r="D6546" s="1" t="s">
        <v>14</v>
      </c>
      <c r="E6546" s="1" t="s">
        <v>36</v>
      </c>
      <c r="F6546" s="18">
        <v>51.840000000000011</v>
      </c>
      <c r="G6546" t="s">
        <v>3428</v>
      </c>
      <c r="H6546" s="1">
        <f>IF(COUNTIF(G$2:G6546,G6546)=1,1,0)</f>
        <v>0</v>
      </c>
      <c r="I6546" s="1">
        <v>10</v>
      </c>
      <c r="J6546" s="1">
        <v>0.2</v>
      </c>
      <c r="K6546" s="1">
        <v>18.143999999999998</v>
      </c>
      <c r="L6546" s="12">
        <f>VLOOKUP(train[[#This Row],[Sub-Category]],Análisis_ABC_XYZ[[#Headers],[#Data]],4,FALSE)</f>
        <v>0.43613829632717294</v>
      </c>
    </row>
    <row r="6547" spans="1:12" x14ac:dyDescent="0.35">
      <c r="A6547" s="2">
        <v>43086</v>
      </c>
      <c r="B6547" s="1" t="s">
        <v>37</v>
      </c>
      <c r="C6547" s="1" t="s">
        <v>232</v>
      </c>
      <c r="D6547" s="1" t="s">
        <v>14</v>
      </c>
      <c r="E6547" s="1" t="s">
        <v>20</v>
      </c>
      <c r="F6547" s="18">
        <v>46.53</v>
      </c>
      <c r="G6547" t="s">
        <v>4433</v>
      </c>
      <c r="H6547" s="1">
        <f>IF(COUNTIF(G$2:G6547,G6547)=1,1,0)</f>
        <v>1</v>
      </c>
      <c r="I6547" s="1">
        <v>3</v>
      </c>
      <c r="J6547" s="1">
        <v>0</v>
      </c>
      <c r="K6547" s="1">
        <v>13.028400000000001</v>
      </c>
      <c r="L6547" s="12">
        <f>VLOOKUP(train[[#This Row],[Sub-Category]],Análisis_ABC_XYZ[[#Headers],[#Data]],4,FALSE)</f>
        <v>0.44610841445725197</v>
      </c>
    </row>
    <row r="6548" spans="1:12" x14ac:dyDescent="0.35">
      <c r="A6548" s="2">
        <v>43086</v>
      </c>
      <c r="B6548" s="1" t="s">
        <v>203</v>
      </c>
      <c r="C6548" s="1" t="s">
        <v>738</v>
      </c>
      <c r="D6548" s="1" t="s">
        <v>14</v>
      </c>
      <c r="E6548" s="1" t="s">
        <v>29</v>
      </c>
      <c r="F6548" s="18">
        <v>13.488</v>
      </c>
      <c r="G6548" t="s">
        <v>5230</v>
      </c>
      <c r="H6548" s="1">
        <f>IF(COUNTIF(G$2:G6548,G6548)=1,1,0)</f>
        <v>1</v>
      </c>
      <c r="I6548" s="1">
        <v>2</v>
      </c>
      <c r="J6548" s="1">
        <v>0.2</v>
      </c>
      <c r="K6548" s="1">
        <v>4.3835999999999995</v>
      </c>
      <c r="L6548" s="12">
        <f>VLOOKUP(train[[#This Row],[Sub-Category]],Análisis_ABC_XYZ[[#Headers],[#Data]],4,FALSE)</f>
        <v>0.46881743173671325</v>
      </c>
    </row>
    <row r="6549" spans="1:12" x14ac:dyDescent="0.35">
      <c r="A6549" s="2">
        <v>43086</v>
      </c>
      <c r="B6549" s="1" t="s">
        <v>203</v>
      </c>
      <c r="C6549" s="1" t="s">
        <v>1466</v>
      </c>
      <c r="D6549" s="1" t="s">
        <v>14</v>
      </c>
      <c r="E6549" s="1" t="s">
        <v>29</v>
      </c>
      <c r="F6549" s="18">
        <v>11.416</v>
      </c>
      <c r="G6549" t="s">
        <v>5230</v>
      </c>
      <c r="H6549" s="1">
        <f>IF(COUNTIF(G$2:G6549,G6549)=1,1,0)</f>
        <v>0</v>
      </c>
      <c r="I6549" s="1">
        <v>1</v>
      </c>
      <c r="J6549" s="1">
        <v>0.2</v>
      </c>
      <c r="K6549" s="1">
        <v>3.8528999999999991</v>
      </c>
      <c r="L6549" s="12">
        <f>VLOOKUP(train[[#This Row],[Sub-Category]],Análisis_ABC_XYZ[[#Headers],[#Data]],4,FALSE)</f>
        <v>0.46881743173671325</v>
      </c>
    </row>
    <row r="6550" spans="1:12" x14ac:dyDescent="0.35">
      <c r="A6550" s="2">
        <v>43087</v>
      </c>
      <c r="B6550" s="1" t="s">
        <v>239</v>
      </c>
      <c r="C6550" s="1" t="s">
        <v>1244</v>
      </c>
      <c r="D6550" s="1" t="s">
        <v>14</v>
      </c>
      <c r="E6550" s="1" t="s">
        <v>29</v>
      </c>
      <c r="F6550" s="18">
        <v>1793.98</v>
      </c>
      <c r="G6550" t="s">
        <v>6534</v>
      </c>
      <c r="H6550" s="1">
        <f>IF(COUNTIF(G$2:G6550,G6550)=1,1,0)</f>
        <v>1</v>
      </c>
      <c r="I6550" s="1">
        <v>2</v>
      </c>
      <c r="J6550" s="1">
        <v>0</v>
      </c>
      <c r="K6550" s="1">
        <v>843.17059999999992</v>
      </c>
      <c r="L6550" s="12">
        <f>VLOOKUP(train[[#This Row],[Sub-Category]],Análisis_ABC_XYZ[[#Headers],[#Data]],4,FALSE)</f>
        <v>0.46881743173671325</v>
      </c>
    </row>
    <row r="6551" spans="1:12" x14ac:dyDescent="0.35">
      <c r="A6551" s="2">
        <v>43087</v>
      </c>
      <c r="B6551" s="1" t="s">
        <v>16</v>
      </c>
      <c r="C6551" s="1" t="s">
        <v>318</v>
      </c>
      <c r="D6551" s="1" t="s">
        <v>14</v>
      </c>
      <c r="E6551" s="1" t="s">
        <v>182</v>
      </c>
      <c r="F6551" s="18">
        <v>961.48000000000013</v>
      </c>
      <c r="G6551" t="s">
        <v>6359</v>
      </c>
      <c r="H6551" s="1">
        <f>IF(COUNTIF(G$2:G6551,G6551)=1,1,0)</f>
        <v>1</v>
      </c>
      <c r="I6551" s="1">
        <v>5</v>
      </c>
      <c r="J6551" s="1">
        <v>0.2</v>
      </c>
      <c r="K6551" s="1">
        <v>-204.31449999999995</v>
      </c>
      <c r="L6551" s="12">
        <f>VLOOKUP(train[[#This Row],[Sub-Category]],Análisis_ABC_XYZ[[#Headers],[#Data]],4,FALSE)</f>
        <v>0.53938093436526824</v>
      </c>
    </row>
    <row r="6552" spans="1:12" x14ac:dyDescent="0.35">
      <c r="A6552" s="2">
        <v>43087</v>
      </c>
      <c r="B6552" s="1" t="s">
        <v>89</v>
      </c>
      <c r="C6552" s="1" t="s">
        <v>973</v>
      </c>
      <c r="D6552" s="1" t="s">
        <v>14</v>
      </c>
      <c r="E6552" s="1" t="s">
        <v>20</v>
      </c>
      <c r="F6552" s="18">
        <v>900.08</v>
      </c>
      <c r="G6552" t="s">
        <v>6339</v>
      </c>
      <c r="H6552" s="1">
        <f>IF(COUNTIF(G$2:G6552,G6552)=1,1,0)</f>
        <v>1</v>
      </c>
      <c r="I6552" s="1">
        <v>4</v>
      </c>
      <c r="J6552" s="1">
        <v>0</v>
      </c>
      <c r="K6552" s="1">
        <v>117.0104</v>
      </c>
      <c r="L6552" s="12">
        <f>VLOOKUP(train[[#This Row],[Sub-Category]],Análisis_ABC_XYZ[[#Headers],[#Data]],4,FALSE)</f>
        <v>0.44610841445725197</v>
      </c>
    </row>
    <row r="6553" spans="1:12" x14ac:dyDescent="0.35">
      <c r="A6553" s="2">
        <v>43087</v>
      </c>
      <c r="B6553" s="1" t="s">
        <v>12</v>
      </c>
      <c r="C6553" s="1" t="s">
        <v>475</v>
      </c>
      <c r="D6553" s="1" t="s">
        <v>14</v>
      </c>
      <c r="E6553" s="1" t="s">
        <v>182</v>
      </c>
      <c r="F6553" s="18">
        <v>579.29999999999995</v>
      </c>
      <c r="G6553" t="s">
        <v>4272</v>
      </c>
      <c r="H6553" s="1">
        <f>IF(COUNTIF(G$2:G6553,G6553)=1,1,0)</f>
        <v>1</v>
      </c>
      <c r="I6553" s="1">
        <v>5</v>
      </c>
      <c r="J6553" s="1">
        <v>0</v>
      </c>
      <c r="K6553" s="1">
        <v>28.964999999999961</v>
      </c>
      <c r="L6553" s="12">
        <f>VLOOKUP(train[[#This Row],[Sub-Category]],Análisis_ABC_XYZ[[#Headers],[#Data]],4,FALSE)</f>
        <v>0.53938093436526824</v>
      </c>
    </row>
    <row r="6554" spans="1:12" x14ac:dyDescent="0.35">
      <c r="A6554" s="2">
        <v>43087</v>
      </c>
      <c r="B6554" s="1" t="s">
        <v>49</v>
      </c>
      <c r="C6554" s="1" t="s">
        <v>563</v>
      </c>
      <c r="D6554" s="1" t="s">
        <v>8</v>
      </c>
      <c r="E6554" s="1" t="s">
        <v>11</v>
      </c>
      <c r="F6554" s="18">
        <v>563.93999999999994</v>
      </c>
      <c r="G6554" t="s">
        <v>6181</v>
      </c>
      <c r="H6554" s="1">
        <f>IF(COUNTIF(G$2:G6554,G6554)=1,1,0)</f>
        <v>1</v>
      </c>
      <c r="I6554" s="1">
        <v>3</v>
      </c>
      <c r="J6554" s="1">
        <v>0</v>
      </c>
      <c r="K6554" s="1">
        <v>112.78800000000001</v>
      </c>
      <c r="L6554" s="12">
        <f>VLOOKUP(train[[#This Row],[Sub-Category]],Análisis_ABC_XYZ[[#Headers],[#Data]],4,FALSE)</f>
        <v>0.46529189879902266</v>
      </c>
    </row>
    <row r="6555" spans="1:12" x14ac:dyDescent="0.35">
      <c r="A6555" s="2">
        <v>43087</v>
      </c>
      <c r="B6555" s="1" t="s">
        <v>136</v>
      </c>
      <c r="C6555" s="1" t="s">
        <v>1067</v>
      </c>
      <c r="D6555" s="1" t="s">
        <v>8</v>
      </c>
      <c r="E6555" s="1" t="s">
        <v>18</v>
      </c>
      <c r="F6555" s="18">
        <v>377.45</v>
      </c>
      <c r="G6555" t="s">
        <v>3969</v>
      </c>
      <c r="H6555" s="1">
        <f>IF(COUNTIF(G$2:G6555,G6555)=1,1,0)</f>
        <v>1</v>
      </c>
      <c r="I6555" s="1">
        <v>5</v>
      </c>
      <c r="J6555" s="1">
        <v>0.5</v>
      </c>
      <c r="K6555" s="1">
        <v>-264.21500000000003</v>
      </c>
      <c r="L6555" s="12">
        <f>VLOOKUP(train[[#This Row],[Sub-Category]],Análisis_ABC_XYZ[[#Headers],[#Data]],4,FALSE)</f>
        <v>0.55975208308209756</v>
      </c>
    </row>
    <row r="6556" spans="1:12" x14ac:dyDescent="0.35">
      <c r="A6556" s="2">
        <v>43087</v>
      </c>
      <c r="B6556" s="1" t="s">
        <v>16</v>
      </c>
      <c r="C6556" s="1" t="s">
        <v>317</v>
      </c>
      <c r="D6556" s="1" t="s">
        <v>14</v>
      </c>
      <c r="E6556" s="1" t="s">
        <v>29</v>
      </c>
      <c r="F6556" s="18">
        <v>254.05800000000002</v>
      </c>
      <c r="G6556" t="s">
        <v>6359</v>
      </c>
      <c r="H6556" s="1">
        <f>IF(COUNTIF(G$2:G6556,G6556)=1,1,0)</f>
        <v>0</v>
      </c>
      <c r="I6556" s="1">
        <v>7</v>
      </c>
      <c r="J6556" s="1">
        <v>0.7</v>
      </c>
      <c r="K6556" s="1">
        <v>-169.3719999999999</v>
      </c>
      <c r="L6556" s="12">
        <f>VLOOKUP(train[[#This Row],[Sub-Category]],Análisis_ABC_XYZ[[#Headers],[#Data]],4,FALSE)</f>
        <v>0.46881743173671325</v>
      </c>
    </row>
    <row r="6557" spans="1:12" x14ac:dyDescent="0.35">
      <c r="A6557" s="2">
        <v>43087</v>
      </c>
      <c r="B6557" s="1" t="s">
        <v>16</v>
      </c>
      <c r="C6557" s="1" t="s">
        <v>219</v>
      </c>
      <c r="D6557" s="1" t="s">
        <v>14</v>
      </c>
      <c r="E6557" s="1" t="s">
        <v>31</v>
      </c>
      <c r="F6557" s="18">
        <v>194.52800000000002</v>
      </c>
      <c r="G6557" t="s">
        <v>6359</v>
      </c>
      <c r="H6557" s="1">
        <f>IF(COUNTIF(G$2:G6557,G6557)=1,1,0)</f>
        <v>0</v>
      </c>
      <c r="I6557" s="1">
        <v>2</v>
      </c>
      <c r="J6557" s="1">
        <v>0.2</v>
      </c>
      <c r="K6557" s="1">
        <v>24.315999999999974</v>
      </c>
      <c r="L6557" s="12">
        <f>VLOOKUP(train[[#This Row],[Sub-Category]],Análisis_ABC_XYZ[[#Headers],[#Data]],4,FALSE)</f>
        <v>0.49507917887403441</v>
      </c>
    </row>
    <row r="6558" spans="1:12" x14ac:dyDescent="0.35">
      <c r="A6558" s="2">
        <v>43087</v>
      </c>
      <c r="B6558" s="1" t="s">
        <v>12</v>
      </c>
      <c r="C6558" s="1" t="s">
        <v>1002</v>
      </c>
      <c r="D6558" s="1" t="s">
        <v>8</v>
      </c>
      <c r="E6558" s="1" t="s">
        <v>22</v>
      </c>
      <c r="F6558" s="18">
        <v>183.84</v>
      </c>
      <c r="G6558" t="s">
        <v>4272</v>
      </c>
      <c r="H6558" s="1">
        <f>IF(COUNTIF(G$2:G6558,G6558)=1,1,0)</f>
        <v>0</v>
      </c>
      <c r="I6558" s="1">
        <v>8</v>
      </c>
      <c r="J6558" s="1">
        <v>0</v>
      </c>
      <c r="K6558" s="1">
        <v>62.505600000000001</v>
      </c>
      <c r="L6558" s="12">
        <f>VLOOKUP(train[[#This Row],[Sub-Category]],Análisis_ABC_XYZ[[#Headers],[#Data]],4,FALSE)</f>
        <v>0.4595170286641902</v>
      </c>
    </row>
    <row r="6559" spans="1:12" x14ac:dyDescent="0.35">
      <c r="A6559" s="2">
        <v>43087</v>
      </c>
      <c r="B6559" s="1" t="s">
        <v>12</v>
      </c>
      <c r="C6559" s="1" t="s">
        <v>273</v>
      </c>
      <c r="D6559" s="1" t="s">
        <v>26</v>
      </c>
      <c r="E6559" s="1" t="s">
        <v>56</v>
      </c>
      <c r="F6559" s="18">
        <v>772.47</v>
      </c>
      <c r="G6559" t="s">
        <v>4292</v>
      </c>
      <c r="H6559" s="1">
        <f>IF(COUNTIF(G$2:G6559,G6559)=1,1,0)</f>
        <v>1</v>
      </c>
      <c r="I6559" s="1">
        <v>3</v>
      </c>
      <c r="J6559" s="1">
        <v>0</v>
      </c>
      <c r="K6559" s="1">
        <v>146.76929999999993</v>
      </c>
      <c r="L6559" s="12">
        <f>VLOOKUP(train[[#This Row],[Sub-Category]],Análisis_ABC_XYZ[[#Headers],[#Data]],4,FALSE)</f>
        <v>0.52062335344040378</v>
      </c>
    </row>
    <row r="6560" spans="1:12" x14ac:dyDescent="0.35">
      <c r="A6560" s="2">
        <v>43087</v>
      </c>
      <c r="B6560" s="1" t="s">
        <v>136</v>
      </c>
      <c r="C6560" s="1" t="s">
        <v>499</v>
      </c>
      <c r="D6560" s="1" t="s">
        <v>26</v>
      </c>
      <c r="E6560" s="1" t="s">
        <v>56</v>
      </c>
      <c r="F6560" s="18">
        <v>112.77600000000001</v>
      </c>
      <c r="G6560" t="s">
        <v>3969</v>
      </c>
      <c r="H6560" s="1">
        <f>IF(COUNTIF(G$2:G6560,G6560)=1,1,0)</f>
        <v>0</v>
      </c>
      <c r="I6560" s="1">
        <v>3</v>
      </c>
      <c r="J6560" s="1">
        <v>0.2</v>
      </c>
      <c r="K6560" s="1">
        <v>-8.4581999999999979</v>
      </c>
      <c r="L6560" s="12">
        <f>VLOOKUP(train[[#This Row],[Sub-Category]],Análisis_ABC_XYZ[[#Headers],[#Data]],4,FALSE)</f>
        <v>0.52062335344040378</v>
      </c>
    </row>
    <row r="6561" spans="1:12" x14ac:dyDescent="0.35">
      <c r="A6561" s="2">
        <v>43087</v>
      </c>
      <c r="B6561" s="1" t="s">
        <v>12</v>
      </c>
      <c r="C6561" s="1" t="s">
        <v>541</v>
      </c>
      <c r="D6561" s="1" t="s">
        <v>26</v>
      </c>
      <c r="E6561" s="1" t="s">
        <v>56</v>
      </c>
      <c r="F6561" s="18">
        <v>72.64</v>
      </c>
      <c r="G6561" t="s">
        <v>4292</v>
      </c>
      <c r="H6561" s="1">
        <f>IF(COUNTIF(G$2:G6561,G6561)=1,1,0)</f>
        <v>0</v>
      </c>
      <c r="I6561" s="1">
        <v>2</v>
      </c>
      <c r="J6561" s="1">
        <v>0</v>
      </c>
      <c r="K6561" s="1">
        <v>21.791999999999994</v>
      </c>
      <c r="L6561" s="12">
        <f>VLOOKUP(train[[#This Row],[Sub-Category]],Análisis_ABC_XYZ[[#Headers],[#Data]],4,FALSE)</f>
        <v>0.52062335344040378</v>
      </c>
    </row>
    <row r="6562" spans="1:12" x14ac:dyDescent="0.35">
      <c r="A6562" s="2">
        <v>43087</v>
      </c>
      <c r="B6562" s="1" t="s">
        <v>12</v>
      </c>
      <c r="C6562" s="1" t="s">
        <v>234</v>
      </c>
      <c r="D6562" s="1" t="s">
        <v>26</v>
      </c>
      <c r="E6562" s="1" t="s">
        <v>27</v>
      </c>
      <c r="F6562" s="18">
        <v>66.976000000000013</v>
      </c>
      <c r="G6562" t="s">
        <v>6239</v>
      </c>
      <c r="H6562" s="1">
        <f>IF(COUNTIF(G$2:G6562,G6562)=1,1,0)</f>
        <v>1</v>
      </c>
      <c r="I6562" s="1">
        <v>7</v>
      </c>
      <c r="J6562" s="1">
        <v>0.2</v>
      </c>
      <c r="K6562" s="1">
        <v>6.6976000000000013</v>
      </c>
      <c r="L6562" s="12">
        <f>VLOOKUP(train[[#This Row],[Sub-Category]],Análisis_ABC_XYZ[[#Headers],[#Data]],4,FALSE)</f>
        <v>0.41105220110552465</v>
      </c>
    </row>
    <row r="6563" spans="1:12" x14ac:dyDescent="0.35">
      <c r="A6563" s="2">
        <v>43087</v>
      </c>
      <c r="B6563" s="1" t="s">
        <v>136</v>
      </c>
      <c r="C6563" s="1" t="s">
        <v>506</v>
      </c>
      <c r="D6563" s="1" t="s">
        <v>14</v>
      </c>
      <c r="E6563" s="1" t="s">
        <v>29</v>
      </c>
      <c r="F6563" s="18">
        <v>45.240000000000009</v>
      </c>
      <c r="G6563" t="s">
        <v>3969</v>
      </c>
      <c r="H6563" s="1">
        <f>IF(COUNTIF(G$2:G6563,G6563)=1,1,0)</f>
        <v>0</v>
      </c>
      <c r="I6563" s="1">
        <v>4</v>
      </c>
      <c r="J6563" s="1">
        <v>0.7</v>
      </c>
      <c r="K6563" s="1">
        <v>-30.159999999999997</v>
      </c>
      <c r="L6563" s="12">
        <f>VLOOKUP(train[[#This Row],[Sub-Category]],Análisis_ABC_XYZ[[#Headers],[#Data]],4,FALSE)</f>
        <v>0.46881743173671325</v>
      </c>
    </row>
    <row r="6564" spans="1:12" x14ac:dyDescent="0.35">
      <c r="A6564" s="2">
        <v>43087</v>
      </c>
      <c r="B6564" s="1" t="s">
        <v>12</v>
      </c>
      <c r="C6564" s="1" t="s">
        <v>1683</v>
      </c>
      <c r="D6564" s="1" t="s">
        <v>8</v>
      </c>
      <c r="E6564" s="1" t="s">
        <v>22</v>
      </c>
      <c r="F6564" s="18">
        <v>39.92</v>
      </c>
      <c r="G6564" t="s">
        <v>4292</v>
      </c>
      <c r="H6564" s="1">
        <f>IF(COUNTIF(G$2:G6564,G6564)=1,1,0)</f>
        <v>0</v>
      </c>
      <c r="I6564" s="1">
        <v>4</v>
      </c>
      <c r="J6564" s="1">
        <v>0</v>
      </c>
      <c r="K6564" s="1">
        <v>11.177600000000002</v>
      </c>
      <c r="L6564" s="12">
        <f>VLOOKUP(train[[#This Row],[Sub-Category]],Análisis_ABC_XYZ[[#Headers],[#Data]],4,FALSE)</f>
        <v>0.4595170286641902</v>
      </c>
    </row>
    <row r="6565" spans="1:12" x14ac:dyDescent="0.35">
      <c r="A6565" s="2">
        <v>43087</v>
      </c>
      <c r="B6565" s="1" t="s">
        <v>12</v>
      </c>
      <c r="C6565" s="1" t="s">
        <v>1001</v>
      </c>
      <c r="D6565" s="1" t="s">
        <v>14</v>
      </c>
      <c r="E6565" s="1" t="s">
        <v>36</v>
      </c>
      <c r="F6565" s="18">
        <v>38.880000000000003</v>
      </c>
      <c r="G6565" t="s">
        <v>4272</v>
      </c>
      <c r="H6565" s="1">
        <f>IF(COUNTIF(G$2:G6565,G6565)=1,1,0)</f>
        <v>0</v>
      </c>
      <c r="I6565" s="1">
        <v>6</v>
      </c>
      <c r="J6565" s="1">
        <v>0</v>
      </c>
      <c r="K6565" s="1">
        <v>18.662400000000002</v>
      </c>
      <c r="L6565" s="12">
        <f>VLOOKUP(train[[#This Row],[Sub-Category]],Análisis_ABC_XYZ[[#Headers],[#Data]],4,FALSE)</f>
        <v>0.43613829632717294</v>
      </c>
    </row>
    <row r="6566" spans="1:12" x14ac:dyDescent="0.35">
      <c r="A6566" s="2">
        <v>43087</v>
      </c>
      <c r="B6566" s="1" t="s">
        <v>136</v>
      </c>
      <c r="C6566" s="1" t="s">
        <v>1449</v>
      </c>
      <c r="D6566" s="1" t="s">
        <v>26</v>
      </c>
      <c r="E6566" s="1" t="s">
        <v>27</v>
      </c>
      <c r="F6566" s="18">
        <v>28.68</v>
      </c>
      <c r="G6566" t="s">
        <v>3969</v>
      </c>
      <c r="H6566" s="1">
        <f>IF(COUNTIF(G$2:G6566,G6566)=1,1,0)</f>
        <v>0</v>
      </c>
      <c r="I6566" s="1">
        <v>3</v>
      </c>
      <c r="J6566" s="1">
        <v>0.2</v>
      </c>
      <c r="K6566" s="1">
        <v>-7.17</v>
      </c>
      <c r="L6566" s="12">
        <f>VLOOKUP(train[[#This Row],[Sub-Category]],Análisis_ABC_XYZ[[#Headers],[#Data]],4,FALSE)</f>
        <v>0.41105220110552465</v>
      </c>
    </row>
    <row r="6567" spans="1:12" x14ac:dyDescent="0.35">
      <c r="A6567" s="2">
        <v>43087</v>
      </c>
      <c r="B6567" s="1" t="s">
        <v>76</v>
      </c>
      <c r="C6567" s="1" t="s">
        <v>609</v>
      </c>
      <c r="D6567" s="1" t="s">
        <v>8</v>
      </c>
      <c r="E6567" s="1" t="s">
        <v>22</v>
      </c>
      <c r="F6567" s="18">
        <v>18.84</v>
      </c>
      <c r="G6567" t="s">
        <v>3565</v>
      </c>
      <c r="H6567" s="1">
        <f>IF(COUNTIF(G$2:G6567,G6567)=1,1,0)</f>
        <v>1</v>
      </c>
      <c r="I6567" s="1">
        <v>3</v>
      </c>
      <c r="J6567" s="1">
        <v>0</v>
      </c>
      <c r="K6567" s="1">
        <v>6.0287999999999995</v>
      </c>
      <c r="L6567" s="12">
        <f>VLOOKUP(train[[#This Row],[Sub-Category]],Análisis_ABC_XYZ[[#Headers],[#Data]],4,FALSE)</f>
        <v>0.4595170286641902</v>
      </c>
    </row>
    <row r="6568" spans="1:12" x14ac:dyDescent="0.35">
      <c r="A6568" s="2">
        <v>43087</v>
      </c>
      <c r="B6568" s="1" t="s">
        <v>136</v>
      </c>
      <c r="C6568" s="1" t="s">
        <v>576</v>
      </c>
      <c r="D6568" s="1" t="s">
        <v>14</v>
      </c>
      <c r="E6568" s="1" t="s">
        <v>24</v>
      </c>
      <c r="F6568" s="18">
        <v>18.687999999999999</v>
      </c>
      <c r="G6568" t="s">
        <v>3969</v>
      </c>
      <c r="H6568" s="1">
        <f>IF(COUNTIF(G$2:G6568,G6568)=1,1,0)</f>
        <v>0</v>
      </c>
      <c r="I6568" s="1">
        <v>4</v>
      </c>
      <c r="J6568" s="1">
        <v>0.2</v>
      </c>
      <c r="K6568" s="1">
        <v>2.3359999999999994</v>
      </c>
      <c r="L6568" s="12">
        <f>VLOOKUP(train[[#This Row],[Sub-Category]],Análisis_ABC_XYZ[[#Headers],[#Data]],4,FALSE)</f>
        <v>0.45632477063632687</v>
      </c>
    </row>
    <row r="6569" spans="1:12" x14ac:dyDescent="0.35">
      <c r="A6569" s="2">
        <v>43087</v>
      </c>
      <c r="B6569" s="1" t="s">
        <v>136</v>
      </c>
      <c r="C6569" s="1" t="s">
        <v>1580</v>
      </c>
      <c r="D6569" s="1" t="s">
        <v>14</v>
      </c>
      <c r="E6569" s="1" t="s">
        <v>15</v>
      </c>
      <c r="F6569" s="18">
        <v>15.936000000000002</v>
      </c>
      <c r="G6569" t="s">
        <v>3969</v>
      </c>
      <c r="H6569" s="1">
        <f>IF(COUNTIF(G$2:G6569,G6569)=1,1,0)</f>
        <v>0</v>
      </c>
      <c r="I6569" s="1">
        <v>4</v>
      </c>
      <c r="J6569" s="1">
        <v>0.2</v>
      </c>
      <c r="K6569" s="1">
        <v>5.1791999999999998</v>
      </c>
      <c r="L6569" s="12">
        <f>VLOOKUP(train[[#This Row],[Sub-Category]],Análisis_ABC_XYZ[[#Headers],[#Data]],4,FALSE)</f>
        <v>0.4647369236065339</v>
      </c>
    </row>
    <row r="6570" spans="1:12" x14ac:dyDescent="0.35">
      <c r="A6570" s="2">
        <v>43087</v>
      </c>
      <c r="B6570" s="1" t="s">
        <v>136</v>
      </c>
      <c r="C6570" s="1" t="s">
        <v>1822</v>
      </c>
      <c r="D6570" s="1" t="s">
        <v>14</v>
      </c>
      <c r="E6570" s="1" t="s">
        <v>36</v>
      </c>
      <c r="F6570" s="18">
        <v>11.648000000000001</v>
      </c>
      <c r="G6570" t="s">
        <v>3969</v>
      </c>
      <c r="H6570" s="1">
        <f>IF(COUNTIF(G$2:G6570,G6570)=1,1,0)</f>
        <v>0</v>
      </c>
      <c r="I6570" s="1">
        <v>2</v>
      </c>
      <c r="J6570" s="1">
        <v>0.2</v>
      </c>
      <c r="K6570" s="1">
        <v>3.7855999999999992</v>
      </c>
      <c r="L6570" s="12">
        <f>VLOOKUP(train[[#This Row],[Sub-Category]],Análisis_ABC_XYZ[[#Headers],[#Data]],4,FALSE)</f>
        <v>0.43613829632717294</v>
      </c>
    </row>
    <row r="6571" spans="1:12" x14ac:dyDescent="0.35">
      <c r="A6571" s="2">
        <v>43088</v>
      </c>
      <c r="B6571" s="1" t="s">
        <v>104</v>
      </c>
      <c r="C6571" s="1" t="s">
        <v>1819</v>
      </c>
      <c r="D6571" s="1" t="s">
        <v>8</v>
      </c>
      <c r="E6571" s="1" t="s">
        <v>18</v>
      </c>
      <c r="F6571" s="18">
        <v>455.97</v>
      </c>
      <c r="G6571" t="s">
        <v>2980</v>
      </c>
      <c r="H6571" s="1">
        <f>IF(COUNTIF(G$2:G6571,G6571)=1,1,0)</f>
        <v>1</v>
      </c>
      <c r="I6571" s="1">
        <v>6</v>
      </c>
      <c r="J6571" s="1">
        <v>0.5</v>
      </c>
      <c r="K6571" s="1">
        <v>-218.86559999999997</v>
      </c>
      <c r="L6571" s="12">
        <f>VLOOKUP(train[[#This Row],[Sub-Category]],Análisis_ABC_XYZ[[#Headers],[#Data]],4,FALSE)</f>
        <v>0.55975208308209756</v>
      </c>
    </row>
    <row r="6572" spans="1:12" x14ac:dyDescent="0.35">
      <c r="A6572" s="2">
        <v>43088</v>
      </c>
      <c r="B6572" s="1" t="s">
        <v>52</v>
      </c>
      <c r="C6572" s="1" t="s">
        <v>1669</v>
      </c>
      <c r="D6572" s="1" t="s">
        <v>8</v>
      </c>
      <c r="E6572" s="1" t="s">
        <v>22</v>
      </c>
      <c r="F6572" s="18">
        <v>303.92</v>
      </c>
      <c r="G6572" t="s">
        <v>5881</v>
      </c>
      <c r="H6572" s="1">
        <f>IF(COUNTIF(G$2:G6572,G6572)=1,1,0)</f>
        <v>1</v>
      </c>
      <c r="I6572" s="1">
        <v>5</v>
      </c>
      <c r="J6572" s="1">
        <v>0.2</v>
      </c>
      <c r="K6572" s="1">
        <v>-30.392000000000024</v>
      </c>
      <c r="L6572" s="12">
        <f>VLOOKUP(train[[#This Row],[Sub-Category]],Análisis_ABC_XYZ[[#Headers],[#Data]],4,FALSE)</f>
        <v>0.4595170286641902</v>
      </c>
    </row>
    <row r="6573" spans="1:12" x14ac:dyDescent="0.35">
      <c r="A6573" s="2">
        <v>43088</v>
      </c>
      <c r="B6573" s="1" t="s">
        <v>89</v>
      </c>
      <c r="C6573" s="1" t="s">
        <v>1466</v>
      </c>
      <c r="D6573" s="1" t="s">
        <v>14</v>
      </c>
      <c r="E6573" s="1" t="s">
        <v>29</v>
      </c>
      <c r="F6573" s="18">
        <v>34.248000000000005</v>
      </c>
      <c r="G6573" t="s">
        <v>2384</v>
      </c>
      <c r="H6573" s="1">
        <f>IF(COUNTIF(G$2:G6573,G6573)=1,1,0)</f>
        <v>1</v>
      </c>
      <c r="I6573" s="1">
        <v>3</v>
      </c>
      <c r="J6573" s="1">
        <v>0.2</v>
      </c>
      <c r="K6573" s="1">
        <v>11.558699999999998</v>
      </c>
      <c r="L6573" s="12">
        <f>VLOOKUP(train[[#This Row],[Sub-Category]],Análisis_ABC_XYZ[[#Headers],[#Data]],4,FALSE)</f>
        <v>0.46881743173671325</v>
      </c>
    </row>
    <row r="6574" spans="1:12" x14ac:dyDescent="0.35">
      <c r="A6574" s="2">
        <v>43088</v>
      </c>
      <c r="B6574" s="1" t="s">
        <v>104</v>
      </c>
      <c r="C6574" s="1" t="s">
        <v>1529</v>
      </c>
      <c r="D6574" s="1" t="s">
        <v>14</v>
      </c>
      <c r="E6574" s="1" t="s">
        <v>29</v>
      </c>
      <c r="F6574" s="18">
        <v>10.440000000000001</v>
      </c>
      <c r="G6574" t="s">
        <v>2980</v>
      </c>
      <c r="H6574" s="1">
        <f>IF(COUNTIF(G$2:G6574,G6574)=1,1,0)</f>
        <v>0</v>
      </c>
      <c r="I6574" s="1">
        <v>6</v>
      </c>
      <c r="J6574" s="1">
        <v>0.7</v>
      </c>
      <c r="K6574" s="1">
        <v>-7.6559999999999988</v>
      </c>
      <c r="L6574" s="12">
        <f>VLOOKUP(train[[#This Row],[Sub-Category]],Análisis_ABC_XYZ[[#Headers],[#Data]],4,FALSE)</f>
        <v>0.46881743173671325</v>
      </c>
    </row>
    <row r="6575" spans="1:12" x14ac:dyDescent="0.35">
      <c r="A6575" s="2">
        <v>43088</v>
      </c>
      <c r="B6575" s="1" t="s">
        <v>104</v>
      </c>
      <c r="C6575" s="1" t="s">
        <v>594</v>
      </c>
      <c r="D6575" s="1" t="s">
        <v>14</v>
      </c>
      <c r="E6575" s="1" t="s">
        <v>29</v>
      </c>
      <c r="F6575" s="18">
        <v>5.2140000000000004</v>
      </c>
      <c r="G6575" t="s">
        <v>2980</v>
      </c>
      <c r="H6575" s="1">
        <f>IF(COUNTIF(G$2:G6575,G6575)=1,1,0)</f>
        <v>0</v>
      </c>
      <c r="I6575" s="1">
        <v>2</v>
      </c>
      <c r="J6575" s="1">
        <v>0.7</v>
      </c>
      <c r="K6575" s="1">
        <v>-4.1711999999999989</v>
      </c>
      <c r="L6575" s="12">
        <f>VLOOKUP(train[[#This Row],[Sub-Category]],Análisis_ABC_XYZ[[#Headers],[#Data]],4,FALSE)</f>
        <v>0.46881743173671325</v>
      </c>
    </row>
    <row r="6576" spans="1:12" x14ac:dyDescent="0.35">
      <c r="A6576" s="2">
        <v>43088</v>
      </c>
      <c r="B6576" s="1" t="s">
        <v>89</v>
      </c>
      <c r="C6576" s="1" t="s">
        <v>891</v>
      </c>
      <c r="D6576" s="1" t="s">
        <v>14</v>
      </c>
      <c r="E6576" s="1" t="s">
        <v>24</v>
      </c>
      <c r="F6576" s="18">
        <v>3.52</v>
      </c>
      <c r="G6576" t="s">
        <v>2384</v>
      </c>
      <c r="H6576" s="1">
        <f>IF(COUNTIF(G$2:G6576,G6576)=1,1,0)</f>
        <v>0</v>
      </c>
      <c r="I6576" s="1">
        <v>2</v>
      </c>
      <c r="J6576" s="1">
        <v>0</v>
      </c>
      <c r="K6576" s="1">
        <v>1.0207999999999999</v>
      </c>
      <c r="L6576" s="12">
        <f>VLOOKUP(train[[#This Row],[Sub-Category]],Análisis_ABC_XYZ[[#Headers],[#Data]],4,FALSE)</f>
        <v>0.45632477063632687</v>
      </c>
    </row>
    <row r="6577" spans="1:12" x14ac:dyDescent="0.35">
      <c r="A6577" s="2">
        <v>43088</v>
      </c>
      <c r="B6577" s="1" t="s">
        <v>72</v>
      </c>
      <c r="C6577" s="1" t="s">
        <v>817</v>
      </c>
      <c r="D6577" s="1" t="s">
        <v>14</v>
      </c>
      <c r="E6577" s="1" t="s">
        <v>29</v>
      </c>
      <c r="F6577" s="18">
        <v>1.7999999999999996</v>
      </c>
      <c r="G6577" s="1" t="s">
        <v>1968</v>
      </c>
      <c r="H6577" s="1">
        <f>IF(COUNTIF(G$2:G6577,G6577)=1,1,0)</f>
        <v>1</v>
      </c>
      <c r="I6577" s="1">
        <v>5</v>
      </c>
      <c r="J6577" s="1">
        <v>0.8</v>
      </c>
      <c r="K6577" s="1">
        <v>-2.8800000000000008</v>
      </c>
      <c r="L6577" s="12">
        <f>VLOOKUP(train[[#This Row],[Sub-Category]],Análisis_ABC_XYZ[[#Headers],[#Data]],4,FALSE)</f>
        <v>0.46881743173671325</v>
      </c>
    </row>
    <row r="6578" spans="1:12" x14ac:dyDescent="0.35">
      <c r="A6578" s="2">
        <v>43089</v>
      </c>
      <c r="B6578" s="1" t="s">
        <v>438</v>
      </c>
      <c r="C6578" s="1" t="s">
        <v>231</v>
      </c>
      <c r="D6578" s="1" t="s">
        <v>26</v>
      </c>
      <c r="E6578" s="1" t="s">
        <v>56</v>
      </c>
      <c r="F6578" s="18">
        <v>66.300000000000011</v>
      </c>
      <c r="G6578" t="s">
        <v>2703</v>
      </c>
      <c r="H6578" s="1">
        <f>IF(COUNTIF(G$2:G6578,G6578)=1,1,0)</f>
        <v>1</v>
      </c>
      <c r="I6578" s="1">
        <v>3</v>
      </c>
      <c r="J6578" s="1">
        <v>0</v>
      </c>
      <c r="K6578" s="1">
        <v>8.6190000000000033</v>
      </c>
      <c r="L6578" s="12">
        <f>VLOOKUP(train[[#This Row],[Sub-Category]],Análisis_ABC_XYZ[[#Headers],[#Data]],4,FALSE)</f>
        <v>0.52062335344040378</v>
      </c>
    </row>
    <row r="6579" spans="1:12" x14ac:dyDescent="0.35">
      <c r="A6579" s="2">
        <v>43089</v>
      </c>
      <c r="B6579" s="1" t="s">
        <v>49</v>
      </c>
      <c r="C6579" s="1" t="s">
        <v>1054</v>
      </c>
      <c r="D6579" s="1" t="s">
        <v>14</v>
      </c>
      <c r="E6579" s="1" t="s">
        <v>36</v>
      </c>
      <c r="F6579" s="18">
        <v>33.9</v>
      </c>
      <c r="G6579" t="s">
        <v>2364</v>
      </c>
      <c r="H6579" s="1">
        <f>IF(COUNTIF(G$2:G6579,G6579)=1,1,0)</f>
        <v>1</v>
      </c>
      <c r="I6579" s="1">
        <v>5</v>
      </c>
      <c r="J6579" s="1">
        <v>0</v>
      </c>
      <c r="K6579" s="1">
        <v>15.593999999999999</v>
      </c>
      <c r="L6579" s="12">
        <f>VLOOKUP(train[[#This Row],[Sub-Category]],Análisis_ABC_XYZ[[#Headers],[#Data]],4,FALSE)</f>
        <v>0.43613829632717294</v>
      </c>
    </row>
    <row r="6580" spans="1:12" x14ac:dyDescent="0.35">
      <c r="A6580" s="2">
        <v>43089</v>
      </c>
      <c r="B6580" s="1" t="s">
        <v>438</v>
      </c>
      <c r="C6580" s="1" t="s">
        <v>339</v>
      </c>
      <c r="D6580" s="1" t="s">
        <v>8</v>
      </c>
      <c r="E6580" s="1" t="s">
        <v>22</v>
      </c>
      <c r="F6580" s="18">
        <v>18.920000000000002</v>
      </c>
      <c r="G6580" t="s">
        <v>3372</v>
      </c>
      <c r="H6580" s="1">
        <f>IF(COUNTIF(G$2:G6580,G6580)=1,1,0)</f>
        <v>1</v>
      </c>
      <c r="I6580" s="1">
        <v>4</v>
      </c>
      <c r="J6580" s="1">
        <v>0</v>
      </c>
      <c r="K6580" s="1">
        <v>7.3788000000000018</v>
      </c>
      <c r="L6580" s="12">
        <f>VLOOKUP(train[[#This Row],[Sub-Category]],Análisis_ABC_XYZ[[#Headers],[#Data]],4,FALSE)</f>
        <v>0.4595170286641902</v>
      </c>
    </row>
    <row r="6581" spans="1:12" x14ac:dyDescent="0.35">
      <c r="A6581" s="2">
        <v>43089</v>
      </c>
      <c r="B6581" s="1" t="s">
        <v>438</v>
      </c>
      <c r="C6581" s="1" t="s">
        <v>28</v>
      </c>
      <c r="D6581" s="1" t="s">
        <v>14</v>
      </c>
      <c r="E6581" s="1" t="s">
        <v>29</v>
      </c>
      <c r="F6581" s="18">
        <v>15.42</v>
      </c>
      <c r="G6581" t="s">
        <v>3372</v>
      </c>
      <c r="H6581" s="1">
        <f>IF(COUNTIF(G$2:G6581,G6581)=1,1,0)</f>
        <v>0</v>
      </c>
      <c r="I6581" s="1">
        <v>2</v>
      </c>
      <c r="J6581" s="1">
        <v>0</v>
      </c>
      <c r="K6581" s="1">
        <v>6.9390000000000001</v>
      </c>
      <c r="L6581" s="12">
        <f>VLOOKUP(train[[#This Row],[Sub-Category]],Análisis_ABC_XYZ[[#Headers],[#Data]],4,FALSE)</f>
        <v>0.46881743173671325</v>
      </c>
    </row>
    <row r="6582" spans="1:12" x14ac:dyDescent="0.35">
      <c r="A6582" s="2">
        <v>43091</v>
      </c>
      <c r="B6582" s="1" t="s">
        <v>12</v>
      </c>
      <c r="C6582" s="1" t="s">
        <v>1879</v>
      </c>
      <c r="D6582" s="1" t="s">
        <v>8</v>
      </c>
      <c r="E6582" s="1" t="s">
        <v>22</v>
      </c>
      <c r="F6582" s="18">
        <v>842.72</v>
      </c>
      <c r="G6582" t="s">
        <v>4341</v>
      </c>
      <c r="H6582" s="1">
        <f>IF(COUNTIF(G$2:G6582,G6582)=1,1,0)</f>
        <v>1</v>
      </c>
      <c r="I6582" s="1">
        <v>8</v>
      </c>
      <c r="J6582" s="1">
        <v>0</v>
      </c>
      <c r="K6582" s="1">
        <v>202.25279999999998</v>
      </c>
      <c r="L6582" s="12">
        <f>VLOOKUP(train[[#This Row],[Sub-Category]],Análisis_ABC_XYZ[[#Headers],[#Data]],4,FALSE)</f>
        <v>0.4595170286641902</v>
      </c>
    </row>
    <row r="6583" spans="1:12" x14ac:dyDescent="0.35">
      <c r="A6583" s="2">
        <v>43091</v>
      </c>
      <c r="B6583" s="1" t="s">
        <v>37</v>
      </c>
      <c r="C6583" s="1" t="s">
        <v>205</v>
      </c>
      <c r="D6583" s="1" t="s">
        <v>14</v>
      </c>
      <c r="E6583" s="1" t="s">
        <v>29</v>
      </c>
      <c r="F6583" s="18">
        <v>55.360000000000007</v>
      </c>
      <c r="G6583" t="s">
        <v>3068</v>
      </c>
      <c r="H6583" s="1">
        <f>IF(COUNTIF(G$2:G6583,G6583)=1,1,0)</f>
        <v>1</v>
      </c>
      <c r="I6583" s="1">
        <v>4</v>
      </c>
      <c r="J6583" s="1">
        <v>0.2</v>
      </c>
      <c r="K6583" s="1">
        <v>19.375999999999998</v>
      </c>
      <c r="L6583" s="12">
        <f>VLOOKUP(train[[#This Row],[Sub-Category]],Análisis_ABC_XYZ[[#Headers],[#Data]],4,FALSE)</f>
        <v>0.46881743173671325</v>
      </c>
    </row>
    <row r="6584" spans="1:12" x14ac:dyDescent="0.35">
      <c r="A6584" s="2">
        <v>43091</v>
      </c>
      <c r="B6584" s="1" t="s">
        <v>12</v>
      </c>
      <c r="C6584" s="1" t="s">
        <v>153</v>
      </c>
      <c r="D6584" s="1" t="s">
        <v>8</v>
      </c>
      <c r="E6584" s="1" t="s">
        <v>22</v>
      </c>
      <c r="F6584" s="18">
        <v>41.96</v>
      </c>
      <c r="G6584" t="s">
        <v>4341</v>
      </c>
      <c r="H6584" s="1">
        <f>IF(COUNTIF(G$2:G6584,G6584)=1,1,0)</f>
        <v>0</v>
      </c>
      <c r="I6584" s="1">
        <v>2</v>
      </c>
      <c r="J6584" s="1">
        <v>0</v>
      </c>
      <c r="K6584" s="1">
        <v>10.909600000000001</v>
      </c>
      <c r="L6584" s="12">
        <f>VLOOKUP(train[[#This Row],[Sub-Category]],Análisis_ABC_XYZ[[#Headers],[#Data]],4,FALSE)</f>
        <v>0.4595170286641902</v>
      </c>
    </row>
    <row r="6585" spans="1:12" x14ac:dyDescent="0.35">
      <c r="A6585" s="2">
        <v>43091</v>
      </c>
      <c r="B6585" s="1" t="s">
        <v>136</v>
      </c>
      <c r="C6585" s="1" t="s">
        <v>931</v>
      </c>
      <c r="D6585" s="1" t="s">
        <v>14</v>
      </c>
      <c r="E6585" s="1" t="s">
        <v>29</v>
      </c>
      <c r="F6585" s="18">
        <v>31.32</v>
      </c>
      <c r="G6585" t="s">
        <v>3093</v>
      </c>
      <c r="H6585" s="1">
        <f>IF(COUNTIF(G$2:G6585,G6585)=1,1,0)</f>
        <v>1</v>
      </c>
      <c r="I6585" s="1">
        <v>10</v>
      </c>
      <c r="J6585" s="1">
        <v>0.7</v>
      </c>
      <c r="K6585" s="1">
        <v>-25.05599999999999</v>
      </c>
      <c r="L6585" s="12">
        <f>VLOOKUP(train[[#This Row],[Sub-Category]],Análisis_ABC_XYZ[[#Headers],[#Data]],4,FALSE)</f>
        <v>0.46881743173671325</v>
      </c>
    </row>
    <row r="6586" spans="1:12" x14ac:dyDescent="0.35">
      <c r="A6586" s="2">
        <v>43091</v>
      </c>
      <c r="B6586" s="1" t="s">
        <v>89</v>
      </c>
      <c r="C6586" s="1" t="s">
        <v>1470</v>
      </c>
      <c r="D6586" s="1" t="s">
        <v>14</v>
      </c>
      <c r="E6586" s="1" t="s">
        <v>29</v>
      </c>
      <c r="F6586" s="18">
        <v>25.584000000000003</v>
      </c>
      <c r="G6586" t="s">
        <v>5792</v>
      </c>
      <c r="H6586" s="1">
        <f>IF(COUNTIF(G$2:G6586,G6586)=1,1,0)</f>
        <v>1</v>
      </c>
      <c r="I6586" s="1">
        <v>2</v>
      </c>
      <c r="J6586" s="1">
        <v>0.2</v>
      </c>
      <c r="K6586" s="1">
        <v>8.9543999999999997</v>
      </c>
      <c r="L6586" s="12">
        <f>VLOOKUP(train[[#This Row],[Sub-Category]],Análisis_ABC_XYZ[[#Headers],[#Data]],4,FALSE)</f>
        <v>0.46881743173671325</v>
      </c>
    </row>
    <row r="6587" spans="1:12" x14ac:dyDescent="0.35">
      <c r="A6587" s="2">
        <v>43091</v>
      </c>
      <c r="B6587" s="1" t="s">
        <v>136</v>
      </c>
      <c r="C6587" s="1" t="s">
        <v>1214</v>
      </c>
      <c r="D6587" s="1" t="s">
        <v>8</v>
      </c>
      <c r="E6587" s="1" t="s">
        <v>22</v>
      </c>
      <c r="F6587" s="18">
        <v>22.784000000000002</v>
      </c>
      <c r="G6587" t="s">
        <v>3093</v>
      </c>
      <c r="H6587" s="1">
        <f>IF(COUNTIF(G$2:G6587,G6587)=1,1,0)</f>
        <v>0</v>
      </c>
      <c r="I6587" s="1">
        <v>1</v>
      </c>
      <c r="J6587" s="1">
        <v>0.2</v>
      </c>
      <c r="K6587" s="1">
        <v>4.8416000000000006</v>
      </c>
      <c r="L6587" s="12">
        <f>VLOOKUP(train[[#This Row],[Sub-Category]],Análisis_ABC_XYZ[[#Headers],[#Data]],4,FALSE)</f>
        <v>0.4595170286641902</v>
      </c>
    </row>
    <row r="6588" spans="1:12" x14ac:dyDescent="0.35">
      <c r="A6588" s="2">
        <v>43091</v>
      </c>
      <c r="B6588" s="1" t="s">
        <v>136</v>
      </c>
      <c r="C6588" s="1" t="s">
        <v>404</v>
      </c>
      <c r="D6588" s="1" t="s">
        <v>8</v>
      </c>
      <c r="E6588" s="1" t="s">
        <v>22</v>
      </c>
      <c r="F6588" s="18">
        <v>11.840000000000002</v>
      </c>
      <c r="G6588" t="s">
        <v>3093</v>
      </c>
      <c r="H6588" s="1">
        <f>IF(COUNTIF(G$2:G6588,G6588)=1,1,0)</f>
        <v>0</v>
      </c>
      <c r="I6588" s="1">
        <v>4</v>
      </c>
      <c r="J6588" s="1">
        <v>0.2</v>
      </c>
      <c r="K6588" s="1">
        <v>3.108000000000001</v>
      </c>
      <c r="L6588" s="12">
        <f>VLOOKUP(train[[#This Row],[Sub-Category]],Análisis_ABC_XYZ[[#Headers],[#Data]],4,FALSE)</f>
        <v>0.4595170286641902</v>
      </c>
    </row>
    <row r="6589" spans="1:12" x14ac:dyDescent="0.35">
      <c r="A6589" s="2">
        <v>43091</v>
      </c>
      <c r="B6589" s="1" t="s">
        <v>37</v>
      </c>
      <c r="C6589" s="1" t="s">
        <v>1776</v>
      </c>
      <c r="D6589" s="1" t="s">
        <v>26</v>
      </c>
      <c r="E6589" s="1" t="s">
        <v>208</v>
      </c>
      <c r="F6589" s="18">
        <v>11.56</v>
      </c>
      <c r="G6589" t="s">
        <v>3068</v>
      </c>
      <c r="H6589" s="1">
        <f>IF(COUNTIF(G$2:G6589,G6589)=1,1,0)</f>
        <v>0</v>
      </c>
      <c r="I6589" s="1">
        <v>1</v>
      </c>
      <c r="J6589" s="1">
        <v>0.2</v>
      </c>
      <c r="K6589" s="1">
        <v>3.7569999999999992</v>
      </c>
      <c r="L6589" s="12">
        <f>VLOOKUP(train[[#This Row],[Sub-Category]],Análisis_ABC_XYZ[[#Headers],[#Data]],4,FALSE)</f>
        <v>0.5183572270896134</v>
      </c>
    </row>
    <row r="6590" spans="1:12" x14ac:dyDescent="0.35">
      <c r="A6590" s="2">
        <v>43092</v>
      </c>
      <c r="B6590" s="1" t="s">
        <v>412</v>
      </c>
      <c r="C6590" s="1" t="s">
        <v>679</v>
      </c>
      <c r="D6590" s="1" t="s">
        <v>26</v>
      </c>
      <c r="E6590" s="1" t="s">
        <v>363</v>
      </c>
      <c r="F6590" s="18">
        <v>1999.96</v>
      </c>
      <c r="G6590" t="s">
        <v>6568</v>
      </c>
      <c r="H6590" s="1">
        <f>IF(COUNTIF(G$2:G6590,G6590)=1,1,0)</f>
        <v>1</v>
      </c>
      <c r="I6590" s="1">
        <v>4</v>
      </c>
      <c r="J6590" s="1">
        <v>0</v>
      </c>
      <c r="K6590" s="1">
        <v>899.98199999999997</v>
      </c>
      <c r="L6590" s="12">
        <f>VLOOKUP(train[[#This Row],[Sub-Category]],Análisis_ABC_XYZ[[#Headers],[#Data]],4,FALSE)</f>
        <v>0.62810530827000832</v>
      </c>
    </row>
    <row r="6591" spans="1:12" x14ac:dyDescent="0.35">
      <c r="A6591" s="2">
        <v>43092</v>
      </c>
      <c r="B6591" s="1" t="s">
        <v>52</v>
      </c>
      <c r="C6591" s="1" t="s">
        <v>1935</v>
      </c>
      <c r="D6591" s="1" t="s">
        <v>26</v>
      </c>
      <c r="E6591" s="1" t="s">
        <v>27</v>
      </c>
      <c r="F6591" s="18">
        <v>1499.9699999999998</v>
      </c>
      <c r="G6591" t="s">
        <v>4875</v>
      </c>
      <c r="H6591" s="1">
        <f>IF(COUNTIF(G$2:G6591,G6591)=1,1,0)</f>
        <v>1</v>
      </c>
      <c r="I6591" s="1">
        <v>5</v>
      </c>
      <c r="J6591" s="1">
        <v>0.4</v>
      </c>
      <c r="K6591" s="1">
        <v>-374.99250000000006</v>
      </c>
      <c r="L6591" s="12">
        <f>VLOOKUP(train[[#This Row],[Sub-Category]],Análisis_ABC_XYZ[[#Headers],[#Data]],4,FALSE)</f>
        <v>0.41105220110552465</v>
      </c>
    </row>
    <row r="6592" spans="1:12" x14ac:dyDescent="0.35">
      <c r="A6592" s="2">
        <v>43092</v>
      </c>
      <c r="B6592" s="1" t="s">
        <v>37</v>
      </c>
      <c r="C6592" s="1" t="s">
        <v>1433</v>
      </c>
      <c r="D6592" s="1" t="s">
        <v>14</v>
      </c>
      <c r="E6592" s="1" t="s">
        <v>20</v>
      </c>
      <c r="F6592" s="18">
        <v>1117.92</v>
      </c>
      <c r="G6592" t="s">
        <v>2008</v>
      </c>
      <c r="H6592" s="1">
        <f>IF(COUNTIF(G$2:G6592,G6592)=1,1,0)</f>
        <v>1</v>
      </c>
      <c r="I6592" s="1">
        <v>4</v>
      </c>
      <c r="J6592" s="1">
        <v>0</v>
      </c>
      <c r="K6592" s="1">
        <v>55.895999999999958</v>
      </c>
      <c r="L6592" s="12">
        <f>VLOOKUP(train[[#This Row],[Sub-Category]],Análisis_ABC_XYZ[[#Headers],[#Data]],4,FALSE)</f>
        <v>0.44610841445725197</v>
      </c>
    </row>
    <row r="6593" spans="1:12" x14ac:dyDescent="0.35">
      <c r="A6593" s="2">
        <v>43092</v>
      </c>
      <c r="B6593" s="1" t="s">
        <v>107</v>
      </c>
      <c r="C6593" s="1" t="s">
        <v>67</v>
      </c>
      <c r="D6593" s="1" t="s">
        <v>8</v>
      </c>
      <c r="E6593" s="1" t="s">
        <v>22</v>
      </c>
      <c r="F6593" s="18">
        <v>572.76</v>
      </c>
      <c r="G6593" t="s">
        <v>5851</v>
      </c>
      <c r="H6593" s="1">
        <f>IF(COUNTIF(G$2:G6593,G6593)=1,1,0)</f>
        <v>1</v>
      </c>
      <c r="I6593" s="1">
        <v>6</v>
      </c>
      <c r="J6593" s="1">
        <v>0</v>
      </c>
      <c r="K6593" s="1">
        <v>166.10039999999995</v>
      </c>
      <c r="L6593" s="12">
        <f>VLOOKUP(train[[#This Row],[Sub-Category]],Análisis_ABC_XYZ[[#Headers],[#Data]],4,FALSE)</f>
        <v>0.4595170286641902</v>
      </c>
    </row>
    <row r="6594" spans="1:12" x14ac:dyDescent="0.35">
      <c r="A6594" s="2">
        <v>43092</v>
      </c>
      <c r="B6594" s="1" t="s">
        <v>39</v>
      </c>
      <c r="C6594" s="1" t="s">
        <v>934</v>
      </c>
      <c r="D6594" s="1" t="s">
        <v>26</v>
      </c>
      <c r="E6594" s="1" t="s">
        <v>27</v>
      </c>
      <c r="F6594" s="18">
        <v>453.57600000000002</v>
      </c>
      <c r="G6594" t="s">
        <v>3767</v>
      </c>
      <c r="H6594" s="1">
        <f>IF(COUNTIF(G$2:G6594,G6594)=1,1,0)</f>
        <v>1</v>
      </c>
      <c r="I6594" s="1">
        <v>3</v>
      </c>
      <c r="J6594" s="1">
        <v>0.2</v>
      </c>
      <c r="K6594" s="1">
        <v>39.687899999999985</v>
      </c>
      <c r="L6594" s="12">
        <f>VLOOKUP(train[[#This Row],[Sub-Category]],Análisis_ABC_XYZ[[#Headers],[#Data]],4,FALSE)</f>
        <v>0.41105220110552465</v>
      </c>
    </row>
    <row r="6595" spans="1:12" x14ac:dyDescent="0.35">
      <c r="A6595" s="2">
        <v>43092</v>
      </c>
      <c r="B6595" s="1" t="s">
        <v>39</v>
      </c>
      <c r="C6595" s="1" t="s">
        <v>1259</v>
      </c>
      <c r="D6595" s="1" t="s">
        <v>26</v>
      </c>
      <c r="E6595" s="1" t="s">
        <v>27</v>
      </c>
      <c r="F6595" s="18">
        <v>287.88</v>
      </c>
      <c r="G6595" t="s">
        <v>3767</v>
      </c>
      <c r="H6595" s="1">
        <f>IF(COUNTIF(G$2:G6595,G6595)=1,1,0)</f>
        <v>0</v>
      </c>
      <c r="I6595" s="1">
        <v>3</v>
      </c>
      <c r="J6595" s="1">
        <v>0.2</v>
      </c>
      <c r="K6595" s="1">
        <v>35.984999999999999</v>
      </c>
      <c r="L6595" s="12">
        <f>VLOOKUP(train[[#This Row],[Sub-Category]],Análisis_ABC_XYZ[[#Headers],[#Data]],4,FALSE)</f>
        <v>0.41105220110552465</v>
      </c>
    </row>
    <row r="6596" spans="1:12" x14ac:dyDescent="0.35">
      <c r="A6596" s="2">
        <v>43092</v>
      </c>
      <c r="B6596" s="1" t="s">
        <v>107</v>
      </c>
      <c r="C6596" s="1" t="s">
        <v>67</v>
      </c>
      <c r="D6596" s="1" t="s">
        <v>8</v>
      </c>
      <c r="E6596" s="1" t="s">
        <v>22</v>
      </c>
      <c r="F6596" s="18">
        <v>286.38</v>
      </c>
      <c r="G6596" t="s">
        <v>5851</v>
      </c>
      <c r="H6596" s="1">
        <f>IF(COUNTIF(G$2:G6596,G6596)=1,1,0)</f>
        <v>0</v>
      </c>
      <c r="I6596" s="1">
        <v>3</v>
      </c>
      <c r="J6596" s="1">
        <v>0</v>
      </c>
      <c r="K6596" s="1">
        <v>83.050199999999975</v>
      </c>
      <c r="L6596" s="12">
        <f>VLOOKUP(train[[#This Row],[Sub-Category]],Análisis_ABC_XYZ[[#Headers],[#Data]],4,FALSE)</f>
        <v>0.4595170286641902</v>
      </c>
    </row>
    <row r="6597" spans="1:12" x14ac:dyDescent="0.35">
      <c r="A6597" s="2">
        <v>43092</v>
      </c>
      <c r="B6597" s="1" t="s">
        <v>37</v>
      </c>
      <c r="C6597" s="1" t="s">
        <v>480</v>
      </c>
      <c r="D6597" s="1" t="s">
        <v>14</v>
      </c>
      <c r="E6597" s="1" t="s">
        <v>20</v>
      </c>
      <c r="F6597" s="18">
        <v>227.28</v>
      </c>
      <c r="G6597" t="s">
        <v>2008</v>
      </c>
      <c r="H6597" s="1">
        <f>IF(COUNTIF(G$2:G6597,G6597)=1,1,0)</f>
        <v>0</v>
      </c>
      <c r="I6597" s="1">
        <v>2</v>
      </c>
      <c r="J6597" s="1">
        <v>0</v>
      </c>
      <c r="K6597" s="1">
        <v>2.2727999999999895</v>
      </c>
      <c r="L6597" s="12">
        <f>VLOOKUP(train[[#This Row],[Sub-Category]],Análisis_ABC_XYZ[[#Headers],[#Data]],4,FALSE)</f>
        <v>0.44610841445725197</v>
      </c>
    </row>
    <row r="6598" spans="1:12" x14ac:dyDescent="0.35">
      <c r="A6598" s="2">
        <v>43092</v>
      </c>
      <c r="B6598" s="1" t="s">
        <v>72</v>
      </c>
      <c r="C6598" s="1" t="s">
        <v>779</v>
      </c>
      <c r="D6598" s="1" t="s">
        <v>8</v>
      </c>
      <c r="E6598" s="1" t="s">
        <v>9</v>
      </c>
      <c r="F6598" s="18">
        <v>141.37199999999999</v>
      </c>
      <c r="G6598" t="s">
        <v>6472</v>
      </c>
      <c r="H6598" s="1">
        <f>IF(COUNTIF(G$2:G6598,G6598)=1,1,0)</f>
        <v>1</v>
      </c>
      <c r="I6598" s="1">
        <v>2</v>
      </c>
      <c r="J6598" s="1">
        <v>0.3</v>
      </c>
      <c r="K6598" s="1">
        <v>-14.137200000000014</v>
      </c>
      <c r="L6598" s="12">
        <f>VLOOKUP(train[[#This Row],[Sub-Category]],Análisis_ABC_XYZ[[#Headers],[#Data]],4,FALSE)</f>
        <v>0.5176847302647779</v>
      </c>
    </row>
    <row r="6599" spans="1:12" x14ac:dyDescent="0.35">
      <c r="A6599" s="2">
        <v>43092</v>
      </c>
      <c r="B6599" s="1" t="s">
        <v>39</v>
      </c>
      <c r="C6599" s="1" t="s">
        <v>1586</v>
      </c>
      <c r="D6599" s="1" t="s">
        <v>26</v>
      </c>
      <c r="E6599" s="1" t="s">
        <v>27</v>
      </c>
      <c r="F6599" s="18">
        <v>131.88000000000002</v>
      </c>
      <c r="G6599" t="s">
        <v>3767</v>
      </c>
      <c r="H6599" s="1">
        <f>IF(COUNTIF(G$2:G6599,G6599)=1,1,0)</f>
        <v>0</v>
      </c>
      <c r="I6599" s="1">
        <v>3</v>
      </c>
      <c r="J6599" s="1">
        <v>0.2</v>
      </c>
      <c r="K6599" s="1">
        <v>14.836499999999987</v>
      </c>
      <c r="L6599" s="12">
        <f>VLOOKUP(train[[#This Row],[Sub-Category]],Análisis_ABC_XYZ[[#Headers],[#Data]],4,FALSE)</f>
        <v>0.41105220110552465</v>
      </c>
    </row>
    <row r="6600" spans="1:12" x14ac:dyDescent="0.35">
      <c r="A6600" s="2">
        <v>43092</v>
      </c>
      <c r="B6600" s="1" t="s">
        <v>37</v>
      </c>
      <c r="C6600" s="1" t="s">
        <v>1575</v>
      </c>
      <c r="D6600" s="1" t="s">
        <v>14</v>
      </c>
      <c r="E6600" s="1" t="s">
        <v>61</v>
      </c>
      <c r="F6600" s="18">
        <v>61.96</v>
      </c>
      <c r="G6600" t="s">
        <v>2008</v>
      </c>
      <c r="H6600" s="1">
        <f>IF(COUNTIF(G$2:G6600,G6600)=1,1,0)</f>
        <v>0</v>
      </c>
      <c r="I6600" s="1">
        <v>2</v>
      </c>
      <c r="J6600" s="1">
        <v>0</v>
      </c>
      <c r="K6600" s="1">
        <v>30.360399999999998</v>
      </c>
      <c r="L6600" s="12">
        <f>VLOOKUP(train[[#This Row],[Sub-Category]],Análisis_ABC_XYZ[[#Headers],[#Data]],4,FALSE)</f>
        <v>0.44424167803735209</v>
      </c>
    </row>
    <row r="6601" spans="1:12" x14ac:dyDescent="0.35">
      <c r="A6601" s="2">
        <v>43092</v>
      </c>
      <c r="B6601" s="1" t="s">
        <v>37</v>
      </c>
      <c r="C6601" s="1" t="s">
        <v>185</v>
      </c>
      <c r="D6601" s="1" t="s">
        <v>14</v>
      </c>
      <c r="E6601" s="1" t="s">
        <v>36</v>
      </c>
      <c r="F6601" s="18">
        <v>47.9</v>
      </c>
      <c r="G6601" t="s">
        <v>2008</v>
      </c>
      <c r="H6601" s="1">
        <f>IF(COUNTIF(G$2:G6601,G6601)=1,1,0)</f>
        <v>0</v>
      </c>
      <c r="I6601" s="1">
        <v>1</v>
      </c>
      <c r="J6601" s="1">
        <v>0</v>
      </c>
      <c r="K6601" s="1">
        <v>22.991999999999997</v>
      </c>
      <c r="L6601" s="12">
        <f>VLOOKUP(train[[#This Row],[Sub-Category]],Análisis_ABC_XYZ[[#Headers],[#Data]],4,FALSE)</f>
        <v>0.43613829632717294</v>
      </c>
    </row>
    <row r="6602" spans="1:12" x14ac:dyDescent="0.35">
      <c r="A6602" s="2">
        <v>43092</v>
      </c>
      <c r="B6602" s="1" t="s">
        <v>39</v>
      </c>
      <c r="C6602" s="1" t="s">
        <v>1693</v>
      </c>
      <c r="D6602" s="1" t="s">
        <v>14</v>
      </c>
      <c r="E6602" s="1" t="s">
        <v>15</v>
      </c>
      <c r="F6602" s="18">
        <v>45.36</v>
      </c>
      <c r="G6602" t="s">
        <v>3767</v>
      </c>
      <c r="H6602" s="1">
        <f>IF(COUNTIF(G$2:G6602,G6602)=1,1,0)</f>
        <v>0</v>
      </c>
      <c r="I6602" s="1">
        <v>9</v>
      </c>
      <c r="J6602" s="1">
        <v>0.2</v>
      </c>
      <c r="K6602" s="1">
        <v>14.741999999999997</v>
      </c>
      <c r="L6602" s="12">
        <f>VLOOKUP(train[[#This Row],[Sub-Category]],Análisis_ABC_XYZ[[#Headers],[#Data]],4,FALSE)</f>
        <v>0.4647369236065339</v>
      </c>
    </row>
    <row r="6603" spans="1:12" x14ac:dyDescent="0.35">
      <c r="A6603" s="2">
        <v>43092</v>
      </c>
      <c r="B6603" s="1" t="s">
        <v>37</v>
      </c>
      <c r="C6603" s="1" t="s">
        <v>1305</v>
      </c>
      <c r="D6603" s="1" t="s">
        <v>14</v>
      </c>
      <c r="E6603" s="1" t="s">
        <v>36</v>
      </c>
      <c r="F6603" s="18">
        <v>37.94</v>
      </c>
      <c r="G6603" t="s">
        <v>2008</v>
      </c>
      <c r="H6603" s="1">
        <f>IF(COUNTIF(G$2:G6603,G6603)=1,1,0)</f>
        <v>0</v>
      </c>
      <c r="I6603" s="1">
        <v>2</v>
      </c>
      <c r="J6603" s="1">
        <v>0</v>
      </c>
      <c r="K6603" s="1">
        <v>18.211199999999998</v>
      </c>
      <c r="L6603" s="12">
        <f>VLOOKUP(train[[#This Row],[Sub-Category]],Análisis_ABC_XYZ[[#Headers],[#Data]],4,FALSE)</f>
        <v>0.43613829632717294</v>
      </c>
    </row>
    <row r="6604" spans="1:12" x14ac:dyDescent="0.35">
      <c r="A6604" s="2">
        <v>43092</v>
      </c>
      <c r="B6604" s="1" t="s">
        <v>79</v>
      </c>
      <c r="C6604" s="1" t="s">
        <v>1120</v>
      </c>
      <c r="D6604" s="1" t="s">
        <v>14</v>
      </c>
      <c r="E6604" s="1" t="s">
        <v>91</v>
      </c>
      <c r="F6604" s="18">
        <v>24.849999999999998</v>
      </c>
      <c r="G6604" t="s">
        <v>3820</v>
      </c>
      <c r="H6604" s="1">
        <f>IF(COUNTIF(G$2:G6604,G6604)=1,1,0)</f>
        <v>1</v>
      </c>
      <c r="I6604" s="1">
        <v>7</v>
      </c>
      <c r="J6604" s="1">
        <v>0</v>
      </c>
      <c r="K6604" s="1">
        <v>11.679499999999999</v>
      </c>
      <c r="L6604" s="12">
        <f>VLOOKUP(train[[#This Row],[Sub-Category]],Análisis_ABC_XYZ[[#Headers],[#Data]],4,FALSE)</f>
        <v>0.51168203684699509</v>
      </c>
    </row>
    <row r="6605" spans="1:12" x14ac:dyDescent="0.35">
      <c r="A6605" s="2">
        <v>43092</v>
      </c>
      <c r="B6605" s="1" t="s">
        <v>37</v>
      </c>
      <c r="C6605" s="1" t="s">
        <v>517</v>
      </c>
      <c r="D6605" s="1" t="s">
        <v>14</v>
      </c>
      <c r="E6605" s="1" t="s">
        <v>24</v>
      </c>
      <c r="F6605" s="18">
        <v>8.82</v>
      </c>
      <c r="G6605" t="s">
        <v>2008</v>
      </c>
      <c r="H6605" s="1">
        <f>IF(COUNTIF(G$2:G6605,G6605)=1,1,0)</f>
        <v>0</v>
      </c>
      <c r="I6605" s="1">
        <v>3</v>
      </c>
      <c r="J6605" s="1">
        <v>0</v>
      </c>
      <c r="K6605" s="1">
        <v>2.5577999999999994</v>
      </c>
      <c r="L6605" s="12">
        <f>VLOOKUP(train[[#This Row],[Sub-Category]],Análisis_ABC_XYZ[[#Headers],[#Data]],4,FALSE)</f>
        <v>0.45632477063632687</v>
      </c>
    </row>
    <row r="6606" spans="1:12" x14ac:dyDescent="0.35">
      <c r="A6606" s="2">
        <v>43092</v>
      </c>
      <c r="B6606" s="1" t="s">
        <v>52</v>
      </c>
      <c r="C6606" s="1" t="s">
        <v>1299</v>
      </c>
      <c r="D6606" s="1" t="s">
        <v>14</v>
      </c>
      <c r="E6606" s="1" t="s">
        <v>36</v>
      </c>
      <c r="F6606" s="18">
        <v>7.9680000000000009</v>
      </c>
      <c r="G6606" t="s">
        <v>4875</v>
      </c>
      <c r="H6606" s="1">
        <f>IF(COUNTIF(G$2:G6606,G6606)=1,1,0)</f>
        <v>0</v>
      </c>
      <c r="I6606" s="1">
        <v>2</v>
      </c>
      <c r="J6606" s="1">
        <v>0.2</v>
      </c>
      <c r="K6606" s="1">
        <v>2.6892000000000005</v>
      </c>
      <c r="L6606" s="12">
        <f>VLOOKUP(train[[#This Row],[Sub-Category]],Análisis_ABC_XYZ[[#Headers],[#Data]],4,FALSE)</f>
        <v>0.43613829632717294</v>
      </c>
    </row>
    <row r="6607" spans="1:12" x14ac:dyDescent="0.35">
      <c r="A6607" s="2">
        <v>43092</v>
      </c>
      <c r="B6607" s="1" t="s">
        <v>157</v>
      </c>
      <c r="C6607" s="1" t="s">
        <v>1560</v>
      </c>
      <c r="D6607" s="1" t="s">
        <v>14</v>
      </c>
      <c r="E6607" s="1" t="s">
        <v>29</v>
      </c>
      <c r="F6607" s="18">
        <v>5.5530000000000008</v>
      </c>
      <c r="G6607" t="s">
        <v>4573</v>
      </c>
      <c r="H6607" s="1">
        <f>IF(COUNTIF(G$2:G6607,G6607)=1,1,0)</f>
        <v>1</v>
      </c>
      <c r="I6607" s="1">
        <v>3</v>
      </c>
      <c r="J6607" s="1">
        <v>0.7</v>
      </c>
      <c r="K6607" s="1">
        <v>-4.0722000000000023</v>
      </c>
      <c r="L6607" s="12">
        <f>VLOOKUP(train[[#This Row],[Sub-Category]],Análisis_ABC_XYZ[[#Headers],[#Data]],4,FALSE)</f>
        <v>0.46881743173671325</v>
      </c>
    </row>
    <row r="6608" spans="1:12" x14ac:dyDescent="0.35">
      <c r="A6608" s="2">
        <v>43092</v>
      </c>
      <c r="B6608" s="1" t="s">
        <v>37</v>
      </c>
      <c r="C6608" s="1" t="s">
        <v>1779</v>
      </c>
      <c r="D6608" s="1" t="s">
        <v>14</v>
      </c>
      <c r="E6608" s="1" t="s">
        <v>24</v>
      </c>
      <c r="F6608" s="18">
        <v>4.2</v>
      </c>
      <c r="G6608" t="s">
        <v>2008</v>
      </c>
      <c r="H6608" s="1">
        <f>IF(COUNTIF(G$2:G6608,G6608)=1,1,0)</f>
        <v>0</v>
      </c>
      <c r="I6608" s="1">
        <v>2</v>
      </c>
      <c r="J6608" s="1">
        <v>0</v>
      </c>
      <c r="K6608" s="1">
        <v>1.1760000000000002</v>
      </c>
      <c r="L6608" s="12">
        <f>VLOOKUP(train[[#This Row],[Sub-Category]],Análisis_ABC_XYZ[[#Headers],[#Data]],4,FALSE)</f>
        <v>0.45632477063632687</v>
      </c>
    </row>
    <row r="6609" spans="1:12" x14ac:dyDescent="0.35">
      <c r="A6609" s="2">
        <v>43092</v>
      </c>
      <c r="B6609" s="1" t="s">
        <v>39</v>
      </c>
      <c r="C6609" s="1" t="s">
        <v>458</v>
      </c>
      <c r="D6609" s="1" t="s">
        <v>8</v>
      </c>
      <c r="E6609" s="1" t="s">
        <v>22</v>
      </c>
      <c r="F6609" s="18">
        <v>2.3280000000000003</v>
      </c>
      <c r="G6609" s="1" t="s">
        <v>3767</v>
      </c>
      <c r="H6609" s="1">
        <f>IF(COUNTIF(G$2:G6609,G6609)=1,1,0)</f>
        <v>0</v>
      </c>
      <c r="I6609" s="1">
        <v>2</v>
      </c>
      <c r="J6609" s="1">
        <v>0.6</v>
      </c>
      <c r="K6609" s="1">
        <v>-0.75660000000000016</v>
      </c>
      <c r="L6609" s="12">
        <f>VLOOKUP(train[[#This Row],[Sub-Category]],Análisis_ABC_XYZ[[#Headers],[#Data]],4,FALSE)</f>
        <v>0.4595170286641902</v>
      </c>
    </row>
    <row r="6610" spans="1:12" x14ac:dyDescent="0.35">
      <c r="A6610" s="2">
        <v>43093</v>
      </c>
      <c r="B6610" s="1" t="s">
        <v>89</v>
      </c>
      <c r="C6610" s="1" t="s">
        <v>1813</v>
      </c>
      <c r="D6610" s="1" t="s">
        <v>8</v>
      </c>
      <c r="E6610" s="1" t="s">
        <v>22</v>
      </c>
      <c r="F6610" s="18">
        <v>799.56000000000006</v>
      </c>
      <c r="G6610" t="s">
        <v>6294</v>
      </c>
      <c r="H6610" s="1">
        <f>IF(COUNTIF(G$2:G6610,G6610)=1,1,0)</f>
        <v>1</v>
      </c>
      <c r="I6610" s="1">
        <v>9</v>
      </c>
      <c r="J6610" s="1">
        <v>0</v>
      </c>
      <c r="K6610" s="1">
        <v>207.88559999999998</v>
      </c>
      <c r="L6610" s="12">
        <f>VLOOKUP(train[[#This Row],[Sub-Category]],Análisis_ABC_XYZ[[#Headers],[#Data]],4,FALSE)</f>
        <v>0.4595170286641902</v>
      </c>
    </row>
    <row r="6611" spans="1:12" x14ac:dyDescent="0.35">
      <c r="A6611" s="2">
        <v>43093</v>
      </c>
      <c r="B6611" s="1" t="s">
        <v>34</v>
      </c>
      <c r="C6611" s="1" t="s">
        <v>973</v>
      </c>
      <c r="D6611" s="1" t="s">
        <v>14</v>
      </c>
      <c r="E6611" s="1" t="s">
        <v>20</v>
      </c>
      <c r="F6611" s="18">
        <v>540.048</v>
      </c>
      <c r="G6611" t="s">
        <v>5791</v>
      </c>
      <c r="H6611" s="1">
        <f>IF(COUNTIF(G$2:G6611,G6611)=1,1,0)</f>
        <v>1</v>
      </c>
      <c r="I6611" s="1">
        <v>3</v>
      </c>
      <c r="J6611" s="1">
        <v>0.2</v>
      </c>
      <c r="K6611" s="1">
        <v>-47.254199999999997</v>
      </c>
      <c r="L6611" s="12">
        <f>VLOOKUP(train[[#This Row],[Sub-Category]],Análisis_ABC_XYZ[[#Headers],[#Data]],4,FALSE)</f>
        <v>0.44610841445725197</v>
      </c>
    </row>
    <row r="6612" spans="1:12" x14ac:dyDescent="0.35">
      <c r="A6612" s="2">
        <v>43093</v>
      </c>
      <c r="B6612" s="1" t="s">
        <v>89</v>
      </c>
      <c r="C6612" s="1" t="s">
        <v>1051</v>
      </c>
      <c r="D6612" s="1" t="s">
        <v>26</v>
      </c>
      <c r="E6612" s="1" t="s">
        <v>27</v>
      </c>
      <c r="F6612" s="18">
        <v>197.96999999999997</v>
      </c>
      <c r="G6612" t="s">
        <v>5649</v>
      </c>
      <c r="H6612" s="1">
        <f>IF(COUNTIF(G$2:G6612,G6612)=1,1,0)</f>
        <v>1</v>
      </c>
      <c r="I6612" s="1">
        <v>3</v>
      </c>
      <c r="J6612" s="1">
        <v>0</v>
      </c>
      <c r="K6612" s="1">
        <v>53.451900000000009</v>
      </c>
      <c r="L6612" s="12">
        <f>VLOOKUP(train[[#This Row],[Sub-Category]],Análisis_ABC_XYZ[[#Headers],[#Data]],4,FALSE)</f>
        <v>0.41105220110552465</v>
      </c>
    </row>
    <row r="6613" spans="1:12" x14ac:dyDescent="0.35">
      <c r="A6613" s="2">
        <v>43093</v>
      </c>
      <c r="B6613" s="1" t="s">
        <v>34</v>
      </c>
      <c r="C6613" s="1" t="s">
        <v>296</v>
      </c>
      <c r="D6613" s="1" t="s">
        <v>26</v>
      </c>
      <c r="E6613" s="1" t="s">
        <v>56</v>
      </c>
      <c r="F6613" s="18">
        <v>255.68000000000004</v>
      </c>
      <c r="G6613" t="s">
        <v>5791</v>
      </c>
      <c r="H6613" s="1">
        <f>IF(COUNTIF(G$2:G6613,G6613)=1,1,0)</f>
        <v>0</v>
      </c>
      <c r="I6613" s="1">
        <v>8</v>
      </c>
      <c r="J6613" s="1">
        <v>0.2</v>
      </c>
      <c r="K6613" s="1">
        <v>76.704000000000008</v>
      </c>
      <c r="L6613" s="12">
        <f>VLOOKUP(train[[#This Row],[Sub-Category]],Análisis_ABC_XYZ[[#Headers],[#Data]],4,FALSE)</f>
        <v>0.52062335344040378</v>
      </c>
    </row>
    <row r="6614" spans="1:12" x14ac:dyDescent="0.35">
      <c r="A6614" s="2">
        <v>43093</v>
      </c>
      <c r="B6614" s="1" t="s">
        <v>12</v>
      </c>
      <c r="C6614" s="1" t="s">
        <v>1519</v>
      </c>
      <c r="D6614" s="1" t="s">
        <v>8</v>
      </c>
      <c r="E6614" s="1" t="s">
        <v>22</v>
      </c>
      <c r="F6614" s="18">
        <v>43.96</v>
      </c>
      <c r="G6614" t="s">
        <v>4285</v>
      </c>
      <c r="H6614" s="1">
        <f>IF(COUNTIF(G$2:G6614,G6614)=1,1,0)</f>
        <v>1</v>
      </c>
      <c r="I6614" s="1">
        <v>7</v>
      </c>
      <c r="J6614" s="1">
        <v>0</v>
      </c>
      <c r="K6614" s="1">
        <v>18.463200000000004</v>
      </c>
      <c r="L6614" s="12">
        <f>VLOOKUP(train[[#This Row],[Sub-Category]],Análisis_ABC_XYZ[[#Headers],[#Data]],4,FALSE)</f>
        <v>0.4595170286641902</v>
      </c>
    </row>
    <row r="6615" spans="1:12" x14ac:dyDescent="0.35">
      <c r="A6615" s="2">
        <v>43093</v>
      </c>
      <c r="B6615" s="1" t="s">
        <v>12</v>
      </c>
      <c r="C6615" s="1" t="s">
        <v>204</v>
      </c>
      <c r="D6615" s="1" t="s">
        <v>14</v>
      </c>
      <c r="E6615" s="1" t="s">
        <v>61</v>
      </c>
      <c r="F6615" s="18">
        <v>39.76</v>
      </c>
      <c r="G6615" t="s">
        <v>4285</v>
      </c>
      <c r="H6615" s="1">
        <f>IF(COUNTIF(G$2:G6615,G6615)=1,1,0)</f>
        <v>0</v>
      </c>
      <c r="I6615" s="1">
        <v>7</v>
      </c>
      <c r="J6615" s="1">
        <v>0</v>
      </c>
      <c r="K6615" s="1">
        <v>18.687199999999997</v>
      </c>
      <c r="L6615" s="12">
        <f>VLOOKUP(train[[#This Row],[Sub-Category]],Análisis_ABC_XYZ[[#Headers],[#Data]],4,FALSE)</f>
        <v>0.44424167803735209</v>
      </c>
    </row>
    <row r="6616" spans="1:12" x14ac:dyDescent="0.35">
      <c r="A6616" s="2">
        <v>43093</v>
      </c>
      <c r="B6616" s="1" t="s">
        <v>37</v>
      </c>
      <c r="C6616" s="1" t="s">
        <v>545</v>
      </c>
      <c r="D6616" s="1" t="s">
        <v>14</v>
      </c>
      <c r="E6616" s="1" t="s">
        <v>36</v>
      </c>
      <c r="F6616" s="18">
        <v>33.4</v>
      </c>
      <c r="G6616" t="s">
        <v>2354</v>
      </c>
      <c r="H6616" s="1">
        <f>IF(COUNTIF(G$2:G6616,G6616)=1,1,0)</f>
        <v>1</v>
      </c>
      <c r="I6616" s="1">
        <v>5</v>
      </c>
      <c r="J6616" s="1">
        <v>0</v>
      </c>
      <c r="K6616" s="1">
        <v>16.032</v>
      </c>
      <c r="L6616" s="12">
        <f>VLOOKUP(train[[#This Row],[Sub-Category]],Análisis_ABC_XYZ[[#Headers],[#Data]],4,FALSE)</f>
        <v>0.43613829632717294</v>
      </c>
    </row>
    <row r="6617" spans="1:12" x14ac:dyDescent="0.35">
      <c r="A6617" s="2">
        <v>43093</v>
      </c>
      <c r="B6617" s="1" t="s">
        <v>34</v>
      </c>
      <c r="C6617" s="1" t="s">
        <v>646</v>
      </c>
      <c r="D6617" s="1" t="s">
        <v>14</v>
      </c>
      <c r="E6617" s="1" t="s">
        <v>29</v>
      </c>
      <c r="F6617" s="18">
        <v>27.882000000000005</v>
      </c>
      <c r="G6617" t="s">
        <v>5791</v>
      </c>
      <c r="H6617" s="1">
        <f>IF(COUNTIF(G$2:G6617,G6617)=1,1,0)</f>
        <v>0</v>
      </c>
      <c r="I6617" s="1">
        <v>3</v>
      </c>
      <c r="J6617" s="1">
        <v>0.7</v>
      </c>
      <c r="K6617" s="1">
        <v>-20.446799999999996</v>
      </c>
      <c r="L6617" s="12">
        <f>VLOOKUP(train[[#This Row],[Sub-Category]],Análisis_ABC_XYZ[[#Headers],[#Data]],4,FALSE)</f>
        <v>0.46881743173671325</v>
      </c>
    </row>
    <row r="6618" spans="1:12" x14ac:dyDescent="0.35">
      <c r="A6618" s="2">
        <v>43094</v>
      </c>
      <c r="B6618" s="1" t="s">
        <v>12</v>
      </c>
      <c r="C6618" s="1" t="s">
        <v>950</v>
      </c>
      <c r="D6618" s="1" t="s">
        <v>26</v>
      </c>
      <c r="E6618" s="1" t="s">
        <v>27</v>
      </c>
      <c r="F6618" s="18">
        <v>2575.944</v>
      </c>
      <c r="G6618" t="s">
        <v>4401</v>
      </c>
      <c r="H6618" s="1">
        <f>IF(COUNTIF(G$2:G6618,G6618)=1,1,0)</f>
        <v>1</v>
      </c>
      <c r="I6618" s="1">
        <v>7</v>
      </c>
      <c r="J6618" s="1">
        <v>0.2</v>
      </c>
      <c r="K6618" s="1">
        <v>257.59440000000029</v>
      </c>
      <c r="L6618" s="12">
        <f>VLOOKUP(train[[#This Row],[Sub-Category]],Análisis_ABC_XYZ[[#Headers],[#Data]],4,FALSE)</f>
        <v>0.41105220110552465</v>
      </c>
    </row>
    <row r="6619" spans="1:12" x14ac:dyDescent="0.35">
      <c r="A6619" s="2">
        <v>43094</v>
      </c>
      <c r="B6619" s="1" t="s">
        <v>89</v>
      </c>
      <c r="C6619" s="1" t="s">
        <v>468</v>
      </c>
      <c r="D6619" s="1" t="s">
        <v>8</v>
      </c>
      <c r="E6619" s="1" t="s">
        <v>11</v>
      </c>
      <c r="F6619" s="18">
        <v>2563.056</v>
      </c>
      <c r="G6619" t="s">
        <v>6859</v>
      </c>
      <c r="H6619" s="1">
        <f>IF(COUNTIF(G$2:G6619,G6619)=1,1,0)</f>
        <v>1</v>
      </c>
      <c r="I6619" s="1">
        <v>8</v>
      </c>
      <c r="J6619" s="1">
        <v>0.1</v>
      </c>
      <c r="K6619" s="1">
        <v>313.26239999999967</v>
      </c>
      <c r="L6619" s="12">
        <f>VLOOKUP(train[[#This Row],[Sub-Category]],Análisis_ABC_XYZ[[#Headers],[#Data]],4,FALSE)</f>
        <v>0.46529189879902266</v>
      </c>
    </row>
    <row r="6620" spans="1:12" x14ac:dyDescent="0.35">
      <c r="A6620" s="2">
        <v>43094</v>
      </c>
      <c r="B6620" s="1" t="s">
        <v>37</v>
      </c>
      <c r="C6620" s="1" t="s">
        <v>1177</v>
      </c>
      <c r="D6620" s="1" t="s">
        <v>8</v>
      </c>
      <c r="E6620" s="1" t="s">
        <v>18</v>
      </c>
      <c r="F6620" s="18">
        <v>1747.25</v>
      </c>
      <c r="G6620" t="s">
        <v>6529</v>
      </c>
      <c r="H6620" s="1">
        <f>IF(COUNTIF(G$2:G6620,G6620)=1,1,0)</f>
        <v>1</v>
      </c>
      <c r="I6620" s="1">
        <v>5</v>
      </c>
      <c r="J6620" s="1">
        <v>0</v>
      </c>
      <c r="K6620" s="1">
        <v>629.01</v>
      </c>
      <c r="L6620" s="12">
        <f>VLOOKUP(train[[#This Row],[Sub-Category]],Análisis_ABC_XYZ[[#Headers],[#Data]],4,FALSE)</f>
        <v>0.55975208308209756</v>
      </c>
    </row>
    <row r="6621" spans="1:12" x14ac:dyDescent="0.35">
      <c r="A6621" s="2">
        <v>43094</v>
      </c>
      <c r="B6621" s="1" t="s">
        <v>89</v>
      </c>
      <c r="C6621" s="1" t="s">
        <v>687</v>
      </c>
      <c r="D6621" s="1" t="s">
        <v>8</v>
      </c>
      <c r="E6621" s="1" t="s">
        <v>11</v>
      </c>
      <c r="F6621" s="18">
        <v>866.64599999999996</v>
      </c>
      <c r="G6621" t="s">
        <v>6672</v>
      </c>
      <c r="H6621" s="1">
        <f>IF(COUNTIF(G$2:G6621,G6621)=1,1,0)</f>
        <v>1</v>
      </c>
      <c r="I6621" s="1">
        <v>3</v>
      </c>
      <c r="J6621" s="1">
        <v>0.1</v>
      </c>
      <c r="K6621" s="1">
        <v>173.32919999999999</v>
      </c>
      <c r="L6621" s="12">
        <f>VLOOKUP(train[[#This Row],[Sub-Category]],Análisis_ABC_XYZ[[#Headers],[#Data]],4,FALSE)</f>
        <v>0.46529189879902266</v>
      </c>
    </row>
    <row r="6622" spans="1:12" x14ac:dyDescent="0.35">
      <c r="A6622" s="2">
        <v>43094</v>
      </c>
      <c r="B6622" s="1" t="s">
        <v>37</v>
      </c>
      <c r="C6622" s="1" t="s">
        <v>1070</v>
      </c>
      <c r="D6622" s="1" t="s">
        <v>8</v>
      </c>
      <c r="E6622" s="1" t="s">
        <v>11</v>
      </c>
      <c r="F6622" s="18">
        <v>698.35200000000009</v>
      </c>
      <c r="G6622" t="s">
        <v>6529</v>
      </c>
      <c r="H6622" s="1">
        <f>IF(COUNTIF(G$2:G6622,G6622)=1,1,0)</f>
        <v>0</v>
      </c>
      <c r="I6622" s="1">
        <v>3</v>
      </c>
      <c r="J6622" s="1">
        <v>0.2</v>
      </c>
      <c r="K6622" s="1">
        <v>52.376399999999961</v>
      </c>
      <c r="L6622" s="12">
        <f>VLOOKUP(train[[#This Row],[Sub-Category]],Análisis_ABC_XYZ[[#Headers],[#Data]],4,FALSE)</f>
        <v>0.46529189879902266</v>
      </c>
    </row>
    <row r="6623" spans="1:12" x14ac:dyDescent="0.35">
      <c r="A6623" s="2">
        <v>43094</v>
      </c>
      <c r="B6623" s="1" t="s">
        <v>501</v>
      </c>
      <c r="C6623" s="1" t="s">
        <v>632</v>
      </c>
      <c r="D6623" s="1" t="s">
        <v>8</v>
      </c>
      <c r="E6623" s="1" t="s">
        <v>22</v>
      </c>
      <c r="F6623" s="18">
        <v>343.84999999999997</v>
      </c>
      <c r="G6623" t="s">
        <v>3628</v>
      </c>
      <c r="H6623" s="1">
        <f>IF(COUNTIF(G$2:G6623,G6623)=1,1,0)</f>
        <v>1</v>
      </c>
      <c r="I6623" s="1">
        <v>5</v>
      </c>
      <c r="J6623" s="1">
        <v>0</v>
      </c>
      <c r="K6623" s="1">
        <v>137.54000000000002</v>
      </c>
      <c r="L6623" s="12">
        <f>VLOOKUP(train[[#This Row],[Sub-Category]],Análisis_ABC_XYZ[[#Headers],[#Data]],4,FALSE)</f>
        <v>0.4595170286641902</v>
      </c>
    </row>
    <row r="6624" spans="1:12" x14ac:dyDescent="0.35">
      <c r="A6624" s="2">
        <v>43094</v>
      </c>
      <c r="B6624" s="1" t="s">
        <v>89</v>
      </c>
      <c r="C6624" s="1" t="s">
        <v>1038</v>
      </c>
      <c r="D6624" s="1" t="s">
        <v>8</v>
      </c>
      <c r="E6624" s="1" t="s">
        <v>18</v>
      </c>
      <c r="F6624" s="18">
        <v>313.17599999999999</v>
      </c>
      <c r="G6624" t="s">
        <v>6672</v>
      </c>
      <c r="H6624" s="1">
        <f>IF(COUNTIF(G$2:G6624,G6624)=1,1,0)</f>
        <v>0</v>
      </c>
      <c r="I6624" s="1">
        <v>2</v>
      </c>
      <c r="J6624" s="1">
        <v>0.4</v>
      </c>
      <c r="K6624" s="1">
        <v>-120.05080000000007</v>
      </c>
      <c r="L6624" s="12">
        <f>VLOOKUP(train[[#This Row],[Sub-Category]],Análisis_ABC_XYZ[[#Headers],[#Data]],4,FALSE)</f>
        <v>0.55975208308209756</v>
      </c>
    </row>
    <row r="6625" spans="1:12" x14ac:dyDescent="0.35">
      <c r="A6625" s="2">
        <v>43094</v>
      </c>
      <c r="B6625" s="1" t="s">
        <v>104</v>
      </c>
      <c r="C6625" s="1" t="s">
        <v>1455</v>
      </c>
      <c r="D6625" s="1" t="s">
        <v>26</v>
      </c>
      <c r="E6625" s="1" t="s">
        <v>208</v>
      </c>
      <c r="F6625" s="18">
        <v>269.97000000000003</v>
      </c>
      <c r="G6625" t="s">
        <v>2960</v>
      </c>
      <c r="H6625" s="1">
        <f>IF(COUNTIF(G$2:G6625,G6625)=1,1,0)</f>
        <v>1</v>
      </c>
      <c r="I6625" s="1">
        <v>2</v>
      </c>
      <c r="J6625" s="1">
        <v>0.7</v>
      </c>
      <c r="K6625" s="1">
        <v>-386.95699999999999</v>
      </c>
      <c r="L6625" s="12">
        <f>VLOOKUP(train[[#This Row],[Sub-Category]],Análisis_ABC_XYZ[[#Headers],[#Data]],4,FALSE)</f>
        <v>0.5183572270896134</v>
      </c>
    </row>
    <row r="6626" spans="1:12" x14ac:dyDescent="0.35">
      <c r="A6626" s="2">
        <v>43094</v>
      </c>
      <c r="B6626" s="1" t="s">
        <v>501</v>
      </c>
      <c r="C6626" s="1" t="s">
        <v>1806</v>
      </c>
      <c r="D6626" s="1" t="s">
        <v>14</v>
      </c>
      <c r="E6626" s="1" t="s">
        <v>36</v>
      </c>
      <c r="F6626" s="18">
        <v>106.32</v>
      </c>
      <c r="G6626" t="s">
        <v>3628</v>
      </c>
      <c r="H6626" s="1">
        <f>IF(COUNTIF(G$2:G6626,G6626)=1,1,0)</f>
        <v>0</v>
      </c>
      <c r="I6626" s="1">
        <v>3</v>
      </c>
      <c r="J6626" s="1">
        <v>0</v>
      </c>
      <c r="K6626" s="1">
        <v>49.970399999999991</v>
      </c>
      <c r="L6626" s="12">
        <f>VLOOKUP(train[[#This Row],[Sub-Category]],Análisis_ABC_XYZ[[#Headers],[#Data]],4,FALSE)</f>
        <v>0.43613829632717294</v>
      </c>
    </row>
    <row r="6627" spans="1:12" x14ac:dyDescent="0.35">
      <c r="A6627" s="2">
        <v>43094</v>
      </c>
      <c r="B6627" s="1" t="s">
        <v>501</v>
      </c>
      <c r="C6627" s="1" t="s">
        <v>715</v>
      </c>
      <c r="D6627" s="1" t="s">
        <v>26</v>
      </c>
      <c r="E6627" s="1" t="s">
        <v>56</v>
      </c>
      <c r="F6627" s="18">
        <v>399.98</v>
      </c>
      <c r="G6627" t="s">
        <v>3628</v>
      </c>
      <c r="H6627" s="1">
        <f>IF(COUNTIF(G$2:G6627,G6627)=1,1,0)</f>
        <v>0</v>
      </c>
      <c r="I6627" s="1">
        <v>2</v>
      </c>
      <c r="J6627" s="1">
        <v>0</v>
      </c>
      <c r="K6627" s="1">
        <v>171.99140000000003</v>
      </c>
      <c r="L6627" s="12">
        <f>VLOOKUP(train[[#This Row],[Sub-Category]],Análisis_ABC_XYZ[[#Headers],[#Data]],4,FALSE)</f>
        <v>0.52062335344040378</v>
      </c>
    </row>
    <row r="6628" spans="1:12" x14ac:dyDescent="0.35">
      <c r="A6628" s="2">
        <v>43094</v>
      </c>
      <c r="B6628" s="1" t="s">
        <v>12</v>
      </c>
      <c r="C6628" s="1" t="s">
        <v>541</v>
      </c>
      <c r="D6628" s="1" t="s">
        <v>26</v>
      </c>
      <c r="E6628" s="1" t="s">
        <v>56</v>
      </c>
      <c r="F6628" s="18">
        <v>254.24</v>
      </c>
      <c r="G6628" t="s">
        <v>4401</v>
      </c>
      <c r="H6628" s="1">
        <f>IF(COUNTIF(G$2:G6628,G6628)=1,1,0)</f>
        <v>0</v>
      </c>
      <c r="I6628" s="1">
        <v>7</v>
      </c>
      <c r="J6628" s="1">
        <v>0</v>
      </c>
      <c r="K6628" s="1">
        <v>76.271999999999977</v>
      </c>
      <c r="L6628" s="12">
        <f>VLOOKUP(train[[#This Row],[Sub-Category]],Análisis_ABC_XYZ[[#Headers],[#Data]],4,FALSE)</f>
        <v>0.52062335344040378</v>
      </c>
    </row>
    <row r="6629" spans="1:12" x14ac:dyDescent="0.35">
      <c r="A6629" s="2">
        <v>43094</v>
      </c>
      <c r="B6629" s="1" t="s">
        <v>104</v>
      </c>
      <c r="C6629" s="1" t="s">
        <v>791</v>
      </c>
      <c r="D6629" s="1" t="s">
        <v>26</v>
      </c>
      <c r="E6629" s="1" t="s">
        <v>56</v>
      </c>
      <c r="F6629" s="18">
        <v>100.80000000000001</v>
      </c>
      <c r="G6629" t="s">
        <v>2960</v>
      </c>
      <c r="H6629" s="1">
        <f>IF(COUNTIF(G$2:G6629,G6629)=1,1,0)</f>
        <v>0</v>
      </c>
      <c r="I6629" s="1">
        <v>2</v>
      </c>
      <c r="J6629" s="1">
        <v>0.2</v>
      </c>
      <c r="K6629" s="1">
        <v>21.42</v>
      </c>
      <c r="L6629" s="12">
        <f>VLOOKUP(train[[#This Row],[Sub-Category]],Análisis_ABC_XYZ[[#Headers],[#Data]],4,FALSE)</f>
        <v>0.52062335344040378</v>
      </c>
    </row>
    <row r="6630" spans="1:12" x14ac:dyDescent="0.35">
      <c r="A6630" s="2">
        <v>43094</v>
      </c>
      <c r="B6630" s="1" t="s">
        <v>104</v>
      </c>
      <c r="C6630" s="1" t="s">
        <v>1270</v>
      </c>
      <c r="D6630" s="1" t="s">
        <v>26</v>
      </c>
      <c r="E6630" s="1" t="s">
        <v>56</v>
      </c>
      <c r="F6630" s="18">
        <v>45.120000000000005</v>
      </c>
      <c r="G6630" t="s">
        <v>2960</v>
      </c>
      <c r="H6630" s="1">
        <f>IF(COUNTIF(G$2:G6630,G6630)=1,1,0)</f>
        <v>0</v>
      </c>
      <c r="I6630" s="1">
        <v>3</v>
      </c>
      <c r="J6630" s="1">
        <v>0.2</v>
      </c>
      <c r="K6630" s="1">
        <v>-7.8960000000000008</v>
      </c>
      <c r="L6630" s="12">
        <f>VLOOKUP(train[[#This Row],[Sub-Category]],Análisis_ABC_XYZ[[#Headers],[#Data]],4,FALSE)</f>
        <v>0.52062335344040378</v>
      </c>
    </row>
    <row r="6631" spans="1:12" x14ac:dyDescent="0.35">
      <c r="A6631" s="2">
        <v>43094</v>
      </c>
      <c r="B6631" s="1" t="s">
        <v>104</v>
      </c>
      <c r="C6631" s="1" t="s">
        <v>1212</v>
      </c>
      <c r="D6631" s="1" t="s">
        <v>8</v>
      </c>
      <c r="E6631" s="1" t="s">
        <v>11</v>
      </c>
      <c r="F6631" s="18">
        <v>47.968000000000004</v>
      </c>
      <c r="G6631" t="s">
        <v>2960</v>
      </c>
      <c r="H6631" s="1">
        <f>IF(COUNTIF(G$2:G6631,G6631)=1,1,0)</f>
        <v>0</v>
      </c>
      <c r="I6631" s="1">
        <v>2</v>
      </c>
      <c r="J6631" s="1">
        <v>0.2</v>
      </c>
      <c r="K6631" s="1">
        <v>4.1971999999999987</v>
      </c>
      <c r="L6631" s="12">
        <f>VLOOKUP(train[[#This Row],[Sub-Category]],Análisis_ABC_XYZ[[#Headers],[#Data]],4,FALSE)</f>
        <v>0.46529189879902266</v>
      </c>
    </row>
    <row r="6632" spans="1:12" x14ac:dyDescent="0.35">
      <c r="A6632" s="2">
        <v>43094</v>
      </c>
      <c r="B6632" s="1" t="s">
        <v>12</v>
      </c>
      <c r="C6632" s="1" t="s">
        <v>574</v>
      </c>
      <c r="D6632" s="1" t="s">
        <v>14</v>
      </c>
      <c r="E6632" s="1" t="s">
        <v>36</v>
      </c>
      <c r="F6632" s="18">
        <v>45.36</v>
      </c>
      <c r="G6632" t="s">
        <v>4401</v>
      </c>
      <c r="H6632" s="1">
        <f>IF(COUNTIF(G$2:G6632,G6632)=1,1,0)</f>
        <v>0</v>
      </c>
      <c r="I6632" s="1">
        <v>7</v>
      </c>
      <c r="J6632" s="1">
        <v>0</v>
      </c>
      <c r="K6632" s="1">
        <v>21.772800000000004</v>
      </c>
      <c r="L6632" s="12">
        <f>VLOOKUP(train[[#This Row],[Sub-Category]],Análisis_ABC_XYZ[[#Headers],[#Data]],4,FALSE)</f>
        <v>0.43613829632717294</v>
      </c>
    </row>
    <row r="6633" spans="1:12" x14ac:dyDescent="0.35">
      <c r="A6633" s="2">
        <v>43094</v>
      </c>
      <c r="B6633" s="1" t="s">
        <v>104</v>
      </c>
      <c r="C6633" s="1" t="s">
        <v>279</v>
      </c>
      <c r="D6633" s="1" t="s">
        <v>8</v>
      </c>
      <c r="E6633" s="1" t="s">
        <v>18</v>
      </c>
      <c r="F6633" s="18">
        <v>35.445</v>
      </c>
      <c r="G6633" t="s">
        <v>2960</v>
      </c>
      <c r="H6633" s="1">
        <f>IF(COUNTIF(G$2:G6633,G6633)=1,1,0)</f>
        <v>0</v>
      </c>
      <c r="I6633" s="1">
        <v>1</v>
      </c>
      <c r="J6633" s="1">
        <v>0.5</v>
      </c>
      <c r="K6633" s="1">
        <v>-24.102599999999995</v>
      </c>
      <c r="L6633" s="12">
        <f>VLOOKUP(train[[#This Row],[Sub-Category]],Análisis_ABC_XYZ[[#Headers],[#Data]],4,FALSE)</f>
        <v>0.55975208308209756</v>
      </c>
    </row>
    <row r="6634" spans="1:12" x14ac:dyDescent="0.35">
      <c r="A6634" s="2">
        <v>43094</v>
      </c>
      <c r="B6634" s="1" t="s">
        <v>89</v>
      </c>
      <c r="C6634" s="1" t="s">
        <v>357</v>
      </c>
      <c r="D6634" s="1" t="s">
        <v>14</v>
      </c>
      <c r="E6634" s="1" t="s">
        <v>29</v>
      </c>
      <c r="F6634" s="18">
        <v>33.568000000000005</v>
      </c>
      <c r="G6634" t="s">
        <v>5922</v>
      </c>
      <c r="H6634" s="1">
        <f>IF(COUNTIF(G$2:G6634,G6634)=1,1,0)</f>
        <v>1</v>
      </c>
      <c r="I6634" s="1">
        <v>2</v>
      </c>
      <c r="J6634" s="1">
        <v>0.2</v>
      </c>
      <c r="K6634" s="1">
        <v>11.748799999999997</v>
      </c>
      <c r="L6634" s="12">
        <f>VLOOKUP(train[[#This Row],[Sub-Category]],Análisis_ABC_XYZ[[#Headers],[#Data]],4,FALSE)</f>
        <v>0.46881743173671325</v>
      </c>
    </row>
    <row r="6635" spans="1:12" x14ac:dyDescent="0.35">
      <c r="A6635" s="2">
        <v>43094</v>
      </c>
      <c r="B6635" s="1" t="s">
        <v>757</v>
      </c>
      <c r="C6635" s="1" t="s">
        <v>1294</v>
      </c>
      <c r="D6635" s="1" t="s">
        <v>8</v>
      </c>
      <c r="E6635" s="1" t="s">
        <v>22</v>
      </c>
      <c r="F6635" s="18">
        <v>21.12</v>
      </c>
      <c r="G6635" t="s">
        <v>3686</v>
      </c>
      <c r="H6635" s="1">
        <f>IF(COUNTIF(G$2:G6635,G6635)=1,1,0)</f>
        <v>1</v>
      </c>
      <c r="I6635" s="1">
        <v>4</v>
      </c>
      <c r="J6635" s="1">
        <v>0</v>
      </c>
      <c r="K6635" s="1">
        <v>6.5471999999999984</v>
      </c>
      <c r="L6635" s="12">
        <f>VLOOKUP(train[[#This Row],[Sub-Category]],Análisis_ABC_XYZ[[#Headers],[#Data]],4,FALSE)</f>
        <v>0.4595170286641902</v>
      </c>
    </row>
    <row r="6636" spans="1:12" x14ac:dyDescent="0.35">
      <c r="A6636" s="2">
        <v>43094</v>
      </c>
      <c r="B6636" s="1" t="s">
        <v>501</v>
      </c>
      <c r="C6636" s="1" t="s">
        <v>516</v>
      </c>
      <c r="D6636" s="1" t="s">
        <v>14</v>
      </c>
      <c r="E6636" s="1" t="s">
        <v>24</v>
      </c>
      <c r="F6636" s="18">
        <v>19.89</v>
      </c>
      <c r="G6636" t="s">
        <v>3628</v>
      </c>
      <c r="H6636" s="1">
        <f>IF(COUNTIF(G$2:G6636,G6636)=1,1,0)</f>
        <v>0</v>
      </c>
      <c r="I6636" s="1">
        <v>9</v>
      </c>
      <c r="J6636" s="1">
        <v>0</v>
      </c>
      <c r="K6636" s="1">
        <v>5.3703000000000003</v>
      </c>
      <c r="L6636" s="12">
        <f>VLOOKUP(train[[#This Row],[Sub-Category]],Análisis_ABC_XYZ[[#Headers],[#Data]],4,FALSE)</f>
        <v>0.45632477063632687</v>
      </c>
    </row>
    <row r="6637" spans="1:12" x14ac:dyDescent="0.35">
      <c r="A6637" s="2">
        <v>43095</v>
      </c>
      <c r="B6637" s="1" t="s">
        <v>12</v>
      </c>
      <c r="C6637" s="1" t="s">
        <v>271</v>
      </c>
      <c r="D6637" s="1" t="s">
        <v>8</v>
      </c>
      <c r="E6637" s="1" t="s">
        <v>18</v>
      </c>
      <c r="F6637" s="18">
        <v>902.71199999999999</v>
      </c>
      <c r="G6637" t="s">
        <v>2052</v>
      </c>
      <c r="H6637" s="1">
        <f>IF(COUNTIF(G$2:G6637,G6637)=1,1,0)</f>
        <v>1</v>
      </c>
      <c r="I6637" s="1">
        <v>3</v>
      </c>
      <c r="J6637" s="1">
        <v>0.2</v>
      </c>
      <c r="K6637" s="1">
        <v>33.851700000000051</v>
      </c>
      <c r="L6637" s="12">
        <f>VLOOKUP(train[[#This Row],[Sub-Category]],Análisis_ABC_XYZ[[#Headers],[#Data]],4,FALSE)</f>
        <v>0.55975208308209756</v>
      </c>
    </row>
    <row r="6638" spans="1:12" x14ac:dyDescent="0.35">
      <c r="A6638" s="2">
        <v>43095</v>
      </c>
      <c r="B6638" s="1" t="s">
        <v>12</v>
      </c>
      <c r="C6638" s="1" t="s">
        <v>25</v>
      </c>
      <c r="D6638" s="1" t="s">
        <v>26</v>
      </c>
      <c r="E6638" s="1" t="s">
        <v>27</v>
      </c>
      <c r="F6638" s="18">
        <v>302.38400000000001</v>
      </c>
      <c r="G6638" t="s">
        <v>2052</v>
      </c>
      <c r="H6638" s="1">
        <f>IF(COUNTIF(G$2:G6638,G6638)=1,1,0)</f>
        <v>0</v>
      </c>
      <c r="I6638" s="1">
        <v>2</v>
      </c>
      <c r="J6638" s="1">
        <v>0.2</v>
      </c>
      <c r="K6638" s="1">
        <v>30.238400000000013</v>
      </c>
      <c r="L6638" s="12">
        <f>VLOOKUP(train[[#This Row],[Sub-Category]],Análisis_ABC_XYZ[[#Headers],[#Data]],4,FALSE)</f>
        <v>0.41105220110552465</v>
      </c>
    </row>
    <row r="6639" spans="1:12" x14ac:dyDescent="0.35">
      <c r="A6639" s="2">
        <v>43095</v>
      </c>
      <c r="B6639" s="1" t="s">
        <v>239</v>
      </c>
      <c r="C6639" s="1" t="s">
        <v>95</v>
      </c>
      <c r="D6639" s="1" t="s">
        <v>8</v>
      </c>
      <c r="E6639" s="1" t="s">
        <v>11</v>
      </c>
      <c r="F6639" s="18">
        <v>212.94</v>
      </c>
      <c r="G6639" t="s">
        <v>3898</v>
      </c>
      <c r="H6639" s="1">
        <f>IF(COUNTIF(G$2:G6639,G6639)=1,1,0)</f>
        <v>1</v>
      </c>
      <c r="I6639" s="1">
        <v>3</v>
      </c>
      <c r="J6639" s="1">
        <v>0</v>
      </c>
      <c r="K6639" s="1">
        <v>25.552800000000005</v>
      </c>
      <c r="L6639" s="12">
        <f>VLOOKUP(train[[#This Row],[Sub-Category]],Análisis_ABC_XYZ[[#Headers],[#Data]],4,FALSE)</f>
        <v>0.46529189879902266</v>
      </c>
    </row>
    <row r="6640" spans="1:12" x14ac:dyDescent="0.35">
      <c r="A6640" s="2">
        <v>43095</v>
      </c>
      <c r="B6640" s="1" t="s">
        <v>12</v>
      </c>
      <c r="C6640" s="1" t="s">
        <v>1606</v>
      </c>
      <c r="D6640" s="1" t="s">
        <v>8</v>
      </c>
      <c r="E6640" s="1" t="s">
        <v>11</v>
      </c>
      <c r="F6640" s="18">
        <v>146.352</v>
      </c>
      <c r="G6640" t="s">
        <v>2052</v>
      </c>
      <c r="H6640" s="1">
        <f>IF(COUNTIF(G$2:G6640,G6640)=1,1,0)</f>
        <v>0</v>
      </c>
      <c r="I6640" s="1">
        <v>3</v>
      </c>
      <c r="J6640" s="1">
        <v>0.2</v>
      </c>
      <c r="K6640" s="1">
        <v>-5.4882000000000062</v>
      </c>
      <c r="L6640" s="12">
        <f>VLOOKUP(train[[#This Row],[Sub-Category]],Análisis_ABC_XYZ[[#Headers],[#Data]],4,FALSE)</f>
        <v>0.46529189879902266</v>
      </c>
    </row>
    <row r="6641" spans="1:12" x14ac:dyDescent="0.35">
      <c r="A6641" s="2">
        <v>43095</v>
      </c>
      <c r="B6641" s="1" t="s">
        <v>89</v>
      </c>
      <c r="C6641" s="1" t="s">
        <v>1115</v>
      </c>
      <c r="D6641" s="1" t="s">
        <v>26</v>
      </c>
      <c r="E6641" s="1" t="s">
        <v>56</v>
      </c>
      <c r="F6641" s="18">
        <v>89.97</v>
      </c>
      <c r="G6641" t="s">
        <v>4996</v>
      </c>
      <c r="H6641" s="1">
        <f>IF(COUNTIF(G$2:G6641,G6641)=1,1,0)</f>
        <v>1</v>
      </c>
      <c r="I6641" s="1">
        <v>3</v>
      </c>
      <c r="J6641" s="1">
        <v>0</v>
      </c>
      <c r="K6641" s="1">
        <v>18.893699999999995</v>
      </c>
      <c r="L6641" s="12">
        <f>VLOOKUP(train[[#This Row],[Sub-Category]],Análisis_ABC_XYZ[[#Headers],[#Data]],4,FALSE)</f>
        <v>0.52062335344040378</v>
      </c>
    </row>
    <row r="6642" spans="1:12" x14ac:dyDescent="0.35">
      <c r="A6642" s="2">
        <v>43095</v>
      </c>
      <c r="B6642" s="1" t="s">
        <v>12</v>
      </c>
      <c r="C6642" s="1" t="s">
        <v>710</v>
      </c>
      <c r="D6642" s="1" t="s">
        <v>14</v>
      </c>
      <c r="E6642" s="1" t="s">
        <v>24</v>
      </c>
      <c r="F6642" s="18">
        <v>53.97</v>
      </c>
      <c r="G6642" t="s">
        <v>2052</v>
      </c>
      <c r="H6642" s="1">
        <f>IF(COUNTIF(G$2:G6642,G6642)=1,1,0)</f>
        <v>0</v>
      </c>
      <c r="I6642" s="1">
        <v>3</v>
      </c>
      <c r="J6642" s="1">
        <v>0</v>
      </c>
      <c r="K6642" s="1">
        <v>15.111600000000001</v>
      </c>
      <c r="L6642" s="12">
        <f>VLOOKUP(train[[#This Row],[Sub-Category]],Análisis_ABC_XYZ[[#Headers],[#Data]],4,FALSE)</f>
        <v>0.45632477063632687</v>
      </c>
    </row>
    <row r="6643" spans="1:12" x14ac:dyDescent="0.35">
      <c r="A6643" s="2">
        <v>43095</v>
      </c>
      <c r="B6643" s="1" t="s">
        <v>37</v>
      </c>
      <c r="C6643" s="1" t="s">
        <v>1054</v>
      </c>
      <c r="D6643" s="1" t="s">
        <v>14</v>
      </c>
      <c r="E6643" s="1" t="s">
        <v>36</v>
      </c>
      <c r="F6643" s="18">
        <v>33.9</v>
      </c>
      <c r="G6643" t="s">
        <v>2363</v>
      </c>
      <c r="H6643" s="1">
        <f>IF(COUNTIF(G$2:G6643,G6643)=1,1,0)</f>
        <v>1</v>
      </c>
      <c r="I6643" s="1">
        <v>5</v>
      </c>
      <c r="J6643" s="1">
        <v>0</v>
      </c>
      <c r="K6643" s="1">
        <v>15.593999999999999</v>
      </c>
      <c r="L6643" s="12">
        <f>VLOOKUP(train[[#This Row],[Sub-Category]],Análisis_ABC_XYZ[[#Headers],[#Data]],4,FALSE)</f>
        <v>0.43613829632717294</v>
      </c>
    </row>
    <row r="6644" spans="1:12" x14ac:dyDescent="0.35">
      <c r="A6644" s="2">
        <v>43095</v>
      </c>
      <c r="B6644" s="1" t="s">
        <v>239</v>
      </c>
      <c r="C6644" s="1" t="s">
        <v>1344</v>
      </c>
      <c r="D6644" s="1" t="s">
        <v>14</v>
      </c>
      <c r="E6644" s="1" t="s">
        <v>31</v>
      </c>
      <c r="F6644" s="18">
        <v>26.49</v>
      </c>
      <c r="G6644" t="s">
        <v>3898</v>
      </c>
      <c r="H6644" s="1">
        <f>IF(COUNTIF(G$2:G6644,G6644)=1,1,0)</f>
        <v>0</v>
      </c>
      <c r="I6644" s="1">
        <v>1</v>
      </c>
      <c r="J6644" s="1">
        <v>0</v>
      </c>
      <c r="K6644" s="1">
        <v>7.4172000000000011</v>
      </c>
      <c r="L6644" s="12">
        <f>VLOOKUP(train[[#This Row],[Sub-Category]],Análisis_ABC_XYZ[[#Headers],[#Data]],4,FALSE)</f>
        <v>0.49507917887403441</v>
      </c>
    </row>
    <row r="6645" spans="1:12" x14ac:dyDescent="0.35">
      <c r="A6645" s="2">
        <v>43095</v>
      </c>
      <c r="B6645" s="1" t="s">
        <v>145</v>
      </c>
      <c r="C6645" s="1" t="s">
        <v>1335</v>
      </c>
      <c r="D6645" s="1" t="s">
        <v>14</v>
      </c>
      <c r="E6645" s="1" t="s">
        <v>31</v>
      </c>
      <c r="F6645" s="18">
        <v>18.72</v>
      </c>
      <c r="G6645" t="s">
        <v>3557</v>
      </c>
      <c r="H6645" s="1">
        <f>IF(COUNTIF(G$2:G6645,G6645)=1,1,0)</f>
        <v>1</v>
      </c>
      <c r="I6645" s="1">
        <v>2</v>
      </c>
      <c r="J6645" s="1">
        <v>0.2</v>
      </c>
      <c r="K6645" s="1">
        <v>3.51</v>
      </c>
      <c r="L6645" s="12">
        <f>VLOOKUP(train[[#This Row],[Sub-Category]],Análisis_ABC_XYZ[[#Headers],[#Data]],4,FALSE)</f>
        <v>0.49507917887403441</v>
      </c>
    </row>
    <row r="6646" spans="1:12" x14ac:dyDescent="0.35">
      <c r="A6646" s="2">
        <v>43095</v>
      </c>
      <c r="B6646" s="1" t="s">
        <v>12</v>
      </c>
      <c r="C6646" s="1" t="s">
        <v>1349</v>
      </c>
      <c r="D6646" s="1" t="s">
        <v>14</v>
      </c>
      <c r="E6646" s="1" t="s">
        <v>182</v>
      </c>
      <c r="F6646" s="18">
        <v>17.760000000000002</v>
      </c>
      <c r="G6646" t="s">
        <v>2052</v>
      </c>
      <c r="H6646" s="1">
        <f>IF(COUNTIF(G$2:G6646,G6646)=1,1,0)</f>
        <v>0</v>
      </c>
      <c r="I6646" s="1">
        <v>2</v>
      </c>
      <c r="J6646" s="1">
        <v>0</v>
      </c>
      <c r="K6646" s="1">
        <v>4.9728000000000012</v>
      </c>
      <c r="L6646" s="12">
        <f>VLOOKUP(train[[#This Row],[Sub-Category]],Análisis_ABC_XYZ[[#Headers],[#Data]],4,FALSE)</f>
        <v>0.53938093436526824</v>
      </c>
    </row>
    <row r="6647" spans="1:12" x14ac:dyDescent="0.35">
      <c r="A6647" s="2">
        <v>43095</v>
      </c>
      <c r="B6647" s="1" t="s">
        <v>145</v>
      </c>
      <c r="C6647" s="1" t="s">
        <v>1731</v>
      </c>
      <c r="D6647" s="1" t="s">
        <v>14</v>
      </c>
      <c r="E6647" s="1" t="s">
        <v>24</v>
      </c>
      <c r="F6647" s="18">
        <v>11.328000000000001</v>
      </c>
      <c r="G6647" t="s">
        <v>5221</v>
      </c>
      <c r="H6647" s="1">
        <f>IF(COUNTIF(G$2:G6647,G6647)=1,1,0)</f>
        <v>1</v>
      </c>
      <c r="I6647" s="1">
        <v>2</v>
      </c>
      <c r="J6647" s="1">
        <v>0.2</v>
      </c>
      <c r="K6647" s="1">
        <v>2.5488000000000004</v>
      </c>
      <c r="L6647" s="12">
        <f>VLOOKUP(train[[#This Row],[Sub-Category]],Análisis_ABC_XYZ[[#Headers],[#Data]],4,FALSE)</f>
        <v>0.45632477063632687</v>
      </c>
    </row>
    <row r="6648" spans="1:12" x14ac:dyDescent="0.35">
      <c r="A6648" s="2">
        <v>43095</v>
      </c>
      <c r="B6648" s="1" t="s">
        <v>12</v>
      </c>
      <c r="C6648" s="1" t="s">
        <v>1756</v>
      </c>
      <c r="D6648" s="1" t="s">
        <v>14</v>
      </c>
      <c r="E6648" s="1" t="s">
        <v>31</v>
      </c>
      <c r="F6648" s="18">
        <v>7.9</v>
      </c>
      <c r="G6648" t="s">
        <v>2052</v>
      </c>
      <c r="H6648" s="1">
        <f>IF(COUNTIF(G$2:G6648,G6648)=1,1,0)</f>
        <v>0</v>
      </c>
      <c r="I6648" s="1">
        <v>2</v>
      </c>
      <c r="J6648" s="1">
        <v>0</v>
      </c>
      <c r="K6648" s="1">
        <v>2.0540000000000003</v>
      </c>
      <c r="L6648" s="12">
        <f>VLOOKUP(train[[#This Row],[Sub-Category]],Análisis_ABC_XYZ[[#Headers],[#Data]],4,FALSE)</f>
        <v>0.49507917887403441</v>
      </c>
    </row>
    <row r="6649" spans="1:12" x14ac:dyDescent="0.35">
      <c r="A6649" s="2">
        <v>43095</v>
      </c>
      <c r="B6649" s="1" t="s">
        <v>89</v>
      </c>
      <c r="C6649" s="1" t="s">
        <v>311</v>
      </c>
      <c r="D6649" s="1" t="s">
        <v>14</v>
      </c>
      <c r="E6649" s="1" t="s">
        <v>29</v>
      </c>
      <c r="F6649" s="18">
        <v>4.9920000000000009</v>
      </c>
      <c r="G6649" t="s">
        <v>4496</v>
      </c>
      <c r="H6649" s="1">
        <f>IF(COUNTIF(G$2:G6649,G6649)=1,1,0)</f>
        <v>1</v>
      </c>
      <c r="I6649" s="1">
        <v>3</v>
      </c>
      <c r="J6649" s="1">
        <v>0.2</v>
      </c>
      <c r="K6649" s="1">
        <v>1.6848000000000001</v>
      </c>
      <c r="L6649" s="12">
        <f>VLOOKUP(train[[#This Row],[Sub-Category]],Análisis_ABC_XYZ[[#Headers],[#Data]],4,FALSE)</f>
        <v>0.46881743173671325</v>
      </c>
    </row>
    <row r="6650" spans="1:12" x14ac:dyDescent="0.35">
      <c r="A6650" s="2">
        <v>43096</v>
      </c>
      <c r="B6650" s="1" t="s">
        <v>72</v>
      </c>
      <c r="C6650" s="1" t="s">
        <v>595</v>
      </c>
      <c r="D6650" s="1" t="s">
        <v>8</v>
      </c>
      <c r="E6650" s="1" t="s">
        <v>11</v>
      </c>
      <c r="F6650" s="18">
        <v>845.48799999999994</v>
      </c>
      <c r="G6650" t="s">
        <v>6814</v>
      </c>
      <c r="H6650" s="1">
        <f>IF(COUNTIF(G$2:G6650,G6650)=1,1,0)</f>
        <v>1</v>
      </c>
      <c r="I6650" s="1">
        <v>8</v>
      </c>
      <c r="J6650" s="1">
        <v>0.3</v>
      </c>
      <c r="K6650" s="1">
        <v>-12.078400000000101</v>
      </c>
      <c r="L6650" s="12">
        <f>VLOOKUP(train[[#This Row],[Sub-Category]],Análisis_ABC_XYZ[[#Headers],[#Data]],4,FALSE)</f>
        <v>0.46529189879902266</v>
      </c>
    </row>
    <row r="6651" spans="1:12" x14ac:dyDescent="0.35">
      <c r="A6651" s="2">
        <v>43096</v>
      </c>
      <c r="B6651" s="1" t="s">
        <v>157</v>
      </c>
      <c r="C6651" s="1" t="s">
        <v>1139</v>
      </c>
      <c r="D6651" s="1" t="s">
        <v>26</v>
      </c>
      <c r="E6651" s="1" t="s">
        <v>56</v>
      </c>
      <c r="F6651" s="18">
        <v>40</v>
      </c>
      <c r="G6651" t="s">
        <v>2007</v>
      </c>
      <c r="H6651" s="1">
        <f>IF(COUNTIF(G$2:G6651,G6651)=1,1,0)</f>
        <v>1</v>
      </c>
      <c r="I6651" s="1">
        <v>2</v>
      </c>
      <c r="J6651" s="1">
        <v>0.2</v>
      </c>
      <c r="K6651" s="1">
        <v>0.5</v>
      </c>
      <c r="L6651" s="12">
        <f>VLOOKUP(train[[#This Row],[Sub-Category]],Análisis_ABC_XYZ[[#Headers],[#Data]],4,FALSE)</f>
        <v>0.52062335344040378</v>
      </c>
    </row>
    <row r="6652" spans="1:12" x14ac:dyDescent="0.35">
      <c r="A6652" s="2">
        <v>43096</v>
      </c>
      <c r="B6652" s="1" t="s">
        <v>39</v>
      </c>
      <c r="C6652" s="1" t="s">
        <v>1023</v>
      </c>
      <c r="D6652" s="1" t="s">
        <v>14</v>
      </c>
      <c r="E6652" s="1" t="s">
        <v>36</v>
      </c>
      <c r="F6652" s="18">
        <v>23.680000000000003</v>
      </c>
      <c r="G6652" t="s">
        <v>3783</v>
      </c>
      <c r="H6652" s="1">
        <f>IF(COUNTIF(G$2:G6652,G6652)=1,1,0)</f>
        <v>1</v>
      </c>
      <c r="I6652" s="1">
        <v>4</v>
      </c>
      <c r="J6652" s="1">
        <v>0.2</v>
      </c>
      <c r="K6652" s="1">
        <v>7.3999999999999995</v>
      </c>
      <c r="L6652" s="12">
        <f>VLOOKUP(train[[#This Row],[Sub-Category]],Análisis_ABC_XYZ[[#Headers],[#Data]],4,FALSE)</f>
        <v>0.43613829632717294</v>
      </c>
    </row>
    <row r="6653" spans="1:12" x14ac:dyDescent="0.35">
      <c r="A6653" s="2">
        <v>43096</v>
      </c>
      <c r="B6653" s="1" t="s">
        <v>12</v>
      </c>
      <c r="C6653" s="1" t="s">
        <v>811</v>
      </c>
      <c r="D6653" s="1" t="s">
        <v>14</v>
      </c>
      <c r="E6653" s="1" t="s">
        <v>15</v>
      </c>
      <c r="F6653" s="18">
        <v>20.16</v>
      </c>
      <c r="G6653" t="s">
        <v>3650</v>
      </c>
      <c r="H6653" s="1">
        <f>IF(COUNTIF(G$2:G6653,G6653)=1,1,0)</f>
        <v>1</v>
      </c>
      <c r="I6653" s="1">
        <v>7</v>
      </c>
      <c r="J6653" s="1">
        <v>0</v>
      </c>
      <c r="K6653" s="1">
        <v>9.8783999999999992</v>
      </c>
      <c r="L6653" s="12">
        <f>VLOOKUP(train[[#This Row],[Sub-Category]],Análisis_ABC_XYZ[[#Headers],[#Data]],4,FALSE)</f>
        <v>0.4647369236065339</v>
      </c>
    </row>
    <row r="6654" spans="1:12" x14ac:dyDescent="0.35">
      <c r="A6654" s="2">
        <v>43096</v>
      </c>
      <c r="B6654" s="1" t="s">
        <v>157</v>
      </c>
      <c r="C6654" s="1" t="s">
        <v>158</v>
      </c>
      <c r="D6654" s="1" t="s">
        <v>14</v>
      </c>
      <c r="E6654" s="1" t="s">
        <v>91</v>
      </c>
      <c r="F6654" s="18">
        <v>17.184000000000001</v>
      </c>
      <c r="G6654" t="s">
        <v>5550</v>
      </c>
      <c r="H6654" s="1">
        <f>IF(COUNTIF(G$2:G6654,G6654)=1,1,0)</f>
        <v>1</v>
      </c>
      <c r="I6654" s="1">
        <v>6</v>
      </c>
      <c r="J6654" s="1">
        <v>0.2</v>
      </c>
      <c r="K6654" s="1">
        <v>6.2291999999999996</v>
      </c>
      <c r="L6654" s="12">
        <f>VLOOKUP(train[[#This Row],[Sub-Category]],Análisis_ABC_XYZ[[#Headers],[#Data]],4,FALSE)</f>
        <v>0.51168203684699509</v>
      </c>
    </row>
    <row r="6655" spans="1:12" x14ac:dyDescent="0.35">
      <c r="A6655" s="2">
        <v>43096</v>
      </c>
      <c r="B6655" s="1" t="s">
        <v>39</v>
      </c>
      <c r="C6655" s="1" t="s">
        <v>1261</v>
      </c>
      <c r="D6655" s="1" t="s">
        <v>14</v>
      </c>
      <c r="E6655" s="1" t="s">
        <v>36</v>
      </c>
      <c r="F6655" s="18">
        <v>10.368000000000002</v>
      </c>
      <c r="G6655" t="s">
        <v>3783</v>
      </c>
      <c r="H6655" s="1">
        <f>IF(COUNTIF(G$2:G6655,G6655)=1,1,0)</f>
        <v>0</v>
      </c>
      <c r="I6655" s="1">
        <v>2</v>
      </c>
      <c r="J6655" s="1">
        <v>0.2</v>
      </c>
      <c r="K6655" s="1">
        <v>3.6288</v>
      </c>
      <c r="L6655" s="12">
        <f>VLOOKUP(train[[#This Row],[Sub-Category]],Análisis_ABC_XYZ[[#Headers],[#Data]],4,FALSE)</f>
        <v>0.43613829632717294</v>
      </c>
    </row>
    <row r="6656" spans="1:12" x14ac:dyDescent="0.35">
      <c r="A6656" s="2">
        <v>43096</v>
      </c>
      <c r="B6656" s="1" t="s">
        <v>6</v>
      </c>
      <c r="C6656" s="1" t="s">
        <v>1870</v>
      </c>
      <c r="D6656" s="1" t="s">
        <v>14</v>
      </c>
      <c r="E6656" s="1" t="s">
        <v>15</v>
      </c>
      <c r="F6656" s="18">
        <v>2.61</v>
      </c>
      <c r="G6656" s="1" t="s">
        <v>2235</v>
      </c>
      <c r="H6656" s="1">
        <f>IF(COUNTIF(G$2:G6656,G6656)=1,1,0)</f>
        <v>1</v>
      </c>
      <c r="I6656" s="1">
        <v>1</v>
      </c>
      <c r="J6656" s="1">
        <v>0</v>
      </c>
      <c r="K6656" s="1">
        <v>1.2005999999999999</v>
      </c>
      <c r="L6656" s="12">
        <f>VLOOKUP(train[[#This Row],[Sub-Category]],Análisis_ABC_XYZ[[#Headers],[#Data]],4,FALSE)</f>
        <v>0.4647369236065339</v>
      </c>
    </row>
    <row r="6657" spans="1:12" x14ac:dyDescent="0.35">
      <c r="A6657" s="2">
        <v>43098</v>
      </c>
      <c r="B6657" s="1" t="s">
        <v>42</v>
      </c>
      <c r="C6657" s="1" t="s">
        <v>1389</v>
      </c>
      <c r="D6657" s="1" t="s">
        <v>8</v>
      </c>
      <c r="E6657" s="1" t="s">
        <v>11</v>
      </c>
      <c r="F6657" s="18">
        <v>754.44999999999993</v>
      </c>
      <c r="G6657" t="s">
        <v>6283</v>
      </c>
      <c r="H6657" s="1">
        <f>IF(COUNTIF(G$2:G6657,G6657)=1,1,0)</f>
        <v>1</v>
      </c>
      <c r="I6657" s="1">
        <v>5</v>
      </c>
      <c r="J6657" s="1">
        <v>0</v>
      </c>
      <c r="K6657" s="1">
        <v>60.356000000000023</v>
      </c>
      <c r="L6657" s="12">
        <f>VLOOKUP(train[[#This Row],[Sub-Category]],Análisis_ABC_XYZ[[#Headers],[#Data]],4,FALSE)</f>
        <v>0.46529189879902266</v>
      </c>
    </row>
    <row r="6658" spans="1:12" x14ac:dyDescent="0.35">
      <c r="A6658" s="2">
        <v>43098</v>
      </c>
      <c r="B6658" s="1" t="s">
        <v>72</v>
      </c>
      <c r="C6658" s="1" t="s">
        <v>1035</v>
      </c>
      <c r="D6658" s="1" t="s">
        <v>14</v>
      </c>
      <c r="E6658" s="1" t="s">
        <v>36</v>
      </c>
      <c r="F6658" s="18">
        <v>186.048</v>
      </c>
      <c r="G6658" t="s">
        <v>6544</v>
      </c>
      <c r="H6658" s="1">
        <f>IF(COUNTIF(G$2:G6658,G6658)=1,1,0)</f>
        <v>1</v>
      </c>
      <c r="I6658" s="1">
        <v>6</v>
      </c>
      <c r="J6658" s="1">
        <v>0.2</v>
      </c>
      <c r="K6658" s="1">
        <v>67.442399999999992</v>
      </c>
      <c r="L6658" s="12">
        <f>VLOOKUP(train[[#This Row],[Sub-Category]],Análisis_ABC_XYZ[[#Headers],[#Data]],4,FALSE)</f>
        <v>0.43613829632717294</v>
      </c>
    </row>
    <row r="6659" spans="1:12" x14ac:dyDescent="0.35">
      <c r="A6659" s="2">
        <v>43098</v>
      </c>
      <c r="B6659" s="1" t="s">
        <v>1200</v>
      </c>
      <c r="C6659" s="1" t="s">
        <v>1431</v>
      </c>
      <c r="D6659" s="1" t="s">
        <v>14</v>
      </c>
      <c r="E6659" s="1" t="s">
        <v>31</v>
      </c>
      <c r="F6659" s="18">
        <v>81.96</v>
      </c>
      <c r="G6659" t="s">
        <v>4782</v>
      </c>
      <c r="H6659" s="1">
        <f>IF(COUNTIF(G$2:G6659,G6659)=1,1,0)</f>
        <v>1</v>
      </c>
      <c r="I6659" s="1">
        <v>2</v>
      </c>
      <c r="J6659" s="1">
        <v>0</v>
      </c>
      <c r="K6659" s="1">
        <v>22.948799999999999</v>
      </c>
      <c r="L6659" s="12">
        <f>VLOOKUP(train[[#This Row],[Sub-Category]],Análisis_ABC_XYZ[[#Headers],[#Data]],4,FALSE)</f>
        <v>0.49507917887403441</v>
      </c>
    </row>
    <row r="6660" spans="1:12" x14ac:dyDescent="0.35">
      <c r="A6660" s="2">
        <v>43098</v>
      </c>
      <c r="B6660" s="1" t="s">
        <v>1200</v>
      </c>
      <c r="C6660" s="1" t="s">
        <v>1602</v>
      </c>
      <c r="D6660" s="1" t="s">
        <v>8</v>
      </c>
      <c r="E6660" s="1" t="s">
        <v>22</v>
      </c>
      <c r="F6660" s="18">
        <v>70.56</v>
      </c>
      <c r="G6660" t="s">
        <v>4782</v>
      </c>
      <c r="H6660" s="1">
        <f>IF(COUNTIF(G$2:G6660,G6660)=1,1,0)</f>
        <v>0</v>
      </c>
      <c r="I6660" s="1">
        <v>6</v>
      </c>
      <c r="J6660" s="1">
        <v>0</v>
      </c>
      <c r="K6660" s="1">
        <v>23.990399999999994</v>
      </c>
      <c r="L6660" s="12">
        <f>VLOOKUP(train[[#This Row],[Sub-Category]],Análisis_ABC_XYZ[[#Headers],[#Data]],4,FALSE)</f>
        <v>0.4595170286641902</v>
      </c>
    </row>
    <row r="6661" spans="1:12" x14ac:dyDescent="0.35">
      <c r="A6661" s="2">
        <v>43098</v>
      </c>
      <c r="B6661" s="1" t="s">
        <v>111</v>
      </c>
      <c r="C6661" s="1" t="s">
        <v>180</v>
      </c>
      <c r="D6661" s="1" t="s">
        <v>14</v>
      </c>
      <c r="E6661" s="1" t="s">
        <v>29</v>
      </c>
      <c r="F6661" s="18">
        <v>38.088000000000001</v>
      </c>
      <c r="G6661" t="s">
        <v>3959</v>
      </c>
      <c r="H6661" s="1">
        <f>IF(COUNTIF(G$2:G6661,G6661)=1,1,0)</f>
        <v>1</v>
      </c>
      <c r="I6661" s="1">
        <v>4</v>
      </c>
      <c r="J6661" s="1">
        <v>0.7</v>
      </c>
      <c r="K6661" s="1">
        <v>-27.93119999999999</v>
      </c>
      <c r="L6661" s="12">
        <f>VLOOKUP(train[[#This Row],[Sub-Category]],Análisis_ABC_XYZ[[#Headers],[#Data]],4,FALSE)</f>
        <v>0.46881743173671325</v>
      </c>
    </row>
    <row r="6662" spans="1:12" x14ac:dyDescent="0.35">
      <c r="A6662" s="2">
        <v>43098</v>
      </c>
      <c r="B6662" s="1" t="s">
        <v>16</v>
      </c>
      <c r="C6662" s="1" t="s">
        <v>545</v>
      </c>
      <c r="D6662" s="1" t="s">
        <v>14</v>
      </c>
      <c r="E6662" s="1" t="s">
        <v>36</v>
      </c>
      <c r="F6662" s="18">
        <v>37.408000000000001</v>
      </c>
      <c r="G6662" t="s">
        <v>5786</v>
      </c>
      <c r="H6662" s="1">
        <f>IF(COUNTIF(G$2:G6662,G6662)=1,1,0)</f>
        <v>1</v>
      </c>
      <c r="I6662" s="1">
        <v>7</v>
      </c>
      <c r="J6662" s="1">
        <v>0.2</v>
      </c>
      <c r="K6662" s="1">
        <v>13.0928</v>
      </c>
      <c r="L6662" s="12">
        <f>VLOOKUP(train[[#This Row],[Sub-Category]],Análisis_ABC_XYZ[[#Headers],[#Data]],4,FALSE)</f>
        <v>0.43613829632717294</v>
      </c>
    </row>
    <row r="6663" spans="1:12" x14ac:dyDescent="0.35">
      <c r="A6663" s="2">
        <v>43098</v>
      </c>
      <c r="B6663" s="1" t="s">
        <v>12</v>
      </c>
      <c r="C6663" s="1" t="s">
        <v>1423</v>
      </c>
      <c r="D6663" s="1" t="s">
        <v>14</v>
      </c>
      <c r="E6663" s="1" t="s">
        <v>182</v>
      </c>
      <c r="F6663" s="18">
        <v>27.96</v>
      </c>
      <c r="G6663" t="s">
        <v>3276</v>
      </c>
      <c r="H6663" s="1">
        <f>IF(COUNTIF(G$2:G6663,G6663)=1,1,0)</f>
        <v>1</v>
      </c>
      <c r="I6663" s="1">
        <v>2</v>
      </c>
      <c r="J6663" s="1">
        <v>0</v>
      </c>
      <c r="K6663" s="1">
        <v>7.2696000000000005</v>
      </c>
      <c r="L6663" s="12">
        <f>VLOOKUP(train[[#This Row],[Sub-Category]],Análisis_ABC_XYZ[[#Headers],[#Data]],4,FALSE)</f>
        <v>0.53938093436526824</v>
      </c>
    </row>
    <row r="6664" spans="1:12" x14ac:dyDescent="0.35">
      <c r="A6664" s="2">
        <v>43098</v>
      </c>
      <c r="B6664" s="1" t="s">
        <v>136</v>
      </c>
      <c r="C6664" s="1" t="s">
        <v>1831</v>
      </c>
      <c r="D6664" s="1" t="s">
        <v>14</v>
      </c>
      <c r="E6664" s="1" t="s">
        <v>61</v>
      </c>
      <c r="F6664" s="18">
        <v>27.792000000000002</v>
      </c>
      <c r="G6664" t="s">
        <v>5842</v>
      </c>
      <c r="H6664" s="1">
        <f>IF(COUNTIF(G$2:G6664,G6664)=1,1,0)</f>
        <v>1</v>
      </c>
      <c r="I6664" s="1">
        <v>3</v>
      </c>
      <c r="J6664" s="1">
        <v>0.2</v>
      </c>
      <c r="K6664" s="1">
        <v>10.422000000000001</v>
      </c>
      <c r="L6664" s="12">
        <f>VLOOKUP(train[[#This Row],[Sub-Category]],Análisis_ABC_XYZ[[#Headers],[#Data]],4,FALSE)</f>
        <v>0.44424167803735209</v>
      </c>
    </row>
    <row r="6665" spans="1:12" x14ac:dyDescent="0.35">
      <c r="A6665" s="2">
        <v>43098</v>
      </c>
      <c r="B6665" s="1" t="s">
        <v>16</v>
      </c>
      <c r="C6665" s="1" t="s">
        <v>1787</v>
      </c>
      <c r="D6665" s="1" t="s">
        <v>14</v>
      </c>
      <c r="E6665" s="1" t="s">
        <v>36</v>
      </c>
      <c r="F6665" s="18">
        <v>25.344000000000001</v>
      </c>
      <c r="G6665" t="s">
        <v>5786</v>
      </c>
      <c r="H6665" s="1">
        <f>IF(COUNTIF(G$2:G6665,G6665)=1,1,0)</f>
        <v>0</v>
      </c>
      <c r="I6665" s="1">
        <v>6</v>
      </c>
      <c r="J6665" s="1">
        <v>0.2</v>
      </c>
      <c r="K6665" s="1">
        <v>8.8704000000000018</v>
      </c>
      <c r="L6665" s="12">
        <f>VLOOKUP(train[[#This Row],[Sub-Category]],Análisis_ABC_XYZ[[#Headers],[#Data]],4,FALSE)</f>
        <v>0.43613829632717294</v>
      </c>
    </row>
    <row r="6666" spans="1:12" x14ac:dyDescent="0.35">
      <c r="A6666" s="2">
        <v>43098</v>
      </c>
      <c r="B6666" s="1" t="s">
        <v>12</v>
      </c>
      <c r="C6666" s="1" t="s">
        <v>834</v>
      </c>
      <c r="D6666" s="1" t="s">
        <v>14</v>
      </c>
      <c r="E6666" s="1" t="s">
        <v>20</v>
      </c>
      <c r="F6666" s="18">
        <v>14.03</v>
      </c>
      <c r="G6666" t="s">
        <v>3276</v>
      </c>
      <c r="H6666" s="1">
        <f>IF(COUNTIF(G$2:G6666,G6666)=1,1,0)</f>
        <v>0</v>
      </c>
      <c r="I6666" s="1">
        <v>1</v>
      </c>
      <c r="J6666" s="1">
        <v>0</v>
      </c>
      <c r="K6666" s="1">
        <v>4.068699999999998</v>
      </c>
      <c r="L6666" s="12">
        <f>VLOOKUP(train[[#This Row],[Sub-Category]],Análisis_ABC_XYZ[[#Headers],[#Data]],4,FALSE)</f>
        <v>0.44610841445725197</v>
      </c>
    </row>
    <row r="6667" spans="1:12" x14ac:dyDescent="0.35">
      <c r="A6667" s="2">
        <v>43098</v>
      </c>
      <c r="B6667" s="1" t="s">
        <v>12</v>
      </c>
      <c r="C6667" s="1" t="s">
        <v>669</v>
      </c>
      <c r="D6667" s="1" t="s">
        <v>14</v>
      </c>
      <c r="E6667" s="1" t="s">
        <v>29</v>
      </c>
      <c r="F6667" s="18">
        <v>11.231999999999999</v>
      </c>
      <c r="G6667" t="s">
        <v>5218</v>
      </c>
      <c r="H6667" s="1">
        <f>IF(COUNTIF(G$2:G6667,G6667)=1,1,0)</f>
        <v>1</v>
      </c>
      <c r="I6667" s="1">
        <v>3</v>
      </c>
      <c r="J6667" s="1">
        <v>0.2</v>
      </c>
      <c r="K6667" s="1">
        <v>3.9312000000000005</v>
      </c>
      <c r="L6667" s="12">
        <f>VLOOKUP(train[[#This Row],[Sub-Category]],Análisis_ABC_XYZ[[#Headers],[#Data]],4,FALSE)</f>
        <v>0.46881743173671325</v>
      </c>
    </row>
    <row r="6668" spans="1:12" x14ac:dyDescent="0.35">
      <c r="A6668" s="2">
        <v>43098</v>
      </c>
      <c r="B6668" s="1" t="s">
        <v>111</v>
      </c>
      <c r="C6668" s="1" t="s">
        <v>810</v>
      </c>
      <c r="D6668" s="1" t="s">
        <v>14</v>
      </c>
      <c r="E6668" s="1" t="s">
        <v>29</v>
      </c>
      <c r="F6668" s="18">
        <v>2.8080000000000007</v>
      </c>
      <c r="G6668" s="1" t="s">
        <v>3959</v>
      </c>
      <c r="H6668" s="1">
        <f>IF(COUNTIF(G$2:G6668,G6668)=1,1,0)</f>
        <v>0</v>
      </c>
      <c r="I6668" s="1">
        <v>3</v>
      </c>
      <c r="J6668" s="1">
        <v>0.7</v>
      </c>
      <c r="K6668" s="1">
        <v>-1.9656000000000002</v>
      </c>
      <c r="L6668" s="12">
        <f>VLOOKUP(train[[#This Row],[Sub-Category]],Análisis_ABC_XYZ[[#Headers],[#Data]],4,FALSE)</f>
        <v>0.46881743173671325</v>
      </c>
    </row>
    <row r="6669" spans="1:12" x14ac:dyDescent="0.35">
      <c r="A6669" s="2">
        <v>43099</v>
      </c>
      <c r="B6669" s="1" t="s">
        <v>12</v>
      </c>
      <c r="C6669" s="1" t="s">
        <v>838</v>
      </c>
      <c r="D6669" s="1" t="s">
        <v>14</v>
      </c>
      <c r="E6669" s="1" t="s">
        <v>20</v>
      </c>
      <c r="F6669" s="18">
        <v>481.32</v>
      </c>
      <c r="G6669" t="s">
        <v>4690</v>
      </c>
      <c r="H6669" s="1">
        <f>IF(COUNTIF(G$2:G6669,G6669)=1,1,0)</f>
        <v>1</v>
      </c>
      <c r="I6669" s="1">
        <v>4</v>
      </c>
      <c r="J6669" s="1">
        <v>0</v>
      </c>
      <c r="K6669" s="1">
        <v>125.14319999999998</v>
      </c>
      <c r="L6669" s="12">
        <f>VLOOKUP(train[[#This Row],[Sub-Category]],Análisis_ABC_XYZ[[#Headers],[#Data]],4,FALSE)</f>
        <v>0.44610841445725197</v>
      </c>
    </row>
    <row r="6670" spans="1:12" x14ac:dyDescent="0.35">
      <c r="A6670" s="2">
        <v>43099</v>
      </c>
      <c r="B6670" s="1" t="s">
        <v>52</v>
      </c>
      <c r="C6670" s="1" t="s">
        <v>10</v>
      </c>
      <c r="D6670" s="1" t="s">
        <v>8</v>
      </c>
      <c r="E6670" s="1" t="s">
        <v>11</v>
      </c>
      <c r="F6670" s="18">
        <v>170.78599999999997</v>
      </c>
      <c r="G6670" t="s">
        <v>6524</v>
      </c>
      <c r="H6670" s="1">
        <f>IF(COUNTIF(G$2:G6670,G6670)=1,1,0)</f>
        <v>1</v>
      </c>
      <c r="I6670" s="1">
        <v>1</v>
      </c>
      <c r="J6670" s="1">
        <v>0.3</v>
      </c>
      <c r="K6670" s="1">
        <v>0</v>
      </c>
      <c r="L6670" s="12">
        <f>VLOOKUP(train[[#This Row],[Sub-Category]],Análisis_ABC_XYZ[[#Headers],[#Data]],4,FALSE)</f>
        <v>0.46529189879902266</v>
      </c>
    </row>
    <row r="6671" spans="1:12" x14ac:dyDescent="0.35">
      <c r="A6671" s="2">
        <v>43099</v>
      </c>
      <c r="B6671" s="1" t="s">
        <v>16</v>
      </c>
      <c r="C6671" s="1" t="s">
        <v>1508</v>
      </c>
      <c r="D6671" s="1" t="s">
        <v>14</v>
      </c>
      <c r="E6671" s="1" t="s">
        <v>36</v>
      </c>
      <c r="F6671" s="18">
        <v>72.224000000000004</v>
      </c>
      <c r="G6671" t="s">
        <v>6267</v>
      </c>
      <c r="H6671" s="1">
        <f>IF(COUNTIF(G$2:G6671,G6671)=1,1,0)</f>
        <v>1</v>
      </c>
      <c r="I6671" s="1">
        <v>4</v>
      </c>
      <c r="J6671" s="1">
        <v>0.2</v>
      </c>
      <c r="K6671" s="1">
        <v>25.278400000000001</v>
      </c>
      <c r="L6671" s="12">
        <f>VLOOKUP(train[[#This Row],[Sub-Category]],Análisis_ABC_XYZ[[#Headers],[#Data]],4,FALSE)</f>
        <v>0.43613829632717294</v>
      </c>
    </row>
    <row r="6672" spans="1:12" x14ac:dyDescent="0.35">
      <c r="A6672" s="2">
        <v>43099</v>
      </c>
      <c r="B6672" s="1" t="s">
        <v>52</v>
      </c>
      <c r="C6672" s="1" t="s">
        <v>1632</v>
      </c>
      <c r="D6672" s="1" t="s">
        <v>14</v>
      </c>
      <c r="E6672" s="1" t="s">
        <v>24</v>
      </c>
      <c r="F6672" s="18">
        <v>16.520000000000003</v>
      </c>
      <c r="G6672" t="s">
        <v>3421</v>
      </c>
      <c r="H6672" s="1">
        <f>IF(COUNTIF(G$2:G6672,G6672)=1,1,0)</f>
        <v>1</v>
      </c>
      <c r="I6672" s="1">
        <v>5</v>
      </c>
      <c r="J6672" s="1">
        <v>0.2</v>
      </c>
      <c r="K6672" s="1">
        <v>1.6519999999999992</v>
      </c>
      <c r="L6672" s="12">
        <f>VLOOKUP(train[[#This Row],[Sub-Category]],Análisis_ABC_XYZ[[#Headers],[#Data]],4,FALSE)</f>
        <v>0.45632477063632687</v>
      </c>
    </row>
    <row r="6673" spans="1:12" x14ac:dyDescent="0.35">
      <c r="A6673" s="2">
        <v>43099</v>
      </c>
      <c r="B6673" s="1" t="s">
        <v>157</v>
      </c>
      <c r="C6673" s="1" t="s">
        <v>1325</v>
      </c>
      <c r="D6673" s="1" t="s">
        <v>14</v>
      </c>
      <c r="E6673" s="1" t="s">
        <v>182</v>
      </c>
      <c r="F6673" s="18">
        <v>13.712000000000002</v>
      </c>
      <c r="G6673" t="s">
        <v>4617</v>
      </c>
      <c r="H6673" s="1">
        <f>IF(COUNTIF(G$2:G6673,G6673)=1,1,0)</f>
        <v>1</v>
      </c>
      <c r="I6673" s="1">
        <v>2</v>
      </c>
      <c r="J6673" s="1">
        <v>0.2</v>
      </c>
      <c r="K6673" s="1">
        <v>1.0284</v>
      </c>
      <c r="L6673" s="12">
        <f>VLOOKUP(train[[#This Row],[Sub-Category]],Análisis_ABC_XYZ[[#Headers],[#Data]],4,FALSE)</f>
        <v>0.53938093436526824</v>
      </c>
    </row>
    <row r="6674" spans="1:12" x14ac:dyDescent="0.35">
      <c r="A6674" s="2">
        <v>43099</v>
      </c>
      <c r="B6674" s="1" t="s">
        <v>39</v>
      </c>
      <c r="C6674" s="1" t="s">
        <v>109</v>
      </c>
      <c r="D6674" s="1" t="s">
        <v>14</v>
      </c>
      <c r="E6674" s="1" t="s">
        <v>29</v>
      </c>
      <c r="F6674" s="18">
        <v>6.9239999999999977</v>
      </c>
      <c r="G6674" t="s">
        <v>4763</v>
      </c>
      <c r="H6674" s="1">
        <f>IF(COUNTIF(G$2:G6674,G6674)=1,1,0)</f>
        <v>1</v>
      </c>
      <c r="I6674" s="1">
        <v>6</v>
      </c>
      <c r="J6674" s="1">
        <v>0.8</v>
      </c>
      <c r="K6674" s="1">
        <v>-10.385999999999999</v>
      </c>
      <c r="L6674" s="12">
        <f>VLOOKUP(train[[#This Row],[Sub-Category]],Análisis_ABC_XYZ[[#Headers],[#Data]],4,FALSE)</f>
        <v>0.46881743173671325</v>
      </c>
    </row>
    <row r="6675" spans="1:12" x14ac:dyDescent="0.35">
      <c r="A6675" s="2">
        <v>43099</v>
      </c>
      <c r="B6675" s="1" t="s">
        <v>12</v>
      </c>
      <c r="C6675" s="1" t="s">
        <v>478</v>
      </c>
      <c r="D6675" s="1" t="s">
        <v>14</v>
      </c>
      <c r="E6675" s="1" t="s">
        <v>29</v>
      </c>
      <c r="F6675" s="18">
        <v>6.3840000000000003</v>
      </c>
      <c r="G6675" t="s">
        <v>4690</v>
      </c>
      <c r="H6675" s="1">
        <f>IF(COUNTIF(G$2:G6675,G6675)=1,1,0)</f>
        <v>0</v>
      </c>
      <c r="I6675" s="1">
        <v>1</v>
      </c>
      <c r="J6675" s="1">
        <v>0.2</v>
      </c>
      <c r="K6675" s="1">
        <v>2.1546000000000003</v>
      </c>
      <c r="L6675" s="12">
        <f>VLOOKUP(train[[#This Row],[Sub-Category]],Análisis_ABC_XYZ[[#Headers],[#Data]],4,FALSE)</f>
        <v>0.46881743173671325</v>
      </c>
    </row>
    <row r="6676" spans="1:12" x14ac:dyDescent="0.35">
      <c r="A6676" s="2">
        <v>43099</v>
      </c>
      <c r="B6676" s="1" t="s">
        <v>157</v>
      </c>
      <c r="C6676" s="1" t="s">
        <v>1719</v>
      </c>
      <c r="D6676" s="1" t="s">
        <v>14</v>
      </c>
      <c r="E6676" s="1" t="s">
        <v>15</v>
      </c>
      <c r="F6676" s="18">
        <v>5.9039999999999999</v>
      </c>
      <c r="G6676" t="s">
        <v>4617</v>
      </c>
      <c r="H6676" s="1">
        <f>IF(COUNTIF(G$2:G6676,G6676)=1,1,0)</f>
        <v>0</v>
      </c>
      <c r="I6676" s="1">
        <v>2</v>
      </c>
      <c r="J6676" s="1">
        <v>0.2</v>
      </c>
      <c r="K6676" s="1">
        <v>1.9925999999999999</v>
      </c>
      <c r="L6676" s="12">
        <f>VLOOKUP(train[[#This Row],[Sub-Category]],Análisis_ABC_XYZ[[#Headers],[#Data]],4,FALSE)</f>
        <v>0.4647369236065339</v>
      </c>
    </row>
    <row r="6677" spans="1:12" x14ac:dyDescent="0.35">
      <c r="A6677" s="2">
        <v>43100</v>
      </c>
      <c r="B6677" s="1" t="s">
        <v>12</v>
      </c>
      <c r="C6677" s="1" t="s">
        <v>258</v>
      </c>
      <c r="D6677" s="1" t="s">
        <v>26</v>
      </c>
      <c r="E6677" s="1" t="s">
        <v>27</v>
      </c>
      <c r="F6677" s="18">
        <v>302.37599999999998</v>
      </c>
      <c r="G6677" t="s">
        <v>6663</v>
      </c>
      <c r="H6677" s="1">
        <f>IF(COUNTIF(G$2:G6677,G6677)=1,1,0)</f>
        <v>1</v>
      </c>
      <c r="I6677" s="1">
        <v>3</v>
      </c>
      <c r="J6677" s="1">
        <v>0.2</v>
      </c>
      <c r="K6677" s="1">
        <v>22.678200000000018</v>
      </c>
      <c r="L6677" s="12">
        <f>VLOOKUP(train[[#This Row],[Sub-Category]],Análisis_ABC_XYZ[[#Headers],[#Data]],4,FALSE)</f>
        <v>0.41105220110552465</v>
      </c>
    </row>
    <row r="6678" spans="1:12" x14ac:dyDescent="0.35">
      <c r="A6678" s="2">
        <v>43100</v>
      </c>
      <c r="B6678" s="1" t="s">
        <v>410</v>
      </c>
      <c r="C6678" s="1" t="s">
        <v>762</v>
      </c>
      <c r="D6678" s="1" t="s">
        <v>14</v>
      </c>
      <c r="E6678" s="1" t="s">
        <v>29</v>
      </c>
      <c r="F6678" s="18">
        <v>159.768</v>
      </c>
      <c r="G6678" t="s">
        <v>2395</v>
      </c>
      <c r="H6678" s="1">
        <f>IF(COUNTIF(G$2:G6678,G6678)=1,1,0)</f>
        <v>1</v>
      </c>
      <c r="I6678" s="1">
        <v>7</v>
      </c>
      <c r="J6678" s="1">
        <v>0.2</v>
      </c>
      <c r="K6678" s="1">
        <v>53.921700000000008</v>
      </c>
      <c r="L6678" s="12">
        <f>VLOOKUP(train[[#This Row],[Sub-Category]],Análisis_ABC_XYZ[[#Headers],[#Data]],4,FALSE)</f>
        <v>0.46881743173671325</v>
      </c>
    </row>
    <row r="6679" spans="1:12" x14ac:dyDescent="0.35">
      <c r="A6679" s="2">
        <v>43100</v>
      </c>
      <c r="B6679" s="1" t="s">
        <v>157</v>
      </c>
      <c r="C6679" s="1" t="s">
        <v>1234</v>
      </c>
      <c r="D6679" s="1" t="s">
        <v>14</v>
      </c>
      <c r="E6679" s="1" t="s">
        <v>20</v>
      </c>
      <c r="F6679" s="18">
        <v>156.512</v>
      </c>
      <c r="G6679" t="s">
        <v>6496</v>
      </c>
      <c r="H6679" s="1">
        <f>IF(COUNTIF(G$2:G6679,G6679)=1,1,0)</f>
        <v>1</v>
      </c>
      <c r="I6679" s="1">
        <v>4</v>
      </c>
      <c r="J6679" s="1">
        <v>0.2</v>
      </c>
      <c r="K6679" s="1">
        <v>-35.215199999999996</v>
      </c>
      <c r="L6679" s="12">
        <f>VLOOKUP(train[[#This Row],[Sub-Category]],Análisis_ABC_XYZ[[#Headers],[#Data]],4,FALSE)</f>
        <v>0.44610841445725197</v>
      </c>
    </row>
    <row r="6680" spans="1:12" x14ac:dyDescent="0.35">
      <c r="A6680" s="2">
        <v>43100</v>
      </c>
      <c r="B6680" s="1" t="s">
        <v>16</v>
      </c>
      <c r="C6680" s="1" t="s">
        <v>459</v>
      </c>
      <c r="D6680" s="1" t="s">
        <v>14</v>
      </c>
      <c r="E6680" s="1" t="s">
        <v>24</v>
      </c>
      <c r="F6680" s="18">
        <v>47.616</v>
      </c>
      <c r="G6680" t="s">
        <v>3773</v>
      </c>
      <c r="H6680" s="1">
        <f>IF(COUNTIF(G$2:G6680,G6680)=1,1,0)</f>
        <v>1</v>
      </c>
      <c r="I6680" s="1">
        <v>3</v>
      </c>
      <c r="J6680" s="1">
        <v>0.2</v>
      </c>
      <c r="K6680" s="1">
        <v>3.571200000000001</v>
      </c>
      <c r="L6680" s="12">
        <f>VLOOKUP(train[[#This Row],[Sub-Category]],Análisis_ABC_XYZ[[#Headers],[#Data]],4,FALSE)</f>
        <v>0.45632477063632687</v>
      </c>
    </row>
    <row r="6681" spans="1:12" x14ac:dyDescent="0.35">
      <c r="A6681" s="2">
        <v>43100</v>
      </c>
      <c r="B6681" s="1" t="s">
        <v>12</v>
      </c>
      <c r="C6681" s="1" t="s">
        <v>1470</v>
      </c>
      <c r="D6681" s="1" t="s">
        <v>14</v>
      </c>
      <c r="E6681" s="1" t="s">
        <v>29</v>
      </c>
      <c r="F6681" s="18">
        <v>38.376000000000005</v>
      </c>
      <c r="G6681" t="s">
        <v>5992</v>
      </c>
      <c r="H6681" s="1">
        <f>IF(COUNTIF(G$2:G6681,G6681)=1,1,0)</f>
        <v>1</v>
      </c>
      <c r="I6681" s="1">
        <v>3</v>
      </c>
      <c r="J6681" s="1">
        <v>0.2</v>
      </c>
      <c r="K6681" s="1">
        <v>13.4316</v>
      </c>
      <c r="L6681" s="12">
        <f>VLOOKUP(train[[#This Row],[Sub-Category]],Análisis_ABC_XYZ[[#Headers],[#Data]],4,FALSE)</f>
        <v>0.46881743173671325</v>
      </c>
    </row>
    <row r="6682" spans="1:12" x14ac:dyDescent="0.35">
      <c r="A6682" s="2">
        <v>43100</v>
      </c>
      <c r="B6682" s="1" t="s">
        <v>16</v>
      </c>
      <c r="C6682" s="1" t="s">
        <v>773</v>
      </c>
      <c r="D6682" s="1" t="s">
        <v>14</v>
      </c>
      <c r="E6682" s="1" t="s">
        <v>36</v>
      </c>
      <c r="F6682" s="18">
        <v>23.480000000000004</v>
      </c>
      <c r="G6682" t="s">
        <v>3773</v>
      </c>
      <c r="H6682" s="1">
        <f>IF(COUNTIF(G$2:G6682,G6682)=1,1,0)</f>
        <v>0</v>
      </c>
      <c r="I6682" s="1">
        <v>5</v>
      </c>
      <c r="J6682" s="1">
        <v>0.2</v>
      </c>
      <c r="K6682" s="1">
        <v>8.218</v>
      </c>
      <c r="L6682" s="12">
        <f>VLOOKUP(train[[#This Row],[Sub-Category]],Análisis_ABC_XYZ[[#Headers],[#Data]],4,FALSE)</f>
        <v>0.43613829632717294</v>
      </c>
    </row>
    <row r="6683" spans="1:12" x14ac:dyDescent="0.35">
      <c r="A6683" s="2">
        <v>43100</v>
      </c>
      <c r="B6683" s="1" t="s">
        <v>410</v>
      </c>
      <c r="C6683" s="1" t="s">
        <v>920</v>
      </c>
      <c r="D6683" s="1" t="s">
        <v>14</v>
      </c>
      <c r="E6683" s="1" t="s">
        <v>24</v>
      </c>
      <c r="F6683" s="18">
        <v>3.64</v>
      </c>
      <c r="G6683" t="s">
        <v>2395</v>
      </c>
      <c r="H6683" s="1">
        <f>IF(COUNTIF(G$2:G6683,G6683)=1,1,0)</f>
        <v>0</v>
      </c>
      <c r="I6683" s="1">
        <v>2</v>
      </c>
      <c r="J6683" s="1">
        <v>0</v>
      </c>
      <c r="K6683" s="1">
        <v>1.6379999999999999</v>
      </c>
      <c r="L6683" s="12">
        <f>VLOOKUP(train[[#This Row],[Sub-Category]],Análisis_ABC_XYZ[[#Headers],[#Data]],4,FALSE)</f>
        <v>0.45632477063632687</v>
      </c>
    </row>
    <row r="6684" spans="1:12" x14ac:dyDescent="0.35">
      <c r="A6684" s="2">
        <v>43101</v>
      </c>
      <c r="B6684" s="1" t="s">
        <v>12</v>
      </c>
      <c r="C6684" s="1" t="s">
        <v>1690</v>
      </c>
      <c r="D6684" s="1" t="s">
        <v>8</v>
      </c>
      <c r="E6684" s="1" t="s">
        <v>22</v>
      </c>
      <c r="F6684" s="18">
        <v>474.43</v>
      </c>
      <c r="G6684" t="s">
        <v>6082</v>
      </c>
      <c r="H6684" s="1">
        <f>IF(COUNTIF(G$2:G6684,G6684)=1,1,0)</f>
        <v>1</v>
      </c>
      <c r="I6684" s="1">
        <v>11</v>
      </c>
      <c r="J6684" s="1">
        <v>0</v>
      </c>
      <c r="K6684" s="1">
        <v>199.26060000000004</v>
      </c>
      <c r="L6684" s="12">
        <f>VLOOKUP(train[[#This Row],[Sub-Category]],Análisis_ABC_XYZ[[#Headers],[#Data]],4,FALSE)</f>
        <v>0.4595170286641902</v>
      </c>
    </row>
    <row r="6685" spans="1:12" x14ac:dyDescent="0.35">
      <c r="A6685" s="2">
        <v>43101</v>
      </c>
      <c r="B6685" s="1" t="s">
        <v>39</v>
      </c>
      <c r="C6685" s="1" t="s">
        <v>480</v>
      </c>
      <c r="D6685" s="1" t="s">
        <v>14</v>
      </c>
      <c r="E6685" s="1" t="s">
        <v>20</v>
      </c>
      <c r="F6685" s="18">
        <v>454.56000000000006</v>
      </c>
      <c r="G6685" t="s">
        <v>2672</v>
      </c>
      <c r="H6685" s="1">
        <f>IF(COUNTIF(G$2:G6685,G6685)=1,1,0)</f>
        <v>1</v>
      </c>
      <c r="I6685" s="1">
        <v>5</v>
      </c>
      <c r="J6685" s="1">
        <v>0.2</v>
      </c>
      <c r="K6685" s="1">
        <v>-107.95800000000004</v>
      </c>
      <c r="L6685" s="12">
        <f>VLOOKUP(train[[#This Row],[Sub-Category]],Análisis_ABC_XYZ[[#Headers],[#Data]],4,FALSE)</f>
        <v>0.44610841445725197</v>
      </c>
    </row>
    <row r="6686" spans="1:12" x14ac:dyDescent="0.35">
      <c r="A6686" s="2">
        <v>43101</v>
      </c>
      <c r="B6686" s="1" t="s">
        <v>39</v>
      </c>
      <c r="C6686" s="1" t="s">
        <v>701</v>
      </c>
      <c r="D6686" s="1" t="s">
        <v>8</v>
      </c>
      <c r="E6686" s="1" t="s">
        <v>11</v>
      </c>
      <c r="F6686" s="18">
        <v>310.74399999999997</v>
      </c>
      <c r="G6686" t="s">
        <v>2672</v>
      </c>
      <c r="H6686" s="1">
        <f>IF(COUNTIF(G$2:G6686,G6686)=1,1,0)</f>
        <v>0</v>
      </c>
      <c r="I6686" s="1">
        <v>4</v>
      </c>
      <c r="J6686" s="1">
        <v>0.3</v>
      </c>
      <c r="K6686" s="1">
        <v>-26.635199999999998</v>
      </c>
      <c r="L6686" s="12">
        <f>VLOOKUP(train[[#This Row],[Sub-Category]],Análisis_ABC_XYZ[[#Headers],[#Data]],4,FALSE)</f>
        <v>0.46529189879902266</v>
      </c>
    </row>
    <row r="6687" spans="1:12" x14ac:dyDescent="0.35">
      <c r="A6687" s="2">
        <v>43101</v>
      </c>
      <c r="B6687" s="1" t="s">
        <v>39</v>
      </c>
      <c r="C6687" s="1" t="s">
        <v>1525</v>
      </c>
      <c r="D6687" s="1" t="s">
        <v>8</v>
      </c>
      <c r="E6687" s="1" t="s">
        <v>22</v>
      </c>
      <c r="F6687" s="18">
        <v>141.41999999999999</v>
      </c>
      <c r="G6687" t="s">
        <v>2672</v>
      </c>
      <c r="H6687" s="1">
        <f>IF(COUNTIF(G$2:G6687,G6687)=1,1,0)</f>
        <v>0</v>
      </c>
      <c r="I6687" s="1">
        <v>5</v>
      </c>
      <c r="J6687" s="1">
        <v>0.6</v>
      </c>
      <c r="K6687" s="1">
        <v>-187.38150000000002</v>
      </c>
      <c r="L6687" s="12">
        <f>VLOOKUP(train[[#This Row],[Sub-Category]],Análisis_ABC_XYZ[[#Headers],[#Data]],4,FALSE)</f>
        <v>0.4595170286641902</v>
      </c>
    </row>
    <row r="6688" spans="1:12" x14ac:dyDescent="0.35">
      <c r="A6688" s="2">
        <v>43101</v>
      </c>
      <c r="B6688" s="1" t="s">
        <v>157</v>
      </c>
      <c r="C6688" s="1" t="s">
        <v>741</v>
      </c>
      <c r="D6688" s="1" t="s">
        <v>8</v>
      </c>
      <c r="E6688" s="1" t="s">
        <v>22</v>
      </c>
      <c r="F6688" s="18">
        <v>48.896000000000001</v>
      </c>
      <c r="G6688" t="s">
        <v>6114</v>
      </c>
      <c r="H6688" s="1">
        <f>IF(COUNTIF(G$2:G6688,G6688)=1,1,0)</f>
        <v>1</v>
      </c>
      <c r="I6688" s="1">
        <v>4</v>
      </c>
      <c r="J6688" s="1">
        <v>0.2</v>
      </c>
      <c r="K6688" s="1">
        <v>8.5567999999999991</v>
      </c>
      <c r="L6688" s="12">
        <f>VLOOKUP(train[[#This Row],[Sub-Category]],Análisis_ABC_XYZ[[#Headers],[#Data]],4,FALSE)</f>
        <v>0.4595170286641902</v>
      </c>
    </row>
    <row r="6689" spans="1:12" x14ac:dyDescent="0.35">
      <c r="A6689" s="2">
        <v>43101</v>
      </c>
      <c r="B6689" s="1" t="s">
        <v>39</v>
      </c>
      <c r="C6689" s="1" t="s">
        <v>577</v>
      </c>
      <c r="D6689" s="1" t="s">
        <v>14</v>
      </c>
      <c r="E6689" s="1" t="s">
        <v>31</v>
      </c>
      <c r="F6689" s="18">
        <v>15.223999999999997</v>
      </c>
      <c r="G6689" t="s">
        <v>2672</v>
      </c>
      <c r="H6689" s="1">
        <f>IF(COUNTIF(G$2:G6689,G6689)=1,1,0)</f>
        <v>0</v>
      </c>
      <c r="I6689" s="1">
        <v>2</v>
      </c>
      <c r="J6689" s="1">
        <v>0.8</v>
      </c>
      <c r="K6689" s="1">
        <v>-38.821200000000012</v>
      </c>
      <c r="L6689" s="12">
        <f>VLOOKUP(train[[#This Row],[Sub-Category]],Análisis_ABC_XYZ[[#Headers],[#Data]],4,FALSE)</f>
        <v>0.49507917887403441</v>
      </c>
    </row>
    <row r="6690" spans="1:12" x14ac:dyDescent="0.35">
      <c r="A6690" s="2">
        <v>43101</v>
      </c>
      <c r="B6690" s="1" t="s">
        <v>39</v>
      </c>
      <c r="C6690" s="1" t="s">
        <v>241</v>
      </c>
      <c r="D6690" s="1" t="s">
        <v>14</v>
      </c>
      <c r="E6690" s="1" t="s">
        <v>29</v>
      </c>
      <c r="F6690" s="18">
        <v>13.747999999999998</v>
      </c>
      <c r="G6690" t="s">
        <v>2672</v>
      </c>
      <c r="H6690" s="1">
        <f>IF(COUNTIF(G$2:G6690,G6690)=1,1,0)</f>
        <v>0</v>
      </c>
      <c r="I6690" s="1">
        <v>14</v>
      </c>
      <c r="J6690" s="1">
        <v>0.8</v>
      </c>
      <c r="K6690" s="1">
        <v>-22.684200000000004</v>
      </c>
      <c r="L6690" s="12">
        <f>VLOOKUP(train[[#This Row],[Sub-Category]],Análisis_ABC_XYZ[[#Headers],[#Data]],4,FALSE)</f>
        <v>0.46881743173671325</v>
      </c>
    </row>
    <row r="6691" spans="1:12" x14ac:dyDescent="0.35">
      <c r="A6691" s="2">
        <v>43101</v>
      </c>
      <c r="B6691" s="1" t="s">
        <v>39</v>
      </c>
      <c r="C6691" s="1" t="s">
        <v>769</v>
      </c>
      <c r="D6691" s="1" t="s">
        <v>14</v>
      </c>
      <c r="E6691" s="1" t="s">
        <v>24</v>
      </c>
      <c r="F6691" s="18">
        <v>12.736000000000001</v>
      </c>
      <c r="G6691" t="s">
        <v>2672</v>
      </c>
      <c r="H6691" s="1">
        <f>IF(COUNTIF(G$2:G6691,G6691)=1,1,0)</f>
        <v>0</v>
      </c>
      <c r="I6691" s="1">
        <v>4</v>
      </c>
      <c r="J6691" s="1">
        <v>0.2</v>
      </c>
      <c r="K6691" s="1">
        <v>2.2287999999999988</v>
      </c>
      <c r="L6691" s="12">
        <f>VLOOKUP(train[[#This Row],[Sub-Category]],Análisis_ABC_XYZ[[#Headers],[#Data]],4,FALSE)</f>
        <v>0.45632477063632687</v>
      </c>
    </row>
    <row r="6692" spans="1:12" x14ac:dyDescent="0.35">
      <c r="A6692" s="2">
        <v>43101</v>
      </c>
      <c r="B6692" s="1" t="s">
        <v>39</v>
      </c>
      <c r="C6692" s="1" t="s">
        <v>689</v>
      </c>
      <c r="D6692" s="1" t="s">
        <v>14</v>
      </c>
      <c r="E6692" s="1" t="s">
        <v>29</v>
      </c>
      <c r="F6692" s="18">
        <v>6.469999999999998</v>
      </c>
      <c r="G6692" t="s">
        <v>2672</v>
      </c>
      <c r="H6692" s="1">
        <f>IF(COUNTIF(G$2:G6692,G6692)=1,1,0)</f>
        <v>0</v>
      </c>
      <c r="I6692" s="1">
        <v>5</v>
      </c>
      <c r="J6692" s="1">
        <v>0.8</v>
      </c>
      <c r="K6692" s="1">
        <v>-9.7050000000000018</v>
      </c>
      <c r="L6692" s="12">
        <f>VLOOKUP(train[[#This Row],[Sub-Category]],Análisis_ABC_XYZ[[#Headers],[#Data]],4,FALSE)</f>
        <v>0.46881743173671325</v>
      </c>
    </row>
    <row r="6693" spans="1:12" x14ac:dyDescent="0.35">
      <c r="A6693" s="2">
        <v>43101</v>
      </c>
      <c r="B6693" s="1" t="s">
        <v>42</v>
      </c>
      <c r="C6693" s="1" t="s">
        <v>817</v>
      </c>
      <c r="D6693" s="1" t="s">
        <v>14</v>
      </c>
      <c r="E6693" s="1" t="s">
        <v>29</v>
      </c>
      <c r="F6693" s="18">
        <v>3.6</v>
      </c>
      <c r="G6693" t="s">
        <v>2000</v>
      </c>
      <c r="H6693" s="1">
        <f>IF(COUNTIF(G$2:G6693,G6693)=1,1,0)</f>
        <v>1</v>
      </c>
      <c r="I6693" s="1">
        <v>2</v>
      </c>
      <c r="J6693" s="1">
        <v>0</v>
      </c>
      <c r="K6693" s="1">
        <v>1.728</v>
      </c>
      <c r="L6693" s="12">
        <f>VLOOKUP(train[[#This Row],[Sub-Category]],Análisis_ABC_XYZ[[#Headers],[#Data]],4,FALSE)</f>
        <v>0.46881743173671325</v>
      </c>
    </row>
    <row r="6694" spans="1:12" x14ac:dyDescent="0.35">
      <c r="A6694" s="2">
        <v>43102</v>
      </c>
      <c r="B6694" s="1" t="s">
        <v>39</v>
      </c>
      <c r="C6694" s="1" t="s">
        <v>1038</v>
      </c>
      <c r="D6694" s="1" t="s">
        <v>8</v>
      </c>
      <c r="E6694" s="1" t="s">
        <v>18</v>
      </c>
      <c r="F6694" s="18">
        <v>913.43000000000006</v>
      </c>
      <c r="G6694" t="s">
        <v>4559</v>
      </c>
      <c r="H6694" s="1">
        <f>IF(COUNTIF(G$2:G6694,G6694)=1,1,0)</f>
        <v>1</v>
      </c>
      <c r="I6694" s="1">
        <v>5</v>
      </c>
      <c r="J6694" s="1">
        <v>0.3</v>
      </c>
      <c r="K6694" s="1">
        <v>-169.63700000000009</v>
      </c>
      <c r="L6694" s="12">
        <f>VLOOKUP(train[[#This Row],[Sub-Category]],Análisis_ABC_XYZ[[#Headers],[#Data]],4,FALSE)</f>
        <v>0.55975208308209756</v>
      </c>
    </row>
    <row r="6695" spans="1:12" x14ac:dyDescent="0.35">
      <c r="A6695" s="2">
        <v>43102</v>
      </c>
      <c r="B6695" s="1" t="s">
        <v>34</v>
      </c>
      <c r="C6695" s="1" t="s">
        <v>1013</v>
      </c>
      <c r="D6695" s="1" t="s">
        <v>26</v>
      </c>
      <c r="E6695" s="1" t="s">
        <v>208</v>
      </c>
      <c r="F6695" s="18">
        <v>695.7</v>
      </c>
      <c r="G6695" t="s">
        <v>3389</v>
      </c>
      <c r="H6695" s="1">
        <f>IF(COUNTIF(G$2:G6695,G6695)=1,1,0)</f>
        <v>1</v>
      </c>
      <c r="I6695" s="1">
        <v>2</v>
      </c>
      <c r="J6695" s="1">
        <v>0.5</v>
      </c>
      <c r="K6695" s="1">
        <v>-27.827999999999975</v>
      </c>
      <c r="L6695" s="12">
        <f>VLOOKUP(train[[#This Row],[Sub-Category]],Análisis_ABC_XYZ[[#Headers],[#Data]],4,FALSE)</f>
        <v>0.5183572270896134</v>
      </c>
    </row>
    <row r="6696" spans="1:12" x14ac:dyDescent="0.35">
      <c r="A6696" s="2">
        <v>43102</v>
      </c>
      <c r="B6696" s="1" t="s">
        <v>39</v>
      </c>
      <c r="C6696" s="1" t="s">
        <v>1520</v>
      </c>
      <c r="D6696" s="1" t="s">
        <v>14</v>
      </c>
      <c r="E6696" s="1" t="s">
        <v>20</v>
      </c>
      <c r="F6696" s="18">
        <v>372.14400000000001</v>
      </c>
      <c r="G6696" t="s">
        <v>4559</v>
      </c>
      <c r="H6696" s="1">
        <f>IF(COUNTIF(G$2:G6696,G6696)=1,1,0)</f>
        <v>0</v>
      </c>
      <c r="I6696" s="1">
        <v>3</v>
      </c>
      <c r="J6696" s="1">
        <v>0.2</v>
      </c>
      <c r="K6696" s="1">
        <v>27.910800000000009</v>
      </c>
      <c r="L6696" s="12">
        <f>VLOOKUP(train[[#This Row],[Sub-Category]],Análisis_ABC_XYZ[[#Headers],[#Data]],4,FALSE)</f>
        <v>0.44610841445725197</v>
      </c>
    </row>
    <row r="6697" spans="1:12" x14ac:dyDescent="0.35">
      <c r="A6697" s="2">
        <v>43102</v>
      </c>
      <c r="B6697" s="1" t="s">
        <v>12</v>
      </c>
      <c r="C6697" s="1" t="s">
        <v>1421</v>
      </c>
      <c r="D6697" s="1" t="s">
        <v>26</v>
      </c>
      <c r="E6697" s="1" t="s">
        <v>56</v>
      </c>
      <c r="F6697" s="18">
        <v>16.59</v>
      </c>
      <c r="G6697" t="s">
        <v>3436</v>
      </c>
      <c r="H6697" s="1">
        <f>IF(COUNTIF(G$2:G6697,G6697)=1,1,0)</f>
        <v>1</v>
      </c>
      <c r="I6697" s="1">
        <v>1</v>
      </c>
      <c r="J6697" s="1">
        <v>0</v>
      </c>
      <c r="K6697" s="1">
        <v>5.8064999999999998</v>
      </c>
      <c r="L6697" s="12">
        <f>VLOOKUP(train[[#This Row],[Sub-Category]],Análisis_ABC_XYZ[[#Headers],[#Data]],4,FALSE)</f>
        <v>0.52062335344040378</v>
      </c>
    </row>
    <row r="6698" spans="1:12" x14ac:dyDescent="0.35">
      <c r="A6698" s="2">
        <v>43102</v>
      </c>
      <c r="B6698" s="1" t="s">
        <v>39</v>
      </c>
      <c r="C6698" s="1" t="s">
        <v>1108</v>
      </c>
      <c r="D6698" s="1" t="s">
        <v>14</v>
      </c>
      <c r="E6698" s="1" t="s">
        <v>24</v>
      </c>
      <c r="F6698" s="18">
        <v>31.744</v>
      </c>
      <c r="G6698" t="s">
        <v>4559</v>
      </c>
      <c r="H6698" s="1">
        <f>IF(COUNTIF(G$2:G6698,G6698)=1,1,0)</f>
        <v>0</v>
      </c>
      <c r="I6698" s="1">
        <v>2</v>
      </c>
      <c r="J6698" s="1">
        <v>0.2</v>
      </c>
      <c r="K6698" s="1">
        <v>3.9679999999999964</v>
      </c>
      <c r="L6698" s="12">
        <f>VLOOKUP(train[[#This Row],[Sub-Category]],Análisis_ABC_XYZ[[#Headers],[#Data]],4,FALSE)</f>
        <v>0.45632477063632687</v>
      </c>
    </row>
    <row r="6699" spans="1:12" x14ac:dyDescent="0.35">
      <c r="A6699" s="2">
        <v>43102</v>
      </c>
      <c r="B6699" s="1" t="s">
        <v>34</v>
      </c>
      <c r="C6699" s="1" t="s">
        <v>58</v>
      </c>
      <c r="D6699" s="1" t="s">
        <v>14</v>
      </c>
      <c r="E6699" s="1" t="s">
        <v>29</v>
      </c>
      <c r="F6699" s="18">
        <v>28.854000000000006</v>
      </c>
      <c r="G6699" t="s">
        <v>3389</v>
      </c>
      <c r="H6699" s="1">
        <f>IF(COUNTIF(G$2:G6699,G6699)=1,1,0)</f>
        <v>0</v>
      </c>
      <c r="I6699" s="1">
        <v>6</v>
      </c>
      <c r="J6699" s="1">
        <v>0.7</v>
      </c>
      <c r="K6699" s="1">
        <v>-21.159599999999998</v>
      </c>
      <c r="L6699" s="12">
        <f>VLOOKUP(train[[#This Row],[Sub-Category]],Análisis_ABC_XYZ[[#Headers],[#Data]],4,FALSE)</f>
        <v>0.46881743173671325</v>
      </c>
    </row>
    <row r="6700" spans="1:12" x14ac:dyDescent="0.35">
      <c r="A6700" s="2">
        <v>43102</v>
      </c>
      <c r="B6700" s="1" t="s">
        <v>34</v>
      </c>
      <c r="C6700" s="1" t="s">
        <v>931</v>
      </c>
      <c r="D6700" s="1" t="s">
        <v>14</v>
      </c>
      <c r="E6700" s="1" t="s">
        <v>29</v>
      </c>
      <c r="F6700" s="18">
        <v>15.66</v>
      </c>
      <c r="G6700" t="s">
        <v>3389</v>
      </c>
      <c r="H6700" s="1">
        <f>IF(COUNTIF(G$2:G6700,G6700)=1,1,0)</f>
        <v>0</v>
      </c>
      <c r="I6700" s="1">
        <v>5</v>
      </c>
      <c r="J6700" s="1">
        <v>0.7</v>
      </c>
      <c r="K6700" s="1">
        <v>-12.527999999999995</v>
      </c>
      <c r="L6700" s="12">
        <f>VLOOKUP(train[[#This Row],[Sub-Category]],Análisis_ABC_XYZ[[#Headers],[#Data]],4,FALSE)</f>
        <v>0.46881743173671325</v>
      </c>
    </row>
    <row r="6701" spans="1:12" x14ac:dyDescent="0.35">
      <c r="A6701" s="2">
        <v>43102</v>
      </c>
      <c r="B6701" s="1" t="s">
        <v>39</v>
      </c>
      <c r="C6701" s="1" t="s">
        <v>1899</v>
      </c>
      <c r="D6701" s="1" t="s">
        <v>14</v>
      </c>
      <c r="E6701" s="1" t="s">
        <v>31</v>
      </c>
      <c r="F6701" s="18">
        <v>5.4319999999999986</v>
      </c>
      <c r="G6701" t="s">
        <v>4559</v>
      </c>
      <c r="H6701" s="1">
        <f>IF(COUNTIF(G$2:G6701,G6701)=1,1,0)</f>
        <v>0</v>
      </c>
      <c r="I6701" s="1">
        <v>2</v>
      </c>
      <c r="J6701" s="1">
        <v>0.8</v>
      </c>
      <c r="K6701" s="1">
        <v>-13.580000000000002</v>
      </c>
      <c r="L6701" s="12">
        <f>VLOOKUP(train[[#This Row],[Sub-Category]],Análisis_ABC_XYZ[[#Headers],[#Data]],4,FALSE)</f>
        <v>0.49507917887403441</v>
      </c>
    </row>
    <row r="6702" spans="1:12" x14ac:dyDescent="0.35">
      <c r="A6702" s="2">
        <v>43103</v>
      </c>
      <c r="B6702" s="1" t="s">
        <v>12</v>
      </c>
      <c r="C6702" s="1" t="s">
        <v>444</v>
      </c>
      <c r="D6702" s="1" t="s">
        <v>14</v>
      </c>
      <c r="E6702" s="1" t="s">
        <v>29</v>
      </c>
      <c r="F6702" s="18">
        <v>2022.2720000000002</v>
      </c>
      <c r="G6702" t="s">
        <v>2894</v>
      </c>
      <c r="H6702" s="1">
        <f>IF(COUNTIF(G$2:G6702,G6702)=1,1,0)</f>
        <v>1</v>
      </c>
      <c r="I6702" s="1">
        <v>8</v>
      </c>
      <c r="J6702" s="1">
        <v>0.2</v>
      </c>
      <c r="K6702" s="1">
        <v>682.5168000000001</v>
      </c>
      <c r="L6702" s="12">
        <f>VLOOKUP(train[[#This Row],[Sub-Category]],Análisis_ABC_XYZ[[#Headers],[#Data]],4,FALSE)</f>
        <v>0.46881743173671325</v>
      </c>
    </row>
    <row r="6703" spans="1:12" x14ac:dyDescent="0.35">
      <c r="A6703" s="2">
        <v>43103</v>
      </c>
      <c r="B6703" s="1" t="s">
        <v>12</v>
      </c>
      <c r="C6703" s="1" t="s">
        <v>899</v>
      </c>
      <c r="D6703" s="1" t="s">
        <v>14</v>
      </c>
      <c r="E6703" s="1" t="s">
        <v>36</v>
      </c>
      <c r="F6703" s="18">
        <v>38.880000000000003</v>
      </c>
      <c r="G6703" t="s">
        <v>4271</v>
      </c>
      <c r="H6703" s="1">
        <f>IF(COUNTIF(G$2:G6703,G6703)=1,1,0)</f>
        <v>1</v>
      </c>
      <c r="I6703" s="1">
        <v>6</v>
      </c>
      <c r="J6703" s="1">
        <v>0</v>
      </c>
      <c r="K6703" s="1">
        <v>18.662400000000002</v>
      </c>
      <c r="L6703" s="12">
        <f>VLOOKUP(train[[#This Row],[Sub-Category]],Análisis_ABC_XYZ[[#Headers],[#Data]],4,FALSE)</f>
        <v>0.43613829632717294</v>
      </c>
    </row>
    <row r="6704" spans="1:12" x14ac:dyDescent="0.35">
      <c r="A6704" s="2">
        <v>43103</v>
      </c>
      <c r="B6704" s="1" t="s">
        <v>12</v>
      </c>
      <c r="C6704" s="1" t="s">
        <v>1348</v>
      </c>
      <c r="D6704" s="1" t="s">
        <v>14</v>
      </c>
      <c r="E6704" s="1" t="s">
        <v>24</v>
      </c>
      <c r="F6704" s="18">
        <v>9.120000000000001</v>
      </c>
      <c r="G6704" t="s">
        <v>2894</v>
      </c>
      <c r="H6704" s="1">
        <f>IF(COUNTIF(G$2:G6704,G6704)=1,1,0)</f>
        <v>0</v>
      </c>
      <c r="I6704" s="1">
        <v>3</v>
      </c>
      <c r="J6704" s="1">
        <v>0</v>
      </c>
      <c r="K6704" s="1">
        <v>3.1007999999999996</v>
      </c>
      <c r="L6704" s="12">
        <f>VLOOKUP(train[[#This Row],[Sub-Category]],Análisis_ABC_XYZ[[#Headers],[#Data]],4,FALSE)</f>
        <v>0.45632477063632687</v>
      </c>
    </row>
    <row r="6705" spans="1:12" x14ac:dyDescent="0.35">
      <c r="A6705" s="2">
        <v>43106</v>
      </c>
      <c r="B6705" s="1" t="s">
        <v>119</v>
      </c>
      <c r="C6705" s="1" t="s">
        <v>608</v>
      </c>
      <c r="D6705" s="1" t="s">
        <v>14</v>
      </c>
      <c r="E6705" s="1" t="s">
        <v>29</v>
      </c>
      <c r="F6705" s="18">
        <v>33.74</v>
      </c>
      <c r="G6705" t="s">
        <v>4137</v>
      </c>
      <c r="H6705" s="1">
        <f>IF(COUNTIF(G$2:G6705,G6705)=1,1,0)</f>
        <v>1</v>
      </c>
      <c r="I6705" s="1">
        <v>7</v>
      </c>
      <c r="J6705" s="1">
        <v>0</v>
      </c>
      <c r="K6705" s="1">
        <v>15.5204</v>
      </c>
      <c r="L6705" s="12">
        <f>VLOOKUP(train[[#This Row],[Sub-Category]],Análisis_ABC_XYZ[[#Headers],[#Data]],4,FALSE)</f>
        <v>0.46881743173671325</v>
      </c>
    </row>
    <row r="6706" spans="1:12" x14ac:dyDescent="0.35">
      <c r="A6706" s="2">
        <v>43107</v>
      </c>
      <c r="B6706" s="1" t="s">
        <v>79</v>
      </c>
      <c r="C6706" s="1" t="s">
        <v>207</v>
      </c>
      <c r="D6706" s="1" t="s">
        <v>26</v>
      </c>
      <c r="E6706" s="1" t="s">
        <v>208</v>
      </c>
      <c r="F6706" s="18">
        <v>3059.982</v>
      </c>
      <c r="G6706" t="s">
        <v>6863</v>
      </c>
      <c r="H6706" s="1">
        <f>IF(COUNTIF(G$2:G6706,G6706)=1,1,0)</f>
        <v>1</v>
      </c>
      <c r="I6706" s="1">
        <v>2</v>
      </c>
      <c r="J6706" s="1">
        <v>0.1</v>
      </c>
      <c r="K6706" s="1">
        <v>679.99599999999964</v>
      </c>
      <c r="L6706" s="12">
        <f>VLOOKUP(train[[#This Row],[Sub-Category]],Análisis_ABC_XYZ[[#Headers],[#Data]],4,FALSE)</f>
        <v>0.5183572270896134</v>
      </c>
    </row>
    <row r="6707" spans="1:12" x14ac:dyDescent="0.35">
      <c r="A6707" s="2">
        <v>43107</v>
      </c>
      <c r="B6707" s="1" t="s">
        <v>12</v>
      </c>
      <c r="C6707" s="1" t="s">
        <v>19</v>
      </c>
      <c r="D6707" s="1" t="s">
        <v>14</v>
      </c>
      <c r="E6707" s="1" t="s">
        <v>20</v>
      </c>
      <c r="F6707" s="18">
        <v>153.78</v>
      </c>
      <c r="G6707" t="s">
        <v>2791</v>
      </c>
      <c r="H6707" s="1">
        <f>IF(COUNTIF(G$2:G6707,G6707)=1,1,0)</f>
        <v>1</v>
      </c>
      <c r="I6707" s="1">
        <v>11</v>
      </c>
      <c r="J6707" s="1">
        <v>0</v>
      </c>
      <c r="K6707" s="1">
        <v>44.596199999999996</v>
      </c>
      <c r="L6707" s="12">
        <f>VLOOKUP(train[[#This Row],[Sub-Category]],Análisis_ABC_XYZ[[#Headers],[#Data]],4,FALSE)</f>
        <v>0.44610841445725197</v>
      </c>
    </row>
    <row r="6708" spans="1:12" x14ac:dyDescent="0.35">
      <c r="A6708" s="2">
        <v>43107</v>
      </c>
      <c r="B6708" s="1" t="s">
        <v>12</v>
      </c>
      <c r="C6708" s="1" t="s">
        <v>1873</v>
      </c>
      <c r="D6708" s="1" t="s">
        <v>14</v>
      </c>
      <c r="E6708" s="1" t="s">
        <v>182</v>
      </c>
      <c r="F6708" s="18">
        <v>110.11</v>
      </c>
      <c r="G6708" t="s">
        <v>2791</v>
      </c>
      <c r="H6708" s="1">
        <f>IF(COUNTIF(G$2:G6708,G6708)=1,1,0)</f>
        <v>0</v>
      </c>
      <c r="I6708" s="1">
        <v>7</v>
      </c>
      <c r="J6708" s="1">
        <v>0</v>
      </c>
      <c r="K6708" s="1">
        <v>31.931899999999988</v>
      </c>
      <c r="L6708" s="12">
        <f>VLOOKUP(train[[#This Row],[Sub-Category]],Análisis_ABC_XYZ[[#Headers],[#Data]],4,FALSE)</f>
        <v>0.53938093436526824</v>
      </c>
    </row>
    <row r="6709" spans="1:12" x14ac:dyDescent="0.35">
      <c r="A6709" s="2">
        <v>43107</v>
      </c>
      <c r="B6709" s="1" t="s">
        <v>12</v>
      </c>
      <c r="C6709" s="1" t="s">
        <v>1584</v>
      </c>
      <c r="D6709" s="1" t="s">
        <v>14</v>
      </c>
      <c r="E6709" s="1" t="s">
        <v>20</v>
      </c>
      <c r="F6709" s="18">
        <v>61.019999999999996</v>
      </c>
      <c r="G6709" t="s">
        <v>2791</v>
      </c>
      <c r="H6709" s="1">
        <f>IF(COUNTIF(G$2:G6709,G6709)=1,1,0)</f>
        <v>0</v>
      </c>
      <c r="I6709" s="1">
        <v>3</v>
      </c>
      <c r="J6709" s="1">
        <v>0</v>
      </c>
      <c r="K6709" s="1">
        <v>0.61019999999999541</v>
      </c>
      <c r="L6709" s="12">
        <f>VLOOKUP(train[[#This Row],[Sub-Category]],Análisis_ABC_XYZ[[#Headers],[#Data]],4,FALSE)</f>
        <v>0.44610841445725197</v>
      </c>
    </row>
    <row r="6710" spans="1:12" x14ac:dyDescent="0.35">
      <c r="A6710" s="2">
        <v>43107</v>
      </c>
      <c r="B6710" s="1" t="s">
        <v>12</v>
      </c>
      <c r="C6710" s="1" t="s">
        <v>614</v>
      </c>
      <c r="D6710" s="1" t="s">
        <v>14</v>
      </c>
      <c r="E6710" s="1" t="s">
        <v>91</v>
      </c>
      <c r="F6710" s="18">
        <v>7.89</v>
      </c>
      <c r="G6710" t="s">
        <v>2791</v>
      </c>
      <c r="H6710" s="1">
        <f>IF(COUNTIF(G$2:G6710,G6710)=1,1,0)</f>
        <v>0</v>
      </c>
      <c r="I6710" s="1">
        <v>1</v>
      </c>
      <c r="J6710" s="1">
        <v>0</v>
      </c>
      <c r="K6710" s="1">
        <v>3.5504999999999995</v>
      </c>
      <c r="L6710" s="12">
        <f>VLOOKUP(train[[#This Row],[Sub-Category]],Análisis_ABC_XYZ[[#Headers],[#Data]],4,FALSE)</f>
        <v>0.51168203684699509</v>
      </c>
    </row>
    <row r="6711" spans="1:12" x14ac:dyDescent="0.35">
      <c r="A6711" s="2">
        <v>43107</v>
      </c>
      <c r="B6711" s="1" t="s">
        <v>16</v>
      </c>
      <c r="C6711" s="1" t="s">
        <v>810</v>
      </c>
      <c r="D6711" s="1" t="s">
        <v>14</v>
      </c>
      <c r="E6711" s="1" t="s">
        <v>29</v>
      </c>
      <c r="F6711" s="18">
        <v>2.8080000000000007</v>
      </c>
      <c r="G6711" s="1" t="s">
        <v>3958</v>
      </c>
      <c r="H6711" s="1">
        <f>IF(COUNTIF(G$2:G6711,G6711)=1,1,0)</f>
        <v>1</v>
      </c>
      <c r="I6711" s="1">
        <v>3</v>
      </c>
      <c r="J6711" s="1">
        <v>0.7</v>
      </c>
      <c r="K6711" s="1">
        <v>-1.9656000000000002</v>
      </c>
      <c r="L6711" s="12">
        <f>VLOOKUP(train[[#This Row],[Sub-Category]],Análisis_ABC_XYZ[[#Headers],[#Data]],4,FALSE)</f>
        <v>0.46881743173671325</v>
      </c>
    </row>
    <row r="6712" spans="1:12" x14ac:dyDescent="0.35">
      <c r="A6712" s="2">
        <v>43108</v>
      </c>
      <c r="B6712" s="1" t="s">
        <v>37</v>
      </c>
      <c r="C6712" s="1" t="s">
        <v>1369</v>
      </c>
      <c r="D6712" s="1" t="s">
        <v>8</v>
      </c>
      <c r="E6712" s="1" t="s">
        <v>18</v>
      </c>
      <c r="F6712" s="18">
        <v>892.98</v>
      </c>
      <c r="G6712" t="s">
        <v>6332</v>
      </c>
      <c r="H6712" s="1">
        <f>IF(COUNTIF(G$2:G6712,G6712)=1,1,0)</f>
        <v>1</v>
      </c>
      <c r="I6712" s="1">
        <v>2</v>
      </c>
      <c r="J6712" s="1">
        <v>0</v>
      </c>
      <c r="K6712" s="1">
        <v>80.368200000000002</v>
      </c>
      <c r="L6712" s="12">
        <f>VLOOKUP(train[[#This Row],[Sub-Category]],Análisis_ABC_XYZ[[#Headers],[#Data]],4,FALSE)</f>
        <v>0.55975208308209756</v>
      </c>
    </row>
    <row r="6713" spans="1:12" x14ac:dyDescent="0.35">
      <c r="A6713" s="2">
        <v>43109</v>
      </c>
      <c r="B6713" s="1" t="s">
        <v>52</v>
      </c>
      <c r="C6713" s="1" t="s">
        <v>633</v>
      </c>
      <c r="D6713" s="1" t="s">
        <v>14</v>
      </c>
      <c r="E6713" s="1" t="s">
        <v>29</v>
      </c>
      <c r="F6713" s="18">
        <v>274.49100000000004</v>
      </c>
      <c r="G6713" t="s">
        <v>6644</v>
      </c>
      <c r="H6713" s="1">
        <f>IF(COUNTIF(G$2:G6713,G6713)=1,1,0)</f>
        <v>1</v>
      </c>
      <c r="I6713" s="1">
        <v>3</v>
      </c>
      <c r="J6713" s="1">
        <v>0.7</v>
      </c>
      <c r="K6713" s="1">
        <v>-228.74250000000006</v>
      </c>
      <c r="L6713" s="12">
        <f>VLOOKUP(train[[#This Row],[Sub-Category]],Análisis_ABC_XYZ[[#Headers],[#Data]],4,FALSE)</f>
        <v>0.46881743173671325</v>
      </c>
    </row>
    <row r="6714" spans="1:12" x14ac:dyDescent="0.35">
      <c r="A6714" s="2">
        <v>43112</v>
      </c>
      <c r="B6714" s="1" t="s">
        <v>39</v>
      </c>
      <c r="C6714" s="1" t="s">
        <v>756</v>
      </c>
      <c r="D6714" s="1" t="s">
        <v>14</v>
      </c>
      <c r="E6714" s="1" t="s">
        <v>29</v>
      </c>
      <c r="F6714" s="18">
        <v>760.97999999999979</v>
      </c>
      <c r="G6714" t="s">
        <v>6285</v>
      </c>
      <c r="H6714" s="1">
        <f>IF(COUNTIF(G$2:G6714,G6714)=1,1,0)</f>
        <v>1</v>
      </c>
      <c r="I6714" s="1">
        <v>5</v>
      </c>
      <c r="J6714" s="1">
        <v>0.8</v>
      </c>
      <c r="K6714" s="1">
        <v>-1141.47</v>
      </c>
      <c r="L6714" s="12">
        <f>VLOOKUP(train[[#This Row],[Sub-Category]],Análisis_ABC_XYZ[[#Headers],[#Data]],4,FALSE)</f>
        <v>0.46881743173671325</v>
      </c>
    </row>
    <row r="6715" spans="1:12" x14ac:dyDescent="0.35">
      <c r="A6715" s="2">
        <v>43112</v>
      </c>
      <c r="B6715" s="1" t="s">
        <v>839</v>
      </c>
      <c r="C6715" s="1" t="s">
        <v>176</v>
      </c>
      <c r="D6715" s="1" t="s">
        <v>14</v>
      </c>
      <c r="E6715" s="1" t="s">
        <v>36</v>
      </c>
      <c r="F6715" s="18">
        <v>40.08</v>
      </c>
      <c r="G6715" t="s">
        <v>4238</v>
      </c>
      <c r="H6715" s="1">
        <f>IF(COUNTIF(G$2:G6715,G6715)=1,1,0)</f>
        <v>1</v>
      </c>
      <c r="I6715" s="1">
        <v>6</v>
      </c>
      <c r="J6715" s="1">
        <v>0</v>
      </c>
      <c r="K6715" s="1">
        <v>19.238399999999999</v>
      </c>
      <c r="L6715" s="12">
        <f>VLOOKUP(train[[#This Row],[Sub-Category]],Análisis_ABC_XYZ[[#Headers],[#Data]],4,FALSE)</f>
        <v>0.43613829632717294</v>
      </c>
    </row>
    <row r="6716" spans="1:12" x14ac:dyDescent="0.35">
      <c r="A6716" s="2">
        <v>43112</v>
      </c>
      <c r="B6716" s="1" t="s">
        <v>839</v>
      </c>
      <c r="C6716" s="1" t="s">
        <v>1223</v>
      </c>
      <c r="D6716" s="1" t="s">
        <v>8</v>
      </c>
      <c r="E6716" s="1" t="s">
        <v>22</v>
      </c>
      <c r="F6716" s="18">
        <v>37.68</v>
      </c>
      <c r="G6716" t="s">
        <v>4238</v>
      </c>
      <c r="H6716" s="1">
        <f>IF(COUNTIF(G$2:G6716,G6716)=1,1,0)</f>
        <v>0</v>
      </c>
      <c r="I6716" s="1">
        <v>2</v>
      </c>
      <c r="J6716" s="1">
        <v>0</v>
      </c>
      <c r="K6716" s="1">
        <v>15.825600000000001</v>
      </c>
      <c r="L6716" s="12">
        <f>VLOOKUP(train[[#This Row],[Sub-Category]],Análisis_ABC_XYZ[[#Headers],[#Data]],4,FALSE)</f>
        <v>0.4595170286641902</v>
      </c>
    </row>
    <row r="6717" spans="1:12" x14ac:dyDescent="0.35">
      <c r="A6717" s="2">
        <v>43112</v>
      </c>
      <c r="B6717" s="1" t="s">
        <v>12</v>
      </c>
      <c r="C6717" s="1" t="s">
        <v>1238</v>
      </c>
      <c r="D6717" s="1" t="s">
        <v>14</v>
      </c>
      <c r="E6717" s="1" t="s">
        <v>61</v>
      </c>
      <c r="F6717" s="18">
        <v>9.7799999999999994</v>
      </c>
      <c r="G6717" t="s">
        <v>2919</v>
      </c>
      <c r="H6717" s="1">
        <f>IF(COUNTIF(G$2:G6717,G6717)=1,1,0)</f>
        <v>1</v>
      </c>
      <c r="I6717" s="1">
        <v>1</v>
      </c>
      <c r="J6717" s="1">
        <v>0</v>
      </c>
      <c r="K6717" s="1">
        <v>4.8899999999999997</v>
      </c>
      <c r="L6717" s="12">
        <f>VLOOKUP(train[[#This Row],[Sub-Category]],Análisis_ABC_XYZ[[#Headers],[#Data]],4,FALSE)</f>
        <v>0.44424167803735209</v>
      </c>
    </row>
    <row r="6718" spans="1:12" x14ac:dyDescent="0.35">
      <c r="A6718" s="2">
        <v>43113</v>
      </c>
      <c r="B6718" s="1" t="s">
        <v>186</v>
      </c>
      <c r="C6718" s="1" t="s">
        <v>529</v>
      </c>
      <c r="D6718" s="1" t="s">
        <v>14</v>
      </c>
      <c r="E6718" s="1" t="s">
        <v>182</v>
      </c>
      <c r="F6718" s="18">
        <v>4164.0499999999993</v>
      </c>
      <c r="G6718" t="s">
        <v>2328</v>
      </c>
      <c r="H6718" s="1">
        <f>IF(COUNTIF(G$2:G6718,G6718)=1,1,0)</f>
        <v>1</v>
      </c>
      <c r="I6718" s="1">
        <v>5</v>
      </c>
      <c r="J6718" s="1">
        <v>0</v>
      </c>
      <c r="K6718" s="1">
        <v>83.281000000000063</v>
      </c>
      <c r="L6718" s="12">
        <f>VLOOKUP(train[[#This Row],[Sub-Category]],Análisis_ABC_XYZ[[#Headers],[#Data]],4,FALSE)</f>
        <v>0.53938093436526824</v>
      </c>
    </row>
    <row r="6719" spans="1:12" x14ac:dyDescent="0.35">
      <c r="A6719" s="2">
        <v>43113</v>
      </c>
      <c r="B6719" s="1" t="s">
        <v>186</v>
      </c>
      <c r="C6719" s="1" t="s">
        <v>1616</v>
      </c>
      <c r="D6719" s="1" t="s">
        <v>8</v>
      </c>
      <c r="E6719" s="1" t="s">
        <v>9</v>
      </c>
      <c r="F6719" s="18">
        <v>212.94</v>
      </c>
      <c r="G6719" t="s">
        <v>2328</v>
      </c>
      <c r="H6719" s="1">
        <f>IF(COUNTIF(G$2:G6719,G6719)=1,1,0)</f>
        <v>0</v>
      </c>
      <c r="I6719" s="1">
        <v>3</v>
      </c>
      <c r="J6719" s="1">
        <v>0</v>
      </c>
      <c r="K6719" s="1">
        <v>53.235000000000014</v>
      </c>
      <c r="L6719" s="12">
        <f>VLOOKUP(train[[#This Row],[Sub-Category]],Análisis_ABC_XYZ[[#Headers],[#Data]],4,FALSE)</f>
        <v>0.5176847302647779</v>
      </c>
    </row>
    <row r="6720" spans="1:12" x14ac:dyDescent="0.35">
      <c r="A6720" s="2">
        <v>43113</v>
      </c>
      <c r="B6720" s="1" t="s">
        <v>186</v>
      </c>
      <c r="C6720" s="1" t="s">
        <v>1826</v>
      </c>
      <c r="D6720" s="1" t="s">
        <v>14</v>
      </c>
      <c r="E6720" s="1" t="s">
        <v>24</v>
      </c>
      <c r="F6720" s="18">
        <v>209.94</v>
      </c>
      <c r="G6720" t="s">
        <v>2328</v>
      </c>
      <c r="H6720" s="1">
        <f>IF(COUNTIF(G$2:G6720,G6720)=1,1,0)</f>
        <v>0</v>
      </c>
      <c r="I6720" s="1">
        <v>6</v>
      </c>
      <c r="J6720" s="1">
        <v>0</v>
      </c>
      <c r="K6720" s="1">
        <v>54.584400000000002</v>
      </c>
      <c r="L6720" s="12">
        <f>VLOOKUP(train[[#This Row],[Sub-Category]],Análisis_ABC_XYZ[[#Headers],[#Data]],4,FALSE)</f>
        <v>0.45632477063632687</v>
      </c>
    </row>
    <row r="6721" spans="1:12" x14ac:dyDescent="0.35">
      <c r="A6721" s="2">
        <v>43113</v>
      </c>
      <c r="B6721" s="1" t="s">
        <v>186</v>
      </c>
      <c r="C6721" s="1" t="s">
        <v>1418</v>
      </c>
      <c r="D6721" s="1" t="s">
        <v>14</v>
      </c>
      <c r="E6721" s="1" t="s">
        <v>36</v>
      </c>
      <c r="F6721" s="18">
        <v>32.400000000000006</v>
      </c>
      <c r="G6721" t="s">
        <v>2328</v>
      </c>
      <c r="H6721" s="1">
        <f>IF(COUNTIF(G$2:G6721,G6721)=1,1,0)</f>
        <v>0</v>
      </c>
      <c r="I6721" s="1">
        <v>5</v>
      </c>
      <c r="J6721" s="1">
        <v>0</v>
      </c>
      <c r="K6721" s="1">
        <v>15.552000000000001</v>
      </c>
      <c r="L6721" s="12">
        <f>VLOOKUP(train[[#This Row],[Sub-Category]],Análisis_ABC_XYZ[[#Headers],[#Data]],4,FALSE)</f>
        <v>0.43613829632717294</v>
      </c>
    </row>
    <row r="6722" spans="1:12" x14ac:dyDescent="0.35">
      <c r="A6722" s="2">
        <v>43114</v>
      </c>
      <c r="B6722" s="1" t="s">
        <v>145</v>
      </c>
      <c r="C6722" s="1" t="s">
        <v>1315</v>
      </c>
      <c r="D6722" s="1" t="s">
        <v>14</v>
      </c>
      <c r="E6722" s="1" t="s">
        <v>20</v>
      </c>
      <c r="F6722" s="18">
        <v>168.624</v>
      </c>
      <c r="G6722" t="s">
        <v>6519</v>
      </c>
      <c r="H6722" s="1">
        <f>IF(COUNTIF(G$2:G6722,G6722)=1,1,0)</f>
        <v>1</v>
      </c>
      <c r="I6722" s="1">
        <v>9</v>
      </c>
      <c r="J6722" s="1">
        <v>0.2</v>
      </c>
      <c r="K6722" s="1">
        <v>14.754599999999996</v>
      </c>
      <c r="L6722" s="12">
        <f>VLOOKUP(train[[#This Row],[Sub-Category]],Análisis_ABC_XYZ[[#Headers],[#Data]],4,FALSE)</f>
        <v>0.44610841445725197</v>
      </c>
    </row>
    <row r="6723" spans="1:12" x14ac:dyDescent="0.35">
      <c r="A6723" s="2">
        <v>43114</v>
      </c>
      <c r="B6723" s="1" t="s">
        <v>12</v>
      </c>
      <c r="C6723" s="1" t="s">
        <v>1766</v>
      </c>
      <c r="D6723" s="1" t="s">
        <v>14</v>
      </c>
      <c r="E6723" s="1" t="s">
        <v>36</v>
      </c>
      <c r="F6723" s="18">
        <v>154.9</v>
      </c>
      <c r="G6723" t="s">
        <v>3377</v>
      </c>
      <c r="H6723" s="1">
        <f>IF(COUNTIF(G$2:G6723,G6723)=1,1,0)</f>
        <v>1</v>
      </c>
      <c r="I6723" s="1">
        <v>5</v>
      </c>
      <c r="J6723" s="1">
        <v>0</v>
      </c>
      <c r="K6723" s="1">
        <v>69.704999999999998</v>
      </c>
      <c r="L6723" s="12">
        <f>VLOOKUP(train[[#This Row],[Sub-Category]],Análisis_ABC_XYZ[[#Headers],[#Data]],4,FALSE)</f>
        <v>0.43613829632717294</v>
      </c>
    </row>
    <row r="6724" spans="1:12" x14ac:dyDescent="0.35">
      <c r="A6724" s="2">
        <v>43114</v>
      </c>
      <c r="B6724" s="1" t="s">
        <v>111</v>
      </c>
      <c r="C6724" s="1" t="s">
        <v>493</v>
      </c>
      <c r="D6724" s="1" t="s">
        <v>26</v>
      </c>
      <c r="E6724" s="1" t="s">
        <v>27</v>
      </c>
      <c r="F6724" s="18">
        <v>111.98399999999999</v>
      </c>
      <c r="G6724" t="s">
        <v>2623</v>
      </c>
      <c r="H6724" s="1">
        <f>IF(COUNTIF(G$2:G6724,G6724)=1,1,0)</f>
        <v>1</v>
      </c>
      <c r="I6724" s="1">
        <v>2</v>
      </c>
      <c r="J6724" s="1">
        <v>0.2</v>
      </c>
      <c r="K6724" s="1">
        <v>6.9990000000000059</v>
      </c>
      <c r="L6724" s="12">
        <f>VLOOKUP(train[[#This Row],[Sub-Category]],Análisis_ABC_XYZ[[#Headers],[#Data]],4,FALSE)</f>
        <v>0.41105220110552465</v>
      </c>
    </row>
    <row r="6725" spans="1:12" x14ac:dyDescent="0.35">
      <c r="A6725" s="2">
        <v>43114</v>
      </c>
      <c r="B6725" s="1" t="s">
        <v>145</v>
      </c>
      <c r="C6725" s="1" t="s">
        <v>55</v>
      </c>
      <c r="D6725" s="1" t="s">
        <v>26</v>
      </c>
      <c r="E6725" s="1" t="s">
        <v>56</v>
      </c>
      <c r="F6725" s="18">
        <v>169.06400000000002</v>
      </c>
      <c r="G6725" t="s">
        <v>6519</v>
      </c>
      <c r="H6725" s="1">
        <f>IF(COUNTIF(G$2:G6725,G6725)=1,1,0)</f>
        <v>0</v>
      </c>
      <c r="I6725" s="1">
        <v>7</v>
      </c>
      <c r="J6725" s="1">
        <v>0.2</v>
      </c>
      <c r="K6725" s="1">
        <v>-14.793099999999995</v>
      </c>
      <c r="L6725" s="12">
        <f>VLOOKUP(train[[#This Row],[Sub-Category]],Análisis_ABC_XYZ[[#Headers],[#Data]],4,FALSE)</f>
        <v>0.52062335344040378</v>
      </c>
    </row>
    <row r="6726" spans="1:12" x14ac:dyDescent="0.35">
      <c r="A6726" s="2">
        <v>43114</v>
      </c>
      <c r="B6726" s="1" t="s">
        <v>84</v>
      </c>
      <c r="C6726" s="1" t="s">
        <v>296</v>
      </c>
      <c r="D6726" s="1" t="s">
        <v>26</v>
      </c>
      <c r="E6726" s="1" t="s">
        <v>56</v>
      </c>
      <c r="F6726" s="18">
        <v>159.80000000000001</v>
      </c>
      <c r="G6726" t="s">
        <v>6919</v>
      </c>
      <c r="H6726" s="1">
        <f>IF(COUNTIF(G$2:G6726,G6726)=1,1,0)</f>
        <v>1</v>
      </c>
      <c r="I6726" s="1">
        <v>4</v>
      </c>
      <c r="J6726" s="1">
        <v>0</v>
      </c>
      <c r="K6726" s="1">
        <v>70.312000000000012</v>
      </c>
      <c r="L6726" s="12">
        <f>VLOOKUP(train[[#This Row],[Sub-Category]],Análisis_ABC_XYZ[[#Headers],[#Data]],4,FALSE)</f>
        <v>0.52062335344040378</v>
      </c>
    </row>
    <row r="6727" spans="1:12" x14ac:dyDescent="0.35">
      <c r="A6727" s="2">
        <v>43114</v>
      </c>
      <c r="B6727" s="1" t="s">
        <v>84</v>
      </c>
      <c r="C6727" s="1" t="s">
        <v>1116</v>
      </c>
      <c r="D6727" s="1" t="s">
        <v>26</v>
      </c>
      <c r="E6727" s="1" t="s">
        <v>27</v>
      </c>
      <c r="F6727" s="18">
        <v>67.8</v>
      </c>
      <c r="G6727" t="s">
        <v>6919</v>
      </c>
      <c r="H6727" s="1">
        <f>IF(COUNTIF(G$2:G6727,G6727)=1,1,0)</f>
        <v>0</v>
      </c>
      <c r="I6727" s="1">
        <v>4</v>
      </c>
      <c r="J6727" s="1">
        <v>0</v>
      </c>
      <c r="K6727" s="1">
        <v>1.3559999999999945</v>
      </c>
      <c r="L6727" s="12">
        <f>VLOOKUP(train[[#This Row],[Sub-Category]],Análisis_ABC_XYZ[[#Headers],[#Data]],4,FALSE)</f>
        <v>0.41105220110552465</v>
      </c>
    </row>
    <row r="6728" spans="1:12" x14ac:dyDescent="0.35">
      <c r="A6728" s="2">
        <v>43114</v>
      </c>
      <c r="B6728" s="1" t="s">
        <v>84</v>
      </c>
      <c r="C6728" s="1" t="s">
        <v>489</v>
      </c>
      <c r="D6728" s="1" t="s">
        <v>26</v>
      </c>
      <c r="E6728" s="1" t="s">
        <v>56</v>
      </c>
      <c r="F6728" s="18">
        <v>12.12</v>
      </c>
      <c r="G6728" t="s">
        <v>6919</v>
      </c>
      <c r="H6728" s="1">
        <f>IF(COUNTIF(G$2:G6728,G6728)=1,1,0)</f>
        <v>0</v>
      </c>
      <c r="I6728" s="1">
        <v>4</v>
      </c>
      <c r="J6728" s="1">
        <v>0</v>
      </c>
      <c r="K6728" s="1">
        <v>2.5451999999999995</v>
      </c>
      <c r="L6728" s="12">
        <f>VLOOKUP(train[[#This Row],[Sub-Category]],Análisis_ABC_XYZ[[#Headers],[#Data]],4,FALSE)</f>
        <v>0.52062335344040378</v>
      </c>
    </row>
    <row r="6729" spans="1:12" x14ac:dyDescent="0.35">
      <c r="A6729" s="2">
        <v>43114</v>
      </c>
      <c r="B6729" s="1" t="s">
        <v>84</v>
      </c>
      <c r="C6729" s="1" t="s">
        <v>196</v>
      </c>
      <c r="D6729" s="1" t="s">
        <v>14</v>
      </c>
      <c r="E6729" s="1" t="s">
        <v>20</v>
      </c>
      <c r="F6729" s="18">
        <v>67.400000000000006</v>
      </c>
      <c r="G6729" t="s">
        <v>6919</v>
      </c>
      <c r="H6729" s="1">
        <f>IF(COUNTIF(G$2:G6729,G6729)=1,1,0)</f>
        <v>0</v>
      </c>
      <c r="I6729" s="1">
        <v>5</v>
      </c>
      <c r="J6729" s="1">
        <v>0</v>
      </c>
      <c r="K6729" s="1">
        <v>17.523999999999997</v>
      </c>
      <c r="L6729" s="12">
        <f>VLOOKUP(train[[#This Row],[Sub-Category]],Análisis_ABC_XYZ[[#Headers],[#Data]],4,FALSE)</f>
        <v>0.44610841445725197</v>
      </c>
    </row>
    <row r="6730" spans="1:12" x14ac:dyDescent="0.35">
      <c r="A6730" s="2">
        <v>43114</v>
      </c>
      <c r="B6730" s="1" t="s">
        <v>111</v>
      </c>
      <c r="C6730" s="1" t="s">
        <v>778</v>
      </c>
      <c r="D6730" s="1" t="s">
        <v>14</v>
      </c>
      <c r="E6730" s="1" t="s">
        <v>36</v>
      </c>
      <c r="F6730" s="18">
        <v>36.288000000000011</v>
      </c>
      <c r="G6730" t="s">
        <v>2623</v>
      </c>
      <c r="H6730" s="1">
        <f>IF(COUNTIF(G$2:G6730,G6730)=1,1,0)</f>
        <v>0</v>
      </c>
      <c r="I6730" s="1">
        <v>7</v>
      </c>
      <c r="J6730" s="1">
        <v>0.2</v>
      </c>
      <c r="K6730" s="1">
        <v>12.700800000000001</v>
      </c>
      <c r="L6730" s="12">
        <f>VLOOKUP(train[[#This Row],[Sub-Category]],Análisis_ABC_XYZ[[#Headers],[#Data]],4,FALSE)</f>
        <v>0.43613829632717294</v>
      </c>
    </row>
    <row r="6731" spans="1:12" x14ac:dyDescent="0.35">
      <c r="A6731" s="2">
        <v>43114</v>
      </c>
      <c r="B6731" s="1" t="s">
        <v>34</v>
      </c>
      <c r="C6731" s="1" t="s">
        <v>161</v>
      </c>
      <c r="D6731" s="1" t="s">
        <v>14</v>
      </c>
      <c r="E6731" s="1" t="s">
        <v>61</v>
      </c>
      <c r="F6731" s="18">
        <v>21.744</v>
      </c>
      <c r="G6731" t="s">
        <v>2794</v>
      </c>
      <c r="H6731" s="1">
        <f>IF(COUNTIF(G$2:G6731,G6731)=1,1,0)</f>
        <v>1</v>
      </c>
      <c r="I6731" s="1">
        <v>1</v>
      </c>
      <c r="J6731" s="1">
        <v>0.2</v>
      </c>
      <c r="K6731" s="1">
        <v>7.3385999999999996</v>
      </c>
      <c r="L6731" s="12">
        <f>VLOOKUP(train[[#This Row],[Sub-Category]],Análisis_ABC_XYZ[[#Headers],[#Data]],4,FALSE)</f>
        <v>0.44424167803735209</v>
      </c>
    </row>
    <row r="6732" spans="1:12" x14ac:dyDescent="0.35">
      <c r="A6732" s="2">
        <v>43114</v>
      </c>
      <c r="B6732" s="1" t="s">
        <v>84</v>
      </c>
      <c r="C6732" s="1" t="s">
        <v>1251</v>
      </c>
      <c r="D6732" s="1" t="s">
        <v>8</v>
      </c>
      <c r="E6732" s="1" t="s">
        <v>22</v>
      </c>
      <c r="F6732" s="18">
        <v>18.96</v>
      </c>
      <c r="G6732" t="s">
        <v>6919</v>
      </c>
      <c r="H6732" s="1">
        <f>IF(COUNTIF(G$2:G6732,G6732)=1,1,0)</f>
        <v>0</v>
      </c>
      <c r="I6732" s="1">
        <v>2</v>
      </c>
      <c r="J6732" s="1">
        <v>0</v>
      </c>
      <c r="K6732" s="1">
        <v>8.532</v>
      </c>
      <c r="L6732" s="12">
        <f>VLOOKUP(train[[#This Row],[Sub-Category]],Análisis_ABC_XYZ[[#Headers],[#Data]],4,FALSE)</f>
        <v>0.4595170286641902</v>
      </c>
    </row>
    <row r="6733" spans="1:12" x14ac:dyDescent="0.35">
      <c r="A6733" s="2">
        <v>43114</v>
      </c>
      <c r="B6733" s="1" t="s">
        <v>84</v>
      </c>
      <c r="C6733" s="1" t="s">
        <v>1258</v>
      </c>
      <c r="D6733" s="1" t="s">
        <v>14</v>
      </c>
      <c r="E6733" s="1" t="s">
        <v>20</v>
      </c>
      <c r="F6733" s="18">
        <v>18.760000000000002</v>
      </c>
      <c r="G6733" t="s">
        <v>6919</v>
      </c>
      <c r="H6733" s="1">
        <f>IF(COUNTIF(G$2:G6733,G6733)=1,1,0)</f>
        <v>0</v>
      </c>
      <c r="I6733" s="1">
        <v>2</v>
      </c>
      <c r="J6733" s="1">
        <v>0</v>
      </c>
      <c r="K6733" s="1">
        <v>5.2528000000000006</v>
      </c>
      <c r="L6733" s="12">
        <f>VLOOKUP(train[[#This Row],[Sub-Category]],Análisis_ABC_XYZ[[#Headers],[#Data]],4,FALSE)</f>
        <v>0.44610841445725197</v>
      </c>
    </row>
    <row r="6734" spans="1:12" x14ac:dyDescent="0.35">
      <c r="A6734" s="2">
        <v>43114</v>
      </c>
      <c r="B6734" s="1" t="s">
        <v>111</v>
      </c>
      <c r="C6734" s="1" t="s">
        <v>652</v>
      </c>
      <c r="D6734" s="1" t="s">
        <v>14</v>
      </c>
      <c r="E6734" s="1" t="s">
        <v>61</v>
      </c>
      <c r="F6734" s="18">
        <v>18.335999999999999</v>
      </c>
      <c r="G6734" t="s">
        <v>2623</v>
      </c>
      <c r="H6734" s="1">
        <f>IF(COUNTIF(G$2:G6734,G6734)=1,1,0)</f>
        <v>0</v>
      </c>
      <c r="I6734" s="1">
        <v>3</v>
      </c>
      <c r="J6734" s="1">
        <v>0.2</v>
      </c>
      <c r="K6734" s="1">
        <v>6.6467999999999989</v>
      </c>
      <c r="L6734" s="12">
        <f>VLOOKUP(train[[#This Row],[Sub-Category]],Análisis_ABC_XYZ[[#Headers],[#Data]],4,FALSE)</f>
        <v>0.44424167803735209</v>
      </c>
    </row>
    <row r="6735" spans="1:12" x14ac:dyDescent="0.35">
      <c r="A6735" s="2">
        <v>43114</v>
      </c>
      <c r="B6735" s="1" t="s">
        <v>84</v>
      </c>
      <c r="C6735" s="1" t="s">
        <v>818</v>
      </c>
      <c r="D6735" s="1" t="s">
        <v>14</v>
      </c>
      <c r="E6735" s="1" t="s">
        <v>36</v>
      </c>
      <c r="F6735" s="18">
        <v>11.34</v>
      </c>
      <c r="G6735" t="s">
        <v>6919</v>
      </c>
      <c r="H6735" s="1">
        <f>IF(COUNTIF(G$2:G6735,G6735)=1,1,0)</f>
        <v>0</v>
      </c>
      <c r="I6735" s="1">
        <v>1</v>
      </c>
      <c r="J6735" s="1">
        <v>0</v>
      </c>
      <c r="K6735" s="1">
        <v>5.5565999999999995</v>
      </c>
      <c r="L6735" s="12">
        <f>VLOOKUP(train[[#This Row],[Sub-Category]],Análisis_ABC_XYZ[[#Headers],[#Data]],4,FALSE)</f>
        <v>0.43613829632717294</v>
      </c>
    </row>
    <row r="6736" spans="1:12" x14ac:dyDescent="0.35">
      <c r="A6736" s="2">
        <v>43114</v>
      </c>
      <c r="B6736" s="1" t="s">
        <v>34</v>
      </c>
      <c r="C6736" s="1" t="s">
        <v>936</v>
      </c>
      <c r="D6736" s="1" t="s">
        <v>26</v>
      </c>
      <c r="E6736" s="1" t="s">
        <v>27</v>
      </c>
      <c r="F6736" s="18">
        <v>7.92</v>
      </c>
      <c r="G6736" t="s">
        <v>2794</v>
      </c>
      <c r="H6736" s="1">
        <f>IF(COUNTIF(G$2:G6736,G6736)=1,1,0)</f>
        <v>0</v>
      </c>
      <c r="I6736" s="1">
        <v>5</v>
      </c>
      <c r="J6736" s="1">
        <v>0.2</v>
      </c>
      <c r="K6736" s="1">
        <v>0.69300000000000006</v>
      </c>
      <c r="L6736" s="12">
        <f>VLOOKUP(train[[#This Row],[Sub-Category]],Análisis_ABC_XYZ[[#Headers],[#Data]],4,FALSE)</f>
        <v>0.41105220110552465</v>
      </c>
    </row>
    <row r="6737" spans="1:12" x14ac:dyDescent="0.35">
      <c r="A6737" s="2">
        <v>43114</v>
      </c>
      <c r="B6737" s="1" t="s">
        <v>111</v>
      </c>
      <c r="C6737" s="1" t="s">
        <v>1477</v>
      </c>
      <c r="D6737" s="1" t="s">
        <v>14</v>
      </c>
      <c r="E6737" s="1" t="s">
        <v>29</v>
      </c>
      <c r="F6737" s="18">
        <v>5.9700000000000006</v>
      </c>
      <c r="G6737" t="s">
        <v>2623</v>
      </c>
      <c r="H6737" s="1">
        <f>IF(COUNTIF(G$2:G6737,G6737)=1,1,0)</f>
        <v>0</v>
      </c>
      <c r="I6737" s="1">
        <v>5</v>
      </c>
      <c r="J6737" s="1">
        <v>0.7</v>
      </c>
      <c r="K6737" s="1">
        <v>-4.577</v>
      </c>
      <c r="L6737" s="12">
        <f>VLOOKUP(train[[#This Row],[Sub-Category]],Análisis_ABC_XYZ[[#Headers],[#Data]],4,FALSE)</f>
        <v>0.46881743173671325</v>
      </c>
    </row>
    <row r="6738" spans="1:12" x14ac:dyDescent="0.35">
      <c r="A6738" s="2">
        <v>43114</v>
      </c>
      <c r="B6738" s="1" t="s">
        <v>84</v>
      </c>
      <c r="C6738" s="1" t="s">
        <v>298</v>
      </c>
      <c r="D6738" s="1" t="s">
        <v>14</v>
      </c>
      <c r="E6738" s="1" t="s">
        <v>91</v>
      </c>
      <c r="F6738" s="18">
        <v>2.52</v>
      </c>
      <c r="G6738" s="1" t="s">
        <v>6919</v>
      </c>
      <c r="H6738" s="1">
        <f>IF(COUNTIF(G$2:G6738,G6738)=1,1,0)</f>
        <v>0</v>
      </c>
      <c r="I6738" s="1">
        <v>2</v>
      </c>
      <c r="J6738" s="1">
        <v>0</v>
      </c>
      <c r="K6738" s="1">
        <v>0.1008</v>
      </c>
      <c r="L6738" s="12">
        <f>VLOOKUP(train[[#This Row],[Sub-Category]],Análisis_ABC_XYZ[[#Headers],[#Data]],4,FALSE)</f>
        <v>0.51168203684699509</v>
      </c>
    </row>
    <row r="6739" spans="1:12" x14ac:dyDescent="0.35">
      <c r="A6739" s="2">
        <v>43114</v>
      </c>
      <c r="B6739" s="1" t="s">
        <v>111</v>
      </c>
      <c r="C6739" s="1" t="s">
        <v>874</v>
      </c>
      <c r="D6739" s="1" t="s">
        <v>14</v>
      </c>
      <c r="E6739" s="1" t="s">
        <v>29</v>
      </c>
      <c r="F6739" s="18">
        <v>2.508</v>
      </c>
      <c r="G6739" s="1" t="s">
        <v>2623</v>
      </c>
      <c r="H6739" s="1">
        <f>IF(COUNTIF(G$2:G6739,G6739)=1,1,0)</f>
        <v>0</v>
      </c>
      <c r="I6739" s="1">
        <v>2</v>
      </c>
      <c r="J6739" s="1">
        <v>0.7</v>
      </c>
      <c r="K6739" s="1">
        <v>-1.8391999999999999</v>
      </c>
      <c r="L6739" s="12">
        <f>VLOOKUP(train[[#This Row],[Sub-Category]],Análisis_ABC_XYZ[[#Headers],[#Data]],4,FALSE)</f>
        <v>0.46881743173671325</v>
      </c>
    </row>
    <row r="6740" spans="1:12" x14ac:dyDescent="0.35">
      <c r="A6740" s="2">
        <v>43115</v>
      </c>
      <c r="B6740" s="1" t="s">
        <v>52</v>
      </c>
      <c r="C6740" s="1" t="s">
        <v>283</v>
      </c>
      <c r="D6740" s="1" t="s">
        <v>14</v>
      </c>
      <c r="E6740" s="1" t="s">
        <v>31</v>
      </c>
      <c r="F6740" s="18">
        <v>1924.1599999999999</v>
      </c>
      <c r="G6740" t="s">
        <v>5930</v>
      </c>
      <c r="H6740" s="1">
        <f>IF(COUNTIF(G$2:G6740,G6740)=1,1,0)</f>
        <v>1</v>
      </c>
      <c r="I6740" s="1">
        <v>8</v>
      </c>
      <c r="J6740" s="1">
        <v>0.2</v>
      </c>
      <c r="K6740" s="1">
        <v>312.67599999999993</v>
      </c>
      <c r="L6740" s="12">
        <f>VLOOKUP(train[[#This Row],[Sub-Category]],Análisis_ABC_XYZ[[#Headers],[#Data]],4,FALSE)</f>
        <v>0.49507917887403441</v>
      </c>
    </row>
    <row r="6741" spans="1:12" x14ac:dyDescent="0.35">
      <c r="A6741" s="2">
        <v>43115</v>
      </c>
      <c r="B6741" s="1" t="s">
        <v>39</v>
      </c>
      <c r="C6741" s="1" t="s">
        <v>1671</v>
      </c>
      <c r="D6741" s="1" t="s">
        <v>26</v>
      </c>
      <c r="E6741" s="1" t="s">
        <v>56</v>
      </c>
      <c r="F6741" s="18">
        <v>62.591999999999999</v>
      </c>
      <c r="G6741" t="s">
        <v>4353</v>
      </c>
      <c r="H6741" s="1">
        <f>IF(COUNTIF(G$2:G6741,G6741)=1,1,0)</f>
        <v>1</v>
      </c>
      <c r="I6741" s="1">
        <v>8</v>
      </c>
      <c r="J6741" s="1">
        <v>0.2</v>
      </c>
      <c r="K6741" s="1">
        <v>13.300799999999999</v>
      </c>
      <c r="L6741" s="12">
        <f>VLOOKUP(train[[#This Row],[Sub-Category]],Análisis_ABC_XYZ[[#Headers],[#Data]],4,FALSE)</f>
        <v>0.52062335344040378</v>
      </c>
    </row>
    <row r="6742" spans="1:12" x14ac:dyDescent="0.35">
      <c r="A6742" s="2">
        <v>43115</v>
      </c>
      <c r="B6742" s="1" t="s">
        <v>39</v>
      </c>
      <c r="C6742" s="1" t="s">
        <v>302</v>
      </c>
      <c r="D6742" s="1" t="s">
        <v>26</v>
      </c>
      <c r="E6742" s="1" t="s">
        <v>56</v>
      </c>
      <c r="F6742" s="18">
        <v>47.984000000000002</v>
      </c>
      <c r="G6742" t="s">
        <v>4353</v>
      </c>
      <c r="H6742" s="1">
        <f>IF(COUNTIF(G$2:G6742,G6742)=1,1,0)</f>
        <v>0</v>
      </c>
      <c r="I6742" s="1">
        <v>2</v>
      </c>
      <c r="J6742" s="1">
        <v>0.2</v>
      </c>
      <c r="K6742" s="1">
        <v>14.395200000000004</v>
      </c>
      <c r="L6742" s="12">
        <f>VLOOKUP(train[[#This Row],[Sub-Category]],Análisis_ABC_XYZ[[#Headers],[#Data]],4,FALSE)</f>
        <v>0.52062335344040378</v>
      </c>
    </row>
    <row r="6743" spans="1:12" x14ac:dyDescent="0.35">
      <c r="A6743" s="2">
        <v>43115</v>
      </c>
      <c r="B6743" s="1" t="s">
        <v>52</v>
      </c>
      <c r="C6743" s="1" t="s">
        <v>1499</v>
      </c>
      <c r="D6743" s="1" t="s">
        <v>14</v>
      </c>
      <c r="E6743" s="1" t="s">
        <v>31</v>
      </c>
      <c r="F6743" s="18">
        <v>34.384</v>
      </c>
      <c r="G6743" t="s">
        <v>5930</v>
      </c>
      <c r="H6743" s="1">
        <f>IF(COUNTIF(G$2:G6743,G6743)=1,1,0)</f>
        <v>0</v>
      </c>
      <c r="I6743" s="1">
        <v>1</v>
      </c>
      <c r="J6743" s="1">
        <v>0.2</v>
      </c>
      <c r="K6743" s="1">
        <v>3.8681999999999945</v>
      </c>
      <c r="L6743" s="12">
        <f>VLOOKUP(train[[#This Row],[Sub-Category]],Análisis_ABC_XYZ[[#Headers],[#Data]],4,FALSE)</f>
        <v>0.49507917887403441</v>
      </c>
    </row>
    <row r="6744" spans="1:12" x14ac:dyDescent="0.35">
      <c r="A6744" s="2">
        <v>43115</v>
      </c>
      <c r="B6744" s="1" t="s">
        <v>39</v>
      </c>
      <c r="C6744" s="1" t="s">
        <v>867</v>
      </c>
      <c r="D6744" s="1" t="s">
        <v>14</v>
      </c>
      <c r="E6744" s="1" t="s">
        <v>29</v>
      </c>
      <c r="F6744" s="18">
        <v>32.783999999999992</v>
      </c>
      <c r="G6744" t="s">
        <v>4353</v>
      </c>
      <c r="H6744" s="1">
        <f>IF(COUNTIF(G$2:G6744,G6744)=1,1,0)</f>
        <v>0</v>
      </c>
      <c r="I6744" s="1">
        <v>4</v>
      </c>
      <c r="J6744" s="1">
        <v>0.8</v>
      </c>
      <c r="K6744" s="1">
        <v>-52.454400000000007</v>
      </c>
      <c r="L6744" s="12">
        <f>VLOOKUP(train[[#This Row],[Sub-Category]],Análisis_ABC_XYZ[[#Headers],[#Data]],4,FALSE)</f>
        <v>0.46881743173671325</v>
      </c>
    </row>
    <row r="6745" spans="1:12" x14ac:dyDescent="0.35">
      <c r="A6745" s="2">
        <v>43115</v>
      </c>
      <c r="B6745" s="1" t="s">
        <v>12</v>
      </c>
      <c r="C6745" s="1" t="s">
        <v>1113</v>
      </c>
      <c r="D6745" s="1" t="s">
        <v>14</v>
      </c>
      <c r="E6745" s="1" t="s">
        <v>24</v>
      </c>
      <c r="F6745" s="18">
        <v>21.400000000000002</v>
      </c>
      <c r="G6745" t="s">
        <v>2188</v>
      </c>
      <c r="H6745" s="1">
        <f>IF(COUNTIF(G$2:G6745,G6745)=1,1,0)</f>
        <v>1</v>
      </c>
      <c r="I6745" s="1">
        <v>5</v>
      </c>
      <c r="J6745" s="1">
        <v>0</v>
      </c>
      <c r="K6745" s="1">
        <v>6.2059999999999977</v>
      </c>
      <c r="L6745" s="12">
        <f>VLOOKUP(train[[#This Row],[Sub-Category]],Análisis_ABC_XYZ[[#Headers],[#Data]],4,FALSE)</f>
        <v>0.45632477063632687</v>
      </c>
    </row>
    <row r="6746" spans="1:12" x14ac:dyDescent="0.35">
      <c r="A6746" s="2">
        <v>43115</v>
      </c>
      <c r="B6746" s="1" t="s">
        <v>370</v>
      </c>
      <c r="C6746" s="1" t="s">
        <v>110</v>
      </c>
      <c r="D6746" s="1" t="s">
        <v>14</v>
      </c>
      <c r="E6746" s="1" t="s">
        <v>36</v>
      </c>
      <c r="F6746" s="18">
        <v>12.7</v>
      </c>
      <c r="G6746" t="s">
        <v>2091</v>
      </c>
      <c r="H6746" s="1">
        <f>IF(COUNTIF(G$2:G6746,G6746)=1,1,0)</f>
        <v>1</v>
      </c>
      <c r="I6746" s="1">
        <v>2</v>
      </c>
      <c r="J6746" s="1">
        <v>0</v>
      </c>
      <c r="K6746" s="1">
        <v>5.8419999999999996</v>
      </c>
      <c r="L6746" s="12">
        <f>VLOOKUP(train[[#This Row],[Sub-Category]],Análisis_ABC_XYZ[[#Headers],[#Data]],4,FALSE)</f>
        <v>0.43613829632717294</v>
      </c>
    </row>
    <row r="6747" spans="1:12" x14ac:dyDescent="0.35">
      <c r="A6747" s="2">
        <v>43115</v>
      </c>
      <c r="B6747" s="1" t="s">
        <v>39</v>
      </c>
      <c r="C6747" s="1" t="s">
        <v>472</v>
      </c>
      <c r="D6747" s="1" t="s">
        <v>14</v>
      </c>
      <c r="E6747" s="1" t="s">
        <v>29</v>
      </c>
      <c r="F6747" s="18">
        <v>4.2759999999999989</v>
      </c>
      <c r="G6747" t="s">
        <v>4353</v>
      </c>
      <c r="H6747" s="1">
        <f>IF(COUNTIF(G$2:G6747,G6747)=1,1,0)</f>
        <v>0</v>
      </c>
      <c r="I6747" s="1">
        <v>1</v>
      </c>
      <c r="J6747" s="1">
        <v>0.8</v>
      </c>
      <c r="K6747" s="1">
        <v>-6.6278000000000006</v>
      </c>
      <c r="L6747" s="12">
        <f>VLOOKUP(train[[#This Row],[Sub-Category]],Análisis_ABC_XYZ[[#Headers],[#Data]],4,FALSE)</f>
        <v>0.46881743173671325</v>
      </c>
    </row>
    <row r="6748" spans="1:12" x14ac:dyDescent="0.35">
      <c r="A6748" s="2">
        <v>43116</v>
      </c>
      <c r="B6748" s="1" t="s">
        <v>79</v>
      </c>
      <c r="C6748" s="1" t="s">
        <v>374</v>
      </c>
      <c r="D6748" s="1" t="s">
        <v>14</v>
      </c>
      <c r="E6748" s="1" t="s">
        <v>29</v>
      </c>
      <c r="F6748" s="18">
        <v>5443.96</v>
      </c>
      <c r="G6748" t="s">
        <v>4582</v>
      </c>
      <c r="H6748" s="1">
        <f>IF(COUNTIF(G$2:G6748,G6748)=1,1,0)</f>
        <v>1</v>
      </c>
      <c r="I6748" s="1">
        <v>4</v>
      </c>
      <c r="J6748" s="1">
        <v>0</v>
      </c>
      <c r="K6748" s="1">
        <v>2504.2215999999999</v>
      </c>
      <c r="L6748" s="12">
        <f>VLOOKUP(train[[#This Row],[Sub-Category]],Análisis_ABC_XYZ[[#Headers],[#Data]],4,FALSE)</f>
        <v>0.46881743173671325</v>
      </c>
    </row>
    <row r="6749" spans="1:12" x14ac:dyDescent="0.35">
      <c r="A6749" s="2">
        <v>43116</v>
      </c>
      <c r="B6749" s="1" t="s">
        <v>12</v>
      </c>
      <c r="C6749" s="1" t="s">
        <v>785</v>
      </c>
      <c r="D6749" s="1" t="s">
        <v>8</v>
      </c>
      <c r="E6749" s="1" t="s">
        <v>18</v>
      </c>
      <c r="F6749" s="18">
        <v>399.67200000000003</v>
      </c>
      <c r="G6749" t="s">
        <v>3951</v>
      </c>
      <c r="H6749" s="1">
        <f>IF(COUNTIF(G$2:G6749,G6749)=1,1,0)</f>
        <v>1</v>
      </c>
      <c r="I6749" s="1">
        <v>7</v>
      </c>
      <c r="J6749" s="1">
        <v>0.2</v>
      </c>
      <c r="K6749" s="1">
        <v>-14.987700000000061</v>
      </c>
      <c r="L6749" s="12">
        <f>VLOOKUP(train[[#This Row],[Sub-Category]],Análisis_ABC_XYZ[[#Headers],[#Data]],4,FALSE)</f>
        <v>0.55975208308209756</v>
      </c>
    </row>
    <row r="6750" spans="1:12" x14ac:dyDescent="0.35">
      <c r="A6750" s="2">
        <v>43116</v>
      </c>
      <c r="B6750" s="1" t="s">
        <v>79</v>
      </c>
      <c r="C6750" s="1" t="s">
        <v>1792</v>
      </c>
      <c r="D6750" s="1" t="s">
        <v>8</v>
      </c>
      <c r="E6750" s="1" t="s">
        <v>11</v>
      </c>
      <c r="F6750" s="18">
        <v>302.67</v>
      </c>
      <c r="G6750" t="s">
        <v>4582</v>
      </c>
      <c r="H6750" s="1">
        <f>IF(COUNTIF(G$2:G6750,G6750)=1,1,0)</f>
        <v>0</v>
      </c>
      <c r="I6750" s="1">
        <v>3</v>
      </c>
      <c r="J6750" s="1">
        <v>0</v>
      </c>
      <c r="K6750" s="1">
        <v>72.640799999999999</v>
      </c>
      <c r="L6750" s="12">
        <f>VLOOKUP(train[[#This Row],[Sub-Category]],Análisis_ABC_XYZ[[#Headers],[#Data]],4,FALSE)</f>
        <v>0.46529189879902266</v>
      </c>
    </row>
    <row r="6751" spans="1:12" x14ac:dyDescent="0.35">
      <c r="A6751" s="2">
        <v>43116</v>
      </c>
      <c r="B6751" s="1" t="s">
        <v>79</v>
      </c>
      <c r="C6751" s="1" t="s">
        <v>1862</v>
      </c>
      <c r="D6751" s="1" t="s">
        <v>14</v>
      </c>
      <c r="E6751" s="1" t="s">
        <v>36</v>
      </c>
      <c r="F6751" s="18">
        <v>56.07</v>
      </c>
      <c r="G6751" t="s">
        <v>4582</v>
      </c>
      <c r="H6751" s="1">
        <f>IF(COUNTIF(G$2:G6751,G6751)=1,1,0)</f>
        <v>0</v>
      </c>
      <c r="I6751" s="1">
        <v>7</v>
      </c>
      <c r="J6751" s="1">
        <v>0</v>
      </c>
      <c r="K6751" s="1">
        <v>25.231499999999997</v>
      </c>
      <c r="L6751" s="12">
        <f>VLOOKUP(train[[#This Row],[Sub-Category]],Análisis_ABC_XYZ[[#Headers],[#Data]],4,FALSE)</f>
        <v>0.43613829632717294</v>
      </c>
    </row>
    <row r="6752" spans="1:12" x14ac:dyDescent="0.35">
      <c r="A6752" s="2">
        <v>43116</v>
      </c>
      <c r="B6752" s="1" t="s">
        <v>12</v>
      </c>
      <c r="C6752" s="1" t="s">
        <v>21</v>
      </c>
      <c r="D6752" s="1" t="s">
        <v>8</v>
      </c>
      <c r="E6752" s="1" t="s">
        <v>22</v>
      </c>
      <c r="F6752" s="18">
        <v>27.92</v>
      </c>
      <c r="G6752" t="s">
        <v>3951</v>
      </c>
      <c r="H6752" s="1">
        <f>IF(COUNTIF(G$2:G6752,G6752)=1,1,0)</f>
        <v>0</v>
      </c>
      <c r="I6752" s="1">
        <v>4</v>
      </c>
      <c r="J6752" s="1">
        <v>0</v>
      </c>
      <c r="K6752" s="1">
        <v>8.0967999999999982</v>
      </c>
      <c r="L6752" s="12">
        <f>VLOOKUP(train[[#This Row],[Sub-Category]],Análisis_ABC_XYZ[[#Headers],[#Data]],4,FALSE)</f>
        <v>0.4595170286641902</v>
      </c>
    </row>
    <row r="6753" spans="1:12" x14ac:dyDescent="0.35">
      <c r="A6753" s="2">
        <v>43119</v>
      </c>
      <c r="B6753" s="1" t="s">
        <v>52</v>
      </c>
      <c r="C6753" s="1" t="s">
        <v>841</v>
      </c>
      <c r="D6753" s="1" t="s">
        <v>8</v>
      </c>
      <c r="E6753" s="1" t="s">
        <v>11</v>
      </c>
      <c r="F6753" s="18">
        <v>887.27099999999984</v>
      </c>
      <c r="G6753" t="s">
        <v>4356</v>
      </c>
      <c r="H6753" s="1">
        <f>IF(COUNTIF(G$2:G6753,G6753)=1,1,0)</f>
        <v>1</v>
      </c>
      <c r="I6753" s="1">
        <v>3</v>
      </c>
      <c r="J6753" s="1">
        <v>0.3</v>
      </c>
      <c r="K6753" s="1">
        <v>-63.376499999999965</v>
      </c>
      <c r="L6753" s="12">
        <f>VLOOKUP(train[[#This Row],[Sub-Category]],Análisis_ABC_XYZ[[#Headers],[#Data]],4,FALSE)</f>
        <v>0.46529189879902266</v>
      </c>
    </row>
    <row r="6754" spans="1:12" x14ac:dyDescent="0.35">
      <c r="A6754" s="2">
        <v>43119</v>
      </c>
      <c r="B6754" s="1" t="s">
        <v>1347</v>
      </c>
      <c r="C6754" s="1" t="s">
        <v>1174</v>
      </c>
      <c r="D6754" s="1" t="s">
        <v>14</v>
      </c>
      <c r="E6754" s="1" t="s">
        <v>31</v>
      </c>
      <c r="F6754" s="18">
        <v>542.93999999999994</v>
      </c>
      <c r="G6754" t="s">
        <v>2173</v>
      </c>
      <c r="H6754" s="1">
        <f>IF(COUNTIF(G$2:G6754,G6754)=1,1,0)</f>
        <v>1</v>
      </c>
      <c r="I6754" s="1">
        <v>3</v>
      </c>
      <c r="J6754" s="1">
        <v>0</v>
      </c>
      <c r="K6754" s="1">
        <v>152.02319999999997</v>
      </c>
      <c r="L6754" s="12">
        <f>VLOOKUP(train[[#This Row],[Sub-Category]],Análisis_ABC_XYZ[[#Headers],[#Data]],4,FALSE)</f>
        <v>0.49507917887403441</v>
      </c>
    </row>
    <row r="6755" spans="1:12" x14ac:dyDescent="0.35">
      <c r="A6755" s="2">
        <v>43119</v>
      </c>
      <c r="B6755" s="1" t="s">
        <v>52</v>
      </c>
      <c r="C6755" s="1" t="s">
        <v>1185</v>
      </c>
      <c r="D6755" s="1" t="s">
        <v>26</v>
      </c>
      <c r="E6755" s="1" t="s">
        <v>27</v>
      </c>
      <c r="F6755" s="18">
        <v>429.59999999999997</v>
      </c>
      <c r="G6755" t="s">
        <v>4356</v>
      </c>
      <c r="H6755" s="1">
        <f>IF(COUNTIF(G$2:G6755,G6755)=1,1,0)</f>
        <v>0</v>
      </c>
      <c r="I6755" s="1">
        <v>2</v>
      </c>
      <c r="J6755" s="1">
        <v>0.4</v>
      </c>
      <c r="K6755" s="1">
        <v>-93.079999999999984</v>
      </c>
      <c r="L6755" s="12">
        <f>VLOOKUP(train[[#This Row],[Sub-Category]],Análisis_ABC_XYZ[[#Headers],[#Data]],4,FALSE)</f>
        <v>0.41105220110552465</v>
      </c>
    </row>
    <row r="6756" spans="1:12" x14ac:dyDescent="0.35">
      <c r="A6756" s="2">
        <v>43119</v>
      </c>
      <c r="B6756" s="1" t="s">
        <v>1347</v>
      </c>
      <c r="C6756" s="1" t="s">
        <v>429</v>
      </c>
      <c r="D6756" s="1" t="s">
        <v>14</v>
      </c>
      <c r="E6756" s="1" t="s">
        <v>36</v>
      </c>
      <c r="F6756" s="18">
        <v>79.92</v>
      </c>
      <c r="G6756" t="s">
        <v>2173</v>
      </c>
      <c r="H6756" s="1">
        <f>IF(COUNTIF(G$2:G6756,G6756)=1,1,0)</f>
        <v>0</v>
      </c>
      <c r="I6756" s="1">
        <v>4</v>
      </c>
      <c r="J6756" s="1">
        <v>0</v>
      </c>
      <c r="K6756" s="1">
        <v>37.562399999999997</v>
      </c>
      <c r="L6756" s="12">
        <f>VLOOKUP(train[[#This Row],[Sub-Category]],Análisis_ABC_XYZ[[#Headers],[#Data]],4,FALSE)</f>
        <v>0.43613829632717294</v>
      </c>
    </row>
    <row r="6757" spans="1:12" x14ac:dyDescent="0.35">
      <c r="A6757" s="2">
        <v>43119</v>
      </c>
      <c r="B6757" s="1" t="s">
        <v>52</v>
      </c>
      <c r="C6757" s="1" t="s">
        <v>625</v>
      </c>
      <c r="D6757" s="1" t="s">
        <v>8</v>
      </c>
      <c r="E6757" s="1" t="s">
        <v>22</v>
      </c>
      <c r="F6757" s="18">
        <v>31.968000000000004</v>
      </c>
      <c r="G6757" t="s">
        <v>4356</v>
      </c>
      <c r="H6757" s="1">
        <f>IF(COUNTIF(G$2:G6757,G6757)=1,1,0)</f>
        <v>0</v>
      </c>
      <c r="I6757" s="1">
        <v>2</v>
      </c>
      <c r="J6757" s="1">
        <v>0.2</v>
      </c>
      <c r="K6757" s="1">
        <v>6.3935999999999993</v>
      </c>
      <c r="L6757" s="12">
        <f>VLOOKUP(train[[#This Row],[Sub-Category]],Análisis_ABC_XYZ[[#Headers],[#Data]],4,FALSE)</f>
        <v>0.4595170286641902</v>
      </c>
    </row>
    <row r="6758" spans="1:12" x14ac:dyDescent="0.35">
      <c r="A6758" s="2">
        <v>43119</v>
      </c>
      <c r="B6758" s="1" t="s">
        <v>52</v>
      </c>
      <c r="C6758" s="1" t="s">
        <v>1054</v>
      </c>
      <c r="D6758" s="1" t="s">
        <v>14</v>
      </c>
      <c r="E6758" s="1" t="s">
        <v>36</v>
      </c>
      <c r="F6758" s="18">
        <v>21.696000000000002</v>
      </c>
      <c r="G6758" t="s">
        <v>4356</v>
      </c>
      <c r="H6758" s="1">
        <f>IF(COUNTIF(G$2:G6758,G6758)=1,1,0)</f>
        <v>0</v>
      </c>
      <c r="I6758" s="1">
        <v>4</v>
      </c>
      <c r="J6758" s="1">
        <v>0.2</v>
      </c>
      <c r="K6758" s="1">
        <v>7.0511999999999988</v>
      </c>
      <c r="L6758" s="12">
        <f>VLOOKUP(train[[#This Row],[Sub-Category]],Análisis_ABC_XYZ[[#Headers],[#Data]],4,FALSE)</f>
        <v>0.43613829632717294</v>
      </c>
    </row>
    <row r="6759" spans="1:12" x14ac:dyDescent="0.35">
      <c r="A6759" s="2">
        <v>43119</v>
      </c>
      <c r="B6759" s="1" t="s">
        <v>1347</v>
      </c>
      <c r="C6759" s="1" t="s">
        <v>372</v>
      </c>
      <c r="D6759" s="1" t="s">
        <v>14</v>
      </c>
      <c r="E6759" s="1" t="s">
        <v>36</v>
      </c>
      <c r="F6759" s="18">
        <v>12.28</v>
      </c>
      <c r="G6759" t="s">
        <v>2173</v>
      </c>
      <c r="H6759" s="1">
        <f>IF(COUNTIF(G$2:G6759,G6759)=1,1,0)</f>
        <v>0</v>
      </c>
      <c r="I6759" s="1">
        <v>1</v>
      </c>
      <c r="J6759" s="1">
        <v>0</v>
      </c>
      <c r="K6759" s="1">
        <v>5.7715999999999994</v>
      </c>
      <c r="L6759" s="12">
        <f>VLOOKUP(train[[#This Row],[Sub-Category]],Análisis_ABC_XYZ[[#Headers],[#Data]],4,FALSE)</f>
        <v>0.43613829632717294</v>
      </c>
    </row>
    <row r="6760" spans="1:12" x14ac:dyDescent="0.35">
      <c r="A6760" s="2">
        <v>43119</v>
      </c>
      <c r="B6760" s="1" t="s">
        <v>39</v>
      </c>
      <c r="C6760" s="1" t="s">
        <v>1239</v>
      </c>
      <c r="D6760" s="1" t="s">
        <v>14</v>
      </c>
      <c r="E6760" s="1" t="s">
        <v>15</v>
      </c>
      <c r="F6760" s="18">
        <v>6</v>
      </c>
      <c r="G6760" t="s">
        <v>1954</v>
      </c>
      <c r="H6760" s="1">
        <f>IF(COUNTIF(G$2:G6760,G6760)=1,1,0)</f>
        <v>1</v>
      </c>
      <c r="I6760" s="1">
        <v>2</v>
      </c>
      <c r="J6760" s="1">
        <v>0.2</v>
      </c>
      <c r="K6760" s="1">
        <v>2.0999999999999996</v>
      </c>
      <c r="L6760" s="12">
        <f>VLOOKUP(train[[#This Row],[Sub-Category]],Análisis_ABC_XYZ[[#Headers],[#Data]],4,FALSE)</f>
        <v>0.4647369236065339</v>
      </c>
    </row>
    <row r="6761" spans="1:12" x14ac:dyDescent="0.35">
      <c r="A6761" s="2">
        <v>43119</v>
      </c>
      <c r="B6761" s="1" t="s">
        <v>1347</v>
      </c>
      <c r="C6761" s="1" t="s">
        <v>60</v>
      </c>
      <c r="D6761" s="1" t="s">
        <v>14</v>
      </c>
      <c r="E6761" s="1" t="s">
        <v>61</v>
      </c>
      <c r="F6761" s="18">
        <v>2.04</v>
      </c>
      <c r="G6761" s="1" t="s">
        <v>2173</v>
      </c>
      <c r="H6761" s="1">
        <f>IF(COUNTIF(G$2:G6761,G6761)=1,1,0)</f>
        <v>0</v>
      </c>
      <c r="I6761" s="1">
        <v>1</v>
      </c>
      <c r="J6761" s="1">
        <v>0</v>
      </c>
      <c r="K6761" s="1">
        <v>0.95879999999999987</v>
      </c>
      <c r="L6761" s="12">
        <f>VLOOKUP(train[[#This Row],[Sub-Category]],Análisis_ABC_XYZ[[#Headers],[#Data]],4,FALSE)</f>
        <v>0.44424167803735209</v>
      </c>
    </row>
    <row r="6762" spans="1:12" x14ac:dyDescent="0.35">
      <c r="A6762" s="2">
        <v>43120</v>
      </c>
      <c r="B6762" s="1" t="s">
        <v>12</v>
      </c>
      <c r="C6762" s="1" t="s">
        <v>1405</v>
      </c>
      <c r="D6762" s="1" t="s">
        <v>26</v>
      </c>
      <c r="E6762" s="1" t="s">
        <v>27</v>
      </c>
      <c r="F6762" s="18">
        <v>359.97600000000006</v>
      </c>
      <c r="G6762" t="s">
        <v>2215</v>
      </c>
      <c r="H6762" s="1">
        <f>IF(COUNTIF(G$2:G6762,G6762)=1,1,0)</f>
        <v>1</v>
      </c>
      <c r="I6762" s="1">
        <v>3</v>
      </c>
      <c r="J6762" s="1">
        <v>0.2</v>
      </c>
      <c r="K6762" s="1">
        <v>130.49130000000002</v>
      </c>
      <c r="L6762" s="12">
        <f>VLOOKUP(train[[#This Row],[Sub-Category]],Análisis_ABC_XYZ[[#Headers],[#Data]],4,FALSE)</f>
        <v>0.41105220110552465</v>
      </c>
    </row>
    <row r="6763" spans="1:12" x14ac:dyDescent="0.35">
      <c r="A6763" s="2">
        <v>43120</v>
      </c>
      <c r="B6763" s="1" t="s">
        <v>89</v>
      </c>
      <c r="C6763" s="1" t="s">
        <v>451</v>
      </c>
      <c r="D6763" s="1" t="s">
        <v>8</v>
      </c>
      <c r="E6763" s="1" t="s">
        <v>11</v>
      </c>
      <c r="F6763" s="18">
        <v>207.84600000000003</v>
      </c>
      <c r="G6763" t="s">
        <v>6580</v>
      </c>
      <c r="H6763" s="1">
        <f>IF(COUNTIF(G$2:G6763,G6763)=1,1,0)</f>
        <v>1</v>
      </c>
      <c r="I6763" s="1">
        <v>3</v>
      </c>
      <c r="J6763" s="1">
        <v>0.1</v>
      </c>
      <c r="K6763" s="1">
        <v>2.3093999999999895</v>
      </c>
      <c r="L6763" s="12">
        <f>VLOOKUP(train[[#This Row],[Sub-Category]],Análisis_ABC_XYZ[[#Headers],[#Data]],4,FALSE)</f>
        <v>0.46529189879902266</v>
      </c>
    </row>
    <row r="6764" spans="1:12" x14ac:dyDescent="0.35">
      <c r="A6764" s="2">
        <v>43120</v>
      </c>
      <c r="B6764" s="1" t="s">
        <v>12</v>
      </c>
      <c r="C6764" s="1" t="s">
        <v>1153</v>
      </c>
      <c r="D6764" s="1" t="s">
        <v>26</v>
      </c>
      <c r="E6764" s="1" t="s">
        <v>27</v>
      </c>
      <c r="F6764" s="18">
        <v>160.77600000000001</v>
      </c>
      <c r="G6764" t="s">
        <v>6508</v>
      </c>
      <c r="H6764" s="1">
        <f>IF(COUNTIF(G$2:G6764,G6764)=1,1,0)</f>
        <v>1</v>
      </c>
      <c r="I6764" s="1">
        <v>3</v>
      </c>
      <c r="J6764" s="1">
        <v>0.2</v>
      </c>
      <c r="K6764" s="1">
        <v>10.048500000000004</v>
      </c>
      <c r="L6764" s="12">
        <f>VLOOKUP(train[[#This Row],[Sub-Category]],Análisis_ABC_XYZ[[#Headers],[#Data]],4,FALSE)</f>
        <v>0.41105220110552465</v>
      </c>
    </row>
    <row r="6765" spans="1:12" x14ac:dyDescent="0.35">
      <c r="A6765" s="2">
        <v>43120</v>
      </c>
      <c r="B6765" s="1" t="s">
        <v>12</v>
      </c>
      <c r="C6765" s="1" t="s">
        <v>1227</v>
      </c>
      <c r="D6765" s="1" t="s">
        <v>14</v>
      </c>
      <c r="E6765" s="1" t="s">
        <v>24</v>
      </c>
      <c r="F6765" s="18">
        <v>24.2</v>
      </c>
      <c r="G6765" t="s">
        <v>2215</v>
      </c>
      <c r="H6765" s="1">
        <f>IF(COUNTIF(G$2:G6765,G6765)=1,1,0)</f>
        <v>0</v>
      </c>
      <c r="I6765" s="1">
        <v>5</v>
      </c>
      <c r="J6765" s="1">
        <v>0</v>
      </c>
      <c r="K6765" s="1">
        <v>7.9859999999999998</v>
      </c>
      <c r="L6765" s="12">
        <f>VLOOKUP(train[[#This Row],[Sub-Category]],Análisis_ABC_XYZ[[#Headers],[#Data]],4,FALSE)</f>
        <v>0.45632477063632687</v>
      </c>
    </row>
    <row r="6766" spans="1:12" x14ac:dyDescent="0.35">
      <c r="A6766" s="2">
        <v>43120</v>
      </c>
      <c r="B6766" s="1" t="s">
        <v>72</v>
      </c>
      <c r="C6766" s="1" t="s">
        <v>811</v>
      </c>
      <c r="D6766" s="1" t="s">
        <v>14</v>
      </c>
      <c r="E6766" s="1" t="s">
        <v>15</v>
      </c>
      <c r="F6766" s="18">
        <v>11.52</v>
      </c>
      <c r="G6766" t="s">
        <v>3055</v>
      </c>
      <c r="H6766" s="1">
        <f>IF(COUNTIF(G$2:G6766,G6766)=1,1,0)</f>
        <v>1</v>
      </c>
      <c r="I6766" s="1">
        <v>5</v>
      </c>
      <c r="J6766" s="1">
        <v>0.2</v>
      </c>
      <c r="K6766" s="1">
        <v>4.1760000000000002</v>
      </c>
      <c r="L6766" s="12">
        <f>VLOOKUP(train[[#This Row],[Sub-Category]],Análisis_ABC_XYZ[[#Headers],[#Data]],4,FALSE)</f>
        <v>0.4647369236065339</v>
      </c>
    </row>
    <row r="6767" spans="1:12" x14ac:dyDescent="0.35">
      <c r="A6767" s="2">
        <v>43120</v>
      </c>
      <c r="B6767" s="1" t="s">
        <v>229</v>
      </c>
      <c r="C6767" s="1" t="s">
        <v>891</v>
      </c>
      <c r="D6767" s="1" t="s">
        <v>14</v>
      </c>
      <c r="E6767" s="1" t="s">
        <v>24</v>
      </c>
      <c r="F6767" s="18">
        <v>3.52</v>
      </c>
      <c r="G6767" t="s">
        <v>2383</v>
      </c>
      <c r="H6767" s="1">
        <f>IF(COUNTIF(G$2:G6767,G6767)=1,1,0)</f>
        <v>1</v>
      </c>
      <c r="I6767" s="1">
        <v>2</v>
      </c>
      <c r="J6767" s="1">
        <v>0</v>
      </c>
      <c r="K6767" s="1">
        <v>1.0207999999999999</v>
      </c>
      <c r="L6767" s="12">
        <f>VLOOKUP(train[[#This Row],[Sub-Category]],Análisis_ABC_XYZ[[#Headers],[#Data]],4,FALSE)</f>
        <v>0.45632477063632687</v>
      </c>
    </row>
    <row r="6768" spans="1:12" x14ac:dyDescent="0.35">
      <c r="A6768" s="2">
        <v>43121</v>
      </c>
      <c r="B6768" s="1" t="s">
        <v>79</v>
      </c>
      <c r="C6768" s="1" t="s">
        <v>1475</v>
      </c>
      <c r="D6768" s="1" t="s">
        <v>26</v>
      </c>
      <c r="E6768" s="1" t="s">
        <v>208</v>
      </c>
      <c r="F6768" s="18">
        <v>350.97300000000007</v>
      </c>
      <c r="G6768" t="s">
        <v>2105</v>
      </c>
      <c r="H6768" s="1">
        <f>IF(COUNTIF(G$2:G6768,G6768)=1,1,0)</f>
        <v>1</v>
      </c>
      <c r="I6768" s="1">
        <v>3</v>
      </c>
      <c r="J6768" s="1">
        <v>0.1</v>
      </c>
      <c r="K6768" s="1">
        <v>152.08829999999998</v>
      </c>
      <c r="L6768" s="12">
        <f>VLOOKUP(train[[#This Row],[Sub-Category]],Análisis_ABC_XYZ[[#Headers],[#Data]],4,FALSE)</f>
        <v>0.5183572270896134</v>
      </c>
    </row>
    <row r="6769" spans="1:12" x14ac:dyDescent="0.35">
      <c r="A6769" s="2">
        <v>43121</v>
      </c>
      <c r="B6769" s="1" t="s">
        <v>34</v>
      </c>
      <c r="C6769" s="1" t="s">
        <v>888</v>
      </c>
      <c r="D6769" s="1" t="s">
        <v>14</v>
      </c>
      <c r="E6769" s="1" t="s">
        <v>20</v>
      </c>
      <c r="F6769" s="18">
        <v>348.20799999999997</v>
      </c>
      <c r="G6769" t="s">
        <v>5953</v>
      </c>
      <c r="H6769" s="1">
        <f>IF(COUNTIF(G$2:G6769,G6769)=1,1,0)</f>
        <v>1</v>
      </c>
      <c r="I6769" s="1">
        <v>7</v>
      </c>
      <c r="J6769" s="1">
        <v>0.2</v>
      </c>
      <c r="K6769" s="1">
        <v>30.468200000000024</v>
      </c>
      <c r="L6769" s="12">
        <f>VLOOKUP(train[[#This Row],[Sub-Category]],Análisis_ABC_XYZ[[#Headers],[#Data]],4,FALSE)</f>
        <v>0.44610841445725197</v>
      </c>
    </row>
    <row r="6770" spans="1:12" x14ac:dyDescent="0.35">
      <c r="A6770" s="2">
        <v>43121</v>
      </c>
      <c r="B6770" s="1" t="s">
        <v>72</v>
      </c>
      <c r="C6770" s="1" t="s">
        <v>620</v>
      </c>
      <c r="D6770" s="1" t="s">
        <v>14</v>
      </c>
      <c r="E6770" s="1" t="s">
        <v>61</v>
      </c>
      <c r="F6770" s="18">
        <v>268.57600000000002</v>
      </c>
      <c r="G6770" t="s">
        <v>6637</v>
      </c>
      <c r="H6770" s="1">
        <f>IF(COUNTIF(G$2:G6770,G6770)=1,1,0)</f>
        <v>1</v>
      </c>
      <c r="I6770" s="1">
        <v>4</v>
      </c>
      <c r="J6770" s="1">
        <v>0.2</v>
      </c>
      <c r="K6770" s="1">
        <v>90.64439999999999</v>
      </c>
      <c r="L6770" s="12">
        <f>VLOOKUP(train[[#This Row],[Sub-Category]],Análisis_ABC_XYZ[[#Headers],[#Data]],4,FALSE)</f>
        <v>0.44424167803735209</v>
      </c>
    </row>
    <row r="6771" spans="1:12" x14ac:dyDescent="0.35">
      <c r="A6771" s="2">
        <v>43121</v>
      </c>
      <c r="B6771" s="1" t="s">
        <v>37</v>
      </c>
      <c r="C6771" s="1" t="s">
        <v>523</v>
      </c>
      <c r="D6771" s="1" t="s">
        <v>14</v>
      </c>
      <c r="E6771" s="1" t="s">
        <v>20</v>
      </c>
      <c r="F6771" s="18">
        <v>242.94</v>
      </c>
      <c r="G6771" t="s">
        <v>3556</v>
      </c>
      <c r="H6771" s="1">
        <f>IF(COUNTIF(G$2:G6771,G6771)=1,1,0)</f>
        <v>1</v>
      </c>
      <c r="I6771" s="1">
        <v>3</v>
      </c>
      <c r="J6771" s="1">
        <v>0</v>
      </c>
      <c r="K6771" s="1">
        <v>9.7175999999999902</v>
      </c>
      <c r="L6771" s="12">
        <f>VLOOKUP(train[[#This Row],[Sub-Category]],Análisis_ABC_XYZ[[#Headers],[#Data]],4,FALSE)</f>
        <v>0.44610841445725197</v>
      </c>
    </row>
    <row r="6772" spans="1:12" x14ac:dyDescent="0.35">
      <c r="A6772" s="2">
        <v>43121</v>
      </c>
      <c r="B6772" s="1" t="s">
        <v>79</v>
      </c>
      <c r="C6772" s="1" t="s">
        <v>1476</v>
      </c>
      <c r="D6772" s="1" t="s">
        <v>26</v>
      </c>
      <c r="E6772" s="1" t="s">
        <v>27</v>
      </c>
      <c r="F6772" s="18">
        <v>164.99</v>
      </c>
      <c r="G6772" t="s">
        <v>2105</v>
      </c>
      <c r="H6772" s="1">
        <f>IF(COUNTIF(G$2:G6772,G6772)=1,1,0)</f>
        <v>0</v>
      </c>
      <c r="I6772" s="1">
        <v>1</v>
      </c>
      <c r="J6772" s="1">
        <v>0</v>
      </c>
      <c r="K6772" s="1">
        <v>49.496999999999986</v>
      </c>
      <c r="L6772" s="12">
        <f>VLOOKUP(train[[#This Row],[Sub-Category]],Análisis_ABC_XYZ[[#Headers],[#Data]],4,FALSE)</f>
        <v>0.41105220110552465</v>
      </c>
    </row>
    <row r="6773" spans="1:12" x14ac:dyDescent="0.35">
      <c r="A6773" s="2">
        <v>43121</v>
      </c>
      <c r="B6773" s="1" t="s">
        <v>37</v>
      </c>
      <c r="C6773" s="1" t="s">
        <v>409</v>
      </c>
      <c r="D6773" s="1" t="s">
        <v>14</v>
      </c>
      <c r="E6773" s="1" t="s">
        <v>29</v>
      </c>
      <c r="F6773" s="18">
        <v>99.695999999999998</v>
      </c>
      <c r="G6773" t="s">
        <v>3556</v>
      </c>
      <c r="H6773" s="1">
        <f>IF(COUNTIF(G$2:G6773,G6773)=1,1,0)</f>
        <v>0</v>
      </c>
      <c r="I6773" s="1">
        <v>6</v>
      </c>
      <c r="J6773" s="1">
        <v>0.2</v>
      </c>
      <c r="K6773" s="1">
        <v>33.647399999999998</v>
      </c>
      <c r="L6773" s="12">
        <f>VLOOKUP(train[[#This Row],[Sub-Category]],Análisis_ABC_XYZ[[#Headers],[#Data]],4,FALSE)</f>
        <v>0.46881743173671325</v>
      </c>
    </row>
    <row r="6774" spans="1:12" x14ac:dyDescent="0.35">
      <c r="A6774" s="2">
        <v>43121</v>
      </c>
      <c r="B6774" s="1" t="s">
        <v>79</v>
      </c>
      <c r="C6774" s="1" t="s">
        <v>1474</v>
      </c>
      <c r="D6774" s="1" t="s">
        <v>14</v>
      </c>
      <c r="E6774" s="1" t="s">
        <v>29</v>
      </c>
      <c r="F6774" s="18">
        <v>89.52</v>
      </c>
      <c r="G6774" t="s">
        <v>2105</v>
      </c>
      <c r="H6774" s="1">
        <f>IF(COUNTIF(G$2:G6774,G6774)=1,1,0)</f>
        <v>0</v>
      </c>
      <c r="I6774" s="1">
        <v>4</v>
      </c>
      <c r="J6774" s="1">
        <v>0</v>
      </c>
      <c r="K6774" s="1">
        <v>42.074399999999997</v>
      </c>
      <c r="L6774" s="12">
        <f>VLOOKUP(train[[#This Row],[Sub-Category]],Análisis_ABC_XYZ[[#Headers],[#Data]],4,FALSE)</f>
        <v>0.46881743173671325</v>
      </c>
    </row>
    <row r="6775" spans="1:12" x14ac:dyDescent="0.35">
      <c r="A6775" s="2">
        <v>43121</v>
      </c>
      <c r="B6775" s="1" t="s">
        <v>37</v>
      </c>
      <c r="C6775" s="1" t="s">
        <v>668</v>
      </c>
      <c r="D6775" s="1" t="s">
        <v>8</v>
      </c>
      <c r="E6775" s="1" t="s">
        <v>9</v>
      </c>
      <c r="F6775" s="18">
        <v>84.98</v>
      </c>
      <c r="G6775" t="s">
        <v>3556</v>
      </c>
      <c r="H6775" s="1">
        <f>IF(COUNTIF(G$2:G6775,G6775)=1,1,0)</f>
        <v>0</v>
      </c>
      <c r="I6775" s="1">
        <v>1</v>
      </c>
      <c r="J6775" s="1">
        <v>0</v>
      </c>
      <c r="K6775" s="1">
        <v>18.695599999999999</v>
      </c>
      <c r="L6775" s="12">
        <f>VLOOKUP(train[[#This Row],[Sub-Category]],Análisis_ABC_XYZ[[#Headers],[#Data]],4,FALSE)</f>
        <v>0.5176847302647779</v>
      </c>
    </row>
    <row r="6776" spans="1:12" x14ac:dyDescent="0.35">
      <c r="A6776" s="2">
        <v>43121</v>
      </c>
      <c r="B6776" s="1" t="s">
        <v>79</v>
      </c>
      <c r="C6776" s="1" t="s">
        <v>760</v>
      </c>
      <c r="D6776" s="1" t="s">
        <v>26</v>
      </c>
      <c r="E6776" s="1" t="s">
        <v>56</v>
      </c>
      <c r="F6776" s="18">
        <v>619.94999999999993</v>
      </c>
      <c r="G6776" t="s">
        <v>2105</v>
      </c>
      <c r="H6776" s="1">
        <f>IF(COUNTIF(G$2:G6776,G6776)=1,1,0)</f>
        <v>0</v>
      </c>
      <c r="I6776" s="1">
        <v>5</v>
      </c>
      <c r="J6776" s="1">
        <v>0</v>
      </c>
      <c r="K6776" s="1">
        <v>111.59099999999995</v>
      </c>
      <c r="L6776" s="12">
        <f>VLOOKUP(train[[#This Row],[Sub-Category]],Análisis_ABC_XYZ[[#Headers],[#Data]],4,FALSE)</f>
        <v>0.52062335344040378</v>
      </c>
    </row>
    <row r="6777" spans="1:12" x14ac:dyDescent="0.35">
      <c r="A6777" s="2">
        <v>43121</v>
      </c>
      <c r="B6777" s="1" t="s">
        <v>37</v>
      </c>
      <c r="C6777" s="1" t="s">
        <v>667</v>
      </c>
      <c r="D6777" s="1" t="s">
        <v>26</v>
      </c>
      <c r="E6777" s="1" t="s">
        <v>56</v>
      </c>
      <c r="F6777" s="18">
        <v>179.97</v>
      </c>
      <c r="G6777" t="s">
        <v>3556</v>
      </c>
      <c r="H6777" s="1">
        <f>IF(COUNTIF(G$2:G6777,G6777)=1,1,0)</f>
        <v>0</v>
      </c>
      <c r="I6777" s="1">
        <v>3</v>
      </c>
      <c r="J6777" s="1">
        <v>0</v>
      </c>
      <c r="K6777" s="1">
        <v>86.385600000000011</v>
      </c>
      <c r="L6777" s="12">
        <f>VLOOKUP(train[[#This Row],[Sub-Category]],Análisis_ABC_XYZ[[#Headers],[#Data]],4,FALSE)</f>
        <v>0.52062335344040378</v>
      </c>
    </row>
    <row r="6778" spans="1:12" x14ac:dyDescent="0.35">
      <c r="A6778" s="2">
        <v>43121</v>
      </c>
      <c r="B6778" s="1" t="s">
        <v>34</v>
      </c>
      <c r="C6778" s="1" t="s">
        <v>889</v>
      </c>
      <c r="D6778" s="1" t="s">
        <v>14</v>
      </c>
      <c r="E6778" s="1" t="s">
        <v>29</v>
      </c>
      <c r="F6778" s="18">
        <v>35.783999999999999</v>
      </c>
      <c r="G6778" t="s">
        <v>5953</v>
      </c>
      <c r="H6778" s="1">
        <f>IF(COUNTIF(G$2:G6778,G6778)=1,1,0)</f>
        <v>0</v>
      </c>
      <c r="I6778" s="1">
        <v>7</v>
      </c>
      <c r="J6778" s="1">
        <v>0.7</v>
      </c>
      <c r="K6778" s="1">
        <v>-28.627200000000009</v>
      </c>
      <c r="L6778" s="12">
        <f>VLOOKUP(train[[#This Row],[Sub-Category]],Análisis_ABC_XYZ[[#Headers],[#Data]],4,FALSE)</f>
        <v>0.46881743173671325</v>
      </c>
    </row>
    <row r="6779" spans="1:12" x14ac:dyDescent="0.35">
      <c r="A6779" s="2">
        <v>43121</v>
      </c>
      <c r="B6779" s="1" t="s">
        <v>37</v>
      </c>
      <c r="C6779" s="1" t="s">
        <v>78</v>
      </c>
      <c r="D6779" s="1" t="s">
        <v>14</v>
      </c>
      <c r="E6779" s="1" t="s">
        <v>29</v>
      </c>
      <c r="F6779" s="18">
        <v>27.936000000000003</v>
      </c>
      <c r="G6779" t="s">
        <v>3556</v>
      </c>
      <c r="H6779" s="1">
        <f>IF(COUNTIF(G$2:G6779,G6779)=1,1,0)</f>
        <v>0</v>
      </c>
      <c r="I6779" s="1">
        <v>4</v>
      </c>
      <c r="J6779" s="1">
        <v>0.2</v>
      </c>
      <c r="K6779" s="1">
        <v>9.4283999999999963</v>
      </c>
      <c r="L6779" s="12">
        <f>VLOOKUP(train[[#This Row],[Sub-Category]],Análisis_ABC_XYZ[[#Headers],[#Data]],4,FALSE)</f>
        <v>0.46881743173671325</v>
      </c>
    </row>
    <row r="6780" spans="1:12" x14ac:dyDescent="0.35">
      <c r="A6780" s="2">
        <v>43121</v>
      </c>
      <c r="B6780" s="1" t="s">
        <v>37</v>
      </c>
      <c r="C6780" s="1" t="s">
        <v>669</v>
      </c>
      <c r="D6780" s="1" t="s">
        <v>14</v>
      </c>
      <c r="E6780" s="1" t="s">
        <v>29</v>
      </c>
      <c r="F6780" s="18">
        <v>18.72</v>
      </c>
      <c r="G6780" t="s">
        <v>3556</v>
      </c>
      <c r="H6780" s="1">
        <f>IF(COUNTIF(G$2:G6780,G6780)=1,1,0)</f>
        <v>0</v>
      </c>
      <c r="I6780" s="1">
        <v>5</v>
      </c>
      <c r="J6780" s="1">
        <v>0.2</v>
      </c>
      <c r="K6780" s="1">
        <v>6.5519999999999996</v>
      </c>
      <c r="L6780" s="12">
        <f>VLOOKUP(train[[#This Row],[Sub-Category]],Análisis_ABC_XYZ[[#Headers],[#Data]],4,FALSE)</f>
        <v>0.46881743173671325</v>
      </c>
    </row>
    <row r="6781" spans="1:12" x14ac:dyDescent="0.35">
      <c r="A6781" s="2">
        <v>43121</v>
      </c>
      <c r="B6781" s="1" t="s">
        <v>79</v>
      </c>
      <c r="C6781" s="1" t="s">
        <v>678</v>
      </c>
      <c r="D6781" s="1" t="s">
        <v>14</v>
      </c>
      <c r="E6781" s="1" t="s">
        <v>29</v>
      </c>
      <c r="F6781" s="18">
        <v>14.399999999999999</v>
      </c>
      <c r="G6781" t="s">
        <v>2105</v>
      </c>
      <c r="H6781" s="1">
        <f>IF(COUNTIF(G$2:G6781,G6781)=1,1,0)</f>
        <v>0</v>
      </c>
      <c r="I6781" s="1">
        <v>5</v>
      </c>
      <c r="J6781" s="1">
        <v>0</v>
      </c>
      <c r="K6781" s="1">
        <v>7.056</v>
      </c>
      <c r="L6781" s="12">
        <f>VLOOKUP(train[[#This Row],[Sub-Category]],Análisis_ABC_XYZ[[#Headers],[#Data]],4,FALSE)</f>
        <v>0.46881743173671325</v>
      </c>
    </row>
    <row r="6782" spans="1:12" x14ac:dyDescent="0.35">
      <c r="A6782" s="2">
        <v>43122</v>
      </c>
      <c r="B6782" s="1" t="s">
        <v>518</v>
      </c>
      <c r="C6782" s="1" t="s">
        <v>519</v>
      </c>
      <c r="D6782" s="1" t="s">
        <v>26</v>
      </c>
      <c r="E6782" s="1" t="s">
        <v>363</v>
      </c>
      <c r="F6782" s="18">
        <v>2999.95</v>
      </c>
      <c r="G6782" t="s">
        <v>3105</v>
      </c>
      <c r="H6782" s="1">
        <f>IF(COUNTIF(G$2:G6782,G6782)=1,1,0)</f>
        <v>1</v>
      </c>
      <c r="I6782" s="1">
        <v>5</v>
      </c>
      <c r="J6782" s="1">
        <v>0</v>
      </c>
      <c r="K6782" s="1">
        <v>1379.9769999999999</v>
      </c>
      <c r="L6782" s="12">
        <f>VLOOKUP(train[[#This Row],[Sub-Category]],Análisis_ABC_XYZ[[#Headers],[#Data]],4,FALSE)</f>
        <v>0.62810530827000832</v>
      </c>
    </row>
    <row r="6783" spans="1:12" x14ac:dyDescent="0.35">
      <c r="A6783" s="2">
        <v>43122</v>
      </c>
      <c r="B6783" s="1" t="s">
        <v>518</v>
      </c>
      <c r="C6783" s="1" t="s">
        <v>522</v>
      </c>
      <c r="D6783" s="1" t="s">
        <v>14</v>
      </c>
      <c r="E6783" s="1" t="s">
        <v>20</v>
      </c>
      <c r="F6783" s="18">
        <v>1126.02</v>
      </c>
      <c r="G6783" t="s">
        <v>3105</v>
      </c>
      <c r="H6783" s="1">
        <f>IF(COUNTIF(G$2:G6783,G6783)=1,1,0)</f>
        <v>0</v>
      </c>
      <c r="I6783" s="1">
        <v>3</v>
      </c>
      <c r="J6783" s="1">
        <v>0</v>
      </c>
      <c r="K6783" s="1">
        <v>56.300999999999988</v>
      </c>
      <c r="L6783" s="12">
        <f>VLOOKUP(train[[#This Row],[Sub-Category]],Análisis_ABC_XYZ[[#Headers],[#Data]],4,FALSE)</f>
        <v>0.44610841445725197</v>
      </c>
    </row>
    <row r="6784" spans="1:12" x14ac:dyDescent="0.35">
      <c r="A6784" s="2">
        <v>43122</v>
      </c>
      <c r="B6784" s="1" t="s">
        <v>518</v>
      </c>
      <c r="C6784" s="1" t="s">
        <v>520</v>
      </c>
      <c r="D6784" s="1" t="s">
        <v>14</v>
      </c>
      <c r="E6784" s="1" t="s">
        <v>20</v>
      </c>
      <c r="F6784" s="18">
        <v>51.449999999999996</v>
      </c>
      <c r="G6784" t="s">
        <v>3105</v>
      </c>
      <c r="H6784" s="1">
        <f>IF(COUNTIF(G$2:G6784,G6784)=1,1,0)</f>
        <v>0</v>
      </c>
      <c r="I6784" s="1">
        <v>3</v>
      </c>
      <c r="J6784" s="1">
        <v>0</v>
      </c>
      <c r="K6784" s="1">
        <v>13.891499999999999</v>
      </c>
      <c r="L6784" s="12">
        <f>VLOOKUP(train[[#This Row],[Sub-Category]],Análisis_ABC_XYZ[[#Headers],[#Data]],4,FALSE)</f>
        <v>0.44610841445725197</v>
      </c>
    </row>
    <row r="6785" spans="1:12" x14ac:dyDescent="0.35">
      <c r="A6785" s="2">
        <v>43122</v>
      </c>
      <c r="B6785" s="1" t="s">
        <v>72</v>
      </c>
      <c r="C6785" s="1" t="s">
        <v>1296</v>
      </c>
      <c r="D6785" s="1" t="s">
        <v>14</v>
      </c>
      <c r="E6785" s="1" t="s">
        <v>91</v>
      </c>
      <c r="F6785" s="18">
        <v>15.120000000000001</v>
      </c>
      <c r="G6785" t="s">
        <v>3357</v>
      </c>
      <c r="H6785" s="1">
        <f>IF(COUNTIF(G$2:G6785,G6785)=1,1,0)</f>
        <v>1</v>
      </c>
      <c r="I6785" s="1">
        <v>5</v>
      </c>
      <c r="J6785" s="1">
        <v>0.2</v>
      </c>
      <c r="K6785" s="1">
        <v>4.9139999999999988</v>
      </c>
      <c r="L6785" s="12">
        <f>VLOOKUP(train[[#This Row],[Sub-Category]],Análisis_ABC_XYZ[[#Headers],[#Data]],4,FALSE)</f>
        <v>0.51168203684699509</v>
      </c>
    </row>
    <row r="6786" spans="1:12" x14ac:dyDescent="0.35">
      <c r="A6786" s="2">
        <v>43122</v>
      </c>
      <c r="B6786" s="1" t="s">
        <v>518</v>
      </c>
      <c r="C6786" s="1" t="s">
        <v>521</v>
      </c>
      <c r="D6786" s="1" t="s">
        <v>14</v>
      </c>
      <c r="E6786" s="1" t="s">
        <v>36</v>
      </c>
      <c r="F6786" s="18">
        <v>11.96</v>
      </c>
      <c r="G6786" t="s">
        <v>3105</v>
      </c>
      <c r="H6786" s="1">
        <f>IF(COUNTIF(G$2:G6786,G6786)=1,1,0)</f>
        <v>0</v>
      </c>
      <c r="I6786" s="1">
        <v>2</v>
      </c>
      <c r="J6786" s="1">
        <v>0</v>
      </c>
      <c r="K6786" s="1">
        <v>5.3819999999999997</v>
      </c>
      <c r="L6786" s="12">
        <f>VLOOKUP(train[[#This Row],[Sub-Category]],Análisis_ABC_XYZ[[#Headers],[#Data]],4,FALSE)</f>
        <v>0.43613829632717294</v>
      </c>
    </row>
    <row r="6787" spans="1:12" x14ac:dyDescent="0.35">
      <c r="A6787" s="2">
        <v>43122</v>
      </c>
      <c r="B6787" s="1" t="s">
        <v>72</v>
      </c>
      <c r="C6787" s="1" t="s">
        <v>1681</v>
      </c>
      <c r="D6787" s="1" t="s">
        <v>14</v>
      </c>
      <c r="E6787" s="1" t="s">
        <v>24</v>
      </c>
      <c r="F6787" s="18">
        <v>7.8719999999999999</v>
      </c>
      <c r="G6787" t="s">
        <v>3357</v>
      </c>
      <c r="H6787" s="1">
        <f>IF(COUNTIF(G$2:G6787,G6787)=1,1,0)</f>
        <v>0</v>
      </c>
      <c r="I6787" s="1">
        <v>3</v>
      </c>
      <c r="J6787" s="1">
        <v>0.2</v>
      </c>
      <c r="K6787" s="1">
        <v>0.88559999999999883</v>
      </c>
      <c r="L6787" s="12">
        <f>VLOOKUP(train[[#This Row],[Sub-Category]],Análisis_ABC_XYZ[[#Headers],[#Data]],4,FALSE)</f>
        <v>0.45632477063632687</v>
      </c>
    </row>
    <row r="6788" spans="1:12" x14ac:dyDescent="0.35">
      <c r="A6788" s="2">
        <v>43123</v>
      </c>
      <c r="B6788" s="1" t="s">
        <v>79</v>
      </c>
      <c r="C6788" s="1" t="s">
        <v>500</v>
      </c>
      <c r="D6788" s="1" t="s">
        <v>8</v>
      </c>
      <c r="E6788" s="1" t="s">
        <v>18</v>
      </c>
      <c r="F6788" s="18">
        <v>210.98</v>
      </c>
      <c r="G6788" t="s">
        <v>5696</v>
      </c>
      <c r="H6788" s="1">
        <f>IF(COUNTIF(G$2:G6788,G6788)=1,1,0)</f>
        <v>1</v>
      </c>
      <c r="I6788" s="1">
        <v>2</v>
      </c>
      <c r="J6788" s="1">
        <v>0</v>
      </c>
      <c r="K6788" s="1">
        <v>21.097999999999985</v>
      </c>
      <c r="L6788" s="12">
        <f>VLOOKUP(train[[#This Row],[Sub-Category]],Análisis_ABC_XYZ[[#Headers],[#Data]],4,FALSE)</f>
        <v>0.55975208308209756</v>
      </c>
    </row>
    <row r="6789" spans="1:12" x14ac:dyDescent="0.35">
      <c r="A6789" s="2">
        <v>43123</v>
      </c>
      <c r="B6789" s="1" t="s">
        <v>37</v>
      </c>
      <c r="C6789" s="1" t="s">
        <v>1836</v>
      </c>
      <c r="D6789" s="1" t="s">
        <v>26</v>
      </c>
      <c r="E6789" s="1" t="s">
        <v>27</v>
      </c>
      <c r="F6789" s="18">
        <v>86.352000000000004</v>
      </c>
      <c r="G6789" t="s">
        <v>2677</v>
      </c>
      <c r="H6789" s="1">
        <f>IF(COUNTIF(G$2:G6789,G6789)=1,1,0)</f>
        <v>1</v>
      </c>
      <c r="I6789" s="1">
        <v>6</v>
      </c>
      <c r="J6789" s="1">
        <v>0.2</v>
      </c>
      <c r="K6789" s="1">
        <v>8.6352000000000011</v>
      </c>
      <c r="L6789" s="12">
        <f>VLOOKUP(train[[#This Row],[Sub-Category]],Análisis_ABC_XYZ[[#Headers],[#Data]],4,FALSE)</f>
        <v>0.41105220110552465</v>
      </c>
    </row>
    <row r="6790" spans="1:12" x14ac:dyDescent="0.35">
      <c r="A6790" s="2">
        <v>43123</v>
      </c>
      <c r="B6790" s="1" t="s">
        <v>104</v>
      </c>
      <c r="C6790" s="1" t="s">
        <v>1652</v>
      </c>
      <c r="D6790" s="1" t="s">
        <v>26</v>
      </c>
      <c r="E6790" s="1" t="s">
        <v>56</v>
      </c>
      <c r="F6790" s="18">
        <v>95.984000000000009</v>
      </c>
      <c r="G6790" t="s">
        <v>4490</v>
      </c>
      <c r="H6790" s="1">
        <f>IF(COUNTIF(G$2:G6790,G6790)=1,1,0)</f>
        <v>1</v>
      </c>
      <c r="I6790" s="1">
        <v>2</v>
      </c>
      <c r="J6790" s="1">
        <v>0.2</v>
      </c>
      <c r="K6790" s="1">
        <v>11.997999999999998</v>
      </c>
      <c r="L6790" s="12">
        <f>VLOOKUP(train[[#This Row],[Sub-Category]],Análisis_ABC_XYZ[[#Headers],[#Data]],4,FALSE)</f>
        <v>0.52062335344040378</v>
      </c>
    </row>
    <row r="6791" spans="1:12" x14ac:dyDescent="0.35">
      <c r="A6791" s="2">
        <v>43123</v>
      </c>
      <c r="B6791" s="1" t="s">
        <v>37</v>
      </c>
      <c r="C6791" s="1" t="s">
        <v>813</v>
      </c>
      <c r="D6791" s="1" t="s">
        <v>14</v>
      </c>
      <c r="E6791" s="1" t="s">
        <v>36</v>
      </c>
      <c r="F6791" s="18">
        <v>25.92</v>
      </c>
      <c r="G6791" t="s">
        <v>2677</v>
      </c>
      <c r="H6791" s="1">
        <f>IF(COUNTIF(G$2:G6791,G6791)=1,1,0)</f>
        <v>0</v>
      </c>
      <c r="I6791" s="1">
        <v>4</v>
      </c>
      <c r="J6791" s="1">
        <v>0</v>
      </c>
      <c r="K6791" s="1">
        <v>12.441600000000001</v>
      </c>
      <c r="L6791" s="12">
        <f>VLOOKUP(train[[#This Row],[Sub-Category]],Análisis_ABC_XYZ[[#Headers],[#Data]],4,FALSE)</f>
        <v>0.43613829632717294</v>
      </c>
    </row>
    <row r="6792" spans="1:12" x14ac:dyDescent="0.35">
      <c r="A6792" s="2">
        <v>43123</v>
      </c>
      <c r="B6792" s="1" t="s">
        <v>37</v>
      </c>
      <c r="C6792" s="1" t="s">
        <v>1249</v>
      </c>
      <c r="D6792" s="1" t="s">
        <v>14</v>
      </c>
      <c r="E6792" s="1" t="s">
        <v>29</v>
      </c>
      <c r="F6792" s="18">
        <v>19.68</v>
      </c>
      <c r="G6792" t="s">
        <v>2677</v>
      </c>
      <c r="H6792" s="1">
        <f>IF(COUNTIF(G$2:G6792,G6792)=1,1,0)</f>
        <v>0</v>
      </c>
      <c r="I6792" s="1">
        <v>5</v>
      </c>
      <c r="J6792" s="1">
        <v>0.2</v>
      </c>
      <c r="K6792" s="1">
        <v>6.8879999999999981</v>
      </c>
      <c r="L6792" s="12">
        <f>VLOOKUP(train[[#This Row],[Sub-Category]],Análisis_ABC_XYZ[[#Headers],[#Data]],4,FALSE)</f>
        <v>0.46881743173671325</v>
      </c>
    </row>
    <row r="6793" spans="1:12" x14ac:dyDescent="0.35">
      <c r="A6793" s="2">
        <v>43123</v>
      </c>
      <c r="B6793" s="1" t="s">
        <v>37</v>
      </c>
      <c r="C6793" s="1" t="s">
        <v>1076</v>
      </c>
      <c r="D6793" s="1" t="s">
        <v>14</v>
      </c>
      <c r="E6793" s="1" t="s">
        <v>36</v>
      </c>
      <c r="F6793" s="18">
        <v>6.48</v>
      </c>
      <c r="G6793" t="s">
        <v>2677</v>
      </c>
      <c r="H6793" s="1">
        <f>IF(COUNTIF(G$2:G6793,G6793)=1,1,0)</f>
        <v>0</v>
      </c>
      <c r="I6793" s="1">
        <v>1</v>
      </c>
      <c r="J6793" s="1">
        <v>0</v>
      </c>
      <c r="K6793" s="1">
        <v>3.1104000000000003</v>
      </c>
      <c r="L6793" s="12">
        <f>VLOOKUP(train[[#This Row],[Sub-Category]],Análisis_ABC_XYZ[[#Headers],[#Data]],4,FALSE)</f>
        <v>0.43613829632717294</v>
      </c>
    </row>
    <row r="6794" spans="1:12" x14ac:dyDescent="0.35">
      <c r="A6794" s="2">
        <v>43123</v>
      </c>
      <c r="B6794" s="1" t="s">
        <v>104</v>
      </c>
      <c r="C6794" s="1" t="s">
        <v>1331</v>
      </c>
      <c r="D6794" s="1" t="s">
        <v>14</v>
      </c>
      <c r="E6794" s="1" t="s">
        <v>29</v>
      </c>
      <c r="F6794" s="18">
        <v>4.9380000000000006</v>
      </c>
      <c r="G6794" t="s">
        <v>4490</v>
      </c>
      <c r="H6794" s="1">
        <f>IF(COUNTIF(G$2:G6794,G6794)=1,1,0)</f>
        <v>0</v>
      </c>
      <c r="I6794" s="1">
        <v>2</v>
      </c>
      <c r="J6794" s="1">
        <v>0.7</v>
      </c>
      <c r="K6794" s="1">
        <v>-3.6212</v>
      </c>
      <c r="L6794" s="12">
        <f>VLOOKUP(train[[#This Row],[Sub-Category]],Análisis_ABC_XYZ[[#Headers],[#Data]],4,FALSE)</f>
        <v>0.46881743173671325</v>
      </c>
    </row>
    <row r="6795" spans="1:12" x14ac:dyDescent="0.35">
      <c r="A6795" s="2">
        <v>43124</v>
      </c>
      <c r="B6795" s="1" t="s">
        <v>12</v>
      </c>
      <c r="C6795" s="1" t="s">
        <v>1663</v>
      </c>
      <c r="D6795" s="1" t="s">
        <v>14</v>
      </c>
      <c r="E6795" s="1" t="s">
        <v>29</v>
      </c>
      <c r="F6795" s="18">
        <v>276.78400000000005</v>
      </c>
      <c r="G6795" t="s">
        <v>3857</v>
      </c>
      <c r="H6795" s="1">
        <f>IF(COUNTIF(G$2:G6795,G6795)=1,1,0)</f>
        <v>1</v>
      </c>
      <c r="I6795" s="1">
        <v>2</v>
      </c>
      <c r="J6795" s="1">
        <v>0.2</v>
      </c>
      <c r="K6795" s="1">
        <v>89.954799999999992</v>
      </c>
      <c r="L6795" s="12">
        <f>VLOOKUP(train[[#This Row],[Sub-Category]],Análisis_ABC_XYZ[[#Headers],[#Data]],4,FALSE)</f>
        <v>0.46881743173671325</v>
      </c>
    </row>
    <row r="6796" spans="1:12" x14ac:dyDescent="0.35">
      <c r="A6796" s="2">
        <v>43124</v>
      </c>
      <c r="B6796" s="1" t="s">
        <v>12</v>
      </c>
      <c r="C6796" s="1" t="s">
        <v>1749</v>
      </c>
      <c r="D6796" s="1" t="s">
        <v>26</v>
      </c>
      <c r="E6796" s="1" t="s">
        <v>27</v>
      </c>
      <c r="F6796" s="18">
        <v>110.352</v>
      </c>
      <c r="G6796" t="s">
        <v>3857</v>
      </c>
      <c r="H6796" s="1">
        <f>IF(COUNTIF(G$2:G6796,G6796)=1,1,0)</f>
        <v>0</v>
      </c>
      <c r="I6796" s="1">
        <v>3</v>
      </c>
      <c r="J6796" s="1">
        <v>0.2</v>
      </c>
      <c r="K6796" s="1">
        <v>8.2763999999999953</v>
      </c>
      <c r="L6796" s="12">
        <f>VLOOKUP(train[[#This Row],[Sub-Category]],Análisis_ABC_XYZ[[#Headers],[#Data]],4,FALSE)</f>
        <v>0.41105220110552465</v>
      </c>
    </row>
    <row r="6797" spans="1:12" x14ac:dyDescent="0.35">
      <c r="A6797" s="2">
        <v>43124</v>
      </c>
      <c r="B6797" s="1" t="s">
        <v>12</v>
      </c>
      <c r="C6797" s="1" t="s">
        <v>51</v>
      </c>
      <c r="D6797" s="1" t="s">
        <v>14</v>
      </c>
      <c r="E6797" s="1" t="s">
        <v>31</v>
      </c>
      <c r="F6797" s="18">
        <v>25.86</v>
      </c>
      <c r="G6797" t="s">
        <v>3857</v>
      </c>
      <c r="H6797" s="1">
        <f>IF(COUNTIF(G$2:G6797,G6797)=1,1,0)</f>
        <v>0</v>
      </c>
      <c r="I6797" s="1">
        <v>3</v>
      </c>
      <c r="J6797" s="1">
        <v>0</v>
      </c>
      <c r="K6797" s="1">
        <v>6.7236000000000002</v>
      </c>
      <c r="L6797" s="12">
        <f>VLOOKUP(train[[#This Row],[Sub-Category]],Análisis_ABC_XYZ[[#Headers],[#Data]],4,FALSE)</f>
        <v>0.49507917887403441</v>
      </c>
    </row>
    <row r="6798" spans="1:12" x14ac:dyDescent="0.35">
      <c r="A6798" s="2">
        <v>43124</v>
      </c>
      <c r="B6798" s="1" t="s">
        <v>379</v>
      </c>
      <c r="C6798" s="1" t="s">
        <v>1036</v>
      </c>
      <c r="D6798" s="1" t="s">
        <v>14</v>
      </c>
      <c r="E6798" s="1" t="s">
        <v>91</v>
      </c>
      <c r="F6798" s="18">
        <v>5.67</v>
      </c>
      <c r="G6798" t="s">
        <v>2579</v>
      </c>
      <c r="H6798" s="1">
        <f>IF(COUNTIF(G$2:G6798,G6798)=1,1,0)</f>
        <v>1</v>
      </c>
      <c r="I6798" s="1">
        <v>3</v>
      </c>
      <c r="J6798" s="1">
        <v>0</v>
      </c>
      <c r="K6798" s="1">
        <v>0.11340000000000017</v>
      </c>
      <c r="L6798" s="12">
        <f>VLOOKUP(train[[#This Row],[Sub-Category]],Análisis_ABC_XYZ[[#Headers],[#Data]],4,FALSE)</f>
        <v>0.51168203684699509</v>
      </c>
    </row>
    <row r="6799" spans="1:12" x14ac:dyDescent="0.35">
      <c r="A6799" s="2">
        <v>43126</v>
      </c>
      <c r="B6799" s="1" t="s">
        <v>379</v>
      </c>
      <c r="C6799" s="1" t="s">
        <v>1532</v>
      </c>
      <c r="D6799" s="1" t="s">
        <v>26</v>
      </c>
      <c r="E6799" s="1" t="s">
        <v>27</v>
      </c>
      <c r="F6799" s="18">
        <v>2939.9300000000003</v>
      </c>
      <c r="G6799" t="s">
        <v>4676</v>
      </c>
      <c r="H6799" s="1">
        <f>IF(COUNTIF(G$2:G6799,G6799)=1,1,0)</f>
        <v>1</v>
      </c>
      <c r="I6799" s="1">
        <v>7</v>
      </c>
      <c r="J6799" s="1">
        <v>0</v>
      </c>
      <c r="K6799" s="1">
        <v>764.38180000000011</v>
      </c>
      <c r="L6799" s="12">
        <f>VLOOKUP(train[[#This Row],[Sub-Category]],Análisis_ABC_XYZ[[#Headers],[#Data]],4,FALSE)</f>
        <v>0.41105220110552465</v>
      </c>
    </row>
    <row r="6800" spans="1:12" x14ac:dyDescent="0.35">
      <c r="A6800" s="2">
        <v>43126</v>
      </c>
      <c r="B6800" s="1" t="s">
        <v>379</v>
      </c>
      <c r="C6800" s="1" t="s">
        <v>164</v>
      </c>
      <c r="D6800" s="1" t="s">
        <v>8</v>
      </c>
      <c r="E6800" s="1" t="s">
        <v>22</v>
      </c>
      <c r="F6800" s="18">
        <v>62.72</v>
      </c>
      <c r="G6800" t="s">
        <v>4676</v>
      </c>
      <c r="H6800" s="1">
        <f>IF(COUNTIF(G$2:G6800,G6800)=1,1,0)</f>
        <v>0</v>
      </c>
      <c r="I6800" s="1">
        <v>4</v>
      </c>
      <c r="J6800" s="1">
        <v>0</v>
      </c>
      <c r="K6800" s="1">
        <v>24.460799999999999</v>
      </c>
      <c r="L6800" s="12">
        <f>VLOOKUP(train[[#This Row],[Sub-Category]],Análisis_ABC_XYZ[[#Headers],[#Data]],4,FALSE)</f>
        <v>0.4595170286641902</v>
      </c>
    </row>
    <row r="6801" spans="1:12" x14ac:dyDescent="0.35">
      <c r="A6801" s="2">
        <v>43126</v>
      </c>
      <c r="B6801" s="1" t="s">
        <v>39</v>
      </c>
      <c r="C6801" s="1" t="s">
        <v>117</v>
      </c>
      <c r="D6801" s="1" t="s">
        <v>14</v>
      </c>
      <c r="E6801" s="1" t="s">
        <v>20</v>
      </c>
      <c r="F6801" s="18">
        <v>18.16</v>
      </c>
      <c r="G6801" t="s">
        <v>3534</v>
      </c>
      <c r="H6801" s="1">
        <f>IF(COUNTIF(G$2:G6801,G6801)=1,1,0)</f>
        <v>1</v>
      </c>
      <c r="I6801" s="1">
        <v>2</v>
      </c>
      <c r="J6801" s="1">
        <v>0.2</v>
      </c>
      <c r="K6801" s="1">
        <v>1.8160000000000016</v>
      </c>
      <c r="L6801" s="12">
        <f>VLOOKUP(train[[#This Row],[Sub-Category]],Análisis_ABC_XYZ[[#Headers],[#Data]],4,FALSE)</f>
        <v>0.44610841445725197</v>
      </c>
    </row>
    <row r="6802" spans="1:12" x14ac:dyDescent="0.35">
      <c r="A6802" s="2">
        <v>43126</v>
      </c>
      <c r="B6802" s="1" t="s">
        <v>119</v>
      </c>
      <c r="C6802" s="1" t="s">
        <v>197</v>
      </c>
      <c r="D6802" s="1" t="s">
        <v>14</v>
      </c>
      <c r="E6802" s="1" t="s">
        <v>24</v>
      </c>
      <c r="F6802" s="18">
        <v>15.469999999999999</v>
      </c>
      <c r="G6802" t="s">
        <v>2737</v>
      </c>
      <c r="H6802" s="1">
        <f>IF(COUNTIF(G$2:G6802,G6802)=1,1,0)</f>
        <v>1</v>
      </c>
      <c r="I6802" s="1">
        <v>7</v>
      </c>
      <c r="J6802" s="1">
        <v>0</v>
      </c>
      <c r="K6802" s="1">
        <v>4.1768999999999998</v>
      </c>
      <c r="L6802" s="12">
        <f>VLOOKUP(train[[#This Row],[Sub-Category]],Análisis_ABC_XYZ[[#Headers],[#Data]],4,FALSE)</f>
        <v>0.45632477063632687</v>
      </c>
    </row>
    <row r="6803" spans="1:12" x14ac:dyDescent="0.35">
      <c r="A6803" s="2">
        <v>43126</v>
      </c>
      <c r="B6803" s="1" t="s">
        <v>12</v>
      </c>
      <c r="C6803" s="1" t="s">
        <v>1151</v>
      </c>
      <c r="D6803" s="1" t="s">
        <v>14</v>
      </c>
      <c r="E6803" s="1" t="s">
        <v>91</v>
      </c>
      <c r="F6803" s="18">
        <v>11.84</v>
      </c>
      <c r="G6803" t="s">
        <v>3092</v>
      </c>
      <c r="H6803" s="1">
        <f>IF(COUNTIF(G$2:G6803,G6803)=1,1,0)</f>
        <v>1</v>
      </c>
      <c r="I6803" s="1">
        <v>8</v>
      </c>
      <c r="J6803" s="1">
        <v>0</v>
      </c>
      <c r="K6803" s="1">
        <v>5.6831999999999994</v>
      </c>
      <c r="L6803" s="12">
        <f>VLOOKUP(train[[#This Row],[Sub-Category]],Análisis_ABC_XYZ[[#Headers],[#Data]],4,FALSE)</f>
        <v>0.51168203684699509</v>
      </c>
    </row>
    <row r="6804" spans="1:12" x14ac:dyDescent="0.35">
      <c r="A6804" s="2">
        <v>43126</v>
      </c>
      <c r="B6804" s="1" t="s">
        <v>119</v>
      </c>
      <c r="C6804" s="1" t="s">
        <v>230</v>
      </c>
      <c r="D6804" s="1" t="s">
        <v>14</v>
      </c>
      <c r="E6804" s="1" t="s">
        <v>29</v>
      </c>
      <c r="F6804" s="18">
        <v>7.16</v>
      </c>
      <c r="G6804" t="s">
        <v>2737</v>
      </c>
      <c r="H6804" s="1">
        <f>IF(COUNTIF(G$2:G6804,G6804)=1,1,0)</f>
        <v>0</v>
      </c>
      <c r="I6804" s="1">
        <v>2</v>
      </c>
      <c r="J6804" s="1">
        <v>0</v>
      </c>
      <c r="K6804" s="1">
        <v>3.4367999999999999</v>
      </c>
      <c r="L6804" s="12">
        <f>VLOOKUP(train[[#This Row],[Sub-Category]],Análisis_ABC_XYZ[[#Headers],[#Data]],4,FALSE)</f>
        <v>0.46881743173671325</v>
      </c>
    </row>
    <row r="6805" spans="1:12" x14ac:dyDescent="0.35">
      <c r="A6805" s="2">
        <v>43127</v>
      </c>
      <c r="B6805" s="1" t="s">
        <v>89</v>
      </c>
      <c r="C6805" s="1" t="s">
        <v>1749</v>
      </c>
      <c r="D6805" s="1" t="s">
        <v>26</v>
      </c>
      <c r="E6805" s="1" t="s">
        <v>27</v>
      </c>
      <c r="F6805" s="18">
        <v>137.94</v>
      </c>
      <c r="G6805" t="s">
        <v>5370</v>
      </c>
      <c r="H6805" s="1">
        <f>IF(COUNTIF(G$2:G6805,G6805)=1,1,0)</f>
        <v>1</v>
      </c>
      <c r="I6805" s="1">
        <v>3</v>
      </c>
      <c r="J6805" s="1">
        <v>0</v>
      </c>
      <c r="K6805" s="1">
        <v>35.864399999999996</v>
      </c>
      <c r="L6805" s="12">
        <f>VLOOKUP(train[[#This Row],[Sub-Category]],Análisis_ABC_XYZ[[#Headers],[#Data]],4,FALSE)</f>
        <v>0.41105220110552465</v>
      </c>
    </row>
    <row r="6806" spans="1:12" x14ac:dyDescent="0.35">
      <c r="A6806" s="2">
        <v>43127</v>
      </c>
      <c r="B6806" s="1" t="s">
        <v>157</v>
      </c>
      <c r="C6806" s="1" t="s">
        <v>213</v>
      </c>
      <c r="D6806" s="1" t="s">
        <v>26</v>
      </c>
      <c r="E6806" s="1" t="s">
        <v>27</v>
      </c>
      <c r="F6806" s="18">
        <v>107.982</v>
      </c>
      <c r="G6806" t="s">
        <v>5388</v>
      </c>
      <c r="H6806" s="1">
        <f>IF(COUNTIF(G$2:G6806,G6806)=1,1,0)</f>
        <v>1</v>
      </c>
      <c r="I6806" s="1">
        <v>3</v>
      </c>
      <c r="J6806" s="1">
        <v>0.4</v>
      </c>
      <c r="K6806" s="1">
        <v>-26.995499999999993</v>
      </c>
      <c r="L6806" s="12">
        <f>VLOOKUP(train[[#This Row],[Sub-Category]],Análisis_ABC_XYZ[[#Headers],[#Data]],4,FALSE)</f>
        <v>0.41105220110552465</v>
      </c>
    </row>
    <row r="6807" spans="1:12" x14ac:dyDescent="0.35">
      <c r="A6807" s="2">
        <v>43127</v>
      </c>
      <c r="B6807" s="1" t="s">
        <v>157</v>
      </c>
      <c r="C6807" s="1" t="s">
        <v>767</v>
      </c>
      <c r="D6807" s="1" t="s">
        <v>26</v>
      </c>
      <c r="E6807" s="1" t="s">
        <v>56</v>
      </c>
      <c r="F6807" s="18">
        <v>71.975999999999999</v>
      </c>
      <c r="G6807" t="s">
        <v>5388</v>
      </c>
      <c r="H6807" s="1">
        <f>IF(COUNTIF(G$2:G6807,G6807)=1,1,0)</f>
        <v>0</v>
      </c>
      <c r="I6807" s="1">
        <v>3</v>
      </c>
      <c r="J6807" s="1">
        <v>0.2</v>
      </c>
      <c r="K6807" s="1">
        <v>-8.9970000000000034</v>
      </c>
      <c r="L6807" s="12">
        <f>VLOOKUP(train[[#This Row],[Sub-Category]],Análisis_ABC_XYZ[[#Headers],[#Data]],4,FALSE)</f>
        <v>0.52062335344040378</v>
      </c>
    </row>
    <row r="6808" spans="1:12" x14ac:dyDescent="0.35">
      <c r="A6808" s="2">
        <v>43127</v>
      </c>
      <c r="B6808" s="1" t="s">
        <v>157</v>
      </c>
      <c r="C6808" s="1" t="s">
        <v>576</v>
      </c>
      <c r="D6808" s="1" t="s">
        <v>14</v>
      </c>
      <c r="E6808" s="1" t="s">
        <v>24</v>
      </c>
      <c r="F6808" s="18">
        <v>14.015999999999998</v>
      </c>
      <c r="G6808" t="s">
        <v>5388</v>
      </c>
      <c r="H6808" s="1">
        <f>IF(COUNTIF(G$2:G6808,G6808)=1,1,0)</f>
        <v>0</v>
      </c>
      <c r="I6808" s="1">
        <v>3</v>
      </c>
      <c r="J6808" s="1">
        <v>0.2</v>
      </c>
      <c r="K6808" s="1">
        <v>1.7519999999999998</v>
      </c>
      <c r="L6808" s="12">
        <f>VLOOKUP(train[[#This Row],[Sub-Category]],Análisis_ABC_XYZ[[#Headers],[#Data]],4,FALSE)</f>
        <v>0.45632477063632687</v>
      </c>
    </row>
    <row r="6809" spans="1:12" x14ac:dyDescent="0.35">
      <c r="A6809" s="2">
        <v>43128</v>
      </c>
      <c r="B6809" s="1" t="s">
        <v>1200</v>
      </c>
      <c r="C6809" s="1" t="s">
        <v>1031</v>
      </c>
      <c r="D6809" s="1" t="s">
        <v>14</v>
      </c>
      <c r="E6809" s="1" t="s">
        <v>36</v>
      </c>
      <c r="F6809" s="18">
        <v>279.89999999999998</v>
      </c>
      <c r="G6809" t="s">
        <v>3956</v>
      </c>
      <c r="H6809" s="1">
        <f>IF(COUNTIF(G$2:G6809,G6809)=1,1,0)</f>
        <v>1</v>
      </c>
      <c r="I6809" s="1">
        <v>5</v>
      </c>
      <c r="J6809" s="1">
        <v>0</v>
      </c>
      <c r="K6809" s="1">
        <v>137.15100000000001</v>
      </c>
      <c r="L6809" s="12">
        <f>VLOOKUP(train[[#This Row],[Sub-Category]],Análisis_ABC_XYZ[[#Headers],[#Data]],4,FALSE)</f>
        <v>0.43613829632717294</v>
      </c>
    </row>
    <row r="6810" spans="1:12" x14ac:dyDescent="0.35">
      <c r="A6810" s="2">
        <v>43128</v>
      </c>
      <c r="B6810" s="1" t="s">
        <v>89</v>
      </c>
      <c r="C6810" s="1" t="s">
        <v>1301</v>
      </c>
      <c r="D6810" s="1" t="s">
        <v>26</v>
      </c>
      <c r="E6810" s="1" t="s">
        <v>56</v>
      </c>
      <c r="F6810" s="18">
        <v>449.91</v>
      </c>
      <c r="G6810" t="s">
        <v>6060</v>
      </c>
      <c r="H6810" s="1">
        <f>IF(COUNTIF(G$2:G6810,G6810)=1,1,0)</f>
        <v>1</v>
      </c>
      <c r="I6810" s="1">
        <v>9</v>
      </c>
      <c r="J6810" s="1">
        <v>0</v>
      </c>
      <c r="K6810" s="1">
        <v>157.46849999999998</v>
      </c>
      <c r="L6810" s="12">
        <f>VLOOKUP(train[[#This Row],[Sub-Category]],Análisis_ABC_XYZ[[#Headers],[#Data]],4,FALSE)</f>
        <v>0.52062335344040378</v>
      </c>
    </row>
    <row r="6811" spans="1:12" x14ac:dyDescent="0.35">
      <c r="A6811" s="2">
        <v>43128</v>
      </c>
      <c r="B6811" s="1" t="s">
        <v>12</v>
      </c>
      <c r="C6811" s="1" t="s">
        <v>981</v>
      </c>
      <c r="D6811" s="1" t="s">
        <v>26</v>
      </c>
      <c r="E6811" s="1" t="s">
        <v>56</v>
      </c>
      <c r="F6811" s="18">
        <v>239.96999999999997</v>
      </c>
      <c r="G6811" t="s">
        <v>4241</v>
      </c>
      <c r="H6811" s="1">
        <f>IF(COUNTIF(G$2:G6811,G6811)=1,1,0)</f>
        <v>1</v>
      </c>
      <c r="I6811" s="1">
        <v>3</v>
      </c>
      <c r="J6811" s="1">
        <v>0</v>
      </c>
      <c r="K6811" s="1">
        <v>26.39670000000001</v>
      </c>
      <c r="L6811" s="12">
        <f>VLOOKUP(train[[#This Row],[Sub-Category]],Análisis_ABC_XYZ[[#Headers],[#Data]],4,FALSE)</f>
        <v>0.52062335344040378</v>
      </c>
    </row>
    <row r="6812" spans="1:12" x14ac:dyDescent="0.35">
      <c r="A6812" s="2">
        <v>43128</v>
      </c>
      <c r="B6812" s="1" t="s">
        <v>12</v>
      </c>
      <c r="C6812" s="1" t="s">
        <v>1047</v>
      </c>
      <c r="D6812" s="1" t="s">
        <v>8</v>
      </c>
      <c r="E6812" s="1" t="s">
        <v>22</v>
      </c>
      <c r="F6812" s="18">
        <v>37.74</v>
      </c>
      <c r="G6812" t="s">
        <v>4241</v>
      </c>
      <c r="H6812" s="1">
        <f>IF(COUNTIF(G$2:G6812,G6812)=1,1,0)</f>
        <v>0</v>
      </c>
      <c r="I6812" s="1">
        <v>3</v>
      </c>
      <c r="J6812" s="1">
        <v>0</v>
      </c>
      <c r="K6812" s="1">
        <v>12.831599999999996</v>
      </c>
      <c r="L6812" s="12">
        <f>VLOOKUP(train[[#This Row],[Sub-Category]],Análisis_ABC_XYZ[[#Headers],[#Data]],4,FALSE)</f>
        <v>0.4595170286641902</v>
      </c>
    </row>
    <row r="6813" spans="1:12" x14ac:dyDescent="0.35">
      <c r="A6813" s="2">
        <v>43129</v>
      </c>
      <c r="B6813" s="1" t="s">
        <v>12</v>
      </c>
      <c r="C6813" s="1" t="s">
        <v>503</v>
      </c>
      <c r="D6813" s="1" t="s">
        <v>14</v>
      </c>
      <c r="E6813" s="1" t="s">
        <v>29</v>
      </c>
      <c r="F6813" s="18">
        <v>119.61600000000001</v>
      </c>
      <c r="G6813" t="s">
        <v>2828</v>
      </c>
      <c r="H6813" s="1">
        <f>IF(COUNTIF(G$2:G6813,G6813)=1,1,0)</f>
        <v>1</v>
      </c>
      <c r="I6813" s="1">
        <v>8</v>
      </c>
      <c r="J6813" s="1">
        <v>0.2</v>
      </c>
      <c r="K6813" s="1">
        <v>40.370399999999997</v>
      </c>
      <c r="L6813" s="12">
        <f>VLOOKUP(train[[#This Row],[Sub-Category]],Análisis_ABC_XYZ[[#Headers],[#Data]],4,FALSE)</f>
        <v>0.46881743173671325</v>
      </c>
    </row>
    <row r="6814" spans="1:12" x14ac:dyDescent="0.35">
      <c r="A6814" s="2">
        <v>43129</v>
      </c>
      <c r="B6814" s="1" t="s">
        <v>154</v>
      </c>
      <c r="C6814" s="1" t="s">
        <v>704</v>
      </c>
      <c r="D6814" s="1" t="s">
        <v>14</v>
      </c>
      <c r="E6814" s="1" t="s">
        <v>36</v>
      </c>
      <c r="F6814" s="18">
        <v>94.85</v>
      </c>
      <c r="G6814" t="s">
        <v>6934</v>
      </c>
      <c r="H6814" s="1">
        <f>IF(COUNTIF(G$2:G6814,G6814)=1,1,0)</f>
        <v>1</v>
      </c>
      <c r="I6814" s="1">
        <v>5</v>
      </c>
      <c r="J6814" s="1">
        <v>0</v>
      </c>
      <c r="K6814" s="1">
        <v>45.527999999999992</v>
      </c>
      <c r="L6814" s="12">
        <f>VLOOKUP(train[[#This Row],[Sub-Category]],Análisis_ABC_XYZ[[#Headers],[#Data]],4,FALSE)</f>
        <v>0.43613829632717294</v>
      </c>
    </row>
    <row r="6815" spans="1:12" x14ac:dyDescent="0.35">
      <c r="A6815" s="2">
        <v>43129</v>
      </c>
      <c r="B6815" s="1" t="s">
        <v>154</v>
      </c>
      <c r="C6815" s="1" t="s">
        <v>591</v>
      </c>
      <c r="D6815" s="1" t="s">
        <v>8</v>
      </c>
      <c r="E6815" s="1" t="s">
        <v>22</v>
      </c>
      <c r="F6815" s="18">
        <v>14.91</v>
      </c>
      <c r="G6815" t="s">
        <v>6934</v>
      </c>
      <c r="H6815" s="1">
        <f>IF(COUNTIF(G$2:G6815,G6815)=1,1,0)</f>
        <v>0</v>
      </c>
      <c r="I6815" s="1">
        <v>3</v>
      </c>
      <c r="J6815" s="1">
        <v>0</v>
      </c>
      <c r="K6815" s="1">
        <v>4.6220999999999997</v>
      </c>
      <c r="L6815" s="12">
        <f>VLOOKUP(train[[#This Row],[Sub-Category]],Análisis_ABC_XYZ[[#Headers],[#Data]],4,FALSE)</f>
        <v>0.4595170286641902</v>
      </c>
    </row>
    <row r="6816" spans="1:12" x14ac:dyDescent="0.35">
      <c r="A6816" s="2">
        <v>43129</v>
      </c>
      <c r="B6816" s="1" t="s">
        <v>154</v>
      </c>
      <c r="C6816" s="1" t="s">
        <v>196</v>
      </c>
      <c r="D6816" s="1" t="s">
        <v>14</v>
      </c>
      <c r="E6816" s="1" t="s">
        <v>20</v>
      </c>
      <c r="F6816" s="18">
        <v>13.48</v>
      </c>
      <c r="G6816" t="s">
        <v>6934</v>
      </c>
      <c r="H6816" s="1">
        <f>IF(COUNTIF(G$2:G6816,G6816)=1,1,0)</f>
        <v>0</v>
      </c>
      <c r="I6816" s="1">
        <v>1</v>
      </c>
      <c r="J6816" s="1">
        <v>0</v>
      </c>
      <c r="K6816" s="1">
        <v>3.5047999999999995</v>
      </c>
      <c r="L6816" s="12">
        <f>VLOOKUP(train[[#This Row],[Sub-Category]],Análisis_ABC_XYZ[[#Headers],[#Data]],4,FALSE)</f>
        <v>0.44610841445725197</v>
      </c>
    </row>
    <row r="6817" spans="1:12" x14ac:dyDescent="0.35">
      <c r="A6817" s="2">
        <v>43129</v>
      </c>
      <c r="B6817" s="1" t="s">
        <v>154</v>
      </c>
      <c r="C6817" s="1" t="s">
        <v>1536</v>
      </c>
      <c r="D6817" s="1" t="s">
        <v>14</v>
      </c>
      <c r="E6817" s="1" t="s">
        <v>36</v>
      </c>
      <c r="F6817" s="18">
        <v>12.96</v>
      </c>
      <c r="G6817" t="s">
        <v>6934</v>
      </c>
      <c r="H6817" s="1">
        <f>IF(COUNTIF(G$2:G6817,G6817)=1,1,0)</f>
        <v>0</v>
      </c>
      <c r="I6817" s="1">
        <v>2</v>
      </c>
      <c r="J6817" s="1">
        <v>0</v>
      </c>
      <c r="K6817" s="1">
        <v>6.2208000000000006</v>
      </c>
      <c r="L6817" s="12">
        <f>VLOOKUP(train[[#This Row],[Sub-Category]],Análisis_ABC_XYZ[[#Headers],[#Data]],4,FALSE)</f>
        <v>0.43613829632717294</v>
      </c>
    </row>
    <row r="6818" spans="1:12" x14ac:dyDescent="0.35">
      <c r="A6818" s="2">
        <v>43129</v>
      </c>
      <c r="B6818" s="1" t="s">
        <v>72</v>
      </c>
      <c r="C6818" s="1" t="s">
        <v>336</v>
      </c>
      <c r="D6818" s="1" t="s">
        <v>14</v>
      </c>
      <c r="E6818" s="1" t="s">
        <v>29</v>
      </c>
      <c r="F6818" s="18">
        <v>12.127999999999997</v>
      </c>
      <c r="G6818" t="s">
        <v>5278</v>
      </c>
      <c r="H6818" s="1">
        <f>IF(COUNTIF(G$2:G6818,G6818)=1,1,0)</f>
        <v>1</v>
      </c>
      <c r="I6818" s="1">
        <v>4</v>
      </c>
      <c r="J6818" s="1">
        <v>0.8</v>
      </c>
      <c r="K6818" s="1">
        <v>-20.617600000000003</v>
      </c>
      <c r="L6818" s="12">
        <f>VLOOKUP(train[[#This Row],[Sub-Category]],Análisis_ABC_XYZ[[#Headers],[#Data]],4,FALSE)</f>
        <v>0.46881743173671325</v>
      </c>
    </row>
    <row r="6819" spans="1:12" x14ac:dyDescent="0.35">
      <c r="A6819" s="2">
        <v>43129</v>
      </c>
      <c r="B6819" s="1" t="s">
        <v>12</v>
      </c>
      <c r="C6819" s="1" t="s">
        <v>1325</v>
      </c>
      <c r="D6819" s="1" t="s">
        <v>14</v>
      </c>
      <c r="E6819" s="1" t="s">
        <v>182</v>
      </c>
      <c r="F6819" s="18">
        <v>8.57</v>
      </c>
      <c r="G6819" t="s">
        <v>2828</v>
      </c>
      <c r="H6819" s="1">
        <f>IF(COUNTIF(G$2:G6819,G6819)=1,1,0)</f>
        <v>0</v>
      </c>
      <c r="I6819" s="1">
        <v>1</v>
      </c>
      <c r="J6819" s="1">
        <v>0</v>
      </c>
      <c r="K6819" s="1">
        <v>2.2282000000000002</v>
      </c>
      <c r="L6819" s="12">
        <f>VLOOKUP(train[[#This Row],[Sub-Category]],Análisis_ABC_XYZ[[#Headers],[#Data]],4,FALSE)</f>
        <v>0.53938093436526824</v>
      </c>
    </row>
    <row r="6820" spans="1:12" x14ac:dyDescent="0.35">
      <c r="A6820" s="2">
        <v>43129</v>
      </c>
      <c r="B6820" s="1" t="s">
        <v>12</v>
      </c>
      <c r="C6820" s="1" t="s">
        <v>1548</v>
      </c>
      <c r="D6820" s="1" t="s">
        <v>14</v>
      </c>
      <c r="E6820" s="1" t="s">
        <v>24</v>
      </c>
      <c r="F6820" s="18">
        <v>8.34</v>
      </c>
      <c r="G6820" t="s">
        <v>2828</v>
      </c>
      <c r="H6820" s="1">
        <f>IF(COUNTIF(G$2:G6820,G6820)=1,1,0)</f>
        <v>0</v>
      </c>
      <c r="I6820" s="1">
        <v>3</v>
      </c>
      <c r="J6820" s="1">
        <v>0</v>
      </c>
      <c r="K6820" s="1">
        <v>2.1683999999999997</v>
      </c>
      <c r="L6820" s="12">
        <f>VLOOKUP(train[[#This Row],[Sub-Category]],Análisis_ABC_XYZ[[#Headers],[#Data]],4,FALSE)</f>
        <v>0.45632477063632687</v>
      </c>
    </row>
    <row r="6821" spans="1:12" x14ac:dyDescent="0.35">
      <c r="A6821" s="2">
        <v>43129</v>
      </c>
      <c r="B6821" s="1" t="s">
        <v>89</v>
      </c>
      <c r="C6821" s="1" t="s">
        <v>775</v>
      </c>
      <c r="D6821" s="1" t="s">
        <v>14</v>
      </c>
      <c r="E6821" s="1" t="s">
        <v>15</v>
      </c>
      <c r="F6821" s="18">
        <v>5.22</v>
      </c>
      <c r="G6821" t="s">
        <v>2534</v>
      </c>
      <c r="H6821" s="1">
        <f>IF(COUNTIF(G$2:G6821,G6821)=1,1,0)</f>
        <v>1</v>
      </c>
      <c r="I6821" s="1">
        <v>2</v>
      </c>
      <c r="J6821" s="1">
        <v>0</v>
      </c>
      <c r="K6821" s="1">
        <v>2.4011999999999998</v>
      </c>
      <c r="L6821" s="12">
        <f>VLOOKUP(train[[#This Row],[Sub-Category]],Análisis_ABC_XYZ[[#Headers],[#Data]],4,FALSE)</f>
        <v>0.4647369236065339</v>
      </c>
    </row>
    <row r="6822" spans="1:12" x14ac:dyDescent="0.35">
      <c r="A6822" s="2">
        <v>43129</v>
      </c>
      <c r="B6822" s="1" t="s">
        <v>52</v>
      </c>
      <c r="C6822" s="1" t="s">
        <v>122</v>
      </c>
      <c r="D6822" s="1" t="s">
        <v>14</v>
      </c>
      <c r="E6822" s="1" t="s">
        <v>24</v>
      </c>
      <c r="F6822" s="18">
        <v>4.7679999999999998</v>
      </c>
      <c r="G6822" t="s">
        <v>4454</v>
      </c>
      <c r="H6822" s="1">
        <f>IF(COUNTIF(G$2:G6822,G6822)=1,1,0)</f>
        <v>1</v>
      </c>
      <c r="I6822" s="1">
        <v>2</v>
      </c>
      <c r="J6822" s="1">
        <v>0.2</v>
      </c>
      <c r="K6822" s="1">
        <v>0.47680000000000011</v>
      </c>
      <c r="L6822" s="12">
        <f>VLOOKUP(train[[#This Row],[Sub-Category]],Análisis_ABC_XYZ[[#Headers],[#Data]],4,FALSE)</f>
        <v>0.45632477063632687</v>
      </c>
    </row>
    <row r="6823" spans="1:12" x14ac:dyDescent="0.35">
      <c r="A6823" s="2">
        <v>43130</v>
      </c>
      <c r="B6823" s="1" t="s">
        <v>72</v>
      </c>
      <c r="C6823" s="1" t="s">
        <v>1791</v>
      </c>
      <c r="D6823" s="1" t="s">
        <v>26</v>
      </c>
      <c r="E6823" s="1" t="s">
        <v>27</v>
      </c>
      <c r="F6823" s="18">
        <v>2003.1680000000001</v>
      </c>
      <c r="G6823" t="s">
        <v>4083</v>
      </c>
      <c r="H6823" s="1">
        <f>IF(COUNTIF(G$2:G6823,G6823)=1,1,0)</f>
        <v>1</v>
      </c>
      <c r="I6823" s="1">
        <v>4</v>
      </c>
      <c r="J6823" s="1">
        <v>0.2</v>
      </c>
      <c r="K6823" s="1">
        <v>250.39599999999984</v>
      </c>
      <c r="L6823" s="12">
        <f>VLOOKUP(train[[#This Row],[Sub-Category]],Análisis_ABC_XYZ[[#Headers],[#Data]],4,FALSE)</f>
        <v>0.41105220110552465</v>
      </c>
    </row>
    <row r="6824" spans="1:12" x14ac:dyDescent="0.35">
      <c r="A6824" s="2">
        <v>43130</v>
      </c>
      <c r="B6824" s="1" t="s">
        <v>37</v>
      </c>
      <c r="C6824" s="1" t="s">
        <v>25</v>
      </c>
      <c r="D6824" s="1" t="s">
        <v>26</v>
      </c>
      <c r="E6824" s="1" t="s">
        <v>27</v>
      </c>
      <c r="F6824" s="18">
        <v>604.76800000000003</v>
      </c>
      <c r="G6824" t="s">
        <v>6782</v>
      </c>
      <c r="H6824" s="1">
        <f>IF(COUNTIF(G$2:G6824,G6824)=1,1,0)</f>
        <v>1</v>
      </c>
      <c r="I6824" s="1">
        <v>4</v>
      </c>
      <c r="J6824" s="1">
        <v>0.2</v>
      </c>
      <c r="K6824" s="1">
        <v>60.476800000000026</v>
      </c>
      <c r="L6824" s="12">
        <f>VLOOKUP(train[[#This Row],[Sub-Category]],Análisis_ABC_XYZ[[#Headers],[#Data]],4,FALSE)</f>
        <v>0.41105220110552465</v>
      </c>
    </row>
    <row r="6825" spans="1:12" x14ac:dyDescent="0.35">
      <c r="A6825" s="2">
        <v>43130</v>
      </c>
      <c r="B6825" s="1" t="s">
        <v>16</v>
      </c>
      <c r="C6825" s="1" t="s">
        <v>1818</v>
      </c>
      <c r="D6825" s="1" t="s">
        <v>8</v>
      </c>
      <c r="E6825" s="1" t="s">
        <v>11</v>
      </c>
      <c r="F6825" s="18">
        <v>419.13599999999997</v>
      </c>
      <c r="G6825" t="s">
        <v>6731</v>
      </c>
      <c r="H6825" s="1">
        <f>IF(COUNTIF(G$2:G6825,G6825)=1,1,0)</f>
        <v>1</v>
      </c>
      <c r="I6825" s="1">
        <v>4</v>
      </c>
      <c r="J6825" s="1">
        <v>0.2</v>
      </c>
      <c r="K6825" s="1">
        <v>-68.1096</v>
      </c>
      <c r="L6825" s="12">
        <f>VLOOKUP(train[[#This Row],[Sub-Category]],Análisis_ABC_XYZ[[#Headers],[#Data]],4,FALSE)</f>
        <v>0.46529189879902266</v>
      </c>
    </row>
    <row r="6826" spans="1:12" x14ac:dyDescent="0.35">
      <c r="A6826" s="2">
        <v>43130</v>
      </c>
      <c r="B6826" s="1" t="s">
        <v>154</v>
      </c>
      <c r="C6826" s="1" t="s">
        <v>358</v>
      </c>
      <c r="D6826" s="1" t="s">
        <v>26</v>
      </c>
      <c r="E6826" s="1" t="s">
        <v>27</v>
      </c>
      <c r="F6826" s="18">
        <v>207</v>
      </c>
      <c r="G6826" t="s">
        <v>2178</v>
      </c>
      <c r="H6826" s="1">
        <f>IF(COUNTIF(G$2:G6826,G6826)=1,1,0)</f>
        <v>1</v>
      </c>
      <c r="I6826" s="1">
        <v>3</v>
      </c>
      <c r="J6826" s="1">
        <v>0</v>
      </c>
      <c r="K6826" s="1">
        <v>51.75</v>
      </c>
      <c r="L6826" s="12">
        <f>VLOOKUP(train[[#This Row],[Sub-Category]],Análisis_ABC_XYZ[[#Headers],[#Data]],4,FALSE)</f>
        <v>0.41105220110552465</v>
      </c>
    </row>
    <row r="6827" spans="1:12" x14ac:dyDescent="0.35">
      <c r="A6827" s="2">
        <v>43130</v>
      </c>
      <c r="B6827" s="1" t="s">
        <v>12</v>
      </c>
      <c r="C6827" s="1" t="s">
        <v>621</v>
      </c>
      <c r="D6827" s="1" t="s">
        <v>14</v>
      </c>
      <c r="E6827" s="1" t="s">
        <v>20</v>
      </c>
      <c r="F6827" s="18">
        <v>129.30000000000001</v>
      </c>
      <c r="G6827" t="s">
        <v>3160</v>
      </c>
      <c r="H6827" s="1">
        <f>IF(COUNTIF(G$2:G6827,G6827)=1,1,0)</f>
        <v>1</v>
      </c>
      <c r="I6827" s="1">
        <v>2</v>
      </c>
      <c r="J6827" s="1">
        <v>0</v>
      </c>
      <c r="K6827" s="1">
        <v>6.4649999999999892</v>
      </c>
      <c r="L6827" s="12">
        <f>VLOOKUP(train[[#This Row],[Sub-Category]],Análisis_ABC_XYZ[[#Headers],[#Data]],4,FALSE)</f>
        <v>0.44610841445725197</v>
      </c>
    </row>
    <row r="6828" spans="1:12" x14ac:dyDescent="0.35">
      <c r="A6828" s="2">
        <v>43130</v>
      </c>
      <c r="B6828" s="1" t="s">
        <v>12</v>
      </c>
      <c r="C6828" s="1" t="s">
        <v>127</v>
      </c>
      <c r="D6828" s="1" t="s">
        <v>8</v>
      </c>
      <c r="E6828" s="1" t="s">
        <v>11</v>
      </c>
      <c r="F6828" s="18">
        <v>120.78399999999999</v>
      </c>
      <c r="G6828" t="s">
        <v>2876</v>
      </c>
      <c r="H6828" s="1">
        <f>IF(COUNTIF(G$2:G6828,G6828)=1,1,0)</f>
        <v>1</v>
      </c>
      <c r="I6828" s="1">
        <v>1</v>
      </c>
      <c r="J6828" s="1">
        <v>0.2</v>
      </c>
      <c r="K6828" s="1">
        <v>-13.588200000000001</v>
      </c>
      <c r="L6828" s="12">
        <f>VLOOKUP(train[[#This Row],[Sub-Category]],Análisis_ABC_XYZ[[#Headers],[#Data]],4,FALSE)</f>
        <v>0.46529189879902266</v>
      </c>
    </row>
    <row r="6829" spans="1:12" x14ac:dyDescent="0.35">
      <c r="A6829" s="2">
        <v>43130</v>
      </c>
      <c r="B6829" s="1" t="s">
        <v>72</v>
      </c>
      <c r="C6829" s="1" t="s">
        <v>1654</v>
      </c>
      <c r="D6829" s="1" t="s">
        <v>8</v>
      </c>
      <c r="E6829" s="1" t="s">
        <v>18</v>
      </c>
      <c r="F6829" s="18">
        <v>69.375</v>
      </c>
      <c r="G6829" t="s">
        <v>4083</v>
      </c>
      <c r="H6829" s="1">
        <f>IF(COUNTIF(G$2:G6829,G6829)=1,1,0)</f>
        <v>0</v>
      </c>
      <c r="I6829" s="1">
        <v>1</v>
      </c>
      <c r="J6829" s="1">
        <v>0.5</v>
      </c>
      <c r="K6829" s="1">
        <v>-47.174999999999997</v>
      </c>
      <c r="L6829" s="12">
        <f>VLOOKUP(train[[#This Row],[Sub-Category]],Análisis_ABC_XYZ[[#Headers],[#Data]],4,FALSE)</f>
        <v>0.55975208308209756</v>
      </c>
    </row>
    <row r="6830" spans="1:12" x14ac:dyDescent="0.35">
      <c r="A6830" s="2">
        <v>43130</v>
      </c>
      <c r="B6830" s="1" t="s">
        <v>154</v>
      </c>
      <c r="C6830" s="1" t="s">
        <v>690</v>
      </c>
      <c r="D6830" s="1" t="s">
        <v>14</v>
      </c>
      <c r="E6830" s="1" t="s">
        <v>24</v>
      </c>
      <c r="F6830" s="18">
        <v>40.299999999999997</v>
      </c>
      <c r="G6830" t="s">
        <v>2178</v>
      </c>
      <c r="H6830" s="1">
        <f>IF(COUNTIF(G$2:G6830,G6830)=1,1,0)</f>
        <v>0</v>
      </c>
      <c r="I6830" s="1">
        <v>2</v>
      </c>
      <c r="J6830" s="1">
        <v>0</v>
      </c>
      <c r="K6830" s="1">
        <v>10.881</v>
      </c>
      <c r="L6830" s="12">
        <f>VLOOKUP(train[[#This Row],[Sub-Category]],Análisis_ABC_XYZ[[#Headers],[#Data]],4,FALSE)</f>
        <v>0.45632477063632687</v>
      </c>
    </row>
    <row r="6831" spans="1:12" x14ac:dyDescent="0.35">
      <c r="A6831" s="2">
        <v>43130</v>
      </c>
      <c r="B6831" s="1" t="s">
        <v>154</v>
      </c>
      <c r="C6831" s="1" t="s">
        <v>691</v>
      </c>
      <c r="D6831" s="1" t="s">
        <v>8</v>
      </c>
      <c r="E6831" s="1" t="s">
        <v>22</v>
      </c>
      <c r="F6831" s="18">
        <v>34.580000000000005</v>
      </c>
      <c r="G6831" t="s">
        <v>2178</v>
      </c>
      <c r="H6831" s="1">
        <f>IF(COUNTIF(G$2:G6831,G6831)=1,1,0)</f>
        <v>0</v>
      </c>
      <c r="I6831" s="1">
        <v>7</v>
      </c>
      <c r="J6831" s="1">
        <v>0</v>
      </c>
      <c r="K6831" s="1">
        <v>14.523600000000002</v>
      </c>
      <c r="L6831" s="12">
        <f>VLOOKUP(train[[#This Row],[Sub-Category]],Análisis_ABC_XYZ[[#Headers],[#Data]],4,FALSE)</f>
        <v>0.4595170286641902</v>
      </c>
    </row>
    <row r="6832" spans="1:12" x14ac:dyDescent="0.35">
      <c r="A6832" s="2">
        <v>43130</v>
      </c>
      <c r="B6832" s="1" t="s">
        <v>154</v>
      </c>
      <c r="C6832" s="1" t="s">
        <v>689</v>
      </c>
      <c r="D6832" s="1" t="s">
        <v>14</v>
      </c>
      <c r="E6832" s="1" t="s">
        <v>29</v>
      </c>
      <c r="F6832" s="18">
        <v>32.35</v>
      </c>
      <c r="G6832" t="s">
        <v>2178</v>
      </c>
      <c r="H6832" s="1">
        <f>IF(COUNTIF(G$2:G6832,G6832)=1,1,0)</f>
        <v>0</v>
      </c>
      <c r="I6832" s="1">
        <v>5</v>
      </c>
      <c r="J6832" s="1">
        <v>0</v>
      </c>
      <c r="K6832" s="1">
        <v>16.175000000000001</v>
      </c>
      <c r="L6832" s="12">
        <f>VLOOKUP(train[[#This Row],[Sub-Category]],Análisis_ABC_XYZ[[#Headers],[#Data]],4,FALSE)</f>
        <v>0.46881743173671325</v>
      </c>
    </row>
    <row r="6833" spans="1:12" x14ac:dyDescent="0.35">
      <c r="A6833" s="2">
        <v>43130</v>
      </c>
      <c r="B6833" s="1" t="s">
        <v>72</v>
      </c>
      <c r="C6833" s="1" t="s">
        <v>622</v>
      </c>
      <c r="D6833" s="1" t="s">
        <v>14</v>
      </c>
      <c r="E6833" s="1" t="s">
        <v>182</v>
      </c>
      <c r="F6833" s="18">
        <v>31.680000000000003</v>
      </c>
      <c r="G6833" t="s">
        <v>4083</v>
      </c>
      <c r="H6833" s="1">
        <f>IF(COUNTIF(G$2:G6833,G6833)=1,1,0)</f>
        <v>0</v>
      </c>
      <c r="I6833" s="1">
        <v>4</v>
      </c>
      <c r="J6833" s="1">
        <v>0.2</v>
      </c>
      <c r="K6833" s="1">
        <v>2.7719999999999994</v>
      </c>
      <c r="L6833" s="12">
        <f>VLOOKUP(train[[#This Row],[Sub-Category]],Análisis_ABC_XYZ[[#Headers],[#Data]],4,FALSE)</f>
        <v>0.53938093436526824</v>
      </c>
    </row>
    <row r="6834" spans="1:12" x14ac:dyDescent="0.35">
      <c r="A6834" s="2">
        <v>43130</v>
      </c>
      <c r="B6834" s="1" t="s">
        <v>154</v>
      </c>
      <c r="C6834" s="1" t="s">
        <v>688</v>
      </c>
      <c r="D6834" s="1" t="s">
        <v>14</v>
      </c>
      <c r="E6834" s="1" t="s">
        <v>29</v>
      </c>
      <c r="F6834" s="18">
        <v>18.28</v>
      </c>
      <c r="G6834" t="s">
        <v>2178</v>
      </c>
      <c r="H6834" s="1">
        <f>IF(COUNTIF(G$2:G6834,G6834)=1,1,0)</f>
        <v>0</v>
      </c>
      <c r="I6834" s="1">
        <v>2</v>
      </c>
      <c r="J6834" s="1">
        <v>0</v>
      </c>
      <c r="K6834" s="1">
        <v>9.14</v>
      </c>
      <c r="L6834" s="12">
        <f>VLOOKUP(train[[#This Row],[Sub-Category]],Análisis_ABC_XYZ[[#Headers],[#Data]],4,FALSE)</f>
        <v>0.46881743173671325</v>
      </c>
    </row>
    <row r="6835" spans="1:12" x14ac:dyDescent="0.35">
      <c r="A6835" s="2">
        <v>43130</v>
      </c>
      <c r="B6835" s="1" t="s">
        <v>12</v>
      </c>
      <c r="C6835" s="1" t="s">
        <v>920</v>
      </c>
      <c r="D6835" s="1" t="s">
        <v>14</v>
      </c>
      <c r="E6835" s="1" t="s">
        <v>24</v>
      </c>
      <c r="F6835" s="18">
        <v>12.74</v>
      </c>
      <c r="G6835" t="s">
        <v>2876</v>
      </c>
      <c r="H6835" s="1">
        <f>IF(COUNTIF(G$2:G6835,G6835)=1,1,0)</f>
        <v>0</v>
      </c>
      <c r="I6835" s="1">
        <v>7</v>
      </c>
      <c r="J6835" s="1">
        <v>0</v>
      </c>
      <c r="K6835" s="1">
        <v>5.7329999999999997</v>
      </c>
      <c r="L6835" s="12">
        <f>VLOOKUP(train[[#This Row],[Sub-Category]],Análisis_ABC_XYZ[[#Headers],[#Data]],4,FALSE)</f>
        <v>0.45632477063632687</v>
      </c>
    </row>
    <row r="6836" spans="1:12" x14ac:dyDescent="0.35">
      <c r="A6836" s="2">
        <v>43130</v>
      </c>
      <c r="B6836" s="1" t="s">
        <v>72</v>
      </c>
      <c r="C6836" s="1" t="s">
        <v>297</v>
      </c>
      <c r="D6836" s="1" t="s">
        <v>14</v>
      </c>
      <c r="E6836" s="1" t="s">
        <v>24</v>
      </c>
      <c r="F6836" s="18">
        <v>9.3439999999999994</v>
      </c>
      <c r="G6836" t="s">
        <v>4083</v>
      </c>
      <c r="H6836" s="1">
        <f>IF(COUNTIF(G$2:G6836,G6836)=1,1,0)</f>
        <v>0</v>
      </c>
      <c r="I6836" s="1">
        <v>2</v>
      </c>
      <c r="J6836" s="1">
        <v>0.2</v>
      </c>
      <c r="K6836" s="1">
        <v>3.1535999999999995</v>
      </c>
      <c r="L6836" s="12">
        <f>VLOOKUP(train[[#This Row],[Sub-Category]],Análisis_ABC_XYZ[[#Headers],[#Data]],4,FALSE)</f>
        <v>0.45632477063632687</v>
      </c>
    </row>
    <row r="6837" spans="1:12" x14ac:dyDescent="0.35">
      <c r="A6837" s="2">
        <v>43130</v>
      </c>
      <c r="B6837" s="1" t="s">
        <v>12</v>
      </c>
      <c r="C6837" s="1" t="s">
        <v>1702</v>
      </c>
      <c r="D6837" s="1" t="s">
        <v>14</v>
      </c>
      <c r="E6837" s="1" t="s">
        <v>24</v>
      </c>
      <c r="F6837" s="18">
        <v>8.82</v>
      </c>
      <c r="G6837" t="s">
        <v>2876</v>
      </c>
      <c r="H6837" s="1">
        <f>IF(COUNTIF(G$2:G6837,G6837)=1,1,0)</f>
        <v>0</v>
      </c>
      <c r="I6837" s="1">
        <v>3</v>
      </c>
      <c r="J6837" s="1">
        <v>0</v>
      </c>
      <c r="K6837" s="1">
        <v>2.3814000000000002</v>
      </c>
      <c r="L6837" s="12">
        <f>VLOOKUP(train[[#This Row],[Sub-Category]],Análisis_ABC_XYZ[[#Headers],[#Data]],4,FALSE)</f>
        <v>0.45632477063632687</v>
      </c>
    </row>
    <row r="6838" spans="1:12" x14ac:dyDescent="0.35">
      <c r="A6838" s="2">
        <v>43130</v>
      </c>
      <c r="B6838" s="1" t="s">
        <v>154</v>
      </c>
      <c r="C6838" s="1" t="s">
        <v>28</v>
      </c>
      <c r="D6838" s="1" t="s">
        <v>14</v>
      </c>
      <c r="E6838" s="1" t="s">
        <v>29</v>
      </c>
      <c r="F6838" s="18">
        <v>7.71</v>
      </c>
      <c r="G6838" t="s">
        <v>2178</v>
      </c>
      <c r="H6838" s="1">
        <f>IF(COUNTIF(G$2:G6838,G6838)=1,1,0)</f>
        <v>0</v>
      </c>
      <c r="I6838" s="1">
        <v>1</v>
      </c>
      <c r="J6838" s="1">
        <v>0</v>
      </c>
      <c r="K6838" s="1">
        <v>3.4695</v>
      </c>
      <c r="L6838" s="12">
        <f>VLOOKUP(train[[#This Row],[Sub-Category]],Análisis_ABC_XYZ[[#Headers],[#Data]],4,FALSE)</f>
        <v>0.46881743173671325</v>
      </c>
    </row>
    <row r="6839" spans="1:12" x14ac:dyDescent="0.35">
      <c r="A6839" s="2">
        <v>43133</v>
      </c>
      <c r="B6839" s="1" t="s">
        <v>12</v>
      </c>
      <c r="C6839" s="1" t="s">
        <v>1821</v>
      </c>
      <c r="D6839" s="1" t="s">
        <v>26</v>
      </c>
      <c r="E6839" s="1" t="s">
        <v>208</v>
      </c>
      <c r="F6839" s="18">
        <v>239.98400000000004</v>
      </c>
      <c r="G6839" t="s">
        <v>4058</v>
      </c>
      <c r="H6839" s="1">
        <f>IF(COUNTIF(G$2:G6839,G6839)=1,1,0)</f>
        <v>1</v>
      </c>
      <c r="I6839" s="1">
        <v>2</v>
      </c>
      <c r="J6839" s="1">
        <v>0.2</v>
      </c>
      <c r="K6839" s="1">
        <v>38.997399999999971</v>
      </c>
      <c r="L6839" s="12">
        <f>VLOOKUP(train[[#This Row],[Sub-Category]],Análisis_ABC_XYZ[[#Headers],[#Data]],4,FALSE)</f>
        <v>0.5183572270896134</v>
      </c>
    </row>
    <row r="6840" spans="1:12" x14ac:dyDescent="0.35">
      <c r="A6840" s="2">
        <v>43133</v>
      </c>
      <c r="B6840" s="1" t="s">
        <v>12</v>
      </c>
      <c r="C6840" s="1" t="s">
        <v>860</v>
      </c>
      <c r="D6840" s="1" t="s">
        <v>8</v>
      </c>
      <c r="E6840" s="1" t="s">
        <v>22</v>
      </c>
      <c r="F6840" s="18">
        <v>210.58</v>
      </c>
      <c r="G6840" t="s">
        <v>4058</v>
      </c>
      <c r="H6840" s="1">
        <f>IF(COUNTIF(G$2:G6840,G6840)=1,1,0)</f>
        <v>0</v>
      </c>
      <c r="I6840" s="1">
        <v>2</v>
      </c>
      <c r="J6840" s="1">
        <v>0</v>
      </c>
      <c r="K6840" s="1">
        <v>12.634799999999984</v>
      </c>
      <c r="L6840" s="12">
        <f>VLOOKUP(train[[#This Row],[Sub-Category]],Análisis_ABC_XYZ[[#Headers],[#Data]],4,FALSE)</f>
        <v>0.4595170286641902</v>
      </c>
    </row>
    <row r="6841" spans="1:12" x14ac:dyDescent="0.35">
      <c r="A6841" s="2">
        <v>43133</v>
      </c>
      <c r="B6841" s="1" t="s">
        <v>12</v>
      </c>
      <c r="C6841" s="1" t="s">
        <v>1224</v>
      </c>
      <c r="D6841" s="1" t="s">
        <v>14</v>
      </c>
      <c r="E6841" s="1" t="s">
        <v>20</v>
      </c>
      <c r="F6841" s="18">
        <v>139.04</v>
      </c>
      <c r="G6841" t="s">
        <v>2491</v>
      </c>
      <c r="H6841" s="1">
        <f>IF(COUNTIF(G$2:G6841,G6841)=1,1,0)</f>
        <v>1</v>
      </c>
      <c r="I6841" s="1">
        <v>4</v>
      </c>
      <c r="J6841" s="1">
        <v>0</v>
      </c>
      <c r="K6841" s="1">
        <v>38.931200000000004</v>
      </c>
      <c r="L6841" s="12">
        <f>VLOOKUP(train[[#This Row],[Sub-Category]],Análisis_ABC_XYZ[[#Headers],[#Data]],4,FALSE)</f>
        <v>0.44610841445725197</v>
      </c>
    </row>
    <row r="6842" spans="1:12" x14ac:dyDescent="0.35">
      <c r="A6842" s="2">
        <v>43133</v>
      </c>
      <c r="B6842" s="1" t="s">
        <v>12</v>
      </c>
      <c r="C6842" s="1" t="s">
        <v>548</v>
      </c>
      <c r="D6842" s="1" t="s">
        <v>8</v>
      </c>
      <c r="E6842" s="1" t="s">
        <v>22</v>
      </c>
      <c r="F6842" s="18">
        <v>86.26</v>
      </c>
      <c r="G6842" t="s">
        <v>2491</v>
      </c>
      <c r="H6842" s="1">
        <f>IF(COUNTIF(G$2:G6842,G6842)=1,1,0)</f>
        <v>0</v>
      </c>
      <c r="I6842" s="1">
        <v>2</v>
      </c>
      <c r="J6842" s="1">
        <v>0</v>
      </c>
      <c r="K6842" s="1">
        <v>29.328400000000002</v>
      </c>
      <c r="L6842" s="12">
        <f>VLOOKUP(train[[#This Row],[Sub-Category]],Análisis_ABC_XYZ[[#Headers],[#Data]],4,FALSE)</f>
        <v>0.4595170286641902</v>
      </c>
    </row>
    <row r="6843" spans="1:12" x14ac:dyDescent="0.35">
      <c r="A6843" s="2">
        <v>43133</v>
      </c>
      <c r="B6843" s="1" t="s">
        <v>157</v>
      </c>
      <c r="C6843" s="1" t="s">
        <v>174</v>
      </c>
      <c r="D6843" s="1" t="s">
        <v>14</v>
      </c>
      <c r="E6843" s="1" t="s">
        <v>36</v>
      </c>
      <c r="F6843" s="18">
        <v>78.304000000000002</v>
      </c>
      <c r="G6843" t="s">
        <v>4630</v>
      </c>
      <c r="H6843" s="1">
        <f>IF(COUNTIF(G$2:G6843,G6843)=1,1,0)</f>
        <v>1</v>
      </c>
      <c r="I6843" s="1">
        <v>2</v>
      </c>
      <c r="J6843" s="1">
        <v>0.2</v>
      </c>
      <c r="K6843" s="1">
        <v>29.363999999999997</v>
      </c>
      <c r="L6843" s="12">
        <f>VLOOKUP(train[[#This Row],[Sub-Category]],Análisis_ABC_XYZ[[#Headers],[#Data]],4,FALSE)</f>
        <v>0.43613829632717294</v>
      </c>
    </row>
    <row r="6844" spans="1:12" x14ac:dyDescent="0.35">
      <c r="A6844" s="2">
        <v>43133</v>
      </c>
      <c r="B6844" s="1" t="s">
        <v>157</v>
      </c>
      <c r="C6844" s="1" t="s">
        <v>173</v>
      </c>
      <c r="D6844" s="1" t="s">
        <v>26</v>
      </c>
      <c r="E6844" s="1" t="s">
        <v>27</v>
      </c>
      <c r="F6844" s="18">
        <v>59.969999999999992</v>
      </c>
      <c r="G6844" t="s">
        <v>4630</v>
      </c>
      <c r="H6844" s="1">
        <f>IF(COUNTIF(G$2:G6844,G6844)=1,1,0)</f>
        <v>0</v>
      </c>
      <c r="I6844" s="1">
        <v>5</v>
      </c>
      <c r="J6844" s="1">
        <v>0.4</v>
      </c>
      <c r="K6844" s="1">
        <v>-11.993999999999993</v>
      </c>
      <c r="L6844" s="12">
        <f>VLOOKUP(train[[#This Row],[Sub-Category]],Análisis_ABC_XYZ[[#Headers],[#Data]],4,FALSE)</f>
        <v>0.41105220110552465</v>
      </c>
    </row>
    <row r="6845" spans="1:12" x14ac:dyDescent="0.35">
      <c r="A6845" s="2">
        <v>43133</v>
      </c>
      <c r="B6845" s="1" t="s">
        <v>12</v>
      </c>
      <c r="C6845" s="1" t="s">
        <v>1335</v>
      </c>
      <c r="D6845" s="1" t="s">
        <v>14</v>
      </c>
      <c r="E6845" s="1" t="s">
        <v>31</v>
      </c>
      <c r="F6845" s="18">
        <v>46.8</v>
      </c>
      <c r="G6845" t="s">
        <v>2491</v>
      </c>
      <c r="H6845" s="1">
        <f>IF(COUNTIF(G$2:G6845,G6845)=1,1,0)</f>
        <v>0</v>
      </c>
      <c r="I6845" s="1">
        <v>4</v>
      </c>
      <c r="J6845" s="1">
        <v>0</v>
      </c>
      <c r="K6845" s="1">
        <v>16.38</v>
      </c>
      <c r="L6845" s="12">
        <f>VLOOKUP(train[[#This Row],[Sub-Category]],Análisis_ABC_XYZ[[#Headers],[#Data]],4,FALSE)</f>
        <v>0.49507917887403441</v>
      </c>
    </row>
    <row r="6846" spans="1:12" x14ac:dyDescent="0.35">
      <c r="A6846" s="2">
        <v>43133</v>
      </c>
      <c r="B6846" s="1" t="s">
        <v>12</v>
      </c>
      <c r="C6846" s="1" t="s">
        <v>676</v>
      </c>
      <c r="D6846" s="1" t="s">
        <v>14</v>
      </c>
      <c r="E6846" s="1" t="s">
        <v>29</v>
      </c>
      <c r="F6846" s="18">
        <v>30.960000000000004</v>
      </c>
      <c r="G6846" t="s">
        <v>4058</v>
      </c>
      <c r="H6846" s="1">
        <f>IF(COUNTIF(G$2:G6846,G6846)=1,1,0)</f>
        <v>0</v>
      </c>
      <c r="I6846" s="1">
        <v>2</v>
      </c>
      <c r="J6846" s="1">
        <v>0.2</v>
      </c>
      <c r="K6846" s="1">
        <v>10.061999999999998</v>
      </c>
      <c r="L6846" s="12">
        <f>VLOOKUP(train[[#This Row],[Sub-Category]],Análisis_ABC_XYZ[[#Headers],[#Data]],4,FALSE)</f>
        <v>0.46881743173671325</v>
      </c>
    </row>
    <row r="6847" spans="1:12" x14ac:dyDescent="0.35">
      <c r="A6847" s="2">
        <v>43133</v>
      </c>
      <c r="B6847" s="1" t="s">
        <v>157</v>
      </c>
      <c r="C6847" s="1" t="s">
        <v>175</v>
      </c>
      <c r="D6847" s="1" t="s">
        <v>14</v>
      </c>
      <c r="E6847" s="1" t="s">
        <v>91</v>
      </c>
      <c r="F6847" s="18">
        <v>21.456</v>
      </c>
      <c r="G6847" t="s">
        <v>4630</v>
      </c>
      <c r="H6847" s="1">
        <f>IF(COUNTIF(G$2:G6847,G6847)=1,1,0)</f>
        <v>0</v>
      </c>
      <c r="I6847" s="1">
        <v>9</v>
      </c>
      <c r="J6847" s="1">
        <v>0.2</v>
      </c>
      <c r="K6847" s="1">
        <v>6.9731999999999976</v>
      </c>
      <c r="L6847" s="12">
        <f>VLOOKUP(train[[#This Row],[Sub-Category]],Análisis_ABC_XYZ[[#Headers],[#Data]],4,FALSE)</f>
        <v>0.51168203684699509</v>
      </c>
    </row>
    <row r="6848" spans="1:12" x14ac:dyDescent="0.35">
      <c r="A6848" s="2">
        <v>43134</v>
      </c>
      <c r="B6848" s="1" t="s">
        <v>72</v>
      </c>
      <c r="C6848" s="1" t="s">
        <v>1043</v>
      </c>
      <c r="D6848" s="1" t="s">
        <v>14</v>
      </c>
      <c r="E6848" s="1" t="s">
        <v>36</v>
      </c>
      <c r="F6848" s="18">
        <v>419.4</v>
      </c>
      <c r="G6848" t="s">
        <v>2199</v>
      </c>
      <c r="H6848" s="1">
        <f>IF(COUNTIF(G$2:G6848,G6848)=1,1,0)</f>
        <v>1</v>
      </c>
      <c r="I6848" s="1">
        <v>5</v>
      </c>
      <c r="J6848" s="1">
        <v>0.2</v>
      </c>
      <c r="K6848" s="1">
        <v>146.79</v>
      </c>
      <c r="L6848" s="12">
        <f>VLOOKUP(train[[#This Row],[Sub-Category]],Análisis_ABC_XYZ[[#Headers],[#Data]],4,FALSE)</f>
        <v>0.43613829632717294</v>
      </c>
    </row>
    <row r="6849" spans="1:12" x14ac:dyDescent="0.35">
      <c r="A6849" s="2">
        <v>43134</v>
      </c>
      <c r="B6849" s="1" t="s">
        <v>157</v>
      </c>
      <c r="C6849" s="1" t="s">
        <v>582</v>
      </c>
      <c r="D6849" s="1" t="s">
        <v>14</v>
      </c>
      <c r="E6849" s="1" t="s">
        <v>20</v>
      </c>
      <c r="F6849" s="18">
        <v>285.55200000000002</v>
      </c>
      <c r="G6849" t="s">
        <v>4525</v>
      </c>
      <c r="H6849" s="1">
        <f>IF(COUNTIF(G$2:G6849,G6849)=1,1,0)</f>
        <v>1</v>
      </c>
      <c r="I6849" s="1">
        <v>2</v>
      </c>
      <c r="J6849" s="1">
        <v>0.2</v>
      </c>
      <c r="K6849" s="1">
        <v>35.69399999999996</v>
      </c>
      <c r="L6849" s="12">
        <f>VLOOKUP(train[[#This Row],[Sub-Category]],Análisis_ABC_XYZ[[#Headers],[#Data]],4,FALSE)</f>
        <v>0.44610841445725197</v>
      </c>
    </row>
    <row r="6850" spans="1:12" x14ac:dyDescent="0.35">
      <c r="A6850" s="2">
        <v>43134</v>
      </c>
      <c r="B6850" s="1" t="s">
        <v>16</v>
      </c>
      <c r="C6850" s="1" t="s">
        <v>1769</v>
      </c>
      <c r="D6850" s="1" t="s">
        <v>14</v>
      </c>
      <c r="E6850" s="1" t="s">
        <v>36</v>
      </c>
      <c r="F6850" s="18">
        <v>115.29600000000001</v>
      </c>
      <c r="G6850" t="s">
        <v>4267</v>
      </c>
      <c r="H6850" s="1">
        <f>IF(COUNTIF(G$2:G6850,G6850)=1,1,0)</f>
        <v>1</v>
      </c>
      <c r="I6850" s="1">
        <v>3</v>
      </c>
      <c r="J6850" s="1">
        <v>0.2</v>
      </c>
      <c r="K6850" s="1">
        <v>40.353599999999986</v>
      </c>
      <c r="L6850" s="12">
        <f>VLOOKUP(train[[#This Row],[Sub-Category]],Análisis_ABC_XYZ[[#Headers],[#Data]],4,FALSE)</f>
        <v>0.43613829632717294</v>
      </c>
    </row>
    <row r="6851" spans="1:12" x14ac:dyDescent="0.35">
      <c r="A6851" s="2">
        <v>43134</v>
      </c>
      <c r="B6851" s="1" t="s">
        <v>72</v>
      </c>
      <c r="C6851" s="1" t="s">
        <v>1594</v>
      </c>
      <c r="D6851" s="1" t="s">
        <v>14</v>
      </c>
      <c r="E6851" s="1" t="s">
        <v>36</v>
      </c>
      <c r="F6851" s="18">
        <v>65.584000000000003</v>
      </c>
      <c r="G6851" t="s">
        <v>2199</v>
      </c>
      <c r="H6851" s="1">
        <f>IF(COUNTIF(G$2:G6851,G6851)=1,1,0)</f>
        <v>0</v>
      </c>
      <c r="I6851" s="1">
        <v>2</v>
      </c>
      <c r="J6851" s="1">
        <v>0.2</v>
      </c>
      <c r="K6851" s="1">
        <v>23.7742</v>
      </c>
      <c r="L6851" s="12">
        <f>VLOOKUP(train[[#This Row],[Sub-Category]],Análisis_ABC_XYZ[[#Headers],[#Data]],4,FALSE)</f>
        <v>0.43613829632717294</v>
      </c>
    </row>
    <row r="6852" spans="1:12" x14ac:dyDescent="0.35">
      <c r="A6852" s="2">
        <v>43134</v>
      </c>
      <c r="B6852" s="1" t="s">
        <v>72</v>
      </c>
      <c r="C6852" s="1" t="s">
        <v>1350</v>
      </c>
      <c r="D6852" s="1" t="s">
        <v>8</v>
      </c>
      <c r="E6852" s="1" t="s">
        <v>22</v>
      </c>
      <c r="F6852" s="18">
        <v>22.200000000000003</v>
      </c>
      <c r="G6852" t="s">
        <v>2199</v>
      </c>
      <c r="H6852" s="1">
        <f>IF(COUNTIF(G$2:G6852,G6852)=1,1,0)</f>
        <v>0</v>
      </c>
      <c r="I6852" s="1">
        <v>1</v>
      </c>
      <c r="J6852" s="1">
        <v>0.6</v>
      </c>
      <c r="K6852" s="1">
        <v>-26.084999999999994</v>
      </c>
      <c r="L6852" s="12">
        <f>VLOOKUP(train[[#This Row],[Sub-Category]],Análisis_ABC_XYZ[[#Headers],[#Data]],4,FALSE)</f>
        <v>0.4595170286641902</v>
      </c>
    </row>
    <row r="6853" spans="1:12" x14ac:dyDescent="0.35">
      <c r="A6853" s="2">
        <v>43134</v>
      </c>
      <c r="B6853" s="1" t="s">
        <v>157</v>
      </c>
      <c r="C6853" s="1" t="s">
        <v>764</v>
      </c>
      <c r="D6853" s="1" t="s">
        <v>14</v>
      </c>
      <c r="E6853" s="1" t="s">
        <v>29</v>
      </c>
      <c r="F6853" s="18">
        <v>5.2290000000000001</v>
      </c>
      <c r="G6853" t="s">
        <v>4525</v>
      </c>
      <c r="H6853" s="1">
        <f>IF(COUNTIF(G$2:G6853,G6853)=1,1,0)</f>
        <v>0</v>
      </c>
      <c r="I6853" s="1">
        <v>3</v>
      </c>
      <c r="J6853" s="1">
        <v>0.7</v>
      </c>
      <c r="K6853" s="1">
        <v>-4.1831999999999976</v>
      </c>
      <c r="L6853" s="12">
        <f>VLOOKUP(train[[#This Row],[Sub-Category]],Análisis_ABC_XYZ[[#Headers],[#Data]],4,FALSE)</f>
        <v>0.46881743173671325</v>
      </c>
    </row>
    <row r="6854" spans="1:12" x14ac:dyDescent="0.35">
      <c r="A6854" s="2">
        <v>43134</v>
      </c>
      <c r="B6854" s="1" t="s">
        <v>72</v>
      </c>
      <c r="C6854" s="1" t="s">
        <v>845</v>
      </c>
      <c r="D6854" s="1" t="s">
        <v>14</v>
      </c>
      <c r="E6854" s="1" t="s">
        <v>36</v>
      </c>
      <c r="F6854" s="18">
        <v>5.1840000000000011</v>
      </c>
      <c r="G6854" t="s">
        <v>2199</v>
      </c>
      <c r="H6854" s="1">
        <f>IF(COUNTIF(G$2:G6854,G6854)=1,1,0)</f>
        <v>0</v>
      </c>
      <c r="I6854" s="1">
        <v>1</v>
      </c>
      <c r="J6854" s="1">
        <v>0.2</v>
      </c>
      <c r="K6854" s="1">
        <v>1.8144</v>
      </c>
      <c r="L6854" s="12">
        <f>VLOOKUP(train[[#This Row],[Sub-Category]],Análisis_ABC_XYZ[[#Headers],[#Data]],4,FALSE)</f>
        <v>0.43613829632717294</v>
      </c>
    </row>
    <row r="6855" spans="1:12" x14ac:dyDescent="0.35">
      <c r="A6855" s="2">
        <v>43134</v>
      </c>
      <c r="B6855" s="1" t="s">
        <v>16</v>
      </c>
      <c r="C6855" s="1" t="s">
        <v>689</v>
      </c>
      <c r="D6855" s="1" t="s">
        <v>14</v>
      </c>
      <c r="E6855" s="1" t="s">
        <v>29</v>
      </c>
      <c r="F6855" s="18">
        <v>3.8820000000000006</v>
      </c>
      <c r="G6855" t="s">
        <v>4267</v>
      </c>
      <c r="H6855" s="1">
        <f>IF(COUNTIF(G$2:G6855,G6855)=1,1,0)</f>
        <v>0</v>
      </c>
      <c r="I6855" s="1">
        <v>2</v>
      </c>
      <c r="J6855" s="1">
        <v>0.7</v>
      </c>
      <c r="K6855" s="1">
        <v>-2.5880000000000001</v>
      </c>
      <c r="L6855" s="12">
        <f>VLOOKUP(train[[#This Row],[Sub-Category]],Análisis_ABC_XYZ[[#Headers],[#Data]],4,FALSE)</f>
        <v>0.46881743173671325</v>
      </c>
    </row>
    <row r="6856" spans="1:12" x14ac:dyDescent="0.35">
      <c r="A6856" s="2">
        <v>43135</v>
      </c>
      <c r="B6856" s="1" t="s">
        <v>89</v>
      </c>
      <c r="C6856" s="1" t="s">
        <v>997</v>
      </c>
      <c r="D6856" s="1" t="s">
        <v>14</v>
      </c>
      <c r="E6856" s="1" t="s">
        <v>31</v>
      </c>
      <c r="F6856" s="18">
        <v>32.67</v>
      </c>
      <c r="G6856" t="s">
        <v>4108</v>
      </c>
      <c r="H6856" s="1">
        <f>IF(COUNTIF(G$2:G6856,G6856)=1,1,0)</f>
        <v>1</v>
      </c>
      <c r="I6856" s="1">
        <v>3</v>
      </c>
      <c r="J6856" s="1">
        <v>0</v>
      </c>
      <c r="K6856" s="1">
        <v>8.4942000000000011</v>
      </c>
      <c r="L6856" s="12">
        <f>VLOOKUP(train[[#This Row],[Sub-Category]],Análisis_ABC_XYZ[[#Headers],[#Data]],4,FALSE)</f>
        <v>0.49507917887403441</v>
      </c>
    </row>
    <row r="6857" spans="1:12" x14ac:dyDescent="0.35">
      <c r="A6857" s="2">
        <v>43136</v>
      </c>
      <c r="B6857" s="1" t="s">
        <v>12</v>
      </c>
      <c r="C6857" s="1" t="s">
        <v>1812</v>
      </c>
      <c r="D6857" s="1" t="s">
        <v>14</v>
      </c>
      <c r="E6857" s="1" t="s">
        <v>31</v>
      </c>
      <c r="F6857" s="18">
        <v>1640.6999999999998</v>
      </c>
      <c r="G6857" t="s">
        <v>4227</v>
      </c>
      <c r="H6857" s="1">
        <f>IF(COUNTIF(G$2:G6857,G6857)=1,1,0)</f>
        <v>1</v>
      </c>
      <c r="I6857" s="1">
        <v>5</v>
      </c>
      <c r="J6857" s="1">
        <v>0</v>
      </c>
      <c r="K6857" s="1">
        <v>459.39599999999996</v>
      </c>
      <c r="L6857" s="12">
        <f>VLOOKUP(train[[#This Row],[Sub-Category]],Análisis_ABC_XYZ[[#Headers],[#Data]],4,FALSE)</f>
        <v>0.49507917887403441</v>
      </c>
    </row>
    <row r="6858" spans="1:12" x14ac:dyDescent="0.35">
      <c r="A6858" s="2">
        <v>43136</v>
      </c>
      <c r="B6858" s="1" t="s">
        <v>12</v>
      </c>
      <c r="C6858" s="1" t="s">
        <v>985</v>
      </c>
      <c r="D6858" s="1" t="s">
        <v>26</v>
      </c>
      <c r="E6858" s="1" t="s">
        <v>27</v>
      </c>
      <c r="F6858" s="18">
        <v>371.2</v>
      </c>
      <c r="G6858" t="s">
        <v>4227</v>
      </c>
      <c r="H6858" s="1">
        <f>IF(COUNTIF(G$2:G6858,G6858)=1,1,0)</f>
        <v>0</v>
      </c>
      <c r="I6858" s="1">
        <v>5</v>
      </c>
      <c r="J6858" s="1">
        <v>0.2</v>
      </c>
      <c r="K6858" s="1">
        <v>41.759999999999948</v>
      </c>
      <c r="L6858" s="12">
        <f>VLOOKUP(train[[#This Row],[Sub-Category]],Análisis_ABC_XYZ[[#Headers],[#Data]],4,FALSE)</f>
        <v>0.41105220110552465</v>
      </c>
    </row>
    <row r="6859" spans="1:12" x14ac:dyDescent="0.35">
      <c r="A6859" s="2">
        <v>43136</v>
      </c>
      <c r="B6859" s="1" t="s">
        <v>39</v>
      </c>
      <c r="C6859" s="1" t="s">
        <v>633</v>
      </c>
      <c r="D6859" s="1" t="s">
        <v>14</v>
      </c>
      <c r="E6859" s="1" t="s">
        <v>29</v>
      </c>
      <c r="F6859" s="18">
        <v>243.99199999999996</v>
      </c>
      <c r="G6859" t="s">
        <v>2735</v>
      </c>
      <c r="H6859" s="1">
        <f>IF(COUNTIF(G$2:G6859,G6859)=1,1,0)</f>
        <v>1</v>
      </c>
      <c r="I6859" s="1">
        <v>4</v>
      </c>
      <c r="J6859" s="1">
        <v>0.8</v>
      </c>
      <c r="K6859" s="1">
        <v>-426.9860000000001</v>
      </c>
      <c r="L6859" s="12">
        <f>VLOOKUP(train[[#This Row],[Sub-Category]],Análisis_ABC_XYZ[[#Headers],[#Data]],4,FALSE)</f>
        <v>0.46881743173671325</v>
      </c>
    </row>
    <row r="6860" spans="1:12" x14ac:dyDescent="0.35">
      <c r="A6860" s="2">
        <v>43136</v>
      </c>
      <c r="B6860" s="1" t="s">
        <v>39</v>
      </c>
      <c r="C6860" s="1" t="s">
        <v>1396</v>
      </c>
      <c r="D6860" s="1" t="s">
        <v>14</v>
      </c>
      <c r="E6860" s="1" t="s">
        <v>24</v>
      </c>
      <c r="F6860" s="18">
        <v>7.120000000000001</v>
      </c>
      <c r="G6860" t="s">
        <v>2735</v>
      </c>
      <c r="H6860" s="1">
        <f>IF(COUNTIF(G$2:G6860,G6860)=1,1,0)</f>
        <v>0</v>
      </c>
      <c r="I6860" s="1">
        <v>5</v>
      </c>
      <c r="J6860" s="1">
        <v>0.2</v>
      </c>
      <c r="K6860" s="1">
        <v>0.71199999999999974</v>
      </c>
      <c r="L6860" s="12">
        <f>VLOOKUP(train[[#This Row],[Sub-Category]],Análisis_ABC_XYZ[[#Headers],[#Data]],4,FALSE)</f>
        <v>0.45632477063632687</v>
      </c>
    </row>
    <row r="6861" spans="1:12" x14ac:dyDescent="0.35">
      <c r="A6861" s="2">
        <v>43137</v>
      </c>
      <c r="B6861" s="1" t="s">
        <v>107</v>
      </c>
      <c r="C6861" s="1" t="s">
        <v>638</v>
      </c>
      <c r="D6861" s="1" t="s">
        <v>8</v>
      </c>
      <c r="E6861" s="1" t="s">
        <v>9</v>
      </c>
      <c r="F6861" s="18">
        <v>359.96999999999997</v>
      </c>
      <c r="G6861" t="s">
        <v>5958</v>
      </c>
      <c r="H6861" s="1">
        <f>IF(COUNTIF(G$2:G6861,G6861)=1,1,0)</f>
        <v>1</v>
      </c>
      <c r="I6861" s="1">
        <v>3</v>
      </c>
      <c r="J6861" s="1">
        <v>0</v>
      </c>
      <c r="K6861" s="1">
        <v>79.193399999999968</v>
      </c>
      <c r="L6861" s="12">
        <f>VLOOKUP(train[[#This Row],[Sub-Category]],Análisis_ABC_XYZ[[#Headers],[#Data]],4,FALSE)</f>
        <v>0.5176847302647779</v>
      </c>
    </row>
    <row r="6862" spans="1:12" x14ac:dyDescent="0.35">
      <c r="A6862" s="2">
        <v>43137</v>
      </c>
      <c r="B6862" s="1" t="s">
        <v>89</v>
      </c>
      <c r="C6862" s="1" t="s">
        <v>856</v>
      </c>
      <c r="D6862" s="1" t="s">
        <v>8</v>
      </c>
      <c r="E6862" s="1" t="s">
        <v>9</v>
      </c>
      <c r="F6862" s="18">
        <v>240.78400000000002</v>
      </c>
      <c r="G6862" t="s">
        <v>6615</v>
      </c>
      <c r="H6862" s="1">
        <f>IF(COUNTIF(G$2:G6862,G6862)=1,1,0)</f>
        <v>1</v>
      </c>
      <c r="I6862" s="1">
        <v>1</v>
      </c>
      <c r="J6862" s="1">
        <v>0.2</v>
      </c>
      <c r="K6862" s="1">
        <v>30.097999999999978</v>
      </c>
      <c r="L6862" s="12">
        <f>VLOOKUP(train[[#This Row],[Sub-Category]],Análisis_ABC_XYZ[[#Headers],[#Data]],4,FALSE)</f>
        <v>0.5176847302647779</v>
      </c>
    </row>
    <row r="6863" spans="1:12" x14ac:dyDescent="0.35">
      <c r="A6863" s="2">
        <v>43137</v>
      </c>
      <c r="B6863" s="1" t="s">
        <v>89</v>
      </c>
      <c r="C6863" s="1" t="s">
        <v>593</v>
      </c>
      <c r="D6863" s="1" t="s">
        <v>26</v>
      </c>
      <c r="E6863" s="1" t="s">
        <v>27</v>
      </c>
      <c r="F6863" s="18">
        <v>227.45999999999998</v>
      </c>
      <c r="G6863" t="s">
        <v>4425</v>
      </c>
      <c r="H6863" s="1">
        <f>IF(COUNTIF(G$2:G6863,G6863)=1,1,0)</f>
        <v>1</v>
      </c>
      <c r="I6863" s="1">
        <v>6</v>
      </c>
      <c r="J6863" s="1">
        <v>0</v>
      </c>
      <c r="K6863" s="1">
        <v>65.963399999999979</v>
      </c>
      <c r="L6863" s="12">
        <f>VLOOKUP(train[[#This Row],[Sub-Category]],Análisis_ABC_XYZ[[#Headers],[#Data]],4,FALSE)</f>
        <v>0.41105220110552465</v>
      </c>
    </row>
    <row r="6864" spans="1:12" x14ac:dyDescent="0.35">
      <c r="A6864" s="2">
        <v>43137</v>
      </c>
      <c r="B6864" s="1" t="s">
        <v>89</v>
      </c>
      <c r="C6864" s="1" t="s">
        <v>1858</v>
      </c>
      <c r="D6864" s="1" t="s">
        <v>14</v>
      </c>
      <c r="E6864" s="1" t="s">
        <v>29</v>
      </c>
      <c r="F6864" s="18">
        <v>46.24</v>
      </c>
      <c r="G6864" t="s">
        <v>4425</v>
      </c>
      <c r="H6864" s="1">
        <f>IF(COUNTIF(G$2:G6864,G6864)=1,1,0)</f>
        <v>0</v>
      </c>
      <c r="I6864" s="1">
        <v>4</v>
      </c>
      <c r="J6864" s="1">
        <v>0.2</v>
      </c>
      <c r="K6864" s="1">
        <v>15.605999999999996</v>
      </c>
      <c r="L6864" s="12">
        <f>VLOOKUP(train[[#This Row],[Sub-Category]],Análisis_ABC_XYZ[[#Headers],[#Data]],4,FALSE)</f>
        <v>0.46881743173671325</v>
      </c>
    </row>
    <row r="6865" spans="1:12" x14ac:dyDescent="0.35">
      <c r="A6865" s="2">
        <v>43137</v>
      </c>
      <c r="B6865" s="1" t="s">
        <v>12</v>
      </c>
      <c r="C6865" s="1" t="s">
        <v>1848</v>
      </c>
      <c r="D6865" s="1" t="s">
        <v>14</v>
      </c>
      <c r="E6865" s="1" t="s">
        <v>36</v>
      </c>
      <c r="F6865" s="18">
        <v>29.900000000000002</v>
      </c>
      <c r="G6865" t="s">
        <v>2300</v>
      </c>
      <c r="H6865" s="1">
        <f>IF(COUNTIF(G$2:G6865,G6865)=1,1,0)</f>
        <v>1</v>
      </c>
      <c r="I6865" s="1">
        <v>5</v>
      </c>
      <c r="J6865" s="1">
        <v>0</v>
      </c>
      <c r="K6865" s="1">
        <v>13.454999999999998</v>
      </c>
      <c r="L6865" s="12">
        <f>VLOOKUP(train[[#This Row],[Sub-Category]],Análisis_ABC_XYZ[[#Headers],[#Data]],4,FALSE)</f>
        <v>0.43613829632717294</v>
      </c>
    </row>
    <row r="6866" spans="1:12" x14ac:dyDescent="0.35">
      <c r="A6866" s="2">
        <v>43140</v>
      </c>
      <c r="B6866" s="1" t="s">
        <v>12</v>
      </c>
      <c r="C6866" s="1" t="s">
        <v>1110</v>
      </c>
      <c r="D6866" s="1" t="s">
        <v>14</v>
      </c>
      <c r="E6866" s="1" t="s">
        <v>20</v>
      </c>
      <c r="F6866" s="18">
        <v>354.90000000000003</v>
      </c>
      <c r="G6866" t="s">
        <v>4182</v>
      </c>
      <c r="H6866" s="1">
        <f>IF(COUNTIF(G$2:G6866,G6866)=1,1,0)</f>
        <v>1</v>
      </c>
      <c r="I6866" s="1">
        <v>5</v>
      </c>
      <c r="J6866" s="1">
        <v>0</v>
      </c>
      <c r="K6866" s="1">
        <v>17.744999999999962</v>
      </c>
      <c r="L6866" s="12">
        <f>VLOOKUP(train[[#This Row],[Sub-Category]],Análisis_ABC_XYZ[[#Headers],[#Data]],4,FALSE)</f>
        <v>0.44610841445725197</v>
      </c>
    </row>
    <row r="6867" spans="1:12" x14ac:dyDescent="0.35">
      <c r="A6867" s="2">
        <v>43140</v>
      </c>
      <c r="B6867" s="1" t="s">
        <v>39</v>
      </c>
      <c r="C6867" s="1" t="s">
        <v>444</v>
      </c>
      <c r="D6867" s="1" t="s">
        <v>14</v>
      </c>
      <c r="E6867" s="1" t="s">
        <v>29</v>
      </c>
      <c r="F6867" s="18">
        <v>252.78399999999996</v>
      </c>
      <c r="G6867" t="s">
        <v>4286</v>
      </c>
      <c r="H6867" s="1">
        <f>IF(COUNTIF(G$2:G6867,G6867)=1,1,0)</f>
        <v>1</v>
      </c>
      <c r="I6867" s="1">
        <v>4</v>
      </c>
      <c r="J6867" s="1">
        <v>0.8</v>
      </c>
      <c r="K6867" s="1">
        <v>-417.09360000000004</v>
      </c>
      <c r="L6867" s="12">
        <f>VLOOKUP(train[[#This Row],[Sub-Category]],Análisis_ABC_XYZ[[#Headers],[#Data]],4,FALSE)</f>
        <v>0.46881743173671325</v>
      </c>
    </row>
    <row r="6868" spans="1:12" x14ac:dyDescent="0.35">
      <c r="A6868" s="2">
        <v>43140</v>
      </c>
      <c r="B6868" s="1" t="s">
        <v>39</v>
      </c>
      <c r="C6868" s="1" t="s">
        <v>721</v>
      </c>
      <c r="D6868" s="1" t="s">
        <v>26</v>
      </c>
      <c r="E6868" s="1" t="s">
        <v>56</v>
      </c>
      <c r="F6868" s="18">
        <v>127.98399999999999</v>
      </c>
      <c r="G6868" t="s">
        <v>4286</v>
      </c>
      <c r="H6868" s="1">
        <f>IF(COUNTIF(G$2:G6868,G6868)=1,1,0)</f>
        <v>0</v>
      </c>
      <c r="I6868" s="1">
        <v>2</v>
      </c>
      <c r="J6868" s="1">
        <v>0.2</v>
      </c>
      <c r="K6868" s="1">
        <v>15.997999999999987</v>
      </c>
      <c r="L6868" s="12">
        <f>VLOOKUP(train[[#This Row],[Sub-Category]],Análisis_ABC_XYZ[[#Headers],[#Data]],4,FALSE)</f>
        <v>0.52062335344040378</v>
      </c>
    </row>
    <row r="6869" spans="1:12" x14ac:dyDescent="0.35">
      <c r="A6869" s="2">
        <v>43140</v>
      </c>
      <c r="B6869" s="1" t="s">
        <v>12</v>
      </c>
      <c r="C6869" s="1" t="s">
        <v>1294</v>
      </c>
      <c r="D6869" s="1" t="s">
        <v>8</v>
      </c>
      <c r="E6869" s="1" t="s">
        <v>22</v>
      </c>
      <c r="F6869" s="18">
        <v>21.12</v>
      </c>
      <c r="G6869" t="s">
        <v>3685</v>
      </c>
      <c r="H6869" s="1">
        <f>IF(COUNTIF(G$2:G6869,G6869)=1,1,0)</f>
        <v>1</v>
      </c>
      <c r="I6869" s="1">
        <v>4</v>
      </c>
      <c r="J6869" s="1">
        <v>0</v>
      </c>
      <c r="K6869" s="1">
        <v>6.5471999999999984</v>
      </c>
      <c r="L6869" s="12">
        <f>VLOOKUP(train[[#This Row],[Sub-Category]],Análisis_ABC_XYZ[[#Headers],[#Data]],4,FALSE)</f>
        <v>0.4595170286641902</v>
      </c>
    </row>
    <row r="6870" spans="1:12" x14ac:dyDescent="0.35">
      <c r="A6870" s="2">
        <v>43140</v>
      </c>
      <c r="B6870" s="1" t="s">
        <v>39</v>
      </c>
      <c r="C6870" s="1" t="s">
        <v>858</v>
      </c>
      <c r="D6870" s="1" t="s">
        <v>14</v>
      </c>
      <c r="E6870" s="1" t="s">
        <v>31</v>
      </c>
      <c r="F6870" s="18">
        <v>12.991999999999996</v>
      </c>
      <c r="G6870" t="s">
        <v>4286</v>
      </c>
      <c r="H6870" s="1">
        <f>IF(COUNTIF(G$2:G6870,G6870)=1,1,0)</f>
        <v>0</v>
      </c>
      <c r="I6870" s="1">
        <v>2</v>
      </c>
      <c r="J6870" s="1">
        <v>0.8</v>
      </c>
      <c r="K6870" s="1">
        <v>-32.480000000000004</v>
      </c>
      <c r="L6870" s="12">
        <f>VLOOKUP(train[[#This Row],[Sub-Category]],Análisis_ABC_XYZ[[#Headers],[#Data]],4,FALSE)</f>
        <v>0.49507917887403441</v>
      </c>
    </row>
    <row r="6871" spans="1:12" x14ac:dyDescent="0.35">
      <c r="A6871" s="2">
        <v>43140</v>
      </c>
      <c r="B6871" s="1" t="s">
        <v>39</v>
      </c>
      <c r="C6871" s="1" t="s">
        <v>1538</v>
      </c>
      <c r="D6871" s="1" t="s">
        <v>8</v>
      </c>
      <c r="E6871" s="1" t="s">
        <v>22</v>
      </c>
      <c r="F6871" s="18">
        <v>3.9840000000000004</v>
      </c>
      <c r="G6871" t="s">
        <v>4286</v>
      </c>
      <c r="H6871" s="1">
        <f>IF(COUNTIF(G$2:G6871,G6871)=1,1,0)</f>
        <v>0</v>
      </c>
      <c r="I6871" s="1">
        <v>2</v>
      </c>
      <c r="J6871" s="1">
        <v>0.6</v>
      </c>
      <c r="K6871" s="1">
        <v>-2.6892000000000005</v>
      </c>
      <c r="L6871" s="12">
        <f>VLOOKUP(train[[#This Row],[Sub-Category]],Análisis_ABC_XYZ[[#Headers],[#Data]],4,FALSE)</f>
        <v>0.4595170286641902</v>
      </c>
    </row>
    <row r="6872" spans="1:12" x14ac:dyDescent="0.35">
      <c r="A6872" s="2">
        <v>43141</v>
      </c>
      <c r="B6872" s="1" t="s">
        <v>12</v>
      </c>
      <c r="C6872" s="1" t="s">
        <v>638</v>
      </c>
      <c r="D6872" s="1" t="s">
        <v>8</v>
      </c>
      <c r="E6872" s="1" t="s">
        <v>9</v>
      </c>
      <c r="F6872" s="18">
        <v>203.98299999999998</v>
      </c>
      <c r="G6872" t="s">
        <v>6576</v>
      </c>
      <c r="H6872" s="1">
        <f>IF(COUNTIF(G$2:G6872,G6872)=1,1,0)</f>
        <v>1</v>
      </c>
      <c r="I6872" s="1">
        <v>2</v>
      </c>
      <c r="J6872" s="1">
        <v>0.15</v>
      </c>
      <c r="K6872" s="1">
        <v>16.798599999999979</v>
      </c>
      <c r="L6872" s="12">
        <f>VLOOKUP(train[[#This Row],[Sub-Category]],Análisis_ABC_XYZ[[#Headers],[#Data]],4,FALSE)</f>
        <v>0.5176847302647779</v>
      </c>
    </row>
    <row r="6873" spans="1:12" x14ac:dyDescent="0.35">
      <c r="A6873" s="2">
        <v>43141</v>
      </c>
      <c r="B6873" s="1" t="s">
        <v>766</v>
      </c>
      <c r="C6873" s="1" t="s">
        <v>1077</v>
      </c>
      <c r="D6873" s="1" t="s">
        <v>14</v>
      </c>
      <c r="E6873" s="1" t="s">
        <v>36</v>
      </c>
      <c r="F6873" s="18">
        <v>23.12</v>
      </c>
      <c r="G6873" t="s">
        <v>3759</v>
      </c>
      <c r="H6873" s="1">
        <f>IF(COUNTIF(G$2:G6873,G6873)=1,1,0)</f>
        <v>1</v>
      </c>
      <c r="I6873" s="1">
        <v>4</v>
      </c>
      <c r="J6873" s="1">
        <v>0</v>
      </c>
      <c r="K6873" s="1">
        <v>11.328800000000001</v>
      </c>
      <c r="L6873" s="12">
        <f>VLOOKUP(train[[#This Row],[Sub-Category]],Análisis_ABC_XYZ[[#Headers],[#Data]],4,FALSE)</f>
        <v>0.43613829632717294</v>
      </c>
    </row>
    <row r="6874" spans="1:12" x14ac:dyDescent="0.35">
      <c r="A6874" s="2">
        <v>43142</v>
      </c>
      <c r="B6874" s="1" t="s">
        <v>37</v>
      </c>
      <c r="C6874" s="1" t="s">
        <v>1568</v>
      </c>
      <c r="D6874" s="1" t="s">
        <v>8</v>
      </c>
      <c r="E6874" s="1" t="s">
        <v>11</v>
      </c>
      <c r="F6874" s="18">
        <v>963.13600000000008</v>
      </c>
      <c r="G6874" t="s">
        <v>6330</v>
      </c>
      <c r="H6874" s="1">
        <f>IF(COUNTIF(G$2:G6874,G6874)=1,1,0)</f>
        <v>1</v>
      </c>
      <c r="I6874" s="1">
        <v>4</v>
      </c>
      <c r="J6874" s="1">
        <v>0.2</v>
      </c>
      <c r="K6874" s="1">
        <v>108.35279999999986</v>
      </c>
      <c r="L6874" s="12">
        <f>VLOOKUP(train[[#This Row],[Sub-Category]],Análisis_ABC_XYZ[[#Headers],[#Data]],4,FALSE)</f>
        <v>0.46529189879902266</v>
      </c>
    </row>
    <row r="6875" spans="1:12" x14ac:dyDescent="0.35">
      <c r="A6875" s="2">
        <v>43142</v>
      </c>
      <c r="B6875" s="1" t="s">
        <v>157</v>
      </c>
      <c r="C6875" s="1" t="s">
        <v>803</v>
      </c>
      <c r="D6875" s="1" t="s">
        <v>8</v>
      </c>
      <c r="E6875" s="1" t="s">
        <v>22</v>
      </c>
      <c r="F6875" s="18">
        <v>147.56800000000001</v>
      </c>
      <c r="G6875" t="s">
        <v>6485</v>
      </c>
      <c r="H6875" s="1">
        <f>IF(COUNTIF(G$2:G6875,G6875)=1,1,0)</f>
        <v>1</v>
      </c>
      <c r="I6875" s="1">
        <v>2</v>
      </c>
      <c r="J6875" s="1">
        <v>0.2</v>
      </c>
      <c r="K6875" s="1">
        <v>-3.6892000000000067</v>
      </c>
      <c r="L6875" s="12">
        <f>VLOOKUP(train[[#This Row],[Sub-Category]],Análisis_ABC_XYZ[[#Headers],[#Data]],4,FALSE)</f>
        <v>0.4595170286641902</v>
      </c>
    </row>
    <row r="6876" spans="1:12" x14ac:dyDescent="0.35">
      <c r="A6876" s="2">
        <v>43142</v>
      </c>
      <c r="B6876" s="1" t="s">
        <v>37</v>
      </c>
      <c r="C6876" s="1" t="s">
        <v>751</v>
      </c>
      <c r="D6876" s="1" t="s">
        <v>26</v>
      </c>
      <c r="E6876" s="1" t="s">
        <v>27</v>
      </c>
      <c r="F6876" s="18">
        <v>88.77600000000001</v>
      </c>
      <c r="G6876" t="s">
        <v>6330</v>
      </c>
      <c r="H6876" s="1">
        <f>IF(COUNTIF(G$2:G6876,G6876)=1,1,0)</f>
        <v>0</v>
      </c>
      <c r="I6876" s="1">
        <v>3</v>
      </c>
      <c r="J6876" s="1">
        <v>0.2</v>
      </c>
      <c r="K6876" s="1">
        <v>7.7679000000000009</v>
      </c>
      <c r="L6876" s="12">
        <f>VLOOKUP(train[[#This Row],[Sub-Category]],Análisis_ABC_XYZ[[#Headers],[#Data]],4,FALSE)</f>
        <v>0.41105220110552465</v>
      </c>
    </row>
    <row r="6877" spans="1:12" x14ac:dyDescent="0.35">
      <c r="A6877" s="2">
        <v>43142</v>
      </c>
      <c r="B6877" s="1" t="s">
        <v>12</v>
      </c>
      <c r="C6877" s="1" t="s">
        <v>799</v>
      </c>
      <c r="D6877" s="1" t="s">
        <v>14</v>
      </c>
      <c r="E6877" s="1" t="s">
        <v>29</v>
      </c>
      <c r="F6877" s="18">
        <v>21.335999999999999</v>
      </c>
      <c r="G6877" t="s">
        <v>5706</v>
      </c>
      <c r="H6877" s="1">
        <f>IF(COUNTIF(G$2:G6877,G6877)=1,1,0)</f>
        <v>1</v>
      </c>
      <c r="I6877" s="1">
        <v>7</v>
      </c>
      <c r="J6877" s="1">
        <v>0.2</v>
      </c>
      <c r="K6877" s="1">
        <v>7.7343000000000011</v>
      </c>
      <c r="L6877" s="12">
        <f>VLOOKUP(train[[#This Row],[Sub-Category]],Análisis_ABC_XYZ[[#Headers],[#Data]],4,FALSE)</f>
        <v>0.46881743173671325</v>
      </c>
    </row>
    <row r="6878" spans="1:12" x14ac:dyDescent="0.35">
      <c r="A6878" s="2">
        <v>43142</v>
      </c>
      <c r="B6878" s="1" t="s">
        <v>89</v>
      </c>
      <c r="C6878" s="1" t="s">
        <v>552</v>
      </c>
      <c r="D6878" s="1" t="s">
        <v>14</v>
      </c>
      <c r="E6878" s="1" t="s">
        <v>15</v>
      </c>
      <c r="F6878" s="18">
        <v>20.7</v>
      </c>
      <c r="G6878" t="s">
        <v>2177</v>
      </c>
      <c r="H6878" s="1">
        <f>IF(COUNTIF(G$2:G6878,G6878)=1,1,0)</f>
        <v>1</v>
      </c>
      <c r="I6878" s="1">
        <v>2</v>
      </c>
      <c r="J6878" s="1">
        <v>0</v>
      </c>
      <c r="K6878" s="1">
        <v>9.9359999999999999</v>
      </c>
      <c r="L6878" s="12">
        <f>VLOOKUP(train[[#This Row],[Sub-Category]],Análisis_ABC_XYZ[[#Headers],[#Data]],4,FALSE)</f>
        <v>0.4647369236065339</v>
      </c>
    </row>
    <row r="6879" spans="1:12" x14ac:dyDescent="0.35">
      <c r="A6879" s="2">
        <v>43144</v>
      </c>
      <c r="B6879" s="1" t="s">
        <v>37</v>
      </c>
      <c r="C6879" s="1" t="s">
        <v>272</v>
      </c>
      <c r="D6879" s="1" t="s">
        <v>8</v>
      </c>
      <c r="E6879" s="1" t="s">
        <v>22</v>
      </c>
      <c r="F6879" s="18">
        <v>107.53</v>
      </c>
      <c r="G6879" t="s">
        <v>2702</v>
      </c>
      <c r="H6879" s="1">
        <f>IF(COUNTIF(G$2:G6879,G6879)=1,1,0)</f>
        <v>1</v>
      </c>
      <c r="I6879" s="1">
        <v>1</v>
      </c>
      <c r="J6879" s="1">
        <v>0</v>
      </c>
      <c r="K6879" s="1">
        <v>21.506</v>
      </c>
      <c r="L6879" s="12">
        <f>VLOOKUP(train[[#This Row],[Sub-Category]],Análisis_ABC_XYZ[[#Headers],[#Data]],4,FALSE)</f>
        <v>0.4595170286641902</v>
      </c>
    </row>
    <row r="6880" spans="1:12" x14ac:dyDescent="0.35">
      <c r="A6880" s="2">
        <v>43144</v>
      </c>
      <c r="B6880" s="1" t="s">
        <v>76</v>
      </c>
      <c r="C6880" s="1" t="s">
        <v>1269</v>
      </c>
      <c r="D6880" s="1" t="s">
        <v>14</v>
      </c>
      <c r="E6880" s="1" t="s">
        <v>31</v>
      </c>
      <c r="F6880" s="18">
        <v>90.64</v>
      </c>
      <c r="G6880" t="s">
        <v>5006</v>
      </c>
      <c r="H6880" s="1">
        <f>IF(COUNTIF(G$2:G6880,G6880)=1,1,0)</f>
        <v>1</v>
      </c>
      <c r="I6880" s="1">
        <v>8</v>
      </c>
      <c r="J6880" s="1">
        <v>0</v>
      </c>
      <c r="K6880" s="1">
        <v>38.975200000000008</v>
      </c>
      <c r="L6880" s="12">
        <f>VLOOKUP(train[[#This Row],[Sub-Category]],Análisis_ABC_XYZ[[#Headers],[#Data]],4,FALSE)</f>
        <v>0.49507917887403441</v>
      </c>
    </row>
    <row r="6881" spans="1:12" x14ac:dyDescent="0.35">
      <c r="A6881" s="2">
        <v>43144</v>
      </c>
      <c r="B6881" s="1" t="s">
        <v>37</v>
      </c>
      <c r="C6881" s="1" t="s">
        <v>715</v>
      </c>
      <c r="D6881" s="1" t="s">
        <v>26</v>
      </c>
      <c r="E6881" s="1" t="s">
        <v>56</v>
      </c>
      <c r="F6881" s="18">
        <v>799.96</v>
      </c>
      <c r="G6881" t="s">
        <v>2702</v>
      </c>
      <c r="H6881" s="1">
        <f>IF(COUNTIF(G$2:G6881,G6881)=1,1,0)</f>
        <v>0</v>
      </c>
      <c r="I6881" s="1">
        <v>4</v>
      </c>
      <c r="J6881" s="1">
        <v>0</v>
      </c>
      <c r="K6881" s="1">
        <v>343.98280000000005</v>
      </c>
      <c r="L6881" s="12">
        <f>VLOOKUP(train[[#This Row],[Sub-Category]],Análisis_ABC_XYZ[[#Headers],[#Data]],4,FALSE)</f>
        <v>0.52062335344040378</v>
      </c>
    </row>
    <row r="6882" spans="1:12" x14ac:dyDescent="0.35">
      <c r="A6882" s="2">
        <v>43144</v>
      </c>
      <c r="B6882" s="1" t="s">
        <v>766</v>
      </c>
      <c r="C6882" s="1" t="s">
        <v>1126</v>
      </c>
      <c r="D6882" s="1" t="s">
        <v>14</v>
      </c>
      <c r="E6882" s="1" t="s">
        <v>182</v>
      </c>
      <c r="F6882" s="18">
        <v>25.02</v>
      </c>
      <c r="G6882" t="s">
        <v>3002</v>
      </c>
      <c r="H6882" s="1">
        <f>IF(COUNTIF(G$2:G6882,G6882)=1,1,0)</f>
        <v>1</v>
      </c>
      <c r="I6882" s="1">
        <v>3</v>
      </c>
      <c r="J6882" s="1">
        <v>0</v>
      </c>
      <c r="K6882" s="1">
        <v>6.5052000000000003</v>
      </c>
      <c r="L6882" s="12">
        <f>VLOOKUP(train[[#This Row],[Sub-Category]],Análisis_ABC_XYZ[[#Headers],[#Data]],4,FALSE)</f>
        <v>0.53938093436526824</v>
      </c>
    </row>
    <row r="6883" spans="1:12" x14ac:dyDescent="0.35">
      <c r="A6883" s="2">
        <v>43144</v>
      </c>
      <c r="B6883" s="1" t="s">
        <v>89</v>
      </c>
      <c r="C6883" s="1" t="s">
        <v>1402</v>
      </c>
      <c r="D6883" s="1" t="s">
        <v>14</v>
      </c>
      <c r="E6883" s="1" t="s">
        <v>36</v>
      </c>
      <c r="F6883" s="18">
        <v>17.940000000000001</v>
      </c>
      <c r="G6883" t="s">
        <v>3517</v>
      </c>
      <c r="H6883" s="1">
        <f>IF(COUNTIF(G$2:G6883,G6883)=1,1,0)</f>
        <v>1</v>
      </c>
      <c r="I6883" s="1">
        <v>3</v>
      </c>
      <c r="J6883" s="1">
        <v>0</v>
      </c>
      <c r="K6883" s="1">
        <v>8.7906000000000013</v>
      </c>
      <c r="L6883" s="12">
        <f>VLOOKUP(train[[#This Row],[Sub-Category]],Análisis_ABC_XYZ[[#Headers],[#Data]],4,FALSE)</f>
        <v>0.43613829632717294</v>
      </c>
    </row>
    <row r="6884" spans="1:12" x14ac:dyDescent="0.35">
      <c r="A6884" s="2">
        <v>43144</v>
      </c>
      <c r="B6884" s="1" t="s">
        <v>766</v>
      </c>
      <c r="C6884" s="1" t="s">
        <v>1815</v>
      </c>
      <c r="D6884" s="1" t="s">
        <v>14</v>
      </c>
      <c r="E6884" s="1" t="s">
        <v>24</v>
      </c>
      <c r="F6884" s="18">
        <v>10.709999999999999</v>
      </c>
      <c r="G6884" t="s">
        <v>3002</v>
      </c>
      <c r="H6884" s="1">
        <f>IF(COUNTIF(G$2:G6884,G6884)=1,1,0)</f>
        <v>0</v>
      </c>
      <c r="I6884" s="1">
        <v>3</v>
      </c>
      <c r="J6884" s="1">
        <v>0</v>
      </c>
      <c r="K6884" s="1">
        <v>2.7845999999999997</v>
      </c>
      <c r="L6884" s="12">
        <f>VLOOKUP(train[[#This Row],[Sub-Category]],Análisis_ABC_XYZ[[#Headers],[#Data]],4,FALSE)</f>
        <v>0.45632477063632687</v>
      </c>
    </row>
    <row r="6885" spans="1:12" x14ac:dyDescent="0.35">
      <c r="A6885" s="2">
        <v>43144</v>
      </c>
      <c r="B6885" s="1" t="s">
        <v>37</v>
      </c>
      <c r="C6885" s="1" t="s">
        <v>197</v>
      </c>
      <c r="D6885" s="1" t="s">
        <v>14</v>
      </c>
      <c r="E6885" s="1" t="s">
        <v>24</v>
      </c>
      <c r="F6885" s="18">
        <v>6.63</v>
      </c>
      <c r="G6885" t="s">
        <v>2702</v>
      </c>
      <c r="H6885" s="1">
        <f>IF(COUNTIF(G$2:G6885,G6885)=1,1,0)</f>
        <v>0</v>
      </c>
      <c r="I6885" s="1">
        <v>3</v>
      </c>
      <c r="J6885" s="1">
        <v>0</v>
      </c>
      <c r="K6885" s="1">
        <v>1.7901</v>
      </c>
      <c r="L6885" s="12">
        <f>VLOOKUP(train[[#This Row],[Sub-Category]],Análisis_ABC_XYZ[[#Headers],[#Data]],4,FALSE)</f>
        <v>0.45632477063632687</v>
      </c>
    </row>
    <row r="6886" spans="1:12" x14ac:dyDescent="0.35">
      <c r="A6886" s="2">
        <v>43147</v>
      </c>
      <c r="B6886" s="1" t="s">
        <v>72</v>
      </c>
      <c r="C6886" s="1" t="s">
        <v>168</v>
      </c>
      <c r="D6886" s="1" t="s">
        <v>8</v>
      </c>
      <c r="E6886" s="1" t="s">
        <v>11</v>
      </c>
      <c r="F6886" s="18">
        <v>600.55799999999999</v>
      </c>
      <c r="G6886" t="s">
        <v>4841</v>
      </c>
      <c r="H6886" s="1">
        <f>IF(COUNTIF(G$2:G6886,G6886)=1,1,0)</f>
        <v>1</v>
      </c>
      <c r="I6886" s="1">
        <v>3</v>
      </c>
      <c r="J6886" s="1">
        <v>0.3</v>
      </c>
      <c r="K6886" s="1">
        <v>-8.5794000000000779</v>
      </c>
      <c r="L6886" s="12">
        <f>VLOOKUP(train[[#This Row],[Sub-Category]],Análisis_ABC_XYZ[[#Headers],[#Data]],4,FALSE)</f>
        <v>0.46529189879902266</v>
      </c>
    </row>
    <row r="6887" spans="1:12" x14ac:dyDescent="0.35">
      <c r="A6887" s="2">
        <v>43147</v>
      </c>
      <c r="B6887" s="1" t="s">
        <v>229</v>
      </c>
      <c r="C6887" s="1" t="s">
        <v>1735</v>
      </c>
      <c r="D6887" s="1" t="s">
        <v>14</v>
      </c>
      <c r="E6887" s="1" t="s">
        <v>20</v>
      </c>
      <c r="F6887" s="18">
        <v>579.51</v>
      </c>
      <c r="G6887" t="s">
        <v>3350</v>
      </c>
      <c r="H6887" s="1">
        <f>IF(COUNTIF(G$2:G6887,G6887)=1,1,0)</f>
        <v>1</v>
      </c>
      <c r="I6887" s="1">
        <v>3</v>
      </c>
      <c r="J6887" s="1">
        <v>0</v>
      </c>
      <c r="K6887" s="1">
        <v>81.131400000000014</v>
      </c>
      <c r="L6887" s="12">
        <f>VLOOKUP(train[[#This Row],[Sub-Category]],Análisis_ABC_XYZ[[#Headers],[#Data]],4,FALSE)</f>
        <v>0.44610841445725197</v>
      </c>
    </row>
    <row r="6888" spans="1:12" x14ac:dyDescent="0.35">
      <c r="A6888" s="2">
        <v>43147</v>
      </c>
      <c r="B6888" s="1" t="s">
        <v>72</v>
      </c>
      <c r="C6888" s="1" t="s">
        <v>249</v>
      </c>
      <c r="D6888" s="1" t="s">
        <v>14</v>
      </c>
      <c r="E6888" s="1" t="s">
        <v>20</v>
      </c>
      <c r="F6888" s="18">
        <v>50.352000000000004</v>
      </c>
      <c r="G6888" t="s">
        <v>4841</v>
      </c>
      <c r="H6888" s="1">
        <f>IF(COUNTIF(G$2:G6888,G6888)=1,1,0)</f>
        <v>0</v>
      </c>
      <c r="I6888" s="1">
        <v>3</v>
      </c>
      <c r="J6888" s="1">
        <v>0.2</v>
      </c>
      <c r="K6888" s="1">
        <v>-8.1822000000000052</v>
      </c>
      <c r="L6888" s="12">
        <f>VLOOKUP(train[[#This Row],[Sub-Category]],Análisis_ABC_XYZ[[#Headers],[#Data]],4,FALSE)</f>
        <v>0.44610841445725197</v>
      </c>
    </row>
    <row r="6889" spans="1:12" x14ac:dyDescent="0.35">
      <c r="A6889" s="2">
        <v>43147</v>
      </c>
      <c r="B6889" s="1" t="s">
        <v>89</v>
      </c>
      <c r="C6889" s="1" t="s">
        <v>485</v>
      </c>
      <c r="D6889" s="1" t="s">
        <v>14</v>
      </c>
      <c r="E6889" s="1" t="s">
        <v>36</v>
      </c>
      <c r="F6889" s="18">
        <v>37.94</v>
      </c>
      <c r="G6889" t="s">
        <v>4246</v>
      </c>
      <c r="H6889" s="1">
        <f>IF(COUNTIF(G$2:G6889,G6889)=1,1,0)</f>
        <v>1</v>
      </c>
      <c r="I6889" s="1">
        <v>2</v>
      </c>
      <c r="J6889" s="1">
        <v>0</v>
      </c>
      <c r="K6889" s="1">
        <v>18.211199999999998</v>
      </c>
      <c r="L6889" s="12">
        <f>VLOOKUP(train[[#This Row],[Sub-Category]],Análisis_ABC_XYZ[[#Headers],[#Data]],4,FALSE)</f>
        <v>0.43613829632717294</v>
      </c>
    </row>
    <row r="6890" spans="1:12" x14ac:dyDescent="0.35">
      <c r="A6890" s="2">
        <v>43147</v>
      </c>
      <c r="B6890" s="1" t="s">
        <v>72</v>
      </c>
      <c r="C6890" s="1" t="s">
        <v>576</v>
      </c>
      <c r="D6890" s="1" t="s">
        <v>14</v>
      </c>
      <c r="E6890" s="1" t="s">
        <v>24</v>
      </c>
      <c r="F6890" s="18">
        <v>28.031999999999996</v>
      </c>
      <c r="G6890" t="s">
        <v>4841</v>
      </c>
      <c r="H6890" s="1">
        <f>IF(COUNTIF(G$2:G6890,G6890)=1,1,0)</f>
        <v>0</v>
      </c>
      <c r="I6890" s="1">
        <v>6</v>
      </c>
      <c r="J6890" s="1">
        <v>0.2</v>
      </c>
      <c r="K6890" s="1">
        <v>3.5039999999999996</v>
      </c>
      <c r="L6890" s="12">
        <f>VLOOKUP(train[[#This Row],[Sub-Category]],Análisis_ABC_XYZ[[#Headers],[#Data]],4,FALSE)</f>
        <v>0.45632477063632687</v>
      </c>
    </row>
    <row r="6891" spans="1:12" x14ac:dyDescent="0.35">
      <c r="A6891" s="2">
        <v>43147</v>
      </c>
      <c r="B6891" s="1" t="s">
        <v>72</v>
      </c>
      <c r="C6891" s="1" t="s">
        <v>327</v>
      </c>
      <c r="D6891" s="1" t="s">
        <v>14</v>
      </c>
      <c r="E6891" s="1" t="s">
        <v>91</v>
      </c>
      <c r="F6891" s="18">
        <v>18.368000000000002</v>
      </c>
      <c r="G6891" t="s">
        <v>4841</v>
      </c>
      <c r="H6891" s="1">
        <f>IF(COUNTIF(G$2:G6891,G6891)=1,1,0)</f>
        <v>0</v>
      </c>
      <c r="I6891" s="1">
        <v>2</v>
      </c>
      <c r="J6891" s="1">
        <v>0.2</v>
      </c>
      <c r="K6891" s="1">
        <v>6.1991999999999994</v>
      </c>
      <c r="L6891" s="12">
        <f>VLOOKUP(train[[#This Row],[Sub-Category]],Análisis_ABC_XYZ[[#Headers],[#Data]],4,FALSE)</f>
        <v>0.51168203684699509</v>
      </c>
    </row>
    <row r="6892" spans="1:12" x14ac:dyDescent="0.35">
      <c r="A6892" s="2">
        <v>43147</v>
      </c>
      <c r="B6892" s="1" t="s">
        <v>229</v>
      </c>
      <c r="C6892" s="1" t="s">
        <v>1318</v>
      </c>
      <c r="D6892" s="1" t="s">
        <v>26</v>
      </c>
      <c r="E6892" s="1" t="s">
        <v>27</v>
      </c>
      <c r="F6892" s="18">
        <v>14.99</v>
      </c>
      <c r="G6892" t="s">
        <v>3350</v>
      </c>
      <c r="H6892" s="1">
        <f>IF(COUNTIF(G$2:G6892,G6892)=1,1,0)</f>
        <v>0</v>
      </c>
      <c r="I6892" s="1">
        <v>1</v>
      </c>
      <c r="J6892" s="1">
        <v>0</v>
      </c>
      <c r="K6892" s="1">
        <v>7.3451000000000004</v>
      </c>
      <c r="L6892" s="12">
        <f>VLOOKUP(train[[#This Row],[Sub-Category]],Análisis_ABC_XYZ[[#Headers],[#Data]],4,FALSE)</f>
        <v>0.41105220110552465</v>
      </c>
    </row>
    <row r="6893" spans="1:12" x14ac:dyDescent="0.35">
      <c r="A6893" s="2">
        <v>43147</v>
      </c>
      <c r="B6893" s="1" t="s">
        <v>72</v>
      </c>
      <c r="C6893" s="1" t="s">
        <v>1073</v>
      </c>
      <c r="D6893" s="1" t="s">
        <v>8</v>
      </c>
      <c r="E6893" s="1" t="s">
        <v>22</v>
      </c>
      <c r="F6893" s="18">
        <v>7.6920000000000002</v>
      </c>
      <c r="G6893" t="s">
        <v>4841</v>
      </c>
      <c r="H6893" s="1">
        <f>IF(COUNTIF(G$2:G6893,G6893)=1,1,0)</f>
        <v>0</v>
      </c>
      <c r="I6893" s="1">
        <v>1</v>
      </c>
      <c r="J6893" s="1">
        <v>0.6</v>
      </c>
      <c r="K6893" s="1">
        <v>-3.6536999999999988</v>
      </c>
      <c r="L6893" s="12">
        <f>VLOOKUP(train[[#This Row],[Sub-Category]],Análisis_ABC_XYZ[[#Headers],[#Data]],4,FALSE)</f>
        <v>0.4595170286641902</v>
      </c>
    </row>
    <row r="6894" spans="1:12" x14ac:dyDescent="0.35">
      <c r="A6894" s="2">
        <v>43148</v>
      </c>
      <c r="B6894" s="1" t="s">
        <v>157</v>
      </c>
      <c r="C6894" s="1" t="s">
        <v>1257</v>
      </c>
      <c r="D6894" s="1" t="s">
        <v>8</v>
      </c>
      <c r="E6894" s="1" t="s">
        <v>11</v>
      </c>
      <c r="F6894" s="18">
        <v>899.43</v>
      </c>
      <c r="G6894" t="s">
        <v>4594</v>
      </c>
      <c r="H6894" s="1">
        <f>IF(COUNTIF(G$2:G6894,G6894)=1,1,0)</f>
        <v>1</v>
      </c>
      <c r="I6894" s="1">
        <v>5</v>
      </c>
      <c r="J6894" s="1">
        <v>0.3</v>
      </c>
      <c r="K6894" s="1">
        <v>-12.84900000000016</v>
      </c>
      <c r="L6894" s="12">
        <f>VLOOKUP(train[[#This Row],[Sub-Category]],Análisis_ABC_XYZ[[#Headers],[#Data]],4,FALSE)</f>
        <v>0.46529189879902266</v>
      </c>
    </row>
    <row r="6895" spans="1:12" x14ac:dyDescent="0.35">
      <c r="A6895" s="2">
        <v>43148</v>
      </c>
      <c r="B6895" s="1" t="s">
        <v>72</v>
      </c>
      <c r="C6895" s="1" t="s">
        <v>922</v>
      </c>
      <c r="D6895" s="1" t="s">
        <v>8</v>
      </c>
      <c r="E6895" s="1" t="s">
        <v>18</v>
      </c>
      <c r="F6895" s="18">
        <v>480.96</v>
      </c>
      <c r="G6895" t="s">
        <v>6109</v>
      </c>
      <c r="H6895" s="1">
        <f>IF(COUNTIF(G$2:G6895,G6895)=1,1,0)</f>
        <v>1</v>
      </c>
      <c r="I6895" s="1">
        <v>3</v>
      </c>
      <c r="J6895" s="1">
        <v>0.5</v>
      </c>
      <c r="K6895" s="1">
        <v>-269.33760000000001</v>
      </c>
      <c r="L6895" s="12">
        <f>VLOOKUP(train[[#This Row],[Sub-Category]],Análisis_ABC_XYZ[[#Headers],[#Data]],4,FALSE)</f>
        <v>0.55975208308209756</v>
      </c>
    </row>
    <row r="6896" spans="1:12" x14ac:dyDescent="0.35">
      <c r="A6896" s="2">
        <v>43148</v>
      </c>
      <c r="B6896" s="1" t="s">
        <v>157</v>
      </c>
      <c r="C6896" s="1" t="s">
        <v>1819</v>
      </c>
      <c r="D6896" s="1" t="s">
        <v>8</v>
      </c>
      <c r="E6896" s="1" t="s">
        <v>18</v>
      </c>
      <c r="F6896" s="18">
        <v>455.97</v>
      </c>
      <c r="G6896" t="s">
        <v>4594</v>
      </c>
      <c r="H6896" s="1">
        <f>IF(COUNTIF(G$2:G6896,G6896)=1,1,0)</f>
        <v>0</v>
      </c>
      <c r="I6896" s="1">
        <v>5</v>
      </c>
      <c r="J6896" s="1">
        <v>0.4</v>
      </c>
      <c r="K6896" s="1">
        <v>-106.39299999999997</v>
      </c>
      <c r="L6896" s="12">
        <f>VLOOKUP(train[[#This Row],[Sub-Category]],Análisis_ABC_XYZ[[#Headers],[#Data]],4,FALSE)</f>
        <v>0.55975208308209756</v>
      </c>
    </row>
    <row r="6897" spans="1:12" x14ac:dyDescent="0.35">
      <c r="A6897" s="2">
        <v>43148</v>
      </c>
      <c r="B6897" s="1" t="s">
        <v>39</v>
      </c>
      <c r="C6897" s="1" t="s">
        <v>1142</v>
      </c>
      <c r="D6897" s="1" t="s">
        <v>26</v>
      </c>
      <c r="E6897" s="1" t="s">
        <v>27</v>
      </c>
      <c r="F6897" s="18">
        <v>438.33600000000001</v>
      </c>
      <c r="G6897" t="s">
        <v>5564</v>
      </c>
      <c r="H6897" s="1">
        <f>IF(COUNTIF(G$2:G6897,G6897)=1,1,0)</f>
        <v>1</v>
      </c>
      <c r="I6897" s="1">
        <v>4</v>
      </c>
      <c r="J6897" s="1">
        <v>0.2</v>
      </c>
      <c r="K6897" s="1">
        <v>-87.667200000000037</v>
      </c>
      <c r="L6897" s="12">
        <f>VLOOKUP(train[[#This Row],[Sub-Category]],Análisis_ABC_XYZ[[#Headers],[#Data]],4,FALSE)</f>
        <v>0.41105220110552465</v>
      </c>
    </row>
    <row r="6898" spans="1:12" x14ac:dyDescent="0.35">
      <c r="A6898" s="2">
        <v>43148</v>
      </c>
      <c r="B6898" s="1" t="s">
        <v>39</v>
      </c>
      <c r="C6898" s="1" t="s">
        <v>1908</v>
      </c>
      <c r="D6898" s="1" t="s">
        <v>14</v>
      </c>
      <c r="E6898" s="1" t="s">
        <v>24</v>
      </c>
      <c r="F6898" s="18">
        <v>175.44</v>
      </c>
      <c r="G6898" t="s">
        <v>5564</v>
      </c>
      <c r="H6898" s="1">
        <f>IF(COUNTIF(G$2:G6898,G6898)=1,1,0)</f>
        <v>0</v>
      </c>
      <c r="I6898" s="1">
        <v>6</v>
      </c>
      <c r="J6898" s="1">
        <v>0.2</v>
      </c>
      <c r="K6898" s="1">
        <v>52.632000000000005</v>
      </c>
      <c r="L6898" s="12">
        <f>VLOOKUP(train[[#This Row],[Sub-Category]],Análisis_ABC_XYZ[[#Headers],[#Data]],4,FALSE)</f>
        <v>0.45632477063632687</v>
      </c>
    </row>
    <row r="6899" spans="1:12" x14ac:dyDescent="0.35">
      <c r="A6899" s="2">
        <v>43148</v>
      </c>
      <c r="B6899" s="1" t="s">
        <v>239</v>
      </c>
      <c r="C6899" s="1" t="s">
        <v>1361</v>
      </c>
      <c r="D6899" s="1" t="s">
        <v>14</v>
      </c>
      <c r="E6899" s="1" t="s">
        <v>20</v>
      </c>
      <c r="F6899" s="18">
        <v>166.45</v>
      </c>
      <c r="G6899" t="s">
        <v>3086</v>
      </c>
      <c r="H6899" s="1">
        <f>IF(COUNTIF(G$2:G6899,G6899)=1,1,0)</f>
        <v>1</v>
      </c>
      <c r="I6899" s="1">
        <v>5</v>
      </c>
      <c r="J6899" s="1">
        <v>0</v>
      </c>
      <c r="K6899" s="1">
        <v>39.947999999999993</v>
      </c>
      <c r="L6899" s="12">
        <f>VLOOKUP(train[[#This Row],[Sub-Category]],Análisis_ABC_XYZ[[#Headers],[#Data]],4,FALSE)</f>
        <v>0.44610841445725197</v>
      </c>
    </row>
    <row r="6900" spans="1:12" x14ac:dyDescent="0.35">
      <c r="A6900" s="2">
        <v>43148</v>
      </c>
      <c r="B6900" s="1" t="s">
        <v>72</v>
      </c>
      <c r="C6900" s="1" t="s">
        <v>1666</v>
      </c>
      <c r="D6900" s="1" t="s">
        <v>26</v>
      </c>
      <c r="E6900" s="1" t="s">
        <v>27</v>
      </c>
      <c r="F6900" s="18">
        <v>124.79200000000002</v>
      </c>
      <c r="G6900" t="s">
        <v>6109</v>
      </c>
      <c r="H6900" s="1">
        <f>IF(COUNTIF(G$2:G6900,G6900)=1,1,0)</f>
        <v>0</v>
      </c>
      <c r="I6900" s="1">
        <v>1</v>
      </c>
      <c r="J6900" s="1">
        <v>0.2</v>
      </c>
      <c r="K6900" s="1">
        <v>10.919299999999996</v>
      </c>
      <c r="L6900" s="12">
        <f>VLOOKUP(train[[#This Row],[Sub-Category]],Análisis_ABC_XYZ[[#Headers],[#Data]],4,FALSE)</f>
        <v>0.41105220110552465</v>
      </c>
    </row>
    <row r="6901" spans="1:12" x14ac:dyDescent="0.35">
      <c r="A6901" s="2">
        <v>43148</v>
      </c>
      <c r="B6901" s="1" t="s">
        <v>39</v>
      </c>
      <c r="C6901" s="1" t="s">
        <v>481</v>
      </c>
      <c r="D6901" s="1" t="s">
        <v>8</v>
      </c>
      <c r="E6901" s="1" t="s">
        <v>9</v>
      </c>
      <c r="F6901" s="18">
        <v>89.066399999999987</v>
      </c>
      <c r="G6901" t="s">
        <v>5564</v>
      </c>
      <c r="H6901" s="1">
        <f>IF(COUNTIF(G$2:G6901,G6901)=1,1,0)</f>
        <v>0</v>
      </c>
      <c r="I6901" s="1">
        <v>1</v>
      </c>
      <c r="J6901" s="1">
        <v>0.32</v>
      </c>
      <c r="K6901" s="1">
        <v>-17.027400000000007</v>
      </c>
      <c r="L6901" s="12">
        <f>VLOOKUP(train[[#This Row],[Sub-Category]],Análisis_ABC_XYZ[[#Headers],[#Data]],4,FALSE)</f>
        <v>0.5176847302647779</v>
      </c>
    </row>
    <row r="6902" spans="1:12" x14ac:dyDescent="0.35">
      <c r="A6902" s="2">
        <v>43148</v>
      </c>
      <c r="B6902" s="1" t="s">
        <v>157</v>
      </c>
      <c r="C6902" s="1" t="s">
        <v>1557</v>
      </c>
      <c r="D6902" s="1" t="s">
        <v>26</v>
      </c>
      <c r="E6902" s="1" t="s">
        <v>27</v>
      </c>
      <c r="F6902" s="18">
        <v>57.593999999999994</v>
      </c>
      <c r="G6902" t="s">
        <v>4594</v>
      </c>
      <c r="H6902" s="1">
        <f>IF(COUNTIF(G$2:G6902,G6902)=1,1,0)</f>
        <v>0</v>
      </c>
      <c r="I6902" s="1">
        <v>1</v>
      </c>
      <c r="J6902" s="1">
        <v>0.4</v>
      </c>
      <c r="K6902" s="1">
        <v>-11.518799999999999</v>
      </c>
      <c r="L6902" s="12">
        <f>VLOOKUP(train[[#This Row],[Sub-Category]],Análisis_ABC_XYZ[[#Headers],[#Data]],4,FALSE)</f>
        <v>0.41105220110552465</v>
      </c>
    </row>
    <row r="6903" spans="1:12" x14ac:dyDescent="0.35">
      <c r="A6903" s="2">
        <v>43148</v>
      </c>
      <c r="B6903" s="1" t="s">
        <v>157</v>
      </c>
      <c r="C6903" s="1" t="s">
        <v>1223</v>
      </c>
      <c r="D6903" s="1" t="s">
        <v>8</v>
      </c>
      <c r="E6903" s="1" t="s">
        <v>22</v>
      </c>
      <c r="F6903" s="18">
        <v>30.144000000000002</v>
      </c>
      <c r="G6903" t="s">
        <v>4594</v>
      </c>
      <c r="H6903" s="1">
        <f>IF(COUNTIF(G$2:G6903,G6903)=1,1,0)</f>
        <v>0</v>
      </c>
      <c r="I6903" s="1">
        <v>2</v>
      </c>
      <c r="J6903" s="1">
        <v>0.2</v>
      </c>
      <c r="K6903" s="1">
        <v>8.2896000000000001</v>
      </c>
      <c r="L6903" s="12">
        <f>VLOOKUP(train[[#This Row],[Sub-Category]],Análisis_ABC_XYZ[[#Headers],[#Data]],4,FALSE)</f>
        <v>0.4595170286641902</v>
      </c>
    </row>
    <row r="6904" spans="1:12" x14ac:dyDescent="0.35">
      <c r="A6904" s="2">
        <v>43148</v>
      </c>
      <c r="B6904" s="1" t="s">
        <v>225</v>
      </c>
      <c r="C6904" s="1" t="s">
        <v>167</v>
      </c>
      <c r="D6904" s="1" t="s">
        <v>26</v>
      </c>
      <c r="E6904" s="1" t="s">
        <v>27</v>
      </c>
      <c r="F6904" s="18">
        <v>29.160000000000004</v>
      </c>
      <c r="G6904" t="s">
        <v>3987</v>
      </c>
      <c r="H6904" s="1">
        <f>IF(COUNTIF(G$2:G6904,G6904)=1,1,0)</f>
        <v>1</v>
      </c>
      <c r="I6904" s="1">
        <v>3</v>
      </c>
      <c r="J6904" s="1">
        <v>0</v>
      </c>
      <c r="K6904" s="1">
        <v>8.4563999999999986</v>
      </c>
      <c r="L6904" s="12">
        <f>VLOOKUP(train[[#This Row],[Sub-Category]],Análisis_ABC_XYZ[[#Headers],[#Data]],4,FALSE)</f>
        <v>0.41105220110552465</v>
      </c>
    </row>
    <row r="6905" spans="1:12" x14ac:dyDescent="0.35">
      <c r="A6905" s="2">
        <v>43148</v>
      </c>
      <c r="B6905" s="1" t="s">
        <v>239</v>
      </c>
      <c r="C6905" s="1" t="s">
        <v>1084</v>
      </c>
      <c r="D6905" s="1" t="s">
        <v>14</v>
      </c>
      <c r="E6905" s="1" t="s">
        <v>36</v>
      </c>
      <c r="F6905" s="18">
        <v>11.76</v>
      </c>
      <c r="G6905" t="s">
        <v>3086</v>
      </c>
      <c r="H6905" s="1">
        <f>IF(COUNTIF(G$2:G6905,G6905)=1,1,0)</f>
        <v>0</v>
      </c>
      <c r="I6905" s="1">
        <v>2</v>
      </c>
      <c r="J6905" s="1">
        <v>0</v>
      </c>
      <c r="K6905" s="1">
        <v>5.7623999999999995</v>
      </c>
      <c r="L6905" s="12">
        <f>VLOOKUP(train[[#This Row],[Sub-Category]],Análisis_ABC_XYZ[[#Headers],[#Data]],4,FALSE)</f>
        <v>0.43613829632717294</v>
      </c>
    </row>
    <row r="6906" spans="1:12" x14ac:dyDescent="0.35">
      <c r="A6906" s="2">
        <v>43148</v>
      </c>
      <c r="B6906" s="1" t="s">
        <v>157</v>
      </c>
      <c r="C6906" s="1" t="s">
        <v>63</v>
      </c>
      <c r="D6906" s="1" t="s">
        <v>14</v>
      </c>
      <c r="E6906" s="1" t="s">
        <v>29</v>
      </c>
      <c r="F6906" s="18">
        <v>5.7150000000000016</v>
      </c>
      <c r="G6906" t="s">
        <v>4594</v>
      </c>
      <c r="H6906" s="1">
        <f>IF(COUNTIF(G$2:G6906,G6906)=1,1,0)</f>
        <v>0</v>
      </c>
      <c r="I6906" s="1">
        <v>5</v>
      </c>
      <c r="J6906" s="1">
        <v>0.7</v>
      </c>
      <c r="K6906" s="1">
        <v>-4.7625000000000011</v>
      </c>
      <c r="L6906" s="12">
        <f>VLOOKUP(train[[#This Row],[Sub-Category]],Análisis_ABC_XYZ[[#Headers],[#Data]],4,FALSE)</f>
        <v>0.46881743173671325</v>
      </c>
    </row>
    <row r="6907" spans="1:12" x14ac:dyDescent="0.35">
      <c r="A6907" s="2">
        <v>43149</v>
      </c>
      <c r="B6907" s="1" t="s">
        <v>12</v>
      </c>
      <c r="C6907" s="1" t="s">
        <v>493</v>
      </c>
      <c r="D6907" s="1" t="s">
        <v>26</v>
      </c>
      <c r="E6907" s="1" t="s">
        <v>27</v>
      </c>
      <c r="F6907" s="18">
        <v>167.976</v>
      </c>
      <c r="G6907" t="s">
        <v>2923</v>
      </c>
      <c r="H6907" s="1">
        <f>IF(COUNTIF(G$2:G6907,G6907)=1,1,0)</f>
        <v>1</v>
      </c>
      <c r="I6907" s="1">
        <v>3</v>
      </c>
      <c r="J6907" s="1">
        <v>0.2</v>
      </c>
      <c r="K6907" s="1">
        <v>10.498500000000007</v>
      </c>
      <c r="L6907" s="12">
        <f>VLOOKUP(train[[#This Row],[Sub-Category]],Análisis_ABC_XYZ[[#Headers],[#Data]],4,FALSE)</f>
        <v>0.41105220110552465</v>
      </c>
    </row>
    <row r="6908" spans="1:12" x14ac:dyDescent="0.35">
      <c r="A6908" s="2">
        <v>43149</v>
      </c>
      <c r="B6908" s="1" t="s">
        <v>12</v>
      </c>
      <c r="C6908" s="1" t="s">
        <v>1383</v>
      </c>
      <c r="D6908" s="1" t="s">
        <v>26</v>
      </c>
      <c r="E6908" s="1" t="s">
        <v>56</v>
      </c>
      <c r="F6908" s="18">
        <v>109.53</v>
      </c>
      <c r="G6908" t="s">
        <v>2923</v>
      </c>
      <c r="H6908" s="1">
        <f>IF(COUNTIF(G$2:G6908,G6908)=1,1,0)</f>
        <v>0</v>
      </c>
      <c r="I6908" s="1">
        <v>3</v>
      </c>
      <c r="J6908" s="1">
        <v>0</v>
      </c>
      <c r="K6908" s="1">
        <v>47.097900000000003</v>
      </c>
      <c r="L6908" s="12">
        <f>VLOOKUP(train[[#This Row],[Sub-Category]],Análisis_ABC_XYZ[[#Headers],[#Data]],4,FALSE)</f>
        <v>0.52062335344040378</v>
      </c>
    </row>
    <row r="6909" spans="1:12" x14ac:dyDescent="0.35">
      <c r="A6909" s="2">
        <v>43149</v>
      </c>
      <c r="B6909" s="1" t="s">
        <v>12</v>
      </c>
      <c r="C6909" s="1" t="s">
        <v>586</v>
      </c>
      <c r="D6909" s="1" t="s">
        <v>14</v>
      </c>
      <c r="E6909" s="1" t="s">
        <v>15</v>
      </c>
      <c r="F6909" s="18">
        <v>9.82</v>
      </c>
      <c r="G6909" t="s">
        <v>2923</v>
      </c>
      <c r="H6909" s="1">
        <f>IF(COUNTIF(G$2:G6909,G6909)=1,1,0)</f>
        <v>0</v>
      </c>
      <c r="I6909" s="1">
        <v>2</v>
      </c>
      <c r="J6909" s="1">
        <v>0</v>
      </c>
      <c r="K6909" s="1">
        <v>4.8117999999999999</v>
      </c>
      <c r="L6909" s="12">
        <f>VLOOKUP(train[[#This Row],[Sub-Category]],Análisis_ABC_XYZ[[#Headers],[#Data]],4,FALSE)</f>
        <v>0.4647369236065339</v>
      </c>
    </row>
    <row r="6910" spans="1:12" x14ac:dyDescent="0.35">
      <c r="A6910" s="2">
        <v>43150</v>
      </c>
      <c r="B6910" s="1" t="s">
        <v>379</v>
      </c>
      <c r="C6910" s="1" t="s">
        <v>212</v>
      </c>
      <c r="D6910" s="1" t="s">
        <v>14</v>
      </c>
      <c r="E6910" s="1" t="s">
        <v>31</v>
      </c>
      <c r="F6910" s="18">
        <v>1245.8599999999999</v>
      </c>
      <c r="G6910" t="s">
        <v>6441</v>
      </c>
      <c r="H6910" s="1">
        <f>IF(COUNTIF(G$2:G6910,G6910)=1,1,0)</f>
        <v>1</v>
      </c>
      <c r="I6910" s="1">
        <v>7</v>
      </c>
      <c r="J6910" s="1">
        <v>0</v>
      </c>
      <c r="K6910" s="1">
        <v>361.29939999999988</v>
      </c>
      <c r="L6910" s="12">
        <f>VLOOKUP(train[[#This Row],[Sub-Category]],Análisis_ABC_XYZ[[#Headers],[#Data]],4,FALSE)</f>
        <v>0.49507917887403441</v>
      </c>
    </row>
    <row r="6911" spans="1:12" x14ac:dyDescent="0.35">
      <c r="A6911" s="2">
        <v>43150</v>
      </c>
      <c r="B6911" s="1" t="s">
        <v>12</v>
      </c>
      <c r="C6911" s="1" t="s">
        <v>1010</v>
      </c>
      <c r="D6911" s="1" t="s">
        <v>8</v>
      </c>
      <c r="E6911" s="1" t="s">
        <v>22</v>
      </c>
      <c r="F6911" s="18">
        <v>44.67</v>
      </c>
      <c r="G6911" t="s">
        <v>3152</v>
      </c>
      <c r="H6911" s="1">
        <f>IF(COUNTIF(G$2:G6911,G6911)=1,1,0)</f>
        <v>1</v>
      </c>
      <c r="I6911" s="1">
        <v>3</v>
      </c>
      <c r="J6911" s="1">
        <v>0</v>
      </c>
      <c r="K6911" s="1">
        <v>12.060900000000002</v>
      </c>
      <c r="L6911" s="12">
        <f>VLOOKUP(train[[#This Row],[Sub-Category]],Análisis_ABC_XYZ[[#Headers],[#Data]],4,FALSE)</f>
        <v>0.4595170286641902</v>
      </c>
    </row>
    <row r="6912" spans="1:12" x14ac:dyDescent="0.35">
      <c r="A6912" s="2">
        <v>43150</v>
      </c>
      <c r="B6912" s="1" t="s">
        <v>12</v>
      </c>
      <c r="C6912" s="1" t="s">
        <v>1072</v>
      </c>
      <c r="D6912" s="1" t="s">
        <v>14</v>
      </c>
      <c r="E6912" s="1" t="s">
        <v>24</v>
      </c>
      <c r="F6912" s="18">
        <v>12.84</v>
      </c>
      <c r="G6912" t="s">
        <v>3152</v>
      </c>
      <c r="H6912" s="1">
        <f>IF(COUNTIF(G$2:G6912,G6912)=1,1,0)</f>
        <v>0</v>
      </c>
      <c r="I6912" s="1">
        <v>3</v>
      </c>
      <c r="J6912" s="1">
        <v>0</v>
      </c>
      <c r="K6912" s="1">
        <v>3.4668000000000005</v>
      </c>
      <c r="L6912" s="12">
        <f>VLOOKUP(train[[#This Row],[Sub-Category]],Análisis_ABC_XYZ[[#Headers],[#Data]],4,FALSE)</f>
        <v>0.45632477063632687</v>
      </c>
    </row>
    <row r="6913" spans="1:12" x14ac:dyDescent="0.35">
      <c r="A6913" s="2">
        <v>43150</v>
      </c>
      <c r="B6913" s="1" t="s">
        <v>37</v>
      </c>
      <c r="C6913" s="1" t="s">
        <v>1095</v>
      </c>
      <c r="D6913" s="1" t="s">
        <v>14</v>
      </c>
      <c r="E6913" s="1" t="s">
        <v>91</v>
      </c>
      <c r="F6913" s="18">
        <v>11.22</v>
      </c>
      <c r="G6913" t="s">
        <v>3038</v>
      </c>
      <c r="H6913" s="1">
        <f>IF(COUNTIF(G$2:G6913,G6913)=1,1,0)</f>
        <v>1</v>
      </c>
      <c r="I6913" s="1">
        <v>3</v>
      </c>
      <c r="J6913" s="1">
        <v>0</v>
      </c>
      <c r="K6913" s="1">
        <v>0.2244000000000006</v>
      </c>
      <c r="L6913" s="12">
        <f>VLOOKUP(train[[#This Row],[Sub-Category]],Análisis_ABC_XYZ[[#Headers],[#Data]],4,FALSE)</f>
        <v>0.51168203684699509</v>
      </c>
    </row>
    <row r="6914" spans="1:12" x14ac:dyDescent="0.35">
      <c r="A6914" s="2">
        <v>43151</v>
      </c>
      <c r="B6914" s="1" t="s">
        <v>104</v>
      </c>
      <c r="C6914" s="1" t="s">
        <v>1044</v>
      </c>
      <c r="D6914" s="1" t="s">
        <v>8</v>
      </c>
      <c r="E6914" s="1" t="s">
        <v>18</v>
      </c>
      <c r="F6914" s="18">
        <v>386.91</v>
      </c>
      <c r="G6914" t="s">
        <v>2995</v>
      </c>
      <c r="H6914" s="1">
        <f>IF(COUNTIF(G$2:G6914,G6914)=1,1,0)</f>
        <v>1</v>
      </c>
      <c r="I6914" s="1">
        <v>9</v>
      </c>
      <c r="J6914" s="1">
        <v>0.5</v>
      </c>
      <c r="K6914" s="1">
        <v>-185.71679999999998</v>
      </c>
      <c r="L6914" s="12">
        <f>VLOOKUP(train[[#This Row],[Sub-Category]],Análisis_ABC_XYZ[[#Headers],[#Data]],4,FALSE)</f>
        <v>0.55975208308209756</v>
      </c>
    </row>
    <row r="6915" spans="1:12" x14ac:dyDescent="0.35">
      <c r="A6915" s="2">
        <v>43151</v>
      </c>
      <c r="B6915" s="1" t="s">
        <v>104</v>
      </c>
      <c r="C6915" s="1" t="s">
        <v>939</v>
      </c>
      <c r="D6915" s="1" t="s">
        <v>26</v>
      </c>
      <c r="E6915" s="1" t="s">
        <v>27</v>
      </c>
      <c r="F6915" s="18">
        <v>333.57600000000002</v>
      </c>
      <c r="G6915" t="s">
        <v>2995</v>
      </c>
      <c r="H6915" s="1">
        <f>IF(COUNTIF(G$2:G6915,G6915)=1,1,0)</f>
        <v>0</v>
      </c>
      <c r="I6915" s="1">
        <v>3</v>
      </c>
      <c r="J6915" s="1">
        <v>0.2</v>
      </c>
      <c r="K6915" s="1">
        <v>25.018199999999993</v>
      </c>
      <c r="L6915" s="12">
        <f>VLOOKUP(train[[#This Row],[Sub-Category]],Análisis_ABC_XYZ[[#Headers],[#Data]],4,FALSE)</f>
        <v>0.41105220110552465</v>
      </c>
    </row>
    <row r="6916" spans="1:12" x14ac:dyDescent="0.35">
      <c r="A6916" s="2">
        <v>43151</v>
      </c>
      <c r="B6916" s="1" t="s">
        <v>12</v>
      </c>
      <c r="C6916" s="1" t="s">
        <v>289</v>
      </c>
      <c r="D6916" s="1" t="s">
        <v>26</v>
      </c>
      <c r="E6916" s="1" t="s">
        <v>27</v>
      </c>
      <c r="F6916" s="18">
        <v>215.96799999999999</v>
      </c>
      <c r="G6916" t="s">
        <v>3723</v>
      </c>
      <c r="H6916" s="1">
        <f>IF(COUNTIF(G$2:G6916,G6916)=1,1,0)</f>
        <v>1</v>
      </c>
      <c r="I6916" s="1">
        <v>2</v>
      </c>
      <c r="J6916" s="1">
        <v>0.2</v>
      </c>
      <c r="K6916" s="1">
        <v>18.897199999999991</v>
      </c>
      <c r="L6916" s="12">
        <f>VLOOKUP(train[[#This Row],[Sub-Category]],Análisis_ABC_XYZ[[#Headers],[#Data]],4,FALSE)</f>
        <v>0.41105220110552465</v>
      </c>
    </row>
    <row r="6917" spans="1:12" x14ac:dyDescent="0.35">
      <c r="A6917" s="2">
        <v>43151</v>
      </c>
      <c r="B6917" s="1" t="s">
        <v>104</v>
      </c>
      <c r="C6917" s="1" t="s">
        <v>656</v>
      </c>
      <c r="D6917" s="1" t="s">
        <v>8</v>
      </c>
      <c r="E6917" s="1" t="s">
        <v>22</v>
      </c>
      <c r="F6917" s="18">
        <v>68.703999999999994</v>
      </c>
      <c r="G6917" t="s">
        <v>2995</v>
      </c>
      <c r="H6917" s="1">
        <f>IF(COUNTIF(G$2:G6917,G6917)=1,1,0)</f>
        <v>0</v>
      </c>
      <c r="I6917" s="1">
        <v>2</v>
      </c>
      <c r="J6917" s="1">
        <v>0.2</v>
      </c>
      <c r="K6917" s="1">
        <v>16.317200000000003</v>
      </c>
      <c r="L6917" s="12">
        <f>VLOOKUP(train[[#This Row],[Sub-Category]],Análisis_ABC_XYZ[[#Headers],[#Data]],4,FALSE)</f>
        <v>0.4595170286641902</v>
      </c>
    </row>
    <row r="6918" spans="1:12" x14ac:dyDescent="0.35">
      <c r="A6918" s="2">
        <v>43151</v>
      </c>
      <c r="B6918" s="1" t="s">
        <v>104</v>
      </c>
      <c r="C6918" s="1" t="s">
        <v>1295</v>
      </c>
      <c r="D6918" s="1" t="s">
        <v>26</v>
      </c>
      <c r="E6918" s="1" t="s">
        <v>56</v>
      </c>
      <c r="F6918" s="18">
        <v>31.992000000000004</v>
      </c>
      <c r="G6918" t="s">
        <v>2995</v>
      </c>
      <c r="H6918" s="1">
        <f>IF(COUNTIF(G$2:G6918,G6918)=1,1,0)</f>
        <v>0</v>
      </c>
      <c r="I6918" s="1">
        <v>1</v>
      </c>
      <c r="J6918" s="1">
        <v>0.2</v>
      </c>
      <c r="K6918" s="1">
        <v>4.7987999999999964</v>
      </c>
      <c r="L6918" s="12">
        <f>VLOOKUP(train[[#This Row],[Sub-Category]],Análisis_ABC_XYZ[[#Headers],[#Data]],4,FALSE)</f>
        <v>0.52062335344040378</v>
      </c>
    </row>
    <row r="6919" spans="1:12" x14ac:dyDescent="0.35">
      <c r="A6919" s="2">
        <v>43151</v>
      </c>
      <c r="B6919" s="1" t="s">
        <v>104</v>
      </c>
      <c r="C6919" s="1" t="s">
        <v>978</v>
      </c>
      <c r="D6919" s="1" t="s">
        <v>14</v>
      </c>
      <c r="E6919" s="1" t="s">
        <v>20</v>
      </c>
      <c r="F6919" s="18">
        <v>51.168000000000006</v>
      </c>
      <c r="G6919" t="s">
        <v>2995</v>
      </c>
      <c r="H6919" s="1">
        <f>IF(COUNTIF(G$2:G6919,G6919)=1,1,0)</f>
        <v>0</v>
      </c>
      <c r="I6919" s="1">
        <v>2</v>
      </c>
      <c r="J6919" s="1">
        <v>0.2</v>
      </c>
      <c r="K6919" s="1">
        <v>-6.3960000000000008</v>
      </c>
      <c r="L6919" s="12">
        <f>VLOOKUP(train[[#This Row],[Sub-Category]],Análisis_ABC_XYZ[[#Headers],[#Data]],4,FALSE)</f>
        <v>0.44610841445725197</v>
      </c>
    </row>
    <row r="6920" spans="1:12" x14ac:dyDescent="0.35">
      <c r="A6920" s="2">
        <v>43151</v>
      </c>
      <c r="B6920" s="1" t="s">
        <v>12</v>
      </c>
      <c r="C6920" s="1" t="s">
        <v>706</v>
      </c>
      <c r="D6920" s="1" t="s">
        <v>8</v>
      </c>
      <c r="E6920" s="1" t="s">
        <v>22</v>
      </c>
      <c r="F6920" s="18">
        <v>22.23</v>
      </c>
      <c r="G6920" t="s">
        <v>3723</v>
      </c>
      <c r="H6920" s="1">
        <f>IF(COUNTIF(G$2:G6920,G6920)=1,1,0)</f>
        <v>0</v>
      </c>
      <c r="I6920" s="1">
        <v>1</v>
      </c>
      <c r="J6920" s="1">
        <v>0</v>
      </c>
      <c r="K6920" s="1">
        <v>7.3358999999999988</v>
      </c>
      <c r="L6920" s="12">
        <f>VLOOKUP(train[[#This Row],[Sub-Category]],Análisis_ABC_XYZ[[#Headers],[#Data]],4,FALSE)</f>
        <v>0.4595170286641902</v>
      </c>
    </row>
    <row r="6921" spans="1:12" x14ac:dyDescent="0.35">
      <c r="A6921" s="2">
        <v>43151</v>
      </c>
      <c r="B6921" s="1" t="s">
        <v>198</v>
      </c>
      <c r="C6921" s="1" t="s">
        <v>1590</v>
      </c>
      <c r="D6921" s="1" t="s">
        <v>14</v>
      </c>
      <c r="E6921" s="1" t="s">
        <v>31</v>
      </c>
      <c r="F6921" s="18">
        <v>13.11</v>
      </c>
      <c r="G6921" t="s">
        <v>2694</v>
      </c>
      <c r="H6921" s="1">
        <f>IF(COUNTIF(G$2:G6921,G6921)=1,1,0)</f>
        <v>1</v>
      </c>
      <c r="I6921" s="1">
        <v>3</v>
      </c>
      <c r="J6921" s="1">
        <v>0</v>
      </c>
      <c r="K6921" s="1">
        <v>3.4086000000000003</v>
      </c>
      <c r="L6921" s="12">
        <f>VLOOKUP(train[[#This Row],[Sub-Category]],Análisis_ABC_XYZ[[#Headers],[#Data]],4,FALSE)</f>
        <v>0.49507917887403441</v>
      </c>
    </row>
    <row r="6922" spans="1:12" x14ac:dyDescent="0.35">
      <c r="A6922" s="2">
        <v>43151</v>
      </c>
      <c r="B6922" s="1" t="s">
        <v>104</v>
      </c>
      <c r="C6922" s="1" t="s">
        <v>1582</v>
      </c>
      <c r="D6922" s="1" t="s">
        <v>14</v>
      </c>
      <c r="E6922" s="1" t="s">
        <v>61</v>
      </c>
      <c r="F6922" s="18">
        <v>10.64</v>
      </c>
      <c r="G6922" t="s">
        <v>2995</v>
      </c>
      <c r="H6922" s="1">
        <f>IF(COUNTIF(G$2:G6922,G6922)=1,1,0)</f>
        <v>0</v>
      </c>
      <c r="I6922" s="1">
        <v>5</v>
      </c>
      <c r="J6922" s="1">
        <v>0.2</v>
      </c>
      <c r="K6922" s="1">
        <v>3.8570000000000002</v>
      </c>
      <c r="L6922" s="12">
        <f>VLOOKUP(train[[#This Row],[Sub-Category]],Análisis_ABC_XYZ[[#Headers],[#Data]],4,FALSE)</f>
        <v>0.44424167803735209</v>
      </c>
    </row>
    <row r="6923" spans="1:12" x14ac:dyDescent="0.35">
      <c r="A6923" s="2">
        <v>43151</v>
      </c>
      <c r="B6923" s="1" t="s">
        <v>145</v>
      </c>
      <c r="C6923" s="1" t="s">
        <v>1399</v>
      </c>
      <c r="D6923" s="1" t="s">
        <v>14</v>
      </c>
      <c r="E6923" s="1" t="s">
        <v>91</v>
      </c>
      <c r="F6923" s="18">
        <v>9.4320000000000004</v>
      </c>
      <c r="G6923" t="s">
        <v>5042</v>
      </c>
      <c r="H6923" s="1">
        <f>IF(COUNTIF(G$2:G6923,G6923)=1,1,0)</f>
        <v>1</v>
      </c>
      <c r="I6923" s="1">
        <v>3</v>
      </c>
      <c r="J6923" s="1">
        <v>0.2</v>
      </c>
      <c r="K6923" s="1">
        <v>3.065399999999999</v>
      </c>
      <c r="L6923" s="12">
        <f>VLOOKUP(train[[#This Row],[Sub-Category]],Análisis_ABC_XYZ[[#Headers],[#Data]],4,FALSE)</f>
        <v>0.51168203684699509</v>
      </c>
    </row>
    <row r="6924" spans="1:12" x14ac:dyDescent="0.35">
      <c r="A6924" s="2">
        <v>43151</v>
      </c>
      <c r="B6924" s="1" t="s">
        <v>198</v>
      </c>
      <c r="C6924" s="1" t="s">
        <v>903</v>
      </c>
      <c r="D6924" s="1" t="s">
        <v>14</v>
      </c>
      <c r="E6924" s="1" t="s">
        <v>24</v>
      </c>
      <c r="F6924" s="18">
        <v>6.56</v>
      </c>
      <c r="G6924" t="s">
        <v>2694</v>
      </c>
      <c r="H6924" s="1">
        <f>IF(COUNTIF(G$2:G6924,G6924)=1,1,0)</f>
        <v>0</v>
      </c>
      <c r="I6924" s="1">
        <v>2</v>
      </c>
      <c r="J6924" s="1">
        <v>0</v>
      </c>
      <c r="K6924" s="1">
        <v>1.9023999999999992</v>
      </c>
      <c r="L6924" s="12">
        <f>VLOOKUP(train[[#This Row],[Sub-Category]],Análisis_ABC_XYZ[[#Headers],[#Data]],4,FALSE)</f>
        <v>0.45632477063632687</v>
      </c>
    </row>
    <row r="6925" spans="1:12" x14ac:dyDescent="0.35">
      <c r="A6925" s="2">
        <v>43152</v>
      </c>
      <c r="B6925" s="1" t="s">
        <v>39</v>
      </c>
      <c r="C6925" s="1" t="s">
        <v>392</v>
      </c>
      <c r="D6925" s="1" t="s">
        <v>26</v>
      </c>
      <c r="E6925" s="1" t="s">
        <v>56</v>
      </c>
      <c r="F6925" s="18">
        <v>47.904000000000003</v>
      </c>
      <c r="G6925" t="s">
        <v>6091</v>
      </c>
      <c r="H6925" s="1">
        <f>IF(COUNTIF(G$2:G6925,G6925)=1,1,0)</f>
        <v>1</v>
      </c>
      <c r="I6925" s="1">
        <v>1</v>
      </c>
      <c r="J6925" s="1">
        <v>0.2</v>
      </c>
      <c r="K6925" s="1">
        <v>-2.9940000000000015</v>
      </c>
      <c r="L6925" s="12">
        <f>VLOOKUP(train[[#This Row],[Sub-Category]],Análisis_ABC_XYZ[[#Headers],[#Data]],4,FALSE)</f>
        <v>0.52062335344040378</v>
      </c>
    </row>
    <row r="6926" spans="1:12" x14ac:dyDescent="0.35">
      <c r="A6926" s="2">
        <v>43154</v>
      </c>
      <c r="B6926" s="1" t="s">
        <v>37</v>
      </c>
      <c r="C6926" s="1" t="s">
        <v>898</v>
      </c>
      <c r="D6926" s="1" t="s">
        <v>26</v>
      </c>
      <c r="E6926" s="1" t="s">
        <v>27</v>
      </c>
      <c r="F6926" s="18">
        <v>71.959999999999994</v>
      </c>
      <c r="G6926" t="s">
        <v>2056</v>
      </c>
      <c r="H6926" s="1">
        <f>IF(COUNTIF(G$2:G6926,G6926)=1,1,0)</f>
        <v>1</v>
      </c>
      <c r="I6926" s="1">
        <v>5</v>
      </c>
      <c r="J6926" s="1">
        <v>0.2</v>
      </c>
      <c r="K6926" s="1">
        <v>25.185999999999996</v>
      </c>
      <c r="L6926" s="12">
        <f>VLOOKUP(train[[#This Row],[Sub-Category]],Análisis_ABC_XYZ[[#Headers],[#Data]],4,FALSE)</f>
        <v>0.41105220110552465</v>
      </c>
    </row>
    <row r="6927" spans="1:12" x14ac:dyDescent="0.35">
      <c r="A6927" s="2">
        <v>43154</v>
      </c>
      <c r="B6927" s="1" t="s">
        <v>12</v>
      </c>
      <c r="C6927" s="1" t="s">
        <v>977</v>
      </c>
      <c r="D6927" s="1" t="s">
        <v>14</v>
      </c>
      <c r="E6927" s="1" t="s">
        <v>36</v>
      </c>
      <c r="F6927" s="18">
        <v>37.44</v>
      </c>
      <c r="G6927" t="s">
        <v>4232</v>
      </c>
      <c r="H6927" s="1">
        <f>IF(COUNTIF(G$2:G6927,G6927)=1,1,0)</f>
        <v>1</v>
      </c>
      <c r="I6927" s="1">
        <v>6</v>
      </c>
      <c r="J6927" s="1">
        <v>0</v>
      </c>
      <c r="K6927" s="1">
        <v>16.847999999999999</v>
      </c>
      <c r="L6927" s="12">
        <f>VLOOKUP(train[[#This Row],[Sub-Category]],Análisis_ABC_XYZ[[#Headers],[#Data]],4,FALSE)</f>
        <v>0.43613829632717294</v>
      </c>
    </row>
    <row r="6928" spans="1:12" x14ac:dyDescent="0.35">
      <c r="A6928" s="2">
        <v>43154</v>
      </c>
      <c r="B6928" s="1" t="s">
        <v>37</v>
      </c>
      <c r="C6928" s="1" t="s">
        <v>1542</v>
      </c>
      <c r="D6928" s="1" t="s">
        <v>14</v>
      </c>
      <c r="E6928" s="1" t="s">
        <v>91</v>
      </c>
      <c r="F6928" s="18">
        <v>8.4</v>
      </c>
      <c r="G6928" t="s">
        <v>2056</v>
      </c>
      <c r="H6928" s="1">
        <f>IF(COUNTIF(G$2:G6928,G6928)=1,1,0)</f>
        <v>0</v>
      </c>
      <c r="I6928" s="1">
        <v>5</v>
      </c>
      <c r="J6928" s="1">
        <v>0</v>
      </c>
      <c r="K6928" s="1">
        <v>0.33599999999999963</v>
      </c>
      <c r="L6928" s="12">
        <f>VLOOKUP(train[[#This Row],[Sub-Category]],Análisis_ABC_XYZ[[#Headers],[#Data]],4,FALSE)</f>
        <v>0.51168203684699509</v>
      </c>
    </row>
    <row r="6929" spans="1:12" x14ac:dyDescent="0.35">
      <c r="A6929" s="2">
        <v>43155</v>
      </c>
      <c r="B6929" s="1" t="s">
        <v>52</v>
      </c>
      <c r="C6929" s="1" t="s">
        <v>1097</v>
      </c>
      <c r="D6929" s="1" t="s">
        <v>14</v>
      </c>
      <c r="E6929" s="1" t="s">
        <v>36</v>
      </c>
      <c r="F6929" s="18">
        <v>123.92000000000002</v>
      </c>
      <c r="G6929" t="s">
        <v>5294</v>
      </c>
      <c r="H6929" s="1">
        <f>IF(COUNTIF(G$2:G6929,G6929)=1,1,0)</f>
        <v>1</v>
      </c>
      <c r="I6929" s="1">
        <v>5</v>
      </c>
      <c r="J6929" s="1">
        <v>0.2</v>
      </c>
      <c r="K6929" s="1">
        <v>38.724999999999994</v>
      </c>
      <c r="L6929" s="12">
        <f>VLOOKUP(train[[#This Row],[Sub-Category]],Análisis_ABC_XYZ[[#Headers],[#Data]],4,FALSE)</f>
        <v>0.43613829632717294</v>
      </c>
    </row>
    <row r="6930" spans="1:12" x14ac:dyDescent="0.35">
      <c r="A6930" s="2">
        <v>43155</v>
      </c>
      <c r="B6930" s="1" t="s">
        <v>52</v>
      </c>
      <c r="C6930" s="1" t="s">
        <v>830</v>
      </c>
      <c r="D6930" s="1" t="s">
        <v>26</v>
      </c>
      <c r="E6930" s="1" t="s">
        <v>56</v>
      </c>
      <c r="F6930" s="18">
        <v>1319.8</v>
      </c>
      <c r="G6930" t="s">
        <v>5294</v>
      </c>
      <c r="H6930" s="1">
        <f>IF(COUNTIF(G$2:G6930,G6930)=1,1,0)</f>
        <v>0</v>
      </c>
      <c r="I6930" s="1">
        <v>5</v>
      </c>
      <c r="J6930" s="1">
        <v>0.2</v>
      </c>
      <c r="K6930" s="1">
        <v>214.4674999999998</v>
      </c>
      <c r="L6930" s="12">
        <f>VLOOKUP(train[[#This Row],[Sub-Category]],Análisis_ABC_XYZ[[#Headers],[#Data]],4,FALSE)</f>
        <v>0.52062335344040378</v>
      </c>
    </row>
    <row r="6931" spans="1:12" x14ac:dyDescent="0.35">
      <c r="A6931" s="2">
        <v>43155</v>
      </c>
      <c r="B6931" s="1" t="s">
        <v>52</v>
      </c>
      <c r="C6931" s="1" t="s">
        <v>992</v>
      </c>
      <c r="D6931" s="1" t="s">
        <v>14</v>
      </c>
      <c r="E6931" s="1" t="s">
        <v>29</v>
      </c>
      <c r="F6931" s="18">
        <v>4.9560000000000004</v>
      </c>
      <c r="G6931" t="s">
        <v>4493</v>
      </c>
      <c r="H6931" s="1">
        <f>IF(COUNTIF(G$2:G6931,G6931)=1,1,0)</f>
        <v>1</v>
      </c>
      <c r="I6931" s="1">
        <v>4</v>
      </c>
      <c r="J6931" s="1">
        <v>0.7</v>
      </c>
      <c r="K6931" s="1">
        <v>-3.7995999999999981</v>
      </c>
      <c r="L6931" s="12">
        <f>VLOOKUP(train[[#This Row],[Sub-Category]],Análisis_ABC_XYZ[[#Headers],[#Data]],4,FALSE)</f>
        <v>0.46881743173671325</v>
      </c>
    </row>
    <row r="6932" spans="1:12" x14ac:dyDescent="0.35">
      <c r="A6932" s="2">
        <v>43156</v>
      </c>
      <c r="B6932" s="1" t="s">
        <v>34</v>
      </c>
      <c r="C6932" s="1" t="s">
        <v>322</v>
      </c>
      <c r="D6932" s="1" t="s">
        <v>8</v>
      </c>
      <c r="E6932" s="1" t="s">
        <v>9</v>
      </c>
      <c r="F6932" s="18">
        <v>231.92000000000002</v>
      </c>
      <c r="G6932" t="s">
        <v>5732</v>
      </c>
      <c r="H6932" s="1">
        <f>IF(COUNTIF(G$2:G6932,G6932)=1,1,0)</f>
        <v>1</v>
      </c>
      <c r="I6932" s="1">
        <v>5</v>
      </c>
      <c r="J6932" s="1">
        <v>0.2</v>
      </c>
      <c r="K6932" s="1">
        <v>5.7980000000000018</v>
      </c>
      <c r="L6932" s="12">
        <f>VLOOKUP(train[[#This Row],[Sub-Category]],Análisis_ABC_XYZ[[#Headers],[#Data]],4,FALSE)</f>
        <v>0.5176847302647779</v>
      </c>
    </row>
    <row r="6933" spans="1:12" x14ac:dyDescent="0.35">
      <c r="A6933" s="2">
        <v>43156</v>
      </c>
      <c r="B6933" s="1" t="s">
        <v>34</v>
      </c>
      <c r="C6933" s="1" t="s">
        <v>879</v>
      </c>
      <c r="D6933" s="1" t="s">
        <v>8</v>
      </c>
      <c r="E6933" s="1" t="s">
        <v>11</v>
      </c>
      <c r="F6933" s="18">
        <v>196.78399999999999</v>
      </c>
      <c r="G6933" t="s">
        <v>5732</v>
      </c>
      <c r="H6933" s="1">
        <f>IF(COUNTIF(G$2:G6933,G6933)=1,1,0)</f>
        <v>0</v>
      </c>
      <c r="I6933" s="1">
        <v>2</v>
      </c>
      <c r="J6933" s="1">
        <v>0.2</v>
      </c>
      <c r="K6933" s="1">
        <v>-22.138200000000012</v>
      </c>
      <c r="L6933" s="12">
        <f>VLOOKUP(train[[#This Row],[Sub-Category]],Análisis_ABC_XYZ[[#Headers],[#Data]],4,FALSE)</f>
        <v>0.46529189879902266</v>
      </c>
    </row>
    <row r="6934" spans="1:12" x14ac:dyDescent="0.35">
      <c r="A6934" s="2">
        <v>43156</v>
      </c>
      <c r="B6934" s="1" t="s">
        <v>72</v>
      </c>
      <c r="C6934" s="1" t="s">
        <v>143</v>
      </c>
      <c r="D6934" s="1" t="s">
        <v>14</v>
      </c>
      <c r="E6934" s="1" t="s">
        <v>29</v>
      </c>
      <c r="F6934" s="18">
        <v>1.7879999999999996</v>
      </c>
      <c r="G6934" s="1" t="s">
        <v>3510</v>
      </c>
      <c r="H6934" s="1">
        <f>IF(COUNTIF(G$2:G6934,G6934)=1,1,0)</f>
        <v>1</v>
      </c>
      <c r="I6934" s="1">
        <v>3</v>
      </c>
      <c r="J6934" s="1">
        <v>0.8</v>
      </c>
      <c r="K6934" s="1">
        <v>-3.0396000000000001</v>
      </c>
      <c r="L6934" s="12">
        <f>VLOOKUP(train[[#This Row],[Sub-Category]],Análisis_ABC_XYZ[[#Headers],[#Data]],4,FALSE)</f>
        <v>0.46881743173671325</v>
      </c>
    </row>
    <row r="6935" spans="1:12" x14ac:dyDescent="0.35">
      <c r="A6935" s="2">
        <v>43157</v>
      </c>
      <c r="B6935" s="1" t="s">
        <v>12</v>
      </c>
      <c r="C6935" s="1" t="s">
        <v>940</v>
      </c>
      <c r="D6935" s="1" t="s">
        <v>8</v>
      </c>
      <c r="E6935" s="1" t="s">
        <v>11</v>
      </c>
      <c r="F6935" s="18">
        <v>892.22400000000005</v>
      </c>
      <c r="G6935" t="s">
        <v>3758</v>
      </c>
      <c r="H6935" s="1">
        <f>IF(COUNTIF(G$2:G6935,G6935)=1,1,0)</f>
        <v>1</v>
      </c>
      <c r="I6935" s="1">
        <v>3</v>
      </c>
      <c r="J6935" s="1">
        <v>0.2</v>
      </c>
      <c r="K6935" s="1">
        <v>89.222400000000022</v>
      </c>
      <c r="L6935" s="12">
        <f>VLOOKUP(train[[#This Row],[Sub-Category]],Análisis_ABC_XYZ[[#Headers],[#Data]],4,FALSE)</f>
        <v>0.46529189879902266</v>
      </c>
    </row>
    <row r="6936" spans="1:12" x14ac:dyDescent="0.35">
      <c r="A6936" s="2">
        <v>43157</v>
      </c>
      <c r="B6936" s="1" t="s">
        <v>12</v>
      </c>
      <c r="C6936" s="1" t="s">
        <v>939</v>
      </c>
      <c r="D6936" s="1" t="s">
        <v>26</v>
      </c>
      <c r="E6936" s="1" t="s">
        <v>27</v>
      </c>
      <c r="F6936" s="18">
        <v>889.53600000000006</v>
      </c>
      <c r="G6936" t="s">
        <v>3758</v>
      </c>
      <c r="H6936" s="1">
        <f>IF(COUNTIF(G$2:G6936,G6936)=1,1,0)</f>
        <v>0</v>
      </c>
      <c r="I6936" s="1">
        <v>8</v>
      </c>
      <c r="J6936" s="1">
        <v>0.2</v>
      </c>
      <c r="K6936" s="1">
        <v>66.715199999999982</v>
      </c>
      <c r="L6936" s="12">
        <f>VLOOKUP(train[[#This Row],[Sub-Category]],Análisis_ABC_XYZ[[#Headers],[#Data]],4,FALSE)</f>
        <v>0.41105220110552465</v>
      </c>
    </row>
    <row r="6937" spans="1:12" x14ac:dyDescent="0.35">
      <c r="A6937" s="2">
        <v>43157</v>
      </c>
      <c r="B6937" s="1" t="s">
        <v>12</v>
      </c>
      <c r="C6937" s="1" t="s">
        <v>607</v>
      </c>
      <c r="D6937" s="1" t="s">
        <v>14</v>
      </c>
      <c r="E6937" s="1" t="s">
        <v>31</v>
      </c>
      <c r="F6937" s="18">
        <v>356.78999999999996</v>
      </c>
      <c r="G6937" t="s">
        <v>5951</v>
      </c>
      <c r="H6937" s="1">
        <f>IF(COUNTIF(G$2:G6937,G6937)=1,1,0)</f>
        <v>1</v>
      </c>
      <c r="I6937" s="1">
        <v>7</v>
      </c>
      <c r="J6937" s="1">
        <v>0</v>
      </c>
      <c r="K6937" s="1">
        <v>99.901199999999989</v>
      </c>
      <c r="L6937" s="12">
        <f>VLOOKUP(train[[#This Row],[Sub-Category]],Análisis_ABC_XYZ[[#Headers],[#Data]],4,FALSE)</f>
        <v>0.49507917887403441</v>
      </c>
    </row>
    <row r="6938" spans="1:12" x14ac:dyDescent="0.35">
      <c r="A6938" s="2">
        <v>43157</v>
      </c>
      <c r="B6938" s="1" t="s">
        <v>12</v>
      </c>
      <c r="C6938" s="1" t="s">
        <v>353</v>
      </c>
      <c r="D6938" s="1" t="s">
        <v>26</v>
      </c>
      <c r="E6938" s="1" t="s">
        <v>27</v>
      </c>
      <c r="F6938" s="18">
        <v>258.57600000000002</v>
      </c>
      <c r="G6938" t="s">
        <v>6905</v>
      </c>
      <c r="H6938" s="1">
        <f>IF(COUNTIF(G$2:G6938,G6938)=1,1,0)</f>
        <v>1</v>
      </c>
      <c r="I6938" s="1">
        <v>2</v>
      </c>
      <c r="J6938" s="1">
        <v>0.2</v>
      </c>
      <c r="K6938" s="1">
        <v>19.393200000000007</v>
      </c>
      <c r="L6938" s="12">
        <f>VLOOKUP(train[[#This Row],[Sub-Category]],Análisis_ABC_XYZ[[#Headers],[#Data]],4,FALSE)</f>
        <v>0.41105220110552465</v>
      </c>
    </row>
    <row r="6939" spans="1:12" x14ac:dyDescent="0.35">
      <c r="A6939" s="2">
        <v>43157</v>
      </c>
      <c r="B6939" s="1" t="s">
        <v>12</v>
      </c>
      <c r="C6939" s="1" t="s">
        <v>372</v>
      </c>
      <c r="D6939" s="1" t="s">
        <v>14</v>
      </c>
      <c r="E6939" s="1" t="s">
        <v>36</v>
      </c>
      <c r="F6939" s="18">
        <v>223.92</v>
      </c>
      <c r="G6939" t="s">
        <v>3758</v>
      </c>
      <c r="H6939" s="1">
        <f>IF(COUNTIF(G$2:G6939,G6939)=1,1,0)</f>
        <v>0</v>
      </c>
      <c r="I6939" s="1">
        <v>4</v>
      </c>
      <c r="J6939" s="1">
        <v>0</v>
      </c>
      <c r="K6939" s="1">
        <v>109.7208</v>
      </c>
      <c r="L6939" s="12">
        <f>VLOOKUP(train[[#This Row],[Sub-Category]],Análisis_ABC_XYZ[[#Headers],[#Data]],4,FALSE)</f>
        <v>0.43613829632717294</v>
      </c>
    </row>
    <row r="6940" spans="1:12" x14ac:dyDescent="0.35">
      <c r="A6940" s="2">
        <v>43157</v>
      </c>
      <c r="B6940" s="1" t="s">
        <v>12</v>
      </c>
      <c r="C6940" s="1" t="s">
        <v>1835</v>
      </c>
      <c r="D6940" s="1" t="s">
        <v>8</v>
      </c>
      <c r="E6940" s="1" t="s">
        <v>22</v>
      </c>
      <c r="F6940" s="18">
        <v>91.96</v>
      </c>
      <c r="G6940" t="s">
        <v>6905</v>
      </c>
      <c r="H6940" s="1">
        <f>IF(COUNTIF(G$2:G6940,G6940)=1,1,0)</f>
        <v>0</v>
      </c>
      <c r="I6940" s="1">
        <v>2</v>
      </c>
      <c r="J6940" s="1">
        <v>0</v>
      </c>
      <c r="K6940" s="1">
        <v>15.633199999999988</v>
      </c>
      <c r="L6940" s="12">
        <f>VLOOKUP(train[[#This Row],[Sub-Category]],Análisis_ABC_XYZ[[#Headers],[#Data]],4,FALSE)</f>
        <v>0.4595170286641902</v>
      </c>
    </row>
    <row r="6941" spans="1:12" x14ac:dyDescent="0.35">
      <c r="A6941" s="2">
        <v>43157</v>
      </c>
      <c r="B6941" s="1" t="s">
        <v>12</v>
      </c>
      <c r="C6941" s="1" t="s">
        <v>628</v>
      </c>
      <c r="D6941" s="1" t="s">
        <v>14</v>
      </c>
      <c r="E6941" s="1" t="s">
        <v>31</v>
      </c>
      <c r="F6941" s="18">
        <v>81.92</v>
      </c>
      <c r="G6941" t="s">
        <v>3758</v>
      </c>
      <c r="H6941" s="1">
        <f>IF(COUNTIF(G$2:G6941,G6941)=1,1,0)</f>
        <v>0</v>
      </c>
      <c r="I6941" s="1">
        <v>4</v>
      </c>
      <c r="J6941" s="1">
        <v>0</v>
      </c>
      <c r="K6941" s="1">
        <v>22.118400000000001</v>
      </c>
      <c r="L6941" s="12">
        <f>VLOOKUP(train[[#This Row],[Sub-Category]],Análisis_ABC_XYZ[[#Headers],[#Data]],4,FALSE)</f>
        <v>0.49507917887403441</v>
      </c>
    </row>
    <row r="6942" spans="1:12" x14ac:dyDescent="0.35">
      <c r="A6942" s="2">
        <v>43157</v>
      </c>
      <c r="B6942" s="1" t="s">
        <v>12</v>
      </c>
      <c r="C6942" s="1" t="s">
        <v>1023</v>
      </c>
      <c r="D6942" s="1" t="s">
        <v>14</v>
      </c>
      <c r="E6942" s="1" t="s">
        <v>36</v>
      </c>
      <c r="F6942" s="18">
        <v>29.6</v>
      </c>
      <c r="G6942" t="s">
        <v>6905</v>
      </c>
      <c r="H6942" s="1">
        <f>IF(COUNTIF(G$2:G6942,G6942)=1,1,0)</f>
        <v>0</v>
      </c>
      <c r="I6942" s="1">
        <v>4</v>
      </c>
      <c r="J6942" s="1">
        <v>0</v>
      </c>
      <c r="K6942" s="1">
        <v>13.32</v>
      </c>
      <c r="L6942" s="12">
        <f>VLOOKUP(train[[#This Row],[Sub-Category]],Análisis_ABC_XYZ[[#Headers],[#Data]],4,FALSE)</f>
        <v>0.43613829632717294</v>
      </c>
    </row>
    <row r="6943" spans="1:12" x14ac:dyDescent="0.35">
      <c r="A6943" s="2">
        <v>43157</v>
      </c>
      <c r="B6943" s="1" t="s">
        <v>12</v>
      </c>
      <c r="C6943" s="1" t="s">
        <v>941</v>
      </c>
      <c r="D6943" s="1" t="s">
        <v>14</v>
      </c>
      <c r="E6943" s="1" t="s">
        <v>36</v>
      </c>
      <c r="F6943" s="18">
        <v>23.12</v>
      </c>
      <c r="G6943" t="s">
        <v>3758</v>
      </c>
      <c r="H6943" s="1">
        <f>IF(COUNTIF(G$2:G6943,G6943)=1,1,0)</f>
        <v>0</v>
      </c>
      <c r="I6943" s="1">
        <v>4</v>
      </c>
      <c r="J6943" s="1">
        <v>0</v>
      </c>
      <c r="K6943" s="1">
        <v>11.328800000000001</v>
      </c>
      <c r="L6943" s="12">
        <f>VLOOKUP(train[[#This Row],[Sub-Category]],Análisis_ABC_XYZ[[#Headers],[#Data]],4,FALSE)</f>
        <v>0.43613829632717294</v>
      </c>
    </row>
    <row r="6944" spans="1:12" x14ac:dyDescent="0.35">
      <c r="A6944" s="2">
        <v>43159</v>
      </c>
      <c r="B6944" s="1" t="s">
        <v>229</v>
      </c>
      <c r="C6944" s="1" t="s">
        <v>1249</v>
      </c>
      <c r="D6944" s="1" t="s">
        <v>14</v>
      </c>
      <c r="E6944" s="1" t="s">
        <v>29</v>
      </c>
      <c r="F6944" s="18">
        <v>9.84</v>
      </c>
      <c r="G6944" t="s">
        <v>2779</v>
      </c>
      <c r="H6944" s="1">
        <f>IF(COUNTIF(G$2:G6944,G6944)=1,1,0)</f>
        <v>1</v>
      </c>
      <c r="I6944" s="1">
        <v>2</v>
      </c>
      <c r="J6944" s="1">
        <v>0</v>
      </c>
      <c r="K6944" s="1">
        <v>4.7231999999999994</v>
      </c>
      <c r="L6944" s="12">
        <f>VLOOKUP(train[[#This Row],[Sub-Category]],Análisis_ABC_XYZ[[#Headers],[#Data]],4,FALSE)</f>
        <v>0.46881743173671325</v>
      </c>
    </row>
    <row r="6945" spans="1:12" x14ac:dyDescent="0.35">
      <c r="A6945" s="2">
        <v>43159</v>
      </c>
      <c r="B6945" s="1" t="s">
        <v>229</v>
      </c>
      <c r="C6945" s="1" t="s">
        <v>629</v>
      </c>
      <c r="D6945" s="1" t="s">
        <v>14</v>
      </c>
      <c r="E6945" s="1" t="s">
        <v>36</v>
      </c>
      <c r="F6945" s="18">
        <v>7.78</v>
      </c>
      <c r="G6945" t="s">
        <v>2779</v>
      </c>
      <c r="H6945" s="1">
        <f>IF(COUNTIF(G$2:G6945,G6945)=1,1,0)</f>
        <v>0</v>
      </c>
      <c r="I6945" s="1">
        <v>1</v>
      </c>
      <c r="J6945" s="1">
        <v>0</v>
      </c>
      <c r="K6945" s="1">
        <v>3.5009999999999994</v>
      </c>
      <c r="L6945" s="12">
        <f>VLOOKUP(train[[#This Row],[Sub-Category]],Análisis_ABC_XYZ[[#Headers],[#Data]],4,FALSE)</f>
        <v>0.43613829632717294</v>
      </c>
    </row>
    <row r="6946" spans="1:12" x14ac:dyDescent="0.35">
      <c r="A6946" s="2">
        <v>43161</v>
      </c>
      <c r="B6946" s="1" t="s">
        <v>81</v>
      </c>
      <c r="C6946" s="1" t="s">
        <v>1559</v>
      </c>
      <c r="D6946" s="1" t="s">
        <v>8</v>
      </c>
      <c r="E6946" s="1" t="s">
        <v>9</v>
      </c>
      <c r="F6946" s="18">
        <v>441.96</v>
      </c>
      <c r="G6946" t="s">
        <v>4601</v>
      </c>
      <c r="H6946" s="1">
        <f>IF(COUNTIF(G$2:G6946,G6946)=1,1,0)</f>
        <v>1</v>
      </c>
      <c r="I6946" s="1">
        <v>2</v>
      </c>
      <c r="J6946" s="1">
        <v>0</v>
      </c>
      <c r="K6946" s="1">
        <v>101.6508</v>
      </c>
      <c r="L6946" s="12">
        <f>VLOOKUP(train[[#This Row],[Sub-Category]],Análisis_ABC_XYZ[[#Headers],[#Data]],4,FALSE)</f>
        <v>0.5176847302647779</v>
      </c>
    </row>
    <row r="6947" spans="1:12" x14ac:dyDescent="0.35">
      <c r="A6947" s="2">
        <v>43161</v>
      </c>
      <c r="B6947" s="1" t="s">
        <v>12</v>
      </c>
      <c r="C6947" s="1" t="s">
        <v>1432</v>
      </c>
      <c r="D6947" s="1" t="s">
        <v>26</v>
      </c>
      <c r="E6947" s="1" t="s">
        <v>27</v>
      </c>
      <c r="F6947" s="18">
        <v>196.77600000000001</v>
      </c>
      <c r="G6947" t="s">
        <v>6105</v>
      </c>
      <c r="H6947" s="1">
        <f>IF(COUNTIF(G$2:G6947,G6947)=1,1,0)</f>
        <v>1</v>
      </c>
      <c r="I6947" s="1">
        <v>3</v>
      </c>
      <c r="J6947" s="1">
        <v>0.2</v>
      </c>
      <c r="K6947" s="1">
        <v>14.758199999999995</v>
      </c>
      <c r="L6947" s="12">
        <f>VLOOKUP(train[[#This Row],[Sub-Category]],Análisis_ABC_XYZ[[#Headers],[#Data]],4,FALSE)</f>
        <v>0.41105220110552465</v>
      </c>
    </row>
    <row r="6948" spans="1:12" x14ac:dyDescent="0.35">
      <c r="A6948" s="2">
        <v>43161</v>
      </c>
      <c r="B6948" s="1" t="s">
        <v>12</v>
      </c>
      <c r="C6948" s="1" t="s">
        <v>1147</v>
      </c>
      <c r="D6948" s="1" t="s">
        <v>14</v>
      </c>
      <c r="E6948" s="1" t="s">
        <v>29</v>
      </c>
      <c r="F6948" s="18">
        <v>107.64800000000001</v>
      </c>
      <c r="G6948" t="s">
        <v>6390</v>
      </c>
      <c r="H6948" s="1">
        <f>IF(COUNTIF(G$2:G6948,G6948)=1,1,0)</f>
        <v>1</v>
      </c>
      <c r="I6948" s="1">
        <v>2</v>
      </c>
      <c r="J6948" s="1">
        <v>0.2</v>
      </c>
      <c r="K6948" s="1">
        <v>33.639999999999986</v>
      </c>
      <c r="L6948" s="12">
        <f>VLOOKUP(train[[#This Row],[Sub-Category]],Análisis_ABC_XYZ[[#Headers],[#Data]],4,FALSE)</f>
        <v>0.46881743173671325</v>
      </c>
    </row>
    <row r="6949" spans="1:12" x14ac:dyDescent="0.35">
      <c r="A6949" s="2">
        <v>43161</v>
      </c>
      <c r="B6949" s="1" t="s">
        <v>81</v>
      </c>
      <c r="C6949" s="1" t="s">
        <v>1786</v>
      </c>
      <c r="D6949" s="1" t="s">
        <v>14</v>
      </c>
      <c r="E6949" s="1" t="s">
        <v>36</v>
      </c>
      <c r="F6949" s="18">
        <v>68.039999999999992</v>
      </c>
      <c r="G6949" t="s">
        <v>4601</v>
      </c>
      <c r="H6949" s="1">
        <f>IF(COUNTIF(G$2:G6949,G6949)=1,1,0)</f>
        <v>0</v>
      </c>
      <c r="I6949" s="1">
        <v>6</v>
      </c>
      <c r="J6949" s="1">
        <v>0</v>
      </c>
      <c r="K6949" s="1">
        <v>33.339599999999997</v>
      </c>
      <c r="L6949" s="12">
        <f>VLOOKUP(train[[#This Row],[Sub-Category]],Análisis_ABC_XYZ[[#Headers],[#Data]],4,FALSE)</f>
        <v>0.43613829632717294</v>
      </c>
    </row>
    <row r="6950" spans="1:12" x14ac:dyDescent="0.35">
      <c r="A6950" s="2">
        <v>43161</v>
      </c>
      <c r="B6950" s="1" t="s">
        <v>12</v>
      </c>
      <c r="C6950" s="1" t="s">
        <v>981</v>
      </c>
      <c r="D6950" s="1" t="s">
        <v>26</v>
      </c>
      <c r="E6950" s="1" t="s">
        <v>56</v>
      </c>
      <c r="F6950" s="18">
        <v>479.93999999999994</v>
      </c>
      <c r="G6950" t="s">
        <v>6105</v>
      </c>
      <c r="H6950" s="1">
        <f>IF(COUNTIF(G$2:G6950,G6950)=1,1,0)</f>
        <v>0</v>
      </c>
      <c r="I6950" s="1">
        <v>6</v>
      </c>
      <c r="J6950" s="1">
        <v>0</v>
      </c>
      <c r="K6950" s="1">
        <v>52.79340000000002</v>
      </c>
      <c r="L6950" s="12">
        <f>VLOOKUP(train[[#This Row],[Sub-Category]],Análisis_ABC_XYZ[[#Headers],[#Data]],4,FALSE)</f>
        <v>0.52062335344040378</v>
      </c>
    </row>
    <row r="6951" spans="1:12" x14ac:dyDescent="0.35">
      <c r="A6951" s="2">
        <v>43161</v>
      </c>
      <c r="B6951" s="1" t="s">
        <v>81</v>
      </c>
      <c r="C6951" s="1" t="s">
        <v>1572</v>
      </c>
      <c r="D6951" s="1" t="s">
        <v>14</v>
      </c>
      <c r="E6951" s="1" t="s">
        <v>24</v>
      </c>
      <c r="F6951" s="18">
        <v>59.519999999999996</v>
      </c>
      <c r="G6951" t="s">
        <v>4601</v>
      </c>
      <c r="H6951" s="1">
        <f>IF(COUNTIF(G$2:G6951,G6951)=1,1,0)</f>
        <v>0</v>
      </c>
      <c r="I6951" s="1">
        <v>3</v>
      </c>
      <c r="J6951" s="1">
        <v>0</v>
      </c>
      <c r="K6951" s="1">
        <v>15.475200000000001</v>
      </c>
      <c r="L6951" s="12">
        <f>VLOOKUP(train[[#This Row],[Sub-Category]],Análisis_ABC_XYZ[[#Headers],[#Data]],4,FALSE)</f>
        <v>0.45632477063632687</v>
      </c>
    </row>
    <row r="6952" spans="1:12" x14ac:dyDescent="0.35">
      <c r="A6952" s="2">
        <v>43161</v>
      </c>
      <c r="B6952" s="1" t="s">
        <v>81</v>
      </c>
      <c r="C6952" s="1" t="s">
        <v>1522</v>
      </c>
      <c r="D6952" s="1" t="s">
        <v>14</v>
      </c>
      <c r="E6952" s="1" t="s">
        <v>61</v>
      </c>
      <c r="F6952" s="18">
        <v>57.959999999999994</v>
      </c>
      <c r="G6952" t="s">
        <v>4601</v>
      </c>
      <c r="H6952" s="1">
        <f>IF(COUNTIF(G$2:G6952,G6952)=1,1,0)</f>
        <v>0</v>
      </c>
      <c r="I6952" s="1">
        <v>7</v>
      </c>
      <c r="J6952" s="1">
        <v>0</v>
      </c>
      <c r="K6952" s="1">
        <v>27.241199999999996</v>
      </c>
      <c r="L6952" s="12">
        <f>VLOOKUP(train[[#This Row],[Sub-Category]],Análisis_ABC_XYZ[[#Headers],[#Data]],4,FALSE)</f>
        <v>0.44424167803735209</v>
      </c>
    </row>
    <row r="6953" spans="1:12" x14ac:dyDescent="0.35">
      <c r="A6953" s="2">
        <v>43161</v>
      </c>
      <c r="B6953" s="1" t="s">
        <v>157</v>
      </c>
      <c r="C6953" s="1" t="s">
        <v>1154</v>
      </c>
      <c r="D6953" s="1" t="s">
        <v>14</v>
      </c>
      <c r="E6953" s="1" t="s">
        <v>29</v>
      </c>
      <c r="F6953" s="18">
        <v>18.528000000000002</v>
      </c>
      <c r="G6953" t="s">
        <v>5601</v>
      </c>
      <c r="H6953" s="1">
        <f>IF(COUNTIF(G$2:G6953,G6953)=1,1,0)</f>
        <v>1</v>
      </c>
      <c r="I6953" s="1">
        <v>4</v>
      </c>
      <c r="J6953" s="1">
        <v>0.7</v>
      </c>
      <c r="K6953" s="1">
        <v>-12.352</v>
      </c>
      <c r="L6953" s="12">
        <f>VLOOKUP(train[[#This Row],[Sub-Category]],Análisis_ABC_XYZ[[#Headers],[#Data]],4,FALSE)</f>
        <v>0.46881743173671325</v>
      </c>
    </row>
    <row r="6954" spans="1:12" x14ac:dyDescent="0.35">
      <c r="A6954" s="2">
        <v>43161</v>
      </c>
      <c r="B6954" s="1" t="s">
        <v>39</v>
      </c>
      <c r="C6954" s="1" t="s">
        <v>78</v>
      </c>
      <c r="D6954" s="1" t="s">
        <v>14</v>
      </c>
      <c r="E6954" s="1" t="s">
        <v>29</v>
      </c>
      <c r="F6954" s="18">
        <v>12.221999999999998</v>
      </c>
      <c r="G6954" t="s">
        <v>4769</v>
      </c>
      <c r="H6954" s="1">
        <f>IF(COUNTIF(G$2:G6954,G6954)=1,1,0)</f>
        <v>1</v>
      </c>
      <c r="I6954" s="1">
        <v>7</v>
      </c>
      <c r="J6954" s="1">
        <v>0.8</v>
      </c>
      <c r="K6954" s="1">
        <v>-20.166300000000007</v>
      </c>
      <c r="L6954" s="12">
        <f>VLOOKUP(train[[#This Row],[Sub-Category]],Análisis_ABC_XYZ[[#Headers],[#Data]],4,FALSE)</f>
        <v>0.46881743173671325</v>
      </c>
    </row>
    <row r="6955" spans="1:12" x14ac:dyDescent="0.35">
      <c r="A6955" s="2">
        <v>43161</v>
      </c>
      <c r="B6955" s="1" t="s">
        <v>39</v>
      </c>
      <c r="C6955" s="1" t="s">
        <v>546</v>
      </c>
      <c r="D6955" s="1" t="s">
        <v>14</v>
      </c>
      <c r="E6955" s="1" t="s">
        <v>182</v>
      </c>
      <c r="F6955" s="18">
        <v>6.9760000000000009</v>
      </c>
      <c r="G6955" t="s">
        <v>4769</v>
      </c>
      <c r="H6955" s="1">
        <f>IF(COUNTIF(G$2:G6955,G6955)=1,1,0)</f>
        <v>0</v>
      </c>
      <c r="I6955" s="1">
        <v>4</v>
      </c>
      <c r="J6955" s="1">
        <v>0.2</v>
      </c>
      <c r="K6955" s="1">
        <v>-1.3952000000000013</v>
      </c>
      <c r="L6955" s="12">
        <f>VLOOKUP(train[[#This Row],[Sub-Category]],Análisis_ABC_XYZ[[#Headers],[#Data]],4,FALSE)</f>
        <v>0.53938093436526824</v>
      </c>
    </row>
    <row r="6956" spans="1:12" x14ac:dyDescent="0.35">
      <c r="A6956" s="2">
        <v>43161</v>
      </c>
      <c r="B6956" s="1" t="s">
        <v>39</v>
      </c>
      <c r="C6956" s="1" t="s">
        <v>823</v>
      </c>
      <c r="D6956" s="1" t="s">
        <v>14</v>
      </c>
      <c r="E6956" s="1" t="s">
        <v>29</v>
      </c>
      <c r="F6956" s="18">
        <v>0.55599999999999983</v>
      </c>
      <c r="G6956" s="1" t="s">
        <v>2566</v>
      </c>
      <c r="H6956" s="1">
        <f>IF(COUNTIF(G$2:G6956,G6956)=1,1,0)</f>
        <v>1</v>
      </c>
      <c r="I6956" s="1">
        <v>1</v>
      </c>
      <c r="J6956" s="1">
        <v>0.8</v>
      </c>
      <c r="K6956" s="1">
        <v>-0.94520000000000004</v>
      </c>
      <c r="L6956" s="12">
        <f>VLOOKUP(train[[#This Row],[Sub-Category]],Análisis_ABC_XYZ[[#Headers],[#Data]],4,FALSE)</f>
        <v>0.46881743173671325</v>
      </c>
    </row>
    <row r="6957" spans="1:12" x14ac:dyDescent="0.35">
      <c r="A6957" s="2">
        <v>43162</v>
      </c>
      <c r="B6957" s="1" t="s">
        <v>12</v>
      </c>
      <c r="C6957" s="1" t="s">
        <v>785</v>
      </c>
      <c r="D6957" s="1" t="s">
        <v>8</v>
      </c>
      <c r="E6957" s="1" t="s">
        <v>18</v>
      </c>
      <c r="F6957" s="18">
        <v>399.67200000000003</v>
      </c>
      <c r="G6957" t="s">
        <v>6723</v>
      </c>
      <c r="H6957" s="1">
        <f>IF(COUNTIF(G$2:G6957,G6957)=1,1,0)</f>
        <v>1</v>
      </c>
      <c r="I6957" s="1">
        <v>7</v>
      </c>
      <c r="J6957" s="1">
        <v>0.2</v>
      </c>
      <c r="K6957" s="1">
        <v>-14.987700000000061</v>
      </c>
      <c r="L6957" s="12">
        <f>VLOOKUP(train[[#This Row],[Sub-Category]],Análisis_ABC_XYZ[[#Headers],[#Data]],4,FALSE)</f>
        <v>0.55975208308209756</v>
      </c>
    </row>
    <row r="6958" spans="1:12" x14ac:dyDescent="0.35">
      <c r="A6958" s="2">
        <v>43162</v>
      </c>
      <c r="B6958" s="1" t="s">
        <v>79</v>
      </c>
      <c r="C6958" s="1" t="s">
        <v>382</v>
      </c>
      <c r="D6958" s="1" t="s">
        <v>8</v>
      </c>
      <c r="E6958" s="1" t="s">
        <v>11</v>
      </c>
      <c r="F6958" s="18">
        <v>180.98</v>
      </c>
      <c r="G6958" t="s">
        <v>5086</v>
      </c>
      <c r="H6958" s="1">
        <f>IF(COUNTIF(G$2:G6958,G6958)=1,1,0)</f>
        <v>1</v>
      </c>
      <c r="I6958" s="1">
        <v>1</v>
      </c>
      <c r="J6958" s="1">
        <v>0</v>
      </c>
      <c r="K6958" s="1">
        <v>47.0548</v>
      </c>
      <c r="L6958" s="12">
        <f>VLOOKUP(train[[#This Row],[Sub-Category]],Análisis_ABC_XYZ[[#Headers],[#Data]],4,FALSE)</f>
        <v>0.46529189879902266</v>
      </c>
    </row>
    <row r="6959" spans="1:12" x14ac:dyDescent="0.35">
      <c r="A6959" s="2">
        <v>43162</v>
      </c>
      <c r="B6959" s="1" t="s">
        <v>12</v>
      </c>
      <c r="C6959" s="1" t="s">
        <v>95</v>
      </c>
      <c r="D6959" s="1" t="s">
        <v>8</v>
      </c>
      <c r="E6959" s="1" t="s">
        <v>11</v>
      </c>
      <c r="F6959" s="18">
        <v>170.35200000000003</v>
      </c>
      <c r="G6959" t="s">
        <v>6386</v>
      </c>
      <c r="H6959" s="1">
        <f>IF(COUNTIF(G$2:G6959,G6959)=1,1,0)</f>
        <v>1</v>
      </c>
      <c r="I6959" s="1">
        <v>3</v>
      </c>
      <c r="J6959" s="1">
        <v>0.2</v>
      </c>
      <c r="K6959" s="1">
        <v>-17.035200000000003</v>
      </c>
      <c r="L6959" s="12">
        <f>VLOOKUP(train[[#This Row],[Sub-Category]],Análisis_ABC_XYZ[[#Headers],[#Data]],4,FALSE)</f>
        <v>0.46529189879902266</v>
      </c>
    </row>
    <row r="6960" spans="1:12" x14ac:dyDescent="0.35">
      <c r="A6960" s="2">
        <v>43162</v>
      </c>
      <c r="B6960" s="1" t="s">
        <v>6</v>
      </c>
      <c r="C6960" s="1" t="s">
        <v>1004</v>
      </c>
      <c r="D6960" s="1" t="s">
        <v>14</v>
      </c>
      <c r="E6960" s="1" t="s">
        <v>31</v>
      </c>
      <c r="F6960" s="18">
        <v>72.8</v>
      </c>
      <c r="G6960" t="s">
        <v>2748</v>
      </c>
      <c r="H6960" s="1">
        <f>IF(COUNTIF(G$2:G6960,G6960)=1,1,0)</f>
        <v>1</v>
      </c>
      <c r="I6960" s="1">
        <v>5</v>
      </c>
      <c r="J6960" s="1">
        <v>0</v>
      </c>
      <c r="K6960" s="1">
        <v>19.656000000000002</v>
      </c>
      <c r="L6960" s="12">
        <f>VLOOKUP(train[[#This Row],[Sub-Category]],Análisis_ABC_XYZ[[#Headers],[#Data]],4,FALSE)</f>
        <v>0.49507917887403441</v>
      </c>
    </row>
    <row r="6961" spans="1:12" x14ac:dyDescent="0.35">
      <c r="A6961" s="2">
        <v>43162</v>
      </c>
      <c r="B6961" s="1" t="s">
        <v>12</v>
      </c>
      <c r="C6961" s="1" t="s">
        <v>1615</v>
      </c>
      <c r="D6961" s="1" t="s">
        <v>26</v>
      </c>
      <c r="E6961" s="1" t="s">
        <v>56</v>
      </c>
      <c r="F6961" s="18">
        <v>1049.44</v>
      </c>
      <c r="G6961" t="s">
        <v>6386</v>
      </c>
      <c r="H6961" s="1">
        <f>IF(COUNTIF(G$2:G6961,G6961)=1,1,0)</f>
        <v>0</v>
      </c>
      <c r="I6961" s="1">
        <v>8</v>
      </c>
      <c r="J6961" s="1">
        <v>0</v>
      </c>
      <c r="K6961" s="1">
        <v>440.76480000000004</v>
      </c>
      <c r="L6961" s="12">
        <f>VLOOKUP(train[[#This Row],[Sub-Category]],Análisis_ABC_XYZ[[#Headers],[#Data]],4,FALSE)</f>
        <v>0.52062335344040378</v>
      </c>
    </row>
    <row r="6962" spans="1:12" x14ac:dyDescent="0.35">
      <c r="A6962" s="2">
        <v>43162</v>
      </c>
      <c r="B6962" s="1" t="s">
        <v>79</v>
      </c>
      <c r="C6962" s="1" t="s">
        <v>1203</v>
      </c>
      <c r="D6962" s="1" t="s">
        <v>26</v>
      </c>
      <c r="E6962" s="1" t="s">
        <v>56</v>
      </c>
      <c r="F6962" s="18">
        <v>99.98</v>
      </c>
      <c r="G6962" t="s">
        <v>5086</v>
      </c>
      <c r="H6962" s="1">
        <f>IF(COUNTIF(G$2:G6962,G6962)=1,1,0)</f>
        <v>0</v>
      </c>
      <c r="I6962" s="1">
        <v>2</v>
      </c>
      <c r="J6962" s="1">
        <v>0</v>
      </c>
      <c r="K6962" s="1">
        <v>42.991400000000006</v>
      </c>
      <c r="L6962" s="12">
        <f>VLOOKUP(train[[#This Row],[Sub-Category]],Análisis_ABC_XYZ[[#Headers],[#Data]],4,FALSE)</f>
        <v>0.52062335344040378</v>
      </c>
    </row>
    <row r="6963" spans="1:12" x14ac:dyDescent="0.35">
      <c r="A6963" s="2">
        <v>43162</v>
      </c>
      <c r="B6963" s="1" t="s">
        <v>39</v>
      </c>
      <c r="C6963" s="1" t="s">
        <v>861</v>
      </c>
      <c r="D6963" s="1" t="s">
        <v>14</v>
      </c>
      <c r="E6963" s="1" t="s">
        <v>36</v>
      </c>
      <c r="F6963" s="18">
        <v>26.880000000000003</v>
      </c>
      <c r="G6963" t="s">
        <v>3911</v>
      </c>
      <c r="H6963" s="1">
        <f>IF(COUNTIF(G$2:G6963,G6963)=1,1,0)</f>
        <v>1</v>
      </c>
      <c r="I6963" s="1">
        <v>8</v>
      </c>
      <c r="J6963" s="1">
        <v>0.2</v>
      </c>
      <c r="K6963" s="1">
        <v>9.743999999999998</v>
      </c>
      <c r="L6963" s="12">
        <f>VLOOKUP(train[[#This Row],[Sub-Category]],Análisis_ABC_XYZ[[#Headers],[#Data]],4,FALSE)</f>
        <v>0.43613829632717294</v>
      </c>
    </row>
    <row r="6964" spans="1:12" x14ac:dyDescent="0.35">
      <c r="A6964" s="2">
        <v>43163</v>
      </c>
      <c r="B6964" s="1" t="s">
        <v>39</v>
      </c>
      <c r="C6964" s="1" t="s">
        <v>59</v>
      </c>
      <c r="D6964" s="1" t="s">
        <v>8</v>
      </c>
      <c r="E6964" s="1" t="s">
        <v>22</v>
      </c>
      <c r="F6964" s="18">
        <v>103.50000000000001</v>
      </c>
      <c r="G6964" t="s">
        <v>2864</v>
      </c>
      <c r="H6964" s="1">
        <f>IF(COUNTIF(G$2:G6964,G6964)=1,1,0)</f>
        <v>1</v>
      </c>
      <c r="I6964" s="1">
        <v>5</v>
      </c>
      <c r="J6964" s="1">
        <v>0.6</v>
      </c>
      <c r="K6964" s="1">
        <v>-77.625</v>
      </c>
      <c r="L6964" s="12">
        <f>VLOOKUP(train[[#This Row],[Sub-Category]],Análisis_ABC_XYZ[[#Headers],[#Data]],4,FALSE)</f>
        <v>0.4595170286641902</v>
      </c>
    </row>
    <row r="6965" spans="1:12" x14ac:dyDescent="0.35">
      <c r="A6965" s="2">
        <v>43163</v>
      </c>
      <c r="B6965" s="1" t="s">
        <v>39</v>
      </c>
      <c r="C6965" s="1" t="s">
        <v>1031</v>
      </c>
      <c r="D6965" s="1" t="s">
        <v>14</v>
      </c>
      <c r="E6965" s="1" t="s">
        <v>36</v>
      </c>
      <c r="F6965" s="18">
        <v>89.567999999999998</v>
      </c>
      <c r="G6965" t="s">
        <v>6333</v>
      </c>
      <c r="H6965" s="1">
        <f>IF(COUNTIF(G$2:G6965,G6965)=1,1,0)</f>
        <v>1</v>
      </c>
      <c r="I6965" s="1">
        <v>2</v>
      </c>
      <c r="J6965" s="1">
        <v>0.2</v>
      </c>
      <c r="K6965" s="1">
        <v>32.468400000000003</v>
      </c>
      <c r="L6965" s="12">
        <f>VLOOKUP(train[[#This Row],[Sub-Category]],Análisis_ABC_XYZ[[#Headers],[#Data]],4,FALSE)</f>
        <v>0.43613829632717294</v>
      </c>
    </row>
    <row r="6966" spans="1:12" x14ac:dyDescent="0.35">
      <c r="A6966" s="2">
        <v>43163</v>
      </c>
      <c r="B6966" s="1" t="s">
        <v>12</v>
      </c>
      <c r="C6966" s="1" t="s">
        <v>434</v>
      </c>
      <c r="D6966" s="1" t="s">
        <v>14</v>
      </c>
      <c r="E6966" s="1" t="s">
        <v>61</v>
      </c>
      <c r="F6966" s="18">
        <v>15.25</v>
      </c>
      <c r="G6966" t="s">
        <v>2901</v>
      </c>
      <c r="H6966" s="1">
        <f>IF(COUNTIF(G$2:G6966,G6966)=1,1,0)</f>
        <v>1</v>
      </c>
      <c r="I6966" s="1">
        <v>1</v>
      </c>
      <c r="J6966" s="1">
        <v>0</v>
      </c>
      <c r="K6966" s="1">
        <v>7.0149999999999988</v>
      </c>
      <c r="L6966" s="12">
        <f>VLOOKUP(train[[#This Row],[Sub-Category]],Análisis_ABC_XYZ[[#Headers],[#Data]],4,FALSE)</f>
        <v>0.44424167803735209</v>
      </c>
    </row>
    <row r="6967" spans="1:12" x14ac:dyDescent="0.35">
      <c r="A6967" s="2">
        <v>43163</v>
      </c>
      <c r="B6967" s="1" t="s">
        <v>12</v>
      </c>
      <c r="C6967" s="1" t="s">
        <v>433</v>
      </c>
      <c r="D6967" s="1" t="s">
        <v>14</v>
      </c>
      <c r="E6967" s="1" t="s">
        <v>24</v>
      </c>
      <c r="F6967" s="18">
        <v>9.32</v>
      </c>
      <c r="G6967" t="s">
        <v>2901</v>
      </c>
      <c r="H6967" s="1">
        <f>IF(COUNTIF(G$2:G6967,G6967)=1,1,0)</f>
        <v>0</v>
      </c>
      <c r="I6967" s="1">
        <v>4</v>
      </c>
      <c r="J6967" s="1">
        <v>0</v>
      </c>
      <c r="K6967" s="1">
        <v>2.702799999999999</v>
      </c>
      <c r="L6967" s="12">
        <f>VLOOKUP(train[[#This Row],[Sub-Category]],Análisis_ABC_XYZ[[#Headers],[#Data]],4,FALSE)</f>
        <v>0.45632477063632687</v>
      </c>
    </row>
    <row r="6968" spans="1:12" x14ac:dyDescent="0.35">
      <c r="A6968" s="2">
        <v>43163</v>
      </c>
      <c r="B6968" s="1" t="s">
        <v>39</v>
      </c>
      <c r="C6968" s="1" t="s">
        <v>437</v>
      </c>
      <c r="D6968" s="1" t="s">
        <v>14</v>
      </c>
      <c r="E6968" s="1" t="s">
        <v>20</v>
      </c>
      <c r="F6968" s="18">
        <v>8.7200000000000006</v>
      </c>
      <c r="G6968" t="s">
        <v>2864</v>
      </c>
      <c r="H6968" s="1">
        <f>IF(COUNTIF(G$2:G6968,G6968)=1,1,0)</f>
        <v>0</v>
      </c>
      <c r="I6968" s="1">
        <v>1</v>
      </c>
      <c r="J6968" s="1">
        <v>0.2</v>
      </c>
      <c r="K6968" s="1">
        <v>0.65399999999999947</v>
      </c>
      <c r="L6968" s="12">
        <f>VLOOKUP(train[[#This Row],[Sub-Category]],Análisis_ABC_XYZ[[#Headers],[#Data]],4,FALSE)</f>
        <v>0.44610841445725197</v>
      </c>
    </row>
    <row r="6969" spans="1:12" x14ac:dyDescent="0.35">
      <c r="A6969" s="2">
        <v>43163</v>
      </c>
      <c r="B6969" s="1" t="s">
        <v>39</v>
      </c>
      <c r="C6969" s="1" t="s">
        <v>1165</v>
      </c>
      <c r="D6969" s="1" t="s">
        <v>14</v>
      </c>
      <c r="E6969" s="1" t="s">
        <v>15</v>
      </c>
      <c r="F6969" s="18">
        <v>2.4640000000000004</v>
      </c>
      <c r="G6969" s="1" t="s">
        <v>2864</v>
      </c>
      <c r="H6969" s="1">
        <f>IF(COUNTIF(G$2:G6969,G6969)=1,1,0)</f>
        <v>0</v>
      </c>
      <c r="I6969" s="1">
        <v>1</v>
      </c>
      <c r="J6969" s="1">
        <v>0.2</v>
      </c>
      <c r="K6969" s="1">
        <v>0.86239999999999983</v>
      </c>
      <c r="L6969" s="12">
        <f>VLOOKUP(train[[#This Row],[Sub-Category]],Análisis_ABC_XYZ[[#Headers],[#Data]],4,FALSE)</f>
        <v>0.4647369236065339</v>
      </c>
    </row>
    <row r="6970" spans="1:12" x14ac:dyDescent="0.35">
      <c r="A6970" s="2">
        <v>43164</v>
      </c>
      <c r="B6970" s="1" t="s">
        <v>438</v>
      </c>
      <c r="C6970" s="1" t="s">
        <v>217</v>
      </c>
      <c r="D6970" s="1" t="s">
        <v>14</v>
      </c>
      <c r="E6970" s="1" t="s">
        <v>31</v>
      </c>
      <c r="F6970" s="18">
        <v>262.24</v>
      </c>
      <c r="G6970" t="s">
        <v>4349</v>
      </c>
      <c r="H6970" s="1">
        <f>IF(COUNTIF(G$2:G6970,G6970)=1,1,0)</f>
        <v>1</v>
      </c>
      <c r="I6970" s="1">
        <v>2</v>
      </c>
      <c r="J6970" s="1">
        <v>0</v>
      </c>
      <c r="K6970" s="1">
        <v>78.671999999999997</v>
      </c>
      <c r="L6970" s="12">
        <f>VLOOKUP(train[[#This Row],[Sub-Category]],Análisis_ABC_XYZ[[#Headers],[#Data]],4,FALSE)</f>
        <v>0.49507917887403441</v>
      </c>
    </row>
    <row r="6971" spans="1:12" x14ac:dyDescent="0.35">
      <c r="A6971" s="2">
        <v>43164</v>
      </c>
      <c r="B6971" s="1" t="s">
        <v>438</v>
      </c>
      <c r="C6971" s="1" t="s">
        <v>987</v>
      </c>
      <c r="D6971" s="1" t="s">
        <v>14</v>
      </c>
      <c r="E6971" s="1" t="s">
        <v>29</v>
      </c>
      <c r="F6971" s="18">
        <v>234.36</v>
      </c>
      <c r="G6971" t="s">
        <v>4349</v>
      </c>
      <c r="H6971" s="1">
        <f>IF(COUNTIF(G$2:G6971,G6971)=1,1,0)</f>
        <v>0</v>
      </c>
      <c r="I6971" s="1">
        <v>6</v>
      </c>
      <c r="J6971" s="1">
        <v>0</v>
      </c>
      <c r="K6971" s="1">
        <v>112.49279999999999</v>
      </c>
      <c r="L6971" s="12">
        <f>VLOOKUP(train[[#This Row],[Sub-Category]],Análisis_ABC_XYZ[[#Headers],[#Data]],4,FALSE)</f>
        <v>0.46881743173671325</v>
      </c>
    </row>
    <row r="6972" spans="1:12" x14ac:dyDescent="0.35">
      <c r="A6972" s="2">
        <v>43164</v>
      </c>
      <c r="B6972" s="1" t="s">
        <v>76</v>
      </c>
      <c r="C6972" s="1" t="s">
        <v>1192</v>
      </c>
      <c r="D6972" s="1" t="s">
        <v>14</v>
      </c>
      <c r="E6972" s="1" t="s">
        <v>20</v>
      </c>
      <c r="F6972" s="18">
        <v>221.16</v>
      </c>
      <c r="G6972" t="s">
        <v>2051</v>
      </c>
      <c r="H6972" s="1">
        <f>IF(COUNTIF(G$2:G6972,G6972)=1,1,0)</f>
        <v>1</v>
      </c>
      <c r="I6972" s="1">
        <v>4</v>
      </c>
      <c r="J6972" s="1">
        <v>0</v>
      </c>
      <c r="K6972" s="1">
        <v>57.501599999999996</v>
      </c>
      <c r="L6972" s="12">
        <f>VLOOKUP(train[[#This Row],[Sub-Category]],Análisis_ABC_XYZ[[#Headers],[#Data]],4,FALSE)</f>
        <v>0.44610841445725197</v>
      </c>
    </row>
    <row r="6973" spans="1:12" x14ac:dyDescent="0.35">
      <c r="A6973" s="2">
        <v>43164</v>
      </c>
      <c r="B6973" s="1" t="s">
        <v>76</v>
      </c>
      <c r="C6973" s="1" t="s">
        <v>733</v>
      </c>
      <c r="D6973" s="1" t="s">
        <v>14</v>
      </c>
      <c r="E6973" s="1" t="s">
        <v>29</v>
      </c>
      <c r="F6973" s="18">
        <v>127.96</v>
      </c>
      <c r="G6973" t="s">
        <v>2051</v>
      </c>
      <c r="H6973" s="1">
        <f>IF(COUNTIF(G$2:G6973,G6973)=1,1,0)</f>
        <v>0</v>
      </c>
      <c r="I6973" s="1">
        <v>2</v>
      </c>
      <c r="J6973" s="1">
        <v>0</v>
      </c>
      <c r="K6973" s="1">
        <v>62.700400000000002</v>
      </c>
      <c r="L6973" s="12">
        <f>VLOOKUP(train[[#This Row],[Sub-Category]],Análisis_ABC_XYZ[[#Headers],[#Data]],4,FALSE)</f>
        <v>0.46881743173671325</v>
      </c>
    </row>
    <row r="6974" spans="1:12" x14ac:dyDescent="0.35">
      <c r="A6974" s="2">
        <v>43164</v>
      </c>
      <c r="B6974" s="1" t="s">
        <v>438</v>
      </c>
      <c r="C6974" s="1" t="s">
        <v>471</v>
      </c>
      <c r="D6974" s="1" t="s">
        <v>26</v>
      </c>
      <c r="E6974" s="1" t="s">
        <v>56</v>
      </c>
      <c r="F6974" s="18">
        <v>299.96999999999997</v>
      </c>
      <c r="G6974" t="s">
        <v>4349</v>
      </c>
      <c r="H6974" s="1">
        <f>IF(COUNTIF(G$2:G6974,G6974)=1,1,0)</f>
        <v>0</v>
      </c>
      <c r="I6974" s="1">
        <v>3</v>
      </c>
      <c r="J6974" s="1">
        <v>0</v>
      </c>
      <c r="K6974" s="1">
        <v>125.98740000000001</v>
      </c>
      <c r="L6974" s="12">
        <f>VLOOKUP(train[[#This Row],[Sub-Category]],Análisis_ABC_XYZ[[#Headers],[#Data]],4,FALSE)</f>
        <v>0.52062335344040378</v>
      </c>
    </row>
    <row r="6975" spans="1:12" x14ac:dyDescent="0.35">
      <c r="A6975" s="2">
        <v>43164</v>
      </c>
      <c r="B6975" s="1" t="s">
        <v>438</v>
      </c>
      <c r="C6975" s="1" t="s">
        <v>827</v>
      </c>
      <c r="D6975" s="1" t="s">
        <v>14</v>
      </c>
      <c r="E6975" s="1" t="s">
        <v>61</v>
      </c>
      <c r="F6975" s="18">
        <v>42.68</v>
      </c>
      <c r="G6975" t="s">
        <v>4349</v>
      </c>
      <c r="H6975" s="1">
        <f>IF(COUNTIF(G$2:G6975,G6975)=1,1,0)</f>
        <v>0</v>
      </c>
      <c r="I6975" s="1">
        <v>4</v>
      </c>
      <c r="J6975" s="1">
        <v>0</v>
      </c>
      <c r="K6975" s="1">
        <v>19.6328</v>
      </c>
      <c r="L6975" s="12">
        <f>VLOOKUP(train[[#This Row],[Sub-Category]],Análisis_ABC_XYZ[[#Headers],[#Data]],4,FALSE)</f>
        <v>0.44424167803735209</v>
      </c>
    </row>
    <row r="6976" spans="1:12" x14ac:dyDescent="0.35">
      <c r="A6976" s="2">
        <v>43164</v>
      </c>
      <c r="B6976" s="1" t="s">
        <v>42</v>
      </c>
      <c r="C6976" s="1" t="s">
        <v>1658</v>
      </c>
      <c r="D6976" s="1" t="s">
        <v>14</v>
      </c>
      <c r="E6976" s="1" t="s">
        <v>15</v>
      </c>
      <c r="F6976" s="18">
        <v>25.06</v>
      </c>
      <c r="G6976" t="s">
        <v>3829</v>
      </c>
      <c r="H6976" s="1">
        <f>IF(COUNTIF(G$2:G6976,G6976)=1,1,0)</f>
        <v>1</v>
      </c>
      <c r="I6976" s="1">
        <v>2</v>
      </c>
      <c r="J6976" s="1">
        <v>0</v>
      </c>
      <c r="K6976" s="1">
        <v>11.778199999999998</v>
      </c>
      <c r="L6976" s="12">
        <f>VLOOKUP(train[[#This Row],[Sub-Category]],Análisis_ABC_XYZ[[#Headers],[#Data]],4,FALSE)</f>
        <v>0.4647369236065339</v>
      </c>
    </row>
    <row r="6977" spans="1:12" x14ac:dyDescent="0.35">
      <c r="A6977" s="2">
        <v>43164</v>
      </c>
      <c r="B6977" s="1" t="s">
        <v>76</v>
      </c>
      <c r="C6977" s="1" t="s">
        <v>866</v>
      </c>
      <c r="D6977" s="1" t="s">
        <v>14</v>
      </c>
      <c r="E6977" s="1" t="s">
        <v>29</v>
      </c>
      <c r="F6977" s="18">
        <v>18.690000000000001</v>
      </c>
      <c r="G6977" t="s">
        <v>2051</v>
      </c>
      <c r="H6977" s="1">
        <f>IF(COUNTIF(G$2:G6977,G6977)=1,1,0)</f>
        <v>0</v>
      </c>
      <c r="I6977" s="1">
        <v>3</v>
      </c>
      <c r="J6977" s="1">
        <v>0</v>
      </c>
      <c r="K6977" s="1">
        <v>9.158100000000001</v>
      </c>
      <c r="L6977" s="12">
        <f>VLOOKUP(train[[#This Row],[Sub-Category]],Análisis_ABC_XYZ[[#Headers],[#Data]],4,FALSE)</f>
        <v>0.46881743173671325</v>
      </c>
    </row>
    <row r="6978" spans="1:12" x14ac:dyDescent="0.35">
      <c r="A6978" s="2">
        <v>43164</v>
      </c>
      <c r="B6978" s="1" t="s">
        <v>76</v>
      </c>
      <c r="C6978" s="1" t="s">
        <v>1503</v>
      </c>
      <c r="D6978" s="1" t="s">
        <v>14</v>
      </c>
      <c r="E6978" s="1" t="s">
        <v>91</v>
      </c>
      <c r="F6978" s="18">
        <v>7.9</v>
      </c>
      <c r="G6978" t="s">
        <v>2051</v>
      </c>
      <c r="H6978" s="1">
        <f>IF(COUNTIF(G$2:G6978,G6978)=1,1,0)</f>
        <v>0</v>
      </c>
      <c r="I6978" s="1">
        <v>2</v>
      </c>
      <c r="J6978" s="1">
        <v>0</v>
      </c>
      <c r="K6978" s="1">
        <v>2.5279999999999996</v>
      </c>
      <c r="L6978" s="12">
        <f>VLOOKUP(train[[#This Row],[Sub-Category]],Análisis_ABC_XYZ[[#Headers],[#Data]],4,FALSE)</f>
        <v>0.51168203684699509</v>
      </c>
    </row>
    <row r="6979" spans="1:12" x14ac:dyDescent="0.35">
      <c r="A6979" s="2">
        <v>43165</v>
      </c>
      <c r="B6979" s="1" t="s">
        <v>12</v>
      </c>
      <c r="C6979" s="1" t="s">
        <v>1594</v>
      </c>
      <c r="D6979" s="1" t="s">
        <v>14</v>
      </c>
      <c r="E6979" s="1" t="s">
        <v>36</v>
      </c>
      <c r="F6979" s="18">
        <v>286.93</v>
      </c>
      <c r="G6979" t="s">
        <v>3054</v>
      </c>
      <c r="H6979" s="1">
        <f>IF(COUNTIF(G$2:G6979,G6979)=1,1,0)</f>
        <v>1</v>
      </c>
      <c r="I6979" s="1">
        <v>7</v>
      </c>
      <c r="J6979" s="1">
        <v>0</v>
      </c>
      <c r="K6979" s="1">
        <v>140.59569999999999</v>
      </c>
      <c r="L6979" s="12">
        <f>VLOOKUP(train[[#This Row],[Sub-Category]],Análisis_ABC_XYZ[[#Headers],[#Data]],4,FALSE)</f>
        <v>0.43613829632717294</v>
      </c>
    </row>
    <row r="6980" spans="1:12" x14ac:dyDescent="0.35">
      <c r="A6980" s="2">
        <v>43165</v>
      </c>
      <c r="B6980" s="1" t="s">
        <v>12</v>
      </c>
      <c r="C6980" s="1" t="s">
        <v>1024</v>
      </c>
      <c r="D6980" s="1" t="s">
        <v>26</v>
      </c>
      <c r="E6980" s="1" t="s">
        <v>27</v>
      </c>
      <c r="F6980" s="18">
        <v>206.38400000000001</v>
      </c>
      <c r="G6980" t="s">
        <v>3054</v>
      </c>
      <c r="H6980" s="1">
        <f>IF(COUNTIF(G$2:G6980,G6980)=1,1,0)</f>
        <v>0</v>
      </c>
      <c r="I6980" s="1">
        <v>2</v>
      </c>
      <c r="J6980" s="1">
        <v>0.2</v>
      </c>
      <c r="K6980" s="1">
        <v>23.218199999999996</v>
      </c>
      <c r="L6980" s="12">
        <f>VLOOKUP(train[[#This Row],[Sub-Category]],Análisis_ABC_XYZ[[#Headers],[#Data]],4,FALSE)</f>
        <v>0.41105220110552465</v>
      </c>
    </row>
    <row r="6981" spans="1:12" x14ac:dyDescent="0.35">
      <c r="A6981" s="2">
        <v>43165</v>
      </c>
      <c r="B6981" s="1" t="s">
        <v>89</v>
      </c>
      <c r="C6981" s="1" t="s">
        <v>995</v>
      </c>
      <c r="D6981" s="1" t="s">
        <v>8</v>
      </c>
      <c r="E6981" s="1" t="s">
        <v>22</v>
      </c>
      <c r="F6981" s="18">
        <v>71.97</v>
      </c>
      <c r="G6981" t="s">
        <v>3896</v>
      </c>
      <c r="H6981" s="1">
        <f>IF(COUNTIF(G$2:G6981,G6981)=1,1,0)</f>
        <v>1</v>
      </c>
      <c r="I6981" s="1">
        <v>3</v>
      </c>
      <c r="J6981" s="1">
        <v>0</v>
      </c>
      <c r="K6981" s="1">
        <v>16.553099999999993</v>
      </c>
      <c r="L6981" s="12">
        <f>VLOOKUP(train[[#This Row],[Sub-Category]],Análisis_ABC_XYZ[[#Headers],[#Data]],4,FALSE)</f>
        <v>0.4595170286641902</v>
      </c>
    </row>
    <row r="6982" spans="1:12" x14ac:dyDescent="0.35">
      <c r="A6982" s="2">
        <v>43165</v>
      </c>
      <c r="B6982" s="1" t="s">
        <v>12</v>
      </c>
      <c r="C6982" s="1" t="s">
        <v>354</v>
      </c>
      <c r="D6982" s="1" t="s">
        <v>14</v>
      </c>
      <c r="E6982" s="1" t="s">
        <v>20</v>
      </c>
      <c r="F6982" s="18">
        <v>67.78</v>
      </c>
      <c r="G6982" t="s">
        <v>4735</v>
      </c>
      <c r="H6982" s="1">
        <f>IF(COUNTIF(G$2:G6982,G6982)=1,1,0)</f>
        <v>1</v>
      </c>
      <c r="I6982" s="1">
        <v>2</v>
      </c>
      <c r="J6982" s="1">
        <v>0</v>
      </c>
      <c r="K6982" s="1">
        <v>16.945</v>
      </c>
      <c r="L6982" s="12">
        <f>VLOOKUP(train[[#This Row],[Sub-Category]],Análisis_ABC_XYZ[[#Headers],[#Data]],4,FALSE)</f>
        <v>0.44610841445725197</v>
      </c>
    </row>
    <row r="6983" spans="1:12" x14ac:dyDescent="0.35">
      <c r="A6983" s="2">
        <v>43165</v>
      </c>
      <c r="B6983" s="1" t="s">
        <v>39</v>
      </c>
      <c r="C6983" s="1" t="s">
        <v>459</v>
      </c>
      <c r="D6983" s="1" t="s">
        <v>14</v>
      </c>
      <c r="E6983" s="1" t="s">
        <v>24</v>
      </c>
      <c r="F6983" s="18">
        <v>63.488</v>
      </c>
      <c r="G6983" t="s">
        <v>4487</v>
      </c>
      <c r="H6983" s="1">
        <f>IF(COUNTIF(G$2:G6983,G6983)=1,1,0)</f>
        <v>1</v>
      </c>
      <c r="I6983" s="1">
        <v>4</v>
      </c>
      <c r="J6983" s="1">
        <v>0.2</v>
      </c>
      <c r="K6983" s="1">
        <v>4.7616000000000014</v>
      </c>
      <c r="L6983" s="12">
        <f>VLOOKUP(train[[#This Row],[Sub-Category]],Análisis_ABC_XYZ[[#Headers],[#Data]],4,FALSE)</f>
        <v>0.45632477063632687</v>
      </c>
    </row>
    <row r="6984" spans="1:12" x14ac:dyDescent="0.35">
      <c r="A6984" s="2">
        <v>43165</v>
      </c>
      <c r="B6984" s="1" t="s">
        <v>89</v>
      </c>
      <c r="C6984" s="1" t="s">
        <v>195</v>
      </c>
      <c r="D6984" s="1" t="s">
        <v>14</v>
      </c>
      <c r="E6984" s="1" t="s">
        <v>36</v>
      </c>
      <c r="F6984" s="18">
        <v>26.38</v>
      </c>
      <c r="G6984" t="s">
        <v>3896</v>
      </c>
      <c r="H6984" s="1">
        <f>IF(COUNTIF(G$2:G6984,G6984)=1,1,0)</f>
        <v>0</v>
      </c>
      <c r="I6984" s="1">
        <v>1</v>
      </c>
      <c r="J6984" s="1">
        <v>0</v>
      </c>
      <c r="K6984" s="1">
        <v>12.134799999999998</v>
      </c>
      <c r="L6984" s="12">
        <f>VLOOKUP(train[[#This Row],[Sub-Category]],Análisis_ABC_XYZ[[#Headers],[#Data]],4,FALSE)</f>
        <v>0.43613829632717294</v>
      </c>
    </row>
    <row r="6985" spans="1:12" x14ac:dyDescent="0.35">
      <c r="A6985" s="2">
        <v>43165</v>
      </c>
      <c r="B6985" s="1" t="s">
        <v>12</v>
      </c>
      <c r="C6985" s="1" t="s">
        <v>769</v>
      </c>
      <c r="D6985" s="1" t="s">
        <v>14</v>
      </c>
      <c r="E6985" s="1" t="s">
        <v>24</v>
      </c>
      <c r="F6985" s="18">
        <v>23.88</v>
      </c>
      <c r="G6985" t="s">
        <v>3054</v>
      </c>
      <c r="H6985" s="1">
        <f>IF(COUNTIF(G$2:G6985,G6985)=1,1,0)</f>
        <v>0</v>
      </c>
      <c r="I6985" s="1">
        <v>6</v>
      </c>
      <c r="J6985" s="1">
        <v>0</v>
      </c>
      <c r="K6985" s="1">
        <v>8.1191999999999993</v>
      </c>
      <c r="L6985" s="12">
        <f>VLOOKUP(train[[#This Row],[Sub-Category]],Análisis_ABC_XYZ[[#Headers],[#Data]],4,FALSE)</f>
        <v>0.45632477063632687</v>
      </c>
    </row>
    <row r="6986" spans="1:12" x14ac:dyDescent="0.35">
      <c r="A6986" s="2">
        <v>43165</v>
      </c>
      <c r="B6986" s="1" t="s">
        <v>12</v>
      </c>
      <c r="C6986" s="1" t="s">
        <v>115</v>
      </c>
      <c r="D6986" s="1" t="s">
        <v>14</v>
      </c>
      <c r="E6986" s="1" t="s">
        <v>29</v>
      </c>
      <c r="F6986" s="18">
        <v>14.976000000000001</v>
      </c>
      <c r="G6986" t="s">
        <v>5430</v>
      </c>
      <c r="H6986" s="1">
        <f>IF(COUNTIF(G$2:G6986,G6986)=1,1,0)</f>
        <v>1</v>
      </c>
      <c r="I6986" s="1">
        <v>9</v>
      </c>
      <c r="J6986" s="1">
        <v>0.2</v>
      </c>
      <c r="K6986" s="1">
        <v>5.4288000000000007</v>
      </c>
      <c r="L6986" s="12">
        <f>VLOOKUP(train[[#This Row],[Sub-Category]],Análisis_ABC_XYZ[[#Headers],[#Data]],4,FALSE)</f>
        <v>0.46881743173671325</v>
      </c>
    </row>
    <row r="6987" spans="1:12" x14ac:dyDescent="0.35">
      <c r="A6987" s="2">
        <v>43165</v>
      </c>
      <c r="B6987" s="1" t="s">
        <v>12</v>
      </c>
      <c r="C6987" s="1" t="s">
        <v>1434</v>
      </c>
      <c r="D6987" s="1" t="s">
        <v>14</v>
      </c>
      <c r="E6987" s="1" t="s">
        <v>15</v>
      </c>
      <c r="F6987" s="18">
        <v>11.52</v>
      </c>
      <c r="G6987" t="s">
        <v>3054</v>
      </c>
      <c r="H6987" s="1">
        <f>IF(COUNTIF(G$2:G6987,G6987)=1,1,0)</f>
        <v>0</v>
      </c>
      <c r="I6987" s="1">
        <v>4</v>
      </c>
      <c r="J6987" s="1">
        <v>0</v>
      </c>
      <c r="K6987" s="1">
        <v>5.6448</v>
      </c>
      <c r="L6987" s="12">
        <f>VLOOKUP(train[[#This Row],[Sub-Category]],Análisis_ABC_XYZ[[#Headers],[#Data]],4,FALSE)</f>
        <v>0.4647369236065339</v>
      </c>
    </row>
    <row r="6988" spans="1:12" x14ac:dyDescent="0.35">
      <c r="A6988" s="2">
        <v>43165</v>
      </c>
      <c r="B6988" s="1" t="s">
        <v>39</v>
      </c>
      <c r="C6988" s="1" t="s">
        <v>129</v>
      </c>
      <c r="D6988" s="1" t="s">
        <v>14</v>
      </c>
      <c r="E6988" s="1" t="s">
        <v>15</v>
      </c>
      <c r="F6988" s="18">
        <v>4.9280000000000008</v>
      </c>
      <c r="G6988" t="s">
        <v>4487</v>
      </c>
      <c r="H6988" s="1">
        <f>IF(COUNTIF(G$2:G6988,G6988)=1,1,0)</f>
        <v>0</v>
      </c>
      <c r="I6988" s="1">
        <v>2</v>
      </c>
      <c r="J6988" s="1">
        <v>0.2</v>
      </c>
      <c r="K6988" s="1">
        <v>1.7247999999999997</v>
      </c>
      <c r="L6988" s="12">
        <f>VLOOKUP(train[[#This Row],[Sub-Category]],Análisis_ABC_XYZ[[#Headers],[#Data]],4,FALSE)</f>
        <v>0.4647369236065339</v>
      </c>
    </row>
    <row r="6989" spans="1:12" x14ac:dyDescent="0.35">
      <c r="A6989" s="2">
        <v>43166</v>
      </c>
      <c r="B6989" s="1" t="s">
        <v>89</v>
      </c>
      <c r="C6989" s="1" t="s">
        <v>644</v>
      </c>
      <c r="D6989" s="1" t="s">
        <v>14</v>
      </c>
      <c r="E6989" s="1" t="s">
        <v>15</v>
      </c>
      <c r="F6989" s="18">
        <v>91.59</v>
      </c>
      <c r="G6989" t="s">
        <v>3864</v>
      </c>
      <c r="H6989" s="1">
        <f>IF(COUNTIF(G$2:G6989,G6989)=1,1,0)</f>
        <v>1</v>
      </c>
      <c r="I6989" s="1">
        <v>3</v>
      </c>
      <c r="J6989" s="1">
        <v>0</v>
      </c>
      <c r="K6989" s="1">
        <v>42.131399999999999</v>
      </c>
      <c r="L6989" s="12">
        <f>VLOOKUP(train[[#This Row],[Sub-Category]],Análisis_ABC_XYZ[[#Headers],[#Data]],4,FALSE)</f>
        <v>0.4647369236065339</v>
      </c>
    </row>
    <row r="6990" spans="1:12" x14ac:dyDescent="0.35">
      <c r="A6990" s="2">
        <v>43166</v>
      </c>
      <c r="B6990" s="1" t="s">
        <v>766</v>
      </c>
      <c r="C6990" s="1" t="s">
        <v>1027</v>
      </c>
      <c r="D6990" s="1" t="s">
        <v>26</v>
      </c>
      <c r="E6990" s="1" t="s">
        <v>56</v>
      </c>
      <c r="F6990" s="18">
        <v>49.08</v>
      </c>
      <c r="G6990" t="s">
        <v>4480</v>
      </c>
      <c r="H6990" s="1">
        <f>IF(COUNTIF(G$2:G6990,G6990)=1,1,0)</f>
        <v>1</v>
      </c>
      <c r="I6990" s="1">
        <v>3</v>
      </c>
      <c r="J6990" s="1">
        <v>0</v>
      </c>
      <c r="K6990" s="1">
        <v>4.9079999999999977</v>
      </c>
      <c r="L6990" s="12">
        <f>VLOOKUP(train[[#This Row],[Sub-Category]],Análisis_ABC_XYZ[[#Headers],[#Data]],4,FALSE)</f>
        <v>0.52062335344040378</v>
      </c>
    </row>
    <row r="6991" spans="1:12" x14ac:dyDescent="0.35">
      <c r="A6991" s="2">
        <v>43166</v>
      </c>
      <c r="B6991" s="1" t="s">
        <v>89</v>
      </c>
      <c r="C6991" s="1" t="s">
        <v>873</v>
      </c>
      <c r="D6991" s="1" t="s">
        <v>14</v>
      </c>
      <c r="E6991" s="1" t="s">
        <v>29</v>
      </c>
      <c r="F6991" s="18">
        <v>25.92</v>
      </c>
      <c r="G6991" t="s">
        <v>3864</v>
      </c>
      <c r="H6991" s="1">
        <f>IF(COUNTIF(G$2:G6991,G6991)=1,1,0)</f>
        <v>0</v>
      </c>
      <c r="I6991" s="1">
        <v>6</v>
      </c>
      <c r="J6991" s="1">
        <v>0.2</v>
      </c>
      <c r="K6991" s="1">
        <v>9.0719999999999992</v>
      </c>
      <c r="L6991" s="12">
        <f>VLOOKUP(train[[#This Row],[Sub-Category]],Análisis_ABC_XYZ[[#Headers],[#Data]],4,FALSE)</f>
        <v>0.46881743173671325</v>
      </c>
    </row>
    <row r="6992" spans="1:12" x14ac:dyDescent="0.35">
      <c r="A6992" s="2">
        <v>43167</v>
      </c>
      <c r="B6992" s="1" t="s">
        <v>379</v>
      </c>
      <c r="C6992" s="1" t="s">
        <v>380</v>
      </c>
      <c r="D6992" s="1" t="s">
        <v>14</v>
      </c>
      <c r="E6992" s="1" t="s">
        <v>31</v>
      </c>
      <c r="F6992" s="18">
        <v>647.84</v>
      </c>
      <c r="G6992" t="s">
        <v>2176</v>
      </c>
      <c r="H6992" s="1">
        <f>IF(COUNTIF(G$2:G6992,G6992)=1,1,0)</f>
        <v>1</v>
      </c>
      <c r="I6992" s="1">
        <v>8</v>
      </c>
      <c r="J6992" s="1">
        <v>0</v>
      </c>
      <c r="K6992" s="1">
        <v>168.4384</v>
      </c>
      <c r="L6992" s="12">
        <f>VLOOKUP(train[[#This Row],[Sub-Category]],Análisis_ABC_XYZ[[#Headers],[#Data]],4,FALSE)</f>
        <v>0.49507917887403441</v>
      </c>
    </row>
    <row r="6993" spans="1:12" x14ac:dyDescent="0.35">
      <c r="A6993" s="2">
        <v>43167</v>
      </c>
      <c r="B6993" s="1" t="s">
        <v>12</v>
      </c>
      <c r="C6993" s="1" t="s">
        <v>1708</v>
      </c>
      <c r="D6993" s="1" t="s">
        <v>14</v>
      </c>
      <c r="E6993" s="1" t="s">
        <v>29</v>
      </c>
      <c r="F6993" s="18">
        <v>171.20000000000002</v>
      </c>
      <c r="G6993" t="s">
        <v>2358</v>
      </c>
      <c r="H6993" s="1">
        <f>IF(COUNTIF(G$2:G6993,G6993)=1,1,0)</f>
        <v>1</v>
      </c>
      <c r="I6993" s="1">
        <v>5</v>
      </c>
      <c r="J6993" s="1">
        <v>0.2</v>
      </c>
      <c r="K6993" s="1">
        <v>64.199999999999989</v>
      </c>
      <c r="L6993" s="12">
        <f>VLOOKUP(train[[#This Row],[Sub-Category]],Análisis_ABC_XYZ[[#Headers],[#Data]],4,FALSE)</f>
        <v>0.46881743173671325</v>
      </c>
    </row>
    <row r="6994" spans="1:12" x14ac:dyDescent="0.35">
      <c r="A6994" s="2">
        <v>43167</v>
      </c>
      <c r="B6994" s="1" t="s">
        <v>379</v>
      </c>
      <c r="C6994" s="1" t="s">
        <v>381</v>
      </c>
      <c r="D6994" s="1" t="s">
        <v>14</v>
      </c>
      <c r="E6994" s="1" t="s">
        <v>15</v>
      </c>
      <c r="F6994" s="18">
        <v>20.7</v>
      </c>
      <c r="G6994" t="s">
        <v>2176</v>
      </c>
      <c r="H6994" s="1">
        <f>IF(COUNTIF(G$2:G6994,G6994)=1,1,0)</f>
        <v>0</v>
      </c>
      <c r="I6994" s="1">
        <v>2</v>
      </c>
      <c r="J6994" s="1">
        <v>0</v>
      </c>
      <c r="K6994" s="1">
        <v>9.9359999999999999</v>
      </c>
      <c r="L6994" s="12">
        <f>VLOOKUP(train[[#This Row],[Sub-Category]],Análisis_ABC_XYZ[[#Headers],[#Data]],4,FALSE)</f>
        <v>0.4647369236065339</v>
      </c>
    </row>
    <row r="6995" spans="1:12" x14ac:dyDescent="0.35">
      <c r="A6995" s="2">
        <v>43167</v>
      </c>
      <c r="B6995" s="1" t="s">
        <v>12</v>
      </c>
      <c r="C6995" s="1" t="s">
        <v>1714</v>
      </c>
      <c r="D6995" s="1" t="s">
        <v>14</v>
      </c>
      <c r="E6995" s="1" t="s">
        <v>24</v>
      </c>
      <c r="F6995" s="18">
        <v>3.36</v>
      </c>
      <c r="G6995" t="s">
        <v>2358</v>
      </c>
      <c r="H6995" s="1">
        <f>IF(COUNTIF(G$2:G6995,G6995)=1,1,0)</f>
        <v>0</v>
      </c>
      <c r="I6995" s="1">
        <v>2</v>
      </c>
      <c r="J6995" s="1">
        <v>0</v>
      </c>
      <c r="K6995" s="1">
        <v>0.87360000000000015</v>
      </c>
      <c r="L6995" s="12">
        <f>VLOOKUP(train[[#This Row],[Sub-Category]],Análisis_ABC_XYZ[[#Headers],[#Data]],4,FALSE)</f>
        <v>0.45632477063632687</v>
      </c>
    </row>
    <row r="6996" spans="1:12" x14ac:dyDescent="0.35">
      <c r="A6996" s="2">
        <v>43168</v>
      </c>
      <c r="B6996" s="1" t="s">
        <v>12</v>
      </c>
      <c r="C6996" s="1" t="s">
        <v>1398</v>
      </c>
      <c r="D6996" s="1" t="s">
        <v>26</v>
      </c>
      <c r="E6996" s="1" t="s">
        <v>363</v>
      </c>
      <c r="F6996" s="18">
        <v>479.98400000000004</v>
      </c>
      <c r="G6996" t="s">
        <v>4051</v>
      </c>
      <c r="H6996" s="1">
        <f>IF(COUNTIF(G$2:G6996,G6996)=1,1,0)</f>
        <v>1</v>
      </c>
      <c r="I6996" s="1">
        <v>2</v>
      </c>
      <c r="J6996" s="1">
        <v>0.2</v>
      </c>
      <c r="K6996" s="1">
        <v>59.997999999999962</v>
      </c>
      <c r="L6996" s="12">
        <f>VLOOKUP(train[[#This Row],[Sub-Category]],Análisis_ABC_XYZ[[#Headers],[#Data]],4,FALSE)</f>
        <v>0.62810530827000832</v>
      </c>
    </row>
    <row r="6997" spans="1:12" x14ac:dyDescent="0.35">
      <c r="A6997" s="2">
        <v>43168</v>
      </c>
      <c r="B6997" s="1" t="s">
        <v>12</v>
      </c>
      <c r="C6997" s="1" t="s">
        <v>351</v>
      </c>
      <c r="D6997" s="1" t="s">
        <v>26</v>
      </c>
      <c r="E6997" s="1" t="s">
        <v>56</v>
      </c>
      <c r="F6997" s="18">
        <v>199.98</v>
      </c>
      <c r="G6997" t="s">
        <v>5658</v>
      </c>
      <c r="H6997" s="1">
        <f>IF(COUNTIF(G$2:G6997,G6997)=1,1,0)</f>
        <v>1</v>
      </c>
      <c r="I6997" s="1">
        <v>2</v>
      </c>
      <c r="J6997" s="1">
        <v>0</v>
      </c>
      <c r="K6997" s="1">
        <v>69.992999999999995</v>
      </c>
      <c r="L6997" s="12">
        <f>VLOOKUP(train[[#This Row],[Sub-Category]],Análisis_ABC_XYZ[[#Headers],[#Data]],4,FALSE)</f>
        <v>0.52062335344040378</v>
      </c>
    </row>
    <row r="6998" spans="1:12" x14ac:dyDescent="0.35">
      <c r="A6998" s="2">
        <v>43168</v>
      </c>
      <c r="B6998" s="1" t="s">
        <v>12</v>
      </c>
      <c r="C6998" s="1" t="s">
        <v>28</v>
      </c>
      <c r="D6998" s="1" t="s">
        <v>14</v>
      </c>
      <c r="E6998" s="1" t="s">
        <v>29</v>
      </c>
      <c r="F6998" s="18">
        <v>30.84</v>
      </c>
      <c r="G6998" t="s">
        <v>4051</v>
      </c>
      <c r="H6998" s="1">
        <f>IF(COUNTIF(G$2:G6998,G6998)=1,1,0)</f>
        <v>0</v>
      </c>
      <c r="I6998" s="1">
        <v>5</v>
      </c>
      <c r="J6998" s="1">
        <v>0.2</v>
      </c>
      <c r="K6998" s="1">
        <v>9.6374999999999993</v>
      </c>
      <c r="L6998" s="12">
        <f>VLOOKUP(train[[#This Row],[Sub-Category]],Análisis_ABC_XYZ[[#Headers],[#Data]],4,FALSE)</f>
        <v>0.46881743173671325</v>
      </c>
    </row>
    <row r="6999" spans="1:12" x14ac:dyDescent="0.35">
      <c r="A6999" s="2">
        <v>43169</v>
      </c>
      <c r="B6999" s="1" t="s">
        <v>39</v>
      </c>
      <c r="C6999" s="1" t="s">
        <v>665</v>
      </c>
      <c r="D6999" s="1" t="s">
        <v>8</v>
      </c>
      <c r="E6999" s="1" t="s">
        <v>18</v>
      </c>
      <c r="F6999" s="18">
        <v>933.40800000000002</v>
      </c>
      <c r="G6999" t="s">
        <v>6823</v>
      </c>
      <c r="H6999" s="1">
        <f>IF(COUNTIF(G$2:G6999,G6999)=1,1,0)</f>
        <v>1</v>
      </c>
      <c r="I6999" s="1">
        <v>4</v>
      </c>
      <c r="J6999" s="1">
        <v>0.3</v>
      </c>
      <c r="K6999" s="1">
        <v>-173.34719999999999</v>
      </c>
      <c r="L6999" s="12">
        <f>VLOOKUP(train[[#This Row],[Sub-Category]],Análisis_ABC_XYZ[[#Headers],[#Data]],4,FALSE)</f>
        <v>0.55975208308209756</v>
      </c>
    </row>
    <row r="7000" spans="1:12" x14ac:dyDescent="0.35">
      <c r="A7000" s="2">
        <v>43169</v>
      </c>
      <c r="B7000" s="1" t="s">
        <v>12</v>
      </c>
      <c r="C7000" s="1" t="s">
        <v>1197</v>
      </c>
      <c r="D7000" s="1" t="s">
        <v>26</v>
      </c>
      <c r="E7000" s="1" t="s">
        <v>56</v>
      </c>
      <c r="F7000" s="18">
        <v>111.96</v>
      </c>
      <c r="G7000" t="s">
        <v>5211</v>
      </c>
      <c r="H7000" s="1">
        <f>IF(COUNTIF(G$2:G7000,G7000)=1,1,0)</f>
        <v>1</v>
      </c>
      <c r="I7000" s="1">
        <v>4</v>
      </c>
      <c r="J7000" s="1">
        <v>0</v>
      </c>
      <c r="K7000" s="1">
        <v>21.27239999999999</v>
      </c>
      <c r="L7000" s="12">
        <f>VLOOKUP(train[[#This Row],[Sub-Category]],Análisis_ABC_XYZ[[#Headers],[#Data]],4,FALSE)</f>
        <v>0.52062335344040378</v>
      </c>
    </row>
    <row r="7001" spans="1:12" x14ac:dyDescent="0.35">
      <c r="A7001" s="2">
        <v>43169</v>
      </c>
      <c r="B7001" s="1" t="s">
        <v>52</v>
      </c>
      <c r="C7001" s="1" t="s">
        <v>227</v>
      </c>
      <c r="D7001" s="1" t="s">
        <v>26</v>
      </c>
      <c r="E7001" s="1" t="s">
        <v>27</v>
      </c>
      <c r="F7001" s="18">
        <v>53.981999999999999</v>
      </c>
      <c r="G7001" t="s">
        <v>6156</v>
      </c>
      <c r="H7001" s="1">
        <f>IF(COUNTIF(G$2:G7001,G7001)=1,1,0)</f>
        <v>1</v>
      </c>
      <c r="I7001" s="1">
        <v>3</v>
      </c>
      <c r="J7001" s="1">
        <v>0.4</v>
      </c>
      <c r="K7001" s="1">
        <v>-10.796399999999995</v>
      </c>
      <c r="L7001" s="12">
        <f>VLOOKUP(train[[#This Row],[Sub-Category]],Análisis_ABC_XYZ[[#Headers],[#Data]],4,FALSE)</f>
        <v>0.41105220110552465</v>
      </c>
    </row>
    <row r="7002" spans="1:12" x14ac:dyDescent="0.35">
      <c r="A7002" s="2">
        <v>43169</v>
      </c>
      <c r="B7002" s="1" t="s">
        <v>34</v>
      </c>
      <c r="C7002" s="1" t="s">
        <v>1785</v>
      </c>
      <c r="D7002" s="1" t="s">
        <v>14</v>
      </c>
      <c r="E7002" s="1" t="s">
        <v>31</v>
      </c>
      <c r="F7002" s="18">
        <v>48.783999999999999</v>
      </c>
      <c r="G7002" t="s">
        <v>5334</v>
      </c>
      <c r="H7002" s="1">
        <f>IF(COUNTIF(G$2:G7002,G7002)=1,1,0)</f>
        <v>1</v>
      </c>
      <c r="I7002" s="1">
        <v>1</v>
      </c>
      <c r="J7002" s="1">
        <v>0.2</v>
      </c>
      <c r="K7002" s="1">
        <v>3.6587999999999976</v>
      </c>
      <c r="L7002" s="12">
        <f>VLOOKUP(train[[#This Row],[Sub-Category]],Análisis_ABC_XYZ[[#Headers],[#Data]],4,FALSE)</f>
        <v>0.49507917887403441</v>
      </c>
    </row>
    <row r="7003" spans="1:12" x14ac:dyDescent="0.35">
      <c r="A7003" s="2">
        <v>43169</v>
      </c>
      <c r="B7003" s="1" t="s">
        <v>52</v>
      </c>
      <c r="C7003" s="1" t="s">
        <v>972</v>
      </c>
      <c r="D7003" s="1" t="s">
        <v>8</v>
      </c>
      <c r="E7003" s="1" t="s">
        <v>22</v>
      </c>
      <c r="F7003" s="18">
        <v>43.872000000000007</v>
      </c>
      <c r="G7003" t="s">
        <v>4202</v>
      </c>
      <c r="H7003" s="1">
        <f>IF(COUNTIF(G$2:G7003,G7003)=1,1,0)</f>
        <v>1</v>
      </c>
      <c r="I7003" s="1">
        <v>2</v>
      </c>
      <c r="J7003" s="1">
        <v>0.2</v>
      </c>
      <c r="K7003" s="1">
        <v>11.516399999999999</v>
      </c>
      <c r="L7003" s="12">
        <f>VLOOKUP(train[[#This Row],[Sub-Category]],Análisis_ABC_XYZ[[#Headers],[#Data]],4,FALSE)</f>
        <v>0.4595170286641902</v>
      </c>
    </row>
    <row r="7004" spans="1:12" x14ac:dyDescent="0.35">
      <c r="A7004" s="2">
        <v>43169</v>
      </c>
      <c r="B7004" s="1" t="s">
        <v>52</v>
      </c>
      <c r="C7004" s="1" t="s">
        <v>486</v>
      </c>
      <c r="D7004" s="1" t="s">
        <v>26</v>
      </c>
      <c r="E7004" s="1" t="s">
        <v>27</v>
      </c>
      <c r="F7004" s="18">
        <v>35.909999999999997</v>
      </c>
      <c r="G7004" t="s">
        <v>4202</v>
      </c>
      <c r="H7004" s="1">
        <f>IF(COUNTIF(G$2:G7004,G7004)=1,1,0)</f>
        <v>0</v>
      </c>
      <c r="I7004" s="1">
        <v>3</v>
      </c>
      <c r="J7004" s="1">
        <v>0.4</v>
      </c>
      <c r="K7004" s="1">
        <v>-8.3790000000000031</v>
      </c>
      <c r="L7004" s="12">
        <f>VLOOKUP(train[[#This Row],[Sub-Category]],Análisis_ABC_XYZ[[#Headers],[#Data]],4,FALSE)</f>
        <v>0.41105220110552465</v>
      </c>
    </row>
    <row r="7005" spans="1:12" x14ac:dyDescent="0.35">
      <c r="A7005" s="2">
        <v>43169</v>
      </c>
      <c r="B7005" s="1" t="s">
        <v>34</v>
      </c>
      <c r="C7005" s="1" t="s">
        <v>698</v>
      </c>
      <c r="D7005" s="1" t="s">
        <v>14</v>
      </c>
      <c r="E7005" s="1" t="s">
        <v>29</v>
      </c>
      <c r="F7005" s="18">
        <v>13.092000000000002</v>
      </c>
      <c r="G7005" t="s">
        <v>5334</v>
      </c>
      <c r="H7005" s="1">
        <f>IF(COUNTIF(G$2:G7005,G7005)=1,1,0)</f>
        <v>0</v>
      </c>
      <c r="I7005" s="1">
        <v>4</v>
      </c>
      <c r="J7005" s="1">
        <v>0.7</v>
      </c>
      <c r="K7005" s="1">
        <v>-10.037199999999999</v>
      </c>
      <c r="L7005" s="12">
        <f>VLOOKUP(train[[#This Row],[Sub-Category]],Análisis_ABC_XYZ[[#Headers],[#Data]],4,FALSE)</f>
        <v>0.46881743173671325</v>
      </c>
    </row>
    <row r="7006" spans="1:12" x14ac:dyDescent="0.35">
      <c r="A7006" s="2">
        <v>43169</v>
      </c>
      <c r="B7006" s="1" t="s">
        <v>52</v>
      </c>
      <c r="C7006" s="1" t="s">
        <v>971</v>
      </c>
      <c r="D7006" s="1" t="s">
        <v>8</v>
      </c>
      <c r="E7006" s="1" t="s">
        <v>22</v>
      </c>
      <c r="F7006" s="18">
        <v>6.6959999999999997</v>
      </c>
      <c r="G7006" t="s">
        <v>4202</v>
      </c>
      <c r="H7006" s="1">
        <f>IF(COUNTIF(G$2:G7006,G7006)=1,1,0)</f>
        <v>0</v>
      </c>
      <c r="I7006" s="1">
        <v>1</v>
      </c>
      <c r="J7006" s="1">
        <v>0.2</v>
      </c>
      <c r="K7006" s="1">
        <v>0.50219999999999976</v>
      </c>
      <c r="L7006" s="12">
        <f>VLOOKUP(train[[#This Row],[Sub-Category]],Análisis_ABC_XYZ[[#Headers],[#Data]],4,FALSE)</f>
        <v>0.4595170286641902</v>
      </c>
    </row>
    <row r="7007" spans="1:12" x14ac:dyDescent="0.35">
      <c r="A7007" s="2">
        <v>43169</v>
      </c>
      <c r="B7007" s="1" t="s">
        <v>52</v>
      </c>
      <c r="C7007" s="1" t="s">
        <v>750</v>
      </c>
      <c r="D7007" s="1" t="s">
        <v>14</v>
      </c>
      <c r="E7007" s="1" t="s">
        <v>24</v>
      </c>
      <c r="F7007" s="18">
        <v>5.2480000000000002</v>
      </c>
      <c r="G7007" t="s">
        <v>4202</v>
      </c>
      <c r="H7007" s="1">
        <f>IF(COUNTIF(G$2:G7007,G7007)=1,1,0)</f>
        <v>0</v>
      </c>
      <c r="I7007" s="1">
        <v>2</v>
      </c>
      <c r="J7007" s="1">
        <v>0.2</v>
      </c>
      <c r="K7007" s="1">
        <v>0.59039999999999915</v>
      </c>
      <c r="L7007" s="12">
        <f>VLOOKUP(train[[#This Row],[Sub-Category]],Análisis_ABC_XYZ[[#Headers],[#Data]],4,FALSE)</f>
        <v>0.45632477063632687</v>
      </c>
    </row>
    <row r="7008" spans="1:12" x14ac:dyDescent="0.35">
      <c r="A7008" s="2">
        <v>43170</v>
      </c>
      <c r="B7008" s="1" t="s">
        <v>79</v>
      </c>
      <c r="C7008" s="1" t="s">
        <v>1256</v>
      </c>
      <c r="D7008" s="1" t="s">
        <v>14</v>
      </c>
      <c r="E7008" s="1" t="s">
        <v>29</v>
      </c>
      <c r="F7008" s="18">
        <v>895.92</v>
      </c>
      <c r="G7008" t="s">
        <v>6336</v>
      </c>
      <c r="H7008" s="1">
        <f>IF(COUNTIF(G$2:G7008,G7008)=1,1,0)</f>
        <v>1</v>
      </c>
      <c r="I7008" s="1">
        <v>4</v>
      </c>
      <c r="J7008" s="1">
        <v>0</v>
      </c>
      <c r="K7008" s="1">
        <v>421.08239999999995</v>
      </c>
      <c r="L7008" s="12">
        <f>VLOOKUP(train[[#This Row],[Sub-Category]],Análisis_ABC_XYZ[[#Headers],[#Data]],4,FALSE)</f>
        <v>0.46881743173671325</v>
      </c>
    </row>
    <row r="7009" spans="1:12" x14ac:dyDescent="0.35">
      <c r="A7009" s="2">
        <v>43170</v>
      </c>
      <c r="B7009" s="1" t="s">
        <v>52</v>
      </c>
      <c r="C7009" s="1" t="s">
        <v>1438</v>
      </c>
      <c r="D7009" s="1" t="s">
        <v>26</v>
      </c>
      <c r="E7009" s="1" t="s">
        <v>27</v>
      </c>
      <c r="F7009" s="18">
        <v>776.84999999999991</v>
      </c>
      <c r="G7009" t="s">
        <v>4364</v>
      </c>
      <c r="H7009" s="1">
        <f>IF(COUNTIF(G$2:G7009,G7009)=1,1,0)</f>
        <v>1</v>
      </c>
      <c r="I7009" s="1">
        <v>5</v>
      </c>
      <c r="J7009" s="1">
        <v>0.4</v>
      </c>
      <c r="K7009" s="1">
        <v>-181.26499999999999</v>
      </c>
      <c r="L7009" s="12">
        <f>VLOOKUP(train[[#This Row],[Sub-Category]],Análisis_ABC_XYZ[[#Headers],[#Data]],4,FALSE)</f>
        <v>0.41105220110552465</v>
      </c>
    </row>
    <row r="7010" spans="1:12" x14ac:dyDescent="0.35">
      <c r="A7010" s="2">
        <v>43170</v>
      </c>
      <c r="B7010" s="1" t="s">
        <v>52</v>
      </c>
      <c r="C7010" s="1" t="s">
        <v>905</v>
      </c>
      <c r="D7010" s="1" t="s">
        <v>8</v>
      </c>
      <c r="E7010" s="1" t="s">
        <v>18</v>
      </c>
      <c r="F7010" s="18">
        <v>154.76400000000001</v>
      </c>
      <c r="G7010" t="s">
        <v>4364</v>
      </c>
      <c r="H7010" s="1">
        <f>IF(COUNTIF(G$2:G7010,G7010)=1,1,0)</f>
        <v>0</v>
      </c>
      <c r="I7010" s="1">
        <v>3</v>
      </c>
      <c r="J7010" s="1">
        <v>0.4</v>
      </c>
      <c r="K7010" s="1">
        <v>-46.429200000000023</v>
      </c>
      <c r="L7010" s="12">
        <f>VLOOKUP(train[[#This Row],[Sub-Category]],Análisis_ABC_XYZ[[#Headers],[#Data]],4,FALSE)</f>
        <v>0.55975208308209756</v>
      </c>
    </row>
    <row r="7011" spans="1:12" x14ac:dyDescent="0.35">
      <c r="A7011" s="2">
        <v>43170</v>
      </c>
      <c r="B7011" s="1" t="s">
        <v>370</v>
      </c>
      <c r="C7011" s="1" t="s">
        <v>466</v>
      </c>
      <c r="D7011" s="1" t="s">
        <v>26</v>
      </c>
      <c r="E7011" s="1" t="s">
        <v>56</v>
      </c>
      <c r="F7011" s="18">
        <v>63.88</v>
      </c>
      <c r="G7011" t="s">
        <v>3905</v>
      </c>
      <c r="H7011" s="1">
        <f>IF(COUNTIF(G$2:G7011,G7011)=1,1,0)</f>
        <v>1</v>
      </c>
      <c r="I7011" s="1">
        <v>4</v>
      </c>
      <c r="J7011" s="1">
        <v>0</v>
      </c>
      <c r="K7011" s="1">
        <v>24.913200000000003</v>
      </c>
      <c r="L7011" s="12">
        <f>VLOOKUP(train[[#This Row],[Sub-Category]],Análisis_ABC_XYZ[[#Headers],[#Data]],4,FALSE)</f>
        <v>0.52062335344040378</v>
      </c>
    </row>
    <row r="7012" spans="1:12" x14ac:dyDescent="0.35">
      <c r="A7012" s="2">
        <v>43170</v>
      </c>
      <c r="B7012" s="1" t="s">
        <v>52</v>
      </c>
      <c r="C7012" s="1" t="s">
        <v>1863</v>
      </c>
      <c r="D7012" s="1" t="s">
        <v>14</v>
      </c>
      <c r="E7012" s="1" t="s">
        <v>20</v>
      </c>
      <c r="F7012" s="18">
        <v>43.28</v>
      </c>
      <c r="G7012" t="s">
        <v>4364</v>
      </c>
      <c r="H7012" s="1">
        <f>IF(COUNTIF(G$2:G7012,G7012)=1,1,0)</f>
        <v>0</v>
      </c>
      <c r="I7012" s="1">
        <v>1</v>
      </c>
      <c r="J7012" s="1">
        <v>0.2</v>
      </c>
      <c r="K7012" s="1">
        <v>3.2460000000000022</v>
      </c>
      <c r="L7012" s="12">
        <f>VLOOKUP(train[[#This Row],[Sub-Category]],Análisis_ABC_XYZ[[#Headers],[#Data]],4,FALSE)</f>
        <v>0.44610841445725197</v>
      </c>
    </row>
    <row r="7013" spans="1:12" x14ac:dyDescent="0.35">
      <c r="A7013" s="2">
        <v>43170</v>
      </c>
      <c r="B7013" s="1" t="s">
        <v>370</v>
      </c>
      <c r="C7013" s="1" t="s">
        <v>1906</v>
      </c>
      <c r="D7013" s="1" t="s">
        <v>8</v>
      </c>
      <c r="E7013" s="1" t="s">
        <v>22</v>
      </c>
      <c r="F7013" s="18">
        <v>26.72</v>
      </c>
      <c r="G7013" t="s">
        <v>3905</v>
      </c>
      <c r="H7013" s="1">
        <f>IF(COUNTIF(G$2:G7013,G7013)=1,1,0)</f>
        <v>0</v>
      </c>
      <c r="I7013" s="1">
        <v>1</v>
      </c>
      <c r="J7013" s="1">
        <v>0</v>
      </c>
      <c r="K7013" s="1">
        <v>11.756800000000002</v>
      </c>
      <c r="L7013" s="12">
        <f>VLOOKUP(train[[#This Row],[Sub-Category]],Análisis_ABC_XYZ[[#Headers],[#Data]],4,FALSE)</f>
        <v>0.4595170286641902</v>
      </c>
    </row>
    <row r="7014" spans="1:12" x14ac:dyDescent="0.35">
      <c r="A7014" s="2">
        <v>43170</v>
      </c>
      <c r="B7014" s="1" t="s">
        <v>52</v>
      </c>
      <c r="C7014" s="1" t="s">
        <v>148</v>
      </c>
      <c r="D7014" s="1" t="s">
        <v>14</v>
      </c>
      <c r="E7014" s="1" t="s">
        <v>29</v>
      </c>
      <c r="F7014" s="18">
        <v>12.294</v>
      </c>
      <c r="G7014" t="s">
        <v>4364</v>
      </c>
      <c r="H7014" s="1">
        <f>IF(COUNTIF(G$2:G7014,G7014)=1,1,0)</f>
        <v>0</v>
      </c>
      <c r="I7014" s="1">
        <v>1</v>
      </c>
      <c r="J7014" s="1">
        <v>0.7</v>
      </c>
      <c r="K7014" s="1">
        <v>-8.6057999999999986</v>
      </c>
      <c r="L7014" s="12">
        <f>VLOOKUP(train[[#This Row],[Sub-Category]],Análisis_ABC_XYZ[[#Headers],[#Data]],4,FALSE)</f>
        <v>0.46881743173671325</v>
      </c>
    </row>
    <row r="7015" spans="1:12" x14ac:dyDescent="0.35">
      <c r="A7015" s="2">
        <v>43171</v>
      </c>
      <c r="B7015" s="1" t="s">
        <v>12</v>
      </c>
      <c r="C7015" s="1" t="s">
        <v>523</v>
      </c>
      <c r="D7015" s="1" t="s">
        <v>14</v>
      </c>
      <c r="E7015" s="1" t="s">
        <v>20</v>
      </c>
      <c r="F7015" s="18">
        <v>242.94</v>
      </c>
      <c r="G7015" t="s">
        <v>5765</v>
      </c>
      <c r="H7015" s="1">
        <f>IF(COUNTIF(G$2:G7015,G7015)=1,1,0)</f>
        <v>1</v>
      </c>
      <c r="I7015" s="1">
        <v>3</v>
      </c>
      <c r="J7015" s="1">
        <v>0</v>
      </c>
      <c r="K7015" s="1">
        <v>9.7175999999999902</v>
      </c>
      <c r="L7015" s="12">
        <f>VLOOKUP(train[[#This Row],[Sub-Category]],Análisis_ABC_XYZ[[#Headers],[#Data]],4,FALSE)</f>
        <v>0.44610841445725197</v>
      </c>
    </row>
    <row r="7016" spans="1:12" x14ac:dyDescent="0.35">
      <c r="A7016" s="2">
        <v>43171</v>
      </c>
      <c r="B7016" s="1" t="s">
        <v>370</v>
      </c>
      <c r="C7016" s="1" t="s">
        <v>924</v>
      </c>
      <c r="D7016" s="1" t="s">
        <v>26</v>
      </c>
      <c r="E7016" s="1" t="s">
        <v>27</v>
      </c>
      <c r="F7016" s="18">
        <v>69.930000000000007</v>
      </c>
      <c r="G7016" t="s">
        <v>4771</v>
      </c>
      <c r="H7016" s="1">
        <f>IF(COUNTIF(G$2:G7016,G7016)=1,1,0)</f>
        <v>1</v>
      </c>
      <c r="I7016" s="1">
        <v>7</v>
      </c>
      <c r="J7016" s="1">
        <v>0</v>
      </c>
      <c r="K7016" s="1">
        <v>32.1678</v>
      </c>
      <c r="L7016" s="12">
        <f>VLOOKUP(train[[#This Row],[Sub-Category]],Análisis_ABC_XYZ[[#Headers],[#Data]],4,FALSE)</f>
        <v>0.41105220110552465</v>
      </c>
    </row>
    <row r="7017" spans="1:12" x14ac:dyDescent="0.35">
      <c r="A7017" s="2">
        <v>43171</v>
      </c>
      <c r="B7017" s="1" t="s">
        <v>501</v>
      </c>
      <c r="C7017" s="1" t="s">
        <v>1437</v>
      </c>
      <c r="D7017" s="1" t="s">
        <v>14</v>
      </c>
      <c r="E7017" s="1" t="s">
        <v>29</v>
      </c>
      <c r="F7017" s="18">
        <v>40.410000000000004</v>
      </c>
      <c r="G7017" t="s">
        <v>4307</v>
      </c>
      <c r="H7017" s="1">
        <f>IF(COUNTIF(G$2:G7017,G7017)=1,1,0)</f>
        <v>1</v>
      </c>
      <c r="I7017" s="1">
        <v>9</v>
      </c>
      <c r="J7017" s="1">
        <v>0</v>
      </c>
      <c r="K7017" s="1">
        <v>18.5886</v>
      </c>
      <c r="L7017" s="12">
        <f>VLOOKUP(train[[#This Row],[Sub-Category]],Análisis_ABC_XYZ[[#Headers],[#Data]],4,FALSE)</f>
        <v>0.46881743173671325</v>
      </c>
    </row>
    <row r="7018" spans="1:12" x14ac:dyDescent="0.35">
      <c r="A7018" s="2">
        <v>43172</v>
      </c>
      <c r="B7018" s="1" t="s">
        <v>145</v>
      </c>
      <c r="C7018" s="1" t="s">
        <v>529</v>
      </c>
      <c r="D7018" s="1" t="s">
        <v>14</v>
      </c>
      <c r="E7018" s="1" t="s">
        <v>182</v>
      </c>
      <c r="F7018" s="18">
        <v>1332.4960000000001</v>
      </c>
      <c r="G7018" t="s">
        <v>6841</v>
      </c>
      <c r="H7018" s="1">
        <f>IF(COUNTIF(G$2:G7018,G7018)=1,1,0)</f>
        <v>1</v>
      </c>
      <c r="I7018" s="1">
        <v>2</v>
      </c>
      <c r="J7018" s="1">
        <v>0.2</v>
      </c>
      <c r="K7018" s="1">
        <v>-299.8116</v>
      </c>
      <c r="L7018" s="12">
        <f>VLOOKUP(train[[#This Row],[Sub-Category]],Análisis_ABC_XYZ[[#Headers],[#Data]],4,FALSE)</f>
        <v>0.53938093436526824</v>
      </c>
    </row>
    <row r="7019" spans="1:12" x14ac:dyDescent="0.35">
      <c r="A7019" s="2">
        <v>43172</v>
      </c>
      <c r="B7019" s="1" t="s">
        <v>72</v>
      </c>
      <c r="C7019" s="1" t="s">
        <v>362</v>
      </c>
      <c r="D7019" s="1" t="s">
        <v>26</v>
      </c>
      <c r="E7019" s="1" t="s">
        <v>363</v>
      </c>
      <c r="F7019" s="18">
        <v>959.98400000000004</v>
      </c>
      <c r="G7019" t="s">
        <v>4013</v>
      </c>
      <c r="H7019" s="1">
        <f>IF(COUNTIF(G$2:G7019,G7019)=1,1,0)</f>
        <v>1</v>
      </c>
      <c r="I7019" s="1">
        <v>2</v>
      </c>
      <c r="J7019" s="1">
        <v>0.2</v>
      </c>
      <c r="K7019" s="1">
        <v>335.99440000000004</v>
      </c>
      <c r="L7019" s="12">
        <f>VLOOKUP(train[[#This Row],[Sub-Category]],Análisis_ABC_XYZ[[#Headers],[#Data]],4,FALSE)</f>
        <v>0.62810530827000832</v>
      </c>
    </row>
    <row r="7020" spans="1:12" x14ac:dyDescent="0.35">
      <c r="A7020" s="2">
        <v>43172</v>
      </c>
      <c r="B7020" s="1" t="s">
        <v>229</v>
      </c>
      <c r="C7020" s="1" t="s">
        <v>1852</v>
      </c>
      <c r="D7020" s="1" t="s">
        <v>14</v>
      </c>
      <c r="E7020" s="1" t="s">
        <v>31</v>
      </c>
      <c r="F7020" s="18">
        <v>465.16</v>
      </c>
      <c r="G7020" t="s">
        <v>3921</v>
      </c>
      <c r="H7020" s="1">
        <f>IF(COUNTIF(G$2:G7020,G7020)=1,1,0)</f>
        <v>1</v>
      </c>
      <c r="I7020" s="1">
        <v>2</v>
      </c>
      <c r="J7020" s="1">
        <v>0</v>
      </c>
      <c r="K7020" s="1">
        <v>120.94159999999999</v>
      </c>
      <c r="L7020" s="12">
        <f>VLOOKUP(train[[#This Row],[Sub-Category]],Análisis_ABC_XYZ[[#Headers],[#Data]],4,FALSE)</f>
        <v>0.49507917887403441</v>
      </c>
    </row>
    <row r="7021" spans="1:12" x14ac:dyDescent="0.35">
      <c r="A7021" s="2">
        <v>43172</v>
      </c>
      <c r="B7021" s="1" t="s">
        <v>12</v>
      </c>
      <c r="C7021" s="1" t="s">
        <v>1145</v>
      </c>
      <c r="D7021" s="1" t="s">
        <v>14</v>
      </c>
      <c r="E7021" s="1" t="s">
        <v>36</v>
      </c>
      <c r="F7021" s="18">
        <v>314.54999999999995</v>
      </c>
      <c r="G7021" t="s">
        <v>5895</v>
      </c>
      <c r="H7021" s="1">
        <f>IF(COUNTIF(G$2:G7021,G7021)=1,1,0)</f>
        <v>1</v>
      </c>
      <c r="I7021" s="1">
        <v>3</v>
      </c>
      <c r="J7021" s="1">
        <v>0</v>
      </c>
      <c r="K7021" s="1">
        <v>150.98399999999998</v>
      </c>
      <c r="L7021" s="12">
        <f>VLOOKUP(train[[#This Row],[Sub-Category]],Análisis_ABC_XYZ[[#Headers],[#Data]],4,FALSE)</f>
        <v>0.43613829632717294</v>
      </c>
    </row>
    <row r="7022" spans="1:12" x14ac:dyDescent="0.35">
      <c r="A7022" s="2">
        <v>43172</v>
      </c>
      <c r="B7022" s="1" t="s">
        <v>89</v>
      </c>
      <c r="C7022" s="1" t="s">
        <v>1255</v>
      </c>
      <c r="D7022" s="1" t="s">
        <v>26</v>
      </c>
      <c r="E7022" s="1" t="s">
        <v>27</v>
      </c>
      <c r="F7022" s="18">
        <v>299.89999999999998</v>
      </c>
      <c r="G7022" t="s">
        <v>4024</v>
      </c>
      <c r="H7022" s="1">
        <f>IF(COUNTIF(G$2:G7022,G7022)=1,1,0)</f>
        <v>1</v>
      </c>
      <c r="I7022" s="1">
        <v>2</v>
      </c>
      <c r="J7022" s="1">
        <v>0</v>
      </c>
      <c r="K7022" s="1">
        <v>74.974999999999994</v>
      </c>
      <c r="L7022" s="12">
        <f>VLOOKUP(train[[#This Row],[Sub-Category]],Análisis_ABC_XYZ[[#Headers],[#Data]],4,FALSE)</f>
        <v>0.41105220110552465</v>
      </c>
    </row>
    <row r="7023" spans="1:12" x14ac:dyDescent="0.35">
      <c r="A7023" s="2">
        <v>43172</v>
      </c>
      <c r="B7023" s="1" t="s">
        <v>203</v>
      </c>
      <c r="C7023" s="1" t="s">
        <v>1486</v>
      </c>
      <c r="D7023" s="1" t="s">
        <v>14</v>
      </c>
      <c r="E7023" s="1" t="s">
        <v>36</v>
      </c>
      <c r="F7023" s="18">
        <v>288.24</v>
      </c>
      <c r="G7023" t="s">
        <v>2891</v>
      </c>
      <c r="H7023" s="1">
        <f>IF(COUNTIF(G$2:G7023,G7023)=1,1,0)</f>
        <v>1</v>
      </c>
      <c r="I7023" s="1">
        <v>6</v>
      </c>
      <c r="J7023" s="1">
        <v>0</v>
      </c>
      <c r="K7023" s="1">
        <v>138.35519999999997</v>
      </c>
      <c r="L7023" s="12">
        <f>VLOOKUP(train[[#This Row],[Sub-Category]],Análisis_ABC_XYZ[[#Headers],[#Data]],4,FALSE)</f>
        <v>0.43613829632717294</v>
      </c>
    </row>
    <row r="7024" spans="1:12" x14ac:dyDescent="0.35">
      <c r="A7024" s="2">
        <v>43172</v>
      </c>
      <c r="B7024" s="1" t="s">
        <v>72</v>
      </c>
      <c r="C7024" s="1" t="s">
        <v>1821</v>
      </c>
      <c r="D7024" s="1" t="s">
        <v>26</v>
      </c>
      <c r="E7024" s="1" t="s">
        <v>208</v>
      </c>
      <c r="F7024" s="18">
        <v>209.98599999999999</v>
      </c>
      <c r="G7024" t="s">
        <v>4013</v>
      </c>
      <c r="H7024" s="1">
        <f>IF(COUNTIF(G$2:G7024,G7024)=1,1,0)</f>
        <v>0</v>
      </c>
      <c r="I7024" s="1">
        <v>2</v>
      </c>
      <c r="J7024" s="1">
        <v>0.3</v>
      </c>
      <c r="K7024" s="1">
        <v>8.9993999999999801</v>
      </c>
      <c r="L7024" s="12">
        <f>VLOOKUP(train[[#This Row],[Sub-Category]],Análisis_ABC_XYZ[[#Headers],[#Data]],4,FALSE)</f>
        <v>0.5183572270896134</v>
      </c>
    </row>
    <row r="7025" spans="1:12" x14ac:dyDescent="0.35">
      <c r="A7025" s="2">
        <v>43172</v>
      </c>
      <c r="B7025" s="1" t="s">
        <v>766</v>
      </c>
      <c r="C7025" s="1" t="s">
        <v>987</v>
      </c>
      <c r="D7025" s="1" t="s">
        <v>14</v>
      </c>
      <c r="E7025" s="1" t="s">
        <v>29</v>
      </c>
      <c r="F7025" s="18">
        <v>174.3</v>
      </c>
      <c r="G7025" t="s">
        <v>3481</v>
      </c>
      <c r="H7025" s="1">
        <f>IF(COUNTIF(G$2:G7025,G7025)=1,1,0)</f>
        <v>1</v>
      </c>
      <c r="I7025" s="1">
        <v>3</v>
      </c>
      <c r="J7025" s="1">
        <v>0</v>
      </c>
      <c r="K7025" s="1">
        <v>81.920999999999992</v>
      </c>
      <c r="L7025" s="12">
        <f>VLOOKUP(train[[#This Row],[Sub-Category]],Análisis_ABC_XYZ[[#Headers],[#Data]],4,FALSE)</f>
        <v>0.46881743173671325</v>
      </c>
    </row>
    <row r="7026" spans="1:12" x14ac:dyDescent="0.35">
      <c r="A7026" s="2">
        <v>43172</v>
      </c>
      <c r="B7026" s="1" t="s">
        <v>203</v>
      </c>
      <c r="C7026" s="1" t="s">
        <v>788</v>
      </c>
      <c r="D7026" s="1" t="s">
        <v>26</v>
      </c>
      <c r="E7026" s="1" t="s">
        <v>27</v>
      </c>
      <c r="F7026" s="18">
        <v>140.73599999999999</v>
      </c>
      <c r="G7026" t="s">
        <v>2891</v>
      </c>
      <c r="H7026" s="1">
        <f>IF(COUNTIF(G$2:G7026,G7026)=1,1,0)</f>
        <v>0</v>
      </c>
      <c r="I7026" s="1">
        <v>8</v>
      </c>
      <c r="J7026" s="1">
        <v>0.2</v>
      </c>
      <c r="K7026" s="1">
        <v>49.257599999999996</v>
      </c>
      <c r="L7026" s="12">
        <f>VLOOKUP(train[[#This Row],[Sub-Category]],Análisis_ABC_XYZ[[#Headers],[#Data]],4,FALSE)</f>
        <v>0.41105220110552465</v>
      </c>
    </row>
    <row r="7027" spans="1:12" x14ac:dyDescent="0.35">
      <c r="A7027" s="2">
        <v>43172</v>
      </c>
      <c r="B7027" s="1" t="s">
        <v>203</v>
      </c>
      <c r="C7027" s="1" t="s">
        <v>117</v>
      </c>
      <c r="D7027" s="1" t="s">
        <v>14</v>
      </c>
      <c r="E7027" s="1" t="s">
        <v>20</v>
      </c>
      <c r="F7027" s="18">
        <v>90.8</v>
      </c>
      <c r="G7027" t="s">
        <v>2891</v>
      </c>
      <c r="H7027" s="1">
        <f>IF(COUNTIF(G$2:G7027,G7027)=1,1,0)</f>
        <v>0</v>
      </c>
      <c r="I7027" s="1">
        <v>8</v>
      </c>
      <c r="J7027" s="1">
        <v>0</v>
      </c>
      <c r="K7027" s="1">
        <v>25.424000000000007</v>
      </c>
      <c r="L7027" s="12">
        <f>VLOOKUP(train[[#This Row],[Sub-Category]],Análisis_ABC_XYZ[[#Headers],[#Data]],4,FALSE)</f>
        <v>0.44610841445725197</v>
      </c>
    </row>
    <row r="7028" spans="1:12" x14ac:dyDescent="0.35">
      <c r="A7028" s="2">
        <v>43172</v>
      </c>
      <c r="B7028" s="1" t="s">
        <v>72</v>
      </c>
      <c r="C7028" s="1" t="s">
        <v>1656</v>
      </c>
      <c r="D7028" s="1" t="s">
        <v>8</v>
      </c>
      <c r="E7028" s="1" t="s">
        <v>11</v>
      </c>
      <c r="F7028" s="18">
        <v>89.768000000000001</v>
      </c>
      <c r="G7028" t="s">
        <v>4013</v>
      </c>
      <c r="H7028" s="1">
        <f>IF(COUNTIF(G$2:G7028,G7028)=1,1,0)</f>
        <v>0</v>
      </c>
      <c r="I7028" s="1">
        <v>1</v>
      </c>
      <c r="J7028" s="1">
        <v>0.3</v>
      </c>
      <c r="K7028" s="1">
        <v>-2.5647999999999982</v>
      </c>
      <c r="L7028" s="12">
        <f>VLOOKUP(train[[#This Row],[Sub-Category]],Análisis_ABC_XYZ[[#Headers],[#Data]],4,FALSE)</f>
        <v>0.46529189879902266</v>
      </c>
    </row>
    <row r="7029" spans="1:12" x14ac:dyDescent="0.35">
      <c r="A7029" s="2">
        <v>43172</v>
      </c>
      <c r="B7029" s="1" t="s">
        <v>203</v>
      </c>
      <c r="C7029" s="1" t="s">
        <v>1554</v>
      </c>
      <c r="D7029" s="1" t="s">
        <v>26</v>
      </c>
      <c r="E7029" s="1" t="s">
        <v>56</v>
      </c>
      <c r="F7029" s="18">
        <v>214.95000000000002</v>
      </c>
      <c r="G7029" t="s">
        <v>2891</v>
      </c>
      <c r="H7029" s="1">
        <f>IF(COUNTIF(G$2:G7029,G7029)=1,1,0)</f>
        <v>0</v>
      </c>
      <c r="I7029" s="1">
        <v>5</v>
      </c>
      <c r="J7029" s="1">
        <v>0</v>
      </c>
      <c r="K7029" s="1">
        <v>88.129500000000007</v>
      </c>
      <c r="L7029" s="12">
        <f>VLOOKUP(train[[#This Row],[Sub-Category]],Análisis_ABC_XYZ[[#Headers],[#Data]],4,FALSE)</f>
        <v>0.52062335344040378</v>
      </c>
    </row>
    <row r="7030" spans="1:12" x14ac:dyDescent="0.35">
      <c r="A7030" s="2">
        <v>43172</v>
      </c>
      <c r="B7030" s="1" t="s">
        <v>203</v>
      </c>
      <c r="C7030" s="1" t="s">
        <v>1555</v>
      </c>
      <c r="D7030" s="1" t="s">
        <v>14</v>
      </c>
      <c r="E7030" s="1" t="s">
        <v>36</v>
      </c>
      <c r="F7030" s="18">
        <v>45.36</v>
      </c>
      <c r="G7030" t="s">
        <v>2891</v>
      </c>
      <c r="H7030" s="1">
        <f>IF(COUNTIF(G$2:G7030,G7030)=1,1,0)</f>
        <v>0</v>
      </c>
      <c r="I7030" s="1">
        <v>7</v>
      </c>
      <c r="J7030" s="1">
        <v>0</v>
      </c>
      <c r="K7030" s="1">
        <v>21.772800000000004</v>
      </c>
      <c r="L7030" s="12">
        <f>VLOOKUP(train[[#This Row],[Sub-Category]],Análisis_ABC_XYZ[[#Headers],[#Data]],4,FALSE)</f>
        <v>0.43613829632717294</v>
      </c>
    </row>
    <row r="7031" spans="1:12" x14ac:dyDescent="0.35">
      <c r="A7031" s="2">
        <v>43172</v>
      </c>
      <c r="B7031" s="1" t="s">
        <v>72</v>
      </c>
      <c r="C7031" s="1" t="s">
        <v>1370</v>
      </c>
      <c r="D7031" s="1" t="s">
        <v>26</v>
      </c>
      <c r="E7031" s="1" t="s">
        <v>27</v>
      </c>
      <c r="F7031" s="18">
        <v>34.360000000000007</v>
      </c>
      <c r="G7031" t="s">
        <v>4013</v>
      </c>
      <c r="H7031" s="1">
        <f>IF(COUNTIF(G$2:G7031,G7031)=1,1,0)</f>
        <v>0</v>
      </c>
      <c r="I7031" s="1">
        <v>1</v>
      </c>
      <c r="J7031" s="1">
        <v>0.2</v>
      </c>
      <c r="K7031" s="1">
        <v>-7.3015000000000025</v>
      </c>
      <c r="L7031" s="12">
        <f>VLOOKUP(train[[#This Row],[Sub-Category]],Análisis_ABC_XYZ[[#Headers],[#Data]],4,FALSE)</f>
        <v>0.41105220110552465</v>
      </c>
    </row>
    <row r="7032" spans="1:12" x14ac:dyDescent="0.35">
      <c r="A7032" s="2">
        <v>43172</v>
      </c>
      <c r="B7032" s="1" t="s">
        <v>229</v>
      </c>
      <c r="C7032" s="1" t="s">
        <v>1154</v>
      </c>
      <c r="D7032" s="1" t="s">
        <v>14</v>
      </c>
      <c r="E7032" s="1" t="s">
        <v>29</v>
      </c>
      <c r="F7032" s="18">
        <v>30.88</v>
      </c>
      <c r="G7032" t="s">
        <v>3921</v>
      </c>
      <c r="H7032" s="1">
        <f>IF(COUNTIF(G$2:G7032,G7032)=1,1,0)</f>
        <v>0</v>
      </c>
      <c r="I7032" s="1">
        <v>2</v>
      </c>
      <c r="J7032" s="1">
        <v>0</v>
      </c>
      <c r="K7032" s="1">
        <v>15.44</v>
      </c>
      <c r="L7032" s="12">
        <f>VLOOKUP(train[[#This Row],[Sub-Category]],Análisis_ABC_XYZ[[#Headers],[#Data]],4,FALSE)</f>
        <v>0.46881743173671325</v>
      </c>
    </row>
    <row r="7033" spans="1:12" x14ac:dyDescent="0.35">
      <c r="A7033" s="2">
        <v>43172</v>
      </c>
      <c r="B7033" s="1" t="s">
        <v>72</v>
      </c>
      <c r="C7033" s="1" t="s">
        <v>1524</v>
      </c>
      <c r="D7033" s="1" t="s">
        <v>14</v>
      </c>
      <c r="E7033" s="1" t="s">
        <v>24</v>
      </c>
      <c r="F7033" s="18">
        <v>29.760000000000005</v>
      </c>
      <c r="G7033" t="s">
        <v>4013</v>
      </c>
      <c r="H7033" s="1">
        <f>IF(COUNTIF(G$2:G7033,G7033)=1,1,0)</f>
        <v>0</v>
      </c>
      <c r="I7033" s="1">
        <v>5</v>
      </c>
      <c r="J7033" s="1">
        <v>0.2</v>
      </c>
      <c r="K7033" s="1">
        <v>1.8599999999999994</v>
      </c>
      <c r="L7033" s="12">
        <f>VLOOKUP(train[[#This Row],[Sub-Category]],Análisis_ABC_XYZ[[#Headers],[#Data]],4,FALSE)</f>
        <v>0.45632477063632687</v>
      </c>
    </row>
    <row r="7034" spans="1:12" x14ac:dyDescent="0.35">
      <c r="A7034" s="2">
        <v>43172</v>
      </c>
      <c r="B7034" s="1" t="s">
        <v>229</v>
      </c>
      <c r="C7034" s="1" t="s">
        <v>1054</v>
      </c>
      <c r="D7034" s="1" t="s">
        <v>14</v>
      </c>
      <c r="E7034" s="1" t="s">
        <v>36</v>
      </c>
      <c r="F7034" s="18">
        <v>27.12</v>
      </c>
      <c r="G7034" t="s">
        <v>3921</v>
      </c>
      <c r="H7034" s="1">
        <f>IF(COUNTIF(G$2:G7034,G7034)=1,1,0)</f>
        <v>0</v>
      </c>
      <c r="I7034" s="1">
        <v>4</v>
      </c>
      <c r="J7034" s="1">
        <v>0</v>
      </c>
      <c r="K7034" s="1">
        <v>12.475199999999999</v>
      </c>
      <c r="L7034" s="12">
        <f>VLOOKUP(train[[#This Row],[Sub-Category]],Análisis_ABC_XYZ[[#Headers],[#Data]],4,FALSE)</f>
        <v>0.43613829632717294</v>
      </c>
    </row>
    <row r="7035" spans="1:12" x14ac:dyDescent="0.35">
      <c r="A7035" s="2">
        <v>43172</v>
      </c>
      <c r="B7035" s="1" t="s">
        <v>72</v>
      </c>
      <c r="C7035" s="1" t="s">
        <v>1587</v>
      </c>
      <c r="D7035" s="1" t="s">
        <v>14</v>
      </c>
      <c r="E7035" s="1" t="s">
        <v>24</v>
      </c>
      <c r="F7035" s="18">
        <v>19.456000000000003</v>
      </c>
      <c r="G7035" t="s">
        <v>4013</v>
      </c>
      <c r="H7035" s="1">
        <f>IF(COUNTIF(G$2:G7035,G7035)=1,1,0)</f>
        <v>0</v>
      </c>
      <c r="I7035" s="1">
        <v>4</v>
      </c>
      <c r="J7035" s="1">
        <v>0.2</v>
      </c>
      <c r="K7035" s="1">
        <v>2.188799999999997</v>
      </c>
      <c r="L7035" s="12">
        <f>VLOOKUP(train[[#This Row],[Sub-Category]],Análisis_ABC_XYZ[[#Headers],[#Data]],4,FALSE)</f>
        <v>0.45632477063632687</v>
      </c>
    </row>
    <row r="7036" spans="1:12" x14ac:dyDescent="0.35">
      <c r="A7036" s="2">
        <v>43172</v>
      </c>
      <c r="B7036" s="1" t="s">
        <v>72</v>
      </c>
      <c r="C7036" s="1" t="s">
        <v>612</v>
      </c>
      <c r="D7036" s="1" t="s">
        <v>14</v>
      </c>
      <c r="E7036" s="1" t="s">
        <v>36</v>
      </c>
      <c r="F7036" s="18">
        <v>15.552000000000003</v>
      </c>
      <c r="G7036" t="s">
        <v>4013</v>
      </c>
      <c r="H7036" s="1">
        <f>IF(COUNTIF(G$2:G7036,G7036)=1,1,0)</f>
        <v>0</v>
      </c>
      <c r="I7036" s="1">
        <v>3</v>
      </c>
      <c r="J7036" s="1">
        <v>0.2</v>
      </c>
      <c r="K7036" s="1">
        <v>5.6375999999999999</v>
      </c>
      <c r="L7036" s="12">
        <f>VLOOKUP(train[[#This Row],[Sub-Category]],Análisis_ABC_XYZ[[#Headers],[#Data]],4,FALSE)</f>
        <v>0.43613829632717294</v>
      </c>
    </row>
    <row r="7037" spans="1:12" x14ac:dyDescent="0.35">
      <c r="A7037" s="2">
        <v>43172</v>
      </c>
      <c r="B7037" s="1" t="s">
        <v>72</v>
      </c>
      <c r="C7037" s="1" t="s">
        <v>924</v>
      </c>
      <c r="D7037" s="1" t="s">
        <v>26</v>
      </c>
      <c r="E7037" s="1" t="s">
        <v>27</v>
      </c>
      <c r="F7037" s="18">
        <v>7.9920000000000009</v>
      </c>
      <c r="G7037" t="s">
        <v>4879</v>
      </c>
      <c r="H7037" s="1">
        <f>IF(COUNTIF(G$2:G7037,G7037)=1,1,0)</f>
        <v>1</v>
      </c>
      <c r="I7037" s="1">
        <v>1</v>
      </c>
      <c r="J7037" s="1">
        <v>0.2</v>
      </c>
      <c r="K7037" s="1">
        <v>2.5973999999999995</v>
      </c>
      <c r="L7037" s="12">
        <f>VLOOKUP(train[[#This Row],[Sub-Category]],Análisis_ABC_XYZ[[#Headers],[#Data]],4,FALSE)</f>
        <v>0.41105220110552465</v>
      </c>
    </row>
    <row r="7038" spans="1:12" x14ac:dyDescent="0.35">
      <c r="A7038" s="2">
        <v>43173</v>
      </c>
      <c r="B7038" s="1" t="s">
        <v>72</v>
      </c>
      <c r="C7038" s="1" t="s">
        <v>1743</v>
      </c>
      <c r="D7038" s="1" t="s">
        <v>26</v>
      </c>
      <c r="E7038" s="1" t="s">
        <v>27</v>
      </c>
      <c r="F7038" s="18">
        <v>49.616000000000007</v>
      </c>
      <c r="G7038" t="s">
        <v>6121</v>
      </c>
      <c r="H7038" s="1">
        <f>IF(COUNTIF(G$2:G7038,G7038)=1,1,0)</f>
        <v>1</v>
      </c>
      <c r="I7038" s="1">
        <v>2</v>
      </c>
      <c r="J7038" s="1">
        <v>0.2</v>
      </c>
      <c r="K7038" s="1">
        <v>4.9615999999999989</v>
      </c>
      <c r="L7038" s="12">
        <f>VLOOKUP(train[[#This Row],[Sub-Category]],Análisis_ABC_XYZ[[#Headers],[#Data]],4,FALSE)</f>
        <v>0.41105220110552465</v>
      </c>
    </row>
    <row r="7039" spans="1:12" x14ac:dyDescent="0.35">
      <c r="A7039" s="2">
        <v>43175</v>
      </c>
      <c r="B7039" s="1" t="s">
        <v>37</v>
      </c>
      <c r="C7039" s="1" t="s">
        <v>970</v>
      </c>
      <c r="D7039" s="1" t="s">
        <v>26</v>
      </c>
      <c r="E7039" s="1" t="s">
        <v>27</v>
      </c>
      <c r="F7039" s="18">
        <v>659.97600000000011</v>
      </c>
      <c r="G7039" t="s">
        <v>2676</v>
      </c>
      <c r="H7039" s="1">
        <f>IF(COUNTIF(G$2:G7039,G7039)=1,1,0)</f>
        <v>1</v>
      </c>
      <c r="I7039" s="1">
        <v>3</v>
      </c>
      <c r="J7039" s="1">
        <v>0.2</v>
      </c>
      <c r="K7039" s="1">
        <v>49.498199999999969</v>
      </c>
      <c r="L7039" s="12">
        <f>VLOOKUP(train[[#This Row],[Sub-Category]],Análisis_ABC_XYZ[[#Headers],[#Data]],4,FALSE)</f>
        <v>0.41105220110552465</v>
      </c>
    </row>
    <row r="7040" spans="1:12" x14ac:dyDescent="0.35">
      <c r="A7040" s="2">
        <v>43175</v>
      </c>
      <c r="B7040" s="1" t="s">
        <v>157</v>
      </c>
      <c r="C7040" s="1" t="s">
        <v>985</v>
      </c>
      <c r="D7040" s="1" t="s">
        <v>26</v>
      </c>
      <c r="E7040" s="1" t="s">
        <v>27</v>
      </c>
      <c r="F7040" s="18">
        <v>445.44</v>
      </c>
      <c r="G7040" t="s">
        <v>6054</v>
      </c>
      <c r="H7040" s="1">
        <f>IF(COUNTIF(G$2:G7040,G7040)=1,1,0)</f>
        <v>1</v>
      </c>
      <c r="I7040" s="1">
        <v>8</v>
      </c>
      <c r="J7040" s="1">
        <v>0.4</v>
      </c>
      <c r="K7040" s="1">
        <v>-81.664000000000044</v>
      </c>
      <c r="L7040" s="12">
        <f>VLOOKUP(train[[#This Row],[Sub-Category]],Análisis_ABC_XYZ[[#Headers],[#Data]],4,FALSE)</f>
        <v>0.41105220110552465</v>
      </c>
    </row>
    <row r="7041" spans="1:12" x14ac:dyDescent="0.35">
      <c r="A7041" s="2">
        <v>43175</v>
      </c>
      <c r="B7041" s="1" t="s">
        <v>12</v>
      </c>
      <c r="C7041" s="1" t="s">
        <v>1520</v>
      </c>
      <c r="D7041" s="1" t="s">
        <v>14</v>
      </c>
      <c r="E7041" s="1" t="s">
        <v>20</v>
      </c>
      <c r="F7041" s="18">
        <v>310.12</v>
      </c>
      <c r="G7041" t="s">
        <v>3619</v>
      </c>
      <c r="H7041" s="1">
        <f>IF(COUNTIF(G$2:G7041,G7041)=1,1,0)</f>
        <v>1</v>
      </c>
      <c r="I7041" s="1">
        <v>2</v>
      </c>
      <c r="J7041" s="1">
        <v>0</v>
      </c>
      <c r="K7041" s="1">
        <v>80.631200000000007</v>
      </c>
      <c r="L7041" s="12">
        <f>VLOOKUP(train[[#This Row],[Sub-Category]],Análisis_ABC_XYZ[[#Headers],[#Data]],4,FALSE)</f>
        <v>0.44610841445725197</v>
      </c>
    </row>
    <row r="7042" spans="1:12" x14ac:dyDescent="0.35">
      <c r="A7042" s="2">
        <v>43175</v>
      </c>
      <c r="B7042" s="1" t="s">
        <v>12</v>
      </c>
      <c r="C7042" s="1" t="s">
        <v>653</v>
      </c>
      <c r="D7042" s="1" t="s">
        <v>14</v>
      </c>
      <c r="E7042" s="1" t="s">
        <v>31</v>
      </c>
      <c r="F7042" s="18">
        <v>140.67000000000002</v>
      </c>
      <c r="G7042" t="s">
        <v>3619</v>
      </c>
      <c r="H7042" s="1">
        <f>IF(COUNTIF(G$2:G7042,G7042)=1,1,0)</f>
        <v>0</v>
      </c>
      <c r="I7042" s="1">
        <v>3</v>
      </c>
      <c r="J7042" s="1">
        <v>0</v>
      </c>
      <c r="K7042" s="1">
        <v>54.861300000000007</v>
      </c>
      <c r="L7042" s="12">
        <f>VLOOKUP(train[[#This Row],[Sub-Category]],Análisis_ABC_XYZ[[#Headers],[#Data]],4,FALSE)</f>
        <v>0.49507917887403441</v>
      </c>
    </row>
    <row r="7043" spans="1:12" x14ac:dyDescent="0.35">
      <c r="A7043" s="2">
        <v>43175</v>
      </c>
      <c r="B7043" s="1" t="s">
        <v>12</v>
      </c>
      <c r="C7043" s="1" t="s">
        <v>975</v>
      </c>
      <c r="D7043" s="1" t="s">
        <v>14</v>
      </c>
      <c r="E7043" s="1" t="s">
        <v>29</v>
      </c>
      <c r="F7043" s="18">
        <v>70.463999999999999</v>
      </c>
      <c r="G7043" t="s">
        <v>3619</v>
      </c>
      <c r="H7043" s="1">
        <f>IF(COUNTIF(G$2:G7043,G7043)=1,1,0)</f>
        <v>0</v>
      </c>
      <c r="I7043" s="1">
        <v>6</v>
      </c>
      <c r="J7043" s="1">
        <v>0.2</v>
      </c>
      <c r="K7043" s="1">
        <v>22.900799999999997</v>
      </c>
      <c r="L7043" s="12">
        <f>VLOOKUP(train[[#This Row],[Sub-Category]],Análisis_ABC_XYZ[[#Headers],[#Data]],4,FALSE)</f>
        <v>0.46881743173671325</v>
      </c>
    </row>
    <row r="7044" spans="1:12" x14ac:dyDescent="0.35">
      <c r="A7044" s="2">
        <v>43175</v>
      </c>
      <c r="B7044" s="1" t="s">
        <v>157</v>
      </c>
      <c r="C7044" s="1" t="s">
        <v>471</v>
      </c>
      <c r="D7044" s="1" t="s">
        <v>26</v>
      </c>
      <c r="E7044" s="1" t="s">
        <v>56</v>
      </c>
      <c r="F7044" s="18">
        <v>159.98400000000001</v>
      </c>
      <c r="G7044" t="s">
        <v>4522</v>
      </c>
      <c r="H7044" s="1">
        <f>IF(COUNTIF(G$2:G7044,G7044)=1,1,0)</f>
        <v>1</v>
      </c>
      <c r="I7044" s="1">
        <v>2</v>
      </c>
      <c r="J7044" s="1">
        <v>0.2</v>
      </c>
      <c r="K7044" s="1">
        <v>43.995600000000003</v>
      </c>
      <c r="L7044" s="12">
        <f>VLOOKUP(train[[#This Row],[Sub-Category]],Análisis_ABC_XYZ[[#Headers],[#Data]],4,FALSE)</f>
        <v>0.52062335344040378</v>
      </c>
    </row>
    <row r="7045" spans="1:12" x14ac:dyDescent="0.35">
      <c r="A7045" s="2">
        <v>43175</v>
      </c>
      <c r="B7045" s="1" t="s">
        <v>157</v>
      </c>
      <c r="C7045" s="1" t="s">
        <v>354</v>
      </c>
      <c r="D7045" s="1" t="s">
        <v>14</v>
      </c>
      <c r="E7045" s="1" t="s">
        <v>20</v>
      </c>
      <c r="F7045" s="18">
        <v>54.224000000000004</v>
      </c>
      <c r="G7045" t="s">
        <v>4522</v>
      </c>
      <c r="H7045" s="1">
        <f>IF(COUNTIF(G$2:G7045,G7045)=1,1,0)</f>
        <v>0</v>
      </c>
      <c r="I7045" s="1">
        <v>2</v>
      </c>
      <c r="J7045" s="1">
        <v>0.2</v>
      </c>
      <c r="K7045" s="1">
        <v>3.3889999999999993</v>
      </c>
      <c r="L7045" s="12">
        <f>VLOOKUP(train[[#This Row],[Sub-Category]],Análisis_ABC_XYZ[[#Headers],[#Data]],4,FALSE)</f>
        <v>0.44610841445725197</v>
      </c>
    </row>
    <row r="7046" spans="1:12" x14ac:dyDescent="0.35">
      <c r="A7046" s="2">
        <v>43175</v>
      </c>
      <c r="B7046" s="1" t="s">
        <v>157</v>
      </c>
      <c r="C7046" s="1" t="s">
        <v>1753</v>
      </c>
      <c r="D7046" s="1" t="s">
        <v>8</v>
      </c>
      <c r="E7046" s="1" t="s">
        <v>22</v>
      </c>
      <c r="F7046" s="18">
        <v>51.264000000000003</v>
      </c>
      <c r="G7046" t="s">
        <v>4522</v>
      </c>
      <c r="H7046" s="1">
        <f>IF(COUNTIF(G$2:G7046,G7046)=1,1,0)</f>
        <v>0</v>
      </c>
      <c r="I7046" s="1">
        <v>6</v>
      </c>
      <c r="J7046" s="1">
        <v>0.2</v>
      </c>
      <c r="K7046" s="1">
        <v>7.6895999999999933</v>
      </c>
      <c r="L7046" s="12">
        <f>VLOOKUP(train[[#This Row],[Sub-Category]],Análisis_ABC_XYZ[[#Headers],[#Data]],4,FALSE)</f>
        <v>0.4595170286641902</v>
      </c>
    </row>
    <row r="7047" spans="1:12" x14ac:dyDescent="0.35">
      <c r="A7047" s="2">
        <v>43175</v>
      </c>
      <c r="B7047" s="1" t="s">
        <v>37</v>
      </c>
      <c r="C7047" s="1" t="s">
        <v>299</v>
      </c>
      <c r="D7047" s="1" t="s">
        <v>14</v>
      </c>
      <c r="E7047" s="1" t="s">
        <v>20</v>
      </c>
      <c r="F7047" s="18">
        <v>46.51</v>
      </c>
      <c r="G7047" t="s">
        <v>2676</v>
      </c>
      <c r="H7047" s="1">
        <f>IF(COUNTIF(G$2:G7047,G7047)=1,1,0)</f>
        <v>0</v>
      </c>
      <c r="I7047" s="1">
        <v>1</v>
      </c>
      <c r="J7047" s="1">
        <v>0</v>
      </c>
      <c r="K7047" s="1">
        <v>1.8603999999999985</v>
      </c>
      <c r="L7047" s="12">
        <f>VLOOKUP(train[[#This Row],[Sub-Category]],Análisis_ABC_XYZ[[#Headers],[#Data]],4,FALSE)</f>
        <v>0.44610841445725197</v>
      </c>
    </row>
    <row r="7048" spans="1:12" x14ac:dyDescent="0.35">
      <c r="A7048" s="2">
        <v>43175</v>
      </c>
      <c r="B7048" s="1" t="s">
        <v>157</v>
      </c>
      <c r="C7048" s="1" t="s">
        <v>1062</v>
      </c>
      <c r="D7048" s="1" t="s">
        <v>26</v>
      </c>
      <c r="E7048" s="1" t="s">
        <v>27</v>
      </c>
      <c r="F7048" s="18">
        <v>44.375999999999998</v>
      </c>
      <c r="G7048" t="s">
        <v>4522</v>
      </c>
      <c r="H7048" s="1">
        <f>IF(COUNTIF(G$2:G7048,G7048)=1,1,0)</f>
        <v>0</v>
      </c>
      <c r="I7048" s="1">
        <v>2</v>
      </c>
      <c r="J7048" s="1">
        <v>0.4</v>
      </c>
      <c r="K7048" s="1">
        <v>-7.3960000000000043</v>
      </c>
      <c r="L7048" s="12">
        <f>VLOOKUP(train[[#This Row],[Sub-Category]],Análisis_ABC_XYZ[[#Headers],[#Data]],4,FALSE)</f>
        <v>0.41105220110552465</v>
      </c>
    </row>
    <row r="7049" spans="1:12" x14ac:dyDescent="0.35">
      <c r="A7049" s="2">
        <v>43175</v>
      </c>
      <c r="B7049" s="1" t="s">
        <v>12</v>
      </c>
      <c r="C7049" s="1" t="s">
        <v>1249</v>
      </c>
      <c r="D7049" s="1" t="s">
        <v>14</v>
      </c>
      <c r="E7049" s="1" t="s">
        <v>29</v>
      </c>
      <c r="F7049" s="18">
        <v>19.68</v>
      </c>
      <c r="G7049" t="s">
        <v>3619</v>
      </c>
      <c r="H7049" s="1">
        <f>IF(COUNTIF(G$2:G7049,G7049)=1,1,0)</f>
        <v>0</v>
      </c>
      <c r="I7049" s="1">
        <v>5</v>
      </c>
      <c r="J7049" s="1">
        <v>0.2</v>
      </c>
      <c r="K7049" s="1">
        <v>6.8879999999999981</v>
      </c>
      <c r="L7049" s="12">
        <f>VLOOKUP(train[[#This Row],[Sub-Category]],Análisis_ABC_XYZ[[#Headers],[#Data]],4,FALSE)</f>
        <v>0.46881743173671325</v>
      </c>
    </row>
    <row r="7050" spans="1:12" x14ac:dyDescent="0.35">
      <c r="A7050" s="2">
        <v>43175</v>
      </c>
      <c r="B7050" s="1" t="s">
        <v>37</v>
      </c>
      <c r="C7050" s="1" t="s">
        <v>1261</v>
      </c>
      <c r="D7050" s="1" t="s">
        <v>14</v>
      </c>
      <c r="E7050" s="1" t="s">
        <v>36</v>
      </c>
      <c r="F7050" s="18">
        <v>6.48</v>
      </c>
      <c r="G7050" t="s">
        <v>2676</v>
      </c>
      <c r="H7050" s="1">
        <f>IF(COUNTIF(G$2:G7050,G7050)=1,1,0)</f>
        <v>0</v>
      </c>
      <c r="I7050" s="1">
        <v>1</v>
      </c>
      <c r="J7050" s="1">
        <v>0</v>
      </c>
      <c r="K7050" s="1">
        <v>3.1104000000000003</v>
      </c>
      <c r="L7050" s="12">
        <f>VLOOKUP(train[[#This Row],[Sub-Category]],Análisis_ABC_XYZ[[#Headers],[#Data]],4,FALSE)</f>
        <v>0.43613829632717294</v>
      </c>
    </row>
    <row r="7051" spans="1:12" x14ac:dyDescent="0.35">
      <c r="A7051" s="2">
        <v>43175</v>
      </c>
      <c r="B7051" s="1" t="s">
        <v>157</v>
      </c>
      <c r="C7051" s="1" t="s">
        <v>109</v>
      </c>
      <c r="D7051" s="1" t="s">
        <v>14</v>
      </c>
      <c r="E7051" s="1" t="s">
        <v>29</v>
      </c>
      <c r="F7051" s="18">
        <v>5.1930000000000005</v>
      </c>
      <c r="G7051" t="s">
        <v>4522</v>
      </c>
      <c r="H7051" s="1">
        <f>IF(COUNTIF(G$2:G7051,G7051)=1,1,0)</f>
        <v>0</v>
      </c>
      <c r="I7051" s="1">
        <v>3</v>
      </c>
      <c r="J7051" s="1">
        <v>0.7</v>
      </c>
      <c r="K7051" s="1">
        <v>-3.4619999999999997</v>
      </c>
      <c r="L7051" s="12">
        <f>VLOOKUP(train[[#This Row],[Sub-Category]],Análisis_ABC_XYZ[[#Headers],[#Data]],4,FALSE)</f>
        <v>0.46881743173671325</v>
      </c>
    </row>
    <row r="7052" spans="1:12" x14ac:dyDescent="0.35">
      <c r="A7052" s="2">
        <v>43176</v>
      </c>
      <c r="B7052" s="1" t="s">
        <v>89</v>
      </c>
      <c r="C7052" s="1" t="s">
        <v>486</v>
      </c>
      <c r="D7052" s="1" t="s">
        <v>26</v>
      </c>
      <c r="E7052" s="1" t="s">
        <v>27</v>
      </c>
      <c r="F7052" s="18">
        <v>119.69999999999999</v>
      </c>
      <c r="G7052" t="s">
        <v>2611</v>
      </c>
      <c r="H7052" s="1">
        <f>IF(COUNTIF(G$2:G7052,G7052)=1,1,0)</f>
        <v>1</v>
      </c>
      <c r="I7052" s="1">
        <v>6</v>
      </c>
      <c r="J7052" s="1">
        <v>0</v>
      </c>
      <c r="K7052" s="1">
        <v>31.121999999999996</v>
      </c>
      <c r="L7052" s="12">
        <f>VLOOKUP(train[[#This Row],[Sub-Category]],Análisis_ABC_XYZ[[#Headers],[#Data]],4,FALSE)</f>
        <v>0.41105220110552465</v>
      </c>
    </row>
    <row r="7053" spans="1:12" x14ac:dyDescent="0.35">
      <c r="A7053" s="2">
        <v>43176</v>
      </c>
      <c r="B7053" s="1" t="s">
        <v>89</v>
      </c>
      <c r="C7053" s="1" t="s">
        <v>1098</v>
      </c>
      <c r="D7053" s="1" t="s">
        <v>14</v>
      </c>
      <c r="E7053" s="1" t="s">
        <v>20</v>
      </c>
      <c r="F7053" s="18">
        <v>107.44</v>
      </c>
      <c r="G7053" t="s">
        <v>2611</v>
      </c>
      <c r="H7053" s="1">
        <f>IF(COUNTIF(G$2:G7053,G7053)=1,1,0)</f>
        <v>0</v>
      </c>
      <c r="I7053" s="1">
        <v>8</v>
      </c>
      <c r="J7053" s="1">
        <v>0</v>
      </c>
      <c r="K7053" s="1">
        <v>27.934399999999997</v>
      </c>
      <c r="L7053" s="12">
        <f>VLOOKUP(train[[#This Row],[Sub-Category]],Análisis_ABC_XYZ[[#Headers],[#Data]],4,FALSE)</f>
        <v>0.44610841445725197</v>
      </c>
    </row>
    <row r="7054" spans="1:12" x14ac:dyDescent="0.35">
      <c r="A7054" s="2">
        <v>43176</v>
      </c>
      <c r="B7054" s="1" t="s">
        <v>89</v>
      </c>
      <c r="C7054" s="1" t="s">
        <v>1111</v>
      </c>
      <c r="D7054" s="1" t="s">
        <v>26</v>
      </c>
      <c r="E7054" s="1" t="s">
        <v>56</v>
      </c>
      <c r="F7054" s="18">
        <v>71.599999999999994</v>
      </c>
      <c r="G7054" t="s">
        <v>2611</v>
      </c>
      <c r="H7054" s="1">
        <f>IF(COUNTIF(G$2:G7054,G7054)=1,1,0)</f>
        <v>0</v>
      </c>
      <c r="I7054" s="1">
        <v>8</v>
      </c>
      <c r="J7054" s="1">
        <v>0</v>
      </c>
      <c r="K7054" s="1">
        <v>13.603999999999992</v>
      </c>
      <c r="L7054" s="12">
        <f>VLOOKUP(train[[#This Row],[Sub-Category]],Análisis_ABC_XYZ[[#Headers],[#Data]],4,FALSE)</f>
        <v>0.52062335344040378</v>
      </c>
    </row>
    <row r="7055" spans="1:12" x14ac:dyDescent="0.35">
      <c r="A7055" s="2">
        <v>43176</v>
      </c>
      <c r="B7055" s="1" t="s">
        <v>89</v>
      </c>
      <c r="C7055" s="1" t="s">
        <v>515</v>
      </c>
      <c r="D7055" s="1" t="s">
        <v>26</v>
      </c>
      <c r="E7055" s="1" t="s">
        <v>56</v>
      </c>
      <c r="F7055" s="18">
        <v>57.06</v>
      </c>
      <c r="G7055" t="s">
        <v>2611</v>
      </c>
      <c r="H7055" s="1">
        <f>IF(COUNTIF(G$2:G7055,G7055)=1,1,0)</f>
        <v>0</v>
      </c>
      <c r="I7055" s="1">
        <v>3</v>
      </c>
      <c r="J7055" s="1">
        <v>0</v>
      </c>
      <c r="K7055" s="1">
        <v>18.2592</v>
      </c>
      <c r="L7055" s="12">
        <f>VLOOKUP(train[[#This Row],[Sub-Category]],Análisis_ABC_XYZ[[#Headers],[#Data]],4,FALSE)</f>
        <v>0.52062335344040378</v>
      </c>
    </row>
    <row r="7056" spans="1:12" x14ac:dyDescent="0.35">
      <c r="A7056" s="2">
        <v>43176</v>
      </c>
      <c r="B7056" s="1" t="s">
        <v>89</v>
      </c>
      <c r="C7056" s="1" t="s">
        <v>64</v>
      </c>
      <c r="D7056" s="1" t="s">
        <v>14</v>
      </c>
      <c r="E7056" s="1" t="s">
        <v>24</v>
      </c>
      <c r="F7056" s="18">
        <v>59.099999999999994</v>
      </c>
      <c r="G7056" t="s">
        <v>2611</v>
      </c>
      <c r="H7056" s="1">
        <f>IF(COUNTIF(G$2:G7056,G7056)=1,1,0)</f>
        <v>0</v>
      </c>
      <c r="I7056" s="1">
        <v>6</v>
      </c>
      <c r="J7056" s="1">
        <v>0</v>
      </c>
      <c r="K7056" s="1">
        <v>22.458000000000002</v>
      </c>
      <c r="L7056" s="12">
        <f>VLOOKUP(train[[#This Row],[Sub-Category]],Análisis_ABC_XYZ[[#Headers],[#Data]],4,FALSE)</f>
        <v>0.45632477063632687</v>
      </c>
    </row>
    <row r="7057" spans="1:12" x14ac:dyDescent="0.35">
      <c r="A7057" s="2">
        <v>43176</v>
      </c>
      <c r="B7057" s="1" t="s">
        <v>89</v>
      </c>
      <c r="C7057" s="1" t="s">
        <v>223</v>
      </c>
      <c r="D7057" s="1" t="s">
        <v>14</v>
      </c>
      <c r="E7057" s="1" t="s">
        <v>20</v>
      </c>
      <c r="F7057" s="18">
        <v>46.53</v>
      </c>
      <c r="G7057" t="s">
        <v>2611</v>
      </c>
      <c r="H7057" s="1">
        <f>IF(COUNTIF(G$2:G7057,G7057)=1,1,0)</f>
        <v>0</v>
      </c>
      <c r="I7057" s="1">
        <v>3</v>
      </c>
      <c r="J7057" s="1">
        <v>0</v>
      </c>
      <c r="K7057" s="1">
        <v>12.097800000000001</v>
      </c>
      <c r="L7057" s="12">
        <f>VLOOKUP(train[[#This Row],[Sub-Category]],Análisis_ABC_XYZ[[#Headers],[#Data]],4,FALSE)</f>
        <v>0.44610841445725197</v>
      </c>
    </row>
    <row r="7058" spans="1:12" x14ac:dyDescent="0.35">
      <c r="A7058" s="2">
        <v>43176</v>
      </c>
      <c r="B7058" s="1" t="s">
        <v>89</v>
      </c>
      <c r="C7058" s="1" t="s">
        <v>1416</v>
      </c>
      <c r="D7058" s="1" t="s">
        <v>14</v>
      </c>
      <c r="E7058" s="1" t="s">
        <v>15</v>
      </c>
      <c r="F7058" s="18">
        <v>18.75</v>
      </c>
      <c r="G7058" t="s">
        <v>2611</v>
      </c>
      <c r="H7058" s="1">
        <f>IF(COUNTIF(G$2:G7058,G7058)=1,1,0)</f>
        <v>0</v>
      </c>
      <c r="I7058" s="1">
        <v>5</v>
      </c>
      <c r="J7058" s="1">
        <v>0</v>
      </c>
      <c r="K7058" s="1">
        <v>9</v>
      </c>
      <c r="L7058" s="12">
        <f>VLOOKUP(train[[#This Row],[Sub-Category]],Análisis_ABC_XYZ[[#Headers],[#Data]],4,FALSE)</f>
        <v>0.4647369236065339</v>
      </c>
    </row>
    <row r="7059" spans="1:12" x14ac:dyDescent="0.35">
      <c r="A7059" s="2">
        <v>43176</v>
      </c>
      <c r="B7059" s="1" t="s">
        <v>12</v>
      </c>
      <c r="C7059" s="1" t="s">
        <v>698</v>
      </c>
      <c r="D7059" s="1" t="s">
        <v>14</v>
      </c>
      <c r="E7059" s="1" t="s">
        <v>29</v>
      </c>
      <c r="F7059" s="18">
        <v>17.456</v>
      </c>
      <c r="G7059" t="s">
        <v>5558</v>
      </c>
      <c r="H7059" s="1">
        <f>IF(COUNTIF(G$2:G7059,G7059)=1,1,0)</f>
        <v>1</v>
      </c>
      <c r="I7059" s="1">
        <v>2</v>
      </c>
      <c r="J7059" s="1">
        <v>0.2</v>
      </c>
      <c r="K7059" s="1">
        <v>5.8914</v>
      </c>
      <c r="L7059" s="12">
        <f>VLOOKUP(train[[#This Row],[Sub-Category]],Análisis_ABC_XYZ[[#Headers],[#Data]],4,FALSE)</f>
        <v>0.46881743173671325</v>
      </c>
    </row>
    <row r="7060" spans="1:12" x14ac:dyDescent="0.35">
      <c r="A7060" s="2">
        <v>43176</v>
      </c>
      <c r="B7060" s="1" t="s">
        <v>39</v>
      </c>
      <c r="C7060" s="1" t="s">
        <v>1497</v>
      </c>
      <c r="D7060" s="1" t="s">
        <v>14</v>
      </c>
      <c r="E7060" s="1" t="s">
        <v>29</v>
      </c>
      <c r="F7060" s="18">
        <v>13.775999999999996</v>
      </c>
      <c r="G7060" t="s">
        <v>5110</v>
      </c>
      <c r="H7060" s="1">
        <f>IF(COUNTIF(G$2:G7060,G7060)=1,1,0)</f>
        <v>1</v>
      </c>
      <c r="I7060" s="1">
        <v>6</v>
      </c>
      <c r="J7060" s="1">
        <v>0.8</v>
      </c>
      <c r="K7060" s="1">
        <v>-22.04160000000001</v>
      </c>
      <c r="L7060" s="12">
        <f>VLOOKUP(train[[#This Row],[Sub-Category]],Análisis_ABC_XYZ[[#Headers],[#Data]],4,FALSE)</f>
        <v>0.46881743173671325</v>
      </c>
    </row>
    <row r="7061" spans="1:12" x14ac:dyDescent="0.35">
      <c r="A7061" s="2">
        <v>43176</v>
      </c>
      <c r="B7061" s="1" t="s">
        <v>39</v>
      </c>
      <c r="C7061" s="1" t="s">
        <v>1604</v>
      </c>
      <c r="D7061" s="1" t="s">
        <v>14</v>
      </c>
      <c r="E7061" s="1" t="s">
        <v>36</v>
      </c>
      <c r="F7061" s="18">
        <v>10.272000000000002</v>
      </c>
      <c r="G7061" t="s">
        <v>5110</v>
      </c>
      <c r="H7061" s="1">
        <f>IF(COUNTIF(G$2:G7061,G7061)=1,1,0)</f>
        <v>0</v>
      </c>
      <c r="I7061" s="1">
        <v>3</v>
      </c>
      <c r="J7061" s="1">
        <v>0.2</v>
      </c>
      <c r="K7061" s="1">
        <v>3.2099999999999982</v>
      </c>
      <c r="L7061" s="12">
        <f>VLOOKUP(train[[#This Row],[Sub-Category]],Análisis_ABC_XYZ[[#Headers],[#Data]],4,FALSE)</f>
        <v>0.43613829632717294</v>
      </c>
    </row>
    <row r="7062" spans="1:12" x14ac:dyDescent="0.35">
      <c r="A7062" s="2">
        <v>43176</v>
      </c>
      <c r="B7062" s="1" t="s">
        <v>89</v>
      </c>
      <c r="C7062" s="1" t="s">
        <v>600</v>
      </c>
      <c r="D7062" s="1" t="s">
        <v>14</v>
      </c>
      <c r="E7062" s="1" t="s">
        <v>29</v>
      </c>
      <c r="F7062" s="18">
        <v>9.1440000000000001</v>
      </c>
      <c r="G7062" t="s">
        <v>2611</v>
      </c>
      <c r="H7062" s="1">
        <f>IF(COUNTIF(G$2:G7062,G7062)=1,1,0)</f>
        <v>0</v>
      </c>
      <c r="I7062" s="1">
        <v>3</v>
      </c>
      <c r="J7062" s="1">
        <v>0.2</v>
      </c>
      <c r="K7062" s="1">
        <v>3.0860999999999996</v>
      </c>
      <c r="L7062" s="12">
        <f>VLOOKUP(train[[#This Row],[Sub-Category]],Análisis_ABC_XYZ[[#Headers],[#Data]],4,FALSE)</f>
        <v>0.46881743173671325</v>
      </c>
    </row>
    <row r="7063" spans="1:12" x14ac:dyDescent="0.35">
      <c r="A7063" s="2">
        <v>43176</v>
      </c>
      <c r="B7063" s="1" t="s">
        <v>89</v>
      </c>
      <c r="C7063" s="1" t="s">
        <v>740</v>
      </c>
      <c r="D7063" s="1" t="s">
        <v>14</v>
      </c>
      <c r="E7063" s="1" t="s">
        <v>15</v>
      </c>
      <c r="F7063" s="18">
        <v>7.31</v>
      </c>
      <c r="G7063" t="s">
        <v>2611</v>
      </c>
      <c r="H7063" s="1">
        <f>IF(COUNTIF(G$2:G7063,G7063)=1,1,0)</f>
        <v>0</v>
      </c>
      <c r="I7063" s="1">
        <v>1</v>
      </c>
      <c r="J7063" s="1">
        <v>0</v>
      </c>
      <c r="K7063" s="1">
        <v>3.4356999999999998</v>
      </c>
      <c r="L7063" s="12">
        <f>VLOOKUP(train[[#This Row],[Sub-Category]],Análisis_ABC_XYZ[[#Headers],[#Data]],4,FALSE)</f>
        <v>0.4647369236065339</v>
      </c>
    </row>
    <row r="7064" spans="1:12" x14ac:dyDescent="0.35">
      <c r="A7064" s="2">
        <v>43176</v>
      </c>
      <c r="B7064" s="1" t="s">
        <v>111</v>
      </c>
      <c r="C7064" s="1" t="s">
        <v>1254</v>
      </c>
      <c r="D7064" s="1" t="s">
        <v>14</v>
      </c>
      <c r="E7064" s="1" t="s">
        <v>15</v>
      </c>
      <c r="F7064" s="18">
        <v>4.6079999999999997</v>
      </c>
      <c r="G7064" t="s">
        <v>4420</v>
      </c>
      <c r="H7064" s="1">
        <f>IF(COUNTIF(G$2:G7064,G7064)=1,1,0)</f>
        <v>1</v>
      </c>
      <c r="I7064" s="1">
        <v>2</v>
      </c>
      <c r="J7064" s="1">
        <v>0.2</v>
      </c>
      <c r="K7064" s="1">
        <v>1.6704000000000001</v>
      </c>
      <c r="L7064" s="12">
        <f>VLOOKUP(train[[#This Row],[Sub-Category]],Análisis_ABC_XYZ[[#Headers],[#Data]],4,FALSE)</f>
        <v>0.4647369236065339</v>
      </c>
    </row>
    <row r="7065" spans="1:12" x14ac:dyDescent="0.35">
      <c r="A7065" s="2">
        <v>43177</v>
      </c>
      <c r="B7065" s="1" t="s">
        <v>39</v>
      </c>
      <c r="C7065" s="1" t="s">
        <v>728</v>
      </c>
      <c r="D7065" s="1" t="s">
        <v>26</v>
      </c>
      <c r="E7065" s="1" t="s">
        <v>27</v>
      </c>
      <c r="F7065" s="18">
        <v>537.54399999999998</v>
      </c>
      <c r="G7065" t="s">
        <v>6767</v>
      </c>
      <c r="H7065" s="1">
        <f>IF(COUNTIF(G$2:G7065,G7065)=1,1,0)</f>
        <v>1</v>
      </c>
      <c r="I7065" s="1">
        <v>7</v>
      </c>
      <c r="J7065" s="1">
        <v>0.2</v>
      </c>
      <c r="K7065" s="1">
        <v>47.035099999999971</v>
      </c>
      <c r="L7065" s="12">
        <f>VLOOKUP(train[[#This Row],[Sub-Category]],Análisis_ABC_XYZ[[#Headers],[#Data]],4,FALSE)</f>
        <v>0.41105220110552465</v>
      </c>
    </row>
    <row r="7066" spans="1:12" x14ac:dyDescent="0.35">
      <c r="A7066" s="2">
        <v>43177</v>
      </c>
      <c r="B7066" s="1" t="s">
        <v>39</v>
      </c>
      <c r="C7066" s="1" t="s">
        <v>633</v>
      </c>
      <c r="D7066" s="1" t="s">
        <v>14</v>
      </c>
      <c r="E7066" s="1" t="s">
        <v>29</v>
      </c>
      <c r="F7066" s="18">
        <v>182.99399999999997</v>
      </c>
      <c r="G7066" t="s">
        <v>3910</v>
      </c>
      <c r="H7066" s="1">
        <f>IF(COUNTIF(G$2:G7066,G7066)=1,1,0)</f>
        <v>1</v>
      </c>
      <c r="I7066" s="1">
        <v>3</v>
      </c>
      <c r="J7066" s="1">
        <v>0.8</v>
      </c>
      <c r="K7066" s="1">
        <v>-320.23950000000013</v>
      </c>
      <c r="L7066" s="12">
        <f>VLOOKUP(train[[#This Row],[Sub-Category]],Análisis_ABC_XYZ[[#Headers],[#Data]],4,FALSE)</f>
        <v>0.46881743173671325</v>
      </c>
    </row>
    <row r="7067" spans="1:12" x14ac:dyDescent="0.35">
      <c r="A7067" s="2">
        <v>43177</v>
      </c>
      <c r="B7067" s="1" t="s">
        <v>12</v>
      </c>
      <c r="C7067" s="1" t="s">
        <v>140</v>
      </c>
      <c r="D7067" s="1" t="s">
        <v>14</v>
      </c>
      <c r="E7067" s="1" t="s">
        <v>31</v>
      </c>
      <c r="F7067" s="18">
        <v>90.86</v>
      </c>
      <c r="G7067" t="s">
        <v>5007</v>
      </c>
      <c r="H7067" s="1">
        <f>IF(COUNTIF(G$2:G7067,G7067)=1,1,0)</f>
        <v>1</v>
      </c>
      <c r="I7067" s="1">
        <v>7</v>
      </c>
      <c r="J7067" s="1">
        <v>0</v>
      </c>
      <c r="K7067" s="1">
        <v>26.349399999999992</v>
      </c>
      <c r="L7067" s="12">
        <f>VLOOKUP(train[[#This Row],[Sub-Category]],Análisis_ABC_XYZ[[#Headers],[#Data]],4,FALSE)</f>
        <v>0.49507917887403441</v>
      </c>
    </row>
    <row r="7068" spans="1:12" x14ac:dyDescent="0.35">
      <c r="A7068" s="2">
        <v>43177</v>
      </c>
      <c r="B7068" s="1" t="s">
        <v>39</v>
      </c>
      <c r="C7068" s="1" t="s">
        <v>632</v>
      </c>
      <c r="D7068" s="1" t="s">
        <v>8</v>
      </c>
      <c r="E7068" s="1" t="s">
        <v>22</v>
      </c>
      <c r="F7068" s="18">
        <v>82.524000000000001</v>
      </c>
      <c r="G7068" t="s">
        <v>3910</v>
      </c>
      <c r="H7068" s="1">
        <f>IF(COUNTIF(G$2:G7068,G7068)=1,1,0)</f>
        <v>0</v>
      </c>
      <c r="I7068" s="1">
        <v>3</v>
      </c>
      <c r="J7068" s="1">
        <v>0.6</v>
      </c>
      <c r="K7068" s="1">
        <v>-41.261999999999972</v>
      </c>
      <c r="L7068" s="12">
        <f>VLOOKUP(train[[#This Row],[Sub-Category]],Análisis_ABC_XYZ[[#Headers],[#Data]],4,FALSE)</f>
        <v>0.4595170286641902</v>
      </c>
    </row>
    <row r="7069" spans="1:12" x14ac:dyDescent="0.35">
      <c r="A7069" s="2">
        <v>43177</v>
      </c>
      <c r="B7069" s="1" t="s">
        <v>39</v>
      </c>
      <c r="C7069" s="1" t="s">
        <v>631</v>
      </c>
      <c r="D7069" s="1" t="s">
        <v>26</v>
      </c>
      <c r="E7069" s="1" t="s">
        <v>56</v>
      </c>
      <c r="F7069" s="18">
        <v>27.816000000000003</v>
      </c>
      <c r="G7069" t="s">
        <v>3910</v>
      </c>
      <c r="H7069" s="1">
        <f>IF(COUNTIF(G$2:G7069,G7069)=1,1,0)</f>
        <v>0</v>
      </c>
      <c r="I7069" s="1">
        <v>3</v>
      </c>
      <c r="J7069" s="1">
        <v>0.2</v>
      </c>
      <c r="K7069" s="1">
        <v>4.5200999999999958</v>
      </c>
      <c r="L7069" s="12">
        <f>VLOOKUP(train[[#This Row],[Sub-Category]],Análisis_ABC_XYZ[[#Headers],[#Data]],4,FALSE)</f>
        <v>0.52062335344040378</v>
      </c>
    </row>
    <row r="7070" spans="1:12" x14ac:dyDescent="0.35">
      <c r="A7070" s="2">
        <v>43177</v>
      </c>
      <c r="B7070" s="1" t="s">
        <v>37</v>
      </c>
      <c r="C7070" s="1" t="s">
        <v>748</v>
      </c>
      <c r="D7070" s="1" t="s">
        <v>14</v>
      </c>
      <c r="E7070" s="1" t="s">
        <v>24</v>
      </c>
      <c r="F7070" s="18">
        <v>46.2</v>
      </c>
      <c r="G7070" t="s">
        <v>2487</v>
      </c>
      <c r="H7070" s="1">
        <f>IF(COUNTIF(G$2:G7070,G7070)=1,1,0)</f>
        <v>1</v>
      </c>
      <c r="I7070" s="1">
        <v>4</v>
      </c>
      <c r="J7070" s="1">
        <v>0</v>
      </c>
      <c r="K7070" s="1">
        <v>21.251999999999999</v>
      </c>
      <c r="L7070" s="12">
        <f>VLOOKUP(train[[#This Row],[Sub-Category]],Análisis_ABC_XYZ[[#Headers],[#Data]],4,FALSE)</f>
        <v>0.45632477063632687</v>
      </c>
    </row>
    <row r="7071" spans="1:12" x14ac:dyDescent="0.35">
      <c r="A7071" s="2">
        <v>43177</v>
      </c>
      <c r="B7071" s="1" t="s">
        <v>39</v>
      </c>
      <c r="C7071" s="1" t="s">
        <v>1135</v>
      </c>
      <c r="D7071" s="1" t="s">
        <v>14</v>
      </c>
      <c r="E7071" s="1" t="s">
        <v>24</v>
      </c>
      <c r="F7071" s="18">
        <v>23.832000000000001</v>
      </c>
      <c r="G7071" t="s">
        <v>5742</v>
      </c>
      <c r="H7071" s="1">
        <f>IF(COUNTIF(G$2:G7071,G7071)=1,1,0)</f>
        <v>1</v>
      </c>
      <c r="I7071" s="1">
        <v>3</v>
      </c>
      <c r="J7071" s="1">
        <v>0.2</v>
      </c>
      <c r="K7071" s="1">
        <v>6.5538000000000007</v>
      </c>
      <c r="L7071" s="12">
        <f>VLOOKUP(train[[#This Row],[Sub-Category]],Análisis_ABC_XYZ[[#Headers],[#Data]],4,FALSE)</f>
        <v>0.45632477063632687</v>
      </c>
    </row>
    <row r="7072" spans="1:12" x14ac:dyDescent="0.35">
      <c r="A7072" s="2">
        <v>43177</v>
      </c>
      <c r="B7072" s="1" t="s">
        <v>12</v>
      </c>
      <c r="C7072" s="1" t="s">
        <v>843</v>
      </c>
      <c r="D7072" s="1" t="s">
        <v>14</v>
      </c>
      <c r="E7072" s="1" t="s">
        <v>61</v>
      </c>
      <c r="F7072" s="18">
        <v>19.399999999999999</v>
      </c>
      <c r="G7072" t="s">
        <v>2096</v>
      </c>
      <c r="H7072" s="1">
        <f>IF(COUNTIF(G$2:G7072,G7072)=1,1,0)</f>
        <v>1</v>
      </c>
      <c r="I7072" s="1">
        <v>5</v>
      </c>
      <c r="J7072" s="1">
        <v>0</v>
      </c>
      <c r="K7072" s="1">
        <v>9.3120000000000012</v>
      </c>
      <c r="L7072" s="12">
        <f>VLOOKUP(train[[#This Row],[Sub-Category]],Análisis_ABC_XYZ[[#Headers],[#Data]],4,FALSE)</f>
        <v>0.44424167803735209</v>
      </c>
    </row>
    <row r="7073" spans="1:12" x14ac:dyDescent="0.35">
      <c r="A7073" s="2">
        <v>43177</v>
      </c>
      <c r="B7073" s="1" t="s">
        <v>12</v>
      </c>
      <c r="C7073" s="1" t="s">
        <v>1694</v>
      </c>
      <c r="D7073" s="1" t="s">
        <v>14</v>
      </c>
      <c r="E7073" s="1" t="s">
        <v>24</v>
      </c>
      <c r="F7073" s="18">
        <v>13.899999999999999</v>
      </c>
      <c r="G7073" t="s">
        <v>2096</v>
      </c>
      <c r="H7073" s="1">
        <f>IF(COUNTIF(G$2:G7073,G7073)=1,1,0)</f>
        <v>0</v>
      </c>
      <c r="I7073" s="1">
        <v>5</v>
      </c>
      <c r="J7073" s="1">
        <v>0</v>
      </c>
      <c r="K7073" s="1">
        <v>3.7529999999999997</v>
      </c>
      <c r="L7073" s="12">
        <f>VLOOKUP(train[[#This Row],[Sub-Category]],Análisis_ABC_XYZ[[#Headers],[#Data]],4,FALSE)</f>
        <v>0.45632477063632687</v>
      </c>
    </row>
    <row r="7074" spans="1:12" x14ac:dyDescent="0.35">
      <c r="A7074" s="2">
        <v>43177</v>
      </c>
      <c r="B7074" s="1" t="s">
        <v>39</v>
      </c>
      <c r="C7074" s="1" t="s">
        <v>630</v>
      </c>
      <c r="D7074" s="1" t="s">
        <v>14</v>
      </c>
      <c r="E7074" s="1" t="s">
        <v>31</v>
      </c>
      <c r="F7074" s="18">
        <v>2.6879999999999997</v>
      </c>
      <c r="G7074" s="1" t="s">
        <v>3910</v>
      </c>
      <c r="H7074" s="1">
        <f>IF(COUNTIF(G$2:G7074,G7074)=1,1,0)</f>
        <v>0</v>
      </c>
      <c r="I7074" s="1">
        <v>3</v>
      </c>
      <c r="J7074" s="1">
        <v>0.8</v>
      </c>
      <c r="K7074" s="1">
        <v>-7.3920000000000021</v>
      </c>
      <c r="L7074" s="12">
        <f>VLOOKUP(train[[#This Row],[Sub-Category]],Análisis_ABC_XYZ[[#Headers],[#Data]],4,FALSE)</f>
        <v>0.49507917887403441</v>
      </c>
    </row>
    <row r="7075" spans="1:12" x14ac:dyDescent="0.35">
      <c r="A7075" s="2">
        <v>43178</v>
      </c>
      <c r="B7075" s="1" t="s">
        <v>12</v>
      </c>
      <c r="C7075" s="1" t="s">
        <v>680</v>
      </c>
      <c r="D7075" s="1" t="s">
        <v>8</v>
      </c>
      <c r="E7075" s="1" t="s">
        <v>18</v>
      </c>
      <c r="F7075" s="18">
        <v>697.16</v>
      </c>
      <c r="G7075" t="s">
        <v>4056</v>
      </c>
      <c r="H7075" s="1">
        <f>IF(COUNTIF(G$2:G7075,G7075)=1,1,0)</f>
        <v>1</v>
      </c>
      <c r="I7075" s="1">
        <v>5</v>
      </c>
      <c r="J7075" s="1">
        <v>0.2</v>
      </c>
      <c r="K7075" s="1">
        <v>8.7144999999999868</v>
      </c>
      <c r="L7075" s="12">
        <f>VLOOKUP(train[[#This Row],[Sub-Category]],Análisis_ABC_XYZ[[#Headers],[#Data]],4,FALSE)</f>
        <v>0.55975208308209756</v>
      </c>
    </row>
    <row r="7076" spans="1:12" x14ac:dyDescent="0.35">
      <c r="A7076" s="2">
        <v>43178</v>
      </c>
      <c r="B7076" s="1" t="s">
        <v>12</v>
      </c>
      <c r="C7076" s="1" t="s">
        <v>1142</v>
      </c>
      <c r="D7076" s="1" t="s">
        <v>26</v>
      </c>
      <c r="E7076" s="1" t="s">
        <v>27</v>
      </c>
      <c r="F7076" s="18">
        <v>657.50400000000002</v>
      </c>
      <c r="G7076" t="s">
        <v>5082</v>
      </c>
      <c r="H7076" s="1">
        <f>IF(COUNTIF(G$2:G7076,G7076)=1,1,0)</f>
        <v>1</v>
      </c>
      <c r="I7076" s="1">
        <v>6</v>
      </c>
      <c r="J7076" s="1">
        <v>0.2</v>
      </c>
      <c r="K7076" s="1">
        <v>-131.50080000000005</v>
      </c>
      <c r="L7076" s="12">
        <f>VLOOKUP(train[[#This Row],[Sub-Category]],Análisis_ABC_XYZ[[#Headers],[#Data]],4,FALSE)</f>
        <v>0.41105220110552465</v>
      </c>
    </row>
    <row r="7077" spans="1:12" x14ac:dyDescent="0.35">
      <c r="A7077" s="2">
        <v>43178</v>
      </c>
      <c r="B7077" s="1" t="s">
        <v>12</v>
      </c>
      <c r="C7077" s="1" t="s">
        <v>1380</v>
      </c>
      <c r="D7077" s="1" t="s">
        <v>14</v>
      </c>
      <c r="E7077" s="1" t="s">
        <v>31</v>
      </c>
      <c r="F7077" s="18">
        <v>381.35999999999996</v>
      </c>
      <c r="G7077" t="s">
        <v>5990</v>
      </c>
      <c r="H7077" s="1">
        <f>IF(COUNTIF(G$2:G7077,G7077)=1,1,0)</f>
        <v>1</v>
      </c>
      <c r="I7077" s="1">
        <v>7</v>
      </c>
      <c r="J7077" s="1">
        <v>0</v>
      </c>
      <c r="K7077" s="1">
        <v>106.78080000000003</v>
      </c>
      <c r="L7077" s="12">
        <f>VLOOKUP(train[[#This Row],[Sub-Category]],Análisis_ABC_XYZ[[#Headers],[#Data]],4,FALSE)</f>
        <v>0.49507917887403441</v>
      </c>
    </row>
    <row r="7078" spans="1:12" x14ac:dyDescent="0.35">
      <c r="A7078" s="2">
        <v>43178</v>
      </c>
      <c r="B7078" s="1" t="s">
        <v>12</v>
      </c>
      <c r="C7078" s="1" t="s">
        <v>1203</v>
      </c>
      <c r="D7078" s="1" t="s">
        <v>26</v>
      </c>
      <c r="E7078" s="1" t="s">
        <v>56</v>
      </c>
      <c r="F7078" s="18">
        <v>199.96</v>
      </c>
      <c r="G7078" t="s">
        <v>5082</v>
      </c>
      <c r="H7078" s="1">
        <f>IF(COUNTIF(G$2:G7078,G7078)=1,1,0)</f>
        <v>0</v>
      </c>
      <c r="I7078" s="1">
        <v>4</v>
      </c>
      <c r="J7078" s="1">
        <v>0</v>
      </c>
      <c r="K7078" s="1">
        <v>85.982800000000012</v>
      </c>
      <c r="L7078" s="12">
        <f>VLOOKUP(train[[#This Row],[Sub-Category]],Análisis_ABC_XYZ[[#Headers],[#Data]],4,FALSE)</f>
        <v>0.52062335344040378</v>
      </c>
    </row>
    <row r="7079" spans="1:12" x14ac:dyDescent="0.35">
      <c r="A7079" s="2">
        <v>43178</v>
      </c>
      <c r="B7079" s="1" t="s">
        <v>12</v>
      </c>
      <c r="C7079" s="1" t="s">
        <v>146</v>
      </c>
      <c r="D7079" s="1" t="s">
        <v>26</v>
      </c>
      <c r="E7079" s="1" t="s">
        <v>56</v>
      </c>
      <c r="F7079" s="18">
        <v>99.54</v>
      </c>
      <c r="G7079" t="s">
        <v>5082</v>
      </c>
      <c r="H7079" s="1">
        <f>IF(COUNTIF(G$2:G7079,G7079)=1,1,0)</f>
        <v>0</v>
      </c>
      <c r="I7079" s="1">
        <v>2</v>
      </c>
      <c r="J7079" s="1">
        <v>0</v>
      </c>
      <c r="K7079" s="1">
        <v>10.949399999999997</v>
      </c>
      <c r="L7079" s="12">
        <f>VLOOKUP(train[[#This Row],[Sub-Category]],Análisis_ABC_XYZ[[#Headers],[#Data]],4,FALSE)</f>
        <v>0.52062335344040378</v>
      </c>
    </row>
    <row r="7080" spans="1:12" x14ac:dyDescent="0.35">
      <c r="A7080" s="2">
        <v>43178</v>
      </c>
      <c r="B7080" s="1" t="s">
        <v>12</v>
      </c>
      <c r="C7080" s="1" t="s">
        <v>1506</v>
      </c>
      <c r="D7080" s="1" t="s">
        <v>8</v>
      </c>
      <c r="E7080" s="1" t="s">
        <v>22</v>
      </c>
      <c r="F7080" s="18">
        <v>30.93</v>
      </c>
      <c r="G7080" t="s">
        <v>4056</v>
      </c>
      <c r="H7080" s="1">
        <f>IF(COUNTIF(G$2:G7080,G7080)=1,1,0)</f>
        <v>0</v>
      </c>
      <c r="I7080" s="1">
        <v>1</v>
      </c>
      <c r="J7080" s="1">
        <v>0</v>
      </c>
      <c r="K7080" s="1">
        <v>12.6813</v>
      </c>
      <c r="L7080" s="12">
        <f>VLOOKUP(train[[#This Row],[Sub-Category]],Análisis_ABC_XYZ[[#Headers],[#Data]],4,FALSE)</f>
        <v>0.4595170286641902</v>
      </c>
    </row>
    <row r="7081" spans="1:12" x14ac:dyDescent="0.35">
      <c r="A7081" s="2">
        <v>43178</v>
      </c>
      <c r="B7081" s="1" t="s">
        <v>89</v>
      </c>
      <c r="C7081" s="1" t="s">
        <v>1075</v>
      </c>
      <c r="D7081" s="1" t="s">
        <v>14</v>
      </c>
      <c r="E7081" s="1" t="s">
        <v>15</v>
      </c>
      <c r="F7081" s="18">
        <v>28.91</v>
      </c>
      <c r="G7081" t="s">
        <v>3971</v>
      </c>
      <c r="H7081" s="1">
        <f>IF(COUNTIF(G$2:G7081,G7081)=1,1,0)</f>
        <v>1</v>
      </c>
      <c r="I7081" s="1">
        <v>7</v>
      </c>
      <c r="J7081" s="1">
        <v>0</v>
      </c>
      <c r="K7081" s="1">
        <v>13.2986</v>
      </c>
      <c r="L7081" s="12">
        <f>VLOOKUP(train[[#This Row],[Sub-Category]],Análisis_ABC_XYZ[[#Headers],[#Data]],4,FALSE)</f>
        <v>0.4647369236065339</v>
      </c>
    </row>
    <row r="7082" spans="1:12" x14ac:dyDescent="0.35">
      <c r="A7082" s="2">
        <v>43178</v>
      </c>
      <c r="B7082" s="1" t="s">
        <v>12</v>
      </c>
      <c r="C7082" s="1" t="s">
        <v>241</v>
      </c>
      <c r="D7082" s="1" t="s">
        <v>14</v>
      </c>
      <c r="E7082" s="1" t="s">
        <v>29</v>
      </c>
      <c r="F7082" s="18">
        <v>27.496000000000002</v>
      </c>
      <c r="G7082" t="s">
        <v>4056</v>
      </c>
      <c r="H7082" s="1">
        <f>IF(COUNTIF(G$2:G7082,G7082)=1,1,0)</f>
        <v>0</v>
      </c>
      <c r="I7082" s="1">
        <v>7</v>
      </c>
      <c r="J7082" s="1">
        <v>0.2</v>
      </c>
      <c r="K7082" s="1">
        <v>9.2798999999999996</v>
      </c>
      <c r="L7082" s="12">
        <f>VLOOKUP(train[[#This Row],[Sub-Category]],Análisis_ABC_XYZ[[#Headers],[#Data]],4,FALSE)</f>
        <v>0.46881743173671325</v>
      </c>
    </row>
    <row r="7083" spans="1:12" x14ac:dyDescent="0.35">
      <c r="A7083" s="2">
        <v>43178</v>
      </c>
      <c r="B7083" s="1" t="s">
        <v>12</v>
      </c>
      <c r="C7083" s="1" t="s">
        <v>992</v>
      </c>
      <c r="D7083" s="1" t="s">
        <v>14</v>
      </c>
      <c r="E7083" s="1" t="s">
        <v>29</v>
      </c>
      <c r="F7083" s="18">
        <v>19.824000000000002</v>
      </c>
      <c r="G7083" t="s">
        <v>5082</v>
      </c>
      <c r="H7083" s="1">
        <f>IF(COUNTIF(G$2:G7083,G7083)=1,1,0)</f>
        <v>0</v>
      </c>
      <c r="I7083" s="1">
        <v>6</v>
      </c>
      <c r="J7083" s="1">
        <v>0.2</v>
      </c>
      <c r="K7083" s="1">
        <v>6.690599999999999</v>
      </c>
      <c r="L7083" s="12">
        <f>VLOOKUP(train[[#This Row],[Sub-Category]],Análisis_ABC_XYZ[[#Headers],[#Data]],4,FALSE)</f>
        <v>0.46881743173671325</v>
      </c>
    </row>
    <row r="7084" spans="1:12" x14ac:dyDescent="0.35">
      <c r="A7084" s="2">
        <v>43178</v>
      </c>
      <c r="B7084" s="1" t="s">
        <v>12</v>
      </c>
      <c r="C7084" s="1" t="s">
        <v>1387</v>
      </c>
      <c r="D7084" s="1" t="s">
        <v>14</v>
      </c>
      <c r="E7084" s="1" t="s">
        <v>29</v>
      </c>
      <c r="F7084" s="18">
        <v>14.624000000000002</v>
      </c>
      <c r="G7084" t="s">
        <v>4056</v>
      </c>
      <c r="H7084" s="1">
        <f>IF(COUNTIF(G$2:G7084,G7084)=1,1,0)</f>
        <v>0</v>
      </c>
      <c r="I7084" s="1">
        <v>2</v>
      </c>
      <c r="J7084" s="1">
        <v>0.2</v>
      </c>
      <c r="K7084" s="1">
        <v>5.1183999999999994</v>
      </c>
      <c r="L7084" s="12">
        <f>VLOOKUP(train[[#This Row],[Sub-Category]],Análisis_ABC_XYZ[[#Headers],[#Data]],4,FALSE)</f>
        <v>0.46881743173671325</v>
      </c>
    </row>
    <row r="7085" spans="1:12" x14ac:dyDescent="0.35">
      <c r="A7085" s="2">
        <v>43178</v>
      </c>
      <c r="B7085" s="1" t="s">
        <v>239</v>
      </c>
      <c r="C7085" s="1" t="s">
        <v>1774</v>
      </c>
      <c r="D7085" s="1" t="s">
        <v>14</v>
      </c>
      <c r="E7085" s="1" t="s">
        <v>24</v>
      </c>
      <c r="F7085" s="18">
        <v>8.94</v>
      </c>
      <c r="G7085" t="s">
        <v>6960</v>
      </c>
      <c r="H7085" s="1">
        <f>IF(COUNTIF(G$2:G7085,G7085)=1,1,0)</f>
        <v>1</v>
      </c>
      <c r="I7085" s="1">
        <v>3</v>
      </c>
      <c r="J7085" s="1">
        <v>0</v>
      </c>
      <c r="K7085" s="1">
        <v>2.4138000000000006</v>
      </c>
      <c r="L7085" s="12">
        <f>VLOOKUP(train[[#This Row],[Sub-Category]],Análisis_ABC_XYZ[[#Headers],[#Data]],4,FALSE)</f>
        <v>0.45632477063632687</v>
      </c>
    </row>
    <row r="7086" spans="1:12" x14ac:dyDescent="0.35">
      <c r="A7086" s="2">
        <v>43179</v>
      </c>
      <c r="B7086" s="1" t="s">
        <v>39</v>
      </c>
      <c r="C7086" s="1" t="s">
        <v>174</v>
      </c>
      <c r="D7086" s="1" t="s">
        <v>14</v>
      </c>
      <c r="E7086" s="1" t="s">
        <v>36</v>
      </c>
      <c r="F7086" s="18">
        <v>274.06400000000002</v>
      </c>
      <c r="G7086" t="s">
        <v>6182</v>
      </c>
      <c r="H7086" s="1">
        <f>IF(COUNTIF(G$2:G7086,G7086)=1,1,0)</f>
        <v>1</v>
      </c>
      <c r="I7086" s="1">
        <v>7</v>
      </c>
      <c r="J7086" s="1">
        <v>0.2</v>
      </c>
      <c r="K7086" s="1">
        <v>102.77399999999999</v>
      </c>
      <c r="L7086" s="12">
        <f>VLOOKUP(train[[#This Row],[Sub-Category]],Análisis_ABC_XYZ[[#Headers],[#Data]],4,FALSE)</f>
        <v>0.43613829632717294</v>
      </c>
    </row>
    <row r="7087" spans="1:12" x14ac:dyDescent="0.35">
      <c r="A7087" s="2">
        <v>43179</v>
      </c>
      <c r="B7087" s="1" t="s">
        <v>229</v>
      </c>
      <c r="C7087" s="1" t="s">
        <v>1097</v>
      </c>
      <c r="D7087" s="1" t="s">
        <v>14</v>
      </c>
      <c r="E7087" s="1" t="s">
        <v>36</v>
      </c>
      <c r="F7087" s="18">
        <v>61.96</v>
      </c>
      <c r="G7087" t="s">
        <v>2211</v>
      </c>
      <c r="H7087" s="1">
        <f>IF(COUNTIF(G$2:G7087,G7087)=1,1,0)</f>
        <v>1</v>
      </c>
      <c r="I7087" s="1">
        <v>2</v>
      </c>
      <c r="J7087" s="1">
        <v>0</v>
      </c>
      <c r="K7087" s="1">
        <v>27.881999999999998</v>
      </c>
      <c r="L7087" s="12">
        <f>VLOOKUP(train[[#This Row],[Sub-Category]],Análisis_ABC_XYZ[[#Headers],[#Data]],4,FALSE)</f>
        <v>0.43613829632717294</v>
      </c>
    </row>
    <row r="7088" spans="1:12" x14ac:dyDescent="0.35">
      <c r="A7088" s="2">
        <v>43179</v>
      </c>
      <c r="B7088" s="1" t="s">
        <v>37</v>
      </c>
      <c r="C7088" s="1" t="s">
        <v>1373</v>
      </c>
      <c r="D7088" s="1" t="s">
        <v>26</v>
      </c>
      <c r="E7088" s="1" t="s">
        <v>56</v>
      </c>
      <c r="F7088" s="18">
        <v>265.93</v>
      </c>
      <c r="G7088" t="s">
        <v>5815</v>
      </c>
      <c r="H7088" s="1">
        <f>IF(COUNTIF(G$2:G7088,G7088)=1,1,0)</f>
        <v>1</v>
      </c>
      <c r="I7088" s="1">
        <v>7</v>
      </c>
      <c r="J7088" s="1">
        <v>0</v>
      </c>
      <c r="K7088" s="1">
        <v>63.8232</v>
      </c>
      <c r="L7088" s="12">
        <f>VLOOKUP(train[[#This Row],[Sub-Category]],Análisis_ABC_XYZ[[#Headers],[#Data]],4,FALSE)</f>
        <v>0.52062335344040378</v>
      </c>
    </row>
    <row r="7089" spans="1:12" x14ac:dyDescent="0.35">
      <c r="A7089" s="2">
        <v>43179</v>
      </c>
      <c r="B7089" s="1" t="s">
        <v>229</v>
      </c>
      <c r="C7089" s="1" t="s">
        <v>1268</v>
      </c>
      <c r="D7089" s="1" t="s">
        <v>26</v>
      </c>
      <c r="E7089" s="1" t="s">
        <v>56</v>
      </c>
      <c r="F7089" s="18">
        <v>238</v>
      </c>
      <c r="G7089" t="s">
        <v>2211</v>
      </c>
      <c r="H7089" s="1">
        <f>IF(COUNTIF(G$2:G7089,G7089)=1,1,0)</f>
        <v>0</v>
      </c>
      <c r="I7089" s="1">
        <v>2</v>
      </c>
      <c r="J7089" s="1">
        <v>0</v>
      </c>
      <c r="K7089" s="1">
        <v>38.080000000000013</v>
      </c>
      <c r="L7089" s="12">
        <f>VLOOKUP(train[[#This Row],[Sub-Category]],Análisis_ABC_XYZ[[#Headers],[#Data]],4,FALSE)</f>
        <v>0.52062335344040378</v>
      </c>
    </row>
    <row r="7090" spans="1:12" x14ac:dyDescent="0.35">
      <c r="A7090" s="2">
        <v>43179</v>
      </c>
      <c r="B7090" s="1" t="s">
        <v>39</v>
      </c>
      <c r="C7090" s="1" t="s">
        <v>314</v>
      </c>
      <c r="D7090" s="1" t="s">
        <v>14</v>
      </c>
      <c r="E7090" s="1" t="s">
        <v>36</v>
      </c>
      <c r="F7090" s="18">
        <v>56.704000000000001</v>
      </c>
      <c r="G7090" t="s">
        <v>6182</v>
      </c>
      <c r="H7090" s="1">
        <f>IF(COUNTIF(G$2:G7090,G7090)=1,1,0)</f>
        <v>0</v>
      </c>
      <c r="I7090" s="1">
        <v>2</v>
      </c>
      <c r="J7090" s="1">
        <v>0.2</v>
      </c>
      <c r="K7090" s="1">
        <v>19.137599999999992</v>
      </c>
      <c r="L7090" s="12">
        <f>VLOOKUP(train[[#This Row],[Sub-Category]],Análisis_ABC_XYZ[[#Headers],[#Data]],4,FALSE)</f>
        <v>0.43613829632717294</v>
      </c>
    </row>
    <row r="7091" spans="1:12" x14ac:dyDescent="0.35">
      <c r="A7091" s="2">
        <v>43179</v>
      </c>
      <c r="B7091" s="1" t="s">
        <v>84</v>
      </c>
      <c r="C7091" s="1" t="s">
        <v>458</v>
      </c>
      <c r="D7091" s="1" t="s">
        <v>8</v>
      </c>
      <c r="E7091" s="1" t="s">
        <v>22</v>
      </c>
      <c r="F7091" s="18">
        <v>2.91</v>
      </c>
      <c r="G7091" s="1" t="s">
        <v>2279</v>
      </c>
      <c r="H7091" s="1">
        <f>IF(COUNTIF(G$2:G7091,G7091)=1,1,0)</f>
        <v>1</v>
      </c>
      <c r="I7091" s="1">
        <v>1</v>
      </c>
      <c r="J7091" s="1">
        <v>0</v>
      </c>
      <c r="K7091" s="1">
        <v>1.3676999999999999</v>
      </c>
      <c r="L7091" s="12">
        <f>VLOOKUP(train[[#This Row],[Sub-Category]],Análisis_ABC_XYZ[[#Headers],[#Data]],4,FALSE)</f>
        <v>0.4595170286641902</v>
      </c>
    </row>
    <row r="7092" spans="1:12" x14ac:dyDescent="0.35">
      <c r="A7092" s="2">
        <v>43180</v>
      </c>
      <c r="B7092" s="1" t="s">
        <v>198</v>
      </c>
      <c r="C7092" s="1" t="s">
        <v>1568</v>
      </c>
      <c r="D7092" s="1" t="s">
        <v>8</v>
      </c>
      <c r="E7092" s="1" t="s">
        <v>11</v>
      </c>
      <c r="F7092" s="18">
        <v>1805.88</v>
      </c>
      <c r="G7092" t="s">
        <v>6539</v>
      </c>
      <c r="H7092" s="1">
        <f>IF(COUNTIF(G$2:G7092,G7092)=1,1,0)</f>
        <v>1</v>
      </c>
      <c r="I7092" s="1">
        <v>6</v>
      </c>
      <c r="J7092" s="1">
        <v>0</v>
      </c>
      <c r="K7092" s="1">
        <v>523.70519999999988</v>
      </c>
      <c r="L7092" s="12">
        <f>VLOOKUP(train[[#This Row],[Sub-Category]],Análisis_ABC_XYZ[[#Headers],[#Data]],4,FALSE)</f>
        <v>0.46529189879902266</v>
      </c>
    </row>
    <row r="7093" spans="1:12" x14ac:dyDescent="0.35">
      <c r="A7093" s="2">
        <v>43180</v>
      </c>
      <c r="B7093" s="1" t="s">
        <v>12</v>
      </c>
      <c r="C7093" s="1" t="s">
        <v>301</v>
      </c>
      <c r="D7093" s="1" t="s">
        <v>14</v>
      </c>
      <c r="E7093" s="1" t="s">
        <v>20</v>
      </c>
      <c r="F7093" s="18">
        <v>725.84</v>
      </c>
      <c r="G7093" t="s">
        <v>4936</v>
      </c>
      <c r="H7093" s="1">
        <f>IF(COUNTIF(G$2:G7093,G7093)=1,1,0)</f>
        <v>1</v>
      </c>
      <c r="I7093" s="1">
        <v>4</v>
      </c>
      <c r="J7093" s="1">
        <v>0</v>
      </c>
      <c r="K7093" s="1">
        <v>210.4935999999999</v>
      </c>
      <c r="L7093" s="12">
        <f>VLOOKUP(train[[#This Row],[Sub-Category]],Análisis_ABC_XYZ[[#Headers],[#Data]],4,FALSE)</f>
        <v>0.44610841445725197</v>
      </c>
    </row>
    <row r="7094" spans="1:12" x14ac:dyDescent="0.35">
      <c r="A7094" s="2">
        <v>43180</v>
      </c>
      <c r="B7094" s="1" t="s">
        <v>37</v>
      </c>
      <c r="C7094" s="1" t="s">
        <v>497</v>
      </c>
      <c r="D7094" s="1" t="s">
        <v>14</v>
      </c>
      <c r="E7094" s="1" t="s">
        <v>20</v>
      </c>
      <c r="F7094" s="18">
        <v>359.32</v>
      </c>
      <c r="G7094" t="s">
        <v>3206</v>
      </c>
      <c r="H7094" s="1">
        <f>IF(COUNTIF(G$2:G7094,G7094)=1,1,0)</f>
        <v>1</v>
      </c>
      <c r="I7094" s="1">
        <v>4</v>
      </c>
      <c r="J7094" s="1">
        <v>0</v>
      </c>
      <c r="K7094" s="1">
        <v>7.1863999999999919</v>
      </c>
      <c r="L7094" s="12">
        <f>VLOOKUP(train[[#This Row],[Sub-Category]],Análisis_ABC_XYZ[[#Headers],[#Data]],4,FALSE)</f>
        <v>0.44610841445725197</v>
      </c>
    </row>
    <row r="7095" spans="1:12" x14ac:dyDescent="0.35">
      <c r="A7095" s="2">
        <v>43180</v>
      </c>
      <c r="B7095" s="1" t="s">
        <v>84</v>
      </c>
      <c r="C7095" s="1" t="s">
        <v>479</v>
      </c>
      <c r="D7095" s="1" t="s">
        <v>14</v>
      </c>
      <c r="E7095" s="1" t="s">
        <v>36</v>
      </c>
      <c r="F7095" s="18">
        <v>277.39999999999998</v>
      </c>
      <c r="G7095" t="s">
        <v>2599</v>
      </c>
      <c r="H7095" s="1">
        <f>IF(COUNTIF(G$2:G7095,G7095)=1,1,0)</f>
        <v>1</v>
      </c>
      <c r="I7095" s="1">
        <v>5</v>
      </c>
      <c r="J7095" s="1">
        <v>0</v>
      </c>
      <c r="K7095" s="1">
        <v>133.15199999999999</v>
      </c>
      <c r="L7095" s="12">
        <f>VLOOKUP(train[[#This Row],[Sub-Category]],Análisis_ABC_XYZ[[#Headers],[#Data]],4,FALSE)</f>
        <v>0.43613829632717294</v>
      </c>
    </row>
    <row r="7096" spans="1:12" x14ac:dyDescent="0.35">
      <c r="A7096" s="2">
        <v>43180</v>
      </c>
      <c r="B7096" s="1" t="s">
        <v>16</v>
      </c>
      <c r="C7096" s="1" t="s">
        <v>1500</v>
      </c>
      <c r="D7096" s="1" t="s">
        <v>14</v>
      </c>
      <c r="E7096" s="1" t="s">
        <v>31</v>
      </c>
      <c r="F7096" s="18">
        <v>64.384</v>
      </c>
      <c r="G7096" t="s">
        <v>6228</v>
      </c>
      <c r="H7096" s="1">
        <f>IF(COUNTIF(G$2:G7096,G7096)=1,1,0)</f>
        <v>1</v>
      </c>
      <c r="I7096" s="1">
        <v>1</v>
      </c>
      <c r="J7096" s="1">
        <v>0.2</v>
      </c>
      <c r="K7096" s="1">
        <v>8.0479999999999983</v>
      </c>
      <c r="L7096" s="12">
        <f>VLOOKUP(train[[#This Row],[Sub-Category]],Análisis_ABC_XYZ[[#Headers],[#Data]],4,FALSE)</f>
        <v>0.49507917887403441</v>
      </c>
    </row>
    <row r="7097" spans="1:12" x14ac:dyDescent="0.35">
      <c r="A7097" s="2">
        <v>43180</v>
      </c>
      <c r="B7097" s="1" t="s">
        <v>37</v>
      </c>
      <c r="C7097" s="1" t="s">
        <v>85</v>
      </c>
      <c r="D7097" s="1" t="s">
        <v>14</v>
      </c>
      <c r="E7097" s="1" t="s">
        <v>29</v>
      </c>
      <c r="F7097" s="18">
        <v>30.576000000000001</v>
      </c>
      <c r="G7097" t="s">
        <v>3206</v>
      </c>
      <c r="H7097" s="1">
        <f>IF(COUNTIF(G$2:G7097,G7097)=1,1,0)</f>
        <v>0</v>
      </c>
      <c r="I7097" s="1">
        <v>6</v>
      </c>
      <c r="J7097" s="1">
        <v>0.2</v>
      </c>
      <c r="K7097" s="1">
        <v>10.3194</v>
      </c>
      <c r="L7097" s="12">
        <f>VLOOKUP(train[[#This Row],[Sub-Category]],Análisis_ABC_XYZ[[#Headers],[#Data]],4,FALSE)</f>
        <v>0.46881743173671325</v>
      </c>
    </row>
    <row r="7098" spans="1:12" x14ac:dyDescent="0.35">
      <c r="A7098" s="2">
        <v>43180</v>
      </c>
      <c r="B7098" s="1" t="s">
        <v>37</v>
      </c>
      <c r="C7098" s="1" t="s">
        <v>1324</v>
      </c>
      <c r="D7098" s="1" t="s">
        <v>8</v>
      </c>
      <c r="E7098" s="1" t="s">
        <v>22</v>
      </c>
      <c r="F7098" s="18">
        <v>22.14</v>
      </c>
      <c r="G7098" t="s">
        <v>3206</v>
      </c>
      <c r="H7098" s="1">
        <f>IF(COUNTIF(G$2:G7098,G7098)=1,1,0)</f>
        <v>0</v>
      </c>
      <c r="I7098" s="1">
        <v>3</v>
      </c>
      <c r="J7098" s="1">
        <v>0</v>
      </c>
      <c r="K7098" s="1">
        <v>6.4205999999999976</v>
      </c>
      <c r="L7098" s="12">
        <f>VLOOKUP(train[[#This Row],[Sub-Category]],Análisis_ABC_XYZ[[#Headers],[#Data]],4,FALSE)</f>
        <v>0.4595170286641902</v>
      </c>
    </row>
    <row r="7099" spans="1:12" x14ac:dyDescent="0.35">
      <c r="A7099" s="2">
        <v>43180</v>
      </c>
      <c r="B7099" s="1" t="s">
        <v>37</v>
      </c>
      <c r="C7099" s="1" t="s">
        <v>869</v>
      </c>
      <c r="D7099" s="1" t="s">
        <v>14</v>
      </c>
      <c r="E7099" s="1" t="s">
        <v>91</v>
      </c>
      <c r="F7099" s="18">
        <v>13.020000000000001</v>
      </c>
      <c r="G7099" t="s">
        <v>3206</v>
      </c>
      <c r="H7099" s="1">
        <f>IF(COUNTIF(G$2:G7099,G7099)=1,1,0)</f>
        <v>0</v>
      </c>
      <c r="I7099" s="1">
        <v>7</v>
      </c>
      <c r="J7099" s="1">
        <v>0</v>
      </c>
      <c r="K7099" s="1">
        <v>0.3906000000000005</v>
      </c>
      <c r="L7099" s="12">
        <f>VLOOKUP(train[[#This Row],[Sub-Category]],Análisis_ABC_XYZ[[#Headers],[#Data]],4,FALSE)</f>
        <v>0.51168203684699509</v>
      </c>
    </row>
    <row r="7100" spans="1:12" x14ac:dyDescent="0.35">
      <c r="A7100" s="2">
        <v>43180</v>
      </c>
      <c r="B7100" s="1" t="s">
        <v>12</v>
      </c>
      <c r="C7100" s="1" t="s">
        <v>156</v>
      </c>
      <c r="D7100" s="1" t="s">
        <v>14</v>
      </c>
      <c r="E7100" s="1" t="s">
        <v>29</v>
      </c>
      <c r="F7100" s="18">
        <v>10.896000000000001</v>
      </c>
      <c r="G7100" t="s">
        <v>4936</v>
      </c>
      <c r="H7100" s="1">
        <f>IF(COUNTIF(G$2:G7100,G7100)=1,1,0)</f>
        <v>0</v>
      </c>
      <c r="I7100" s="1">
        <v>3</v>
      </c>
      <c r="J7100" s="1">
        <v>0.2</v>
      </c>
      <c r="K7100" s="1">
        <v>3.9497999999999998</v>
      </c>
      <c r="L7100" s="12">
        <f>VLOOKUP(train[[#This Row],[Sub-Category]],Análisis_ABC_XYZ[[#Headers],[#Data]],4,FALSE)</f>
        <v>0.46881743173671325</v>
      </c>
    </row>
    <row r="7101" spans="1:12" x14ac:dyDescent="0.35">
      <c r="A7101" s="2">
        <v>43180</v>
      </c>
      <c r="B7101" s="1" t="s">
        <v>52</v>
      </c>
      <c r="C7101" s="1" t="s">
        <v>498</v>
      </c>
      <c r="D7101" s="1" t="s">
        <v>14</v>
      </c>
      <c r="E7101" s="1" t="s">
        <v>61</v>
      </c>
      <c r="F7101" s="18">
        <v>8.8559999999999999</v>
      </c>
      <c r="G7101" t="s">
        <v>4978</v>
      </c>
      <c r="H7101" s="1">
        <f>IF(COUNTIF(G$2:G7101,G7101)=1,1,0)</f>
        <v>1</v>
      </c>
      <c r="I7101" s="1">
        <v>3</v>
      </c>
      <c r="J7101" s="1">
        <v>0.2</v>
      </c>
      <c r="K7101" s="1">
        <v>2.8781999999999992</v>
      </c>
      <c r="L7101" s="12">
        <f>VLOOKUP(train[[#This Row],[Sub-Category]],Análisis_ABC_XYZ[[#Headers],[#Data]],4,FALSE)</f>
        <v>0.44424167803735209</v>
      </c>
    </row>
    <row r="7102" spans="1:12" x14ac:dyDescent="0.35">
      <c r="A7102" s="2">
        <v>43180</v>
      </c>
      <c r="B7102" s="1" t="s">
        <v>12</v>
      </c>
      <c r="C7102" s="1" t="s">
        <v>947</v>
      </c>
      <c r="D7102" s="1" t="s">
        <v>14</v>
      </c>
      <c r="E7102" s="1" t="s">
        <v>29</v>
      </c>
      <c r="F7102" s="18">
        <v>8.5440000000000005</v>
      </c>
      <c r="G7102" t="s">
        <v>4936</v>
      </c>
      <c r="H7102" s="1">
        <f>IF(COUNTIF(G$2:G7102,G7102)=1,1,0)</f>
        <v>0</v>
      </c>
      <c r="I7102" s="1">
        <v>2</v>
      </c>
      <c r="J7102" s="1">
        <v>0.2</v>
      </c>
      <c r="K7102" s="1">
        <v>2.8835999999999995</v>
      </c>
      <c r="L7102" s="12">
        <f>VLOOKUP(train[[#This Row],[Sub-Category]],Análisis_ABC_XYZ[[#Headers],[#Data]],4,FALSE)</f>
        <v>0.46881743173671325</v>
      </c>
    </row>
    <row r="7103" spans="1:12" x14ac:dyDescent="0.35">
      <c r="A7103" s="2">
        <v>43180</v>
      </c>
      <c r="B7103" s="1" t="s">
        <v>84</v>
      </c>
      <c r="C7103" s="1" t="s">
        <v>673</v>
      </c>
      <c r="D7103" s="1" t="s">
        <v>14</v>
      </c>
      <c r="E7103" s="1" t="s">
        <v>36</v>
      </c>
      <c r="F7103" s="18">
        <v>5.78</v>
      </c>
      <c r="G7103" t="s">
        <v>2599</v>
      </c>
      <c r="H7103" s="1">
        <f>IF(COUNTIF(G$2:G7103,G7103)=1,1,0)</f>
        <v>0</v>
      </c>
      <c r="I7103" s="1">
        <v>1</v>
      </c>
      <c r="J7103" s="1">
        <v>0</v>
      </c>
      <c r="K7103" s="1">
        <v>2.8322000000000003</v>
      </c>
      <c r="L7103" s="12">
        <f>VLOOKUP(train[[#This Row],[Sub-Category]],Análisis_ABC_XYZ[[#Headers],[#Data]],4,FALSE)</f>
        <v>0.43613829632717294</v>
      </c>
    </row>
    <row r="7104" spans="1:12" x14ac:dyDescent="0.35">
      <c r="A7104" s="2">
        <v>43182</v>
      </c>
      <c r="B7104" s="1" t="s">
        <v>37</v>
      </c>
      <c r="C7104" s="1" t="s">
        <v>1459</v>
      </c>
      <c r="D7104" s="1" t="s">
        <v>26</v>
      </c>
      <c r="E7104" s="1" t="s">
        <v>363</v>
      </c>
      <c r="F7104" s="18">
        <v>13999.96</v>
      </c>
      <c r="G7104" t="s">
        <v>3644</v>
      </c>
      <c r="H7104" s="1">
        <f>IF(COUNTIF(G$2:G7104,G7104)=1,1,0)</f>
        <v>1</v>
      </c>
      <c r="I7104" s="1">
        <v>4</v>
      </c>
      <c r="J7104" s="1">
        <v>0</v>
      </c>
      <c r="K7104" s="1">
        <v>6719.9807999999994</v>
      </c>
      <c r="L7104" s="12">
        <f>VLOOKUP(train[[#This Row],[Sub-Category]],Análisis_ABC_XYZ[[#Headers],[#Data]],4,FALSE)</f>
        <v>0.62810530827000832</v>
      </c>
    </row>
    <row r="7105" spans="1:12" x14ac:dyDescent="0.35">
      <c r="A7105" s="2">
        <v>43182</v>
      </c>
      <c r="B7105" s="1" t="s">
        <v>89</v>
      </c>
      <c r="C7105" s="1" t="s">
        <v>475</v>
      </c>
      <c r="D7105" s="1" t="s">
        <v>14</v>
      </c>
      <c r="E7105" s="1" t="s">
        <v>182</v>
      </c>
      <c r="F7105" s="18">
        <v>347.58</v>
      </c>
      <c r="G7105" t="s">
        <v>5935</v>
      </c>
      <c r="H7105" s="1">
        <f>IF(COUNTIF(G$2:G7105,G7105)=1,1,0)</f>
        <v>1</v>
      </c>
      <c r="I7105" s="1">
        <v>3</v>
      </c>
      <c r="J7105" s="1">
        <v>0</v>
      </c>
      <c r="K7105" s="1">
        <v>17.378999999999976</v>
      </c>
      <c r="L7105" s="12">
        <f>VLOOKUP(train[[#This Row],[Sub-Category]],Análisis_ABC_XYZ[[#Headers],[#Data]],4,FALSE)</f>
        <v>0.53938093436526824</v>
      </c>
    </row>
    <row r="7106" spans="1:12" x14ac:dyDescent="0.35">
      <c r="A7106" s="2">
        <v>43182</v>
      </c>
      <c r="B7106" s="1" t="s">
        <v>12</v>
      </c>
      <c r="C7106" s="1" t="s">
        <v>1159</v>
      </c>
      <c r="D7106" s="1" t="s">
        <v>8</v>
      </c>
      <c r="E7106" s="1" t="s">
        <v>22</v>
      </c>
      <c r="F7106" s="18">
        <v>211.84</v>
      </c>
      <c r="G7106" t="s">
        <v>5697</v>
      </c>
      <c r="H7106" s="1">
        <f>IF(COUNTIF(G$2:G7106,G7106)=1,1,0)</f>
        <v>1</v>
      </c>
      <c r="I7106" s="1">
        <v>8</v>
      </c>
      <c r="J7106" s="1">
        <v>0</v>
      </c>
      <c r="K7106" s="1">
        <v>76.262399999999985</v>
      </c>
      <c r="L7106" s="12">
        <f>VLOOKUP(train[[#This Row],[Sub-Category]],Análisis_ABC_XYZ[[#Headers],[#Data]],4,FALSE)</f>
        <v>0.4595170286641902</v>
      </c>
    </row>
    <row r="7107" spans="1:12" x14ac:dyDescent="0.35">
      <c r="A7107" s="2">
        <v>43182</v>
      </c>
      <c r="B7107" s="1" t="s">
        <v>39</v>
      </c>
      <c r="C7107" s="1" t="s">
        <v>497</v>
      </c>
      <c r="D7107" s="1" t="s">
        <v>14</v>
      </c>
      <c r="E7107" s="1" t="s">
        <v>20</v>
      </c>
      <c r="F7107" s="18">
        <v>143.72800000000001</v>
      </c>
      <c r="G7107" t="s">
        <v>6474</v>
      </c>
      <c r="H7107" s="1">
        <f>IF(COUNTIF(G$2:G7107,G7107)=1,1,0)</f>
        <v>1</v>
      </c>
      <c r="I7107" s="1">
        <v>2</v>
      </c>
      <c r="J7107" s="1">
        <v>0.2</v>
      </c>
      <c r="K7107" s="1">
        <v>-32.338800000000006</v>
      </c>
      <c r="L7107" s="12">
        <f>VLOOKUP(train[[#This Row],[Sub-Category]],Análisis_ABC_XYZ[[#Headers],[#Data]],4,FALSE)</f>
        <v>0.44610841445725197</v>
      </c>
    </row>
    <row r="7108" spans="1:12" x14ac:dyDescent="0.35">
      <c r="A7108" s="2">
        <v>43182</v>
      </c>
      <c r="B7108" s="1" t="s">
        <v>37</v>
      </c>
      <c r="C7108" s="1" t="s">
        <v>594</v>
      </c>
      <c r="D7108" s="1" t="s">
        <v>14</v>
      </c>
      <c r="E7108" s="1" t="s">
        <v>29</v>
      </c>
      <c r="F7108" s="18">
        <v>34.76</v>
      </c>
      <c r="G7108" t="s">
        <v>4162</v>
      </c>
      <c r="H7108" s="1">
        <f>IF(COUNTIF(G$2:G7108,G7108)=1,1,0)</f>
        <v>1</v>
      </c>
      <c r="I7108" s="1">
        <v>5</v>
      </c>
      <c r="J7108" s="1">
        <v>0.2</v>
      </c>
      <c r="K7108" s="1">
        <v>11.296999999999999</v>
      </c>
      <c r="L7108" s="12">
        <f>VLOOKUP(train[[#This Row],[Sub-Category]],Análisis_ABC_XYZ[[#Headers],[#Data]],4,FALSE)</f>
        <v>0.46881743173671325</v>
      </c>
    </row>
    <row r="7109" spans="1:12" x14ac:dyDescent="0.35">
      <c r="A7109" s="2">
        <v>43182</v>
      </c>
      <c r="B7109" s="1" t="s">
        <v>37</v>
      </c>
      <c r="C7109" s="1" t="s">
        <v>786</v>
      </c>
      <c r="D7109" s="1" t="s">
        <v>14</v>
      </c>
      <c r="E7109" s="1" t="s">
        <v>20</v>
      </c>
      <c r="F7109" s="18">
        <v>32.479999999999997</v>
      </c>
      <c r="G7109" t="s">
        <v>3644</v>
      </c>
      <c r="H7109" s="1">
        <f>IF(COUNTIF(G$2:G7109,G7109)=1,1,0)</f>
        <v>0</v>
      </c>
      <c r="I7109" s="1">
        <v>2</v>
      </c>
      <c r="J7109" s="1">
        <v>0</v>
      </c>
      <c r="K7109" s="1">
        <v>4.8719999999999999</v>
      </c>
      <c r="L7109" s="12">
        <f>VLOOKUP(train[[#This Row],[Sub-Category]],Análisis_ABC_XYZ[[#Headers],[#Data]],4,FALSE)</f>
        <v>0.44610841445725197</v>
      </c>
    </row>
    <row r="7110" spans="1:12" x14ac:dyDescent="0.35">
      <c r="A7110" s="2">
        <v>43182</v>
      </c>
      <c r="B7110" s="1" t="s">
        <v>89</v>
      </c>
      <c r="C7110" s="1" t="s">
        <v>1561</v>
      </c>
      <c r="D7110" s="1" t="s">
        <v>14</v>
      </c>
      <c r="E7110" s="1" t="s">
        <v>36</v>
      </c>
      <c r="F7110" s="18">
        <v>25.68</v>
      </c>
      <c r="G7110" t="s">
        <v>3850</v>
      </c>
      <c r="H7110" s="1">
        <f>IF(COUNTIF(G$2:G7110,G7110)=1,1,0)</f>
        <v>1</v>
      </c>
      <c r="I7110" s="1">
        <v>6</v>
      </c>
      <c r="J7110" s="1">
        <v>0</v>
      </c>
      <c r="K7110" s="1">
        <v>11.555999999999997</v>
      </c>
      <c r="L7110" s="12">
        <f>VLOOKUP(train[[#This Row],[Sub-Category]],Análisis_ABC_XYZ[[#Headers],[#Data]],4,FALSE)</f>
        <v>0.43613829632717294</v>
      </c>
    </row>
    <row r="7111" spans="1:12" x14ac:dyDescent="0.35">
      <c r="A7111" s="2">
        <v>43182</v>
      </c>
      <c r="B7111" s="1" t="s">
        <v>37</v>
      </c>
      <c r="C7111" s="1" t="s">
        <v>545</v>
      </c>
      <c r="D7111" s="1" t="s">
        <v>14</v>
      </c>
      <c r="E7111" s="1" t="s">
        <v>36</v>
      </c>
      <c r="F7111" s="18">
        <v>20.04</v>
      </c>
      <c r="G7111" t="s">
        <v>3644</v>
      </c>
      <c r="H7111" s="1">
        <f>IF(COUNTIF(G$2:G7111,G7111)=1,1,0)</f>
        <v>0</v>
      </c>
      <c r="I7111" s="1">
        <v>3</v>
      </c>
      <c r="J7111" s="1">
        <v>0</v>
      </c>
      <c r="K7111" s="1">
        <v>9.6191999999999993</v>
      </c>
      <c r="L7111" s="12">
        <f>VLOOKUP(train[[#This Row],[Sub-Category]],Análisis_ABC_XYZ[[#Headers],[#Data]],4,FALSE)</f>
        <v>0.43613829632717294</v>
      </c>
    </row>
    <row r="7112" spans="1:12" x14ac:dyDescent="0.35">
      <c r="A7112" s="2">
        <v>43183</v>
      </c>
      <c r="B7112" s="1" t="s">
        <v>89</v>
      </c>
      <c r="C7112" s="1" t="s">
        <v>1215</v>
      </c>
      <c r="D7112" s="1" t="s">
        <v>26</v>
      </c>
      <c r="E7112" s="1" t="s">
        <v>27</v>
      </c>
      <c r="F7112" s="18">
        <v>469.99</v>
      </c>
      <c r="G7112" t="s">
        <v>4445</v>
      </c>
      <c r="H7112" s="1">
        <f>IF(COUNTIF(G$2:G7112,G7112)=1,1,0)</f>
        <v>1</v>
      </c>
      <c r="I7112" s="1">
        <v>1</v>
      </c>
      <c r="J7112" s="1">
        <v>0</v>
      </c>
      <c r="K7112" s="1">
        <v>136.29709999999994</v>
      </c>
      <c r="L7112" s="12">
        <f>VLOOKUP(train[[#This Row],[Sub-Category]],Análisis_ABC_XYZ[[#Headers],[#Data]],4,FALSE)</f>
        <v>0.41105220110552465</v>
      </c>
    </row>
    <row r="7113" spans="1:12" x14ac:dyDescent="0.35">
      <c r="A7113" s="2">
        <v>43183</v>
      </c>
      <c r="B7113" s="1" t="s">
        <v>89</v>
      </c>
      <c r="C7113" s="1" t="s">
        <v>726</v>
      </c>
      <c r="D7113" s="1" t="s">
        <v>8</v>
      </c>
      <c r="E7113" s="1" t="s">
        <v>11</v>
      </c>
      <c r="F7113" s="18">
        <v>271.76400000000001</v>
      </c>
      <c r="G7113" t="s">
        <v>6640</v>
      </c>
      <c r="H7113" s="1">
        <f>IF(COUNTIF(G$2:G7113,G7113)=1,1,0)</f>
        <v>1</v>
      </c>
      <c r="I7113" s="1">
        <v>2</v>
      </c>
      <c r="J7113" s="1">
        <v>0.1</v>
      </c>
      <c r="K7113" s="1">
        <v>60.391999999999967</v>
      </c>
      <c r="L7113" s="12">
        <f>VLOOKUP(train[[#This Row],[Sub-Category]],Análisis_ABC_XYZ[[#Headers],[#Data]],4,FALSE)</f>
        <v>0.46529189879902266</v>
      </c>
    </row>
    <row r="7114" spans="1:12" x14ac:dyDescent="0.35">
      <c r="A7114" s="2">
        <v>43183</v>
      </c>
      <c r="B7114" s="1" t="s">
        <v>89</v>
      </c>
      <c r="C7114" s="1" t="s">
        <v>510</v>
      </c>
      <c r="D7114" s="1" t="s">
        <v>14</v>
      </c>
      <c r="E7114" s="1" t="s">
        <v>36</v>
      </c>
      <c r="F7114" s="18">
        <v>221.92</v>
      </c>
      <c r="G7114" t="s">
        <v>1982</v>
      </c>
      <c r="H7114" s="1">
        <f>IF(COUNTIF(G$2:G7114,G7114)=1,1,0)</f>
        <v>1</v>
      </c>
      <c r="I7114" s="1">
        <v>4</v>
      </c>
      <c r="J7114" s="1">
        <v>0</v>
      </c>
      <c r="K7114" s="1">
        <v>106.52159999999999</v>
      </c>
      <c r="L7114" s="12">
        <f>VLOOKUP(train[[#This Row],[Sub-Category]],Análisis_ABC_XYZ[[#Headers],[#Data]],4,FALSE)</f>
        <v>0.43613829632717294</v>
      </c>
    </row>
    <row r="7115" spans="1:12" x14ac:dyDescent="0.35">
      <c r="A7115" s="2">
        <v>43183</v>
      </c>
      <c r="B7115" s="1" t="s">
        <v>89</v>
      </c>
      <c r="C7115" s="1" t="s">
        <v>451</v>
      </c>
      <c r="D7115" s="1" t="s">
        <v>8</v>
      </c>
      <c r="E7115" s="1" t="s">
        <v>11</v>
      </c>
      <c r="F7115" s="18">
        <v>207.84600000000003</v>
      </c>
      <c r="G7115" t="s">
        <v>4445</v>
      </c>
      <c r="H7115" s="1">
        <f>IF(COUNTIF(G$2:G7115,G7115)=1,1,0)</f>
        <v>0</v>
      </c>
      <c r="I7115" s="1">
        <v>3</v>
      </c>
      <c r="J7115" s="1">
        <v>0.1</v>
      </c>
      <c r="K7115" s="1">
        <v>2.3093999999999895</v>
      </c>
      <c r="L7115" s="12">
        <f>VLOOKUP(train[[#This Row],[Sub-Category]],Análisis_ABC_XYZ[[#Headers],[#Data]],4,FALSE)</f>
        <v>0.46529189879902266</v>
      </c>
    </row>
    <row r="7116" spans="1:12" x14ac:dyDescent="0.35">
      <c r="A7116" s="2">
        <v>43183</v>
      </c>
      <c r="B7116" s="1" t="s">
        <v>89</v>
      </c>
      <c r="C7116" s="1" t="s">
        <v>253</v>
      </c>
      <c r="D7116" s="1" t="s">
        <v>26</v>
      </c>
      <c r="E7116" s="1" t="s">
        <v>56</v>
      </c>
      <c r="F7116" s="18">
        <v>26</v>
      </c>
      <c r="G7116" t="s">
        <v>1982</v>
      </c>
      <c r="H7116" s="1">
        <f>IF(COUNTIF(G$2:G7116,G7116)=1,1,0)</f>
        <v>0</v>
      </c>
      <c r="I7116" s="1">
        <v>2</v>
      </c>
      <c r="J7116" s="1">
        <v>0</v>
      </c>
      <c r="K7116" s="1">
        <v>11.7</v>
      </c>
      <c r="L7116" s="12">
        <f>VLOOKUP(train[[#This Row],[Sub-Category]],Análisis_ABC_XYZ[[#Headers],[#Data]],4,FALSE)</f>
        <v>0.52062335344040378</v>
      </c>
    </row>
    <row r="7117" spans="1:12" x14ac:dyDescent="0.35">
      <c r="A7117" s="2">
        <v>43183</v>
      </c>
      <c r="B7117" s="1" t="s">
        <v>89</v>
      </c>
      <c r="C7117" s="1" t="s">
        <v>1429</v>
      </c>
      <c r="D7117" s="1" t="s">
        <v>14</v>
      </c>
      <c r="E7117" s="1" t="s">
        <v>61</v>
      </c>
      <c r="F7117" s="18">
        <v>47.01</v>
      </c>
      <c r="G7117" t="s">
        <v>4445</v>
      </c>
      <c r="H7117" s="1">
        <f>IF(COUNTIF(G$2:G7117,G7117)=1,1,0)</f>
        <v>0</v>
      </c>
      <c r="I7117" s="1">
        <v>3</v>
      </c>
      <c r="J7117" s="1">
        <v>0</v>
      </c>
      <c r="K7117" s="1">
        <v>22.094699999999996</v>
      </c>
      <c r="L7117" s="12">
        <f>VLOOKUP(train[[#This Row],[Sub-Category]],Análisis_ABC_XYZ[[#Headers],[#Data]],4,FALSE)</f>
        <v>0.44424167803735209</v>
      </c>
    </row>
    <row r="7118" spans="1:12" x14ac:dyDescent="0.35">
      <c r="A7118" s="2">
        <v>43183</v>
      </c>
      <c r="B7118" s="1" t="s">
        <v>39</v>
      </c>
      <c r="C7118" s="1" t="s">
        <v>928</v>
      </c>
      <c r="D7118" s="1" t="s">
        <v>14</v>
      </c>
      <c r="E7118" s="1" t="s">
        <v>20</v>
      </c>
      <c r="F7118" s="18">
        <v>12.768000000000001</v>
      </c>
      <c r="G7118" t="s">
        <v>5313</v>
      </c>
      <c r="H7118" s="1">
        <f>IF(COUNTIF(G$2:G7118,G7118)=1,1,0)</f>
        <v>1</v>
      </c>
      <c r="I7118" s="1">
        <v>2</v>
      </c>
      <c r="J7118" s="1">
        <v>0.2</v>
      </c>
      <c r="K7118" s="1">
        <v>0.95759999999999934</v>
      </c>
      <c r="L7118" s="12">
        <f>VLOOKUP(train[[#This Row],[Sub-Category]],Análisis_ABC_XYZ[[#Headers],[#Data]],4,FALSE)</f>
        <v>0.44610841445725197</v>
      </c>
    </row>
    <row r="7119" spans="1:12" x14ac:dyDescent="0.35">
      <c r="A7119" s="2">
        <v>43184</v>
      </c>
      <c r="B7119" s="1" t="s">
        <v>42</v>
      </c>
      <c r="C7119" s="1" t="s">
        <v>699</v>
      </c>
      <c r="D7119" s="1" t="s">
        <v>8</v>
      </c>
      <c r="E7119" s="1" t="s">
        <v>11</v>
      </c>
      <c r="F7119" s="18">
        <v>1526.5600000000002</v>
      </c>
      <c r="G7119" t="s">
        <v>5010</v>
      </c>
      <c r="H7119" s="1">
        <f>IF(COUNTIF(G$2:G7119,G7119)=1,1,0)</f>
        <v>1</v>
      </c>
      <c r="I7119" s="1">
        <v>7</v>
      </c>
      <c r="J7119" s="1">
        <v>0</v>
      </c>
      <c r="K7119" s="1">
        <v>427.43679999999995</v>
      </c>
      <c r="L7119" s="12">
        <f>VLOOKUP(train[[#This Row],[Sub-Category]],Análisis_ABC_XYZ[[#Headers],[#Data]],4,FALSE)</f>
        <v>0.46529189879902266</v>
      </c>
    </row>
    <row r="7120" spans="1:12" x14ac:dyDescent="0.35">
      <c r="A7120" s="2">
        <v>43184</v>
      </c>
      <c r="B7120" s="1" t="s">
        <v>12</v>
      </c>
      <c r="C7120" s="1" t="s">
        <v>1398</v>
      </c>
      <c r="D7120" s="1" t="s">
        <v>26</v>
      </c>
      <c r="E7120" s="1" t="s">
        <v>363</v>
      </c>
      <c r="F7120" s="18">
        <v>479.98400000000004</v>
      </c>
      <c r="G7120" t="s">
        <v>3408</v>
      </c>
      <c r="H7120" s="1">
        <f>IF(COUNTIF(G$2:G7120,G7120)=1,1,0)</f>
        <v>1</v>
      </c>
      <c r="I7120" s="1">
        <v>2</v>
      </c>
      <c r="J7120" s="1">
        <v>0.2</v>
      </c>
      <c r="K7120" s="1">
        <v>59.997999999999962</v>
      </c>
      <c r="L7120" s="12">
        <f>VLOOKUP(train[[#This Row],[Sub-Category]],Análisis_ABC_XYZ[[#Headers],[#Data]],4,FALSE)</f>
        <v>0.62810530827000832</v>
      </c>
    </row>
    <row r="7121" spans="1:12" x14ac:dyDescent="0.35">
      <c r="A7121" s="2">
        <v>43184</v>
      </c>
      <c r="B7121" s="1" t="s">
        <v>39</v>
      </c>
      <c r="C7121" s="1" t="s">
        <v>533</v>
      </c>
      <c r="D7121" s="1" t="s">
        <v>26</v>
      </c>
      <c r="E7121" s="1" t="s">
        <v>27</v>
      </c>
      <c r="F7121" s="18">
        <v>470.37600000000009</v>
      </c>
      <c r="G7121" t="s">
        <v>6750</v>
      </c>
      <c r="H7121" s="1">
        <f>IF(COUNTIF(G$2:G7121,G7121)=1,1,0)</f>
        <v>1</v>
      </c>
      <c r="I7121" s="1">
        <v>3</v>
      </c>
      <c r="J7121" s="1">
        <v>0.2</v>
      </c>
      <c r="K7121" s="1">
        <v>47.037600000000026</v>
      </c>
      <c r="L7121" s="12">
        <f>VLOOKUP(train[[#This Row],[Sub-Category]],Análisis_ABC_XYZ[[#Headers],[#Data]],4,FALSE)</f>
        <v>0.41105220110552465</v>
      </c>
    </row>
    <row r="7122" spans="1:12" x14ac:dyDescent="0.35">
      <c r="A7122" s="2">
        <v>43184</v>
      </c>
      <c r="B7122" s="1" t="s">
        <v>42</v>
      </c>
      <c r="C7122" s="1" t="s">
        <v>879</v>
      </c>
      <c r="D7122" s="1" t="s">
        <v>8</v>
      </c>
      <c r="E7122" s="1" t="s">
        <v>11</v>
      </c>
      <c r="F7122" s="18">
        <v>368.96999999999997</v>
      </c>
      <c r="G7122" t="s">
        <v>5010</v>
      </c>
      <c r="H7122" s="1">
        <f>IF(COUNTIF(G$2:G7122,G7122)=1,1,0)</f>
        <v>0</v>
      </c>
      <c r="I7122" s="1">
        <v>3</v>
      </c>
      <c r="J7122" s="1">
        <v>0</v>
      </c>
      <c r="K7122" s="1">
        <v>40.586699999999979</v>
      </c>
      <c r="L7122" s="12">
        <f>VLOOKUP(train[[#This Row],[Sub-Category]],Análisis_ABC_XYZ[[#Headers],[#Data]],4,FALSE)</f>
        <v>0.46529189879902266</v>
      </c>
    </row>
    <row r="7123" spans="1:12" x14ac:dyDescent="0.35">
      <c r="A7123" s="2">
        <v>43184</v>
      </c>
      <c r="B7123" s="1" t="s">
        <v>12</v>
      </c>
      <c r="C7123" s="1" t="s">
        <v>1397</v>
      </c>
      <c r="D7123" s="1" t="s">
        <v>26</v>
      </c>
      <c r="E7123" s="1" t="s">
        <v>27</v>
      </c>
      <c r="F7123" s="18">
        <v>211.16800000000001</v>
      </c>
      <c r="G7123" t="s">
        <v>3408</v>
      </c>
      <c r="H7123" s="1">
        <f>IF(COUNTIF(G$2:G7123,G7123)=1,1,0)</f>
        <v>0</v>
      </c>
      <c r="I7123" s="1">
        <v>4</v>
      </c>
      <c r="J7123" s="1">
        <v>0.2</v>
      </c>
      <c r="K7123" s="1">
        <v>15.837600000000009</v>
      </c>
      <c r="L7123" s="12">
        <f>VLOOKUP(train[[#This Row],[Sub-Category]],Análisis_ABC_XYZ[[#Headers],[#Data]],4,FALSE)</f>
        <v>0.41105220110552465</v>
      </c>
    </row>
    <row r="7124" spans="1:12" x14ac:dyDescent="0.35">
      <c r="A7124" s="2">
        <v>43184</v>
      </c>
      <c r="B7124" s="1" t="s">
        <v>12</v>
      </c>
      <c r="C7124" s="1" t="s">
        <v>987</v>
      </c>
      <c r="D7124" s="1" t="s">
        <v>14</v>
      </c>
      <c r="E7124" s="1" t="s">
        <v>29</v>
      </c>
      <c r="F7124" s="18">
        <v>185.92000000000002</v>
      </c>
      <c r="G7124" t="s">
        <v>3408</v>
      </c>
      <c r="H7124" s="1">
        <f>IF(COUNTIF(G$2:G7124,G7124)=1,1,0)</f>
        <v>0</v>
      </c>
      <c r="I7124" s="1">
        <v>4</v>
      </c>
      <c r="J7124" s="1">
        <v>0.2</v>
      </c>
      <c r="K7124" s="1">
        <v>62.74799999999999</v>
      </c>
      <c r="L7124" s="12">
        <f>VLOOKUP(train[[#This Row],[Sub-Category]],Análisis_ABC_XYZ[[#Headers],[#Data]],4,FALSE)</f>
        <v>0.46881743173671325</v>
      </c>
    </row>
    <row r="7125" spans="1:12" x14ac:dyDescent="0.35">
      <c r="A7125" s="2">
        <v>43184</v>
      </c>
      <c r="B7125" s="1" t="s">
        <v>12</v>
      </c>
      <c r="C7125" s="1" t="s">
        <v>1395</v>
      </c>
      <c r="D7125" s="1" t="s">
        <v>14</v>
      </c>
      <c r="E7125" s="1" t="s">
        <v>31</v>
      </c>
      <c r="F7125" s="18">
        <v>176.04</v>
      </c>
      <c r="G7125" t="s">
        <v>3408</v>
      </c>
      <c r="H7125" s="1">
        <f>IF(COUNTIF(G$2:G7125,G7125)=1,1,0)</f>
        <v>0</v>
      </c>
      <c r="I7125" s="1">
        <v>4</v>
      </c>
      <c r="J7125" s="1">
        <v>0</v>
      </c>
      <c r="K7125" s="1">
        <v>45.770399999999995</v>
      </c>
      <c r="L7125" s="12">
        <f>VLOOKUP(train[[#This Row],[Sub-Category]],Análisis_ABC_XYZ[[#Headers],[#Data]],4,FALSE)</f>
        <v>0.49507917887403441</v>
      </c>
    </row>
    <row r="7126" spans="1:12" x14ac:dyDescent="0.35">
      <c r="A7126" s="2">
        <v>43184</v>
      </c>
      <c r="B7126" s="1" t="s">
        <v>42</v>
      </c>
      <c r="C7126" s="1" t="s">
        <v>1526</v>
      </c>
      <c r="D7126" s="1" t="s">
        <v>8</v>
      </c>
      <c r="E7126" s="1" t="s">
        <v>11</v>
      </c>
      <c r="F7126" s="18">
        <v>90.99</v>
      </c>
      <c r="G7126" t="s">
        <v>5010</v>
      </c>
      <c r="H7126" s="1">
        <f>IF(COUNTIF(G$2:G7126,G7126)=1,1,0)</f>
        <v>0</v>
      </c>
      <c r="I7126" s="1">
        <v>1</v>
      </c>
      <c r="J7126" s="1">
        <v>0</v>
      </c>
      <c r="K7126" s="1">
        <v>14.558400000000006</v>
      </c>
      <c r="L7126" s="12">
        <f>VLOOKUP(train[[#This Row],[Sub-Category]],Análisis_ABC_XYZ[[#Headers],[#Data]],4,FALSE)</f>
        <v>0.46529189879902266</v>
      </c>
    </row>
    <row r="7127" spans="1:12" x14ac:dyDescent="0.35">
      <c r="A7127" s="2">
        <v>43184</v>
      </c>
      <c r="B7127" s="1" t="s">
        <v>37</v>
      </c>
      <c r="C7127" s="1" t="s">
        <v>1243</v>
      </c>
      <c r="D7127" s="1" t="s">
        <v>14</v>
      </c>
      <c r="E7127" s="1" t="s">
        <v>24</v>
      </c>
      <c r="F7127" s="18">
        <v>23.1</v>
      </c>
      <c r="G7127" t="s">
        <v>2205</v>
      </c>
      <c r="H7127" s="1">
        <f>IF(COUNTIF(G$2:G7127,G7127)=1,1,0)</f>
        <v>1</v>
      </c>
      <c r="I7127" s="1">
        <v>2</v>
      </c>
      <c r="J7127" s="1">
        <v>0</v>
      </c>
      <c r="K7127" s="1">
        <v>6.93</v>
      </c>
      <c r="L7127" s="12">
        <f>VLOOKUP(train[[#This Row],[Sub-Category]],Análisis_ABC_XYZ[[#Headers],[#Data]],4,FALSE)</f>
        <v>0.45632477063632687</v>
      </c>
    </row>
    <row r="7128" spans="1:12" x14ac:dyDescent="0.35">
      <c r="A7128" s="2">
        <v>43184</v>
      </c>
      <c r="B7128" s="1" t="s">
        <v>12</v>
      </c>
      <c r="C7128" s="1" t="s">
        <v>1396</v>
      </c>
      <c r="D7128" s="1" t="s">
        <v>14</v>
      </c>
      <c r="E7128" s="1" t="s">
        <v>24</v>
      </c>
      <c r="F7128" s="18">
        <v>16.02</v>
      </c>
      <c r="G7128" t="s">
        <v>3408</v>
      </c>
      <c r="H7128" s="1">
        <f>IF(COUNTIF(G$2:G7128,G7128)=1,1,0)</f>
        <v>0</v>
      </c>
      <c r="I7128" s="1">
        <v>9</v>
      </c>
      <c r="J7128" s="1">
        <v>0</v>
      </c>
      <c r="K7128" s="1">
        <v>4.4855999999999998</v>
      </c>
      <c r="L7128" s="12">
        <f>VLOOKUP(train[[#This Row],[Sub-Category]],Análisis_ABC_XYZ[[#Headers],[#Data]],4,FALSE)</f>
        <v>0.45632477063632687</v>
      </c>
    </row>
    <row r="7129" spans="1:12" x14ac:dyDescent="0.35">
      <c r="A7129" s="2">
        <v>43184</v>
      </c>
      <c r="B7129" s="1" t="s">
        <v>89</v>
      </c>
      <c r="C7129" s="1" t="s">
        <v>197</v>
      </c>
      <c r="D7129" s="1" t="s">
        <v>14</v>
      </c>
      <c r="E7129" s="1" t="s">
        <v>24</v>
      </c>
      <c r="F7129" s="18">
        <v>11.05</v>
      </c>
      <c r="G7129" t="s">
        <v>3021</v>
      </c>
      <c r="H7129" s="1">
        <f>IF(COUNTIF(G$2:G7129,G7129)=1,1,0)</f>
        <v>1</v>
      </c>
      <c r="I7129" s="1">
        <v>5</v>
      </c>
      <c r="J7129" s="1">
        <v>0</v>
      </c>
      <c r="K7129" s="1">
        <v>2.9835000000000003</v>
      </c>
      <c r="L7129" s="12">
        <f>VLOOKUP(train[[#This Row],[Sub-Category]],Análisis_ABC_XYZ[[#Headers],[#Data]],4,FALSE)</f>
        <v>0.45632477063632687</v>
      </c>
    </row>
    <row r="7130" spans="1:12" x14ac:dyDescent="0.35">
      <c r="A7130" s="2">
        <v>43184</v>
      </c>
      <c r="B7130" s="1" t="s">
        <v>39</v>
      </c>
      <c r="C7130" s="1" t="s">
        <v>1504</v>
      </c>
      <c r="D7130" s="1" t="s">
        <v>14</v>
      </c>
      <c r="E7130" s="1" t="s">
        <v>36</v>
      </c>
      <c r="F7130" s="18">
        <v>6.8480000000000008</v>
      </c>
      <c r="G7130" t="s">
        <v>4746</v>
      </c>
      <c r="H7130" s="1">
        <f>IF(COUNTIF(G$2:G7130,G7130)=1,1,0)</f>
        <v>1</v>
      </c>
      <c r="I7130" s="1">
        <v>2</v>
      </c>
      <c r="J7130" s="1">
        <v>0.2</v>
      </c>
      <c r="K7130" s="1">
        <v>2.1399999999999992</v>
      </c>
      <c r="L7130" s="12">
        <f>VLOOKUP(train[[#This Row],[Sub-Category]],Análisis_ABC_XYZ[[#Headers],[#Data]],4,FALSE)</f>
        <v>0.43613829632717294</v>
      </c>
    </row>
    <row r="7131" spans="1:12" x14ac:dyDescent="0.35">
      <c r="A7131" s="2">
        <v>43185</v>
      </c>
      <c r="B7131" s="1" t="s">
        <v>39</v>
      </c>
      <c r="C7131" s="1" t="s">
        <v>408</v>
      </c>
      <c r="D7131" s="1" t="s">
        <v>26</v>
      </c>
      <c r="E7131" s="1" t="s">
        <v>363</v>
      </c>
      <c r="F7131" s="18">
        <v>2399.96</v>
      </c>
      <c r="G7131" t="s">
        <v>5413</v>
      </c>
      <c r="H7131" s="1">
        <f>IF(COUNTIF(G$2:G7131,G7131)=1,1,0)</f>
        <v>1</v>
      </c>
      <c r="I7131" s="1">
        <v>5</v>
      </c>
      <c r="J7131" s="1">
        <v>0.2</v>
      </c>
      <c r="K7131" s="1">
        <v>569.99050000000011</v>
      </c>
      <c r="L7131" s="12">
        <f>VLOOKUP(train[[#This Row],[Sub-Category]],Análisis_ABC_XYZ[[#Headers],[#Data]],4,FALSE)</f>
        <v>0.62810530827000832</v>
      </c>
    </row>
    <row r="7132" spans="1:12" x14ac:dyDescent="0.35">
      <c r="A7132" s="2">
        <v>43185</v>
      </c>
      <c r="B7132" s="1" t="s">
        <v>89</v>
      </c>
      <c r="C7132" s="1" t="s">
        <v>1230</v>
      </c>
      <c r="D7132" s="1" t="s">
        <v>8</v>
      </c>
      <c r="E7132" s="1" t="s">
        <v>9</v>
      </c>
      <c r="F7132" s="18">
        <v>257.56799999999998</v>
      </c>
      <c r="G7132" t="s">
        <v>5270</v>
      </c>
      <c r="H7132" s="1">
        <f>IF(COUNTIF(G$2:G7132,G7132)=1,1,0)</f>
        <v>1</v>
      </c>
      <c r="I7132" s="1">
        <v>2</v>
      </c>
      <c r="J7132" s="1">
        <v>0.2</v>
      </c>
      <c r="K7132" s="1">
        <v>-28.976400000000012</v>
      </c>
      <c r="L7132" s="12">
        <f>VLOOKUP(train[[#This Row],[Sub-Category]],Análisis_ABC_XYZ[[#Headers],[#Data]],4,FALSE)</f>
        <v>0.5176847302647779</v>
      </c>
    </row>
    <row r="7133" spans="1:12" x14ac:dyDescent="0.35">
      <c r="A7133" s="2">
        <v>43185</v>
      </c>
      <c r="B7133" s="1" t="s">
        <v>89</v>
      </c>
      <c r="C7133" s="1" t="s">
        <v>227</v>
      </c>
      <c r="D7133" s="1" t="s">
        <v>26</v>
      </c>
      <c r="E7133" s="1" t="s">
        <v>27</v>
      </c>
      <c r="F7133" s="18">
        <v>119.96</v>
      </c>
      <c r="G7133" t="s">
        <v>5270</v>
      </c>
      <c r="H7133" s="1">
        <f>IF(COUNTIF(G$2:G7133,G7133)=1,1,0)</f>
        <v>0</v>
      </c>
      <c r="I7133" s="1">
        <v>4</v>
      </c>
      <c r="J7133" s="1">
        <v>0</v>
      </c>
      <c r="K7133" s="1">
        <v>33.588800000000006</v>
      </c>
      <c r="L7133" s="12">
        <f>VLOOKUP(train[[#This Row],[Sub-Category]],Análisis_ABC_XYZ[[#Headers],[#Data]],4,FALSE)</f>
        <v>0.41105220110552465</v>
      </c>
    </row>
    <row r="7134" spans="1:12" x14ac:dyDescent="0.35">
      <c r="A7134" s="2">
        <v>43185</v>
      </c>
      <c r="B7134" s="1" t="s">
        <v>39</v>
      </c>
      <c r="C7134" s="1" t="s">
        <v>1380</v>
      </c>
      <c r="D7134" s="1" t="s">
        <v>14</v>
      </c>
      <c r="E7134" s="1" t="s">
        <v>31</v>
      </c>
      <c r="F7134" s="18">
        <v>87.167999999999978</v>
      </c>
      <c r="G7134" t="s">
        <v>5413</v>
      </c>
      <c r="H7134" s="1">
        <f>IF(COUNTIF(G$2:G7134,G7134)=1,1,0)</f>
        <v>0</v>
      </c>
      <c r="I7134" s="1">
        <v>8</v>
      </c>
      <c r="J7134" s="1">
        <v>0.8</v>
      </c>
      <c r="K7134" s="1">
        <v>-226.63679999999999</v>
      </c>
      <c r="L7134" s="12">
        <f>VLOOKUP(train[[#This Row],[Sub-Category]],Análisis_ABC_XYZ[[#Headers],[#Data]],4,FALSE)</f>
        <v>0.49507917887403441</v>
      </c>
    </row>
    <row r="7135" spans="1:12" x14ac:dyDescent="0.35">
      <c r="A7135" s="2">
        <v>43185</v>
      </c>
      <c r="B7135" s="1" t="s">
        <v>39</v>
      </c>
      <c r="C7135" s="1" t="s">
        <v>1394</v>
      </c>
      <c r="D7135" s="1" t="s">
        <v>14</v>
      </c>
      <c r="E7135" s="1" t="s">
        <v>36</v>
      </c>
      <c r="F7135" s="18">
        <v>74.352000000000004</v>
      </c>
      <c r="G7135" t="s">
        <v>5413</v>
      </c>
      <c r="H7135" s="1">
        <f>IF(COUNTIF(G$2:G7135,G7135)=1,1,0)</f>
        <v>0</v>
      </c>
      <c r="I7135" s="1">
        <v>3</v>
      </c>
      <c r="J7135" s="1">
        <v>0.2</v>
      </c>
      <c r="K7135" s="1">
        <v>23.234999999999992</v>
      </c>
      <c r="L7135" s="12">
        <f>VLOOKUP(train[[#This Row],[Sub-Category]],Análisis_ABC_XYZ[[#Headers],[#Data]],4,FALSE)</f>
        <v>0.43613829632717294</v>
      </c>
    </row>
    <row r="7136" spans="1:12" x14ac:dyDescent="0.35">
      <c r="A7136" s="2">
        <v>43185</v>
      </c>
      <c r="B7136" s="1" t="s">
        <v>79</v>
      </c>
      <c r="C7136" s="1" t="s">
        <v>1830</v>
      </c>
      <c r="D7136" s="1" t="s">
        <v>8</v>
      </c>
      <c r="E7136" s="1" t="s">
        <v>22</v>
      </c>
      <c r="F7136" s="18">
        <v>60.84</v>
      </c>
      <c r="G7136" t="s">
        <v>4644</v>
      </c>
      <c r="H7136" s="1">
        <f>IF(COUNTIF(G$2:G7136,G7136)=1,1,0)</f>
        <v>1</v>
      </c>
      <c r="I7136" s="1">
        <v>3</v>
      </c>
      <c r="J7136" s="1">
        <v>0</v>
      </c>
      <c r="K7136" s="1">
        <v>23.119199999999999</v>
      </c>
      <c r="L7136" s="12">
        <f>VLOOKUP(train[[#This Row],[Sub-Category]],Análisis_ABC_XYZ[[#Headers],[#Data]],4,FALSE)</f>
        <v>0.4595170286641902</v>
      </c>
    </row>
    <row r="7137" spans="1:12" x14ac:dyDescent="0.35">
      <c r="A7137" s="2">
        <v>43185</v>
      </c>
      <c r="B7137" s="1" t="s">
        <v>39</v>
      </c>
      <c r="C7137" s="1" t="s">
        <v>418</v>
      </c>
      <c r="D7137" s="1" t="s">
        <v>26</v>
      </c>
      <c r="E7137" s="1" t="s">
        <v>56</v>
      </c>
      <c r="F7137" s="18">
        <v>143.96</v>
      </c>
      <c r="G7137" t="s">
        <v>5413</v>
      </c>
      <c r="H7137" s="1">
        <f>IF(COUNTIF(G$2:G7137,G7137)=1,1,0)</f>
        <v>0</v>
      </c>
      <c r="I7137" s="1">
        <v>5</v>
      </c>
      <c r="J7137" s="1">
        <v>0.2</v>
      </c>
      <c r="K7137" s="1">
        <v>1.7995000000000019</v>
      </c>
      <c r="L7137" s="12">
        <f>VLOOKUP(train[[#This Row],[Sub-Category]],Análisis_ABC_XYZ[[#Headers],[#Data]],4,FALSE)</f>
        <v>0.52062335344040378</v>
      </c>
    </row>
    <row r="7138" spans="1:12" x14ac:dyDescent="0.35">
      <c r="A7138" s="2">
        <v>43185</v>
      </c>
      <c r="B7138" s="1" t="s">
        <v>107</v>
      </c>
      <c r="C7138" s="1" t="s">
        <v>1003</v>
      </c>
      <c r="D7138" s="1" t="s">
        <v>26</v>
      </c>
      <c r="E7138" s="1" t="s">
        <v>56</v>
      </c>
      <c r="F7138" s="18">
        <v>53.25</v>
      </c>
      <c r="G7138" t="s">
        <v>2413</v>
      </c>
      <c r="H7138" s="1">
        <f>IF(COUNTIF(G$2:G7138,G7138)=1,1,0)</f>
        <v>1</v>
      </c>
      <c r="I7138" s="1">
        <v>3</v>
      </c>
      <c r="J7138" s="1">
        <v>0</v>
      </c>
      <c r="K7138" s="1">
        <v>20.767499999999998</v>
      </c>
      <c r="L7138" s="12">
        <f>VLOOKUP(train[[#This Row],[Sub-Category]],Análisis_ABC_XYZ[[#Headers],[#Data]],4,FALSE)</f>
        <v>0.52062335344040378</v>
      </c>
    </row>
    <row r="7139" spans="1:12" x14ac:dyDescent="0.35">
      <c r="A7139" s="2">
        <v>43185</v>
      </c>
      <c r="B7139" s="1" t="s">
        <v>39</v>
      </c>
      <c r="C7139" s="1" t="s">
        <v>1098</v>
      </c>
      <c r="D7139" s="1" t="s">
        <v>14</v>
      </c>
      <c r="E7139" s="1" t="s">
        <v>20</v>
      </c>
      <c r="F7139" s="18">
        <v>32.231999999999999</v>
      </c>
      <c r="G7139" t="s">
        <v>5413</v>
      </c>
      <c r="H7139" s="1">
        <f>IF(COUNTIF(G$2:G7139,G7139)=1,1,0)</f>
        <v>0</v>
      </c>
      <c r="I7139" s="1">
        <v>3</v>
      </c>
      <c r="J7139" s="1">
        <v>0.2</v>
      </c>
      <c r="K7139" s="1">
        <v>2.4173999999999989</v>
      </c>
      <c r="L7139" s="12">
        <f>VLOOKUP(train[[#This Row],[Sub-Category]],Análisis_ABC_XYZ[[#Headers],[#Data]],4,FALSE)</f>
        <v>0.44610841445725197</v>
      </c>
    </row>
    <row r="7140" spans="1:12" x14ac:dyDescent="0.35">
      <c r="A7140" s="2">
        <v>43185</v>
      </c>
      <c r="B7140" s="1" t="s">
        <v>37</v>
      </c>
      <c r="C7140" s="1" t="s">
        <v>1715</v>
      </c>
      <c r="D7140" s="1" t="s">
        <v>14</v>
      </c>
      <c r="E7140" s="1" t="s">
        <v>24</v>
      </c>
      <c r="F7140" s="18">
        <v>19.829999999999998</v>
      </c>
      <c r="G7140" t="s">
        <v>3624</v>
      </c>
      <c r="H7140" s="1">
        <f>IF(COUNTIF(G$2:G7140,G7140)=1,1,0)</f>
        <v>1</v>
      </c>
      <c r="I7140" s="1">
        <v>1</v>
      </c>
      <c r="J7140" s="1">
        <v>0</v>
      </c>
      <c r="K7140" s="1">
        <v>5.9489999999999981</v>
      </c>
      <c r="L7140" s="12">
        <f>VLOOKUP(train[[#This Row],[Sub-Category]],Análisis_ABC_XYZ[[#Headers],[#Data]],4,FALSE)</f>
        <v>0.45632477063632687</v>
      </c>
    </row>
    <row r="7141" spans="1:12" x14ac:dyDescent="0.35">
      <c r="A7141" s="2">
        <v>43185</v>
      </c>
      <c r="B7141" s="1" t="s">
        <v>107</v>
      </c>
      <c r="C7141" s="1" t="s">
        <v>1081</v>
      </c>
      <c r="D7141" s="1" t="s">
        <v>14</v>
      </c>
      <c r="E7141" s="1" t="s">
        <v>91</v>
      </c>
      <c r="F7141" s="18">
        <v>3.76</v>
      </c>
      <c r="G7141" t="s">
        <v>2413</v>
      </c>
      <c r="H7141" s="1">
        <f>IF(COUNTIF(G$2:G7141,G7141)=1,1,0)</f>
        <v>0</v>
      </c>
      <c r="I7141" s="1">
        <v>2</v>
      </c>
      <c r="J7141" s="1">
        <v>0</v>
      </c>
      <c r="K7141" s="1">
        <v>1.3159999999999998</v>
      </c>
      <c r="L7141" s="12">
        <f>VLOOKUP(train[[#This Row],[Sub-Category]],Análisis_ABC_XYZ[[#Headers],[#Data]],4,FALSE)</f>
        <v>0.51168203684699509</v>
      </c>
    </row>
    <row r="7142" spans="1:12" x14ac:dyDescent="0.35">
      <c r="A7142" s="2">
        <v>43186</v>
      </c>
      <c r="B7142" s="1" t="s">
        <v>39</v>
      </c>
      <c r="C7142" s="1" t="s">
        <v>856</v>
      </c>
      <c r="D7142" s="1" t="s">
        <v>8</v>
      </c>
      <c r="E7142" s="1" t="s">
        <v>9</v>
      </c>
      <c r="F7142" s="18">
        <v>1023.3319999999999</v>
      </c>
      <c r="G7142" t="s">
        <v>6015</v>
      </c>
      <c r="H7142" s="1">
        <f>IF(COUNTIF(G$2:G7142,G7142)=1,1,0)</f>
        <v>1</v>
      </c>
      <c r="I7142" s="1">
        <v>5</v>
      </c>
      <c r="J7142" s="1">
        <v>0.32</v>
      </c>
      <c r="K7142" s="1">
        <v>-30.098000000000127</v>
      </c>
      <c r="L7142" s="12">
        <f>VLOOKUP(train[[#This Row],[Sub-Category]],Análisis_ABC_XYZ[[#Headers],[#Data]],4,FALSE)</f>
        <v>0.5176847302647779</v>
      </c>
    </row>
    <row r="7143" spans="1:12" x14ac:dyDescent="0.35">
      <c r="A7143" s="2">
        <v>43186</v>
      </c>
      <c r="B7143" s="1" t="s">
        <v>39</v>
      </c>
      <c r="C7143" s="1" t="s">
        <v>168</v>
      </c>
      <c r="D7143" s="1" t="s">
        <v>8</v>
      </c>
      <c r="E7143" s="1" t="s">
        <v>11</v>
      </c>
      <c r="F7143" s="18">
        <v>600.55799999999999</v>
      </c>
      <c r="G7143" t="s">
        <v>6015</v>
      </c>
      <c r="H7143" s="1">
        <f>IF(COUNTIF(G$2:G7143,G7143)=1,1,0)</f>
        <v>0</v>
      </c>
      <c r="I7143" s="1">
        <v>3</v>
      </c>
      <c r="J7143" s="1">
        <v>0.3</v>
      </c>
      <c r="K7143" s="1">
        <v>-8.5794000000000779</v>
      </c>
      <c r="L7143" s="12">
        <f>VLOOKUP(train[[#This Row],[Sub-Category]],Análisis_ABC_XYZ[[#Headers],[#Data]],4,FALSE)</f>
        <v>0.46529189879902266</v>
      </c>
    </row>
    <row r="7144" spans="1:12" x14ac:dyDescent="0.35">
      <c r="A7144" s="2">
        <v>43186</v>
      </c>
      <c r="B7144" s="1" t="s">
        <v>107</v>
      </c>
      <c r="C7144" s="1" t="s">
        <v>1510</v>
      </c>
      <c r="D7144" s="1" t="s">
        <v>14</v>
      </c>
      <c r="E7144" s="1" t="s">
        <v>20</v>
      </c>
      <c r="F7144" s="18">
        <v>332.94</v>
      </c>
      <c r="G7144" t="s">
        <v>2815</v>
      </c>
      <c r="H7144" s="1">
        <f>IF(COUNTIF(G$2:G7144,G7144)=1,1,0)</f>
        <v>1</v>
      </c>
      <c r="I7144" s="1">
        <v>3</v>
      </c>
      <c r="J7144" s="1">
        <v>0</v>
      </c>
      <c r="K7144" s="1">
        <v>9.9882000000000204</v>
      </c>
      <c r="L7144" s="12">
        <f>VLOOKUP(train[[#This Row],[Sub-Category]],Análisis_ABC_XYZ[[#Headers],[#Data]],4,FALSE)</f>
        <v>0.44610841445725197</v>
      </c>
    </row>
    <row r="7145" spans="1:12" x14ac:dyDescent="0.35">
      <c r="A7145" s="2">
        <v>43186</v>
      </c>
      <c r="B7145" s="1" t="s">
        <v>107</v>
      </c>
      <c r="C7145" s="1" t="s">
        <v>333</v>
      </c>
      <c r="D7145" s="1" t="s">
        <v>8</v>
      </c>
      <c r="E7145" s="1" t="s">
        <v>18</v>
      </c>
      <c r="F7145" s="18">
        <v>292.10000000000002</v>
      </c>
      <c r="G7145" t="s">
        <v>2815</v>
      </c>
      <c r="H7145" s="1">
        <f>IF(COUNTIF(G$2:G7145,G7145)=1,1,0)</f>
        <v>0</v>
      </c>
      <c r="I7145" s="1">
        <v>2</v>
      </c>
      <c r="J7145" s="1">
        <v>0</v>
      </c>
      <c r="K7145" s="1">
        <v>58.419999999999987</v>
      </c>
      <c r="L7145" s="12">
        <f>VLOOKUP(train[[#This Row],[Sub-Category]],Análisis_ABC_XYZ[[#Headers],[#Data]],4,FALSE)</f>
        <v>0.55975208308209756</v>
      </c>
    </row>
    <row r="7146" spans="1:12" x14ac:dyDescent="0.35">
      <c r="A7146" s="2">
        <v>43186</v>
      </c>
      <c r="B7146" s="1" t="s">
        <v>39</v>
      </c>
      <c r="C7146" s="1" t="s">
        <v>1389</v>
      </c>
      <c r="D7146" s="1" t="s">
        <v>8</v>
      </c>
      <c r="E7146" s="1" t="s">
        <v>11</v>
      </c>
      <c r="F7146" s="18">
        <v>211.24599999999998</v>
      </c>
      <c r="G7146" t="s">
        <v>6015</v>
      </c>
      <c r="H7146" s="1">
        <f>IF(COUNTIF(G$2:G7146,G7146)=1,1,0)</f>
        <v>0</v>
      </c>
      <c r="I7146" s="1">
        <v>2</v>
      </c>
      <c r="J7146" s="1">
        <v>0.3</v>
      </c>
      <c r="K7146" s="1">
        <v>-66.391599999999983</v>
      </c>
      <c r="L7146" s="12">
        <f>VLOOKUP(train[[#This Row],[Sub-Category]],Análisis_ABC_XYZ[[#Headers],[#Data]],4,FALSE)</f>
        <v>0.46529189879902266</v>
      </c>
    </row>
    <row r="7147" spans="1:12" x14ac:dyDescent="0.35">
      <c r="A7147" s="2">
        <v>43186</v>
      </c>
      <c r="B7147" s="1" t="s">
        <v>107</v>
      </c>
      <c r="C7147" s="1" t="s">
        <v>1857</v>
      </c>
      <c r="D7147" s="1" t="s">
        <v>26</v>
      </c>
      <c r="E7147" s="1" t="s">
        <v>27</v>
      </c>
      <c r="F7147" s="18">
        <v>206.1</v>
      </c>
      <c r="G7147" t="s">
        <v>2815</v>
      </c>
      <c r="H7147" s="1">
        <f>IF(COUNTIF(G$2:G7147,G7147)=1,1,0)</f>
        <v>0</v>
      </c>
      <c r="I7147" s="1">
        <v>5</v>
      </c>
      <c r="J7147" s="1">
        <v>0</v>
      </c>
      <c r="K7147" s="1">
        <v>55.647000000000006</v>
      </c>
      <c r="L7147" s="12">
        <f>VLOOKUP(train[[#This Row],[Sub-Category]],Análisis_ABC_XYZ[[#Headers],[#Data]],4,FALSE)</f>
        <v>0.41105220110552465</v>
      </c>
    </row>
    <row r="7148" spans="1:12" x14ac:dyDescent="0.35">
      <c r="A7148" s="2">
        <v>43186</v>
      </c>
      <c r="B7148" s="1" t="s">
        <v>12</v>
      </c>
      <c r="C7148" s="1" t="s">
        <v>215</v>
      </c>
      <c r="D7148" s="1" t="s">
        <v>14</v>
      </c>
      <c r="E7148" s="1" t="s">
        <v>36</v>
      </c>
      <c r="F7148" s="18">
        <v>110.96</v>
      </c>
      <c r="G7148" t="s">
        <v>3103</v>
      </c>
      <c r="H7148" s="1">
        <f>IF(COUNTIF(G$2:G7148,G7148)=1,1,0)</f>
        <v>1</v>
      </c>
      <c r="I7148" s="1">
        <v>2</v>
      </c>
      <c r="J7148" s="1">
        <v>0</v>
      </c>
      <c r="K7148" s="1">
        <v>53.260799999999996</v>
      </c>
      <c r="L7148" s="12">
        <f>VLOOKUP(train[[#This Row],[Sub-Category]],Análisis_ABC_XYZ[[#Headers],[#Data]],4,FALSE)</f>
        <v>0.43613829632717294</v>
      </c>
    </row>
    <row r="7149" spans="1:12" x14ac:dyDescent="0.35">
      <c r="A7149" s="2">
        <v>43186</v>
      </c>
      <c r="B7149" s="1" t="s">
        <v>39</v>
      </c>
      <c r="C7149" s="1" t="s">
        <v>712</v>
      </c>
      <c r="D7149" s="1" t="s">
        <v>26</v>
      </c>
      <c r="E7149" s="1" t="s">
        <v>56</v>
      </c>
      <c r="F7149" s="18">
        <v>39.992000000000004</v>
      </c>
      <c r="G7149" t="s">
        <v>6015</v>
      </c>
      <c r="H7149" s="1">
        <f>IF(COUNTIF(G$2:G7149,G7149)=1,1,0)</f>
        <v>0</v>
      </c>
      <c r="I7149" s="1">
        <v>1</v>
      </c>
      <c r="J7149" s="1">
        <v>0.2</v>
      </c>
      <c r="K7149" s="1">
        <v>6.9985999999999997</v>
      </c>
      <c r="L7149" s="12">
        <f>VLOOKUP(train[[#This Row],[Sub-Category]],Análisis_ABC_XYZ[[#Headers],[#Data]],4,FALSE)</f>
        <v>0.52062335344040378</v>
      </c>
    </row>
    <row r="7150" spans="1:12" x14ac:dyDescent="0.35">
      <c r="A7150" s="2">
        <v>43186</v>
      </c>
      <c r="B7150" s="1" t="s">
        <v>12</v>
      </c>
      <c r="C7150" s="1" t="s">
        <v>1332</v>
      </c>
      <c r="D7150" s="1" t="s">
        <v>14</v>
      </c>
      <c r="E7150" s="1" t="s">
        <v>36</v>
      </c>
      <c r="F7150" s="18">
        <v>45.68</v>
      </c>
      <c r="G7150" t="s">
        <v>3103</v>
      </c>
      <c r="H7150" s="1">
        <f>IF(COUNTIF(G$2:G7150,G7150)=1,1,0)</f>
        <v>0</v>
      </c>
      <c r="I7150" s="1">
        <v>2</v>
      </c>
      <c r="J7150" s="1">
        <v>0</v>
      </c>
      <c r="K7150" s="1">
        <v>21.012799999999999</v>
      </c>
      <c r="L7150" s="12">
        <f>VLOOKUP(train[[#This Row],[Sub-Category]],Análisis_ABC_XYZ[[#Headers],[#Data]],4,FALSE)</f>
        <v>0.43613829632717294</v>
      </c>
    </row>
    <row r="7151" spans="1:12" x14ac:dyDescent="0.35">
      <c r="A7151" s="2">
        <v>43186</v>
      </c>
      <c r="B7151" s="1" t="s">
        <v>107</v>
      </c>
      <c r="C7151" s="1" t="s">
        <v>269</v>
      </c>
      <c r="D7151" s="1" t="s">
        <v>14</v>
      </c>
      <c r="E7151" s="1" t="s">
        <v>29</v>
      </c>
      <c r="F7151" s="18">
        <v>17.760000000000002</v>
      </c>
      <c r="G7151" t="s">
        <v>2815</v>
      </c>
      <c r="H7151" s="1">
        <f>IF(COUNTIF(G$2:G7151,G7151)=1,1,0)</f>
        <v>0</v>
      </c>
      <c r="I7151" s="1">
        <v>2</v>
      </c>
      <c r="J7151" s="1">
        <v>0</v>
      </c>
      <c r="K7151" s="1">
        <v>8.8800000000000008</v>
      </c>
      <c r="L7151" s="12">
        <f>VLOOKUP(train[[#This Row],[Sub-Category]],Análisis_ABC_XYZ[[#Headers],[#Data]],4,FALSE)</f>
        <v>0.46881743173671325</v>
      </c>
    </row>
    <row r="7152" spans="1:12" x14ac:dyDescent="0.35">
      <c r="A7152" s="2">
        <v>43186</v>
      </c>
      <c r="B7152" s="1" t="s">
        <v>107</v>
      </c>
      <c r="C7152" s="1" t="s">
        <v>305</v>
      </c>
      <c r="D7152" s="1" t="s">
        <v>14</v>
      </c>
      <c r="E7152" s="1" t="s">
        <v>36</v>
      </c>
      <c r="F7152" s="18">
        <v>17.64</v>
      </c>
      <c r="G7152" t="s">
        <v>2815</v>
      </c>
      <c r="H7152" s="1">
        <f>IF(COUNTIF(G$2:G7152,G7152)=1,1,0)</f>
        <v>0</v>
      </c>
      <c r="I7152" s="1">
        <v>4</v>
      </c>
      <c r="J7152" s="1">
        <v>0</v>
      </c>
      <c r="K7152" s="1">
        <v>8.1143999999999998</v>
      </c>
      <c r="L7152" s="12">
        <f>VLOOKUP(train[[#This Row],[Sub-Category]],Análisis_ABC_XYZ[[#Headers],[#Data]],4,FALSE)</f>
        <v>0.43613829632717294</v>
      </c>
    </row>
    <row r="7153" spans="1:12" x14ac:dyDescent="0.35">
      <c r="A7153" s="2">
        <v>43186</v>
      </c>
      <c r="B7153" s="1" t="s">
        <v>52</v>
      </c>
      <c r="C7153" s="1" t="s">
        <v>1512</v>
      </c>
      <c r="D7153" s="1" t="s">
        <v>8</v>
      </c>
      <c r="E7153" s="1" t="s">
        <v>22</v>
      </c>
      <c r="F7153" s="18">
        <v>15.008000000000003</v>
      </c>
      <c r="G7153" t="s">
        <v>5435</v>
      </c>
      <c r="H7153" s="1">
        <f>IF(COUNTIF(G$2:G7153,G7153)=1,1,0)</f>
        <v>1</v>
      </c>
      <c r="I7153" s="1">
        <v>2</v>
      </c>
      <c r="J7153" s="1">
        <v>0.2</v>
      </c>
      <c r="K7153" s="1">
        <v>1.5007999999999999</v>
      </c>
      <c r="L7153" s="12">
        <f>VLOOKUP(train[[#This Row],[Sub-Category]],Análisis_ABC_XYZ[[#Headers],[#Data]],4,FALSE)</f>
        <v>0.4595170286641902</v>
      </c>
    </row>
    <row r="7154" spans="1:12" x14ac:dyDescent="0.35">
      <c r="A7154" s="2">
        <v>43186</v>
      </c>
      <c r="B7154" s="1" t="s">
        <v>12</v>
      </c>
      <c r="C7154" s="1" t="s">
        <v>1814</v>
      </c>
      <c r="D7154" s="1" t="s">
        <v>14</v>
      </c>
      <c r="E7154" s="1" t="s">
        <v>36</v>
      </c>
      <c r="F7154" s="18">
        <v>11.94</v>
      </c>
      <c r="G7154" t="s">
        <v>3103</v>
      </c>
      <c r="H7154" s="1">
        <f>IF(COUNTIF(G$2:G7154,G7154)=1,1,0)</f>
        <v>0</v>
      </c>
      <c r="I7154" s="1">
        <v>3</v>
      </c>
      <c r="J7154" s="1">
        <v>0</v>
      </c>
      <c r="K7154" s="1">
        <v>5.97</v>
      </c>
      <c r="L7154" s="12">
        <f>VLOOKUP(train[[#This Row],[Sub-Category]],Análisis_ABC_XYZ[[#Headers],[#Data]],4,FALSE)</f>
        <v>0.43613829632717294</v>
      </c>
    </row>
    <row r="7155" spans="1:12" x14ac:dyDescent="0.35">
      <c r="A7155" s="2">
        <v>43186</v>
      </c>
      <c r="B7155" s="1" t="s">
        <v>107</v>
      </c>
      <c r="C7155" s="1" t="s">
        <v>1642</v>
      </c>
      <c r="D7155" s="1" t="s">
        <v>14</v>
      </c>
      <c r="E7155" s="1" t="s">
        <v>15</v>
      </c>
      <c r="F7155" s="18">
        <v>8.26</v>
      </c>
      <c r="G7155" t="s">
        <v>2815</v>
      </c>
      <c r="H7155" s="1">
        <f>IF(COUNTIF(G$2:G7155,G7155)=1,1,0)</f>
        <v>0</v>
      </c>
      <c r="I7155" s="1">
        <v>2</v>
      </c>
      <c r="J7155" s="1">
        <v>0</v>
      </c>
      <c r="K7155" s="1">
        <v>3.7995999999999999</v>
      </c>
      <c r="L7155" s="12">
        <f>VLOOKUP(train[[#This Row],[Sub-Category]],Análisis_ABC_XYZ[[#Headers],[#Data]],4,FALSE)</f>
        <v>0.4647369236065339</v>
      </c>
    </row>
    <row r="7156" spans="1:12" x14ac:dyDescent="0.35">
      <c r="A7156" s="2">
        <v>43187</v>
      </c>
      <c r="B7156" s="1" t="s">
        <v>12</v>
      </c>
      <c r="C7156" s="1" t="s">
        <v>480</v>
      </c>
      <c r="D7156" s="1" t="s">
        <v>14</v>
      </c>
      <c r="E7156" s="1" t="s">
        <v>20</v>
      </c>
      <c r="F7156" s="18">
        <v>795.48</v>
      </c>
      <c r="G7156" t="s">
        <v>3174</v>
      </c>
      <c r="H7156" s="1">
        <f>IF(COUNTIF(G$2:G7156,G7156)=1,1,0)</f>
        <v>1</v>
      </c>
      <c r="I7156" s="1">
        <v>7</v>
      </c>
      <c r="J7156" s="1">
        <v>0</v>
      </c>
      <c r="K7156" s="1">
        <v>7.9547999999999632</v>
      </c>
      <c r="L7156" s="12">
        <f>VLOOKUP(train[[#This Row],[Sub-Category]],Análisis_ABC_XYZ[[#Headers],[#Data]],4,FALSE)</f>
        <v>0.44610841445725197</v>
      </c>
    </row>
    <row r="7157" spans="1:12" x14ac:dyDescent="0.35">
      <c r="A7157" s="2">
        <v>43187</v>
      </c>
      <c r="B7157" s="1" t="s">
        <v>12</v>
      </c>
      <c r="C7157" s="1" t="s">
        <v>1160</v>
      </c>
      <c r="D7157" s="1" t="s">
        <v>26</v>
      </c>
      <c r="E7157" s="1" t="s">
        <v>208</v>
      </c>
      <c r="F7157" s="18">
        <v>532.72</v>
      </c>
      <c r="G7157" t="s">
        <v>3174</v>
      </c>
      <c r="H7157" s="1">
        <f>IF(COUNTIF(G$2:G7157,G7157)=1,1,0)</f>
        <v>0</v>
      </c>
      <c r="I7157" s="1">
        <v>2</v>
      </c>
      <c r="J7157" s="1">
        <v>0.2</v>
      </c>
      <c r="K7157" s="1">
        <v>53.271999999999991</v>
      </c>
      <c r="L7157" s="12">
        <f>VLOOKUP(train[[#This Row],[Sub-Category]],Análisis_ABC_XYZ[[#Headers],[#Data]],4,FALSE)</f>
        <v>0.5183572270896134</v>
      </c>
    </row>
    <row r="7158" spans="1:12" x14ac:dyDescent="0.35">
      <c r="A7158" s="2">
        <v>43187</v>
      </c>
      <c r="B7158" s="1" t="s">
        <v>16</v>
      </c>
      <c r="C7158" s="1" t="s">
        <v>1053</v>
      </c>
      <c r="D7158" s="1" t="s">
        <v>14</v>
      </c>
      <c r="E7158" s="1" t="s">
        <v>29</v>
      </c>
      <c r="F7158" s="18">
        <v>68.742000000000019</v>
      </c>
      <c r="G7158" t="s">
        <v>6249</v>
      </c>
      <c r="H7158" s="1">
        <f>IF(COUNTIF(G$2:G7158,G7158)=1,1,0)</f>
        <v>1</v>
      </c>
      <c r="I7158" s="1">
        <v>9</v>
      </c>
      <c r="J7158" s="1">
        <v>0.7</v>
      </c>
      <c r="K7158" s="1">
        <v>-48.119399999999985</v>
      </c>
      <c r="L7158" s="12">
        <f>VLOOKUP(train[[#This Row],[Sub-Category]],Análisis_ABC_XYZ[[#Headers],[#Data]],4,FALSE)</f>
        <v>0.46881743173671325</v>
      </c>
    </row>
    <row r="7159" spans="1:12" x14ac:dyDescent="0.35">
      <c r="A7159" s="2">
        <v>43187</v>
      </c>
      <c r="B7159" s="1" t="s">
        <v>12</v>
      </c>
      <c r="C7159" s="1" t="s">
        <v>716</v>
      </c>
      <c r="D7159" s="1" t="s">
        <v>14</v>
      </c>
      <c r="E7159" s="1" t="s">
        <v>36</v>
      </c>
      <c r="F7159" s="18">
        <v>26.72</v>
      </c>
      <c r="G7159" t="s">
        <v>3174</v>
      </c>
      <c r="H7159" s="1">
        <f>IF(COUNTIF(G$2:G7159,G7159)=1,1,0)</f>
        <v>0</v>
      </c>
      <c r="I7159" s="1">
        <v>4</v>
      </c>
      <c r="J7159" s="1">
        <v>0</v>
      </c>
      <c r="K7159" s="1">
        <v>12.8256</v>
      </c>
      <c r="L7159" s="12">
        <f>VLOOKUP(train[[#This Row],[Sub-Category]],Análisis_ABC_XYZ[[#Headers],[#Data]],4,FALSE)</f>
        <v>0.43613829632717294</v>
      </c>
    </row>
    <row r="7160" spans="1:12" x14ac:dyDescent="0.35">
      <c r="A7160" s="2">
        <v>43187</v>
      </c>
      <c r="B7160" s="1" t="s">
        <v>12</v>
      </c>
      <c r="C7160" s="1" t="s">
        <v>816</v>
      </c>
      <c r="D7160" s="1" t="s">
        <v>8</v>
      </c>
      <c r="E7160" s="1" t="s">
        <v>22</v>
      </c>
      <c r="F7160" s="18">
        <v>26.48</v>
      </c>
      <c r="G7160" t="s">
        <v>3174</v>
      </c>
      <c r="H7160" s="1">
        <f>IF(COUNTIF(G$2:G7160,G7160)=1,1,0)</f>
        <v>0</v>
      </c>
      <c r="I7160" s="1">
        <v>1</v>
      </c>
      <c r="J7160" s="1">
        <v>0</v>
      </c>
      <c r="K7160" s="1">
        <v>10.0624</v>
      </c>
      <c r="L7160" s="12">
        <f>VLOOKUP(train[[#This Row],[Sub-Category]],Análisis_ABC_XYZ[[#Headers],[#Data]],4,FALSE)</f>
        <v>0.4595170286641902</v>
      </c>
    </row>
    <row r="7161" spans="1:12" x14ac:dyDescent="0.35">
      <c r="A7161" s="2">
        <v>43187</v>
      </c>
      <c r="B7161" s="1" t="s">
        <v>12</v>
      </c>
      <c r="C7161" s="1" t="s">
        <v>1463</v>
      </c>
      <c r="D7161" s="1" t="s">
        <v>8</v>
      </c>
      <c r="E7161" s="1" t="s">
        <v>22</v>
      </c>
      <c r="F7161" s="18">
        <v>21.560000000000002</v>
      </c>
      <c r="G7161" t="s">
        <v>3174</v>
      </c>
      <c r="H7161" s="1">
        <f>IF(COUNTIF(G$2:G7161,G7161)=1,1,0)</f>
        <v>0</v>
      </c>
      <c r="I7161" s="1">
        <v>7</v>
      </c>
      <c r="J7161" s="1">
        <v>0</v>
      </c>
      <c r="K7161" s="1">
        <v>6.8991999999999987</v>
      </c>
      <c r="L7161" s="12">
        <f>VLOOKUP(train[[#This Row],[Sub-Category]],Análisis_ABC_XYZ[[#Headers],[#Data]],4,FALSE)</f>
        <v>0.4595170286641902</v>
      </c>
    </row>
    <row r="7162" spans="1:12" x14ac:dyDescent="0.35">
      <c r="A7162" s="2">
        <v>43187</v>
      </c>
      <c r="B7162" s="1" t="s">
        <v>12</v>
      </c>
      <c r="C7162" s="1" t="s">
        <v>642</v>
      </c>
      <c r="D7162" s="1" t="s">
        <v>14</v>
      </c>
      <c r="E7162" s="1" t="s">
        <v>36</v>
      </c>
      <c r="F7162" s="18">
        <v>20.04</v>
      </c>
      <c r="G7162" t="s">
        <v>3174</v>
      </c>
      <c r="H7162" s="1">
        <f>IF(COUNTIF(G$2:G7162,G7162)=1,1,0)</f>
        <v>0</v>
      </c>
      <c r="I7162" s="1">
        <v>3</v>
      </c>
      <c r="J7162" s="1">
        <v>0</v>
      </c>
      <c r="K7162" s="1">
        <v>9.6191999999999993</v>
      </c>
      <c r="L7162" s="12">
        <f>VLOOKUP(train[[#This Row],[Sub-Category]],Análisis_ABC_XYZ[[#Headers],[#Data]],4,FALSE)</f>
        <v>0.43613829632717294</v>
      </c>
    </row>
    <row r="7163" spans="1:12" x14ac:dyDescent="0.35">
      <c r="A7163" s="2">
        <v>43187</v>
      </c>
      <c r="B7163" s="1" t="s">
        <v>12</v>
      </c>
      <c r="C7163" s="1" t="s">
        <v>1713</v>
      </c>
      <c r="D7163" s="1" t="s">
        <v>14</v>
      </c>
      <c r="E7163" s="1" t="s">
        <v>36</v>
      </c>
      <c r="F7163" s="18">
        <v>12.96</v>
      </c>
      <c r="G7163" t="s">
        <v>3174</v>
      </c>
      <c r="H7163" s="1">
        <f>IF(COUNTIF(G$2:G7163,G7163)=1,1,0)</f>
        <v>0</v>
      </c>
      <c r="I7163" s="1">
        <v>2</v>
      </c>
      <c r="J7163" s="1">
        <v>0</v>
      </c>
      <c r="K7163" s="1">
        <v>6.3504000000000005</v>
      </c>
      <c r="L7163" s="12">
        <f>VLOOKUP(train[[#This Row],[Sub-Category]],Análisis_ABC_XYZ[[#Headers],[#Data]],4,FALSE)</f>
        <v>0.43613829632717294</v>
      </c>
    </row>
    <row r="7164" spans="1:12" x14ac:dyDescent="0.35">
      <c r="A7164" s="2">
        <v>43188</v>
      </c>
      <c r="B7164" s="1" t="s">
        <v>84</v>
      </c>
      <c r="C7164" s="1" t="s">
        <v>1641</v>
      </c>
      <c r="D7164" s="1" t="s">
        <v>14</v>
      </c>
      <c r="E7164" s="1" t="s">
        <v>20</v>
      </c>
      <c r="F7164" s="18">
        <v>81.400000000000006</v>
      </c>
      <c r="G7164" t="s">
        <v>2811</v>
      </c>
      <c r="H7164" s="1">
        <f>IF(COUNTIF(G$2:G7164,G7164)=1,1,0)</f>
        <v>1</v>
      </c>
      <c r="I7164" s="1">
        <v>5</v>
      </c>
      <c r="J7164" s="1">
        <v>0</v>
      </c>
      <c r="K7164" s="1">
        <v>21.164000000000005</v>
      </c>
      <c r="L7164" s="12">
        <f>VLOOKUP(train[[#This Row],[Sub-Category]],Análisis_ABC_XYZ[[#Headers],[#Data]],4,FALSE)</f>
        <v>0.44610841445725197</v>
      </c>
    </row>
    <row r="7165" spans="1:12" x14ac:dyDescent="0.35">
      <c r="A7165" s="2">
        <v>43189</v>
      </c>
      <c r="B7165" s="1" t="s">
        <v>198</v>
      </c>
      <c r="C7165" s="1" t="s">
        <v>1747</v>
      </c>
      <c r="D7165" s="1" t="s">
        <v>14</v>
      </c>
      <c r="E7165" s="1" t="s">
        <v>61</v>
      </c>
      <c r="F7165" s="18">
        <v>325.86</v>
      </c>
      <c r="G7165" t="s">
        <v>5909</v>
      </c>
      <c r="H7165" s="1">
        <f>IF(COUNTIF(G$2:G7165,G7165)=1,1,0)</f>
        <v>1</v>
      </c>
      <c r="I7165" s="1">
        <v>2</v>
      </c>
      <c r="J7165" s="1">
        <v>0</v>
      </c>
      <c r="K7165" s="1">
        <v>149.8956</v>
      </c>
      <c r="L7165" s="12">
        <f>VLOOKUP(train[[#This Row],[Sub-Category]],Análisis_ABC_XYZ[[#Headers],[#Data]],4,FALSE)</f>
        <v>0.44424167803735209</v>
      </c>
    </row>
    <row r="7166" spans="1:12" x14ac:dyDescent="0.35">
      <c r="A7166" s="2">
        <v>43189</v>
      </c>
      <c r="B7166" s="1" t="s">
        <v>12</v>
      </c>
      <c r="C7166" s="1" t="s">
        <v>92</v>
      </c>
      <c r="D7166" s="1" t="s">
        <v>26</v>
      </c>
      <c r="E7166" s="1" t="s">
        <v>27</v>
      </c>
      <c r="F7166" s="18">
        <v>164.79200000000003</v>
      </c>
      <c r="G7166" t="s">
        <v>2635</v>
      </c>
      <c r="H7166" s="1">
        <f>IF(COUNTIF(G$2:G7166,G7166)=1,1,0)</f>
        <v>1</v>
      </c>
      <c r="I7166" s="1">
        <v>1</v>
      </c>
      <c r="J7166" s="1">
        <v>0.2</v>
      </c>
      <c r="K7166" s="1">
        <v>18.539099999999991</v>
      </c>
      <c r="L7166" s="12">
        <f>VLOOKUP(train[[#This Row],[Sub-Category]],Análisis_ABC_XYZ[[#Headers],[#Data]],4,FALSE)</f>
        <v>0.41105220110552465</v>
      </c>
    </row>
    <row r="7167" spans="1:12" x14ac:dyDescent="0.35">
      <c r="A7167" s="2">
        <v>43189</v>
      </c>
      <c r="B7167" s="1" t="s">
        <v>12</v>
      </c>
      <c r="C7167" s="1" t="s">
        <v>1223</v>
      </c>
      <c r="D7167" s="1" t="s">
        <v>8</v>
      </c>
      <c r="E7167" s="1" t="s">
        <v>22</v>
      </c>
      <c r="F7167" s="18">
        <v>94.2</v>
      </c>
      <c r="G7167" t="s">
        <v>2903</v>
      </c>
      <c r="H7167" s="1">
        <f>IF(COUNTIF(G$2:G7167,G7167)=1,1,0)</f>
        <v>1</v>
      </c>
      <c r="I7167" s="1">
        <v>5</v>
      </c>
      <c r="J7167" s="1">
        <v>0</v>
      </c>
      <c r="K7167" s="1">
        <v>39.564000000000007</v>
      </c>
      <c r="L7167" s="12">
        <f>VLOOKUP(train[[#This Row],[Sub-Category]],Análisis_ABC_XYZ[[#Headers],[#Data]],4,FALSE)</f>
        <v>0.4595170286641902</v>
      </c>
    </row>
    <row r="7168" spans="1:12" x14ac:dyDescent="0.35">
      <c r="A7168" s="2">
        <v>43189</v>
      </c>
      <c r="B7168" s="1" t="s">
        <v>379</v>
      </c>
      <c r="C7168" s="1" t="s">
        <v>75</v>
      </c>
      <c r="D7168" s="1" t="s">
        <v>14</v>
      </c>
      <c r="E7168" s="1" t="s">
        <v>20</v>
      </c>
      <c r="F7168" s="18">
        <v>59.76</v>
      </c>
      <c r="G7168" t="s">
        <v>4624</v>
      </c>
      <c r="H7168" s="1">
        <f>IF(COUNTIF(G$2:G7168,G7168)=1,1,0)</f>
        <v>1</v>
      </c>
      <c r="I7168" s="1">
        <v>1</v>
      </c>
      <c r="J7168" s="1">
        <v>0</v>
      </c>
      <c r="K7168" s="1">
        <v>16.732800000000005</v>
      </c>
      <c r="L7168" s="12">
        <f>VLOOKUP(train[[#This Row],[Sub-Category]],Análisis_ABC_XYZ[[#Headers],[#Data]],4,FALSE)</f>
        <v>0.44610841445725197</v>
      </c>
    </row>
    <row r="7169" spans="1:12" x14ac:dyDescent="0.35">
      <c r="A7169" s="2">
        <v>43189</v>
      </c>
      <c r="B7169" s="1" t="s">
        <v>12</v>
      </c>
      <c r="C7169" s="1" t="s">
        <v>1348</v>
      </c>
      <c r="D7169" s="1" t="s">
        <v>14</v>
      </c>
      <c r="E7169" s="1" t="s">
        <v>24</v>
      </c>
      <c r="F7169" s="18">
        <v>6.08</v>
      </c>
      <c r="G7169" t="s">
        <v>2635</v>
      </c>
      <c r="H7169" s="1">
        <f>IF(COUNTIF(G$2:G7169,G7169)=1,1,0)</f>
        <v>0</v>
      </c>
      <c r="I7169" s="1">
        <v>2</v>
      </c>
      <c r="J7169" s="1">
        <v>0</v>
      </c>
      <c r="K7169" s="1">
        <v>2.0671999999999997</v>
      </c>
      <c r="L7169" s="12">
        <f>VLOOKUP(train[[#This Row],[Sub-Category]],Análisis_ABC_XYZ[[#Headers],[#Data]],4,FALSE)</f>
        <v>0.45632477063632687</v>
      </c>
    </row>
    <row r="7170" spans="1:12" x14ac:dyDescent="0.35">
      <c r="A7170" s="2">
        <v>43189</v>
      </c>
      <c r="B7170" s="1" t="s">
        <v>52</v>
      </c>
      <c r="C7170" s="1" t="s">
        <v>63</v>
      </c>
      <c r="D7170" s="1" t="s">
        <v>14</v>
      </c>
      <c r="E7170" s="1" t="s">
        <v>29</v>
      </c>
      <c r="F7170" s="18">
        <v>5.7150000000000016</v>
      </c>
      <c r="G7170" t="s">
        <v>4593</v>
      </c>
      <c r="H7170" s="1">
        <f>IF(COUNTIF(G$2:G7170,G7170)=1,1,0)</f>
        <v>1</v>
      </c>
      <c r="I7170" s="1">
        <v>5</v>
      </c>
      <c r="J7170" s="1">
        <v>0.7</v>
      </c>
      <c r="K7170" s="1">
        <v>-4.7625000000000011</v>
      </c>
      <c r="L7170" s="12">
        <f>VLOOKUP(train[[#This Row],[Sub-Category]],Análisis_ABC_XYZ[[#Headers],[#Data]],4,FALSE)</f>
        <v>0.46881743173671325</v>
      </c>
    </row>
    <row r="7171" spans="1:12" x14ac:dyDescent="0.35">
      <c r="A7171" s="2">
        <v>43190</v>
      </c>
      <c r="B7171" s="1" t="s">
        <v>379</v>
      </c>
      <c r="C7171" s="1" t="s">
        <v>362</v>
      </c>
      <c r="D7171" s="1" t="s">
        <v>26</v>
      </c>
      <c r="E7171" s="1" t="s">
        <v>363</v>
      </c>
      <c r="F7171" s="18">
        <v>2999.95</v>
      </c>
      <c r="G7171" t="s">
        <v>4158</v>
      </c>
      <c r="H7171" s="1">
        <f>IF(COUNTIF(G$2:G7171,G7171)=1,1,0)</f>
        <v>1</v>
      </c>
      <c r="I7171" s="1">
        <v>5</v>
      </c>
      <c r="J7171" s="1">
        <v>0</v>
      </c>
      <c r="K7171" s="1">
        <v>1439.9760000000001</v>
      </c>
      <c r="L7171" s="12">
        <f>VLOOKUP(train[[#This Row],[Sub-Category]],Análisis_ABC_XYZ[[#Headers],[#Data]],4,FALSE)</f>
        <v>0.62810530827000832</v>
      </c>
    </row>
    <row r="7172" spans="1:12" x14ac:dyDescent="0.35">
      <c r="A7172" s="2">
        <v>43190</v>
      </c>
      <c r="B7172" s="1" t="s">
        <v>89</v>
      </c>
      <c r="C7172" s="1" t="s">
        <v>1011</v>
      </c>
      <c r="D7172" s="1" t="s">
        <v>26</v>
      </c>
      <c r="E7172" s="1" t="s">
        <v>27</v>
      </c>
      <c r="F7172" s="18">
        <v>677.58</v>
      </c>
      <c r="G7172" t="s">
        <v>4014</v>
      </c>
      <c r="H7172" s="1">
        <f>IF(COUNTIF(G$2:G7172,G7172)=1,1,0)</f>
        <v>1</v>
      </c>
      <c r="I7172" s="1">
        <v>3</v>
      </c>
      <c r="J7172" s="1">
        <v>0</v>
      </c>
      <c r="K7172" s="1">
        <v>176.17080000000001</v>
      </c>
      <c r="L7172" s="12">
        <f>VLOOKUP(train[[#This Row],[Sub-Category]],Análisis_ABC_XYZ[[#Headers],[#Data]],4,FALSE)</f>
        <v>0.41105220110552465</v>
      </c>
    </row>
    <row r="7173" spans="1:12" x14ac:dyDescent="0.35">
      <c r="A7173" s="2">
        <v>43190</v>
      </c>
      <c r="B7173" s="1" t="s">
        <v>6</v>
      </c>
      <c r="C7173" s="1" t="s">
        <v>1557</v>
      </c>
      <c r="D7173" s="1" t="s">
        <v>26</v>
      </c>
      <c r="E7173" s="1" t="s">
        <v>27</v>
      </c>
      <c r="F7173" s="18">
        <v>671.93</v>
      </c>
      <c r="G7173" t="s">
        <v>2028</v>
      </c>
      <c r="H7173" s="1">
        <f>IF(COUNTIF(G$2:G7173,G7173)=1,1,0)</f>
        <v>1</v>
      </c>
      <c r="I7173" s="1">
        <v>7</v>
      </c>
      <c r="J7173" s="1">
        <v>0</v>
      </c>
      <c r="K7173" s="1">
        <v>188.1404</v>
      </c>
      <c r="L7173" s="12">
        <f>VLOOKUP(train[[#This Row],[Sub-Category]],Análisis_ABC_XYZ[[#Headers],[#Data]],4,FALSE)</f>
        <v>0.41105220110552465</v>
      </c>
    </row>
    <row r="7174" spans="1:12" x14ac:dyDescent="0.35">
      <c r="A7174" s="2">
        <v>43190</v>
      </c>
      <c r="B7174" s="1" t="s">
        <v>39</v>
      </c>
      <c r="C7174" s="1" t="s">
        <v>477</v>
      </c>
      <c r="D7174" s="1" t="s">
        <v>8</v>
      </c>
      <c r="E7174" s="1" t="s">
        <v>9</v>
      </c>
      <c r="F7174" s="18">
        <v>205.33279999999996</v>
      </c>
      <c r="G7174" t="s">
        <v>6856</v>
      </c>
      <c r="H7174" s="1">
        <f>IF(COUNTIF(G$2:G7174,G7174)=1,1,0)</f>
        <v>1</v>
      </c>
      <c r="I7174" s="1">
        <v>2</v>
      </c>
      <c r="J7174" s="1">
        <v>0.32</v>
      </c>
      <c r="K7174" s="1">
        <v>-36.235200000000006</v>
      </c>
      <c r="L7174" s="12">
        <f>VLOOKUP(train[[#This Row],[Sub-Category]],Análisis_ABC_XYZ[[#Headers],[#Data]],4,FALSE)</f>
        <v>0.5176847302647779</v>
      </c>
    </row>
    <row r="7175" spans="1:12" x14ac:dyDescent="0.35">
      <c r="A7175" s="2">
        <v>43190</v>
      </c>
      <c r="B7175" s="1" t="s">
        <v>89</v>
      </c>
      <c r="C7175" s="1" t="s">
        <v>1327</v>
      </c>
      <c r="D7175" s="1" t="s">
        <v>26</v>
      </c>
      <c r="E7175" s="1" t="s">
        <v>27</v>
      </c>
      <c r="F7175" s="18">
        <v>84.949999999999989</v>
      </c>
      <c r="G7175" t="s">
        <v>4933</v>
      </c>
      <c r="H7175" s="1">
        <f>IF(COUNTIF(G$2:G7175,G7175)=1,1,0)</f>
        <v>1</v>
      </c>
      <c r="I7175" s="1">
        <v>5</v>
      </c>
      <c r="J7175" s="1">
        <v>0</v>
      </c>
      <c r="K7175" s="1">
        <v>22.086999999999996</v>
      </c>
      <c r="L7175" s="12">
        <f>VLOOKUP(train[[#This Row],[Sub-Category]],Análisis_ABC_XYZ[[#Headers],[#Data]],4,FALSE)</f>
        <v>0.41105220110552465</v>
      </c>
    </row>
    <row r="7176" spans="1:12" x14ac:dyDescent="0.35">
      <c r="A7176" s="2">
        <v>43190</v>
      </c>
      <c r="B7176" s="1" t="s">
        <v>89</v>
      </c>
      <c r="C7176" s="1" t="s">
        <v>1012</v>
      </c>
      <c r="D7176" s="1" t="s">
        <v>14</v>
      </c>
      <c r="E7176" s="1" t="s">
        <v>36</v>
      </c>
      <c r="F7176" s="18">
        <v>75.040000000000006</v>
      </c>
      <c r="G7176" t="s">
        <v>4014</v>
      </c>
      <c r="H7176" s="1">
        <f>IF(COUNTIF(G$2:G7176,G7176)=1,1,0)</f>
        <v>0</v>
      </c>
      <c r="I7176" s="1">
        <v>8</v>
      </c>
      <c r="J7176" s="1">
        <v>0</v>
      </c>
      <c r="K7176" s="1">
        <v>36.019200000000005</v>
      </c>
      <c r="L7176" s="12">
        <f>VLOOKUP(train[[#This Row],[Sub-Category]],Análisis_ABC_XYZ[[#Headers],[#Data]],4,FALSE)</f>
        <v>0.43613829632717294</v>
      </c>
    </row>
    <row r="7177" spans="1:12" x14ac:dyDescent="0.35">
      <c r="A7177" s="2">
        <v>43190</v>
      </c>
      <c r="B7177" s="1" t="s">
        <v>379</v>
      </c>
      <c r="C7177" s="1" t="s">
        <v>58</v>
      </c>
      <c r="D7177" s="1" t="s">
        <v>14</v>
      </c>
      <c r="E7177" s="1" t="s">
        <v>29</v>
      </c>
      <c r="F7177" s="18">
        <v>64.12</v>
      </c>
      <c r="G7177" t="s">
        <v>4158</v>
      </c>
      <c r="H7177" s="1">
        <f>IF(COUNTIF(G$2:G7177,G7177)=1,1,0)</f>
        <v>0</v>
      </c>
      <c r="I7177" s="1">
        <v>4</v>
      </c>
      <c r="J7177" s="1">
        <v>0</v>
      </c>
      <c r="K7177" s="1">
        <v>30.7776</v>
      </c>
      <c r="L7177" s="12">
        <f>VLOOKUP(train[[#This Row],[Sub-Category]],Análisis_ABC_XYZ[[#Headers],[#Data]],4,FALSE)</f>
        <v>0.46881743173671325</v>
      </c>
    </row>
    <row r="7178" spans="1:12" x14ac:dyDescent="0.35">
      <c r="A7178" s="2">
        <v>43190</v>
      </c>
      <c r="B7178" s="1" t="s">
        <v>6</v>
      </c>
      <c r="C7178" s="1" t="s">
        <v>1189</v>
      </c>
      <c r="D7178" s="1" t="s">
        <v>8</v>
      </c>
      <c r="E7178" s="1" t="s">
        <v>22</v>
      </c>
      <c r="F7178" s="18">
        <v>61</v>
      </c>
      <c r="G7178" t="s">
        <v>2028</v>
      </c>
      <c r="H7178" s="1">
        <f>IF(COUNTIF(G$2:G7178,G7178)=1,1,0)</f>
        <v>0</v>
      </c>
      <c r="I7178" s="1">
        <v>5</v>
      </c>
      <c r="J7178" s="1">
        <v>0</v>
      </c>
      <c r="K7178" s="1">
        <v>25.620000000000005</v>
      </c>
      <c r="L7178" s="12">
        <f>VLOOKUP(train[[#This Row],[Sub-Category]],Análisis_ABC_XYZ[[#Headers],[#Data]],4,FALSE)</f>
        <v>0.4595170286641902</v>
      </c>
    </row>
    <row r="7179" spans="1:12" x14ac:dyDescent="0.35">
      <c r="A7179" s="2">
        <v>43190</v>
      </c>
      <c r="B7179" s="1" t="s">
        <v>379</v>
      </c>
      <c r="C7179" s="1" t="s">
        <v>359</v>
      </c>
      <c r="D7179" s="1" t="s">
        <v>14</v>
      </c>
      <c r="E7179" s="1" t="s">
        <v>29</v>
      </c>
      <c r="F7179" s="18">
        <v>34.54</v>
      </c>
      <c r="G7179" t="s">
        <v>4158</v>
      </c>
      <c r="H7179" s="1">
        <f>IF(COUNTIF(G$2:G7179,G7179)=1,1,0)</f>
        <v>0</v>
      </c>
      <c r="I7179" s="1">
        <v>1</v>
      </c>
      <c r="J7179" s="1">
        <v>0</v>
      </c>
      <c r="K7179" s="1">
        <v>17.27</v>
      </c>
      <c r="L7179" s="12">
        <f>VLOOKUP(train[[#This Row],[Sub-Category]],Análisis_ABC_XYZ[[#Headers],[#Data]],4,FALSE)</f>
        <v>0.46881743173671325</v>
      </c>
    </row>
    <row r="7180" spans="1:12" x14ac:dyDescent="0.35">
      <c r="A7180" s="2">
        <v>43190</v>
      </c>
      <c r="B7180" s="1" t="s">
        <v>39</v>
      </c>
      <c r="C7180" s="1" t="s">
        <v>797</v>
      </c>
      <c r="D7180" s="1" t="s">
        <v>14</v>
      </c>
      <c r="E7180" s="1" t="s">
        <v>31</v>
      </c>
      <c r="F7180" s="18">
        <v>33.61999999999999</v>
      </c>
      <c r="G7180" t="s">
        <v>4135</v>
      </c>
      <c r="H7180" s="1">
        <f>IF(COUNTIF(G$2:G7180,G7180)=1,1,0)</f>
        <v>1</v>
      </c>
      <c r="I7180" s="1">
        <v>5</v>
      </c>
      <c r="J7180" s="1">
        <v>0.8</v>
      </c>
      <c r="K7180" s="1">
        <v>-90.774000000000029</v>
      </c>
      <c r="L7180" s="12">
        <f>VLOOKUP(train[[#This Row],[Sub-Category]],Análisis_ABC_XYZ[[#Headers],[#Data]],4,FALSE)</f>
        <v>0.49507917887403441</v>
      </c>
    </row>
    <row r="7181" spans="1:12" x14ac:dyDescent="0.35">
      <c r="A7181" s="2">
        <v>43190</v>
      </c>
      <c r="B7181" s="1" t="s">
        <v>89</v>
      </c>
      <c r="C7181" s="1" t="s">
        <v>1010</v>
      </c>
      <c r="D7181" s="1" t="s">
        <v>8</v>
      </c>
      <c r="E7181" s="1" t="s">
        <v>22</v>
      </c>
      <c r="F7181" s="18">
        <v>29.78</v>
      </c>
      <c r="G7181" t="s">
        <v>4014</v>
      </c>
      <c r="H7181" s="1">
        <f>IF(COUNTIF(G$2:G7181,G7181)=1,1,0)</f>
        <v>0</v>
      </c>
      <c r="I7181" s="1">
        <v>2</v>
      </c>
      <c r="J7181" s="1">
        <v>0</v>
      </c>
      <c r="K7181" s="1">
        <v>8.0406000000000013</v>
      </c>
      <c r="L7181" s="12">
        <f>VLOOKUP(train[[#This Row],[Sub-Category]],Análisis_ABC_XYZ[[#Headers],[#Data]],4,FALSE)</f>
        <v>0.4595170286641902</v>
      </c>
    </row>
    <row r="7182" spans="1:12" x14ac:dyDescent="0.35">
      <c r="A7182" s="2">
        <v>43190</v>
      </c>
      <c r="B7182" s="1" t="s">
        <v>12</v>
      </c>
      <c r="C7182" s="1" t="s">
        <v>622</v>
      </c>
      <c r="D7182" s="1" t="s">
        <v>14</v>
      </c>
      <c r="E7182" s="1" t="s">
        <v>182</v>
      </c>
      <c r="F7182" s="18">
        <v>29.700000000000003</v>
      </c>
      <c r="G7182" t="s">
        <v>2293</v>
      </c>
      <c r="H7182" s="1">
        <f>IF(COUNTIF(G$2:G7182,G7182)=1,1,0)</f>
        <v>1</v>
      </c>
      <c r="I7182" s="1">
        <v>3</v>
      </c>
      <c r="J7182" s="1">
        <v>0</v>
      </c>
      <c r="K7182" s="1">
        <v>8.0190000000000001</v>
      </c>
      <c r="L7182" s="12">
        <f>VLOOKUP(train[[#This Row],[Sub-Category]],Análisis_ABC_XYZ[[#Headers],[#Data]],4,FALSE)</f>
        <v>0.53938093436526824</v>
      </c>
    </row>
    <row r="7183" spans="1:12" x14ac:dyDescent="0.35">
      <c r="A7183" s="2">
        <v>43190</v>
      </c>
      <c r="B7183" s="1" t="s">
        <v>72</v>
      </c>
      <c r="C7183" s="1" t="s">
        <v>1543</v>
      </c>
      <c r="D7183" s="1" t="s">
        <v>14</v>
      </c>
      <c r="E7183" s="1" t="s">
        <v>29</v>
      </c>
      <c r="F7183" s="18">
        <v>13.467999999999998</v>
      </c>
      <c r="G7183" t="s">
        <v>5354</v>
      </c>
      <c r="H7183" s="1">
        <f>IF(COUNTIF(G$2:G7183,G7183)=1,1,0)</f>
        <v>1</v>
      </c>
      <c r="I7183" s="1">
        <v>13</v>
      </c>
      <c r="J7183" s="1">
        <v>0.8</v>
      </c>
      <c r="K7183" s="1">
        <v>-22.895600000000005</v>
      </c>
      <c r="L7183" s="12">
        <f>VLOOKUP(train[[#This Row],[Sub-Category]],Análisis_ABC_XYZ[[#Headers],[#Data]],4,FALSE)</f>
        <v>0.46881743173671325</v>
      </c>
    </row>
    <row r="7184" spans="1:12" x14ac:dyDescent="0.35">
      <c r="A7184" s="2">
        <v>43191</v>
      </c>
      <c r="B7184" s="1" t="s">
        <v>12</v>
      </c>
      <c r="C7184" s="1" t="s">
        <v>1569</v>
      </c>
      <c r="D7184" s="1" t="s">
        <v>26</v>
      </c>
      <c r="E7184" s="1" t="s">
        <v>208</v>
      </c>
      <c r="F7184" s="18">
        <v>4799.9839999999995</v>
      </c>
      <c r="G7184" t="s">
        <v>6758</v>
      </c>
      <c r="H7184" s="1">
        <f>IF(COUNTIF(G$2:G7184,G7184)=1,1,0)</f>
        <v>1</v>
      </c>
      <c r="I7184" s="1">
        <v>2</v>
      </c>
      <c r="J7184" s="1">
        <v>0.2</v>
      </c>
      <c r="K7184" s="1">
        <v>359.99879999999962</v>
      </c>
      <c r="L7184" s="12">
        <f>VLOOKUP(train[[#This Row],[Sub-Category]],Análisis_ABC_XYZ[[#Headers],[#Data]],4,FALSE)</f>
        <v>0.5183572270896134</v>
      </c>
    </row>
    <row r="7185" spans="1:12" x14ac:dyDescent="0.35">
      <c r="A7185" s="2">
        <v>43191</v>
      </c>
      <c r="B7185" s="1" t="s">
        <v>12</v>
      </c>
      <c r="C7185" s="1" t="s">
        <v>1710</v>
      </c>
      <c r="D7185" s="1" t="s">
        <v>8</v>
      </c>
      <c r="E7185" s="1" t="s">
        <v>9</v>
      </c>
      <c r="F7185" s="18">
        <v>482.66399999999999</v>
      </c>
      <c r="G7185" t="s">
        <v>6758</v>
      </c>
      <c r="H7185" s="1">
        <f>IF(COUNTIF(G$2:G7185,G7185)=1,1,0)</f>
        <v>0</v>
      </c>
      <c r="I7185" s="1">
        <v>8</v>
      </c>
      <c r="J7185" s="1">
        <v>0.15</v>
      </c>
      <c r="K7185" s="1">
        <v>85.175999999999974</v>
      </c>
      <c r="L7185" s="12">
        <f>VLOOKUP(train[[#This Row],[Sub-Category]],Análisis_ABC_XYZ[[#Headers],[#Data]],4,FALSE)</f>
        <v>0.5176847302647779</v>
      </c>
    </row>
    <row r="7186" spans="1:12" x14ac:dyDescent="0.35">
      <c r="A7186" s="2">
        <v>43191</v>
      </c>
      <c r="B7186" s="1" t="s">
        <v>16</v>
      </c>
      <c r="C7186" s="1" t="s">
        <v>1277</v>
      </c>
      <c r="D7186" s="1" t="s">
        <v>8</v>
      </c>
      <c r="E7186" s="1" t="s">
        <v>11</v>
      </c>
      <c r="F7186" s="18">
        <v>218.35200000000003</v>
      </c>
      <c r="G7186" t="s">
        <v>4670</v>
      </c>
      <c r="H7186" s="1">
        <f>IF(COUNTIF(G$2:G7186,G7186)=1,1,0)</f>
        <v>1</v>
      </c>
      <c r="I7186" s="1">
        <v>3</v>
      </c>
      <c r="J7186" s="1">
        <v>0.2</v>
      </c>
      <c r="K7186" s="1">
        <v>-19.105800000000016</v>
      </c>
      <c r="L7186" s="12">
        <f>VLOOKUP(train[[#This Row],[Sub-Category]],Análisis_ABC_XYZ[[#Headers],[#Data]],4,FALSE)</f>
        <v>0.46529189879902266</v>
      </c>
    </row>
    <row r="7187" spans="1:12" x14ac:dyDescent="0.35">
      <c r="A7187" s="2">
        <v>43191</v>
      </c>
      <c r="B7187" s="1" t="s">
        <v>126</v>
      </c>
      <c r="C7187" s="1" t="s">
        <v>147</v>
      </c>
      <c r="D7187" s="1" t="s">
        <v>8</v>
      </c>
      <c r="E7187" s="1" t="s">
        <v>22</v>
      </c>
      <c r="F7187" s="18">
        <v>127.94999999999999</v>
      </c>
      <c r="G7187" t="s">
        <v>5316</v>
      </c>
      <c r="H7187" s="1">
        <f>IF(COUNTIF(G$2:G7187,G7187)=1,1,0)</f>
        <v>1</v>
      </c>
      <c r="I7187" s="1">
        <v>3</v>
      </c>
      <c r="J7187" s="1">
        <v>0</v>
      </c>
      <c r="K7187" s="1">
        <v>21.751499999999986</v>
      </c>
      <c r="L7187" s="12">
        <f>VLOOKUP(train[[#This Row],[Sub-Category]],Análisis_ABC_XYZ[[#Headers],[#Data]],4,FALSE)</f>
        <v>0.4595170286641902</v>
      </c>
    </row>
    <row r="7188" spans="1:12" x14ac:dyDescent="0.35">
      <c r="A7188" s="2">
        <v>43191</v>
      </c>
      <c r="B7188" s="1" t="s">
        <v>12</v>
      </c>
      <c r="C7188" s="1" t="s">
        <v>737</v>
      </c>
      <c r="D7188" s="1" t="s">
        <v>14</v>
      </c>
      <c r="E7188" s="1" t="s">
        <v>29</v>
      </c>
      <c r="F7188" s="18">
        <v>121.67999999999999</v>
      </c>
      <c r="G7188" t="s">
        <v>2598</v>
      </c>
      <c r="H7188" s="1">
        <f>IF(COUNTIF(G$2:G7188,G7188)=1,1,0)</f>
        <v>1</v>
      </c>
      <c r="I7188" s="1">
        <v>13</v>
      </c>
      <c r="J7188" s="1">
        <v>0.2</v>
      </c>
      <c r="K7188" s="1">
        <v>38.024999999999977</v>
      </c>
      <c r="L7188" s="12">
        <f>VLOOKUP(train[[#This Row],[Sub-Category]],Análisis_ABC_XYZ[[#Headers],[#Data]],4,FALSE)</f>
        <v>0.46881743173671325</v>
      </c>
    </row>
    <row r="7189" spans="1:12" x14ac:dyDescent="0.35">
      <c r="A7189" s="2">
        <v>43191</v>
      </c>
      <c r="B7189" s="1" t="s">
        <v>186</v>
      </c>
      <c r="C7189" s="1" t="s">
        <v>1020</v>
      </c>
      <c r="D7189" s="1" t="s">
        <v>14</v>
      </c>
      <c r="E7189" s="1" t="s">
        <v>20</v>
      </c>
      <c r="F7189" s="18">
        <v>94.199999999999989</v>
      </c>
      <c r="G7189" t="s">
        <v>2262</v>
      </c>
      <c r="H7189" s="1">
        <f>IF(COUNTIF(G$2:G7189,G7189)=1,1,0)</f>
        <v>1</v>
      </c>
      <c r="I7189" s="1">
        <v>6</v>
      </c>
      <c r="J7189" s="1">
        <v>0</v>
      </c>
      <c r="K7189" s="1">
        <v>23.550000000000004</v>
      </c>
      <c r="L7189" s="12">
        <f>VLOOKUP(train[[#This Row],[Sub-Category]],Análisis_ABC_XYZ[[#Headers],[#Data]],4,FALSE)</f>
        <v>0.44610841445725197</v>
      </c>
    </row>
    <row r="7190" spans="1:12" x14ac:dyDescent="0.35">
      <c r="A7190" s="2">
        <v>43191</v>
      </c>
      <c r="B7190" s="1" t="s">
        <v>89</v>
      </c>
      <c r="C7190" s="1" t="s">
        <v>1517</v>
      </c>
      <c r="D7190" s="1" t="s">
        <v>14</v>
      </c>
      <c r="E7190" s="1" t="s">
        <v>36</v>
      </c>
      <c r="F7190" s="18">
        <v>42.929999999999993</v>
      </c>
      <c r="G7190" t="s">
        <v>4355</v>
      </c>
      <c r="H7190" s="1">
        <f>IF(COUNTIF(G$2:G7190,G7190)=1,1,0)</f>
        <v>1</v>
      </c>
      <c r="I7190" s="1">
        <v>9</v>
      </c>
      <c r="J7190" s="1">
        <v>0</v>
      </c>
      <c r="K7190" s="1">
        <v>19.318499999999997</v>
      </c>
      <c r="L7190" s="12">
        <f>VLOOKUP(train[[#This Row],[Sub-Category]],Análisis_ABC_XYZ[[#Headers],[#Data]],4,FALSE)</f>
        <v>0.43613829632717294</v>
      </c>
    </row>
    <row r="7191" spans="1:12" x14ac:dyDescent="0.35">
      <c r="A7191" s="2">
        <v>43191</v>
      </c>
      <c r="B7191" s="1" t="s">
        <v>186</v>
      </c>
      <c r="C7191" s="1" t="s">
        <v>204</v>
      </c>
      <c r="D7191" s="1" t="s">
        <v>14</v>
      </c>
      <c r="E7191" s="1" t="s">
        <v>61</v>
      </c>
      <c r="F7191" s="18">
        <v>28.4</v>
      </c>
      <c r="G7191" t="s">
        <v>2262</v>
      </c>
      <c r="H7191" s="1">
        <f>IF(COUNTIF(G$2:G7191,G7191)=1,1,0)</f>
        <v>0</v>
      </c>
      <c r="I7191" s="1">
        <v>5</v>
      </c>
      <c r="J7191" s="1">
        <v>0</v>
      </c>
      <c r="K7191" s="1">
        <v>13.347999999999997</v>
      </c>
      <c r="L7191" s="12">
        <f>VLOOKUP(train[[#This Row],[Sub-Category]],Análisis_ABC_XYZ[[#Headers],[#Data]],4,FALSE)</f>
        <v>0.44424167803735209</v>
      </c>
    </row>
    <row r="7192" spans="1:12" x14ac:dyDescent="0.35">
      <c r="A7192" s="2">
        <v>43191</v>
      </c>
      <c r="B7192" s="1" t="s">
        <v>16</v>
      </c>
      <c r="C7192" s="1" t="s">
        <v>1204</v>
      </c>
      <c r="D7192" s="1" t="s">
        <v>26</v>
      </c>
      <c r="E7192" s="1" t="s">
        <v>27</v>
      </c>
      <c r="F7192" s="18">
        <v>23.976000000000003</v>
      </c>
      <c r="G7192" t="s">
        <v>4670</v>
      </c>
      <c r="H7192" s="1">
        <f>IF(COUNTIF(G$2:G7192,G7192)=1,1,0)</f>
        <v>0</v>
      </c>
      <c r="I7192" s="1">
        <v>3</v>
      </c>
      <c r="J7192" s="1">
        <v>0.2</v>
      </c>
      <c r="K7192" s="1">
        <v>-5.694300000000001</v>
      </c>
      <c r="L7192" s="12">
        <f>VLOOKUP(train[[#This Row],[Sub-Category]],Análisis_ABC_XYZ[[#Headers],[#Data]],4,FALSE)</f>
        <v>0.41105220110552465</v>
      </c>
    </row>
    <row r="7193" spans="1:12" x14ac:dyDescent="0.35">
      <c r="A7193" s="2">
        <v>43191</v>
      </c>
      <c r="B7193" s="1" t="s">
        <v>16</v>
      </c>
      <c r="C7193" s="1" t="s">
        <v>1365</v>
      </c>
      <c r="D7193" s="1" t="s">
        <v>14</v>
      </c>
      <c r="E7193" s="1" t="s">
        <v>31</v>
      </c>
      <c r="F7193" s="18">
        <v>20.808</v>
      </c>
      <c r="G7193" t="s">
        <v>4670</v>
      </c>
      <c r="H7193" s="1">
        <f>IF(COUNTIF(G$2:G7193,G7193)=1,1,0)</f>
        <v>0</v>
      </c>
      <c r="I7193" s="1">
        <v>3</v>
      </c>
      <c r="J7193" s="1">
        <v>0.2</v>
      </c>
      <c r="K7193" s="1">
        <v>1.8207000000000013</v>
      </c>
      <c r="L7193" s="12">
        <f>VLOOKUP(train[[#This Row],[Sub-Category]],Análisis_ABC_XYZ[[#Headers],[#Data]],4,FALSE)</f>
        <v>0.49507917887403441</v>
      </c>
    </row>
    <row r="7194" spans="1:12" x14ac:dyDescent="0.35">
      <c r="A7194" s="2">
        <v>43191</v>
      </c>
      <c r="B7194" s="1" t="s">
        <v>16</v>
      </c>
      <c r="C7194" s="1" t="s">
        <v>1015</v>
      </c>
      <c r="D7194" s="1" t="s">
        <v>14</v>
      </c>
      <c r="E7194" s="1" t="s">
        <v>15</v>
      </c>
      <c r="F7194" s="18">
        <v>6.2640000000000002</v>
      </c>
      <c r="G7194" t="s">
        <v>4670</v>
      </c>
      <c r="H7194" s="1">
        <f>IF(COUNTIF(G$2:G7194,G7194)=1,1,0)</f>
        <v>0</v>
      </c>
      <c r="I7194" s="1">
        <v>3</v>
      </c>
      <c r="J7194" s="1">
        <v>0.2</v>
      </c>
      <c r="K7194" s="1">
        <v>2.0358000000000001</v>
      </c>
      <c r="L7194" s="12">
        <f>VLOOKUP(train[[#This Row],[Sub-Category]],Análisis_ABC_XYZ[[#Headers],[#Data]],4,FALSE)</f>
        <v>0.4647369236065339</v>
      </c>
    </row>
    <row r="7195" spans="1:12" x14ac:dyDescent="0.35">
      <c r="A7195" s="2">
        <v>43191</v>
      </c>
      <c r="B7195" s="1" t="s">
        <v>12</v>
      </c>
      <c r="C7195" s="1" t="s">
        <v>1458</v>
      </c>
      <c r="D7195" s="1" t="s">
        <v>14</v>
      </c>
      <c r="E7195" s="1" t="s">
        <v>15</v>
      </c>
      <c r="F7195" s="18">
        <v>5.78</v>
      </c>
      <c r="G7195" t="s">
        <v>2598</v>
      </c>
      <c r="H7195" s="1">
        <f>IF(COUNTIF(G$2:G7195,G7195)=1,1,0)</f>
        <v>0</v>
      </c>
      <c r="I7195" s="1">
        <v>2</v>
      </c>
      <c r="J7195" s="1">
        <v>0</v>
      </c>
      <c r="K7195" s="1">
        <v>2.7166000000000001</v>
      </c>
      <c r="L7195" s="12">
        <f>VLOOKUP(train[[#This Row],[Sub-Category]],Análisis_ABC_XYZ[[#Headers],[#Data]],4,FALSE)</f>
        <v>0.4647369236065339</v>
      </c>
    </row>
    <row r="7196" spans="1:12" x14ac:dyDescent="0.35">
      <c r="A7196" s="2">
        <v>43192</v>
      </c>
      <c r="B7196" s="1" t="s">
        <v>379</v>
      </c>
      <c r="C7196" s="1" t="s">
        <v>169</v>
      </c>
      <c r="D7196" s="1" t="s">
        <v>8</v>
      </c>
      <c r="E7196" s="1" t="s">
        <v>18</v>
      </c>
      <c r="F7196" s="18">
        <v>411.8</v>
      </c>
      <c r="G7196" t="s">
        <v>2391</v>
      </c>
      <c r="H7196" s="1">
        <f>IF(COUNTIF(G$2:G7196,G7196)=1,1,0)</f>
        <v>1</v>
      </c>
      <c r="I7196" s="1">
        <v>2</v>
      </c>
      <c r="J7196" s="1">
        <v>0</v>
      </c>
      <c r="K7196" s="1">
        <v>70.005999999999972</v>
      </c>
      <c r="L7196" s="12">
        <f>VLOOKUP(train[[#This Row],[Sub-Category]],Análisis_ABC_XYZ[[#Headers],[#Data]],4,FALSE)</f>
        <v>0.55975208308209756</v>
      </c>
    </row>
    <row r="7197" spans="1:12" x14ac:dyDescent="0.35">
      <c r="A7197" s="2">
        <v>43192</v>
      </c>
      <c r="B7197" s="1" t="s">
        <v>379</v>
      </c>
      <c r="C7197" s="1" t="s">
        <v>349</v>
      </c>
      <c r="D7197" s="1" t="s">
        <v>26</v>
      </c>
      <c r="E7197" s="1" t="s">
        <v>56</v>
      </c>
      <c r="F7197" s="18">
        <v>360</v>
      </c>
      <c r="G7197" t="s">
        <v>2391</v>
      </c>
      <c r="H7197" s="1">
        <f>IF(COUNTIF(G$2:G7197,G7197)=1,1,0)</f>
        <v>0</v>
      </c>
      <c r="I7197" s="1">
        <v>4</v>
      </c>
      <c r="J7197" s="1">
        <v>0</v>
      </c>
      <c r="K7197" s="1">
        <v>129.6</v>
      </c>
      <c r="L7197" s="12">
        <f>VLOOKUP(train[[#This Row],[Sub-Category]],Análisis_ABC_XYZ[[#Headers],[#Data]],4,FALSE)</f>
        <v>0.52062335344040378</v>
      </c>
    </row>
    <row r="7198" spans="1:12" x14ac:dyDescent="0.35">
      <c r="A7198" s="2">
        <v>43192</v>
      </c>
      <c r="B7198" s="1" t="s">
        <v>12</v>
      </c>
      <c r="C7198" s="1" t="s">
        <v>971</v>
      </c>
      <c r="D7198" s="1" t="s">
        <v>8</v>
      </c>
      <c r="E7198" s="1" t="s">
        <v>22</v>
      </c>
      <c r="F7198" s="18">
        <v>25.11</v>
      </c>
      <c r="G7198" t="s">
        <v>3834</v>
      </c>
      <c r="H7198" s="1">
        <f>IF(COUNTIF(G$2:G7198,G7198)=1,1,0)</f>
        <v>1</v>
      </c>
      <c r="I7198" s="1">
        <v>3</v>
      </c>
      <c r="J7198" s="1">
        <v>0</v>
      </c>
      <c r="K7198" s="1">
        <v>6.5285999999999991</v>
      </c>
      <c r="L7198" s="12">
        <f>VLOOKUP(train[[#This Row],[Sub-Category]],Análisis_ABC_XYZ[[#Headers],[#Data]],4,FALSE)</f>
        <v>0.4595170286641902</v>
      </c>
    </row>
    <row r="7199" spans="1:12" x14ac:dyDescent="0.35">
      <c r="A7199" s="2">
        <v>43192</v>
      </c>
      <c r="B7199" s="1" t="s">
        <v>119</v>
      </c>
      <c r="C7199" s="1" t="s">
        <v>703</v>
      </c>
      <c r="D7199" s="1" t="s">
        <v>14</v>
      </c>
      <c r="E7199" s="1" t="s">
        <v>15</v>
      </c>
      <c r="F7199" s="18">
        <v>14.940000000000001</v>
      </c>
      <c r="G7199" t="s">
        <v>3338</v>
      </c>
      <c r="H7199" s="1">
        <f>IF(COUNTIF(G$2:G7199,G7199)=1,1,0)</f>
        <v>1</v>
      </c>
      <c r="I7199" s="1">
        <v>3</v>
      </c>
      <c r="J7199" s="1">
        <v>0</v>
      </c>
      <c r="K7199" s="1">
        <v>6.8723999999999998</v>
      </c>
      <c r="L7199" s="12">
        <f>VLOOKUP(train[[#This Row],[Sub-Category]],Análisis_ABC_XYZ[[#Headers],[#Data]],4,FALSE)</f>
        <v>0.4647369236065339</v>
      </c>
    </row>
    <row r="7200" spans="1:12" x14ac:dyDescent="0.35">
      <c r="A7200" s="2">
        <v>43192</v>
      </c>
      <c r="B7200" s="1" t="s">
        <v>229</v>
      </c>
      <c r="C7200" s="1" t="s">
        <v>50</v>
      </c>
      <c r="D7200" s="1" t="s">
        <v>14</v>
      </c>
      <c r="E7200" s="1" t="s">
        <v>24</v>
      </c>
      <c r="F7200" s="18">
        <v>11.12</v>
      </c>
      <c r="G7200" t="s">
        <v>3027</v>
      </c>
      <c r="H7200" s="1">
        <f>IF(COUNTIF(G$2:G7200,G7200)=1,1,0)</f>
        <v>1</v>
      </c>
      <c r="I7200" s="1">
        <v>4</v>
      </c>
      <c r="J7200" s="1">
        <v>0</v>
      </c>
      <c r="K7200" s="1">
        <v>2.8911999999999995</v>
      </c>
      <c r="L7200" s="12">
        <f>VLOOKUP(train[[#This Row],[Sub-Category]],Análisis_ABC_XYZ[[#Headers],[#Data]],4,FALSE)</f>
        <v>0.45632477063632687</v>
      </c>
    </row>
    <row r="7201" spans="1:12" x14ac:dyDescent="0.35">
      <c r="A7201" s="2">
        <v>43193</v>
      </c>
      <c r="B7201" s="1" t="s">
        <v>52</v>
      </c>
      <c r="C7201" s="1" t="s">
        <v>806</v>
      </c>
      <c r="D7201" s="1" t="s">
        <v>8</v>
      </c>
      <c r="E7201" s="1" t="s">
        <v>22</v>
      </c>
      <c r="F7201" s="18">
        <v>25.472000000000001</v>
      </c>
      <c r="G7201" t="s">
        <v>5788</v>
      </c>
      <c r="H7201" s="1">
        <f>IF(COUNTIF(G$2:G7201,G7201)=1,1,0)</f>
        <v>1</v>
      </c>
      <c r="I7201" s="1">
        <v>4</v>
      </c>
      <c r="J7201" s="1">
        <v>0.2</v>
      </c>
      <c r="K7201" s="1">
        <v>7.6416000000000022</v>
      </c>
      <c r="L7201" s="12">
        <f>VLOOKUP(train[[#This Row],[Sub-Category]],Análisis_ABC_XYZ[[#Headers],[#Data]],4,FALSE)</f>
        <v>0.4595170286641902</v>
      </c>
    </row>
    <row r="7202" spans="1:12" x14ac:dyDescent="0.35">
      <c r="A7202" s="2">
        <v>43193</v>
      </c>
      <c r="B7202" s="1" t="s">
        <v>72</v>
      </c>
      <c r="C7202" s="1" t="s">
        <v>487</v>
      </c>
      <c r="D7202" s="1" t="s">
        <v>14</v>
      </c>
      <c r="E7202" s="1" t="s">
        <v>24</v>
      </c>
      <c r="F7202" s="18">
        <v>7.0559999999999992</v>
      </c>
      <c r="G7202" t="s">
        <v>4781</v>
      </c>
      <c r="H7202" s="1">
        <f>IF(COUNTIF(G$2:G7202,G7202)=1,1,0)</f>
        <v>1</v>
      </c>
      <c r="I7202" s="1">
        <v>3</v>
      </c>
      <c r="J7202" s="1">
        <v>0.2</v>
      </c>
      <c r="K7202" s="1">
        <v>2.2050000000000001</v>
      </c>
      <c r="L7202" s="12">
        <f>VLOOKUP(train[[#This Row],[Sub-Category]],Análisis_ABC_XYZ[[#Headers],[#Data]],4,FALSE)</f>
        <v>0.45632477063632687</v>
      </c>
    </row>
    <row r="7203" spans="1:12" x14ac:dyDescent="0.35">
      <c r="A7203" s="2">
        <v>43194</v>
      </c>
      <c r="B7203" s="1" t="s">
        <v>72</v>
      </c>
      <c r="C7203" s="1" t="s">
        <v>1259</v>
      </c>
      <c r="D7203" s="1" t="s">
        <v>26</v>
      </c>
      <c r="E7203" s="1" t="s">
        <v>27</v>
      </c>
      <c r="F7203" s="18">
        <v>383.84000000000003</v>
      </c>
      <c r="G7203" t="s">
        <v>5993</v>
      </c>
      <c r="H7203" s="1">
        <f>IF(COUNTIF(G$2:G7203,G7203)=1,1,0)</f>
        <v>1</v>
      </c>
      <c r="I7203" s="1">
        <v>4</v>
      </c>
      <c r="J7203" s="1">
        <v>0.2</v>
      </c>
      <c r="K7203" s="1">
        <v>47.97999999999999</v>
      </c>
      <c r="L7203" s="12">
        <f>VLOOKUP(train[[#This Row],[Sub-Category]],Análisis_ABC_XYZ[[#Headers],[#Data]],4,FALSE)</f>
        <v>0.41105220110552465</v>
      </c>
    </row>
    <row r="7204" spans="1:12" x14ac:dyDescent="0.35">
      <c r="A7204" s="2">
        <v>43194</v>
      </c>
      <c r="B7204" s="1" t="s">
        <v>89</v>
      </c>
      <c r="C7204" s="1" t="s">
        <v>318</v>
      </c>
      <c r="D7204" s="1" t="s">
        <v>14</v>
      </c>
      <c r="E7204" s="1" t="s">
        <v>182</v>
      </c>
      <c r="F7204" s="18">
        <v>240.37</v>
      </c>
      <c r="G7204" t="s">
        <v>4325</v>
      </c>
      <c r="H7204" s="1">
        <f>IF(COUNTIF(G$2:G7204,G7204)=1,1,0)</f>
        <v>1</v>
      </c>
      <c r="I7204" s="1">
        <v>1</v>
      </c>
      <c r="J7204" s="1">
        <v>0</v>
      </c>
      <c r="K7204" s="1">
        <v>7.2111000000000161</v>
      </c>
      <c r="L7204" s="12">
        <f>VLOOKUP(train[[#This Row],[Sub-Category]],Análisis_ABC_XYZ[[#Headers],[#Data]],4,FALSE)</f>
        <v>0.53938093436526824</v>
      </c>
    </row>
    <row r="7205" spans="1:12" x14ac:dyDescent="0.35">
      <c r="A7205" s="2">
        <v>43194</v>
      </c>
      <c r="B7205" s="1" t="s">
        <v>89</v>
      </c>
      <c r="C7205" s="1" t="s">
        <v>540</v>
      </c>
      <c r="D7205" s="1" t="s">
        <v>26</v>
      </c>
      <c r="E7205" s="1" t="s">
        <v>27</v>
      </c>
      <c r="F7205" s="18">
        <v>119.02</v>
      </c>
      <c r="G7205" t="s">
        <v>4325</v>
      </c>
      <c r="H7205" s="1">
        <f>IF(COUNTIF(G$2:G7205,G7205)=1,1,0)</f>
        <v>0</v>
      </c>
      <c r="I7205" s="1">
        <v>2</v>
      </c>
      <c r="J7205" s="1">
        <v>0</v>
      </c>
      <c r="K7205" s="1">
        <v>33.325600000000009</v>
      </c>
      <c r="L7205" s="12">
        <f>VLOOKUP(train[[#This Row],[Sub-Category]],Análisis_ABC_XYZ[[#Headers],[#Data]],4,FALSE)</f>
        <v>0.41105220110552465</v>
      </c>
    </row>
    <row r="7206" spans="1:12" x14ac:dyDescent="0.35">
      <c r="A7206" s="2">
        <v>43194</v>
      </c>
      <c r="B7206" s="1" t="s">
        <v>89</v>
      </c>
      <c r="C7206" s="1" t="s">
        <v>1857</v>
      </c>
      <c r="D7206" s="1" t="s">
        <v>26</v>
      </c>
      <c r="E7206" s="1" t="s">
        <v>27</v>
      </c>
      <c r="F7206" s="18">
        <v>41.22</v>
      </c>
      <c r="G7206" t="s">
        <v>4325</v>
      </c>
      <c r="H7206" s="1">
        <f>IF(COUNTIF(G$2:G7206,G7206)=1,1,0)</f>
        <v>0</v>
      </c>
      <c r="I7206" s="1">
        <v>1</v>
      </c>
      <c r="J7206" s="1">
        <v>0</v>
      </c>
      <c r="K7206" s="1">
        <v>11.1294</v>
      </c>
      <c r="L7206" s="12">
        <f>VLOOKUP(train[[#This Row],[Sub-Category]],Análisis_ABC_XYZ[[#Headers],[#Data]],4,FALSE)</f>
        <v>0.41105220110552465</v>
      </c>
    </row>
    <row r="7207" spans="1:12" x14ac:dyDescent="0.35">
      <c r="A7207" s="2">
        <v>43194</v>
      </c>
      <c r="B7207" s="1" t="s">
        <v>89</v>
      </c>
      <c r="C7207" s="1" t="s">
        <v>682</v>
      </c>
      <c r="D7207" s="1" t="s">
        <v>14</v>
      </c>
      <c r="E7207" s="1" t="s">
        <v>61</v>
      </c>
      <c r="F7207" s="18">
        <v>16.98</v>
      </c>
      <c r="G7207" t="s">
        <v>3450</v>
      </c>
      <c r="H7207" s="1">
        <f>IF(COUNTIF(G$2:G7207,G7207)=1,1,0)</f>
        <v>1</v>
      </c>
      <c r="I7207" s="1">
        <v>1</v>
      </c>
      <c r="J7207" s="1">
        <v>0</v>
      </c>
      <c r="K7207" s="1">
        <v>8.49</v>
      </c>
      <c r="L7207" s="12">
        <f>VLOOKUP(train[[#This Row],[Sub-Category]],Análisis_ABC_XYZ[[#Headers],[#Data]],4,FALSE)</f>
        <v>0.44424167803735209</v>
      </c>
    </row>
    <row r="7208" spans="1:12" x14ac:dyDescent="0.35">
      <c r="A7208" s="2">
        <v>43194</v>
      </c>
      <c r="B7208" s="1" t="s">
        <v>89</v>
      </c>
      <c r="C7208" s="1" t="s">
        <v>891</v>
      </c>
      <c r="D7208" s="1" t="s">
        <v>14</v>
      </c>
      <c r="E7208" s="1" t="s">
        <v>24</v>
      </c>
      <c r="F7208" s="18">
        <v>7.04</v>
      </c>
      <c r="G7208" t="s">
        <v>2730</v>
      </c>
      <c r="H7208" s="1">
        <f>IF(COUNTIF(G$2:G7208,G7208)=1,1,0)</f>
        <v>1</v>
      </c>
      <c r="I7208" s="1">
        <v>4</v>
      </c>
      <c r="J7208" s="1">
        <v>0</v>
      </c>
      <c r="K7208" s="1">
        <v>2.0415999999999999</v>
      </c>
      <c r="L7208" s="12">
        <f>VLOOKUP(train[[#This Row],[Sub-Category]],Análisis_ABC_XYZ[[#Headers],[#Data]],4,FALSE)</f>
        <v>0.45632477063632687</v>
      </c>
    </row>
    <row r="7209" spans="1:12" x14ac:dyDescent="0.35">
      <c r="A7209" s="2">
        <v>43196</v>
      </c>
      <c r="B7209" s="1" t="s">
        <v>154</v>
      </c>
      <c r="C7209" s="1" t="s">
        <v>314</v>
      </c>
      <c r="D7209" s="1" t="s">
        <v>14</v>
      </c>
      <c r="E7209" s="1" t="s">
        <v>36</v>
      </c>
      <c r="F7209" s="18">
        <v>106.32</v>
      </c>
      <c r="G7209" t="s">
        <v>5169</v>
      </c>
      <c r="H7209" s="1">
        <f>IF(COUNTIF(G$2:G7209,G7209)=1,1,0)</f>
        <v>1</v>
      </c>
      <c r="I7209" s="1">
        <v>3</v>
      </c>
      <c r="J7209" s="1">
        <v>0</v>
      </c>
      <c r="K7209" s="1">
        <v>49.970399999999991</v>
      </c>
      <c r="L7209" s="12">
        <f>VLOOKUP(train[[#This Row],[Sub-Category]],Análisis_ABC_XYZ[[#Headers],[#Data]],4,FALSE)</f>
        <v>0.43613829632717294</v>
      </c>
    </row>
    <row r="7210" spans="1:12" x14ac:dyDescent="0.35">
      <c r="A7210" s="2">
        <v>43196</v>
      </c>
      <c r="B7210" s="1" t="s">
        <v>111</v>
      </c>
      <c r="C7210" s="1" t="s">
        <v>873</v>
      </c>
      <c r="D7210" s="1" t="s">
        <v>14</v>
      </c>
      <c r="E7210" s="1" t="s">
        <v>29</v>
      </c>
      <c r="F7210" s="18">
        <v>8.1000000000000014</v>
      </c>
      <c r="G7210" t="s">
        <v>2054</v>
      </c>
      <c r="H7210" s="1">
        <f>IF(COUNTIF(G$2:G7210,G7210)=1,1,0)</f>
        <v>1</v>
      </c>
      <c r="I7210" s="1">
        <v>5</v>
      </c>
      <c r="J7210" s="1">
        <v>0.7</v>
      </c>
      <c r="K7210" s="1">
        <v>-5.9399999999999977</v>
      </c>
      <c r="L7210" s="12">
        <f>VLOOKUP(train[[#This Row],[Sub-Category]],Análisis_ABC_XYZ[[#Headers],[#Data]],4,FALSE)</f>
        <v>0.46881743173671325</v>
      </c>
    </row>
    <row r="7211" spans="1:12" x14ac:dyDescent="0.35">
      <c r="A7211" s="2">
        <v>43197</v>
      </c>
      <c r="B7211" s="1" t="s">
        <v>16</v>
      </c>
      <c r="C7211" s="1" t="s">
        <v>271</v>
      </c>
      <c r="D7211" s="1" t="s">
        <v>8</v>
      </c>
      <c r="E7211" s="1" t="s">
        <v>18</v>
      </c>
      <c r="F7211" s="18">
        <v>620.61450000000013</v>
      </c>
      <c r="G7211" t="s">
        <v>4546</v>
      </c>
      <c r="H7211" s="1">
        <f>IF(COUNTIF(G$2:G7211,G7211)=1,1,0)</f>
        <v>1</v>
      </c>
      <c r="I7211" s="1">
        <v>3</v>
      </c>
      <c r="J7211" s="1">
        <v>0.45</v>
      </c>
      <c r="K7211" s="1">
        <v>-248.24579999999992</v>
      </c>
      <c r="L7211" s="12">
        <f>VLOOKUP(train[[#This Row],[Sub-Category]],Análisis_ABC_XYZ[[#Headers],[#Data]],4,FALSE)</f>
        <v>0.55975208308209756</v>
      </c>
    </row>
    <row r="7212" spans="1:12" x14ac:dyDescent="0.35">
      <c r="A7212" s="2">
        <v>43197</v>
      </c>
      <c r="B7212" s="1" t="s">
        <v>16</v>
      </c>
      <c r="C7212" s="1" t="s">
        <v>272</v>
      </c>
      <c r="D7212" s="1" t="s">
        <v>8</v>
      </c>
      <c r="E7212" s="1" t="s">
        <v>22</v>
      </c>
      <c r="F7212" s="18">
        <v>258.072</v>
      </c>
      <c r="G7212" t="s">
        <v>4546</v>
      </c>
      <c r="H7212" s="1">
        <f>IF(COUNTIF(G$2:G7212,G7212)=1,1,0)</f>
        <v>0</v>
      </c>
      <c r="I7212" s="1">
        <v>3</v>
      </c>
      <c r="J7212" s="1">
        <v>0.2</v>
      </c>
      <c r="K7212" s="1">
        <v>0</v>
      </c>
      <c r="L7212" s="12">
        <f>VLOOKUP(train[[#This Row],[Sub-Category]],Análisis_ABC_XYZ[[#Headers],[#Data]],4,FALSE)</f>
        <v>0.4595170286641902</v>
      </c>
    </row>
    <row r="7213" spans="1:12" x14ac:dyDescent="0.35">
      <c r="A7213" s="2">
        <v>43197</v>
      </c>
      <c r="B7213" s="1" t="s">
        <v>16</v>
      </c>
      <c r="C7213" s="1" t="s">
        <v>270</v>
      </c>
      <c r="D7213" s="1" t="s">
        <v>8</v>
      </c>
      <c r="E7213" s="1" t="s">
        <v>18</v>
      </c>
      <c r="F7213" s="18">
        <v>233.86</v>
      </c>
      <c r="G7213" t="s">
        <v>4546</v>
      </c>
      <c r="H7213" s="1">
        <f>IF(COUNTIF(G$2:G7213,G7213)=1,1,0)</f>
        <v>0</v>
      </c>
      <c r="I7213" s="1">
        <v>2</v>
      </c>
      <c r="J7213" s="1">
        <v>0.45</v>
      </c>
      <c r="K7213" s="1">
        <v>-102.04800000000003</v>
      </c>
      <c r="L7213" s="12">
        <f>VLOOKUP(train[[#This Row],[Sub-Category]],Análisis_ABC_XYZ[[#Headers],[#Data]],4,FALSE)</f>
        <v>0.55975208308209756</v>
      </c>
    </row>
    <row r="7214" spans="1:12" x14ac:dyDescent="0.35">
      <c r="A7214" s="2">
        <v>43197</v>
      </c>
      <c r="B7214" s="1" t="s">
        <v>16</v>
      </c>
      <c r="C7214" s="1" t="s">
        <v>886</v>
      </c>
      <c r="D7214" s="1" t="s">
        <v>26</v>
      </c>
      <c r="E7214" s="1" t="s">
        <v>27</v>
      </c>
      <c r="F7214" s="18">
        <v>219.18400000000003</v>
      </c>
      <c r="G7214" t="s">
        <v>5517</v>
      </c>
      <c r="H7214" s="1">
        <f>IF(COUNTIF(G$2:G7214,G7214)=1,1,0)</f>
        <v>1</v>
      </c>
      <c r="I7214" s="1">
        <v>2</v>
      </c>
      <c r="J7214" s="1">
        <v>0.2</v>
      </c>
      <c r="K7214" s="1">
        <v>19.178600000000003</v>
      </c>
      <c r="L7214" s="12">
        <f>VLOOKUP(train[[#This Row],[Sub-Category]],Análisis_ABC_XYZ[[#Headers],[#Data]],4,FALSE)</f>
        <v>0.41105220110552465</v>
      </c>
    </row>
    <row r="7215" spans="1:12" x14ac:dyDescent="0.35">
      <c r="A7215" s="2">
        <v>43197</v>
      </c>
      <c r="B7215" s="1" t="s">
        <v>16</v>
      </c>
      <c r="C7215" s="1" t="s">
        <v>273</v>
      </c>
      <c r="D7215" s="1" t="s">
        <v>26</v>
      </c>
      <c r="E7215" s="1" t="s">
        <v>56</v>
      </c>
      <c r="F7215" s="18">
        <v>617.97600000000011</v>
      </c>
      <c r="G7215" t="s">
        <v>4546</v>
      </c>
      <c r="H7215" s="1">
        <f>IF(COUNTIF(G$2:G7215,G7215)=1,1,0)</f>
        <v>0</v>
      </c>
      <c r="I7215" s="1">
        <v>3</v>
      </c>
      <c r="J7215" s="1">
        <v>0.2</v>
      </c>
      <c r="K7215" s="1">
        <v>-7.724700000000098</v>
      </c>
      <c r="L7215" s="12">
        <f>VLOOKUP(train[[#This Row],[Sub-Category]],Análisis_ABC_XYZ[[#Headers],[#Data]],4,FALSE)</f>
        <v>0.52062335344040378</v>
      </c>
    </row>
    <row r="7216" spans="1:12" x14ac:dyDescent="0.35">
      <c r="A7216" s="2">
        <v>43197</v>
      </c>
      <c r="B7216" s="1" t="s">
        <v>16</v>
      </c>
      <c r="C7216" s="1" t="s">
        <v>462</v>
      </c>
      <c r="D7216" s="1" t="s">
        <v>14</v>
      </c>
      <c r="E7216" s="1" t="s">
        <v>24</v>
      </c>
      <c r="F7216" s="18">
        <v>16.256</v>
      </c>
      <c r="G7216" t="s">
        <v>5517</v>
      </c>
      <c r="H7216" s="1">
        <f>IF(COUNTIF(G$2:G7216,G7216)=1,1,0)</f>
        <v>0</v>
      </c>
      <c r="I7216" s="1">
        <v>2</v>
      </c>
      <c r="J7216" s="1">
        <v>0.2</v>
      </c>
      <c r="K7216" s="1">
        <v>1.2192000000000007</v>
      </c>
      <c r="L7216" s="12">
        <f>VLOOKUP(train[[#This Row],[Sub-Category]],Análisis_ABC_XYZ[[#Headers],[#Data]],4,FALSE)</f>
        <v>0.45632477063632687</v>
      </c>
    </row>
    <row r="7217" spans="1:12" x14ac:dyDescent="0.35">
      <c r="A7217" s="2">
        <v>43197</v>
      </c>
      <c r="B7217" s="1" t="s">
        <v>16</v>
      </c>
      <c r="C7217" s="1" t="s">
        <v>269</v>
      </c>
      <c r="D7217" s="1" t="s">
        <v>14</v>
      </c>
      <c r="E7217" s="1" t="s">
        <v>29</v>
      </c>
      <c r="F7217" s="18">
        <v>5.3280000000000012</v>
      </c>
      <c r="G7217" t="s">
        <v>4546</v>
      </c>
      <c r="H7217" s="1">
        <f>IF(COUNTIF(G$2:G7217,G7217)=1,1,0)</f>
        <v>0</v>
      </c>
      <c r="I7217" s="1">
        <v>2</v>
      </c>
      <c r="J7217" s="1">
        <v>0.7</v>
      </c>
      <c r="K7217" s="1">
        <v>-3.5519999999999996</v>
      </c>
      <c r="L7217" s="12">
        <f>VLOOKUP(train[[#This Row],[Sub-Category]],Análisis_ABC_XYZ[[#Headers],[#Data]],4,FALSE)</f>
        <v>0.46881743173671325</v>
      </c>
    </row>
    <row r="7218" spans="1:12" x14ac:dyDescent="0.35">
      <c r="A7218" s="2">
        <v>43198</v>
      </c>
      <c r="B7218" s="1" t="s">
        <v>379</v>
      </c>
      <c r="C7218" s="1" t="s">
        <v>1244</v>
      </c>
      <c r="D7218" s="1" t="s">
        <v>14</v>
      </c>
      <c r="E7218" s="1" t="s">
        <v>29</v>
      </c>
      <c r="F7218" s="18">
        <v>2690.9700000000003</v>
      </c>
      <c r="G7218" t="s">
        <v>4584</v>
      </c>
      <c r="H7218" s="1">
        <f>IF(COUNTIF(G$2:G7218,G7218)=1,1,0)</f>
        <v>1</v>
      </c>
      <c r="I7218" s="1">
        <v>3</v>
      </c>
      <c r="J7218" s="1">
        <v>0</v>
      </c>
      <c r="K7218" s="1">
        <v>1264.7558999999999</v>
      </c>
      <c r="L7218" s="12">
        <f>VLOOKUP(train[[#This Row],[Sub-Category]],Análisis_ABC_XYZ[[#Headers],[#Data]],4,FALSE)</f>
        <v>0.46881743173671325</v>
      </c>
    </row>
    <row r="7219" spans="1:12" x14ac:dyDescent="0.35">
      <c r="A7219" s="2">
        <v>43198</v>
      </c>
      <c r="B7219" s="1" t="s">
        <v>239</v>
      </c>
      <c r="C7219" s="1" t="s">
        <v>550</v>
      </c>
      <c r="D7219" s="1" t="s">
        <v>14</v>
      </c>
      <c r="E7219" s="1" t="s">
        <v>20</v>
      </c>
      <c r="F7219" s="18">
        <v>2591.56</v>
      </c>
      <c r="G7219" t="s">
        <v>4339</v>
      </c>
      <c r="H7219" s="1">
        <f>IF(COUNTIF(G$2:G7219,G7219)=1,1,0)</f>
        <v>1</v>
      </c>
      <c r="I7219" s="1">
        <v>4</v>
      </c>
      <c r="J7219" s="1">
        <v>0</v>
      </c>
      <c r="K7219" s="1">
        <v>621.97440000000006</v>
      </c>
      <c r="L7219" s="12">
        <f>VLOOKUP(train[[#This Row],[Sub-Category]],Análisis_ABC_XYZ[[#Headers],[#Data]],4,FALSE)</f>
        <v>0.44610841445725197</v>
      </c>
    </row>
    <row r="7220" spans="1:12" x14ac:dyDescent="0.35">
      <c r="A7220" s="2">
        <v>43198</v>
      </c>
      <c r="B7220" s="1" t="s">
        <v>79</v>
      </c>
      <c r="C7220" s="1" t="s">
        <v>809</v>
      </c>
      <c r="D7220" s="1" t="s">
        <v>8</v>
      </c>
      <c r="E7220" s="1" t="s">
        <v>22</v>
      </c>
      <c r="F7220" s="18">
        <v>306.89999999999998</v>
      </c>
      <c r="G7220" t="s">
        <v>4049</v>
      </c>
      <c r="H7220" s="1">
        <f>IF(COUNTIF(G$2:G7220,G7220)=1,1,0)</f>
        <v>1</v>
      </c>
      <c r="I7220" s="1">
        <v>3</v>
      </c>
      <c r="J7220" s="1">
        <v>0</v>
      </c>
      <c r="K7220" s="1">
        <v>79.793999999999997</v>
      </c>
      <c r="L7220" s="12">
        <f>VLOOKUP(train[[#This Row],[Sub-Category]],Análisis_ABC_XYZ[[#Headers],[#Data]],4,FALSE)</f>
        <v>0.4595170286641902</v>
      </c>
    </row>
    <row r="7221" spans="1:12" x14ac:dyDescent="0.35">
      <c r="A7221" s="2">
        <v>43198</v>
      </c>
      <c r="B7221" s="1" t="s">
        <v>79</v>
      </c>
      <c r="C7221" s="1" t="s">
        <v>1440</v>
      </c>
      <c r="D7221" s="1" t="s">
        <v>8</v>
      </c>
      <c r="E7221" s="1" t="s">
        <v>22</v>
      </c>
      <c r="F7221" s="18">
        <v>273.95999999999998</v>
      </c>
      <c r="G7221" t="s">
        <v>4049</v>
      </c>
      <c r="H7221" s="1">
        <f>IF(COUNTIF(G$2:G7221,G7221)=1,1,0)</f>
        <v>0</v>
      </c>
      <c r="I7221" s="1">
        <v>2</v>
      </c>
      <c r="J7221" s="1">
        <v>0</v>
      </c>
      <c r="K7221" s="1">
        <v>71.229600000000005</v>
      </c>
      <c r="L7221" s="12">
        <f>VLOOKUP(train[[#This Row],[Sub-Category]],Análisis_ABC_XYZ[[#Headers],[#Data]],4,FALSE)</f>
        <v>0.4595170286641902</v>
      </c>
    </row>
    <row r="7222" spans="1:12" x14ac:dyDescent="0.35">
      <c r="A7222" s="2">
        <v>43198</v>
      </c>
      <c r="B7222" s="1" t="s">
        <v>12</v>
      </c>
      <c r="C7222" s="1" t="s">
        <v>1252</v>
      </c>
      <c r="D7222" s="1" t="s">
        <v>14</v>
      </c>
      <c r="E7222" s="1" t="s">
        <v>36</v>
      </c>
      <c r="F7222" s="18">
        <v>244.54999999999998</v>
      </c>
      <c r="G7222" t="s">
        <v>5639</v>
      </c>
      <c r="H7222" s="1">
        <f>IF(COUNTIF(G$2:G7222,G7222)=1,1,0)</f>
        <v>1</v>
      </c>
      <c r="I7222" s="1">
        <v>5</v>
      </c>
      <c r="J7222" s="1">
        <v>0</v>
      </c>
      <c r="K7222" s="1">
        <v>114.93849999999998</v>
      </c>
      <c r="L7222" s="12">
        <f>VLOOKUP(train[[#This Row],[Sub-Category]],Análisis_ABC_XYZ[[#Headers],[#Data]],4,FALSE)</f>
        <v>0.43613829632717294</v>
      </c>
    </row>
    <row r="7223" spans="1:12" x14ac:dyDescent="0.35">
      <c r="A7223" s="2">
        <v>43198</v>
      </c>
      <c r="B7223" s="1" t="s">
        <v>12</v>
      </c>
      <c r="C7223" s="1" t="s">
        <v>1509</v>
      </c>
      <c r="D7223" s="1" t="s">
        <v>14</v>
      </c>
      <c r="E7223" s="1" t="s">
        <v>36</v>
      </c>
      <c r="F7223" s="18">
        <v>195.76</v>
      </c>
      <c r="G7223" t="s">
        <v>5639</v>
      </c>
      <c r="H7223" s="1">
        <f>IF(COUNTIF(G$2:G7223,G7223)=1,1,0)</f>
        <v>0</v>
      </c>
      <c r="I7223" s="1">
        <v>4</v>
      </c>
      <c r="J7223" s="1">
        <v>0</v>
      </c>
      <c r="K7223" s="1">
        <v>97.88</v>
      </c>
      <c r="L7223" s="12">
        <f>VLOOKUP(train[[#This Row],[Sub-Category]],Análisis_ABC_XYZ[[#Headers],[#Data]],4,FALSE)</f>
        <v>0.43613829632717294</v>
      </c>
    </row>
    <row r="7224" spans="1:12" x14ac:dyDescent="0.35">
      <c r="A7224" s="2">
        <v>43198</v>
      </c>
      <c r="B7224" s="1" t="s">
        <v>379</v>
      </c>
      <c r="C7224" s="1" t="s">
        <v>1512</v>
      </c>
      <c r="D7224" s="1" t="s">
        <v>8</v>
      </c>
      <c r="E7224" s="1" t="s">
        <v>22</v>
      </c>
      <c r="F7224" s="18">
        <v>56.28</v>
      </c>
      <c r="G7224" t="s">
        <v>4584</v>
      </c>
      <c r="H7224" s="1">
        <f>IF(COUNTIF(G$2:G7224,G7224)=1,1,0)</f>
        <v>0</v>
      </c>
      <c r="I7224" s="1">
        <v>6</v>
      </c>
      <c r="J7224" s="1">
        <v>0</v>
      </c>
      <c r="K7224" s="1">
        <v>15.758400000000002</v>
      </c>
      <c r="L7224" s="12">
        <f>VLOOKUP(train[[#This Row],[Sub-Category]],Análisis_ABC_XYZ[[#Headers],[#Data]],4,FALSE)</f>
        <v>0.4595170286641902</v>
      </c>
    </row>
    <row r="7225" spans="1:12" x14ac:dyDescent="0.35">
      <c r="A7225" s="2">
        <v>43198</v>
      </c>
      <c r="B7225" s="1" t="s">
        <v>239</v>
      </c>
      <c r="C7225" s="1" t="s">
        <v>1684</v>
      </c>
      <c r="D7225" s="1" t="s">
        <v>14</v>
      </c>
      <c r="E7225" s="1" t="s">
        <v>31</v>
      </c>
      <c r="F7225" s="18">
        <v>41.95</v>
      </c>
      <c r="G7225" t="s">
        <v>4339</v>
      </c>
      <c r="H7225" s="1">
        <f>IF(COUNTIF(G$2:G7225,G7225)=1,1,0)</f>
        <v>0</v>
      </c>
      <c r="I7225" s="1">
        <v>5</v>
      </c>
      <c r="J7225" s="1">
        <v>0</v>
      </c>
      <c r="K7225" s="1">
        <v>10.487500000000001</v>
      </c>
      <c r="L7225" s="12">
        <f>VLOOKUP(train[[#This Row],[Sub-Category]],Análisis_ABC_XYZ[[#Headers],[#Data]],4,FALSE)</f>
        <v>0.49507917887403441</v>
      </c>
    </row>
    <row r="7226" spans="1:12" x14ac:dyDescent="0.35">
      <c r="A7226" s="2">
        <v>43199</v>
      </c>
      <c r="B7226" s="1" t="s">
        <v>89</v>
      </c>
      <c r="C7226" s="1" t="s">
        <v>815</v>
      </c>
      <c r="D7226" s="1" t="s">
        <v>14</v>
      </c>
      <c r="E7226" s="1" t="s">
        <v>20</v>
      </c>
      <c r="F7226" s="18">
        <v>501.81000000000006</v>
      </c>
      <c r="G7226" t="s">
        <v>2854</v>
      </c>
      <c r="H7226" s="1">
        <f>IF(COUNTIF(G$2:G7226,G7226)=1,1,0)</f>
        <v>1</v>
      </c>
      <c r="I7226" s="1">
        <v>3</v>
      </c>
      <c r="J7226" s="1">
        <v>0</v>
      </c>
      <c r="K7226" s="1">
        <v>0</v>
      </c>
      <c r="L7226" s="12">
        <f>VLOOKUP(train[[#This Row],[Sub-Category]],Análisis_ABC_XYZ[[#Headers],[#Data]],4,FALSE)</f>
        <v>0.44610841445725197</v>
      </c>
    </row>
    <row r="7227" spans="1:12" x14ac:dyDescent="0.35">
      <c r="A7227" s="2">
        <v>43199</v>
      </c>
      <c r="B7227" s="1" t="s">
        <v>79</v>
      </c>
      <c r="C7227" s="1" t="s">
        <v>1046</v>
      </c>
      <c r="D7227" s="1" t="s">
        <v>14</v>
      </c>
      <c r="E7227" s="1" t="s">
        <v>29</v>
      </c>
      <c r="F7227" s="18">
        <v>478.24</v>
      </c>
      <c r="G7227" t="s">
        <v>6089</v>
      </c>
      <c r="H7227" s="1">
        <f>IF(COUNTIF(G$2:G7227,G7227)=1,1,0)</f>
        <v>1</v>
      </c>
      <c r="I7227" s="1">
        <v>8</v>
      </c>
      <c r="J7227" s="1">
        <v>0</v>
      </c>
      <c r="K7227" s="1">
        <v>219.99039999999997</v>
      </c>
      <c r="L7227" s="12">
        <f>VLOOKUP(train[[#This Row],[Sub-Category]],Análisis_ABC_XYZ[[#Headers],[#Data]],4,FALSE)</f>
        <v>0.46881743173671325</v>
      </c>
    </row>
    <row r="7228" spans="1:12" x14ac:dyDescent="0.35">
      <c r="A7228" s="2">
        <v>43199</v>
      </c>
      <c r="B7228" s="1" t="s">
        <v>16</v>
      </c>
      <c r="C7228" s="1" t="s">
        <v>988</v>
      </c>
      <c r="D7228" s="1" t="s">
        <v>14</v>
      </c>
      <c r="E7228" s="1" t="s">
        <v>36</v>
      </c>
      <c r="F7228" s="18">
        <v>251.64</v>
      </c>
      <c r="G7228" t="s">
        <v>3356</v>
      </c>
      <c r="H7228" s="1">
        <f>IF(COUNTIF(G$2:G7228,G7228)=1,1,0)</f>
        <v>1</v>
      </c>
      <c r="I7228" s="1">
        <v>3</v>
      </c>
      <c r="J7228" s="1">
        <v>0.2</v>
      </c>
      <c r="K7228" s="1">
        <v>88.073999999999984</v>
      </c>
      <c r="L7228" s="12">
        <f>VLOOKUP(train[[#This Row],[Sub-Category]],Análisis_ABC_XYZ[[#Headers],[#Data]],4,FALSE)</f>
        <v>0.43613829632717294</v>
      </c>
    </row>
    <row r="7229" spans="1:12" x14ac:dyDescent="0.35">
      <c r="A7229" s="2">
        <v>43199</v>
      </c>
      <c r="B7229" s="1" t="s">
        <v>89</v>
      </c>
      <c r="C7229" s="1" t="s">
        <v>814</v>
      </c>
      <c r="D7229" s="1" t="s">
        <v>14</v>
      </c>
      <c r="E7229" s="1" t="s">
        <v>36</v>
      </c>
      <c r="F7229" s="18">
        <v>191.6</v>
      </c>
      <c r="G7229" t="s">
        <v>2854</v>
      </c>
      <c r="H7229" s="1">
        <f>IF(COUNTIF(G$2:G7229,G7229)=1,1,0)</f>
        <v>0</v>
      </c>
      <c r="I7229" s="1">
        <v>4</v>
      </c>
      <c r="J7229" s="1">
        <v>0</v>
      </c>
      <c r="K7229" s="1">
        <v>91.967999999999989</v>
      </c>
      <c r="L7229" s="12">
        <f>VLOOKUP(train[[#This Row],[Sub-Category]],Análisis_ABC_XYZ[[#Headers],[#Data]],4,FALSE)</f>
        <v>0.43613829632717294</v>
      </c>
    </row>
    <row r="7230" spans="1:12" x14ac:dyDescent="0.35">
      <c r="A7230" s="2">
        <v>43199</v>
      </c>
      <c r="B7230" s="1" t="s">
        <v>52</v>
      </c>
      <c r="C7230" s="1" t="s">
        <v>1594</v>
      </c>
      <c r="D7230" s="1" t="s">
        <v>14</v>
      </c>
      <c r="E7230" s="1" t="s">
        <v>36</v>
      </c>
      <c r="F7230" s="18">
        <v>65.584000000000003</v>
      </c>
      <c r="G7230" t="s">
        <v>5987</v>
      </c>
      <c r="H7230" s="1">
        <f>IF(COUNTIF(G$2:G7230,G7230)=1,1,0)</f>
        <v>1</v>
      </c>
      <c r="I7230" s="1">
        <v>2</v>
      </c>
      <c r="J7230" s="1">
        <v>0.2</v>
      </c>
      <c r="K7230" s="1">
        <v>23.7742</v>
      </c>
      <c r="L7230" s="12">
        <f>VLOOKUP(train[[#This Row],[Sub-Category]],Análisis_ABC_XYZ[[#Headers],[#Data]],4,FALSE)</f>
        <v>0.43613829632717294</v>
      </c>
    </row>
    <row r="7231" spans="1:12" x14ac:dyDescent="0.35">
      <c r="A7231" s="2">
        <v>43199</v>
      </c>
      <c r="B7231" s="1" t="s">
        <v>52</v>
      </c>
      <c r="C7231" s="1" t="s">
        <v>411</v>
      </c>
      <c r="D7231" s="1" t="s">
        <v>14</v>
      </c>
      <c r="E7231" s="1" t="s">
        <v>29</v>
      </c>
      <c r="F7231" s="18">
        <v>37.896000000000001</v>
      </c>
      <c r="G7231" t="s">
        <v>5987</v>
      </c>
      <c r="H7231" s="1">
        <f>IF(COUNTIF(G$2:G7231,G7231)=1,1,0)</f>
        <v>0</v>
      </c>
      <c r="I7231" s="1">
        <v>4</v>
      </c>
      <c r="J7231" s="1">
        <v>0.7</v>
      </c>
      <c r="K7231" s="1">
        <v>-29.053600000000003</v>
      </c>
      <c r="L7231" s="12">
        <f>VLOOKUP(train[[#This Row],[Sub-Category]],Análisis_ABC_XYZ[[#Headers],[#Data]],4,FALSE)</f>
        <v>0.46881743173671325</v>
      </c>
    </row>
    <row r="7232" spans="1:12" x14ac:dyDescent="0.35">
      <c r="A7232" s="2">
        <v>43199</v>
      </c>
      <c r="B7232" s="1" t="s">
        <v>89</v>
      </c>
      <c r="C7232" s="1" t="s">
        <v>430</v>
      </c>
      <c r="D7232" s="1" t="s">
        <v>14</v>
      </c>
      <c r="E7232" s="1" t="s">
        <v>24</v>
      </c>
      <c r="F7232" s="18">
        <v>35.97</v>
      </c>
      <c r="G7232" t="s">
        <v>2854</v>
      </c>
      <c r="H7232" s="1">
        <f>IF(COUNTIF(G$2:G7232,G7232)=1,1,0)</f>
        <v>0</v>
      </c>
      <c r="I7232" s="1">
        <v>3</v>
      </c>
      <c r="J7232" s="1">
        <v>0</v>
      </c>
      <c r="K7232" s="1">
        <v>9.7118999999999982</v>
      </c>
      <c r="L7232" s="12">
        <f>VLOOKUP(train[[#This Row],[Sub-Category]],Análisis_ABC_XYZ[[#Headers],[#Data]],4,FALSE)</f>
        <v>0.45632477063632687</v>
      </c>
    </row>
    <row r="7233" spans="1:12" x14ac:dyDescent="0.35">
      <c r="A7233" s="2">
        <v>43199</v>
      </c>
      <c r="B7233" s="1" t="s">
        <v>16</v>
      </c>
      <c r="C7233" s="1" t="s">
        <v>987</v>
      </c>
      <c r="D7233" s="1" t="s">
        <v>14</v>
      </c>
      <c r="E7233" s="1" t="s">
        <v>29</v>
      </c>
      <c r="F7233" s="18">
        <v>17.430000000000003</v>
      </c>
      <c r="G7233" t="s">
        <v>3356</v>
      </c>
      <c r="H7233" s="1">
        <f>IF(COUNTIF(G$2:G7233,G7233)=1,1,0)</f>
        <v>0</v>
      </c>
      <c r="I7233" s="1">
        <v>1</v>
      </c>
      <c r="J7233" s="1">
        <v>0.7</v>
      </c>
      <c r="K7233" s="1">
        <v>-13.363000000000003</v>
      </c>
      <c r="L7233" s="12">
        <f>VLOOKUP(train[[#This Row],[Sub-Category]],Análisis_ABC_XYZ[[#Headers],[#Data]],4,FALSE)</f>
        <v>0.46881743173671325</v>
      </c>
    </row>
    <row r="7234" spans="1:12" x14ac:dyDescent="0.35">
      <c r="A7234" s="2">
        <v>43199</v>
      </c>
      <c r="B7234" s="1" t="s">
        <v>16</v>
      </c>
      <c r="C7234" s="1" t="s">
        <v>986</v>
      </c>
      <c r="D7234" s="1" t="s">
        <v>14</v>
      </c>
      <c r="E7234" s="1" t="s">
        <v>15</v>
      </c>
      <c r="F7234" s="18">
        <v>15.120000000000001</v>
      </c>
      <c r="G7234" t="s">
        <v>3356</v>
      </c>
      <c r="H7234" s="1">
        <f>IF(COUNTIF(G$2:G7234,G7234)=1,1,0)</f>
        <v>0</v>
      </c>
      <c r="I7234" s="1">
        <v>3</v>
      </c>
      <c r="J7234" s="1">
        <v>0.2</v>
      </c>
      <c r="K7234" s="1">
        <v>4.9139999999999988</v>
      </c>
      <c r="L7234" s="12">
        <f>VLOOKUP(train[[#This Row],[Sub-Category]],Análisis_ABC_XYZ[[#Headers],[#Data]],4,FALSE)</f>
        <v>0.4647369236065339</v>
      </c>
    </row>
    <row r="7235" spans="1:12" x14ac:dyDescent="0.35">
      <c r="A7235" s="2">
        <v>43199</v>
      </c>
      <c r="B7235" s="1" t="s">
        <v>89</v>
      </c>
      <c r="C7235" s="1" t="s">
        <v>813</v>
      </c>
      <c r="D7235" s="1" t="s">
        <v>14</v>
      </c>
      <c r="E7235" s="1" t="s">
        <v>36</v>
      </c>
      <c r="F7235" s="18">
        <v>12.96</v>
      </c>
      <c r="G7235" t="s">
        <v>2854</v>
      </c>
      <c r="H7235" s="1">
        <f>IF(COUNTIF(G$2:G7235,G7235)=1,1,0)</f>
        <v>0</v>
      </c>
      <c r="I7235" s="1">
        <v>2</v>
      </c>
      <c r="J7235" s="1">
        <v>0</v>
      </c>
      <c r="K7235" s="1">
        <v>6.2208000000000006</v>
      </c>
      <c r="L7235" s="12">
        <f>VLOOKUP(train[[#This Row],[Sub-Category]],Análisis_ABC_XYZ[[#Headers],[#Data]],4,FALSE)</f>
        <v>0.43613829632717294</v>
      </c>
    </row>
    <row r="7236" spans="1:12" x14ac:dyDescent="0.35">
      <c r="A7236" s="2">
        <v>43199</v>
      </c>
      <c r="B7236" s="1" t="s">
        <v>89</v>
      </c>
      <c r="C7236" s="1" t="s">
        <v>812</v>
      </c>
      <c r="D7236" s="1" t="s">
        <v>14</v>
      </c>
      <c r="E7236" s="1" t="s">
        <v>15</v>
      </c>
      <c r="F7236" s="18">
        <v>9.82</v>
      </c>
      <c r="G7236" t="s">
        <v>2854</v>
      </c>
      <c r="H7236" s="1">
        <f>IF(COUNTIF(G$2:G7236,G7236)=1,1,0)</f>
        <v>0</v>
      </c>
      <c r="I7236" s="1">
        <v>2</v>
      </c>
      <c r="J7236" s="1">
        <v>0</v>
      </c>
      <c r="K7236" s="1">
        <v>4.8117999999999999</v>
      </c>
      <c r="L7236" s="12">
        <f>VLOOKUP(train[[#This Row],[Sub-Category]],Análisis_ABC_XYZ[[#Headers],[#Data]],4,FALSE)</f>
        <v>0.4647369236065339</v>
      </c>
    </row>
    <row r="7237" spans="1:12" x14ac:dyDescent="0.35">
      <c r="A7237" s="2">
        <v>43199</v>
      </c>
      <c r="B7237" s="1" t="s">
        <v>89</v>
      </c>
      <c r="C7237" s="1" t="s">
        <v>811</v>
      </c>
      <c r="D7237" s="1" t="s">
        <v>14</v>
      </c>
      <c r="E7237" s="1" t="s">
        <v>15</v>
      </c>
      <c r="F7237" s="18">
        <v>8.64</v>
      </c>
      <c r="G7237" t="s">
        <v>2854</v>
      </c>
      <c r="H7237" s="1">
        <f>IF(COUNTIF(G$2:G7237,G7237)=1,1,0)</f>
        <v>0</v>
      </c>
      <c r="I7237" s="1">
        <v>3</v>
      </c>
      <c r="J7237" s="1">
        <v>0</v>
      </c>
      <c r="K7237" s="1">
        <v>4.2336</v>
      </c>
      <c r="L7237" s="12">
        <f>VLOOKUP(train[[#This Row],[Sub-Category]],Análisis_ABC_XYZ[[#Headers],[#Data]],4,FALSE)</f>
        <v>0.4647369236065339</v>
      </c>
    </row>
    <row r="7238" spans="1:12" x14ac:dyDescent="0.35">
      <c r="A7238" s="2">
        <v>43200</v>
      </c>
      <c r="B7238" s="1" t="s">
        <v>229</v>
      </c>
      <c r="C7238" s="1" t="s">
        <v>1345</v>
      </c>
      <c r="D7238" s="1" t="s">
        <v>14</v>
      </c>
      <c r="E7238" s="1" t="s">
        <v>20</v>
      </c>
      <c r="F7238" s="18">
        <v>286.14999999999998</v>
      </c>
      <c r="G7238" t="s">
        <v>5090</v>
      </c>
      <c r="H7238" s="1">
        <f>IF(COUNTIF(G$2:G7238,G7238)=1,1,0)</f>
        <v>1</v>
      </c>
      <c r="I7238" s="1">
        <v>5</v>
      </c>
      <c r="J7238" s="1">
        <v>0</v>
      </c>
      <c r="K7238" s="1">
        <v>71.537499999999994</v>
      </c>
      <c r="L7238" s="12">
        <f>VLOOKUP(train[[#This Row],[Sub-Category]],Análisis_ABC_XYZ[[#Headers],[#Data]],4,FALSE)</f>
        <v>0.44610841445725197</v>
      </c>
    </row>
    <row r="7239" spans="1:12" x14ac:dyDescent="0.35">
      <c r="A7239" s="2">
        <v>43200</v>
      </c>
      <c r="B7239" s="1" t="s">
        <v>52</v>
      </c>
      <c r="C7239" s="1" t="s">
        <v>1377</v>
      </c>
      <c r="D7239" s="1" t="s">
        <v>14</v>
      </c>
      <c r="E7239" s="1" t="s">
        <v>31</v>
      </c>
      <c r="F7239" s="18">
        <v>195.10400000000001</v>
      </c>
      <c r="G7239" t="s">
        <v>5971</v>
      </c>
      <c r="H7239" s="1">
        <f>IF(COUNTIF(G$2:G7239,G7239)=1,1,0)</f>
        <v>1</v>
      </c>
      <c r="I7239" s="1">
        <v>4</v>
      </c>
      <c r="J7239" s="1">
        <v>0.2</v>
      </c>
      <c r="K7239" s="1">
        <v>21.949199999999969</v>
      </c>
      <c r="L7239" s="12">
        <f>VLOOKUP(train[[#This Row],[Sub-Category]],Análisis_ABC_XYZ[[#Headers],[#Data]],4,FALSE)</f>
        <v>0.49507917887403441</v>
      </c>
    </row>
    <row r="7240" spans="1:12" x14ac:dyDescent="0.35">
      <c r="A7240" s="2">
        <v>43200</v>
      </c>
      <c r="B7240" s="1" t="s">
        <v>229</v>
      </c>
      <c r="C7240" s="1" t="s">
        <v>471</v>
      </c>
      <c r="D7240" s="1" t="s">
        <v>26</v>
      </c>
      <c r="E7240" s="1" t="s">
        <v>56</v>
      </c>
      <c r="F7240" s="18">
        <v>99.99</v>
      </c>
      <c r="G7240" t="s">
        <v>5090</v>
      </c>
      <c r="H7240" s="1">
        <f>IF(COUNTIF(G$2:G7240,G7240)=1,1,0)</f>
        <v>0</v>
      </c>
      <c r="I7240" s="1">
        <v>1</v>
      </c>
      <c r="J7240" s="1">
        <v>0</v>
      </c>
      <c r="K7240" s="1">
        <v>41.995800000000003</v>
      </c>
      <c r="L7240" s="12">
        <f>VLOOKUP(train[[#This Row],[Sub-Category]],Análisis_ABC_XYZ[[#Headers],[#Data]],4,FALSE)</f>
        <v>0.52062335344040378</v>
      </c>
    </row>
    <row r="7241" spans="1:12" x14ac:dyDescent="0.35">
      <c r="A7241" s="2">
        <v>43200</v>
      </c>
      <c r="B7241" s="1" t="s">
        <v>39</v>
      </c>
      <c r="C7241" s="1" t="s">
        <v>749</v>
      </c>
      <c r="D7241" s="1" t="s">
        <v>26</v>
      </c>
      <c r="E7241" s="1" t="s">
        <v>56</v>
      </c>
      <c r="F7241" s="18">
        <v>95.736000000000004</v>
      </c>
      <c r="G7241" t="s">
        <v>5128</v>
      </c>
      <c r="H7241" s="1">
        <f>IF(COUNTIF(G$2:G7241,G7241)=1,1,0)</f>
        <v>1</v>
      </c>
      <c r="I7241" s="1">
        <v>3</v>
      </c>
      <c r="J7241" s="1">
        <v>0.2</v>
      </c>
      <c r="K7241" s="1">
        <v>20.343900000000001</v>
      </c>
      <c r="L7241" s="12">
        <f>VLOOKUP(train[[#This Row],[Sub-Category]],Análisis_ABC_XYZ[[#Headers],[#Data]],4,FALSE)</f>
        <v>0.52062335344040378</v>
      </c>
    </row>
    <row r="7242" spans="1:12" x14ac:dyDescent="0.35">
      <c r="A7242" s="2">
        <v>43200</v>
      </c>
      <c r="B7242" s="1" t="s">
        <v>52</v>
      </c>
      <c r="C7242" s="1" t="s">
        <v>741</v>
      </c>
      <c r="D7242" s="1" t="s">
        <v>8</v>
      </c>
      <c r="E7242" s="1" t="s">
        <v>22</v>
      </c>
      <c r="F7242" s="18">
        <v>36.671999999999997</v>
      </c>
      <c r="G7242" t="s">
        <v>5971</v>
      </c>
      <c r="H7242" s="1">
        <f>IF(COUNTIF(G$2:G7242,G7242)=1,1,0)</f>
        <v>0</v>
      </c>
      <c r="I7242" s="1">
        <v>3</v>
      </c>
      <c r="J7242" s="1">
        <v>0.2</v>
      </c>
      <c r="K7242" s="1">
        <v>6.4176000000000002</v>
      </c>
      <c r="L7242" s="12">
        <f>VLOOKUP(train[[#This Row],[Sub-Category]],Análisis_ABC_XYZ[[#Headers],[#Data]],4,FALSE)</f>
        <v>0.4595170286641902</v>
      </c>
    </row>
    <row r="7243" spans="1:12" x14ac:dyDescent="0.35">
      <c r="A7243" s="2">
        <v>43200</v>
      </c>
      <c r="B7243" s="1" t="s">
        <v>16</v>
      </c>
      <c r="C7243" s="1" t="s">
        <v>1463</v>
      </c>
      <c r="D7243" s="1" t="s">
        <v>8</v>
      </c>
      <c r="E7243" s="1" t="s">
        <v>22</v>
      </c>
      <c r="F7243" s="18">
        <v>12.320000000000002</v>
      </c>
      <c r="G7243" t="s">
        <v>3121</v>
      </c>
      <c r="H7243" s="1">
        <f>IF(COUNTIF(G$2:G7243,G7243)=1,1,0)</f>
        <v>1</v>
      </c>
      <c r="I7243" s="1">
        <v>5</v>
      </c>
      <c r="J7243" s="1">
        <v>0.2</v>
      </c>
      <c r="K7243" s="1">
        <v>1.8479999999999985</v>
      </c>
      <c r="L7243" s="12">
        <f>VLOOKUP(train[[#This Row],[Sub-Category]],Análisis_ABC_XYZ[[#Headers],[#Data]],4,FALSE)</f>
        <v>0.4595170286641902</v>
      </c>
    </row>
    <row r="7244" spans="1:12" x14ac:dyDescent="0.35">
      <c r="A7244" s="2">
        <v>43200</v>
      </c>
      <c r="B7244" s="1" t="s">
        <v>39</v>
      </c>
      <c r="C7244" s="1" t="s">
        <v>575</v>
      </c>
      <c r="D7244" s="1" t="s">
        <v>14</v>
      </c>
      <c r="E7244" s="1" t="s">
        <v>36</v>
      </c>
      <c r="F7244" s="18">
        <v>10.368000000000002</v>
      </c>
      <c r="G7244" t="s">
        <v>5128</v>
      </c>
      <c r="H7244" s="1">
        <f>IF(COUNTIF(G$2:G7244,G7244)=1,1,0)</f>
        <v>0</v>
      </c>
      <c r="I7244" s="1">
        <v>2</v>
      </c>
      <c r="J7244" s="1">
        <v>0.2</v>
      </c>
      <c r="K7244" s="1">
        <v>3.6288</v>
      </c>
      <c r="L7244" s="12">
        <f>VLOOKUP(train[[#This Row],[Sub-Category]],Análisis_ABC_XYZ[[#Headers],[#Data]],4,FALSE)</f>
        <v>0.43613829632717294</v>
      </c>
    </row>
    <row r="7245" spans="1:12" x14ac:dyDescent="0.35">
      <c r="A7245" s="2">
        <v>43200</v>
      </c>
      <c r="B7245" s="1" t="s">
        <v>239</v>
      </c>
      <c r="C7245" s="1" t="s">
        <v>285</v>
      </c>
      <c r="D7245" s="1" t="s">
        <v>14</v>
      </c>
      <c r="E7245" s="1" t="s">
        <v>36</v>
      </c>
      <c r="F7245" s="18">
        <v>7.61</v>
      </c>
      <c r="G7245" t="s">
        <v>2736</v>
      </c>
      <c r="H7245" s="1">
        <f>IF(COUNTIF(G$2:G7245,G7245)=1,1,0)</f>
        <v>1</v>
      </c>
      <c r="I7245" s="1">
        <v>1</v>
      </c>
      <c r="J7245" s="1">
        <v>0</v>
      </c>
      <c r="K7245" s="1">
        <v>3.5766999999999998</v>
      </c>
      <c r="L7245" s="12">
        <f>VLOOKUP(train[[#This Row],[Sub-Category]],Análisis_ABC_XYZ[[#Headers],[#Data]],4,FALSE)</f>
        <v>0.43613829632717294</v>
      </c>
    </row>
    <row r="7246" spans="1:12" x14ac:dyDescent="0.35">
      <c r="A7246" s="2">
        <v>43200</v>
      </c>
      <c r="B7246" s="1" t="s">
        <v>239</v>
      </c>
      <c r="C7246" s="1" t="s">
        <v>350</v>
      </c>
      <c r="D7246" s="1" t="s">
        <v>14</v>
      </c>
      <c r="E7246" s="1" t="s">
        <v>91</v>
      </c>
      <c r="F7246" s="18">
        <v>7.16</v>
      </c>
      <c r="G7246" t="s">
        <v>2736</v>
      </c>
      <c r="H7246" s="1">
        <f>IF(COUNTIF(G$2:G7246,G7246)=1,1,0)</f>
        <v>0</v>
      </c>
      <c r="I7246" s="1">
        <v>2</v>
      </c>
      <c r="J7246" s="1">
        <v>0</v>
      </c>
      <c r="K7246" s="1">
        <v>3.58</v>
      </c>
      <c r="L7246" s="12">
        <f>VLOOKUP(train[[#This Row],[Sub-Category]],Análisis_ABC_XYZ[[#Headers],[#Data]],4,FALSE)</f>
        <v>0.51168203684699509</v>
      </c>
    </row>
    <row r="7247" spans="1:12" x14ac:dyDescent="0.35">
      <c r="A7247" s="2">
        <v>43200</v>
      </c>
      <c r="B7247" s="1" t="s">
        <v>16</v>
      </c>
      <c r="C7247" s="1" t="s">
        <v>761</v>
      </c>
      <c r="D7247" s="1" t="s">
        <v>14</v>
      </c>
      <c r="E7247" s="1" t="s">
        <v>29</v>
      </c>
      <c r="F7247" s="18">
        <v>4.4190000000000005</v>
      </c>
      <c r="G7247" t="s">
        <v>3121</v>
      </c>
      <c r="H7247" s="1">
        <f>IF(COUNTIF(G$2:G7247,G7247)=1,1,0)</f>
        <v>0</v>
      </c>
      <c r="I7247" s="1">
        <v>3</v>
      </c>
      <c r="J7247" s="1">
        <v>0.7</v>
      </c>
      <c r="K7247" s="1">
        <v>-3.0933000000000002</v>
      </c>
      <c r="L7247" s="12">
        <f>VLOOKUP(train[[#This Row],[Sub-Category]],Análisis_ABC_XYZ[[#Headers],[#Data]],4,FALSE)</f>
        <v>0.46881743173671325</v>
      </c>
    </row>
    <row r="7248" spans="1:12" x14ac:dyDescent="0.35">
      <c r="A7248" s="2">
        <v>43201</v>
      </c>
      <c r="B7248" s="1" t="s">
        <v>12</v>
      </c>
      <c r="C7248" s="1" t="s">
        <v>142</v>
      </c>
      <c r="D7248" s="1" t="s">
        <v>26</v>
      </c>
      <c r="E7248" s="1" t="s">
        <v>56</v>
      </c>
      <c r="F7248" s="18">
        <v>199.95000000000002</v>
      </c>
      <c r="G7248" t="s">
        <v>4331</v>
      </c>
      <c r="H7248" s="1">
        <f>IF(COUNTIF(G$2:G7248,G7248)=1,1,0)</f>
        <v>1</v>
      </c>
      <c r="I7248" s="1">
        <v>5</v>
      </c>
      <c r="J7248" s="1">
        <v>0</v>
      </c>
      <c r="K7248" s="1">
        <v>21.994499999999988</v>
      </c>
      <c r="L7248" s="12">
        <f>VLOOKUP(train[[#This Row],[Sub-Category]],Análisis_ABC_XYZ[[#Headers],[#Data]],4,FALSE)</f>
        <v>0.52062335344040378</v>
      </c>
    </row>
    <row r="7249" spans="1:12" x14ac:dyDescent="0.35">
      <c r="A7249" s="2">
        <v>43201</v>
      </c>
      <c r="B7249" s="1" t="s">
        <v>157</v>
      </c>
      <c r="C7249" s="1" t="s">
        <v>722</v>
      </c>
      <c r="D7249" s="1" t="s">
        <v>26</v>
      </c>
      <c r="E7249" s="1" t="s">
        <v>56</v>
      </c>
      <c r="F7249" s="18">
        <v>27.12</v>
      </c>
      <c r="G7249" t="s">
        <v>3920</v>
      </c>
      <c r="H7249" s="1">
        <f>IF(COUNTIF(G$2:G7249,G7249)=1,1,0)</f>
        <v>1</v>
      </c>
      <c r="I7249" s="1">
        <v>2</v>
      </c>
      <c r="J7249" s="1">
        <v>0.2</v>
      </c>
      <c r="K7249" s="1">
        <v>-4.7460000000000013</v>
      </c>
      <c r="L7249" s="12">
        <f>VLOOKUP(train[[#This Row],[Sub-Category]],Análisis_ABC_XYZ[[#Headers],[#Data]],4,FALSE)</f>
        <v>0.52062335344040378</v>
      </c>
    </row>
    <row r="7250" spans="1:12" x14ac:dyDescent="0.35">
      <c r="A7250" s="2">
        <v>43201</v>
      </c>
      <c r="B7250" s="1" t="s">
        <v>12</v>
      </c>
      <c r="C7250" s="1" t="s">
        <v>1121</v>
      </c>
      <c r="D7250" s="1" t="s">
        <v>14</v>
      </c>
      <c r="E7250" s="1" t="s">
        <v>24</v>
      </c>
      <c r="F7250" s="18">
        <v>41.86</v>
      </c>
      <c r="G7250" t="s">
        <v>4331</v>
      </c>
      <c r="H7250" s="1">
        <f>IF(COUNTIF(G$2:G7250,G7250)=1,1,0)</f>
        <v>0</v>
      </c>
      <c r="I7250" s="1">
        <v>7</v>
      </c>
      <c r="J7250" s="1">
        <v>0</v>
      </c>
      <c r="K7250" s="1">
        <v>14.232399999999998</v>
      </c>
      <c r="L7250" s="12">
        <f>VLOOKUP(train[[#This Row],[Sub-Category]],Análisis_ABC_XYZ[[#Headers],[#Data]],4,FALSE)</f>
        <v>0.45632477063632687</v>
      </c>
    </row>
    <row r="7251" spans="1:12" x14ac:dyDescent="0.35">
      <c r="A7251" s="2">
        <v>43201</v>
      </c>
      <c r="B7251" s="1" t="s">
        <v>34</v>
      </c>
      <c r="C7251" s="1" t="s">
        <v>1278</v>
      </c>
      <c r="D7251" s="1" t="s">
        <v>14</v>
      </c>
      <c r="E7251" s="1" t="s">
        <v>24</v>
      </c>
      <c r="F7251" s="18">
        <v>20.992000000000001</v>
      </c>
      <c r="G7251" t="s">
        <v>3500</v>
      </c>
      <c r="H7251" s="1">
        <f>IF(COUNTIF(G$2:G7251,G7251)=1,1,0)</f>
        <v>1</v>
      </c>
      <c r="I7251" s="1">
        <v>8</v>
      </c>
      <c r="J7251" s="1">
        <v>0.2</v>
      </c>
      <c r="K7251" s="1">
        <v>2.3615999999999966</v>
      </c>
      <c r="L7251" s="12">
        <f>VLOOKUP(train[[#This Row],[Sub-Category]],Análisis_ABC_XYZ[[#Headers],[#Data]],4,FALSE)</f>
        <v>0.45632477063632687</v>
      </c>
    </row>
    <row r="7252" spans="1:12" x14ac:dyDescent="0.35">
      <c r="A7252" s="2">
        <v>43201</v>
      </c>
      <c r="B7252" s="1" t="s">
        <v>157</v>
      </c>
      <c r="C7252" s="1" t="s">
        <v>534</v>
      </c>
      <c r="D7252" s="1" t="s">
        <v>14</v>
      </c>
      <c r="E7252" s="1" t="s">
        <v>20</v>
      </c>
      <c r="F7252" s="18">
        <v>16.768000000000001</v>
      </c>
      <c r="G7252" t="s">
        <v>3920</v>
      </c>
      <c r="H7252" s="1">
        <f>IF(COUNTIF(G$2:G7252,G7252)=1,1,0)</f>
        <v>0</v>
      </c>
      <c r="I7252" s="1">
        <v>2</v>
      </c>
      <c r="J7252" s="1">
        <v>0.2</v>
      </c>
      <c r="K7252" s="1">
        <v>1.4672000000000001</v>
      </c>
      <c r="L7252" s="12">
        <f>VLOOKUP(train[[#This Row],[Sub-Category]],Análisis_ABC_XYZ[[#Headers],[#Data]],4,FALSE)</f>
        <v>0.44610841445725197</v>
      </c>
    </row>
    <row r="7253" spans="1:12" x14ac:dyDescent="0.35">
      <c r="A7253" s="2">
        <v>43201</v>
      </c>
      <c r="B7253" s="1" t="s">
        <v>39</v>
      </c>
      <c r="C7253" s="1" t="s">
        <v>137</v>
      </c>
      <c r="D7253" s="1" t="s">
        <v>14</v>
      </c>
      <c r="E7253" s="1" t="s">
        <v>29</v>
      </c>
      <c r="F7253" s="18">
        <v>11.363999999999997</v>
      </c>
      <c r="G7253" t="s">
        <v>5226</v>
      </c>
      <c r="H7253" s="1">
        <f>IF(COUNTIF(G$2:G7253,G7253)=1,1,0)</f>
        <v>1</v>
      </c>
      <c r="I7253" s="1">
        <v>3</v>
      </c>
      <c r="J7253" s="1">
        <v>0.8</v>
      </c>
      <c r="K7253" s="1">
        <v>-17.045999999999999</v>
      </c>
      <c r="L7253" s="12">
        <f>VLOOKUP(train[[#This Row],[Sub-Category]],Análisis_ABC_XYZ[[#Headers],[#Data]],4,FALSE)</f>
        <v>0.46881743173671325</v>
      </c>
    </row>
    <row r="7254" spans="1:12" x14ac:dyDescent="0.35">
      <c r="A7254" s="2">
        <v>43201</v>
      </c>
      <c r="B7254" s="1" t="s">
        <v>34</v>
      </c>
      <c r="C7254" s="1" t="s">
        <v>976</v>
      </c>
      <c r="D7254" s="1" t="s">
        <v>14</v>
      </c>
      <c r="E7254" s="1" t="s">
        <v>24</v>
      </c>
      <c r="F7254" s="18">
        <v>1.752</v>
      </c>
      <c r="G7254" s="1" t="s">
        <v>3500</v>
      </c>
      <c r="H7254" s="1">
        <f>IF(COUNTIF(G$2:G7254,G7254)=1,1,0)</f>
        <v>0</v>
      </c>
      <c r="I7254" s="1">
        <v>1</v>
      </c>
      <c r="J7254" s="1">
        <v>0.2</v>
      </c>
      <c r="K7254" s="1">
        <v>0.15329999999999994</v>
      </c>
      <c r="L7254" s="12">
        <f>VLOOKUP(train[[#This Row],[Sub-Category]],Análisis_ABC_XYZ[[#Headers],[#Data]],4,FALSE)</f>
        <v>0.45632477063632687</v>
      </c>
    </row>
    <row r="7255" spans="1:12" x14ac:dyDescent="0.35">
      <c r="A7255" s="2">
        <v>43202</v>
      </c>
      <c r="B7255" s="1" t="s">
        <v>412</v>
      </c>
      <c r="C7255" s="1" t="s">
        <v>1058</v>
      </c>
      <c r="D7255" s="1" t="s">
        <v>14</v>
      </c>
      <c r="E7255" s="1" t="s">
        <v>36</v>
      </c>
      <c r="F7255" s="18">
        <v>39.96</v>
      </c>
      <c r="G7255" t="s">
        <v>2292</v>
      </c>
      <c r="H7255" s="1">
        <f>IF(COUNTIF(G$2:G7255,G7255)=1,1,0)</f>
        <v>1</v>
      </c>
      <c r="I7255" s="1">
        <v>4</v>
      </c>
      <c r="J7255" s="1">
        <v>0</v>
      </c>
      <c r="K7255" s="1">
        <v>17.981999999999999</v>
      </c>
      <c r="L7255" s="12">
        <f>VLOOKUP(train[[#This Row],[Sub-Category]],Análisis_ABC_XYZ[[#Headers],[#Data]],4,FALSE)</f>
        <v>0.43613829632717294</v>
      </c>
    </row>
    <row r="7256" spans="1:12" x14ac:dyDescent="0.35">
      <c r="A7256" s="2">
        <v>43202</v>
      </c>
      <c r="B7256" s="1" t="s">
        <v>412</v>
      </c>
      <c r="C7256" s="1" t="s">
        <v>1057</v>
      </c>
      <c r="D7256" s="1" t="s">
        <v>14</v>
      </c>
      <c r="E7256" s="1" t="s">
        <v>29</v>
      </c>
      <c r="F7256" s="18">
        <v>29.700000000000003</v>
      </c>
      <c r="G7256" t="s">
        <v>2292</v>
      </c>
      <c r="H7256" s="1">
        <f>IF(COUNTIF(G$2:G7256,G7256)=1,1,0)</f>
        <v>0</v>
      </c>
      <c r="I7256" s="1">
        <v>5</v>
      </c>
      <c r="J7256" s="1">
        <v>0</v>
      </c>
      <c r="K7256" s="1">
        <v>13.365</v>
      </c>
      <c r="L7256" s="12">
        <f>VLOOKUP(train[[#This Row],[Sub-Category]],Análisis_ABC_XYZ[[#Headers],[#Data]],4,FALSE)</f>
        <v>0.46881743173671325</v>
      </c>
    </row>
    <row r="7257" spans="1:12" x14ac:dyDescent="0.35">
      <c r="A7257" s="2">
        <v>43203</v>
      </c>
      <c r="B7257" s="1" t="s">
        <v>37</v>
      </c>
      <c r="C7257" s="1" t="s">
        <v>1256</v>
      </c>
      <c r="D7257" s="1" t="s">
        <v>14</v>
      </c>
      <c r="E7257" s="1" t="s">
        <v>29</v>
      </c>
      <c r="F7257" s="18">
        <v>895.92</v>
      </c>
      <c r="G7257" t="s">
        <v>2538</v>
      </c>
      <c r="H7257" s="1">
        <f>IF(COUNTIF(G$2:G7257,G7257)=1,1,0)</f>
        <v>1</v>
      </c>
      <c r="I7257" s="1">
        <v>5</v>
      </c>
      <c r="J7257" s="1">
        <v>0.2</v>
      </c>
      <c r="K7257" s="1">
        <v>302.37299999999993</v>
      </c>
      <c r="L7257" s="12">
        <f>VLOOKUP(train[[#This Row],[Sub-Category]],Análisis_ABC_XYZ[[#Headers],[#Data]],4,FALSE)</f>
        <v>0.46881743173671325</v>
      </c>
    </row>
    <row r="7258" spans="1:12" x14ac:dyDescent="0.35">
      <c r="A7258" s="2">
        <v>43203</v>
      </c>
      <c r="B7258" s="1" t="s">
        <v>12</v>
      </c>
      <c r="C7258" s="1" t="s">
        <v>1277</v>
      </c>
      <c r="D7258" s="1" t="s">
        <v>8</v>
      </c>
      <c r="E7258" s="1" t="s">
        <v>11</v>
      </c>
      <c r="F7258" s="18">
        <v>436.70400000000006</v>
      </c>
      <c r="G7258" t="s">
        <v>6740</v>
      </c>
      <c r="H7258" s="1">
        <f>IF(COUNTIF(G$2:G7258,G7258)=1,1,0)</f>
        <v>1</v>
      </c>
      <c r="I7258" s="1">
        <v>6</v>
      </c>
      <c r="J7258" s="1">
        <v>0.2</v>
      </c>
      <c r="K7258" s="1">
        <v>-38.211600000000033</v>
      </c>
      <c r="L7258" s="12">
        <f>VLOOKUP(train[[#This Row],[Sub-Category]],Análisis_ABC_XYZ[[#Headers],[#Data]],4,FALSE)</f>
        <v>0.46529189879902266</v>
      </c>
    </row>
    <row r="7259" spans="1:12" x14ac:dyDescent="0.35">
      <c r="A7259" s="2">
        <v>43203</v>
      </c>
      <c r="B7259" s="1" t="s">
        <v>52</v>
      </c>
      <c r="C7259" s="1" t="s">
        <v>1307</v>
      </c>
      <c r="D7259" s="1" t="s">
        <v>14</v>
      </c>
      <c r="E7259" s="1" t="s">
        <v>91</v>
      </c>
      <c r="F7259" s="18">
        <v>7.92</v>
      </c>
      <c r="G7259" t="s">
        <v>2793</v>
      </c>
      <c r="H7259" s="1">
        <f>IF(COUNTIF(G$2:G7259,G7259)=1,1,0)</f>
        <v>1</v>
      </c>
      <c r="I7259" s="1">
        <v>5</v>
      </c>
      <c r="J7259" s="1">
        <v>0.2</v>
      </c>
      <c r="K7259" s="1">
        <v>1.6829999999999994</v>
      </c>
      <c r="L7259" s="12">
        <f>VLOOKUP(train[[#This Row],[Sub-Category]],Análisis_ABC_XYZ[[#Headers],[#Data]],4,FALSE)</f>
        <v>0.51168203684699509</v>
      </c>
    </row>
    <row r="7260" spans="1:12" x14ac:dyDescent="0.35">
      <c r="A7260" s="2">
        <v>43203</v>
      </c>
      <c r="B7260" s="1" t="s">
        <v>37</v>
      </c>
      <c r="C7260" s="1" t="s">
        <v>274</v>
      </c>
      <c r="D7260" s="1" t="s">
        <v>14</v>
      </c>
      <c r="E7260" s="1" t="s">
        <v>36</v>
      </c>
      <c r="F7260" s="18">
        <v>5.28</v>
      </c>
      <c r="G7260" t="s">
        <v>2538</v>
      </c>
      <c r="H7260" s="1">
        <f>IF(COUNTIF(G$2:G7260,G7260)=1,1,0)</f>
        <v>0</v>
      </c>
      <c r="I7260" s="1">
        <v>1</v>
      </c>
      <c r="J7260" s="1">
        <v>0</v>
      </c>
      <c r="K7260" s="1">
        <v>2.3759999999999999</v>
      </c>
      <c r="L7260" s="12">
        <f>VLOOKUP(train[[#This Row],[Sub-Category]],Análisis_ABC_XYZ[[#Headers],[#Data]],4,FALSE)</f>
        <v>0.43613829632717294</v>
      </c>
    </row>
    <row r="7261" spans="1:12" x14ac:dyDescent="0.35">
      <c r="A7261" s="2">
        <v>43204</v>
      </c>
      <c r="B7261" s="1" t="s">
        <v>89</v>
      </c>
      <c r="C7261" s="1" t="s">
        <v>779</v>
      </c>
      <c r="D7261" s="1" t="s">
        <v>8</v>
      </c>
      <c r="E7261" s="1" t="s">
        <v>9</v>
      </c>
      <c r="F7261" s="18">
        <v>242.35200000000003</v>
      </c>
      <c r="G7261" t="s">
        <v>5181</v>
      </c>
      <c r="H7261" s="1">
        <f>IF(COUNTIF(G$2:G7261,G7261)=1,1,0)</f>
        <v>1</v>
      </c>
      <c r="I7261" s="1">
        <v>3</v>
      </c>
      <c r="J7261" s="1">
        <v>0.2</v>
      </c>
      <c r="K7261" s="1">
        <v>9.0881999999999721</v>
      </c>
      <c r="L7261" s="12">
        <f>VLOOKUP(train[[#This Row],[Sub-Category]],Análisis_ABC_XYZ[[#Headers],[#Data]],4,FALSE)</f>
        <v>0.5176847302647779</v>
      </c>
    </row>
    <row r="7262" spans="1:12" x14ac:dyDescent="0.35">
      <c r="A7262" s="2">
        <v>43204</v>
      </c>
      <c r="B7262" s="1" t="s">
        <v>34</v>
      </c>
      <c r="C7262" s="1" t="s">
        <v>994</v>
      </c>
      <c r="D7262" s="1" t="s">
        <v>8</v>
      </c>
      <c r="E7262" s="1" t="s">
        <v>9</v>
      </c>
      <c r="F7262" s="18">
        <v>198.27200000000002</v>
      </c>
      <c r="G7262" t="s">
        <v>6566</v>
      </c>
      <c r="H7262" s="1">
        <f>IF(COUNTIF(G$2:G7262,G7262)=1,1,0)</f>
        <v>1</v>
      </c>
      <c r="I7262" s="1">
        <v>8</v>
      </c>
      <c r="J7262" s="1">
        <v>0.2</v>
      </c>
      <c r="K7262" s="1">
        <v>-32.219200000000022</v>
      </c>
      <c r="L7262" s="12">
        <f>VLOOKUP(train[[#This Row],[Sub-Category]],Análisis_ABC_XYZ[[#Headers],[#Data]],4,FALSE)</f>
        <v>0.5176847302647779</v>
      </c>
    </row>
    <row r="7263" spans="1:12" x14ac:dyDescent="0.35">
      <c r="A7263" s="2">
        <v>43204</v>
      </c>
      <c r="B7263" s="1" t="s">
        <v>157</v>
      </c>
      <c r="C7263" s="1" t="s">
        <v>792</v>
      </c>
      <c r="D7263" s="1" t="s">
        <v>14</v>
      </c>
      <c r="E7263" s="1" t="s">
        <v>24</v>
      </c>
      <c r="F7263" s="18">
        <v>89.855999999999995</v>
      </c>
      <c r="G7263" t="s">
        <v>5373</v>
      </c>
      <c r="H7263" s="1">
        <f>IF(COUNTIF(G$2:G7263,G7263)=1,1,0)</f>
        <v>1</v>
      </c>
      <c r="I7263" s="1">
        <v>3</v>
      </c>
      <c r="J7263" s="1">
        <v>0.2</v>
      </c>
      <c r="K7263" s="1">
        <v>21.340800000000002</v>
      </c>
      <c r="L7263" s="12">
        <f>VLOOKUP(train[[#This Row],[Sub-Category]],Análisis_ABC_XYZ[[#Headers],[#Data]],4,FALSE)</f>
        <v>0.45632477063632687</v>
      </c>
    </row>
    <row r="7264" spans="1:12" x14ac:dyDescent="0.35">
      <c r="A7264" s="2">
        <v>43204</v>
      </c>
      <c r="B7264" s="1" t="s">
        <v>239</v>
      </c>
      <c r="C7264" s="1" t="s">
        <v>1010</v>
      </c>
      <c r="D7264" s="1" t="s">
        <v>8</v>
      </c>
      <c r="E7264" s="1" t="s">
        <v>22</v>
      </c>
      <c r="F7264" s="18">
        <v>74.45</v>
      </c>
      <c r="G7264" t="s">
        <v>4820</v>
      </c>
      <c r="H7264" s="1">
        <f>IF(COUNTIF(G$2:G7264,G7264)=1,1,0)</f>
        <v>1</v>
      </c>
      <c r="I7264" s="1">
        <v>5</v>
      </c>
      <c r="J7264" s="1">
        <v>0</v>
      </c>
      <c r="K7264" s="1">
        <v>20.101500000000001</v>
      </c>
      <c r="L7264" s="12">
        <f>VLOOKUP(train[[#This Row],[Sub-Category]],Análisis_ABC_XYZ[[#Headers],[#Data]],4,FALSE)</f>
        <v>0.4595170286641902</v>
      </c>
    </row>
    <row r="7265" spans="1:12" x14ac:dyDescent="0.35">
      <c r="A7265" s="2">
        <v>43204</v>
      </c>
      <c r="B7265" s="1" t="s">
        <v>157</v>
      </c>
      <c r="C7265" s="1" t="s">
        <v>551</v>
      </c>
      <c r="D7265" s="1" t="s">
        <v>14</v>
      </c>
      <c r="E7265" s="1" t="s">
        <v>24</v>
      </c>
      <c r="F7265" s="18">
        <v>14.592000000000002</v>
      </c>
      <c r="G7265" t="s">
        <v>5373</v>
      </c>
      <c r="H7265" s="1">
        <f>IF(COUNTIF(G$2:G7265,G7265)=1,1,0)</f>
        <v>0</v>
      </c>
      <c r="I7265" s="1">
        <v>3</v>
      </c>
      <c r="J7265" s="1">
        <v>0.2</v>
      </c>
      <c r="K7265" s="1">
        <v>2.5535999999999985</v>
      </c>
      <c r="L7265" s="12">
        <f>VLOOKUP(train[[#This Row],[Sub-Category]],Análisis_ABC_XYZ[[#Headers],[#Data]],4,FALSE)</f>
        <v>0.45632477063632687</v>
      </c>
    </row>
    <row r="7266" spans="1:12" x14ac:dyDescent="0.35">
      <c r="A7266" s="2">
        <v>43204</v>
      </c>
      <c r="B7266" s="1" t="s">
        <v>157</v>
      </c>
      <c r="C7266" s="1" t="s">
        <v>673</v>
      </c>
      <c r="D7266" s="1" t="s">
        <v>14</v>
      </c>
      <c r="E7266" s="1" t="s">
        <v>36</v>
      </c>
      <c r="F7266" s="18">
        <v>13.872000000000002</v>
      </c>
      <c r="G7266" t="s">
        <v>5373</v>
      </c>
      <c r="H7266" s="1">
        <f>IF(COUNTIF(G$2:G7266,G7266)=1,1,0)</f>
        <v>0</v>
      </c>
      <c r="I7266" s="1">
        <v>3</v>
      </c>
      <c r="J7266" s="1">
        <v>0.2</v>
      </c>
      <c r="K7266" s="1">
        <v>5.0286000000000008</v>
      </c>
      <c r="L7266" s="12">
        <f>VLOOKUP(train[[#This Row],[Sub-Category]],Análisis_ABC_XYZ[[#Headers],[#Data]],4,FALSE)</f>
        <v>0.43613829632717294</v>
      </c>
    </row>
    <row r="7267" spans="1:12" x14ac:dyDescent="0.35">
      <c r="A7267" s="2">
        <v>43204</v>
      </c>
      <c r="B7267" s="1" t="s">
        <v>89</v>
      </c>
      <c r="C7267" s="1" t="s">
        <v>1437</v>
      </c>
      <c r="D7267" s="1" t="s">
        <v>14</v>
      </c>
      <c r="E7267" s="1" t="s">
        <v>29</v>
      </c>
      <c r="F7267" s="18">
        <v>10.776000000000002</v>
      </c>
      <c r="G7267" t="s">
        <v>5181</v>
      </c>
      <c r="H7267" s="1">
        <f>IF(COUNTIF(G$2:G7267,G7267)=1,1,0)</f>
        <v>0</v>
      </c>
      <c r="I7267" s="1">
        <v>3</v>
      </c>
      <c r="J7267" s="1">
        <v>0.2</v>
      </c>
      <c r="K7267" s="1">
        <v>3.5021999999999989</v>
      </c>
      <c r="L7267" s="12">
        <f>VLOOKUP(train[[#This Row],[Sub-Category]],Análisis_ABC_XYZ[[#Headers],[#Data]],4,FALSE)</f>
        <v>0.46881743173671325</v>
      </c>
    </row>
    <row r="7268" spans="1:12" x14ac:dyDescent="0.35">
      <c r="A7268" s="2">
        <v>43204</v>
      </c>
      <c r="B7268" s="1" t="s">
        <v>186</v>
      </c>
      <c r="C7268" s="1" t="s">
        <v>292</v>
      </c>
      <c r="D7268" s="1" t="s">
        <v>14</v>
      </c>
      <c r="E7268" s="1" t="s">
        <v>29</v>
      </c>
      <c r="F7268" s="18">
        <v>8.76</v>
      </c>
      <c r="G7268" t="s">
        <v>2871</v>
      </c>
      <c r="H7268" s="1">
        <f>IF(COUNTIF(G$2:G7268,G7268)=1,1,0)</f>
        <v>1</v>
      </c>
      <c r="I7268" s="1">
        <v>2</v>
      </c>
      <c r="J7268" s="1">
        <v>0</v>
      </c>
      <c r="K7268" s="1">
        <v>4.2047999999999996</v>
      </c>
      <c r="L7268" s="12">
        <f>VLOOKUP(train[[#This Row],[Sub-Category]],Análisis_ABC_XYZ[[#Headers],[#Data]],4,FALSE)</f>
        <v>0.46881743173671325</v>
      </c>
    </row>
    <row r="7269" spans="1:12" x14ac:dyDescent="0.35">
      <c r="A7269" s="2">
        <v>43205</v>
      </c>
      <c r="B7269" s="1" t="s">
        <v>410</v>
      </c>
      <c r="C7269" s="1" t="s">
        <v>862</v>
      </c>
      <c r="D7269" s="1" t="s">
        <v>8</v>
      </c>
      <c r="E7269" s="1" t="s">
        <v>22</v>
      </c>
      <c r="F7269" s="18">
        <v>196.45</v>
      </c>
      <c r="G7269" t="s">
        <v>5642</v>
      </c>
      <c r="H7269" s="1">
        <f>IF(COUNTIF(G$2:G7269,G7269)=1,1,0)</f>
        <v>1</v>
      </c>
      <c r="I7269" s="1">
        <v>5</v>
      </c>
      <c r="J7269" s="1">
        <v>0</v>
      </c>
      <c r="K7269" s="1">
        <v>70.72199999999998</v>
      </c>
      <c r="L7269" s="12">
        <f>VLOOKUP(train[[#This Row],[Sub-Category]],Análisis_ABC_XYZ[[#Headers],[#Data]],4,FALSE)</f>
        <v>0.4595170286641902</v>
      </c>
    </row>
    <row r="7270" spans="1:12" x14ac:dyDescent="0.35">
      <c r="A7270" s="2">
        <v>43205</v>
      </c>
      <c r="B7270" s="1" t="s">
        <v>12</v>
      </c>
      <c r="C7270" s="1" t="s">
        <v>195</v>
      </c>
      <c r="D7270" s="1" t="s">
        <v>14</v>
      </c>
      <c r="E7270" s="1" t="s">
        <v>36</v>
      </c>
      <c r="F7270" s="18">
        <v>79.14</v>
      </c>
      <c r="G7270" t="s">
        <v>4867</v>
      </c>
      <c r="H7270" s="1">
        <f>IF(COUNTIF(G$2:G7270,G7270)=1,1,0)</f>
        <v>1</v>
      </c>
      <c r="I7270" s="1">
        <v>3</v>
      </c>
      <c r="J7270" s="1">
        <v>0</v>
      </c>
      <c r="K7270" s="1">
        <v>36.404399999999995</v>
      </c>
      <c r="L7270" s="12">
        <f>VLOOKUP(train[[#This Row],[Sub-Category]],Análisis_ABC_XYZ[[#Headers],[#Data]],4,FALSE)</f>
        <v>0.43613829632717294</v>
      </c>
    </row>
    <row r="7271" spans="1:12" x14ac:dyDescent="0.35">
      <c r="A7271" s="2">
        <v>43205</v>
      </c>
      <c r="B7271" s="1" t="s">
        <v>39</v>
      </c>
      <c r="C7271" s="1" t="s">
        <v>1843</v>
      </c>
      <c r="D7271" s="1" t="s">
        <v>14</v>
      </c>
      <c r="E7271" s="1" t="s">
        <v>36</v>
      </c>
      <c r="F7271" s="18">
        <v>20.736000000000004</v>
      </c>
      <c r="G7271" t="s">
        <v>5682</v>
      </c>
      <c r="H7271" s="1">
        <f>IF(COUNTIF(G$2:G7271,G7271)=1,1,0)</f>
        <v>1</v>
      </c>
      <c r="I7271" s="1">
        <v>4</v>
      </c>
      <c r="J7271" s="1">
        <v>0.2</v>
      </c>
      <c r="K7271" s="1">
        <v>7.2576000000000001</v>
      </c>
      <c r="L7271" s="12">
        <f>VLOOKUP(train[[#This Row],[Sub-Category]],Análisis_ABC_XYZ[[#Headers],[#Data]],4,FALSE)</f>
        <v>0.43613829632717294</v>
      </c>
    </row>
    <row r="7272" spans="1:12" x14ac:dyDescent="0.35">
      <c r="A7272" s="2">
        <v>43205</v>
      </c>
      <c r="B7272" s="1" t="s">
        <v>16</v>
      </c>
      <c r="C7272" s="1" t="s">
        <v>109</v>
      </c>
      <c r="D7272" s="1" t="s">
        <v>14</v>
      </c>
      <c r="E7272" s="1" t="s">
        <v>29</v>
      </c>
      <c r="F7272" s="18">
        <v>15.570000000000004</v>
      </c>
      <c r="G7272" t="s">
        <v>3388</v>
      </c>
      <c r="H7272" s="1">
        <f>IF(COUNTIF(G$2:G7272,G7272)=1,1,0)</f>
        <v>1</v>
      </c>
      <c r="I7272" s="1">
        <v>3</v>
      </c>
      <c r="J7272" s="1">
        <v>0.7</v>
      </c>
      <c r="K7272" s="1">
        <v>-11.936999999999998</v>
      </c>
      <c r="L7272" s="12">
        <f>VLOOKUP(train[[#This Row],[Sub-Category]],Análisis_ABC_XYZ[[#Headers],[#Data]],4,FALSE)</f>
        <v>0.46881743173671325</v>
      </c>
    </row>
    <row r="7273" spans="1:12" x14ac:dyDescent="0.35">
      <c r="A7273" s="2">
        <v>43205</v>
      </c>
      <c r="B7273" s="1" t="s">
        <v>34</v>
      </c>
      <c r="C7273" s="1" t="s">
        <v>35</v>
      </c>
      <c r="D7273" s="1" t="s">
        <v>14</v>
      </c>
      <c r="E7273" s="1" t="s">
        <v>36</v>
      </c>
      <c r="F7273" s="18">
        <v>15.552000000000003</v>
      </c>
      <c r="G7273" t="s">
        <v>5458</v>
      </c>
      <c r="H7273" s="1">
        <f>IF(COUNTIF(G$2:G7273,G7273)=1,1,0)</f>
        <v>1</v>
      </c>
      <c r="I7273" s="1">
        <v>3</v>
      </c>
      <c r="J7273" s="1">
        <v>0.2</v>
      </c>
      <c r="K7273" s="1">
        <v>5.4432</v>
      </c>
      <c r="L7273" s="12">
        <f>VLOOKUP(train[[#This Row],[Sub-Category]],Análisis_ABC_XYZ[[#Headers],[#Data]],4,FALSE)</f>
        <v>0.43613829632717294</v>
      </c>
    </row>
    <row r="7274" spans="1:12" x14ac:dyDescent="0.35">
      <c r="A7274" s="2">
        <v>43205</v>
      </c>
      <c r="B7274" s="1" t="s">
        <v>107</v>
      </c>
      <c r="C7274" s="1" t="s">
        <v>338</v>
      </c>
      <c r="D7274" s="1" t="s">
        <v>14</v>
      </c>
      <c r="E7274" s="1" t="s">
        <v>24</v>
      </c>
      <c r="F7274" s="18">
        <v>4.8899999999999997</v>
      </c>
      <c r="G7274" t="s">
        <v>2505</v>
      </c>
      <c r="H7274" s="1">
        <f>IF(COUNTIF(G$2:G7274,G7274)=1,1,0)</f>
        <v>1</v>
      </c>
      <c r="I7274" s="1">
        <v>1</v>
      </c>
      <c r="J7274" s="1">
        <v>0</v>
      </c>
      <c r="K7274" s="1">
        <v>2.0049000000000001</v>
      </c>
      <c r="L7274" s="12">
        <f>VLOOKUP(train[[#This Row],[Sub-Category]],Análisis_ABC_XYZ[[#Headers],[#Data]],4,FALSE)</f>
        <v>0.45632477063632687</v>
      </c>
    </row>
    <row r="7275" spans="1:12" x14ac:dyDescent="0.35">
      <c r="A7275" s="2">
        <v>43206</v>
      </c>
      <c r="B7275" s="1" t="s">
        <v>119</v>
      </c>
      <c r="C7275" s="1" t="s">
        <v>1491</v>
      </c>
      <c r="D7275" s="1" t="s">
        <v>14</v>
      </c>
      <c r="E7275" s="1" t="s">
        <v>182</v>
      </c>
      <c r="F7275" s="18">
        <v>477.24</v>
      </c>
      <c r="G7275" t="s">
        <v>3881</v>
      </c>
      <c r="H7275" s="1">
        <f>IF(COUNTIF(G$2:G7275,G7275)=1,1,0)</f>
        <v>1</v>
      </c>
      <c r="I7275" s="1">
        <v>4</v>
      </c>
      <c r="J7275" s="1">
        <v>0</v>
      </c>
      <c r="K7275" s="1">
        <v>9.5448000000000093</v>
      </c>
      <c r="L7275" s="12">
        <f>VLOOKUP(train[[#This Row],[Sub-Category]],Análisis_ABC_XYZ[[#Headers],[#Data]],4,FALSE)</f>
        <v>0.53938093436526824</v>
      </c>
    </row>
    <row r="7276" spans="1:12" x14ac:dyDescent="0.35">
      <c r="A7276" s="2">
        <v>43206</v>
      </c>
      <c r="B7276" s="1" t="s">
        <v>12</v>
      </c>
      <c r="C7276" s="1" t="s">
        <v>288</v>
      </c>
      <c r="D7276" s="1" t="s">
        <v>14</v>
      </c>
      <c r="E7276" s="1" t="s">
        <v>20</v>
      </c>
      <c r="F7276" s="18">
        <v>205.92</v>
      </c>
      <c r="G7276" t="s">
        <v>5672</v>
      </c>
      <c r="H7276" s="1">
        <f>IF(COUNTIF(G$2:G7276,G7276)=1,1,0)</f>
        <v>1</v>
      </c>
      <c r="I7276" s="1">
        <v>4</v>
      </c>
      <c r="J7276" s="1">
        <v>0</v>
      </c>
      <c r="K7276" s="1">
        <v>2.0592000000000041</v>
      </c>
      <c r="L7276" s="12">
        <f>VLOOKUP(train[[#This Row],[Sub-Category]],Análisis_ABC_XYZ[[#Headers],[#Data]],4,FALSE)</f>
        <v>0.44610841445725197</v>
      </c>
    </row>
    <row r="7277" spans="1:12" x14ac:dyDescent="0.35">
      <c r="A7277" s="2">
        <v>43206</v>
      </c>
      <c r="B7277" s="1" t="s">
        <v>12</v>
      </c>
      <c r="C7277" s="1" t="s">
        <v>492</v>
      </c>
      <c r="D7277" s="1" t="s">
        <v>8</v>
      </c>
      <c r="E7277" s="1" t="s">
        <v>9</v>
      </c>
      <c r="F7277" s="18">
        <v>102.833</v>
      </c>
      <c r="G7277" t="s">
        <v>5672</v>
      </c>
      <c r="H7277" s="1">
        <f>IF(COUNTIF(G$2:G7277,G7277)=1,1,0)</f>
        <v>0</v>
      </c>
      <c r="I7277" s="1">
        <v>1</v>
      </c>
      <c r="J7277" s="1">
        <v>0.15</v>
      </c>
      <c r="K7277" s="1">
        <v>-6.0489999999999995</v>
      </c>
      <c r="L7277" s="12">
        <f>VLOOKUP(train[[#This Row],[Sub-Category]],Análisis_ABC_XYZ[[#Headers],[#Data]],4,FALSE)</f>
        <v>0.5176847302647779</v>
      </c>
    </row>
    <row r="7278" spans="1:12" x14ac:dyDescent="0.35">
      <c r="A7278" s="2">
        <v>43206</v>
      </c>
      <c r="B7278" s="1" t="s">
        <v>119</v>
      </c>
      <c r="C7278" s="1" t="s">
        <v>1492</v>
      </c>
      <c r="D7278" s="1" t="s">
        <v>26</v>
      </c>
      <c r="E7278" s="1" t="s">
        <v>56</v>
      </c>
      <c r="F7278" s="18">
        <v>25.98</v>
      </c>
      <c r="G7278" t="s">
        <v>3881</v>
      </c>
      <c r="H7278" s="1">
        <f>IF(COUNTIF(G$2:G7278,G7278)=1,1,0)</f>
        <v>0</v>
      </c>
      <c r="I7278" s="1">
        <v>2</v>
      </c>
      <c r="J7278" s="1">
        <v>0</v>
      </c>
      <c r="K7278" s="1">
        <v>1.558799999999998</v>
      </c>
      <c r="L7278" s="12">
        <f>VLOOKUP(train[[#This Row],[Sub-Category]],Análisis_ABC_XYZ[[#Headers],[#Data]],4,FALSE)</f>
        <v>0.52062335344040378</v>
      </c>
    </row>
    <row r="7279" spans="1:12" x14ac:dyDescent="0.35">
      <c r="A7279" s="2">
        <v>43206</v>
      </c>
      <c r="B7279" s="1" t="s">
        <v>12</v>
      </c>
      <c r="C7279" s="1" t="s">
        <v>1899</v>
      </c>
      <c r="D7279" s="1" t="s">
        <v>14</v>
      </c>
      <c r="E7279" s="1" t="s">
        <v>31</v>
      </c>
      <c r="F7279" s="18">
        <v>40.74</v>
      </c>
      <c r="G7279" t="s">
        <v>4317</v>
      </c>
      <c r="H7279" s="1">
        <f>IF(COUNTIF(G$2:G7279,G7279)=1,1,0)</f>
        <v>1</v>
      </c>
      <c r="I7279" s="1">
        <v>3</v>
      </c>
      <c r="J7279" s="1">
        <v>0</v>
      </c>
      <c r="K7279" s="1">
        <v>12.222</v>
      </c>
      <c r="L7279" s="12">
        <f>VLOOKUP(train[[#This Row],[Sub-Category]],Análisis_ABC_XYZ[[#Headers],[#Data]],4,FALSE)</f>
        <v>0.49507917887403441</v>
      </c>
    </row>
    <row r="7280" spans="1:12" x14ac:dyDescent="0.35">
      <c r="A7280" s="2">
        <v>43206</v>
      </c>
      <c r="B7280" s="1" t="s">
        <v>39</v>
      </c>
      <c r="C7280" s="1" t="s">
        <v>1584</v>
      </c>
      <c r="D7280" s="1" t="s">
        <v>14</v>
      </c>
      <c r="E7280" s="1" t="s">
        <v>20</v>
      </c>
      <c r="F7280" s="18">
        <v>32.544000000000004</v>
      </c>
      <c r="G7280" t="s">
        <v>3977</v>
      </c>
      <c r="H7280" s="1">
        <f>IF(COUNTIF(G$2:G7280,G7280)=1,1,0)</f>
        <v>1</v>
      </c>
      <c r="I7280" s="1">
        <v>2</v>
      </c>
      <c r="J7280" s="1">
        <v>0.2</v>
      </c>
      <c r="K7280" s="1">
        <v>-7.7292000000000041</v>
      </c>
      <c r="L7280" s="12">
        <f>VLOOKUP(train[[#This Row],[Sub-Category]],Análisis_ABC_XYZ[[#Headers],[#Data]],4,FALSE)</f>
        <v>0.44610841445725197</v>
      </c>
    </row>
    <row r="7281" spans="1:12" x14ac:dyDescent="0.35">
      <c r="A7281" s="2">
        <v>43206</v>
      </c>
      <c r="B7281" s="1" t="s">
        <v>39</v>
      </c>
      <c r="C7281" s="1" t="s">
        <v>1382</v>
      </c>
      <c r="D7281" s="1" t="s">
        <v>14</v>
      </c>
      <c r="E7281" s="1" t="s">
        <v>29</v>
      </c>
      <c r="F7281" s="18">
        <v>26.045999999999992</v>
      </c>
      <c r="G7281" t="s">
        <v>3977</v>
      </c>
      <c r="H7281" s="1">
        <f>IF(COUNTIF(G$2:G7281,G7281)=1,1,0)</f>
        <v>0</v>
      </c>
      <c r="I7281" s="1">
        <v>3</v>
      </c>
      <c r="J7281" s="1">
        <v>0.8</v>
      </c>
      <c r="K7281" s="1">
        <v>-44.278199999999998</v>
      </c>
      <c r="L7281" s="12">
        <f>VLOOKUP(train[[#This Row],[Sub-Category]],Análisis_ABC_XYZ[[#Headers],[#Data]],4,FALSE)</f>
        <v>0.46881743173671325</v>
      </c>
    </row>
    <row r="7282" spans="1:12" x14ac:dyDescent="0.35">
      <c r="A7282" s="2">
        <v>43206</v>
      </c>
      <c r="B7282" s="1" t="s">
        <v>72</v>
      </c>
      <c r="C7282" s="1" t="s">
        <v>1091</v>
      </c>
      <c r="D7282" s="1" t="s">
        <v>14</v>
      </c>
      <c r="E7282" s="1" t="s">
        <v>24</v>
      </c>
      <c r="F7282" s="18">
        <v>16.520000000000003</v>
      </c>
      <c r="G7282" t="s">
        <v>3420</v>
      </c>
      <c r="H7282" s="1">
        <f>IF(COUNTIF(G$2:G7282,G7282)=1,1,0)</f>
        <v>1</v>
      </c>
      <c r="I7282" s="1">
        <v>5</v>
      </c>
      <c r="J7282" s="1">
        <v>0.2</v>
      </c>
      <c r="K7282" s="1">
        <v>2.0649999999999986</v>
      </c>
      <c r="L7282" s="12">
        <f>VLOOKUP(train[[#This Row],[Sub-Category]],Análisis_ABC_XYZ[[#Headers],[#Data]],4,FALSE)</f>
        <v>0.45632477063632687</v>
      </c>
    </row>
    <row r="7283" spans="1:12" x14ac:dyDescent="0.35">
      <c r="A7283" s="2">
        <v>43206</v>
      </c>
      <c r="B7283" s="1" t="s">
        <v>157</v>
      </c>
      <c r="C7283" s="1" t="s">
        <v>1387</v>
      </c>
      <c r="D7283" s="1" t="s">
        <v>14</v>
      </c>
      <c r="E7283" s="1" t="s">
        <v>29</v>
      </c>
      <c r="F7283" s="18">
        <v>13.710000000000003</v>
      </c>
      <c r="G7283" t="s">
        <v>3256</v>
      </c>
      <c r="H7283" s="1">
        <f>IF(COUNTIF(G$2:G7283,G7283)=1,1,0)</f>
        <v>1</v>
      </c>
      <c r="I7283" s="1">
        <v>5</v>
      </c>
      <c r="J7283" s="1">
        <v>0.7</v>
      </c>
      <c r="K7283" s="1">
        <v>-10.053999999999998</v>
      </c>
      <c r="L7283" s="12">
        <f>VLOOKUP(train[[#This Row],[Sub-Category]],Análisis_ABC_XYZ[[#Headers],[#Data]],4,FALSE)</f>
        <v>0.46881743173671325</v>
      </c>
    </row>
    <row r="7284" spans="1:12" x14ac:dyDescent="0.35">
      <c r="A7284" s="2">
        <v>43206</v>
      </c>
      <c r="B7284" s="1" t="s">
        <v>39</v>
      </c>
      <c r="C7284" s="1" t="s">
        <v>561</v>
      </c>
      <c r="D7284" s="1" t="s">
        <v>14</v>
      </c>
      <c r="E7284" s="1" t="s">
        <v>29</v>
      </c>
      <c r="F7284" s="18">
        <v>2.8959999999999995</v>
      </c>
      <c r="G7284" s="1" t="s">
        <v>3977</v>
      </c>
      <c r="H7284" s="1">
        <f>IF(COUNTIF(G$2:G7284,G7284)=1,1,0)</f>
        <v>0</v>
      </c>
      <c r="I7284" s="1">
        <v>1</v>
      </c>
      <c r="J7284" s="1">
        <v>0.8</v>
      </c>
      <c r="K7284" s="1">
        <v>-4.7784000000000013</v>
      </c>
      <c r="L7284" s="12">
        <f>VLOOKUP(train[[#This Row],[Sub-Category]],Análisis_ABC_XYZ[[#Headers],[#Data]],4,FALSE)</f>
        <v>0.46881743173671325</v>
      </c>
    </row>
    <row r="7285" spans="1:12" x14ac:dyDescent="0.35">
      <c r="A7285" s="2">
        <v>43207</v>
      </c>
      <c r="B7285" s="1" t="s">
        <v>145</v>
      </c>
      <c r="C7285" s="1" t="s">
        <v>207</v>
      </c>
      <c r="D7285" s="1" t="s">
        <v>26</v>
      </c>
      <c r="E7285" s="1" t="s">
        <v>208</v>
      </c>
      <c r="F7285" s="18">
        <v>2549.9850000000006</v>
      </c>
      <c r="G7285" t="s">
        <v>3114</v>
      </c>
      <c r="H7285" s="1">
        <f>IF(COUNTIF(G$2:G7285,G7285)=1,1,0)</f>
        <v>1</v>
      </c>
      <c r="I7285" s="1">
        <v>5</v>
      </c>
      <c r="J7285" s="1">
        <v>0.7</v>
      </c>
      <c r="K7285" s="1">
        <v>-3399.9800000000009</v>
      </c>
      <c r="L7285" s="12">
        <f>VLOOKUP(train[[#This Row],[Sub-Category]],Análisis_ABC_XYZ[[#Headers],[#Data]],4,FALSE)</f>
        <v>0.5183572270896134</v>
      </c>
    </row>
    <row r="7286" spans="1:12" x14ac:dyDescent="0.35">
      <c r="A7286" s="2">
        <v>43207</v>
      </c>
      <c r="B7286" s="1" t="s">
        <v>12</v>
      </c>
      <c r="C7286" s="1" t="s">
        <v>1277</v>
      </c>
      <c r="D7286" s="1" t="s">
        <v>8</v>
      </c>
      <c r="E7286" s="1" t="s">
        <v>11</v>
      </c>
      <c r="F7286" s="18">
        <v>218.35200000000003</v>
      </c>
      <c r="G7286" t="s">
        <v>2077</v>
      </c>
      <c r="H7286" s="1">
        <f>IF(COUNTIF(G$2:G7286,G7286)=1,1,0)</f>
        <v>1</v>
      </c>
      <c r="I7286" s="1">
        <v>3</v>
      </c>
      <c r="J7286" s="1">
        <v>0.2</v>
      </c>
      <c r="K7286" s="1">
        <v>-19.105800000000016</v>
      </c>
      <c r="L7286" s="12">
        <f>VLOOKUP(train[[#This Row],[Sub-Category]],Análisis_ABC_XYZ[[#Headers],[#Data]],4,FALSE)</f>
        <v>0.46529189879902266</v>
      </c>
    </row>
    <row r="7287" spans="1:12" x14ac:dyDescent="0.35">
      <c r="A7287" s="2">
        <v>43207</v>
      </c>
      <c r="B7287" s="1" t="s">
        <v>72</v>
      </c>
      <c r="C7287" s="1" t="s">
        <v>953</v>
      </c>
      <c r="D7287" s="1" t="s">
        <v>14</v>
      </c>
      <c r="E7287" s="1" t="s">
        <v>20</v>
      </c>
      <c r="F7287" s="18">
        <v>195.136</v>
      </c>
      <c r="G7287" t="s">
        <v>6559</v>
      </c>
      <c r="H7287" s="1">
        <f>IF(COUNTIF(G$2:G7287,G7287)=1,1,0)</f>
        <v>1</v>
      </c>
      <c r="I7287" s="1">
        <v>4</v>
      </c>
      <c r="J7287" s="1">
        <v>0.2</v>
      </c>
      <c r="K7287" s="1">
        <v>-43.9056</v>
      </c>
      <c r="L7287" s="12">
        <f>VLOOKUP(train[[#This Row],[Sub-Category]],Análisis_ABC_XYZ[[#Headers],[#Data]],4,FALSE)</f>
        <v>0.44610841445725197</v>
      </c>
    </row>
    <row r="7288" spans="1:12" x14ac:dyDescent="0.35">
      <c r="A7288" s="2">
        <v>43207</v>
      </c>
      <c r="B7288" s="1" t="s">
        <v>52</v>
      </c>
      <c r="C7288" s="1" t="s">
        <v>1068</v>
      </c>
      <c r="D7288" s="1" t="s">
        <v>8</v>
      </c>
      <c r="E7288" s="1" t="s">
        <v>22</v>
      </c>
      <c r="F7288" s="18">
        <v>60.311999999999998</v>
      </c>
      <c r="G7288" t="s">
        <v>6201</v>
      </c>
      <c r="H7288" s="1">
        <f>IF(COUNTIF(G$2:G7288,G7288)=1,1,0)</f>
        <v>1</v>
      </c>
      <c r="I7288" s="1">
        <v>3</v>
      </c>
      <c r="J7288" s="1">
        <v>0.2</v>
      </c>
      <c r="K7288" s="1">
        <v>5.2773000000000003</v>
      </c>
      <c r="L7288" s="12">
        <f>VLOOKUP(train[[#This Row],[Sub-Category]],Análisis_ABC_XYZ[[#Headers],[#Data]],4,FALSE)</f>
        <v>0.4595170286641902</v>
      </c>
    </row>
    <row r="7289" spans="1:12" x14ac:dyDescent="0.35">
      <c r="A7289" s="2">
        <v>43207</v>
      </c>
      <c r="B7289" s="1" t="s">
        <v>12</v>
      </c>
      <c r="C7289" s="1" t="s">
        <v>670</v>
      </c>
      <c r="D7289" s="1" t="s">
        <v>26</v>
      </c>
      <c r="E7289" s="1" t="s">
        <v>56</v>
      </c>
      <c r="F7289" s="18">
        <v>274.89</v>
      </c>
      <c r="G7289" t="s">
        <v>2077</v>
      </c>
      <c r="H7289" s="1">
        <f>IF(COUNTIF(G$2:G7289,G7289)=1,1,0)</f>
        <v>0</v>
      </c>
      <c r="I7289" s="1">
        <v>11</v>
      </c>
      <c r="J7289" s="1">
        <v>0</v>
      </c>
      <c r="K7289" s="1">
        <v>46.731299999999962</v>
      </c>
      <c r="L7289" s="12">
        <f>VLOOKUP(train[[#This Row],[Sub-Category]],Análisis_ABC_XYZ[[#Headers],[#Data]],4,FALSE)</f>
        <v>0.52062335344040378</v>
      </c>
    </row>
    <row r="7290" spans="1:12" x14ac:dyDescent="0.35">
      <c r="A7290" s="2">
        <v>43207</v>
      </c>
      <c r="B7290" s="1" t="s">
        <v>12</v>
      </c>
      <c r="C7290" s="1" t="s">
        <v>1012</v>
      </c>
      <c r="D7290" s="1" t="s">
        <v>14</v>
      </c>
      <c r="E7290" s="1" t="s">
        <v>36</v>
      </c>
      <c r="F7290" s="18">
        <v>28.14</v>
      </c>
      <c r="G7290" t="s">
        <v>2077</v>
      </c>
      <c r="H7290" s="1">
        <f>IF(COUNTIF(G$2:G7290,G7290)=1,1,0)</f>
        <v>0</v>
      </c>
      <c r="I7290" s="1">
        <v>3</v>
      </c>
      <c r="J7290" s="1">
        <v>0</v>
      </c>
      <c r="K7290" s="1">
        <v>13.507200000000001</v>
      </c>
      <c r="L7290" s="12">
        <f>VLOOKUP(train[[#This Row],[Sub-Category]],Análisis_ABC_XYZ[[#Headers],[#Data]],4,FALSE)</f>
        <v>0.43613829632717294</v>
      </c>
    </row>
    <row r="7291" spans="1:12" x14ac:dyDescent="0.35">
      <c r="A7291" s="2">
        <v>43207</v>
      </c>
      <c r="B7291" s="1" t="s">
        <v>12</v>
      </c>
      <c r="C7291" s="1" t="s">
        <v>1254</v>
      </c>
      <c r="D7291" s="1" t="s">
        <v>14</v>
      </c>
      <c r="E7291" s="1" t="s">
        <v>15</v>
      </c>
      <c r="F7291" s="18">
        <v>23.04</v>
      </c>
      <c r="G7291" t="s">
        <v>2077</v>
      </c>
      <c r="H7291" s="1">
        <f>IF(COUNTIF(G$2:G7291,G7291)=1,1,0)</f>
        <v>0</v>
      </c>
      <c r="I7291" s="1">
        <v>8</v>
      </c>
      <c r="J7291" s="1">
        <v>0</v>
      </c>
      <c r="K7291" s="1">
        <v>11.2896</v>
      </c>
      <c r="L7291" s="12">
        <f>VLOOKUP(train[[#This Row],[Sub-Category]],Análisis_ABC_XYZ[[#Headers],[#Data]],4,FALSE)</f>
        <v>0.4647369236065339</v>
      </c>
    </row>
    <row r="7292" spans="1:12" x14ac:dyDescent="0.35">
      <c r="A7292" s="2">
        <v>43207</v>
      </c>
      <c r="B7292" s="1" t="s">
        <v>145</v>
      </c>
      <c r="C7292" s="1" t="s">
        <v>441</v>
      </c>
      <c r="D7292" s="1" t="s">
        <v>14</v>
      </c>
      <c r="E7292" s="1" t="s">
        <v>29</v>
      </c>
      <c r="F7292" s="18">
        <v>21.594000000000005</v>
      </c>
      <c r="G7292" t="s">
        <v>3114</v>
      </c>
      <c r="H7292" s="1">
        <f>IF(COUNTIF(G$2:G7292,G7292)=1,1,0)</f>
        <v>0</v>
      </c>
      <c r="I7292" s="1">
        <v>2</v>
      </c>
      <c r="J7292" s="1">
        <v>0.7</v>
      </c>
      <c r="K7292" s="1">
        <v>-15.835599999999999</v>
      </c>
      <c r="L7292" s="12">
        <f>VLOOKUP(train[[#This Row],[Sub-Category]],Análisis_ABC_XYZ[[#Headers],[#Data]],4,FALSE)</f>
        <v>0.46881743173671325</v>
      </c>
    </row>
    <row r="7293" spans="1:12" x14ac:dyDescent="0.35">
      <c r="A7293" s="2">
        <v>43207</v>
      </c>
      <c r="B7293" s="1" t="s">
        <v>145</v>
      </c>
      <c r="C7293" s="1" t="s">
        <v>574</v>
      </c>
      <c r="D7293" s="1" t="s">
        <v>14</v>
      </c>
      <c r="E7293" s="1" t="s">
        <v>36</v>
      </c>
      <c r="F7293" s="18">
        <v>20.736000000000004</v>
      </c>
      <c r="G7293" t="s">
        <v>3114</v>
      </c>
      <c r="H7293" s="1">
        <f>IF(COUNTIF(G$2:G7293,G7293)=1,1,0)</f>
        <v>0</v>
      </c>
      <c r="I7293" s="1">
        <v>4</v>
      </c>
      <c r="J7293" s="1">
        <v>0.2</v>
      </c>
      <c r="K7293" s="1">
        <v>7.2576000000000001</v>
      </c>
      <c r="L7293" s="12">
        <f>VLOOKUP(train[[#This Row],[Sub-Category]],Análisis_ABC_XYZ[[#Headers],[#Data]],4,FALSE)</f>
        <v>0.43613829632717294</v>
      </c>
    </row>
    <row r="7294" spans="1:12" x14ac:dyDescent="0.35">
      <c r="A7294" s="2">
        <v>43207</v>
      </c>
      <c r="B7294" s="1" t="s">
        <v>145</v>
      </c>
      <c r="C7294" s="1" t="s">
        <v>447</v>
      </c>
      <c r="D7294" s="1" t="s">
        <v>14</v>
      </c>
      <c r="E7294" s="1" t="s">
        <v>29</v>
      </c>
      <c r="F7294" s="18">
        <v>12.030000000000001</v>
      </c>
      <c r="G7294" t="s">
        <v>3114</v>
      </c>
      <c r="H7294" s="1">
        <f>IF(COUNTIF(G$2:G7294,G7294)=1,1,0)</f>
        <v>0</v>
      </c>
      <c r="I7294" s="1">
        <v>5</v>
      </c>
      <c r="J7294" s="1">
        <v>0.7</v>
      </c>
      <c r="K7294" s="1">
        <v>-9.222999999999999</v>
      </c>
      <c r="L7294" s="12">
        <f>VLOOKUP(train[[#This Row],[Sub-Category]],Análisis_ABC_XYZ[[#Headers],[#Data]],4,FALSE)</f>
        <v>0.46881743173671325</v>
      </c>
    </row>
    <row r="7295" spans="1:12" x14ac:dyDescent="0.35">
      <c r="A7295" s="2">
        <v>43207</v>
      </c>
      <c r="B7295" s="1" t="s">
        <v>12</v>
      </c>
      <c r="C7295" s="1" t="s">
        <v>912</v>
      </c>
      <c r="D7295" s="1" t="s">
        <v>14</v>
      </c>
      <c r="E7295" s="1" t="s">
        <v>91</v>
      </c>
      <c r="F7295" s="18">
        <v>10.9</v>
      </c>
      <c r="G7295" t="s">
        <v>2077</v>
      </c>
      <c r="H7295" s="1">
        <f>IF(COUNTIF(G$2:G7295,G7295)=1,1,0)</f>
        <v>0</v>
      </c>
      <c r="I7295" s="1">
        <v>5</v>
      </c>
      <c r="J7295" s="1">
        <v>0</v>
      </c>
      <c r="K7295" s="1">
        <v>3.5970000000000004</v>
      </c>
      <c r="L7295" s="12">
        <f>VLOOKUP(train[[#This Row],[Sub-Category]],Análisis_ABC_XYZ[[#Headers],[#Data]],4,FALSE)</f>
        <v>0.51168203684699509</v>
      </c>
    </row>
    <row r="7296" spans="1:12" x14ac:dyDescent="0.35">
      <c r="A7296" s="2">
        <v>43207</v>
      </c>
      <c r="B7296" s="1" t="s">
        <v>145</v>
      </c>
      <c r="C7296" s="1" t="s">
        <v>655</v>
      </c>
      <c r="D7296" s="1" t="s">
        <v>14</v>
      </c>
      <c r="E7296" s="1" t="s">
        <v>29</v>
      </c>
      <c r="F7296" s="18">
        <v>8.9640000000000022</v>
      </c>
      <c r="G7296" t="s">
        <v>3114</v>
      </c>
      <c r="H7296" s="1">
        <f>IF(COUNTIF(G$2:G7296,G7296)=1,1,0)</f>
        <v>0</v>
      </c>
      <c r="I7296" s="1">
        <v>6</v>
      </c>
      <c r="J7296" s="1">
        <v>0.7</v>
      </c>
      <c r="K7296" s="1">
        <v>-6.573599999999999</v>
      </c>
      <c r="L7296" s="12">
        <f>VLOOKUP(train[[#This Row],[Sub-Category]],Análisis_ABC_XYZ[[#Headers],[#Data]],4,FALSE)</f>
        <v>0.46881743173671325</v>
      </c>
    </row>
    <row r="7297" spans="1:12" x14ac:dyDescent="0.35">
      <c r="A7297" s="2">
        <v>43207</v>
      </c>
      <c r="B7297" s="1" t="s">
        <v>12</v>
      </c>
      <c r="C7297" s="1" t="s">
        <v>999</v>
      </c>
      <c r="D7297" s="1" t="s">
        <v>14</v>
      </c>
      <c r="E7297" s="1" t="s">
        <v>15</v>
      </c>
      <c r="F7297" s="18">
        <v>7.38</v>
      </c>
      <c r="G7297" t="s">
        <v>2077</v>
      </c>
      <c r="H7297" s="1">
        <f>IF(COUNTIF(G$2:G7297,G7297)=1,1,0)</f>
        <v>0</v>
      </c>
      <c r="I7297" s="1">
        <v>2</v>
      </c>
      <c r="J7297" s="1">
        <v>0</v>
      </c>
      <c r="K7297" s="1">
        <v>3.4685999999999999</v>
      </c>
      <c r="L7297" s="12">
        <f>VLOOKUP(train[[#This Row],[Sub-Category]],Análisis_ABC_XYZ[[#Headers],[#Data]],4,FALSE)</f>
        <v>0.4647369236065339</v>
      </c>
    </row>
    <row r="7298" spans="1:12" x14ac:dyDescent="0.35">
      <c r="A7298" s="2">
        <v>43210</v>
      </c>
      <c r="B7298" s="1" t="s">
        <v>157</v>
      </c>
      <c r="C7298" s="1" t="s">
        <v>1312</v>
      </c>
      <c r="D7298" s="1" t="s">
        <v>14</v>
      </c>
      <c r="E7298" s="1" t="s">
        <v>20</v>
      </c>
      <c r="F7298" s="18">
        <v>848.5440000000001</v>
      </c>
      <c r="G7298" t="s">
        <v>6886</v>
      </c>
      <c r="H7298" s="1">
        <f>IF(COUNTIF(G$2:G7298,G7298)=1,1,0)</f>
        <v>1</v>
      </c>
      <c r="I7298" s="1">
        <v>4</v>
      </c>
      <c r="J7298" s="1">
        <v>0.2</v>
      </c>
      <c r="K7298" s="1">
        <v>-21.213600000000099</v>
      </c>
      <c r="L7298" s="12">
        <f>VLOOKUP(train[[#This Row],[Sub-Category]],Análisis_ABC_XYZ[[#Headers],[#Data]],4,FALSE)</f>
        <v>0.44610841445725197</v>
      </c>
    </row>
    <row r="7299" spans="1:12" x14ac:dyDescent="0.35">
      <c r="A7299" s="2">
        <v>43210</v>
      </c>
      <c r="B7299" s="1" t="s">
        <v>52</v>
      </c>
      <c r="C7299" s="1" t="s">
        <v>465</v>
      </c>
      <c r="D7299" s="1" t="s">
        <v>14</v>
      </c>
      <c r="E7299" s="1" t="s">
        <v>20</v>
      </c>
      <c r="F7299" s="18">
        <v>332.70400000000001</v>
      </c>
      <c r="G7299" t="s">
        <v>6039</v>
      </c>
      <c r="H7299" s="1">
        <f>IF(COUNTIF(G$2:G7299,G7299)=1,1,0)</f>
        <v>1</v>
      </c>
      <c r="I7299" s="1">
        <v>1</v>
      </c>
      <c r="J7299" s="1">
        <v>0.2</v>
      </c>
      <c r="K7299" s="1">
        <v>33.270399999999981</v>
      </c>
      <c r="L7299" s="12">
        <f>VLOOKUP(train[[#This Row],[Sub-Category]],Análisis_ABC_XYZ[[#Headers],[#Data]],4,FALSE)</f>
        <v>0.44610841445725197</v>
      </c>
    </row>
    <row r="7300" spans="1:12" x14ac:dyDescent="0.35">
      <c r="A7300" s="2">
        <v>43210</v>
      </c>
      <c r="B7300" s="1" t="s">
        <v>72</v>
      </c>
      <c r="C7300" s="1" t="s">
        <v>347</v>
      </c>
      <c r="D7300" s="1" t="s">
        <v>8</v>
      </c>
      <c r="E7300" s="1" t="s">
        <v>11</v>
      </c>
      <c r="F7300" s="18">
        <v>317.05799999999999</v>
      </c>
      <c r="G7300" t="s">
        <v>3297</v>
      </c>
      <c r="H7300" s="1">
        <f>IF(COUNTIF(G$2:G7300,G7300)=1,1,0)</f>
        <v>1</v>
      </c>
      <c r="I7300" s="1">
        <v>3</v>
      </c>
      <c r="J7300" s="1">
        <v>0.3</v>
      </c>
      <c r="K7300" s="1">
        <v>-18.117599999999996</v>
      </c>
      <c r="L7300" s="12">
        <f>VLOOKUP(train[[#This Row],[Sub-Category]],Análisis_ABC_XYZ[[#Headers],[#Data]],4,FALSE)</f>
        <v>0.46529189879902266</v>
      </c>
    </row>
    <row r="7301" spans="1:12" x14ac:dyDescent="0.35">
      <c r="A7301" s="2">
        <v>43210</v>
      </c>
      <c r="B7301" s="1" t="s">
        <v>79</v>
      </c>
      <c r="C7301" s="1" t="s">
        <v>606</v>
      </c>
      <c r="D7301" s="1" t="s">
        <v>14</v>
      </c>
      <c r="E7301" s="1" t="s">
        <v>29</v>
      </c>
      <c r="F7301" s="18">
        <v>146.86000000000001</v>
      </c>
      <c r="G7301" t="s">
        <v>4219</v>
      </c>
      <c r="H7301" s="1">
        <f>IF(COUNTIF(G$2:G7301,G7301)=1,1,0)</f>
        <v>1</v>
      </c>
      <c r="I7301" s="1">
        <v>7</v>
      </c>
      <c r="J7301" s="1">
        <v>0</v>
      </c>
      <c r="K7301" s="1">
        <v>70.492799999999988</v>
      </c>
      <c r="L7301" s="12">
        <f>VLOOKUP(train[[#This Row],[Sub-Category]],Análisis_ABC_XYZ[[#Headers],[#Data]],4,FALSE)</f>
        <v>0.46881743173671325</v>
      </c>
    </row>
    <row r="7302" spans="1:12" x14ac:dyDescent="0.35">
      <c r="A7302" s="2">
        <v>43210</v>
      </c>
      <c r="B7302" s="1" t="s">
        <v>157</v>
      </c>
      <c r="C7302" s="1" t="s">
        <v>1861</v>
      </c>
      <c r="D7302" s="1" t="s">
        <v>26</v>
      </c>
      <c r="E7302" s="1" t="s">
        <v>27</v>
      </c>
      <c r="F7302" s="18">
        <v>122.38199999999999</v>
      </c>
      <c r="G7302" t="s">
        <v>6886</v>
      </c>
      <c r="H7302" s="1">
        <f>IF(COUNTIF(G$2:G7302,G7302)=1,1,0)</f>
        <v>0</v>
      </c>
      <c r="I7302" s="1">
        <v>3</v>
      </c>
      <c r="J7302" s="1">
        <v>0.4</v>
      </c>
      <c r="K7302" s="1">
        <v>-24.476399999999998</v>
      </c>
      <c r="L7302" s="12">
        <f>VLOOKUP(train[[#This Row],[Sub-Category]],Análisis_ABC_XYZ[[#Headers],[#Data]],4,FALSE)</f>
        <v>0.41105220110552465</v>
      </c>
    </row>
    <row r="7303" spans="1:12" x14ac:dyDescent="0.35">
      <c r="A7303" s="2">
        <v>43210</v>
      </c>
      <c r="B7303" s="1" t="s">
        <v>52</v>
      </c>
      <c r="C7303" s="1" t="s">
        <v>1487</v>
      </c>
      <c r="D7303" s="1" t="s">
        <v>8</v>
      </c>
      <c r="E7303" s="1" t="s">
        <v>22</v>
      </c>
      <c r="F7303" s="18">
        <v>51.967999999999996</v>
      </c>
      <c r="G7303" t="s">
        <v>6039</v>
      </c>
      <c r="H7303" s="1">
        <f>IF(COUNTIF(G$2:G7303,G7303)=1,1,0)</f>
        <v>0</v>
      </c>
      <c r="I7303" s="1">
        <v>2</v>
      </c>
      <c r="J7303" s="1">
        <v>0.2</v>
      </c>
      <c r="K7303" s="1">
        <v>10.393599999999998</v>
      </c>
      <c r="L7303" s="12">
        <f>VLOOKUP(train[[#This Row],[Sub-Category]],Análisis_ABC_XYZ[[#Headers],[#Data]],4,FALSE)</f>
        <v>0.4595170286641902</v>
      </c>
    </row>
    <row r="7304" spans="1:12" x14ac:dyDescent="0.35">
      <c r="A7304" s="2">
        <v>43210</v>
      </c>
      <c r="B7304" s="1" t="s">
        <v>52</v>
      </c>
      <c r="C7304" s="1" t="s">
        <v>123</v>
      </c>
      <c r="D7304" s="1" t="s">
        <v>14</v>
      </c>
      <c r="E7304" s="1" t="s">
        <v>20</v>
      </c>
      <c r="F7304" s="18">
        <v>51.336000000000006</v>
      </c>
      <c r="G7304" t="s">
        <v>6039</v>
      </c>
      <c r="H7304" s="1">
        <f>IF(COUNTIF(G$2:G7304,G7304)=1,1,0)</f>
        <v>0</v>
      </c>
      <c r="I7304" s="1">
        <v>3</v>
      </c>
      <c r="J7304" s="1">
        <v>0.2</v>
      </c>
      <c r="K7304" s="1">
        <v>5.7752999999999961</v>
      </c>
      <c r="L7304" s="12">
        <f>VLOOKUP(train[[#This Row],[Sub-Category]],Análisis_ABC_XYZ[[#Headers],[#Data]],4,FALSE)</f>
        <v>0.44610841445725197</v>
      </c>
    </row>
    <row r="7305" spans="1:12" x14ac:dyDescent="0.35">
      <c r="A7305" s="2">
        <v>43210</v>
      </c>
      <c r="B7305" s="1" t="s">
        <v>72</v>
      </c>
      <c r="C7305" s="1" t="s">
        <v>1350</v>
      </c>
      <c r="D7305" s="1" t="s">
        <v>8</v>
      </c>
      <c r="E7305" s="1" t="s">
        <v>22</v>
      </c>
      <c r="F7305" s="18">
        <v>44.400000000000006</v>
      </c>
      <c r="G7305" t="s">
        <v>2477</v>
      </c>
      <c r="H7305" s="1">
        <f>IF(COUNTIF(G$2:G7305,G7305)=1,1,0)</f>
        <v>1</v>
      </c>
      <c r="I7305" s="1">
        <v>2</v>
      </c>
      <c r="J7305" s="1">
        <v>0.6</v>
      </c>
      <c r="K7305" s="1">
        <v>-52.169999999999987</v>
      </c>
      <c r="L7305" s="12">
        <f>VLOOKUP(train[[#This Row],[Sub-Category]],Análisis_ABC_XYZ[[#Headers],[#Data]],4,FALSE)</f>
        <v>0.4595170286641902</v>
      </c>
    </row>
    <row r="7306" spans="1:12" x14ac:dyDescent="0.35">
      <c r="A7306" s="2">
        <v>43210</v>
      </c>
      <c r="B7306" s="1" t="s">
        <v>52</v>
      </c>
      <c r="C7306" s="1" t="s">
        <v>1452</v>
      </c>
      <c r="D7306" s="1" t="s">
        <v>8</v>
      </c>
      <c r="E7306" s="1" t="s">
        <v>22</v>
      </c>
      <c r="F7306" s="18">
        <v>42.408000000000008</v>
      </c>
      <c r="G7306" t="s">
        <v>6039</v>
      </c>
      <c r="H7306" s="1">
        <f>IF(COUNTIF(G$2:G7306,G7306)=1,1,0)</f>
        <v>0</v>
      </c>
      <c r="I7306" s="1">
        <v>3</v>
      </c>
      <c r="J7306" s="1">
        <v>0.2</v>
      </c>
      <c r="K7306" s="1">
        <v>9.5418000000000003</v>
      </c>
      <c r="L7306" s="12">
        <f>VLOOKUP(train[[#This Row],[Sub-Category]],Análisis_ABC_XYZ[[#Headers],[#Data]],4,FALSE)</f>
        <v>0.4595170286641902</v>
      </c>
    </row>
    <row r="7307" spans="1:12" x14ac:dyDescent="0.35">
      <c r="A7307" s="2">
        <v>43210</v>
      </c>
      <c r="B7307" s="1" t="s">
        <v>79</v>
      </c>
      <c r="C7307" s="1" t="s">
        <v>688</v>
      </c>
      <c r="D7307" s="1" t="s">
        <v>14</v>
      </c>
      <c r="E7307" s="1" t="s">
        <v>29</v>
      </c>
      <c r="F7307" s="18">
        <v>36.56</v>
      </c>
      <c r="G7307" t="s">
        <v>4219</v>
      </c>
      <c r="H7307" s="1">
        <f>IF(COUNTIF(G$2:G7307,G7307)=1,1,0)</f>
        <v>0</v>
      </c>
      <c r="I7307" s="1">
        <v>4</v>
      </c>
      <c r="J7307" s="1">
        <v>0</v>
      </c>
      <c r="K7307" s="1">
        <v>18.28</v>
      </c>
      <c r="L7307" s="12">
        <f>VLOOKUP(train[[#This Row],[Sub-Category]],Análisis_ABC_XYZ[[#Headers],[#Data]],4,FALSE)</f>
        <v>0.46881743173671325</v>
      </c>
    </row>
    <row r="7308" spans="1:12" x14ac:dyDescent="0.35">
      <c r="A7308" s="2">
        <v>43210</v>
      </c>
      <c r="B7308" s="1" t="s">
        <v>72</v>
      </c>
      <c r="C7308" s="1" t="s">
        <v>64</v>
      </c>
      <c r="D7308" s="1" t="s">
        <v>14</v>
      </c>
      <c r="E7308" s="1" t="s">
        <v>24</v>
      </c>
      <c r="F7308" s="18">
        <v>15.76</v>
      </c>
      <c r="G7308" t="s">
        <v>3297</v>
      </c>
      <c r="H7308" s="1">
        <f>IF(COUNTIF(G$2:G7308,G7308)=1,1,0)</f>
        <v>0</v>
      </c>
      <c r="I7308" s="1">
        <v>2</v>
      </c>
      <c r="J7308" s="1">
        <v>0.2</v>
      </c>
      <c r="K7308" s="1">
        <v>3.5460000000000007</v>
      </c>
      <c r="L7308" s="12">
        <f>VLOOKUP(train[[#This Row],[Sub-Category]],Análisis_ABC_XYZ[[#Headers],[#Data]],4,FALSE)</f>
        <v>0.45632477063632687</v>
      </c>
    </row>
    <row r="7309" spans="1:12" x14ac:dyDescent="0.35">
      <c r="A7309" s="2">
        <v>43210</v>
      </c>
      <c r="B7309" s="1" t="s">
        <v>72</v>
      </c>
      <c r="C7309" s="1" t="s">
        <v>1094</v>
      </c>
      <c r="D7309" s="1" t="s">
        <v>8</v>
      </c>
      <c r="E7309" s="1" t="s">
        <v>22</v>
      </c>
      <c r="F7309" s="18">
        <v>14.560000000000002</v>
      </c>
      <c r="G7309" t="s">
        <v>3297</v>
      </c>
      <c r="H7309" s="1">
        <f>IF(COUNTIF(G$2:G7309,G7309)=1,1,0)</f>
        <v>0</v>
      </c>
      <c r="I7309" s="1">
        <v>5</v>
      </c>
      <c r="J7309" s="1">
        <v>0.6</v>
      </c>
      <c r="K7309" s="1">
        <v>-6.1879999999999988</v>
      </c>
      <c r="L7309" s="12">
        <f>VLOOKUP(train[[#This Row],[Sub-Category]],Análisis_ABC_XYZ[[#Headers],[#Data]],4,FALSE)</f>
        <v>0.4595170286641902</v>
      </c>
    </row>
    <row r="7310" spans="1:12" x14ac:dyDescent="0.35">
      <c r="A7310" s="2">
        <v>43210</v>
      </c>
      <c r="B7310" s="1" t="s">
        <v>157</v>
      </c>
      <c r="C7310" s="1" t="s">
        <v>1529</v>
      </c>
      <c r="D7310" s="1" t="s">
        <v>14</v>
      </c>
      <c r="E7310" s="1" t="s">
        <v>29</v>
      </c>
      <c r="F7310" s="18">
        <v>8.7000000000000011</v>
      </c>
      <c r="G7310" t="s">
        <v>6886</v>
      </c>
      <c r="H7310" s="1">
        <f>IF(COUNTIF(G$2:G7310,G7310)=1,1,0)</f>
        <v>0</v>
      </c>
      <c r="I7310" s="1">
        <v>5</v>
      </c>
      <c r="J7310" s="1">
        <v>0.7</v>
      </c>
      <c r="K7310" s="1">
        <v>-6.379999999999999</v>
      </c>
      <c r="L7310" s="12">
        <f>VLOOKUP(train[[#This Row],[Sub-Category]],Análisis_ABC_XYZ[[#Headers],[#Data]],4,FALSE)</f>
        <v>0.46881743173671325</v>
      </c>
    </row>
    <row r="7311" spans="1:12" x14ac:dyDescent="0.35">
      <c r="A7311" s="2">
        <v>43211</v>
      </c>
      <c r="B7311" s="1" t="s">
        <v>766</v>
      </c>
      <c r="C7311" s="1" t="s">
        <v>70</v>
      </c>
      <c r="D7311" s="1" t="s">
        <v>8</v>
      </c>
      <c r="E7311" s="1" t="s">
        <v>11</v>
      </c>
      <c r="F7311" s="18">
        <v>908.82</v>
      </c>
      <c r="G7311" t="s">
        <v>6340</v>
      </c>
      <c r="H7311" s="1">
        <f>IF(COUNTIF(G$2:G7311,G7311)=1,1,0)</f>
        <v>1</v>
      </c>
      <c r="I7311" s="1">
        <v>9</v>
      </c>
      <c r="J7311" s="1">
        <v>0</v>
      </c>
      <c r="K7311" s="1">
        <v>227.20500000000004</v>
      </c>
      <c r="L7311" s="12">
        <f>VLOOKUP(train[[#This Row],[Sub-Category]],Análisis_ABC_XYZ[[#Headers],[#Data]],4,FALSE)</f>
        <v>0.46529189879902266</v>
      </c>
    </row>
    <row r="7312" spans="1:12" x14ac:dyDescent="0.35">
      <c r="A7312" s="2">
        <v>43211</v>
      </c>
      <c r="B7312" s="1" t="s">
        <v>37</v>
      </c>
      <c r="C7312" s="1" t="s">
        <v>864</v>
      </c>
      <c r="D7312" s="1" t="s">
        <v>8</v>
      </c>
      <c r="E7312" s="1" t="s">
        <v>22</v>
      </c>
      <c r="F7312" s="18">
        <v>162.60000000000002</v>
      </c>
      <c r="G7312" t="s">
        <v>3065</v>
      </c>
      <c r="H7312" s="1">
        <f>IF(COUNTIF(G$2:G7312,G7312)=1,1,0)</f>
        <v>1</v>
      </c>
      <c r="I7312" s="1">
        <v>3</v>
      </c>
      <c r="J7312" s="1">
        <v>0</v>
      </c>
      <c r="K7312" s="1">
        <v>34.145999999999994</v>
      </c>
      <c r="L7312" s="12">
        <f>VLOOKUP(train[[#This Row],[Sub-Category]],Análisis_ABC_XYZ[[#Headers],[#Data]],4,FALSE)</f>
        <v>0.4595170286641902</v>
      </c>
    </row>
    <row r="7313" spans="1:12" x14ac:dyDescent="0.35">
      <c r="A7313" s="2">
        <v>43211</v>
      </c>
      <c r="B7313" s="1" t="s">
        <v>39</v>
      </c>
      <c r="C7313" s="1" t="s">
        <v>219</v>
      </c>
      <c r="D7313" s="1" t="s">
        <v>14</v>
      </c>
      <c r="E7313" s="1" t="s">
        <v>31</v>
      </c>
      <c r="F7313" s="18">
        <v>97.263999999999982</v>
      </c>
      <c r="G7313" t="s">
        <v>6361</v>
      </c>
      <c r="H7313" s="1">
        <f>IF(COUNTIF(G$2:G7313,G7313)=1,1,0)</f>
        <v>1</v>
      </c>
      <c r="I7313" s="1">
        <v>4</v>
      </c>
      <c r="J7313" s="1">
        <v>0.8</v>
      </c>
      <c r="K7313" s="1">
        <v>-243.16000000000008</v>
      </c>
      <c r="L7313" s="12">
        <f>VLOOKUP(train[[#This Row],[Sub-Category]],Análisis_ABC_XYZ[[#Headers],[#Data]],4,FALSE)</f>
        <v>0.49507917887403441</v>
      </c>
    </row>
    <row r="7314" spans="1:12" x14ac:dyDescent="0.35">
      <c r="A7314" s="2">
        <v>43211</v>
      </c>
      <c r="B7314" s="1" t="s">
        <v>39</v>
      </c>
      <c r="C7314" s="1" t="s">
        <v>128</v>
      </c>
      <c r="D7314" s="1" t="s">
        <v>26</v>
      </c>
      <c r="E7314" s="1" t="s">
        <v>56</v>
      </c>
      <c r="F7314" s="18">
        <v>47.975999999999999</v>
      </c>
      <c r="G7314" t="s">
        <v>5681</v>
      </c>
      <c r="H7314" s="1">
        <f>IF(COUNTIF(G$2:G7314,G7314)=1,1,0)</f>
        <v>1</v>
      </c>
      <c r="I7314" s="1">
        <v>3</v>
      </c>
      <c r="J7314" s="1">
        <v>0.2</v>
      </c>
      <c r="K7314" s="1">
        <v>8.3957999999999942</v>
      </c>
      <c r="L7314" s="12">
        <f>VLOOKUP(train[[#This Row],[Sub-Category]],Análisis_ABC_XYZ[[#Headers],[#Data]],4,FALSE)</f>
        <v>0.52062335344040378</v>
      </c>
    </row>
    <row r="7315" spans="1:12" x14ac:dyDescent="0.35">
      <c r="A7315" s="2">
        <v>43211</v>
      </c>
      <c r="B7315" s="1" t="s">
        <v>37</v>
      </c>
      <c r="C7315" s="1" t="s">
        <v>1647</v>
      </c>
      <c r="D7315" s="1" t="s">
        <v>26</v>
      </c>
      <c r="E7315" s="1" t="s">
        <v>56</v>
      </c>
      <c r="F7315" s="18">
        <v>11.54</v>
      </c>
      <c r="G7315" t="s">
        <v>3065</v>
      </c>
      <c r="H7315" s="1">
        <f>IF(COUNTIF(G$2:G7315,G7315)=1,1,0)</f>
        <v>0</v>
      </c>
      <c r="I7315" s="1">
        <v>1</v>
      </c>
      <c r="J7315" s="1">
        <v>0</v>
      </c>
      <c r="K7315" s="1">
        <v>3.4619999999999997</v>
      </c>
      <c r="L7315" s="12">
        <f>VLOOKUP(train[[#This Row],[Sub-Category]],Análisis_ABC_XYZ[[#Headers],[#Data]],4,FALSE)</f>
        <v>0.52062335344040378</v>
      </c>
    </row>
    <row r="7316" spans="1:12" x14ac:dyDescent="0.35">
      <c r="A7316" s="2">
        <v>43211</v>
      </c>
      <c r="B7316" s="1" t="s">
        <v>39</v>
      </c>
      <c r="C7316" s="1" t="s">
        <v>1555</v>
      </c>
      <c r="D7316" s="1" t="s">
        <v>14</v>
      </c>
      <c r="E7316" s="1" t="s">
        <v>36</v>
      </c>
      <c r="F7316" s="18">
        <v>20.736000000000004</v>
      </c>
      <c r="G7316" t="s">
        <v>5681</v>
      </c>
      <c r="H7316" s="1">
        <f>IF(COUNTIF(G$2:G7316,G7316)=1,1,0)</f>
        <v>0</v>
      </c>
      <c r="I7316" s="1">
        <v>4</v>
      </c>
      <c r="J7316" s="1">
        <v>0.2</v>
      </c>
      <c r="K7316" s="1">
        <v>7.2576000000000001</v>
      </c>
      <c r="L7316" s="12">
        <f>VLOOKUP(train[[#This Row],[Sub-Category]],Análisis_ABC_XYZ[[#Headers],[#Data]],4,FALSE)</f>
        <v>0.43613829632717294</v>
      </c>
    </row>
    <row r="7317" spans="1:12" x14ac:dyDescent="0.35">
      <c r="A7317" s="2">
        <v>43211</v>
      </c>
      <c r="B7317" s="1" t="s">
        <v>39</v>
      </c>
      <c r="C7317" s="1" t="s">
        <v>832</v>
      </c>
      <c r="D7317" s="1" t="s">
        <v>14</v>
      </c>
      <c r="E7317" s="1" t="s">
        <v>29</v>
      </c>
      <c r="F7317" s="18">
        <v>2.9339999999999993</v>
      </c>
      <c r="G7317" s="1" t="s">
        <v>3914</v>
      </c>
      <c r="H7317" s="1">
        <f>IF(COUNTIF(G$2:G7317,G7317)=1,1,0)</f>
        <v>1</v>
      </c>
      <c r="I7317" s="1">
        <v>3</v>
      </c>
      <c r="J7317" s="1">
        <v>0.8</v>
      </c>
      <c r="K7317" s="1">
        <v>-4.9878000000000018</v>
      </c>
      <c r="L7317" s="12">
        <f>VLOOKUP(train[[#This Row],[Sub-Category]],Análisis_ABC_XYZ[[#Headers],[#Data]],4,FALSE)</f>
        <v>0.46881743173671325</v>
      </c>
    </row>
    <row r="7318" spans="1:12" x14ac:dyDescent="0.35">
      <c r="A7318" s="2">
        <v>43211</v>
      </c>
      <c r="B7318" s="1" t="s">
        <v>39</v>
      </c>
      <c r="C7318" s="1" t="s">
        <v>364</v>
      </c>
      <c r="D7318" s="1" t="s">
        <v>14</v>
      </c>
      <c r="E7318" s="1" t="s">
        <v>29</v>
      </c>
      <c r="F7318" s="18">
        <v>2.6939999999999995</v>
      </c>
      <c r="G7318" s="1" t="s">
        <v>3914</v>
      </c>
      <c r="H7318" s="1">
        <f>IF(COUNTIF(G$2:G7318,G7318)=1,1,0)</f>
        <v>0</v>
      </c>
      <c r="I7318" s="1">
        <v>3</v>
      </c>
      <c r="J7318" s="1">
        <v>0.8</v>
      </c>
      <c r="K7318" s="1">
        <v>-4.7145000000000028</v>
      </c>
      <c r="L7318" s="12">
        <f>VLOOKUP(train[[#This Row],[Sub-Category]],Análisis_ABC_XYZ[[#Headers],[#Data]],4,FALSE)</f>
        <v>0.46881743173671325</v>
      </c>
    </row>
    <row r="7319" spans="1:12" x14ac:dyDescent="0.35">
      <c r="A7319" s="2">
        <v>43212</v>
      </c>
      <c r="B7319" s="1" t="s">
        <v>379</v>
      </c>
      <c r="C7319" s="1" t="s">
        <v>973</v>
      </c>
      <c r="D7319" s="1" t="s">
        <v>14</v>
      </c>
      <c r="E7319" s="1" t="s">
        <v>20</v>
      </c>
      <c r="F7319" s="18">
        <v>675.06000000000006</v>
      </c>
      <c r="G7319" t="s">
        <v>6245</v>
      </c>
      <c r="H7319" s="1">
        <f>IF(COUNTIF(G$2:G7319,G7319)=1,1,0)</f>
        <v>1</v>
      </c>
      <c r="I7319" s="1">
        <v>3</v>
      </c>
      <c r="J7319" s="1">
        <v>0</v>
      </c>
      <c r="K7319" s="1">
        <v>87.757800000000003</v>
      </c>
      <c r="L7319" s="12">
        <f>VLOOKUP(train[[#This Row],[Sub-Category]],Análisis_ABC_XYZ[[#Headers],[#Data]],4,FALSE)</f>
        <v>0.44610841445725197</v>
      </c>
    </row>
    <row r="7320" spans="1:12" x14ac:dyDescent="0.35">
      <c r="A7320" s="2">
        <v>43212</v>
      </c>
      <c r="B7320" s="1" t="s">
        <v>52</v>
      </c>
      <c r="C7320" s="1" t="s">
        <v>1127</v>
      </c>
      <c r="D7320" s="1" t="s">
        <v>8</v>
      </c>
      <c r="E7320" s="1" t="s">
        <v>22</v>
      </c>
      <c r="F7320" s="18">
        <v>254.35200000000003</v>
      </c>
      <c r="G7320" t="s">
        <v>6624</v>
      </c>
      <c r="H7320" s="1">
        <f>IF(COUNTIF(G$2:G7320,G7320)=1,1,0)</f>
        <v>1</v>
      </c>
      <c r="I7320" s="1">
        <v>3</v>
      </c>
      <c r="J7320" s="1">
        <v>0.2</v>
      </c>
      <c r="K7320" s="1">
        <v>0</v>
      </c>
      <c r="L7320" s="12">
        <f>VLOOKUP(train[[#This Row],[Sub-Category]],Análisis_ABC_XYZ[[#Headers],[#Data]],4,FALSE)</f>
        <v>0.4595170286641902</v>
      </c>
    </row>
    <row r="7321" spans="1:12" x14ac:dyDescent="0.35">
      <c r="A7321" s="2">
        <v>43212</v>
      </c>
      <c r="B7321" s="1" t="s">
        <v>12</v>
      </c>
      <c r="C7321" s="1" t="s">
        <v>709</v>
      </c>
      <c r="D7321" s="1" t="s">
        <v>8</v>
      </c>
      <c r="E7321" s="1" t="s">
        <v>22</v>
      </c>
      <c r="F7321" s="18">
        <v>18.28</v>
      </c>
      <c r="G7321" t="s">
        <v>3546</v>
      </c>
      <c r="H7321" s="1">
        <f>IF(COUNTIF(G$2:G7321,G7321)=1,1,0)</f>
        <v>1</v>
      </c>
      <c r="I7321" s="1">
        <v>2</v>
      </c>
      <c r="J7321" s="1">
        <v>0</v>
      </c>
      <c r="K7321" s="1">
        <v>6.2151999999999994</v>
      </c>
      <c r="L7321" s="12">
        <f>VLOOKUP(train[[#This Row],[Sub-Category]],Análisis_ABC_XYZ[[#Headers],[#Data]],4,FALSE)</f>
        <v>0.4595170286641902</v>
      </c>
    </row>
    <row r="7322" spans="1:12" x14ac:dyDescent="0.35">
      <c r="A7322" s="2">
        <v>43213</v>
      </c>
      <c r="B7322" s="1" t="s">
        <v>111</v>
      </c>
      <c r="C7322" s="1" t="s">
        <v>427</v>
      </c>
      <c r="D7322" s="1" t="s">
        <v>8</v>
      </c>
      <c r="E7322" s="1" t="s">
        <v>9</v>
      </c>
      <c r="F7322" s="18">
        <v>387.13600000000002</v>
      </c>
      <c r="G7322" t="s">
        <v>1951</v>
      </c>
      <c r="H7322" s="1">
        <f>IF(COUNTIF(G$2:G7322,G7322)=1,1,0)</f>
        <v>1</v>
      </c>
      <c r="I7322" s="1">
        <v>4</v>
      </c>
      <c r="J7322" s="1">
        <v>0.2</v>
      </c>
      <c r="K7322" s="1">
        <v>-14.51760000000003</v>
      </c>
      <c r="L7322" s="12">
        <f>VLOOKUP(train[[#This Row],[Sub-Category]],Análisis_ABC_XYZ[[#Headers],[#Data]],4,FALSE)</f>
        <v>0.5176847302647779</v>
      </c>
    </row>
    <row r="7323" spans="1:12" x14ac:dyDescent="0.35">
      <c r="A7323" s="2">
        <v>43213</v>
      </c>
      <c r="B7323" s="1" t="s">
        <v>89</v>
      </c>
      <c r="C7323" s="1" t="s">
        <v>415</v>
      </c>
      <c r="D7323" s="1" t="s">
        <v>14</v>
      </c>
      <c r="E7323" s="1" t="s">
        <v>182</v>
      </c>
      <c r="F7323" s="18">
        <v>122.71000000000001</v>
      </c>
      <c r="G7323" t="s">
        <v>5284</v>
      </c>
      <c r="H7323" s="1">
        <f>IF(COUNTIF(G$2:G7323,G7323)=1,1,0)</f>
        <v>1</v>
      </c>
      <c r="I7323" s="1">
        <v>7</v>
      </c>
      <c r="J7323" s="1">
        <v>0</v>
      </c>
      <c r="K7323" s="1">
        <v>36.812999999999988</v>
      </c>
      <c r="L7323" s="12">
        <f>VLOOKUP(train[[#This Row],[Sub-Category]],Análisis_ABC_XYZ[[#Headers],[#Data]],4,FALSE)</f>
        <v>0.53938093436526824</v>
      </c>
    </row>
    <row r="7324" spans="1:12" x14ac:dyDescent="0.35">
      <c r="A7324" s="2">
        <v>43213</v>
      </c>
      <c r="B7324" s="1" t="s">
        <v>89</v>
      </c>
      <c r="C7324" s="1" t="s">
        <v>1377</v>
      </c>
      <c r="D7324" s="1" t="s">
        <v>14</v>
      </c>
      <c r="E7324" s="1" t="s">
        <v>31</v>
      </c>
      <c r="F7324" s="18">
        <v>121.94</v>
      </c>
      <c r="G7324" t="s">
        <v>5284</v>
      </c>
      <c r="H7324" s="1">
        <f>IF(COUNTIF(G$2:G7324,G7324)=1,1,0)</f>
        <v>0</v>
      </c>
      <c r="I7324" s="1">
        <v>2</v>
      </c>
      <c r="J7324" s="1">
        <v>0</v>
      </c>
      <c r="K7324" s="1">
        <v>35.362599999999986</v>
      </c>
      <c r="L7324" s="12">
        <f>VLOOKUP(train[[#This Row],[Sub-Category]],Análisis_ABC_XYZ[[#Headers],[#Data]],4,FALSE)</f>
        <v>0.49507917887403441</v>
      </c>
    </row>
    <row r="7325" spans="1:12" x14ac:dyDescent="0.35">
      <c r="A7325" s="2">
        <v>43213</v>
      </c>
      <c r="B7325" s="1" t="s">
        <v>12</v>
      </c>
      <c r="C7325" s="1" t="s">
        <v>676</v>
      </c>
      <c r="D7325" s="1" t="s">
        <v>14</v>
      </c>
      <c r="E7325" s="1" t="s">
        <v>29</v>
      </c>
      <c r="F7325" s="18">
        <v>92.88000000000001</v>
      </c>
      <c r="G7325" t="s">
        <v>3806</v>
      </c>
      <c r="H7325" s="1">
        <f>IF(COUNTIF(G$2:G7325,G7325)=1,1,0)</f>
        <v>1</v>
      </c>
      <c r="I7325" s="1">
        <v>6</v>
      </c>
      <c r="J7325" s="1">
        <v>0.2</v>
      </c>
      <c r="K7325" s="1">
        <v>30.185999999999996</v>
      </c>
      <c r="L7325" s="12">
        <f>VLOOKUP(train[[#This Row],[Sub-Category]],Análisis_ABC_XYZ[[#Headers],[#Data]],4,FALSE)</f>
        <v>0.46881743173671325</v>
      </c>
    </row>
    <row r="7326" spans="1:12" x14ac:dyDescent="0.35">
      <c r="A7326" s="2">
        <v>43213</v>
      </c>
      <c r="B7326" s="1" t="s">
        <v>111</v>
      </c>
      <c r="C7326" s="1" t="s">
        <v>1597</v>
      </c>
      <c r="D7326" s="1" t="s">
        <v>8</v>
      </c>
      <c r="E7326" s="1" t="s">
        <v>22</v>
      </c>
      <c r="F7326" s="18">
        <v>77.951999999999998</v>
      </c>
      <c r="G7326" t="s">
        <v>1951</v>
      </c>
      <c r="H7326" s="1">
        <f>IF(COUNTIF(G$2:G7326,G7326)=1,1,0)</f>
        <v>0</v>
      </c>
      <c r="I7326" s="1">
        <v>3</v>
      </c>
      <c r="J7326" s="1">
        <v>0.2</v>
      </c>
      <c r="K7326" s="1">
        <v>-11.692800000000005</v>
      </c>
      <c r="L7326" s="12">
        <f>VLOOKUP(train[[#This Row],[Sub-Category]],Análisis_ABC_XYZ[[#Headers],[#Data]],4,FALSE)</f>
        <v>0.4595170286641902</v>
      </c>
    </row>
    <row r="7327" spans="1:12" x14ac:dyDescent="0.35">
      <c r="A7327" s="2">
        <v>43213</v>
      </c>
      <c r="B7327" s="1" t="s">
        <v>12</v>
      </c>
      <c r="C7327" s="1" t="s">
        <v>1533</v>
      </c>
      <c r="D7327" s="1" t="s">
        <v>8</v>
      </c>
      <c r="E7327" s="1" t="s">
        <v>22</v>
      </c>
      <c r="F7327" s="18">
        <v>66.36</v>
      </c>
      <c r="G7327" t="s">
        <v>3806</v>
      </c>
      <c r="H7327" s="1">
        <f>IF(COUNTIF(G$2:G7327,G7327)=1,1,0)</f>
        <v>0</v>
      </c>
      <c r="I7327" s="1">
        <v>7</v>
      </c>
      <c r="J7327" s="1">
        <v>0</v>
      </c>
      <c r="K7327" s="1">
        <v>26.544000000000004</v>
      </c>
      <c r="L7327" s="12">
        <f>VLOOKUP(train[[#This Row],[Sub-Category]],Análisis_ABC_XYZ[[#Headers],[#Data]],4,FALSE)</f>
        <v>0.4595170286641902</v>
      </c>
    </row>
    <row r="7328" spans="1:12" x14ac:dyDescent="0.35">
      <c r="A7328" s="2">
        <v>43213</v>
      </c>
      <c r="B7328" s="1" t="s">
        <v>84</v>
      </c>
      <c r="C7328" s="1" t="s">
        <v>1180</v>
      </c>
      <c r="D7328" s="1" t="s">
        <v>26</v>
      </c>
      <c r="E7328" s="1" t="s">
        <v>56</v>
      </c>
      <c r="F7328" s="18">
        <v>155.34</v>
      </c>
      <c r="G7328" t="s">
        <v>5454</v>
      </c>
      <c r="H7328" s="1">
        <f>IF(COUNTIF(G$2:G7328,G7328)=1,1,0)</f>
        <v>1</v>
      </c>
      <c r="I7328" s="1">
        <v>6</v>
      </c>
      <c r="J7328" s="1">
        <v>0</v>
      </c>
      <c r="K7328" s="1">
        <v>55.922399999999996</v>
      </c>
      <c r="L7328" s="12">
        <f>VLOOKUP(train[[#This Row],[Sub-Category]],Análisis_ABC_XYZ[[#Headers],[#Data]],4,FALSE)</f>
        <v>0.52062335344040378</v>
      </c>
    </row>
    <row r="7329" spans="1:12" x14ac:dyDescent="0.35">
      <c r="A7329" s="2">
        <v>43213</v>
      </c>
      <c r="B7329" s="1" t="s">
        <v>111</v>
      </c>
      <c r="C7329" s="1" t="s">
        <v>787</v>
      </c>
      <c r="D7329" s="1" t="s">
        <v>26</v>
      </c>
      <c r="E7329" s="1" t="s">
        <v>56</v>
      </c>
      <c r="F7329" s="18">
        <v>45.408000000000001</v>
      </c>
      <c r="G7329" t="s">
        <v>1951</v>
      </c>
      <c r="H7329" s="1">
        <f>IF(COUNTIF(G$2:G7329,G7329)=1,1,0)</f>
        <v>0</v>
      </c>
      <c r="I7329" s="1">
        <v>2</v>
      </c>
      <c r="J7329" s="1">
        <v>0.2</v>
      </c>
      <c r="K7329" s="1">
        <v>11.919599999999999</v>
      </c>
      <c r="L7329" s="12">
        <f>VLOOKUP(train[[#This Row],[Sub-Category]],Análisis_ABC_XYZ[[#Headers],[#Data]],4,FALSE)</f>
        <v>0.52062335344040378</v>
      </c>
    </row>
    <row r="7330" spans="1:12" x14ac:dyDescent="0.35">
      <c r="A7330" s="2">
        <v>43213</v>
      </c>
      <c r="B7330" s="1" t="s">
        <v>89</v>
      </c>
      <c r="C7330" s="1" t="s">
        <v>181</v>
      </c>
      <c r="D7330" s="1" t="s">
        <v>14</v>
      </c>
      <c r="E7330" s="1" t="s">
        <v>182</v>
      </c>
      <c r="F7330" s="18">
        <v>54.900000000000006</v>
      </c>
      <c r="G7330" t="s">
        <v>2555</v>
      </c>
      <c r="H7330" s="1">
        <f>IF(COUNTIF(G$2:G7330,G7330)=1,1,0)</f>
        <v>1</v>
      </c>
      <c r="I7330" s="1">
        <v>5</v>
      </c>
      <c r="J7330" s="1">
        <v>0</v>
      </c>
      <c r="K7330" s="1">
        <v>15.372000000000003</v>
      </c>
      <c r="L7330" s="12">
        <f>VLOOKUP(train[[#This Row],[Sub-Category]],Análisis_ABC_XYZ[[#Headers],[#Data]],4,FALSE)</f>
        <v>0.53938093436526824</v>
      </c>
    </row>
    <row r="7331" spans="1:12" x14ac:dyDescent="0.35">
      <c r="A7331" s="2">
        <v>43213</v>
      </c>
      <c r="B7331" s="1" t="s">
        <v>12</v>
      </c>
      <c r="C7331" s="1" t="s">
        <v>504</v>
      </c>
      <c r="D7331" s="1" t="s">
        <v>8</v>
      </c>
      <c r="E7331" s="1" t="s">
        <v>22</v>
      </c>
      <c r="F7331" s="18">
        <v>24.14</v>
      </c>
      <c r="G7331" t="s">
        <v>3806</v>
      </c>
      <c r="H7331" s="1">
        <f>IF(COUNTIF(G$2:G7331,G7331)=1,1,0)</f>
        <v>0</v>
      </c>
      <c r="I7331" s="1">
        <v>2</v>
      </c>
      <c r="J7331" s="1">
        <v>0</v>
      </c>
      <c r="K7331" s="1">
        <v>7.9662000000000006</v>
      </c>
      <c r="L7331" s="12">
        <f>VLOOKUP(train[[#This Row],[Sub-Category]],Análisis_ABC_XYZ[[#Headers],[#Data]],4,FALSE)</f>
        <v>0.4595170286641902</v>
      </c>
    </row>
    <row r="7332" spans="1:12" x14ac:dyDescent="0.35">
      <c r="A7332" s="2">
        <v>43213</v>
      </c>
      <c r="B7332" s="1" t="s">
        <v>145</v>
      </c>
      <c r="C7332" s="1" t="s">
        <v>1107</v>
      </c>
      <c r="D7332" s="1" t="s">
        <v>14</v>
      </c>
      <c r="E7332" s="1" t="s">
        <v>61</v>
      </c>
      <c r="F7332" s="18">
        <v>18.687999999999999</v>
      </c>
      <c r="G7332" t="s">
        <v>5246</v>
      </c>
      <c r="H7332" s="1">
        <f>IF(COUNTIF(G$2:G7332,G7332)=1,1,0)</f>
        <v>1</v>
      </c>
      <c r="I7332" s="1">
        <v>2</v>
      </c>
      <c r="J7332" s="1">
        <v>0.2</v>
      </c>
      <c r="K7332" s="1">
        <v>7.008</v>
      </c>
      <c r="L7332" s="12">
        <f>VLOOKUP(train[[#This Row],[Sub-Category]],Análisis_ABC_XYZ[[#Headers],[#Data]],4,FALSE)</f>
        <v>0.44424167803735209</v>
      </c>
    </row>
    <row r="7333" spans="1:12" x14ac:dyDescent="0.35">
      <c r="A7333" s="2">
        <v>43213</v>
      </c>
      <c r="B7333" s="1" t="s">
        <v>157</v>
      </c>
      <c r="C7333" s="1" t="s">
        <v>524</v>
      </c>
      <c r="D7333" s="1" t="s">
        <v>14</v>
      </c>
      <c r="E7333" s="1" t="s">
        <v>29</v>
      </c>
      <c r="F7333" s="18">
        <v>11.760000000000002</v>
      </c>
      <c r="G7333" t="s">
        <v>3085</v>
      </c>
      <c r="H7333" s="1">
        <f>IF(COUNTIF(G$2:G7333,G7333)=1,1,0)</f>
        <v>1</v>
      </c>
      <c r="I7333" s="1">
        <v>5</v>
      </c>
      <c r="J7333" s="1">
        <v>0.7</v>
      </c>
      <c r="K7333" s="1">
        <v>-7.8399999999999963</v>
      </c>
      <c r="L7333" s="12">
        <f>VLOOKUP(train[[#This Row],[Sub-Category]],Análisis_ABC_XYZ[[#Headers],[#Data]],4,FALSE)</f>
        <v>0.46881743173671325</v>
      </c>
    </row>
    <row r="7334" spans="1:12" x14ac:dyDescent="0.35">
      <c r="A7334" s="2">
        <v>43213</v>
      </c>
      <c r="B7334" s="1" t="s">
        <v>145</v>
      </c>
      <c r="C7334" s="1" t="s">
        <v>1794</v>
      </c>
      <c r="D7334" s="1" t="s">
        <v>8</v>
      </c>
      <c r="E7334" s="1" t="s">
        <v>22</v>
      </c>
      <c r="F7334" s="18">
        <v>11.664000000000001</v>
      </c>
      <c r="G7334" t="s">
        <v>5246</v>
      </c>
      <c r="H7334" s="1">
        <f>IF(COUNTIF(G$2:G7334,G7334)=1,1,0)</f>
        <v>0</v>
      </c>
      <c r="I7334" s="1">
        <v>3</v>
      </c>
      <c r="J7334" s="1">
        <v>0.2</v>
      </c>
      <c r="K7334" s="1">
        <v>3.3534000000000006</v>
      </c>
      <c r="L7334" s="12">
        <f>VLOOKUP(train[[#This Row],[Sub-Category]],Análisis_ABC_XYZ[[#Headers],[#Data]],4,FALSE)</f>
        <v>0.4595170286641902</v>
      </c>
    </row>
    <row r="7335" spans="1:12" x14ac:dyDescent="0.35">
      <c r="A7335" s="2">
        <v>43213</v>
      </c>
      <c r="B7335" s="1" t="s">
        <v>157</v>
      </c>
      <c r="C7335" s="1" t="s">
        <v>176</v>
      </c>
      <c r="D7335" s="1" t="s">
        <v>14</v>
      </c>
      <c r="E7335" s="1" t="s">
        <v>36</v>
      </c>
      <c r="F7335" s="18">
        <v>5.3440000000000003</v>
      </c>
      <c r="G7335" t="s">
        <v>3085</v>
      </c>
      <c r="H7335" s="1">
        <f>IF(COUNTIF(G$2:G7335,G7335)=1,1,0)</f>
        <v>0</v>
      </c>
      <c r="I7335" s="1">
        <v>1</v>
      </c>
      <c r="J7335" s="1">
        <v>0.2</v>
      </c>
      <c r="K7335" s="1">
        <v>1.8703999999999998</v>
      </c>
      <c r="L7335" s="12">
        <f>VLOOKUP(train[[#This Row],[Sub-Category]],Análisis_ABC_XYZ[[#Headers],[#Data]],4,FALSE)</f>
        <v>0.43613829632717294</v>
      </c>
    </row>
    <row r="7336" spans="1:12" x14ac:dyDescent="0.35">
      <c r="A7336" s="2">
        <v>43213</v>
      </c>
      <c r="B7336" s="1" t="s">
        <v>111</v>
      </c>
      <c r="C7336" s="1" t="s">
        <v>1416</v>
      </c>
      <c r="D7336" s="1" t="s">
        <v>14</v>
      </c>
      <c r="E7336" s="1" t="s">
        <v>15</v>
      </c>
      <c r="F7336" s="18">
        <v>3</v>
      </c>
      <c r="G7336" t="s">
        <v>1951</v>
      </c>
      <c r="H7336" s="1">
        <f>IF(COUNTIF(G$2:G7336,G7336)=1,1,0)</f>
        <v>0</v>
      </c>
      <c r="I7336" s="1">
        <v>1</v>
      </c>
      <c r="J7336" s="1">
        <v>0.2</v>
      </c>
      <c r="K7336" s="1">
        <v>1.0499999999999998</v>
      </c>
      <c r="L7336" s="12">
        <f>VLOOKUP(train[[#This Row],[Sub-Category]],Análisis_ABC_XYZ[[#Headers],[#Data]],4,FALSE)</f>
        <v>0.4647369236065339</v>
      </c>
    </row>
    <row r="7337" spans="1:12" x14ac:dyDescent="0.35">
      <c r="A7337" s="2">
        <v>43214</v>
      </c>
      <c r="B7337" s="1" t="s">
        <v>104</v>
      </c>
      <c r="C7337" s="1" t="s">
        <v>358</v>
      </c>
      <c r="D7337" s="1" t="s">
        <v>26</v>
      </c>
      <c r="E7337" s="1" t="s">
        <v>27</v>
      </c>
      <c r="F7337" s="18">
        <v>552</v>
      </c>
      <c r="G7337" t="s">
        <v>2559</v>
      </c>
      <c r="H7337" s="1">
        <f>IF(COUNTIF(G$2:G7337,G7337)=1,1,0)</f>
        <v>1</v>
      </c>
      <c r="I7337" s="1">
        <v>10</v>
      </c>
      <c r="J7337" s="1">
        <v>0.2</v>
      </c>
      <c r="K7337" s="1">
        <v>34.5</v>
      </c>
      <c r="L7337" s="12">
        <f>VLOOKUP(train[[#This Row],[Sub-Category]],Análisis_ABC_XYZ[[#Headers],[#Data]],4,FALSE)</f>
        <v>0.41105220110552465</v>
      </c>
    </row>
    <row r="7338" spans="1:12" x14ac:dyDescent="0.35">
      <c r="A7338" s="2">
        <v>43214</v>
      </c>
      <c r="B7338" s="1" t="s">
        <v>16</v>
      </c>
      <c r="C7338" s="1" t="s">
        <v>1110</v>
      </c>
      <c r="D7338" s="1" t="s">
        <v>14</v>
      </c>
      <c r="E7338" s="1" t="s">
        <v>20</v>
      </c>
      <c r="F7338" s="18">
        <v>113.56800000000001</v>
      </c>
      <c r="G7338" t="s">
        <v>6409</v>
      </c>
      <c r="H7338" s="1">
        <f>IF(COUNTIF(G$2:G7338,G7338)=1,1,0)</f>
        <v>1</v>
      </c>
      <c r="I7338" s="1">
        <v>2</v>
      </c>
      <c r="J7338" s="1">
        <v>0.2</v>
      </c>
      <c r="K7338" s="1">
        <v>-21.294000000000018</v>
      </c>
      <c r="L7338" s="12">
        <f>VLOOKUP(train[[#This Row],[Sub-Category]],Análisis_ABC_XYZ[[#Headers],[#Data]],4,FALSE)</f>
        <v>0.44610841445725197</v>
      </c>
    </row>
    <row r="7339" spans="1:12" x14ac:dyDescent="0.35">
      <c r="A7339" s="2">
        <v>43214</v>
      </c>
      <c r="B7339" s="1" t="s">
        <v>52</v>
      </c>
      <c r="C7339" s="1" t="s">
        <v>1161</v>
      </c>
      <c r="D7339" s="1" t="s">
        <v>14</v>
      </c>
      <c r="E7339" s="1" t="s">
        <v>31</v>
      </c>
      <c r="F7339" s="18">
        <v>99.28</v>
      </c>
      <c r="G7339" t="s">
        <v>3098</v>
      </c>
      <c r="H7339" s="1">
        <f>IF(COUNTIF(G$2:G7339,G7339)=1,1,0)</f>
        <v>1</v>
      </c>
      <c r="I7339" s="1">
        <v>2</v>
      </c>
      <c r="J7339" s="1">
        <v>0.2</v>
      </c>
      <c r="K7339" s="1">
        <v>12.409999999999989</v>
      </c>
      <c r="L7339" s="12">
        <f>VLOOKUP(train[[#This Row],[Sub-Category]],Análisis_ABC_XYZ[[#Headers],[#Data]],4,FALSE)</f>
        <v>0.49507917887403441</v>
      </c>
    </row>
    <row r="7340" spans="1:12" x14ac:dyDescent="0.35">
      <c r="A7340" s="2">
        <v>43214</v>
      </c>
      <c r="B7340" s="1" t="s">
        <v>72</v>
      </c>
      <c r="C7340" s="1" t="s">
        <v>114</v>
      </c>
      <c r="D7340" s="1" t="s">
        <v>14</v>
      </c>
      <c r="E7340" s="1" t="s">
        <v>20</v>
      </c>
      <c r="F7340" s="18">
        <v>72.784000000000006</v>
      </c>
      <c r="G7340" t="s">
        <v>2977</v>
      </c>
      <c r="H7340" s="1">
        <f>IF(COUNTIF(G$2:G7340,G7340)=1,1,0)</f>
        <v>1</v>
      </c>
      <c r="I7340" s="1">
        <v>1</v>
      </c>
      <c r="J7340" s="1">
        <v>0.2</v>
      </c>
      <c r="K7340" s="1">
        <v>-18.196000000000002</v>
      </c>
      <c r="L7340" s="12">
        <f>VLOOKUP(train[[#This Row],[Sub-Category]],Análisis_ABC_XYZ[[#Headers],[#Data]],4,FALSE)</f>
        <v>0.44610841445725197</v>
      </c>
    </row>
    <row r="7341" spans="1:12" x14ac:dyDescent="0.35">
      <c r="A7341" s="2">
        <v>43214</v>
      </c>
      <c r="B7341" s="1" t="s">
        <v>412</v>
      </c>
      <c r="C7341" s="1" t="s">
        <v>1134</v>
      </c>
      <c r="D7341" s="1" t="s">
        <v>26</v>
      </c>
      <c r="E7341" s="1" t="s">
        <v>56</v>
      </c>
      <c r="F7341" s="18">
        <v>69.98</v>
      </c>
      <c r="G7341" t="s">
        <v>4774</v>
      </c>
      <c r="H7341" s="1">
        <f>IF(COUNTIF(G$2:G7341,G7341)=1,1,0)</f>
        <v>1</v>
      </c>
      <c r="I7341" s="1">
        <v>2</v>
      </c>
      <c r="J7341" s="1">
        <v>0</v>
      </c>
      <c r="K7341" s="1">
        <v>4.8986000000000018</v>
      </c>
      <c r="L7341" s="12">
        <f>VLOOKUP(train[[#This Row],[Sub-Category]],Análisis_ABC_XYZ[[#Headers],[#Data]],4,FALSE)</f>
        <v>0.52062335344040378</v>
      </c>
    </row>
    <row r="7342" spans="1:12" x14ac:dyDescent="0.35">
      <c r="A7342" s="2">
        <v>43214</v>
      </c>
      <c r="B7342" s="1" t="s">
        <v>72</v>
      </c>
      <c r="C7342" s="1" t="s">
        <v>1191</v>
      </c>
      <c r="D7342" s="1" t="s">
        <v>14</v>
      </c>
      <c r="E7342" s="1" t="s">
        <v>29</v>
      </c>
      <c r="F7342" s="18">
        <v>10.429999999999996</v>
      </c>
      <c r="G7342" t="s">
        <v>2977</v>
      </c>
      <c r="H7342" s="1">
        <f>IF(COUNTIF(G$2:G7342,G7342)=1,1,0)</f>
        <v>0</v>
      </c>
      <c r="I7342" s="1">
        <v>5</v>
      </c>
      <c r="J7342" s="1">
        <v>0.8</v>
      </c>
      <c r="K7342" s="1">
        <v>-18.252500000000001</v>
      </c>
      <c r="L7342" s="12">
        <f>VLOOKUP(train[[#This Row],[Sub-Category]],Análisis_ABC_XYZ[[#Headers],[#Data]],4,FALSE)</f>
        <v>0.46881743173671325</v>
      </c>
    </row>
    <row r="7343" spans="1:12" x14ac:dyDescent="0.35">
      <c r="A7343" s="2">
        <v>43214</v>
      </c>
      <c r="B7343" s="1" t="s">
        <v>52</v>
      </c>
      <c r="C7343" s="1" t="s">
        <v>1162</v>
      </c>
      <c r="D7343" s="1" t="s">
        <v>14</v>
      </c>
      <c r="E7343" s="1" t="s">
        <v>29</v>
      </c>
      <c r="F7343" s="18">
        <v>7.5180000000000007</v>
      </c>
      <c r="G7343" t="s">
        <v>3098</v>
      </c>
      <c r="H7343" s="1">
        <f>IF(COUNTIF(G$2:G7343,G7343)=1,1,0)</f>
        <v>0</v>
      </c>
      <c r="I7343" s="1">
        <v>2</v>
      </c>
      <c r="J7343" s="1">
        <v>0.7</v>
      </c>
      <c r="K7343" s="1">
        <v>-5.7637999999999998</v>
      </c>
      <c r="L7343" s="12">
        <f>VLOOKUP(train[[#This Row],[Sub-Category]],Análisis_ABC_XYZ[[#Headers],[#Data]],4,FALSE)</f>
        <v>0.46881743173671325</v>
      </c>
    </row>
    <row r="7344" spans="1:12" x14ac:dyDescent="0.35">
      <c r="A7344" s="2">
        <v>43214</v>
      </c>
      <c r="B7344" s="1" t="s">
        <v>12</v>
      </c>
      <c r="C7344" s="1" t="s">
        <v>1155</v>
      </c>
      <c r="D7344" s="1" t="s">
        <v>14</v>
      </c>
      <c r="E7344" s="1" t="s">
        <v>91</v>
      </c>
      <c r="F7344" s="18">
        <v>1.81</v>
      </c>
      <c r="G7344" s="1" t="s">
        <v>2149</v>
      </c>
      <c r="H7344" s="1">
        <f>IF(COUNTIF(G$2:G7344,G7344)=1,1,0)</f>
        <v>1</v>
      </c>
      <c r="I7344" s="1">
        <v>1</v>
      </c>
      <c r="J7344" s="1">
        <v>0</v>
      </c>
      <c r="K7344" s="1">
        <v>0.65159999999999996</v>
      </c>
      <c r="L7344" s="12">
        <f>VLOOKUP(train[[#This Row],[Sub-Category]],Análisis_ABC_XYZ[[#Headers],[#Data]],4,FALSE)</f>
        <v>0.51168203684699509</v>
      </c>
    </row>
    <row r="7345" spans="1:12" x14ac:dyDescent="0.35">
      <c r="A7345" s="2">
        <v>43214</v>
      </c>
      <c r="B7345" s="1" t="s">
        <v>52</v>
      </c>
      <c r="C7345" s="1" t="s">
        <v>989</v>
      </c>
      <c r="D7345" s="1" t="s">
        <v>14</v>
      </c>
      <c r="E7345" s="1" t="s">
        <v>29</v>
      </c>
      <c r="F7345" s="18">
        <v>1.1880000000000002</v>
      </c>
      <c r="G7345" s="1" t="s">
        <v>3098</v>
      </c>
      <c r="H7345" s="1">
        <f>IF(COUNTIF(G$2:G7345,G7345)=1,1,0)</f>
        <v>0</v>
      </c>
      <c r="I7345" s="1">
        <v>2</v>
      </c>
      <c r="J7345" s="1">
        <v>0.7</v>
      </c>
      <c r="K7345" s="1">
        <v>-0.98999999999999977</v>
      </c>
      <c r="L7345" s="12">
        <f>VLOOKUP(train[[#This Row],[Sub-Category]],Análisis_ABC_XYZ[[#Headers],[#Data]],4,FALSE)</f>
        <v>0.46881743173671325</v>
      </c>
    </row>
    <row r="7346" spans="1:12" x14ac:dyDescent="0.35">
      <c r="A7346" s="2">
        <v>43215</v>
      </c>
      <c r="B7346" s="1" t="s">
        <v>12</v>
      </c>
      <c r="C7346" s="1" t="s">
        <v>322</v>
      </c>
      <c r="D7346" s="1" t="s">
        <v>8</v>
      </c>
      <c r="E7346" s="1" t="s">
        <v>9</v>
      </c>
      <c r="F7346" s="18">
        <v>344.98099999999994</v>
      </c>
      <c r="G7346" t="s">
        <v>6697</v>
      </c>
      <c r="H7346" s="1">
        <f>IF(COUNTIF(G$2:G7346,G7346)=1,1,0)</f>
        <v>1</v>
      </c>
      <c r="I7346" s="1">
        <v>7</v>
      </c>
      <c r="J7346" s="1">
        <v>0.15</v>
      </c>
      <c r="K7346" s="1">
        <v>28.410200000000017</v>
      </c>
      <c r="L7346" s="12">
        <f>VLOOKUP(train[[#This Row],[Sub-Category]],Análisis_ABC_XYZ[[#Headers],[#Data]],4,FALSE)</f>
        <v>0.5176847302647779</v>
      </c>
    </row>
    <row r="7347" spans="1:12" x14ac:dyDescent="0.35">
      <c r="A7347" s="2">
        <v>43215</v>
      </c>
      <c r="B7347" s="1" t="s">
        <v>12</v>
      </c>
      <c r="C7347" s="1" t="s">
        <v>1064</v>
      </c>
      <c r="D7347" s="1" t="s">
        <v>14</v>
      </c>
      <c r="E7347" s="1" t="s">
        <v>29</v>
      </c>
      <c r="F7347" s="18">
        <v>73.343999999999994</v>
      </c>
      <c r="G7347" t="s">
        <v>3579</v>
      </c>
      <c r="H7347" s="1">
        <f>IF(COUNTIF(G$2:G7347,G7347)=1,1,0)</f>
        <v>1</v>
      </c>
      <c r="I7347" s="1">
        <v>3</v>
      </c>
      <c r="J7347" s="1">
        <v>0.2</v>
      </c>
      <c r="K7347" s="1">
        <v>27.503999999999998</v>
      </c>
      <c r="L7347" s="12">
        <f>VLOOKUP(train[[#This Row],[Sub-Category]],Análisis_ABC_XYZ[[#Headers],[#Data]],4,FALSE)</f>
        <v>0.46881743173671325</v>
      </c>
    </row>
    <row r="7348" spans="1:12" x14ac:dyDescent="0.35">
      <c r="A7348" s="2">
        <v>43215</v>
      </c>
      <c r="B7348" s="1" t="s">
        <v>111</v>
      </c>
      <c r="C7348" s="1" t="s">
        <v>263</v>
      </c>
      <c r="D7348" s="1" t="s">
        <v>14</v>
      </c>
      <c r="E7348" s="1" t="s">
        <v>24</v>
      </c>
      <c r="F7348" s="18">
        <v>67.92</v>
      </c>
      <c r="G7348" t="s">
        <v>4740</v>
      </c>
      <c r="H7348" s="1">
        <f>IF(COUNTIF(G$2:G7348,G7348)=1,1,0)</f>
        <v>1</v>
      </c>
      <c r="I7348" s="1">
        <v>5</v>
      </c>
      <c r="J7348" s="1">
        <v>0.2</v>
      </c>
      <c r="K7348" s="1">
        <v>6.7920000000000016</v>
      </c>
      <c r="L7348" s="12">
        <f>VLOOKUP(train[[#This Row],[Sub-Category]],Análisis_ABC_XYZ[[#Headers],[#Data]],4,FALSE)</f>
        <v>0.45632477063632687</v>
      </c>
    </row>
    <row r="7349" spans="1:12" x14ac:dyDescent="0.35">
      <c r="A7349" s="2">
        <v>43215</v>
      </c>
      <c r="B7349" s="1" t="s">
        <v>12</v>
      </c>
      <c r="C7349" s="1" t="s">
        <v>418</v>
      </c>
      <c r="D7349" s="1" t="s">
        <v>26</v>
      </c>
      <c r="E7349" s="1" t="s">
        <v>56</v>
      </c>
      <c r="F7349" s="18">
        <v>107.97</v>
      </c>
      <c r="G7349" t="s">
        <v>5186</v>
      </c>
      <c r="H7349" s="1">
        <f>IF(COUNTIF(G$2:G7349,G7349)=1,1,0)</f>
        <v>1</v>
      </c>
      <c r="I7349" s="1">
        <v>3</v>
      </c>
      <c r="J7349" s="1">
        <v>0</v>
      </c>
      <c r="K7349" s="1">
        <v>22.6737</v>
      </c>
      <c r="L7349" s="12">
        <f>VLOOKUP(train[[#This Row],[Sub-Category]],Análisis_ABC_XYZ[[#Headers],[#Data]],4,FALSE)</f>
        <v>0.52062335344040378</v>
      </c>
    </row>
    <row r="7350" spans="1:12" x14ac:dyDescent="0.35">
      <c r="A7350" s="2">
        <v>43215</v>
      </c>
      <c r="B7350" s="1" t="s">
        <v>111</v>
      </c>
      <c r="C7350" s="1" t="s">
        <v>576</v>
      </c>
      <c r="D7350" s="1" t="s">
        <v>14</v>
      </c>
      <c r="E7350" s="1" t="s">
        <v>24</v>
      </c>
      <c r="F7350" s="18">
        <v>42.047999999999995</v>
      </c>
      <c r="G7350" t="s">
        <v>4740</v>
      </c>
      <c r="H7350" s="1">
        <f>IF(COUNTIF(G$2:G7350,G7350)=1,1,0)</f>
        <v>0</v>
      </c>
      <c r="I7350" s="1">
        <v>9</v>
      </c>
      <c r="J7350" s="1">
        <v>0.2</v>
      </c>
      <c r="K7350" s="1">
        <v>5.2559999999999985</v>
      </c>
      <c r="L7350" s="12">
        <f>VLOOKUP(train[[#This Row],[Sub-Category]],Análisis_ABC_XYZ[[#Headers],[#Data]],4,FALSE)</f>
        <v>0.45632477063632687</v>
      </c>
    </row>
    <row r="7351" spans="1:12" x14ac:dyDescent="0.35">
      <c r="A7351" s="2">
        <v>43215</v>
      </c>
      <c r="B7351" s="1" t="s">
        <v>12</v>
      </c>
      <c r="C7351" s="1" t="s">
        <v>110</v>
      </c>
      <c r="D7351" s="1" t="s">
        <v>14</v>
      </c>
      <c r="E7351" s="1" t="s">
        <v>36</v>
      </c>
      <c r="F7351" s="18">
        <v>19.049999999999997</v>
      </c>
      <c r="G7351" t="s">
        <v>3579</v>
      </c>
      <c r="H7351" s="1">
        <f>IF(COUNTIF(G$2:G7351,G7351)=1,1,0)</f>
        <v>0</v>
      </c>
      <c r="I7351" s="1">
        <v>3</v>
      </c>
      <c r="J7351" s="1">
        <v>0</v>
      </c>
      <c r="K7351" s="1">
        <v>8.7629999999999999</v>
      </c>
      <c r="L7351" s="12">
        <f>VLOOKUP(train[[#This Row],[Sub-Category]],Análisis_ABC_XYZ[[#Headers],[#Data]],4,FALSE)</f>
        <v>0.43613829632717294</v>
      </c>
    </row>
    <row r="7352" spans="1:12" x14ac:dyDescent="0.35">
      <c r="A7352" s="2">
        <v>43215</v>
      </c>
      <c r="B7352" s="1" t="s">
        <v>12</v>
      </c>
      <c r="C7352" s="1" t="s">
        <v>594</v>
      </c>
      <c r="D7352" s="1" t="s">
        <v>14</v>
      </c>
      <c r="E7352" s="1" t="s">
        <v>29</v>
      </c>
      <c r="F7352" s="18">
        <v>13.904</v>
      </c>
      <c r="G7352" t="s">
        <v>5377</v>
      </c>
      <c r="H7352" s="1">
        <f>IF(COUNTIF(G$2:G7352,G7352)=1,1,0)</f>
        <v>1</v>
      </c>
      <c r="I7352" s="1">
        <v>2</v>
      </c>
      <c r="J7352" s="1">
        <v>0.2</v>
      </c>
      <c r="K7352" s="1">
        <v>4.5187999999999997</v>
      </c>
      <c r="L7352" s="12">
        <f>VLOOKUP(train[[#This Row],[Sub-Category]],Análisis_ABC_XYZ[[#Headers],[#Data]],4,FALSE)</f>
        <v>0.46881743173671325</v>
      </c>
    </row>
    <row r="7353" spans="1:12" x14ac:dyDescent="0.35">
      <c r="A7353" s="2">
        <v>43215</v>
      </c>
      <c r="B7353" s="1" t="s">
        <v>104</v>
      </c>
      <c r="C7353" s="1" t="s">
        <v>50</v>
      </c>
      <c r="D7353" s="1" t="s">
        <v>14</v>
      </c>
      <c r="E7353" s="1" t="s">
        <v>24</v>
      </c>
      <c r="F7353" s="18">
        <v>8.895999999999999</v>
      </c>
      <c r="G7353" t="s">
        <v>4983</v>
      </c>
      <c r="H7353" s="1">
        <f>IF(COUNTIF(G$2:G7353,G7353)=1,1,0)</f>
        <v>1</v>
      </c>
      <c r="I7353" s="1">
        <v>4</v>
      </c>
      <c r="J7353" s="1">
        <v>0.2</v>
      </c>
      <c r="K7353" s="1">
        <v>0.66719999999999979</v>
      </c>
      <c r="L7353" s="12">
        <f>VLOOKUP(train[[#This Row],[Sub-Category]],Análisis_ABC_XYZ[[#Headers],[#Data]],4,FALSE)</f>
        <v>0.45632477063632687</v>
      </c>
    </row>
    <row r="7354" spans="1:12" x14ac:dyDescent="0.35">
      <c r="A7354" s="2">
        <v>43216</v>
      </c>
      <c r="B7354" s="1" t="s">
        <v>37</v>
      </c>
      <c r="C7354" s="1" t="s">
        <v>1190</v>
      </c>
      <c r="D7354" s="1" t="s">
        <v>14</v>
      </c>
      <c r="E7354" s="1" t="s">
        <v>15</v>
      </c>
      <c r="F7354" s="18">
        <v>39.28</v>
      </c>
      <c r="G7354" t="s">
        <v>3660</v>
      </c>
      <c r="H7354" s="1">
        <f>IF(COUNTIF(G$2:G7354,G7354)=1,1,0)</f>
        <v>1</v>
      </c>
      <c r="I7354" s="1">
        <v>8</v>
      </c>
      <c r="J7354" s="1">
        <v>0</v>
      </c>
      <c r="K7354" s="1">
        <v>19.247199999999999</v>
      </c>
      <c r="L7354" s="12">
        <f>VLOOKUP(train[[#This Row],[Sub-Category]],Análisis_ABC_XYZ[[#Headers],[#Data]],4,FALSE)</f>
        <v>0.4647369236065339</v>
      </c>
    </row>
    <row r="7355" spans="1:12" x14ac:dyDescent="0.35">
      <c r="A7355" s="2">
        <v>43216</v>
      </c>
      <c r="B7355" s="1" t="s">
        <v>37</v>
      </c>
      <c r="C7355" s="1" t="s">
        <v>1054</v>
      </c>
      <c r="D7355" s="1" t="s">
        <v>14</v>
      </c>
      <c r="E7355" s="1" t="s">
        <v>36</v>
      </c>
      <c r="F7355" s="18">
        <v>20.34</v>
      </c>
      <c r="G7355" t="s">
        <v>3660</v>
      </c>
      <c r="H7355" s="1">
        <f>IF(COUNTIF(G$2:G7355,G7355)=1,1,0)</f>
        <v>0</v>
      </c>
      <c r="I7355" s="1">
        <v>3</v>
      </c>
      <c r="J7355" s="1">
        <v>0</v>
      </c>
      <c r="K7355" s="1">
        <v>9.3563999999999989</v>
      </c>
      <c r="L7355" s="12">
        <f>VLOOKUP(train[[#This Row],[Sub-Category]],Análisis_ABC_XYZ[[#Headers],[#Data]],4,FALSE)</f>
        <v>0.43613829632717294</v>
      </c>
    </row>
    <row r="7356" spans="1:12" x14ac:dyDescent="0.35">
      <c r="A7356" s="2">
        <v>43216</v>
      </c>
      <c r="B7356" s="1" t="s">
        <v>39</v>
      </c>
      <c r="C7356" s="1" t="s">
        <v>591</v>
      </c>
      <c r="D7356" s="1" t="s">
        <v>8</v>
      </c>
      <c r="E7356" s="1" t="s">
        <v>22</v>
      </c>
      <c r="F7356" s="18">
        <v>1.988</v>
      </c>
      <c r="G7356" s="1" t="s">
        <v>3627</v>
      </c>
      <c r="H7356" s="1">
        <f>IF(COUNTIF(G$2:G7356,G7356)=1,1,0)</f>
        <v>1</v>
      </c>
      <c r="I7356" s="1">
        <v>1</v>
      </c>
      <c r="J7356" s="1">
        <v>0.6</v>
      </c>
      <c r="K7356" s="1">
        <v>-1.4413</v>
      </c>
      <c r="L7356" s="12">
        <f>VLOOKUP(train[[#This Row],[Sub-Category]],Análisis_ABC_XYZ[[#Headers],[#Data]],4,FALSE)</f>
        <v>0.4595170286641902</v>
      </c>
    </row>
    <row r="7357" spans="1:12" x14ac:dyDescent="0.35">
      <c r="A7357" s="2">
        <v>43217</v>
      </c>
      <c r="B7357" s="1" t="s">
        <v>39</v>
      </c>
      <c r="C7357" s="1" t="s">
        <v>375</v>
      </c>
      <c r="D7357" s="1" t="s">
        <v>8</v>
      </c>
      <c r="E7357" s="1" t="s">
        <v>9</v>
      </c>
      <c r="F7357" s="18">
        <v>220.26559999999998</v>
      </c>
      <c r="G7357" t="s">
        <v>4121</v>
      </c>
      <c r="H7357" s="1">
        <f>IF(COUNTIF(G$2:G7357,G7357)=1,1,0)</f>
        <v>1</v>
      </c>
      <c r="I7357" s="1">
        <v>4</v>
      </c>
      <c r="J7357" s="1">
        <v>0.32</v>
      </c>
      <c r="K7357" s="1">
        <v>-42.1096</v>
      </c>
      <c r="L7357" s="12">
        <f>VLOOKUP(train[[#This Row],[Sub-Category]],Análisis_ABC_XYZ[[#Headers],[#Data]],4,FALSE)</f>
        <v>0.5176847302647779</v>
      </c>
    </row>
    <row r="7358" spans="1:12" x14ac:dyDescent="0.35">
      <c r="A7358" s="2">
        <v>43217</v>
      </c>
      <c r="B7358" s="1" t="s">
        <v>37</v>
      </c>
      <c r="C7358" s="1" t="s">
        <v>102</v>
      </c>
      <c r="D7358" s="1" t="s">
        <v>8</v>
      </c>
      <c r="E7358" s="1" t="s">
        <v>22</v>
      </c>
      <c r="F7358" s="18">
        <v>139.58000000000001</v>
      </c>
      <c r="G7358" t="s">
        <v>5381</v>
      </c>
      <c r="H7358" s="1">
        <f>IF(COUNTIF(G$2:G7358,G7358)=1,1,0)</f>
        <v>1</v>
      </c>
      <c r="I7358" s="1">
        <v>7</v>
      </c>
      <c r="J7358" s="1">
        <v>0</v>
      </c>
      <c r="K7358" s="1">
        <v>39.082400000000007</v>
      </c>
      <c r="L7358" s="12">
        <f>VLOOKUP(train[[#This Row],[Sub-Category]],Análisis_ABC_XYZ[[#Headers],[#Data]],4,FALSE)</f>
        <v>0.4595170286641902</v>
      </c>
    </row>
    <row r="7359" spans="1:12" x14ac:dyDescent="0.35">
      <c r="A7359" s="2">
        <v>43217</v>
      </c>
      <c r="B7359" s="1" t="s">
        <v>12</v>
      </c>
      <c r="C7359" s="1" t="s">
        <v>346</v>
      </c>
      <c r="D7359" s="1" t="s">
        <v>14</v>
      </c>
      <c r="E7359" s="1" t="s">
        <v>24</v>
      </c>
      <c r="F7359" s="18">
        <v>123.92</v>
      </c>
      <c r="G7359" t="s">
        <v>2496</v>
      </c>
      <c r="H7359" s="1">
        <f>IF(COUNTIF(G$2:G7359,G7359)=1,1,0)</f>
        <v>1</v>
      </c>
      <c r="I7359" s="1">
        <v>4</v>
      </c>
      <c r="J7359" s="1">
        <v>0</v>
      </c>
      <c r="K7359" s="1">
        <v>33.458399999999997</v>
      </c>
      <c r="L7359" s="12">
        <f>VLOOKUP(train[[#This Row],[Sub-Category]],Análisis_ABC_XYZ[[#Headers],[#Data]],4,FALSE)</f>
        <v>0.45632477063632687</v>
      </c>
    </row>
    <row r="7360" spans="1:12" x14ac:dyDescent="0.35">
      <c r="A7360" s="2">
        <v>43217</v>
      </c>
      <c r="B7360" s="1" t="s">
        <v>12</v>
      </c>
      <c r="C7360" s="1" t="s">
        <v>1631</v>
      </c>
      <c r="D7360" s="1" t="s">
        <v>14</v>
      </c>
      <c r="E7360" s="1" t="s">
        <v>24</v>
      </c>
      <c r="F7360" s="18">
        <v>47.3</v>
      </c>
      <c r="G7360" t="s">
        <v>2496</v>
      </c>
      <c r="H7360" s="1">
        <f>IF(COUNTIF(G$2:G7360,G7360)=1,1,0)</f>
        <v>0</v>
      </c>
      <c r="I7360" s="1">
        <v>2</v>
      </c>
      <c r="J7360" s="1">
        <v>0</v>
      </c>
      <c r="K7360" s="1">
        <v>12.298000000000002</v>
      </c>
      <c r="L7360" s="12">
        <f>VLOOKUP(train[[#This Row],[Sub-Category]],Análisis_ABC_XYZ[[#Headers],[#Data]],4,FALSE)</f>
        <v>0.45632477063632687</v>
      </c>
    </row>
    <row r="7361" spans="1:12" x14ac:dyDescent="0.35">
      <c r="A7361" s="2">
        <v>43217</v>
      </c>
      <c r="B7361" s="1" t="s">
        <v>39</v>
      </c>
      <c r="C7361" s="1" t="s">
        <v>381</v>
      </c>
      <c r="D7361" s="1" t="s">
        <v>14</v>
      </c>
      <c r="E7361" s="1" t="s">
        <v>15</v>
      </c>
      <c r="F7361" s="18">
        <v>33.119999999999997</v>
      </c>
      <c r="G7361" t="s">
        <v>4121</v>
      </c>
      <c r="H7361" s="1">
        <f>IF(COUNTIF(G$2:G7361,G7361)=1,1,0)</f>
        <v>0</v>
      </c>
      <c r="I7361" s="1">
        <v>4</v>
      </c>
      <c r="J7361" s="1">
        <v>0.2</v>
      </c>
      <c r="K7361" s="1">
        <v>11.592000000000001</v>
      </c>
      <c r="L7361" s="12">
        <f>VLOOKUP(train[[#This Row],[Sub-Category]],Análisis_ABC_XYZ[[#Headers],[#Data]],4,FALSE)</f>
        <v>0.4647369236065339</v>
      </c>
    </row>
    <row r="7362" spans="1:12" x14ac:dyDescent="0.35">
      <c r="A7362" s="2">
        <v>43217</v>
      </c>
      <c r="B7362" s="1" t="s">
        <v>12</v>
      </c>
      <c r="C7362" s="1" t="s">
        <v>151</v>
      </c>
      <c r="D7362" s="1" t="s">
        <v>14</v>
      </c>
      <c r="E7362" s="1" t="s">
        <v>24</v>
      </c>
      <c r="F7362" s="18">
        <v>12.39</v>
      </c>
      <c r="G7362" t="s">
        <v>2496</v>
      </c>
      <c r="H7362" s="1">
        <f>IF(COUNTIF(G$2:G7362,G7362)=1,1,0)</f>
        <v>0</v>
      </c>
      <c r="I7362" s="1">
        <v>3</v>
      </c>
      <c r="J7362" s="1">
        <v>0</v>
      </c>
      <c r="K7362" s="1">
        <v>5.6993999999999998</v>
      </c>
      <c r="L7362" s="12">
        <f>VLOOKUP(train[[#This Row],[Sub-Category]],Análisis_ABC_XYZ[[#Headers],[#Data]],4,FALSE)</f>
        <v>0.45632477063632687</v>
      </c>
    </row>
    <row r="7363" spans="1:12" x14ac:dyDescent="0.35">
      <c r="A7363" s="2">
        <v>43218</v>
      </c>
      <c r="B7363" s="1" t="s">
        <v>16</v>
      </c>
      <c r="C7363" s="1" t="s">
        <v>1215</v>
      </c>
      <c r="D7363" s="1" t="s">
        <v>26</v>
      </c>
      <c r="E7363" s="1" t="s">
        <v>27</v>
      </c>
      <c r="F7363" s="18">
        <v>751.98400000000004</v>
      </c>
      <c r="G7363" t="s">
        <v>6802</v>
      </c>
      <c r="H7363" s="1">
        <f>IF(COUNTIF(G$2:G7363,G7363)=1,1,0)</f>
        <v>1</v>
      </c>
      <c r="I7363" s="1">
        <v>2</v>
      </c>
      <c r="J7363" s="1">
        <v>0.2</v>
      </c>
      <c r="K7363" s="1">
        <v>84.598199999999878</v>
      </c>
      <c r="L7363" s="12">
        <f>VLOOKUP(train[[#This Row],[Sub-Category]],Análisis_ABC_XYZ[[#Headers],[#Data]],4,FALSE)</f>
        <v>0.41105220110552465</v>
      </c>
    </row>
    <row r="7364" spans="1:12" x14ac:dyDescent="0.35">
      <c r="A7364" s="2">
        <v>43218</v>
      </c>
      <c r="B7364" s="1" t="s">
        <v>34</v>
      </c>
      <c r="C7364" s="1" t="s">
        <v>1335</v>
      </c>
      <c r="D7364" s="1" t="s">
        <v>14</v>
      </c>
      <c r="E7364" s="1" t="s">
        <v>31</v>
      </c>
      <c r="F7364" s="18">
        <v>28.08</v>
      </c>
      <c r="G7364" t="s">
        <v>3957</v>
      </c>
      <c r="H7364" s="1">
        <f>IF(COUNTIF(G$2:G7364,G7364)=1,1,0)</f>
        <v>1</v>
      </c>
      <c r="I7364" s="1">
        <v>3</v>
      </c>
      <c r="J7364" s="1">
        <v>0.2</v>
      </c>
      <c r="K7364" s="1">
        <v>5.2650000000000006</v>
      </c>
      <c r="L7364" s="12">
        <f>VLOOKUP(train[[#This Row],[Sub-Category]],Análisis_ABC_XYZ[[#Headers],[#Data]],4,FALSE)</f>
        <v>0.49507917887403441</v>
      </c>
    </row>
    <row r="7365" spans="1:12" x14ac:dyDescent="0.35">
      <c r="A7365" s="2">
        <v>43218</v>
      </c>
      <c r="B7365" s="1" t="s">
        <v>52</v>
      </c>
      <c r="C7365" s="1" t="s">
        <v>534</v>
      </c>
      <c r="D7365" s="1" t="s">
        <v>14</v>
      </c>
      <c r="E7365" s="1" t="s">
        <v>20</v>
      </c>
      <c r="F7365" s="18">
        <v>8.3840000000000003</v>
      </c>
      <c r="G7365" t="s">
        <v>4745</v>
      </c>
      <c r="H7365" s="1">
        <f>IF(COUNTIF(G$2:G7365,G7365)=1,1,0)</f>
        <v>1</v>
      </c>
      <c r="I7365" s="1">
        <v>1</v>
      </c>
      <c r="J7365" s="1">
        <v>0.2</v>
      </c>
      <c r="K7365" s="1">
        <v>0.73360000000000003</v>
      </c>
      <c r="L7365" s="12">
        <f>VLOOKUP(train[[#This Row],[Sub-Category]],Análisis_ABC_XYZ[[#Headers],[#Data]],4,FALSE)</f>
        <v>0.44610841445725197</v>
      </c>
    </row>
    <row r="7366" spans="1:12" x14ac:dyDescent="0.35">
      <c r="A7366" s="2">
        <v>43218</v>
      </c>
      <c r="B7366" s="1" t="s">
        <v>52</v>
      </c>
      <c r="C7366" s="1" t="s">
        <v>46</v>
      </c>
      <c r="D7366" s="1" t="s">
        <v>14</v>
      </c>
      <c r="E7366" s="1" t="s">
        <v>24</v>
      </c>
      <c r="F7366" s="18">
        <v>6.8480000000000008</v>
      </c>
      <c r="G7366" t="s">
        <v>4745</v>
      </c>
      <c r="H7366" s="1">
        <f>IF(COUNTIF(G$2:G7366,G7366)=1,1,0)</f>
        <v>0</v>
      </c>
      <c r="I7366" s="1">
        <v>2</v>
      </c>
      <c r="J7366" s="1">
        <v>0.2</v>
      </c>
      <c r="K7366" s="1">
        <v>0.77039999999999909</v>
      </c>
      <c r="L7366" s="12">
        <f>VLOOKUP(train[[#This Row],[Sub-Category]],Análisis_ABC_XYZ[[#Headers],[#Data]],4,FALSE)</f>
        <v>0.45632477063632687</v>
      </c>
    </row>
    <row r="7367" spans="1:12" x14ac:dyDescent="0.35">
      <c r="A7367" s="2">
        <v>43219</v>
      </c>
      <c r="B7367" s="1" t="s">
        <v>157</v>
      </c>
      <c r="C7367" s="1" t="s">
        <v>1177</v>
      </c>
      <c r="D7367" s="1" t="s">
        <v>8</v>
      </c>
      <c r="E7367" s="1" t="s">
        <v>18</v>
      </c>
      <c r="F7367" s="18">
        <v>1048.3499999999999</v>
      </c>
      <c r="G7367" t="s">
        <v>6385</v>
      </c>
      <c r="H7367" s="1">
        <f>IF(COUNTIF(G$2:G7367,G7367)=1,1,0)</f>
        <v>1</v>
      </c>
      <c r="I7367" s="1">
        <v>5</v>
      </c>
      <c r="J7367" s="1">
        <v>0.4</v>
      </c>
      <c r="K7367" s="1">
        <v>-69.889999999999986</v>
      </c>
      <c r="L7367" s="12">
        <f>VLOOKUP(train[[#This Row],[Sub-Category]],Análisis_ABC_XYZ[[#Headers],[#Data]],4,FALSE)</f>
        <v>0.55975208308209756</v>
      </c>
    </row>
    <row r="7368" spans="1:12" x14ac:dyDescent="0.35">
      <c r="A7368" s="2">
        <v>43219</v>
      </c>
      <c r="B7368" s="1" t="s">
        <v>239</v>
      </c>
      <c r="C7368" s="1" t="s">
        <v>812</v>
      </c>
      <c r="D7368" s="1" t="s">
        <v>14</v>
      </c>
      <c r="E7368" s="1" t="s">
        <v>15</v>
      </c>
      <c r="F7368" s="18">
        <v>4.91</v>
      </c>
      <c r="G7368" t="s">
        <v>2506</v>
      </c>
      <c r="H7368" s="1">
        <f>IF(COUNTIF(G$2:G7368,G7368)=1,1,0)</f>
        <v>1</v>
      </c>
      <c r="I7368" s="1">
        <v>1</v>
      </c>
      <c r="J7368" s="1">
        <v>0</v>
      </c>
      <c r="K7368" s="1">
        <v>2.4058999999999999</v>
      </c>
      <c r="L7368" s="12">
        <f>VLOOKUP(train[[#This Row],[Sub-Category]],Análisis_ABC_XYZ[[#Headers],[#Data]],4,FALSE)</f>
        <v>0.4647369236065339</v>
      </c>
    </row>
    <row r="7369" spans="1:12" x14ac:dyDescent="0.35">
      <c r="A7369" s="2">
        <v>43220</v>
      </c>
      <c r="B7369" s="1" t="s">
        <v>52</v>
      </c>
      <c r="C7369" s="1" t="s">
        <v>1011</v>
      </c>
      <c r="D7369" s="1" t="s">
        <v>26</v>
      </c>
      <c r="E7369" s="1" t="s">
        <v>27</v>
      </c>
      <c r="F7369" s="18">
        <v>677.57999999999993</v>
      </c>
      <c r="G7369" t="s">
        <v>5374</v>
      </c>
      <c r="H7369" s="1">
        <f>IF(COUNTIF(G$2:G7369,G7369)=1,1,0)</f>
        <v>1</v>
      </c>
      <c r="I7369" s="1">
        <v>5</v>
      </c>
      <c r="J7369" s="1">
        <v>0.4</v>
      </c>
      <c r="K7369" s="1">
        <v>-158.10199999999998</v>
      </c>
      <c r="L7369" s="12">
        <f>VLOOKUP(train[[#This Row],[Sub-Category]],Análisis_ABC_XYZ[[#Headers],[#Data]],4,FALSE)</f>
        <v>0.41105220110552465</v>
      </c>
    </row>
    <row r="7370" spans="1:12" x14ac:dyDescent="0.35">
      <c r="A7370" s="2">
        <v>43220</v>
      </c>
      <c r="B7370" s="1" t="s">
        <v>16</v>
      </c>
      <c r="C7370" s="1" t="s">
        <v>1835</v>
      </c>
      <c r="D7370" s="1" t="s">
        <v>8</v>
      </c>
      <c r="E7370" s="1" t="s">
        <v>22</v>
      </c>
      <c r="F7370" s="18">
        <v>220.70400000000001</v>
      </c>
      <c r="G7370" t="s">
        <v>4470</v>
      </c>
      <c r="H7370" s="1">
        <f>IF(COUNTIF(G$2:G7370,G7370)=1,1,0)</f>
        <v>1</v>
      </c>
      <c r="I7370" s="1">
        <v>6</v>
      </c>
      <c r="J7370" s="1">
        <v>0.2</v>
      </c>
      <c r="K7370" s="1">
        <v>-8.2764000000000379</v>
      </c>
      <c r="L7370" s="12">
        <f>VLOOKUP(train[[#This Row],[Sub-Category]],Análisis_ABC_XYZ[[#Headers],[#Data]],4,FALSE)</f>
        <v>0.4595170286641902</v>
      </c>
    </row>
    <row r="7371" spans="1:12" x14ac:dyDescent="0.35">
      <c r="A7371" s="2">
        <v>43220</v>
      </c>
      <c r="B7371" s="1" t="s">
        <v>12</v>
      </c>
      <c r="C7371" s="1" t="s">
        <v>1194</v>
      </c>
      <c r="D7371" s="1" t="s">
        <v>14</v>
      </c>
      <c r="E7371" s="1" t="s">
        <v>36</v>
      </c>
      <c r="F7371" s="18">
        <v>163.96</v>
      </c>
      <c r="G7371" t="s">
        <v>5523</v>
      </c>
      <c r="H7371" s="1">
        <f>IF(COUNTIF(G$2:G7371,G7371)=1,1,0)</f>
        <v>1</v>
      </c>
      <c r="I7371" s="1">
        <v>4</v>
      </c>
      <c r="J7371" s="1">
        <v>0</v>
      </c>
      <c r="K7371" s="1">
        <v>80.340400000000002</v>
      </c>
      <c r="L7371" s="12">
        <f>VLOOKUP(train[[#This Row],[Sub-Category]],Análisis_ABC_XYZ[[#Headers],[#Data]],4,FALSE)</f>
        <v>0.43613829632717294</v>
      </c>
    </row>
    <row r="7372" spans="1:12" x14ac:dyDescent="0.35">
      <c r="A7372" s="2">
        <v>43220</v>
      </c>
      <c r="B7372" s="1" t="s">
        <v>12</v>
      </c>
      <c r="C7372" s="1" t="s">
        <v>660</v>
      </c>
      <c r="D7372" s="1" t="s">
        <v>8</v>
      </c>
      <c r="E7372" s="1" t="s">
        <v>22</v>
      </c>
      <c r="F7372" s="18">
        <v>64.959999999999994</v>
      </c>
      <c r="G7372" t="s">
        <v>4047</v>
      </c>
      <c r="H7372" s="1">
        <f>IF(COUNTIF(G$2:G7372,G7372)=1,1,0)</f>
        <v>1</v>
      </c>
      <c r="I7372" s="1">
        <v>2</v>
      </c>
      <c r="J7372" s="1">
        <v>0</v>
      </c>
      <c r="K7372" s="1">
        <v>21.436799999999998</v>
      </c>
      <c r="L7372" s="12">
        <f>VLOOKUP(train[[#This Row],[Sub-Category]],Análisis_ABC_XYZ[[#Headers],[#Data]],4,FALSE)</f>
        <v>0.4595170286641902</v>
      </c>
    </row>
    <row r="7373" spans="1:12" x14ac:dyDescent="0.35">
      <c r="A7373" s="2">
        <v>43220</v>
      </c>
      <c r="B7373" s="1" t="s">
        <v>89</v>
      </c>
      <c r="C7373" s="1" t="s">
        <v>68</v>
      </c>
      <c r="D7373" s="1" t="s">
        <v>14</v>
      </c>
      <c r="E7373" s="1" t="s">
        <v>61</v>
      </c>
      <c r="F7373" s="18">
        <v>62.96</v>
      </c>
      <c r="G7373" t="s">
        <v>4683</v>
      </c>
      <c r="H7373" s="1">
        <f>IF(COUNTIF(G$2:G7373,G7373)=1,1,0)</f>
        <v>1</v>
      </c>
      <c r="I7373" s="1">
        <v>4</v>
      </c>
      <c r="J7373" s="1">
        <v>0</v>
      </c>
      <c r="K7373" s="1">
        <v>28.332000000000001</v>
      </c>
      <c r="L7373" s="12">
        <f>VLOOKUP(train[[#This Row],[Sub-Category]],Análisis_ABC_XYZ[[#Headers],[#Data]],4,FALSE)</f>
        <v>0.44424167803735209</v>
      </c>
    </row>
    <row r="7374" spans="1:12" x14ac:dyDescent="0.35">
      <c r="A7374" s="2">
        <v>43220</v>
      </c>
      <c r="B7374" s="1" t="s">
        <v>16</v>
      </c>
      <c r="C7374" s="1" t="s">
        <v>1501</v>
      </c>
      <c r="D7374" s="1" t="s">
        <v>26</v>
      </c>
      <c r="E7374" s="1" t="s">
        <v>56</v>
      </c>
      <c r="F7374" s="18">
        <v>2.3760000000000003</v>
      </c>
      <c r="G7374" s="1" t="s">
        <v>3782</v>
      </c>
      <c r="H7374" s="1">
        <f>IF(COUNTIF(G$2:G7374,G7374)=1,1,0)</f>
        <v>1</v>
      </c>
      <c r="I7374" s="1">
        <v>3</v>
      </c>
      <c r="J7374" s="1">
        <v>0.2</v>
      </c>
      <c r="K7374" s="1">
        <v>0.74249999999999994</v>
      </c>
      <c r="L7374" s="12">
        <f>VLOOKUP(train[[#This Row],[Sub-Category]],Análisis_ABC_XYZ[[#Headers],[#Data]],4,FALSE)</f>
        <v>0.52062335344040378</v>
      </c>
    </row>
    <row r="7375" spans="1:12" x14ac:dyDescent="0.35">
      <c r="A7375" s="2">
        <v>43220</v>
      </c>
      <c r="B7375" s="1" t="s">
        <v>72</v>
      </c>
      <c r="C7375" s="1" t="s">
        <v>646</v>
      </c>
      <c r="D7375" s="1" t="s">
        <v>14</v>
      </c>
      <c r="E7375" s="1" t="s">
        <v>29</v>
      </c>
      <c r="F7375" s="18">
        <v>43.371999999999993</v>
      </c>
      <c r="G7375" t="s">
        <v>6047</v>
      </c>
      <c r="H7375" s="1">
        <f>IF(COUNTIF(G$2:G7375,G7375)=1,1,0)</f>
        <v>1</v>
      </c>
      <c r="I7375" s="1">
        <v>7</v>
      </c>
      <c r="J7375" s="1">
        <v>0.8</v>
      </c>
      <c r="K7375" s="1">
        <v>-69.395200000000031</v>
      </c>
      <c r="L7375" s="12">
        <f>VLOOKUP(train[[#This Row],[Sub-Category]],Análisis_ABC_XYZ[[#Headers],[#Data]],4,FALSE)</f>
        <v>0.46881743173671325</v>
      </c>
    </row>
    <row r="7376" spans="1:12" x14ac:dyDescent="0.35">
      <c r="A7376" s="2">
        <v>43220</v>
      </c>
      <c r="B7376" s="1" t="s">
        <v>12</v>
      </c>
      <c r="C7376" s="1" t="s">
        <v>652</v>
      </c>
      <c r="D7376" s="1" t="s">
        <v>14</v>
      </c>
      <c r="E7376" s="1" t="s">
        <v>61</v>
      </c>
      <c r="F7376" s="18">
        <v>30.56</v>
      </c>
      <c r="G7376" t="s">
        <v>4047</v>
      </c>
      <c r="H7376" s="1">
        <f>IF(COUNTIF(G$2:G7376,G7376)=1,1,0)</f>
        <v>0</v>
      </c>
      <c r="I7376" s="1">
        <v>4</v>
      </c>
      <c r="J7376" s="1">
        <v>0</v>
      </c>
      <c r="K7376" s="1">
        <v>14.974399999999999</v>
      </c>
      <c r="L7376" s="12">
        <f>VLOOKUP(train[[#This Row],[Sub-Category]],Análisis_ABC_XYZ[[#Headers],[#Data]],4,FALSE)</f>
        <v>0.44424167803735209</v>
      </c>
    </row>
    <row r="7377" spans="1:12" x14ac:dyDescent="0.35">
      <c r="A7377" s="2">
        <v>43220</v>
      </c>
      <c r="B7377" s="1" t="s">
        <v>16</v>
      </c>
      <c r="C7377" s="1" t="s">
        <v>404</v>
      </c>
      <c r="D7377" s="1" t="s">
        <v>8</v>
      </c>
      <c r="E7377" s="1" t="s">
        <v>22</v>
      </c>
      <c r="F7377" s="18">
        <v>23.680000000000003</v>
      </c>
      <c r="G7377" t="s">
        <v>3782</v>
      </c>
      <c r="H7377" s="1">
        <f>IF(COUNTIF(G$2:G7377,G7377)=1,1,0)</f>
        <v>0</v>
      </c>
      <c r="I7377" s="1">
        <v>8</v>
      </c>
      <c r="J7377" s="1">
        <v>0.2</v>
      </c>
      <c r="K7377" s="1">
        <v>6.216000000000002</v>
      </c>
      <c r="L7377" s="12">
        <f>VLOOKUP(train[[#This Row],[Sub-Category]],Análisis_ABC_XYZ[[#Headers],[#Data]],4,FALSE)</f>
        <v>0.4595170286641902</v>
      </c>
    </row>
    <row r="7378" spans="1:12" x14ac:dyDescent="0.35">
      <c r="A7378" s="2">
        <v>43220</v>
      </c>
      <c r="B7378" s="1" t="s">
        <v>12</v>
      </c>
      <c r="C7378" s="1" t="s">
        <v>764</v>
      </c>
      <c r="D7378" s="1" t="s">
        <v>14</v>
      </c>
      <c r="E7378" s="1" t="s">
        <v>29</v>
      </c>
      <c r="F7378" s="18">
        <v>23.24</v>
      </c>
      <c r="G7378" t="s">
        <v>3765</v>
      </c>
      <c r="H7378" s="1">
        <f>IF(COUNTIF(G$2:G7378,G7378)=1,1,0)</f>
        <v>1</v>
      </c>
      <c r="I7378" s="1">
        <v>5</v>
      </c>
      <c r="J7378" s="1">
        <v>0.2</v>
      </c>
      <c r="K7378" s="1">
        <v>7.5529999999999982</v>
      </c>
      <c r="L7378" s="12">
        <f>VLOOKUP(train[[#This Row],[Sub-Category]],Análisis_ABC_XYZ[[#Headers],[#Data]],4,FALSE)</f>
        <v>0.46881743173671325</v>
      </c>
    </row>
    <row r="7379" spans="1:12" x14ac:dyDescent="0.35">
      <c r="A7379" s="2">
        <v>43220</v>
      </c>
      <c r="B7379" s="1" t="s">
        <v>16</v>
      </c>
      <c r="C7379" s="1" t="s">
        <v>967</v>
      </c>
      <c r="D7379" s="1" t="s">
        <v>14</v>
      </c>
      <c r="E7379" s="1" t="s">
        <v>24</v>
      </c>
      <c r="F7379" s="18">
        <v>15.528</v>
      </c>
      <c r="G7379" t="s">
        <v>4419</v>
      </c>
      <c r="H7379" s="1">
        <f>IF(COUNTIF(G$2:G7379,G7379)=1,1,0)</f>
        <v>1</v>
      </c>
      <c r="I7379" s="1">
        <v>3</v>
      </c>
      <c r="J7379" s="1">
        <v>0.2</v>
      </c>
      <c r="K7379" s="1">
        <v>4.8524999999999991</v>
      </c>
      <c r="L7379" s="12">
        <f>VLOOKUP(train[[#This Row],[Sub-Category]],Análisis_ABC_XYZ[[#Headers],[#Data]],4,FALSE)</f>
        <v>0.45632477063632687</v>
      </c>
    </row>
    <row r="7380" spans="1:12" x14ac:dyDescent="0.35">
      <c r="A7380" s="2">
        <v>43220</v>
      </c>
      <c r="B7380" s="1" t="s">
        <v>52</v>
      </c>
      <c r="C7380" s="1" t="s">
        <v>1154</v>
      </c>
      <c r="D7380" s="1" t="s">
        <v>14</v>
      </c>
      <c r="E7380" s="1" t="s">
        <v>29</v>
      </c>
      <c r="F7380" s="18">
        <v>13.896000000000001</v>
      </c>
      <c r="G7380" t="s">
        <v>5374</v>
      </c>
      <c r="H7380" s="1">
        <f>IF(COUNTIF(G$2:G7380,G7380)=1,1,0)</f>
        <v>0</v>
      </c>
      <c r="I7380" s="1">
        <v>3</v>
      </c>
      <c r="J7380" s="1">
        <v>0.7</v>
      </c>
      <c r="K7380" s="1">
        <v>-9.2639999999999993</v>
      </c>
      <c r="L7380" s="12">
        <f>VLOOKUP(train[[#This Row],[Sub-Category]],Análisis_ABC_XYZ[[#Headers],[#Data]],4,FALSE)</f>
        <v>0.46881743173671325</v>
      </c>
    </row>
    <row r="7381" spans="1:12" x14ac:dyDescent="0.35">
      <c r="A7381" s="2">
        <v>43220</v>
      </c>
      <c r="B7381" s="1" t="s">
        <v>16</v>
      </c>
      <c r="C7381" s="1" t="s">
        <v>703</v>
      </c>
      <c r="D7381" s="1" t="s">
        <v>14</v>
      </c>
      <c r="E7381" s="1" t="s">
        <v>15</v>
      </c>
      <c r="F7381" s="18">
        <v>11.952000000000002</v>
      </c>
      <c r="G7381" t="s">
        <v>4419</v>
      </c>
      <c r="H7381" s="1">
        <f>IF(COUNTIF(G$2:G7381,G7381)=1,1,0)</f>
        <v>0</v>
      </c>
      <c r="I7381" s="1">
        <v>3</v>
      </c>
      <c r="J7381" s="1">
        <v>0.2</v>
      </c>
      <c r="K7381" s="1">
        <v>3.8843999999999994</v>
      </c>
      <c r="L7381" s="12">
        <f>VLOOKUP(train[[#This Row],[Sub-Category]],Análisis_ABC_XYZ[[#Headers],[#Data]],4,FALSE)</f>
        <v>0.4647369236065339</v>
      </c>
    </row>
    <row r="7382" spans="1:12" x14ac:dyDescent="0.35">
      <c r="A7382" s="2">
        <v>43220</v>
      </c>
      <c r="B7382" s="1" t="s">
        <v>157</v>
      </c>
      <c r="C7382" s="1" t="s">
        <v>562</v>
      </c>
      <c r="D7382" s="1" t="s">
        <v>14</v>
      </c>
      <c r="E7382" s="1" t="s">
        <v>36</v>
      </c>
      <c r="F7382" s="18">
        <v>10.368000000000002</v>
      </c>
      <c r="G7382" t="s">
        <v>5127</v>
      </c>
      <c r="H7382" s="1">
        <f>IF(COUNTIF(G$2:G7382,G7382)=1,1,0)</f>
        <v>1</v>
      </c>
      <c r="I7382" s="1">
        <v>2</v>
      </c>
      <c r="J7382" s="1">
        <v>0.2</v>
      </c>
      <c r="K7382" s="1">
        <v>3.6288</v>
      </c>
      <c r="L7382" s="12">
        <f>VLOOKUP(train[[#This Row],[Sub-Category]],Análisis_ABC_XYZ[[#Headers],[#Data]],4,FALSE)</f>
        <v>0.43613829632717294</v>
      </c>
    </row>
    <row r="7383" spans="1:12" x14ac:dyDescent="0.35">
      <c r="A7383" s="2">
        <v>43220</v>
      </c>
      <c r="B7383" s="1" t="s">
        <v>12</v>
      </c>
      <c r="C7383" s="1" t="s">
        <v>338</v>
      </c>
      <c r="D7383" s="1" t="s">
        <v>14</v>
      </c>
      <c r="E7383" s="1" t="s">
        <v>24</v>
      </c>
      <c r="F7383" s="18">
        <v>9.7799999999999994</v>
      </c>
      <c r="G7383" t="s">
        <v>2918</v>
      </c>
      <c r="H7383" s="1">
        <f>IF(COUNTIF(G$2:G7383,G7383)=1,1,0)</f>
        <v>1</v>
      </c>
      <c r="I7383" s="1">
        <v>2</v>
      </c>
      <c r="J7383" s="1">
        <v>0</v>
      </c>
      <c r="K7383" s="1">
        <v>4.0098000000000003</v>
      </c>
      <c r="L7383" s="12">
        <f>VLOOKUP(train[[#This Row],[Sub-Category]],Análisis_ABC_XYZ[[#Headers],[#Data]],4,FALSE)</f>
        <v>0.45632477063632687</v>
      </c>
    </row>
    <row r="7384" spans="1:12" x14ac:dyDescent="0.35">
      <c r="A7384" s="2">
        <v>43220</v>
      </c>
      <c r="B7384" s="1" t="s">
        <v>229</v>
      </c>
      <c r="C7384" s="1" t="s">
        <v>1748</v>
      </c>
      <c r="D7384" s="1" t="s">
        <v>14</v>
      </c>
      <c r="E7384" s="1" t="s">
        <v>15</v>
      </c>
      <c r="F7384" s="18">
        <v>5.76</v>
      </c>
      <c r="G7384" t="s">
        <v>2589</v>
      </c>
      <c r="H7384" s="1">
        <f>IF(COUNTIF(G$2:G7384,G7384)=1,1,0)</f>
        <v>1</v>
      </c>
      <c r="I7384" s="1">
        <v>2</v>
      </c>
      <c r="J7384" s="1">
        <v>0</v>
      </c>
      <c r="K7384" s="1">
        <v>2.8224</v>
      </c>
      <c r="L7384" s="12">
        <f>VLOOKUP(train[[#This Row],[Sub-Category]],Análisis_ABC_XYZ[[#Headers],[#Data]],4,FALSE)</f>
        <v>0.4647369236065339</v>
      </c>
    </row>
    <row r="7385" spans="1:12" x14ac:dyDescent="0.35">
      <c r="A7385" s="2">
        <v>43220</v>
      </c>
      <c r="B7385" s="1" t="s">
        <v>16</v>
      </c>
      <c r="C7385" s="1" t="s">
        <v>1040</v>
      </c>
      <c r="D7385" s="1" t="s">
        <v>14</v>
      </c>
      <c r="E7385" s="1" t="s">
        <v>29</v>
      </c>
      <c r="F7385" s="18">
        <v>4.8420000000000005</v>
      </c>
      <c r="G7385" t="s">
        <v>4470</v>
      </c>
      <c r="H7385" s="1">
        <f>IF(COUNTIF(G$2:G7385,G7385)=1,1,0)</f>
        <v>0</v>
      </c>
      <c r="I7385" s="1">
        <v>3</v>
      </c>
      <c r="J7385" s="1">
        <v>0.7</v>
      </c>
      <c r="K7385" s="1">
        <v>-3.5507999999999988</v>
      </c>
      <c r="L7385" s="12">
        <f>VLOOKUP(train[[#This Row],[Sub-Category]],Análisis_ABC_XYZ[[#Headers],[#Data]],4,FALSE)</f>
        <v>0.46881743173671325</v>
      </c>
    </row>
    <row r="7386" spans="1:12" x14ac:dyDescent="0.35">
      <c r="A7386" s="2">
        <v>43220</v>
      </c>
      <c r="B7386" s="1" t="s">
        <v>16</v>
      </c>
      <c r="C7386" s="1" t="s">
        <v>1254</v>
      </c>
      <c r="D7386" s="1" t="s">
        <v>14</v>
      </c>
      <c r="E7386" s="1" t="s">
        <v>15</v>
      </c>
      <c r="F7386" s="18">
        <v>4.6079999999999997</v>
      </c>
      <c r="G7386" t="s">
        <v>4419</v>
      </c>
      <c r="H7386" s="1">
        <f>IF(COUNTIF(G$2:G7386,G7386)=1,1,0)</f>
        <v>0</v>
      </c>
      <c r="I7386" s="1">
        <v>2</v>
      </c>
      <c r="J7386" s="1">
        <v>0.2</v>
      </c>
      <c r="K7386" s="1">
        <v>1.6704000000000001</v>
      </c>
      <c r="L7386" s="12">
        <f>VLOOKUP(train[[#This Row],[Sub-Category]],Análisis_ABC_XYZ[[#Headers],[#Data]],4,FALSE)</f>
        <v>0.4647369236065339</v>
      </c>
    </row>
    <row r="7387" spans="1:12" x14ac:dyDescent="0.35">
      <c r="A7387" s="2">
        <v>43221</v>
      </c>
      <c r="B7387" s="1" t="s">
        <v>16</v>
      </c>
      <c r="C7387" s="1" t="s">
        <v>547</v>
      </c>
      <c r="D7387" s="1" t="s">
        <v>8</v>
      </c>
      <c r="E7387" s="1" t="s">
        <v>11</v>
      </c>
      <c r="F7387" s="18">
        <v>2803.92</v>
      </c>
      <c r="G7387" t="s">
        <v>4125</v>
      </c>
      <c r="H7387" s="1">
        <f>IF(COUNTIF(G$2:G7387,G7387)=1,1,0)</f>
        <v>1</v>
      </c>
      <c r="I7387" s="1">
        <v>5</v>
      </c>
      <c r="J7387" s="1">
        <v>0.2</v>
      </c>
      <c r="K7387" s="1">
        <v>0</v>
      </c>
      <c r="L7387" s="12">
        <f>VLOOKUP(train[[#This Row],[Sub-Category]],Análisis_ABC_XYZ[[#Headers],[#Data]],4,FALSE)</f>
        <v>0.46529189879902266</v>
      </c>
    </row>
    <row r="7388" spans="1:12" x14ac:dyDescent="0.35">
      <c r="A7388" s="2">
        <v>43221</v>
      </c>
      <c r="B7388" s="1" t="s">
        <v>16</v>
      </c>
      <c r="C7388" s="1" t="s">
        <v>473</v>
      </c>
      <c r="D7388" s="1" t="s">
        <v>8</v>
      </c>
      <c r="E7388" s="1" t="s">
        <v>18</v>
      </c>
      <c r="F7388" s="18">
        <v>933.26200000000006</v>
      </c>
      <c r="G7388" t="s">
        <v>4125</v>
      </c>
      <c r="H7388" s="1">
        <f>IF(COUNTIF(G$2:G7388,G7388)=1,1,0)</f>
        <v>0</v>
      </c>
      <c r="I7388" s="1">
        <v>4</v>
      </c>
      <c r="J7388" s="1">
        <v>0.45</v>
      </c>
      <c r="K7388" s="1">
        <v>-458.14679999999998</v>
      </c>
      <c r="L7388" s="12">
        <f>VLOOKUP(train[[#This Row],[Sub-Category]],Análisis_ABC_XYZ[[#Headers],[#Data]],4,FALSE)</f>
        <v>0.55975208308209756</v>
      </c>
    </row>
    <row r="7389" spans="1:12" x14ac:dyDescent="0.35">
      <c r="A7389" s="2">
        <v>43221</v>
      </c>
      <c r="B7389" s="1" t="s">
        <v>16</v>
      </c>
      <c r="C7389" s="1" t="s">
        <v>7</v>
      </c>
      <c r="D7389" s="1" t="s">
        <v>8</v>
      </c>
      <c r="E7389" s="1" t="s">
        <v>9</v>
      </c>
      <c r="F7389" s="18">
        <v>314.35199999999998</v>
      </c>
      <c r="G7389" t="s">
        <v>4418</v>
      </c>
      <c r="H7389" s="1">
        <f>IF(COUNTIF(G$2:G7389,G7389)=1,1,0)</f>
        <v>1</v>
      </c>
      <c r="I7389" s="1">
        <v>3</v>
      </c>
      <c r="J7389" s="1">
        <v>0.2</v>
      </c>
      <c r="K7389" s="1">
        <v>-15.71759999999999</v>
      </c>
      <c r="L7389" s="12">
        <f>VLOOKUP(train[[#This Row],[Sub-Category]],Análisis_ABC_XYZ[[#Headers],[#Data]],4,FALSE)</f>
        <v>0.5176847302647779</v>
      </c>
    </row>
    <row r="7390" spans="1:12" x14ac:dyDescent="0.35">
      <c r="A7390" s="2">
        <v>43221</v>
      </c>
      <c r="B7390" s="1" t="s">
        <v>501</v>
      </c>
      <c r="C7390" s="1" t="s">
        <v>1671</v>
      </c>
      <c r="D7390" s="1" t="s">
        <v>26</v>
      </c>
      <c r="E7390" s="1" t="s">
        <v>56</v>
      </c>
      <c r="F7390" s="18">
        <v>48.9</v>
      </c>
      <c r="G7390" t="s">
        <v>2504</v>
      </c>
      <c r="H7390" s="1">
        <f>IF(COUNTIF(G$2:G7390,G7390)=1,1,0)</f>
        <v>1</v>
      </c>
      <c r="I7390" s="1">
        <v>5</v>
      </c>
      <c r="J7390" s="1">
        <v>0</v>
      </c>
      <c r="K7390" s="1">
        <v>18.093</v>
      </c>
      <c r="L7390" s="12">
        <f>VLOOKUP(train[[#This Row],[Sub-Category]],Análisis_ABC_XYZ[[#Headers],[#Data]],4,FALSE)</f>
        <v>0.52062335344040378</v>
      </c>
    </row>
    <row r="7391" spans="1:12" x14ac:dyDescent="0.35">
      <c r="A7391" s="2">
        <v>43221</v>
      </c>
      <c r="B7391" s="1" t="s">
        <v>16</v>
      </c>
      <c r="C7391" s="1" t="s">
        <v>1640</v>
      </c>
      <c r="D7391" s="1" t="s">
        <v>14</v>
      </c>
      <c r="E7391" s="1" t="s">
        <v>15</v>
      </c>
      <c r="F7391" s="18">
        <v>4.6079999999999997</v>
      </c>
      <c r="G7391" t="s">
        <v>4418</v>
      </c>
      <c r="H7391" s="1">
        <f>IF(COUNTIF(G$2:G7391,G7391)=1,1,0)</f>
        <v>0</v>
      </c>
      <c r="I7391" s="1">
        <v>2</v>
      </c>
      <c r="J7391" s="1">
        <v>0.2</v>
      </c>
      <c r="K7391" s="1">
        <v>1.4975999999999996</v>
      </c>
      <c r="L7391" s="12">
        <f>VLOOKUP(train[[#This Row],[Sub-Category]],Análisis_ABC_XYZ[[#Headers],[#Data]],4,FALSE)</f>
        <v>0.4647369236065339</v>
      </c>
    </row>
    <row r="7392" spans="1:12" x14ac:dyDescent="0.35">
      <c r="A7392" s="2">
        <v>43221</v>
      </c>
      <c r="B7392" s="1" t="s">
        <v>16</v>
      </c>
      <c r="C7392" s="1" t="s">
        <v>1771</v>
      </c>
      <c r="D7392" s="1" t="s">
        <v>14</v>
      </c>
      <c r="E7392" s="1" t="s">
        <v>182</v>
      </c>
      <c r="F7392" s="18">
        <v>3.3280000000000003</v>
      </c>
      <c r="G7392" t="s">
        <v>4125</v>
      </c>
      <c r="H7392" s="1">
        <f>IF(COUNTIF(G$2:G7392,G7392)=1,1,0)</f>
        <v>0</v>
      </c>
      <c r="I7392" s="1">
        <v>2</v>
      </c>
      <c r="J7392" s="1">
        <v>0.2</v>
      </c>
      <c r="K7392" s="1">
        <v>0.4159999999999997</v>
      </c>
      <c r="L7392" s="12">
        <f>VLOOKUP(train[[#This Row],[Sub-Category]],Análisis_ABC_XYZ[[#Headers],[#Data]],4,FALSE)</f>
        <v>0.53938093436526824</v>
      </c>
    </row>
    <row r="7393" spans="1:12" x14ac:dyDescent="0.35">
      <c r="A7393" s="2">
        <v>43222</v>
      </c>
      <c r="B7393" s="1" t="s">
        <v>239</v>
      </c>
      <c r="C7393" s="1" t="s">
        <v>851</v>
      </c>
      <c r="D7393" s="1" t="s">
        <v>8</v>
      </c>
      <c r="E7393" s="1" t="s">
        <v>22</v>
      </c>
      <c r="F7393" s="18">
        <v>129.93</v>
      </c>
      <c r="G7393" t="s">
        <v>5331</v>
      </c>
      <c r="H7393" s="1">
        <f>IF(COUNTIF(G$2:G7393,G7393)=1,1,0)</f>
        <v>1</v>
      </c>
      <c r="I7393" s="1">
        <v>3</v>
      </c>
      <c r="J7393" s="1">
        <v>0</v>
      </c>
      <c r="K7393" s="1">
        <v>12.992999999999988</v>
      </c>
      <c r="L7393" s="12">
        <f>VLOOKUP(train[[#This Row],[Sub-Category]],Análisis_ABC_XYZ[[#Headers],[#Data]],4,FALSE)</f>
        <v>0.4595170286641902</v>
      </c>
    </row>
    <row r="7394" spans="1:12" x14ac:dyDescent="0.35">
      <c r="A7394" s="2">
        <v>43222</v>
      </c>
      <c r="B7394" s="1" t="s">
        <v>12</v>
      </c>
      <c r="C7394" s="1" t="s">
        <v>1572</v>
      </c>
      <c r="D7394" s="1" t="s">
        <v>14</v>
      </c>
      <c r="E7394" s="1" t="s">
        <v>24</v>
      </c>
      <c r="F7394" s="18">
        <v>59.519999999999996</v>
      </c>
      <c r="G7394" t="s">
        <v>2125</v>
      </c>
      <c r="H7394" s="1">
        <f>IF(COUNTIF(G$2:G7394,G7394)=1,1,0)</f>
        <v>1</v>
      </c>
      <c r="I7394" s="1">
        <v>3</v>
      </c>
      <c r="J7394" s="1">
        <v>0</v>
      </c>
      <c r="K7394" s="1">
        <v>15.475200000000001</v>
      </c>
      <c r="L7394" s="12">
        <f>VLOOKUP(train[[#This Row],[Sub-Category]],Análisis_ABC_XYZ[[#Headers],[#Data]],4,FALSE)</f>
        <v>0.45632477063632687</v>
      </c>
    </row>
    <row r="7395" spans="1:12" x14ac:dyDescent="0.35">
      <c r="A7395" s="2">
        <v>43222</v>
      </c>
      <c r="B7395" s="1" t="s">
        <v>12</v>
      </c>
      <c r="C7395" s="1" t="s">
        <v>749</v>
      </c>
      <c r="D7395" s="1" t="s">
        <v>26</v>
      </c>
      <c r="E7395" s="1" t="s">
        <v>56</v>
      </c>
      <c r="F7395" s="18">
        <v>159.56</v>
      </c>
      <c r="G7395" t="s">
        <v>5491</v>
      </c>
      <c r="H7395" s="1">
        <f>IF(COUNTIF(G$2:G7395,G7395)=1,1,0)</f>
        <v>1</v>
      </c>
      <c r="I7395" s="1">
        <v>4</v>
      </c>
      <c r="J7395" s="1">
        <v>0</v>
      </c>
      <c r="K7395" s="1">
        <v>59.037199999999999</v>
      </c>
      <c r="L7395" s="12">
        <f>VLOOKUP(train[[#This Row],[Sub-Category]],Análisis_ABC_XYZ[[#Headers],[#Data]],4,FALSE)</f>
        <v>0.52062335344040378</v>
      </c>
    </row>
    <row r="7396" spans="1:12" x14ac:dyDescent="0.35">
      <c r="A7396" s="2">
        <v>43222</v>
      </c>
      <c r="B7396" s="1" t="s">
        <v>12</v>
      </c>
      <c r="C7396" s="1" t="s">
        <v>378</v>
      </c>
      <c r="D7396" s="1" t="s">
        <v>14</v>
      </c>
      <c r="E7396" s="1" t="s">
        <v>36</v>
      </c>
      <c r="F7396" s="18">
        <v>34.4</v>
      </c>
      <c r="G7396" t="s">
        <v>2125</v>
      </c>
      <c r="H7396" s="1">
        <f>IF(COUNTIF(G$2:G7396,G7396)=1,1,0)</f>
        <v>0</v>
      </c>
      <c r="I7396" s="1">
        <v>5</v>
      </c>
      <c r="J7396" s="1">
        <v>0</v>
      </c>
      <c r="K7396" s="1">
        <v>15.823999999999998</v>
      </c>
      <c r="L7396" s="12">
        <f>VLOOKUP(train[[#This Row],[Sub-Category]],Análisis_ABC_XYZ[[#Headers],[#Data]],4,FALSE)</f>
        <v>0.43613829632717294</v>
      </c>
    </row>
    <row r="7397" spans="1:12" x14ac:dyDescent="0.35">
      <c r="A7397" s="2">
        <v>43222</v>
      </c>
      <c r="B7397" s="1" t="s">
        <v>12</v>
      </c>
      <c r="C7397" s="1" t="s">
        <v>1478</v>
      </c>
      <c r="D7397" s="1" t="s">
        <v>14</v>
      </c>
      <c r="E7397" s="1" t="s">
        <v>36</v>
      </c>
      <c r="F7397" s="18">
        <v>15.700000000000001</v>
      </c>
      <c r="G7397" t="s">
        <v>2125</v>
      </c>
      <c r="H7397" s="1">
        <f>IF(COUNTIF(G$2:G7397,G7397)=1,1,0)</f>
        <v>0</v>
      </c>
      <c r="I7397" s="1">
        <v>5</v>
      </c>
      <c r="J7397" s="1">
        <v>0</v>
      </c>
      <c r="K7397" s="1">
        <v>7.0649999999999995</v>
      </c>
      <c r="L7397" s="12">
        <f>VLOOKUP(train[[#This Row],[Sub-Category]],Análisis_ABC_XYZ[[#Headers],[#Data]],4,FALSE)</f>
        <v>0.43613829632717294</v>
      </c>
    </row>
    <row r="7398" spans="1:12" x14ac:dyDescent="0.35">
      <c r="A7398" s="2">
        <v>43223</v>
      </c>
      <c r="B7398" s="1" t="s">
        <v>12</v>
      </c>
      <c r="C7398" s="1" t="s">
        <v>685</v>
      </c>
      <c r="D7398" s="1" t="s">
        <v>14</v>
      </c>
      <c r="E7398" s="1" t="s">
        <v>20</v>
      </c>
      <c r="F7398" s="18">
        <v>763.44</v>
      </c>
      <c r="G7398" t="s">
        <v>4766</v>
      </c>
      <c r="H7398" s="1">
        <f>IF(COUNTIF(G$2:G7398,G7398)=1,1,0)</f>
        <v>1</v>
      </c>
      <c r="I7398" s="1">
        <v>8</v>
      </c>
      <c r="J7398" s="1">
        <v>0</v>
      </c>
      <c r="K7398" s="1">
        <v>45.80639999999994</v>
      </c>
      <c r="L7398" s="12">
        <f>VLOOKUP(train[[#This Row],[Sub-Category]],Análisis_ABC_XYZ[[#Headers],[#Data]],4,FALSE)</f>
        <v>0.44610841445725197</v>
      </c>
    </row>
    <row r="7399" spans="1:12" x14ac:dyDescent="0.35">
      <c r="A7399" s="2">
        <v>43223</v>
      </c>
      <c r="B7399" s="1" t="s">
        <v>52</v>
      </c>
      <c r="C7399" s="1" t="s">
        <v>265</v>
      </c>
      <c r="D7399" s="1" t="s">
        <v>8</v>
      </c>
      <c r="E7399" s="1" t="s">
        <v>18</v>
      </c>
      <c r="F7399" s="18">
        <v>373.46999999999991</v>
      </c>
      <c r="G7399" t="s">
        <v>1957</v>
      </c>
      <c r="H7399" s="1">
        <f>IF(COUNTIF(G$2:G7399,G7399)=1,1,0)</f>
        <v>1</v>
      </c>
      <c r="I7399" s="1">
        <v>5</v>
      </c>
      <c r="J7399" s="1">
        <v>0.4</v>
      </c>
      <c r="K7399" s="1">
        <v>-112.041</v>
      </c>
      <c r="L7399" s="12">
        <f>VLOOKUP(train[[#This Row],[Sub-Category]],Análisis_ABC_XYZ[[#Headers],[#Data]],4,FALSE)</f>
        <v>0.55975208308209756</v>
      </c>
    </row>
    <row r="7400" spans="1:12" x14ac:dyDescent="0.35">
      <c r="A7400" s="2">
        <v>43223</v>
      </c>
      <c r="B7400" s="1" t="s">
        <v>12</v>
      </c>
      <c r="C7400" s="1" t="s">
        <v>1224</v>
      </c>
      <c r="D7400" s="1" t="s">
        <v>14</v>
      </c>
      <c r="E7400" s="1" t="s">
        <v>20</v>
      </c>
      <c r="F7400" s="18">
        <v>69.52</v>
      </c>
      <c r="G7400" t="s">
        <v>4766</v>
      </c>
      <c r="H7400" s="1">
        <f>IF(COUNTIF(G$2:G7400,G7400)=1,1,0)</f>
        <v>0</v>
      </c>
      <c r="I7400" s="1">
        <v>2</v>
      </c>
      <c r="J7400" s="1">
        <v>0</v>
      </c>
      <c r="K7400" s="1">
        <v>19.465600000000002</v>
      </c>
      <c r="L7400" s="12">
        <f>VLOOKUP(train[[#This Row],[Sub-Category]],Análisis_ABC_XYZ[[#Headers],[#Data]],4,FALSE)</f>
        <v>0.44610841445725197</v>
      </c>
    </row>
    <row r="7401" spans="1:12" x14ac:dyDescent="0.35">
      <c r="A7401" s="2">
        <v>43223</v>
      </c>
      <c r="B7401" s="1" t="s">
        <v>52</v>
      </c>
      <c r="C7401" s="1" t="s">
        <v>1228</v>
      </c>
      <c r="D7401" s="1" t="s">
        <v>14</v>
      </c>
      <c r="E7401" s="1" t="s">
        <v>29</v>
      </c>
      <c r="F7401" s="18">
        <v>64.2</v>
      </c>
      <c r="G7401" t="s">
        <v>1957</v>
      </c>
      <c r="H7401" s="1">
        <f>IF(COUNTIF(G$2:G7401,G7401)=1,1,0)</f>
        <v>0</v>
      </c>
      <c r="I7401" s="1">
        <v>5</v>
      </c>
      <c r="J7401" s="1">
        <v>0.7</v>
      </c>
      <c r="K7401" s="1">
        <v>-44.94</v>
      </c>
      <c r="L7401" s="12">
        <f>VLOOKUP(train[[#This Row],[Sub-Category]],Análisis_ABC_XYZ[[#Headers],[#Data]],4,FALSE)</f>
        <v>0.46881743173671325</v>
      </c>
    </row>
    <row r="7402" spans="1:12" x14ac:dyDescent="0.35">
      <c r="A7402" s="2">
        <v>43223</v>
      </c>
      <c r="B7402" s="1" t="s">
        <v>52</v>
      </c>
      <c r="C7402" s="1" t="s">
        <v>1830</v>
      </c>
      <c r="D7402" s="1" t="s">
        <v>8</v>
      </c>
      <c r="E7402" s="1" t="s">
        <v>22</v>
      </c>
      <c r="F7402" s="18">
        <v>32.448</v>
      </c>
      <c r="G7402" t="s">
        <v>1957</v>
      </c>
      <c r="H7402" s="1">
        <f>IF(COUNTIF(G$2:G7402,G7402)=1,1,0)</f>
        <v>0</v>
      </c>
      <c r="I7402" s="1">
        <v>2</v>
      </c>
      <c r="J7402" s="1">
        <v>0.2</v>
      </c>
      <c r="K7402" s="1">
        <v>7.3008000000000006</v>
      </c>
      <c r="L7402" s="12">
        <f>VLOOKUP(train[[#This Row],[Sub-Category]],Análisis_ABC_XYZ[[#Headers],[#Data]],4,FALSE)</f>
        <v>0.4595170286641902</v>
      </c>
    </row>
    <row r="7403" spans="1:12" x14ac:dyDescent="0.35">
      <c r="A7403" s="2">
        <v>43223</v>
      </c>
      <c r="B7403" s="1" t="s">
        <v>52</v>
      </c>
      <c r="C7403" s="1" t="s">
        <v>781</v>
      </c>
      <c r="D7403" s="1" t="s">
        <v>14</v>
      </c>
      <c r="E7403" s="1" t="s">
        <v>29</v>
      </c>
      <c r="F7403" s="18">
        <v>26.388000000000002</v>
      </c>
      <c r="G7403" t="s">
        <v>1957</v>
      </c>
      <c r="H7403" s="1">
        <f>IF(COUNTIF(G$2:G7403,G7403)=1,1,0)</f>
        <v>0</v>
      </c>
      <c r="I7403" s="1">
        <v>4</v>
      </c>
      <c r="J7403" s="1">
        <v>0.7</v>
      </c>
      <c r="K7403" s="1">
        <v>-17.591999999999992</v>
      </c>
      <c r="L7403" s="12">
        <f>VLOOKUP(train[[#This Row],[Sub-Category]],Análisis_ABC_XYZ[[#Headers],[#Data]],4,FALSE)</f>
        <v>0.46881743173671325</v>
      </c>
    </row>
    <row r="7404" spans="1:12" x14ac:dyDescent="0.35">
      <c r="A7404" s="2">
        <v>43223</v>
      </c>
      <c r="B7404" s="1" t="s">
        <v>12</v>
      </c>
      <c r="C7404" s="1" t="s">
        <v>845</v>
      </c>
      <c r="D7404" s="1" t="s">
        <v>14</v>
      </c>
      <c r="E7404" s="1" t="s">
        <v>36</v>
      </c>
      <c r="F7404" s="18">
        <v>25.92</v>
      </c>
      <c r="G7404" t="s">
        <v>3750</v>
      </c>
      <c r="H7404" s="1">
        <f>IF(COUNTIF(G$2:G7404,G7404)=1,1,0)</f>
        <v>1</v>
      </c>
      <c r="I7404" s="1">
        <v>4</v>
      </c>
      <c r="J7404" s="1">
        <v>0</v>
      </c>
      <c r="K7404" s="1">
        <v>12.441600000000001</v>
      </c>
      <c r="L7404" s="12">
        <f>VLOOKUP(train[[#This Row],[Sub-Category]],Análisis_ABC_XYZ[[#Headers],[#Data]],4,FALSE)</f>
        <v>0.43613829632717294</v>
      </c>
    </row>
    <row r="7405" spans="1:12" x14ac:dyDescent="0.35">
      <c r="A7405" s="2">
        <v>43223</v>
      </c>
      <c r="B7405" s="1" t="s">
        <v>12</v>
      </c>
      <c r="C7405" s="1" t="s">
        <v>335</v>
      </c>
      <c r="D7405" s="1" t="s">
        <v>14</v>
      </c>
      <c r="E7405" s="1" t="s">
        <v>24</v>
      </c>
      <c r="F7405" s="18">
        <v>22.959999999999997</v>
      </c>
      <c r="G7405" t="s">
        <v>3750</v>
      </c>
      <c r="H7405" s="1">
        <f>IF(COUNTIF(G$2:G7405,G7405)=1,1,0)</f>
        <v>0</v>
      </c>
      <c r="I7405" s="1">
        <v>7</v>
      </c>
      <c r="J7405" s="1">
        <v>0</v>
      </c>
      <c r="K7405" s="1">
        <v>6.6583999999999968</v>
      </c>
      <c r="L7405" s="12">
        <f>VLOOKUP(train[[#This Row],[Sub-Category]],Análisis_ABC_XYZ[[#Headers],[#Data]],4,FALSE)</f>
        <v>0.45632477063632687</v>
      </c>
    </row>
    <row r="7406" spans="1:12" x14ac:dyDescent="0.35">
      <c r="A7406" s="2">
        <v>43223</v>
      </c>
      <c r="B7406" s="1" t="s">
        <v>52</v>
      </c>
      <c r="C7406" s="1" t="s">
        <v>723</v>
      </c>
      <c r="D7406" s="1" t="s">
        <v>14</v>
      </c>
      <c r="E7406" s="1" t="s">
        <v>91</v>
      </c>
      <c r="F7406" s="18">
        <v>8</v>
      </c>
      <c r="G7406" t="s">
        <v>1957</v>
      </c>
      <c r="H7406" s="1">
        <f>IF(COUNTIF(G$2:G7406,G7406)=1,1,0)</f>
        <v>0</v>
      </c>
      <c r="I7406" s="1">
        <v>2</v>
      </c>
      <c r="J7406" s="1">
        <v>0.2</v>
      </c>
      <c r="K7406" s="1">
        <v>2.8</v>
      </c>
      <c r="L7406" s="12">
        <f>VLOOKUP(train[[#This Row],[Sub-Category]],Análisis_ABC_XYZ[[#Headers],[#Data]],4,FALSE)</f>
        <v>0.51168203684699509</v>
      </c>
    </row>
    <row r="7407" spans="1:12" x14ac:dyDescent="0.35">
      <c r="A7407" s="2">
        <v>43224</v>
      </c>
      <c r="B7407" s="1" t="s">
        <v>107</v>
      </c>
      <c r="C7407" s="1" t="s">
        <v>446</v>
      </c>
      <c r="D7407" s="1" t="s">
        <v>14</v>
      </c>
      <c r="E7407" s="1" t="s">
        <v>20</v>
      </c>
      <c r="F7407" s="18">
        <v>571.44000000000005</v>
      </c>
      <c r="G7407" t="s">
        <v>2327</v>
      </c>
      <c r="H7407" s="1">
        <f>IF(COUNTIF(G$2:G7407,G7407)=1,1,0)</f>
        <v>1</v>
      </c>
      <c r="I7407" s="1">
        <v>4</v>
      </c>
      <c r="J7407" s="1">
        <v>0</v>
      </c>
      <c r="K7407" s="1">
        <v>165.71759999999995</v>
      </c>
      <c r="L7407" s="12">
        <f>VLOOKUP(train[[#This Row],[Sub-Category]],Análisis_ABC_XYZ[[#Headers],[#Data]],4,FALSE)</f>
        <v>0.44610841445725197</v>
      </c>
    </row>
    <row r="7408" spans="1:12" x14ac:dyDescent="0.35">
      <c r="A7408" s="2">
        <v>43224</v>
      </c>
      <c r="B7408" s="1" t="s">
        <v>12</v>
      </c>
      <c r="C7408" s="1" t="s">
        <v>271</v>
      </c>
      <c r="D7408" s="1" t="s">
        <v>8</v>
      </c>
      <c r="E7408" s="1" t="s">
        <v>18</v>
      </c>
      <c r="F7408" s="18">
        <v>300.904</v>
      </c>
      <c r="G7408" t="s">
        <v>3503</v>
      </c>
      <c r="H7408" s="1">
        <f>IF(COUNTIF(G$2:G7408,G7408)=1,1,0)</f>
        <v>1</v>
      </c>
      <c r="I7408" s="1">
        <v>1</v>
      </c>
      <c r="J7408" s="1">
        <v>0.2</v>
      </c>
      <c r="K7408" s="1">
        <v>11.283900000000017</v>
      </c>
      <c r="L7408" s="12">
        <f>VLOOKUP(train[[#This Row],[Sub-Category]],Análisis_ABC_XYZ[[#Headers],[#Data]],4,FALSE)</f>
        <v>0.55975208308209756</v>
      </c>
    </row>
    <row r="7409" spans="1:12" x14ac:dyDescent="0.35">
      <c r="A7409" s="2">
        <v>43224</v>
      </c>
      <c r="B7409" s="1" t="s">
        <v>12</v>
      </c>
      <c r="C7409" s="1" t="s">
        <v>219</v>
      </c>
      <c r="D7409" s="1" t="s">
        <v>14</v>
      </c>
      <c r="E7409" s="1" t="s">
        <v>31</v>
      </c>
      <c r="F7409" s="18">
        <v>243.16</v>
      </c>
      <c r="G7409" t="s">
        <v>6906</v>
      </c>
      <c r="H7409" s="1">
        <f>IF(COUNTIF(G$2:G7409,G7409)=1,1,0)</f>
        <v>1</v>
      </c>
      <c r="I7409" s="1">
        <v>2</v>
      </c>
      <c r="J7409" s="1">
        <v>0</v>
      </c>
      <c r="K7409" s="1">
        <v>72.947999999999979</v>
      </c>
      <c r="L7409" s="12">
        <f>VLOOKUP(train[[#This Row],[Sub-Category]],Análisis_ABC_XYZ[[#Headers],[#Data]],4,FALSE)</f>
        <v>0.49507917887403441</v>
      </c>
    </row>
    <row r="7410" spans="1:12" x14ac:dyDescent="0.35">
      <c r="A7410" s="2">
        <v>43224</v>
      </c>
      <c r="B7410" s="1" t="s">
        <v>12</v>
      </c>
      <c r="C7410" s="1" t="s">
        <v>585</v>
      </c>
      <c r="D7410" s="1" t="s">
        <v>26</v>
      </c>
      <c r="E7410" s="1" t="s">
        <v>27</v>
      </c>
      <c r="F7410" s="18">
        <v>183.96</v>
      </c>
      <c r="G7410" t="s">
        <v>3503</v>
      </c>
      <c r="H7410" s="1">
        <f>IF(COUNTIF(G$2:G7410,G7410)=1,1,0)</f>
        <v>0</v>
      </c>
      <c r="I7410" s="1">
        <v>5</v>
      </c>
      <c r="J7410" s="1">
        <v>0.2</v>
      </c>
      <c r="K7410" s="1">
        <v>20.695499999999988</v>
      </c>
      <c r="L7410" s="12">
        <f>VLOOKUP(train[[#This Row],[Sub-Category]],Análisis_ABC_XYZ[[#Headers],[#Data]],4,FALSE)</f>
        <v>0.41105220110552465</v>
      </c>
    </row>
    <row r="7411" spans="1:12" x14ac:dyDescent="0.35">
      <c r="A7411" s="2">
        <v>43224</v>
      </c>
      <c r="B7411" s="1" t="s">
        <v>107</v>
      </c>
      <c r="C7411" s="1" t="s">
        <v>1418</v>
      </c>
      <c r="D7411" s="1" t="s">
        <v>14</v>
      </c>
      <c r="E7411" s="1" t="s">
        <v>36</v>
      </c>
      <c r="F7411" s="18">
        <v>32.400000000000006</v>
      </c>
      <c r="G7411" t="s">
        <v>2327</v>
      </c>
      <c r="H7411" s="1">
        <f>IF(COUNTIF(G$2:G7411,G7411)=1,1,0)</f>
        <v>0</v>
      </c>
      <c r="I7411" s="1">
        <v>5</v>
      </c>
      <c r="J7411" s="1">
        <v>0</v>
      </c>
      <c r="K7411" s="1">
        <v>15.552000000000001</v>
      </c>
      <c r="L7411" s="12">
        <f>VLOOKUP(train[[#This Row],[Sub-Category]],Análisis_ABC_XYZ[[#Headers],[#Data]],4,FALSE)</f>
        <v>0.43613829632717294</v>
      </c>
    </row>
    <row r="7412" spans="1:12" x14ac:dyDescent="0.35">
      <c r="A7412" s="2">
        <v>43224</v>
      </c>
      <c r="B7412" s="1" t="s">
        <v>12</v>
      </c>
      <c r="C7412" s="1" t="s">
        <v>773</v>
      </c>
      <c r="D7412" s="1" t="s">
        <v>14</v>
      </c>
      <c r="E7412" s="1" t="s">
        <v>36</v>
      </c>
      <c r="F7412" s="18">
        <v>17.61</v>
      </c>
      <c r="G7412" t="s">
        <v>3503</v>
      </c>
      <c r="H7412" s="1">
        <f>IF(COUNTIF(G$2:G7412,G7412)=1,1,0)</f>
        <v>0</v>
      </c>
      <c r="I7412" s="1">
        <v>3</v>
      </c>
      <c r="J7412" s="1">
        <v>0</v>
      </c>
      <c r="K7412" s="1">
        <v>8.4527999999999999</v>
      </c>
      <c r="L7412" s="12">
        <f>VLOOKUP(train[[#This Row],[Sub-Category]],Análisis_ABC_XYZ[[#Headers],[#Data]],4,FALSE)</f>
        <v>0.43613829632717294</v>
      </c>
    </row>
    <row r="7413" spans="1:12" x14ac:dyDescent="0.35">
      <c r="A7413" s="2">
        <v>43224</v>
      </c>
      <c r="B7413" s="1" t="s">
        <v>107</v>
      </c>
      <c r="C7413" s="1" t="s">
        <v>1103</v>
      </c>
      <c r="D7413" s="1" t="s">
        <v>14</v>
      </c>
      <c r="E7413" s="1" t="s">
        <v>20</v>
      </c>
      <c r="F7413" s="18">
        <v>16.91</v>
      </c>
      <c r="G7413" t="s">
        <v>2327</v>
      </c>
      <c r="H7413" s="1">
        <f>IF(COUNTIF(G$2:G7413,G7413)=1,1,0)</f>
        <v>0</v>
      </c>
      <c r="I7413" s="1">
        <v>1</v>
      </c>
      <c r="J7413" s="1">
        <v>0</v>
      </c>
      <c r="K7413" s="1">
        <v>4.5656999999999996</v>
      </c>
      <c r="L7413" s="12">
        <f>VLOOKUP(train[[#This Row],[Sub-Category]],Análisis_ABC_XYZ[[#Headers],[#Data]],4,FALSE)</f>
        <v>0.44610841445725197</v>
      </c>
    </row>
    <row r="7414" spans="1:12" x14ac:dyDescent="0.35">
      <c r="A7414" s="2">
        <v>43224</v>
      </c>
      <c r="B7414" s="1" t="s">
        <v>52</v>
      </c>
      <c r="C7414" s="1" t="s">
        <v>931</v>
      </c>
      <c r="D7414" s="1" t="s">
        <v>14</v>
      </c>
      <c r="E7414" s="1" t="s">
        <v>29</v>
      </c>
      <c r="F7414" s="18">
        <v>9.3960000000000008</v>
      </c>
      <c r="G7414" t="s">
        <v>3718</v>
      </c>
      <c r="H7414" s="1">
        <f>IF(COUNTIF(G$2:G7414,G7414)=1,1,0)</f>
        <v>1</v>
      </c>
      <c r="I7414" s="1">
        <v>3</v>
      </c>
      <c r="J7414" s="1">
        <v>0.7</v>
      </c>
      <c r="K7414" s="1">
        <v>-7.5167999999999964</v>
      </c>
      <c r="L7414" s="12">
        <f>VLOOKUP(train[[#This Row],[Sub-Category]],Análisis_ABC_XYZ[[#Headers],[#Data]],4,FALSE)</f>
        <v>0.46881743173671325</v>
      </c>
    </row>
    <row r="7415" spans="1:12" x14ac:dyDescent="0.35">
      <c r="A7415" s="2">
        <v>43224</v>
      </c>
      <c r="B7415" s="1" t="s">
        <v>107</v>
      </c>
      <c r="C7415" s="1" t="s">
        <v>1417</v>
      </c>
      <c r="D7415" s="1" t="s">
        <v>14</v>
      </c>
      <c r="E7415" s="1" t="s">
        <v>36</v>
      </c>
      <c r="F7415" s="18">
        <v>9.11</v>
      </c>
      <c r="G7415" t="s">
        <v>2327</v>
      </c>
      <c r="H7415" s="1">
        <f>IF(COUNTIF(G$2:G7415,G7415)=1,1,0)</f>
        <v>0</v>
      </c>
      <c r="I7415" s="1">
        <v>1</v>
      </c>
      <c r="J7415" s="1">
        <v>0</v>
      </c>
      <c r="K7415" s="1">
        <v>4.099499999999999</v>
      </c>
      <c r="L7415" s="12">
        <f>VLOOKUP(train[[#This Row],[Sub-Category]],Análisis_ABC_XYZ[[#Headers],[#Data]],4,FALSE)</f>
        <v>0.43613829632717294</v>
      </c>
    </row>
    <row r="7416" spans="1:12" x14ac:dyDescent="0.35">
      <c r="A7416" s="2">
        <v>43224</v>
      </c>
      <c r="B7416" s="1" t="s">
        <v>157</v>
      </c>
      <c r="C7416" s="1" t="s">
        <v>28</v>
      </c>
      <c r="D7416" s="1" t="s">
        <v>14</v>
      </c>
      <c r="E7416" s="1" t="s">
        <v>29</v>
      </c>
      <c r="F7416" s="18">
        <v>2.3130000000000002</v>
      </c>
      <c r="G7416" s="1" t="s">
        <v>3761</v>
      </c>
      <c r="H7416" s="1">
        <f>IF(COUNTIF(G$2:G7416,G7416)=1,1,0)</f>
        <v>1</v>
      </c>
      <c r="I7416" s="1">
        <v>1</v>
      </c>
      <c r="J7416" s="1">
        <v>0.7</v>
      </c>
      <c r="K7416" s="1">
        <v>-1.9274999999999993</v>
      </c>
      <c r="L7416" s="12">
        <f>VLOOKUP(train[[#This Row],[Sub-Category]],Análisis_ABC_XYZ[[#Headers],[#Data]],4,FALSE)</f>
        <v>0.46881743173671325</v>
      </c>
    </row>
    <row r="7417" spans="1:12" x14ac:dyDescent="0.35">
      <c r="A7417" s="2">
        <v>43224</v>
      </c>
      <c r="B7417" s="1" t="s">
        <v>52</v>
      </c>
      <c r="C7417" s="1" t="s">
        <v>1886</v>
      </c>
      <c r="D7417" s="1" t="s">
        <v>14</v>
      </c>
      <c r="E7417" s="1" t="s">
        <v>29</v>
      </c>
      <c r="F7417" s="18">
        <v>2.2020000000000004</v>
      </c>
      <c r="G7417" s="1" t="s">
        <v>3718</v>
      </c>
      <c r="H7417" s="1">
        <f>IF(COUNTIF(G$2:G7417,G7417)=1,1,0)</f>
        <v>0</v>
      </c>
      <c r="I7417" s="1">
        <v>2</v>
      </c>
      <c r="J7417" s="1">
        <v>0.7</v>
      </c>
      <c r="K7417" s="1">
        <v>-1.5413999999999999</v>
      </c>
      <c r="L7417" s="12">
        <f>VLOOKUP(train[[#This Row],[Sub-Category]],Análisis_ABC_XYZ[[#Headers],[#Data]],4,FALSE)</f>
        <v>0.46881743173671325</v>
      </c>
    </row>
    <row r="7418" spans="1:12" x14ac:dyDescent="0.35">
      <c r="A7418" s="2">
        <v>43225</v>
      </c>
      <c r="B7418" s="1" t="s">
        <v>145</v>
      </c>
      <c r="C7418" s="1" t="s">
        <v>966</v>
      </c>
      <c r="D7418" s="1" t="s">
        <v>8</v>
      </c>
      <c r="E7418" s="1" t="s">
        <v>9</v>
      </c>
      <c r="F7418" s="18">
        <v>89.991000000000014</v>
      </c>
      <c r="G7418" t="s">
        <v>3689</v>
      </c>
      <c r="H7418" s="1">
        <f>IF(COUNTIF(G$2:G7418,G7418)=1,1,0)</f>
        <v>1</v>
      </c>
      <c r="I7418" s="1">
        <v>3</v>
      </c>
      <c r="J7418" s="1">
        <v>0.7</v>
      </c>
      <c r="K7418" s="1">
        <v>-152.9847</v>
      </c>
      <c r="L7418" s="12">
        <f>VLOOKUP(train[[#This Row],[Sub-Category]],Análisis_ABC_XYZ[[#Headers],[#Data]],4,FALSE)</f>
        <v>0.5176847302647779</v>
      </c>
    </row>
    <row r="7419" spans="1:12" x14ac:dyDescent="0.35">
      <c r="A7419" s="2">
        <v>43225</v>
      </c>
      <c r="B7419" s="1" t="s">
        <v>379</v>
      </c>
      <c r="C7419" s="1" t="s">
        <v>1090</v>
      </c>
      <c r="D7419" s="1" t="s">
        <v>14</v>
      </c>
      <c r="E7419" s="1" t="s">
        <v>29</v>
      </c>
      <c r="F7419" s="18">
        <v>34.5</v>
      </c>
      <c r="G7419" t="s">
        <v>2370</v>
      </c>
      <c r="H7419" s="1">
        <f>IF(COUNTIF(G$2:G7419,G7419)=1,1,0)</f>
        <v>1</v>
      </c>
      <c r="I7419" s="1">
        <v>3</v>
      </c>
      <c r="J7419" s="1">
        <v>0</v>
      </c>
      <c r="K7419" s="1">
        <v>15.524999999999999</v>
      </c>
      <c r="L7419" s="12">
        <f>VLOOKUP(train[[#This Row],[Sub-Category]],Análisis_ABC_XYZ[[#Headers],[#Data]],4,FALSE)</f>
        <v>0.46881743173671325</v>
      </c>
    </row>
    <row r="7420" spans="1:12" x14ac:dyDescent="0.35">
      <c r="A7420" s="2">
        <v>43225</v>
      </c>
      <c r="B7420" s="1" t="s">
        <v>12</v>
      </c>
      <c r="C7420" s="1" t="s">
        <v>1797</v>
      </c>
      <c r="D7420" s="1" t="s">
        <v>14</v>
      </c>
      <c r="E7420" s="1" t="s">
        <v>61</v>
      </c>
      <c r="F7420" s="18">
        <v>23.16</v>
      </c>
      <c r="G7420" t="s">
        <v>3762</v>
      </c>
      <c r="H7420" s="1">
        <f>IF(COUNTIF(G$2:G7420,G7420)=1,1,0)</f>
        <v>1</v>
      </c>
      <c r="I7420" s="1">
        <v>2</v>
      </c>
      <c r="J7420" s="1">
        <v>0</v>
      </c>
      <c r="K7420" s="1">
        <v>11.58</v>
      </c>
      <c r="L7420" s="12">
        <f>VLOOKUP(train[[#This Row],[Sub-Category]],Análisis_ABC_XYZ[[#Headers],[#Data]],4,FALSE)</f>
        <v>0.44424167803735209</v>
      </c>
    </row>
    <row r="7421" spans="1:12" x14ac:dyDescent="0.35">
      <c r="A7421" s="2">
        <v>43225</v>
      </c>
      <c r="B7421" s="1" t="s">
        <v>145</v>
      </c>
      <c r="C7421" s="1" t="s">
        <v>159</v>
      </c>
      <c r="D7421" s="1" t="s">
        <v>14</v>
      </c>
      <c r="E7421" s="1" t="s">
        <v>61</v>
      </c>
      <c r="F7421" s="18">
        <v>21.240000000000002</v>
      </c>
      <c r="G7421" t="s">
        <v>3689</v>
      </c>
      <c r="H7421" s="1">
        <f>IF(COUNTIF(G$2:G7421,G7421)=1,1,0)</f>
        <v>0</v>
      </c>
      <c r="I7421" s="1">
        <v>9</v>
      </c>
      <c r="J7421" s="1">
        <v>0.2</v>
      </c>
      <c r="K7421" s="1">
        <v>7.4339999999999993</v>
      </c>
      <c r="L7421" s="12">
        <f>VLOOKUP(train[[#This Row],[Sub-Category]],Análisis_ABC_XYZ[[#Headers],[#Data]],4,FALSE)</f>
        <v>0.44424167803735209</v>
      </c>
    </row>
    <row r="7422" spans="1:12" x14ac:dyDescent="0.35">
      <c r="A7422" s="2">
        <v>43225</v>
      </c>
      <c r="B7422" s="1" t="s">
        <v>145</v>
      </c>
      <c r="C7422" s="1" t="s">
        <v>170</v>
      </c>
      <c r="D7422" s="1" t="s">
        <v>14</v>
      </c>
      <c r="E7422" s="1" t="s">
        <v>29</v>
      </c>
      <c r="F7422" s="18">
        <v>9.5520000000000014</v>
      </c>
      <c r="G7422" t="s">
        <v>3689</v>
      </c>
      <c r="H7422" s="1">
        <f>IF(COUNTIF(G$2:G7422,G7422)=1,1,0)</f>
        <v>0</v>
      </c>
      <c r="I7422" s="1">
        <v>8</v>
      </c>
      <c r="J7422" s="1">
        <v>0.7</v>
      </c>
      <c r="K7422" s="1">
        <v>-7.3231999999999999</v>
      </c>
      <c r="L7422" s="12">
        <f>VLOOKUP(train[[#This Row],[Sub-Category]],Análisis_ABC_XYZ[[#Headers],[#Data]],4,FALSE)</f>
        <v>0.46881743173671325</v>
      </c>
    </row>
    <row r="7423" spans="1:12" x14ac:dyDescent="0.35">
      <c r="A7423" s="2">
        <v>43225</v>
      </c>
      <c r="B7423" s="1" t="s">
        <v>89</v>
      </c>
      <c r="C7423" s="1" t="s">
        <v>777</v>
      </c>
      <c r="D7423" s="1" t="s">
        <v>14</v>
      </c>
      <c r="E7423" s="1" t="s">
        <v>36</v>
      </c>
      <c r="F7423" s="18">
        <v>6.68</v>
      </c>
      <c r="G7423" t="s">
        <v>2706</v>
      </c>
      <c r="H7423" s="1">
        <f>IF(COUNTIF(G$2:G7423,G7423)=1,1,0)</f>
        <v>1</v>
      </c>
      <c r="I7423" s="1">
        <v>1</v>
      </c>
      <c r="J7423" s="1">
        <v>0</v>
      </c>
      <c r="K7423" s="1">
        <v>3.2063999999999999</v>
      </c>
      <c r="L7423" s="12">
        <f>VLOOKUP(train[[#This Row],[Sub-Category]],Análisis_ABC_XYZ[[#Headers],[#Data]],4,FALSE)</f>
        <v>0.43613829632717294</v>
      </c>
    </row>
    <row r="7424" spans="1:12" x14ac:dyDescent="0.35">
      <c r="A7424" s="2">
        <v>43226</v>
      </c>
      <c r="B7424" s="1" t="s">
        <v>39</v>
      </c>
      <c r="C7424" s="1" t="s">
        <v>1735</v>
      </c>
      <c r="D7424" s="1" t="s">
        <v>14</v>
      </c>
      <c r="E7424" s="1" t="s">
        <v>20</v>
      </c>
      <c r="F7424" s="18">
        <v>772.68000000000006</v>
      </c>
      <c r="G7424" t="s">
        <v>3022</v>
      </c>
      <c r="H7424" s="1">
        <f>IF(COUNTIF(G$2:G7424,G7424)=1,1,0)</f>
        <v>1</v>
      </c>
      <c r="I7424" s="1">
        <v>5</v>
      </c>
      <c r="J7424" s="1">
        <v>0.2</v>
      </c>
      <c r="K7424" s="1">
        <v>-57.950999999999993</v>
      </c>
      <c r="L7424" s="12">
        <f>VLOOKUP(train[[#This Row],[Sub-Category]],Análisis_ABC_XYZ[[#Headers],[#Data]],4,FALSE)</f>
        <v>0.44610841445725197</v>
      </c>
    </row>
    <row r="7425" spans="1:12" x14ac:dyDescent="0.35">
      <c r="A7425" s="2">
        <v>43226</v>
      </c>
      <c r="B7425" s="1" t="s">
        <v>34</v>
      </c>
      <c r="C7425" s="1" t="s">
        <v>66</v>
      </c>
      <c r="D7425" s="1" t="s">
        <v>26</v>
      </c>
      <c r="E7425" s="1" t="s">
        <v>27</v>
      </c>
      <c r="F7425" s="18">
        <v>627.16800000000012</v>
      </c>
      <c r="G7425" t="s">
        <v>5285</v>
      </c>
      <c r="H7425" s="1">
        <f>IF(COUNTIF(G$2:G7425,G7425)=1,1,0)</f>
        <v>1</v>
      </c>
      <c r="I7425" s="1">
        <v>4</v>
      </c>
      <c r="J7425" s="1">
        <v>0.2</v>
      </c>
      <c r="K7425" s="1">
        <v>70.55639999999994</v>
      </c>
      <c r="L7425" s="12">
        <f>VLOOKUP(train[[#This Row],[Sub-Category]],Análisis_ABC_XYZ[[#Headers],[#Data]],4,FALSE)</f>
        <v>0.41105220110552465</v>
      </c>
    </row>
    <row r="7426" spans="1:12" x14ac:dyDescent="0.35">
      <c r="A7426" s="2">
        <v>43226</v>
      </c>
      <c r="B7426" s="1" t="s">
        <v>39</v>
      </c>
      <c r="C7426" s="1" t="s">
        <v>481</v>
      </c>
      <c r="D7426" s="1" t="s">
        <v>8</v>
      </c>
      <c r="E7426" s="1" t="s">
        <v>9</v>
      </c>
      <c r="F7426" s="18">
        <v>623.46479999999997</v>
      </c>
      <c r="G7426" t="s">
        <v>3022</v>
      </c>
      <c r="H7426" s="1">
        <f>IF(COUNTIF(G$2:G7426,G7426)=1,1,0)</f>
        <v>0</v>
      </c>
      <c r="I7426" s="1">
        <v>7</v>
      </c>
      <c r="J7426" s="1">
        <v>0.32</v>
      </c>
      <c r="K7426" s="1">
        <v>-119.19180000000006</v>
      </c>
      <c r="L7426" s="12">
        <f>VLOOKUP(train[[#This Row],[Sub-Category]],Análisis_ABC_XYZ[[#Headers],[#Data]],4,FALSE)</f>
        <v>0.5176847302647779</v>
      </c>
    </row>
    <row r="7427" spans="1:12" x14ac:dyDescent="0.35">
      <c r="A7427" s="2">
        <v>43226</v>
      </c>
      <c r="B7427" s="1" t="s">
        <v>12</v>
      </c>
      <c r="C7427" s="1" t="s">
        <v>537</v>
      </c>
      <c r="D7427" s="1" t="s">
        <v>14</v>
      </c>
      <c r="E7427" s="1" t="s">
        <v>31</v>
      </c>
      <c r="F7427" s="18">
        <v>152.94</v>
      </c>
      <c r="G7427" t="s">
        <v>5448</v>
      </c>
      <c r="H7427" s="1">
        <f>IF(COUNTIF(G$2:G7427,G7427)=1,1,0)</f>
        <v>1</v>
      </c>
      <c r="I7427" s="1">
        <v>3</v>
      </c>
      <c r="J7427" s="1">
        <v>0</v>
      </c>
      <c r="K7427" s="1">
        <v>41.293800000000005</v>
      </c>
      <c r="L7427" s="12">
        <f>VLOOKUP(train[[#This Row],[Sub-Category]],Análisis_ABC_XYZ[[#Headers],[#Data]],4,FALSE)</f>
        <v>0.49507917887403441</v>
      </c>
    </row>
    <row r="7428" spans="1:12" x14ac:dyDescent="0.35">
      <c r="A7428" s="2">
        <v>43226</v>
      </c>
      <c r="B7428" s="1" t="s">
        <v>34</v>
      </c>
      <c r="C7428" s="1" t="s">
        <v>644</v>
      </c>
      <c r="D7428" s="1" t="s">
        <v>14</v>
      </c>
      <c r="E7428" s="1" t="s">
        <v>15</v>
      </c>
      <c r="F7428" s="18">
        <v>122.12000000000002</v>
      </c>
      <c r="G7428" t="s">
        <v>5285</v>
      </c>
      <c r="H7428" s="1">
        <f>IF(COUNTIF(G$2:G7428,G7428)=1,1,0)</f>
        <v>0</v>
      </c>
      <c r="I7428" s="1">
        <v>5</v>
      </c>
      <c r="J7428" s="1">
        <v>0.2</v>
      </c>
      <c r="K7428" s="1">
        <v>39.689000000000007</v>
      </c>
      <c r="L7428" s="12">
        <f>VLOOKUP(train[[#This Row],[Sub-Category]],Análisis_ABC_XYZ[[#Headers],[#Data]],4,FALSE)</f>
        <v>0.4647369236065339</v>
      </c>
    </row>
    <row r="7429" spans="1:12" x14ac:dyDescent="0.35">
      <c r="A7429" s="2">
        <v>43226</v>
      </c>
      <c r="B7429" s="1" t="s">
        <v>104</v>
      </c>
      <c r="C7429" s="1" t="s">
        <v>195</v>
      </c>
      <c r="D7429" s="1" t="s">
        <v>14</v>
      </c>
      <c r="E7429" s="1" t="s">
        <v>36</v>
      </c>
      <c r="F7429" s="18">
        <v>84.415999999999997</v>
      </c>
      <c r="G7429" t="s">
        <v>6314</v>
      </c>
      <c r="H7429" s="1">
        <f>IF(COUNTIF(G$2:G7429,G7429)=1,1,0)</f>
        <v>1</v>
      </c>
      <c r="I7429" s="1">
        <v>4</v>
      </c>
      <c r="J7429" s="1">
        <v>0.2</v>
      </c>
      <c r="K7429" s="1">
        <v>27.435199999999995</v>
      </c>
      <c r="L7429" s="12">
        <f>VLOOKUP(train[[#This Row],[Sub-Category]],Análisis_ABC_XYZ[[#Headers],[#Data]],4,FALSE)</f>
        <v>0.43613829632717294</v>
      </c>
    </row>
    <row r="7430" spans="1:12" x14ac:dyDescent="0.35">
      <c r="A7430" s="2">
        <v>43226</v>
      </c>
      <c r="B7430" s="1" t="s">
        <v>34</v>
      </c>
      <c r="C7430" s="1" t="s">
        <v>409</v>
      </c>
      <c r="D7430" s="1" t="s">
        <v>14</v>
      </c>
      <c r="E7430" s="1" t="s">
        <v>29</v>
      </c>
      <c r="F7430" s="18">
        <v>68.541000000000011</v>
      </c>
      <c r="G7430" t="s">
        <v>5285</v>
      </c>
      <c r="H7430" s="1">
        <f>IF(COUNTIF(G$2:G7430,G7430)=1,1,0)</f>
        <v>0</v>
      </c>
      <c r="I7430" s="1">
        <v>11</v>
      </c>
      <c r="J7430" s="1">
        <v>0.7</v>
      </c>
      <c r="K7430" s="1">
        <v>-52.548099999999991</v>
      </c>
      <c r="L7430" s="12">
        <f>VLOOKUP(train[[#This Row],[Sub-Category]],Análisis_ABC_XYZ[[#Headers],[#Data]],4,FALSE)</f>
        <v>0.46881743173671325</v>
      </c>
    </row>
    <row r="7431" spans="1:12" x14ac:dyDescent="0.35">
      <c r="A7431" s="2">
        <v>43226</v>
      </c>
      <c r="B7431" s="1" t="s">
        <v>89</v>
      </c>
      <c r="C7431" s="1" t="s">
        <v>254</v>
      </c>
      <c r="D7431" s="1" t="s">
        <v>14</v>
      </c>
      <c r="E7431" s="1" t="s">
        <v>15</v>
      </c>
      <c r="F7431" s="18">
        <v>59.2</v>
      </c>
      <c r="G7431" t="s">
        <v>2612</v>
      </c>
      <c r="H7431" s="1">
        <f>IF(COUNTIF(G$2:G7431,G7431)=1,1,0)</f>
        <v>1</v>
      </c>
      <c r="I7431" s="1">
        <v>4</v>
      </c>
      <c r="J7431" s="1">
        <v>0</v>
      </c>
      <c r="K7431" s="1">
        <v>29.6</v>
      </c>
      <c r="L7431" s="12">
        <f>VLOOKUP(train[[#This Row],[Sub-Category]],Análisis_ABC_XYZ[[#Headers],[#Data]],4,FALSE)</f>
        <v>0.4647369236065339</v>
      </c>
    </row>
    <row r="7432" spans="1:12" x14ac:dyDescent="0.35">
      <c r="A7432" s="2">
        <v>43226</v>
      </c>
      <c r="B7432" s="1" t="s">
        <v>107</v>
      </c>
      <c r="C7432" s="1" t="s">
        <v>1655</v>
      </c>
      <c r="D7432" s="1" t="s">
        <v>14</v>
      </c>
      <c r="E7432" s="1" t="s">
        <v>24</v>
      </c>
      <c r="F7432" s="18">
        <v>54.66</v>
      </c>
      <c r="G7432" t="s">
        <v>4561</v>
      </c>
      <c r="H7432" s="1">
        <f>IF(COUNTIF(G$2:G7432,G7432)=1,1,0)</f>
        <v>1</v>
      </c>
      <c r="I7432" s="1">
        <v>6</v>
      </c>
      <c r="J7432" s="1">
        <v>0</v>
      </c>
      <c r="K7432" s="1">
        <v>18.037799999999997</v>
      </c>
      <c r="L7432" s="12">
        <f>VLOOKUP(train[[#This Row],[Sub-Category]],Análisis_ABC_XYZ[[#Headers],[#Data]],4,FALSE)</f>
        <v>0.45632477063632687</v>
      </c>
    </row>
    <row r="7433" spans="1:12" x14ac:dyDescent="0.35">
      <c r="A7433" s="2">
        <v>43226</v>
      </c>
      <c r="B7433" s="1" t="s">
        <v>72</v>
      </c>
      <c r="C7433" s="1" t="s">
        <v>224</v>
      </c>
      <c r="D7433" s="1" t="s">
        <v>26</v>
      </c>
      <c r="E7433" s="1" t="s">
        <v>56</v>
      </c>
      <c r="F7433" s="18">
        <v>408.74399999999997</v>
      </c>
      <c r="G7433" t="s">
        <v>4697</v>
      </c>
      <c r="H7433" s="1">
        <f>IF(COUNTIF(G$2:G7433,G7433)=1,1,0)</f>
        <v>1</v>
      </c>
      <c r="I7433" s="1">
        <v>7</v>
      </c>
      <c r="J7433" s="1">
        <v>0.2</v>
      </c>
      <c r="K7433" s="1">
        <v>76.639499999999984</v>
      </c>
      <c r="L7433" s="12">
        <f>VLOOKUP(train[[#This Row],[Sub-Category]],Análisis_ABC_XYZ[[#Headers],[#Data]],4,FALSE)</f>
        <v>0.52062335344040378</v>
      </c>
    </row>
    <row r="7434" spans="1:12" x14ac:dyDescent="0.35">
      <c r="A7434" s="2">
        <v>43226</v>
      </c>
      <c r="B7434" s="1" t="s">
        <v>72</v>
      </c>
      <c r="C7434" s="1" t="s">
        <v>943</v>
      </c>
      <c r="D7434" s="1" t="s">
        <v>26</v>
      </c>
      <c r="E7434" s="1" t="s">
        <v>56</v>
      </c>
      <c r="F7434" s="18">
        <v>191.96800000000002</v>
      </c>
      <c r="G7434" t="s">
        <v>6916</v>
      </c>
      <c r="H7434" s="1">
        <f>IF(COUNTIF(G$2:G7434,G7434)=1,1,0)</f>
        <v>1</v>
      </c>
      <c r="I7434" s="1">
        <v>4</v>
      </c>
      <c r="J7434" s="1">
        <v>0.2</v>
      </c>
      <c r="K7434" s="1">
        <v>28.79519999999998</v>
      </c>
      <c r="L7434" s="12">
        <f>VLOOKUP(train[[#This Row],[Sub-Category]],Análisis_ABC_XYZ[[#Headers],[#Data]],4,FALSE)</f>
        <v>0.52062335344040378</v>
      </c>
    </row>
    <row r="7435" spans="1:12" x14ac:dyDescent="0.35">
      <c r="A7435" s="2">
        <v>43226</v>
      </c>
      <c r="B7435" s="1" t="s">
        <v>39</v>
      </c>
      <c r="C7435" s="1" t="s">
        <v>619</v>
      </c>
      <c r="D7435" s="1" t="s">
        <v>14</v>
      </c>
      <c r="E7435" s="1" t="s">
        <v>29</v>
      </c>
      <c r="F7435" s="18">
        <v>11.059999999999999</v>
      </c>
      <c r="G7435" t="s">
        <v>3022</v>
      </c>
      <c r="H7435" s="1">
        <f>IF(COUNTIF(G$2:G7435,G7435)=1,1,0)</f>
        <v>0</v>
      </c>
      <c r="I7435" s="1">
        <v>10</v>
      </c>
      <c r="J7435" s="1">
        <v>0.8</v>
      </c>
      <c r="K7435" s="1">
        <v>-18.802</v>
      </c>
      <c r="L7435" s="12">
        <f>VLOOKUP(train[[#This Row],[Sub-Category]],Análisis_ABC_XYZ[[#Headers],[#Data]],4,FALSE)</f>
        <v>0.46881743173671325</v>
      </c>
    </row>
    <row r="7436" spans="1:12" x14ac:dyDescent="0.35">
      <c r="A7436" s="2">
        <v>43226</v>
      </c>
      <c r="B7436" s="1" t="s">
        <v>72</v>
      </c>
      <c r="C7436" s="1" t="s">
        <v>1193</v>
      </c>
      <c r="D7436" s="1" t="s">
        <v>14</v>
      </c>
      <c r="E7436" s="1" t="s">
        <v>24</v>
      </c>
      <c r="F7436" s="18">
        <v>6.4080000000000004</v>
      </c>
      <c r="G7436" t="s">
        <v>4697</v>
      </c>
      <c r="H7436" s="1">
        <f>IF(COUNTIF(G$2:G7436,G7436)=1,1,0)</f>
        <v>0</v>
      </c>
      <c r="I7436" s="1">
        <v>3</v>
      </c>
      <c r="J7436" s="1">
        <v>0.2</v>
      </c>
      <c r="K7436" s="1">
        <v>0.64079999999999981</v>
      </c>
      <c r="L7436" s="12">
        <f>VLOOKUP(train[[#This Row],[Sub-Category]],Análisis_ABC_XYZ[[#Headers],[#Data]],4,FALSE)</f>
        <v>0.45632477063632687</v>
      </c>
    </row>
    <row r="7437" spans="1:12" x14ac:dyDescent="0.35">
      <c r="A7437" s="2">
        <v>43227</v>
      </c>
      <c r="B7437" s="1" t="s">
        <v>79</v>
      </c>
      <c r="C7437" s="1" t="s">
        <v>340</v>
      </c>
      <c r="D7437" s="1" t="s">
        <v>8</v>
      </c>
      <c r="E7437" s="1" t="s">
        <v>11</v>
      </c>
      <c r="F7437" s="18">
        <v>1458.65</v>
      </c>
      <c r="G7437" t="s">
        <v>3902</v>
      </c>
      <c r="H7437" s="1">
        <f>IF(COUNTIF(G$2:G7437,G7437)=1,1,0)</f>
        <v>1</v>
      </c>
      <c r="I7437" s="1">
        <v>5</v>
      </c>
      <c r="J7437" s="1">
        <v>0</v>
      </c>
      <c r="K7437" s="1">
        <v>423.00849999999997</v>
      </c>
      <c r="L7437" s="12">
        <f>VLOOKUP(train[[#This Row],[Sub-Category]],Análisis_ABC_XYZ[[#Headers],[#Data]],4,FALSE)</f>
        <v>0.46529189879902266</v>
      </c>
    </row>
    <row r="7438" spans="1:12" x14ac:dyDescent="0.35">
      <c r="A7438" s="2">
        <v>43227</v>
      </c>
      <c r="B7438" s="1" t="s">
        <v>79</v>
      </c>
      <c r="C7438" s="1" t="s">
        <v>531</v>
      </c>
      <c r="D7438" s="1" t="s">
        <v>8</v>
      </c>
      <c r="E7438" s="1" t="s">
        <v>11</v>
      </c>
      <c r="F7438" s="18">
        <v>476.8</v>
      </c>
      <c r="G7438" t="s">
        <v>3902</v>
      </c>
      <c r="H7438" s="1">
        <f>IF(COUNTIF(G$2:G7438,G7438)=1,1,0)</f>
        <v>0</v>
      </c>
      <c r="I7438" s="1">
        <v>2</v>
      </c>
      <c r="J7438" s="1">
        <v>0</v>
      </c>
      <c r="K7438" s="1">
        <v>119.19999999999999</v>
      </c>
      <c r="L7438" s="12">
        <f>VLOOKUP(train[[#This Row],[Sub-Category]],Análisis_ABC_XYZ[[#Headers],[#Data]],4,FALSE)</f>
        <v>0.46529189879902266</v>
      </c>
    </row>
    <row r="7439" spans="1:12" x14ac:dyDescent="0.35">
      <c r="A7439" s="2">
        <v>43227</v>
      </c>
      <c r="B7439" s="1" t="s">
        <v>12</v>
      </c>
      <c r="C7439" s="1" t="s">
        <v>996</v>
      </c>
      <c r="D7439" s="1" t="s">
        <v>26</v>
      </c>
      <c r="E7439" s="1" t="s">
        <v>27</v>
      </c>
      <c r="F7439" s="18">
        <v>419.94399999999996</v>
      </c>
      <c r="G7439" t="s">
        <v>6732</v>
      </c>
      <c r="H7439" s="1">
        <f>IF(COUNTIF(G$2:G7439,G7439)=1,1,0)</f>
        <v>1</v>
      </c>
      <c r="I7439" s="1">
        <v>7</v>
      </c>
      <c r="J7439" s="1">
        <v>0.2</v>
      </c>
      <c r="K7439" s="1">
        <v>52.492999999999967</v>
      </c>
      <c r="L7439" s="12">
        <f>VLOOKUP(train[[#This Row],[Sub-Category]],Análisis_ABC_XYZ[[#Headers],[#Data]],4,FALSE)</f>
        <v>0.41105220110552465</v>
      </c>
    </row>
    <row r="7440" spans="1:12" x14ac:dyDescent="0.35">
      <c r="A7440" s="2">
        <v>43227</v>
      </c>
      <c r="B7440" s="1" t="s">
        <v>79</v>
      </c>
      <c r="C7440" s="1" t="s">
        <v>599</v>
      </c>
      <c r="D7440" s="1" t="s">
        <v>14</v>
      </c>
      <c r="E7440" s="1" t="s">
        <v>31</v>
      </c>
      <c r="F7440" s="18">
        <v>87.444000000000003</v>
      </c>
      <c r="G7440" t="s">
        <v>3902</v>
      </c>
      <c r="H7440" s="1">
        <f>IF(COUNTIF(G$2:G7440,G7440)=1,1,0)</f>
        <v>0</v>
      </c>
      <c r="I7440" s="1">
        <v>2</v>
      </c>
      <c r="J7440" s="1">
        <v>0.1</v>
      </c>
      <c r="K7440" s="1">
        <v>18.460399999999986</v>
      </c>
      <c r="L7440" s="12">
        <f>VLOOKUP(train[[#This Row],[Sub-Category]],Análisis_ABC_XYZ[[#Headers],[#Data]],4,FALSE)</f>
        <v>0.49507917887403441</v>
      </c>
    </row>
    <row r="7441" spans="1:12" x14ac:dyDescent="0.35">
      <c r="A7441" s="2">
        <v>43227</v>
      </c>
      <c r="B7441" s="1" t="s">
        <v>12</v>
      </c>
      <c r="C7441" s="1" t="s">
        <v>1172</v>
      </c>
      <c r="D7441" s="1" t="s">
        <v>26</v>
      </c>
      <c r="E7441" s="1" t="s">
        <v>56</v>
      </c>
      <c r="F7441" s="18">
        <v>79.989999999999995</v>
      </c>
      <c r="G7441" t="s">
        <v>4886</v>
      </c>
      <c r="H7441" s="1">
        <f>IF(COUNTIF(G$2:G7441,G7441)=1,1,0)</f>
        <v>1</v>
      </c>
      <c r="I7441" s="1">
        <v>1</v>
      </c>
      <c r="J7441" s="1">
        <v>0</v>
      </c>
      <c r="K7441" s="1">
        <v>28.796399999999998</v>
      </c>
      <c r="L7441" s="12">
        <f>VLOOKUP(train[[#This Row],[Sub-Category]],Análisis_ABC_XYZ[[#Headers],[#Data]],4,FALSE)</f>
        <v>0.52062335344040378</v>
      </c>
    </row>
    <row r="7442" spans="1:12" x14ac:dyDescent="0.35">
      <c r="A7442" s="2">
        <v>43227</v>
      </c>
      <c r="B7442" s="1" t="s">
        <v>79</v>
      </c>
      <c r="C7442" s="1" t="s">
        <v>1462</v>
      </c>
      <c r="D7442" s="1" t="s">
        <v>8</v>
      </c>
      <c r="E7442" s="1" t="s">
        <v>11</v>
      </c>
      <c r="F7442" s="18">
        <v>26.64</v>
      </c>
      <c r="G7442" t="s">
        <v>3902</v>
      </c>
      <c r="H7442" s="1">
        <f>IF(COUNTIF(G$2:G7442,G7442)=1,1,0)</f>
        <v>0</v>
      </c>
      <c r="I7442" s="1">
        <v>1</v>
      </c>
      <c r="J7442" s="1">
        <v>0</v>
      </c>
      <c r="K7442" s="1">
        <v>7.4591999999999992</v>
      </c>
      <c r="L7442" s="12">
        <f>VLOOKUP(train[[#This Row],[Sub-Category]],Análisis_ABC_XYZ[[#Headers],[#Data]],4,FALSE)</f>
        <v>0.46529189879902266</v>
      </c>
    </row>
    <row r="7443" spans="1:12" x14ac:dyDescent="0.35">
      <c r="A7443" s="2">
        <v>43228</v>
      </c>
      <c r="B7443" s="1" t="s">
        <v>12</v>
      </c>
      <c r="C7443" s="1" t="s">
        <v>957</v>
      </c>
      <c r="D7443" s="1" t="s">
        <v>26</v>
      </c>
      <c r="E7443" s="1" t="s">
        <v>363</v>
      </c>
      <c r="F7443" s="18">
        <v>3359.9520000000002</v>
      </c>
      <c r="G7443" t="s">
        <v>6865</v>
      </c>
      <c r="H7443" s="1">
        <f>IF(COUNTIF(G$2:G7443,G7443)=1,1,0)</f>
        <v>1</v>
      </c>
      <c r="I7443" s="1">
        <v>6</v>
      </c>
      <c r="J7443" s="1">
        <v>0.2</v>
      </c>
      <c r="K7443" s="1">
        <v>1049.9849999999999</v>
      </c>
      <c r="L7443" s="12">
        <f>VLOOKUP(train[[#This Row],[Sub-Category]],Análisis_ABC_XYZ[[#Headers],[#Data]],4,FALSE)</f>
        <v>0.62810530827000832</v>
      </c>
    </row>
    <row r="7444" spans="1:12" x14ac:dyDescent="0.35">
      <c r="A7444" s="2">
        <v>43228</v>
      </c>
      <c r="B7444" s="1" t="s">
        <v>52</v>
      </c>
      <c r="C7444" s="1" t="s">
        <v>1606</v>
      </c>
      <c r="D7444" s="1" t="s">
        <v>8</v>
      </c>
      <c r="E7444" s="1" t="s">
        <v>11</v>
      </c>
      <c r="F7444" s="18">
        <v>128.05799999999999</v>
      </c>
      <c r="G7444" t="s">
        <v>6449</v>
      </c>
      <c r="H7444" s="1">
        <f>IF(COUNTIF(G$2:G7444,G7444)=1,1,0)</f>
        <v>1</v>
      </c>
      <c r="I7444" s="1">
        <v>3</v>
      </c>
      <c r="J7444" s="1">
        <v>0.3</v>
      </c>
      <c r="K7444" s="1">
        <v>-23.782199999999996</v>
      </c>
      <c r="L7444" s="12">
        <f>VLOOKUP(train[[#This Row],[Sub-Category]],Análisis_ABC_XYZ[[#Headers],[#Data]],4,FALSE)</f>
        <v>0.46529189879902266</v>
      </c>
    </row>
    <row r="7445" spans="1:12" x14ac:dyDescent="0.35">
      <c r="A7445" s="2">
        <v>43228</v>
      </c>
      <c r="B7445" s="1" t="s">
        <v>12</v>
      </c>
      <c r="C7445" s="1" t="s">
        <v>1334</v>
      </c>
      <c r="D7445" s="1" t="s">
        <v>14</v>
      </c>
      <c r="E7445" s="1" t="s">
        <v>31</v>
      </c>
      <c r="F7445" s="18">
        <v>81.08</v>
      </c>
      <c r="G7445" t="s">
        <v>4896</v>
      </c>
      <c r="H7445" s="1">
        <f>IF(COUNTIF(G$2:G7445,G7445)=1,1,0)</f>
        <v>1</v>
      </c>
      <c r="I7445" s="1">
        <v>4</v>
      </c>
      <c r="J7445" s="1">
        <v>0</v>
      </c>
      <c r="K7445" s="1">
        <v>22.702400000000004</v>
      </c>
      <c r="L7445" s="12">
        <f>VLOOKUP(train[[#This Row],[Sub-Category]],Análisis_ABC_XYZ[[#Headers],[#Data]],4,FALSE)</f>
        <v>0.49507917887403441</v>
      </c>
    </row>
    <row r="7446" spans="1:12" x14ac:dyDescent="0.35">
      <c r="A7446" s="2">
        <v>43228</v>
      </c>
      <c r="B7446" s="1" t="s">
        <v>157</v>
      </c>
      <c r="C7446" s="1" t="s">
        <v>944</v>
      </c>
      <c r="D7446" s="1" t="s">
        <v>8</v>
      </c>
      <c r="E7446" s="1" t="s">
        <v>11</v>
      </c>
      <c r="F7446" s="18">
        <v>47.991999999999997</v>
      </c>
      <c r="G7446" t="s">
        <v>6102</v>
      </c>
      <c r="H7446" s="1">
        <f>IF(COUNTIF(G$2:G7446,G7446)=1,1,0)</f>
        <v>1</v>
      </c>
      <c r="I7446" s="1">
        <v>2</v>
      </c>
      <c r="J7446" s="1">
        <v>0.3</v>
      </c>
      <c r="K7446" s="1">
        <v>-2.0567999999999991</v>
      </c>
      <c r="L7446" s="12">
        <f>VLOOKUP(train[[#This Row],[Sub-Category]],Análisis_ABC_XYZ[[#Headers],[#Data]],4,FALSE)</f>
        <v>0.46529189879902266</v>
      </c>
    </row>
    <row r="7447" spans="1:12" x14ac:dyDescent="0.35">
      <c r="A7447" s="2">
        <v>43228</v>
      </c>
      <c r="B7447" s="1" t="s">
        <v>39</v>
      </c>
      <c r="C7447" s="1" t="s">
        <v>1536</v>
      </c>
      <c r="D7447" s="1" t="s">
        <v>14</v>
      </c>
      <c r="E7447" s="1" t="s">
        <v>36</v>
      </c>
      <c r="F7447" s="18">
        <v>41.472000000000008</v>
      </c>
      <c r="G7447" t="s">
        <v>6030</v>
      </c>
      <c r="H7447" s="1">
        <f>IF(COUNTIF(G$2:G7447,G7447)=1,1,0)</f>
        <v>1</v>
      </c>
      <c r="I7447" s="1">
        <v>8</v>
      </c>
      <c r="J7447" s="1">
        <v>0.2</v>
      </c>
      <c r="K7447" s="1">
        <v>14.5152</v>
      </c>
      <c r="L7447" s="12">
        <f>VLOOKUP(train[[#This Row],[Sub-Category]],Análisis_ABC_XYZ[[#Headers],[#Data]],4,FALSE)</f>
        <v>0.43613829632717294</v>
      </c>
    </row>
    <row r="7448" spans="1:12" x14ac:dyDescent="0.35">
      <c r="A7448" s="2">
        <v>43229</v>
      </c>
      <c r="B7448" s="1" t="s">
        <v>37</v>
      </c>
      <c r="C7448" s="1" t="s">
        <v>804</v>
      </c>
      <c r="D7448" s="1" t="s">
        <v>8</v>
      </c>
      <c r="E7448" s="1" t="s">
        <v>18</v>
      </c>
      <c r="F7448" s="18">
        <v>286.85000000000002</v>
      </c>
      <c r="G7448" t="s">
        <v>4729</v>
      </c>
      <c r="H7448" s="1">
        <f>IF(COUNTIF(G$2:G7448,G7448)=1,1,0)</f>
        <v>1</v>
      </c>
      <c r="I7448" s="1">
        <v>1</v>
      </c>
      <c r="J7448" s="1">
        <v>0</v>
      </c>
      <c r="K7448" s="1">
        <v>63.106999999999999</v>
      </c>
      <c r="L7448" s="12">
        <f>VLOOKUP(train[[#This Row],[Sub-Category]],Análisis_ABC_XYZ[[#Headers],[#Data]],4,FALSE)</f>
        <v>0.55975208308209756</v>
      </c>
    </row>
    <row r="7449" spans="1:12" x14ac:dyDescent="0.35">
      <c r="A7449" s="2">
        <v>43229</v>
      </c>
      <c r="B7449" s="1" t="s">
        <v>34</v>
      </c>
      <c r="C7449" s="1" t="s">
        <v>933</v>
      </c>
      <c r="D7449" s="1" t="s">
        <v>8</v>
      </c>
      <c r="E7449" s="1" t="s">
        <v>11</v>
      </c>
      <c r="F7449" s="18">
        <v>207</v>
      </c>
      <c r="G7449" t="s">
        <v>2175</v>
      </c>
      <c r="H7449" s="1">
        <f>IF(COUNTIF(G$2:G7449,G7449)=1,1,0)</f>
        <v>1</v>
      </c>
      <c r="I7449" s="1">
        <v>3</v>
      </c>
      <c r="J7449" s="1">
        <v>0.2</v>
      </c>
      <c r="K7449" s="1">
        <v>25.874999999999972</v>
      </c>
      <c r="L7449" s="12">
        <f>VLOOKUP(train[[#This Row],[Sub-Category]],Análisis_ABC_XYZ[[#Headers],[#Data]],4,FALSE)</f>
        <v>0.46529189879902266</v>
      </c>
    </row>
    <row r="7450" spans="1:12" x14ac:dyDescent="0.35">
      <c r="A7450" s="2">
        <v>43229</v>
      </c>
      <c r="B7450" s="1" t="s">
        <v>37</v>
      </c>
      <c r="C7450" s="1" t="s">
        <v>872</v>
      </c>
      <c r="D7450" s="1" t="s">
        <v>14</v>
      </c>
      <c r="E7450" s="1" t="s">
        <v>29</v>
      </c>
      <c r="F7450" s="18">
        <v>147.91999999999999</v>
      </c>
      <c r="G7450" t="s">
        <v>4729</v>
      </c>
      <c r="H7450" s="1">
        <f>IF(COUNTIF(G$2:G7450,G7450)=1,1,0)</f>
        <v>0</v>
      </c>
      <c r="I7450" s="1">
        <v>5</v>
      </c>
      <c r="J7450" s="1">
        <v>0.2</v>
      </c>
      <c r="K7450" s="1">
        <v>46.224999999999987</v>
      </c>
      <c r="L7450" s="12">
        <f>VLOOKUP(train[[#This Row],[Sub-Category]],Análisis_ABC_XYZ[[#Headers],[#Data]],4,FALSE)</f>
        <v>0.46881743173671325</v>
      </c>
    </row>
    <row r="7451" spans="1:12" x14ac:dyDescent="0.35">
      <c r="A7451" s="2">
        <v>43229</v>
      </c>
      <c r="B7451" s="1" t="s">
        <v>37</v>
      </c>
      <c r="C7451" s="1" t="s">
        <v>93</v>
      </c>
      <c r="D7451" s="1" t="s">
        <v>14</v>
      </c>
      <c r="E7451" s="1" t="s">
        <v>20</v>
      </c>
      <c r="F7451" s="18">
        <v>104.28</v>
      </c>
      <c r="G7451" t="s">
        <v>4729</v>
      </c>
      <c r="H7451" s="1">
        <f>IF(COUNTIF(G$2:G7451,G7451)=1,1,0)</f>
        <v>0</v>
      </c>
      <c r="I7451" s="1">
        <v>3</v>
      </c>
      <c r="J7451" s="1">
        <v>0</v>
      </c>
      <c r="K7451" s="1">
        <v>26.069999999999993</v>
      </c>
      <c r="L7451" s="12">
        <f>VLOOKUP(train[[#This Row],[Sub-Category]],Análisis_ABC_XYZ[[#Headers],[#Data]],4,FALSE)</f>
        <v>0.44610841445725197</v>
      </c>
    </row>
    <row r="7452" spans="1:12" x14ac:dyDescent="0.35">
      <c r="A7452" s="2">
        <v>43229</v>
      </c>
      <c r="B7452" s="1" t="s">
        <v>37</v>
      </c>
      <c r="C7452" s="1" t="s">
        <v>1837</v>
      </c>
      <c r="D7452" s="1" t="s">
        <v>14</v>
      </c>
      <c r="E7452" s="1" t="s">
        <v>20</v>
      </c>
      <c r="F7452" s="18">
        <v>66.959999999999994</v>
      </c>
      <c r="G7452" t="s">
        <v>4729</v>
      </c>
      <c r="H7452" s="1">
        <f>IF(COUNTIF(G$2:G7452,G7452)=1,1,0)</f>
        <v>0</v>
      </c>
      <c r="I7452" s="1">
        <v>4</v>
      </c>
      <c r="J7452" s="1">
        <v>0</v>
      </c>
      <c r="K7452" s="1">
        <v>2.6783999999999963</v>
      </c>
      <c r="L7452" s="12">
        <f>VLOOKUP(train[[#This Row],[Sub-Category]],Análisis_ABC_XYZ[[#Headers],[#Data]],4,FALSE)</f>
        <v>0.44610841445725197</v>
      </c>
    </row>
    <row r="7453" spans="1:12" x14ac:dyDescent="0.35">
      <c r="A7453" s="2">
        <v>43229</v>
      </c>
      <c r="B7453" s="1" t="s">
        <v>34</v>
      </c>
      <c r="C7453" s="1" t="s">
        <v>161</v>
      </c>
      <c r="D7453" s="1" t="s">
        <v>14</v>
      </c>
      <c r="E7453" s="1" t="s">
        <v>61</v>
      </c>
      <c r="F7453" s="18">
        <v>65.231999999999999</v>
      </c>
      <c r="G7453" t="s">
        <v>2175</v>
      </c>
      <c r="H7453" s="1">
        <f>IF(COUNTIF(G$2:G7453,G7453)=1,1,0)</f>
        <v>0</v>
      </c>
      <c r="I7453" s="1">
        <v>3</v>
      </c>
      <c r="J7453" s="1">
        <v>0.2</v>
      </c>
      <c r="K7453" s="1">
        <v>22.015799999999999</v>
      </c>
      <c r="L7453" s="12">
        <f>VLOOKUP(train[[#This Row],[Sub-Category]],Análisis_ABC_XYZ[[#Headers],[#Data]],4,FALSE)</f>
        <v>0.44424167803735209</v>
      </c>
    </row>
    <row r="7454" spans="1:12" x14ac:dyDescent="0.35">
      <c r="A7454" s="2">
        <v>43229</v>
      </c>
      <c r="B7454" s="1" t="s">
        <v>37</v>
      </c>
      <c r="C7454" s="1" t="s">
        <v>1407</v>
      </c>
      <c r="D7454" s="1" t="s">
        <v>26</v>
      </c>
      <c r="E7454" s="1" t="s">
        <v>56</v>
      </c>
      <c r="F7454" s="18">
        <v>199.98</v>
      </c>
      <c r="G7454" t="s">
        <v>4729</v>
      </c>
      <c r="H7454" s="1">
        <f>IF(COUNTIF(G$2:G7454,G7454)=1,1,0)</f>
        <v>0</v>
      </c>
      <c r="I7454" s="1">
        <v>2</v>
      </c>
      <c r="J7454" s="1">
        <v>0</v>
      </c>
      <c r="K7454" s="1">
        <v>87.991200000000006</v>
      </c>
      <c r="L7454" s="12">
        <f>VLOOKUP(train[[#This Row],[Sub-Category]],Análisis_ABC_XYZ[[#Headers],[#Data]],4,FALSE)</f>
        <v>0.52062335344040378</v>
      </c>
    </row>
    <row r="7455" spans="1:12" x14ac:dyDescent="0.35">
      <c r="A7455" s="2">
        <v>43231</v>
      </c>
      <c r="B7455" s="1" t="s">
        <v>104</v>
      </c>
      <c r="C7455" s="1" t="s">
        <v>966</v>
      </c>
      <c r="D7455" s="1" t="s">
        <v>8</v>
      </c>
      <c r="E7455" s="1" t="s">
        <v>9</v>
      </c>
      <c r="F7455" s="18">
        <v>209.97900000000001</v>
      </c>
      <c r="G7455" t="s">
        <v>6582</v>
      </c>
      <c r="H7455" s="1">
        <f>IF(COUNTIF(G$2:G7455,G7455)=1,1,0)</f>
        <v>1</v>
      </c>
      <c r="I7455" s="1">
        <v>7</v>
      </c>
      <c r="J7455" s="1">
        <v>0.7</v>
      </c>
      <c r="K7455" s="1">
        <v>-356.96429999999998</v>
      </c>
      <c r="L7455" s="12">
        <f>VLOOKUP(train[[#This Row],[Sub-Category]],Análisis_ABC_XYZ[[#Headers],[#Data]],4,FALSE)</f>
        <v>0.5176847302647779</v>
      </c>
    </row>
    <row r="7456" spans="1:12" x14ac:dyDescent="0.35">
      <c r="A7456" s="2">
        <v>43231</v>
      </c>
      <c r="B7456" s="1" t="s">
        <v>39</v>
      </c>
      <c r="C7456" s="1" t="s">
        <v>299</v>
      </c>
      <c r="D7456" s="1" t="s">
        <v>14</v>
      </c>
      <c r="E7456" s="1" t="s">
        <v>20</v>
      </c>
      <c r="F7456" s="18">
        <v>74.415999999999997</v>
      </c>
      <c r="G7456" t="s">
        <v>4531</v>
      </c>
      <c r="H7456" s="1">
        <f>IF(COUNTIF(G$2:G7456,G7456)=1,1,0)</f>
        <v>1</v>
      </c>
      <c r="I7456" s="1">
        <v>2</v>
      </c>
      <c r="J7456" s="1">
        <v>0.2</v>
      </c>
      <c r="K7456" s="1">
        <v>-14.883200000000002</v>
      </c>
      <c r="L7456" s="12">
        <f>VLOOKUP(train[[#This Row],[Sub-Category]],Análisis_ABC_XYZ[[#Headers],[#Data]],4,FALSE)</f>
        <v>0.44610841445725197</v>
      </c>
    </row>
    <row r="7457" spans="1:12" x14ac:dyDescent="0.35">
      <c r="A7457" s="2">
        <v>43231</v>
      </c>
      <c r="B7457" s="1" t="s">
        <v>89</v>
      </c>
      <c r="C7457" s="1" t="s">
        <v>1131</v>
      </c>
      <c r="D7457" s="1" t="s">
        <v>14</v>
      </c>
      <c r="E7457" s="1" t="s">
        <v>24</v>
      </c>
      <c r="F7457" s="18">
        <v>43.92</v>
      </c>
      <c r="G7457" t="s">
        <v>4370</v>
      </c>
      <c r="H7457" s="1">
        <f>IF(COUNTIF(G$2:G7457,G7457)=1,1,0)</f>
        <v>1</v>
      </c>
      <c r="I7457" s="1">
        <v>3</v>
      </c>
      <c r="J7457" s="1">
        <v>0</v>
      </c>
      <c r="K7457" s="1">
        <v>12.736799999999999</v>
      </c>
      <c r="L7457" s="12">
        <f>VLOOKUP(train[[#This Row],[Sub-Category]],Análisis_ABC_XYZ[[#Headers],[#Data]],4,FALSE)</f>
        <v>0.45632477063632687</v>
      </c>
    </row>
    <row r="7458" spans="1:12" x14ac:dyDescent="0.35">
      <c r="A7458" s="2">
        <v>43231</v>
      </c>
      <c r="B7458" s="1" t="s">
        <v>37</v>
      </c>
      <c r="C7458" s="1" t="s">
        <v>1422</v>
      </c>
      <c r="D7458" s="1" t="s">
        <v>14</v>
      </c>
      <c r="E7458" s="1" t="s">
        <v>15</v>
      </c>
      <c r="F7458" s="18">
        <v>37.589999999999996</v>
      </c>
      <c r="G7458" t="s">
        <v>4231</v>
      </c>
      <c r="H7458" s="1">
        <f>IF(COUNTIF(G$2:G7458,G7458)=1,1,0)</f>
        <v>1</v>
      </c>
      <c r="I7458" s="1">
        <v>3</v>
      </c>
      <c r="J7458" s="1">
        <v>0</v>
      </c>
      <c r="K7458" s="1">
        <v>17.667299999999997</v>
      </c>
      <c r="L7458" s="12">
        <f>VLOOKUP(train[[#This Row],[Sub-Category]],Análisis_ABC_XYZ[[#Headers],[#Data]],4,FALSE)</f>
        <v>0.4647369236065339</v>
      </c>
    </row>
    <row r="7459" spans="1:12" x14ac:dyDescent="0.35">
      <c r="A7459" s="2">
        <v>43231</v>
      </c>
      <c r="B7459" s="1" t="s">
        <v>37</v>
      </c>
      <c r="C7459" s="1" t="s">
        <v>977</v>
      </c>
      <c r="D7459" s="1" t="s">
        <v>14</v>
      </c>
      <c r="E7459" s="1" t="s">
        <v>36</v>
      </c>
      <c r="F7459" s="18">
        <v>37.44</v>
      </c>
      <c r="G7459" t="s">
        <v>4231</v>
      </c>
      <c r="H7459" s="1">
        <f>IF(COUNTIF(G$2:G7459,G7459)=1,1,0)</f>
        <v>0</v>
      </c>
      <c r="I7459" s="1">
        <v>6</v>
      </c>
      <c r="J7459" s="1">
        <v>0</v>
      </c>
      <c r="K7459" s="1">
        <v>16.847999999999999</v>
      </c>
      <c r="L7459" s="12">
        <f>VLOOKUP(train[[#This Row],[Sub-Category]],Análisis_ABC_XYZ[[#Headers],[#Data]],4,FALSE)</f>
        <v>0.43613829632717294</v>
      </c>
    </row>
    <row r="7460" spans="1:12" x14ac:dyDescent="0.35">
      <c r="A7460" s="2">
        <v>43231</v>
      </c>
      <c r="B7460" s="1" t="s">
        <v>37</v>
      </c>
      <c r="C7460" s="1" t="s">
        <v>1598</v>
      </c>
      <c r="D7460" s="1" t="s">
        <v>14</v>
      </c>
      <c r="E7460" s="1" t="s">
        <v>29</v>
      </c>
      <c r="F7460" s="18">
        <v>26.032</v>
      </c>
      <c r="G7460" t="s">
        <v>4231</v>
      </c>
      <c r="H7460" s="1">
        <f>IF(COUNTIF(G$2:G7460,G7460)=1,1,0)</f>
        <v>0</v>
      </c>
      <c r="I7460" s="1">
        <v>2</v>
      </c>
      <c r="J7460" s="1">
        <v>0.2</v>
      </c>
      <c r="K7460" s="1">
        <v>9.4365999999999985</v>
      </c>
      <c r="L7460" s="12">
        <f>VLOOKUP(train[[#This Row],[Sub-Category]],Análisis_ABC_XYZ[[#Headers],[#Data]],4,FALSE)</f>
        <v>0.46881743173671325</v>
      </c>
    </row>
    <row r="7461" spans="1:12" x14ac:dyDescent="0.35">
      <c r="A7461" s="2">
        <v>43231</v>
      </c>
      <c r="B7461" s="1" t="s">
        <v>39</v>
      </c>
      <c r="C7461" s="1" t="s">
        <v>352</v>
      </c>
      <c r="D7461" s="1" t="s">
        <v>8</v>
      </c>
      <c r="E7461" s="1" t="s">
        <v>22</v>
      </c>
      <c r="F7461" s="18">
        <v>7.9959999999999996</v>
      </c>
      <c r="G7461" t="s">
        <v>4531</v>
      </c>
      <c r="H7461" s="1">
        <f>IF(COUNTIF(G$2:G7461,G7461)=1,1,0)</f>
        <v>0</v>
      </c>
      <c r="I7461" s="1">
        <v>1</v>
      </c>
      <c r="J7461" s="1">
        <v>0.6</v>
      </c>
      <c r="K7461" s="1">
        <v>-6.9964999999999993</v>
      </c>
      <c r="L7461" s="12">
        <f>VLOOKUP(train[[#This Row],[Sub-Category]],Análisis_ABC_XYZ[[#Headers],[#Data]],4,FALSE)</f>
        <v>0.4595170286641902</v>
      </c>
    </row>
    <row r="7462" spans="1:12" x14ac:dyDescent="0.35">
      <c r="A7462" s="2">
        <v>43231</v>
      </c>
      <c r="B7462" s="1" t="s">
        <v>39</v>
      </c>
      <c r="C7462" s="1" t="s">
        <v>694</v>
      </c>
      <c r="D7462" s="1" t="s">
        <v>14</v>
      </c>
      <c r="E7462" s="1" t="s">
        <v>36</v>
      </c>
      <c r="F7462" s="18">
        <v>6.8480000000000008</v>
      </c>
      <c r="G7462" t="s">
        <v>4531</v>
      </c>
      <c r="H7462" s="1">
        <f>IF(COUNTIF(G$2:G7462,G7462)=1,1,0)</f>
        <v>0</v>
      </c>
      <c r="I7462" s="1">
        <v>2</v>
      </c>
      <c r="J7462" s="1">
        <v>0.2</v>
      </c>
      <c r="K7462" s="1">
        <v>2.1399999999999992</v>
      </c>
      <c r="L7462" s="12">
        <f>VLOOKUP(train[[#This Row],[Sub-Category]],Análisis_ABC_XYZ[[#Headers],[#Data]],4,FALSE)</f>
        <v>0.43613829632717294</v>
      </c>
    </row>
    <row r="7463" spans="1:12" x14ac:dyDescent="0.35">
      <c r="A7463" s="2">
        <v>43231</v>
      </c>
      <c r="B7463" s="1" t="s">
        <v>39</v>
      </c>
      <c r="C7463" s="1" t="s">
        <v>1681</v>
      </c>
      <c r="D7463" s="1" t="s">
        <v>14</v>
      </c>
      <c r="E7463" s="1" t="s">
        <v>24</v>
      </c>
      <c r="F7463" s="18">
        <v>5.2480000000000002</v>
      </c>
      <c r="G7463" t="s">
        <v>4531</v>
      </c>
      <c r="H7463" s="1">
        <f>IF(COUNTIF(G$2:G7463,G7463)=1,1,0)</f>
        <v>0</v>
      </c>
      <c r="I7463" s="1">
        <v>2</v>
      </c>
      <c r="J7463" s="1">
        <v>0.2</v>
      </c>
      <c r="K7463" s="1">
        <v>0.59039999999999915</v>
      </c>
      <c r="L7463" s="12">
        <f>VLOOKUP(train[[#This Row],[Sub-Category]],Análisis_ABC_XYZ[[#Headers],[#Data]],4,FALSE)</f>
        <v>0.45632477063632687</v>
      </c>
    </row>
    <row r="7464" spans="1:12" x14ac:dyDescent="0.35">
      <c r="A7464" s="2">
        <v>43232</v>
      </c>
      <c r="B7464" s="1" t="s">
        <v>12</v>
      </c>
      <c r="C7464" s="1" t="s">
        <v>785</v>
      </c>
      <c r="D7464" s="1" t="s">
        <v>8</v>
      </c>
      <c r="E7464" s="1" t="s">
        <v>18</v>
      </c>
      <c r="F7464" s="18">
        <v>285.48</v>
      </c>
      <c r="G7464" t="s">
        <v>2777</v>
      </c>
      <c r="H7464" s="1">
        <f>IF(COUNTIF(G$2:G7464,G7464)=1,1,0)</f>
        <v>1</v>
      </c>
      <c r="I7464" s="1">
        <v>5</v>
      </c>
      <c r="J7464" s="1">
        <v>0.2</v>
      </c>
      <c r="K7464" s="1">
        <v>-10.705500000000043</v>
      </c>
      <c r="L7464" s="12">
        <f>VLOOKUP(train[[#This Row],[Sub-Category]],Análisis_ABC_XYZ[[#Headers],[#Data]],4,FALSE)</f>
        <v>0.55975208308209756</v>
      </c>
    </row>
    <row r="7465" spans="1:12" x14ac:dyDescent="0.35">
      <c r="A7465" s="2">
        <v>43232</v>
      </c>
      <c r="B7465" s="1" t="s">
        <v>12</v>
      </c>
      <c r="C7465" s="1" t="s">
        <v>1491</v>
      </c>
      <c r="D7465" s="1" t="s">
        <v>14</v>
      </c>
      <c r="E7465" s="1" t="s">
        <v>182</v>
      </c>
      <c r="F7465" s="18">
        <v>238.62</v>
      </c>
      <c r="G7465" t="s">
        <v>2777</v>
      </c>
      <c r="H7465" s="1">
        <f>IF(COUNTIF(G$2:G7465,G7465)=1,1,0)</f>
        <v>0</v>
      </c>
      <c r="I7465" s="1">
        <v>2</v>
      </c>
      <c r="J7465" s="1">
        <v>0</v>
      </c>
      <c r="K7465" s="1">
        <v>4.7724000000000046</v>
      </c>
      <c r="L7465" s="12">
        <f>VLOOKUP(train[[#This Row],[Sub-Category]],Análisis_ABC_XYZ[[#Headers],[#Data]],4,FALSE)</f>
        <v>0.53938093436526824</v>
      </c>
    </row>
    <row r="7466" spans="1:12" x14ac:dyDescent="0.35">
      <c r="A7466" s="2">
        <v>43232</v>
      </c>
      <c r="B7466" s="1" t="s">
        <v>39</v>
      </c>
      <c r="C7466" s="1" t="s">
        <v>978</v>
      </c>
      <c r="D7466" s="1" t="s">
        <v>14</v>
      </c>
      <c r="E7466" s="1" t="s">
        <v>20</v>
      </c>
      <c r="F7466" s="18">
        <v>127.92000000000002</v>
      </c>
      <c r="G7466" t="s">
        <v>4149</v>
      </c>
      <c r="H7466" s="1">
        <f>IF(COUNTIF(G$2:G7466,G7466)=1,1,0)</f>
        <v>1</v>
      </c>
      <c r="I7466" s="1">
        <v>5</v>
      </c>
      <c r="J7466" s="1">
        <v>0.2</v>
      </c>
      <c r="K7466" s="1">
        <v>-15.990000000000002</v>
      </c>
      <c r="L7466" s="12">
        <f>VLOOKUP(train[[#This Row],[Sub-Category]],Análisis_ABC_XYZ[[#Headers],[#Data]],4,FALSE)</f>
        <v>0.44610841445725197</v>
      </c>
    </row>
    <row r="7467" spans="1:12" x14ac:dyDescent="0.35">
      <c r="A7467" s="2">
        <v>43232</v>
      </c>
      <c r="B7467" s="1" t="s">
        <v>370</v>
      </c>
      <c r="C7467" s="1" t="s">
        <v>214</v>
      </c>
      <c r="D7467" s="1" t="s">
        <v>14</v>
      </c>
      <c r="E7467" s="1" t="s">
        <v>36</v>
      </c>
      <c r="F7467" s="18">
        <v>87.6</v>
      </c>
      <c r="G7467" t="s">
        <v>2870</v>
      </c>
      <c r="H7467" s="1">
        <f>IF(COUNTIF(G$2:G7467,G7467)=1,1,0)</f>
        <v>1</v>
      </c>
      <c r="I7467" s="1">
        <v>5</v>
      </c>
      <c r="J7467" s="1">
        <v>0</v>
      </c>
      <c r="K7467" s="1">
        <v>42.047999999999995</v>
      </c>
      <c r="L7467" s="12">
        <f>VLOOKUP(train[[#This Row],[Sub-Category]],Análisis_ABC_XYZ[[#Headers],[#Data]],4,FALSE)</f>
        <v>0.43613829632717294</v>
      </c>
    </row>
    <row r="7468" spans="1:12" x14ac:dyDescent="0.35">
      <c r="A7468" s="2">
        <v>43232</v>
      </c>
      <c r="B7468" s="1" t="s">
        <v>239</v>
      </c>
      <c r="C7468" s="1" t="s">
        <v>1635</v>
      </c>
      <c r="D7468" s="1" t="s">
        <v>26</v>
      </c>
      <c r="E7468" s="1" t="s">
        <v>56</v>
      </c>
      <c r="F7468" s="18">
        <v>87.4</v>
      </c>
      <c r="G7468" t="s">
        <v>1967</v>
      </c>
      <c r="H7468" s="1">
        <f>IF(COUNTIF(G$2:G7468,G7468)=1,1,0)</f>
        <v>1</v>
      </c>
      <c r="I7468" s="1">
        <v>5</v>
      </c>
      <c r="J7468" s="1">
        <v>0</v>
      </c>
      <c r="K7468" s="1">
        <v>34.960000000000008</v>
      </c>
      <c r="L7468" s="12">
        <f>VLOOKUP(train[[#This Row],[Sub-Category]],Análisis_ABC_XYZ[[#Headers],[#Data]],4,FALSE)</f>
        <v>0.52062335344040378</v>
      </c>
    </row>
    <row r="7469" spans="1:12" x14ac:dyDescent="0.35">
      <c r="A7469" s="2">
        <v>43232</v>
      </c>
      <c r="B7469" s="1" t="s">
        <v>239</v>
      </c>
      <c r="C7469" s="1" t="s">
        <v>1758</v>
      </c>
      <c r="D7469" s="1" t="s">
        <v>8</v>
      </c>
      <c r="E7469" s="1" t="s">
        <v>22</v>
      </c>
      <c r="F7469" s="18">
        <v>42.85</v>
      </c>
      <c r="G7469" t="s">
        <v>1967</v>
      </c>
      <c r="H7469" s="1">
        <f>IF(COUNTIF(G$2:G7469,G7469)=1,1,0)</f>
        <v>0</v>
      </c>
      <c r="I7469" s="1">
        <v>5</v>
      </c>
      <c r="J7469" s="1">
        <v>0</v>
      </c>
      <c r="K7469" s="1">
        <v>15.426000000000002</v>
      </c>
      <c r="L7469" s="12">
        <f>VLOOKUP(train[[#This Row],[Sub-Category]],Análisis_ABC_XYZ[[#Headers],[#Data]],4,FALSE)</f>
        <v>0.4595170286641902</v>
      </c>
    </row>
    <row r="7470" spans="1:12" x14ac:dyDescent="0.35">
      <c r="A7470" s="2">
        <v>43232</v>
      </c>
      <c r="B7470" s="1" t="s">
        <v>39</v>
      </c>
      <c r="C7470" s="1" t="s">
        <v>1228</v>
      </c>
      <c r="D7470" s="1" t="s">
        <v>14</v>
      </c>
      <c r="E7470" s="1" t="s">
        <v>29</v>
      </c>
      <c r="F7470" s="18">
        <v>34.239999999999988</v>
      </c>
      <c r="G7470" t="s">
        <v>4149</v>
      </c>
      <c r="H7470" s="1">
        <f>IF(COUNTIF(G$2:G7470,G7470)=1,1,0)</f>
        <v>0</v>
      </c>
      <c r="I7470" s="1">
        <v>4</v>
      </c>
      <c r="J7470" s="1">
        <v>0.8</v>
      </c>
      <c r="K7470" s="1">
        <v>-53.072000000000017</v>
      </c>
      <c r="L7470" s="12">
        <f>VLOOKUP(train[[#This Row],[Sub-Category]],Análisis_ABC_XYZ[[#Headers],[#Data]],4,FALSE)</f>
        <v>0.46881743173671325</v>
      </c>
    </row>
    <row r="7471" spans="1:12" x14ac:dyDescent="0.35">
      <c r="A7471" s="2">
        <v>43232</v>
      </c>
      <c r="B7471" s="1" t="s">
        <v>12</v>
      </c>
      <c r="C7471" s="1" t="s">
        <v>1187</v>
      </c>
      <c r="D7471" s="1" t="s">
        <v>14</v>
      </c>
      <c r="E7471" s="1" t="s">
        <v>29</v>
      </c>
      <c r="F7471" s="18">
        <v>19.168000000000003</v>
      </c>
      <c r="G7471" t="s">
        <v>2777</v>
      </c>
      <c r="H7471" s="1">
        <f>IF(COUNTIF(G$2:G7471,G7471)=1,1,0)</f>
        <v>0</v>
      </c>
      <c r="I7471" s="1">
        <v>4</v>
      </c>
      <c r="J7471" s="1">
        <v>0.2</v>
      </c>
      <c r="K7471" s="1">
        <v>6.4691999999999998</v>
      </c>
      <c r="L7471" s="12">
        <f>VLOOKUP(train[[#This Row],[Sub-Category]],Análisis_ABC_XYZ[[#Headers],[#Data]],4,FALSE)</f>
        <v>0.46881743173671325</v>
      </c>
    </row>
    <row r="7472" spans="1:12" x14ac:dyDescent="0.35">
      <c r="A7472" s="2">
        <v>43232</v>
      </c>
      <c r="B7472" s="1" t="s">
        <v>239</v>
      </c>
      <c r="C7472" s="1" t="s">
        <v>1842</v>
      </c>
      <c r="D7472" s="1" t="s">
        <v>14</v>
      </c>
      <c r="E7472" s="1" t="s">
        <v>182</v>
      </c>
      <c r="F7472" s="18">
        <v>17</v>
      </c>
      <c r="G7472" t="s">
        <v>1967</v>
      </c>
      <c r="H7472" s="1">
        <f>IF(COUNTIF(G$2:G7472,G7472)=1,1,0)</f>
        <v>0</v>
      </c>
      <c r="I7472" s="1">
        <v>2</v>
      </c>
      <c r="J7472" s="1">
        <v>0</v>
      </c>
      <c r="K7472" s="1">
        <v>4.42</v>
      </c>
      <c r="L7472" s="12">
        <f>VLOOKUP(train[[#This Row],[Sub-Category]],Análisis_ABC_XYZ[[#Headers],[#Data]],4,FALSE)</f>
        <v>0.53938093436526824</v>
      </c>
    </row>
    <row r="7473" spans="1:12" x14ac:dyDescent="0.35">
      <c r="A7473" s="2">
        <v>43232</v>
      </c>
      <c r="B7473" s="1" t="s">
        <v>157</v>
      </c>
      <c r="C7473" s="1" t="s">
        <v>1113</v>
      </c>
      <c r="D7473" s="1" t="s">
        <v>14</v>
      </c>
      <c r="E7473" s="1" t="s">
        <v>24</v>
      </c>
      <c r="F7473" s="18">
        <v>10.272000000000002</v>
      </c>
      <c r="G7473" t="s">
        <v>5109</v>
      </c>
      <c r="H7473" s="1">
        <f>IF(COUNTIF(G$2:G7473,G7473)=1,1,0)</f>
        <v>1</v>
      </c>
      <c r="I7473" s="1">
        <v>3</v>
      </c>
      <c r="J7473" s="1">
        <v>0.2</v>
      </c>
      <c r="K7473" s="1">
        <v>1.1555999999999984</v>
      </c>
      <c r="L7473" s="12">
        <f>VLOOKUP(train[[#This Row],[Sub-Category]],Análisis_ABC_XYZ[[#Headers],[#Data]],4,FALSE)</f>
        <v>0.45632477063632687</v>
      </c>
    </row>
    <row r="7474" spans="1:12" x14ac:dyDescent="0.35">
      <c r="A7474" s="2">
        <v>43232</v>
      </c>
      <c r="B7474" s="1" t="s">
        <v>12</v>
      </c>
      <c r="C7474" s="1" t="s">
        <v>1104</v>
      </c>
      <c r="D7474" s="1" t="s">
        <v>14</v>
      </c>
      <c r="E7474" s="1" t="s">
        <v>31</v>
      </c>
      <c r="F7474" s="18">
        <v>7.77</v>
      </c>
      <c r="G7474" t="s">
        <v>2777</v>
      </c>
      <c r="H7474" s="1">
        <f>IF(COUNTIF(G$2:G7474,G7474)=1,1,0)</f>
        <v>0</v>
      </c>
      <c r="I7474" s="1">
        <v>1</v>
      </c>
      <c r="J7474" s="1">
        <v>0</v>
      </c>
      <c r="K7474" s="1">
        <v>2.0979000000000001</v>
      </c>
      <c r="L7474" s="12">
        <f>VLOOKUP(train[[#This Row],[Sub-Category]],Análisis_ABC_XYZ[[#Headers],[#Data]],4,FALSE)</f>
        <v>0.49507917887403441</v>
      </c>
    </row>
    <row r="7475" spans="1:12" x14ac:dyDescent="0.35">
      <c r="A7475" s="2">
        <v>43232</v>
      </c>
      <c r="B7475" s="1" t="s">
        <v>239</v>
      </c>
      <c r="C7475" s="1" t="s">
        <v>705</v>
      </c>
      <c r="D7475" s="1" t="s">
        <v>14</v>
      </c>
      <c r="E7475" s="1" t="s">
        <v>15</v>
      </c>
      <c r="F7475" s="18">
        <v>6.16</v>
      </c>
      <c r="G7475" t="s">
        <v>1967</v>
      </c>
      <c r="H7475" s="1">
        <f>IF(COUNTIF(G$2:G7475,G7475)=1,1,0)</f>
        <v>0</v>
      </c>
      <c r="I7475" s="1">
        <v>2</v>
      </c>
      <c r="J7475" s="1">
        <v>0</v>
      </c>
      <c r="K7475" s="1">
        <v>2.9567999999999999</v>
      </c>
      <c r="L7475" s="12">
        <f>VLOOKUP(train[[#This Row],[Sub-Category]],Análisis_ABC_XYZ[[#Headers],[#Data]],4,FALSE)</f>
        <v>0.4647369236065339</v>
      </c>
    </row>
    <row r="7476" spans="1:12" x14ac:dyDescent="0.35">
      <c r="A7476" s="2">
        <v>43232</v>
      </c>
      <c r="B7476" s="1" t="s">
        <v>157</v>
      </c>
      <c r="C7476" s="1" t="s">
        <v>1207</v>
      </c>
      <c r="D7476" s="1" t="s">
        <v>14</v>
      </c>
      <c r="E7476" s="1" t="s">
        <v>15</v>
      </c>
      <c r="F7476" s="18">
        <v>5.9039999999999999</v>
      </c>
      <c r="G7476" t="s">
        <v>4616</v>
      </c>
      <c r="H7476" s="1">
        <f>IF(COUNTIF(G$2:G7476,G7476)=1,1,0)</f>
        <v>1</v>
      </c>
      <c r="I7476" s="1">
        <v>2</v>
      </c>
      <c r="J7476" s="1">
        <v>0.2</v>
      </c>
      <c r="K7476" s="1">
        <v>1.9925999999999999</v>
      </c>
      <c r="L7476" s="12">
        <f>VLOOKUP(train[[#This Row],[Sub-Category]],Análisis_ABC_XYZ[[#Headers],[#Data]],4,FALSE)</f>
        <v>0.4647369236065339</v>
      </c>
    </row>
    <row r="7477" spans="1:12" x14ac:dyDescent="0.35">
      <c r="A7477" s="2">
        <v>43233</v>
      </c>
      <c r="B7477" s="1" t="s">
        <v>84</v>
      </c>
      <c r="C7477" s="1" t="s">
        <v>633</v>
      </c>
      <c r="D7477" s="1" t="s">
        <v>14</v>
      </c>
      <c r="E7477" s="1" t="s">
        <v>29</v>
      </c>
      <c r="F7477" s="18">
        <v>914.97</v>
      </c>
      <c r="G7477" t="s">
        <v>3337</v>
      </c>
      <c r="H7477" s="1">
        <f>IF(COUNTIF(G$2:G7477,G7477)=1,1,0)</f>
        <v>1</v>
      </c>
      <c r="I7477" s="1">
        <v>3</v>
      </c>
      <c r="J7477" s="1">
        <v>0</v>
      </c>
      <c r="K7477" s="1">
        <v>411.73649999999998</v>
      </c>
      <c r="L7477" s="12">
        <f>VLOOKUP(train[[#This Row],[Sub-Category]],Análisis_ABC_XYZ[[#Headers],[#Data]],4,FALSE)</f>
        <v>0.46881743173671325</v>
      </c>
    </row>
    <row r="7478" spans="1:12" x14ac:dyDescent="0.35">
      <c r="A7478" s="2">
        <v>43233</v>
      </c>
      <c r="B7478" s="1" t="s">
        <v>84</v>
      </c>
      <c r="C7478" s="1" t="s">
        <v>1033</v>
      </c>
      <c r="D7478" s="1" t="s">
        <v>26</v>
      </c>
      <c r="E7478" s="1" t="s">
        <v>27</v>
      </c>
      <c r="F7478" s="18">
        <v>587.97</v>
      </c>
      <c r="G7478" t="s">
        <v>3337</v>
      </c>
      <c r="H7478" s="1">
        <f>IF(COUNTIF(G$2:G7478,G7478)=1,1,0)</f>
        <v>0</v>
      </c>
      <c r="I7478" s="1">
        <v>3</v>
      </c>
      <c r="J7478" s="1">
        <v>0</v>
      </c>
      <c r="K7478" s="1">
        <v>158.75190000000003</v>
      </c>
      <c r="L7478" s="12">
        <f>VLOOKUP(train[[#This Row],[Sub-Category]],Análisis_ABC_XYZ[[#Headers],[#Data]],4,FALSE)</f>
        <v>0.41105220110552465</v>
      </c>
    </row>
    <row r="7479" spans="1:12" x14ac:dyDescent="0.35">
      <c r="A7479" s="2">
        <v>43233</v>
      </c>
      <c r="B7479" s="1" t="s">
        <v>84</v>
      </c>
      <c r="C7479" s="1" t="s">
        <v>1312</v>
      </c>
      <c r="D7479" s="1" t="s">
        <v>14</v>
      </c>
      <c r="E7479" s="1" t="s">
        <v>20</v>
      </c>
      <c r="F7479" s="18">
        <v>530.34</v>
      </c>
      <c r="G7479" t="s">
        <v>3337</v>
      </c>
      <c r="H7479" s="1">
        <f>IF(COUNTIF(G$2:G7479,G7479)=1,1,0)</f>
        <v>0</v>
      </c>
      <c r="I7479" s="1">
        <v>2</v>
      </c>
      <c r="J7479" s="1">
        <v>0</v>
      </c>
      <c r="K7479" s="1">
        <v>95.461199999999963</v>
      </c>
      <c r="L7479" s="12">
        <f>VLOOKUP(train[[#This Row],[Sub-Category]],Análisis_ABC_XYZ[[#Headers],[#Data]],4,FALSE)</f>
        <v>0.44610841445725197</v>
      </c>
    </row>
    <row r="7480" spans="1:12" x14ac:dyDescent="0.35">
      <c r="A7480" s="2">
        <v>43233</v>
      </c>
      <c r="B7480" s="1" t="s">
        <v>52</v>
      </c>
      <c r="C7480" s="1" t="s">
        <v>605</v>
      </c>
      <c r="D7480" s="1" t="s">
        <v>8</v>
      </c>
      <c r="E7480" s="1" t="s">
        <v>11</v>
      </c>
      <c r="F7480" s="18">
        <v>458.42999999999995</v>
      </c>
      <c r="G7480" t="s">
        <v>6068</v>
      </c>
      <c r="H7480" s="1">
        <f>IF(COUNTIF(G$2:G7480,G7480)=1,1,0)</f>
        <v>1</v>
      </c>
      <c r="I7480" s="1">
        <v>5</v>
      </c>
      <c r="J7480" s="1">
        <v>0.3</v>
      </c>
      <c r="K7480" s="1">
        <v>-124.431</v>
      </c>
      <c r="L7480" s="12">
        <f>VLOOKUP(train[[#This Row],[Sub-Category]],Análisis_ABC_XYZ[[#Headers],[#Data]],4,FALSE)</f>
        <v>0.46529189879902266</v>
      </c>
    </row>
    <row r="7481" spans="1:12" x14ac:dyDescent="0.35">
      <c r="A7481" s="2">
        <v>43233</v>
      </c>
      <c r="B7481" s="1" t="s">
        <v>81</v>
      </c>
      <c r="C7481" s="1" t="s">
        <v>1265</v>
      </c>
      <c r="D7481" s="1" t="s">
        <v>14</v>
      </c>
      <c r="E7481" s="1" t="s">
        <v>29</v>
      </c>
      <c r="F7481" s="18">
        <v>299.52</v>
      </c>
      <c r="G7481" t="s">
        <v>5867</v>
      </c>
      <c r="H7481" s="1">
        <f>IF(COUNTIF(G$2:G7481,G7481)=1,1,0)</f>
        <v>1</v>
      </c>
      <c r="I7481" s="1">
        <v>9</v>
      </c>
      <c r="J7481" s="1">
        <v>0</v>
      </c>
      <c r="K7481" s="1">
        <v>149.76</v>
      </c>
      <c r="L7481" s="12">
        <f>VLOOKUP(train[[#This Row],[Sub-Category]],Análisis_ABC_XYZ[[#Headers],[#Data]],4,FALSE)</f>
        <v>0.46881743173671325</v>
      </c>
    </row>
    <row r="7482" spans="1:12" x14ac:dyDescent="0.35">
      <c r="A7482" s="2">
        <v>43233</v>
      </c>
      <c r="B7482" s="1" t="s">
        <v>84</v>
      </c>
      <c r="C7482" s="1" t="s">
        <v>287</v>
      </c>
      <c r="D7482" s="1" t="s">
        <v>14</v>
      </c>
      <c r="E7482" s="1" t="s">
        <v>61</v>
      </c>
      <c r="F7482" s="18">
        <v>180.96</v>
      </c>
      <c r="G7482" t="s">
        <v>3337</v>
      </c>
      <c r="H7482" s="1">
        <f>IF(COUNTIF(G$2:G7482,G7482)=1,1,0)</f>
        <v>0</v>
      </c>
      <c r="I7482" s="1">
        <v>2</v>
      </c>
      <c r="J7482" s="1">
        <v>0</v>
      </c>
      <c r="K7482" s="1">
        <v>81.432000000000002</v>
      </c>
      <c r="L7482" s="12">
        <f>VLOOKUP(train[[#This Row],[Sub-Category]],Análisis_ABC_XYZ[[#Headers],[#Data]],4,FALSE)</f>
        <v>0.44424167803735209</v>
      </c>
    </row>
    <row r="7483" spans="1:12" x14ac:dyDescent="0.35">
      <c r="A7483" s="2">
        <v>43233</v>
      </c>
      <c r="B7483" s="1" t="s">
        <v>12</v>
      </c>
      <c r="C7483" s="1" t="s">
        <v>13</v>
      </c>
      <c r="D7483" s="1" t="s">
        <v>14</v>
      </c>
      <c r="E7483" s="1" t="s">
        <v>15</v>
      </c>
      <c r="F7483" s="18">
        <v>58.48</v>
      </c>
      <c r="G7483" t="s">
        <v>4610</v>
      </c>
      <c r="H7483" s="1">
        <f>IF(COUNTIF(G$2:G7483,G7483)=1,1,0)</f>
        <v>1</v>
      </c>
      <c r="I7483" s="1">
        <v>8</v>
      </c>
      <c r="J7483" s="1">
        <v>0</v>
      </c>
      <c r="K7483" s="1">
        <v>27.485599999999998</v>
      </c>
      <c r="L7483" s="12">
        <f>VLOOKUP(train[[#This Row],[Sub-Category]],Análisis_ABC_XYZ[[#Headers],[#Data]],4,FALSE)</f>
        <v>0.4647369236065339</v>
      </c>
    </row>
    <row r="7484" spans="1:12" x14ac:dyDescent="0.35">
      <c r="A7484" s="2">
        <v>43233</v>
      </c>
      <c r="B7484" s="1" t="s">
        <v>111</v>
      </c>
      <c r="C7484" s="1" t="s">
        <v>140</v>
      </c>
      <c r="D7484" s="1" t="s">
        <v>14</v>
      </c>
      <c r="E7484" s="1" t="s">
        <v>31</v>
      </c>
      <c r="F7484" s="18">
        <v>20.768000000000001</v>
      </c>
      <c r="G7484" t="s">
        <v>5688</v>
      </c>
      <c r="H7484" s="1">
        <f>IF(COUNTIF(G$2:G7484,G7484)=1,1,0)</f>
        <v>1</v>
      </c>
      <c r="I7484" s="1">
        <v>2</v>
      </c>
      <c r="J7484" s="1">
        <v>0.2</v>
      </c>
      <c r="K7484" s="1">
        <v>2.3363999999999976</v>
      </c>
      <c r="L7484" s="12">
        <f>VLOOKUP(train[[#This Row],[Sub-Category]],Análisis_ABC_XYZ[[#Headers],[#Data]],4,FALSE)</f>
        <v>0.49507917887403441</v>
      </c>
    </row>
    <row r="7485" spans="1:12" x14ac:dyDescent="0.35">
      <c r="A7485" s="2">
        <v>43233</v>
      </c>
      <c r="B7485" s="1" t="s">
        <v>84</v>
      </c>
      <c r="C7485" s="1" t="s">
        <v>1454</v>
      </c>
      <c r="D7485" s="1" t="s">
        <v>14</v>
      </c>
      <c r="E7485" s="1" t="s">
        <v>36</v>
      </c>
      <c r="F7485" s="18">
        <v>14.940000000000001</v>
      </c>
      <c r="G7485" t="s">
        <v>3337</v>
      </c>
      <c r="H7485" s="1">
        <f>IF(COUNTIF(G$2:G7485,G7485)=1,1,0)</f>
        <v>0</v>
      </c>
      <c r="I7485" s="1">
        <v>3</v>
      </c>
      <c r="J7485" s="1">
        <v>0</v>
      </c>
      <c r="K7485" s="1">
        <v>7.3206000000000007</v>
      </c>
      <c r="L7485" s="12">
        <f>VLOOKUP(train[[#This Row],[Sub-Category]],Análisis_ABC_XYZ[[#Headers],[#Data]],4,FALSE)</f>
        <v>0.43613829632717294</v>
      </c>
    </row>
    <row r="7486" spans="1:12" x14ac:dyDescent="0.35">
      <c r="A7486" s="2">
        <v>43234</v>
      </c>
      <c r="B7486" s="1" t="s">
        <v>39</v>
      </c>
      <c r="C7486" s="1" t="s">
        <v>1257</v>
      </c>
      <c r="D7486" s="1" t="s">
        <v>8</v>
      </c>
      <c r="E7486" s="1" t="s">
        <v>11</v>
      </c>
      <c r="F7486" s="18">
        <v>899.43</v>
      </c>
      <c r="G7486" t="s">
        <v>2486</v>
      </c>
      <c r="H7486" s="1">
        <f>IF(COUNTIF(G$2:G7486,G7486)=1,1,0)</f>
        <v>1</v>
      </c>
      <c r="I7486" s="1">
        <v>5</v>
      </c>
      <c r="J7486" s="1">
        <v>0.3</v>
      </c>
      <c r="K7486" s="1">
        <v>-12.84900000000016</v>
      </c>
      <c r="L7486" s="12">
        <f>VLOOKUP(train[[#This Row],[Sub-Category]],Análisis_ABC_XYZ[[#Headers],[#Data]],4,FALSE)</f>
        <v>0.46529189879902266</v>
      </c>
    </row>
    <row r="7487" spans="1:12" x14ac:dyDescent="0.35">
      <c r="A7487" s="2">
        <v>43234</v>
      </c>
      <c r="B7487" s="1" t="s">
        <v>89</v>
      </c>
      <c r="C7487" s="1" t="s">
        <v>1471</v>
      </c>
      <c r="D7487" s="1" t="s">
        <v>26</v>
      </c>
      <c r="E7487" s="1" t="s">
        <v>27</v>
      </c>
      <c r="F7487" s="18">
        <v>539.97</v>
      </c>
      <c r="G7487" t="s">
        <v>3732</v>
      </c>
      <c r="H7487" s="1">
        <f>IF(COUNTIF(G$2:G7487,G7487)=1,1,0)</f>
        <v>1</v>
      </c>
      <c r="I7487" s="1">
        <v>3</v>
      </c>
      <c r="J7487" s="1">
        <v>0</v>
      </c>
      <c r="K7487" s="1">
        <v>134.99250000000001</v>
      </c>
      <c r="L7487" s="12">
        <f>VLOOKUP(train[[#This Row],[Sub-Category]],Análisis_ABC_XYZ[[#Headers],[#Data]],4,FALSE)</f>
        <v>0.41105220110552465</v>
      </c>
    </row>
    <row r="7488" spans="1:12" x14ac:dyDescent="0.35">
      <c r="A7488" s="2">
        <v>43234</v>
      </c>
      <c r="B7488" s="1" t="s">
        <v>37</v>
      </c>
      <c r="C7488" s="1" t="s">
        <v>1762</v>
      </c>
      <c r="D7488" s="1" t="s">
        <v>14</v>
      </c>
      <c r="E7488" s="1" t="s">
        <v>36</v>
      </c>
      <c r="F7488" s="18">
        <v>440.18999999999994</v>
      </c>
      <c r="G7488" t="s">
        <v>2671</v>
      </c>
      <c r="H7488" s="1">
        <f>IF(COUNTIF(G$2:G7488,G7488)=1,1,0)</f>
        <v>1</v>
      </c>
      <c r="I7488" s="1">
        <v>9</v>
      </c>
      <c r="J7488" s="1">
        <v>0</v>
      </c>
      <c r="K7488" s="1">
        <v>206.88929999999996</v>
      </c>
      <c r="L7488" s="12">
        <f>VLOOKUP(train[[#This Row],[Sub-Category]],Análisis_ABC_XYZ[[#Headers],[#Data]],4,FALSE)</f>
        <v>0.43613829632717294</v>
      </c>
    </row>
    <row r="7489" spans="1:12" x14ac:dyDescent="0.35">
      <c r="A7489" s="2">
        <v>43234</v>
      </c>
      <c r="B7489" s="1" t="s">
        <v>766</v>
      </c>
      <c r="C7489" s="1" t="s">
        <v>1657</v>
      </c>
      <c r="D7489" s="1" t="s">
        <v>8</v>
      </c>
      <c r="E7489" s="1" t="s">
        <v>11</v>
      </c>
      <c r="F7489" s="18">
        <v>261.95999999999998</v>
      </c>
      <c r="G7489" t="s">
        <v>2046</v>
      </c>
      <c r="H7489" s="1">
        <f>IF(COUNTIF(G$2:G7489,G7489)=1,1,0)</f>
        <v>1</v>
      </c>
      <c r="I7489" s="1">
        <v>2</v>
      </c>
      <c r="J7489" s="1">
        <v>0</v>
      </c>
      <c r="K7489" s="1">
        <v>23.576399999999978</v>
      </c>
      <c r="L7489" s="12">
        <f>VLOOKUP(train[[#This Row],[Sub-Category]],Análisis_ABC_XYZ[[#Headers],[#Data]],4,FALSE)</f>
        <v>0.46529189879902266</v>
      </c>
    </row>
    <row r="7490" spans="1:12" x14ac:dyDescent="0.35">
      <c r="A7490" s="2">
        <v>43234</v>
      </c>
      <c r="B7490" s="1" t="s">
        <v>39</v>
      </c>
      <c r="C7490" s="1" t="s">
        <v>1757</v>
      </c>
      <c r="D7490" s="1" t="s">
        <v>14</v>
      </c>
      <c r="E7490" s="1" t="s">
        <v>36</v>
      </c>
      <c r="F7490" s="18">
        <v>76.864000000000004</v>
      </c>
      <c r="G7490" t="s">
        <v>2486</v>
      </c>
      <c r="H7490" s="1">
        <f>IF(COUNTIF(G$2:G7490,G7490)=1,1,0)</f>
        <v>0</v>
      </c>
      <c r="I7490" s="1">
        <v>2</v>
      </c>
      <c r="J7490" s="1">
        <v>0.2</v>
      </c>
      <c r="K7490" s="1">
        <v>26.902399999999993</v>
      </c>
      <c r="L7490" s="12">
        <f>VLOOKUP(train[[#This Row],[Sub-Category]],Análisis_ABC_XYZ[[#Headers],[#Data]],4,FALSE)</f>
        <v>0.43613829632717294</v>
      </c>
    </row>
    <row r="7491" spans="1:12" x14ac:dyDescent="0.35">
      <c r="A7491" s="2">
        <v>43234</v>
      </c>
      <c r="B7491" s="1" t="s">
        <v>766</v>
      </c>
      <c r="C7491" s="1" t="s">
        <v>254</v>
      </c>
      <c r="D7491" s="1" t="s">
        <v>14</v>
      </c>
      <c r="E7491" s="1" t="s">
        <v>15</v>
      </c>
      <c r="F7491" s="18">
        <v>74</v>
      </c>
      <c r="G7491" t="s">
        <v>2046</v>
      </c>
      <c r="H7491" s="1">
        <f>IF(COUNTIF(G$2:G7491,G7491)=1,1,0)</f>
        <v>0</v>
      </c>
      <c r="I7491" s="1">
        <v>5</v>
      </c>
      <c r="J7491" s="1">
        <v>0</v>
      </c>
      <c r="K7491" s="1">
        <v>37</v>
      </c>
      <c r="L7491" s="12">
        <f>VLOOKUP(train[[#This Row],[Sub-Category]],Análisis_ABC_XYZ[[#Headers],[#Data]],4,FALSE)</f>
        <v>0.4647369236065339</v>
      </c>
    </row>
    <row r="7492" spans="1:12" x14ac:dyDescent="0.35">
      <c r="A7492" s="2">
        <v>43234</v>
      </c>
      <c r="B7492" s="1" t="s">
        <v>37</v>
      </c>
      <c r="C7492" s="1" t="s">
        <v>569</v>
      </c>
      <c r="D7492" s="1" t="s">
        <v>14</v>
      </c>
      <c r="E7492" s="1" t="s">
        <v>182</v>
      </c>
      <c r="F7492" s="18">
        <v>64.400000000000006</v>
      </c>
      <c r="G7492" t="s">
        <v>2671</v>
      </c>
      <c r="H7492" s="1">
        <f>IF(COUNTIF(G$2:G7492,G7492)=1,1,0)</f>
        <v>0</v>
      </c>
      <c r="I7492" s="1">
        <v>5</v>
      </c>
      <c r="J7492" s="1">
        <v>0</v>
      </c>
      <c r="K7492" s="1">
        <v>1.9320000000000004</v>
      </c>
      <c r="L7492" s="12">
        <f>VLOOKUP(train[[#This Row],[Sub-Category]],Análisis_ABC_XYZ[[#Headers],[#Data]],4,FALSE)</f>
        <v>0.53938093436526824</v>
      </c>
    </row>
    <row r="7493" spans="1:12" x14ac:dyDescent="0.35">
      <c r="A7493" s="2">
        <v>43234</v>
      </c>
      <c r="B7493" s="1" t="s">
        <v>157</v>
      </c>
      <c r="C7493" s="1" t="s">
        <v>1633</v>
      </c>
      <c r="D7493" s="1" t="s">
        <v>14</v>
      </c>
      <c r="E7493" s="1" t="s">
        <v>29</v>
      </c>
      <c r="F7493" s="18">
        <v>58.170000000000009</v>
      </c>
      <c r="G7493" t="s">
        <v>2516</v>
      </c>
      <c r="H7493" s="1">
        <f>IF(COUNTIF(G$2:G7493,G7493)=1,1,0)</f>
        <v>1</v>
      </c>
      <c r="I7493" s="1">
        <v>5</v>
      </c>
      <c r="J7493" s="1">
        <v>0.7</v>
      </c>
      <c r="K7493" s="1">
        <v>-46.53600000000003</v>
      </c>
      <c r="L7493" s="12">
        <f>VLOOKUP(train[[#This Row],[Sub-Category]],Análisis_ABC_XYZ[[#Headers],[#Data]],4,FALSE)</f>
        <v>0.46881743173671325</v>
      </c>
    </row>
    <row r="7494" spans="1:12" x14ac:dyDescent="0.35">
      <c r="A7494" s="2">
        <v>43234</v>
      </c>
      <c r="B7494" s="1" t="s">
        <v>12</v>
      </c>
      <c r="C7494" s="1" t="s">
        <v>715</v>
      </c>
      <c r="D7494" s="1" t="s">
        <v>26</v>
      </c>
      <c r="E7494" s="1" t="s">
        <v>56</v>
      </c>
      <c r="F7494" s="18">
        <v>1399.93</v>
      </c>
      <c r="G7494" t="s">
        <v>3545</v>
      </c>
      <c r="H7494" s="1">
        <f>IF(COUNTIF(G$2:G7494,G7494)=1,1,0)</f>
        <v>1</v>
      </c>
      <c r="I7494" s="1">
        <v>7</v>
      </c>
      <c r="J7494" s="1">
        <v>0</v>
      </c>
      <c r="K7494" s="1">
        <v>601.96990000000005</v>
      </c>
      <c r="L7494" s="12">
        <f>VLOOKUP(train[[#This Row],[Sub-Category]],Análisis_ABC_XYZ[[#Headers],[#Data]],4,FALSE)</f>
        <v>0.52062335344040378</v>
      </c>
    </row>
    <row r="7495" spans="1:12" x14ac:dyDescent="0.35">
      <c r="A7495" s="2">
        <v>43234</v>
      </c>
      <c r="B7495" s="1" t="s">
        <v>766</v>
      </c>
      <c r="C7495" s="1" t="s">
        <v>1115</v>
      </c>
      <c r="D7495" s="1" t="s">
        <v>26</v>
      </c>
      <c r="E7495" s="1" t="s">
        <v>56</v>
      </c>
      <c r="F7495" s="18">
        <v>89.97</v>
      </c>
      <c r="G7495" t="s">
        <v>2046</v>
      </c>
      <c r="H7495" s="1">
        <f>IF(COUNTIF(G$2:G7495,G7495)=1,1,0)</f>
        <v>0</v>
      </c>
      <c r="I7495" s="1">
        <v>3</v>
      </c>
      <c r="J7495" s="1">
        <v>0</v>
      </c>
      <c r="K7495" s="1">
        <v>18.893699999999995</v>
      </c>
      <c r="L7495" s="12">
        <f>VLOOKUP(train[[#This Row],[Sub-Category]],Análisis_ABC_XYZ[[#Headers],[#Data]],4,FALSE)</f>
        <v>0.52062335344040378</v>
      </c>
    </row>
    <row r="7496" spans="1:12" x14ac:dyDescent="0.35">
      <c r="A7496" s="2">
        <v>43234</v>
      </c>
      <c r="B7496" s="1" t="s">
        <v>438</v>
      </c>
      <c r="C7496" s="1" t="s">
        <v>964</v>
      </c>
      <c r="D7496" s="1" t="s">
        <v>14</v>
      </c>
      <c r="E7496" s="1" t="s">
        <v>61</v>
      </c>
      <c r="F7496" s="18">
        <v>48.69</v>
      </c>
      <c r="G7496" t="s">
        <v>4472</v>
      </c>
      <c r="H7496" s="1">
        <f>IF(COUNTIF(G$2:G7496,G7496)=1,1,0)</f>
        <v>1</v>
      </c>
      <c r="I7496" s="1">
        <v>9</v>
      </c>
      <c r="J7496" s="1">
        <v>0</v>
      </c>
      <c r="K7496" s="1">
        <v>23.8581</v>
      </c>
      <c r="L7496" s="12">
        <f>VLOOKUP(train[[#This Row],[Sub-Category]],Análisis_ABC_XYZ[[#Headers],[#Data]],4,FALSE)</f>
        <v>0.44424167803735209</v>
      </c>
    </row>
    <row r="7497" spans="1:12" x14ac:dyDescent="0.35">
      <c r="A7497" s="2">
        <v>43234</v>
      </c>
      <c r="B7497" s="1" t="s">
        <v>39</v>
      </c>
      <c r="C7497" s="1" t="s">
        <v>1859</v>
      </c>
      <c r="D7497" s="1" t="s">
        <v>14</v>
      </c>
      <c r="E7497" s="1" t="s">
        <v>36</v>
      </c>
      <c r="F7497" s="18">
        <v>47.952000000000005</v>
      </c>
      <c r="G7497" t="s">
        <v>2486</v>
      </c>
      <c r="H7497" s="1">
        <f>IF(COUNTIF(G$2:G7497,G7497)=1,1,0)</f>
        <v>0</v>
      </c>
      <c r="I7497" s="1">
        <v>3</v>
      </c>
      <c r="J7497" s="1">
        <v>0.2</v>
      </c>
      <c r="K7497" s="1">
        <v>16.183799999999998</v>
      </c>
      <c r="L7497" s="12">
        <f>VLOOKUP(train[[#This Row],[Sub-Category]],Análisis_ABC_XYZ[[#Headers],[#Data]],4,FALSE)</f>
        <v>0.43613829632717294</v>
      </c>
    </row>
    <row r="7498" spans="1:12" x14ac:dyDescent="0.35">
      <c r="A7498" s="2">
        <v>43234</v>
      </c>
      <c r="B7498" s="1" t="s">
        <v>39</v>
      </c>
      <c r="C7498" s="1" t="s">
        <v>1243</v>
      </c>
      <c r="D7498" s="1" t="s">
        <v>14</v>
      </c>
      <c r="E7498" s="1" t="s">
        <v>24</v>
      </c>
      <c r="F7498" s="18">
        <v>46.2</v>
      </c>
      <c r="G7498" t="s">
        <v>2486</v>
      </c>
      <c r="H7498" s="1">
        <f>IF(COUNTIF(G$2:G7498,G7498)=1,1,0)</f>
        <v>0</v>
      </c>
      <c r="I7498" s="1">
        <v>5</v>
      </c>
      <c r="J7498" s="1">
        <v>0.2</v>
      </c>
      <c r="K7498" s="1">
        <v>5.7749999999999986</v>
      </c>
      <c r="L7498" s="12">
        <f>VLOOKUP(train[[#This Row],[Sub-Category]],Análisis_ABC_XYZ[[#Headers],[#Data]],4,FALSE)</f>
        <v>0.45632477063632687</v>
      </c>
    </row>
    <row r="7499" spans="1:12" x14ac:dyDescent="0.35">
      <c r="A7499" s="2">
        <v>43234</v>
      </c>
      <c r="B7499" s="1" t="s">
        <v>766</v>
      </c>
      <c r="C7499" s="1" t="s">
        <v>1524</v>
      </c>
      <c r="D7499" s="1" t="s">
        <v>14</v>
      </c>
      <c r="E7499" s="1" t="s">
        <v>24</v>
      </c>
      <c r="F7499" s="18">
        <v>37.200000000000003</v>
      </c>
      <c r="G7499" t="s">
        <v>2046</v>
      </c>
      <c r="H7499" s="1">
        <f>IF(COUNTIF(G$2:G7499,G7499)=1,1,0)</f>
        <v>0</v>
      </c>
      <c r="I7499" s="1">
        <v>5</v>
      </c>
      <c r="J7499" s="1">
        <v>0</v>
      </c>
      <c r="K7499" s="1">
        <v>9.3000000000000007</v>
      </c>
      <c r="L7499" s="12">
        <f>VLOOKUP(train[[#This Row],[Sub-Category]],Análisis_ABC_XYZ[[#Headers],[#Data]],4,FALSE)</f>
        <v>0.45632477063632687</v>
      </c>
    </row>
    <row r="7500" spans="1:12" x14ac:dyDescent="0.35">
      <c r="A7500" s="2">
        <v>43234</v>
      </c>
      <c r="B7500" s="1" t="s">
        <v>157</v>
      </c>
      <c r="C7500" s="1" t="s">
        <v>1766</v>
      </c>
      <c r="D7500" s="1" t="s">
        <v>14</v>
      </c>
      <c r="E7500" s="1" t="s">
        <v>36</v>
      </c>
      <c r="F7500" s="18">
        <v>24.784000000000002</v>
      </c>
      <c r="G7500" t="s">
        <v>2516</v>
      </c>
      <c r="H7500" s="1">
        <f>IF(COUNTIF(G$2:G7500,G7500)=1,1,0)</f>
        <v>0</v>
      </c>
      <c r="I7500" s="1">
        <v>1</v>
      </c>
      <c r="J7500" s="1">
        <v>0.2</v>
      </c>
      <c r="K7500" s="1">
        <v>7.7449999999999983</v>
      </c>
      <c r="L7500" s="12">
        <f>VLOOKUP(train[[#This Row],[Sub-Category]],Análisis_ABC_XYZ[[#Headers],[#Data]],4,FALSE)</f>
        <v>0.43613829632717294</v>
      </c>
    </row>
    <row r="7501" spans="1:12" x14ac:dyDescent="0.35">
      <c r="A7501" s="2">
        <v>43234</v>
      </c>
      <c r="B7501" s="1" t="s">
        <v>89</v>
      </c>
      <c r="C7501" s="1" t="s">
        <v>1078</v>
      </c>
      <c r="D7501" s="1" t="s">
        <v>14</v>
      </c>
      <c r="E7501" s="1" t="s">
        <v>20</v>
      </c>
      <c r="F7501" s="18">
        <v>22.58</v>
      </c>
      <c r="G7501" t="s">
        <v>3732</v>
      </c>
      <c r="H7501" s="1">
        <f>IF(COUNTIF(G$2:G7501,G7501)=1,1,0)</f>
        <v>0</v>
      </c>
      <c r="I7501" s="1">
        <v>2</v>
      </c>
      <c r="J7501" s="1">
        <v>0</v>
      </c>
      <c r="K7501" s="1">
        <v>5.8707999999999991</v>
      </c>
      <c r="L7501" s="12">
        <f>VLOOKUP(train[[#This Row],[Sub-Category]],Análisis_ABC_XYZ[[#Headers],[#Data]],4,FALSE)</f>
        <v>0.44610841445725197</v>
      </c>
    </row>
    <row r="7502" spans="1:12" x14ac:dyDescent="0.35">
      <c r="A7502" s="2">
        <v>43234</v>
      </c>
      <c r="B7502" s="1" t="s">
        <v>12</v>
      </c>
      <c r="C7502" s="1" t="s">
        <v>709</v>
      </c>
      <c r="D7502" s="1" t="s">
        <v>8</v>
      </c>
      <c r="E7502" s="1" t="s">
        <v>22</v>
      </c>
      <c r="F7502" s="18">
        <v>18.28</v>
      </c>
      <c r="G7502" t="s">
        <v>3545</v>
      </c>
      <c r="H7502" s="1">
        <f>IF(COUNTIF(G$2:G7502,G7502)=1,1,0)</f>
        <v>0</v>
      </c>
      <c r="I7502" s="1">
        <v>2</v>
      </c>
      <c r="J7502" s="1">
        <v>0</v>
      </c>
      <c r="K7502" s="1">
        <v>6.2151999999999994</v>
      </c>
      <c r="L7502" s="12">
        <f>VLOOKUP(train[[#This Row],[Sub-Category]],Análisis_ABC_XYZ[[#Headers],[#Data]],4,FALSE)</f>
        <v>0.4595170286641902</v>
      </c>
    </row>
    <row r="7503" spans="1:12" x14ac:dyDescent="0.35">
      <c r="A7503" s="2">
        <v>43234</v>
      </c>
      <c r="B7503" s="1" t="s">
        <v>766</v>
      </c>
      <c r="C7503" s="1" t="s">
        <v>487</v>
      </c>
      <c r="D7503" s="1" t="s">
        <v>14</v>
      </c>
      <c r="E7503" s="1" t="s">
        <v>24</v>
      </c>
      <c r="F7503" s="18">
        <v>14.7</v>
      </c>
      <c r="G7503" t="s">
        <v>2046</v>
      </c>
      <c r="H7503" s="1">
        <f>IF(COUNTIF(G$2:G7503,G7503)=1,1,0)</f>
        <v>0</v>
      </c>
      <c r="I7503" s="1">
        <v>5</v>
      </c>
      <c r="J7503" s="1">
        <v>0</v>
      </c>
      <c r="K7503" s="1">
        <v>6.6150000000000002</v>
      </c>
      <c r="L7503" s="12">
        <f>VLOOKUP(train[[#This Row],[Sub-Category]],Análisis_ABC_XYZ[[#Headers],[#Data]],4,FALSE)</f>
        <v>0.45632477063632687</v>
      </c>
    </row>
    <row r="7504" spans="1:12" x14ac:dyDescent="0.35">
      <c r="A7504" s="2">
        <v>43234</v>
      </c>
      <c r="B7504" s="1" t="s">
        <v>39</v>
      </c>
      <c r="C7504" s="1" t="s">
        <v>1629</v>
      </c>
      <c r="D7504" s="1" t="s">
        <v>26</v>
      </c>
      <c r="E7504" s="1" t="s">
        <v>27</v>
      </c>
      <c r="F7504" s="18">
        <v>7.9920000000000009</v>
      </c>
      <c r="G7504" t="s">
        <v>2486</v>
      </c>
      <c r="H7504" s="1">
        <f>IF(COUNTIF(G$2:G7504,G7504)=1,1,0)</f>
        <v>0</v>
      </c>
      <c r="I7504" s="1">
        <v>1</v>
      </c>
      <c r="J7504" s="1">
        <v>0.2</v>
      </c>
      <c r="K7504" s="1">
        <v>0.69930000000000003</v>
      </c>
      <c r="L7504" s="12">
        <f>VLOOKUP(train[[#This Row],[Sub-Category]],Análisis_ABC_XYZ[[#Headers],[#Data]],4,FALSE)</f>
        <v>0.41105220110552465</v>
      </c>
    </row>
    <row r="7505" spans="1:12" x14ac:dyDescent="0.35">
      <c r="A7505" s="2">
        <v>43234</v>
      </c>
      <c r="B7505" s="1" t="s">
        <v>157</v>
      </c>
      <c r="C7505" s="1" t="s">
        <v>907</v>
      </c>
      <c r="D7505" s="1" t="s">
        <v>14</v>
      </c>
      <c r="E7505" s="1" t="s">
        <v>15</v>
      </c>
      <c r="F7505" s="18">
        <v>5.04</v>
      </c>
      <c r="G7505" t="s">
        <v>2516</v>
      </c>
      <c r="H7505" s="1">
        <f>IF(COUNTIF(G$2:G7505,G7505)=1,1,0)</f>
        <v>0</v>
      </c>
      <c r="I7505" s="1">
        <v>2</v>
      </c>
      <c r="J7505" s="1">
        <v>0.2</v>
      </c>
      <c r="K7505" s="1">
        <v>1.764</v>
      </c>
      <c r="L7505" s="12">
        <f>VLOOKUP(train[[#This Row],[Sub-Category]],Análisis_ABC_XYZ[[#Headers],[#Data]],4,FALSE)</f>
        <v>0.4647369236065339</v>
      </c>
    </row>
    <row r="7506" spans="1:12" x14ac:dyDescent="0.35">
      <c r="A7506" s="2">
        <v>43234</v>
      </c>
      <c r="B7506" s="1" t="s">
        <v>766</v>
      </c>
      <c r="C7506" s="1" t="s">
        <v>935</v>
      </c>
      <c r="D7506" s="1" t="s">
        <v>14</v>
      </c>
      <c r="E7506" s="1" t="s">
        <v>24</v>
      </c>
      <c r="F7506" s="18">
        <v>3.76</v>
      </c>
      <c r="G7506" t="s">
        <v>2046</v>
      </c>
      <c r="H7506" s="1">
        <f>IF(COUNTIF(G$2:G7506,G7506)=1,1,0)</f>
        <v>0</v>
      </c>
      <c r="I7506" s="1">
        <v>2</v>
      </c>
      <c r="J7506" s="1">
        <v>0</v>
      </c>
      <c r="K7506" s="1">
        <v>1.0903999999999998</v>
      </c>
      <c r="L7506" s="12">
        <f>VLOOKUP(train[[#This Row],[Sub-Category]],Análisis_ABC_XYZ[[#Headers],[#Data]],4,FALSE)</f>
        <v>0.45632477063632687</v>
      </c>
    </row>
    <row r="7507" spans="1:12" x14ac:dyDescent="0.35">
      <c r="A7507" s="2">
        <v>43235</v>
      </c>
      <c r="B7507" s="1" t="s">
        <v>37</v>
      </c>
      <c r="C7507" s="1" t="s">
        <v>210</v>
      </c>
      <c r="D7507" s="1" t="s">
        <v>8</v>
      </c>
      <c r="E7507" s="1" t="s">
        <v>11</v>
      </c>
      <c r="F7507" s="18">
        <v>220.96</v>
      </c>
      <c r="G7507" t="s">
        <v>4295</v>
      </c>
      <c r="H7507" s="1">
        <f>IF(COUNTIF(G$2:G7507,G7507)=1,1,0)</f>
        <v>1</v>
      </c>
      <c r="I7507" s="1">
        <v>1</v>
      </c>
      <c r="J7507" s="1">
        <v>0.2</v>
      </c>
      <c r="K7507" s="1">
        <v>24.857999999999983</v>
      </c>
      <c r="L7507" s="12">
        <f>VLOOKUP(train[[#This Row],[Sub-Category]],Análisis_ABC_XYZ[[#Headers],[#Data]],4,FALSE)</f>
        <v>0.46529189879902266</v>
      </c>
    </row>
    <row r="7508" spans="1:12" x14ac:dyDescent="0.35">
      <c r="A7508" s="2">
        <v>43235</v>
      </c>
      <c r="B7508" s="1" t="s">
        <v>72</v>
      </c>
      <c r="C7508" s="1" t="s">
        <v>177</v>
      </c>
      <c r="D7508" s="1" t="s">
        <v>14</v>
      </c>
      <c r="E7508" s="1" t="s">
        <v>36</v>
      </c>
      <c r="F7508" s="18">
        <v>56.704000000000001</v>
      </c>
      <c r="G7508" t="s">
        <v>3026</v>
      </c>
      <c r="H7508" s="1">
        <f>IF(COUNTIF(G$2:G7508,G7508)=1,1,0)</f>
        <v>1</v>
      </c>
      <c r="I7508" s="1">
        <v>2</v>
      </c>
      <c r="J7508" s="1">
        <v>0.2</v>
      </c>
      <c r="K7508" s="1">
        <v>19.137599999999992</v>
      </c>
      <c r="L7508" s="12">
        <f>VLOOKUP(train[[#This Row],[Sub-Category]],Análisis_ABC_XYZ[[#Headers],[#Data]],4,FALSE)</f>
        <v>0.43613829632717294</v>
      </c>
    </row>
    <row r="7509" spans="1:12" x14ac:dyDescent="0.35">
      <c r="A7509" s="2">
        <v>43235</v>
      </c>
      <c r="B7509" s="1" t="s">
        <v>37</v>
      </c>
      <c r="C7509" s="1" t="s">
        <v>1462</v>
      </c>
      <c r="D7509" s="1" t="s">
        <v>8</v>
      </c>
      <c r="E7509" s="1" t="s">
        <v>11</v>
      </c>
      <c r="F7509" s="18">
        <v>42.624000000000002</v>
      </c>
      <c r="G7509" t="s">
        <v>4295</v>
      </c>
      <c r="H7509" s="1">
        <f>IF(COUNTIF(G$2:G7509,G7509)=1,1,0)</f>
        <v>0</v>
      </c>
      <c r="I7509" s="1">
        <v>2</v>
      </c>
      <c r="J7509" s="1">
        <v>0.2</v>
      </c>
      <c r="K7509" s="1">
        <v>4.2623999999999977</v>
      </c>
      <c r="L7509" s="12">
        <f>VLOOKUP(train[[#This Row],[Sub-Category]],Análisis_ABC_XYZ[[#Headers],[#Data]],4,FALSE)</f>
        <v>0.46529189879902266</v>
      </c>
    </row>
    <row r="7510" spans="1:12" x14ac:dyDescent="0.35">
      <c r="A7510" s="2">
        <v>43235</v>
      </c>
      <c r="B7510" s="1" t="s">
        <v>37</v>
      </c>
      <c r="C7510" s="1" t="s">
        <v>958</v>
      </c>
      <c r="D7510" s="1" t="s">
        <v>8</v>
      </c>
      <c r="E7510" s="1" t="s">
        <v>22</v>
      </c>
      <c r="F7510" s="18">
        <v>39.96</v>
      </c>
      <c r="G7510" t="s">
        <v>4295</v>
      </c>
      <c r="H7510" s="1">
        <f>IF(COUNTIF(G$2:G7510,G7510)=1,1,0)</f>
        <v>0</v>
      </c>
      <c r="I7510" s="1">
        <v>2</v>
      </c>
      <c r="J7510" s="1">
        <v>0</v>
      </c>
      <c r="K7510" s="1">
        <v>17.182800000000004</v>
      </c>
      <c r="L7510" s="12">
        <f>VLOOKUP(train[[#This Row],[Sub-Category]],Análisis_ABC_XYZ[[#Headers],[#Data]],4,FALSE)</f>
        <v>0.4595170286641902</v>
      </c>
    </row>
    <row r="7511" spans="1:12" x14ac:dyDescent="0.35">
      <c r="A7511" s="2">
        <v>43235</v>
      </c>
      <c r="B7511" s="1" t="s">
        <v>104</v>
      </c>
      <c r="C7511" s="1" t="s">
        <v>751</v>
      </c>
      <c r="D7511" s="1" t="s">
        <v>26</v>
      </c>
      <c r="E7511" s="1" t="s">
        <v>27</v>
      </c>
      <c r="F7511" s="18">
        <v>29.592000000000002</v>
      </c>
      <c r="G7511" t="s">
        <v>4452</v>
      </c>
      <c r="H7511" s="1">
        <f>IF(COUNTIF(G$2:G7511,G7511)=1,1,0)</f>
        <v>1</v>
      </c>
      <c r="I7511" s="1">
        <v>1</v>
      </c>
      <c r="J7511" s="1">
        <v>0.2</v>
      </c>
      <c r="K7511" s="1">
        <v>2.5893000000000006</v>
      </c>
      <c r="L7511" s="12">
        <f>VLOOKUP(train[[#This Row],[Sub-Category]],Análisis_ABC_XYZ[[#Headers],[#Data]],4,FALSE)</f>
        <v>0.41105220110552465</v>
      </c>
    </row>
    <row r="7512" spans="1:12" x14ac:dyDescent="0.35">
      <c r="A7512" s="2">
        <v>43235</v>
      </c>
      <c r="B7512" s="1" t="s">
        <v>104</v>
      </c>
      <c r="C7512" s="1" t="s">
        <v>808</v>
      </c>
      <c r="D7512" s="1" t="s">
        <v>14</v>
      </c>
      <c r="E7512" s="1" t="s">
        <v>36</v>
      </c>
      <c r="F7512" s="18">
        <v>15.552000000000003</v>
      </c>
      <c r="G7512" t="s">
        <v>4452</v>
      </c>
      <c r="H7512" s="1">
        <f>IF(COUNTIF(G$2:G7512,G7512)=1,1,0)</f>
        <v>0</v>
      </c>
      <c r="I7512" s="1">
        <v>3</v>
      </c>
      <c r="J7512" s="1">
        <v>0.2</v>
      </c>
      <c r="K7512" s="1">
        <v>5.6375999999999999</v>
      </c>
      <c r="L7512" s="12">
        <f>VLOOKUP(train[[#This Row],[Sub-Category]],Análisis_ABC_XYZ[[#Headers],[#Data]],4,FALSE)</f>
        <v>0.43613829632717294</v>
      </c>
    </row>
    <row r="7513" spans="1:12" x14ac:dyDescent="0.35">
      <c r="A7513" s="2">
        <v>43235</v>
      </c>
      <c r="B7513" s="1" t="s">
        <v>72</v>
      </c>
      <c r="C7513" s="1" t="s">
        <v>1158</v>
      </c>
      <c r="D7513" s="1" t="s">
        <v>26</v>
      </c>
      <c r="E7513" s="1" t="s">
        <v>27</v>
      </c>
      <c r="F7513" s="18">
        <v>11.120000000000001</v>
      </c>
      <c r="G7513" t="s">
        <v>3026</v>
      </c>
      <c r="H7513" s="1">
        <f>IF(COUNTIF(G$2:G7513,G7513)=1,1,0)</f>
        <v>0</v>
      </c>
      <c r="I7513" s="1">
        <v>2</v>
      </c>
      <c r="J7513" s="1">
        <v>0.2</v>
      </c>
      <c r="K7513" s="1">
        <v>3.4749999999999996</v>
      </c>
      <c r="L7513" s="12">
        <f>VLOOKUP(train[[#This Row],[Sub-Category]],Análisis_ABC_XYZ[[#Headers],[#Data]],4,FALSE)</f>
        <v>0.41105220110552465</v>
      </c>
    </row>
    <row r="7514" spans="1:12" x14ac:dyDescent="0.35">
      <c r="A7514" s="2">
        <v>43235</v>
      </c>
      <c r="B7514" s="1" t="s">
        <v>104</v>
      </c>
      <c r="C7514" s="1" t="s">
        <v>807</v>
      </c>
      <c r="D7514" s="1" t="s">
        <v>14</v>
      </c>
      <c r="E7514" s="1" t="s">
        <v>29</v>
      </c>
      <c r="F7514" s="18">
        <v>4.7520000000000007</v>
      </c>
      <c r="G7514" t="s">
        <v>4452</v>
      </c>
      <c r="H7514" s="1">
        <f>IF(COUNTIF(G$2:G7514,G7514)=1,1,0)</f>
        <v>0</v>
      </c>
      <c r="I7514" s="1">
        <v>2</v>
      </c>
      <c r="J7514" s="1">
        <v>0.7</v>
      </c>
      <c r="K7514" s="1">
        <v>-3.1679999999999993</v>
      </c>
      <c r="L7514" s="12">
        <f>VLOOKUP(train[[#This Row],[Sub-Category]],Análisis_ABC_XYZ[[#Headers],[#Data]],4,FALSE)</f>
        <v>0.46881743173671325</v>
      </c>
    </row>
    <row r="7515" spans="1:12" x14ac:dyDescent="0.35">
      <c r="A7515" s="2">
        <v>43236</v>
      </c>
      <c r="B7515" s="1" t="s">
        <v>157</v>
      </c>
      <c r="C7515" s="1" t="s">
        <v>1009</v>
      </c>
      <c r="D7515" s="1" t="s">
        <v>14</v>
      </c>
      <c r="E7515" s="1" t="s">
        <v>20</v>
      </c>
      <c r="F7515" s="18">
        <v>221.024</v>
      </c>
      <c r="G7515" t="s">
        <v>6597</v>
      </c>
      <c r="H7515" s="1">
        <f>IF(COUNTIF(G$2:G7515,G7515)=1,1,0)</f>
        <v>1</v>
      </c>
      <c r="I7515" s="1">
        <v>2</v>
      </c>
      <c r="J7515" s="1">
        <v>0.2</v>
      </c>
      <c r="K7515" s="1">
        <v>-55.256</v>
      </c>
      <c r="L7515" s="12">
        <f>VLOOKUP(train[[#This Row],[Sub-Category]],Análisis_ABC_XYZ[[#Headers],[#Data]],4,FALSE)</f>
        <v>0.44610841445725197</v>
      </c>
    </row>
    <row r="7516" spans="1:12" x14ac:dyDescent="0.35">
      <c r="A7516" s="2">
        <v>43238</v>
      </c>
      <c r="B7516" s="1" t="s">
        <v>186</v>
      </c>
      <c r="C7516" s="1" t="s">
        <v>1798</v>
      </c>
      <c r="D7516" s="1" t="s">
        <v>14</v>
      </c>
      <c r="E7516" s="1" t="s">
        <v>31</v>
      </c>
      <c r="F7516" s="18">
        <v>706.86</v>
      </c>
      <c r="G7516" t="s">
        <v>4361</v>
      </c>
      <c r="H7516" s="1">
        <f>IF(COUNTIF(G$2:G7516,G7516)=1,1,0)</f>
        <v>1</v>
      </c>
      <c r="I7516" s="1">
        <v>7</v>
      </c>
      <c r="J7516" s="1">
        <v>0</v>
      </c>
      <c r="K7516" s="1">
        <v>197.92079999999999</v>
      </c>
      <c r="L7516" s="12">
        <f>VLOOKUP(train[[#This Row],[Sub-Category]],Análisis_ABC_XYZ[[#Headers],[#Data]],4,FALSE)</f>
        <v>0.49507917887403441</v>
      </c>
    </row>
    <row r="7517" spans="1:12" x14ac:dyDescent="0.35">
      <c r="A7517" s="2">
        <v>43238</v>
      </c>
      <c r="B7517" s="1" t="s">
        <v>136</v>
      </c>
      <c r="C7517" s="1" t="s">
        <v>950</v>
      </c>
      <c r="D7517" s="1" t="s">
        <v>26</v>
      </c>
      <c r="E7517" s="1" t="s">
        <v>27</v>
      </c>
      <c r="F7517" s="18">
        <v>344.70400000000001</v>
      </c>
      <c r="G7517" t="s">
        <v>6696</v>
      </c>
      <c r="H7517" s="1">
        <f>IF(COUNTIF(G$2:G7517,G7517)=1,1,0)</f>
        <v>1</v>
      </c>
      <c r="I7517" s="1">
        <v>2</v>
      </c>
      <c r="J7517" s="1">
        <v>0.2</v>
      </c>
      <c r="K7517" s="1">
        <v>38.779199999999989</v>
      </c>
      <c r="L7517" s="12">
        <f>VLOOKUP(train[[#This Row],[Sub-Category]],Análisis_ABC_XYZ[[#Headers],[#Data]],4,FALSE)</f>
        <v>0.41105220110552465</v>
      </c>
    </row>
    <row r="7518" spans="1:12" x14ac:dyDescent="0.35">
      <c r="A7518" s="2">
        <v>43238</v>
      </c>
      <c r="B7518" s="1" t="s">
        <v>379</v>
      </c>
      <c r="C7518" s="1" t="s">
        <v>1732</v>
      </c>
      <c r="D7518" s="1" t="s">
        <v>8</v>
      </c>
      <c r="E7518" s="1" t="s">
        <v>9</v>
      </c>
      <c r="F7518" s="18">
        <v>302.94</v>
      </c>
      <c r="G7518" t="s">
        <v>3467</v>
      </c>
      <c r="H7518" s="1">
        <f>IF(COUNTIF(G$2:G7518,G7518)=1,1,0)</f>
        <v>1</v>
      </c>
      <c r="I7518" s="1">
        <v>3</v>
      </c>
      <c r="J7518" s="1">
        <v>0</v>
      </c>
      <c r="K7518" s="1">
        <v>75.735000000000014</v>
      </c>
      <c r="L7518" s="12">
        <f>VLOOKUP(train[[#This Row],[Sub-Category]],Análisis_ABC_XYZ[[#Headers],[#Data]],4,FALSE)</f>
        <v>0.5176847302647779</v>
      </c>
    </row>
    <row r="7519" spans="1:12" x14ac:dyDescent="0.35">
      <c r="A7519" s="2">
        <v>43238</v>
      </c>
      <c r="B7519" s="1" t="s">
        <v>186</v>
      </c>
      <c r="C7519" s="1" t="s">
        <v>525</v>
      </c>
      <c r="D7519" s="1" t="s">
        <v>26</v>
      </c>
      <c r="E7519" s="1" t="s">
        <v>27</v>
      </c>
      <c r="F7519" s="18">
        <v>114.94999999999999</v>
      </c>
      <c r="G7519" t="s">
        <v>4361</v>
      </c>
      <c r="H7519" s="1">
        <f>IF(COUNTIF(G$2:G7519,G7519)=1,1,0)</f>
        <v>0</v>
      </c>
      <c r="I7519" s="1">
        <v>5</v>
      </c>
      <c r="J7519" s="1">
        <v>0</v>
      </c>
      <c r="K7519" s="1">
        <v>2.2990000000000066</v>
      </c>
      <c r="L7519" s="12">
        <f>VLOOKUP(train[[#This Row],[Sub-Category]],Análisis_ABC_XYZ[[#Headers],[#Data]],4,FALSE)</f>
        <v>0.41105220110552465</v>
      </c>
    </row>
    <row r="7520" spans="1:12" x14ac:dyDescent="0.35">
      <c r="A7520" s="2">
        <v>43238</v>
      </c>
      <c r="B7520" s="1" t="s">
        <v>379</v>
      </c>
      <c r="C7520" s="1" t="s">
        <v>474</v>
      </c>
      <c r="D7520" s="1" t="s">
        <v>14</v>
      </c>
      <c r="E7520" s="1" t="s">
        <v>29</v>
      </c>
      <c r="F7520" s="18">
        <v>113.94</v>
      </c>
      <c r="G7520" t="s">
        <v>3467</v>
      </c>
      <c r="H7520" s="1">
        <f>IF(COUNTIF(G$2:G7520,G7520)=1,1,0)</f>
        <v>0</v>
      </c>
      <c r="I7520" s="1">
        <v>6</v>
      </c>
      <c r="J7520" s="1">
        <v>0</v>
      </c>
      <c r="K7520" s="1">
        <v>54.691199999999995</v>
      </c>
      <c r="L7520" s="12">
        <f>VLOOKUP(train[[#This Row],[Sub-Category]],Análisis_ABC_XYZ[[#Headers],[#Data]],4,FALSE)</f>
        <v>0.46881743173671325</v>
      </c>
    </row>
    <row r="7521" spans="1:12" x14ac:dyDescent="0.35">
      <c r="A7521" s="2">
        <v>43238</v>
      </c>
      <c r="B7521" s="1" t="s">
        <v>379</v>
      </c>
      <c r="C7521" s="1" t="s">
        <v>1552</v>
      </c>
      <c r="D7521" s="1" t="s">
        <v>26</v>
      </c>
      <c r="E7521" s="1" t="s">
        <v>27</v>
      </c>
      <c r="F7521" s="18">
        <v>55.98</v>
      </c>
      <c r="G7521" t="s">
        <v>3467</v>
      </c>
      <c r="H7521" s="1">
        <f>IF(COUNTIF(G$2:G7521,G7521)=1,1,0)</f>
        <v>0</v>
      </c>
      <c r="I7521" s="1">
        <v>2</v>
      </c>
      <c r="J7521" s="1">
        <v>0</v>
      </c>
      <c r="K7521" s="1">
        <v>15.674399999999999</v>
      </c>
      <c r="L7521" s="12">
        <f>VLOOKUP(train[[#This Row],[Sub-Category]],Análisis_ABC_XYZ[[#Headers],[#Data]],4,FALSE)</f>
        <v>0.41105220110552465</v>
      </c>
    </row>
    <row r="7522" spans="1:12" x14ac:dyDescent="0.35">
      <c r="A7522" s="2">
        <v>43238</v>
      </c>
      <c r="B7522" s="1" t="s">
        <v>52</v>
      </c>
      <c r="C7522" s="1" t="s">
        <v>1445</v>
      </c>
      <c r="D7522" s="1" t="s">
        <v>26</v>
      </c>
      <c r="E7522" s="1" t="s">
        <v>56</v>
      </c>
      <c r="F7522" s="18">
        <v>36.048000000000002</v>
      </c>
      <c r="G7522" t="s">
        <v>5960</v>
      </c>
      <c r="H7522" s="1">
        <f>IF(COUNTIF(G$2:G7522,G7522)=1,1,0)</f>
        <v>1</v>
      </c>
      <c r="I7522" s="1">
        <v>3</v>
      </c>
      <c r="J7522" s="1">
        <v>0.2</v>
      </c>
      <c r="K7522" s="1">
        <v>-0.90120000000000111</v>
      </c>
      <c r="L7522" s="12">
        <f>VLOOKUP(train[[#This Row],[Sub-Category]],Análisis_ABC_XYZ[[#Headers],[#Data]],4,FALSE)</f>
        <v>0.52062335344040378</v>
      </c>
    </row>
    <row r="7523" spans="1:12" x14ac:dyDescent="0.35">
      <c r="A7523" s="2">
        <v>43238</v>
      </c>
      <c r="B7523" s="1" t="s">
        <v>186</v>
      </c>
      <c r="C7523" s="1" t="s">
        <v>1560</v>
      </c>
      <c r="D7523" s="1" t="s">
        <v>14</v>
      </c>
      <c r="E7523" s="1" t="s">
        <v>29</v>
      </c>
      <c r="F7523" s="18">
        <v>43.19</v>
      </c>
      <c r="G7523" t="s">
        <v>4361</v>
      </c>
      <c r="H7523" s="1">
        <f>IF(COUNTIF(G$2:G7523,G7523)=1,1,0)</f>
        <v>0</v>
      </c>
      <c r="I7523" s="1">
        <v>7</v>
      </c>
      <c r="J7523" s="1">
        <v>0</v>
      </c>
      <c r="K7523" s="1">
        <v>20.731199999999998</v>
      </c>
      <c r="L7523" s="12">
        <f>VLOOKUP(train[[#This Row],[Sub-Category]],Análisis_ABC_XYZ[[#Headers],[#Data]],4,FALSE)</f>
        <v>0.46881743173671325</v>
      </c>
    </row>
    <row r="7524" spans="1:12" x14ac:dyDescent="0.35">
      <c r="A7524" s="2">
        <v>43238</v>
      </c>
      <c r="B7524" s="1" t="s">
        <v>379</v>
      </c>
      <c r="C7524" s="1" t="s">
        <v>1158</v>
      </c>
      <c r="D7524" s="1" t="s">
        <v>26</v>
      </c>
      <c r="E7524" s="1" t="s">
        <v>27</v>
      </c>
      <c r="F7524" s="18">
        <v>34.75</v>
      </c>
      <c r="G7524" t="s">
        <v>3467</v>
      </c>
      <c r="H7524" s="1">
        <f>IF(COUNTIF(G$2:G7524,G7524)=1,1,0)</f>
        <v>0</v>
      </c>
      <c r="I7524" s="1">
        <v>5</v>
      </c>
      <c r="J7524" s="1">
        <v>0</v>
      </c>
      <c r="K7524" s="1">
        <v>15.637499999999999</v>
      </c>
      <c r="L7524" s="12">
        <f>VLOOKUP(train[[#This Row],[Sub-Category]],Análisis_ABC_XYZ[[#Headers],[#Data]],4,FALSE)</f>
        <v>0.41105220110552465</v>
      </c>
    </row>
    <row r="7525" spans="1:12" x14ac:dyDescent="0.35">
      <c r="A7525" s="2">
        <v>43238</v>
      </c>
      <c r="B7525" s="1" t="s">
        <v>72</v>
      </c>
      <c r="C7525" s="1" t="s">
        <v>1223</v>
      </c>
      <c r="D7525" s="1" t="s">
        <v>8</v>
      </c>
      <c r="E7525" s="1" t="s">
        <v>22</v>
      </c>
      <c r="F7525" s="18">
        <v>22.608000000000001</v>
      </c>
      <c r="G7525" t="s">
        <v>3567</v>
      </c>
      <c r="H7525" s="1">
        <f>IF(COUNTIF(G$2:G7525,G7525)=1,1,0)</f>
        <v>1</v>
      </c>
      <c r="I7525" s="1">
        <v>3</v>
      </c>
      <c r="J7525" s="1">
        <v>0.6</v>
      </c>
      <c r="K7525" s="1">
        <v>-10.173599999999997</v>
      </c>
      <c r="L7525" s="12">
        <f>VLOOKUP(train[[#This Row],[Sub-Category]],Análisis_ABC_XYZ[[#Headers],[#Data]],4,FALSE)</f>
        <v>0.4595170286641902</v>
      </c>
    </row>
    <row r="7526" spans="1:12" x14ac:dyDescent="0.35">
      <c r="A7526" s="2">
        <v>43238</v>
      </c>
      <c r="B7526" s="1" t="s">
        <v>379</v>
      </c>
      <c r="C7526" s="1" t="s">
        <v>51</v>
      </c>
      <c r="D7526" s="1" t="s">
        <v>14</v>
      </c>
      <c r="E7526" s="1" t="s">
        <v>31</v>
      </c>
      <c r="F7526" s="18">
        <v>17.239999999999998</v>
      </c>
      <c r="G7526" t="s">
        <v>3467</v>
      </c>
      <c r="H7526" s="1">
        <f>IF(COUNTIF(G$2:G7526,G7526)=1,1,0)</f>
        <v>0</v>
      </c>
      <c r="I7526" s="1">
        <v>2</v>
      </c>
      <c r="J7526" s="1">
        <v>0</v>
      </c>
      <c r="K7526" s="1">
        <v>4.4824000000000002</v>
      </c>
      <c r="L7526" s="12">
        <f>VLOOKUP(train[[#This Row],[Sub-Category]],Análisis_ABC_XYZ[[#Headers],[#Data]],4,FALSE)</f>
        <v>0.49507917887403441</v>
      </c>
    </row>
    <row r="7527" spans="1:12" x14ac:dyDescent="0.35">
      <c r="A7527" s="2">
        <v>43238</v>
      </c>
      <c r="B7527" s="1" t="s">
        <v>89</v>
      </c>
      <c r="C7527" s="1" t="s">
        <v>1094</v>
      </c>
      <c r="D7527" s="1" t="s">
        <v>8</v>
      </c>
      <c r="E7527" s="1" t="s">
        <v>22</v>
      </c>
      <c r="F7527" s="18">
        <v>14.56</v>
      </c>
      <c r="G7527" t="s">
        <v>3296</v>
      </c>
      <c r="H7527" s="1">
        <f>IF(COUNTIF(G$2:G7527,G7527)=1,1,0)</f>
        <v>1</v>
      </c>
      <c r="I7527" s="1">
        <v>2</v>
      </c>
      <c r="J7527" s="1">
        <v>0</v>
      </c>
      <c r="K7527" s="1">
        <v>6.2608000000000015</v>
      </c>
      <c r="L7527" s="12">
        <f>VLOOKUP(train[[#This Row],[Sub-Category]],Análisis_ABC_XYZ[[#Headers],[#Data]],4,FALSE)</f>
        <v>0.4595170286641902</v>
      </c>
    </row>
    <row r="7528" spans="1:12" x14ac:dyDescent="0.35">
      <c r="A7528" s="2">
        <v>43238</v>
      </c>
      <c r="B7528" s="1" t="s">
        <v>39</v>
      </c>
      <c r="C7528" s="1" t="s">
        <v>1498</v>
      </c>
      <c r="D7528" s="1" t="s">
        <v>14</v>
      </c>
      <c r="E7528" s="1" t="s">
        <v>20</v>
      </c>
      <c r="F7528" s="18">
        <v>8.9280000000000008</v>
      </c>
      <c r="G7528" t="s">
        <v>3633</v>
      </c>
      <c r="H7528" s="1">
        <f>IF(COUNTIF(G$2:G7528,G7528)=1,1,0)</f>
        <v>1</v>
      </c>
      <c r="I7528" s="1">
        <v>2</v>
      </c>
      <c r="J7528" s="1">
        <v>0.2</v>
      </c>
      <c r="K7528" s="1">
        <v>0.66959999999999997</v>
      </c>
      <c r="L7528" s="12">
        <f>VLOOKUP(train[[#This Row],[Sub-Category]],Análisis_ABC_XYZ[[#Headers],[#Data]],4,FALSE)</f>
        <v>0.44610841445725197</v>
      </c>
    </row>
    <row r="7529" spans="1:12" x14ac:dyDescent="0.35">
      <c r="A7529" s="2">
        <v>43238</v>
      </c>
      <c r="B7529" s="1" t="s">
        <v>39</v>
      </c>
      <c r="C7529" s="1" t="s">
        <v>761</v>
      </c>
      <c r="D7529" s="1" t="s">
        <v>14</v>
      </c>
      <c r="E7529" s="1" t="s">
        <v>29</v>
      </c>
      <c r="F7529" s="18">
        <v>6.8739999999999988</v>
      </c>
      <c r="G7529" t="s">
        <v>3633</v>
      </c>
      <c r="H7529" s="1">
        <f>IF(COUNTIF(G$2:G7529,G7529)=1,1,0)</f>
        <v>0</v>
      </c>
      <c r="I7529" s="1">
        <v>7</v>
      </c>
      <c r="J7529" s="1">
        <v>0.8</v>
      </c>
      <c r="K7529" s="1">
        <v>-10.654700000000002</v>
      </c>
      <c r="L7529" s="12">
        <f>VLOOKUP(train[[#This Row],[Sub-Category]],Análisis_ABC_XYZ[[#Headers],[#Data]],4,FALSE)</f>
        <v>0.46881743173671325</v>
      </c>
    </row>
    <row r="7530" spans="1:12" x14ac:dyDescent="0.35">
      <c r="A7530" s="2">
        <v>43238</v>
      </c>
      <c r="B7530" s="1" t="s">
        <v>89</v>
      </c>
      <c r="C7530" s="1" t="s">
        <v>600</v>
      </c>
      <c r="D7530" s="1" t="s">
        <v>14</v>
      </c>
      <c r="E7530" s="1" t="s">
        <v>29</v>
      </c>
      <c r="F7530" s="18">
        <v>3.048</v>
      </c>
      <c r="G7530" t="s">
        <v>3296</v>
      </c>
      <c r="H7530" s="1">
        <f>IF(COUNTIF(G$2:G7530,G7530)=1,1,0)</f>
        <v>0</v>
      </c>
      <c r="I7530" s="1">
        <v>1</v>
      </c>
      <c r="J7530" s="1">
        <v>0.2</v>
      </c>
      <c r="K7530" s="1">
        <v>1.0286999999999997</v>
      </c>
      <c r="L7530" s="12">
        <f>VLOOKUP(train[[#This Row],[Sub-Category]],Análisis_ABC_XYZ[[#Headers],[#Data]],4,FALSE)</f>
        <v>0.46881743173671325</v>
      </c>
    </row>
    <row r="7531" spans="1:12" x14ac:dyDescent="0.35">
      <c r="A7531" s="2">
        <v>43238</v>
      </c>
      <c r="B7531" s="1" t="s">
        <v>39</v>
      </c>
      <c r="C7531" s="1" t="s">
        <v>1298</v>
      </c>
      <c r="D7531" s="1" t="s">
        <v>14</v>
      </c>
      <c r="E7531" s="1" t="s">
        <v>29</v>
      </c>
      <c r="F7531" s="18">
        <v>1.9959999999999996</v>
      </c>
      <c r="G7531" s="1" t="s">
        <v>3633</v>
      </c>
      <c r="H7531" s="1">
        <f>IF(COUNTIF(G$2:G7531,G7531)=1,1,0)</f>
        <v>0</v>
      </c>
      <c r="I7531" s="1">
        <v>1</v>
      </c>
      <c r="J7531" s="1">
        <v>0.8</v>
      </c>
      <c r="K7531" s="1">
        <v>-3.293400000000001</v>
      </c>
      <c r="L7531" s="12">
        <f>VLOOKUP(train[[#This Row],[Sub-Category]],Análisis_ABC_XYZ[[#Headers],[#Data]],4,FALSE)</f>
        <v>0.46881743173671325</v>
      </c>
    </row>
    <row r="7532" spans="1:12" x14ac:dyDescent="0.35">
      <c r="A7532" s="2">
        <v>43238</v>
      </c>
      <c r="B7532" s="1" t="s">
        <v>72</v>
      </c>
      <c r="C7532" s="1" t="s">
        <v>339</v>
      </c>
      <c r="D7532" s="1" t="s">
        <v>8</v>
      </c>
      <c r="E7532" s="1" t="s">
        <v>22</v>
      </c>
      <c r="F7532" s="18">
        <v>1.8920000000000003</v>
      </c>
      <c r="G7532" s="1" t="s">
        <v>3567</v>
      </c>
      <c r="H7532" s="1">
        <f>IF(COUNTIF(G$2:G7532,G7532)=1,1,0)</f>
        <v>0</v>
      </c>
      <c r="I7532" s="1">
        <v>1</v>
      </c>
      <c r="J7532" s="1">
        <v>0.6</v>
      </c>
      <c r="K7532" s="1">
        <v>-0.99329999999999963</v>
      </c>
      <c r="L7532" s="12">
        <f>VLOOKUP(train[[#This Row],[Sub-Category]],Análisis_ABC_XYZ[[#Headers],[#Data]],4,FALSE)</f>
        <v>0.4595170286641902</v>
      </c>
    </row>
    <row r="7533" spans="1:12" x14ac:dyDescent="0.35">
      <c r="A7533" s="2">
        <v>43239</v>
      </c>
      <c r="B7533" s="1" t="s">
        <v>379</v>
      </c>
      <c r="C7533" s="1" t="s">
        <v>255</v>
      </c>
      <c r="D7533" s="1" t="s">
        <v>8</v>
      </c>
      <c r="E7533" s="1" t="s">
        <v>9</v>
      </c>
      <c r="F7533" s="18">
        <v>1628.82</v>
      </c>
      <c r="G7533" t="s">
        <v>2715</v>
      </c>
      <c r="H7533" s="1">
        <f>IF(COUNTIF(G$2:G7533,G7533)=1,1,0)</f>
        <v>1</v>
      </c>
      <c r="I7533" s="1">
        <v>9</v>
      </c>
      <c r="J7533" s="1">
        <v>0</v>
      </c>
      <c r="K7533" s="1">
        <v>374.62859999999989</v>
      </c>
      <c r="L7533" s="12">
        <f>VLOOKUP(train[[#This Row],[Sub-Category]],Análisis_ABC_XYZ[[#Headers],[#Data]],4,FALSE)</f>
        <v>0.5176847302647779</v>
      </c>
    </row>
    <row r="7534" spans="1:12" x14ac:dyDescent="0.35">
      <c r="A7534" s="2">
        <v>43239</v>
      </c>
      <c r="B7534" s="1" t="s">
        <v>12</v>
      </c>
      <c r="C7534" s="1" t="s">
        <v>538</v>
      </c>
      <c r="D7534" s="1" t="s">
        <v>8</v>
      </c>
      <c r="E7534" s="1" t="s">
        <v>11</v>
      </c>
      <c r="F7534" s="18">
        <v>681.40800000000013</v>
      </c>
      <c r="G7534" t="s">
        <v>2382</v>
      </c>
      <c r="H7534" s="1">
        <f>IF(COUNTIF(G$2:G7534,G7534)=1,1,0)</f>
        <v>1</v>
      </c>
      <c r="I7534" s="1">
        <v>12</v>
      </c>
      <c r="J7534" s="1">
        <v>0.2</v>
      </c>
      <c r="K7534" s="1">
        <v>42.588000000000022</v>
      </c>
      <c r="L7534" s="12">
        <f>VLOOKUP(train[[#This Row],[Sub-Category]],Análisis_ABC_XYZ[[#Headers],[#Data]],4,FALSE)</f>
        <v>0.46529189879902266</v>
      </c>
    </row>
    <row r="7535" spans="1:12" x14ac:dyDescent="0.35">
      <c r="A7535" s="2">
        <v>43239</v>
      </c>
      <c r="B7535" s="1" t="s">
        <v>379</v>
      </c>
      <c r="C7535" s="1" t="s">
        <v>1514</v>
      </c>
      <c r="D7535" s="1" t="s">
        <v>26</v>
      </c>
      <c r="E7535" s="1" t="s">
        <v>27</v>
      </c>
      <c r="F7535" s="18">
        <v>377.96999999999997</v>
      </c>
      <c r="G7535" t="s">
        <v>2715</v>
      </c>
      <c r="H7535" s="1">
        <f>IF(COUNTIF(G$2:G7535,G7535)=1,1,0)</f>
        <v>0</v>
      </c>
      <c r="I7535" s="1">
        <v>3</v>
      </c>
      <c r="J7535" s="1">
        <v>0</v>
      </c>
      <c r="K7535" s="1">
        <v>98.272200000000012</v>
      </c>
      <c r="L7535" s="12">
        <f>VLOOKUP(train[[#This Row],[Sub-Category]],Análisis_ABC_XYZ[[#Headers],[#Data]],4,FALSE)</f>
        <v>0.41105220110552465</v>
      </c>
    </row>
    <row r="7536" spans="1:12" x14ac:dyDescent="0.35">
      <c r="A7536" s="2">
        <v>43239</v>
      </c>
      <c r="B7536" s="1" t="s">
        <v>111</v>
      </c>
      <c r="C7536" s="1" t="s">
        <v>605</v>
      </c>
      <c r="D7536" s="1" t="s">
        <v>8</v>
      </c>
      <c r="E7536" s="1" t="s">
        <v>11</v>
      </c>
      <c r="F7536" s="18">
        <v>314.35199999999998</v>
      </c>
      <c r="G7536" t="s">
        <v>5843</v>
      </c>
      <c r="H7536" s="1">
        <f>IF(COUNTIF(G$2:G7536,G7536)=1,1,0)</f>
        <v>1</v>
      </c>
      <c r="I7536" s="1">
        <v>3</v>
      </c>
      <c r="J7536" s="1">
        <v>0.2</v>
      </c>
      <c r="K7536" s="1">
        <v>-35.36460000000001</v>
      </c>
      <c r="L7536" s="12">
        <f>VLOOKUP(train[[#This Row],[Sub-Category]],Análisis_ABC_XYZ[[#Headers],[#Data]],4,FALSE)</f>
        <v>0.46529189879902266</v>
      </c>
    </row>
    <row r="7537" spans="1:12" x14ac:dyDescent="0.35">
      <c r="A7537" s="2">
        <v>43239</v>
      </c>
      <c r="B7537" s="1" t="s">
        <v>89</v>
      </c>
      <c r="C7537" s="1" t="s">
        <v>407</v>
      </c>
      <c r="D7537" s="1" t="s">
        <v>26</v>
      </c>
      <c r="E7537" s="1" t="s">
        <v>27</v>
      </c>
      <c r="F7537" s="18">
        <v>307.98</v>
      </c>
      <c r="G7537" t="s">
        <v>5847</v>
      </c>
      <c r="H7537" s="1">
        <f>IF(COUNTIF(G$2:G7537,G7537)=1,1,0)</f>
        <v>1</v>
      </c>
      <c r="I7537" s="1">
        <v>2</v>
      </c>
      <c r="J7537" s="1">
        <v>0</v>
      </c>
      <c r="K7537" s="1">
        <v>89.314199999999971</v>
      </c>
      <c r="L7537" s="12">
        <f>VLOOKUP(train[[#This Row],[Sub-Category]],Análisis_ABC_XYZ[[#Headers],[#Data]],4,FALSE)</f>
        <v>0.41105220110552465</v>
      </c>
    </row>
    <row r="7538" spans="1:12" x14ac:dyDescent="0.35">
      <c r="A7538" s="2">
        <v>43239</v>
      </c>
      <c r="B7538" s="1" t="s">
        <v>379</v>
      </c>
      <c r="C7538" s="1" t="s">
        <v>906</v>
      </c>
      <c r="D7538" s="1" t="s">
        <v>14</v>
      </c>
      <c r="E7538" s="1" t="s">
        <v>36</v>
      </c>
      <c r="F7538" s="18">
        <v>286.93</v>
      </c>
      <c r="G7538" t="s">
        <v>2715</v>
      </c>
      <c r="H7538" s="1">
        <f>IF(COUNTIF(G$2:G7538,G7538)=1,1,0)</f>
        <v>0</v>
      </c>
      <c r="I7538" s="1">
        <v>7</v>
      </c>
      <c r="J7538" s="1">
        <v>0</v>
      </c>
      <c r="K7538" s="1">
        <v>140.59569999999999</v>
      </c>
      <c r="L7538" s="12">
        <f>VLOOKUP(train[[#This Row],[Sub-Category]],Análisis_ABC_XYZ[[#Headers],[#Data]],4,FALSE)</f>
        <v>0.43613829632717294</v>
      </c>
    </row>
    <row r="7539" spans="1:12" x14ac:dyDescent="0.35">
      <c r="A7539" s="2">
        <v>43239</v>
      </c>
      <c r="B7539" s="1" t="s">
        <v>89</v>
      </c>
      <c r="C7539" s="1" t="s">
        <v>653</v>
      </c>
      <c r="D7539" s="1" t="s">
        <v>14</v>
      </c>
      <c r="E7539" s="1" t="s">
        <v>31</v>
      </c>
      <c r="F7539" s="18">
        <v>281.34000000000003</v>
      </c>
      <c r="G7539" t="s">
        <v>5847</v>
      </c>
      <c r="H7539" s="1">
        <f>IF(COUNTIF(G$2:G7539,G7539)=1,1,0)</f>
        <v>0</v>
      </c>
      <c r="I7539" s="1">
        <v>6</v>
      </c>
      <c r="J7539" s="1">
        <v>0</v>
      </c>
      <c r="K7539" s="1">
        <v>109.72260000000001</v>
      </c>
      <c r="L7539" s="12">
        <f>VLOOKUP(train[[#This Row],[Sub-Category]],Análisis_ABC_XYZ[[#Headers],[#Data]],4,FALSE)</f>
        <v>0.49507917887403441</v>
      </c>
    </row>
    <row r="7540" spans="1:12" x14ac:dyDescent="0.35">
      <c r="A7540" s="2">
        <v>43239</v>
      </c>
      <c r="B7540" s="1" t="s">
        <v>379</v>
      </c>
      <c r="C7540" s="1" t="s">
        <v>1226</v>
      </c>
      <c r="D7540" s="1" t="s">
        <v>14</v>
      </c>
      <c r="E7540" s="1" t="s">
        <v>36</v>
      </c>
      <c r="F7540" s="18">
        <v>195.64</v>
      </c>
      <c r="G7540" t="s">
        <v>5637</v>
      </c>
      <c r="H7540" s="1">
        <f>IF(COUNTIF(G$2:G7540,G7540)=1,1,0)</f>
        <v>1</v>
      </c>
      <c r="I7540" s="1">
        <v>4</v>
      </c>
      <c r="J7540" s="1">
        <v>0</v>
      </c>
      <c r="K7540" s="1">
        <v>91.950799999999987</v>
      </c>
      <c r="L7540" s="12">
        <f>VLOOKUP(train[[#This Row],[Sub-Category]],Análisis_ABC_XYZ[[#Headers],[#Data]],4,FALSE)</f>
        <v>0.43613829632717294</v>
      </c>
    </row>
    <row r="7541" spans="1:12" x14ac:dyDescent="0.35">
      <c r="A7541" s="2">
        <v>43239</v>
      </c>
      <c r="B7541" s="1" t="s">
        <v>12</v>
      </c>
      <c r="C7541" s="1" t="s">
        <v>1265</v>
      </c>
      <c r="D7541" s="1" t="s">
        <v>14</v>
      </c>
      <c r="E7541" s="1" t="s">
        <v>29</v>
      </c>
      <c r="F7541" s="18">
        <v>133.12</v>
      </c>
      <c r="G7541" t="s">
        <v>5346</v>
      </c>
      <c r="H7541" s="1">
        <f>IF(COUNTIF(G$2:G7541,G7541)=1,1,0)</f>
        <v>1</v>
      </c>
      <c r="I7541" s="1">
        <v>5</v>
      </c>
      <c r="J7541" s="1">
        <v>0.2</v>
      </c>
      <c r="K7541" s="1">
        <v>49.92</v>
      </c>
      <c r="L7541" s="12">
        <f>VLOOKUP(train[[#This Row],[Sub-Category]],Análisis_ABC_XYZ[[#Headers],[#Data]],4,FALSE)</f>
        <v>0.46881743173671325</v>
      </c>
    </row>
    <row r="7542" spans="1:12" x14ac:dyDescent="0.35">
      <c r="A7542" s="2">
        <v>43239</v>
      </c>
      <c r="B7542" s="1" t="s">
        <v>37</v>
      </c>
      <c r="C7542" s="1" t="s">
        <v>599</v>
      </c>
      <c r="D7542" s="1" t="s">
        <v>14</v>
      </c>
      <c r="E7542" s="1" t="s">
        <v>31</v>
      </c>
      <c r="F7542" s="18">
        <v>97.16</v>
      </c>
      <c r="G7542" t="s">
        <v>5066</v>
      </c>
      <c r="H7542" s="1">
        <f>IF(COUNTIF(G$2:G7542,G7542)=1,1,0)</f>
        <v>1</v>
      </c>
      <c r="I7542" s="1">
        <v>2</v>
      </c>
      <c r="J7542" s="1">
        <v>0</v>
      </c>
      <c r="K7542" s="1">
        <v>28.176399999999987</v>
      </c>
      <c r="L7542" s="12">
        <f>VLOOKUP(train[[#This Row],[Sub-Category]],Análisis_ABC_XYZ[[#Headers],[#Data]],4,FALSE)</f>
        <v>0.49507917887403441</v>
      </c>
    </row>
    <row r="7543" spans="1:12" x14ac:dyDescent="0.35">
      <c r="A7543" s="2">
        <v>43239</v>
      </c>
      <c r="B7543" s="1" t="s">
        <v>39</v>
      </c>
      <c r="C7543" s="1" t="s">
        <v>1279</v>
      </c>
      <c r="D7543" s="1" t="s">
        <v>26</v>
      </c>
      <c r="E7543" s="1" t="s">
        <v>27</v>
      </c>
      <c r="F7543" s="18">
        <v>95.992000000000004</v>
      </c>
      <c r="G7543" t="s">
        <v>5339</v>
      </c>
      <c r="H7543" s="1">
        <f>IF(COUNTIF(G$2:G7543,G7543)=1,1,0)</f>
        <v>1</v>
      </c>
      <c r="I7543" s="1">
        <v>1</v>
      </c>
      <c r="J7543" s="1">
        <v>0.2</v>
      </c>
      <c r="K7543" s="1">
        <v>9.5991999999999997</v>
      </c>
      <c r="L7543" s="12">
        <f>VLOOKUP(train[[#This Row],[Sub-Category]],Análisis_ABC_XYZ[[#Headers],[#Data]],4,FALSE)</f>
        <v>0.41105220110552465</v>
      </c>
    </row>
    <row r="7544" spans="1:12" x14ac:dyDescent="0.35">
      <c r="A7544" s="2">
        <v>43239</v>
      </c>
      <c r="B7544" s="1" t="s">
        <v>89</v>
      </c>
      <c r="C7544" s="1" t="s">
        <v>654</v>
      </c>
      <c r="D7544" s="1" t="s">
        <v>26</v>
      </c>
      <c r="E7544" s="1" t="s">
        <v>56</v>
      </c>
      <c r="F7544" s="18">
        <v>299.96999999999997</v>
      </c>
      <c r="G7544" t="s">
        <v>5847</v>
      </c>
      <c r="H7544" s="1">
        <f>IF(COUNTIF(G$2:G7544,G7544)=1,1,0)</f>
        <v>0</v>
      </c>
      <c r="I7544" s="1">
        <v>3</v>
      </c>
      <c r="J7544" s="1">
        <v>0</v>
      </c>
      <c r="K7544" s="1">
        <v>113.98860000000001</v>
      </c>
      <c r="L7544" s="12">
        <f>VLOOKUP(train[[#This Row],[Sub-Category]],Análisis_ABC_XYZ[[#Headers],[#Data]],4,FALSE)</f>
        <v>0.52062335344040378</v>
      </c>
    </row>
    <row r="7545" spans="1:12" x14ac:dyDescent="0.35">
      <c r="A7545" s="2">
        <v>43239</v>
      </c>
      <c r="B7545" s="1" t="s">
        <v>379</v>
      </c>
      <c r="C7545" s="1" t="s">
        <v>722</v>
      </c>
      <c r="D7545" s="1" t="s">
        <v>26</v>
      </c>
      <c r="E7545" s="1" t="s">
        <v>56</v>
      </c>
      <c r="F7545" s="18">
        <v>67.8</v>
      </c>
      <c r="G7545" t="s">
        <v>2715</v>
      </c>
      <c r="H7545" s="1">
        <f>IF(COUNTIF(G$2:G7545,G7545)=1,1,0)</f>
        <v>0</v>
      </c>
      <c r="I7545" s="1">
        <v>4</v>
      </c>
      <c r="J7545" s="1">
        <v>0</v>
      </c>
      <c r="K7545" s="1">
        <v>4.0679999999999978</v>
      </c>
      <c r="L7545" s="12">
        <f>VLOOKUP(train[[#This Row],[Sub-Category]],Análisis_ABC_XYZ[[#Headers],[#Data]],4,FALSE)</f>
        <v>0.52062335344040378</v>
      </c>
    </row>
    <row r="7546" spans="1:12" x14ac:dyDescent="0.35">
      <c r="A7546" s="2">
        <v>43239</v>
      </c>
      <c r="B7546" s="1" t="s">
        <v>12</v>
      </c>
      <c r="C7546" s="1" t="s">
        <v>541</v>
      </c>
      <c r="D7546" s="1" t="s">
        <v>26</v>
      </c>
      <c r="E7546" s="1" t="s">
        <v>56</v>
      </c>
      <c r="F7546" s="18">
        <v>36.32</v>
      </c>
      <c r="G7546" t="s">
        <v>2382</v>
      </c>
      <c r="H7546" s="1">
        <f>IF(COUNTIF(G$2:G7546,G7546)=1,1,0)</f>
        <v>0</v>
      </c>
      <c r="I7546" s="1">
        <v>1</v>
      </c>
      <c r="J7546" s="1">
        <v>0</v>
      </c>
      <c r="K7546" s="1">
        <v>10.895999999999997</v>
      </c>
      <c r="L7546" s="12">
        <f>VLOOKUP(train[[#This Row],[Sub-Category]],Análisis_ABC_XYZ[[#Headers],[#Data]],4,FALSE)</f>
        <v>0.52062335344040378</v>
      </c>
    </row>
    <row r="7547" spans="1:12" x14ac:dyDescent="0.35">
      <c r="A7547" s="2">
        <v>43239</v>
      </c>
      <c r="B7547" s="1" t="s">
        <v>72</v>
      </c>
      <c r="C7547" s="1" t="s">
        <v>1660</v>
      </c>
      <c r="D7547" s="1" t="s">
        <v>14</v>
      </c>
      <c r="E7547" s="1" t="s">
        <v>36</v>
      </c>
      <c r="F7547" s="18">
        <v>38.016000000000005</v>
      </c>
      <c r="G7547" t="s">
        <v>5988</v>
      </c>
      <c r="H7547" s="1">
        <f>IF(COUNTIF(G$2:G7547,G7547)=1,1,0)</f>
        <v>1</v>
      </c>
      <c r="I7547" s="1">
        <v>6</v>
      </c>
      <c r="J7547" s="1">
        <v>0.2</v>
      </c>
      <c r="K7547" s="1">
        <v>13.780799999999996</v>
      </c>
      <c r="L7547" s="12">
        <f>VLOOKUP(train[[#This Row],[Sub-Category]],Análisis_ABC_XYZ[[#Headers],[#Data]],4,FALSE)</f>
        <v>0.43613829632717294</v>
      </c>
    </row>
    <row r="7548" spans="1:12" x14ac:dyDescent="0.35">
      <c r="A7548" s="2">
        <v>43239</v>
      </c>
      <c r="B7548" s="1" t="s">
        <v>111</v>
      </c>
      <c r="C7548" s="1" t="s">
        <v>1117</v>
      </c>
      <c r="D7548" s="1" t="s">
        <v>14</v>
      </c>
      <c r="E7548" s="1" t="s">
        <v>36</v>
      </c>
      <c r="F7548" s="18">
        <v>27.888000000000002</v>
      </c>
      <c r="G7548" t="s">
        <v>5843</v>
      </c>
      <c r="H7548" s="1">
        <f>IF(COUNTIF(G$2:G7548,G7548)=1,1,0)</f>
        <v>0</v>
      </c>
      <c r="I7548" s="1">
        <v>7</v>
      </c>
      <c r="J7548" s="1">
        <v>0.2</v>
      </c>
      <c r="K7548" s="1">
        <v>10.109400000000001</v>
      </c>
      <c r="L7548" s="12">
        <f>VLOOKUP(train[[#This Row],[Sub-Category]],Análisis_ABC_XYZ[[#Headers],[#Data]],4,FALSE)</f>
        <v>0.43613829632717294</v>
      </c>
    </row>
    <row r="7549" spans="1:12" x14ac:dyDescent="0.35">
      <c r="A7549" s="2">
        <v>43239</v>
      </c>
      <c r="B7549" s="1" t="s">
        <v>119</v>
      </c>
      <c r="C7549" s="1" t="s">
        <v>1576</v>
      </c>
      <c r="D7549" s="1" t="s">
        <v>14</v>
      </c>
      <c r="E7549" s="1" t="s">
        <v>29</v>
      </c>
      <c r="F7549" s="18">
        <v>26.16</v>
      </c>
      <c r="G7549" t="s">
        <v>3887</v>
      </c>
      <c r="H7549" s="1">
        <f>IF(COUNTIF(G$2:G7549,G7549)=1,1,0)</f>
        <v>1</v>
      </c>
      <c r="I7549" s="1">
        <v>4</v>
      </c>
      <c r="J7549" s="1">
        <v>0</v>
      </c>
      <c r="K7549" s="1">
        <v>12.8184</v>
      </c>
      <c r="L7549" s="12">
        <f>VLOOKUP(train[[#This Row],[Sub-Category]],Análisis_ABC_XYZ[[#Headers],[#Data]],4,FALSE)</f>
        <v>0.46881743173671325</v>
      </c>
    </row>
    <row r="7550" spans="1:12" x14ac:dyDescent="0.35">
      <c r="A7550" s="2">
        <v>43239</v>
      </c>
      <c r="B7550" s="1" t="s">
        <v>39</v>
      </c>
      <c r="C7550" s="1" t="s">
        <v>1795</v>
      </c>
      <c r="D7550" s="1" t="s">
        <v>14</v>
      </c>
      <c r="E7550" s="1" t="s">
        <v>15</v>
      </c>
      <c r="F7550" s="18">
        <v>13.216000000000001</v>
      </c>
      <c r="G7550" t="s">
        <v>5339</v>
      </c>
      <c r="H7550" s="1">
        <f>IF(COUNTIF(G$2:G7550,G7550)=1,1,0)</f>
        <v>0</v>
      </c>
      <c r="I7550" s="1">
        <v>4</v>
      </c>
      <c r="J7550" s="1">
        <v>0.2</v>
      </c>
      <c r="K7550" s="1">
        <v>4.2951999999999995</v>
      </c>
      <c r="L7550" s="12">
        <f>VLOOKUP(train[[#This Row],[Sub-Category]],Análisis_ABC_XYZ[[#Headers],[#Data]],4,FALSE)</f>
        <v>0.4647369236065339</v>
      </c>
    </row>
    <row r="7551" spans="1:12" x14ac:dyDescent="0.35">
      <c r="A7551" s="2">
        <v>43239</v>
      </c>
      <c r="B7551" s="1" t="s">
        <v>12</v>
      </c>
      <c r="C7551" s="1" t="s">
        <v>368</v>
      </c>
      <c r="D7551" s="1" t="s">
        <v>14</v>
      </c>
      <c r="E7551" s="1" t="s">
        <v>24</v>
      </c>
      <c r="F7551" s="18">
        <v>5.58</v>
      </c>
      <c r="G7551" t="s">
        <v>2382</v>
      </c>
      <c r="H7551" s="1">
        <f>IF(COUNTIF(G$2:G7551,G7551)=1,1,0)</f>
        <v>0</v>
      </c>
      <c r="I7551" s="1">
        <v>1</v>
      </c>
      <c r="J7551" s="1">
        <v>0</v>
      </c>
      <c r="K7551" s="1">
        <v>1.3949999999999996</v>
      </c>
      <c r="L7551" s="12">
        <f>VLOOKUP(train[[#This Row],[Sub-Category]],Análisis_ABC_XYZ[[#Headers],[#Data]],4,FALSE)</f>
        <v>0.45632477063632687</v>
      </c>
    </row>
    <row r="7552" spans="1:12" x14ac:dyDescent="0.35">
      <c r="A7552" s="2">
        <v>43239</v>
      </c>
      <c r="B7552" s="1" t="s">
        <v>12</v>
      </c>
      <c r="C7552" s="1" t="s">
        <v>1106</v>
      </c>
      <c r="D7552" s="1" t="s">
        <v>14</v>
      </c>
      <c r="E7552" s="1" t="s">
        <v>24</v>
      </c>
      <c r="F7552" s="18">
        <v>3.52</v>
      </c>
      <c r="G7552" t="s">
        <v>2382</v>
      </c>
      <c r="H7552" s="1">
        <f>IF(COUNTIF(G$2:G7552,G7552)=1,1,0)</f>
        <v>0</v>
      </c>
      <c r="I7552" s="1">
        <v>2</v>
      </c>
      <c r="J7552" s="1">
        <v>0</v>
      </c>
      <c r="K7552" s="1">
        <v>1.0207999999999999</v>
      </c>
      <c r="L7552" s="12">
        <f>VLOOKUP(train[[#This Row],[Sub-Category]],Análisis_ABC_XYZ[[#Headers],[#Data]],4,FALSE)</f>
        <v>0.45632477063632687</v>
      </c>
    </row>
    <row r="7553" spans="1:12" x14ac:dyDescent="0.35">
      <c r="A7553" s="2">
        <v>43240</v>
      </c>
      <c r="B7553" s="1" t="s">
        <v>410</v>
      </c>
      <c r="C7553" s="1" t="s">
        <v>1881</v>
      </c>
      <c r="D7553" s="1" t="s">
        <v>26</v>
      </c>
      <c r="E7553" s="1" t="s">
        <v>27</v>
      </c>
      <c r="F7553" s="18">
        <v>1123.1280000000002</v>
      </c>
      <c r="G7553" t="s">
        <v>2690</v>
      </c>
      <c r="H7553" s="1">
        <f>IF(COUNTIF(G$2:G7553,G7553)=1,1,0)</f>
        <v>1</v>
      </c>
      <c r="I7553" s="1">
        <v>9</v>
      </c>
      <c r="J7553" s="1">
        <v>0.2</v>
      </c>
      <c r="K7553" s="1">
        <v>70.195499999999981</v>
      </c>
      <c r="L7553" s="12">
        <f>VLOOKUP(train[[#This Row],[Sub-Category]],Análisis_ABC_XYZ[[#Headers],[#Data]],4,FALSE)</f>
        <v>0.41105220110552465</v>
      </c>
    </row>
    <row r="7554" spans="1:12" x14ac:dyDescent="0.35">
      <c r="A7554" s="2">
        <v>43240</v>
      </c>
      <c r="B7554" s="1" t="s">
        <v>1727</v>
      </c>
      <c r="C7554" s="1" t="s">
        <v>784</v>
      </c>
      <c r="D7554" s="1" t="s">
        <v>14</v>
      </c>
      <c r="E7554" s="1" t="s">
        <v>20</v>
      </c>
      <c r="F7554" s="18">
        <v>704.76</v>
      </c>
      <c r="G7554" t="s">
        <v>2194</v>
      </c>
      <c r="H7554" s="1">
        <f>IF(COUNTIF(G$2:G7554,G7554)=1,1,0)</f>
        <v>1</v>
      </c>
      <c r="I7554" s="1">
        <v>4</v>
      </c>
      <c r="J7554" s="1">
        <v>0</v>
      </c>
      <c r="K7554" s="1">
        <v>162.09479999999996</v>
      </c>
      <c r="L7554" s="12">
        <f>VLOOKUP(train[[#This Row],[Sub-Category]],Análisis_ABC_XYZ[[#Headers],[#Data]],4,FALSE)</f>
        <v>0.44610841445725197</v>
      </c>
    </row>
    <row r="7555" spans="1:12" x14ac:dyDescent="0.35">
      <c r="A7555" s="2">
        <v>43240</v>
      </c>
      <c r="B7555" s="1" t="s">
        <v>12</v>
      </c>
      <c r="C7555" s="1" t="s">
        <v>467</v>
      </c>
      <c r="D7555" s="1" t="s">
        <v>8</v>
      </c>
      <c r="E7555" s="1" t="s">
        <v>11</v>
      </c>
      <c r="F7555" s="18">
        <v>518.27200000000005</v>
      </c>
      <c r="G7555" t="s">
        <v>2727</v>
      </c>
      <c r="H7555" s="1">
        <f>IF(COUNTIF(G$2:G7555,G7555)=1,1,0)</f>
        <v>1</v>
      </c>
      <c r="I7555" s="1">
        <v>8</v>
      </c>
      <c r="J7555" s="1">
        <v>0.2</v>
      </c>
      <c r="K7555" s="1">
        <v>-97.176000000000073</v>
      </c>
      <c r="L7555" s="12">
        <f>VLOOKUP(train[[#This Row],[Sub-Category]],Análisis_ABC_XYZ[[#Headers],[#Data]],4,FALSE)</f>
        <v>0.46529189879902266</v>
      </c>
    </row>
    <row r="7556" spans="1:12" x14ac:dyDescent="0.35">
      <c r="A7556" s="2">
        <v>43240</v>
      </c>
      <c r="B7556" s="1" t="s">
        <v>12</v>
      </c>
      <c r="C7556" s="1" t="s">
        <v>1845</v>
      </c>
      <c r="D7556" s="1" t="s">
        <v>26</v>
      </c>
      <c r="E7556" s="1" t="s">
        <v>208</v>
      </c>
      <c r="F7556" s="18">
        <v>343.20000000000005</v>
      </c>
      <c r="G7556" t="s">
        <v>2727</v>
      </c>
      <c r="H7556" s="1">
        <f>IF(COUNTIF(G$2:G7556,G7556)=1,1,0)</f>
        <v>0</v>
      </c>
      <c r="I7556" s="1">
        <v>1</v>
      </c>
      <c r="J7556" s="1">
        <v>0.2</v>
      </c>
      <c r="K7556" s="1">
        <v>38.609999999999957</v>
      </c>
      <c r="L7556" s="12">
        <f>VLOOKUP(train[[#This Row],[Sub-Category]],Análisis_ABC_XYZ[[#Headers],[#Data]],4,FALSE)</f>
        <v>0.5183572270896134</v>
      </c>
    </row>
    <row r="7557" spans="1:12" x14ac:dyDescent="0.35">
      <c r="A7557" s="2">
        <v>43240</v>
      </c>
      <c r="B7557" s="1" t="s">
        <v>1727</v>
      </c>
      <c r="C7557" s="1" t="s">
        <v>461</v>
      </c>
      <c r="D7557" s="1" t="s">
        <v>14</v>
      </c>
      <c r="E7557" s="1" t="s">
        <v>24</v>
      </c>
      <c r="F7557" s="18">
        <v>131.94</v>
      </c>
      <c r="G7557" t="s">
        <v>2194</v>
      </c>
      <c r="H7557" s="1">
        <f>IF(COUNTIF(G$2:G7557,G7557)=1,1,0)</f>
        <v>0</v>
      </c>
      <c r="I7557" s="1">
        <v>3</v>
      </c>
      <c r="J7557" s="1">
        <v>0</v>
      </c>
      <c r="K7557" s="1">
        <v>35.623800000000003</v>
      </c>
      <c r="L7557" s="12">
        <f>VLOOKUP(train[[#This Row],[Sub-Category]],Análisis_ABC_XYZ[[#Headers],[#Data]],4,FALSE)</f>
        <v>0.45632477063632687</v>
      </c>
    </row>
    <row r="7558" spans="1:12" x14ac:dyDescent="0.35">
      <c r="A7558" s="2">
        <v>43240</v>
      </c>
      <c r="B7558" s="1" t="s">
        <v>410</v>
      </c>
      <c r="C7558" s="1" t="s">
        <v>140</v>
      </c>
      <c r="D7558" s="1" t="s">
        <v>14</v>
      </c>
      <c r="E7558" s="1" t="s">
        <v>31</v>
      </c>
      <c r="F7558" s="18">
        <v>64.900000000000006</v>
      </c>
      <c r="G7558" t="s">
        <v>2690</v>
      </c>
      <c r="H7558" s="1">
        <f>IF(COUNTIF(G$2:G7558,G7558)=1,1,0)</f>
        <v>0</v>
      </c>
      <c r="I7558" s="1">
        <v>5</v>
      </c>
      <c r="J7558" s="1">
        <v>0</v>
      </c>
      <c r="K7558" s="1">
        <v>18.820999999999994</v>
      </c>
      <c r="L7558" s="12">
        <f>VLOOKUP(train[[#This Row],[Sub-Category]],Análisis_ABC_XYZ[[#Headers],[#Data]],4,FALSE)</f>
        <v>0.49507917887403441</v>
      </c>
    </row>
    <row r="7559" spans="1:12" x14ac:dyDescent="0.35">
      <c r="A7559" s="2">
        <v>43240</v>
      </c>
      <c r="B7559" s="1" t="s">
        <v>79</v>
      </c>
      <c r="C7559" s="1" t="s">
        <v>399</v>
      </c>
      <c r="D7559" s="1" t="s">
        <v>14</v>
      </c>
      <c r="E7559" s="1" t="s">
        <v>29</v>
      </c>
      <c r="F7559" s="18">
        <v>41.28</v>
      </c>
      <c r="G7559" t="s">
        <v>4326</v>
      </c>
      <c r="H7559" s="1">
        <f>IF(COUNTIF(G$2:G7559,G7559)=1,1,0)</f>
        <v>1</v>
      </c>
      <c r="I7559" s="1">
        <v>2</v>
      </c>
      <c r="J7559" s="1">
        <v>0</v>
      </c>
      <c r="K7559" s="1">
        <v>19.814399999999999</v>
      </c>
      <c r="L7559" s="12">
        <f>VLOOKUP(train[[#This Row],[Sub-Category]],Análisis_ABC_XYZ[[#Headers],[#Data]],4,FALSE)</f>
        <v>0.46881743173671325</v>
      </c>
    </row>
    <row r="7560" spans="1:12" x14ac:dyDescent="0.35">
      <c r="A7560" s="2">
        <v>43240</v>
      </c>
      <c r="B7560" s="1" t="s">
        <v>1727</v>
      </c>
      <c r="C7560" s="1" t="s">
        <v>371</v>
      </c>
      <c r="D7560" s="1" t="s">
        <v>14</v>
      </c>
      <c r="E7560" s="1" t="s">
        <v>24</v>
      </c>
      <c r="F7560" s="18">
        <v>25.92</v>
      </c>
      <c r="G7560" t="s">
        <v>2194</v>
      </c>
      <c r="H7560" s="1">
        <f>IF(COUNTIF(G$2:G7560,G7560)=1,1,0)</f>
        <v>0</v>
      </c>
      <c r="I7560" s="1">
        <v>4</v>
      </c>
      <c r="J7560" s="1">
        <v>0</v>
      </c>
      <c r="K7560" s="1">
        <v>8.2943999999999996</v>
      </c>
      <c r="L7560" s="12">
        <f>VLOOKUP(train[[#This Row],[Sub-Category]],Análisis_ABC_XYZ[[#Headers],[#Data]],4,FALSE)</f>
        <v>0.45632477063632687</v>
      </c>
    </row>
    <row r="7561" spans="1:12" x14ac:dyDescent="0.35">
      <c r="A7561" s="2">
        <v>43240</v>
      </c>
      <c r="B7561" s="1" t="s">
        <v>1727</v>
      </c>
      <c r="C7561" s="1" t="s">
        <v>1611</v>
      </c>
      <c r="D7561" s="1" t="s">
        <v>14</v>
      </c>
      <c r="E7561" s="1" t="s">
        <v>24</v>
      </c>
      <c r="F7561" s="18">
        <v>21.5</v>
      </c>
      <c r="G7561" t="s">
        <v>2194</v>
      </c>
      <c r="H7561" s="1">
        <f>IF(COUNTIF(G$2:G7561,G7561)=1,1,0)</f>
        <v>0</v>
      </c>
      <c r="I7561" s="1">
        <v>10</v>
      </c>
      <c r="J7561" s="1">
        <v>0</v>
      </c>
      <c r="K7561" s="1">
        <v>7.094999999999998</v>
      </c>
      <c r="L7561" s="12">
        <f>VLOOKUP(train[[#This Row],[Sub-Category]],Análisis_ABC_XYZ[[#Headers],[#Data]],4,FALSE)</f>
        <v>0.45632477063632687</v>
      </c>
    </row>
    <row r="7562" spans="1:12" x14ac:dyDescent="0.35">
      <c r="A7562" s="2">
        <v>43240</v>
      </c>
      <c r="B7562" s="1" t="s">
        <v>410</v>
      </c>
      <c r="C7562" s="1" t="s">
        <v>1571</v>
      </c>
      <c r="D7562" s="1" t="s">
        <v>14</v>
      </c>
      <c r="E7562" s="1" t="s">
        <v>29</v>
      </c>
      <c r="F7562" s="18">
        <v>8.2880000000000003</v>
      </c>
      <c r="G7562" t="s">
        <v>2690</v>
      </c>
      <c r="H7562" s="1">
        <f>IF(COUNTIF(G$2:G7562,G7562)=1,1,0)</f>
        <v>0</v>
      </c>
      <c r="I7562" s="1">
        <v>2</v>
      </c>
      <c r="J7562" s="1">
        <v>0.2</v>
      </c>
      <c r="K7562" s="1">
        <v>3.0043999999999995</v>
      </c>
      <c r="L7562" s="12">
        <f>VLOOKUP(train[[#This Row],[Sub-Category]],Análisis_ABC_XYZ[[#Headers],[#Data]],4,FALSE)</f>
        <v>0.46881743173671325</v>
      </c>
    </row>
    <row r="7563" spans="1:12" x14ac:dyDescent="0.35">
      <c r="A7563" s="2">
        <v>43240</v>
      </c>
      <c r="B7563" s="1" t="s">
        <v>1727</v>
      </c>
      <c r="C7563" s="1" t="s">
        <v>1166</v>
      </c>
      <c r="D7563" s="1" t="s">
        <v>14</v>
      </c>
      <c r="E7563" s="1" t="s">
        <v>91</v>
      </c>
      <c r="F7563" s="18">
        <v>7.41</v>
      </c>
      <c r="G7563" t="s">
        <v>2194</v>
      </c>
      <c r="H7563" s="1">
        <f>IF(COUNTIF(G$2:G7563,G7563)=1,1,0)</f>
        <v>0</v>
      </c>
      <c r="I7563" s="1">
        <v>3</v>
      </c>
      <c r="J7563" s="1">
        <v>0</v>
      </c>
      <c r="K7563" s="1">
        <v>3.4827000000000004</v>
      </c>
      <c r="L7563" s="12">
        <f>VLOOKUP(train[[#This Row],[Sub-Category]],Análisis_ABC_XYZ[[#Headers],[#Data]],4,FALSE)</f>
        <v>0.51168203684699509</v>
      </c>
    </row>
    <row r="7564" spans="1:12" x14ac:dyDescent="0.35">
      <c r="A7564" s="2">
        <v>43240</v>
      </c>
      <c r="B7564" s="1" t="s">
        <v>12</v>
      </c>
      <c r="C7564" s="1" t="s">
        <v>836</v>
      </c>
      <c r="D7564" s="1" t="s">
        <v>8</v>
      </c>
      <c r="E7564" s="1" t="s">
        <v>22</v>
      </c>
      <c r="F7564" s="18">
        <v>6.98</v>
      </c>
      <c r="G7564" t="s">
        <v>2727</v>
      </c>
      <c r="H7564" s="1">
        <f>IF(COUNTIF(G$2:G7564,G7564)=1,1,0)</f>
        <v>0</v>
      </c>
      <c r="I7564" s="1">
        <v>1</v>
      </c>
      <c r="J7564" s="1">
        <v>0</v>
      </c>
      <c r="K7564" s="1">
        <v>3.3504</v>
      </c>
      <c r="L7564" s="12">
        <f>VLOOKUP(train[[#This Row],[Sub-Category]],Análisis_ABC_XYZ[[#Headers],[#Data]],4,FALSE)</f>
        <v>0.4595170286641902</v>
      </c>
    </row>
    <row r="7565" spans="1:12" x14ac:dyDescent="0.35">
      <c r="A7565" s="2">
        <v>43241</v>
      </c>
      <c r="B7565" s="1" t="s">
        <v>89</v>
      </c>
      <c r="C7565" s="1" t="s">
        <v>639</v>
      </c>
      <c r="D7565" s="1" t="s">
        <v>8</v>
      </c>
      <c r="E7565" s="1" t="s">
        <v>22</v>
      </c>
      <c r="F7565" s="18">
        <v>520.05000000000007</v>
      </c>
      <c r="G7565" t="s">
        <v>3530</v>
      </c>
      <c r="H7565" s="1">
        <f>IF(COUNTIF(G$2:G7565,G7565)=1,1,0)</f>
        <v>1</v>
      </c>
      <c r="I7565" s="1">
        <v>5</v>
      </c>
      <c r="J7565" s="1">
        <v>0</v>
      </c>
      <c r="K7565" s="1">
        <v>72.807000000000031</v>
      </c>
      <c r="L7565" s="12">
        <f>VLOOKUP(train[[#This Row],[Sub-Category]],Análisis_ABC_XYZ[[#Headers],[#Data]],4,FALSE)</f>
        <v>0.4595170286641902</v>
      </c>
    </row>
    <row r="7566" spans="1:12" x14ac:dyDescent="0.35">
      <c r="A7566" s="2">
        <v>43241</v>
      </c>
      <c r="B7566" s="1" t="s">
        <v>89</v>
      </c>
      <c r="C7566" s="1" t="s">
        <v>824</v>
      </c>
      <c r="D7566" s="1" t="s">
        <v>14</v>
      </c>
      <c r="E7566" s="1" t="s">
        <v>24</v>
      </c>
      <c r="F7566" s="18">
        <v>17.97</v>
      </c>
      <c r="G7566" t="s">
        <v>3530</v>
      </c>
      <c r="H7566" s="1">
        <f>IF(COUNTIF(G$2:G7566,G7566)=1,1,0)</f>
        <v>0</v>
      </c>
      <c r="I7566" s="1">
        <v>3</v>
      </c>
      <c r="J7566" s="1">
        <v>0</v>
      </c>
      <c r="K7566" s="1">
        <v>5.2112999999999996</v>
      </c>
      <c r="L7566" s="12">
        <f>VLOOKUP(train[[#This Row],[Sub-Category]],Análisis_ABC_XYZ[[#Headers],[#Data]],4,FALSE)</f>
        <v>0.45632477063632687</v>
      </c>
    </row>
    <row r="7567" spans="1:12" x14ac:dyDescent="0.35">
      <c r="A7567" s="2">
        <v>43242</v>
      </c>
      <c r="B7567" s="1" t="s">
        <v>72</v>
      </c>
      <c r="C7567" s="1" t="s">
        <v>112</v>
      </c>
      <c r="D7567" s="1" t="s">
        <v>8</v>
      </c>
      <c r="E7567" s="1" t="s">
        <v>11</v>
      </c>
      <c r="F7567" s="18">
        <v>181.98599999999999</v>
      </c>
      <c r="G7567" t="s">
        <v>3402</v>
      </c>
      <c r="H7567" s="1">
        <f>IF(COUNTIF(G$2:G7567,G7567)=1,1,0)</f>
        <v>1</v>
      </c>
      <c r="I7567" s="1">
        <v>2</v>
      </c>
      <c r="J7567" s="1">
        <v>0.3</v>
      </c>
      <c r="K7567" s="1">
        <v>-54.595799999999997</v>
      </c>
      <c r="L7567" s="12">
        <f>VLOOKUP(train[[#This Row],[Sub-Category]],Análisis_ABC_XYZ[[#Headers],[#Data]],4,FALSE)</f>
        <v>0.46529189879902266</v>
      </c>
    </row>
    <row r="7568" spans="1:12" x14ac:dyDescent="0.35">
      <c r="A7568" s="2">
        <v>43242</v>
      </c>
      <c r="B7568" s="1" t="s">
        <v>12</v>
      </c>
      <c r="C7568" s="1" t="s">
        <v>1731</v>
      </c>
      <c r="D7568" s="1" t="s">
        <v>14</v>
      </c>
      <c r="E7568" s="1" t="s">
        <v>24</v>
      </c>
      <c r="F7568" s="18">
        <v>49.56</v>
      </c>
      <c r="G7568" t="s">
        <v>4492</v>
      </c>
      <c r="H7568" s="1">
        <f>IF(COUNTIF(G$2:G7568,G7568)=1,1,0)</f>
        <v>1</v>
      </c>
      <c r="I7568" s="1">
        <v>7</v>
      </c>
      <c r="J7568" s="1">
        <v>0</v>
      </c>
      <c r="K7568" s="1">
        <v>18.832800000000002</v>
      </c>
      <c r="L7568" s="12">
        <f>VLOOKUP(train[[#This Row],[Sub-Category]],Análisis_ABC_XYZ[[#Headers],[#Data]],4,FALSE)</f>
        <v>0.45632477063632687</v>
      </c>
    </row>
    <row r="7569" spans="1:12" x14ac:dyDescent="0.35">
      <c r="A7569" s="2">
        <v>43242</v>
      </c>
      <c r="B7569" s="1" t="s">
        <v>12</v>
      </c>
      <c r="C7569" s="1" t="s">
        <v>1671</v>
      </c>
      <c r="D7569" s="1" t="s">
        <v>26</v>
      </c>
      <c r="E7569" s="1" t="s">
        <v>56</v>
      </c>
      <c r="F7569" s="18">
        <v>68.459999999999994</v>
      </c>
      <c r="G7569" t="s">
        <v>4744</v>
      </c>
      <c r="H7569" s="1">
        <f>IF(COUNTIF(G$2:G7569,G7569)=1,1,0)</f>
        <v>1</v>
      </c>
      <c r="I7569" s="1">
        <v>7</v>
      </c>
      <c r="J7569" s="1">
        <v>0</v>
      </c>
      <c r="K7569" s="1">
        <v>25.330199999999998</v>
      </c>
      <c r="L7569" s="12">
        <f>VLOOKUP(train[[#This Row],[Sub-Category]],Análisis_ABC_XYZ[[#Headers],[#Data]],4,FALSE)</f>
        <v>0.52062335344040378</v>
      </c>
    </row>
    <row r="7570" spans="1:12" x14ac:dyDescent="0.35">
      <c r="A7570" s="2">
        <v>43242</v>
      </c>
      <c r="B7570" s="1" t="s">
        <v>72</v>
      </c>
      <c r="C7570" s="1" t="s">
        <v>724</v>
      </c>
      <c r="D7570" s="1" t="s">
        <v>14</v>
      </c>
      <c r="E7570" s="1" t="s">
        <v>182</v>
      </c>
      <c r="F7570" s="18">
        <v>22.344000000000001</v>
      </c>
      <c r="G7570" t="s">
        <v>3402</v>
      </c>
      <c r="H7570" s="1">
        <f>IF(COUNTIF(G$2:G7570,G7570)=1,1,0)</f>
        <v>0</v>
      </c>
      <c r="I7570" s="1">
        <v>3</v>
      </c>
      <c r="J7570" s="1">
        <v>0.2</v>
      </c>
      <c r="K7570" s="1">
        <v>2.5136999999999983</v>
      </c>
      <c r="L7570" s="12">
        <f>VLOOKUP(train[[#This Row],[Sub-Category]],Análisis_ABC_XYZ[[#Headers],[#Data]],4,FALSE)</f>
        <v>0.53938093436526824</v>
      </c>
    </row>
    <row r="7571" spans="1:12" x14ac:dyDescent="0.35">
      <c r="A7571" s="2">
        <v>43242</v>
      </c>
      <c r="B7571" s="1" t="s">
        <v>12</v>
      </c>
      <c r="C7571" s="1" t="s">
        <v>335</v>
      </c>
      <c r="D7571" s="1" t="s">
        <v>14</v>
      </c>
      <c r="E7571" s="1" t="s">
        <v>24</v>
      </c>
      <c r="F7571" s="18">
        <v>9.84</v>
      </c>
      <c r="G7571" t="s">
        <v>2255</v>
      </c>
      <c r="H7571" s="1">
        <f>IF(COUNTIF(G$2:G7571,G7571)=1,1,0)</f>
        <v>1</v>
      </c>
      <c r="I7571" s="1">
        <v>3</v>
      </c>
      <c r="J7571" s="1">
        <v>0</v>
      </c>
      <c r="K7571" s="1">
        <v>2.8535999999999988</v>
      </c>
      <c r="L7571" s="12">
        <f>VLOOKUP(train[[#This Row],[Sub-Category]],Análisis_ABC_XYZ[[#Headers],[#Data]],4,FALSE)</f>
        <v>0.45632477063632687</v>
      </c>
    </row>
    <row r="7572" spans="1:12" x14ac:dyDescent="0.35">
      <c r="A7572" s="2">
        <v>43242</v>
      </c>
      <c r="B7572" s="1" t="s">
        <v>12</v>
      </c>
      <c r="C7572" s="1" t="s">
        <v>383</v>
      </c>
      <c r="D7572" s="1" t="s">
        <v>14</v>
      </c>
      <c r="E7572" s="1" t="s">
        <v>24</v>
      </c>
      <c r="F7572" s="18">
        <v>2.78</v>
      </c>
      <c r="G7572" s="1" t="s">
        <v>2255</v>
      </c>
      <c r="H7572" s="1">
        <f>IF(COUNTIF(G$2:G7572,G7572)=1,1,0)</f>
        <v>0</v>
      </c>
      <c r="I7572" s="1">
        <v>1</v>
      </c>
      <c r="J7572" s="1">
        <v>0</v>
      </c>
      <c r="K7572" s="1">
        <v>0.72279999999999989</v>
      </c>
      <c r="L7572" s="12">
        <f>VLOOKUP(train[[#This Row],[Sub-Category]],Análisis_ABC_XYZ[[#Headers],[#Data]],4,FALSE)</f>
        <v>0.45632477063632687</v>
      </c>
    </row>
    <row r="7573" spans="1:12" x14ac:dyDescent="0.35">
      <c r="A7573" s="2">
        <v>43242</v>
      </c>
      <c r="B7573" s="1" t="s">
        <v>72</v>
      </c>
      <c r="C7573" s="1" t="s">
        <v>170</v>
      </c>
      <c r="D7573" s="1" t="s">
        <v>14</v>
      </c>
      <c r="E7573" s="1" t="s">
        <v>29</v>
      </c>
      <c r="F7573" s="18">
        <v>1.5919999999999996</v>
      </c>
      <c r="G7573" s="1" t="s">
        <v>3402</v>
      </c>
      <c r="H7573" s="1">
        <f>IF(COUNTIF(G$2:G7573,G7573)=1,1,0)</f>
        <v>0</v>
      </c>
      <c r="I7573" s="1">
        <v>2</v>
      </c>
      <c r="J7573" s="1">
        <v>0.8</v>
      </c>
      <c r="K7573" s="1">
        <v>-2.6268000000000002</v>
      </c>
      <c r="L7573" s="12">
        <f>VLOOKUP(train[[#This Row],[Sub-Category]],Análisis_ABC_XYZ[[#Headers],[#Data]],4,FALSE)</f>
        <v>0.46881743173671325</v>
      </c>
    </row>
    <row r="7574" spans="1:12" x14ac:dyDescent="0.35">
      <c r="A7574" s="2">
        <v>43243</v>
      </c>
      <c r="B7574" s="1" t="s">
        <v>12</v>
      </c>
      <c r="C7574" s="1" t="s">
        <v>785</v>
      </c>
      <c r="D7574" s="1" t="s">
        <v>8</v>
      </c>
      <c r="E7574" s="1" t="s">
        <v>18</v>
      </c>
      <c r="F7574" s="18">
        <v>171.28800000000001</v>
      </c>
      <c r="G7574" t="s">
        <v>6526</v>
      </c>
      <c r="H7574" s="1">
        <f>IF(COUNTIF(G$2:G7574,G7574)=1,1,0)</f>
        <v>1</v>
      </c>
      <c r="I7574" s="1">
        <v>3</v>
      </c>
      <c r="J7574" s="1">
        <v>0.2</v>
      </c>
      <c r="K7574" s="1">
        <v>-6.423300000000026</v>
      </c>
      <c r="L7574" s="12">
        <f>VLOOKUP(train[[#This Row],[Sub-Category]],Análisis_ABC_XYZ[[#Headers],[#Data]],4,FALSE)</f>
        <v>0.55975208308209756</v>
      </c>
    </row>
    <row r="7575" spans="1:12" x14ac:dyDescent="0.35">
      <c r="A7575" s="2">
        <v>43243</v>
      </c>
      <c r="B7575" s="1" t="s">
        <v>39</v>
      </c>
      <c r="C7575" s="1" t="s">
        <v>1584</v>
      </c>
      <c r="D7575" s="1" t="s">
        <v>14</v>
      </c>
      <c r="E7575" s="1" t="s">
        <v>20</v>
      </c>
      <c r="F7575" s="18">
        <v>48.816000000000003</v>
      </c>
      <c r="G7575" t="s">
        <v>3097</v>
      </c>
      <c r="H7575" s="1">
        <f>IF(COUNTIF(G$2:G7575,G7575)=1,1,0)</f>
        <v>1</v>
      </c>
      <c r="I7575" s="1">
        <v>3</v>
      </c>
      <c r="J7575" s="1">
        <v>0.2</v>
      </c>
      <c r="K7575" s="1">
        <v>-11.593800000000005</v>
      </c>
      <c r="L7575" s="12">
        <f>VLOOKUP(train[[#This Row],[Sub-Category]],Análisis_ABC_XYZ[[#Headers],[#Data]],4,FALSE)</f>
        <v>0.44610841445725197</v>
      </c>
    </row>
    <row r="7576" spans="1:12" x14ac:dyDescent="0.35">
      <c r="A7576" s="2">
        <v>43243</v>
      </c>
      <c r="B7576" s="1" t="s">
        <v>39</v>
      </c>
      <c r="C7576" s="1" t="s">
        <v>1621</v>
      </c>
      <c r="D7576" s="1" t="s">
        <v>14</v>
      </c>
      <c r="E7576" s="1" t="s">
        <v>31</v>
      </c>
      <c r="F7576" s="18">
        <v>18.319999999999997</v>
      </c>
      <c r="G7576" t="s">
        <v>3097</v>
      </c>
      <c r="H7576" s="1">
        <f>IF(COUNTIF(G$2:G7576,G7576)=1,1,0)</f>
        <v>0</v>
      </c>
      <c r="I7576" s="1">
        <v>5</v>
      </c>
      <c r="J7576" s="1">
        <v>0.8</v>
      </c>
      <c r="K7576" s="1">
        <v>-46.716000000000008</v>
      </c>
      <c r="L7576" s="12">
        <f>VLOOKUP(train[[#This Row],[Sub-Category]],Análisis_ABC_XYZ[[#Headers],[#Data]],4,FALSE)</f>
        <v>0.49507917887403441</v>
      </c>
    </row>
    <row r="7577" spans="1:12" x14ac:dyDescent="0.35">
      <c r="A7577" s="2">
        <v>43243</v>
      </c>
      <c r="B7577" s="1" t="s">
        <v>39</v>
      </c>
      <c r="C7577" s="1" t="s">
        <v>1778</v>
      </c>
      <c r="D7577" s="1" t="s">
        <v>14</v>
      </c>
      <c r="E7577" s="1" t="s">
        <v>91</v>
      </c>
      <c r="F7577" s="18">
        <v>1.8239999999999998</v>
      </c>
      <c r="G7577" s="1" t="s">
        <v>3097</v>
      </c>
      <c r="H7577" s="1">
        <f>IF(COUNTIF(G$2:G7577,G7577)=1,1,0)</f>
        <v>0</v>
      </c>
      <c r="I7577" s="1">
        <v>2</v>
      </c>
      <c r="J7577" s="1">
        <v>0.2</v>
      </c>
      <c r="K7577" s="1">
        <v>0.61559999999999993</v>
      </c>
      <c r="L7577" s="12">
        <f>VLOOKUP(train[[#This Row],[Sub-Category]],Análisis_ABC_XYZ[[#Headers],[#Data]],4,FALSE)</f>
        <v>0.51168203684699509</v>
      </c>
    </row>
    <row r="7578" spans="1:12" x14ac:dyDescent="0.35">
      <c r="A7578" s="2">
        <v>43243</v>
      </c>
      <c r="B7578" s="1" t="s">
        <v>39</v>
      </c>
      <c r="C7578" s="1" t="s">
        <v>361</v>
      </c>
      <c r="D7578" s="1" t="s">
        <v>14</v>
      </c>
      <c r="E7578" s="1" t="s">
        <v>29</v>
      </c>
      <c r="F7578" s="18">
        <v>1.1879999999999997</v>
      </c>
      <c r="G7578" s="1" t="s">
        <v>3097</v>
      </c>
      <c r="H7578" s="1">
        <f>IF(COUNTIF(G$2:G7578,G7578)=1,1,0)</f>
        <v>0</v>
      </c>
      <c r="I7578" s="1">
        <v>1</v>
      </c>
      <c r="J7578" s="1">
        <v>0.8</v>
      </c>
      <c r="K7578" s="1">
        <v>-1.9602000000000008</v>
      </c>
      <c r="L7578" s="12">
        <f>VLOOKUP(train[[#This Row],[Sub-Category]],Análisis_ABC_XYZ[[#Headers],[#Data]],4,FALSE)</f>
        <v>0.46881743173671325</v>
      </c>
    </row>
    <row r="7579" spans="1:12" x14ac:dyDescent="0.35">
      <c r="A7579" s="2">
        <v>43245</v>
      </c>
      <c r="B7579" s="1" t="s">
        <v>89</v>
      </c>
      <c r="C7579" s="1" t="s">
        <v>963</v>
      </c>
      <c r="D7579" s="1" t="s">
        <v>14</v>
      </c>
      <c r="E7579" s="1" t="s">
        <v>29</v>
      </c>
      <c r="F7579" s="18">
        <v>663.92</v>
      </c>
      <c r="G7579" t="s">
        <v>2083</v>
      </c>
      <c r="H7579" s="1">
        <f>IF(COUNTIF(G$2:G7579,G7579)=1,1,0)</f>
        <v>1</v>
      </c>
      <c r="I7579" s="1">
        <v>5</v>
      </c>
      <c r="J7579" s="1">
        <v>0.2</v>
      </c>
      <c r="K7579" s="1">
        <v>207.47499999999994</v>
      </c>
      <c r="L7579" s="12">
        <f>VLOOKUP(train[[#This Row],[Sub-Category]],Análisis_ABC_XYZ[[#Headers],[#Data]],4,FALSE)</f>
        <v>0.46881743173671325</v>
      </c>
    </row>
    <row r="7580" spans="1:12" x14ac:dyDescent="0.35">
      <c r="A7580" s="2">
        <v>43245</v>
      </c>
      <c r="B7580" s="1" t="s">
        <v>39</v>
      </c>
      <c r="C7580" s="1" t="s">
        <v>1824</v>
      </c>
      <c r="D7580" s="1" t="s">
        <v>14</v>
      </c>
      <c r="E7580" s="1" t="s">
        <v>20</v>
      </c>
      <c r="F7580" s="18">
        <v>50.135999999999996</v>
      </c>
      <c r="G7580" t="s">
        <v>6127</v>
      </c>
      <c r="H7580" s="1">
        <f>IF(COUNTIF(G$2:G7580,G7580)=1,1,0)</f>
        <v>1</v>
      </c>
      <c r="I7580" s="1">
        <v>3</v>
      </c>
      <c r="J7580" s="1">
        <v>0.2</v>
      </c>
      <c r="K7580" s="1">
        <v>-11.2806</v>
      </c>
      <c r="L7580" s="12">
        <f>VLOOKUP(train[[#This Row],[Sub-Category]],Análisis_ABC_XYZ[[#Headers],[#Data]],4,FALSE)</f>
        <v>0.44610841445725197</v>
      </c>
    </row>
    <row r="7581" spans="1:12" x14ac:dyDescent="0.35">
      <c r="A7581" s="2">
        <v>43245</v>
      </c>
      <c r="B7581" s="1" t="s">
        <v>89</v>
      </c>
      <c r="C7581" s="1" t="s">
        <v>82</v>
      </c>
      <c r="D7581" s="1" t="s">
        <v>26</v>
      </c>
      <c r="E7581" s="1" t="s">
        <v>56</v>
      </c>
      <c r="F7581" s="18">
        <v>120</v>
      </c>
      <c r="G7581" t="s">
        <v>2083</v>
      </c>
      <c r="H7581" s="1">
        <f>IF(COUNTIF(G$2:G7581,G7581)=1,1,0)</f>
        <v>0</v>
      </c>
      <c r="I7581" s="1">
        <v>8</v>
      </c>
      <c r="J7581" s="1">
        <v>0</v>
      </c>
      <c r="K7581" s="1">
        <v>13.200000000000003</v>
      </c>
      <c r="L7581" s="12">
        <f>VLOOKUP(train[[#This Row],[Sub-Category]],Análisis_ABC_XYZ[[#Headers],[#Data]],4,FALSE)</f>
        <v>0.52062335344040378</v>
      </c>
    </row>
    <row r="7582" spans="1:12" x14ac:dyDescent="0.35">
      <c r="A7582" s="2">
        <v>43245</v>
      </c>
      <c r="B7582" s="1" t="s">
        <v>379</v>
      </c>
      <c r="C7582" s="1" t="s">
        <v>592</v>
      </c>
      <c r="D7582" s="1" t="s">
        <v>14</v>
      </c>
      <c r="E7582" s="1" t="s">
        <v>29</v>
      </c>
      <c r="F7582" s="18">
        <v>29.84</v>
      </c>
      <c r="G7582" t="s">
        <v>4016</v>
      </c>
      <c r="H7582" s="1">
        <f>IF(COUNTIF(G$2:G7582,G7582)=1,1,0)</f>
        <v>1</v>
      </c>
      <c r="I7582" s="1">
        <v>2</v>
      </c>
      <c r="J7582" s="1">
        <v>0</v>
      </c>
      <c r="K7582" s="1">
        <v>13.427999999999997</v>
      </c>
      <c r="L7582" s="12">
        <f>VLOOKUP(train[[#This Row],[Sub-Category]],Análisis_ABC_XYZ[[#Headers],[#Data]],4,FALSE)</f>
        <v>0.46881743173671325</v>
      </c>
    </row>
    <row r="7583" spans="1:12" x14ac:dyDescent="0.35">
      <c r="A7583" s="2">
        <v>43245</v>
      </c>
      <c r="B7583" s="1" t="s">
        <v>89</v>
      </c>
      <c r="C7583" s="1" t="s">
        <v>609</v>
      </c>
      <c r="D7583" s="1" t="s">
        <v>8</v>
      </c>
      <c r="E7583" s="1" t="s">
        <v>22</v>
      </c>
      <c r="F7583" s="18">
        <v>18.84</v>
      </c>
      <c r="G7583" t="s">
        <v>2083</v>
      </c>
      <c r="H7583" s="1">
        <f>IF(COUNTIF(G$2:G7583,G7583)=1,1,0)</f>
        <v>0</v>
      </c>
      <c r="I7583" s="1">
        <v>3</v>
      </c>
      <c r="J7583" s="1">
        <v>0</v>
      </c>
      <c r="K7583" s="1">
        <v>6.0287999999999995</v>
      </c>
      <c r="L7583" s="12">
        <f>VLOOKUP(train[[#This Row],[Sub-Category]],Análisis_ABC_XYZ[[#Headers],[#Data]],4,FALSE)</f>
        <v>0.4595170286641902</v>
      </c>
    </row>
    <row r="7584" spans="1:12" x14ac:dyDescent="0.35">
      <c r="A7584" s="2">
        <v>43245</v>
      </c>
      <c r="B7584" s="1" t="s">
        <v>89</v>
      </c>
      <c r="C7584" s="1" t="s">
        <v>1392</v>
      </c>
      <c r="D7584" s="1" t="s">
        <v>14</v>
      </c>
      <c r="E7584" s="1" t="s">
        <v>91</v>
      </c>
      <c r="F7584" s="18">
        <v>3.29</v>
      </c>
      <c r="G7584" t="s">
        <v>2083</v>
      </c>
      <c r="H7584" s="1">
        <f>IF(COUNTIF(G$2:G7584,G7584)=1,1,0)</f>
        <v>0</v>
      </c>
      <c r="I7584" s="1">
        <v>1</v>
      </c>
      <c r="J7584" s="1">
        <v>0</v>
      </c>
      <c r="K7584" s="1">
        <v>1.4804999999999999</v>
      </c>
      <c r="L7584" s="12">
        <f>VLOOKUP(train[[#This Row],[Sub-Category]],Análisis_ABC_XYZ[[#Headers],[#Data]],4,FALSE)</f>
        <v>0.51168203684699509</v>
      </c>
    </row>
    <row r="7585" spans="1:12" x14ac:dyDescent="0.35">
      <c r="A7585" s="2">
        <v>43246</v>
      </c>
      <c r="B7585" s="1" t="s">
        <v>6</v>
      </c>
      <c r="C7585" s="1" t="s">
        <v>1783</v>
      </c>
      <c r="D7585" s="1" t="s">
        <v>14</v>
      </c>
      <c r="E7585" s="1" t="s">
        <v>31</v>
      </c>
      <c r="F7585" s="18">
        <v>208.44</v>
      </c>
      <c r="G7585" t="s">
        <v>3853</v>
      </c>
      <c r="H7585" s="1">
        <f>IF(COUNTIF(G$2:G7585,G7585)=1,1,0)</f>
        <v>1</v>
      </c>
      <c r="I7585" s="1">
        <v>3</v>
      </c>
      <c r="J7585" s="1">
        <v>0</v>
      </c>
      <c r="K7585" s="1">
        <v>62.531999999999982</v>
      </c>
      <c r="L7585" s="12">
        <f>VLOOKUP(train[[#This Row],[Sub-Category]],Análisis_ABC_XYZ[[#Headers],[#Data]],4,FALSE)</f>
        <v>0.49507917887403441</v>
      </c>
    </row>
    <row r="7586" spans="1:12" x14ac:dyDescent="0.35">
      <c r="A7586" s="2">
        <v>43246</v>
      </c>
      <c r="B7586" s="1" t="s">
        <v>107</v>
      </c>
      <c r="C7586" s="1" t="s">
        <v>1647</v>
      </c>
      <c r="D7586" s="1" t="s">
        <v>26</v>
      </c>
      <c r="E7586" s="1" t="s">
        <v>56</v>
      </c>
      <c r="F7586" s="18">
        <v>23.08</v>
      </c>
      <c r="G7586" t="s">
        <v>3756</v>
      </c>
      <c r="H7586" s="1">
        <f>IF(COUNTIF(G$2:G7586,G7586)=1,1,0)</f>
        <v>1</v>
      </c>
      <c r="I7586" s="1">
        <v>2</v>
      </c>
      <c r="J7586" s="1">
        <v>0</v>
      </c>
      <c r="K7586" s="1">
        <v>6.9239999999999995</v>
      </c>
      <c r="L7586" s="12">
        <f>VLOOKUP(train[[#This Row],[Sub-Category]],Análisis_ABC_XYZ[[#Headers],[#Data]],4,FALSE)</f>
        <v>0.52062335344040378</v>
      </c>
    </row>
    <row r="7587" spans="1:12" x14ac:dyDescent="0.35">
      <c r="A7587" s="2">
        <v>43246</v>
      </c>
      <c r="B7587" s="1" t="s">
        <v>6</v>
      </c>
      <c r="C7587" s="1" t="s">
        <v>569</v>
      </c>
      <c r="D7587" s="1" t="s">
        <v>14</v>
      </c>
      <c r="E7587" s="1" t="s">
        <v>182</v>
      </c>
      <c r="F7587" s="18">
        <v>25.76</v>
      </c>
      <c r="G7587" t="s">
        <v>3853</v>
      </c>
      <c r="H7587" s="1">
        <f>IF(COUNTIF(G$2:G7587,G7587)=1,1,0)</f>
        <v>0</v>
      </c>
      <c r="I7587" s="1">
        <v>2</v>
      </c>
      <c r="J7587" s="1">
        <v>0</v>
      </c>
      <c r="K7587" s="1">
        <v>0.77280000000000015</v>
      </c>
      <c r="L7587" s="12">
        <f>VLOOKUP(train[[#This Row],[Sub-Category]],Análisis_ABC_XYZ[[#Headers],[#Data]],4,FALSE)</f>
        <v>0.53938093436526824</v>
      </c>
    </row>
    <row r="7588" spans="1:12" x14ac:dyDescent="0.35">
      <c r="A7588" s="2">
        <v>43246</v>
      </c>
      <c r="B7588" s="1" t="s">
        <v>12</v>
      </c>
      <c r="C7588" s="1" t="s">
        <v>1511</v>
      </c>
      <c r="D7588" s="1" t="s">
        <v>14</v>
      </c>
      <c r="E7588" s="1" t="s">
        <v>36</v>
      </c>
      <c r="F7588" s="18">
        <v>12.96</v>
      </c>
      <c r="G7588" t="s">
        <v>3173</v>
      </c>
      <c r="H7588" s="1">
        <f>IF(COUNTIF(G$2:G7588,G7588)=1,1,0)</f>
        <v>1</v>
      </c>
      <c r="I7588" s="1">
        <v>2</v>
      </c>
      <c r="J7588" s="1">
        <v>0</v>
      </c>
      <c r="K7588" s="1">
        <v>6.2208000000000006</v>
      </c>
      <c r="L7588" s="12">
        <f>VLOOKUP(train[[#This Row],[Sub-Category]],Análisis_ABC_XYZ[[#Headers],[#Data]],4,FALSE)</f>
        <v>0.43613829632717294</v>
      </c>
    </row>
    <row r="7589" spans="1:12" x14ac:dyDescent="0.35">
      <c r="A7589" s="2">
        <v>43247</v>
      </c>
      <c r="B7589" s="1" t="s">
        <v>6</v>
      </c>
      <c r="C7589" s="1" t="s">
        <v>1471</v>
      </c>
      <c r="D7589" s="1" t="s">
        <v>26</v>
      </c>
      <c r="E7589" s="1" t="s">
        <v>27</v>
      </c>
      <c r="F7589" s="18">
        <v>539.97</v>
      </c>
      <c r="G7589" t="s">
        <v>4608</v>
      </c>
      <c r="H7589" s="1">
        <f>IF(COUNTIF(G$2:G7589,G7589)=1,1,0)</f>
        <v>1</v>
      </c>
      <c r="I7589" s="1">
        <v>3</v>
      </c>
      <c r="J7589" s="1">
        <v>0</v>
      </c>
      <c r="K7589" s="1">
        <v>134.99250000000001</v>
      </c>
      <c r="L7589" s="12">
        <f>VLOOKUP(train[[#This Row],[Sub-Category]],Análisis_ABC_XYZ[[#Headers],[#Data]],4,FALSE)</f>
        <v>0.41105220110552465</v>
      </c>
    </row>
    <row r="7590" spans="1:12" x14ac:dyDescent="0.35">
      <c r="A7590" s="2">
        <v>43247</v>
      </c>
      <c r="B7590" s="1" t="s">
        <v>198</v>
      </c>
      <c r="C7590" s="1" t="s">
        <v>67</v>
      </c>
      <c r="D7590" s="1" t="s">
        <v>8</v>
      </c>
      <c r="E7590" s="1" t="s">
        <v>22</v>
      </c>
      <c r="F7590" s="18">
        <v>477.29999999999995</v>
      </c>
      <c r="G7590" t="s">
        <v>4456</v>
      </c>
      <c r="H7590" s="1">
        <f>IF(COUNTIF(G$2:G7590,G7590)=1,1,0)</f>
        <v>1</v>
      </c>
      <c r="I7590" s="1">
        <v>5</v>
      </c>
      <c r="J7590" s="1">
        <v>0</v>
      </c>
      <c r="K7590" s="1">
        <v>138.41699999999997</v>
      </c>
      <c r="L7590" s="12">
        <f>VLOOKUP(train[[#This Row],[Sub-Category]],Análisis_ABC_XYZ[[#Headers],[#Data]],4,FALSE)</f>
        <v>0.4595170286641902</v>
      </c>
    </row>
    <row r="7591" spans="1:12" x14ac:dyDescent="0.35">
      <c r="A7591" s="2">
        <v>43247</v>
      </c>
      <c r="B7591" s="1" t="s">
        <v>1549</v>
      </c>
      <c r="C7591" s="1" t="s">
        <v>685</v>
      </c>
      <c r="D7591" s="1" t="s">
        <v>14</v>
      </c>
      <c r="E7591" s="1" t="s">
        <v>20</v>
      </c>
      <c r="F7591" s="18">
        <v>477.15000000000003</v>
      </c>
      <c r="G7591" t="s">
        <v>1997</v>
      </c>
      <c r="H7591" s="1">
        <f>IF(COUNTIF(G$2:G7591,G7591)=1,1,0)</f>
        <v>1</v>
      </c>
      <c r="I7591" s="1">
        <v>5</v>
      </c>
      <c r="J7591" s="1">
        <v>0</v>
      </c>
      <c r="K7591" s="1">
        <v>28.628999999999962</v>
      </c>
      <c r="L7591" s="12">
        <f>VLOOKUP(train[[#This Row],[Sub-Category]],Análisis_ABC_XYZ[[#Headers],[#Data]],4,FALSE)</f>
        <v>0.44610841445725197</v>
      </c>
    </row>
    <row r="7592" spans="1:12" x14ac:dyDescent="0.35">
      <c r="A7592" s="2">
        <v>43247</v>
      </c>
      <c r="B7592" s="1" t="s">
        <v>1549</v>
      </c>
      <c r="C7592" s="1" t="s">
        <v>1514</v>
      </c>
      <c r="D7592" s="1" t="s">
        <v>26</v>
      </c>
      <c r="E7592" s="1" t="s">
        <v>27</v>
      </c>
      <c r="F7592" s="18">
        <v>302.37599999999998</v>
      </c>
      <c r="G7592" t="s">
        <v>1997</v>
      </c>
      <c r="H7592" s="1">
        <f>IF(COUNTIF(G$2:G7592,G7592)=1,1,0)</f>
        <v>0</v>
      </c>
      <c r="I7592" s="1">
        <v>3</v>
      </c>
      <c r="J7592" s="1">
        <v>0.2</v>
      </c>
      <c r="K7592" s="1">
        <v>22.678200000000018</v>
      </c>
      <c r="L7592" s="12">
        <f>VLOOKUP(train[[#This Row],[Sub-Category]],Análisis_ABC_XYZ[[#Headers],[#Data]],4,FALSE)</f>
        <v>0.41105220110552465</v>
      </c>
    </row>
    <row r="7593" spans="1:12" x14ac:dyDescent="0.35">
      <c r="A7593" s="2">
        <v>43247</v>
      </c>
      <c r="B7593" s="1" t="s">
        <v>6</v>
      </c>
      <c r="C7593" s="1" t="s">
        <v>771</v>
      </c>
      <c r="D7593" s="1" t="s">
        <v>14</v>
      </c>
      <c r="E7593" s="1" t="s">
        <v>29</v>
      </c>
      <c r="F7593" s="18">
        <v>58.34</v>
      </c>
      <c r="G7593" t="s">
        <v>4608</v>
      </c>
      <c r="H7593" s="1">
        <f>IF(COUNTIF(G$2:G7593,G7593)=1,1,0)</f>
        <v>0</v>
      </c>
      <c r="I7593" s="1">
        <v>2</v>
      </c>
      <c r="J7593" s="1">
        <v>0</v>
      </c>
      <c r="K7593" s="1">
        <v>28.0032</v>
      </c>
      <c r="L7593" s="12">
        <f>VLOOKUP(train[[#This Row],[Sub-Category]],Análisis_ABC_XYZ[[#Headers],[#Data]],4,FALSE)</f>
        <v>0.46881743173671325</v>
      </c>
    </row>
    <row r="7594" spans="1:12" x14ac:dyDescent="0.35">
      <c r="A7594" s="2">
        <v>43247</v>
      </c>
      <c r="B7594" s="1" t="s">
        <v>37</v>
      </c>
      <c r="C7594" s="1" t="s">
        <v>1027</v>
      </c>
      <c r="D7594" s="1" t="s">
        <v>26</v>
      </c>
      <c r="E7594" s="1" t="s">
        <v>56</v>
      </c>
      <c r="F7594" s="18">
        <v>98.16</v>
      </c>
      <c r="G7594" t="s">
        <v>4074</v>
      </c>
      <c r="H7594" s="1">
        <f>IF(COUNTIF(G$2:G7594,G7594)=1,1,0)</f>
        <v>1</v>
      </c>
      <c r="I7594" s="1">
        <v>6</v>
      </c>
      <c r="J7594" s="1">
        <v>0</v>
      </c>
      <c r="K7594" s="1">
        <v>9.8159999999999954</v>
      </c>
      <c r="L7594" s="12">
        <f>VLOOKUP(train[[#This Row],[Sub-Category]],Análisis_ABC_XYZ[[#Headers],[#Data]],4,FALSE)</f>
        <v>0.52062335344040378</v>
      </c>
    </row>
    <row r="7595" spans="1:12" x14ac:dyDescent="0.35">
      <c r="A7595" s="2">
        <v>43247</v>
      </c>
      <c r="B7595" s="1" t="s">
        <v>34</v>
      </c>
      <c r="C7595" s="1" t="s">
        <v>1931</v>
      </c>
      <c r="D7595" s="1" t="s">
        <v>26</v>
      </c>
      <c r="E7595" s="1" t="s">
        <v>56</v>
      </c>
      <c r="F7595" s="18">
        <v>27.192</v>
      </c>
      <c r="G7595" t="s">
        <v>3115</v>
      </c>
      <c r="H7595" s="1">
        <f>IF(COUNTIF(G$2:G7595,G7595)=1,1,0)</f>
        <v>1</v>
      </c>
      <c r="I7595" s="1">
        <v>3</v>
      </c>
      <c r="J7595" s="1">
        <v>0.2</v>
      </c>
      <c r="K7595" s="1">
        <v>0.33989999999999654</v>
      </c>
      <c r="L7595" s="12">
        <f>VLOOKUP(train[[#This Row],[Sub-Category]],Análisis_ABC_XYZ[[#Headers],[#Data]],4,FALSE)</f>
        <v>0.52062335344040378</v>
      </c>
    </row>
    <row r="7596" spans="1:12" x14ac:dyDescent="0.35">
      <c r="A7596" s="2">
        <v>43247</v>
      </c>
      <c r="B7596" s="1" t="s">
        <v>1549</v>
      </c>
      <c r="C7596" s="1" t="s">
        <v>1528</v>
      </c>
      <c r="D7596" s="1" t="s">
        <v>8</v>
      </c>
      <c r="E7596" s="1" t="s">
        <v>22</v>
      </c>
      <c r="F7596" s="18">
        <v>35</v>
      </c>
      <c r="G7596" t="s">
        <v>1997</v>
      </c>
      <c r="H7596" s="1">
        <f>IF(COUNTIF(G$2:G7596,G7596)=1,1,0)</f>
        <v>0</v>
      </c>
      <c r="I7596" s="1">
        <v>4</v>
      </c>
      <c r="J7596" s="1">
        <v>0</v>
      </c>
      <c r="K7596" s="1">
        <v>14.700000000000003</v>
      </c>
      <c r="L7596" s="12">
        <f>VLOOKUP(train[[#This Row],[Sub-Category]],Análisis_ABC_XYZ[[#Headers],[#Data]],4,FALSE)</f>
        <v>0.4595170286641902</v>
      </c>
    </row>
    <row r="7597" spans="1:12" x14ac:dyDescent="0.35">
      <c r="A7597" s="2">
        <v>43247</v>
      </c>
      <c r="B7597" s="1" t="s">
        <v>37</v>
      </c>
      <c r="C7597" s="1" t="s">
        <v>1626</v>
      </c>
      <c r="D7597" s="1" t="s">
        <v>14</v>
      </c>
      <c r="E7597" s="1" t="s">
        <v>24</v>
      </c>
      <c r="F7597" s="18">
        <v>31.44</v>
      </c>
      <c r="G7597" t="s">
        <v>4074</v>
      </c>
      <c r="H7597" s="1">
        <f>IF(COUNTIF(G$2:G7597,G7597)=1,1,0)</f>
        <v>0</v>
      </c>
      <c r="I7597" s="1">
        <v>3</v>
      </c>
      <c r="J7597" s="1">
        <v>0</v>
      </c>
      <c r="K7597" s="1">
        <v>7.86</v>
      </c>
      <c r="L7597" s="12">
        <f>VLOOKUP(train[[#This Row],[Sub-Category]],Análisis_ABC_XYZ[[#Headers],[#Data]],4,FALSE)</f>
        <v>0.45632477063632687</v>
      </c>
    </row>
    <row r="7598" spans="1:12" x14ac:dyDescent="0.35">
      <c r="A7598" s="2">
        <v>43247</v>
      </c>
      <c r="B7598" s="1" t="s">
        <v>111</v>
      </c>
      <c r="C7598" s="1" t="s">
        <v>845</v>
      </c>
      <c r="D7598" s="1" t="s">
        <v>14</v>
      </c>
      <c r="E7598" s="1" t="s">
        <v>36</v>
      </c>
      <c r="F7598" s="18">
        <v>25.920000000000005</v>
      </c>
      <c r="G7598" t="s">
        <v>3863</v>
      </c>
      <c r="H7598" s="1">
        <f>IF(COUNTIF(G$2:G7598,G7598)=1,1,0)</f>
        <v>1</v>
      </c>
      <c r="I7598" s="1">
        <v>5</v>
      </c>
      <c r="J7598" s="1">
        <v>0.2</v>
      </c>
      <c r="K7598" s="1">
        <v>9.0719999999999992</v>
      </c>
      <c r="L7598" s="12">
        <f>VLOOKUP(train[[#This Row],[Sub-Category]],Análisis_ABC_XYZ[[#Headers],[#Data]],4,FALSE)</f>
        <v>0.43613829632717294</v>
      </c>
    </row>
    <row r="7599" spans="1:12" x14ac:dyDescent="0.35">
      <c r="A7599" s="2">
        <v>43247</v>
      </c>
      <c r="B7599" s="1" t="s">
        <v>34</v>
      </c>
      <c r="C7599" s="1" t="s">
        <v>1300</v>
      </c>
      <c r="D7599" s="1" t="s">
        <v>14</v>
      </c>
      <c r="E7599" s="1" t="s">
        <v>29</v>
      </c>
      <c r="F7599" s="18">
        <v>12.059999999999999</v>
      </c>
      <c r="G7599" t="s">
        <v>3115</v>
      </c>
      <c r="H7599" s="1">
        <f>IF(COUNTIF(G$2:G7599,G7599)=1,1,0)</f>
        <v>0</v>
      </c>
      <c r="I7599" s="1">
        <v>5</v>
      </c>
      <c r="J7599" s="1">
        <v>0.7</v>
      </c>
      <c r="K7599" s="1">
        <v>-10.050000000000001</v>
      </c>
      <c r="L7599" s="12">
        <f>VLOOKUP(train[[#This Row],[Sub-Category]],Análisis_ABC_XYZ[[#Headers],[#Data]],4,FALSE)</f>
        <v>0.46881743173671325</v>
      </c>
    </row>
    <row r="7600" spans="1:12" x14ac:dyDescent="0.35">
      <c r="A7600" s="2">
        <v>43248</v>
      </c>
      <c r="B7600" s="1" t="s">
        <v>126</v>
      </c>
      <c r="C7600" s="1" t="s">
        <v>127</v>
      </c>
      <c r="D7600" s="1" t="s">
        <v>8</v>
      </c>
      <c r="E7600" s="1" t="s">
        <v>11</v>
      </c>
      <c r="F7600" s="18">
        <v>301.95999999999998</v>
      </c>
      <c r="G7600" t="s">
        <v>5871</v>
      </c>
      <c r="H7600" s="1">
        <f>IF(COUNTIF(G$2:G7600,G7600)=1,1,0)</f>
        <v>1</v>
      </c>
      <c r="I7600" s="1">
        <v>2</v>
      </c>
      <c r="J7600" s="1">
        <v>0</v>
      </c>
      <c r="K7600" s="1">
        <v>33.215599999999995</v>
      </c>
      <c r="L7600" s="12">
        <f>VLOOKUP(train[[#This Row],[Sub-Category]],Análisis_ABC_XYZ[[#Headers],[#Data]],4,FALSE)</f>
        <v>0.46529189879902266</v>
      </c>
    </row>
    <row r="7601" spans="1:12" x14ac:dyDescent="0.35">
      <c r="A7601" s="2">
        <v>43248</v>
      </c>
      <c r="B7601" s="1" t="s">
        <v>757</v>
      </c>
      <c r="C7601" s="1" t="s">
        <v>1506</v>
      </c>
      <c r="D7601" s="1" t="s">
        <v>8</v>
      </c>
      <c r="E7601" s="1" t="s">
        <v>22</v>
      </c>
      <c r="F7601" s="18">
        <v>247.44</v>
      </c>
      <c r="G7601" t="s">
        <v>5773</v>
      </c>
      <c r="H7601" s="1">
        <f>IF(COUNTIF(G$2:G7601,G7601)=1,1,0)</f>
        <v>1</v>
      </c>
      <c r="I7601" s="1">
        <v>8</v>
      </c>
      <c r="J7601" s="1">
        <v>0</v>
      </c>
      <c r="K7601" s="1">
        <v>101.4504</v>
      </c>
      <c r="L7601" s="12">
        <f>VLOOKUP(train[[#This Row],[Sub-Category]],Análisis_ABC_XYZ[[#Headers],[#Data]],4,FALSE)</f>
        <v>0.4595170286641902</v>
      </c>
    </row>
    <row r="7602" spans="1:12" x14ac:dyDescent="0.35">
      <c r="A7602" s="2">
        <v>43248</v>
      </c>
      <c r="B7602" s="1" t="s">
        <v>104</v>
      </c>
      <c r="C7602" s="1" t="s">
        <v>1765</v>
      </c>
      <c r="D7602" s="1" t="s">
        <v>26</v>
      </c>
      <c r="E7602" s="1" t="s">
        <v>27</v>
      </c>
      <c r="F7602" s="18">
        <v>195.96000000000004</v>
      </c>
      <c r="G7602" t="s">
        <v>5457</v>
      </c>
      <c r="H7602" s="1">
        <f>IF(COUNTIF(G$2:G7602,G7602)=1,1,0)</f>
        <v>1</v>
      </c>
      <c r="I7602" s="1">
        <v>5</v>
      </c>
      <c r="J7602" s="1">
        <v>0.2</v>
      </c>
      <c r="K7602" s="1">
        <v>19.596000000000018</v>
      </c>
      <c r="L7602" s="12">
        <f>VLOOKUP(train[[#This Row],[Sub-Category]],Análisis_ABC_XYZ[[#Headers],[#Data]],4,FALSE)</f>
        <v>0.41105220110552465</v>
      </c>
    </row>
    <row r="7603" spans="1:12" x14ac:dyDescent="0.35">
      <c r="A7603" s="2">
        <v>43248</v>
      </c>
      <c r="B7603" s="1" t="s">
        <v>766</v>
      </c>
      <c r="C7603" s="1" t="s">
        <v>650</v>
      </c>
      <c r="D7603" s="1" t="s">
        <v>14</v>
      </c>
      <c r="E7603" s="1" t="s">
        <v>31</v>
      </c>
      <c r="F7603" s="18">
        <v>125.13</v>
      </c>
      <c r="G7603" t="s">
        <v>3935</v>
      </c>
      <c r="H7603" s="1">
        <f>IF(COUNTIF(G$2:G7603,G7603)=1,1,0)</f>
        <v>1</v>
      </c>
      <c r="I7603" s="1">
        <v>3</v>
      </c>
      <c r="J7603" s="1">
        <v>0</v>
      </c>
      <c r="K7603" s="1">
        <v>36.287699999999987</v>
      </c>
      <c r="L7603" s="12">
        <f>VLOOKUP(train[[#This Row],[Sub-Category]],Análisis_ABC_XYZ[[#Headers],[#Data]],4,FALSE)</f>
        <v>0.49507917887403441</v>
      </c>
    </row>
    <row r="7604" spans="1:12" x14ac:dyDescent="0.35">
      <c r="A7604" s="2">
        <v>43248</v>
      </c>
      <c r="B7604" s="1" t="s">
        <v>157</v>
      </c>
      <c r="C7604" s="1" t="s">
        <v>322</v>
      </c>
      <c r="D7604" s="1" t="s">
        <v>8</v>
      </c>
      <c r="E7604" s="1" t="s">
        <v>9</v>
      </c>
      <c r="F7604" s="18">
        <v>115.96</v>
      </c>
      <c r="G7604" t="s">
        <v>5241</v>
      </c>
      <c r="H7604" s="1">
        <f>IF(COUNTIF(G$2:G7604,G7604)=1,1,0)</f>
        <v>1</v>
      </c>
      <c r="I7604" s="1">
        <v>4</v>
      </c>
      <c r="J7604" s="1">
        <v>0.5</v>
      </c>
      <c r="K7604" s="1">
        <v>-64.937599999999989</v>
      </c>
      <c r="L7604" s="12">
        <f>VLOOKUP(train[[#This Row],[Sub-Category]],Análisis_ABC_XYZ[[#Headers],[#Data]],4,FALSE)</f>
        <v>0.5176847302647779</v>
      </c>
    </row>
    <row r="7605" spans="1:12" x14ac:dyDescent="0.35">
      <c r="A7605" s="2">
        <v>43248</v>
      </c>
      <c r="B7605" s="1" t="s">
        <v>72</v>
      </c>
      <c r="C7605" s="1" t="s">
        <v>103</v>
      </c>
      <c r="D7605" s="1" t="s">
        <v>8</v>
      </c>
      <c r="E7605" s="1" t="s">
        <v>11</v>
      </c>
      <c r="F7605" s="18">
        <v>106.869</v>
      </c>
      <c r="G7605" t="s">
        <v>4191</v>
      </c>
      <c r="H7605" s="1">
        <f>IF(COUNTIF(G$2:G7605,G7605)=1,1,0)</f>
        <v>1</v>
      </c>
      <c r="I7605" s="1">
        <v>3</v>
      </c>
      <c r="J7605" s="1">
        <v>0.3</v>
      </c>
      <c r="K7605" s="1">
        <v>-29.007299999999994</v>
      </c>
      <c r="L7605" s="12">
        <f>VLOOKUP(train[[#This Row],[Sub-Category]],Análisis_ABC_XYZ[[#Headers],[#Data]],4,FALSE)</f>
        <v>0.46529189879902266</v>
      </c>
    </row>
    <row r="7606" spans="1:12" x14ac:dyDescent="0.35">
      <c r="A7606" s="2">
        <v>43248</v>
      </c>
      <c r="B7606" s="1" t="s">
        <v>39</v>
      </c>
      <c r="C7606" s="1" t="s">
        <v>1327</v>
      </c>
      <c r="D7606" s="1" t="s">
        <v>26</v>
      </c>
      <c r="E7606" s="1" t="s">
        <v>27</v>
      </c>
      <c r="F7606" s="18">
        <v>54.367999999999995</v>
      </c>
      <c r="G7606" t="s">
        <v>6159</v>
      </c>
      <c r="H7606" s="1">
        <f>IF(COUNTIF(G$2:G7606,G7606)=1,1,0)</f>
        <v>1</v>
      </c>
      <c r="I7606" s="1">
        <v>4</v>
      </c>
      <c r="J7606" s="1">
        <v>0.2</v>
      </c>
      <c r="K7606" s="1">
        <v>4.0775999999999968</v>
      </c>
      <c r="L7606" s="12">
        <f>VLOOKUP(train[[#This Row],[Sub-Category]],Análisis_ABC_XYZ[[#Headers],[#Data]],4,FALSE)</f>
        <v>0.41105220110552465</v>
      </c>
    </row>
    <row r="7607" spans="1:12" x14ac:dyDescent="0.35">
      <c r="A7607" s="2">
        <v>43248</v>
      </c>
      <c r="B7607" s="1" t="s">
        <v>104</v>
      </c>
      <c r="C7607" s="1" t="s">
        <v>152</v>
      </c>
      <c r="D7607" s="1" t="s">
        <v>26</v>
      </c>
      <c r="E7607" s="1" t="s">
        <v>56</v>
      </c>
      <c r="F7607" s="18">
        <v>271.96800000000002</v>
      </c>
      <c r="G7607" t="s">
        <v>5457</v>
      </c>
      <c r="H7607" s="1">
        <f>IF(COUNTIF(G$2:G7607,G7607)=1,1,0)</f>
        <v>0</v>
      </c>
      <c r="I7607" s="1">
        <v>4</v>
      </c>
      <c r="J7607" s="1">
        <v>0.2</v>
      </c>
      <c r="K7607" s="1">
        <v>54.393599999999978</v>
      </c>
      <c r="L7607" s="12">
        <f>VLOOKUP(train[[#This Row],[Sub-Category]],Análisis_ABC_XYZ[[#Headers],[#Data]],4,FALSE)</f>
        <v>0.52062335344040378</v>
      </c>
    </row>
    <row r="7608" spans="1:12" x14ac:dyDescent="0.35">
      <c r="A7608" s="2">
        <v>43248</v>
      </c>
      <c r="B7608" s="1" t="s">
        <v>766</v>
      </c>
      <c r="C7608" s="1" t="s">
        <v>1068</v>
      </c>
      <c r="D7608" s="1" t="s">
        <v>8</v>
      </c>
      <c r="E7608" s="1" t="s">
        <v>22</v>
      </c>
      <c r="F7608" s="18">
        <v>27.46</v>
      </c>
      <c r="G7608" t="s">
        <v>3935</v>
      </c>
      <c r="H7608" s="1">
        <f>IF(COUNTIF(G$2:G7608,G7608)=1,1,0)</f>
        <v>0</v>
      </c>
      <c r="I7608" s="1">
        <v>2</v>
      </c>
      <c r="J7608" s="1">
        <v>0</v>
      </c>
      <c r="K7608" s="1">
        <v>9.8856000000000002</v>
      </c>
      <c r="L7608" s="12">
        <f>VLOOKUP(train[[#This Row],[Sub-Category]],Análisis_ABC_XYZ[[#Headers],[#Data]],4,FALSE)</f>
        <v>0.4595170286641902</v>
      </c>
    </row>
    <row r="7609" spans="1:12" x14ac:dyDescent="0.35">
      <c r="A7609" s="2">
        <v>43248</v>
      </c>
      <c r="B7609" s="1" t="s">
        <v>104</v>
      </c>
      <c r="C7609" s="1" t="s">
        <v>1555</v>
      </c>
      <c r="D7609" s="1" t="s">
        <v>14</v>
      </c>
      <c r="E7609" s="1" t="s">
        <v>36</v>
      </c>
      <c r="F7609" s="18">
        <v>15.552000000000003</v>
      </c>
      <c r="G7609" t="s">
        <v>5457</v>
      </c>
      <c r="H7609" s="1">
        <f>IF(COUNTIF(G$2:G7609,G7609)=1,1,0)</f>
        <v>0</v>
      </c>
      <c r="I7609" s="1">
        <v>3</v>
      </c>
      <c r="J7609" s="1">
        <v>0.2</v>
      </c>
      <c r="K7609" s="1">
        <v>5.4432</v>
      </c>
      <c r="L7609" s="12">
        <f>VLOOKUP(train[[#This Row],[Sub-Category]],Análisis_ABC_XYZ[[#Headers],[#Data]],4,FALSE)</f>
        <v>0.43613829632717294</v>
      </c>
    </row>
    <row r="7610" spans="1:12" x14ac:dyDescent="0.35">
      <c r="A7610" s="2">
        <v>43248</v>
      </c>
      <c r="B7610" s="1" t="s">
        <v>157</v>
      </c>
      <c r="C7610" s="1" t="s">
        <v>1077</v>
      </c>
      <c r="D7610" s="1" t="s">
        <v>14</v>
      </c>
      <c r="E7610" s="1" t="s">
        <v>36</v>
      </c>
      <c r="F7610" s="18">
        <v>13.872000000000002</v>
      </c>
      <c r="G7610" t="s">
        <v>5241</v>
      </c>
      <c r="H7610" s="1">
        <f>IF(COUNTIF(G$2:G7610,G7610)=1,1,0)</f>
        <v>0</v>
      </c>
      <c r="I7610" s="1">
        <v>3</v>
      </c>
      <c r="J7610" s="1">
        <v>0.2</v>
      </c>
      <c r="K7610" s="1">
        <v>5.0286000000000008</v>
      </c>
      <c r="L7610" s="12">
        <f>VLOOKUP(train[[#This Row],[Sub-Category]],Análisis_ABC_XYZ[[#Headers],[#Data]],4,FALSE)</f>
        <v>0.43613829632717294</v>
      </c>
    </row>
    <row r="7611" spans="1:12" x14ac:dyDescent="0.35">
      <c r="A7611" s="2">
        <v>43248</v>
      </c>
      <c r="B7611" s="1" t="s">
        <v>72</v>
      </c>
      <c r="C7611" s="1" t="s">
        <v>1057</v>
      </c>
      <c r="D7611" s="1" t="s">
        <v>14</v>
      </c>
      <c r="E7611" s="1" t="s">
        <v>29</v>
      </c>
      <c r="F7611" s="18">
        <v>3.5639999999999992</v>
      </c>
      <c r="G7611" t="s">
        <v>4191</v>
      </c>
      <c r="H7611" s="1">
        <f>IF(COUNTIF(G$2:G7611,G7611)=1,1,0)</f>
        <v>0</v>
      </c>
      <c r="I7611" s="1">
        <v>3</v>
      </c>
      <c r="J7611" s="1">
        <v>0.8</v>
      </c>
      <c r="K7611" s="1">
        <v>-6.2370000000000019</v>
      </c>
      <c r="L7611" s="12">
        <f>VLOOKUP(train[[#This Row],[Sub-Category]],Análisis_ABC_XYZ[[#Headers],[#Data]],4,FALSE)</f>
        <v>0.46881743173671325</v>
      </c>
    </row>
    <row r="7612" spans="1:12" x14ac:dyDescent="0.35">
      <c r="A7612" s="2">
        <v>43249</v>
      </c>
      <c r="B7612" s="1" t="s">
        <v>84</v>
      </c>
      <c r="C7612" s="1" t="s">
        <v>1852</v>
      </c>
      <c r="D7612" s="1" t="s">
        <v>14</v>
      </c>
      <c r="E7612" s="1" t="s">
        <v>31</v>
      </c>
      <c r="F7612" s="18">
        <v>465.16</v>
      </c>
      <c r="G7612" t="s">
        <v>2653</v>
      </c>
      <c r="H7612" s="1">
        <f>IF(COUNTIF(G$2:G7612,G7612)=1,1,0)</f>
        <v>1</v>
      </c>
      <c r="I7612" s="1">
        <v>2</v>
      </c>
      <c r="J7612" s="1">
        <v>0</v>
      </c>
      <c r="K7612" s="1">
        <v>120.94159999999999</v>
      </c>
      <c r="L7612" s="12">
        <f>VLOOKUP(train[[#This Row],[Sub-Category]],Análisis_ABC_XYZ[[#Headers],[#Data]],4,FALSE)</f>
        <v>0.49507917887403441</v>
      </c>
    </row>
    <row r="7613" spans="1:12" x14ac:dyDescent="0.35">
      <c r="A7613" s="2">
        <v>43249</v>
      </c>
      <c r="B7613" s="1" t="s">
        <v>39</v>
      </c>
      <c r="C7613" s="1" t="s">
        <v>1607</v>
      </c>
      <c r="D7613" s="1" t="s">
        <v>8</v>
      </c>
      <c r="E7613" s="1" t="s">
        <v>22</v>
      </c>
      <c r="F7613" s="18">
        <v>65.424000000000007</v>
      </c>
      <c r="G7613" t="s">
        <v>6234</v>
      </c>
      <c r="H7613" s="1">
        <f>IF(COUNTIF(G$2:G7613,G7613)=1,1,0)</f>
        <v>1</v>
      </c>
      <c r="I7613" s="1">
        <v>4</v>
      </c>
      <c r="J7613" s="1">
        <v>0.6</v>
      </c>
      <c r="K7613" s="1">
        <v>-52.339199999999991</v>
      </c>
      <c r="L7613" s="12">
        <f>VLOOKUP(train[[#This Row],[Sub-Category]],Análisis_ABC_XYZ[[#Headers],[#Data]],4,FALSE)</f>
        <v>0.4595170286641902</v>
      </c>
    </row>
    <row r="7614" spans="1:12" x14ac:dyDescent="0.35">
      <c r="A7614" s="2">
        <v>43249</v>
      </c>
      <c r="B7614" s="1" t="s">
        <v>39</v>
      </c>
      <c r="C7614" s="1" t="s">
        <v>389</v>
      </c>
      <c r="D7614" s="1" t="s">
        <v>14</v>
      </c>
      <c r="E7614" s="1" t="s">
        <v>20</v>
      </c>
      <c r="F7614" s="18">
        <v>53.424000000000007</v>
      </c>
      <c r="G7614" t="s">
        <v>3862</v>
      </c>
      <c r="H7614" s="1">
        <f>IF(COUNTIF(G$2:G7614,G7614)=1,1,0)</f>
        <v>1</v>
      </c>
      <c r="I7614" s="1">
        <v>3</v>
      </c>
      <c r="J7614" s="1">
        <v>0.2</v>
      </c>
      <c r="K7614" s="1">
        <v>4.6746000000000016</v>
      </c>
      <c r="L7614" s="12">
        <f>VLOOKUP(train[[#This Row],[Sub-Category]],Análisis_ABC_XYZ[[#Headers],[#Data]],4,FALSE)</f>
        <v>0.44610841445725197</v>
      </c>
    </row>
    <row r="7615" spans="1:12" x14ac:dyDescent="0.35">
      <c r="A7615" s="2">
        <v>43249</v>
      </c>
      <c r="B7615" s="1" t="s">
        <v>84</v>
      </c>
      <c r="C7615" s="1" t="s">
        <v>1382</v>
      </c>
      <c r="D7615" s="1" t="s">
        <v>14</v>
      </c>
      <c r="E7615" s="1" t="s">
        <v>29</v>
      </c>
      <c r="F7615" s="18">
        <v>43.41</v>
      </c>
      <c r="G7615" t="s">
        <v>2653</v>
      </c>
      <c r="H7615" s="1">
        <f>IF(COUNTIF(G$2:G7615,G7615)=1,1,0)</f>
        <v>0</v>
      </c>
      <c r="I7615" s="1">
        <v>1</v>
      </c>
      <c r="J7615" s="1">
        <v>0</v>
      </c>
      <c r="K7615" s="1">
        <v>19.968599999999999</v>
      </c>
      <c r="L7615" s="12">
        <f>VLOOKUP(train[[#This Row],[Sub-Category]],Análisis_ABC_XYZ[[#Headers],[#Data]],4,FALSE)</f>
        <v>0.46881743173671325</v>
      </c>
    </row>
    <row r="7616" spans="1:12" x14ac:dyDescent="0.35">
      <c r="A7616" s="2">
        <v>43249</v>
      </c>
      <c r="B7616" s="1" t="s">
        <v>39</v>
      </c>
      <c r="C7616" s="1" t="s">
        <v>388</v>
      </c>
      <c r="D7616" s="1" t="s">
        <v>14</v>
      </c>
      <c r="E7616" s="1" t="s">
        <v>36</v>
      </c>
      <c r="F7616" s="18">
        <v>25.920000000000005</v>
      </c>
      <c r="G7616" t="s">
        <v>3862</v>
      </c>
      <c r="H7616" s="1">
        <f>IF(COUNTIF(G$2:G7616,G7616)=1,1,0)</f>
        <v>0</v>
      </c>
      <c r="I7616" s="1">
        <v>5</v>
      </c>
      <c r="J7616" s="1">
        <v>0.2</v>
      </c>
      <c r="K7616" s="1">
        <v>9.3960000000000008</v>
      </c>
      <c r="L7616" s="12">
        <f>VLOOKUP(train[[#This Row],[Sub-Category]],Análisis_ABC_XYZ[[#Headers],[#Data]],4,FALSE)</f>
        <v>0.43613829632717294</v>
      </c>
    </row>
    <row r="7617" spans="1:12" x14ac:dyDescent="0.35">
      <c r="A7617" s="2">
        <v>43249</v>
      </c>
      <c r="B7617" s="1" t="s">
        <v>49</v>
      </c>
      <c r="C7617" s="1" t="s">
        <v>1285</v>
      </c>
      <c r="D7617" s="1" t="s">
        <v>14</v>
      </c>
      <c r="E7617" s="1" t="s">
        <v>91</v>
      </c>
      <c r="F7617" s="18">
        <v>23.55</v>
      </c>
      <c r="G7617" t="s">
        <v>3775</v>
      </c>
      <c r="H7617" s="1">
        <f>IF(COUNTIF(G$2:G7617,G7617)=1,1,0)</f>
        <v>1</v>
      </c>
      <c r="I7617" s="1">
        <v>5</v>
      </c>
      <c r="J7617" s="1">
        <v>0</v>
      </c>
      <c r="K7617" s="1">
        <v>1.1775000000000002</v>
      </c>
      <c r="L7617" s="12">
        <f>VLOOKUP(train[[#This Row],[Sub-Category]],Análisis_ABC_XYZ[[#Headers],[#Data]],4,FALSE)</f>
        <v>0.51168203684699509</v>
      </c>
    </row>
    <row r="7618" spans="1:12" x14ac:dyDescent="0.35">
      <c r="A7618" s="2">
        <v>43249</v>
      </c>
      <c r="B7618" s="1" t="s">
        <v>84</v>
      </c>
      <c r="C7618" s="1" t="s">
        <v>282</v>
      </c>
      <c r="D7618" s="1" t="s">
        <v>14</v>
      </c>
      <c r="E7618" s="1" t="s">
        <v>36</v>
      </c>
      <c r="F7618" s="18">
        <v>7.98</v>
      </c>
      <c r="G7618" t="s">
        <v>2653</v>
      </c>
      <c r="H7618" s="1">
        <f>IF(COUNTIF(G$2:G7618,G7618)=1,1,0)</f>
        <v>0</v>
      </c>
      <c r="I7618" s="1">
        <v>1</v>
      </c>
      <c r="J7618" s="1">
        <v>0</v>
      </c>
      <c r="K7618" s="1">
        <v>3.99</v>
      </c>
      <c r="L7618" s="12">
        <f>VLOOKUP(train[[#This Row],[Sub-Category]],Análisis_ABC_XYZ[[#Headers],[#Data]],4,FALSE)</f>
        <v>0.43613829632717294</v>
      </c>
    </row>
    <row r="7619" spans="1:12" x14ac:dyDescent="0.35">
      <c r="A7619" s="2">
        <v>43249</v>
      </c>
      <c r="B7619" s="1" t="s">
        <v>84</v>
      </c>
      <c r="C7619" s="1" t="s">
        <v>1102</v>
      </c>
      <c r="D7619" s="1" t="s">
        <v>8</v>
      </c>
      <c r="E7619" s="1" t="s">
        <v>22</v>
      </c>
      <c r="F7619" s="18">
        <v>6.24</v>
      </c>
      <c r="G7619" t="s">
        <v>2653</v>
      </c>
      <c r="H7619" s="1">
        <f>IF(COUNTIF(G$2:G7619,G7619)=1,1,0)</f>
        <v>0</v>
      </c>
      <c r="I7619" s="1">
        <v>3</v>
      </c>
      <c r="J7619" s="1">
        <v>0</v>
      </c>
      <c r="K7619" s="1">
        <v>2.6208000000000005</v>
      </c>
      <c r="L7619" s="12">
        <f>VLOOKUP(train[[#This Row],[Sub-Category]],Análisis_ABC_XYZ[[#Headers],[#Data]],4,FALSE)</f>
        <v>0.4595170286641902</v>
      </c>
    </row>
    <row r="7620" spans="1:12" x14ac:dyDescent="0.35">
      <c r="A7620" s="2">
        <v>43250</v>
      </c>
      <c r="B7620" s="1" t="s">
        <v>225</v>
      </c>
      <c r="C7620" s="1" t="s">
        <v>1186</v>
      </c>
      <c r="D7620" s="1" t="s">
        <v>8</v>
      </c>
      <c r="E7620" s="1" t="s">
        <v>9</v>
      </c>
      <c r="F7620" s="18">
        <v>241.96</v>
      </c>
      <c r="G7620" t="s">
        <v>2421</v>
      </c>
      <c r="H7620" s="1">
        <f>IF(COUNTIF(G$2:G7620,G7620)=1,1,0)</f>
        <v>1</v>
      </c>
      <c r="I7620" s="1">
        <v>2</v>
      </c>
      <c r="J7620" s="1">
        <v>0</v>
      </c>
      <c r="K7620" s="1">
        <v>33.874400000000009</v>
      </c>
      <c r="L7620" s="12">
        <f>VLOOKUP(train[[#This Row],[Sub-Category]],Análisis_ABC_XYZ[[#Headers],[#Data]],4,FALSE)</f>
        <v>0.5176847302647779</v>
      </c>
    </row>
    <row r="7621" spans="1:12" x14ac:dyDescent="0.35">
      <c r="A7621" s="2">
        <v>43250</v>
      </c>
      <c r="B7621" s="1" t="s">
        <v>39</v>
      </c>
      <c r="C7621" s="1" t="s">
        <v>856</v>
      </c>
      <c r="D7621" s="1" t="s">
        <v>8</v>
      </c>
      <c r="E7621" s="1" t="s">
        <v>9</v>
      </c>
      <c r="F7621" s="18">
        <v>204.66639999999998</v>
      </c>
      <c r="G7621" t="s">
        <v>6855</v>
      </c>
      <c r="H7621" s="1">
        <f>IF(COUNTIF(G$2:G7621,G7621)=1,1,0)</f>
        <v>1</v>
      </c>
      <c r="I7621" s="1">
        <v>1</v>
      </c>
      <c r="J7621" s="1">
        <v>0.32</v>
      </c>
      <c r="K7621" s="1">
        <v>-6.0196000000000254</v>
      </c>
      <c r="L7621" s="12">
        <f>VLOOKUP(train[[#This Row],[Sub-Category]],Análisis_ABC_XYZ[[#Headers],[#Data]],4,FALSE)</f>
        <v>0.5176847302647779</v>
      </c>
    </row>
    <row r="7622" spans="1:12" x14ac:dyDescent="0.35">
      <c r="A7622" s="2">
        <v>43250</v>
      </c>
      <c r="B7622" s="1" t="s">
        <v>136</v>
      </c>
      <c r="C7622" s="1" t="s">
        <v>1674</v>
      </c>
      <c r="D7622" s="1" t="s">
        <v>26</v>
      </c>
      <c r="E7622" s="1" t="s">
        <v>27</v>
      </c>
      <c r="F7622" s="18">
        <v>156.79200000000003</v>
      </c>
      <c r="G7622" t="s">
        <v>4179</v>
      </c>
      <c r="H7622" s="1">
        <f>IF(COUNTIF(G$2:G7622,G7622)=1,1,0)</f>
        <v>1</v>
      </c>
      <c r="I7622" s="1">
        <v>1</v>
      </c>
      <c r="J7622" s="1">
        <v>0.2</v>
      </c>
      <c r="K7622" s="1">
        <v>17.639099999999985</v>
      </c>
      <c r="L7622" s="12">
        <f>VLOOKUP(train[[#This Row],[Sub-Category]],Análisis_ABC_XYZ[[#Headers],[#Data]],4,FALSE)</f>
        <v>0.41105220110552465</v>
      </c>
    </row>
    <row r="7623" spans="1:12" x14ac:dyDescent="0.35">
      <c r="A7623" s="2">
        <v>43250</v>
      </c>
      <c r="B7623" s="1" t="s">
        <v>136</v>
      </c>
      <c r="C7623" s="1" t="s">
        <v>231</v>
      </c>
      <c r="D7623" s="1" t="s">
        <v>26</v>
      </c>
      <c r="E7623" s="1" t="s">
        <v>56</v>
      </c>
      <c r="F7623" s="18">
        <v>35.360000000000007</v>
      </c>
      <c r="G7623" t="s">
        <v>4179</v>
      </c>
      <c r="H7623" s="1">
        <f>IF(COUNTIF(G$2:G7623,G7623)=1,1,0)</f>
        <v>0</v>
      </c>
      <c r="I7623" s="1">
        <v>2</v>
      </c>
      <c r="J7623" s="1">
        <v>0.2</v>
      </c>
      <c r="K7623" s="1">
        <v>-3.0939999999999994</v>
      </c>
      <c r="L7623" s="12">
        <f>VLOOKUP(train[[#This Row],[Sub-Category]],Análisis_ABC_XYZ[[#Headers],[#Data]],4,FALSE)</f>
        <v>0.52062335344040378</v>
      </c>
    </row>
    <row r="7624" spans="1:12" x14ac:dyDescent="0.35">
      <c r="A7624" s="2">
        <v>43250</v>
      </c>
      <c r="B7624" s="1" t="s">
        <v>12</v>
      </c>
      <c r="C7624" s="1" t="s">
        <v>1012</v>
      </c>
      <c r="D7624" s="1" t="s">
        <v>14</v>
      </c>
      <c r="E7624" s="1" t="s">
        <v>36</v>
      </c>
      <c r="F7624" s="18">
        <v>37.520000000000003</v>
      </c>
      <c r="G7624" t="s">
        <v>4234</v>
      </c>
      <c r="H7624" s="1">
        <f>IF(COUNTIF(G$2:G7624,G7624)=1,1,0)</f>
        <v>1</v>
      </c>
      <c r="I7624" s="1">
        <v>4</v>
      </c>
      <c r="J7624" s="1">
        <v>0</v>
      </c>
      <c r="K7624" s="1">
        <v>18.009600000000002</v>
      </c>
      <c r="L7624" s="12">
        <f>VLOOKUP(train[[#This Row],[Sub-Category]],Análisis_ABC_XYZ[[#Headers],[#Data]],4,FALSE)</f>
        <v>0.43613829632717294</v>
      </c>
    </row>
    <row r="7625" spans="1:12" x14ac:dyDescent="0.35">
      <c r="A7625" s="2">
        <v>43250</v>
      </c>
      <c r="B7625" s="1" t="s">
        <v>12</v>
      </c>
      <c r="C7625" s="1" t="s">
        <v>692</v>
      </c>
      <c r="D7625" s="1" t="s">
        <v>14</v>
      </c>
      <c r="E7625" s="1" t="s">
        <v>24</v>
      </c>
      <c r="F7625" s="18">
        <v>35.099999999999994</v>
      </c>
      <c r="G7625" t="s">
        <v>2378</v>
      </c>
      <c r="H7625" s="1">
        <f>IF(COUNTIF(G$2:G7625,G7625)=1,1,0)</f>
        <v>1</v>
      </c>
      <c r="I7625" s="1">
        <v>6</v>
      </c>
      <c r="J7625" s="1">
        <v>0</v>
      </c>
      <c r="K7625" s="1">
        <v>10.178999999999997</v>
      </c>
      <c r="L7625" s="12">
        <f>VLOOKUP(train[[#This Row],[Sub-Category]],Análisis_ABC_XYZ[[#Headers],[#Data]],4,FALSE)</f>
        <v>0.45632477063632687</v>
      </c>
    </row>
    <row r="7626" spans="1:12" x14ac:dyDescent="0.35">
      <c r="A7626" s="2">
        <v>43250</v>
      </c>
      <c r="B7626" s="1" t="s">
        <v>136</v>
      </c>
      <c r="C7626" s="1" t="s">
        <v>1867</v>
      </c>
      <c r="D7626" s="1" t="s">
        <v>8</v>
      </c>
      <c r="E7626" s="1" t="s">
        <v>22</v>
      </c>
      <c r="F7626" s="18">
        <v>13.591999999999999</v>
      </c>
      <c r="G7626" t="s">
        <v>4179</v>
      </c>
      <c r="H7626" s="1">
        <f>IF(COUNTIF(G$2:G7626,G7626)=1,1,0)</f>
        <v>0</v>
      </c>
      <c r="I7626" s="1">
        <v>1</v>
      </c>
      <c r="J7626" s="1">
        <v>0.2</v>
      </c>
      <c r="K7626" s="1">
        <v>-0.33980000000000032</v>
      </c>
      <c r="L7626" s="12">
        <f>VLOOKUP(train[[#This Row],[Sub-Category]],Análisis_ABC_XYZ[[#Headers],[#Data]],4,FALSE)</f>
        <v>0.4595170286641902</v>
      </c>
    </row>
    <row r="7627" spans="1:12" x14ac:dyDescent="0.35">
      <c r="A7627" s="2">
        <v>43250</v>
      </c>
      <c r="B7627" s="1" t="s">
        <v>225</v>
      </c>
      <c r="C7627" s="1" t="s">
        <v>1637</v>
      </c>
      <c r="D7627" s="1" t="s">
        <v>8</v>
      </c>
      <c r="E7627" s="1" t="s">
        <v>22</v>
      </c>
      <c r="F7627" s="18">
        <v>8.01</v>
      </c>
      <c r="G7627" t="s">
        <v>2421</v>
      </c>
      <c r="H7627" s="1">
        <f>IF(COUNTIF(G$2:G7627,G7627)=1,1,0)</f>
        <v>0</v>
      </c>
      <c r="I7627" s="1">
        <v>3</v>
      </c>
      <c r="J7627" s="1">
        <v>0</v>
      </c>
      <c r="K7627" s="1">
        <v>3.0438000000000001</v>
      </c>
      <c r="L7627" s="12">
        <f>VLOOKUP(train[[#This Row],[Sub-Category]],Análisis_ABC_XYZ[[#Headers],[#Data]],4,FALSE)</f>
        <v>0.4595170286641902</v>
      </c>
    </row>
    <row r="7628" spans="1:12" x14ac:dyDescent="0.35">
      <c r="A7628" s="2">
        <v>43250</v>
      </c>
      <c r="B7628" s="1" t="s">
        <v>225</v>
      </c>
      <c r="C7628" s="1" t="s">
        <v>1132</v>
      </c>
      <c r="D7628" s="1" t="s">
        <v>14</v>
      </c>
      <c r="E7628" s="1" t="s">
        <v>29</v>
      </c>
      <c r="F7628" s="18">
        <v>3.89</v>
      </c>
      <c r="G7628" t="s">
        <v>2421</v>
      </c>
      <c r="H7628" s="1">
        <f>IF(COUNTIF(G$2:G7628,G7628)=1,1,0)</f>
        <v>0</v>
      </c>
      <c r="I7628" s="1">
        <v>1</v>
      </c>
      <c r="J7628" s="1">
        <v>0</v>
      </c>
      <c r="K7628" s="1">
        <v>1.8672</v>
      </c>
      <c r="L7628" s="12">
        <f>VLOOKUP(train[[#This Row],[Sub-Category]],Análisis_ABC_XYZ[[#Headers],[#Data]],4,FALSE)</f>
        <v>0.46881743173671325</v>
      </c>
    </row>
    <row r="7629" spans="1:12" x14ac:dyDescent="0.35">
      <c r="A7629" s="2">
        <v>43252</v>
      </c>
      <c r="B7629" s="1" t="s">
        <v>84</v>
      </c>
      <c r="C7629" s="1" t="s">
        <v>283</v>
      </c>
      <c r="D7629" s="1" t="s">
        <v>14</v>
      </c>
      <c r="E7629" s="1" t="s">
        <v>31</v>
      </c>
      <c r="F7629" s="18">
        <v>2405.1999999999998</v>
      </c>
      <c r="G7629" t="s">
        <v>6881</v>
      </c>
      <c r="H7629" s="1">
        <f>IF(COUNTIF(G$2:G7629,G7629)=1,1,0)</f>
        <v>1</v>
      </c>
      <c r="I7629" s="1">
        <v>8</v>
      </c>
      <c r="J7629" s="1">
        <v>0</v>
      </c>
      <c r="K7629" s="1">
        <v>793.71599999999989</v>
      </c>
      <c r="L7629" s="12">
        <f>VLOOKUP(train[[#This Row],[Sub-Category]],Análisis_ABC_XYZ[[#Headers],[#Data]],4,FALSE)</f>
        <v>0.49507917887403441</v>
      </c>
    </row>
    <row r="7630" spans="1:12" x14ac:dyDescent="0.35">
      <c r="A7630" s="2">
        <v>43252</v>
      </c>
      <c r="B7630" s="1" t="s">
        <v>84</v>
      </c>
      <c r="C7630" s="1" t="s">
        <v>687</v>
      </c>
      <c r="D7630" s="1" t="s">
        <v>8</v>
      </c>
      <c r="E7630" s="1" t="s">
        <v>11</v>
      </c>
      <c r="F7630" s="18">
        <v>1925.88</v>
      </c>
      <c r="G7630" t="s">
        <v>6881</v>
      </c>
      <c r="H7630" s="1">
        <f>IF(COUNTIF(G$2:G7630,G7630)=1,1,0)</f>
        <v>0</v>
      </c>
      <c r="I7630" s="1">
        <v>6</v>
      </c>
      <c r="J7630" s="1">
        <v>0</v>
      </c>
      <c r="K7630" s="1">
        <v>539.24639999999999</v>
      </c>
      <c r="L7630" s="12">
        <f>VLOOKUP(train[[#This Row],[Sub-Category]],Análisis_ABC_XYZ[[#Headers],[#Data]],4,FALSE)</f>
        <v>0.46529189879902266</v>
      </c>
    </row>
    <row r="7631" spans="1:12" x14ac:dyDescent="0.35">
      <c r="A7631" s="2">
        <v>43252</v>
      </c>
      <c r="B7631" s="1" t="s">
        <v>52</v>
      </c>
      <c r="C7631" s="1" t="s">
        <v>329</v>
      </c>
      <c r="D7631" s="1" t="s">
        <v>14</v>
      </c>
      <c r="E7631" s="1" t="s">
        <v>20</v>
      </c>
      <c r="F7631" s="18">
        <v>324.74400000000003</v>
      </c>
      <c r="G7631" t="s">
        <v>6682</v>
      </c>
      <c r="H7631" s="1">
        <f>IF(COUNTIF(G$2:G7631,G7631)=1,1,0)</f>
        <v>1</v>
      </c>
      <c r="I7631" s="1">
        <v>3</v>
      </c>
      <c r="J7631" s="1">
        <v>0.2</v>
      </c>
      <c r="K7631" s="1">
        <v>-77.126699999999971</v>
      </c>
      <c r="L7631" s="12">
        <f>VLOOKUP(train[[#This Row],[Sub-Category]],Análisis_ABC_XYZ[[#Headers],[#Data]],4,FALSE)</f>
        <v>0.44610841445725197</v>
      </c>
    </row>
    <row r="7632" spans="1:12" x14ac:dyDescent="0.35">
      <c r="A7632" s="2">
        <v>43252</v>
      </c>
      <c r="B7632" s="1" t="s">
        <v>157</v>
      </c>
      <c r="C7632" s="1" t="s">
        <v>250</v>
      </c>
      <c r="D7632" s="1" t="s">
        <v>26</v>
      </c>
      <c r="E7632" s="1" t="s">
        <v>27</v>
      </c>
      <c r="F7632" s="18">
        <v>158.37599999999998</v>
      </c>
      <c r="G7632" t="s">
        <v>4250</v>
      </c>
      <c r="H7632" s="1">
        <f>IF(COUNTIF(G$2:G7632,G7632)=1,1,0)</f>
        <v>1</v>
      </c>
      <c r="I7632" s="1">
        <v>4</v>
      </c>
      <c r="J7632" s="1">
        <v>0.4</v>
      </c>
      <c r="K7632" s="1">
        <v>-34.314799999999991</v>
      </c>
      <c r="L7632" s="12">
        <f>VLOOKUP(train[[#This Row],[Sub-Category]],Análisis_ABC_XYZ[[#Headers],[#Data]],4,FALSE)</f>
        <v>0.41105220110552465</v>
      </c>
    </row>
    <row r="7633" spans="1:12" x14ac:dyDescent="0.35">
      <c r="A7633" s="2">
        <v>43252</v>
      </c>
      <c r="B7633" s="1" t="s">
        <v>49</v>
      </c>
      <c r="C7633" s="1" t="s">
        <v>895</v>
      </c>
      <c r="D7633" s="1" t="s">
        <v>14</v>
      </c>
      <c r="E7633" s="1" t="s">
        <v>29</v>
      </c>
      <c r="F7633" s="18">
        <v>53.9</v>
      </c>
      <c r="G7633" t="s">
        <v>2546</v>
      </c>
      <c r="H7633" s="1">
        <f>IF(COUNTIF(G$2:G7633,G7633)=1,1,0)</f>
        <v>1</v>
      </c>
      <c r="I7633" s="1">
        <v>5</v>
      </c>
      <c r="J7633" s="1">
        <v>0</v>
      </c>
      <c r="K7633" s="1">
        <v>25.871999999999996</v>
      </c>
      <c r="L7633" s="12">
        <f>VLOOKUP(train[[#This Row],[Sub-Category]],Análisis_ABC_XYZ[[#Headers],[#Data]],4,FALSE)</f>
        <v>0.46881743173671325</v>
      </c>
    </row>
    <row r="7634" spans="1:12" x14ac:dyDescent="0.35">
      <c r="A7634" s="2">
        <v>43252</v>
      </c>
      <c r="B7634" s="1" t="s">
        <v>84</v>
      </c>
      <c r="C7634" s="1" t="s">
        <v>1197</v>
      </c>
      <c r="D7634" s="1" t="s">
        <v>26</v>
      </c>
      <c r="E7634" s="1" t="s">
        <v>56</v>
      </c>
      <c r="F7634" s="18">
        <v>83.97</v>
      </c>
      <c r="G7634" t="s">
        <v>6881</v>
      </c>
      <c r="H7634" s="1">
        <f>IF(COUNTIF(G$2:G7634,G7634)=1,1,0)</f>
        <v>0</v>
      </c>
      <c r="I7634" s="1">
        <v>3</v>
      </c>
      <c r="J7634" s="1">
        <v>0</v>
      </c>
      <c r="K7634" s="1">
        <v>15.954299999999993</v>
      </c>
      <c r="L7634" s="12">
        <f>VLOOKUP(train[[#This Row],[Sub-Category]],Análisis_ABC_XYZ[[#Headers],[#Data]],4,FALSE)</f>
        <v>0.52062335344040378</v>
      </c>
    </row>
    <row r="7635" spans="1:12" x14ac:dyDescent="0.35">
      <c r="A7635" s="2">
        <v>43252</v>
      </c>
      <c r="B7635" s="1" t="s">
        <v>84</v>
      </c>
      <c r="C7635" s="1" t="s">
        <v>749</v>
      </c>
      <c r="D7635" s="1" t="s">
        <v>26</v>
      </c>
      <c r="E7635" s="1" t="s">
        <v>56</v>
      </c>
      <c r="F7635" s="18">
        <v>39.89</v>
      </c>
      <c r="G7635" t="s">
        <v>6881</v>
      </c>
      <c r="H7635" s="1">
        <f>IF(COUNTIF(G$2:G7635,G7635)=1,1,0)</f>
        <v>0</v>
      </c>
      <c r="I7635" s="1">
        <v>1</v>
      </c>
      <c r="J7635" s="1">
        <v>0</v>
      </c>
      <c r="K7635" s="1">
        <v>14.7593</v>
      </c>
      <c r="L7635" s="12">
        <f>VLOOKUP(train[[#This Row],[Sub-Category]],Análisis_ABC_XYZ[[#Headers],[#Data]],4,FALSE)</f>
        <v>0.52062335344040378</v>
      </c>
    </row>
    <row r="7636" spans="1:12" x14ac:dyDescent="0.35">
      <c r="A7636" s="2">
        <v>43252</v>
      </c>
      <c r="B7636" s="1" t="s">
        <v>157</v>
      </c>
      <c r="C7636" s="1" t="s">
        <v>941</v>
      </c>
      <c r="D7636" s="1" t="s">
        <v>14</v>
      </c>
      <c r="E7636" s="1" t="s">
        <v>36</v>
      </c>
      <c r="F7636" s="18">
        <v>27.744000000000003</v>
      </c>
      <c r="G7636" t="s">
        <v>4250</v>
      </c>
      <c r="H7636" s="1">
        <f>IF(COUNTIF(G$2:G7636,G7636)=1,1,0)</f>
        <v>0</v>
      </c>
      <c r="I7636" s="1">
        <v>6</v>
      </c>
      <c r="J7636" s="1">
        <v>0.2</v>
      </c>
      <c r="K7636" s="1">
        <v>10.057200000000002</v>
      </c>
      <c r="L7636" s="12">
        <f>VLOOKUP(train[[#This Row],[Sub-Category]],Análisis_ABC_XYZ[[#Headers],[#Data]],4,FALSE)</f>
        <v>0.43613829632717294</v>
      </c>
    </row>
    <row r="7637" spans="1:12" x14ac:dyDescent="0.35">
      <c r="A7637" s="2">
        <v>43252</v>
      </c>
      <c r="B7637" s="1" t="s">
        <v>157</v>
      </c>
      <c r="C7637" s="1" t="s">
        <v>1368</v>
      </c>
      <c r="D7637" s="1" t="s">
        <v>14</v>
      </c>
      <c r="E7637" s="1" t="s">
        <v>31</v>
      </c>
      <c r="F7637" s="18">
        <v>17.480000000000004</v>
      </c>
      <c r="G7637" t="s">
        <v>3491</v>
      </c>
      <c r="H7637" s="1">
        <f>IF(COUNTIF(G$2:G7637,G7637)=1,1,0)</f>
        <v>1</v>
      </c>
      <c r="I7637" s="1">
        <v>5</v>
      </c>
      <c r="J7637" s="1">
        <v>0.2</v>
      </c>
      <c r="K7637" s="1">
        <v>1.3109999999999999</v>
      </c>
      <c r="L7637" s="12">
        <f>VLOOKUP(train[[#This Row],[Sub-Category]],Análisis_ABC_XYZ[[#Headers],[#Data]],4,FALSE)</f>
        <v>0.49507917887403441</v>
      </c>
    </row>
    <row r="7638" spans="1:12" x14ac:dyDescent="0.35">
      <c r="A7638" s="2">
        <v>43252</v>
      </c>
      <c r="B7638" s="1" t="s">
        <v>84</v>
      </c>
      <c r="C7638" s="1" t="s">
        <v>911</v>
      </c>
      <c r="D7638" s="1" t="s">
        <v>14</v>
      </c>
      <c r="E7638" s="1" t="s">
        <v>29</v>
      </c>
      <c r="F7638" s="18">
        <v>17.38</v>
      </c>
      <c r="G7638" t="s">
        <v>6881</v>
      </c>
      <c r="H7638" s="1">
        <f>IF(COUNTIF(G$2:G7638,G7638)=1,1,0)</f>
        <v>0</v>
      </c>
      <c r="I7638" s="1">
        <v>2</v>
      </c>
      <c r="J7638" s="1">
        <v>0</v>
      </c>
      <c r="K7638" s="1">
        <v>8.69</v>
      </c>
      <c r="L7638" s="12">
        <f>VLOOKUP(train[[#This Row],[Sub-Category]],Análisis_ABC_XYZ[[#Headers],[#Data]],4,FALSE)</f>
        <v>0.46881743173671325</v>
      </c>
    </row>
    <row r="7639" spans="1:12" x14ac:dyDescent="0.35">
      <c r="A7639" s="2">
        <v>43252</v>
      </c>
      <c r="B7639" s="1" t="s">
        <v>157</v>
      </c>
      <c r="C7639" s="1" t="s">
        <v>925</v>
      </c>
      <c r="D7639" s="1" t="s">
        <v>14</v>
      </c>
      <c r="E7639" s="1" t="s">
        <v>29</v>
      </c>
      <c r="F7639" s="18">
        <v>3.7980000000000005</v>
      </c>
      <c r="G7639" t="s">
        <v>4250</v>
      </c>
      <c r="H7639" s="1">
        <f>IF(COUNTIF(G$2:G7639,G7639)=1,1,0)</f>
        <v>0</v>
      </c>
      <c r="I7639" s="1">
        <v>2</v>
      </c>
      <c r="J7639" s="1">
        <v>0.7</v>
      </c>
      <c r="K7639" s="1">
        <v>-2.6585999999999999</v>
      </c>
      <c r="L7639" s="12">
        <f>VLOOKUP(train[[#This Row],[Sub-Category]],Análisis_ABC_XYZ[[#Headers],[#Data]],4,FALSE)</f>
        <v>0.46881743173671325</v>
      </c>
    </row>
    <row r="7640" spans="1:12" x14ac:dyDescent="0.35">
      <c r="A7640" s="2">
        <v>43253</v>
      </c>
      <c r="B7640" s="1" t="s">
        <v>104</v>
      </c>
      <c r="C7640" s="1" t="s">
        <v>662</v>
      </c>
      <c r="D7640" s="1" t="s">
        <v>14</v>
      </c>
      <c r="E7640" s="1" t="s">
        <v>61</v>
      </c>
      <c r="F7640" s="18">
        <v>43.92</v>
      </c>
      <c r="G7640" t="s">
        <v>4369</v>
      </c>
      <c r="H7640" s="1">
        <f>IF(COUNTIF(G$2:G7640,G7640)=1,1,0)</f>
        <v>1</v>
      </c>
      <c r="I7640" s="1">
        <v>5</v>
      </c>
      <c r="J7640" s="1">
        <v>0.2</v>
      </c>
      <c r="K7640" s="1">
        <v>15.921000000000003</v>
      </c>
      <c r="L7640" s="12">
        <f>VLOOKUP(train[[#This Row],[Sub-Category]],Análisis_ABC_XYZ[[#Headers],[#Data]],4,FALSE)</f>
        <v>0.44424167803735209</v>
      </c>
    </row>
    <row r="7641" spans="1:12" x14ac:dyDescent="0.35">
      <c r="A7641" s="2">
        <v>43253</v>
      </c>
      <c r="B7641" s="1" t="s">
        <v>157</v>
      </c>
      <c r="C7641" s="1" t="s">
        <v>520</v>
      </c>
      <c r="D7641" s="1" t="s">
        <v>14</v>
      </c>
      <c r="E7641" s="1" t="s">
        <v>20</v>
      </c>
      <c r="F7641" s="18">
        <v>27.439999999999998</v>
      </c>
      <c r="G7641" t="s">
        <v>2291</v>
      </c>
      <c r="H7641" s="1">
        <f>IF(COUNTIF(G$2:G7641,G7641)=1,1,0)</f>
        <v>1</v>
      </c>
      <c r="I7641" s="1">
        <v>2</v>
      </c>
      <c r="J7641" s="1">
        <v>0.2</v>
      </c>
      <c r="K7641" s="1">
        <v>2.4009999999999998</v>
      </c>
      <c r="L7641" s="12">
        <f>VLOOKUP(train[[#This Row],[Sub-Category]],Análisis_ABC_XYZ[[#Headers],[#Data]],4,FALSE)</f>
        <v>0.44610841445725197</v>
      </c>
    </row>
    <row r="7642" spans="1:12" x14ac:dyDescent="0.35">
      <c r="A7642" s="2">
        <v>43253</v>
      </c>
      <c r="B7642" s="1" t="s">
        <v>104</v>
      </c>
      <c r="C7642" s="1" t="s">
        <v>274</v>
      </c>
      <c r="D7642" s="1" t="s">
        <v>14</v>
      </c>
      <c r="E7642" s="1" t="s">
        <v>36</v>
      </c>
      <c r="F7642" s="18">
        <v>25.344000000000001</v>
      </c>
      <c r="G7642" t="s">
        <v>4369</v>
      </c>
      <c r="H7642" s="1">
        <f>IF(COUNTIF(G$2:G7642,G7642)=1,1,0)</f>
        <v>0</v>
      </c>
      <c r="I7642" s="1">
        <v>6</v>
      </c>
      <c r="J7642" s="1">
        <v>0.2</v>
      </c>
      <c r="K7642" s="1">
        <v>7.92</v>
      </c>
      <c r="L7642" s="12">
        <f>VLOOKUP(train[[#This Row],[Sub-Category]],Análisis_ABC_XYZ[[#Headers],[#Data]],4,FALSE)</f>
        <v>0.43613829632717294</v>
      </c>
    </row>
    <row r="7643" spans="1:12" x14ac:dyDescent="0.35">
      <c r="A7643" s="2">
        <v>43253</v>
      </c>
      <c r="B7643" s="1" t="s">
        <v>34</v>
      </c>
      <c r="C7643" s="1" t="s">
        <v>1660</v>
      </c>
      <c r="D7643" s="1" t="s">
        <v>14</v>
      </c>
      <c r="E7643" s="1" t="s">
        <v>36</v>
      </c>
      <c r="F7643" s="18">
        <v>25.344000000000001</v>
      </c>
      <c r="G7643" t="s">
        <v>5785</v>
      </c>
      <c r="H7643" s="1">
        <f>IF(COUNTIF(G$2:G7643,G7643)=1,1,0)</f>
        <v>1</v>
      </c>
      <c r="I7643" s="1">
        <v>4</v>
      </c>
      <c r="J7643" s="1">
        <v>0.2</v>
      </c>
      <c r="K7643" s="1">
        <v>9.1871999999999989</v>
      </c>
      <c r="L7643" s="12">
        <f>VLOOKUP(train[[#This Row],[Sub-Category]],Análisis_ABC_XYZ[[#Headers],[#Data]],4,FALSE)</f>
        <v>0.43613829632717294</v>
      </c>
    </row>
    <row r="7644" spans="1:12" x14ac:dyDescent="0.35">
      <c r="A7644" s="2">
        <v>43253</v>
      </c>
      <c r="B7644" s="1" t="s">
        <v>39</v>
      </c>
      <c r="C7644" s="1" t="s">
        <v>642</v>
      </c>
      <c r="D7644" s="1" t="s">
        <v>14</v>
      </c>
      <c r="E7644" s="1" t="s">
        <v>36</v>
      </c>
      <c r="F7644" s="18">
        <v>10.688000000000001</v>
      </c>
      <c r="G7644" t="s">
        <v>5173</v>
      </c>
      <c r="H7644" s="1">
        <f>IF(COUNTIF(G$2:G7644,G7644)=1,1,0)</f>
        <v>1</v>
      </c>
      <c r="I7644" s="1">
        <v>2</v>
      </c>
      <c r="J7644" s="1">
        <v>0.2</v>
      </c>
      <c r="K7644" s="1">
        <v>3.7407999999999997</v>
      </c>
      <c r="L7644" s="12">
        <f>VLOOKUP(train[[#This Row],[Sub-Category]],Análisis_ABC_XYZ[[#Headers],[#Data]],4,FALSE)</f>
        <v>0.43613829632717294</v>
      </c>
    </row>
    <row r="7645" spans="1:12" x14ac:dyDescent="0.35">
      <c r="A7645" s="2">
        <v>43253</v>
      </c>
      <c r="B7645" s="1" t="s">
        <v>157</v>
      </c>
      <c r="C7645" s="1" t="s">
        <v>564</v>
      </c>
      <c r="D7645" s="1" t="s">
        <v>26</v>
      </c>
      <c r="E7645" s="1" t="s">
        <v>27</v>
      </c>
      <c r="F7645" s="18">
        <v>2.97</v>
      </c>
      <c r="G7645" t="s">
        <v>2291</v>
      </c>
      <c r="H7645" s="1">
        <f>IF(COUNTIF(G$2:G7645,G7645)=1,1,0)</f>
        <v>0</v>
      </c>
      <c r="I7645" s="1">
        <v>1</v>
      </c>
      <c r="J7645" s="1">
        <v>0.4</v>
      </c>
      <c r="K7645" s="1">
        <v>-0.64350000000000018</v>
      </c>
      <c r="L7645" s="12">
        <f>VLOOKUP(train[[#This Row],[Sub-Category]],Análisis_ABC_XYZ[[#Headers],[#Data]],4,FALSE)</f>
        <v>0.41105220110552465</v>
      </c>
    </row>
    <row r="7646" spans="1:12" x14ac:dyDescent="0.35">
      <c r="A7646" s="2">
        <v>43254</v>
      </c>
      <c r="B7646" s="1" t="s">
        <v>16</v>
      </c>
      <c r="C7646" s="1" t="s">
        <v>1133</v>
      </c>
      <c r="D7646" s="1" t="s">
        <v>26</v>
      </c>
      <c r="E7646" s="1" t="s">
        <v>27</v>
      </c>
      <c r="F7646" s="18">
        <v>503.96000000000004</v>
      </c>
      <c r="G7646" t="s">
        <v>2021</v>
      </c>
      <c r="H7646" s="1">
        <f>IF(COUNTIF(G$2:G7646,G7646)=1,1,0)</f>
        <v>1</v>
      </c>
      <c r="I7646" s="1">
        <v>5</v>
      </c>
      <c r="J7646" s="1">
        <v>0.2</v>
      </c>
      <c r="K7646" s="1">
        <v>50.396000000000015</v>
      </c>
      <c r="L7646" s="12">
        <f>VLOOKUP(train[[#This Row],[Sub-Category]],Análisis_ABC_XYZ[[#Headers],[#Data]],4,FALSE)</f>
        <v>0.41105220110552465</v>
      </c>
    </row>
    <row r="7647" spans="1:12" x14ac:dyDescent="0.35">
      <c r="A7647" s="2">
        <v>43254</v>
      </c>
      <c r="B7647" s="1" t="s">
        <v>89</v>
      </c>
      <c r="C7647" s="1" t="s">
        <v>922</v>
      </c>
      <c r="D7647" s="1" t="s">
        <v>8</v>
      </c>
      <c r="E7647" s="1" t="s">
        <v>18</v>
      </c>
      <c r="F7647" s="18">
        <v>384.76799999999997</v>
      </c>
      <c r="G7647" t="s">
        <v>4400</v>
      </c>
      <c r="H7647" s="1">
        <f>IF(COUNTIF(G$2:G7647,G7647)=1,1,0)</f>
        <v>1</v>
      </c>
      <c r="I7647" s="1">
        <v>2</v>
      </c>
      <c r="J7647" s="1">
        <v>0.4</v>
      </c>
      <c r="K7647" s="1">
        <v>-115.43040000000002</v>
      </c>
      <c r="L7647" s="12">
        <f>VLOOKUP(train[[#This Row],[Sub-Category]],Análisis_ABC_XYZ[[#Headers],[#Data]],4,FALSE)</f>
        <v>0.55975208308209756</v>
      </c>
    </row>
    <row r="7648" spans="1:12" x14ac:dyDescent="0.35">
      <c r="A7648" s="2">
        <v>43254</v>
      </c>
      <c r="B7648" s="1" t="s">
        <v>16</v>
      </c>
      <c r="C7648" s="1" t="s">
        <v>477</v>
      </c>
      <c r="D7648" s="1" t="s">
        <v>8</v>
      </c>
      <c r="E7648" s="1" t="s">
        <v>9</v>
      </c>
      <c r="F7648" s="18">
        <v>241.56799999999998</v>
      </c>
      <c r="G7648" t="s">
        <v>2021</v>
      </c>
      <c r="H7648" s="1">
        <f>IF(COUNTIF(G$2:G7648,G7648)=1,1,0)</f>
        <v>0</v>
      </c>
      <c r="I7648" s="1">
        <v>2</v>
      </c>
      <c r="J7648" s="1">
        <v>0.2</v>
      </c>
      <c r="K7648" s="1">
        <v>0</v>
      </c>
      <c r="L7648" s="12">
        <f>VLOOKUP(train[[#This Row],[Sub-Category]],Análisis_ABC_XYZ[[#Headers],[#Data]],4,FALSE)</f>
        <v>0.5176847302647779</v>
      </c>
    </row>
    <row r="7649" spans="1:12" x14ac:dyDescent="0.35">
      <c r="A7649" s="2">
        <v>43254</v>
      </c>
      <c r="B7649" s="1" t="s">
        <v>37</v>
      </c>
      <c r="C7649" s="1" t="s">
        <v>528</v>
      </c>
      <c r="D7649" s="1" t="s">
        <v>14</v>
      </c>
      <c r="E7649" s="1" t="s">
        <v>20</v>
      </c>
      <c r="F7649" s="18">
        <v>136.26</v>
      </c>
      <c r="G7649" t="s">
        <v>5363</v>
      </c>
      <c r="H7649" s="1">
        <f>IF(COUNTIF(G$2:G7649,G7649)=1,1,0)</f>
        <v>1</v>
      </c>
      <c r="I7649" s="1">
        <v>9</v>
      </c>
      <c r="J7649" s="1">
        <v>0</v>
      </c>
      <c r="K7649" s="1">
        <v>5.4503999999999913</v>
      </c>
      <c r="L7649" s="12">
        <f>VLOOKUP(train[[#This Row],[Sub-Category]],Análisis_ABC_XYZ[[#Headers],[#Data]],4,FALSE)</f>
        <v>0.44610841445725197</v>
      </c>
    </row>
    <row r="7650" spans="1:12" x14ac:dyDescent="0.35">
      <c r="A7650" s="2">
        <v>43254</v>
      </c>
      <c r="B7650" s="1" t="s">
        <v>89</v>
      </c>
      <c r="C7650" s="1" t="s">
        <v>1801</v>
      </c>
      <c r="D7650" s="1" t="s">
        <v>26</v>
      </c>
      <c r="E7650" s="1" t="s">
        <v>208</v>
      </c>
      <c r="F7650" s="18">
        <v>78.66</v>
      </c>
      <c r="G7650" t="s">
        <v>4400</v>
      </c>
      <c r="H7650" s="1">
        <f>IF(COUNTIF(G$2:G7650,G7650)=1,1,0)</f>
        <v>0</v>
      </c>
      <c r="I7650" s="1">
        <v>6</v>
      </c>
      <c r="J7650" s="1">
        <v>0</v>
      </c>
      <c r="K7650" s="1">
        <v>36.183599999999991</v>
      </c>
      <c r="L7650" s="12">
        <f>VLOOKUP(train[[#This Row],[Sub-Category]],Análisis_ABC_XYZ[[#Headers],[#Data]],4,FALSE)</f>
        <v>0.5183572270896134</v>
      </c>
    </row>
    <row r="7651" spans="1:12" x14ac:dyDescent="0.35">
      <c r="A7651" s="2">
        <v>43254</v>
      </c>
      <c r="B7651" s="1" t="s">
        <v>37</v>
      </c>
      <c r="C7651" s="1" t="s">
        <v>1056</v>
      </c>
      <c r="D7651" s="1" t="s">
        <v>26</v>
      </c>
      <c r="E7651" s="1" t="s">
        <v>56</v>
      </c>
      <c r="F7651" s="18">
        <v>1099.5</v>
      </c>
      <c r="G7651" t="s">
        <v>5198</v>
      </c>
      <c r="H7651" s="1">
        <f>IF(COUNTIF(G$2:G7651,G7651)=1,1,0)</f>
        <v>1</v>
      </c>
      <c r="I7651" s="1">
        <v>10</v>
      </c>
      <c r="J7651" s="1">
        <v>0</v>
      </c>
      <c r="K7651" s="1">
        <v>362.83500000000004</v>
      </c>
      <c r="L7651" s="12">
        <f>VLOOKUP(train[[#This Row],[Sub-Category]],Análisis_ABC_XYZ[[#Headers],[#Data]],4,FALSE)</f>
        <v>0.52062335344040378</v>
      </c>
    </row>
    <row r="7652" spans="1:12" x14ac:dyDescent="0.35">
      <c r="A7652" s="2">
        <v>43254</v>
      </c>
      <c r="B7652" s="1" t="s">
        <v>16</v>
      </c>
      <c r="C7652" s="1" t="s">
        <v>273</v>
      </c>
      <c r="D7652" s="1" t="s">
        <v>26</v>
      </c>
      <c r="E7652" s="1" t="s">
        <v>56</v>
      </c>
      <c r="F7652" s="18">
        <v>205.99200000000002</v>
      </c>
      <c r="G7652" t="s">
        <v>2021</v>
      </c>
      <c r="H7652" s="1">
        <f>IF(COUNTIF(G$2:G7652,G7652)=1,1,0)</f>
        <v>0</v>
      </c>
      <c r="I7652" s="1">
        <v>1</v>
      </c>
      <c r="J7652" s="1">
        <v>0.2</v>
      </c>
      <c r="K7652" s="1">
        <v>-2.5749000000000279</v>
      </c>
      <c r="L7652" s="12">
        <f>VLOOKUP(train[[#This Row],[Sub-Category]],Análisis_ABC_XYZ[[#Headers],[#Data]],4,FALSE)</f>
        <v>0.52062335344040378</v>
      </c>
    </row>
    <row r="7653" spans="1:12" x14ac:dyDescent="0.35">
      <c r="A7653" s="2">
        <v>43254</v>
      </c>
      <c r="B7653" s="1" t="s">
        <v>16</v>
      </c>
      <c r="C7653" s="1" t="s">
        <v>1687</v>
      </c>
      <c r="D7653" s="1" t="s">
        <v>26</v>
      </c>
      <c r="E7653" s="1" t="s">
        <v>56</v>
      </c>
      <c r="F7653" s="18">
        <v>110.4</v>
      </c>
      <c r="G7653" t="s">
        <v>2021</v>
      </c>
      <c r="H7653" s="1">
        <f>IF(COUNTIF(G$2:G7653,G7653)=1,1,0)</f>
        <v>0</v>
      </c>
      <c r="I7653" s="1">
        <v>2</v>
      </c>
      <c r="J7653" s="1">
        <v>0.2</v>
      </c>
      <c r="K7653" s="1">
        <v>-4.1400000000000077</v>
      </c>
      <c r="L7653" s="12">
        <f>VLOOKUP(train[[#This Row],[Sub-Category]],Análisis_ABC_XYZ[[#Headers],[#Data]],4,FALSE)</f>
        <v>0.52062335344040378</v>
      </c>
    </row>
    <row r="7654" spans="1:12" x14ac:dyDescent="0.35">
      <c r="A7654" s="2">
        <v>43254</v>
      </c>
      <c r="B7654" s="1" t="s">
        <v>12</v>
      </c>
      <c r="C7654" s="1" t="s">
        <v>1111</v>
      </c>
      <c r="D7654" s="1" t="s">
        <v>26</v>
      </c>
      <c r="E7654" s="1" t="s">
        <v>56</v>
      </c>
      <c r="F7654" s="18">
        <v>44.75</v>
      </c>
      <c r="G7654" t="s">
        <v>3104</v>
      </c>
      <c r="H7654" s="1">
        <f>IF(COUNTIF(G$2:G7654,G7654)=1,1,0)</f>
        <v>1</v>
      </c>
      <c r="I7654" s="1">
        <v>5</v>
      </c>
      <c r="J7654" s="1">
        <v>0</v>
      </c>
      <c r="K7654" s="1">
        <v>8.5024999999999942</v>
      </c>
      <c r="L7654" s="12">
        <f>VLOOKUP(train[[#This Row],[Sub-Category]],Análisis_ABC_XYZ[[#Headers],[#Data]],4,FALSE)</f>
        <v>0.52062335344040378</v>
      </c>
    </row>
    <row r="7655" spans="1:12" x14ac:dyDescent="0.35">
      <c r="A7655" s="2">
        <v>43254</v>
      </c>
      <c r="B7655" s="1" t="s">
        <v>89</v>
      </c>
      <c r="C7655" s="1" t="s">
        <v>818</v>
      </c>
      <c r="D7655" s="1" t="s">
        <v>14</v>
      </c>
      <c r="E7655" s="1" t="s">
        <v>36</v>
      </c>
      <c r="F7655" s="18">
        <v>45.36</v>
      </c>
      <c r="G7655" t="s">
        <v>4400</v>
      </c>
      <c r="H7655" s="1">
        <f>IF(COUNTIF(G$2:G7655,G7655)=1,1,0)</f>
        <v>0</v>
      </c>
      <c r="I7655" s="1">
        <v>4</v>
      </c>
      <c r="J7655" s="1">
        <v>0</v>
      </c>
      <c r="K7655" s="1">
        <v>22.226399999999998</v>
      </c>
      <c r="L7655" s="12">
        <f>VLOOKUP(train[[#This Row],[Sub-Category]],Análisis_ABC_XYZ[[#Headers],[#Data]],4,FALSE)</f>
        <v>0.43613829632717294</v>
      </c>
    </row>
    <row r="7656" spans="1:12" x14ac:dyDescent="0.35">
      <c r="A7656" s="2">
        <v>43254</v>
      </c>
      <c r="B7656" s="1" t="s">
        <v>111</v>
      </c>
      <c r="C7656" s="1" t="s">
        <v>247</v>
      </c>
      <c r="D7656" s="1" t="s">
        <v>8</v>
      </c>
      <c r="E7656" s="1" t="s">
        <v>22</v>
      </c>
      <c r="F7656" s="18">
        <v>35.168000000000006</v>
      </c>
      <c r="G7656" t="s">
        <v>5940</v>
      </c>
      <c r="H7656" s="1">
        <f>IF(COUNTIF(G$2:G7656,G7656)=1,1,0)</f>
        <v>1</v>
      </c>
      <c r="I7656" s="1">
        <v>7</v>
      </c>
      <c r="J7656" s="1">
        <v>0.2</v>
      </c>
      <c r="K7656" s="1">
        <v>9.6712000000000025</v>
      </c>
      <c r="L7656" s="12">
        <f>VLOOKUP(train[[#This Row],[Sub-Category]],Análisis_ABC_XYZ[[#Headers],[#Data]],4,FALSE)</f>
        <v>0.4595170286641902</v>
      </c>
    </row>
    <row r="7657" spans="1:12" x14ac:dyDescent="0.35">
      <c r="A7657" s="2">
        <v>43254</v>
      </c>
      <c r="B7657" s="1" t="s">
        <v>16</v>
      </c>
      <c r="C7657" s="1" t="s">
        <v>1368</v>
      </c>
      <c r="D7657" s="1" t="s">
        <v>14</v>
      </c>
      <c r="E7657" s="1" t="s">
        <v>31</v>
      </c>
      <c r="F7657" s="18">
        <v>24.472000000000001</v>
      </c>
      <c r="G7657" t="s">
        <v>2021</v>
      </c>
      <c r="H7657" s="1">
        <f>IF(COUNTIF(G$2:G7657,G7657)=1,1,0)</f>
        <v>0</v>
      </c>
      <c r="I7657" s="1">
        <v>7</v>
      </c>
      <c r="J7657" s="1">
        <v>0.2</v>
      </c>
      <c r="K7657" s="1">
        <v>1.8353999999999999</v>
      </c>
      <c r="L7657" s="12">
        <f>VLOOKUP(train[[#This Row],[Sub-Category]],Análisis_ABC_XYZ[[#Headers],[#Data]],4,FALSE)</f>
        <v>0.49507917887403441</v>
      </c>
    </row>
    <row r="7658" spans="1:12" x14ac:dyDescent="0.35">
      <c r="A7658" s="2">
        <v>43254</v>
      </c>
      <c r="B7658" s="1" t="s">
        <v>16</v>
      </c>
      <c r="C7658" s="1" t="s">
        <v>1213</v>
      </c>
      <c r="D7658" s="1" t="s">
        <v>14</v>
      </c>
      <c r="E7658" s="1" t="s">
        <v>36</v>
      </c>
      <c r="F7658" s="18">
        <v>15.552000000000003</v>
      </c>
      <c r="G7658" t="s">
        <v>2021</v>
      </c>
      <c r="H7658" s="1">
        <f>IF(COUNTIF(G$2:G7658,G7658)=1,1,0)</f>
        <v>0</v>
      </c>
      <c r="I7658" s="1">
        <v>3</v>
      </c>
      <c r="J7658" s="1">
        <v>0.2</v>
      </c>
      <c r="K7658" s="1">
        <v>5.4432</v>
      </c>
      <c r="L7658" s="12">
        <f>VLOOKUP(train[[#This Row],[Sub-Category]],Análisis_ABC_XYZ[[#Headers],[#Data]],4,FALSE)</f>
        <v>0.43613829632717294</v>
      </c>
    </row>
    <row r="7659" spans="1:12" x14ac:dyDescent="0.35">
      <c r="A7659" s="2">
        <v>43254</v>
      </c>
      <c r="B7659" s="1" t="s">
        <v>12</v>
      </c>
      <c r="C7659" s="1" t="s">
        <v>1848</v>
      </c>
      <c r="D7659" s="1" t="s">
        <v>14</v>
      </c>
      <c r="E7659" s="1" t="s">
        <v>36</v>
      </c>
      <c r="F7659" s="18">
        <v>11.96</v>
      </c>
      <c r="G7659" t="s">
        <v>3104</v>
      </c>
      <c r="H7659" s="1">
        <f>IF(COUNTIF(G$2:G7659,G7659)=1,1,0)</f>
        <v>0</v>
      </c>
      <c r="I7659" s="1">
        <v>2</v>
      </c>
      <c r="J7659" s="1">
        <v>0</v>
      </c>
      <c r="K7659" s="1">
        <v>5.3819999999999997</v>
      </c>
      <c r="L7659" s="12">
        <f>VLOOKUP(train[[#This Row],[Sub-Category]],Análisis_ABC_XYZ[[#Headers],[#Data]],4,FALSE)</f>
        <v>0.43613829632717294</v>
      </c>
    </row>
    <row r="7660" spans="1:12" x14ac:dyDescent="0.35">
      <c r="A7660" s="2">
        <v>43254</v>
      </c>
      <c r="B7660" s="1" t="s">
        <v>16</v>
      </c>
      <c r="C7660" s="1" t="s">
        <v>245</v>
      </c>
      <c r="D7660" s="1" t="s">
        <v>14</v>
      </c>
      <c r="E7660" s="1" t="s">
        <v>31</v>
      </c>
      <c r="F7660" s="18">
        <v>5.2</v>
      </c>
      <c r="G7660" t="s">
        <v>2021</v>
      </c>
      <c r="H7660" s="1">
        <f>IF(COUNTIF(G$2:G7660,G7660)=1,1,0)</f>
        <v>0</v>
      </c>
      <c r="I7660" s="1">
        <v>2</v>
      </c>
      <c r="J7660" s="1">
        <v>0.2</v>
      </c>
      <c r="K7660" s="1">
        <v>0.58499999999999974</v>
      </c>
      <c r="L7660" s="12">
        <f>VLOOKUP(train[[#This Row],[Sub-Category]],Análisis_ABC_XYZ[[#Headers],[#Data]],4,FALSE)</f>
        <v>0.49507917887403441</v>
      </c>
    </row>
    <row r="7661" spans="1:12" x14ac:dyDescent="0.35">
      <c r="A7661" s="2">
        <v>43254</v>
      </c>
      <c r="B7661" s="1" t="s">
        <v>16</v>
      </c>
      <c r="C7661" s="1" t="s">
        <v>948</v>
      </c>
      <c r="D7661" s="1" t="s">
        <v>14</v>
      </c>
      <c r="E7661" s="1" t="s">
        <v>29</v>
      </c>
      <c r="F7661" s="18">
        <v>4.5540000000000003</v>
      </c>
      <c r="G7661" t="s">
        <v>2021</v>
      </c>
      <c r="H7661" s="1">
        <f>IF(COUNTIF(G$2:G7661,G7661)=1,1,0)</f>
        <v>0</v>
      </c>
      <c r="I7661" s="1">
        <v>3</v>
      </c>
      <c r="J7661" s="1">
        <v>0.7</v>
      </c>
      <c r="K7661" s="1">
        <v>-3.4913999999999987</v>
      </c>
      <c r="L7661" s="12">
        <f>VLOOKUP(train[[#This Row],[Sub-Category]],Análisis_ABC_XYZ[[#Headers],[#Data]],4,FALSE)</f>
        <v>0.46881743173671325</v>
      </c>
    </row>
    <row r="7662" spans="1:12" x14ac:dyDescent="0.35">
      <c r="A7662" s="2">
        <v>43254</v>
      </c>
      <c r="B7662" s="1" t="s">
        <v>12</v>
      </c>
      <c r="C7662" s="1" t="s">
        <v>832</v>
      </c>
      <c r="D7662" s="1" t="s">
        <v>14</v>
      </c>
      <c r="E7662" s="1" t="s">
        <v>29</v>
      </c>
      <c r="F7662" s="18">
        <v>3.9119999999999999</v>
      </c>
      <c r="G7662" t="s">
        <v>3104</v>
      </c>
      <c r="H7662" s="1">
        <f>IF(COUNTIF(G$2:G7662,G7662)=1,1,0)</f>
        <v>0</v>
      </c>
      <c r="I7662" s="1">
        <v>1</v>
      </c>
      <c r="J7662" s="1">
        <v>0.2</v>
      </c>
      <c r="K7662" s="1">
        <v>1.2713999999999996</v>
      </c>
      <c r="L7662" s="12">
        <f>VLOOKUP(train[[#This Row],[Sub-Category]],Análisis_ABC_XYZ[[#Headers],[#Data]],4,FALSE)</f>
        <v>0.46881743173671325</v>
      </c>
    </row>
    <row r="7663" spans="1:12" x14ac:dyDescent="0.35">
      <c r="A7663" s="2">
        <v>43255</v>
      </c>
      <c r="B7663" s="1" t="s">
        <v>501</v>
      </c>
      <c r="C7663" s="1" t="s">
        <v>1154</v>
      </c>
      <c r="D7663" s="1" t="s">
        <v>14</v>
      </c>
      <c r="E7663" s="1" t="s">
        <v>29</v>
      </c>
      <c r="F7663" s="18">
        <v>108.08</v>
      </c>
      <c r="G7663" t="s">
        <v>2912</v>
      </c>
      <c r="H7663" s="1">
        <f>IF(COUNTIF(G$2:G7663,G7663)=1,1,0)</f>
        <v>1</v>
      </c>
      <c r="I7663" s="1">
        <v>7</v>
      </c>
      <c r="J7663" s="1">
        <v>0</v>
      </c>
      <c r="K7663" s="1">
        <v>54.04</v>
      </c>
      <c r="L7663" s="12">
        <f>VLOOKUP(train[[#This Row],[Sub-Category]],Análisis_ABC_XYZ[[#Headers],[#Data]],4,FALSE)</f>
        <v>0.46881743173671325</v>
      </c>
    </row>
    <row r="7664" spans="1:12" x14ac:dyDescent="0.35">
      <c r="A7664" s="2">
        <v>43255</v>
      </c>
      <c r="B7664" s="1" t="s">
        <v>34</v>
      </c>
      <c r="C7664" s="1" t="s">
        <v>884</v>
      </c>
      <c r="D7664" s="1" t="s">
        <v>26</v>
      </c>
      <c r="E7664" s="1" t="s">
        <v>27</v>
      </c>
      <c r="F7664" s="18">
        <v>71.984000000000009</v>
      </c>
      <c r="G7664" t="s">
        <v>5901</v>
      </c>
      <c r="H7664" s="1">
        <f>IF(COUNTIF(G$2:G7664,G7664)=1,1,0)</f>
        <v>1</v>
      </c>
      <c r="I7664" s="1">
        <v>2</v>
      </c>
      <c r="J7664" s="1">
        <v>0.2</v>
      </c>
      <c r="K7664" s="1">
        <v>25.194399999999995</v>
      </c>
      <c r="L7664" s="12">
        <f>VLOOKUP(train[[#This Row],[Sub-Category]],Análisis_ABC_XYZ[[#Headers],[#Data]],4,FALSE)</f>
        <v>0.41105220110552465</v>
      </c>
    </row>
    <row r="7665" spans="1:12" x14ac:dyDescent="0.35">
      <c r="A7665" s="2">
        <v>43255</v>
      </c>
      <c r="B7665" s="1" t="s">
        <v>34</v>
      </c>
      <c r="C7665" s="1" t="s">
        <v>352</v>
      </c>
      <c r="D7665" s="1" t="s">
        <v>8</v>
      </c>
      <c r="E7665" s="1" t="s">
        <v>22</v>
      </c>
      <c r="F7665" s="18">
        <v>31.983999999999998</v>
      </c>
      <c r="G7665" t="s">
        <v>5901</v>
      </c>
      <c r="H7665" s="1">
        <f>IF(COUNTIF(G$2:G7665,G7665)=1,1,0)</f>
        <v>0</v>
      </c>
      <c r="I7665" s="1">
        <v>2</v>
      </c>
      <c r="J7665" s="1">
        <v>0.2</v>
      </c>
      <c r="K7665" s="1">
        <v>1.9989999999999979</v>
      </c>
      <c r="L7665" s="12">
        <f>VLOOKUP(train[[#This Row],[Sub-Category]],Análisis_ABC_XYZ[[#Headers],[#Data]],4,FALSE)</f>
        <v>0.4595170286641902</v>
      </c>
    </row>
    <row r="7666" spans="1:12" x14ac:dyDescent="0.35">
      <c r="A7666" s="2">
        <v>43255</v>
      </c>
      <c r="B7666" s="1" t="s">
        <v>39</v>
      </c>
      <c r="C7666" s="1" t="s">
        <v>1379</v>
      </c>
      <c r="D7666" s="1" t="s">
        <v>8</v>
      </c>
      <c r="E7666" s="1" t="s">
        <v>22</v>
      </c>
      <c r="F7666" s="18">
        <v>30.336000000000006</v>
      </c>
      <c r="G7666" t="s">
        <v>5875</v>
      </c>
      <c r="H7666" s="1">
        <f>IF(COUNTIF(G$2:G7666,G7666)=1,1,0)</f>
        <v>1</v>
      </c>
      <c r="I7666" s="1">
        <v>6</v>
      </c>
      <c r="J7666" s="1">
        <v>0.6</v>
      </c>
      <c r="K7666" s="1">
        <v>-17.443199999999997</v>
      </c>
      <c r="L7666" s="12">
        <f>VLOOKUP(train[[#This Row],[Sub-Category]],Análisis_ABC_XYZ[[#Headers],[#Data]],4,FALSE)</f>
        <v>0.4595170286641902</v>
      </c>
    </row>
    <row r="7667" spans="1:12" x14ac:dyDescent="0.35">
      <c r="A7667" s="2">
        <v>43255</v>
      </c>
      <c r="B7667" s="1" t="s">
        <v>119</v>
      </c>
      <c r="C7667" s="1" t="s">
        <v>977</v>
      </c>
      <c r="D7667" s="1" t="s">
        <v>14</v>
      </c>
      <c r="E7667" s="1" t="s">
        <v>36</v>
      </c>
      <c r="F7667" s="18">
        <v>12.48</v>
      </c>
      <c r="G7667" t="s">
        <v>3141</v>
      </c>
      <c r="H7667" s="1">
        <f>IF(COUNTIF(G$2:G7667,G7667)=1,1,0)</f>
        <v>1</v>
      </c>
      <c r="I7667" s="1">
        <v>2</v>
      </c>
      <c r="J7667" s="1">
        <v>0</v>
      </c>
      <c r="K7667" s="1">
        <v>5.6159999999999997</v>
      </c>
      <c r="L7667" s="12">
        <f>VLOOKUP(train[[#This Row],[Sub-Category]],Análisis_ABC_XYZ[[#Headers],[#Data]],4,FALSE)</f>
        <v>0.43613829632717294</v>
      </c>
    </row>
    <row r="7668" spans="1:12" x14ac:dyDescent="0.35">
      <c r="A7668" s="2">
        <v>43255</v>
      </c>
      <c r="B7668" s="1" t="s">
        <v>501</v>
      </c>
      <c r="C7668" s="1" t="s">
        <v>1381</v>
      </c>
      <c r="D7668" s="1" t="s">
        <v>14</v>
      </c>
      <c r="E7668" s="1" t="s">
        <v>29</v>
      </c>
      <c r="F7668" s="18">
        <v>9.5400000000000009</v>
      </c>
      <c r="G7668" t="s">
        <v>2912</v>
      </c>
      <c r="H7668" s="1">
        <f>IF(COUNTIF(G$2:G7668,G7668)=1,1,0)</f>
        <v>0</v>
      </c>
      <c r="I7668" s="1">
        <v>3</v>
      </c>
      <c r="J7668" s="1">
        <v>0</v>
      </c>
      <c r="K7668" s="1">
        <v>4.3883999999999999</v>
      </c>
      <c r="L7668" s="12">
        <f>VLOOKUP(train[[#This Row],[Sub-Category]],Análisis_ABC_XYZ[[#Headers],[#Data]],4,FALSE)</f>
        <v>0.46881743173671325</v>
      </c>
    </row>
    <row r="7669" spans="1:12" x14ac:dyDescent="0.35">
      <c r="A7669" s="2">
        <v>43255</v>
      </c>
      <c r="B7669" s="1" t="s">
        <v>76</v>
      </c>
      <c r="C7669" s="1" t="s">
        <v>893</v>
      </c>
      <c r="D7669" s="1" t="s">
        <v>14</v>
      </c>
      <c r="E7669" s="1" t="s">
        <v>24</v>
      </c>
      <c r="F7669" s="18">
        <v>8.64</v>
      </c>
      <c r="G7669" t="s">
        <v>2853</v>
      </c>
      <c r="H7669" s="1">
        <f>IF(COUNTIF(G$2:G7669,G7669)=1,1,0)</f>
        <v>1</v>
      </c>
      <c r="I7669" s="1">
        <v>3</v>
      </c>
      <c r="J7669" s="1">
        <v>0</v>
      </c>
      <c r="K7669" s="1">
        <v>2.5055999999999998</v>
      </c>
      <c r="L7669" s="12">
        <f>VLOOKUP(train[[#This Row],[Sub-Category]],Análisis_ABC_XYZ[[#Headers],[#Data]],4,FALSE)</f>
        <v>0.45632477063632687</v>
      </c>
    </row>
    <row r="7670" spans="1:12" x14ac:dyDescent="0.35">
      <c r="A7670" s="2">
        <v>43255</v>
      </c>
      <c r="B7670" s="1" t="s">
        <v>39</v>
      </c>
      <c r="C7670" s="1" t="s">
        <v>304</v>
      </c>
      <c r="D7670" s="1" t="s">
        <v>14</v>
      </c>
      <c r="E7670" s="1" t="s">
        <v>29</v>
      </c>
      <c r="F7670" s="18">
        <v>6.3699999999999983</v>
      </c>
      <c r="G7670" t="s">
        <v>2666</v>
      </c>
      <c r="H7670" s="1">
        <f>IF(COUNTIF(G$2:G7670,G7670)=1,1,0)</f>
        <v>1</v>
      </c>
      <c r="I7670" s="1">
        <v>7</v>
      </c>
      <c r="J7670" s="1">
        <v>0.8</v>
      </c>
      <c r="K7670" s="1">
        <v>-9.5550000000000015</v>
      </c>
      <c r="L7670" s="12">
        <f>VLOOKUP(train[[#This Row],[Sub-Category]],Análisis_ABC_XYZ[[#Headers],[#Data]],4,FALSE)</f>
        <v>0.46881743173671325</v>
      </c>
    </row>
    <row r="7671" spans="1:12" x14ac:dyDescent="0.35">
      <c r="A7671" s="2">
        <v>43256</v>
      </c>
      <c r="B7671" s="1" t="s">
        <v>39</v>
      </c>
      <c r="C7671" s="1" t="s">
        <v>1674</v>
      </c>
      <c r="D7671" s="1" t="s">
        <v>26</v>
      </c>
      <c r="E7671" s="1" t="s">
        <v>27</v>
      </c>
      <c r="F7671" s="18">
        <v>470.37600000000009</v>
      </c>
      <c r="G7671" t="s">
        <v>6749</v>
      </c>
      <c r="H7671" s="1">
        <f>IF(COUNTIF(G$2:G7671,G7671)=1,1,0)</f>
        <v>1</v>
      </c>
      <c r="I7671" s="1">
        <v>3</v>
      </c>
      <c r="J7671" s="1">
        <v>0.2</v>
      </c>
      <c r="K7671" s="1">
        <v>52.917299999999955</v>
      </c>
      <c r="L7671" s="12">
        <f>VLOOKUP(train[[#This Row],[Sub-Category]],Análisis_ABC_XYZ[[#Headers],[#Data]],4,FALSE)</f>
        <v>0.41105220110552465</v>
      </c>
    </row>
    <row r="7672" spans="1:12" x14ac:dyDescent="0.35">
      <c r="A7672" s="2">
        <v>43256</v>
      </c>
      <c r="B7672" s="1" t="s">
        <v>16</v>
      </c>
      <c r="C7672" s="1" t="s">
        <v>1360</v>
      </c>
      <c r="D7672" s="1" t="s">
        <v>14</v>
      </c>
      <c r="E7672" s="1" t="s">
        <v>36</v>
      </c>
      <c r="F7672" s="18">
        <v>20.736000000000004</v>
      </c>
      <c r="G7672" t="s">
        <v>5680</v>
      </c>
      <c r="H7672" s="1">
        <f>IF(COUNTIF(G$2:G7672,G7672)=1,1,0)</f>
        <v>1</v>
      </c>
      <c r="I7672" s="1">
        <v>4</v>
      </c>
      <c r="J7672" s="1">
        <v>0.2</v>
      </c>
      <c r="K7672" s="1">
        <v>7.2576000000000001</v>
      </c>
      <c r="L7672" s="12">
        <f>VLOOKUP(train[[#This Row],[Sub-Category]],Análisis_ABC_XYZ[[#Headers],[#Data]],4,FALSE)</f>
        <v>0.43613829632717294</v>
      </c>
    </row>
    <row r="7673" spans="1:12" x14ac:dyDescent="0.35">
      <c r="A7673" s="2">
        <v>43257</v>
      </c>
      <c r="B7673" s="1" t="s">
        <v>12</v>
      </c>
      <c r="C7673" s="1" t="s">
        <v>1577</v>
      </c>
      <c r="D7673" s="1" t="s">
        <v>14</v>
      </c>
      <c r="E7673" s="1" t="s">
        <v>20</v>
      </c>
      <c r="F7673" s="18">
        <v>26.400000000000002</v>
      </c>
      <c r="G7673" t="s">
        <v>2242</v>
      </c>
      <c r="H7673" s="1">
        <f>IF(COUNTIF(G$2:G7673,G7673)=1,1,0)</f>
        <v>1</v>
      </c>
      <c r="I7673" s="1">
        <v>5</v>
      </c>
      <c r="J7673" s="1">
        <v>0</v>
      </c>
      <c r="K7673" s="1">
        <v>0</v>
      </c>
      <c r="L7673" s="12">
        <f>VLOOKUP(train[[#This Row],[Sub-Category]],Análisis_ABC_XYZ[[#Headers],[#Data]],4,FALSE)</f>
        <v>0.44610841445725197</v>
      </c>
    </row>
    <row r="7674" spans="1:12" x14ac:dyDescent="0.35">
      <c r="A7674" s="2">
        <v>43257</v>
      </c>
      <c r="B7674" s="1" t="s">
        <v>12</v>
      </c>
      <c r="C7674" s="1" t="s">
        <v>1664</v>
      </c>
      <c r="D7674" s="1" t="s">
        <v>8</v>
      </c>
      <c r="E7674" s="1" t="s">
        <v>22</v>
      </c>
      <c r="F7674" s="18">
        <v>4.95</v>
      </c>
      <c r="G7674" t="s">
        <v>2242</v>
      </c>
      <c r="H7674" s="1">
        <f>IF(COUNTIF(G$2:G7674,G7674)=1,1,0)</f>
        <v>0</v>
      </c>
      <c r="I7674" s="1">
        <v>1</v>
      </c>
      <c r="J7674" s="1">
        <v>0</v>
      </c>
      <c r="K7674" s="1">
        <v>2.1780000000000004</v>
      </c>
      <c r="L7674" s="12">
        <f>VLOOKUP(train[[#This Row],[Sub-Category]],Análisis_ABC_XYZ[[#Headers],[#Data]],4,FALSE)</f>
        <v>0.4595170286641902</v>
      </c>
    </row>
    <row r="7675" spans="1:12" x14ac:dyDescent="0.35">
      <c r="A7675" s="2">
        <v>43259</v>
      </c>
      <c r="B7675" s="1" t="s">
        <v>12</v>
      </c>
      <c r="C7675" s="1" t="s">
        <v>57</v>
      </c>
      <c r="D7675" s="1" t="s">
        <v>8</v>
      </c>
      <c r="E7675" s="1" t="s">
        <v>9</v>
      </c>
      <c r="F7675" s="18">
        <v>1497.6659999999999</v>
      </c>
      <c r="G7675" t="s">
        <v>3499</v>
      </c>
      <c r="H7675" s="1">
        <f>IF(COUNTIF(G$2:G7675,G7675)=1,1,0)</f>
        <v>1</v>
      </c>
      <c r="I7675" s="1">
        <v>2</v>
      </c>
      <c r="J7675" s="1">
        <v>0.15</v>
      </c>
      <c r="K7675" s="1">
        <v>140.95680000000004</v>
      </c>
      <c r="L7675" s="12">
        <f>VLOOKUP(train[[#This Row],[Sub-Category]],Análisis_ABC_XYZ[[#Headers],[#Data]],4,FALSE)</f>
        <v>0.5176847302647779</v>
      </c>
    </row>
    <row r="7676" spans="1:12" x14ac:dyDescent="0.35">
      <c r="A7676" s="2">
        <v>43259</v>
      </c>
      <c r="B7676" s="1" t="s">
        <v>39</v>
      </c>
      <c r="C7676" s="1" t="s">
        <v>623</v>
      </c>
      <c r="D7676" s="1" t="s">
        <v>26</v>
      </c>
      <c r="E7676" s="1" t="s">
        <v>27</v>
      </c>
      <c r="F7676" s="18">
        <v>381.57600000000002</v>
      </c>
      <c r="G7676" t="s">
        <v>3786</v>
      </c>
      <c r="H7676" s="1">
        <f>IF(COUNTIF(G$2:G7676,G7676)=1,1,0)</f>
        <v>1</v>
      </c>
      <c r="I7676" s="1">
        <v>3</v>
      </c>
      <c r="J7676" s="1">
        <v>0.2</v>
      </c>
      <c r="K7676" s="1">
        <v>28.618200000000002</v>
      </c>
      <c r="L7676" s="12">
        <f>VLOOKUP(train[[#This Row],[Sub-Category]],Análisis_ABC_XYZ[[#Headers],[#Data]],4,FALSE)</f>
        <v>0.41105220110552465</v>
      </c>
    </row>
    <row r="7677" spans="1:12" x14ac:dyDescent="0.35">
      <c r="A7677" s="2">
        <v>43259</v>
      </c>
      <c r="B7677" s="1" t="s">
        <v>39</v>
      </c>
      <c r="C7677" s="1" t="s">
        <v>314</v>
      </c>
      <c r="D7677" s="1" t="s">
        <v>14</v>
      </c>
      <c r="E7677" s="1" t="s">
        <v>36</v>
      </c>
      <c r="F7677" s="18">
        <v>85.055999999999997</v>
      </c>
      <c r="G7677" t="s">
        <v>3786</v>
      </c>
      <c r="H7677" s="1">
        <f>IF(COUNTIF(G$2:G7677,G7677)=1,1,0)</f>
        <v>0</v>
      </c>
      <c r="I7677" s="1">
        <v>3</v>
      </c>
      <c r="J7677" s="1">
        <v>0.2</v>
      </c>
      <c r="K7677" s="1">
        <v>28.706399999999991</v>
      </c>
      <c r="L7677" s="12">
        <f>VLOOKUP(train[[#This Row],[Sub-Category]],Análisis_ABC_XYZ[[#Headers],[#Data]],4,FALSE)</f>
        <v>0.43613829632717294</v>
      </c>
    </row>
    <row r="7678" spans="1:12" x14ac:dyDescent="0.35">
      <c r="A7678" s="2">
        <v>43259</v>
      </c>
      <c r="B7678" s="1" t="s">
        <v>104</v>
      </c>
      <c r="C7678" s="1" t="s">
        <v>317</v>
      </c>
      <c r="D7678" s="1" t="s">
        <v>14</v>
      </c>
      <c r="E7678" s="1" t="s">
        <v>29</v>
      </c>
      <c r="F7678" s="18">
        <v>72.588000000000008</v>
      </c>
      <c r="G7678" t="s">
        <v>5939</v>
      </c>
      <c r="H7678" s="1">
        <f>IF(COUNTIF(G$2:G7678,G7678)=1,1,0)</f>
        <v>1</v>
      </c>
      <c r="I7678" s="1">
        <v>2</v>
      </c>
      <c r="J7678" s="1">
        <v>0.7</v>
      </c>
      <c r="K7678" s="1">
        <v>-48.391999999999982</v>
      </c>
      <c r="L7678" s="12">
        <f>VLOOKUP(train[[#This Row],[Sub-Category]],Análisis_ABC_XYZ[[#Headers],[#Data]],4,FALSE)</f>
        <v>0.46881743173671325</v>
      </c>
    </row>
    <row r="7679" spans="1:12" x14ac:dyDescent="0.35">
      <c r="A7679" s="2">
        <v>43259</v>
      </c>
      <c r="B7679" s="1" t="s">
        <v>104</v>
      </c>
      <c r="C7679" s="1" t="s">
        <v>1164</v>
      </c>
      <c r="D7679" s="1" t="s">
        <v>26</v>
      </c>
      <c r="E7679" s="1" t="s">
        <v>56</v>
      </c>
      <c r="F7679" s="18">
        <v>89.544000000000011</v>
      </c>
      <c r="G7679" t="s">
        <v>5939</v>
      </c>
      <c r="H7679" s="1">
        <f>IF(COUNTIF(G$2:G7679,G7679)=1,1,0)</f>
        <v>0</v>
      </c>
      <c r="I7679" s="1">
        <v>7</v>
      </c>
      <c r="J7679" s="1">
        <v>0.2</v>
      </c>
      <c r="K7679" s="1">
        <v>12.312299999999993</v>
      </c>
      <c r="L7679" s="12">
        <f>VLOOKUP(train[[#This Row],[Sub-Category]],Análisis_ABC_XYZ[[#Headers],[#Data]],4,FALSE)</f>
        <v>0.52062335344040378</v>
      </c>
    </row>
    <row r="7680" spans="1:12" x14ac:dyDescent="0.35">
      <c r="A7680" s="2">
        <v>43259</v>
      </c>
      <c r="B7680" s="1" t="s">
        <v>104</v>
      </c>
      <c r="C7680" s="1" t="s">
        <v>266</v>
      </c>
      <c r="D7680" s="1" t="s">
        <v>14</v>
      </c>
      <c r="E7680" s="1" t="s">
        <v>20</v>
      </c>
      <c r="F7680" s="18">
        <v>35.167999999999999</v>
      </c>
      <c r="G7680" t="s">
        <v>5939</v>
      </c>
      <c r="H7680" s="1">
        <f>IF(COUNTIF(G$2:G7680,G7680)=1,1,0)</f>
        <v>0</v>
      </c>
      <c r="I7680" s="1">
        <v>2</v>
      </c>
      <c r="J7680" s="1">
        <v>0.2</v>
      </c>
      <c r="K7680" s="1">
        <v>-8.3524000000000012</v>
      </c>
      <c r="L7680" s="12">
        <f>VLOOKUP(train[[#This Row],[Sub-Category]],Análisis_ABC_XYZ[[#Headers],[#Data]],4,FALSE)</f>
        <v>0.44610841445725197</v>
      </c>
    </row>
    <row r="7681" spans="1:12" x14ac:dyDescent="0.35">
      <c r="A7681" s="2">
        <v>43259</v>
      </c>
      <c r="B7681" s="1" t="s">
        <v>39</v>
      </c>
      <c r="C7681" s="1" t="s">
        <v>622</v>
      </c>
      <c r="D7681" s="1" t="s">
        <v>14</v>
      </c>
      <c r="E7681" s="1" t="s">
        <v>182</v>
      </c>
      <c r="F7681" s="18">
        <v>23.76</v>
      </c>
      <c r="G7681" t="s">
        <v>3786</v>
      </c>
      <c r="H7681" s="1">
        <f>IF(COUNTIF(G$2:G7681,G7681)=1,1,0)</f>
        <v>0</v>
      </c>
      <c r="I7681" s="1">
        <v>3</v>
      </c>
      <c r="J7681" s="1">
        <v>0.2</v>
      </c>
      <c r="K7681" s="1">
        <v>2.0789999999999997</v>
      </c>
      <c r="L7681" s="12">
        <f>VLOOKUP(train[[#This Row],[Sub-Category]],Análisis_ABC_XYZ[[#Headers],[#Data]],4,FALSE)</f>
        <v>0.53938093436526824</v>
      </c>
    </row>
    <row r="7682" spans="1:12" x14ac:dyDescent="0.35">
      <c r="A7682" s="2">
        <v>43259</v>
      </c>
      <c r="B7682" s="1" t="s">
        <v>12</v>
      </c>
      <c r="C7682" s="1" t="s">
        <v>917</v>
      </c>
      <c r="D7682" s="1" t="s">
        <v>26</v>
      </c>
      <c r="E7682" s="1" t="s">
        <v>27</v>
      </c>
      <c r="F7682" s="18">
        <v>17.52</v>
      </c>
      <c r="G7682" t="s">
        <v>3499</v>
      </c>
      <c r="H7682" s="1">
        <f>IF(COUNTIF(G$2:G7682,G7682)=1,1,0)</f>
        <v>0</v>
      </c>
      <c r="I7682" s="1">
        <v>2</v>
      </c>
      <c r="J7682" s="1">
        <v>0.2</v>
      </c>
      <c r="K7682" s="1">
        <v>-3.5040000000000022</v>
      </c>
      <c r="L7682" s="12">
        <f>VLOOKUP(train[[#This Row],[Sub-Category]],Análisis_ABC_XYZ[[#Headers],[#Data]],4,FALSE)</f>
        <v>0.41105220110552465</v>
      </c>
    </row>
    <row r="7683" spans="1:12" x14ac:dyDescent="0.35">
      <c r="A7683" s="2">
        <v>43259</v>
      </c>
      <c r="B7683" s="1" t="s">
        <v>72</v>
      </c>
      <c r="C7683" s="1" t="s">
        <v>397</v>
      </c>
      <c r="D7683" s="1" t="s">
        <v>14</v>
      </c>
      <c r="E7683" s="1" t="s">
        <v>29</v>
      </c>
      <c r="F7683" s="18">
        <v>12.175999999999998</v>
      </c>
      <c r="G7683" t="s">
        <v>5280</v>
      </c>
      <c r="H7683" s="1">
        <f>IF(COUNTIF(G$2:G7683,G7683)=1,1,0)</f>
        <v>1</v>
      </c>
      <c r="I7683" s="1">
        <v>4</v>
      </c>
      <c r="J7683" s="1">
        <v>0.8</v>
      </c>
      <c r="K7683" s="1">
        <v>-18.872800000000009</v>
      </c>
      <c r="L7683" s="12">
        <f>VLOOKUP(train[[#This Row],[Sub-Category]],Análisis_ABC_XYZ[[#Headers],[#Data]],4,FALSE)</f>
        <v>0.46881743173671325</v>
      </c>
    </row>
    <row r="7684" spans="1:12" x14ac:dyDescent="0.35">
      <c r="A7684" s="2">
        <v>43259</v>
      </c>
      <c r="B7684" s="1" t="s">
        <v>229</v>
      </c>
      <c r="C7684" s="1" t="s">
        <v>1571</v>
      </c>
      <c r="D7684" s="1" t="s">
        <v>14</v>
      </c>
      <c r="E7684" s="1" t="s">
        <v>29</v>
      </c>
      <c r="F7684" s="18">
        <v>10.36</v>
      </c>
      <c r="G7684" t="s">
        <v>2974</v>
      </c>
      <c r="H7684" s="1">
        <f>IF(COUNTIF(G$2:G7684,G7684)=1,1,0)</f>
        <v>1</v>
      </c>
      <c r="I7684" s="1">
        <v>2</v>
      </c>
      <c r="J7684" s="1">
        <v>0</v>
      </c>
      <c r="K7684" s="1">
        <v>5.0763999999999996</v>
      </c>
      <c r="L7684" s="12">
        <f>VLOOKUP(train[[#This Row],[Sub-Category]],Análisis_ABC_XYZ[[#Headers],[#Data]],4,FALSE)</f>
        <v>0.46881743173671325</v>
      </c>
    </row>
    <row r="7685" spans="1:12" x14ac:dyDescent="0.35">
      <c r="A7685" s="2">
        <v>43259</v>
      </c>
      <c r="B7685" s="1" t="s">
        <v>39</v>
      </c>
      <c r="C7685" s="1" t="s">
        <v>293</v>
      </c>
      <c r="D7685" s="1" t="s">
        <v>14</v>
      </c>
      <c r="E7685" s="1" t="s">
        <v>31</v>
      </c>
      <c r="F7685" s="18">
        <v>1.6239999999999994</v>
      </c>
      <c r="G7685" s="1" t="s">
        <v>3412</v>
      </c>
      <c r="H7685" s="1">
        <f>IF(COUNTIF(G$2:G7685,G7685)=1,1,0)</f>
        <v>1</v>
      </c>
      <c r="I7685" s="1">
        <v>2</v>
      </c>
      <c r="J7685" s="1">
        <v>0.8</v>
      </c>
      <c r="K7685" s="1">
        <v>-4.4660000000000002</v>
      </c>
      <c r="L7685" s="12">
        <f>VLOOKUP(train[[#This Row],[Sub-Category]],Análisis_ABC_XYZ[[#Headers],[#Data]],4,FALSE)</f>
        <v>0.49507917887403441</v>
      </c>
    </row>
    <row r="7686" spans="1:12" x14ac:dyDescent="0.35">
      <c r="A7686" s="2">
        <v>43260</v>
      </c>
      <c r="B7686" s="1" t="s">
        <v>39</v>
      </c>
      <c r="C7686" s="1" t="s">
        <v>800</v>
      </c>
      <c r="D7686" s="1" t="s">
        <v>14</v>
      </c>
      <c r="E7686" s="1" t="s">
        <v>20</v>
      </c>
      <c r="F7686" s="18">
        <v>720.7600000000001</v>
      </c>
      <c r="G7686" t="s">
        <v>6266</v>
      </c>
      <c r="H7686" s="1">
        <f>IF(COUNTIF(G$2:G7686,G7686)=1,1,0)</f>
        <v>1</v>
      </c>
      <c r="I7686" s="1">
        <v>5</v>
      </c>
      <c r="J7686" s="1">
        <v>0.2</v>
      </c>
      <c r="K7686" s="1">
        <v>54.056999999999988</v>
      </c>
      <c r="L7686" s="12">
        <f>VLOOKUP(train[[#This Row],[Sub-Category]],Análisis_ABC_XYZ[[#Headers],[#Data]],4,FALSE)</f>
        <v>0.44610841445725197</v>
      </c>
    </row>
    <row r="7687" spans="1:12" x14ac:dyDescent="0.35">
      <c r="A7687" s="2">
        <v>43260</v>
      </c>
      <c r="B7687" s="1" t="s">
        <v>72</v>
      </c>
      <c r="C7687" s="1" t="s">
        <v>626</v>
      </c>
      <c r="D7687" s="1" t="s">
        <v>8</v>
      </c>
      <c r="E7687" s="1" t="s">
        <v>18</v>
      </c>
      <c r="F7687" s="18">
        <v>108.925</v>
      </c>
      <c r="G7687" t="s">
        <v>5753</v>
      </c>
      <c r="H7687" s="1">
        <f>IF(COUNTIF(G$2:G7687,G7687)=1,1,0)</f>
        <v>1</v>
      </c>
      <c r="I7687" s="1">
        <v>1</v>
      </c>
      <c r="J7687" s="1">
        <v>0.5</v>
      </c>
      <c r="K7687" s="1">
        <v>-71.890500000000017</v>
      </c>
      <c r="L7687" s="12">
        <f>VLOOKUP(train[[#This Row],[Sub-Category]],Análisis_ABC_XYZ[[#Headers],[#Data]],4,FALSE)</f>
        <v>0.55975208308209756</v>
      </c>
    </row>
    <row r="7688" spans="1:12" x14ac:dyDescent="0.35">
      <c r="A7688" s="2">
        <v>43260</v>
      </c>
      <c r="B7688" s="1" t="s">
        <v>107</v>
      </c>
      <c r="C7688" s="1" t="s">
        <v>65</v>
      </c>
      <c r="D7688" s="1" t="s">
        <v>14</v>
      </c>
      <c r="E7688" s="1" t="s">
        <v>36</v>
      </c>
      <c r="F7688" s="18">
        <v>49.12</v>
      </c>
      <c r="G7688" t="s">
        <v>4482</v>
      </c>
      <c r="H7688" s="1">
        <f>IF(COUNTIF(G$2:G7688,G7688)=1,1,0)</f>
        <v>1</v>
      </c>
      <c r="I7688" s="1">
        <v>4</v>
      </c>
      <c r="J7688" s="1">
        <v>0</v>
      </c>
      <c r="K7688" s="1">
        <v>23.086399999999998</v>
      </c>
      <c r="L7688" s="12">
        <f>VLOOKUP(train[[#This Row],[Sub-Category]],Análisis_ABC_XYZ[[#Headers],[#Data]],4,FALSE)</f>
        <v>0.43613829632717294</v>
      </c>
    </row>
    <row r="7689" spans="1:12" x14ac:dyDescent="0.35">
      <c r="A7689" s="2">
        <v>43260</v>
      </c>
      <c r="B7689" s="1" t="s">
        <v>72</v>
      </c>
      <c r="C7689" s="1" t="s">
        <v>174</v>
      </c>
      <c r="D7689" s="1" t="s">
        <v>14</v>
      </c>
      <c r="E7689" s="1" t="s">
        <v>36</v>
      </c>
      <c r="F7689" s="18">
        <v>36.351999999999997</v>
      </c>
      <c r="G7689" t="s">
        <v>5753</v>
      </c>
      <c r="H7689" s="1">
        <f>IF(COUNTIF(G$2:G7689,G7689)=1,1,0)</f>
        <v>0</v>
      </c>
      <c r="I7689" s="1">
        <v>8</v>
      </c>
      <c r="J7689" s="1">
        <v>0.2</v>
      </c>
      <c r="K7689" s="1">
        <v>11.359999999999998</v>
      </c>
      <c r="L7689" s="12">
        <f>VLOOKUP(train[[#This Row],[Sub-Category]],Análisis_ABC_XYZ[[#Headers],[#Data]],4,FALSE)</f>
        <v>0.43613829632717294</v>
      </c>
    </row>
    <row r="7690" spans="1:12" x14ac:dyDescent="0.35">
      <c r="A7690" s="2">
        <v>43260</v>
      </c>
      <c r="B7690" s="1" t="s">
        <v>72</v>
      </c>
      <c r="C7690" s="1" t="s">
        <v>625</v>
      </c>
      <c r="D7690" s="1" t="s">
        <v>8</v>
      </c>
      <c r="E7690" s="1" t="s">
        <v>22</v>
      </c>
      <c r="F7690" s="18">
        <v>23.976000000000003</v>
      </c>
      <c r="G7690" t="s">
        <v>5753</v>
      </c>
      <c r="H7690" s="1">
        <f>IF(COUNTIF(G$2:G7690,G7690)=1,1,0)</f>
        <v>0</v>
      </c>
      <c r="I7690" s="1">
        <v>3</v>
      </c>
      <c r="J7690" s="1">
        <v>0.6</v>
      </c>
      <c r="K7690" s="1">
        <v>-14.385599999999997</v>
      </c>
      <c r="L7690" s="12">
        <f>VLOOKUP(train[[#This Row],[Sub-Category]],Análisis_ABC_XYZ[[#Headers],[#Data]],4,FALSE)</f>
        <v>0.4595170286641902</v>
      </c>
    </row>
    <row r="7691" spans="1:12" x14ac:dyDescent="0.35">
      <c r="A7691" s="2">
        <v>43261</v>
      </c>
      <c r="B7691" s="1" t="s">
        <v>16</v>
      </c>
      <c r="C7691" s="1" t="s">
        <v>1745</v>
      </c>
      <c r="D7691" s="1" t="s">
        <v>14</v>
      </c>
      <c r="E7691" s="1" t="s">
        <v>20</v>
      </c>
      <c r="F7691" s="18">
        <v>1347.5200000000002</v>
      </c>
      <c r="G7691" t="s">
        <v>6462</v>
      </c>
      <c r="H7691" s="1">
        <f>IF(COUNTIF(G$2:G7691,G7691)=1,1,0)</f>
        <v>1</v>
      </c>
      <c r="I7691" s="1">
        <v>8</v>
      </c>
      <c r="J7691" s="1">
        <v>0.2</v>
      </c>
      <c r="K7691" s="1">
        <v>84.219999999999857</v>
      </c>
      <c r="L7691" s="12">
        <f>VLOOKUP(train[[#This Row],[Sub-Category]],Análisis_ABC_XYZ[[#Headers],[#Data]],4,FALSE)</f>
        <v>0.44610841445725197</v>
      </c>
    </row>
    <row r="7692" spans="1:12" x14ac:dyDescent="0.35">
      <c r="A7692" s="2">
        <v>43261</v>
      </c>
      <c r="B7692" s="1" t="s">
        <v>12</v>
      </c>
      <c r="C7692" s="1" t="s">
        <v>492</v>
      </c>
      <c r="D7692" s="1" t="s">
        <v>8</v>
      </c>
      <c r="E7692" s="1" t="s">
        <v>9</v>
      </c>
      <c r="F7692" s="18">
        <v>514.16499999999996</v>
      </c>
      <c r="G7692" t="s">
        <v>2286</v>
      </c>
      <c r="H7692" s="1">
        <f>IF(COUNTIF(G$2:G7692,G7692)=1,1,0)</f>
        <v>1</v>
      </c>
      <c r="I7692" s="1">
        <v>5</v>
      </c>
      <c r="J7692" s="1">
        <v>0.15</v>
      </c>
      <c r="K7692" s="1">
        <v>-30.24499999999999</v>
      </c>
      <c r="L7692" s="12">
        <f>VLOOKUP(train[[#This Row],[Sub-Category]],Análisis_ABC_XYZ[[#Headers],[#Data]],4,FALSE)</f>
        <v>0.5176847302647779</v>
      </c>
    </row>
    <row r="7693" spans="1:12" x14ac:dyDescent="0.35">
      <c r="A7693" s="2">
        <v>43261</v>
      </c>
      <c r="B7693" s="1" t="s">
        <v>12</v>
      </c>
      <c r="C7693" s="1" t="s">
        <v>493</v>
      </c>
      <c r="D7693" s="1" t="s">
        <v>26</v>
      </c>
      <c r="E7693" s="1" t="s">
        <v>27</v>
      </c>
      <c r="F7693" s="18">
        <v>279.95999999999998</v>
      </c>
      <c r="G7693" t="s">
        <v>2286</v>
      </c>
      <c r="H7693" s="1">
        <f>IF(COUNTIF(G$2:G7693,G7693)=1,1,0)</f>
        <v>0</v>
      </c>
      <c r="I7693" s="1">
        <v>5</v>
      </c>
      <c r="J7693" s="1">
        <v>0.2</v>
      </c>
      <c r="K7693" s="1">
        <v>17.497500000000016</v>
      </c>
      <c r="L7693" s="12">
        <f>VLOOKUP(train[[#This Row],[Sub-Category]],Análisis_ABC_XYZ[[#Headers],[#Data]],4,FALSE)</f>
        <v>0.41105220110552465</v>
      </c>
    </row>
    <row r="7694" spans="1:12" x14ac:dyDescent="0.35">
      <c r="A7694" s="2">
        <v>43261</v>
      </c>
      <c r="B7694" s="1" t="s">
        <v>37</v>
      </c>
      <c r="C7694" s="1" t="s">
        <v>751</v>
      </c>
      <c r="D7694" s="1" t="s">
        <v>26</v>
      </c>
      <c r="E7694" s="1" t="s">
        <v>27</v>
      </c>
      <c r="F7694" s="18">
        <v>88.77600000000001</v>
      </c>
      <c r="G7694" t="s">
        <v>3067</v>
      </c>
      <c r="H7694" s="1">
        <f>IF(COUNTIF(G$2:G7694,G7694)=1,1,0)</f>
        <v>1</v>
      </c>
      <c r="I7694" s="1">
        <v>3</v>
      </c>
      <c r="J7694" s="1">
        <v>0.2</v>
      </c>
      <c r="K7694" s="1">
        <v>7.7679000000000009</v>
      </c>
      <c r="L7694" s="12">
        <f>VLOOKUP(train[[#This Row],[Sub-Category]],Análisis_ABC_XYZ[[#Headers],[#Data]],4,FALSE)</f>
        <v>0.41105220110552465</v>
      </c>
    </row>
    <row r="7695" spans="1:12" x14ac:dyDescent="0.35">
      <c r="A7695" s="2">
        <v>43261</v>
      </c>
      <c r="B7695" s="1" t="s">
        <v>79</v>
      </c>
      <c r="C7695" s="1" t="s">
        <v>273</v>
      </c>
      <c r="D7695" s="1" t="s">
        <v>26</v>
      </c>
      <c r="E7695" s="1" t="s">
        <v>56</v>
      </c>
      <c r="F7695" s="18">
        <v>132.52000000000001</v>
      </c>
      <c r="G7695" t="s">
        <v>5344</v>
      </c>
      <c r="H7695" s="1">
        <f>IF(COUNTIF(G$2:G7695,G7695)=1,1,0)</f>
        <v>1</v>
      </c>
      <c r="I7695" s="1">
        <v>4</v>
      </c>
      <c r="J7695" s="1">
        <v>0</v>
      </c>
      <c r="K7695" s="1">
        <v>54.333200000000005</v>
      </c>
      <c r="L7695" s="12">
        <f>VLOOKUP(train[[#This Row],[Sub-Category]],Análisis_ABC_XYZ[[#Headers],[#Data]],4,FALSE)</f>
        <v>0.52062335344040378</v>
      </c>
    </row>
    <row r="7696" spans="1:12" x14ac:dyDescent="0.35">
      <c r="A7696" s="2">
        <v>43261</v>
      </c>
      <c r="B7696" s="1" t="s">
        <v>52</v>
      </c>
      <c r="C7696" s="1" t="s">
        <v>1376</v>
      </c>
      <c r="D7696" s="1" t="s">
        <v>14</v>
      </c>
      <c r="E7696" s="1" t="s">
        <v>36</v>
      </c>
      <c r="F7696" s="18">
        <v>40.032000000000004</v>
      </c>
      <c r="G7696" t="s">
        <v>6019</v>
      </c>
      <c r="H7696" s="1">
        <f>IF(COUNTIF(G$2:G7696,G7696)=1,1,0)</f>
        <v>1</v>
      </c>
      <c r="I7696" s="1">
        <v>6</v>
      </c>
      <c r="J7696" s="1">
        <v>0.2</v>
      </c>
      <c r="K7696" s="1">
        <v>15.011999999999999</v>
      </c>
      <c r="L7696" s="12">
        <f>VLOOKUP(train[[#This Row],[Sub-Category]],Análisis_ABC_XYZ[[#Headers],[#Data]],4,FALSE)</f>
        <v>0.43613829632717294</v>
      </c>
    </row>
    <row r="7697" spans="1:12" x14ac:dyDescent="0.35">
      <c r="A7697" s="2">
        <v>43261</v>
      </c>
      <c r="B7697" s="1" t="s">
        <v>12</v>
      </c>
      <c r="C7697" s="1" t="s">
        <v>491</v>
      </c>
      <c r="D7697" s="1" t="s">
        <v>14</v>
      </c>
      <c r="E7697" s="1" t="s">
        <v>15</v>
      </c>
      <c r="F7697" s="18">
        <v>29.6</v>
      </c>
      <c r="G7697" t="s">
        <v>2286</v>
      </c>
      <c r="H7697" s="1">
        <f>IF(COUNTIF(G$2:G7697,G7697)=1,1,0)</f>
        <v>0</v>
      </c>
      <c r="I7697" s="1">
        <v>2</v>
      </c>
      <c r="J7697" s="1">
        <v>0</v>
      </c>
      <c r="K7697" s="1">
        <v>14.8</v>
      </c>
      <c r="L7697" s="12">
        <f>VLOOKUP(train[[#This Row],[Sub-Category]],Análisis_ABC_XYZ[[#Headers],[#Data]],4,FALSE)</f>
        <v>0.4647369236065339</v>
      </c>
    </row>
    <row r="7698" spans="1:12" x14ac:dyDescent="0.35">
      <c r="A7698" s="2">
        <v>43261</v>
      </c>
      <c r="B7698" s="1" t="s">
        <v>12</v>
      </c>
      <c r="C7698" s="1" t="s">
        <v>903</v>
      </c>
      <c r="D7698" s="1" t="s">
        <v>14</v>
      </c>
      <c r="E7698" s="1" t="s">
        <v>24</v>
      </c>
      <c r="F7698" s="18">
        <v>16.399999999999999</v>
      </c>
      <c r="G7698" t="s">
        <v>2132</v>
      </c>
      <c r="H7698" s="1">
        <f>IF(COUNTIF(G$2:G7698,G7698)=1,1,0)</f>
        <v>1</v>
      </c>
      <c r="I7698" s="1">
        <v>5</v>
      </c>
      <c r="J7698" s="1">
        <v>0</v>
      </c>
      <c r="K7698" s="1">
        <v>4.7559999999999985</v>
      </c>
      <c r="L7698" s="12">
        <f>VLOOKUP(train[[#This Row],[Sub-Category]],Análisis_ABC_XYZ[[#Headers],[#Data]],4,FALSE)</f>
        <v>0.45632477063632687</v>
      </c>
    </row>
    <row r="7699" spans="1:12" x14ac:dyDescent="0.35">
      <c r="A7699" s="2">
        <v>43261</v>
      </c>
      <c r="B7699" s="1" t="s">
        <v>37</v>
      </c>
      <c r="C7699" s="1" t="s">
        <v>286</v>
      </c>
      <c r="D7699" s="1" t="s">
        <v>14</v>
      </c>
      <c r="E7699" s="1" t="s">
        <v>20</v>
      </c>
      <c r="F7699" s="18">
        <v>15.58</v>
      </c>
      <c r="G7699" t="s">
        <v>3067</v>
      </c>
      <c r="H7699" s="1">
        <f>IF(COUNTIF(G$2:G7699,G7699)=1,1,0)</f>
        <v>0</v>
      </c>
      <c r="I7699" s="1">
        <v>1</v>
      </c>
      <c r="J7699" s="1">
        <v>0</v>
      </c>
      <c r="K7699" s="1">
        <v>3.8949999999999996</v>
      </c>
      <c r="L7699" s="12">
        <f>VLOOKUP(train[[#This Row],[Sub-Category]],Análisis_ABC_XYZ[[#Headers],[#Data]],4,FALSE)</f>
        <v>0.44610841445725197</v>
      </c>
    </row>
    <row r="7700" spans="1:12" x14ac:dyDescent="0.35">
      <c r="A7700" s="2">
        <v>43261</v>
      </c>
      <c r="B7700" s="1" t="s">
        <v>12</v>
      </c>
      <c r="C7700" s="1" t="s">
        <v>1779</v>
      </c>
      <c r="D7700" s="1" t="s">
        <v>14</v>
      </c>
      <c r="E7700" s="1" t="s">
        <v>24</v>
      </c>
      <c r="F7700" s="18">
        <v>14.700000000000001</v>
      </c>
      <c r="G7700" t="s">
        <v>2111</v>
      </c>
      <c r="H7700" s="1">
        <f>IF(COUNTIF(G$2:G7700,G7700)=1,1,0)</f>
        <v>1</v>
      </c>
      <c r="I7700" s="1">
        <v>7</v>
      </c>
      <c r="J7700" s="1">
        <v>0</v>
      </c>
      <c r="K7700" s="1">
        <v>4.1160000000000005</v>
      </c>
      <c r="L7700" s="12">
        <f>VLOOKUP(train[[#This Row],[Sub-Category]],Análisis_ABC_XYZ[[#Headers],[#Data]],4,FALSE)</f>
        <v>0.45632477063632687</v>
      </c>
    </row>
    <row r="7701" spans="1:12" x14ac:dyDescent="0.35">
      <c r="A7701" s="2">
        <v>43261</v>
      </c>
      <c r="B7701" s="1" t="s">
        <v>89</v>
      </c>
      <c r="C7701" s="1" t="s">
        <v>1285</v>
      </c>
      <c r="D7701" s="1" t="s">
        <v>14</v>
      </c>
      <c r="E7701" s="1" t="s">
        <v>91</v>
      </c>
      <c r="F7701" s="18">
        <v>14.129999999999999</v>
      </c>
      <c r="G7701" t="s">
        <v>3281</v>
      </c>
      <c r="H7701" s="1">
        <f>IF(COUNTIF(G$2:G7701,G7701)=1,1,0)</f>
        <v>1</v>
      </c>
      <c r="I7701" s="1">
        <v>3</v>
      </c>
      <c r="J7701" s="1">
        <v>0</v>
      </c>
      <c r="K7701" s="1">
        <v>0.70650000000000013</v>
      </c>
      <c r="L7701" s="12">
        <f>VLOOKUP(train[[#This Row],[Sub-Category]],Análisis_ABC_XYZ[[#Headers],[#Data]],4,FALSE)</f>
        <v>0.51168203684699509</v>
      </c>
    </row>
    <row r="7702" spans="1:12" x14ac:dyDescent="0.35">
      <c r="A7702" s="2">
        <v>43261</v>
      </c>
      <c r="B7702" s="1" t="s">
        <v>37</v>
      </c>
      <c r="C7702" s="1" t="s">
        <v>320</v>
      </c>
      <c r="D7702" s="1" t="s">
        <v>14</v>
      </c>
      <c r="E7702" s="1" t="s">
        <v>15</v>
      </c>
      <c r="F7702" s="18">
        <v>11.56</v>
      </c>
      <c r="G7702" t="s">
        <v>3067</v>
      </c>
      <c r="H7702" s="1">
        <f>IF(COUNTIF(G$2:G7702,G7702)=1,1,0)</f>
        <v>0</v>
      </c>
      <c r="I7702" s="1">
        <v>4</v>
      </c>
      <c r="J7702" s="1">
        <v>0</v>
      </c>
      <c r="K7702" s="1">
        <v>5.4332000000000003</v>
      </c>
      <c r="L7702" s="12">
        <f>VLOOKUP(train[[#This Row],[Sub-Category]],Análisis_ABC_XYZ[[#Headers],[#Data]],4,FALSE)</f>
        <v>0.4647369236065339</v>
      </c>
    </row>
    <row r="7703" spans="1:12" x14ac:dyDescent="0.35">
      <c r="A7703" s="2">
        <v>43261</v>
      </c>
      <c r="B7703" s="1" t="s">
        <v>89</v>
      </c>
      <c r="C7703" s="1" t="s">
        <v>98</v>
      </c>
      <c r="D7703" s="1" t="s">
        <v>14</v>
      </c>
      <c r="E7703" s="1" t="s">
        <v>24</v>
      </c>
      <c r="F7703" s="18">
        <v>8.4</v>
      </c>
      <c r="G7703" t="s">
        <v>2055</v>
      </c>
      <c r="H7703" s="1">
        <f>IF(COUNTIF(G$2:G7703,G7703)=1,1,0)</f>
        <v>1</v>
      </c>
      <c r="I7703" s="1">
        <v>5</v>
      </c>
      <c r="J7703" s="1">
        <v>0</v>
      </c>
      <c r="K7703" s="1">
        <v>4.2</v>
      </c>
      <c r="L7703" s="12">
        <f>VLOOKUP(train[[#This Row],[Sub-Category]],Análisis_ABC_XYZ[[#Headers],[#Data]],4,FALSE)</f>
        <v>0.45632477063632687</v>
      </c>
    </row>
    <row r="7704" spans="1:12" x14ac:dyDescent="0.35">
      <c r="A7704" s="2">
        <v>43262</v>
      </c>
      <c r="B7704" s="1" t="s">
        <v>37</v>
      </c>
      <c r="C7704" s="1" t="s">
        <v>1711</v>
      </c>
      <c r="D7704" s="1" t="s">
        <v>26</v>
      </c>
      <c r="E7704" s="1" t="s">
        <v>208</v>
      </c>
      <c r="F7704" s="18">
        <v>385.80000000000007</v>
      </c>
      <c r="G7704" t="s">
        <v>4245</v>
      </c>
      <c r="H7704" s="1">
        <f>IF(COUNTIF(G$2:G7704,G7704)=1,1,0)</f>
        <v>1</v>
      </c>
      <c r="I7704" s="1">
        <v>5</v>
      </c>
      <c r="J7704" s="1">
        <v>0.2</v>
      </c>
      <c r="K7704" s="1">
        <v>130.20749999999998</v>
      </c>
      <c r="L7704" s="12">
        <f>VLOOKUP(train[[#This Row],[Sub-Category]],Análisis_ABC_XYZ[[#Headers],[#Data]],4,FALSE)</f>
        <v>0.5183572270896134</v>
      </c>
    </row>
    <row r="7705" spans="1:12" x14ac:dyDescent="0.35">
      <c r="A7705" s="2">
        <v>43262</v>
      </c>
      <c r="B7705" s="1" t="s">
        <v>104</v>
      </c>
      <c r="C7705" s="1" t="s">
        <v>718</v>
      </c>
      <c r="D7705" s="1" t="s">
        <v>8</v>
      </c>
      <c r="E7705" s="1" t="s">
        <v>11</v>
      </c>
      <c r="F7705" s="18">
        <v>280.79200000000003</v>
      </c>
      <c r="G7705" t="s">
        <v>4972</v>
      </c>
      <c r="H7705" s="1">
        <f>IF(COUNTIF(G$2:G7705,G7705)=1,1,0)</f>
        <v>1</v>
      </c>
      <c r="I7705" s="1">
        <v>1</v>
      </c>
      <c r="J7705" s="1">
        <v>0.2</v>
      </c>
      <c r="K7705" s="1">
        <v>35.098999999999961</v>
      </c>
      <c r="L7705" s="12">
        <f>VLOOKUP(train[[#This Row],[Sub-Category]],Análisis_ABC_XYZ[[#Headers],[#Data]],4,FALSE)</f>
        <v>0.46529189879902266</v>
      </c>
    </row>
    <row r="7706" spans="1:12" x14ac:dyDescent="0.35">
      <c r="A7706" s="2">
        <v>43262</v>
      </c>
      <c r="B7706" s="1" t="s">
        <v>104</v>
      </c>
      <c r="C7706" s="1" t="s">
        <v>497</v>
      </c>
      <c r="D7706" s="1" t="s">
        <v>14</v>
      </c>
      <c r="E7706" s="1" t="s">
        <v>20</v>
      </c>
      <c r="F7706" s="18">
        <v>215.59200000000001</v>
      </c>
      <c r="G7706" t="s">
        <v>4972</v>
      </c>
      <c r="H7706" s="1">
        <f>IF(COUNTIF(G$2:G7706,G7706)=1,1,0)</f>
        <v>0</v>
      </c>
      <c r="I7706" s="1">
        <v>3</v>
      </c>
      <c r="J7706" s="1">
        <v>0.2</v>
      </c>
      <c r="K7706" s="1">
        <v>-48.508200000000009</v>
      </c>
      <c r="L7706" s="12">
        <f>VLOOKUP(train[[#This Row],[Sub-Category]],Análisis_ABC_XYZ[[#Headers],[#Data]],4,FALSE)</f>
        <v>0.44610841445725197</v>
      </c>
    </row>
    <row r="7707" spans="1:12" x14ac:dyDescent="0.35">
      <c r="A7707" s="2">
        <v>43262</v>
      </c>
      <c r="B7707" s="1" t="s">
        <v>37</v>
      </c>
      <c r="C7707" s="1" t="s">
        <v>736</v>
      </c>
      <c r="D7707" s="1" t="s">
        <v>8</v>
      </c>
      <c r="E7707" s="1" t="s">
        <v>9</v>
      </c>
      <c r="F7707" s="18">
        <v>174.42000000000002</v>
      </c>
      <c r="G7707" t="s">
        <v>4245</v>
      </c>
      <c r="H7707" s="1">
        <f>IF(COUNTIF(G$2:G7707,G7707)=1,1,0)</f>
        <v>0</v>
      </c>
      <c r="I7707" s="1">
        <v>3</v>
      </c>
      <c r="J7707" s="1">
        <v>0</v>
      </c>
      <c r="K7707" s="1">
        <v>41.860800000000005</v>
      </c>
      <c r="L7707" s="12">
        <f>VLOOKUP(train[[#This Row],[Sub-Category]],Análisis_ABC_XYZ[[#Headers],[#Data]],4,FALSE)</f>
        <v>0.5176847302647779</v>
      </c>
    </row>
    <row r="7708" spans="1:12" x14ac:dyDescent="0.35">
      <c r="A7708" s="2">
        <v>43262</v>
      </c>
      <c r="B7708" s="1" t="s">
        <v>12</v>
      </c>
      <c r="C7708" s="1" t="s">
        <v>510</v>
      </c>
      <c r="D7708" s="1" t="s">
        <v>14</v>
      </c>
      <c r="E7708" s="1" t="s">
        <v>36</v>
      </c>
      <c r="F7708" s="18">
        <v>122.97</v>
      </c>
      <c r="G7708" t="s">
        <v>5292</v>
      </c>
      <c r="H7708" s="1">
        <f>IF(COUNTIF(G$2:G7708,G7708)=1,1,0)</f>
        <v>1</v>
      </c>
      <c r="I7708" s="1">
        <v>3</v>
      </c>
      <c r="J7708" s="1">
        <v>0</v>
      </c>
      <c r="K7708" s="1">
        <v>60.255300000000005</v>
      </c>
      <c r="L7708" s="12">
        <f>VLOOKUP(train[[#This Row],[Sub-Category]],Análisis_ABC_XYZ[[#Headers],[#Data]],4,FALSE)</f>
        <v>0.43613829632717294</v>
      </c>
    </row>
    <row r="7709" spans="1:12" x14ac:dyDescent="0.35">
      <c r="A7709" s="2">
        <v>43262</v>
      </c>
      <c r="B7709" s="1" t="s">
        <v>37</v>
      </c>
      <c r="C7709" s="1" t="s">
        <v>288</v>
      </c>
      <c r="D7709" s="1" t="s">
        <v>14</v>
      </c>
      <c r="E7709" s="1" t="s">
        <v>20</v>
      </c>
      <c r="F7709" s="18">
        <v>102.96</v>
      </c>
      <c r="G7709" t="s">
        <v>4245</v>
      </c>
      <c r="H7709" s="1">
        <f>IF(COUNTIF(G$2:G7709,G7709)=1,1,0)</f>
        <v>0</v>
      </c>
      <c r="I7709" s="1">
        <v>2</v>
      </c>
      <c r="J7709" s="1">
        <v>0</v>
      </c>
      <c r="K7709" s="1">
        <v>1.0296000000000021</v>
      </c>
      <c r="L7709" s="12">
        <f>VLOOKUP(train[[#This Row],[Sub-Category]],Análisis_ABC_XYZ[[#Headers],[#Data]],4,FALSE)</f>
        <v>0.44610841445725197</v>
      </c>
    </row>
    <row r="7710" spans="1:12" x14ac:dyDescent="0.35">
      <c r="A7710" s="2">
        <v>43262</v>
      </c>
      <c r="B7710" s="1" t="s">
        <v>104</v>
      </c>
      <c r="C7710" s="1" t="s">
        <v>730</v>
      </c>
      <c r="D7710" s="1" t="s">
        <v>14</v>
      </c>
      <c r="E7710" s="1" t="s">
        <v>24</v>
      </c>
      <c r="F7710" s="18">
        <v>88.04</v>
      </c>
      <c r="G7710" t="s">
        <v>4972</v>
      </c>
      <c r="H7710" s="1">
        <f>IF(COUNTIF(G$2:G7710,G7710)=1,1,0)</f>
        <v>0</v>
      </c>
      <c r="I7710" s="1">
        <v>5</v>
      </c>
      <c r="J7710" s="1">
        <v>0.2</v>
      </c>
      <c r="K7710" s="1">
        <v>6.602999999999998</v>
      </c>
      <c r="L7710" s="12">
        <f>VLOOKUP(train[[#This Row],[Sub-Category]],Análisis_ABC_XYZ[[#Headers],[#Data]],4,FALSE)</f>
        <v>0.45632477063632687</v>
      </c>
    </row>
    <row r="7711" spans="1:12" x14ac:dyDescent="0.35">
      <c r="A7711" s="2">
        <v>43262</v>
      </c>
      <c r="B7711" s="1" t="s">
        <v>104</v>
      </c>
      <c r="C7711" s="1" t="s">
        <v>123</v>
      </c>
      <c r="D7711" s="1" t="s">
        <v>14</v>
      </c>
      <c r="E7711" s="1" t="s">
        <v>20</v>
      </c>
      <c r="F7711" s="18">
        <v>68.448000000000008</v>
      </c>
      <c r="G7711" t="s">
        <v>4972</v>
      </c>
      <c r="H7711" s="1">
        <f>IF(COUNTIF(G$2:G7711,G7711)=1,1,0)</f>
        <v>0</v>
      </c>
      <c r="I7711" s="1">
        <v>4</v>
      </c>
      <c r="J7711" s="1">
        <v>0.2</v>
      </c>
      <c r="K7711" s="1">
        <v>7.7003999999999948</v>
      </c>
      <c r="L7711" s="12">
        <f>VLOOKUP(train[[#This Row],[Sub-Category]],Análisis_ABC_XYZ[[#Headers],[#Data]],4,FALSE)</f>
        <v>0.44610841445725197</v>
      </c>
    </row>
    <row r="7712" spans="1:12" x14ac:dyDescent="0.35">
      <c r="A7712" s="2">
        <v>43262</v>
      </c>
      <c r="B7712" s="1" t="s">
        <v>12</v>
      </c>
      <c r="C7712" s="1" t="s">
        <v>628</v>
      </c>
      <c r="D7712" s="1" t="s">
        <v>14</v>
      </c>
      <c r="E7712" s="1" t="s">
        <v>31</v>
      </c>
      <c r="F7712" s="18">
        <v>61.44</v>
      </c>
      <c r="G7712" t="s">
        <v>4654</v>
      </c>
      <c r="H7712" s="1">
        <f>IF(COUNTIF(G$2:G7712,G7712)=1,1,0)</f>
        <v>1</v>
      </c>
      <c r="I7712" s="1">
        <v>3</v>
      </c>
      <c r="J7712" s="1">
        <v>0</v>
      </c>
      <c r="K7712" s="1">
        <v>16.588799999999999</v>
      </c>
      <c r="L7712" s="12">
        <f>VLOOKUP(train[[#This Row],[Sub-Category]],Análisis_ABC_XYZ[[#Headers],[#Data]],4,FALSE)</f>
        <v>0.49507917887403441</v>
      </c>
    </row>
    <row r="7713" spans="1:12" x14ac:dyDescent="0.35">
      <c r="A7713" s="2">
        <v>43262</v>
      </c>
      <c r="B7713" s="1" t="s">
        <v>37</v>
      </c>
      <c r="C7713" s="1" t="s">
        <v>330</v>
      </c>
      <c r="D7713" s="1" t="s">
        <v>14</v>
      </c>
      <c r="E7713" s="1" t="s">
        <v>36</v>
      </c>
      <c r="F7713" s="18">
        <v>37.94</v>
      </c>
      <c r="G7713" t="s">
        <v>4245</v>
      </c>
      <c r="H7713" s="1">
        <f>IF(COUNTIF(G$2:G7713,G7713)=1,1,0)</f>
        <v>0</v>
      </c>
      <c r="I7713" s="1">
        <v>2</v>
      </c>
      <c r="J7713" s="1">
        <v>0</v>
      </c>
      <c r="K7713" s="1">
        <v>18.211199999999998</v>
      </c>
      <c r="L7713" s="12">
        <f>VLOOKUP(train[[#This Row],[Sub-Category]],Análisis_ABC_XYZ[[#Headers],[#Data]],4,FALSE)</f>
        <v>0.43613829632717294</v>
      </c>
    </row>
    <row r="7714" spans="1:12" x14ac:dyDescent="0.35">
      <c r="A7714" s="2">
        <v>43262</v>
      </c>
      <c r="B7714" s="1" t="s">
        <v>37</v>
      </c>
      <c r="C7714" s="1" t="s">
        <v>799</v>
      </c>
      <c r="D7714" s="1" t="s">
        <v>14</v>
      </c>
      <c r="E7714" s="1" t="s">
        <v>29</v>
      </c>
      <c r="F7714" s="18">
        <v>18.288</v>
      </c>
      <c r="G7714" t="s">
        <v>4245</v>
      </c>
      <c r="H7714" s="1">
        <f>IF(COUNTIF(G$2:G7714,G7714)=1,1,0)</f>
        <v>0</v>
      </c>
      <c r="I7714" s="1">
        <v>6</v>
      </c>
      <c r="J7714" s="1">
        <v>0.2</v>
      </c>
      <c r="K7714" s="1">
        <v>6.6293999999999995</v>
      </c>
      <c r="L7714" s="12">
        <f>VLOOKUP(train[[#This Row],[Sub-Category]],Análisis_ABC_XYZ[[#Headers],[#Data]],4,FALSE)</f>
        <v>0.46881743173671325</v>
      </c>
    </row>
    <row r="7715" spans="1:12" x14ac:dyDescent="0.35">
      <c r="A7715" s="2">
        <v>43262</v>
      </c>
      <c r="B7715" s="1" t="s">
        <v>104</v>
      </c>
      <c r="C7715" s="1" t="s">
        <v>1108</v>
      </c>
      <c r="D7715" s="1" t="s">
        <v>14</v>
      </c>
      <c r="E7715" s="1" t="s">
        <v>24</v>
      </c>
      <c r="F7715" s="18">
        <v>15.872</v>
      </c>
      <c r="G7715" t="s">
        <v>4972</v>
      </c>
      <c r="H7715" s="1">
        <f>IF(COUNTIF(G$2:G7715,G7715)=1,1,0)</f>
        <v>0</v>
      </c>
      <c r="I7715" s="1">
        <v>1</v>
      </c>
      <c r="J7715" s="1">
        <v>0.2</v>
      </c>
      <c r="K7715" s="1">
        <v>1.9839999999999982</v>
      </c>
      <c r="L7715" s="12">
        <f>VLOOKUP(train[[#This Row],[Sub-Category]],Análisis_ABC_XYZ[[#Headers],[#Data]],4,FALSE)</f>
        <v>0.45632477063632687</v>
      </c>
    </row>
    <row r="7716" spans="1:12" x14ac:dyDescent="0.35">
      <c r="A7716" s="2">
        <v>43262</v>
      </c>
      <c r="B7716" s="1" t="s">
        <v>34</v>
      </c>
      <c r="C7716" s="1" t="s">
        <v>63</v>
      </c>
      <c r="D7716" s="1" t="s">
        <v>14</v>
      </c>
      <c r="E7716" s="1" t="s">
        <v>29</v>
      </c>
      <c r="F7716" s="18">
        <v>4.572000000000001</v>
      </c>
      <c r="G7716" t="s">
        <v>4412</v>
      </c>
      <c r="H7716" s="1">
        <f>IF(COUNTIF(G$2:G7716,G7716)=1,1,0)</f>
        <v>1</v>
      </c>
      <c r="I7716" s="1">
        <v>4</v>
      </c>
      <c r="J7716" s="1">
        <v>0.7</v>
      </c>
      <c r="K7716" s="1">
        <v>-3.8100000000000005</v>
      </c>
      <c r="L7716" s="12">
        <f>VLOOKUP(train[[#This Row],[Sub-Category]],Análisis_ABC_XYZ[[#Headers],[#Data]],4,FALSE)</f>
        <v>0.46881743173671325</v>
      </c>
    </row>
    <row r="7717" spans="1:12" x14ac:dyDescent="0.35">
      <c r="A7717" s="2">
        <v>43262</v>
      </c>
      <c r="B7717" s="1" t="s">
        <v>119</v>
      </c>
      <c r="C7717" s="1" t="s">
        <v>935</v>
      </c>
      <c r="D7717" s="1" t="s">
        <v>14</v>
      </c>
      <c r="E7717" s="1" t="s">
        <v>24</v>
      </c>
      <c r="F7717" s="18">
        <v>3.76</v>
      </c>
      <c r="G7717" t="s">
        <v>2412</v>
      </c>
      <c r="H7717" s="1">
        <f>IF(COUNTIF(G$2:G7717,G7717)=1,1,0)</f>
        <v>1</v>
      </c>
      <c r="I7717" s="1">
        <v>2</v>
      </c>
      <c r="J7717" s="1">
        <v>0</v>
      </c>
      <c r="K7717" s="1">
        <v>1.0903999999999998</v>
      </c>
      <c r="L7717" s="12">
        <f>VLOOKUP(train[[#This Row],[Sub-Category]],Análisis_ABC_XYZ[[#Headers],[#Data]],4,FALSE)</f>
        <v>0.45632477063632687</v>
      </c>
    </row>
    <row r="7718" spans="1:12" x14ac:dyDescent="0.35">
      <c r="A7718" s="2">
        <v>43263</v>
      </c>
      <c r="B7718" s="1" t="s">
        <v>89</v>
      </c>
      <c r="C7718" s="1" t="s">
        <v>531</v>
      </c>
      <c r="D7718" s="1" t="s">
        <v>8</v>
      </c>
      <c r="E7718" s="1" t="s">
        <v>11</v>
      </c>
      <c r="F7718" s="18">
        <v>858.24</v>
      </c>
      <c r="G7718" t="s">
        <v>3576</v>
      </c>
      <c r="H7718" s="1">
        <f>IF(COUNTIF(G$2:G7718,G7718)=1,1,0)</f>
        <v>1</v>
      </c>
      <c r="I7718" s="1">
        <v>4</v>
      </c>
      <c r="J7718" s="1">
        <v>0.1</v>
      </c>
      <c r="K7718" s="1">
        <v>143.03999999999996</v>
      </c>
      <c r="L7718" s="12">
        <f>VLOOKUP(train[[#This Row],[Sub-Category]],Análisis_ABC_XYZ[[#Headers],[#Data]],4,FALSE)</f>
        <v>0.46529189879902266</v>
      </c>
    </row>
    <row r="7719" spans="1:12" x14ac:dyDescent="0.35">
      <c r="A7719" s="2">
        <v>43263</v>
      </c>
      <c r="B7719" s="1" t="s">
        <v>379</v>
      </c>
      <c r="C7719" s="1" t="s">
        <v>1067</v>
      </c>
      <c r="D7719" s="1" t="s">
        <v>8</v>
      </c>
      <c r="E7719" s="1" t="s">
        <v>18</v>
      </c>
      <c r="F7719" s="18">
        <v>452.93999999999994</v>
      </c>
      <c r="G7719" t="s">
        <v>2893</v>
      </c>
      <c r="H7719" s="1">
        <f>IF(COUNTIF(G$2:G7719,G7719)=1,1,0)</f>
        <v>1</v>
      </c>
      <c r="I7719" s="1">
        <v>3</v>
      </c>
      <c r="J7719" s="1">
        <v>0</v>
      </c>
      <c r="K7719" s="1">
        <v>67.940999999999974</v>
      </c>
      <c r="L7719" s="12">
        <f>VLOOKUP(train[[#This Row],[Sub-Category]],Análisis_ABC_XYZ[[#Headers],[#Data]],4,FALSE)</f>
        <v>0.55975208308209756</v>
      </c>
    </row>
    <row r="7720" spans="1:12" x14ac:dyDescent="0.35">
      <c r="A7720" s="2">
        <v>43263</v>
      </c>
      <c r="B7720" s="1" t="s">
        <v>379</v>
      </c>
      <c r="C7720" s="1" t="s">
        <v>1066</v>
      </c>
      <c r="D7720" s="1" t="s">
        <v>14</v>
      </c>
      <c r="E7720" s="1" t="s">
        <v>29</v>
      </c>
      <c r="F7720" s="18">
        <v>91.199999999999989</v>
      </c>
      <c r="G7720" t="s">
        <v>2893</v>
      </c>
      <c r="H7720" s="1">
        <f>IF(COUNTIF(G$2:G7720,G7720)=1,1,0)</f>
        <v>0</v>
      </c>
      <c r="I7720" s="1">
        <v>3</v>
      </c>
      <c r="J7720" s="1">
        <v>0</v>
      </c>
      <c r="K7720" s="1">
        <v>41.951999999999998</v>
      </c>
      <c r="L7720" s="12">
        <f>VLOOKUP(train[[#This Row],[Sub-Category]],Análisis_ABC_XYZ[[#Headers],[#Data]],4,FALSE)</f>
        <v>0.46881743173671325</v>
      </c>
    </row>
    <row r="7721" spans="1:12" x14ac:dyDescent="0.35">
      <c r="A7721" s="2">
        <v>43263</v>
      </c>
      <c r="B7721" s="1" t="s">
        <v>37</v>
      </c>
      <c r="C7721" s="1" t="s">
        <v>1060</v>
      </c>
      <c r="D7721" s="1" t="s">
        <v>26</v>
      </c>
      <c r="E7721" s="1" t="s">
        <v>27</v>
      </c>
      <c r="F7721" s="18">
        <v>71.975999999999999</v>
      </c>
      <c r="G7721" t="s">
        <v>3591</v>
      </c>
      <c r="H7721" s="1">
        <f>IF(COUNTIF(G$2:G7721,G7721)=1,1,0)</f>
        <v>1</v>
      </c>
      <c r="I7721" s="1">
        <v>3</v>
      </c>
      <c r="J7721" s="1">
        <v>0.2</v>
      </c>
      <c r="K7721" s="1">
        <v>8.9969999999999892</v>
      </c>
      <c r="L7721" s="12">
        <f>VLOOKUP(train[[#This Row],[Sub-Category]],Análisis_ABC_XYZ[[#Headers],[#Data]],4,FALSE)</f>
        <v>0.41105220110552465</v>
      </c>
    </row>
    <row r="7722" spans="1:12" x14ac:dyDescent="0.35">
      <c r="A7722" s="2">
        <v>43263</v>
      </c>
      <c r="B7722" s="1" t="s">
        <v>89</v>
      </c>
      <c r="C7722" s="1" t="s">
        <v>1465</v>
      </c>
      <c r="D7722" s="1" t="s">
        <v>14</v>
      </c>
      <c r="E7722" s="1" t="s">
        <v>24</v>
      </c>
      <c r="F7722" s="18">
        <v>64.14</v>
      </c>
      <c r="G7722" t="s">
        <v>3576</v>
      </c>
      <c r="H7722" s="1">
        <f>IF(COUNTIF(G$2:G7722,G7722)=1,1,0)</f>
        <v>0</v>
      </c>
      <c r="I7722" s="1">
        <v>3</v>
      </c>
      <c r="J7722" s="1">
        <v>0</v>
      </c>
      <c r="K7722" s="1">
        <v>16.676400000000001</v>
      </c>
      <c r="L7722" s="12">
        <f>VLOOKUP(train[[#This Row],[Sub-Category]],Análisis_ABC_XYZ[[#Headers],[#Data]],4,FALSE)</f>
        <v>0.45632477063632687</v>
      </c>
    </row>
    <row r="7723" spans="1:12" x14ac:dyDescent="0.35">
      <c r="A7723" s="2">
        <v>43263</v>
      </c>
      <c r="B7723" s="1" t="s">
        <v>157</v>
      </c>
      <c r="C7723" s="1" t="s">
        <v>296</v>
      </c>
      <c r="D7723" s="1" t="s">
        <v>26</v>
      </c>
      <c r="E7723" s="1" t="s">
        <v>56</v>
      </c>
      <c r="F7723" s="18">
        <v>63.920000000000009</v>
      </c>
      <c r="G7723" t="s">
        <v>4692</v>
      </c>
      <c r="H7723" s="1">
        <f>IF(COUNTIF(G$2:G7723,G7723)=1,1,0)</f>
        <v>1</v>
      </c>
      <c r="I7723" s="1">
        <v>2</v>
      </c>
      <c r="J7723" s="1">
        <v>0.2</v>
      </c>
      <c r="K7723" s="1">
        <v>19.176000000000002</v>
      </c>
      <c r="L7723" s="12">
        <f>VLOOKUP(train[[#This Row],[Sub-Category]],Análisis_ABC_XYZ[[#Headers],[#Data]],4,FALSE)</f>
        <v>0.52062335344040378</v>
      </c>
    </row>
    <row r="7724" spans="1:12" x14ac:dyDescent="0.35">
      <c r="A7724" s="2">
        <v>43263</v>
      </c>
      <c r="B7724" s="1" t="s">
        <v>37</v>
      </c>
      <c r="C7724" s="1" t="s">
        <v>1055</v>
      </c>
      <c r="D7724" s="1" t="s">
        <v>14</v>
      </c>
      <c r="E7724" s="1" t="s">
        <v>36</v>
      </c>
      <c r="F7724" s="18">
        <v>19.440000000000001</v>
      </c>
      <c r="G7724" t="s">
        <v>3591</v>
      </c>
      <c r="H7724" s="1">
        <f>IF(COUNTIF(G$2:G7724,G7724)=1,1,0)</f>
        <v>0</v>
      </c>
      <c r="I7724" s="1">
        <v>3</v>
      </c>
      <c r="J7724" s="1">
        <v>0</v>
      </c>
      <c r="K7724" s="1">
        <v>9.3312000000000008</v>
      </c>
      <c r="L7724" s="12">
        <f>VLOOKUP(train[[#This Row],[Sub-Category]],Análisis_ABC_XYZ[[#Headers],[#Data]],4,FALSE)</f>
        <v>0.43613829632717294</v>
      </c>
    </row>
    <row r="7725" spans="1:12" x14ac:dyDescent="0.35">
      <c r="A7725" s="2">
        <v>43263</v>
      </c>
      <c r="B7725" s="1" t="s">
        <v>89</v>
      </c>
      <c r="C7725" s="1" t="s">
        <v>1464</v>
      </c>
      <c r="D7725" s="1" t="s">
        <v>14</v>
      </c>
      <c r="E7725" s="1" t="s">
        <v>36</v>
      </c>
      <c r="F7725" s="18">
        <v>19.04</v>
      </c>
      <c r="G7725" t="s">
        <v>3576</v>
      </c>
      <c r="H7725" s="1">
        <f>IF(COUNTIF(G$2:G7725,G7725)=1,1,0)</f>
        <v>0</v>
      </c>
      <c r="I7725" s="1">
        <v>4</v>
      </c>
      <c r="J7725" s="1">
        <v>0</v>
      </c>
      <c r="K7725" s="1">
        <v>9.3295999999999992</v>
      </c>
      <c r="L7725" s="12">
        <f>VLOOKUP(train[[#This Row],[Sub-Category]],Análisis_ABC_XYZ[[#Headers],[#Data]],4,FALSE)</f>
        <v>0.43613829632717294</v>
      </c>
    </row>
    <row r="7726" spans="1:12" x14ac:dyDescent="0.35">
      <c r="A7726" s="2">
        <v>43263</v>
      </c>
      <c r="B7726" s="1" t="s">
        <v>16</v>
      </c>
      <c r="C7726" s="1" t="s">
        <v>1516</v>
      </c>
      <c r="D7726" s="1" t="s">
        <v>8</v>
      </c>
      <c r="E7726" s="1" t="s">
        <v>22</v>
      </c>
      <c r="F7726" s="18">
        <v>17.088000000000001</v>
      </c>
      <c r="G7726" t="s">
        <v>5546</v>
      </c>
      <c r="H7726" s="1">
        <f>IF(COUNTIF(G$2:G7726,G7726)=1,1,0)</f>
        <v>1</v>
      </c>
      <c r="I7726" s="1">
        <v>2</v>
      </c>
      <c r="J7726" s="1">
        <v>0.2</v>
      </c>
      <c r="K7726" s="1">
        <v>1.0679999999999996</v>
      </c>
      <c r="L7726" s="12">
        <f>VLOOKUP(train[[#This Row],[Sub-Category]],Análisis_ABC_XYZ[[#Headers],[#Data]],4,FALSE)</f>
        <v>0.4595170286641902</v>
      </c>
    </row>
    <row r="7727" spans="1:12" x14ac:dyDescent="0.35">
      <c r="A7727" s="2">
        <v>43263</v>
      </c>
      <c r="B7727" s="1" t="s">
        <v>89</v>
      </c>
      <c r="C7727" s="1" t="s">
        <v>584</v>
      </c>
      <c r="D7727" s="1" t="s">
        <v>14</v>
      </c>
      <c r="E7727" s="1" t="s">
        <v>29</v>
      </c>
      <c r="F7727" s="18">
        <v>13.128</v>
      </c>
      <c r="G7727" t="s">
        <v>3576</v>
      </c>
      <c r="H7727" s="1">
        <f>IF(COUNTIF(G$2:G7727,G7727)=1,1,0)</f>
        <v>0</v>
      </c>
      <c r="I7727" s="1">
        <v>3</v>
      </c>
      <c r="J7727" s="1">
        <v>0.2</v>
      </c>
      <c r="K7727" s="1">
        <v>4.2665999999999986</v>
      </c>
      <c r="L7727" s="12">
        <f>VLOOKUP(train[[#This Row],[Sub-Category]],Análisis_ABC_XYZ[[#Headers],[#Data]],4,FALSE)</f>
        <v>0.46881743173671325</v>
      </c>
    </row>
    <row r="7728" spans="1:12" x14ac:dyDescent="0.35">
      <c r="A7728" s="2">
        <v>43263</v>
      </c>
      <c r="B7728" s="1" t="s">
        <v>72</v>
      </c>
      <c r="C7728" s="1" t="s">
        <v>1324</v>
      </c>
      <c r="D7728" s="1" t="s">
        <v>8</v>
      </c>
      <c r="E7728" s="1" t="s">
        <v>22</v>
      </c>
      <c r="F7728" s="18">
        <v>8.8559999999999999</v>
      </c>
      <c r="G7728" t="s">
        <v>4977</v>
      </c>
      <c r="H7728" s="1">
        <f>IF(COUNTIF(G$2:G7728,G7728)=1,1,0)</f>
        <v>1</v>
      </c>
      <c r="I7728" s="1">
        <v>3</v>
      </c>
      <c r="J7728" s="1">
        <v>0.6</v>
      </c>
      <c r="K7728" s="1">
        <v>-6.8634000000000013</v>
      </c>
      <c r="L7728" s="12">
        <f>VLOOKUP(train[[#This Row],[Sub-Category]],Análisis_ABC_XYZ[[#Headers],[#Data]],4,FALSE)</f>
        <v>0.4595170286641902</v>
      </c>
    </row>
    <row r="7729" spans="1:12" x14ac:dyDescent="0.35">
      <c r="A7729" s="2">
        <v>43264</v>
      </c>
      <c r="B7729" s="1" t="s">
        <v>72</v>
      </c>
      <c r="C7729" s="1" t="s">
        <v>1059</v>
      </c>
      <c r="D7729" s="1" t="s">
        <v>8</v>
      </c>
      <c r="E7729" s="1" t="s">
        <v>11</v>
      </c>
      <c r="F7729" s="18">
        <v>470.30199999999996</v>
      </c>
      <c r="G7729" t="s">
        <v>6099</v>
      </c>
      <c r="H7729" s="1">
        <f>IF(COUNTIF(G$2:G7729,G7729)=1,1,0)</f>
        <v>1</v>
      </c>
      <c r="I7729" s="1">
        <v>7</v>
      </c>
      <c r="J7729" s="1">
        <v>0.3</v>
      </c>
      <c r="K7729" s="1">
        <v>-87.341800000000035</v>
      </c>
      <c r="L7729" s="12">
        <f>VLOOKUP(train[[#This Row],[Sub-Category]],Análisis_ABC_XYZ[[#Headers],[#Data]],4,FALSE)</f>
        <v>0.46529189879902266</v>
      </c>
    </row>
    <row r="7730" spans="1:12" x14ac:dyDescent="0.35">
      <c r="A7730" s="2">
        <v>43264</v>
      </c>
      <c r="B7730" s="1" t="s">
        <v>37</v>
      </c>
      <c r="C7730" s="1" t="s">
        <v>1277</v>
      </c>
      <c r="D7730" s="1" t="s">
        <v>8</v>
      </c>
      <c r="E7730" s="1" t="s">
        <v>11</v>
      </c>
      <c r="F7730" s="18">
        <v>291.13600000000002</v>
      </c>
      <c r="G7730" t="s">
        <v>6655</v>
      </c>
      <c r="H7730" s="1">
        <f>IF(COUNTIF(G$2:G7730,G7730)=1,1,0)</f>
        <v>1</v>
      </c>
      <c r="I7730" s="1">
        <v>4</v>
      </c>
      <c r="J7730" s="1">
        <v>0.2</v>
      </c>
      <c r="K7730" s="1">
        <v>-25.474400000000017</v>
      </c>
      <c r="L7730" s="12">
        <f>VLOOKUP(train[[#This Row],[Sub-Category]],Análisis_ABC_XYZ[[#Headers],[#Data]],4,FALSE)</f>
        <v>0.46529189879902266</v>
      </c>
    </row>
    <row r="7731" spans="1:12" x14ac:dyDescent="0.35">
      <c r="A7731" s="2">
        <v>43264</v>
      </c>
      <c r="B7731" s="1" t="s">
        <v>107</v>
      </c>
      <c r="C7731" s="1" t="s">
        <v>1574</v>
      </c>
      <c r="D7731" s="1" t="s">
        <v>14</v>
      </c>
      <c r="E7731" s="1" t="s">
        <v>24</v>
      </c>
      <c r="F7731" s="18">
        <v>181.86</v>
      </c>
      <c r="G7731" t="s">
        <v>5583</v>
      </c>
      <c r="H7731" s="1">
        <f>IF(COUNTIF(G$2:G7731,G7731)=1,1,0)</f>
        <v>1</v>
      </c>
      <c r="I7731" s="1">
        <v>7</v>
      </c>
      <c r="J7731" s="1">
        <v>0</v>
      </c>
      <c r="K7731" s="1">
        <v>50.9208</v>
      </c>
      <c r="L7731" s="12">
        <f>VLOOKUP(train[[#This Row],[Sub-Category]],Análisis_ABC_XYZ[[#Headers],[#Data]],4,FALSE)</f>
        <v>0.45632477063632687</v>
      </c>
    </row>
    <row r="7732" spans="1:12" x14ac:dyDescent="0.35">
      <c r="A7732" s="2">
        <v>43264</v>
      </c>
      <c r="B7732" s="1" t="s">
        <v>72</v>
      </c>
      <c r="C7732" s="1" t="s">
        <v>288</v>
      </c>
      <c r="D7732" s="1" t="s">
        <v>14</v>
      </c>
      <c r="E7732" s="1" t="s">
        <v>20</v>
      </c>
      <c r="F7732" s="18">
        <v>164.73599999999999</v>
      </c>
      <c r="G7732" t="s">
        <v>6099</v>
      </c>
      <c r="H7732" s="1">
        <f>IF(COUNTIF(G$2:G7732,G7732)=1,1,0)</f>
        <v>0</v>
      </c>
      <c r="I7732" s="1">
        <v>4</v>
      </c>
      <c r="J7732" s="1">
        <v>0.2</v>
      </c>
      <c r="K7732" s="1">
        <v>-39.124799999999993</v>
      </c>
      <c r="L7732" s="12">
        <f>VLOOKUP(train[[#This Row],[Sub-Category]],Análisis_ABC_XYZ[[#Headers],[#Data]],4,FALSE)</f>
        <v>0.44610841445725197</v>
      </c>
    </row>
    <row r="7733" spans="1:12" x14ac:dyDescent="0.35">
      <c r="A7733" s="2">
        <v>43264</v>
      </c>
      <c r="B7733" s="1" t="s">
        <v>72</v>
      </c>
      <c r="C7733" s="1" t="s">
        <v>1060</v>
      </c>
      <c r="D7733" s="1" t="s">
        <v>26</v>
      </c>
      <c r="E7733" s="1" t="s">
        <v>27</v>
      </c>
      <c r="F7733" s="18">
        <v>47.984000000000002</v>
      </c>
      <c r="G7733" t="s">
        <v>6099</v>
      </c>
      <c r="H7733" s="1">
        <f>IF(COUNTIF(G$2:G7733,G7733)=1,1,0)</f>
        <v>0</v>
      </c>
      <c r="I7733" s="1">
        <v>2</v>
      </c>
      <c r="J7733" s="1">
        <v>0.2</v>
      </c>
      <c r="K7733" s="1">
        <v>5.9979999999999922</v>
      </c>
      <c r="L7733" s="12">
        <f>VLOOKUP(train[[#This Row],[Sub-Category]],Análisis_ABC_XYZ[[#Headers],[#Data]],4,FALSE)</f>
        <v>0.41105220110552465</v>
      </c>
    </row>
    <row r="7734" spans="1:12" x14ac:dyDescent="0.35">
      <c r="A7734" s="2">
        <v>43266</v>
      </c>
      <c r="B7734" s="1" t="s">
        <v>111</v>
      </c>
      <c r="C7734" s="1" t="s">
        <v>820</v>
      </c>
      <c r="D7734" s="1" t="s">
        <v>26</v>
      </c>
      <c r="E7734" s="1" t="s">
        <v>27</v>
      </c>
      <c r="F7734" s="18">
        <v>2239.9360000000001</v>
      </c>
      <c r="G7734" t="s">
        <v>5011</v>
      </c>
      <c r="H7734" s="1">
        <f>IF(COUNTIF(G$2:G7734,G7734)=1,1,0)</f>
        <v>1</v>
      </c>
      <c r="I7734" s="1">
        <v>8</v>
      </c>
      <c r="J7734" s="1">
        <v>0.2</v>
      </c>
      <c r="K7734" s="1">
        <v>223.99360000000013</v>
      </c>
      <c r="L7734" s="12">
        <f>VLOOKUP(train[[#This Row],[Sub-Category]],Análisis_ABC_XYZ[[#Headers],[#Data]],4,FALSE)</f>
        <v>0.41105220110552465</v>
      </c>
    </row>
    <row r="7735" spans="1:12" x14ac:dyDescent="0.35">
      <c r="A7735" s="2">
        <v>43266</v>
      </c>
      <c r="B7735" s="1" t="s">
        <v>34</v>
      </c>
      <c r="C7735" s="1" t="s">
        <v>1070</v>
      </c>
      <c r="D7735" s="1" t="s">
        <v>8</v>
      </c>
      <c r="E7735" s="1" t="s">
        <v>11</v>
      </c>
      <c r="F7735" s="18">
        <v>698.35200000000009</v>
      </c>
      <c r="G7735" t="s">
        <v>6289</v>
      </c>
      <c r="H7735" s="1">
        <f>IF(COUNTIF(G$2:G7735,G7735)=1,1,0)</f>
        <v>1</v>
      </c>
      <c r="I7735" s="1">
        <v>3</v>
      </c>
      <c r="J7735" s="1">
        <v>0.2</v>
      </c>
      <c r="K7735" s="1">
        <v>52.376399999999961</v>
      </c>
      <c r="L7735" s="12">
        <f>VLOOKUP(train[[#This Row],[Sub-Category]],Análisis_ABC_XYZ[[#Headers],[#Data]],4,FALSE)</f>
        <v>0.46529189879902266</v>
      </c>
    </row>
    <row r="7736" spans="1:12" x14ac:dyDescent="0.35">
      <c r="A7736" s="2">
        <v>43266</v>
      </c>
      <c r="B7736" s="1" t="s">
        <v>111</v>
      </c>
      <c r="C7736" s="1" t="s">
        <v>1346</v>
      </c>
      <c r="D7736" s="1" t="s">
        <v>26</v>
      </c>
      <c r="E7736" s="1" t="s">
        <v>27</v>
      </c>
      <c r="F7736" s="18">
        <v>239.976</v>
      </c>
      <c r="G7736" t="s">
        <v>5011</v>
      </c>
      <c r="H7736" s="1">
        <f>IF(COUNTIF(G$2:G7736,G7736)=1,1,0)</f>
        <v>0</v>
      </c>
      <c r="I7736" s="1">
        <v>3</v>
      </c>
      <c r="J7736" s="1">
        <v>0.2</v>
      </c>
      <c r="K7736" s="1">
        <v>26.997299999999967</v>
      </c>
      <c r="L7736" s="12">
        <f>VLOOKUP(train[[#This Row],[Sub-Category]],Análisis_ABC_XYZ[[#Headers],[#Data]],4,FALSE)</f>
        <v>0.41105220110552465</v>
      </c>
    </row>
    <row r="7737" spans="1:12" x14ac:dyDescent="0.35">
      <c r="A7737" s="2">
        <v>43266</v>
      </c>
      <c r="B7737" s="1" t="s">
        <v>111</v>
      </c>
      <c r="C7737" s="1" t="s">
        <v>582</v>
      </c>
      <c r="D7737" s="1" t="s">
        <v>14</v>
      </c>
      <c r="E7737" s="1" t="s">
        <v>20</v>
      </c>
      <c r="F7737" s="18">
        <v>142.77600000000001</v>
      </c>
      <c r="G7737" t="s">
        <v>5011</v>
      </c>
      <c r="H7737" s="1">
        <f>IF(COUNTIF(G$2:G7737,G7737)=1,1,0)</f>
        <v>0</v>
      </c>
      <c r="I7737" s="1">
        <v>1</v>
      </c>
      <c r="J7737" s="1">
        <v>0.2</v>
      </c>
      <c r="K7737" s="1">
        <v>17.84699999999998</v>
      </c>
      <c r="L7737" s="12">
        <f>VLOOKUP(train[[#This Row],[Sub-Category]],Análisis_ABC_XYZ[[#Headers],[#Data]],4,FALSE)</f>
        <v>0.44610841445725197</v>
      </c>
    </row>
    <row r="7738" spans="1:12" x14ac:dyDescent="0.35">
      <c r="A7738" s="2">
        <v>43266</v>
      </c>
      <c r="B7738" s="1" t="s">
        <v>111</v>
      </c>
      <c r="C7738" s="1" t="s">
        <v>1601</v>
      </c>
      <c r="D7738" s="1" t="s">
        <v>8</v>
      </c>
      <c r="E7738" s="1" t="s">
        <v>18</v>
      </c>
      <c r="F7738" s="18">
        <v>120.96</v>
      </c>
      <c r="G7738" t="s">
        <v>5011</v>
      </c>
      <c r="H7738" s="1">
        <f>IF(COUNTIF(G$2:G7738,G7738)=1,1,0)</f>
        <v>0</v>
      </c>
      <c r="I7738" s="1">
        <v>2</v>
      </c>
      <c r="J7738" s="1">
        <v>0.4</v>
      </c>
      <c r="K7738" s="1">
        <v>-28.224000000000004</v>
      </c>
      <c r="L7738" s="12">
        <f>VLOOKUP(train[[#This Row],[Sub-Category]],Análisis_ABC_XYZ[[#Headers],[#Data]],4,FALSE)</f>
        <v>0.55975208308209756</v>
      </c>
    </row>
    <row r="7739" spans="1:12" x14ac:dyDescent="0.35">
      <c r="A7739" s="2">
        <v>43266</v>
      </c>
      <c r="B7739" s="1" t="s">
        <v>12</v>
      </c>
      <c r="C7739" s="1" t="s">
        <v>1255</v>
      </c>
      <c r="D7739" s="1" t="s">
        <v>26</v>
      </c>
      <c r="E7739" s="1" t="s">
        <v>27</v>
      </c>
      <c r="F7739" s="18">
        <v>119.96</v>
      </c>
      <c r="G7739" t="s">
        <v>5269</v>
      </c>
      <c r="H7739" s="1">
        <f>IF(COUNTIF(G$2:G7739,G7739)=1,1,0)</f>
        <v>1</v>
      </c>
      <c r="I7739" s="1">
        <v>1</v>
      </c>
      <c r="J7739" s="1">
        <v>0.2</v>
      </c>
      <c r="K7739" s="1">
        <v>7.4974999999999987</v>
      </c>
      <c r="L7739" s="12">
        <f>VLOOKUP(train[[#This Row],[Sub-Category]],Análisis_ABC_XYZ[[#Headers],[#Data]],4,FALSE)</f>
        <v>0.41105220110552465</v>
      </c>
    </row>
    <row r="7740" spans="1:12" x14ac:dyDescent="0.35">
      <c r="A7740" s="2">
        <v>43266</v>
      </c>
      <c r="B7740" s="1" t="s">
        <v>111</v>
      </c>
      <c r="C7740" s="1" t="s">
        <v>1916</v>
      </c>
      <c r="D7740" s="1" t="s">
        <v>14</v>
      </c>
      <c r="E7740" s="1" t="s">
        <v>36</v>
      </c>
      <c r="F7740" s="18">
        <v>91.360000000000014</v>
      </c>
      <c r="G7740" t="s">
        <v>5011</v>
      </c>
      <c r="H7740" s="1">
        <f>IF(COUNTIF(G$2:G7740,G7740)=1,1,0)</f>
        <v>0</v>
      </c>
      <c r="I7740" s="1">
        <v>5</v>
      </c>
      <c r="J7740" s="1">
        <v>0.2</v>
      </c>
      <c r="K7740" s="1">
        <v>29.691999999999993</v>
      </c>
      <c r="L7740" s="12">
        <f>VLOOKUP(train[[#This Row],[Sub-Category]],Análisis_ABC_XYZ[[#Headers],[#Data]],4,FALSE)</f>
        <v>0.43613829632717294</v>
      </c>
    </row>
    <row r="7741" spans="1:12" x14ac:dyDescent="0.35">
      <c r="A7741" s="2">
        <v>43266</v>
      </c>
      <c r="B7741" s="1" t="s">
        <v>76</v>
      </c>
      <c r="C7741" s="1" t="s">
        <v>1103</v>
      </c>
      <c r="D7741" s="1" t="s">
        <v>14</v>
      </c>
      <c r="E7741" s="1" t="s">
        <v>20</v>
      </c>
      <c r="F7741" s="18">
        <v>84.55</v>
      </c>
      <c r="G7741" t="s">
        <v>2476</v>
      </c>
      <c r="H7741" s="1">
        <f>IF(COUNTIF(G$2:G7741,G7741)=1,1,0)</f>
        <v>1</v>
      </c>
      <c r="I7741" s="1">
        <v>5</v>
      </c>
      <c r="J7741" s="1">
        <v>0</v>
      </c>
      <c r="K7741" s="1">
        <v>22.828499999999998</v>
      </c>
      <c r="L7741" s="12">
        <f>VLOOKUP(train[[#This Row],[Sub-Category]],Análisis_ABC_XYZ[[#Headers],[#Data]],4,FALSE)</f>
        <v>0.44610841445725197</v>
      </c>
    </row>
    <row r="7742" spans="1:12" x14ac:dyDescent="0.35">
      <c r="A7742" s="2">
        <v>43266</v>
      </c>
      <c r="B7742" s="1" t="s">
        <v>34</v>
      </c>
      <c r="C7742" s="1" t="s">
        <v>1263</v>
      </c>
      <c r="D7742" s="1" t="s">
        <v>8</v>
      </c>
      <c r="E7742" s="1" t="s">
        <v>9</v>
      </c>
      <c r="F7742" s="18">
        <v>77.728000000000009</v>
      </c>
      <c r="G7742" t="s">
        <v>6289</v>
      </c>
      <c r="H7742" s="1">
        <f>IF(COUNTIF(G$2:G7742,G7742)=1,1,0)</f>
        <v>0</v>
      </c>
      <c r="I7742" s="1">
        <v>2</v>
      </c>
      <c r="J7742" s="1">
        <v>0.2</v>
      </c>
      <c r="K7742" s="1">
        <v>-3.8863999999999947</v>
      </c>
      <c r="L7742" s="12">
        <f>VLOOKUP(train[[#This Row],[Sub-Category]],Análisis_ABC_XYZ[[#Headers],[#Data]],4,FALSE)</f>
        <v>0.5176847302647779</v>
      </c>
    </row>
    <row r="7743" spans="1:12" x14ac:dyDescent="0.35">
      <c r="A7743" s="2">
        <v>43266</v>
      </c>
      <c r="B7743" s="1" t="s">
        <v>111</v>
      </c>
      <c r="C7743" s="1" t="s">
        <v>421</v>
      </c>
      <c r="D7743" s="1" t="s">
        <v>14</v>
      </c>
      <c r="E7743" s="1" t="s">
        <v>31</v>
      </c>
      <c r="F7743" s="18">
        <v>76.608000000000004</v>
      </c>
      <c r="G7743" t="s">
        <v>5011</v>
      </c>
      <c r="H7743" s="1">
        <f>IF(COUNTIF(G$2:G7743,G7743)=1,1,0)</f>
        <v>0</v>
      </c>
      <c r="I7743" s="1">
        <v>8</v>
      </c>
      <c r="J7743" s="1">
        <v>0.2</v>
      </c>
      <c r="K7743" s="1">
        <v>6.7031999999999954</v>
      </c>
      <c r="L7743" s="12">
        <f>VLOOKUP(train[[#This Row],[Sub-Category]],Análisis_ABC_XYZ[[#Headers],[#Data]],4,FALSE)</f>
        <v>0.49507917887403441</v>
      </c>
    </row>
    <row r="7744" spans="1:12" x14ac:dyDescent="0.35">
      <c r="A7744" s="2">
        <v>43266</v>
      </c>
      <c r="B7744" s="1" t="s">
        <v>12</v>
      </c>
      <c r="C7744" s="1" t="s">
        <v>173</v>
      </c>
      <c r="D7744" s="1" t="s">
        <v>26</v>
      </c>
      <c r="E7744" s="1" t="s">
        <v>27</v>
      </c>
      <c r="F7744" s="18">
        <v>47.975999999999999</v>
      </c>
      <c r="G7744" t="s">
        <v>6096</v>
      </c>
      <c r="H7744" s="1">
        <f>IF(COUNTIF(G$2:G7744,G7744)=1,1,0)</f>
        <v>1</v>
      </c>
      <c r="I7744" s="1">
        <v>3</v>
      </c>
      <c r="J7744" s="1">
        <v>0.2</v>
      </c>
      <c r="K7744" s="1">
        <v>4.7976000000000028</v>
      </c>
      <c r="L7744" s="12">
        <f>VLOOKUP(train[[#This Row],[Sub-Category]],Análisis_ABC_XYZ[[#Headers],[#Data]],4,FALSE)</f>
        <v>0.41105220110552465</v>
      </c>
    </row>
    <row r="7745" spans="1:12" x14ac:dyDescent="0.35">
      <c r="A7745" s="2">
        <v>43266</v>
      </c>
      <c r="B7745" s="1" t="s">
        <v>76</v>
      </c>
      <c r="C7745" s="1" t="s">
        <v>643</v>
      </c>
      <c r="D7745" s="1" t="s">
        <v>14</v>
      </c>
      <c r="E7745" s="1" t="s">
        <v>15</v>
      </c>
      <c r="F7745" s="18">
        <v>44.400000000000006</v>
      </c>
      <c r="G7745" t="s">
        <v>2476</v>
      </c>
      <c r="H7745" s="1">
        <f>IF(COUNTIF(G$2:G7745,G7745)=1,1,0)</f>
        <v>0</v>
      </c>
      <c r="I7745" s="1">
        <v>3</v>
      </c>
      <c r="J7745" s="1">
        <v>0</v>
      </c>
      <c r="K7745" s="1">
        <v>22.200000000000003</v>
      </c>
      <c r="L7745" s="12">
        <f>VLOOKUP(train[[#This Row],[Sub-Category]],Análisis_ABC_XYZ[[#Headers],[#Data]],4,FALSE)</f>
        <v>0.4647369236065339</v>
      </c>
    </row>
    <row r="7746" spans="1:12" x14ac:dyDescent="0.35">
      <c r="A7746" s="2">
        <v>43266</v>
      </c>
      <c r="B7746" s="1" t="s">
        <v>111</v>
      </c>
      <c r="C7746" s="1" t="s">
        <v>277</v>
      </c>
      <c r="D7746" s="1" t="s">
        <v>8</v>
      </c>
      <c r="E7746" s="1" t="s">
        <v>22</v>
      </c>
      <c r="F7746" s="18">
        <v>31.168000000000003</v>
      </c>
      <c r="G7746" t="s">
        <v>5011</v>
      </c>
      <c r="H7746" s="1">
        <f>IF(COUNTIF(G$2:G7746,G7746)=1,1,0)</f>
        <v>0</v>
      </c>
      <c r="I7746" s="1">
        <v>4</v>
      </c>
      <c r="J7746" s="1">
        <v>0.2</v>
      </c>
      <c r="K7746" s="1">
        <v>9.3504000000000005</v>
      </c>
      <c r="L7746" s="12">
        <f>VLOOKUP(train[[#This Row],[Sub-Category]],Análisis_ABC_XYZ[[#Headers],[#Data]],4,FALSE)</f>
        <v>0.4595170286641902</v>
      </c>
    </row>
    <row r="7747" spans="1:12" x14ac:dyDescent="0.35">
      <c r="A7747" s="2">
        <v>43266</v>
      </c>
      <c r="B7747" s="1" t="s">
        <v>72</v>
      </c>
      <c r="C7747" s="1" t="s">
        <v>627</v>
      </c>
      <c r="D7747" s="1" t="s">
        <v>14</v>
      </c>
      <c r="E7747" s="1" t="s">
        <v>24</v>
      </c>
      <c r="F7747" s="18">
        <v>19.559999999999999</v>
      </c>
      <c r="G7747" t="s">
        <v>3614</v>
      </c>
      <c r="H7747" s="1">
        <f>IF(COUNTIF(G$2:G7747,G7747)=1,1,0)</f>
        <v>1</v>
      </c>
      <c r="I7747" s="1">
        <v>5</v>
      </c>
      <c r="J7747" s="1">
        <v>0.2</v>
      </c>
      <c r="K7747" s="1">
        <v>1.7115</v>
      </c>
      <c r="L7747" s="12">
        <f>VLOOKUP(train[[#This Row],[Sub-Category]],Análisis_ABC_XYZ[[#Headers],[#Data]],4,FALSE)</f>
        <v>0.45632477063632687</v>
      </c>
    </row>
    <row r="7748" spans="1:12" x14ac:dyDescent="0.35">
      <c r="A7748" s="2">
        <v>43266</v>
      </c>
      <c r="B7748" s="1" t="s">
        <v>76</v>
      </c>
      <c r="C7748" s="1" t="s">
        <v>1738</v>
      </c>
      <c r="D7748" s="1" t="s">
        <v>14</v>
      </c>
      <c r="E7748" s="1" t="s">
        <v>36</v>
      </c>
      <c r="F7748" s="18">
        <v>17.940000000000001</v>
      </c>
      <c r="G7748" t="s">
        <v>2476</v>
      </c>
      <c r="H7748" s="1">
        <f>IF(COUNTIF(G$2:G7748,G7748)=1,1,0)</f>
        <v>0</v>
      </c>
      <c r="I7748" s="1">
        <v>3</v>
      </c>
      <c r="J7748" s="1">
        <v>0</v>
      </c>
      <c r="K7748" s="1">
        <v>8.7906000000000013</v>
      </c>
      <c r="L7748" s="12">
        <f>VLOOKUP(train[[#This Row],[Sub-Category]],Análisis_ABC_XYZ[[#Headers],[#Data]],4,FALSE)</f>
        <v>0.43613829632717294</v>
      </c>
    </row>
    <row r="7749" spans="1:12" x14ac:dyDescent="0.35">
      <c r="A7749" s="2">
        <v>43266</v>
      </c>
      <c r="B7749" s="1" t="s">
        <v>12</v>
      </c>
      <c r="C7749" s="1" t="s">
        <v>377</v>
      </c>
      <c r="D7749" s="1" t="s">
        <v>14</v>
      </c>
      <c r="E7749" s="1" t="s">
        <v>24</v>
      </c>
      <c r="F7749" s="18">
        <v>4.26</v>
      </c>
      <c r="G7749" t="s">
        <v>2451</v>
      </c>
      <c r="H7749" s="1">
        <f>IF(COUNTIF(G$2:G7749,G7749)=1,1,0)</f>
        <v>1</v>
      </c>
      <c r="I7749" s="1">
        <v>1</v>
      </c>
      <c r="J7749" s="1">
        <v>0</v>
      </c>
      <c r="K7749" s="1">
        <v>1.7465999999999999</v>
      </c>
      <c r="L7749" s="12">
        <f>VLOOKUP(train[[#This Row],[Sub-Category]],Análisis_ABC_XYZ[[#Headers],[#Data]],4,FALSE)</f>
        <v>0.45632477063632687</v>
      </c>
    </row>
    <row r="7750" spans="1:12" x14ac:dyDescent="0.35">
      <c r="A7750" s="2">
        <v>43267</v>
      </c>
      <c r="B7750" s="1" t="s">
        <v>12</v>
      </c>
      <c r="C7750" s="1" t="s">
        <v>439</v>
      </c>
      <c r="D7750" s="1" t="s">
        <v>8</v>
      </c>
      <c r="E7750" s="1" t="s">
        <v>11</v>
      </c>
      <c r="F7750" s="18">
        <v>1212.96</v>
      </c>
      <c r="G7750" t="s">
        <v>3549</v>
      </c>
      <c r="H7750" s="1">
        <f>IF(COUNTIF(G$2:G7750,G7750)=1,1,0)</f>
        <v>1</v>
      </c>
      <c r="I7750" s="1">
        <v>7</v>
      </c>
      <c r="J7750" s="1">
        <v>0.2</v>
      </c>
      <c r="K7750" s="1">
        <v>90.97199999999998</v>
      </c>
      <c r="L7750" s="12">
        <f>VLOOKUP(train[[#This Row],[Sub-Category]],Análisis_ABC_XYZ[[#Headers],[#Data]],4,FALSE)</f>
        <v>0.46529189879902266</v>
      </c>
    </row>
    <row r="7751" spans="1:12" x14ac:dyDescent="0.35">
      <c r="A7751" s="2">
        <v>43267</v>
      </c>
      <c r="B7751" s="1" t="s">
        <v>6</v>
      </c>
      <c r="C7751" s="1" t="s">
        <v>726</v>
      </c>
      <c r="D7751" s="1" t="s">
        <v>8</v>
      </c>
      <c r="E7751" s="1" t="s">
        <v>11</v>
      </c>
      <c r="F7751" s="18">
        <v>301.95999999999998</v>
      </c>
      <c r="G7751" t="s">
        <v>4716</v>
      </c>
      <c r="H7751" s="1">
        <f>IF(COUNTIF(G$2:G7751,G7751)=1,1,0)</f>
        <v>1</v>
      </c>
      <c r="I7751" s="1">
        <v>2</v>
      </c>
      <c r="J7751" s="1">
        <v>0</v>
      </c>
      <c r="K7751" s="1">
        <v>90.587999999999965</v>
      </c>
      <c r="L7751" s="12">
        <f>VLOOKUP(train[[#This Row],[Sub-Category]],Análisis_ABC_XYZ[[#Headers],[#Data]],4,FALSE)</f>
        <v>0.46529189879902266</v>
      </c>
    </row>
    <row r="7752" spans="1:12" x14ac:dyDescent="0.35">
      <c r="A7752" s="2">
        <v>43267</v>
      </c>
      <c r="B7752" s="1" t="s">
        <v>203</v>
      </c>
      <c r="C7752" s="1" t="s">
        <v>1486</v>
      </c>
      <c r="D7752" s="1" t="s">
        <v>14</v>
      </c>
      <c r="E7752" s="1" t="s">
        <v>36</v>
      </c>
      <c r="F7752" s="18">
        <v>192.16</v>
      </c>
      <c r="G7752" t="s">
        <v>3439</v>
      </c>
      <c r="H7752" s="1">
        <f>IF(COUNTIF(G$2:G7752,G7752)=1,1,0)</f>
        <v>1</v>
      </c>
      <c r="I7752" s="1">
        <v>4</v>
      </c>
      <c r="J7752" s="1">
        <v>0</v>
      </c>
      <c r="K7752" s="1">
        <v>92.236799999999988</v>
      </c>
      <c r="L7752" s="12">
        <f>VLOOKUP(train[[#This Row],[Sub-Category]],Análisis_ABC_XYZ[[#Headers],[#Data]],4,FALSE)</f>
        <v>0.43613829632717294</v>
      </c>
    </row>
    <row r="7753" spans="1:12" x14ac:dyDescent="0.35">
      <c r="A7753" s="2">
        <v>43267</v>
      </c>
      <c r="B7753" s="1" t="s">
        <v>6</v>
      </c>
      <c r="C7753" s="1" t="s">
        <v>728</v>
      </c>
      <c r="D7753" s="1" t="s">
        <v>26</v>
      </c>
      <c r="E7753" s="1" t="s">
        <v>27</v>
      </c>
      <c r="F7753" s="18">
        <v>191.98</v>
      </c>
      <c r="G7753" t="s">
        <v>4716</v>
      </c>
      <c r="H7753" s="1">
        <f>IF(COUNTIF(G$2:G7753,G7753)=1,1,0)</f>
        <v>0</v>
      </c>
      <c r="I7753" s="1">
        <v>2</v>
      </c>
      <c r="J7753" s="1">
        <v>0</v>
      </c>
      <c r="K7753" s="1">
        <v>51.834599999999995</v>
      </c>
      <c r="L7753" s="12">
        <f>VLOOKUP(train[[#This Row],[Sub-Category]],Análisis_ABC_XYZ[[#Headers],[#Data]],4,FALSE)</f>
        <v>0.41105220110552465</v>
      </c>
    </row>
    <row r="7754" spans="1:12" x14ac:dyDescent="0.35">
      <c r="A7754" s="2">
        <v>43267</v>
      </c>
      <c r="B7754" s="1" t="s">
        <v>6</v>
      </c>
      <c r="C7754" s="1" t="s">
        <v>727</v>
      </c>
      <c r="D7754" s="1" t="s">
        <v>14</v>
      </c>
      <c r="E7754" s="1" t="s">
        <v>31</v>
      </c>
      <c r="F7754" s="18">
        <v>180.66</v>
      </c>
      <c r="G7754" t="s">
        <v>4716</v>
      </c>
      <c r="H7754" s="1">
        <f>IF(COUNTIF(G$2:G7754,G7754)=1,1,0)</f>
        <v>0</v>
      </c>
      <c r="I7754" s="1">
        <v>3</v>
      </c>
      <c r="J7754" s="1">
        <v>0</v>
      </c>
      <c r="K7754" s="1">
        <v>50.584800000000008</v>
      </c>
      <c r="L7754" s="12">
        <f>VLOOKUP(train[[#This Row],[Sub-Category]],Análisis_ABC_XYZ[[#Headers],[#Data]],4,FALSE)</f>
        <v>0.49507917887403441</v>
      </c>
    </row>
    <row r="7755" spans="1:12" x14ac:dyDescent="0.35">
      <c r="A7755" s="2">
        <v>43267</v>
      </c>
      <c r="B7755" s="1" t="s">
        <v>6</v>
      </c>
      <c r="C7755" s="1" t="s">
        <v>729</v>
      </c>
      <c r="D7755" s="1" t="s">
        <v>26</v>
      </c>
      <c r="E7755" s="1" t="s">
        <v>27</v>
      </c>
      <c r="F7755" s="18">
        <v>65.989999999999995</v>
      </c>
      <c r="G7755" t="s">
        <v>4716</v>
      </c>
      <c r="H7755" s="1">
        <f>IF(COUNTIF(G$2:G7755,G7755)=1,1,0)</f>
        <v>0</v>
      </c>
      <c r="I7755" s="1">
        <v>1</v>
      </c>
      <c r="J7755" s="1">
        <v>0</v>
      </c>
      <c r="K7755" s="1">
        <v>17.157400000000003</v>
      </c>
      <c r="L7755" s="12">
        <f>VLOOKUP(train[[#This Row],[Sub-Category]],Análisis_ABC_XYZ[[#Headers],[#Data]],4,FALSE)</f>
        <v>0.41105220110552465</v>
      </c>
    </row>
    <row r="7756" spans="1:12" x14ac:dyDescent="0.35">
      <c r="A7756" s="2">
        <v>43267</v>
      </c>
      <c r="B7756" s="1" t="s">
        <v>157</v>
      </c>
      <c r="C7756" s="1" t="s">
        <v>654</v>
      </c>
      <c r="D7756" s="1" t="s">
        <v>26</v>
      </c>
      <c r="E7756" s="1" t="s">
        <v>56</v>
      </c>
      <c r="F7756" s="18">
        <v>479.952</v>
      </c>
      <c r="G7756" t="s">
        <v>3795</v>
      </c>
      <c r="H7756" s="1">
        <f>IF(COUNTIF(G$2:G7756,G7756)=1,1,0)</f>
        <v>1</v>
      </c>
      <c r="I7756" s="1">
        <v>6</v>
      </c>
      <c r="J7756" s="1">
        <v>0.2</v>
      </c>
      <c r="K7756" s="1">
        <v>107.98920000000001</v>
      </c>
      <c r="L7756" s="12">
        <f>VLOOKUP(train[[#This Row],[Sub-Category]],Análisis_ABC_XYZ[[#Headers],[#Data]],4,FALSE)</f>
        <v>0.52062335344040378</v>
      </c>
    </row>
    <row r="7757" spans="1:12" x14ac:dyDescent="0.35">
      <c r="A7757" s="2">
        <v>43267</v>
      </c>
      <c r="B7757" s="1" t="s">
        <v>157</v>
      </c>
      <c r="C7757" s="1" t="s">
        <v>306</v>
      </c>
      <c r="D7757" s="1" t="s">
        <v>14</v>
      </c>
      <c r="E7757" s="1" t="s">
        <v>24</v>
      </c>
      <c r="F7757" s="18">
        <v>23.92</v>
      </c>
      <c r="G7757" t="s">
        <v>3795</v>
      </c>
      <c r="H7757" s="1">
        <f>IF(COUNTIF(G$2:G7757,G7757)=1,1,0)</f>
        <v>0</v>
      </c>
      <c r="I7757" s="1">
        <v>5</v>
      </c>
      <c r="J7757" s="1">
        <v>0.2</v>
      </c>
      <c r="K7757" s="1">
        <v>1.7940000000000005</v>
      </c>
      <c r="L7757" s="12">
        <f>VLOOKUP(train[[#This Row],[Sub-Category]],Análisis_ABC_XYZ[[#Headers],[#Data]],4,FALSE)</f>
        <v>0.45632477063632687</v>
      </c>
    </row>
    <row r="7758" spans="1:12" x14ac:dyDescent="0.35">
      <c r="A7758" s="2">
        <v>43267</v>
      </c>
      <c r="B7758" s="1" t="s">
        <v>203</v>
      </c>
      <c r="C7758" s="1" t="s">
        <v>1485</v>
      </c>
      <c r="D7758" s="1" t="s">
        <v>14</v>
      </c>
      <c r="E7758" s="1" t="s">
        <v>36</v>
      </c>
      <c r="F7758" s="18">
        <v>19.440000000000001</v>
      </c>
      <c r="G7758" t="s">
        <v>3439</v>
      </c>
      <c r="H7758" s="1">
        <f>IF(COUNTIF(G$2:G7758,G7758)=1,1,0)</f>
        <v>0</v>
      </c>
      <c r="I7758" s="1">
        <v>3</v>
      </c>
      <c r="J7758" s="1">
        <v>0</v>
      </c>
      <c r="K7758" s="1">
        <v>9.3312000000000008</v>
      </c>
      <c r="L7758" s="12">
        <f>VLOOKUP(train[[#This Row],[Sub-Category]],Análisis_ABC_XYZ[[#Headers],[#Data]],4,FALSE)</f>
        <v>0.43613829632717294</v>
      </c>
    </row>
    <row r="7759" spans="1:12" x14ac:dyDescent="0.35">
      <c r="A7759" s="2">
        <v>43267</v>
      </c>
      <c r="B7759" s="1" t="s">
        <v>12</v>
      </c>
      <c r="C7759" s="1" t="s">
        <v>1356</v>
      </c>
      <c r="D7759" s="1" t="s">
        <v>14</v>
      </c>
      <c r="E7759" s="1" t="s">
        <v>36</v>
      </c>
      <c r="F7759" s="18">
        <v>18.54</v>
      </c>
      <c r="G7759" t="s">
        <v>3549</v>
      </c>
      <c r="H7759" s="1">
        <f>IF(COUNTIF(G$2:G7759,G7759)=1,1,0)</f>
        <v>0</v>
      </c>
      <c r="I7759" s="1">
        <v>2</v>
      </c>
      <c r="J7759" s="1">
        <v>0</v>
      </c>
      <c r="K7759" s="1">
        <v>8.7137999999999991</v>
      </c>
      <c r="L7759" s="12">
        <f>VLOOKUP(train[[#This Row],[Sub-Category]],Análisis_ABC_XYZ[[#Headers],[#Data]],4,FALSE)</f>
        <v>0.43613829632717294</v>
      </c>
    </row>
    <row r="7760" spans="1:12" x14ac:dyDescent="0.35">
      <c r="A7760" s="2">
        <v>43267</v>
      </c>
      <c r="B7760" s="1" t="s">
        <v>203</v>
      </c>
      <c r="C7760" s="1" t="s">
        <v>1126</v>
      </c>
      <c r="D7760" s="1" t="s">
        <v>14</v>
      </c>
      <c r="E7760" s="1" t="s">
        <v>182</v>
      </c>
      <c r="F7760" s="18">
        <v>16.68</v>
      </c>
      <c r="G7760" t="s">
        <v>3439</v>
      </c>
      <c r="H7760" s="1">
        <f>IF(COUNTIF(G$2:G7760,G7760)=1,1,0)</f>
        <v>0</v>
      </c>
      <c r="I7760" s="1">
        <v>2</v>
      </c>
      <c r="J7760" s="1">
        <v>0</v>
      </c>
      <c r="K7760" s="1">
        <v>4.3368000000000002</v>
      </c>
      <c r="L7760" s="12">
        <f>VLOOKUP(train[[#This Row],[Sub-Category]],Análisis_ABC_XYZ[[#Headers],[#Data]],4,FALSE)</f>
        <v>0.53938093436526824</v>
      </c>
    </row>
    <row r="7761" spans="1:12" x14ac:dyDescent="0.35">
      <c r="A7761" s="2">
        <v>43267</v>
      </c>
      <c r="B7761" s="1" t="s">
        <v>34</v>
      </c>
      <c r="C7761" s="1" t="s">
        <v>297</v>
      </c>
      <c r="D7761" s="1" t="s">
        <v>14</v>
      </c>
      <c r="E7761" s="1" t="s">
        <v>24</v>
      </c>
      <c r="F7761" s="18">
        <v>14.015999999999998</v>
      </c>
      <c r="G7761" t="s">
        <v>5387</v>
      </c>
      <c r="H7761" s="1">
        <f>IF(COUNTIF(G$2:G7761,G7761)=1,1,0)</f>
        <v>1</v>
      </c>
      <c r="I7761" s="1">
        <v>3</v>
      </c>
      <c r="J7761" s="1">
        <v>0.2</v>
      </c>
      <c r="K7761" s="1">
        <v>4.7303999999999995</v>
      </c>
      <c r="L7761" s="12">
        <f>VLOOKUP(train[[#This Row],[Sub-Category]],Análisis_ABC_XYZ[[#Headers],[#Data]],4,FALSE)</f>
        <v>0.45632477063632687</v>
      </c>
    </row>
    <row r="7762" spans="1:12" x14ac:dyDescent="0.35">
      <c r="A7762" s="2">
        <v>43267</v>
      </c>
      <c r="B7762" s="1" t="s">
        <v>72</v>
      </c>
      <c r="C7762" s="1" t="s">
        <v>41</v>
      </c>
      <c r="D7762" s="1" t="s">
        <v>14</v>
      </c>
      <c r="E7762" s="1" t="s">
        <v>29</v>
      </c>
      <c r="F7762" s="18">
        <v>5.9359999999999991</v>
      </c>
      <c r="G7762" t="s">
        <v>4620</v>
      </c>
      <c r="H7762" s="1">
        <f>IF(COUNTIF(G$2:G7762,G7762)=1,1,0)</f>
        <v>1</v>
      </c>
      <c r="I7762" s="1">
        <v>7</v>
      </c>
      <c r="J7762" s="1">
        <v>0.8</v>
      </c>
      <c r="K7762" s="1">
        <v>-8.9040000000000035</v>
      </c>
      <c r="L7762" s="12">
        <f>VLOOKUP(train[[#This Row],[Sub-Category]],Análisis_ABC_XYZ[[#Headers],[#Data]],4,FALSE)</f>
        <v>0.46881743173671325</v>
      </c>
    </row>
    <row r="7763" spans="1:12" x14ac:dyDescent="0.35">
      <c r="A7763" s="2">
        <v>43268</v>
      </c>
      <c r="B7763" s="1" t="s">
        <v>89</v>
      </c>
      <c r="C7763" s="1" t="s">
        <v>1904</v>
      </c>
      <c r="D7763" s="1" t="s">
        <v>26</v>
      </c>
      <c r="E7763" s="1" t="s">
        <v>208</v>
      </c>
      <c r="F7763" s="18">
        <v>3404.5</v>
      </c>
      <c r="G7763" t="s">
        <v>5100</v>
      </c>
      <c r="H7763" s="1">
        <f>IF(COUNTIF(G$2:G7763,G7763)=1,1,0)</f>
        <v>1</v>
      </c>
      <c r="I7763" s="1">
        <v>5</v>
      </c>
      <c r="J7763" s="1">
        <v>0</v>
      </c>
      <c r="K7763" s="1">
        <v>1668.2049999999999</v>
      </c>
      <c r="L7763" s="12">
        <f>VLOOKUP(train[[#This Row],[Sub-Category]],Análisis_ABC_XYZ[[#Headers],[#Data]],4,FALSE)</f>
        <v>0.5183572270896134</v>
      </c>
    </row>
    <row r="7764" spans="1:12" x14ac:dyDescent="0.35">
      <c r="A7764" s="2">
        <v>43268</v>
      </c>
      <c r="B7764" s="1" t="s">
        <v>37</v>
      </c>
      <c r="C7764" s="1" t="s">
        <v>59</v>
      </c>
      <c r="D7764" s="1" t="s">
        <v>8</v>
      </c>
      <c r="E7764" s="1" t="s">
        <v>22</v>
      </c>
      <c r="F7764" s="18">
        <v>155.25</v>
      </c>
      <c r="G7764" t="s">
        <v>3275</v>
      </c>
      <c r="H7764" s="1">
        <f>IF(COUNTIF(G$2:G7764,G7764)=1,1,0)</f>
        <v>1</v>
      </c>
      <c r="I7764" s="1">
        <v>3</v>
      </c>
      <c r="J7764" s="1">
        <v>0</v>
      </c>
      <c r="K7764" s="1">
        <v>46.574999999999996</v>
      </c>
      <c r="L7764" s="12">
        <f>VLOOKUP(train[[#This Row],[Sub-Category]],Análisis_ABC_XYZ[[#Headers],[#Data]],4,FALSE)</f>
        <v>0.4595170286641902</v>
      </c>
    </row>
    <row r="7765" spans="1:12" x14ac:dyDescent="0.35">
      <c r="A7765" s="2">
        <v>43268</v>
      </c>
      <c r="B7765" s="1" t="s">
        <v>145</v>
      </c>
      <c r="C7765" s="1" t="s">
        <v>953</v>
      </c>
      <c r="D7765" s="1" t="s">
        <v>14</v>
      </c>
      <c r="E7765" s="1" t="s">
        <v>20</v>
      </c>
      <c r="F7765" s="18">
        <v>146.352</v>
      </c>
      <c r="G7765" t="s">
        <v>6481</v>
      </c>
      <c r="H7765" s="1">
        <f>IF(COUNTIF(G$2:G7765,G7765)=1,1,0)</f>
        <v>1</v>
      </c>
      <c r="I7765" s="1">
        <v>3</v>
      </c>
      <c r="J7765" s="1">
        <v>0.2</v>
      </c>
      <c r="K7765" s="1">
        <v>-32.929200000000002</v>
      </c>
      <c r="L7765" s="12">
        <f>VLOOKUP(train[[#This Row],[Sub-Category]],Análisis_ABC_XYZ[[#Headers],[#Data]],4,FALSE)</f>
        <v>0.44610841445725197</v>
      </c>
    </row>
    <row r="7766" spans="1:12" x14ac:dyDescent="0.35">
      <c r="A7766" s="2">
        <v>43268</v>
      </c>
      <c r="B7766" s="1" t="s">
        <v>12</v>
      </c>
      <c r="C7766" s="1" t="s">
        <v>139</v>
      </c>
      <c r="D7766" s="1" t="s">
        <v>14</v>
      </c>
      <c r="E7766" s="1" t="s">
        <v>29</v>
      </c>
      <c r="F7766" s="18">
        <v>51.311999999999998</v>
      </c>
      <c r="G7766" t="s">
        <v>6135</v>
      </c>
      <c r="H7766" s="1">
        <f>IF(COUNTIF(G$2:G7766,G7766)=1,1,0)</f>
        <v>1</v>
      </c>
      <c r="I7766" s="1">
        <v>3</v>
      </c>
      <c r="J7766" s="1">
        <v>0.2</v>
      </c>
      <c r="K7766" s="1">
        <v>17.959199999999999</v>
      </c>
      <c r="L7766" s="12">
        <f>VLOOKUP(train[[#This Row],[Sub-Category]],Análisis_ABC_XYZ[[#Headers],[#Data]],4,FALSE)</f>
        <v>0.46881743173671325</v>
      </c>
    </row>
    <row r="7767" spans="1:12" x14ac:dyDescent="0.35">
      <c r="A7767" s="2">
        <v>43268</v>
      </c>
      <c r="B7767" s="1" t="s">
        <v>89</v>
      </c>
      <c r="C7767" s="1" t="s">
        <v>1808</v>
      </c>
      <c r="D7767" s="1" t="s">
        <v>26</v>
      </c>
      <c r="E7767" s="1" t="s">
        <v>56</v>
      </c>
      <c r="F7767" s="18">
        <v>101.34</v>
      </c>
      <c r="G7767" t="s">
        <v>5100</v>
      </c>
      <c r="H7767" s="1">
        <f>IF(COUNTIF(G$2:G7767,G7767)=1,1,0)</f>
        <v>0</v>
      </c>
      <c r="I7767" s="1">
        <v>3</v>
      </c>
      <c r="J7767" s="1">
        <v>0</v>
      </c>
      <c r="K7767" s="1">
        <v>8.1071999999999917</v>
      </c>
      <c r="L7767" s="12">
        <f>VLOOKUP(train[[#This Row],[Sub-Category]],Análisis_ABC_XYZ[[#Headers],[#Data]],4,FALSE)</f>
        <v>0.52062335344040378</v>
      </c>
    </row>
    <row r="7768" spans="1:12" x14ac:dyDescent="0.35">
      <c r="A7768" s="2">
        <v>43268</v>
      </c>
      <c r="B7768" s="1" t="s">
        <v>37</v>
      </c>
      <c r="C7768" s="1" t="s">
        <v>834</v>
      </c>
      <c r="D7768" s="1" t="s">
        <v>14</v>
      </c>
      <c r="E7768" s="1" t="s">
        <v>20</v>
      </c>
      <c r="F7768" s="18">
        <v>14.03</v>
      </c>
      <c r="G7768" t="s">
        <v>3275</v>
      </c>
      <c r="H7768" s="1">
        <f>IF(COUNTIF(G$2:G7768,G7768)=1,1,0)</f>
        <v>0</v>
      </c>
      <c r="I7768" s="1">
        <v>1</v>
      </c>
      <c r="J7768" s="1">
        <v>0</v>
      </c>
      <c r="K7768" s="1">
        <v>4.068699999999998</v>
      </c>
      <c r="L7768" s="12">
        <f>VLOOKUP(train[[#This Row],[Sub-Category]],Análisis_ABC_XYZ[[#Headers],[#Data]],4,FALSE)</f>
        <v>0.44610841445725197</v>
      </c>
    </row>
    <row r="7769" spans="1:12" x14ac:dyDescent="0.35">
      <c r="A7769" s="2">
        <v>43268</v>
      </c>
      <c r="B7769" s="1" t="s">
        <v>72</v>
      </c>
      <c r="C7769" s="1" t="s">
        <v>894</v>
      </c>
      <c r="D7769" s="1" t="s">
        <v>14</v>
      </c>
      <c r="E7769" s="1" t="s">
        <v>36</v>
      </c>
      <c r="F7769" s="18">
        <v>12.224</v>
      </c>
      <c r="G7769" t="s">
        <v>2902</v>
      </c>
      <c r="H7769" s="1">
        <f>IF(COUNTIF(G$2:G7769,G7769)=1,1,0)</f>
        <v>1</v>
      </c>
      <c r="I7769" s="1">
        <v>2</v>
      </c>
      <c r="J7769" s="1">
        <v>0.2</v>
      </c>
      <c r="K7769" s="1">
        <v>4.4311999999999996</v>
      </c>
      <c r="L7769" s="12">
        <f>VLOOKUP(train[[#This Row],[Sub-Category]],Análisis_ABC_XYZ[[#Headers],[#Data]],4,FALSE)</f>
        <v>0.43613829632717294</v>
      </c>
    </row>
    <row r="7770" spans="1:12" x14ac:dyDescent="0.35">
      <c r="A7770" s="2">
        <v>43268</v>
      </c>
      <c r="B7770" s="1" t="s">
        <v>72</v>
      </c>
      <c r="C7770" s="1" t="s">
        <v>737</v>
      </c>
      <c r="D7770" s="1" t="s">
        <v>14</v>
      </c>
      <c r="E7770" s="1" t="s">
        <v>29</v>
      </c>
      <c r="F7770" s="18">
        <v>9.3599999999999977</v>
      </c>
      <c r="G7770" t="s">
        <v>2902</v>
      </c>
      <c r="H7770" s="1">
        <f>IF(COUNTIF(G$2:G7770,G7770)=1,1,0)</f>
        <v>0</v>
      </c>
      <c r="I7770" s="1">
        <v>4</v>
      </c>
      <c r="J7770" s="1">
        <v>0.8</v>
      </c>
      <c r="K7770" s="1">
        <v>-16.380000000000003</v>
      </c>
      <c r="L7770" s="12">
        <f>VLOOKUP(train[[#This Row],[Sub-Category]],Análisis_ABC_XYZ[[#Headers],[#Data]],4,FALSE)</f>
        <v>0.46881743173671325</v>
      </c>
    </row>
    <row r="7771" spans="1:12" x14ac:dyDescent="0.35">
      <c r="A7771" s="2">
        <v>43268</v>
      </c>
      <c r="B7771" s="1" t="s">
        <v>72</v>
      </c>
      <c r="C7771" s="1" t="s">
        <v>678</v>
      </c>
      <c r="D7771" s="1" t="s">
        <v>14</v>
      </c>
      <c r="E7771" s="1" t="s">
        <v>29</v>
      </c>
      <c r="F7771" s="18">
        <v>2.3039999999999994</v>
      </c>
      <c r="G7771" s="1" t="s">
        <v>2902</v>
      </c>
      <c r="H7771" s="1">
        <f>IF(COUNTIF(G$2:G7771,G7771)=1,1,0)</f>
        <v>0</v>
      </c>
      <c r="I7771" s="1">
        <v>4</v>
      </c>
      <c r="J7771" s="1">
        <v>0.8</v>
      </c>
      <c r="K7771" s="1">
        <v>-3.5711999999999993</v>
      </c>
      <c r="L7771" s="12">
        <f>VLOOKUP(train[[#This Row],[Sub-Category]],Análisis_ABC_XYZ[[#Headers],[#Data]],4,FALSE)</f>
        <v>0.46881743173671325</v>
      </c>
    </row>
    <row r="7772" spans="1:12" x14ac:dyDescent="0.35">
      <c r="A7772" s="2">
        <v>43269</v>
      </c>
      <c r="B7772" s="1" t="s">
        <v>12</v>
      </c>
      <c r="C7772" s="1" t="s">
        <v>638</v>
      </c>
      <c r="D7772" s="1" t="s">
        <v>8</v>
      </c>
      <c r="E7772" s="1" t="s">
        <v>9</v>
      </c>
      <c r="F7772" s="18">
        <v>917.92349999999988</v>
      </c>
      <c r="G7772" t="s">
        <v>4270</v>
      </c>
      <c r="H7772" s="1">
        <f>IF(COUNTIF(G$2:G7772,G7772)=1,1,0)</f>
        <v>1</v>
      </c>
      <c r="I7772" s="1">
        <v>9</v>
      </c>
      <c r="J7772" s="1">
        <v>0.15</v>
      </c>
      <c r="K7772" s="1">
        <v>75.593699999999899</v>
      </c>
      <c r="L7772" s="12">
        <f>VLOOKUP(train[[#This Row],[Sub-Category]],Análisis_ABC_XYZ[[#Headers],[#Data]],4,FALSE)</f>
        <v>0.5176847302647779</v>
      </c>
    </row>
    <row r="7773" spans="1:12" x14ac:dyDescent="0.35">
      <c r="A7773" s="2">
        <v>43269</v>
      </c>
      <c r="B7773" s="1" t="s">
        <v>39</v>
      </c>
      <c r="C7773" s="1" t="s">
        <v>1157</v>
      </c>
      <c r="D7773" s="1" t="s">
        <v>14</v>
      </c>
      <c r="E7773" s="1" t="s">
        <v>36</v>
      </c>
      <c r="F7773" s="18">
        <v>74.352000000000004</v>
      </c>
      <c r="G7773" t="s">
        <v>6279</v>
      </c>
      <c r="H7773" s="1">
        <f>IF(COUNTIF(G$2:G7773,G7773)=1,1,0)</f>
        <v>1</v>
      </c>
      <c r="I7773" s="1">
        <v>3</v>
      </c>
      <c r="J7773" s="1">
        <v>0.2</v>
      </c>
      <c r="K7773" s="1">
        <v>23.234999999999992</v>
      </c>
      <c r="L7773" s="12">
        <f>VLOOKUP(train[[#This Row],[Sub-Category]],Análisis_ABC_XYZ[[#Headers],[#Data]],4,FALSE)</f>
        <v>0.43613829632717294</v>
      </c>
    </row>
    <row r="7774" spans="1:12" x14ac:dyDescent="0.35">
      <c r="A7774" s="2">
        <v>43269</v>
      </c>
      <c r="B7774" s="1" t="s">
        <v>12</v>
      </c>
      <c r="C7774" s="1" t="s">
        <v>388</v>
      </c>
      <c r="D7774" s="1" t="s">
        <v>14</v>
      </c>
      <c r="E7774" s="1" t="s">
        <v>36</v>
      </c>
      <c r="F7774" s="18">
        <v>38.880000000000003</v>
      </c>
      <c r="G7774" t="s">
        <v>4270</v>
      </c>
      <c r="H7774" s="1">
        <f>IF(COUNTIF(G$2:G7774,G7774)=1,1,0)</f>
        <v>0</v>
      </c>
      <c r="I7774" s="1">
        <v>6</v>
      </c>
      <c r="J7774" s="1">
        <v>0</v>
      </c>
      <c r="K7774" s="1">
        <v>19.051200000000001</v>
      </c>
      <c r="L7774" s="12">
        <f>VLOOKUP(train[[#This Row],[Sub-Category]],Análisis_ABC_XYZ[[#Headers],[#Data]],4,FALSE)</f>
        <v>0.43613829632717294</v>
      </c>
    </row>
    <row r="7775" spans="1:12" x14ac:dyDescent="0.35">
      <c r="A7775" s="2">
        <v>43270</v>
      </c>
      <c r="B7775" s="1" t="s">
        <v>157</v>
      </c>
      <c r="C7775" s="1" t="s">
        <v>382</v>
      </c>
      <c r="D7775" s="1" t="s">
        <v>8</v>
      </c>
      <c r="E7775" s="1" t="s">
        <v>11</v>
      </c>
      <c r="F7775" s="18">
        <v>760.11599999999987</v>
      </c>
      <c r="G7775" t="s">
        <v>5997</v>
      </c>
      <c r="H7775" s="1">
        <f>IF(COUNTIF(G$2:G7775,G7775)=1,1,0)</f>
        <v>1</v>
      </c>
      <c r="I7775" s="1">
        <v>6</v>
      </c>
      <c r="J7775" s="1">
        <v>0.3</v>
      </c>
      <c r="K7775" s="1">
        <v>-43.435200000000009</v>
      </c>
      <c r="L7775" s="12">
        <f>VLOOKUP(train[[#This Row],[Sub-Category]],Análisis_ABC_XYZ[[#Headers],[#Data]],4,FALSE)</f>
        <v>0.46529189879902266</v>
      </c>
    </row>
    <row r="7776" spans="1:12" x14ac:dyDescent="0.35">
      <c r="A7776" s="2">
        <v>43270</v>
      </c>
      <c r="B7776" s="1" t="s">
        <v>39</v>
      </c>
      <c r="C7776" s="1" t="s">
        <v>626</v>
      </c>
      <c r="D7776" s="1" t="s">
        <v>8</v>
      </c>
      <c r="E7776" s="1" t="s">
        <v>18</v>
      </c>
      <c r="F7776" s="18">
        <v>457.4849999999999</v>
      </c>
      <c r="G7776" t="s">
        <v>4756</v>
      </c>
      <c r="H7776" s="1">
        <f>IF(COUNTIF(G$2:G7776,G7776)=1,1,0)</f>
        <v>1</v>
      </c>
      <c r="I7776" s="1">
        <v>3</v>
      </c>
      <c r="J7776" s="1">
        <v>0.3</v>
      </c>
      <c r="K7776" s="1">
        <v>-84.961500000000029</v>
      </c>
      <c r="L7776" s="12">
        <f>VLOOKUP(train[[#This Row],[Sub-Category]],Análisis_ABC_XYZ[[#Headers],[#Data]],4,FALSE)</f>
        <v>0.55975208308209756</v>
      </c>
    </row>
    <row r="7777" spans="1:12" x14ac:dyDescent="0.35">
      <c r="A7777" s="2">
        <v>43270</v>
      </c>
      <c r="B7777" s="1" t="s">
        <v>39</v>
      </c>
      <c r="C7777" s="1" t="s">
        <v>125</v>
      </c>
      <c r="D7777" s="1" t="s">
        <v>14</v>
      </c>
      <c r="E7777" s="1" t="s">
        <v>20</v>
      </c>
      <c r="F7777" s="18">
        <v>153.584</v>
      </c>
      <c r="G7777" t="s">
        <v>5209</v>
      </c>
      <c r="H7777" s="1">
        <f>IF(COUNTIF(G$2:G7777,G7777)=1,1,0)</f>
        <v>1</v>
      </c>
      <c r="I7777" s="1">
        <v>2</v>
      </c>
      <c r="J7777" s="1">
        <v>0.2</v>
      </c>
      <c r="K7777" s="1">
        <v>-32.636600000000001</v>
      </c>
      <c r="L7777" s="12">
        <f>VLOOKUP(train[[#This Row],[Sub-Category]],Análisis_ABC_XYZ[[#Headers],[#Data]],4,FALSE)</f>
        <v>0.44610841445725197</v>
      </c>
    </row>
    <row r="7778" spans="1:12" x14ac:dyDescent="0.35">
      <c r="A7778" s="2">
        <v>43270</v>
      </c>
      <c r="B7778" s="1" t="s">
        <v>39</v>
      </c>
      <c r="C7778" s="1" t="s">
        <v>1332</v>
      </c>
      <c r="D7778" s="1" t="s">
        <v>14</v>
      </c>
      <c r="E7778" s="1" t="s">
        <v>36</v>
      </c>
      <c r="F7778" s="18">
        <v>146.17600000000002</v>
      </c>
      <c r="G7778" t="s">
        <v>2475</v>
      </c>
      <c r="H7778" s="1">
        <f>IF(COUNTIF(G$2:G7778,G7778)=1,1,0)</f>
        <v>1</v>
      </c>
      <c r="I7778" s="1">
        <v>8</v>
      </c>
      <c r="J7778" s="1">
        <v>0.2</v>
      </c>
      <c r="K7778" s="1">
        <v>47.50719999999999</v>
      </c>
      <c r="L7778" s="12">
        <f>VLOOKUP(train[[#This Row],[Sub-Category]],Análisis_ABC_XYZ[[#Headers],[#Data]],4,FALSE)</f>
        <v>0.43613829632717294</v>
      </c>
    </row>
    <row r="7779" spans="1:12" x14ac:dyDescent="0.35">
      <c r="A7779" s="2">
        <v>43270</v>
      </c>
      <c r="B7779" s="1" t="s">
        <v>89</v>
      </c>
      <c r="C7779" s="1" t="s">
        <v>621</v>
      </c>
      <c r="D7779" s="1" t="s">
        <v>14</v>
      </c>
      <c r="E7779" s="1" t="s">
        <v>20</v>
      </c>
      <c r="F7779" s="18">
        <v>129.30000000000001</v>
      </c>
      <c r="G7779" t="s">
        <v>6925</v>
      </c>
      <c r="H7779" s="1">
        <f>IF(COUNTIF(G$2:G7779,G7779)=1,1,0)</f>
        <v>1</v>
      </c>
      <c r="I7779" s="1">
        <v>2</v>
      </c>
      <c r="J7779" s="1">
        <v>0</v>
      </c>
      <c r="K7779" s="1">
        <v>6.4649999999999892</v>
      </c>
      <c r="L7779" s="12">
        <f>VLOOKUP(train[[#This Row],[Sub-Category]],Análisis_ABC_XYZ[[#Headers],[#Data]],4,FALSE)</f>
        <v>0.44610841445725197</v>
      </c>
    </row>
    <row r="7780" spans="1:12" x14ac:dyDescent="0.35">
      <c r="A7780" s="2">
        <v>43270</v>
      </c>
      <c r="B7780" s="1" t="s">
        <v>89</v>
      </c>
      <c r="C7780" s="1" t="s">
        <v>101</v>
      </c>
      <c r="D7780" s="1" t="s">
        <v>14</v>
      </c>
      <c r="E7780" s="1" t="s">
        <v>36</v>
      </c>
      <c r="F7780" s="18">
        <v>97.82</v>
      </c>
      <c r="G7780" t="s">
        <v>5068</v>
      </c>
      <c r="H7780" s="1">
        <f>IF(COUNTIF(G$2:G7780,G7780)=1,1,0)</f>
        <v>1</v>
      </c>
      <c r="I7780" s="1">
        <v>2</v>
      </c>
      <c r="J7780" s="1">
        <v>0</v>
      </c>
      <c r="K7780" s="1">
        <v>45.975399999999993</v>
      </c>
      <c r="L7780" s="12">
        <f>VLOOKUP(train[[#This Row],[Sub-Category]],Análisis_ABC_XYZ[[#Headers],[#Data]],4,FALSE)</f>
        <v>0.43613829632717294</v>
      </c>
    </row>
    <row r="7781" spans="1:12" x14ac:dyDescent="0.35">
      <c r="A7781" s="2">
        <v>43270</v>
      </c>
      <c r="B7781" s="1" t="s">
        <v>12</v>
      </c>
      <c r="C7781" s="1" t="s">
        <v>1670</v>
      </c>
      <c r="D7781" s="1" t="s">
        <v>8</v>
      </c>
      <c r="E7781" s="1" t="s">
        <v>22</v>
      </c>
      <c r="F7781" s="18">
        <v>50.32</v>
      </c>
      <c r="G7781" t="s">
        <v>6944</v>
      </c>
      <c r="H7781" s="1">
        <f>IF(COUNTIF(G$2:G7781,G7781)=1,1,0)</f>
        <v>1</v>
      </c>
      <c r="I7781" s="1">
        <v>4</v>
      </c>
      <c r="J7781" s="1">
        <v>0</v>
      </c>
      <c r="K7781" s="1">
        <v>21.134400000000003</v>
      </c>
      <c r="L7781" s="12">
        <f>VLOOKUP(train[[#This Row],[Sub-Category]],Análisis_ABC_XYZ[[#Headers],[#Data]],4,FALSE)</f>
        <v>0.4595170286641902</v>
      </c>
    </row>
    <row r="7782" spans="1:12" x14ac:dyDescent="0.35">
      <c r="A7782" s="2">
        <v>43270</v>
      </c>
      <c r="B7782" s="1" t="s">
        <v>157</v>
      </c>
      <c r="C7782" s="1" t="s">
        <v>1689</v>
      </c>
      <c r="D7782" s="1" t="s">
        <v>26</v>
      </c>
      <c r="E7782" s="1" t="s">
        <v>56</v>
      </c>
      <c r="F7782" s="18">
        <v>122.32799999999999</v>
      </c>
      <c r="G7782" t="s">
        <v>5997</v>
      </c>
      <c r="H7782" s="1">
        <f>IF(COUNTIF(G$2:G7782,G7782)=1,1,0)</f>
        <v>0</v>
      </c>
      <c r="I7782" s="1">
        <v>9</v>
      </c>
      <c r="J7782" s="1">
        <v>0.2</v>
      </c>
      <c r="K7782" s="1">
        <v>1.5291000000000032</v>
      </c>
      <c r="L7782" s="12">
        <f>VLOOKUP(train[[#This Row],[Sub-Category]],Análisis_ABC_XYZ[[#Headers],[#Data]],4,FALSE)</f>
        <v>0.52062335344040378</v>
      </c>
    </row>
    <row r="7783" spans="1:12" x14ac:dyDescent="0.35">
      <c r="A7783" s="2">
        <v>43270</v>
      </c>
      <c r="B7783" s="1" t="s">
        <v>89</v>
      </c>
      <c r="C7783" s="1" t="s">
        <v>617</v>
      </c>
      <c r="D7783" s="1" t="s">
        <v>26</v>
      </c>
      <c r="E7783" s="1" t="s">
        <v>56</v>
      </c>
      <c r="F7783" s="18">
        <v>103.12</v>
      </c>
      <c r="G7783" t="s">
        <v>5068</v>
      </c>
      <c r="H7783" s="1">
        <f>IF(COUNTIF(G$2:G7783,G7783)=1,1,0)</f>
        <v>0</v>
      </c>
      <c r="I7783" s="1">
        <v>8</v>
      </c>
      <c r="J7783" s="1">
        <v>0</v>
      </c>
      <c r="K7783" s="1">
        <v>10.311999999999998</v>
      </c>
      <c r="L7783" s="12">
        <f>VLOOKUP(train[[#This Row],[Sub-Category]],Análisis_ABC_XYZ[[#Headers],[#Data]],4,FALSE)</f>
        <v>0.52062335344040378</v>
      </c>
    </row>
    <row r="7784" spans="1:12" x14ac:dyDescent="0.35">
      <c r="A7784" s="2">
        <v>43270</v>
      </c>
      <c r="B7784" s="1" t="s">
        <v>157</v>
      </c>
      <c r="C7784" s="1" t="s">
        <v>1443</v>
      </c>
      <c r="D7784" s="1" t="s">
        <v>8</v>
      </c>
      <c r="E7784" s="1" t="s">
        <v>22</v>
      </c>
      <c r="F7784" s="18">
        <v>38.784000000000006</v>
      </c>
      <c r="G7784" t="s">
        <v>5997</v>
      </c>
      <c r="H7784" s="1">
        <f>IF(COUNTIF(G$2:G7784,G7784)=1,1,0)</f>
        <v>0</v>
      </c>
      <c r="I7784" s="1">
        <v>3</v>
      </c>
      <c r="J7784" s="1">
        <v>0.2</v>
      </c>
      <c r="K7784" s="1">
        <v>7.2719999999999949</v>
      </c>
      <c r="L7784" s="12">
        <f>VLOOKUP(train[[#This Row],[Sub-Category]],Análisis_ABC_XYZ[[#Headers],[#Data]],4,FALSE)</f>
        <v>0.4595170286641902</v>
      </c>
    </row>
    <row r="7785" spans="1:12" x14ac:dyDescent="0.35">
      <c r="A7785" s="2">
        <v>43270</v>
      </c>
      <c r="B7785" s="1" t="s">
        <v>12</v>
      </c>
      <c r="C7785" s="1" t="s">
        <v>1565</v>
      </c>
      <c r="D7785" s="1" t="s">
        <v>14</v>
      </c>
      <c r="E7785" s="1" t="s">
        <v>36</v>
      </c>
      <c r="F7785" s="18">
        <v>24.56</v>
      </c>
      <c r="G7785" t="s">
        <v>6944</v>
      </c>
      <c r="H7785" s="1">
        <f>IF(COUNTIF(G$2:G7785,G7785)=1,1,0)</f>
        <v>0</v>
      </c>
      <c r="I7785" s="1">
        <v>2</v>
      </c>
      <c r="J7785" s="1">
        <v>0</v>
      </c>
      <c r="K7785" s="1">
        <v>11.543199999999999</v>
      </c>
      <c r="L7785" s="12">
        <f>VLOOKUP(train[[#This Row],[Sub-Category]],Análisis_ABC_XYZ[[#Headers],[#Data]],4,FALSE)</f>
        <v>0.43613829632717294</v>
      </c>
    </row>
    <row r="7786" spans="1:12" x14ac:dyDescent="0.35">
      <c r="A7786" s="2">
        <v>43270</v>
      </c>
      <c r="B7786" s="1" t="s">
        <v>89</v>
      </c>
      <c r="C7786" s="1" t="s">
        <v>608</v>
      </c>
      <c r="D7786" s="1" t="s">
        <v>14</v>
      </c>
      <c r="E7786" s="1" t="s">
        <v>29</v>
      </c>
      <c r="F7786" s="18">
        <v>11.568000000000001</v>
      </c>
      <c r="G7786" t="s">
        <v>6925</v>
      </c>
      <c r="H7786" s="1">
        <f>IF(COUNTIF(G$2:G7786,G7786)=1,1,0)</f>
        <v>0</v>
      </c>
      <c r="I7786" s="1">
        <v>3</v>
      </c>
      <c r="J7786" s="1">
        <v>0.2</v>
      </c>
      <c r="K7786" s="1">
        <v>3.7595999999999998</v>
      </c>
      <c r="L7786" s="12">
        <f>VLOOKUP(train[[#This Row],[Sub-Category]],Análisis_ABC_XYZ[[#Headers],[#Data]],4,FALSE)</f>
        <v>0.46881743173671325</v>
      </c>
    </row>
    <row r="7787" spans="1:12" x14ac:dyDescent="0.35">
      <c r="A7787" s="2">
        <v>43270</v>
      </c>
      <c r="B7787" s="1" t="s">
        <v>39</v>
      </c>
      <c r="C7787" s="1" t="s">
        <v>1423</v>
      </c>
      <c r="D7787" s="1" t="s">
        <v>14</v>
      </c>
      <c r="E7787" s="1" t="s">
        <v>182</v>
      </c>
      <c r="F7787" s="18">
        <v>11.184000000000001</v>
      </c>
      <c r="G7787" t="s">
        <v>5209</v>
      </c>
      <c r="H7787" s="1">
        <f>IF(COUNTIF(G$2:G7787,G7787)=1,1,0)</f>
        <v>0</v>
      </c>
      <c r="I7787" s="1">
        <v>1</v>
      </c>
      <c r="J7787" s="1">
        <v>0.2</v>
      </c>
      <c r="K7787" s="1">
        <v>0.83879999999999999</v>
      </c>
      <c r="L7787" s="12">
        <f>VLOOKUP(train[[#This Row],[Sub-Category]],Análisis_ABC_XYZ[[#Headers],[#Data]],4,FALSE)</f>
        <v>0.53938093436526824</v>
      </c>
    </row>
    <row r="7788" spans="1:12" x14ac:dyDescent="0.35">
      <c r="A7788" s="2">
        <v>43270</v>
      </c>
      <c r="B7788" s="1" t="s">
        <v>39</v>
      </c>
      <c r="C7788" s="1" t="s">
        <v>1497</v>
      </c>
      <c r="D7788" s="1" t="s">
        <v>14</v>
      </c>
      <c r="E7788" s="1" t="s">
        <v>29</v>
      </c>
      <c r="F7788" s="18">
        <v>6.8879999999999981</v>
      </c>
      <c r="G7788" t="s">
        <v>4756</v>
      </c>
      <c r="H7788" s="1">
        <f>IF(COUNTIF(G$2:G7788,G7788)=1,1,0)</f>
        <v>0</v>
      </c>
      <c r="I7788" s="1">
        <v>3</v>
      </c>
      <c r="J7788" s="1">
        <v>0.8</v>
      </c>
      <c r="K7788" s="1">
        <v>-11.020800000000005</v>
      </c>
      <c r="L7788" s="12">
        <f>VLOOKUP(train[[#This Row],[Sub-Category]],Análisis_ABC_XYZ[[#Headers],[#Data]],4,FALSE)</f>
        <v>0.46881743173671325</v>
      </c>
    </row>
    <row r="7789" spans="1:12" x14ac:dyDescent="0.35">
      <c r="A7789" s="2">
        <v>43270</v>
      </c>
      <c r="B7789" s="1" t="s">
        <v>39</v>
      </c>
      <c r="C7789" s="1" t="s">
        <v>1698</v>
      </c>
      <c r="D7789" s="1" t="s">
        <v>14</v>
      </c>
      <c r="E7789" s="1" t="s">
        <v>31</v>
      </c>
      <c r="F7789" s="18">
        <v>2.2639999999999993</v>
      </c>
      <c r="G7789" s="1" t="s">
        <v>2475</v>
      </c>
      <c r="H7789" s="1">
        <f>IF(COUNTIF(G$2:G7789,G7789)=1,1,0)</f>
        <v>0</v>
      </c>
      <c r="I7789" s="1">
        <v>1</v>
      </c>
      <c r="J7789" s="1">
        <v>0.8</v>
      </c>
      <c r="K7789" s="1">
        <v>-5.2072000000000012</v>
      </c>
      <c r="L7789" s="12">
        <f>VLOOKUP(train[[#This Row],[Sub-Category]],Análisis_ABC_XYZ[[#Headers],[#Data]],4,FALSE)</f>
        <v>0.49507917887403441</v>
      </c>
    </row>
    <row r="7790" spans="1:12" x14ac:dyDescent="0.35">
      <c r="A7790" s="2">
        <v>43270</v>
      </c>
      <c r="B7790" s="1" t="s">
        <v>39</v>
      </c>
      <c r="C7790" s="1" t="s">
        <v>1175</v>
      </c>
      <c r="D7790" s="1" t="s">
        <v>14</v>
      </c>
      <c r="E7790" s="1" t="s">
        <v>31</v>
      </c>
      <c r="F7790" s="18">
        <v>0.44399999999999995</v>
      </c>
      <c r="G7790" s="1" t="s">
        <v>2475</v>
      </c>
      <c r="H7790" s="1">
        <f>IF(COUNTIF(G$2:G7790,G7790)=1,1,0)</f>
        <v>0</v>
      </c>
      <c r="I7790" s="1">
        <v>1</v>
      </c>
      <c r="J7790" s="1">
        <v>0.8</v>
      </c>
      <c r="K7790" s="1">
        <v>-1.1100000000000003</v>
      </c>
      <c r="L7790" s="12">
        <f>VLOOKUP(train[[#This Row],[Sub-Category]],Análisis_ABC_XYZ[[#Headers],[#Data]],4,FALSE)</f>
        <v>0.49507917887403441</v>
      </c>
    </row>
    <row r="7791" spans="1:12" x14ac:dyDescent="0.35">
      <c r="A7791" s="2">
        <v>43271</v>
      </c>
      <c r="B7791" s="1" t="s">
        <v>107</v>
      </c>
      <c r="C7791" s="1" t="s">
        <v>1490</v>
      </c>
      <c r="D7791" s="1" t="s">
        <v>26</v>
      </c>
      <c r="E7791" s="1" t="s">
        <v>27</v>
      </c>
      <c r="F7791" s="18">
        <v>503.96</v>
      </c>
      <c r="G7791" t="s">
        <v>2326</v>
      </c>
      <c r="H7791" s="1">
        <f>IF(COUNTIF(G$2:G7791,G7791)=1,1,0)</f>
        <v>1</v>
      </c>
      <c r="I7791" s="1">
        <v>4</v>
      </c>
      <c r="J7791" s="1">
        <v>0</v>
      </c>
      <c r="K7791" s="1">
        <v>125.99000000000001</v>
      </c>
      <c r="L7791" s="12">
        <f>VLOOKUP(train[[#This Row],[Sub-Category]],Análisis_ABC_XYZ[[#Headers],[#Data]],4,FALSE)</f>
        <v>0.41105220110552465</v>
      </c>
    </row>
    <row r="7792" spans="1:12" x14ac:dyDescent="0.35">
      <c r="A7792" s="2">
        <v>43271</v>
      </c>
      <c r="B7792" s="1" t="s">
        <v>89</v>
      </c>
      <c r="C7792" s="1" t="s">
        <v>472</v>
      </c>
      <c r="D7792" s="1" t="s">
        <v>14</v>
      </c>
      <c r="E7792" s="1" t="s">
        <v>29</v>
      </c>
      <c r="F7792" s="18">
        <v>51.311999999999998</v>
      </c>
      <c r="G7792" t="s">
        <v>5431</v>
      </c>
      <c r="H7792" s="1">
        <f>IF(COUNTIF(G$2:G7792,G7792)=1,1,0)</f>
        <v>1</v>
      </c>
      <c r="I7792" s="1">
        <v>3</v>
      </c>
      <c r="J7792" s="1">
        <v>0.2</v>
      </c>
      <c r="K7792" s="1">
        <v>18.600599999999996</v>
      </c>
      <c r="L7792" s="12">
        <f>VLOOKUP(train[[#This Row],[Sub-Category]],Análisis_ABC_XYZ[[#Headers],[#Data]],4,FALSE)</f>
        <v>0.46881743173671325</v>
      </c>
    </row>
    <row r="7793" spans="1:12" x14ac:dyDescent="0.35">
      <c r="A7793" s="2">
        <v>43271</v>
      </c>
      <c r="B7793" s="1" t="s">
        <v>239</v>
      </c>
      <c r="C7793" s="1" t="s">
        <v>721</v>
      </c>
      <c r="D7793" s="1" t="s">
        <v>26</v>
      </c>
      <c r="E7793" s="1" t="s">
        <v>56</v>
      </c>
      <c r="F7793" s="18">
        <v>239.96999999999997</v>
      </c>
      <c r="G7793" t="s">
        <v>2922</v>
      </c>
      <c r="H7793" s="1">
        <f>IF(COUNTIF(G$2:G7793,G7793)=1,1,0)</f>
        <v>1</v>
      </c>
      <c r="I7793" s="1">
        <v>3</v>
      </c>
      <c r="J7793" s="1">
        <v>0</v>
      </c>
      <c r="K7793" s="1">
        <v>71.990999999999985</v>
      </c>
      <c r="L7793" s="12">
        <f>VLOOKUP(train[[#This Row],[Sub-Category]],Análisis_ABC_XYZ[[#Headers],[#Data]],4,FALSE)</f>
        <v>0.52062335344040378</v>
      </c>
    </row>
    <row r="7794" spans="1:12" x14ac:dyDescent="0.35">
      <c r="A7794" s="2">
        <v>43271</v>
      </c>
      <c r="B7794" s="1" t="s">
        <v>89</v>
      </c>
      <c r="C7794" s="1" t="s">
        <v>767</v>
      </c>
      <c r="D7794" s="1" t="s">
        <v>26</v>
      </c>
      <c r="E7794" s="1" t="s">
        <v>56</v>
      </c>
      <c r="F7794" s="18">
        <v>149.94999999999999</v>
      </c>
      <c r="G7794" t="s">
        <v>5431</v>
      </c>
      <c r="H7794" s="1">
        <f>IF(COUNTIF(G$2:G7794,G7794)=1,1,0)</f>
        <v>0</v>
      </c>
      <c r="I7794" s="1">
        <v>5</v>
      </c>
      <c r="J7794" s="1">
        <v>0</v>
      </c>
      <c r="K7794" s="1">
        <v>14.994999999999994</v>
      </c>
      <c r="L7794" s="12">
        <f>VLOOKUP(train[[#This Row],[Sub-Category]],Análisis_ABC_XYZ[[#Headers],[#Data]],4,FALSE)</f>
        <v>0.52062335344040378</v>
      </c>
    </row>
    <row r="7795" spans="1:12" x14ac:dyDescent="0.35">
      <c r="A7795" s="2">
        <v>43271</v>
      </c>
      <c r="B7795" s="1" t="s">
        <v>107</v>
      </c>
      <c r="C7795" s="1" t="s">
        <v>1555</v>
      </c>
      <c r="D7795" s="1" t="s">
        <v>14</v>
      </c>
      <c r="E7795" s="1" t="s">
        <v>36</v>
      </c>
      <c r="F7795" s="18">
        <v>32.400000000000006</v>
      </c>
      <c r="G7795" t="s">
        <v>2326</v>
      </c>
      <c r="H7795" s="1">
        <f>IF(COUNTIF(G$2:G7795,G7795)=1,1,0)</f>
        <v>0</v>
      </c>
      <c r="I7795" s="1">
        <v>5</v>
      </c>
      <c r="J7795" s="1">
        <v>0</v>
      </c>
      <c r="K7795" s="1">
        <v>15.552000000000001</v>
      </c>
      <c r="L7795" s="12">
        <f>VLOOKUP(train[[#This Row],[Sub-Category]],Análisis_ABC_XYZ[[#Headers],[#Data]],4,FALSE)</f>
        <v>0.43613829632717294</v>
      </c>
    </row>
    <row r="7796" spans="1:12" x14ac:dyDescent="0.35">
      <c r="A7796" s="2">
        <v>43271</v>
      </c>
      <c r="B7796" s="1" t="s">
        <v>157</v>
      </c>
      <c r="C7796" s="1" t="s">
        <v>1055</v>
      </c>
      <c r="D7796" s="1" t="s">
        <v>14</v>
      </c>
      <c r="E7796" s="1" t="s">
        <v>36</v>
      </c>
      <c r="F7796" s="18">
        <v>31.104000000000006</v>
      </c>
      <c r="G7796" t="s">
        <v>4530</v>
      </c>
      <c r="H7796" s="1">
        <f>IF(COUNTIF(G$2:G7796,G7796)=1,1,0)</f>
        <v>1</v>
      </c>
      <c r="I7796" s="1">
        <v>6</v>
      </c>
      <c r="J7796" s="1">
        <v>0.2</v>
      </c>
      <c r="K7796" s="1">
        <v>10.8864</v>
      </c>
      <c r="L7796" s="12">
        <f>VLOOKUP(train[[#This Row],[Sub-Category]],Análisis_ABC_XYZ[[#Headers],[#Data]],4,FALSE)</f>
        <v>0.43613829632717294</v>
      </c>
    </row>
    <row r="7797" spans="1:12" x14ac:dyDescent="0.35">
      <c r="A7797" s="2">
        <v>43271</v>
      </c>
      <c r="B7797" s="1" t="s">
        <v>239</v>
      </c>
      <c r="C7797" s="1" t="s">
        <v>671</v>
      </c>
      <c r="D7797" s="1" t="s">
        <v>14</v>
      </c>
      <c r="E7797" s="1" t="s">
        <v>15</v>
      </c>
      <c r="F7797" s="18">
        <v>9.82</v>
      </c>
      <c r="G7797" t="s">
        <v>2922</v>
      </c>
      <c r="H7797" s="1">
        <f>IF(COUNTIF(G$2:G7797,G7797)=1,1,0)</f>
        <v>0</v>
      </c>
      <c r="I7797" s="1">
        <v>2</v>
      </c>
      <c r="J7797" s="1">
        <v>0</v>
      </c>
      <c r="K7797" s="1">
        <v>4.8117999999999999</v>
      </c>
      <c r="L7797" s="12">
        <f>VLOOKUP(train[[#This Row],[Sub-Category]],Análisis_ABC_XYZ[[#Headers],[#Data]],4,FALSE)</f>
        <v>0.4647369236065339</v>
      </c>
    </row>
    <row r="7798" spans="1:12" x14ac:dyDescent="0.35">
      <c r="A7798" s="2">
        <v>43271</v>
      </c>
      <c r="B7798" s="1" t="s">
        <v>157</v>
      </c>
      <c r="C7798" s="1" t="s">
        <v>1017</v>
      </c>
      <c r="D7798" s="1" t="s">
        <v>14</v>
      </c>
      <c r="E7798" s="1" t="s">
        <v>24</v>
      </c>
      <c r="F7798" s="18">
        <v>5.2480000000000002</v>
      </c>
      <c r="G7798" t="s">
        <v>4530</v>
      </c>
      <c r="H7798" s="1">
        <f>IF(COUNTIF(G$2:G7798,G7798)=1,1,0)</f>
        <v>0</v>
      </c>
      <c r="I7798" s="1">
        <v>2</v>
      </c>
      <c r="J7798" s="1">
        <v>0.2</v>
      </c>
      <c r="K7798" s="1">
        <v>0.59039999999999915</v>
      </c>
      <c r="L7798" s="12">
        <f>VLOOKUP(train[[#This Row],[Sub-Category]],Análisis_ABC_XYZ[[#Headers],[#Data]],4,FALSE)</f>
        <v>0.45632477063632687</v>
      </c>
    </row>
    <row r="7799" spans="1:12" x14ac:dyDescent="0.35">
      <c r="A7799" s="2">
        <v>43271</v>
      </c>
      <c r="B7799" s="1" t="s">
        <v>16</v>
      </c>
      <c r="C7799" s="1" t="s">
        <v>1498</v>
      </c>
      <c r="D7799" s="1" t="s">
        <v>14</v>
      </c>
      <c r="E7799" s="1" t="s">
        <v>20</v>
      </c>
      <c r="F7799" s="18">
        <v>4.4640000000000004</v>
      </c>
      <c r="G7799" t="s">
        <v>4387</v>
      </c>
      <c r="H7799" s="1">
        <f>IF(COUNTIF(G$2:G7799,G7799)=1,1,0)</f>
        <v>1</v>
      </c>
      <c r="I7799" s="1">
        <v>1</v>
      </c>
      <c r="J7799" s="1">
        <v>0.2</v>
      </c>
      <c r="K7799" s="1">
        <v>0.33479999999999999</v>
      </c>
      <c r="L7799" s="12">
        <f>VLOOKUP(train[[#This Row],[Sub-Category]],Análisis_ABC_XYZ[[#Headers],[#Data]],4,FALSE)</f>
        <v>0.44610841445725197</v>
      </c>
    </row>
    <row r="7800" spans="1:12" x14ac:dyDescent="0.35">
      <c r="A7800" s="2">
        <v>43272</v>
      </c>
      <c r="B7800" s="1" t="s">
        <v>1903</v>
      </c>
      <c r="C7800" s="1" t="s">
        <v>372</v>
      </c>
      <c r="D7800" s="1" t="s">
        <v>14</v>
      </c>
      <c r="E7800" s="1" t="s">
        <v>36</v>
      </c>
      <c r="F7800" s="18">
        <v>447.84</v>
      </c>
      <c r="G7800" t="s">
        <v>2652</v>
      </c>
      <c r="H7800" s="1">
        <f>IF(COUNTIF(G$2:G7800,G7800)=1,1,0)</f>
        <v>1</v>
      </c>
      <c r="I7800" s="1">
        <v>8</v>
      </c>
      <c r="J7800" s="1">
        <v>0</v>
      </c>
      <c r="K7800" s="1">
        <v>219.44159999999999</v>
      </c>
      <c r="L7800" s="12">
        <f>VLOOKUP(train[[#This Row],[Sub-Category]],Análisis_ABC_XYZ[[#Headers],[#Data]],4,FALSE)</f>
        <v>0.43613829632717294</v>
      </c>
    </row>
    <row r="7801" spans="1:12" x14ac:dyDescent="0.35">
      <c r="A7801" s="2">
        <v>43272</v>
      </c>
      <c r="B7801" s="1" t="s">
        <v>1903</v>
      </c>
      <c r="C7801" s="1" t="s">
        <v>135</v>
      </c>
      <c r="D7801" s="1" t="s">
        <v>14</v>
      </c>
      <c r="E7801" s="1" t="s">
        <v>29</v>
      </c>
      <c r="F7801" s="18">
        <v>82.4</v>
      </c>
      <c r="G7801" t="s">
        <v>2652</v>
      </c>
      <c r="H7801" s="1">
        <f>IF(COUNTIF(G$2:G7801,G7801)=1,1,0)</f>
        <v>0</v>
      </c>
      <c r="I7801" s="1">
        <v>5</v>
      </c>
      <c r="J7801" s="1">
        <v>0</v>
      </c>
      <c r="K7801" s="1">
        <v>40.376000000000005</v>
      </c>
      <c r="L7801" s="12">
        <f>VLOOKUP(train[[#This Row],[Sub-Category]],Análisis_ABC_XYZ[[#Headers],[#Data]],4,FALSE)</f>
        <v>0.46881743173671325</v>
      </c>
    </row>
    <row r="7802" spans="1:12" x14ac:dyDescent="0.35">
      <c r="A7802" s="2">
        <v>43272</v>
      </c>
      <c r="B7802" s="1" t="s">
        <v>157</v>
      </c>
      <c r="C7802" s="1" t="s">
        <v>776</v>
      </c>
      <c r="D7802" s="1" t="s">
        <v>14</v>
      </c>
      <c r="E7802" s="1" t="s">
        <v>29</v>
      </c>
      <c r="F7802" s="18">
        <v>41.256000000000007</v>
      </c>
      <c r="G7802" t="s">
        <v>3514</v>
      </c>
      <c r="H7802" s="1">
        <f>IF(COUNTIF(G$2:G7802,G7802)=1,1,0)</f>
        <v>1</v>
      </c>
      <c r="I7802" s="1">
        <v>6</v>
      </c>
      <c r="J7802" s="1">
        <v>0.7</v>
      </c>
      <c r="K7802" s="1">
        <v>-34.38000000000001</v>
      </c>
      <c r="L7802" s="12">
        <f>VLOOKUP(train[[#This Row],[Sub-Category]],Análisis_ABC_XYZ[[#Headers],[#Data]],4,FALSE)</f>
        <v>0.46881743173671325</v>
      </c>
    </row>
    <row r="7803" spans="1:12" x14ac:dyDescent="0.35">
      <c r="A7803" s="2">
        <v>43272</v>
      </c>
      <c r="B7803" s="1" t="s">
        <v>157</v>
      </c>
      <c r="C7803" s="1" t="s">
        <v>1140</v>
      </c>
      <c r="D7803" s="1" t="s">
        <v>8</v>
      </c>
      <c r="E7803" s="1" t="s">
        <v>22</v>
      </c>
      <c r="F7803" s="18">
        <v>17.920000000000002</v>
      </c>
      <c r="G7803" t="s">
        <v>3514</v>
      </c>
      <c r="H7803" s="1">
        <f>IF(COUNTIF(G$2:G7803,G7803)=1,1,0)</f>
        <v>0</v>
      </c>
      <c r="I7803" s="1">
        <v>5</v>
      </c>
      <c r="J7803" s="1">
        <v>0.2</v>
      </c>
      <c r="K7803" s="1">
        <v>2.4639999999999986</v>
      </c>
      <c r="L7803" s="12">
        <f>VLOOKUP(train[[#This Row],[Sub-Category]],Análisis_ABC_XYZ[[#Headers],[#Data]],4,FALSE)</f>
        <v>0.4595170286641902</v>
      </c>
    </row>
    <row r="7804" spans="1:12" x14ac:dyDescent="0.35">
      <c r="A7804" s="2">
        <v>43272</v>
      </c>
      <c r="B7804" s="1" t="s">
        <v>1903</v>
      </c>
      <c r="C7804" s="1" t="s">
        <v>810</v>
      </c>
      <c r="D7804" s="1" t="s">
        <v>14</v>
      </c>
      <c r="E7804" s="1" t="s">
        <v>29</v>
      </c>
      <c r="F7804" s="18">
        <v>6.24</v>
      </c>
      <c r="G7804" t="s">
        <v>2652</v>
      </c>
      <c r="H7804" s="1">
        <f>IF(COUNTIF(G$2:G7804,G7804)=1,1,0)</f>
        <v>0</v>
      </c>
      <c r="I7804" s="1">
        <v>2</v>
      </c>
      <c r="J7804" s="1">
        <v>0</v>
      </c>
      <c r="K7804" s="1">
        <v>3.0575999999999999</v>
      </c>
      <c r="L7804" s="12">
        <f>VLOOKUP(train[[#This Row],[Sub-Category]],Análisis_ABC_XYZ[[#Headers],[#Data]],4,FALSE)</f>
        <v>0.46881743173671325</v>
      </c>
    </row>
    <row r="7805" spans="1:12" x14ac:dyDescent="0.35">
      <c r="A7805" s="2">
        <v>43273</v>
      </c>
      <c r="B7805" s="1" t="s">
        <v>79</v>
      </c>
      <c r="C7805" s="1" t="s">
        <v>10</v>
      </c>
      <c r="D7805" s="1" t="s">
        <v>8</v>
      </c>
      <c r="E7805" s="1" t="s">
        <v>11</v>
      </c>
      <c r="F7805" s="18">
        <v>487.96</v>
      </c>
      <c r="G7805" t="s">
        <v>6113</v>
      </c>
      <c r="H7805" s="1">
        <f>IF(COUNTIF(G$2:G7805,G7805)=1,1,0)</f>
        <v>1</v>
      </c>
      <c r="I7805" s="1">
        <v>2</v>
      </c>
      <c r="J7805" s="1">
        <v>0</v>
      </c>
      <c r="K7805" s="1">
        <v>146.38799999999998</v>
      </c>
      <c r="L7805" s="12">
        <f>VLOOKUP(train[[#This Row],[Sub-Category]],Análisis_ABC_XYZ[[#Headers],[#Data]],4,FALSE)</f>
        <v>0.46529189879902266</v>
      </c>
    </row>
    <row r="7806" spans="1:12" x14ac:dyDescent="0.35">
      <c r="A7806" s="2">
        <v>43273</v>
      </c>
      <c r="B7806" s="1" t="s">
        <v>16</v>
      </c>
      <c r="C7806" s="1" t="s">
        <v>1429</v>
      </c>
      <c r="D7806" s="1" t="s">
        <v>14</v>
      </c>
      <c r="E7806" s="1" t="s">
        <v>61</v>
      </c>
      <c r="F7806" s="18">
        <v>37.608000000000004</v>
      </c>
      <c r="G7806" t="s">
        <v>5984</v>
      </c>
      <c r="H7806" s="1">
        <f>IF(COUNTIF(G$2:G7806,G7806)=1,1,0)</f>
        <v>1</v>
      </c>
      <c r="I7806" s="1">
        <v>3</v>
      </c>
      <c r="J7806" s="1">
        <v>0.2</v>
      </c>
      <c r="K7806" s="1">
        <v>12.692699999999995</v>
      </c>
      <c r="L7806" s="12">
        <f>VLOOKUP(train[[#This Row],[Sub-Category]],Análisis_ABC_XYZ[[#Headers],[#Data]],4,FALSE)</f>
        <v>0.44424167803735209</v>
      </c>
    </row>
    <row r="7807" spans="1:12" x14ac:dyDescent="0.35">
      <c r="A7807" s="2">
        <v>43273</v>
      </c>
      <c r="B7807" s="1" t="s">
        <v>52</v>
      </c>
      <c r="C7807" s="1" t="s">
        <v>409</v>
      </c>
      <c r="D7807" s="1" t="s">
        <v>14</v>
      </c>
      <c r="E7807" s="1" t="s">
        <v>29</v>
      </c>
      <c r="F7807" s="18">
        <v>31.155000000000005</v>
      </c>
      <c r="G7807" t="s">
        <v>4988</v>
      </c>
      <c r="H7807" s="1">
        <f>IF(COUNTIF(G$2:G7807,G7807)=1,1,0)</f>
        <v>1</v>
      </c>
      <c r="I7807" s="1">
        <v>5</v>
      </c>
      <c r="J7807" s="1">
        <v>0.7</v>
      </c>
      <c r="K7807" s="1">
        <v>-23.8855</v>
      </c>
      <c r="L7807" s="12">
        <f>VLOOKUP(train[[#This Row],[Sub-Category]],Análisis_ABC_XYZ[[#Headers],[#Data]],4,FALSE)</f>
        <v>0.46881743173671325</v>
      </c>
    </row>
    <row r="7808" spans="1:12" x14ac:dyDescent="0.35">
      <c r="A7808" s="2">
        <v>43273</v>
      </c>
      <c r="B7808" s="1" t="s">
        <v>52</v>
      </c>
      <c r="C7808" s="1" t="s">
        <v>1497</v>
      </c>
      <c r="D7808" s="1" t="s">
        <v>14</v>
      </c>
      <c r="E7808" s="1" t="s">
        <v>29</v>
      </c>
      <c r="F7808" s="18">
        <v>10.332000000000003</v>
      </c>
      <c r="G7808" t="s">
        <v>4988</v>
      </c>
      <c r="H7808" s="1">
        <f>IF(COUNTIF(G$2:G7808,G7808)=1,1,0)</f>
        <v>0</v>
      </c>
      <c r="I7808" s="1">
        <v>3</v>
      </c>
      <c r="J7808" s="1">
        <v>0.7</v>
      </c>
      <c r="K7808" s="1">
        <v>-7.5767999999999986</v>
      </c>
      <c r="L7808" s="12">
        <f>VLOOKUP(train[[#This Row],[Sub-Category]],Análisis_ABC_XYZ[[#Headers],[#Data]],4,FALSE)</f>
        <v>0.46881743173671325</v>
      </c>
    </row>
    <row r="7809" spans="1:12" x14ac:dyDescent="0.35">
      <c r="A7809" s="2">
        <v>43273</v>
      </c>
      <c r="B7809" s="1" t="s">
        <v>52</v>
      </c>
      <c r="C7809" s="1" t="s">
        <v>1498</v>
      </c>
      <c r="D7809" s="1" t="s">
        <v>14</v>
      </c>
      <c r="E7809" s="1" t="s">
        <v>20</v>
      </c>
      <c r="F7809" s="18">
        <v>8.9280000000000008</v>
      </c>
      <c r="G7809" t="s">
        <v>4988</v>
      </c>
      <c r="H7809" s="1">
        <f>IF(COUNTIF(G$2:G7809,G7809)=1,1,0)</f>
        <v>0</v>
      </c>
      <c r="I7809" s="1">
        <v>2</v>
      </c>
      <c r="J7809" s="1">
        <v>0.2</v>
      </c>
      <c r="K7809" s="1">
        <v>0.66959999999999997</v>
      </c>
      <c r="L7809" s="12">
        <f>VLOOKUP(train[[#This Row],[Sub-Category]],Análisis_ABC_XYZ[[#Headers],[#Data]],4,FALSE)</f>
        <v>0.44610841445725197</v>
      </c>
    </row>
    <row r="7810" spans="1:12" x14ac:dyDescent="0.35">
      <c r="A7810" s="2">
        <v>43273</v>
      </c>
      <c r="B7810" s="1" t="s">
        <v>72</v>
      </c>
      <c r="C7810" s="1" t="s">
        <v>948</v>
      </c>
      <c r="D7810" s="1" t="s">
        <v>14</v>
      </c>
      <c r="E7810" s="1" t="s">
        <v>29</v>
      </c>
      <c r="F7810" s="18">
        <v>3.0359999999999996</v>
      </c>
      <c r="G7810" t="s">
        <v>4035</v>
      </c>
      <c r="H7810" s="1">
        <f>IF(COUNTIF(G$2:G7810,G7810)=1,1,0)</f>
        <v>1</v>
      </c>
      <c r="I7810" s="1">
        <v>3</v>
      </c>
      <c r="J7810" s="1">
        <v>0.8</v>
      </c>
      <c r="K7810" s="1">
        <v>-5.0094000000000012</v>
      </c>
      <c r="L7810" s="12">
        <f>VLOOKUP(train[[#This Row],[Sub-Category]],Análisis_ABC_XYZ[[#Headers],[#Data]],4,FALSE)</f>
        <v>0.46881743173671325</v>
      </c>
    </row>
    <row r="7811" spans="1:12" x14ac:dyDescent="0.35">
      <c r="A7811" s="2">
        <v>43275</v>
      </c>
      <c r="B7811" s="1" t="s">
        <v>12</v>
      </c>
      <c r="C7811" s="1" t="s">
        <v>337</v>
      </c>
      <c r="D7811" s="1" t="s">
        <v>14</v>
      </c>
      <c r="E7811" s="1" t="s">
        <v>24</v>
      </c>
      <c r="F7811" s="18">
        <v>385.6</v>
      </c>
      <c r="G7811" t="s">
        <v>4196</v>
      </c>
      <c r="H7811" s="1">
        <f>IF(COUNTIF(G$2:G7811,G7811)=1,1,0)</f>
        <v>1</v>
      </c>
      <c r="I7811" s="1">
        <v>8</v>
      </c>
      <c r="J7811" s="1">
        <v>0</v>
      </c>
      <c r="K7811" s="1">
        <v>111.82399999999996</v>
      </c>
      <c r="L7811" s="12">
        <f>VLOOKUP(train[[#This Row],[Sub-Category]],Análisis_ABC_XYZ[[#Headers],[#Data]],4,FALSE)</f>
        <v>0.45632477063632687</v>
      </c>
    </row>
    <row r="7812" spans="1:12" x14ac:dyDescent="0.35">
      <c r="A7812" s="2">
        <v>43275</v>
      </c>
      <c r="B7812" s="1" t="s">
        <v>89</v>
      </c>
      <c r="C7812" s="1" t="s">
        <v>803</v>
      </c>
      <c r="D7812" s="1" t="s">
        <v>8</v>
      </c>
      <c r="E7812" s="1" t="s">
        <v>22</v>
      </c>
      <c r="F7812" s="18">
        <v>276.69</v>
      </c>
      <c r="G7812" t="s">
        <v>5840</v>
      </c>
      <c r="H7812" s="1">
        <f>IF(COUNTIF(G$2:G7812,G7812)=1,1,0)</f>
        <v>1</v>
      </c>
      <c r="I7812" s="1">
        <v>3</v>
      </c>
      <c r="J7812" s="1">
        <v>0</v>
      </c>
      <c r="K7812" s="1">
        <v>49.804199999999994</v>
      </c>
      <c r="L7812" s="12">
        <f>VLOOKUP(train[[#This Row],[Sub-Category]],Análisis_ABC_XYZ[[#Headers],[#Data]],4,FALSE)</f>
        <v>0.4595170286641902</v>
      </c>
    </row>
    <row r="7813" spans="1:12" x14ac:dyDescent="0.35">
      <c r="A7813" s="2">
        <v>43275</v>
      </c>
      <c r="B7813" s="1" t="s">
        <v>72</v>
      </c>
      <c r="C7813" s="1" t="s">
        <v>633</v>
      </c>
      <c r="D7813" s="1" t="s">
        <v>14</v>
      </c>
      <c r="E7813" s="1" t="s">
        <v>29</v>
      </c>
      <c r="F7813" s="18">
        <v>182.99399999999997</v>
      </c>
      <c r="G7813" t="s">
        <v>5108</v>
      </c>
      <c r="H7813" s="1">
        <f>IF(COUNTIF(G$2:G7813,G7813)=1,1,0)</f>
        <v>1</v>
      </c>
      <c r="I7813" s="1">
        <v>3</v>
      </c>
      <c r="J7813" s="1">
        <v>0.8</v>
      </c>
      <c r="K7813" s="1">
        <v>-320.23950000000013</v>
      </c>
      <c r="L7813" s="12">
        <f>VLOOKUP(train[[#This Row],[Sub-Category]],Análisis_ABC_XYZ[[#Headers],[#Data]],4,FALSE)</f>
        <v>0.46881743173671325</v>
      </c>
    </row>
    <row r="7814" spans="1:12" x14ac:dyDescent="0.35">
      <c r="A7814" s="2">
        <v>43275</v>
      </c>
      <c r="B7814" s="1" t="s">
        <v>89</v>
      </c>
      <c r="C7814" s="1" t="s">
        <v>324</v>
      </c>
      <c r="D7814" s="1" t="s">
        <v>8</v>
      </c>
      <c r="E7814" s="1" t="s">
        <v>11</v>
      </c>
      <c r="F7814" s="18">
        <v>172.76400000000001</v>
      </c>
      <c r="G7814" t="s">
        <v>5840</v>
      </c>
      <c r="H7814" s="1">
        <f>IF(COUNTIF(G$2:G7814,G7814)=1,1,0)</f>
        <v>0</v>
      </c>
      <c r="I7814" s="1">
        <v>2</v>
      </c>
      <c r="J7814" s="1">
        <v>0.1</v>
      </c>
      <c r="K7814" s="1">
        <v>32.633200000000016</v>
      </c>
      <c r="L7814" s="12">
        <f>VLOOKUP(train[[#This Row],[Sub-Category]],Análisis_ABC_XYZ[[#Headers],[#Data]],4,FALSE)</f>
        <v>0.46529189879902266</v>
      </c>
    </row>
    <row r="7815" spans="1:12" x14ac:dyDescent="0.35">
      <c r="A7815" s="2">
        <v>43275</v>
      </c>
      <c r="B7815" s="1" t="s">
        <v>412</v>
      </c>
      <c r="C7815" s="1" t="s">
        <v>191</v>
      </c>
      <c r="D7815" s="1" t="s">
        <v>14</v>
      </c>
      <c r="E7815" s="1" t="s">
        <v>29</v>
      </c>
      <c r="F7815" s="18">
        <v>102.93</v>
      </c>
      <c r="G7815" t="s">
        <v>6930</v>
      </c>
      <c r="H7815" s="1">
        <f>IF(COUNTIF(G$2:G7815,G7815)=1,1,0)</f>
        <v>1</v>
      </c>
      <c r="I7815" s="1">
        <v>3</v>
      </c>
      <c r="J7815" s="1">
        <v>0</v>
      </c>
      <c r="K7815" s="1">
        <v>48.377100000000006</v>
      </c>
      <c r="L7815" s="12">
        <f>VLOOKUP(train[[#This Row],[Sub-Category]],Análisis_ABC_XYZ[[#Headers],[#Data]],4,FALSE)</f>
        <v>0.46881743173671325</v>
      </c>
    </row>
    <row r="7816" spans="1:12" x14ac:dyDescent="0.35">
      <c r="A7816" s="2">
        <v>43275</v>
      </c>
      <c r="B7816" s="1" t="s">
        <v>12</v>
      </c>
      <c r="C7816" s="1" t="s">
        <v>430</v>
      </c>
      <c r="D7816" s="1" t="s">
        <v>14</v>
      </c>
      <c r="E7816" s="1" t="s">
        <v>24</v>
      </c>
      <c r="F7816" s="18">
        <v>95.92</v>
      </c>
      <c r="G7816" t="s">
        <v>5055</v>
      </c>
      <c r="H7816" s="1">
        <f>IF(COUNTIF(G$2:G7816,G7816)=1,1,0)</f>
        <v>1</v>
      </c>
      <c r="I7816" s="1">
        <v>8</v>
      </c>
      <c r="J7816" s="1">
        <v>0</v>
      </c>
      <c r="K7816" s="1">
        <v>25.898399999999995</v>
      </c>
      <c r="L7816" s="12">
        <f>VLOOKUP(train[[#This Row],[Sub-Category]],Análisis_ABC_XYZ[[#Headers],[#Data]],4,FALSE)</f>
        <v>0.45632477063632687</v>
      </c>
    </row>
    <row r="7817" spans="1:12" x14ac:dyDescent="0.35">
      <c r="A7817" s="2">
        <v>43275</v>
      </c>
      <c r="B7817" s="1" t="s">
        <v>12</v>
      </c>
      <c r="C7817" s="1" t="s">
        <v>236</v>
      </c>
      <c r="D7817" s="1" t="s">
        <v>14</v>
      </c>
      <c r="E7817" s="1" t="s">
        <v>24</v>
      </c>
      <c r="F7817" s="18">
        <v>35.82</v>
      </c>
      <c r="G7817" t="s">
        <v>4196</v>
      </c>
      <c r="H7817" s="1">
        <f>IF(COUNTIF(G$2:G7817,G7817)=1,1,0)</f>
        <v>0</v>
      </c>
      <c r="I7817" s="1">
        <v>9</v>
      </c>
      <c r="J7817" s="1">
        <v>0</v>
      </c>
      <c r="K7817" s="1">
        <v>11.820599999999997</v>
      </c>
      <c r="L7817" s="12">
        <f>VLOOKUP(train[[#This Row],[Sub-Category]],Análisis_ABC_XYZ[[#Headers],[#Data]],4,FALSE)</f>
        <v>0.45632477063632687</v>
      </c>
    </row>
    <row r="7818" spans="1:12" x14ac:dyDescent="0.35">
      <c r="A7818" s="2">
        <v>43275</v>
      </c>
      <c r="B7818" s="1" t="s">
        <v>157</v>
      </c>
      <c r="C7818" s="1" t="s">
        <v>243</v>
      </c>
      <c r="D7818" s="1" t="s">
        <v>14</v>
      </c>
      <c r="E7818" s="1" t="s">
        <v>36</v>
      </c>
      <c r="F7818" s="18">
        <v>21.744000000000003</v>
      </c>
      <c r="G7818" t="s">
        <v>5712</v>
      </c>
      <c r="H7818" s="1">
        <f>IF(COUNTIF(G$2:G7818,G7818)=1,1,0)</f>
        <v>1</v>
      </c>
      <c r="I7818" s="1">
        <v>3</v>
      </c>
      <c r="J7818" s="1">
        <v>0.2</v>
      </c>
      <c r="K7818" s="1">
        <v>6.794999999999999</v>
      </c>
      <c r="L7818" s="12">
        <f>VLOOKUP(train[[#This Row],[Sub-Category]],Análisis_ABC_XYZ[[#Headers],[#Data]],4,FALSE)</f>
        <v>0.43613829632717294</v>
      </c>
    </row>
    <row r="7819" spans="1:12" x14ac:dyDescent="0.35">
      <c r="A7819" s="2">
        <v>43275</v>
      </c>
      <c r="B7819" s="1" t="s">
        <v>72</v>
      </c>
      <c r="C7819" s="1" t="s">
        <v>1521</v>
      </c>
      <c r="D7819" s="1" t="s">
        <v>14</v>
      </c>
      <c r="E7819" s="1" t="s">
        <v>36</v>
      </c>
      <c r="F7819" s="18">
        <v>10.272000000000002</v>
      </c>
      <c r="G7819" t="s">
        <v>5108</v>
      </c>
      <c r="H7819" s="1">
        <f>IF(COUNTIF(G$2:G7819,G7819)=1,1,0)</f>
        <v>0</v>
      </c>
      <c r="I7819" s="1">
        <v>3</v>
      </c>
      <c r="J7819" s="1">
        <v>0.2</v>
      </c>
      <c r="K7819" s="1">
        <v>3.2099999999999982</v>
      </c>
      <c r="L7819" s="12">
        <f>VLOOKUP(train[[#This Row],[Sub-Category]],Análisis_ABC_XYZ[[#Headers],[#Data]],4,FALSE)</f>
        <v>0.43613829632717294</v>
      </c>
    </row>
    <row r="7820" spans="1:12" x14ac:dyDescent="0.35">
      <c r="A7820" s="2">
        <v>43275</v>
      </c>
      <c r="B7820" s="1" t="s">
        <v>12</v>
      </c>
      <c r="C7820" s="1" t="s">
        <v>1651</v>
      </c>
      <c r="D7820" s="1" t="s">
        <v>14</v>
      </c>
      <c r="E7820" s="1" t="s">
        <v>91</v>
      </c>
      <c r="F7820" s="18">
        <v>2.88</v>
      </c>
      <c r="G7820" s="1" t="s">
        <v>2269</v>
      </c>
      <c r="H7820" s="1">
        <f>IF(COUNTIF(G$2:G7820,G7820)=1,1,0)</f>
        <v>1</v>
      </c>
      <c r="I7820" s="1">
        <v>1</v>
      </c>
      <c r="J7820" s="1">
        <v>0</v>
      </c>
      <c r="K7820" s="1">
        <v>1.3535999999999999</v>
      </c>
      <c r="L7820" s="12">
        <f>VLOOKUP(train[[#This Row],[Sub-Category]],Análisis_ABC_XYZ[[#Headers],[#Data]],4,FALSE)</f>
        <v>0.51168203684699509</v>
      </c>
    </row>
    <row r="7821" spans="1:12" x14ac:dyDescent="0.35">
      <c r="A7821" s="2">
        <v>43276</v>
      </c>
      <c r="B7821" s="1" t="s">
        <v>37</v>
      </c>
      <c r="C7821" s="1" t="s">
        <v>626</v>
      </c>
      <c r="D7821" s="1" t="s">
        <v>8</v>
      </c>
      <c r="E7821" s="1" t="s">
        <v>18</v>
      </c>
      <c r="F7821" s="18">
        <v>871.4</v>
      </c>
      <c r="G7821" t="s">
        <v>4958</v>
      </c>
      <c r="H7821" s="1">
        <f>IF(COUNTIF(G$2:G7821,G7821)=1,1,0)</f>
        <v>1</v>
      </c>
      <c r="I7821" s="1">
        <v>4</v>
      </c>
      <c r="J7821" s="1">
        <v>0</v>
      </c>
      <c r="K7821" s="1">
        <v>148.13799999999992</v>
      </c>
      <c r="L7821" s="12">
        <f>VLOOKUP(train[[#This Row],[Sub-Category]],Análisis_ABC_XYZ[[#Headers],[#Data]],4,FALSE)</f>
        <v>0.55975208308209756</v>
      </c>
    </row>
    <row r="7822" spans="1:12" x14ac:dyDescent="0.35">
      <c r="A7822" s="2">
        <v>43276</v>
      </c>
      <c r="B7822" s="1" t="s">
        <v>89</v>
      </c>
      <c r="C7822" s="1" t="s">
        <v>1316</v>
      </c>
      <c r="D7822" s="1" t="s">
        <v>8</v>
      </c>
      <c r="E7822" s="1" t="s">
        <v>9</v>
      </c>
      <c r="F7822" s="18">
        <v>400.78400000000005</v>
      </c>
      <c r="G7822" t="s">
        <v>6724</v>
      </c>
      <c r="H7822" s="1">
        <f>IF(COUNTIF(G$2:G7822,G7822)=1,1,0)</f>
        <v>1</v>
      </c>
      <c r="I7822" s="1">
        <v>1</v>
      </c>
      <c r="J7822" s="1">
        <v>0.2</v>
      </c>
      <c r="K7822" s="1">
        <v>-5.0098000000000269</v>
      </c>
      <c r="L7822" s="12">
        <f>VLOOKUP(train[[#This Row],[Sub-Category]],Análisis_ABC_XYZ[[#Headers],[#Data]],4,FALSE)</f>
        <v>0.5176847302647779</v>
      </c>
    </row>
    <row r="7823" spans="1:12" x14ac:dyDescent="0.35">
      <c r="A7823" s="2">
        <v>43276</v>
      </c>
      <c r="B7823" s="1" t="s">
        <v>72</v>
      </c>
      <c r="C7823" s="1" t="s">
        <v>985</v>
      </c>
      <c r="D7823" s="1" t="s">
        <v>26</v>
      </c>
      <c r="E7823" s="1" t="s">
        <v>27</v>
      </c>
      <c r="F7823" s="18">
        <v>148.47999999999999</v>
      </c>
      <c r="G7823" t="s">
        <v>5427</v>
      </c>
      <c r="H7823" s="1">
        <f>IF(COUNTIF(G$2:G7823,G7823)=1,1,0)</f>
        <v>1</v>
      </c>
      <c r="I7823" s="1">
        <v>2</v>
      </c>
      <c r="J7823" s="1">
        <v>0.2</v>
      </c>
      <c r="K7823" s="1">
        <v>16.703999999999986</v>
      </c>
      <c r="L7823" s="12">
        <f>VLOOKUP(train[[#This Row],[Sub-Category]],Análisis_ABC_XYZ[[#Headers],[#Data]],4,FALSE)</f>
        <v>0.41105220110552465</v>
      </c>
    </row>
    <row r="7824" spans="1:12" x14ac:dyDescent="0.35">
      <c r="A7824" s="2">
        <v>43276</v>
      </c>
      <c r="B7824" s="1" t="s">
        <v>136</v>
      </c>
      <c r="C7824" s="1" t="s">
        <v>491</v>
      </c>
      <c r="D7824" s="1" t="s">
        <v>14</v>
      </c>
      <c r="E7824" s="1" t="s">
        <v>15</v>
      </c>
      <c r="F7824" s="18">
        <v>71.040000000000006</v>
      </c>
      <c r="G7824" t="s">
        <v>4547</v>
      </c>
      <c r="H7824" s="1">
        <f>IF(COUNTIF(G$2:G7824,G7824)=1,1,0)</f>
        <v>1</v>
      </c>
      <c r="I7824" s="1">
        <v>6</v>
      </c>
      <c r="J7824" s="1">
        <v>0.2</v>
      </c>
      <c r="K7824" s="1">
        <v>26.640000000000004</v>
      </c>
      <c r="L7824" s="12">
        <f>VLOOKUP(train[[#This Row],[Sub-Category]],Análisis_ABC_XYZ[[#Headers],[#Data]],4,FALSE)</f>
        <v>0.4647369236065339</v>
      </c>
    </row>
    <row r="7825" spans="1:12" x14ac:dyDescent="0.35">
      <c r="A7825" s="2">
        <v>43276</v>
      </c>
      <c r="B7825" s="1" t="s">
        <v>136</v>
      </c>
      <c r="C7825" s="1" t="s">
        <v>1285</v>
      </c>
      <c r="D7825" s="1" t="s">
        <v>14</v>
      </c>
      <c r="E7825" s="1" t="s">
        <v>91</v>
      </c>
      <c r="F7825" s="18">
        <v>11.304</v>
      </c>
      <c r="G7825" t="s">
        <v>4547</v>
      </c>
      <c r="H7825" s="1">
        <f>IF(COUNTIF(G$2:G7825,G7825)=1,1,0)</f>
        <v>0</v>
      </c>
      <c r="I7825" s="1">
        <v>3</v>
      </c>
      <c r="J7825" s="1">
        <v>0.2</v>
      </c>
      <c r="K7825" s="1">
        <v>-2.1194999999999999</v>
      </c>
      <c r="L7825" s="12">
        <f>VLOOKUP(train[[#This Row],[Sub-Category]],Análisis_ABC_XYZ[[#Headers],[#Data]],4,FALSE)</f>
        <v>0.51168203684699509</v>
      </c>
    </row>
    <row r="7826" spans="1:12" x14ac:dyDescent="0.35">
      <c r="A7826" s="2">
        <v>43276</v>
      </c>
      <c r="B7826" s="1" t="s">
        <v>136</v>
      </c>
      <c r="C7826" s="1" t="s">
        <v>1284</v>
      </c>
      <c r="D7826" s="1" t="s">
        <v>14</v>
      </c>
      <c r="E7826" s="1" t="s">
        <v>24</v>
      </c>
      <c r="F7826" s="18">
        <v>5.3440000000000003</v>
      </c>
      <c r="G7826" t="s">
        <v>4547</v>
      </c>
      <c r="H7826" s="1">
        <f>IF(COUNTIF(G$2:G7826,G7826)=1,1,0)</f>
        <v>0</v>
      </c>
      <c r="I7826" s="1">
        <v>2</v>
      </c>
      <c r="J7826" s="1">
        <v>0.2</v>
      </c>
      <c r="K7826" s="1">
        <v>0.73479999999999923</v>
      </c>
      <c r="L7826" s="12">
        <f>VLOOKUP(train[[#This Row],[Sub-Category]],Análisis_ABC_XYZ[[#Headers],[#Data]],4,FALSE)</f>
        <v>0.45632477063632687</v>
      </c>
    </row>
    <row r="7827" spans="1:12" x14ac:dyDescent="0.35">
      <c r="A7827" s="2">
        <v>43277</v>
      </c>
      <c r="B7827" s="1" t="s">
        <v>89</v>
      </c>
      <c r="C7827" s="1" t="s">
        <v>582</v>
      </c>
      <c r="D7827" s="1" t="s">
        <v>14</v>
      </c>
      <c r="E7827" s="1" t="s">
        <v>20</v>
      </c>
      <c r="F7827" s="18">
        <v>713.88</v>
      </c>
      <c r="G7827" t="s">
        <v>2261</v>
      </c>
      <c r="H7827" s="1">
        <f>IF(COUNTIF(G$2:G7827,G7827)=1,1,0)</f>
        <v>1</v>
      </c>
      <c r="I7827" s="1">
        <v>4</v>
      </c>
      <c r="J7827" s="1">
        <v>0</v>
      </c>
      <c r="K7827" s="1">
        <v>214.16399999999993</v>
      </c>
      <c r="L7827" s="12">
        <f>VLOOKUP(train[[#This Row],[Sub-Category]],Análisis_ABC_XYZ[[#Headers],[#Data]],4,FALSE)</f>
        <v>0.44610841445725197</v>
      </c>
    </row>
    <row r="7828" spans="1:12" x14ac:dyDescent="0.35">
      <c r="A7828" s="2">
        <v>43277</v>
      </c>
      <c r="B7828" s="1" t="s">
        <v>52</v>
      </c>
      <c r="C7828" s="1" t="s">
        <v>1488</v>
      </c>
      <c r="D7828" s="1" t="s">
        <v>26</v>
      </c>
      <c r="E7828" s="1" t="s">
        <v>27</v>
      </c>
      <c r="F7828" s="18">
        <v>545.91599999999994</v>
      </c>
      <c r="G7828" t="s">
        <v>4195</v>
      </c>
      <c r="H7828" s="1">
        <f>IF(COUNTIF(G$2:G7828,G7828)=1,1,0)</f>
        <v>1</v>
      </c>
      <c r="I7828" s="1">
        <v>14</v>
      </c>
      <c r="J7828" s="1">
        <v>0.4</v>
      </c>
      <c r="K7828" s="1">
        <v>72.788800000000037</v>
      </c>
      <c r="L7828" s="12">
        <f>VLOOKUP(train[[#This Row],[Sub-Category]],Análisis_ABC_XYZ[[#Headers],[#Data]],4,FALSE)</f>
        <v>0.41105220110552465</v>
      </c>
    </row>
    <row r="7829" spans="1:12" x14ac:dyDescent="0.35">
      <c r="A7829" s="2">
        <v>43277</v>
      </c>
      <c r="B7829" s="1" t="s">
        <v>79</v>
      </c>
      <c r="C7829" s="1" t="s">
        <v>770</v>
      </c>
      <c r="D7829" s="1" t="s">
        <v>26</v>
      </c>
      <c r="E7829" s="1" t="s">
        <v>27</v>
      </c>
      <c r="F7829" s="18">
        <v>543.91999999999996</v>
      </c>
      <c r="G7829" t="s">
        <v>2484</v>
      </c>
      <c r="H7829" s="1">
        <f>IF(COUNTIF(G$2:G7829,G7829)=1,1,0)</f>
        <v>1</v>
      </c>
      <c r="I7829" s="1">
        <v>8</v>
      </c>
      <c r="J7829" s="1">
        <v>0</v>
      </c>
      <c r="K7829" s="1">
        <v>135.98000000000002</v>
      </c>
      <c r="L7829" s="12">
        <f>VLOOKUP(train[[#This Row],[Sub-Category]],Análisis_ABC_XYZ[[#Headers],[#Data]],4,FALSE)</f>
        <v>0.41105220110552465</v>
      </c>
    </row>
    <row r="7830" spans="1:12" x14ac:dyDescent="0.35">
      <c r="A7830" s="2">
        <v>43277</v>
      </c>
      <c r="B7830" s="1" t="s">
        <v>84</v>
      </c>
      <c r="C7830" s="1" t="s">
        <v>860</v>
      </c>
      <c r="D7830" s="1" t="s">
        <v>8</v>
      </c>
      <c r="E7830" s="1" t="s">
        <v>22</v>
      </c>
      <c r="F7830" s="18">
        <v>526.45000000000005</v>
      </c>
      <c r="G7830" t="s">
        <v>6150</v>
      </c>
      <c r="H7830" s="1">
        <f>IF(COUNTIF(G$2:G7830,G7830)=1,1,0)</f>
        <v>1</v>
      </c>
      <c r="I7830" s="1">
        <v>5</v>
      </c>
      <c r="J7830" s="1">
        <v>0</v>
      </c>
      <c r="K7830" s="1">
        <v>31.586999999999961</v>
      </c>
      <c r="L7830" s="12">
        <f>VLOOKUP(train[[#This Row],[Sub-Category]],Análisis_ABC_XYZ[[#Headers],[#Data]],4,FALSE)</f>
        <v>0.4595170286641902</v>
      </c>
    </row>
    <row r="7831" spans="1:12" x14ac:dyDescent="0.35">
      <c r="A7831" s="2">
        <v>43277</v>
      </c>
      <c r="B7831" s="1" t="s">
        <v>52</v>
      </c>
      <c r="C7831" s="1" t="s">
        <v>312</v>
      </c>
      <c r="D7831" s="1" t="s">
        <v>26</v>
      </c>
      <c r="E7831" s="1" t="s">
        <v>27</v>
      </c>
      <c r="F7831" s="18">
        <v>358.2</v>
      </c>
      <c r="G7831" t="s">
        <v>4195</v>
      </c>
      <c r="H7831" s="1">
        <f>IF(COUNTIF(G$2:G7831,G7831)=1,1,0)</f>
        <v>0</v>
      </c>
      <c r="I7831" s="1">
        <v>3</v>
      </c>
      <c r="J7831" s="1">
        <v>0.4</v>
      </c>
      <c r="K7831" s="1">
        <v>41.79000000000002</v>
      </c>
      <c r="L7831" s="12">
        <f>VLOOKUP(train[[#This Row],[Sub-Category]],Análisis_ABC_XYZ[[#Headers],[#Data]],4,FALSE)</f>
        <v>0.41105220110552465</v>
      </c>
    </row>
    <row r="7832" spans="1:12" x14ac:dyDescent="0.35">
      <c r="A7832" s="2">
        <v>43277</v>
      </c>
      <c r="B7832" s="1" t="s">
        <v>16</v>
      </c>
      <c r="C7832" s="1" t="s">
        <v>1829</v>
      </c>
      <c r="D7832" s="1" t="s">
        <v>8</v>
      </c>
      <c r="E7832" s="1" t="s">
        <v>11</v>
      </c>
      <c r="F7832" s="18">
        <v>273.55200000000002</v>
      </c>
      <c r="G7832" t="s">
        <v>5372</v>
      </c>
      <c r="H7832" s="1">
        <f>IF(COUNTIF(G$2:G7832,G7832)=1,1,0)</f>
        <v>1</v>
      </c>
      <c r="I7832" s="1">
        <v>3</v>
      </c>
      <c r="J7832" s="1">
        <v>0.2</v>
      </c>
      <c r="K7832" s="1">
        <v>-13.677599999999998</v>
      </c>
      <c r="L7832" s="12">
        <f>VLOOKUP(train[[#This Row],[Sub-Category]],Análisis_ABC_XYZ[[#Headers],[#Data]],4,FALSE)</f>
        <v>0.46529189879902266</v>
      </c>
    </row>
    <row r="7833" spans="1:12" x14ac:dyDescent="0.35">
      <c r="A7833" s="2">
        <v>43277</v>
      </c>
      <c r="B7833" s="1" t="s">
        <v>89</v>
      </c>
      <c r="C7833" s="1" t="s">
        <v>114</v>
      </c>
      <c r="D7833" s="1" t="s">
        <v>14</v>
      </c>
      <c r="E7833" s="1" t="s">
        <v>20</v>
      </c>
      <c r="F7833" s="18">
        <v>272.94</v>
      </c>
      <c r="G7833" t="s">
        <v>5832</v>
      </c>
      <c r="H7833" s="1">
        <f>IF(COUNTIF(G$2:G7833,G7833)=1,1,0)</f>
        <v>1</v>
      </c>
      <c r="I7833" s="1">
        <v>3</v>
      </c>
      <c r="J7833" s="1">
        <v>0</v>
      </c>
      <c r="K7833" s="1">
        <v>0</v>
      </c>
      <c r="L7833" s="12">
        <f>VLOOKUP(train[[#This Row],[Sub-Category]],Análisis_ABC_XYZ[[#Headers],[#Data]],4,FALSE)</f>
        <v>0.44610841445725197</v>
      </c>
    </row>
    <row r="7834" spans="1:12" x14ac:dyDescent="0.35">
      <c r="A7834" s="2">
        <v>43277</v>
      </c>
      <c r="B7834" s="1" t="s">
        <v>89</v>
      </c>
      <c r="C7834" s="1" t="s">
        <v>580</v>
      </c>
      <c r="D7834" s="1" t="s">
        <v>26</v>
      </c>
      <c r="E7834" s="1" t="s">
        <v>27</v>
      </c>
      <c r="F7834" s="18">
        <v>239.96999999999997</v>
      </c>
      <c r="G7834" t="s">
        <v>5760</v>
      </c>
      <c r="H7834" s="1">
        <f>IF(COUNTIF(G$2:G7834,G7834)=1,1,0)</f>
        <v>1</v>
      </c>
      <c r="I7834" s="1">
        <v>3</v>
      </c>
      <c r="J7834" s="1">
        <v>0</v>
      </c>
      <c r="K7834" s="1">
        <v>67.191599999999994</v>
      </c>
      <c r="L7834" s="12">
        <f>VLOOKUP(train[[#This Row],[Sub-Category]],Análisis_ABC_XYZ[[#Headers],[#Data]],4,FALSE)</f>
        <v>0.41105220110552465</v>
      </c>
    </row>
    <row r="7835" spans="1:12" x14ac:dyDescent="0.35">
      <c r="A7835" s="2">
        <v>43277</v>
      </c>
      <c r="B7835" s="1" t="s">
        <v>89</v>
      </c>
      <c r="C7835" s="1" t="s">
        <v>733</v>
      </c>
      <c r="D7835" s="1" t="s">
        <v>14</v>
      </c>
      <c r="E7835" s="1" t="s">
        <v>29</v>
      </c>
      <c r="F7835" s="18">
        <v>102.36799999999999</v>
      </c>
      <c r="G7835" t="s">
        <v>2261</v>
      </c>
      <c r="H7835" s="1">
        <f>IF(COUNTIF(G$2:G7835,G7835)=1,1,0)</f>
        <v>0</v>
      </c>
      <c r="I7835" s="1">
        <v>2</v>
      </c>
      <c r="J7835" s="1">
        <v>0.2</v>
      </c>
      <c r="K7835" s="1">
        <v>37.108400000000003</v>
      </c>
      <c r="L7835" s="12">
        <f>VLOOKUP(train[[#This Row],[Sub-Category]],Análisis_ABC_XYZ[[#Headers],[#Data]],4,FALSE)</f>
        <v>0.46881743173671325</v>
      </c>
    </row>
    <row r="7836" spans="1:12" x14ac:dyDescent="0.35">
      <c r="A7836" s="2">
        <v>43277</v>
      </c>
      <c r="B7836" s="1" t="s">
        <v>12</v>
      </c>
      <c r="C7836" s="1" t="s">
        <v>765</v>
      </c>
      <c r="D7836" s="1" t="s">
        <v>14</v>
      </c>
      <c r="E7836" s="1" t="s">
        <v>20</v>
      </c>
      <c r="F7836" s="18">
        <v>83.76</v>
      </c>
      <c r="G7836" t="s">
        <v>4918</v>
      </c>
      <c r="H7836" s="1">
        <f>IF(COUNTIF(G$2:G7836,G7836)=1,1,0)</f>
        <v>1</v>
      </c>
      <c r="I7836" s="1">
        <v>12</v>
      </c>
      <c r="J7836" s="1">
        <v>0</v>
      </c>
      <c r="K7836" s="1">
        <v>1.6751999999999967</v>
      </c>
      <c r="L7836" s="12">
        <f>VLOOKUP(train[[#This Row],[Sub-Category]],Análisis_ABC_XYZ[[#Headers],[#Data]],4,FALSE)</f>
        <v>0.44610841445725197</v>
      </c>
    </row>
    <row r="7837" spans="1:12" x14ac:dyDescent="0.35">
      <c r="A7837" s="2">
        <v>43277</v>
      </c>
      <c r="B7837" s="1" t="s">
        <v>89</v>
      </c>
      <c r="C7837" s="1" t="s">
        <v>1342</v>
      </c>
      <c r="D7837" s="1" t="s">
        <v>14</v>
      </c>
      <c r="E7837" s="1" t="s">
        <v>36</v>
      </c>
      <c r="F7837" s="18">
        <v>68.52</v>
      </c>
      <c r="G7837" t="s">
        <v>2261</v>
      </c>
      <c r="H7837" s="1">
        <f>IF(COUNTIF(G$2:G7837,G7837)=1,1,0)</f>
        <v>0</v>
      </c>
      <c r="I7837" s="1">
        <v>3</v>
      </c>
      <c r="J7837" s="1">
        <v>0</v>
      </c>
      <c r="K7837" s="1">
        <v>31.519199999999998</v>
      </c>
      <c r="L7837" s="12">
        <f>VLOOKUP(train[[#This Row],[Sub-Category]],Análisis_ABC_XYZ[[#Headers],[#Data]],4,FALSE)</f>
        <v>0.43613829632717294</v>
      </c>
    </row>
    <row r="7838" spans="1:12" x14ac:dyDescent="0.35">
      <c r="A7838" s="2">
        <v>43277</v>
      </c>
      <c r="B7838" s="1" t="s">
        <v>145</v>
      </c>
      <c r="C7838" s="1" t="s">
        <v>943</v>
      </c>
      <c r="D7838" s="1" t="s">
        <v>26</v>
      </c>
      <c r="E7838" s="1" t="s">
        <v>56</v>
      </c>
      <c r="F7838" s="18">
        <v>431.92800000000005</v>
      </c>
      <c r="G7838" t="s">
        <v>6736</v>
      </c>
      <c r="H7838" s="1">
        <f>IF(COUNTIF(G$2:G7838,G7838)=1,1,0)</f>
        <v>1</v>
      </c>
      <c r="I7838" s="1">
        <v>9</v>
      </c>
      <c r="J7838" s="1">
        <v>0.2</v>
      </c>
      <c r="K7838" s="1">
        <v>64.789199999999951</v>
      </c>
      <c r="L7838" s="12">
        <f>VLOOKUP(train[[#This Row],[Sub-Category]],Análisis_ABC_XYZ[[#Headers],[#Data]],4,FALSE)</f>
        <v>0.52062335344040378</v>
      </c>
    </row>
    <row r="7839" spans="1:12" x14ac:dyDescent="0.35">
      <c r="A7839" s="2">
        <v>43277</v>
      </c>
      <c r="B7839" s="1" t="s">
        <v>89</v>
      </c>
      <c r="C7839" s="1" t="s">
        <v>739</v>
      </c>
      <c r="D7839" s="1" t="s">
        <v>14</v>
      </c>
      <c r="E7839" s="1" t="s">
        <v>182</v>
      </c>
      <c r="F7839" s="18">
        <v>28.4</v>
      </c>
      <c r="G7839" t="s">
        <v>2261</v>
      </c>
      <c r="H7839" s="1">
        <f>IF(COUNTIF(G$2:G7839,G7839)=1,1,0)</f>
        <v>0</v>
      </c>
      <c r="I7839" s="1">
        <v>5</v>
      </c>
      <c r="J7839" s="1">
        <v>0</v>
      </c>
      <c r="K7839" s="1">
        <v>8.2359999999999989</v>
      </c>
      <c r="L7839" s="12">
        <f>VLOOKUP(train[[#This Row],[Sub-Category]],Análisis_ABC_XYZ[[#Headers],[#Data]],4,FALSE)</f>
        <v>0.53938093436526824</v>
      </c>
    </row>
    <row r="7840" spans="1:12" x14ac:dyDescent="0.35">
      <c r="A7840" s="2">
        <v>43277</v>
      </c>
      <c r="B7840" s="1" t="s">
        <v>79</v>
      </c>
      <c r="C7840" s="1" t="s">
        <v>769</v>
      </c>
      <c r="D7840" s="1" t="s">
        <v>14</v>
      </c>
      <c r="E7840" s="1" t="s">
        <v>24</v>
      </c>
      <c r="F7840" s="18">
        <v>15.92</v>
      </c>
      <c r="G7840" t="s">
        <v>2484</v>
      </c>
      <c r="H7840" s="1">
        <f>IF(COUNTIF(G$2:G7840,G7840)=1,1,0)</f>
        <v>0</v>
      </c>
      <c r="I7840" s="1">
        <v>4</v>
      </c>
      <c r="J7840" s="1">
        <v>0</v>
      </c>
      <c r="K7840" s="1">
        <v>5.4127999999999989</v>
      </c>
      <c r="L7840" s="12">
        <f>VLOOKUP(train[[#This Row],[Sub-Category]],Análisis_ABC_XYZ[[#Headers],[#Data]],4,FALSE)</f>
        <v>0.45632477063632687</v>
      </c>
    </row>
    <row r="7841" spans="1:12" x14ac:dyDescent="0.35">
      <c r="A7841" s="2">
        <v>43277</v>
      </c>
      <c r="B7841" s="1" t="s">
        <v>16</v>
      </c>
      <c r="C7841" s="1" t="s">
        <v>320</v>
      </c>
      <c r="D7841" s="1" t="s">
        <v>14</v>
      </c>
      <c r="E7841" s="1" t="s">
        <v>15</v>
      </c>
      <c r="F7841" s="18">
        <v>13.872000000000002</v>
      </c>
      <c r="G7841" t="s">
        <v>5372</v>
      </c>
      <c r="H7841" s="1">
        <f>IF(COUNTIF(G$2:G7841,G7841)=1,1,0)</f>
        <v>0</v>
      </c>
      <c r="I7841" s="1">
        <v>6</v>
      </c>
      <c r="J7841" s="1">
        <v>0.2</v>
      </c>
      <c r="K7841" s="1">
        <v>4.6818000000000008</v>
      </c>
      <c r="L7841" s="12">
        <f>VLOOKUP(train[[#This Row],[Sub-Category]],Análisis_ABC_XYZ[[#Headers],[#Data]],4,FALSE)</f>
        <v>0.4647369236065339</v>
      </c>
    </row>
    <row r="7842" spans="1:12" x14ac:dyDescent="0.35">
      <c r="A7842" s="2">
        <v>43277</v>
      </c>
      <c r="B7842" s="1" t="s">
        <v>79</v>
      </c>
      <c r="C7842" s="1" t="s">
        <v>768</v>
      </c>
      <c r="D7842" s="1" t="s">
        <v>14</v>
      </c>
      <c r="E7842" s="1" t="s">
        <v>36</v>
      </c>
      <c r="F7842" s="18">
        <v>4.54</v>
      </c>
      <c r="G7842" t="s">
        <v>2484</v>
      </c>
      <c r="H7842" s="1">
        <f>IF(COUNTIF(G$2:G7842,G7842)=1,1,0)</f>
        <v>0</v>
      </c>
      <c r="I7842" s="1">
        <v>1</v>
      </c>
      <c r="J7842" s="1">
        <v>0</v>
      </c>
      <c r="K7842" s="1">
        <v>2.0429999999999997</v>
      </c>
      <c r="L7842" s="12">
        <f>VLOOKUP(train[[#This Row],[Sub-Category]],Análisis_ABC_XYZ[[#Headers],[#Data]],4,FALSE)</f>
        <v>0.43613829632717294</v>
      </c>
    </row>
    <row r="7843" spans="1:12" x14ac:dyDescent="0.35">
      <c r="A7843" s="2">
        <v>43278</v>
      </c>
      <c r="B7843" s="1" t="s">
        <v>89</v>
      </c>
      <c r="C7843" s="1" t="s">
        <v>538</v>
      </c>
      <c r="D7843" s="1" t="s">
        <v>8</v>
      </c>
      <c r="E7843" s="1" t="s">
        <v>11</v>
      </c>
      <c r="F7843" s="18">
        <v>191.64600000000002</v>
      </c>
      <c r="G7843" t="s">
        <v>6552</v>
      </c>
      <c r="H7843" s="1">
        <f>IF(COUNTIF(G$2:G7843,G7843)=1,1,0)</f>
        <v>1</v>
      </c>
      <c r="I7843" s="1">
        <v>3</v>
      </c>
      <c r="J7843" s="1">
        <v>0.1</v>
      </c>
      <c r="K7843" s="1">
        <v>31.94100000000001</v>
      </c>
      <c r="L7843" s="12">
        <f>VLOOKUP(train[[#This Row],[Sub-Category]],Análisis_ABC_XYZ[[#Headers],[#Data]],4,FALSE)</f>
        <v>0.46529189879902266</v>
      </c>
    </row>
    <row r="7844" spans="1:12" x14ac:dyDescent="0.35">
      <c r="A7844" s="2">
        <v>43278</v>
      </c>
      <c r="B7844" s="1" t="s">
        <v>37</v>
      </c>
      <c r="C7844" s="1" t="s">
        <v>514</v>
      </c>
      <c r="D7844" s="1" t="s">
        <v>8</v>
      </c>
      <c r="E7844" s="1" t="s">
        <v>22</v>
      </c>
      <c r="F7844" s="18">
        <v>126.30000000000001</v>
      </c>
      <c r="G7844" t="s">
        <v>3146</v>
      </c>
      <c r="H7844" s="1">
        <f>IF(COUNTIF(G$2:G7844,G7844)=1,1,0)</f>
        <v>1</v>
      </c>
      <c r="I7844" s="1">
        <v>3</v>
      </c>
      <c r="J7844" s="1">
        <v>0</v>
      </c>
      <c r="K7844" s="1">
        <v>40.415999999999997</v>
      </c>
      <c r="L7844" s="12">
        <f>VLOOKUP(train[[#This Row],[Sub-Category]],Análisis_ABC_XYZ[[#Headers],[#Data]],4,FALSE)</f>
        <v>0.4595170286641902</v>
      </c>
    </row>
    <row r="7845" spans="1:12" x14ac:dyDescent="0.35">
      <c r="A7845" s="2">
        <v>43278</v>
      </c>
      <c r="B7845" s="1" t="s">
        <v>37</v>
      </c>
      <c r="C7845" s="1" t="s">
        <v>273</v>
      </c>
      <c r="D7845" s="1" t="s">
        <v>26</v>
      </c>
      <c r="E7845" s="1" t="s">
        <v>56</v>
      </c>
      <c r="F7845" s="18">
        <v>1287.45</v>
      </c>
      <c r="G7845" t="s">
        <v>3146</v>
      </c>
      <c r="H7845" s="1">
        <f>IF(COUNTIF(G$2:G7845,G7845)=1,1,0)</f>
        <v>0</v>
      </c>
      <c r="I7845" s="1">
        <v>5</v>
      </c>
      <c r="J7845" s="1">
        <v>0</v>
      </c>
      <c r="K7845" s="1">
        <v>244.61549999999988</v>
      </c>
      <c r="L7845" s="12">
        <f>VLOOKUP(train[[#This Row],[Sub-Category]],Análisis_ABC_XYZ[[#Headers],[#Data]],4,FALSE)</f>
        <v>0.52062335344040378</v>
      </c>
    </row>
    <row r="7846" spans="1:12" x14ac:dyDescent="0.35">
      <c r="A7846" s="2">
        <v>43278</v>
      </c>
      <c r="B7846" s="1" t="s">
        <v>49</v>
      </c>
      <c r="C7846" s="1" t="s">
        <v>1137</v>
      </c>
      <c r="D7846" s="1" t="s">
        <v>14</v>
      </c>
      <c r="E7846" s="1" t="s">
        <v>36</v>
      </c>
      <c r="F7846" s="18">
        <v>20.07</v>
      </c>
      <c r="G7846" t="s">
        <v>3647</v>
      </c>
      <c r="H7846" s="1">
        <f>IF(COUNTIF(G$2:G7846,G7846)=1,1,0)</f>
        <v>1</v>
      </c>
      <c r="I7846" s="1">
        <v>3</v>
      </c>
      <c r="J7846" s="1">
        <v>0</v>
      </c>
      <c r="K7846" s="1">
        <v>9.2321999999999989</v>
      </c>
      <c r="L7846" s="12">
        <f>VLOOKUP(train[[#This Row],[Sub-Category]],Análisis_ABC_XYZ[[#Headers],[#Data]],4,FALSE)</f>
        <v>0.43613829632717294</v>
      </c>
    </row>
    <row r="7847" spans="1:12" x14ac:dyDescent="0.35">
      <c r="A7847" s="2">
        <v>43278</v>
      </c>
      <c r="B7847" s="1" t="s">
        <v>37</v>
      </c>
      <c r="C7847" s="1" t="s">
        <v>1536</v>
      </c>
      <c r="D7847" s="1" t="s">
        <v>14</v>
      </c>
      <c r="E7847" s="1" t="s">
        <v>36</v>
      </c>
      <c r="F7847" s="18">
        <v>19.440000000000001</v>
      </c>
      <c r="G7847" t="s">
        <v>3146</v>
      </c>
      <c r="H7847" s="1">
        <f>IF(COUNTIF(G$2:G7847,G7847)=1,1,0)</f>
        <v>0</v>
      </c>
      <c r="I7847" s="1">
        <v>3</v>
      </c>
      <c r="J7847" s="1">
        <v>0</v>
      </c>
      <c r="K7847" s="1">
        <v>9.3312000000000008</v>
      </c>
      <c r="L7847" s="12">
        <f>VLOOKUP(train[[#This Row],[Sub-Category]],Análisis_ABC_XYZ[[#Headers],[#Data]],4,FALSE)</f>
        <v>0.43613829632717294</v>
      </c>
    </row>
    <row r="7848" spans="1:12" x14ac:dyDescent="0.35">
      <c r="A7848" s="2">
        <v>43280</v>
      </c>
      <c r="B7848" s="1" t="s">
        <v>12</v>
      </c>
      <c r="C7848" s="1" t="s">
        <v>550</v>
      </c>
      <c r="D7848" s="1" t="s">
        <v>14</v>
      </c>
      <c r="E7848" s="1" t="s">
        <v>20</v>
      </c>
      <c r="F7848" s="18">
        <v>1295.78</v>
      </c>
      <c r="G7848" t="s">
        <v>6455</v>
      </c>
      <c r="H7848" s="1">
        <f>IF(COUNTIF(G$2:G7848,G7848)=1,1,0)</f>
        <v>1</v>
      </c>
      <c r="I7848" s="1">
        <v>2</v>
      </c>
      <c r="J7848" s="1">
        <v>0</v>
      </c>
      <c r="K7848" s="1">
        <v>310.98720000000003</v>
      </c>
      <c r="L7848" s="12">
        <f>VLOOKUP(train[[#This Row],[Sub-Category]],Análisis_ABC_XYZ[[#Headers],[#Data]],4,FALSE)</f>
        <v>0.44610841445725197</v>
      </c>
    </row>
    <row r="7849" spans="1:12" x14ac:dyDescent="0.35">
      <c r="A7849" s="2">
        <v>43280</v>
      </c>
      <c r="B7849" s="1" t="s">
        <v>12</v>
      </c>
      <c r="C7849" s="1" t="s">
        <v>1256</v>
      </c>
      <c r="D7849" s="1" t="s">
        <v>14</v>
      </c>
      <c r="E7849" s="1" t="s">
        <v>29</v>
      </c>
      <c r="F7849" s="18">
        <v>895.92</v>
      </c>
      <c r="G7849" t="s">
        <v>3081</v>
      </c>
      <c r="H7849" s="1">
        <f>IF(COUNTIF(G$2:G7849,G7849)=1,1,0)</f>
        <v>1</v>
      </c>
      <c r="I7849" s="1">
        <v>5</v>
      </c>
      <c r="J7849" s="1">
        <v>0.2</v>
      </c>
      <c r="K7849" s="1">
        <v>302.37299999999993</v>
      </c>
      <c r="L7849" s="12">
        <f>VLOOKUP(train[[#This Row],[Sub-Category]],Análisis_ABC_XYZ[[#Headers],[#Data]],4,FALSE)</f>
        <v>0.46881743173671325</v>
      </c>
    </row>
    <row r="7850" spans="1:12" x14ac:dyDescent="0.35">
      <c r="A7850" s="2">
        <v>43280</v>
      </c>
      <c r="B7850" s="1" t="s">
        <v>229</v>
      </c>
      <c r="C7850" s="1" t="s">
        <v>1603</v>
      </c>
      <c r="D7850" s="1" t="s">
        <v>8</v>
      </c>
      <c r="E7850" s="1" t="s">
        <v>9</v>
      </c>
      <c r="F7850" s="18">
        <v>638.82000000000005</v>
      </c>
      <c r="G7850" t="s">
        <v>3840</v>
      </c>
      <c r="H7850" s="1">
        <f>IF(COUNTIF(G$2:G7850,G7850)=1,1,0)</f>
        <v>1</v>
      </c>
      <c r="I7850" s="1">
        <v>9</v>
      </c>
      <c r="J7850" s="1">
        <v>0</v>
      </c>
      <c r="K7850" s="1">
        <v>185.25779999999997</v>
      </c>
      <c r="L7850" s="12">
        <f>VLOOKUP(train[[#This Row],[Sub-Category]],Análisis_ABC_XYZ[[#Headers],[#Data]],4,FALSE)</f>
        <v>0.5176847302647779</v>
      </c>
    </row>
    <row r="7851" spans="1:12" x14ac:dyDescent="0.35">
      <c r="A7851" s="2">
        <v>43280</v>
      </c>
      <c r="B7851" s="1" t="s">
        <v>39</v>
      </c>
      <c r="C7851" s="1" t="s">
        <v>1404</v>
      </c>
      <c r="D7851" s="1" t="s">
        <v>8</v>
      </c>
      <c r="E7851" s="1" t="s">
        <v>9</v>
      </c>
      <c r="F7851" s="18">
        <v>409.99919999999997</v>
      </c>
      <c r="G7851" t="s">
        <v>5707</v>
      </c>
      <c r="H7851" s="1">
        <f>IF(COUNTIF(G$2:G7851,G7851)=1,1,0)</f>
        <v>1</v>
      </c>
      <c r="I7851" s="1">
        <v>3</v>
      </c>
      <c r="J7851" s="1">
        <v>0.32</v>
      </c>
      <c r="K7851" s="1">
        <v>-96.470399999999955</v>
      </c>
      <c r="L7851" s="12">
        <f>VLOOKUP(train[[#This Row],[Sub-Category]],Análisis_ABC_XYZ[[#Headers],[#Data]],4,FALSE)</f>
        <v>0.5176847302647779</v>
      </c>
    </row>
    <row r="7852" spans="1:12" x14ac:dyDescent="0.35">
      <c r="A7852" s="2">
        <v>43280</v>
      </c>
      <c r="B7852" s="1" t="s">
        <v>76</v>
      </c>
      <c r="C7852" s="1" t="s">
        <v>707</v>
      </c>
      <c r="D7852" s="1" t="s">
        <v>14</v>
      </c>
      <c r="E7852" s="1" t="s">
        <v>31</v>
      </c>
      <c r="F7852" s="18">
        <v>362.94</v>
      </c>
      <c r="G7852" t="s">
        <v>3064</v>
      </c>
      <c r="H7852" s="1">
        <f>IF(COUNTIF(G$2:G7852,G7852)=1,1,0)</f>
        <v>1</v>
      </c>
      <c r="I7852" s="1">
        <v>3</v>
      </c>
      <c r="J7852" s="1">
        <v>0</v>
      </c>
      <c r="K7852" s="1">
        <v>90.735000000000014</v>
      </c>
      <c r="L7852" s="12">
        <f>VLOOKUP(train[[#This Row],[Sub-Category]],Análisis_ABC_XYZ[[#Headers],[#Data]],4,FALSE)</f>
        <v>0.49507917887403441</v>
      </c>
    </row>
    <row r="7853" spans="1:12" x14ac:dyDescent="0.35">
      <c r="A7853" s="2">
        <v>43280</v>
      </c>
      <c r="B7853" s="1" t="s">
        <v>12</v>
      </c>
      <c r="C7853" s="1" t="s">
        <v>1382</v>
      </c>
      <c r="D7853" s="1" t="s">
        <v>14</v>
      </c>
      <c r="E7853" s="1" t="s">
        <v>29</v>
      </c>
      <c r="F7853" s="18">
        <v>312.55200000000002</v>
      </c>
      <c r="G7853" t="s">
        <v>6671</v>
      </c>
      <c r="H7853" s="1">
        <f>IF(COUNTIF(G$2:G7853,G7853)=1,1,0)</f>
        <v>1</v>
      </c>
      <c r="I7853" s="1">
        <v>9</v>
      </c>
      <c r="J7853" s="1">
        <v>0.2</v>
      </c>
      <c r="K7853" s="1">
        <v>101.57939999999999</v>
      </c>
      <c r="L7853" s="12">
        <f>VLOOKUP(train[[#This Row],[Sub-Category]],Análisis_ABC_XYZ[[#Headers],[#Data]],4,FALSE)</f>
        <v>0.46881743173671325</v>
      </c>
    </row>
    <row r="7854" spans="1:12" x14ac:dyDescent="0.35">
      <c r="A7854" s="2">
        <v>43280</v>
      </c>
      <c r="B7854" s="1" t="s">
        <v>39</v>
      </c>
      <c r="C7854" s="1" t="s">
        <v>1281</v>
      </c>
      <c r="D7854" s="1" t="s">
        <v>8</v>
      </c>
      <c r="E7854" s="1" t="s">
        <v>18</v>
      </c>
      <c r="F7854" s="18">
        <v>307.31400000000002</v>
      </c>
      <c r="G7854" t="s">
        <v>5707</v>
      </c>
      <c r="H7854" s="1">
        <f>IF(COUNTIF(G$2:G7854,G7854)=1,1,0)</f>
        <v>0</v>
      </c>
      <c r="I7854" s="1">
        <v>3</v>
      </c>
      <c r="J7854" s="1">
        <v>0.3</v>
      </c>
      <c r="K7854" s="1">
        <v>-39.511800000000036</v>
      </c>
      <c r="L7854" s="12">
        <f>VLOOKUP(train[[#This Row],[Sub-Category]],Análisis_ABC_XYZ[[#Headers],[#Data]],4,FALSE)</f>
        <v>0.55975208308209756</v>
      </c>
    </row>
    <row r="7855" spans="1:12" x14ac:dyDescent="0.35">
      <c r="A7855" s="2">
        <v>43280</v>
      </c>
      <c r="B7855" s="1" t="s">
        <v>12</v>
      </c>
      <c r="C7855" s="1" t="s">
        <v>171</v>
      </c>
      <c r="D7855" s="1" t="s">
        <v>14</v>
      </c>
      <c r="E7855" s="1" t="s">
        <v>20</v>
      </c>
      <c r="F7855" s="18">
        <v>130.71</v>
      </c>
      <c r="G7855" t="s">
        <v>3081</v>
      </c>
      <c r="H7855" s="1">
        <f>IF(COUNTIF(G$2:G7855,G7855)=1,1,0)</f>
        <v>0</v>
      </c>
      <c r="I7855" s="1">
        <v>3</v>
      </c>
      <c r="J7855" s="1">
        <v>0</v>
      </c>
      <c r="K7855" s="1">
        <v>39.212999999999994</v>
      </c>
      <c r="L7855" s="12">
        <f>VLOOKUP(train[[#This Row],[Sub-Category]],Análisis_ABC_XYZ[[#Headers],[#Data]],4,FALSE)</f>
        <v>0.44610841445725197</v>
      </c>
    </row>
    <row r="7856" spans="1:12" x14ac:dyDescent="0.35">
      <c r="A7856" s="2">
        <v>43280</v>
      </c>
      <c r="B7856" s="1" t="s">
        <v>12</v>
      </c>
      <c r="C7856" s="1" t="s">
        <v>1264</v>
      </c>
      <c r="D7856" s="1" t="s">
        <v>26</v>
      </c>
      <c r="E7856" s="1" t="s">
        <v>56</v>
      </c>
      <c r="F7856" s="18">
        <v>62.31</v>
      </c>
      <c r="G7856" t="s">
        <v>3081</v>
      </c>
      <c r="H7856" s="1">
        <f>IF(COUNTIF(G$2:G7856,G7856)=1,1,0)</f>
        <v>0</v>
      </c>
      <c r="I7856" s="1">
        <v>3</v>
      </c>
      <c r="J7856" s="1">
        <v>0</v>
      </c>
      <c r="K7856" s="1">
        <v>22.4316</v>
      </c>
      <c r="L7856" s="12">
        <f>VLOOKUP(train[[#This Row],[Sub-Category]],Análisis_ABC_XYZ[[#Headers],[#Data]],4,FALSE)</f>
        <v>0.52062335344040378</v>
      </c>
    </row>
    <row r="7857" spans="1:12" x14ac:dyDescent="0.35">
      <c r="A7857" s="2">
        <v>43280</v>
      </c>
      <c r="B7857" s="1" t="s">
        <v>229</v>
      </c>
      <c r="C7857" s="1" t="s">
        <v>746</v>
      </c>
      <c r="D7857" s="1" t="s">
        <v>14</v>
      </c>
      <c r="E7857" s="1" t="s">
        <v>182</v>
      </c>
      <c r="F7857" s="18">
        <v>30.69</v>
      </c>
      <c r="G7857" t="s">
        <v>3840</v>
      </c>
      <c r="H7857" s="1">
        <f>IF(COUNTIF(G$2:G7857,G7857)=1,1,0)</f>
        <v>0</v>
      </c>
      <c r="I7857" s="1">
        <v>3</v>
      </c>
      <c r="J7857" s="1">
        <v>0</v>
      </c>
      <c r="K7857" s="1">
        <v>7.9794000000000018</v>
      </c>
      <c r="L7857" s="12">
        <f>VLOOKUP(train[[#This Row],[Sub-Category]],Análisis_ABC_XYZ[[#Headers],[#Data]],4,FALSE)</f>
        <v>0.53938093436526824</v>
      </c>
    </row>
    <row r="7858" spans="1:12" x14ac:dyDescent="0.35">
      <c r="A7858" s="2">
        <v>43280</v>
      </c>
      <c r="B7858" s="1" t="s">
        <v>229</v>
      </c>
      <c r="C7858" s="1" t="s">
        <v>1047</v>
      </c>
      <c r="D7858" s="1" t="s">
        <v>8</v>
      </c>
      <c r="E7858" s="1" t="s">
        <v>22</v>
      </c>
      <c r="F7858" s="18">
        <v>25.16</v>
      </c>
      <c r="G7858" t="s">
        <v>3840</v>
      </c>
      <c r="H7858" s="1">
        <f>IF(COUNTIF(G$2:G7858,G7858)=1,1,0)</f>
        <v>0</v>
      </c>
      <c r="I7858" s="1">
        <v>2</v>
      </c>
      <c r="J7858" s="1">
        <v>0</v>
      </c>
      <c r="K7858" s="1">
        <v>8.5543999999999976</v>
      </c>
      <c r="L7858" s="12">
        <f>VLOOKUP(train[[#This Row],[Sub-Category]],Análisis_ABC_XYZ[[#Headers],[#Data]],4,FALSE)</f>
        <v>0.4595170286641902</v>
      </c>
    </row>
    <row r="7859" spans="1:12" x14ac:dyDescent="0.35">
      <c r="A7859" s="2">
        <v>43280</v>
      </c>
      <c r="B7859" s="1" t="s">
        <v>39</v>
      </c>
      <c r="C7859" s="1" t="s">
        <v>714</v>
      </c>
      <c r="D7859" s="1" t="s">
        <v>14</v>
      </c>
      <c r="E7859" s="1" t="s">
        <v>31</v>
      </c>
      <c r="F7859" s="18">
        <v>21.391999999999992</v>
      </c>
      <c r="G7859" t="s">
        <v>5707</v>
      </c>
      <c r="H7859" s="1">
        <f>IF(COUNTIF(G$2:G7859,G7859)=1,1,0)</f>
        <v>0</v>
      </c>
      <c r="I7859" s="1">
        <v>2</v>
      </c>
      <c r="J7859" s="1">
        <v>0.8</v>
      </c>
      <c r="K7859" s="1">
        <v>-54.549600000000012</v>
      </c>
      <c r="L7859" s="12">
        <f>VLOOKUP(train[[#This Row],[Sub-Category]],Análisis_ABC_XYZ[[#Headers],[#Data]],4,FALSE)</f>
        <v>0.49507917887403441</v>
      </c>
    </row>
    <row r="7860" spans="1:12" x14ac:dyDescent="0.35">
      <c r="A7860" s="2">
        <v>43280</v>
      </c>
      <c r="B7860" s="1" t="s">
        <v>12</v>
      </c>
      <c r="C7860" s="1" t="s">
        <v>876</v>
      </c>
      <c r="D7860" s="1" t="s">
        <v>14</v>
      </c>
      <c r="E7860" s="1" t="s">
        <v>24</v>
      </c>
      <c r="F7860" s="18">
        <v>11.68</v>
      </c>
      <c r="G7860" t="s">
        <v>3081</v>
      </c>
      <c r="H7860" s="1">
        <f>IF(COUNTIF(G$2:G7860,G7860)=1,1,0)</f>
        <v>0</v>
      </c>
      <c r="I7860" s="1">
        <v>2</v>
      </c>
      <c r="J7860" s="1">
        <v>0</v>
      </c>
      <c r="K7860" s="1">
        <v>3.0367999999999995</v>
      </c>
      <c r="L7860" s="12">
        <f>VLOOKUP(train[[#This Row],[Sub-Category]],Análisis_ABC_XYZ[[#Headers],[#Data]],4,FALSE)</f>
        <v>0.45632477063632687</v>
      </c>
    </row>
    <row r="7861" spans="1:12" x14ac:dyDescent="0.35">
      <c r="A7861" s="2">
        <v>43280</v>
      </c>
      <c r="B7861" s="1" t="s">
        <v>76</v>
      </c>
      <c r="C7861" s="1" t="s">
        <v>109</v>
      </c>
      <c r="D7861" s="1" t="s">
        <v>14</v>
      </c>
      <c r="E7861" s="1" t="s">
        <v>29</v>
      </c>
      <c r="F7861" s="18">
        <v>11.54</v>
      </c>
      <c r="G7861" t="s">
        <v>3064</v>
      </c>
      <c r="H7861" s="1">
        <f>IF(COUNTIF(G$2:G7861,G7861)=1,1,0)</f>
        <v>0</v>
      </c>
      <c r="I7861" s="1">
        <v>2</v>
      </c>
      <c r="J7861" s="1">
        <v>0</v>
      </c>
      <c r="K7861" s="1">
        <v>5.77</v>
      </c>
      <c r="L7861" s="12">
        <f>VLOOKUP(train[[#This Row],[Sub-Category]],Análisis_ABC_XYZ[[#Headers],[#Data]],4,FALSE)</f>
        <v>0.46881743173671325</v>
      </c>
    </row>
    <row r="7862" spans="1:12" x14ac:dyDescent="0.35">
      <c r="A7862" s="2">
        <v>43280</v>
      </c>
      <c r="B7862" s="1" t="s">
        <v>39</v>
      </c>
      <c r="C7862" s="1" t="s">
        <v>708</v>
      </c>
      <c r="D7862" s="1" t="s">
        <v>14</v>
      </c>
      <c r="E7862" s="1" t="s">
        <v>36</v>
      </c>
      <c r="F7862" s="18">
        <v>5.1840000000000011</v>
      </c>
      <c r="G7862" t="s">
        <v>4516</v>
      </c>
      <c r="H7862" s="1">
        <f>IF(COUNTIF(G$2:G7862,G7862)=1,1,0)</f>
        <v>1</v>
      </c>
      <c r="I7862" s="1">
        <v>1</v>
      </c>
      <c r="J7862" s="1">
        <v>0.2</v>
      </c>
      <c r="K7862" s="1">
        <v>1.8144</v>
      </c>
      <c r="L7862" s="12">
        <f>VLOOKUP(train[[#This Row],[Sub-Category]],Análisis_ABC_XYZ[[#Headers],[#Data]],4,FALSE)</f>
        <v>0.43613829632717294</v>
      </c>
    </row>
    <row r="7863" spans="1:12" x14ac:dyDescent="0.35">
      <c r="A7863" s="2">
        <v>43281</v>
      </c>
      <c r="B7863" s="1" t="s">
        <v>89</v>
      </c>
      <c r="C7863" s="1" t="s">
        <v>1520</v>
      </c>
      <c r="D7863" s="1" t="s">
        <v>14</v>
      </c>
      <c r="E7863" s="1" t="s">
        <v>20</v>
      </c>
      <c r="F7863" s="18">
        <v>1085.42</v>
      </c>
      <c r="G7863" t="s">
        <v>6395</v>
      </c>
      <c r="H7863" s="1">
        <f>IF(COUNTIF(G$2:G7863,G7863)=1,1,0)</f>
        <v>1</v>
      </c>
      <c r="I7863" s="1">
        <v>7</v>
      </c>
      <c r="J7863" s="1">
        <v>0</v>
      </c>
      <c r="K7863" s="1">
        <v>282.20920000000001</v>
      </c>
      <c r="L7863" s="12">
        <f>VLOOKUP(train[[#This Row],[Sub-Category]],Análisis_ABC_XYZ[[#Headers],[#Data]],4,FALSE)</f>
        <v>0.44610841445725197</v>
      </c>
    </row>
    <row r="7864" spans="1:12" x14ac:dyDescent="0.35">
      <c r="A7864" s="2">
        <v>43281</v>
      </c>
      <c r="B7864" s="1" t="s">
        <v>89</v>
      </c>
      <c r="C7864" s="1" t="s">
        <v>17</v>
      </c>
      <c r="D7864" s="1" t="s">
        <v>8</v>
      </c>
      <c r="E7864" s="1" t="s">
        <v>18</v>
      </c>
      <c r="F7864" s="18">
        <v>1044.6299999999999</v>
      </c>
      <c r="G7864" t="s">
        <v>6382</v>
      </c>
      <c r="H7864" s="1">
        <f>IF(COUNTIF(G$2:G7864,G7864)=1,1,0)</f>
        <v>1</v>
      </c>
      <c r="I7864" s="1">
        <v>5</v>
      </c>
      <c r="J7864" s="1">
        <v>0.4</v>
      </c>
      <c r="K7864" s="1">
        <v>-295.97849999999994</v>
      </c>
      <c r="L7864" s="12">
        <f>VLOOKUP(train[[#This Row],[Sub-Category]],Análisis_ABC_XYZ[[#Headers],[#Data]],4,FALSE)</f>
        <v>0.55975208308209756</v>
      </c>
    </row>
    <row r="7865" spans="1:12" x14ac:dyDescent="0.35">
      <c r="A7865" s="2">
        <v>43281</v>
      </c>
      <c r="B7865" s="1" t="s">
        <v>72</v>
      </c>
      <c r="C7865" s="1" t="s">
        <v>1791</v>
      </c>
      <c r="D7865" s="1" t="s">
        <v>26</v>
      </c>
      <c r="E7865" s="1" t="s">
        <v>27</v>
      </c>
      <c r="F7865" s="18">
        <v>1001.5840000000001</v>
      </c>
      <c r="G7865" t="s">
        <v>5398</v>
      </c>
      <c r="H7865" s="1">
        <f>IF(COUNTIF(G$2:G7865,G7865)=1,1,0)</f>
        <v>1</v>
      </c>
      <c r="I7865" s="1">
        <v>2</v>
      </c>
      <c r="J7865" s="1">
        <v>0.2</v>
      </c>
      <c r="K7865" s="1">
        <v>125.19799999999992</v>
      </c>
      <c r="L7865" s="12">
        <f>VLOOKUP(train[[#This Row],[Sub-Category]],Análisis_ABC_XYZ[[#Headers],[#Data]],4,FALSE)</f>
        <v>0.41105220110552465</v>
      </c>
    </row>
    <row r="7866" spans="1:12" x14ac:dyDescent="0.35">
      <c r="A7866" s="2">
        <v>43281</v>
      </c>
      <c r="B7866" s="1" t="s">
        <v>72</v>
      </c>
      <c r="C7866" s="1" t="s">
        <v>1703</v>
      </c>
      <c r="D7866" s="1" t="s">
        <v>8</v>
      </c>
      <c r="E7866" s="1" t="s">
        <v>11</v>
      </c>
      <c r="F7866" s="18">
        <v>569.05799999999999</v>
      </c>
      <c r="G7866" t="s">
        <v>5398</v>
      </c>
      <c r="H7866" s="1">
        <f>IF(COUNTIF(G$2:G7866,G7866)=1,1,0)</f>
        <v>0</v>
      </c>
      <c r="I7866" s="1">
        <v>3</v>
      </c>
      <c r="J7866" s="1">
        <v>0.3</v>
      </c>
      <c r="K7866" s="1">
        <v>-178.84680000000006</v>
      </c>
      <c r="L7866" s="12">
        <f>VLOOKUP(train[[#This Row],[Sub-Category]],Análisis_ABC_XYZ[[#Headers],[#Data]],4,FALSE)</f>
        <v>0.46529189879902266</v>
      </c>
    </row>
    <row r="7867" spans="1:12" x14ac:dyDescent="0.35">
      <c r="A7867" s="2">
        <v>43281</v>
      </c>
      <c r="B7867" s="1" t="s">
        <v>12</v>
      </c>
      <c r="C7867" s="1" t="s">
        <v>1173</v>
      </c>
      <c r="D7867" s="1" t="s">
        <v>8</v>
      </c>
      <c r="E7867" s="1" t="s">
        <v>9</v>
      </c>
      <c r="F7867" s="18">
        <v>435.99900000000002</v>
      </c>
      <c r="G7867" t="s">
        <v>6739</v>
      </c>
      <c r="H7867" s="1">
        <f>IF(COUNTIF(G$2:G7867,G7867)=1,1,0)</f>
        <v>1</v>
      </c>
      <c r="I7867" s="1">
        <v>3</v>
      </c>
      <c r="J7867" s="1">
        <v>0.15</v>
      </c>
      <c r="K7867" s="1">
        <v>5.1293999999999755</v>
      </c>
      <c r="L7867" s="12">
        <f>VLOOKUP(train[[#This Row],[Sub-Category]],Análisis_ABC_XYZ[[#Headers],[#Data]],4,FALSE)</f>
        <v>0.5176847302647779</v>
      </c>
    </row>
    <row r="7868" spans="1:12" x14ac:dyDescent="0.35">
      <c r="A7868" s="2">
        <v>43281</v>
      </c>
      <c r="B7868" s="1" t="s">
        <v>89</v>
      </c>
      <c r="C7868" s="1" t="s">
        <v>908</v>
      </c>
      <c r="D7868" s="1" t="s">
        <v>14</v>
      </c>
      <c r="E7868" s="1" t="s">
        <v>20</v>
      </c>
      <c r="F7868" s="18">
        <v>248.57</v>
      </c>
      <c r="G7868" t="s">
        <v>3722</v>
      </c>
      <c r="H7868" s="1">
        <f>IF(COUNTIF(G$2:G7868,G7868)=1,1,0)</f>
        <v>1</v>
      </c>
      <c r="I7868" s="1">
        <v>7</v>
      </c>
      <c r="J7868" s="1">
        <v>0</v>
      </c>
      <c r="K7868" s="1">
        <v>67.113900000000015</v>
      </c>
      <c r="L7868" s="12">
        <f>VLOOKUP(train[[#This Row],[Sub-Category]],Análisis_ABC_XYZ[[#Headers],[#Data]],4,FALSE)</f>
        <v>0.44610841445725197</v>
      </c>
    </row>
    <row r="7869" spans="1:12" x14ac:dyDescent="0.35">
      <c r="A7869" s="2">
        <v>43281</v>
      </c>
      <c r="B7869" s="1" t="s">
        <v>12</v>
      </c>
      <c r="C7869" s="1" t="s">
        <v>1194</v>
      </c>
      <c r="D7869" s="1" t="s">
        <v>14</v>
      </c>
      <c r="E7869" s="1" t="s">
        <v>36</v>
      </c>
      <c r="F7869" s="18">
        <v>204.95000000000002</v>
      </c>
      <c r="G7869" t="s">
        <v>5669</v>
      </c>
      <c r="H7869" s="1">
        <f>IF(COUNTIF(G$2:G7869,G7869)=1,1,0)</f>
        <v>1</v>
      </c>
      <c r="I7869" s="1">
        <v>5</v>
      </c>
      <c r="J7869" s="1">
        <v>0</v>
      </c>
      <c r="K7869" s="1">
        <v>100.4255</v>
      </c>
      <c r="L7869" s="12">
        <f>VLOOKUP(train[[#This Row],[Sub-Category]],Análisis_ABC_XYZ[[#Headers],[#Data]],4,FALSE)</f>
        <v>0.43613829632717294</v>
      </c>
    </row>
    <row r="7870" spans="1:12" x14ac:dyDescent="0.35">
      <c r="A7870" s="2">
        <v>43281</v>
      </c>
      <c r="B7870" s="1" t="s">
        <v>410</v>
      </c>
      <c r="C7870" s="1" t="s">
        <v>411</v>
      </c>
      <c r="D7870" s="1" t="s">
        <v>14</v>
      </c>
      <c r="E7870" s="1" t="s">
        <v>29</v>
      </c>
      <c r="F7870" s="18">
        <v>75.792000000000002</v>
      </c>
      <c r="G7870" t="s">
        <v>6284</v>
      </c>
      <c r="H7870" s="1">
        <f>IF(COUNTIF(G$2:G7870,G7870)=1,1,0)</f>
        <v>1</v>
      </c>
      <c r="I7870" s="1">
        <v>3</v>
      </c>
      <c r="J7870" s="1">
        <v>0.2</v>
      </c>
      <c r="K7870" s="1">
        <v>25.579799999999992</v>
      </c>
      <c r="L7870" s="12">
        <f>VLOOKUP(train[[#This Row],[Sub-Category]],Análisis_ABC_XYZ[[#Headers],[#Data]],4,FALSE)</f>
        <v>0.46881743173671325</v>
      </c>
    </row>
    <row r="7871" spans="1:12" x14ac:dyDescent="0.35">
      <c r="A7871" s="2">
        <v>43281</v>
      </c>
      <c r="B7871" s="1" t="s">
        <v>89</v>
      </c>
      <c r="C7871" s="1" t="s">
        <v>1451</v>
      </c>
      <c r="D7871" s="1" t="s">
        <v>8</v>
      </c>
      <c r="E7871" s="1" t="s">
        <v>22</v>
      </c>
      <c r="F7871" s="18">
        <v>22.23</v>
      </c>
      <c r="G7871" t="s">
        <v>3722</v>
      </c>
      <c r="H7871" s="1">
        <f>IF(COUNTIF(G$2:G7871,G7871)=1,1,0)</f>
        <v>0</v>
      </c>
      <c r="I7871" s="1">
        <v>1</v>
      </c>
      <c r="J7871" s="1">
        <v>0</v>
      </c>
      <c r="K7871" s="1">
        <v>9.7812000000000019</v>
      </c>
      <c r="L7871" s="12">
        <f>VLOOKUP(train[[#This Row],[Sub-Category]],Análisis_ABC_XYZ[[#Headers],[#Data]],4,FALSE)</f>
        <v>0.4595170286641902</v>
      </c>
    </row>
    <row r="7872" spans="1:12" x14ac:dyDescent="0.35">
      <c r="A7872" s="2">
        <v>43281</v>
      </c>
      <c r="B7872" s="1" t="s">
        <v>111</v>
      </c>
      <c r="C7872" s="1" t="s">
        <v>1189</v>
      </c>
      <c r="D7872" s="1" t="s">
        <v>8</v>
      </c>
      <c r="E7872" s="1" t="s">
        <v>22</v>
      </c>
      <c r="F7872" s="18">
        <v>19.52</v>
      </c>
      <c r="G7872" t="s">
        <v>3612</v>
      </c>
      <c r="H7872" s="1">
        <f>IF(COUNTIF(G$2:G7872,G7872)=1,1,0)</f>
        <v>1</v>
      </c>
      <c r="I7872" s="1">
        <v>2</v>
      </c>
      <c r="J7872" s="1">
        <v>0.2</v>
      </c>
      <c r="K7872" s="1">
        <v>5.3680000000000012</v>
      </c>
      <c r="L7872" s="12">
        <f>VLOOKUP(train[[#This Row],[Sub-Category]],Análisis_ABC_XYZ[[#Headers],[#Data]],4,FALSE)</f>
        <v>0.4595170286641902</v>
      </c>
    </row>
    <row r="7873" spans="1:12" x14ac:dyDescent="0.35">
      <c r="A7873" s="2">
        <v>43281</v>
      </c>
      <c r="B7873" s="1" t="s">
        <v>72</v>
      </c>
      <c r="C7873" s="1" t="s">
        <v>134</v>
      </c>
      <c r="D7873" s="1" t="s">
        <v>8</v>
      </c>
      <c r="E7873" s="1" t="s">
        <v>22</v>
      </c>
      <c r="F7873" s="18">
        <v>14.224000000000002</v>
      </c>
      <c r="G7873" t="s">
        <v>5398</v>
      </c>
      <c r="H7873" s="1">
        <f>IF(COUNTIF(G$2:G7873,G7873)=1,1,0)</f>
        <v>0</v>
      </c>
      <c r="I7873" s="1">
        <v>2</v>
      </c>
      <c r="J7873" s="1">
        <v>0.6</v>
      </c>
      <c r="K7873" s="1">
        <v>-10.312400000000004</v>
      </c>
      <c r="L7873" s="12">
        <f>VLOOKUP(train[[#This Row],[Sub-Category]],Análisis_ABC_XYZ[[#Headers],[#Data]],4,FALSE)</f>
        <v>0.4595170286641902</v>
      </c>
    </row>
    <row r="7874" spans="1:12" x14ac:dyDescent="0.35">
      <c r="A7874" s="2">
        <v>43282</v>
      </c>
      <c r="B7874" s="1" t="s">
        <v>84</v>
      </c>
      <c r="C7874" s="1" t="s">
        <v>1510</v>
      </c>
      <c r="D7874" s="1" t="s">
        <v>14</v>
      </c>
      <c r="E7874" s="1" t="s">
        <v>20</v>
      </c>
      <c r="F7874" s="18">
        <v>443.92</v>
      </c>
      <c r="G7874" t="s">
        <v>3861</v>
      </c>
      <c r="H7874" s="1">
        <f>IF(COUNTIF(G$2:G7874,G7874)=1,1,0)</f>
        <v>1</v>
      </c>
      <c r="I7874" s="1">
        <v>4</v>
      </c>
      <c r="J7874" s="1">
        <v>0</v>
      </c>
      <c r="K7874" s="1">
        <v>13.317600000000027</v>
      </c>
      <c r="L7874" s="12">
        <f>VLOOKUP(train[[#This Row],[Sub-Category]],Análisis_ABC_XYZ[[#Headers],[#Data]],4,FALSE)</f>
        <v>0.44610841445725197</v>
      </c>
    </row>
    <row r="7875" spans="1:12" x14ac:dyDescent="0.35">
      <c r="A7875" s="2">
        <v>43282</v>
      </c>
      <c r="B7875" s="1" t="s">
        <v>84</v>
      </c>
      <c r="C7875" s="1" t="s">
        <v>38</v>
      </c>
      <c r="D7875" s="1" t="s">
        <v>14</v>
      </c>
      <c r="E7875" s="1" t="s">
        <v>29</v>
      </c>
      <c r="F7875" s="18">
        <v>169.99</v>
      </c>
      <c r="G7875" t="s">
        <v>3861</v>
      </c>
      <c r="H7875" s="1">
        <f>IF(COUNTIF(G$2:G7875,G7875)=1,1,0)</f>
        <v>0</v>
      </c>
      <c r="I7875" s="1">
        <v>1</v>
      </c>
      <c r="J7875" s="1">
        <v>0</v>
      </c>
      <c r="K7875" s="1">
        <v>78.195399999999992</v>
      </c>
      <c r="L7875" s="12">
        <f>VLOOKUP(train[[#This Row],[Sub-Category]],Análisis_ABC_XYZ[[#Headers],[#Data]],4,FALSE)</f>
        <v>0.46881743173671325</v>
      </c>
    </row>
    <row r="7876" spans="1:12" x14ac:dyDescent="0.35">
      <c r="A7876" s="2">
        <v>43282</v>
      </c>
      <c r="B7876" s="1" t="s">
        <v>84</v>
      </c>
      <c r="C7876" s="1" t="s">
        <v>554</v>
      </c>
      <c r="D7876" s="1" t="s">
        <v>14</v>
      </c>
      <c r="E7876" s="1" t="s">
        <v>36</v>
      </c>
      <c r="F7876" s="18">
        <v>25.92</v>
      </c>
      <c r="G7876" t="s">
        <v>3861</v>
      </c>
      <c r="H7876" s="1">
        <f>IF(COUNTIF(G$2:G7876,G7876)=1,1,0)</f>
        <v>0</v>
      </c>
      <c r="I7876" s="1">
        <v>4</v>
      </c>
      <c r="J7876" s="1">
        <v>0</v>
      </c>
      <c r="K7876" s="1">
        <v>12.441600000000001</v>
      </c>
      <c r="L7876" s="12">
        <f>VLOOKUP(train[[#This Row],[Sub-Category]],Análisis_ABC_XYZ[[#Headers],[#Data]],4,FALSE)</f>
        <v>0.43613829632717294</v>
      </c>
    </row>
    <row r="7877" spans="1:12" x14ac:dyDescent="0.35">
      <c r="A7877" s="2">
        <v>43283</v>
      </c>
      <c r="B7877" s="1" t="s">
        <v>39</v>
      </c>
      <c r="C7877" s="1" t="s">
        <v>510</v>
      </c>
      <c r="D7877" s="1" t="s">
        <v>14</v>
      </c>
      <c r="E7877" s="1" t="s">
        <v>36</v>
      </c>
      <c r="F7877" s="18">
        <v>163.96</v>
      </c>
      <c r="G7877" t="s">
        <v>4526</v>
      </c>
      <c r="H7877" s="1">
        <f>IF(COUNTIF(G$2:G7877,G7877)=1,1,0)</f>
        <v>1</v>
      </c>
      <c r="I7877" s="1">
        <v>5</v>
      </c>
      <c r="J7877" s="1">
        <v>0.2</v>
      </c>
      <c r="K7877" s="1">
        <v>59.435499999999998</v>
      </c>
      <c r="L7877" s="12">
        <f>VLOOKUP(train[[#This Row],[Sub-Category]],Análisis_ABC_XYZ[[#Headers],[#Data]],4,FALSE)</f>
        <v>0.43613829632717294</v>
      </c>
    </row>
    <row r="7878" spans="1:12" x14ac:dyDescent="0.35">
      <c r="A7878" s="2">
        <v>43283</v>
      </c>
      <c r="B7878" s="1" t="s">
        <v>39</v>
      </c>
      <c r="C7878" s="1" t="s">
        <v>1576</v>
      </c>
      <c r="D7878" s="1" t="s">
        <v>14</v>
      </c>
      <c r="E7878" s="1" t="s">
        <v>29</v>
      </c>
      <c r="F7878" s="18">
        <v>5.2319999999999984</v>
      </c>
      <c r="G7878" t="s">
        <v>4526</v>
      </c>
      <c r="H7878" s="1">
        <f>IF(COUNTIF(G$2:G7878,G7878)=1,1,0)</f>
        <v>0</v>
      </c>
      <c r="I7878" s="1">
        <v>4</v>
      </c>
      <c r="J7878" s="1">
        <v>0.8</v>
      </c>
      <c r="K7878" s="1">
        <v>-8.1096000000000004</v>
      </c>
      <c r="L7878" s="12">
        <f>VLOOKUP(train[[#This Row],[Sub-Category]],Análisis_ABC_XYZ[[#Headers],[#Data]],4,FALSE)</f>
        <v>0.46881743173671325</v>
      </c>
    </row>
    <row r="7879" spans="1:12" x14ac:dyDescent="0.35">
      <c r="A7879" s="2">
        <v>43284</v>
      </c>
      <c r="B7879" s="1" t="s">
        <v>37</v>
      </c>
      <c r="C7879" s="1" t="s">
        <v>262</v>
      </c>
      <c r="D7879" s="1" t="s">
        <v>26</v>
      </c>
      <c r="E7879" s="1" t="s">
        <v>208</v>
      </c>
      <c r="F7879" s="18">
        <v>2395.2000000000003</v>
      </c>
      <c r="G7879" t="s">
        <v>4633</v>
      </c>
      <c r="H7879" s="1">
        <f>IF(COUNTIF(G$2:G7879,G7879)=1,1,0)</f>
        <v>1</v>
      </c>
      <c r="I7879" s="1">
        <v>6</v>
      </c>
      <c r="J7879" s="1">
        <v>0.2</v>
      </c>
      <c r="K7879" s="1">
        <v>209.58000000000004</v>
      </c>
      <c r="L7879" s="12">
        <f>VLOOKUP(train[[#This Row],[Sub-Category]],Análisis_ABC_XYZ[[#Headers],[#Data]],4,FALSE)</f>
        <v>0.5183572270896134</v>
      </c>
    </row>
    <row r="7880" spans="1:12" x14ac:dyDescent="0.35">
      <c r="A7880" s="2">
        <v>43284</v>
      </c>
      <c r="B7880" s="1" t="s">
        <v>39</v>
      </c>
      <c r="C7880" s="1" t="s">
        <v>1253</v>
      </c>
      <c r="D7880" s="1" t="s">
        <v>26</v>
      </c>
      <c r="E7880" s="1" t="s">
        <v>208</v>
      </c>
      <c r="F7880" s="18">
        <v>597.13200000000006</v>
      </c>
      <c r="G7880" t="s">
        <v>6643</v>
      </c>
      <c r="H7880" s="1">
        <f>IF(COUNTIF(G$2:G7880,G7880)=1,1,0)</f>
        <v>1</v>
      </c>
      <c r="I7880" s="1">
        <v>3</v>
      </c>
      <c r="J7880" s="1">
        <v>0.4</v>
      </c>
      <c r="K7880" s="1">
        <v>49.760999999999967</v>
      </c>
      <c r="L7880" s="12">
        <f>VLOOKUP(train[[#This Row],[Sub-Category]],Análisis_ABC_XYZ[[#Headers],[#Data]],4,FALSE)</f>
        <v>0.5183572270896134</v>
      </c>
    </row>
    <row r="7881" spans="1:12" x14ac:dyDescent="0.35">
      <c r="A7881" s="2">
        <v>43284</v>
      </c>
      <c r="B7881" s="1" t="s">
        <v>203</v>
      </c>
      <c r="C7881" s="1" t="s">
        <v>113</v>
      </c>
      <c r="D7881" s="1" t="s">
        <v>8</v>
      </c>
      <c r="E7881" s="1" t="s">
        <v>22</v>
      </c>
      <c r="F7881" s="18">
        <v>545.85</v>
      </c>
      <c r="G7881" t="s">
        <v>6162</v>
      </c>
      <c r="H7881" s="1">
        <f>IF(COUNTIF(G$2:G7881,G7881)=1,1,0)</f>
        <v>1</v>
      </c>
      <c r="I7881" s="1">
        <v>9</v>
      </c>
      <c r="J7881" s="1">
        <v>0</v>
      </c>
      <c r="K7881" s="1">
        <v>114.6285</v>
      </c>
      <c r="L7881" s="12">
        <f>VLOOKUP(train[[#This Row],[Sub-Category]],Análisis_ABC_XYZ[[#Headers],[#Data]],4,FALSE)</f>
        <v>0.4595170286641902</v>
      </c>
    </row>
    <row r="7882" spans="1:12" x14ac:dyDescent="0.35">
      <c r="A7882" s="2">
        <v>43284</v>
      </c>
      <c r="B7882" s="1" t="s">
        <v>379</v>
      </c>
      <c r="C7882" s="1" t="s">
        <v>728</v>
      </c>
      <c r="D7882" s="1" t="s">
        <v>26</v>
      </c>
      <c r="E7882" s="1" t="s">
        <v>27</v>
      </c>
      <c r="F7882" s="18">
        <v>287.96999999999997</v>
      </c>
      <c r="G7882" t="s">
        <v>3803</v>
      </c>
      <c r="H7882" s="1">
        <f>IF(COUNTIF(G$2:G7882,G7882)=1,1,0)</f>
        <v>1</v>
      </c>
      <c r="I7882" s="1">
        <v>3</v>
      </c>
      <c r="J7882" s="1">
        <v>0</v>
      </c>
      <c r="K7882" s="1">
        <v>77.751899999999992</v>
      </c>
      <c r="L7882" s="12">
        <f>VLOOKUP(train[[#This Row],[Sub-Category]],Análisis_ABC_XYZ[[#Headers],[#Data]],4,FALSE)</f>
        <v>0.41105220110552465</v>
      </c>
    </row>
    <row r="7883" spans="1:12" x14ac:dyDescent="0.35">
      <c r="A7883" s="2">
        <v>43284</v>
      </c>
      <c r="B7883" s="1" t="s">
        <v>39</v>
      </c>
      <c r="C7883" s="1" t="s">
        <v>1252</v>
      </c>
      <c r="D7883" s="1" t="s">
        <v>14</v>
      </c>
      <c r="E7883" s="1" t="s">
        <v>36</v>
      </c>
      <c r="F7883" s="18">
        <v>273.89600000000002</v>
      </c>
      <c r="G7883" t="s">
        <v>6643</v>
      </c>
      <c r="H7883" s="1">
        <f>IF(COUNTIF(G$2:G7883,G7883)=1,1,0)</f>
        <v>0</v>
      </c>
      <c r="I7883" s="1">
        <v>7</v>
      </c>
      <c r="J7883" s="1">
        <v>0.2</v>
      </c>
      <c r="K7883" s="1">
        <v>92.43989999999998</v>
      </c>
      <c r="L7883" s="12">
        <f>VLOOKUP(train[[#This Row],[Sub-Category]],Análisis_ABC_XYZ[[#Headers],[#Data]],4,FALSE)</f>
        <v>0.43613829632717294</v>
      </c>
    </row>
    <row r="7884" spans="1:12" x14ac:dyDescent="0.35">
      <c r="A7884" s="2">
        <v>43284</v>
      </c>
      <c r="B7884" s="1" t="s">
        <v>157</v>
      </c>
      <c r="C7884" s="1" t="s">
        <v>424</v>
      </c>
      <c r="D7884" s="1" t="s">
        <v>8</v>
      </c>
      <c r="E7884" s="1" t="s">
        <v>18</v>
      </c>
      <c r="F7884" s="18">
        <v>215.148</v>
      </c>
      <c r="G7884" t="s">
        <v>4057</v>
      </c>
      <c r="H7884" s="1">
        <f>IF(COUNTIF(G$2:G7884,G7884)=1,1,0)</f>
        <v>1</v>
      </c>
      <c r="I7884" s="1">
        <v>2</v>
      </c>
      <c r="J7884" s="1">
        <v>0.4</v>
      </c>
      <c r="K7884" s="1">
        <v>-103.98819999999998</v>
      </c>
      <c r="L7884" s="12">
        <f>VLOOKUP(train[[#This Row],[Sub-Category]],Análisis_ABC_XYZ[[#Headers],[#Data]],4,FALSE)</f>
        <v>0.55975208308209756</v>
      </c>
    </row>
    <row r="7885" spans="1:12" x14ac:dyDescent="0.35">
      <c r="A7885" s="2">
        <v>43284</v>
      </c>
      <c r="B7885" s="1" t="s">
        <v>39</v>
      </c>
      <c r="C7885" s="1" t="s">
        <v>106</v>
      </c>
      <c r="D7885" s="1" t="s">
        <v>26</v>
      </c>
      <c r="E7885" s="1" t="s">
        <v>27</v>
      </c>
      <c r="F7885" s="18">
        <v>167.96800000000002</v>
      </c>
      <c r="G7885" t="s">
        <v>6516</v>
      </c>
      <c r="H7885" s="1">
        <f>IF(COUNTIF(G$2:G7885,G7885)=1,1,0)</f>
        <v>1</v>
      </c>
      <c r="I7885" s="1">
        <v>4</v>
      </c>
      <c r="J7885" s="1">
        <v>0.2</v>
      </c>
      <c r="K7885" s="1">
        <v>62.988</v>
      </c>
      <c r="L7885" s="12">
        <f>VLOOKUP(train[[#This Row],[Sub-Category]],Análisis_ABC_XYZ[[#Headers],[#Data]],4,FALSE)</f>
        <v>0.41105220110552465</v>
      </c>
    </row>
    <row r="7886" spans="1:12" x14ac:dyDescent="0.35">
      <c r="A7886" s="2">
        <v>43284</v>
      </c>
      <c r="B7886" s="1" t="s">
        <v>12</v>
      </c>
      <c r="C7886" s="1" t="s">
        <v>1690</v>
      </c>
      <c r="D7886" s="1" t="s">
        <v>8</v>
      </c>
      <c r="E7886" s="1" t="s">
        <v>22</v>
      </c>
      <c r="F7886" s="18">
        <v>129.39000000000001</v>
      </c>
      <c r="G7886" t="s">
        <v>5326</v>
      </c>
      <c r="H7886" s="1">
        <f>IF(COUNTIF(G$2:G7886,G7886)=1,1,0)</f>
        <v>1</v>
      </c>
      <c r="I7886" s="1">
        <v>3</v>
      </c>
      <c r="J7886" s="1">
        <v>0</v>
      </c>
      <c r="K7886" s="1">
        <v>54.343800000000009</v>
      </c>
      <c r="L7886" s="12">
        <f>VLOOKUP(train[[#This Row],[Sub-Category]],Análisis_ABC_XYZ[[#Headers],[#Data]],4,FALSE)</f>
        <v>0.4595170286641902</v>
      </c>
    </row>
    <row r="7887" spans="1:12" x14ac:dyDescent="0.35">
      <c r="A7887" s="2">
        <v>43284</v>
      </c>
      <c r="B7887" s="1" t="s">
        <v>757</v>
      </c>
      <c r="C7887" s="1" t="s">
        <v>809</v>
      </c>
      <c r="D7887" s="1" t="s">
        <v>8</v>
      </c>
      <c r="E7887" s="1" t="s">
        <v>22</v>
      </c>
      <c r="F7887" s="18">
        <v>102.3</v>
      </c>
      <c r="G7887" t="s">
        <v>2970</v>
      </c>
      <c r="H7887" s="1">
        <f>IF(COUNTIF(G$2:G7887,G7887)=1,1,0)</f>
        <v>1</v>
      </c>
      <c r="I7887" s="1">
        <v>1</v>
      </c>
      <c r="J7887" s="1">
        <v>0</v>
      </c>
      <c r="K7887" s="1">
        <v>26.597999999999999</v>
      </c>
      <c r="L7887" s="12">
        <f>VLOOKUP(train[[#This Row],[Sub-Category]],Análisis_ABC_XYZ[[#Headers],[#Data]],4,FALSE)</f>
        <v>0.4595170286641902</v>
      </c>
    </row>
    <row r="7888" spans="1:12" x14ac:dyDescent="0.35">
      <c r="A7888" s="2">
        <v>43284</v>
      </c>
      <c r="B7888" s="1" t="s">
        <v>12</v>
      </c>
      <c r="C7888" s="1" t="s">
        <v>266</v>
      </c>
      <c r="D7888" s="1" t="s">
        <v>14</v>
      </c>
      <c r="E7888" s="1" t="s">
        <v>20</v>
      </c>
      <c r="F7888" s="18">
        <v>87.92</v>
      </c>
      <c r="G7888" t="s">
        <v>4970</v>
      </c>
      <c r="H7888" s="1">
        <f>IF(COUNTIF(G$2:G7888,G7888)=1,1,0)</f>
        <v>1</v>
      </c>
      <c r="I7888" s="1">
        <v>4</v>
      </c>
      <c r="J7888" s="1">
        <v>0</v>
      </c>
      <c r="K7888" s="1">
        <v>0.87919999999999732</v>
      </c>
      <c r="L7888" s="12">
        <f>VLOOKUP(train[[#This Row],[Sub-Category]],Análisis_ABC_XYZ[[#Headers],[#Data]],4,FALSE)</f>
        <v>0.44610841445725197</v>
      </c>
    </row>
    <row r="7889" spans="1:12" x14ac:dyDescent="0.35">
      <c r="A7889" s="2">
        <v>43284</v>
      </c>
      <c r="B7889" s="1" t="s">
        <v>37</v>
      </c>
      <c r="C7889" s="1" t="s">
        <v>760</v>
      </c>
      <c r="D7889" s="1" t="s">
        <v>26</v>
      </c>
      <c r="E7889" s="1" t="s">
        <v>56</v>
      </c>
      <c r="F7889" s="18">
        <v>1687.8</v>
      </c>
      <c r="G7889" t="s">
        <v>4633</v>
      </c>
      <c r="H7889" s="1">
        <f>IF(COUNTIF(G$2:G7889,G7889)=1,1,0)</f>
        <v>0</v>
      </c>
      <c r="I7889" s="1">
        <v>4</v>
      </c>
      <c r="J7889" s="1">
        <v>0</v>
      </c>
      <c r="K7889" s="1">
        <v>742.63200000000006</v>
      </c>
      <c r="L7889" s="12">
        <f>VLOOKUP(train[[#This Row],[Sub-Category]],Análisis_ABC_XYZ[[#Headers],[#Data]],4,FALSE)</f>
        <v>0.52062335344040378</v>
      </c>
    </row>
    <row r="7890" spans="1:12" x14ac:dyDescent="0.35">
      <c r="A7890" s="2">
        <v>43284</v>
      </c>
      <c r="B7890" s="1" t="s">
        <v>370</v>
      </c>
      <c r="C7890" s="1" t="s">
        <v>1180</v>
      </c>
      <c r="D7890" s="1" t="s">
        <v>26</v>
      </c>
      <c r="E7890" s="1" t="s">
        <v>56</v>
      </c>
      <c r="F7890" s="18">
        <v>258.89999999999998</v>
      </c>
      <c r="G7890" t="s">
        <v>3812</v>
      </c>
      <c r="H7890" s="1">
        <f>IF(COUNTIF(G$2:G7890,G7890)=1,1,0)</f>
        <v>1</v>
      </c>
      <c r="I7890" s="1">
        <v>10</v>
      </c>
      <c r="J7890" s="1">
        <v>0</v>
      </c>
      <c r="K7890" s="1">
        <v>93.203999999999994</v>
      </c>
      <c r="L7890" s="12">
        <f>VLOOKUP(train[[#This Row],[Sub-Category]],Análisis_ABC_XYZ[[#Headers],[#Data]],4,FALSE)</f>
        <v>0.52062335344040378</v>
      </c>
    </row>
    <row r="7891" spans="1:12" x14ac:dyDescent="0.35">
      <c r="A7891" s="2">
        <v>43284</v>
      </c>
      <c r="B7891" s="1" t="s">
        <v>37</v>
      </c>
      <c r="C7891" s="1" t="s">
        <v>302</v>
      </c>
      <c r="D7891" s="1" t="s">
        <v>26</v>
      </c>
      <c r="E7891" s="1" t="s">
        <v>56</v>
      </c>
      <c r="F7891" s="18">
        <v>59.98</v>
      </c>
      <c r="G7891" t="s">
        <v>4633</v>
      </c>
      <c r="H7891" s="1">
        <f>IF(COUNTIF(G$2:G7891,G7891)=1,1,0)</f>
        <v>0</v>
      </c>
      <c r="I7891" s="1">
        <v>2</v>
      </c>
      <c r="J7891" s="1">
        <v>0</v>
      </c>
      <c r="K7891" s="1">
        <v>26.391200000000005</v>
      </c>
      <c r="L7891" s="12">
        <f>VLOOKUP(train[[#This Row],[Sub-Category]],Análisis_ABC_XYZ[[#Headers],[#Data]],4,FALSE)</f>
        <v>0.52062335344040378</v>
      </c>
    </row>
    <row r="7892" spans="1:12" x14ac:dyDescent="0.35">
      <c r="A7892" s="2">
        <v>43284</v>
      </c>
      <c r="B7892" s="1" t="s">
        <v>34</v>
      </c>
      <c r="C7892" s="1" t="s">
        <v>82</v>
      </c>
      <c r="D7892" s="1" t="s">
        <v>26</v>
      </c>
      <c r="E7892" s="1" t="s">
        <v>56</v>
      </c>
      <c r="F7892" s="18">
        <v>24</v>
      </c>
      <c r="G7892" t="s">
        <v>1980</v>
      </c>
      <c r="H7892" s="1">
        <f>IF(COUNTIF(G$2:G7892,G7892)=1,1,0)</f>
        <v>1</v>
      </c>
      <c r="I7892" s="1">
        <v>2</v>
      </c>
      <c r="J7892" s="1">
        <v>0.2</v>
      </c>
      <c r="K7892" s="1">
        <v>-2.6999999999999993</v>
      </c>
      <c r="L7892" s="12">
        <f>VLOOKUP(train[[#This Row],[Sub-Category]],Análisis_ABC_XYZ[[#Headers],[#Data]],4,FALSE)</f>
        <v>0.52062335344040378</v>
      </c>
    </row>
    <row r="7893" spans="1:12" x14ac:dyDescent="0.35">
      <c r="A7893" s="2">
        <v>43284</v>
      </c>
      <c r="B7893" s="1" t="s">
        <v>157</v>
      </c>
      <c r="C7893" s="1" t="s">
        <v>1608</v>
      </c>
      <c r="D7893" s="1" t="s">
        <v>14</v>
      </c>
      <c r="E7893" s="1" t="s">
        <v>36</v>
      </c>
      <c r="F7893" s="18">
        <v>32.896000000000001</v>
      </c>
      <c r="G7893" t="s">
        <v>4057</v>
      </c>
      <c r="H7893" s="1">
        <f>IF(COUNTIF(G$2:G7893,G7893)=1,1,0)</f>
        <v>0</v>
      </c>
      <c r="I7893" s="1">
        <v>4</v>
      </c>
      <c r="J7893" s="1">
        <v>0.2</v>
      </c>
      <c r="K7893" s="1">
        <v>11.102399999999996</v>
      </c>
      <c r="L7893" s="12">
        <f>VLOOKUP(train[[#This Row],[Sub-Category]],Análisis_ABC_XYZ[[#Headers],[#Data]],4,FALSE)</f>
        <v>0.43613829632717294</v>
      </c>
    </row>
    <row r="7894" spans="1:12" x14ac:dyDescent="0.35">
      <c r="A7894" s="2">
        <v>43284</v>
      </c>
      <c r="B7894" s="1" t="s">
        <v>157</v>
      </c>
      <c r="C7894" s="1" t="s">
        <v>1479</v>
      </c>
      <c r="D7894" s="1" t="s">
        <v>14</v>
      </c>
      <c r="E7894" s="1" t="s">
        <v>36</v>
      </c>
      <c r="F7894" s="18">
        <v>30.96</v>
      </c>
      <c r="G7894" t="s">
        <v>4057</v>
      </c>
      <c r="H7894" s="1">
        <f>IF(COUNTIF(G$2:G7894,G7894)=1,1,0)</f>
        <v>0</v>
      </c>
      <c r="I7894" s="1">
        <v>6</v>
      </c>
      <c r="J7894" s="1">
        <v>0.2</v>
      </c>
      <c r="K7894" s="1">
        <v>11.223000000000001</v>
      </c>
      <c r="L7894" s="12">
        <f>VLOOKUP(train[[#This Row],[Sub-Category]],Análisis_ABC_XYZ[[#Headers],[#Data]],4,FALSE)</f>
        <v>0.43613829632717294</v>
      </c>
    </row>
    <row r="7895" spans="1:12" x14ac:dyDescent="0.35">
      <c r="A7895" s="2">
        <v>43284</v>
      </c>
      <c r="B7895" s="1" t="s">
        <v>370</v>
      </c>
      <c r="C7895" s="1" t="s">
        <v>372</v>
      </c>
      <c r="D7895" s="1" t="s">
        <v>14</v>
      </c>
      <c r="E7895" s="1" t="s">
        <v>36</v>
      </c>
      <c r="F7895" s="18">
        <v>24.56</v>
      </c>
      <c r="G7895" t="s">
        <v>3812</v>
      </c>
      <c r="H7895" s="1">
        <f>IF(COUNTIF(G$2:G7895,G7895)=1,1,0)</f>
        <v>0</v>
      </c>
      <c r="I7895" s="1">
        <v>2</v>
      </c>
      <c r="J7895" s="1">
        <v>0</v>
      </c>
      <c r="K7895" s="1">
        <v>11.543199999999999</v>
      </c>
      <c r="L7895" s="12">
        <f>VLOOKUP(train[[#This Row],[Sub-Category]],Análisis_ABC_XYZ[[#Headers],[#Data]],4,FALSE)</f>
        <v>0.43613829632717294</v>
      </c>
    </row>
    <row r="7896" spans="1:12" x14ac:dyDescent="0.35">
      <c r="A7896" s="2">
        <v>43284</v>
      </c>
      <c r="B7896" s="1" t="s">
        <v>379</v>
      </c>
      <c r="C7896" s="1" t="s">
        <v>995</v>
      </c>
      <c r="D7896" s="1" t="s">
        <v>8</v>
      </c>
      <c r="E7896" s="1" t="s">
        <v>22</v>
      </c>
      <c r="F7896" s="18">
        <v>23.99</v>
      </c>
      <c r="G7896" t="s">
        <v>3803</v>
      </c>
      <c r="H7896" s="1">
        <f>IF(COUNTIF(G$2:G7896,G7896)=1,1,0)</f>
        <v>0</v>
      </c>
      <c r="I7896" s="1">
        <v>1</v>
      </c>
      <c r="J7896" s="1">
        <v>0</v>
      </c>
      <c r="K7896" s="1">
        <v>5.5176999999999978</v>
      </c>
      <c r="L7896" s="12">
        <f>VLOOKUP(train[[#This Row],[Sub-Category]],Análisis_ABC_XYZ[[#Headers],[#Data]],4,FALSE)</f>
        <v>0.4595170286641902</v>
      </c>
    </row>
    <row r="7897" spans="1:12" x14ac:dyDescent="0.35">
      <c r="A7897" s="2">
        <v>43284</v>
      </c>
      <c r="B7897" s="1" t="s">
        <v>34</v>
      </c>
      <c r="C7897" s="1" t="s">
        <v>236</v>
      </c>
      <c r="D7897" s="1" t="s">
        <v>14</v>
      </c>
      <c r="E7897" s="1" t="s">
        <v>24</v>
      </c>
      <c r="F7897" s="18">
        <v>9.5519999999999996</v>
      </c>
      <c r="G7897" t="s">
        <v>5044</v>
      </c>
      <c r="H7897" s="1">
        <f>IF(COUNTIF(G$2:G7897,G7897)=1,1,0)</f>
        <v>1</v>
      </c>
      <c r="I7897" s="1">
        <v>3</v>
      </c>
      <c r="J7897" s="1">
        <v>0.2</v>
      </c>
      <c r="K7897" s="1">
        <v>1.5521999999999991</v>
      </c>
      <c r="L7897" s="12">
        <f>VLOOKUP(train[[#This Row],[Sub-Category]],Análisis_ABC_XYZ[[#Headers],[#Data]],4,FALSE)</f>
        <v>0.45632477063632687</v>
      </c>
    </row>
    <row r="7898" spans="1:12" x14ac:dyDescent="0.35">
      <c r="A7898" s="2">
        <v>43284</v>
      </c>
      <c r="B7898" s="1" t="s">
        <v>37</v>
      </c>
      <c r="C7898" s="1" t="s">
        <v>369</v>
      </c>
      <c r="D7898" s="1" t="s">
        <v>26</v>
      </c>
      <c r="E7898" s="1" t="s">
        <v>27</v>
      </c>
      <c r="F7898" s="18">
        <v>7.9920000000000009</v>
      </c>
      <c r="G7898" t="s">
        <v>4633</v>
      </c>
      <c r="H7898" s="1">
        <f>IF(COUNTIF(G$2:G7898,G7898)=1,1,0)</f>
        <v>0</v>
      </c>
      <c r="I7898" s="1">
        <v>1</v>
      </c>
      <c r="J7898" s="1">
        <v>0.2</v>
      </c>
      <c r="K7898" s="1">
        <v>2.6972999999999994</v>
      </c>
      <c r="L7898" s="12">
        <f>VLOOKUP(train[[#This Row],[Sub-Category]],Análisis_ABC_XYZ[[#Headers],[#Data]],4,FALSE)</f>
        <v>0.41105220110552465</v>
      </c>
    </row>
    <row r="7899" spans="1:12" x14ac:dyDescent="0.35">
      <c r="A7899" s="2">
        <v>43286</v>
      </c>
      <c r="B7899" s="1" t="s">
        <v>39</v>
      </c>
      <c r="C7899" s="1" t="s">
        <v>803</v>
      </c>
      <c r="D7899" s="1" t="s">
        <v>8</v>
      </c>
      <c r="E7899" s="1" t="s">
        <v>22</v>
      </c>
      <c r="F7899" s="18">
        <v>332.02800000000002</v>
      </c>
      <c r="G7899" t="s">
        <v>4684</v>
      </c>
      <c r="H7899" s="1">
        <f>IF(COUNTIF(G$2:G7899,G7899)=1,1,0)</f>
        <v>1</v>
      </c>
      <c r="I7899" s="1">
        <v>9</v>
      </c>
      <c r="J7899" s="1">
        <v>0.6</v>
      </c>
      <c r="K7899" s="1">
        <v>-348.62940000000003</v>
      </c>
      <c r="L7899" s="12">
        <f>VLOOKUP(train[[#This Row],[Sub-Category]],Análisis_ABC_XYZ[[#Headers],[#Data]],4,FALSE)</f>
        <v>0.4595170286641902</v>
      </c>
    </row>
    <row r="7900" spans="1:12" x14ac:dyDescent="0.35">
      <c r="A7900" s="2">
        <v>43286</v>
      </c>
      <c r="B7900" s="1" t="s">
        <v>49</v>
      </c>
      <c r="C7900" s="1" t="s">
        <v>173</v>
      </c>
      <c r="D7900" s="1" t="s">
        <v>26</v>
      </c>
      <c r="E7900" s="1" t="s">
        <v>27</v>
      </c>
      <c r="F7900" s="18">
        <v>79.959999999999994</v>
      </c>
      <c r="G7900" t="s">
        <v>4883</v>
      </c>
      <c r="H7900" s="1">
        <f>IF(COUNTIF(G$2:G7900,G7900)=1,1,0)</f>
        <v>1</v>
      </c>
      <c r="I7900" s="1">
        <v>4</v>
      </c>
      <c r="J7900" s="1">
        <v>0</v>
      </c>
      <c r="K7900" s="1">
        <v>22.388800000000003</v>
      </c>
      <c r="L7900" s="12">
        <f>VLOOKUP(train[[#This Row],[Sub-Category]],Análisis_ABC_XYZ[[#Headers],[#Data]],4,FALSE)</f>
        <v>0.41105220110552465</v>
      </c>
    </row>
    <row r="7901" spans="1:12" x14ac:dyDescent="0.35">
      <c r="A7901" s="2">
        <v>43286</v>
      </c>
      <c r="B7901" s="1" t="s">
        <v>39</v>
      </c>
      <c r="C7901" s="1" t="s">
        <v>793</v>
      </c>
      <c r="D7901" s="1" t="s">
        <v>14</v>
      </c>
      <c r="E7901" s="1" t="s">
        <v>36</v>
      </c>
      <c r="F7901" s="18">
        <v>31.104000000000006</v>
      </c>
      <c r="G7901" t="s">
        <v>4684</v>
      </c>
      <c r="H7901" s="1">
        <f>IF(COUNTIF(G$2:G7901,G7901)=1,1,0)</f>
        <v>0</v>
      </c>
      <c r="I7901" s="1">
        <v>6</v>
      </c>
      <c r="J7901" s="1">
        <v>0.2</v>
      </c>
      <c r="K7901" s="1">
        <v>11.2752</v>
      </c>
      <c r="L7901" s="12">
        <f>VLOOKUP(train[[#This Row],[Sub-Category]],Análisis_ABC_XYZ[[#Headers],[#Data]],4,FALSE)</f>
        <v>0.43613829632717294</v>
      </c>
    </row>
    <row r="7902" spans="1:12" x14ac:dyDescent="0.35">
      <c r="A7902" s="2">
        <v>43286</v>
      </c>
      <c r="B7902" s="1" t="s">
        <v>39</v>
      </c>
      <c r="C7902" s="1" t="s">
        <v>1713</v>
      </c>
      <c r="D7902" s="1" t="s">
        <v>14</v>
      </c>
      <c r="E7902" s="1" t="s">
        <v>36</v>
      </c>
      <c r="F7902" s="18">
        <v>15.552000000000003</v>
      </c>
      <c r="G7902" t="s">
        <v>4684</v>
      </c>
      <c r="H7902" s="1">
        <f>IF(COUNTIF(G$2:G7902,G7902)=1,1,0)</f>
        <v>0</v>
      </c>
      <c r="I7902" s="1">
        <v>3</v>
      </c>
      <c r="J7902" s="1">
        <v>0.2</v>
      </c>
      <c r="K7902" s="1">
        <v>5.6375999999999999</v>
      </c>
      <c r="L7902" s="12">
        <f>VLOOKUP(train[[#This Row],[Sub-Category]],Análisis_ABC_XYZ[[#Headers],[#Data]],4,FALSE)</f>
        <v>0.43613829632717294</v>
      </c>
    </row>
    <row r="7903" spans="1:12" x14ac:dyDescent="0.35">
      <c r="A7903" s="2">
        <v>43286</v>
      </c>
      <c r="B7903" s="1" t="s">
        <v>39</v>
      </c>
      <c r="C7903" s="1" t="s">
        <v>925</v>
      </c>
      <c r="D7903" s="1" t="s">
        <v>14</v>
      </c>
      <c r="E7903" s="1" t="s">
        <v>29</v>
      </c>
      <c r="F7903" s="18">
        <v>11.393999999999998</v>
      </c>
      <c r="G7903" t="s">
        <v>4684</v>
      </c>
      <c r="H7903" s="1">
        <f>IF(COUNTIF(G$2:G7903,G7903)=1,1,0)</f>
        <v>0</v>
      </c>
      <c r="I7903" s="1">
        <v>9</v>
      </c>
      <c r="J7903" s="1">
        <v>0.8</v>
      </c>
      <c r="K7903" s="1">
        <v>-17.660699999999999</v>
      </c>
      <c r="L7903" s="12">
        <f>VLOOKUP(train[[#This Row],[Sub-Category]],Análisis_ABC_XYZ[[#Headers],[#Data]],4,FALSE)</f>
        <v>0.46881743173671325</v>
      </c>
    </row>
    <row r="7904" spans="1:12" x14ac:dyDescent="0.35">
      <c r="A7904" s="2">
        <v>43286</v>
      </c>
      <c r="B7904" s="1" t="s">
        <v>39</v>
      </c>
      <c r="C7904" s="1" t="s">
        <v>411</v>
      </c>
      <c r="D7904" s="1" t="s">
        <v>14</v>
      </c>
      <c r="E7904" s="1" t="s">
        <v>29</v>
      </c>
      <c r="F7904" s="18">
        <v>6.3159999999999981</v>
      </c>
      <c r="G7904" t="s">
        <v>4684</v>
      </c>
      <c r="H7904" s="1">
        <f>IF(COUNTIF(G$2:G7904,G7904)=1,1,0)</f>
        <v>0</v>
      </c>
      <c r="I7904" s="1">
        <v>1</v>
      </c>
      <c r="J7904" s="1">
        <v>0.8</v>
      </c>
      <c r="K7904" s="1">
        <v>-10.421400000000002</v>
      </c>
      <c r="L7904" s="12">
        <f>VLOOKUP(train[[#This Row],[Sub-Category]],Análisis_ABC_XYZ[[#Headers],[#Data]],4,FALSE)</f>
        <v>0.46881743173671325</v>
      </c>
    </row>
    <row r="7905" spans="1:12" x14ac:dyDescent="0.35">
      <c r="A7905" s="2">
        <v>43287</v>
      </c>
      <c r="B7905" s="1" t="s">
        <v>16</v>
      </c>
      <c r="C7905" s="1" t="s">
        <v>1248</v>
      </c>
      <c r="D7905" s="1" t="s">
        <v>8</v>
      </c>
      <c r="E7905" s="1" t="s">
        <v>11</v>
      </c>
      <c r="F7905" s="18">
        <v>239.24</v>
      </c>
      <c r="G7905" t="s">
        <v>5747</v>
      </c>
      <c r="H7905" s="1">
        <f>IF(COUNTIF(G$2:G7905,G7905)=1,1,0)</f>
        <v>1</v>
      </c>
      <c r="I7905" s="1">
        <v>1</v>
      </c>
      <c r="J7905" s="1">
        <v>0.2</v>
      </c>
      <c r="K7905" s="1">
        <v>23.924000000000007</v>
      </c>
      <c r="L7905" s="12">
        <f>VLOOKUP(train[[#This Row],[Sub-Category]],Análisis_ABC_XYZ[[#Headers],[#Data]],4,FALSE)</f>
        <v>0.46529189879902266</v>
      </c>
    </row>
    <row r="7906" spans="1:12" x14ac:dyDescent="0.35">
      <c r="A7906" s="2">
        <v>43287</v>
      </c>
      <c r="B7906" s="1" t="s">
        <v>12</v>
      </c>
      <c r="C7906" s="1" t="s">
        <v>103</v>
      </c>
      <c r="D7906" s="1" t="s">
        <v>8</v>
      </c>
      <c r="E7906" s="1" t="s">
        <v>11</v>
      </c>
      <c r="F7906" s="18">
        <v>122.13600000000001</v>
      </c>
      <c r="G7906" t="s">
        <v>6435</v>
      </c>
      <c r="H7906" s="1">
        <f>IF(COUNTIF(G$2:G7906,G7906)=1,1,0)</f>
        <v>1</v>
      </c>
      <c r="I7906" s="1">
        <v>3</v>
      </c>
      <c r="J7906" s="1">
        <v>0.2</v>
      </c>
      <c r="K7906" s="1">
        <v>-13.740299999999994</v>
      </c>
      <c r="L7906" s="12">
        <f>VLOOKUP(train[[#This Row],[Sub-Category]],Análisis_ABC_XYZ[[#Headers],[#Data]],4,FALSE)</f>
        <v>0.46529189879902266</v>
      </c>
    </row>
    <row r="7907" spans="1:12" x14ac:dyDescent="0.35">
      <c r="A7907" s="2">
        <v>43287</v>
      </c>
      <c r="B7907" s="1" t="s">
        <v>52</v>
      </c>
      <c r="C7907" s="1" t="s">
        <v>242</v>
      </c>
      <c r="D7907" s="1" t="s">
        <v>14</v>
      </c>
      <c r="E7907" s="1" t="s">
        <v>36</v>
      </c>
      <c r="F7907" s="18">
        <v>16.056000000000001</v>
      </c>
      <c r="G7907" t="s">
        <v>3999</v>
      </c>
      <c r="H7907" s="1">
        <f>IF(COUNTIF(G$2:G7907,G7907)=1,1,0)</f>
        <v>1</v>
      </c>
      <c r="I7907" s="1">
        <v>3</v>
      </c>
      <c r="J7907" s="1">
        <v>0.2</v>
      </c>
      <c r="K7907" s="1">
        <v>5.8203000000000005</v>
      </c>
      <c r="L7907" s="12">
        <f>VLOOKUP(train[[#This Row],[Sub-Category]],Análisis_ABC_XYZ[[#Headers],[#Data]],4,FALSE)</f>
        <v>0.43613829632717294</v>
      </c>
    </row>
    <row r="7908" spans="1:12" x14ac:dyDescent="0.35">
      <c r="A7908" s="2">
        <v>43287</v>
      </c>
      <c r="B7908" s="1" t="s">
        <v>52</v>
      </c>
      <c r="C7908" s="1" t="s">
        <v>241</v>
      </c>
      <c r="D7908" s="1" t="s">
        <v>14</v>
      </c>
      <c r="E7908" s="1" t="s">
        <v>29</v>
      </c>
      <c r="F7908" s="18">
        <v>2.9460000000000006</v>
      </c>
      <c r="G7908" t="s">
        <v>3999</v>
      </c>
      <c r="H7908" s="1">
        <f>IF(COUNTIF(G$2:G7908,G7908)=1,1,0)</f>
        <v>0</v>
      </c>
      <c r="I7908" s="1">
        <v>2</v>
      </c>
      <c r="J7908" s="1">
        <v>0.7</v>
      </c>
      <c r="K7908" s="1">
        <v>-2.2585999999999995</v>
      </c>
      <c r="L7908" s="12">
        <f>VLOOKUP(train[[#This Row],[Sub-Category]],Análisis_ABC_XYZ[[#Headers],[#Data]],4,FALSE)</f>
        <v>0.46881743173671325</v>
      </c>
    </row>
    <row r="7909" spans="1:12" x14ac:dyDescent="0.35">
      <c r="A7909" s="2">
        <v>43288</v>
      </c>
      <c r="B7909" s="1" t="s">
        <v>52</v>
      </c>
      <c r="C7909" s="1" t="s">
        <v>494</v>
      </c>
      <c r="D7909" s="1" t="s">
        <v>26</v>
      </c>
      <c r="E7909" s="1" t="s">
        <v>27</v>
      </c>
      <c r="F7909" s="18">
        <v>683.98799999999994</v>
      </c>
      <c r="G7909" t="s">
        <v>4960</v>
      </c>
      <c r="H7909" s="1">
        <f>IF(COUNTIF(G$2:G7909,G7909)=1,1,0)</f>
        <v>1</v>
      </c>
      <c r="I7909" s="1">
        <v>2</v>
      </c>
      <c r="J7909" s="1">
        <v>0.4</v>
      </c>
      <c r="K7909" s="1">
        <v>-113.9980000000001</v>
      </c>
      <c r="L7909" s="12">
        <f>VLOOKUP(train[[#This Row],[Sub-Category]],Análisis_ABC_XYZ[[#Headers],[#Data]],4,FALSE)</f>
        <v>0.41105220110552465</v>
      </c>
    </row>
    <row r="7910" spans="1:12" x14ac:dyDescent="0.35">
      <c r="A7910" s="2">
        <v>43288</v>
      </c>
      <c r="B7910" s="1" t="s">
        <v>52</v>
      </c>
      <c r="C7910" s="1" t="s">
        <v>736</v>
      </c>
      <c r="D7910" s="1" t="s">
        <v>8</v>
      </c>
      <c r="E7910" s="1" t="s">
        <v>9</v>
      </c>
      <c r="F7910" s="18">
        <v>87.210000000000008</v>
      </c>
      <c r="G7910" t="s">
        <v>4960</v>
      </c>
      <c r="H7910" s="1">
        <f>IF(COUNTIF(G$2:G7910,G7910)=1,1,0)</f>
        <v>0</v>
      </c>
      <c r="I7910" s="1">
        <v>3</v>
      </c>
      <c r="J7910" s="1">
        <v>0.5</v>
      </c>
      <c r="K7910" s="1">
        <v>-45.349200000000003</v>
      </c>
      <c r="L7910" s="12">
        <f>VLOOKUP(train[[#This Row],[Sub-Category]],Análisis_ABC_XYZ[[#Headers],[#Data]],4,FALSE)</f>
        <v>0.5176847302647779</v>
      </c>
    </row>
    <row r="7911" spans="1:12" x14ac:dyDescent="0.35">
      <c r="A7911" s="2">
        <v>43288</v>
      </c>
      <c r="B7911" s="1" t="s">
        <v>52</v>
      </c>
      <c r="C7911" s="1" t="s">
        <v>830</v>
      </c>
      <c r="D7911" s="1" t="s">
        <v>26</v>
      </c>
      <c r="E7911" s="1" t="s">
        <v>56</v>
      </c>
      <c r="F7911" s="18">
        <v>527.91999999999996</v>
      </c>
      <c r="G7911" t="s">
        <v>4960</v>
      </c>
      <c r="H7911" s="1">
        <f>IF(COUNTIF(G$2:G7911,G7911)=1,1,0)</f>
        <v>0</v>
      </c>
      <c r="I7911" s="1">
        <v>2</v>
      </c>
      <c r="J7911" s="1">
        <v>0.2</v>
      </c>
      <c r="K7911" s="1">
        <v>85.786999999999949</v>
      </c>
      <c r="L7911" s="12">
        <f>VLOOKUP(train[[#This Row],[Sub-Category]],Análisis_ABC_XYZ[[#Headers],[#Data]],4,FALSE)</f>
        <v>0.52062335344040378</v>
      </c>
    </row>
    <row r="7912" spans="1:12" x14ac:dyDescent="0.35">
      <c r="A7912" s="2">
        <v>43288</v>
      </c>
      <c r="B7912" s="1" t="s">
        <v>412</v>
      </c>
      <c r="C7912" s="1" t="s">
        <v>791</v>
      </c>
      <c r="D7912" s="1" t="s">
        <v>26</v>
      </c>
      <c r="E7912" s="1" t="s">
        <v>56</v>
      </c>
      <c r="F7912" s="18">
        <v>252</v>
      </c>
      <c r="G7912" t="s">
        <v>2225</v>
      </c>
      <c r="H7912" s="1">
        <f>IF(COUNTIF(G$2:G7912,G7912)=1,1,0)</f>
        <v>1</v>
      </c>
      <c r="I7912" s="1">
        <v>4</v>
      </c>
      <c r="J7912" s="1">
        <v>0</v>
      </c>
      <c r="K7912" s="1">
        <v>93.240000000000009</v>
      </c>
      <c r="L7912" s="12">
        <f>VLOOKUP(train[[#This Row],[Sub-Category]],Análisis_ABC_XYZ[[#Headers],[#Data]],4,FALSE)</f>
        <v>0.52062335344040378</v>
      </c>
    </row>
    <row r="7913" spans="1:12" x14ac:dyDescent="0.35">
      <c r="A7913" s="2">
        <v>43288</v>
      </c>
      <c r="B7913" s="1" t="s">
        <v>52</v>
      </c>
      <c r="C7913" s="1" t="s">
        <v>1768</v>
      </c>
      <c r="D7913" s="1" t="s">
        <v>26</v>
      </c>
      <c r="E7913" s="1" t="s">
        <v>56</v>
      </c>
      <c r="F7913" s="18">
        <v>16.776000000000003</v>
      </c>
      <c r="G7913" t="s">
        <v>4960</v>
      </c>
      <c r="H7913" s="1">
        <f>IF(COUNTIF(G$2:G7913,G7913)=1,1,0)</f>
        <v>0</v>
      </c>
      <c r="I7913" s="1">
        <v>3</v>
      </c>
      <c r="J7913" s="1">
        <v>0.2</v>
      </c>
      <c r="K7913" s="1">
        <v>4.8231000000000002</v>
      </c>
      <c r="L7913" s="12">
        <f>VLOOKUP(train[[#This Row],[Sub-Category]],Análisis_ABC_XYZ[[#Headers],[#Data]],4,FALSE)</f>
        <v>0.52062335344040378</v>
      </c>
    </row>
    <row r="7914" spans="1:12" x14ac:dyDescent="0.35">
      <c r="A7914" s="2">
        <v>43288</v>
      </c>
      <c r="B7914" s="1" t="s">
        <v>89</v>
      </c>
      <c r="C7914" s="1" t="s">
        <v>54</v>
      </c>
      <c r="D7914" s="1" t="s">
        <v>14</v>
      </c>
      <c r="E7914" s="1" t="s">
        <v>29</v>
      </c>
      <c r="F7914" s="18">
        <v>17.472000000000001</v>
      </c>
      <c r="G7914" t="s">
        <v>5560</v>
      </c>
      <c r="H7914" s="1">
        <f>IF(COUNTIF(G$2:G7914,G7914)=1,1,0)</f>
        <v>1</v>
      </c>
      <c r="I7914" s="1">
        <v>3</v>
      </c>
      <c r="J7914" s="1">
        <v>0.2</v>
      </c>
      <c r="K7914" s="1">
        <v>6.3336000000000006</v>
      </c>
      <c r="L7914" s="12">
        <f>VLOOKUP(train[[#This Row],[Sub-Category]],Análisis_ABC_XYZ[[#Headers],[#Data]],4,FALSE)</f>
        <v>0.46881743173671325</v>
      </c>
    </row>
    <row r="7915" spans="1:12" x14ac:dyDescent="0.35">
      <c r="A7915" s="2">
        <v>43288</v>
      </c>
      <c r="B7915" s="1" t="s">
        <v>52</v>
      </c>
      <c r="C7915" s="1" t="s">
        <v>316</v>
      </c>
      <c r="D7915" s="1" t="s">
        <v>14</v>
      </c>
      <c r="E7915" s="1" t="s">
        <v>36</v>
      </c>
      <c r="F7915" s="18">
        <v>15.552000000000003</v>
      </c>
      <c r="G7915" t="s">
        <v>4960</v>
      </c>
      <c r="H7915" s="1">
        <f>IF(COUNTIF(G$2:G7915,G7915)=1,1,0)</f>
        <v>0</v>
      </c>
      <c r="I7915" s="1">
        <v>3</v>
      </c>
      <c r="J7915" s="1">
        <v>0.2</v>
      </c>
      <c r="K7915" s="1">
        <v>5.4432</v>
      </c>
      <c r="L7915" s="12">
        <f>VLOOKUP(train[[#This Row],[Sub-Category]],Análisis_ABC_XYZ[[#Headers],[#Data]],4,FALSE)</f>
        <v>0.43613829632717294</v>
      </c>
    </row>
    <row r="7916" spans="1:12" x14ac:dyDescent="0.35">
      <c r="A7916" s="2">
        <v>43288</v>
      </c>
      <c r="B7916" s="1" t="s">
        <v>52</v>
      </c>
      <c r="C7916" s="1" t="s">
        <v>1498</v>
      </c>
      <c r="D7916" s="1" t="s">
        <v>14</v>
      </c>
      <c r="E7916" s="1" t="s">
        <v>20</v>
      </c>
      <c r="F7916" s="18">
        <v>13.392000000000001</v>
      </c>
      <c r="G7916" t="s">
        <v>4960</v>
      </c>
      <c r="H7916" s="1">
        <f>IF(COUNTIF(G$2:G7916,G7916)=1,1,0)</f>
        <v>0</v>
      </c>
      <c r="I7916" s="1">
        <v>3</v>
      </c>
      <c r="J7916" s="1">
        <v>0.2</v>
      </c>
      <c r="K7916" s="1">
        <v>1.0044</v>
      </c>
      <c r="L7916" s="12">
        <f>VLOOKUP(train[[#This Row],[Sub-Category]],Análisis_ABC_XYZ[[#Headers],[#Data]],4,FALSE)</f>
        <v>0.44610841445725197</v>
      </c>
    </row>
    <row r="7917" spans="1:12" x14ac:dyDescent="0.35">
      <c r="A7917" s="2">
        <v>43288</v>
      </c>
      <c r="B7917" s="1" t="s">
        <v>12</v>
      </c>
      <c r="C7917" s="1" t="s">
        <v>1146</v>
      </c>
      <c r="D7917" s="1" t="s">
        <v>14</v>
      </c>
      <c r="E7917" s="1" t="s">
        <v>91</v>
      </c>
      <c r="F7917" s="18">
        <v>5.9399999999999995</v>
      </c>
      <c r="G7917" t="s">
        <v>2615</v>
      </c>
      <c r="H7917" s="1">
        <f>IF(COUNTIF(G$2:G7917,G7917)=1,1,0)</f>
        <v>1</v>
      </c>
      <c r="I7917" s="1">
        <v>3</v>
      </c>
      <c r="J7917" s="1">
        <v>0</v>
      </c>
      <c r="K7917" s="1">
        <v>0.11880000000000024</v>
      </c>
      <c r="L7917" s="12">
        <f>VLOOKUP(train[[#This Row],[Sub-Category]],Análisis_ABC_XYZ[[#Headers],[#Data]],4,FALSE)</f>
        <v>0.51168203684699509</v>
      </c>
    </row>
    <row r="7918" spans="1:12" x14ac:dyDescent="0.35">
      <c r="A7918" s="2">
        <v>43289</v>
      </c>
      <c r="B7918" s="1" t="s">
        <v>37</v>
      </c>
      <c r="C7918" s="1" t="s">
        <v>572</v>
      </c>
      <c r="D7918" s="1" t="s">
        <v>14</v>
      </c>
      <c r="E7918" s="1" t="s">
        <v>15</v>
      </c>
      <c r="F7918" s="18">
        <v>786.48</v>
      </c>
      <c r="G7918" t="s">
        <v>2017</v>
      </c>
      <c r="H7918" s="1">
        <f>IF(COUNTIF(G$2:G7918,G7918)=1,1,0)</f>
        <v>1</v>
      </c>
      <c r="I7918" s="1">
        <v>8</v>
      </c>
      <c r="J7918" s="1">
        <v>0</v>
      </c>
      <c r="K7918" s="1">
        <v>385.37520000000001</v>
      </c>
      <c r="L7918" s="12">
        <f>VLOOKUP(train[[#This Row],[Sub-Category]],Análisis_ABC_XYZ[[#Headers],[#Data]],4,FALSE)</f>
        <v>0.4647369236065339</v>
      </c>
    </row>
    <row r="7919" spans="1:12" x14ac:dyDescent="0.35">
      <c r="A7919" s="2">
        <v>43289</v>
      </c>
      <c r="B7919" s="1" t="s">
        <v>37</v>
      </c>
      <c r="C7919" s="1" t="s">
        <v>1138</v>
      </c>
      <c r="D7919" s="1" t="s">
        <v>8</v>
      </c>
      <c r="E7919" s="1" t="s">
        <v>22</v>
      </c>
      <c r="F7919" s="18">
        <v>198.46</v>
      </c>
      <c r="G7919" t="s">
        <v>2017</v>
      </c>
      <c r="H7919" s="1">
        <f>IF(COUNTIF(G$2:G7919,G7919)=1,1,0)</f>
        <v>0</v>
      </c>
      <c r="I7919" s="1">
        <v>2</v>
      </c>
      <c r="J7919" s="1">
        <v>0</v>
      </c>
      <c r="K7919" s="1">
        <v>99.23</v>
      </c>
      <c r="L7919" s="12">
        <f>VLOOKUP(train[[#This Row],[Sub-Category]],Análisis_ABC_XYZ[[#Headers],[#Data]],4,FALSE)</f>
        <v>0.4595170286641902</v>
      </c>
    </row>
    <row r="7920" spans="1:12" x14ac:dyDescent="0.35">
      <c r="A7920" s="2">
        <v>43289</v>
      </c>
      <c r="B7920" s="1" t="s">
        <v>81</v>
      </c>
      <c r="C7920" s="1" t="s">
        <v>1826</v>
      </c>
      <c r="D7920" s="1" t="s">
        <v>14</v>
      </c>
      <c r="E7920" s="1" t="s">
        <v>24</v>
      </c>
      <c r="F7920" s="18">
        <v>174.95000000000002</v>
      </c>
      <c r="G7920" t="s">
        <v>3284</v>
      </c>
      <c r="H7920" s="1">
        <f>IF(COUNTIF(G$2:G7920,G7920)=1,1,0)</f>
        <v>1</v>
      </c>
      <c r="I7920" s="1">
        <v>5</v>
      </c>
      <c r="J7920" s="1">
        <v>0</v>
      </c>
      <c r="K7920" s="1">
        <v>45.487000000000002</v>
      </c>
      <c r="L7920" s="12">
        <f>VLOOKUP(train[[#This Row],[Sub-Category]],Análisis_ABC_XYZ[[#Headers],[#Data]],4,FALSE)</f>
        <v>0.45632477063632687</v>
      </c>
    </row>
    <row r="7921" spans="1:12" x14ac:dyDescent="0.35">
      <c r="A7921" s="2">
        <v>43289</v>
      </c>
      <c r="B7921" s="1" t="s">
        <v>12</v>
      </c>
      <c r="C7921" s="1" t="s">
        <v>343</v>
      </c>
      <c r="D7921" s="1" t="s">
        <v>8</v>
      </c>
      <c r="E7921" s="1" t="s">
        <v>22</v>
      </c>
      <c r="F7921" s="18">
        <v>145.9</v>
      </c>
      <c r="G7921" t="s">
        <v>3300</v>
      </c>
      <c r="H7921" s="1">
        <f>IF(COUNTIF(G$2:G7921,G7921)=1,1,0)</f>
        <v>1</v>
      </c>
      <c r="I7921" s="1">
        <v>5</v>
      </c>
      <c r="J7921" s="1">
        <v>0</v>
      </c>
      <c r="K7921" s="1">
        <v>62.736999999999995</v>
      </c>
      <c r="L7921" s="12">
        <f>VLOOKUP(train[[#This Row],[Sub-Category]],Análisis_ABC_XYZ[[#Headers],[#Data]],4,FALSE)</f>
        <v>0.4595170286641902</v>
      </c>
    </row>
    <row r="7922" spans="1:12" x14ac:dyDescent="0.35">
      <c r="A7922" s="2">
        <v>43289</v>
      </c>
      <c r="B7922" s="1" t="s">
        <v>37</v>
      </c>
      <c r="C7922" s="1" t="s">
        <v>441</v>
      </c>
      <c r="D7922" s="1" t="s">
        <v>14</v>
      </c>
      <c r="E7922" s="1" t="s">
        <v>29</v>
      </c>
      <c r="F7922" s="18">
        <v>86.376000000000005</v>
      </c>
      <c r="G7922" t="s">
        <v>3214</v>
      </c>
      <c r="H7922" s="1">
        <f>IF(COUNTIF(G$2:G7922,G7922)=1,1,0)</f>
        <v>1</v>
      </c>
      <c r="I7922" s="1">
        <v>3</v>
      </c>
      <c r="J7922" s="1">
        <v>0.2</v>
      </c>
      <c r="K7922" s="1">
        <v>30.231600000000007</v>
      </c>
      <c r="L7922" s="12">
        <f>VLOOKUP(train[[#This Row],[Sub-Category]],Análisis_ABC_XYZ[[#Headers],[#Data]],4,FALSE)</f>
        <v>0.46881743173671325</v>
      </c>
    </row>
    <row r="7923" spans="1:12" x14ac:dyDescent="0.35">
      <c r="A7923" s="2">
        <v>43289</v>
      </c>
      <c r="B7923" s="1" t="s">
        <v>81</v>
      </c>
      <c r="C7923" s="1" t="s">
        <v>1550</v>
      </c>
      <c r="D7923" s="1" t="s">
        <v>8</v>
      </c>
      <c r="E7923" s="1" t="s">
        <v>22</v>
      </c>
      <c r="F7923" s="18">
        <v>83.92</v>
      </c>
      <c r="G7923" t="s">
        <v>3284</v>
      </c>
      <c r="H7923" s="1">
        <f>IF(COUNTIF(G$2:G7923,G7923)=1,1,0)</f>
        <v>0</v>
      </c>
      <c r="I7923" s="1">
        <v>4</v>
      </c>
      <c r="J7923" s="1">
        <v>0</v>
      </c>
      <c r="K7923" s="1">
        <v>5.8743999999999943</v>
      </c>
      <c r="L7923" s="12">
        <f>VLOOKUP(train[[#This Row],[Sub-Category]],Análisis_ABC_XYZ[[#Headers],[#Data]],4,FALSE)</f>
        <v>0.4595170286641902</v>
      </c>
    </row>
    <row r="7924" spans="1:12" x14ac:dyDescent="0.35">
      <c r="A7924" s="2">
        <v>43289</v>
      </c>
      <c r="B7924" s="1" t="s">
        <v>12</v>
      </c>
      <c r="C7924" s="1" t="s">
        <v>86</v>
      </c>
      <c r="D7924" s="1" t="s">
        <v>14</v>
      </c>
      <c r="E7924" s="1" t="s">
        <v>15</v>
      </c>
      <c r="F7924" s="18">
        <v>75.179999999999993</v>
      </c>
      <c r="G7924" t="s">
        <v>4826</v>
      </c>
      <c r="H7924" s="1">
        <f>IF(COUNTIF(G$2:G7924,G7924)=1,1,0)</f>
        <v>1</v>
      </c>
      <c r="I7924" s="1">
        <v>6</v>
      </c>
      <c r="J7924" s="1">
        <v>0</v>
      </c>
      <c r="K7924" s="1">
        <v>35.334599999999995</v>
      </c>
      <c r="L7924" s="12">
        <f>VLOOKUP(train[[#This Row],[Sub-Category]],Análisis_ABC_XYZ[[#Headers],[#Data]],4,FALSE)</f>
        <v>0.4647369236065339</v>
      </c>
    </row>
    <row r="7925" spans="1:12" x14ac:dyDescent="0.35">
      <c r="A7925" s="2">
        <v>43289</v>
      </c>
      <c r="B7925" s="1" t="s">
        <v>37</v>
      </c>
      <c r="C7925" s="1" t="s">
        <v>880</v>
      </c>
      <c r="D7925" s="1" t="s">
        <v>14</v>
      </c>
      <c r="E7925" s="1" t="s">
        <v>36</v>
      </c>
      <c r="F7925" s="18">
        <v>52.76</v>
      </c>
      <c r="G7925" t="s">
        <v>4538</v>
      </c>
      <c r="H7925" s="1">
        <f>IF(COUNTIF(G$2:G7925,G7925)=1,1,0)</f>
        <v>1</v>
      </c>
      <c r="I7925" s="1">
        <v>2</v>
      </c>
      <c r="J7925" s="1">
        <v>0</v>
      </c>
      <c r="K7925" s="1">
        <v>24.269599999999997</v>
      </c>
      <c r="L7925" s="12">
        <f>VLOOKUP(train[[#This Row],[Sub-Category]],Análisis_ABC_XYZ[[#Headers],[#Data]],4,FALSE)</f>
        <v>0.43613829632717294</v>
      </c>
    </row>
    <row r="7926" spans="1:12" x14ac:dyDescent="0.35">
      <c r="A7926" s="2">
        <v>43289</v>
      </c>
      <c r="B7926" s="1" t="s">
        <v>81</v>
      </c>
      <c r="C7926" s="1" t="s">
        <v>787</v>
      </c>
      <c r="D7926" s="1" t="s">
        <v>26</v>
      </c>
      <c r="E7926" s="1" t="s">
        <v>56</v>
      </c>
      <c r="F7926" s="18">
        <v>141.9</v>
      </c>
      <c r="G7926" t="s">
        <v>3284</v>
      </c>
      <c r="H7926" s="1">
        <f>IF(COUNTIF(G$2:G7926,G7926)=1,1,0)</f>
        <v>0</v>
      </c>
      <c r="I7926" s="1">
        <v>5</v>
      </c>
      <c r="J7926" s="1">
        <v>0</v>
      </c>
      <c r="K7926" s="1">
        <v>58.179000000000002</v>
      </c>
      <c r="L7926" s="12">
        <f>VLOOKUP(train[[#This Row],[Sub-Category]],Análisis_ABC_XYZ[[#Headers],[#Data]],4,FALSE)</f>
        <v>0.52062335344040378</v>
      </c>
    </row>
    <row r="7927" spans="1:12" x14ac:dyDescent="0.35">
      <c r="A7927" s="2">
        <v>43289</v>
      </c>
      <c r="B7927" s="1" t="s">
        <v>37</v>
      </c>
      <c r="C7927" s="1" t="s">
        <v>1139</v>
      </c>
      <c r="D7927" s="1" t="s">
        <v>26</v>
      </c>
      <c r="E7927" s="1" t="s">
        <v>56</v>
      </c>
      <c r="F7927" s="18">
        <v>50</v>
      </c>
      <c r="G7927" t="s">
        <v>2017</v>
      </c>
      <c r="H7927" s="1">
        <f>IF(COUNTIF(G$2:G7927,G7927)=1,1,0)</f>
        <v>0</v>
      </c>
      <c r="I7927" s="1">
        <v>2</v>
      </c>
      <c r="J7927" s="1">
        <v>0</v>
      </c>
      <c r="K7927" s="1">
        <v>10.5</v>
      </c>
      <c r="L7927" s="12">
        <f>VLOOKUP(train[[#This Row],[Sub-Category]],Análisis_ABC_XYZ[[#Headers],[#Data]],4,FALSE)</f>
        <v>0.52062335344040378</v>
      </c>
    </row>
    <row r="7928" spans="1:12" x14ac:dyDescent="0.35">
      <c r="A7928" s="2">
        <v>43289</v>
      </c>
      <c r="B7928" s="1" t="s">
        <v>81</v>
      </c>
      <c r="C7928" s="1" t="s">
        <v>1875</v>
      </c>
      <c r="D7928" s="1" t="s">
        <v>8</v>
      </c>
      <c r="E7928" s="1" t="s">
        <v>22</v>
      </c>
      <c r="F7928" s="18">
        <v>39.979999999999997</v>
      </c>
      <c r="G7928" t="s">
        <v>3284</v>
      </c>
      <c r="H7928" s="1">
        <f>IF(COUNTIF(G$2:G7928,G7928)=1,1,0)</f>
        <v>0</v>
      </c>
      <c r="I7928" s="1">
        <v>2</v>
      </c>
      <c r="J7928" s="1">
        <v>0</v>
      </c>
      <c r="K7928" s="1">
        <v>9.1953999999999994</v>
      </c>
      <c r="L7928" s="12">
        <f>VLOOKUP(train[[#This Row],[Sub-Category]],Análisis_ABC_XYZ[[#Headers],[#Data]],4,FALSE)</f>
        <v>0.4595170286641902</v>
      </c>
    </row>
    <row r="7929" spans="1:12" x14ac:dyDescent="0.35">
      <c r="A7929" s="2">
        <v>43289</v>
      </c>
      <c r="B7929" s="1" t="s">
        <v>81</v>
      </c>
      <c r="C7929" s="1" t="s">
        <v>1091</v>
      </c>
      <c r="D7929" s="1" t="s">
        <v>14</v>
      </c>
      <c r="E7929" s="1" t="s">
        <v>24</v>
      </c>
      <c r="F7929" s="18">
        <v>28.91</v>
      </c>
      <c r="G7929" t="s">
        <v>3284</v>
      </c>
      <c r="H7929" s="1">
        <f>IF(COUNTIF(G$2:G7929,G7929)=1,1,0)</f>
        <v>0</v>
      </c>
      <c r="I7929" s="1">
        <v>7</v>
      </c>
      <c r="J7929" s="1">
        <v>0</v>
      </c>
      <c r="K7929" s="1">
        <v>8.6729999999999983</v>
      </c>
      <c r="L7929" s="12">
        <f>VLOOKUP(train[[#This Row],[Sub-Category]],Análisis_ABC_XYZ[[#Headers],[#Data]],4,FALSE)</f>
        <v>0.45632477063632687</v>
      </c>
    </row>
    <row r="7930" spans="1:12" x14ac:dyDescent="0.35">
      <c r="A7930" s="2">
        <v>43289</v>
      </c>
      <c r="B7930" s="1" t="s">
        <v>370</v>
      </c>
      <c r="C7930" s="1" t="s">
        <v>65</v>
      </c>
      <c r="D7930" s="1" t="s">
        <v>14</v>
      </c>
      <c r="E7930" s="1" t="s">
        <v>36</v>
      </c>
      <c r="F7930" s="18">
        <v>24.56</v>
      </c>
      <c r="G7930" t="s">
        <v>2763</v>
      </c>
      <c r="H7930" s="1">
        <f>IF(COUNTIF(G$2:G7930,G7930)=1,1,0)</f>
        <v>1</v>
      </c>
      <c r="I7930" s="1">
        <v>2</v>
      </c>
      <c r="J7930" s="1">
        <v>0</v>
      </c>
      <c r="K7930" s="1">
        <v>11.543199999999999</v>
      </c>
      <c r="L7930" s="12">
        <f>VLOOKUP(train[[#This Row],[Sub-Category]],Análisis_ABC_XYZ[[#Headers],[#Data]],4,FALSE)</f>
        <v>0.43613829632717294</v>
      </c>
    </row>
    <row r="7931" spans="1:12" x14ac:dyDescent="0.35">
      <c r="A7931" s="2">
        <v>43289</v>
      </c>
      <c r="B7931" s="1" t="s">
        <v>37</v>
      </c>
      <c r="C7931" s="1" t="s">
        <v>561</v>
      </c>
      <c r="D7931" s="1" t="s">
        <v>14</v>
      </c>
      <c r="E7931" s="1" t="s">
        <v>29</v>
      </c>
      <c r="F7931" s="18">
        <v>23.168000000000003</v>
      </c>
      <c r="G7931" t="s">
        <v>2017</v>
      </c>
      <c r="H7931" s="1">
        <f>IF(COUNTIF(G$2:G7931,G7931)=1,1,0)</f>
        <v>0</v>
      </c>
      <c r="I7931" s="1">
        <v>2</v>
      </c>
      <c r="J7931" s="1">
        <v>0.2</v>
      </c>
      <c r="K7931" s="1">
        <v>7.8191999999999995</v>
      </c>
      <c r="L7931" s="12">
        <f>VLOOKUP(train[[#This Row],[Sub-Category]],Análisis_ABC_XYZ[[#Headers],[#Data]],4,FALSE)</f>
        <v>0.46881743173671325</v>
      </c>
    </row>
    <row r="7932" spans="1:12" x14ac:dyDescent="0.35">
      <c r="A7932" s="2">
        <v>43289</v>
      </c>
      <c r="B7932" s="1" t="s">
        <v>37</v>
      </c>
      <c r="C7932" s="1" t="s">
        <v>551</v>
      </c>
      <c r="D7932" s="1" t="s">
        <v>14</v>
      </c>
      <c r="E7932" s="1" t="s">
        <v>24</v>
      </c>
      <c r="F7932" s="18">
        <v>18.240000000000002</v>
      </c>
      <c r="G7932" t="s">
        <v>3214</v>
      </c>
      <c r="H7932" s="1">
        <f>IF(COUNTIF(G$2:G7932,G7932)=1,1,0)</f>
        <v>0</v>
      </c>
      <c r="I7932" s="1">
        <v>3</v>
      </c>
      <c r="J7932" s="1">
        <v>0</v>
      </c>
      <c r="K7932" s="1">
        <v>6.2015999999999991</v>
      </c>
      <c r="L7932" s="12">
        <f>VLOOKUP(train[[#This Row],[Sub-Category]],Análisis_ABC_XYZ[[#Headers],[#Data]],4,FALSE)</f>
        <v>0.45632477063632687</v>
      </c>
    </row>
    <row r="7933" spans="1:12" x14ac:dyDescent="0.35">
      <c r="A7933" s="2">
        <v>43289</v>
      </c>
      <c r="B7933" s="1" t="s">
        <v>37</v>
      </c>
      <c r="C7933" s="1" t="s">
        <v>1294</v>
      </c>
      <c r="D7933" s="1" t="s">
        <v>8</v>
      </c>
      <c r="E7933" s="1" t="s">
        <v>22</v>
      </c>
      <c r="F7933" s="18">
        <v>15.84</v>
      </c>
      <c r="G7933" t="s">
        <v>3214</v>
      </c>
      <c r="H7933" s="1">
        <f>IF(COUNTIF(G$2:G7933,G7933)=1,1,0)</f>
        <v>0</v>
      </c>
      <c r="I7933" s="1">
        <v>3</v>
      </c>
      <c r="J7933" s="1">
        <v>0</v>
      </c>
      <c r="K7933" s="1">
        <v>4.9103999999999992</v>
      </c>
      <c r="L7933" s="12">
        <f>VLOOKUP(train[[#This Row],[Sub-Category]],Análisis_ABC_XYZ[[#Headers],[#Data]],4,FALSE)</f>
        <v>0.4595170286641902</v>
      </c>
    </row>
    <row r="7934" spans="1:12" x14ac:dyDescent="0.35">
      <c r="A7934" s="2">
        <v>43289</v>
      </c>
      <c r="B7934" s="1" t="s">
        <v>37</v>
      </c>
      <c r="C7934" s="1" t="s">
        <v>405</v>
      </c>
      <c r="D7934" s="1" t="s">
        <v>14</v>
      </c>
      <c r="E7934" s="1" t="s">
        <v>24</v>
      </c>
      <c r="F7934" s="18">
        <v>13.12</v>
      </c>
      <c r="G7934" t="s">
        <v>3214</v>
      </c>
      <c r="H7934" s="1">
        <f>IF(COUNTIF(G$2:G7934,G7934)=1,1,0)</f>
        <v>0</v>
      </c>
      <c r="I7934" s="1">
        <v>4</v>
      </c>
      <c r="J7934" s="1">
        <v>0</v>
      </c>
      <c r="K7934" s="1">
        <v>4.3295999999999992</v>
      </c>
      <c r="L7934" s="12">
        <f>VLOOKUP(train[[#This Row],[Sub-Category]],Análisis_ABC_XYZ[[#Headers],[#Data]],4,FALSE)</f>
        <v>0.45632477063632687</v>
      </c>
    </row>
    <row r="7935" spans="1:12" x14ac:dyDescent="0.35">
      <c r="A7935" s="2">
        <v>43289</v>
      </c>
      <c r="B7935" s="1" t="s">
        <v>370</v>
      </c>
      <c r="C7935" s="1" t="s">
        <v>371</v>
      </c>
      <c r="D7935" s="1" t="s">
        <v>14</v>
      </c>
      <c r="E7935" s="1" t="s">
        <v>24</v>
      </c>
      <c r="F7935" s="18">
        <v>12.96</v>
      </c>
      <c r="G7935" t="s">
        <v>2763</v>
      </c>
      <c r="H7935" s="1">
        <f>IF(COUNTIF(G$2:G7935,G7935)=1,1,0)</f>
        <v>0</v>
      </c>
      <c r="I7935" s="1">
        <v>2</v>
      </c>
      <c r="J7935" s="1">
        <v>0</v>
      </c>
      <c r="K7935" s="1">
        <v>4.1471999999999998</v>
      </c>
      <c r="L7935" s="12">
        <f>VLOOKUP(train[[#This Row],[Sub-Category]],Análisis_ABC_XYZ[[#Headers],[#Data]],4,FALSE)</f>
        <v>0.45632477063632687</v>
      </c>
    </row>
    <row r="7936" spans="1:12" x14ac:dyDescent="0.35">
      <c r="A7936" s="2">
        <v>43289</v>
      </c>
      <c r="B7936" s="1" t="s">
        <v>370</v>
      </c>
      <c r="C7936" s="1" t="s">
        <v>238</v>
      </c>
      <c r="D7936" s="1" t="s">
        <v>14</v>
      </c>
      <c r="E7936" s="1" t="s">
        <v>24</v>
      </c>
      <c r="F7936" s="18">
        <v>7.5600000000000005</v>
      </c>
      <c r="G7936" t="s">
        <v>2763</v>
      </c>
      <c r="H7936" s="1">
        <f>IF(COUNTIF(G$2:G7936,G7936)=1,1,0)</f>
        <v>0</v>
      </c>
      <c r="I7936" s="1">
        <v>3</v>
      </c>
      <c r="J7936" s="1">
        <v>0</v>
      </c>
      <c r="K7936" s="1">
        <v>3.0996000000000006</v>
      </c>
      <c r="L7936" s="12">
        <f>VLOOKUP(train[[#This Row],[Sub-Category]],Análisis_ABC_XYZ[[#Headers],[#Data]],4,FALSE)</f>
        <v>0.45632477063632687</v>
      </c>
    </row>
    <row r="7937" spans="1:12" x14ac:dyDescent="0.35">
      <c r="A7937" s="2">
        <v>43290</v>
      </c>
      <c r="B7937" s="1" t="s">
        <v>84</v>
      </c>
      <c r="C7937" s="1" t="s">
        <v>860</v>
      </c>
      <c r="D7937" s="1" t="s">
        <v>8</v>
      </c>
      <c r="E7937" s="1" t="s">
        <v>22</v>
      </c>
      <c r="F7937" s="18">
        <v>526.45000000000005</v>
      </c>
      <c r="G7937" t="s">
        <v>6149</v>
      </c>
      <c r="H7937" s="1">
        <f>IF(COUNTIF(G$2:G7937,G7937)=1,1,0)</f>
        <v>1</v>
      </c>
      <c r="I7937" s="1">
        <v>5</v>
      </c>
      <c r="J7937" s="1">
        <v>0</v>
      </c>
      <c r="K7937" s="1">
        <v>31.586999999999961</v>
      </c>
      <c r="L7937" s="12">
        <f>VLOOKUP(train[[#This Row],[Sub-Category]],Análisis_ABC_XYZ[[#Headers],[#Data]],4,FALSE)</f>
        <v>0.4595170286641902</v>
      </c>
    </row>
    <row r="7938" spans="1:12" x14ac:dyDescent="0.35">
      <c r="A7938" s="2">
        <v>43290</v>
      </c>
      <c r="B7938" s="1" t="s">
        <v>229</v>
      </c>
      <c r="C7938" s="1" t="s">
        <v>1839</v>
      </c>
      <c r="D7938" s="1" t="s">
        <v>14</v>
      </c>
      <c r="E7938" s="1" t="s">
        <v>36</v>
      </c>
      <c r="F7938" s="18">
        <v>274.8</v>
      </c>
      <c r="G7938" t="s">
        <v>3937</v>
      </c>
      <c r="H7938" s="1">
        <f>IF(COUNTIF(G$2:G7938,G7938)=1,1,0)</f>
        <v>1</v>
      </c>
      <c r="I7938" s="1">
        <v>5</v>
      </c>
      <c r="J7938" s="1">
        <v>0</v>
      </c>
      <c r="K7938" s="1">
        <v>134.65199999999999</v>
      </c>
      <c r="L7938" s="12">
        <f>VLOOKUP(train[[#This Row],[Sub-Category]],Análisis_ABC_XYZ[[#Headers],[#Data]],4,FALSE)</f>
        <v>0.43613829632717294</v>
      </c>
    </row>
    <row r="7939" spans="1:12" x14ac:dyDescent="0.35">
      <c r="A7939" s="2">
        <v>43290</v>
      </c>
      <c r="B7939" s="1" t="s">
        <v>229</v>
      </c>
      <c r="C7939" s="1" t="s">
        <v>1024</v>
      </c>
      <c r="D7939" s="1" t="s">
        <v>26</v>
      </c>
      <c r="E7939" s="1" t="s">
        <v>27</v>
      </c>
      <c r="F7939" s="18">
        <v>257.98</v>
      </c>
      <c r="G7939" t="s">
        <v>3937</v>
      </c>
      <c r="H7939" s="1">
        <f>IF(COUNTIF(G$2:G7939,G7939)=1,1,0)</f>
        <v>0</v>
      </c>
      <c r="I7939" s="1">
        <v>2</v>
      </c>
      <c r="J7939" s="1">
        <v>0</v>
      </c>
      <c r="K7939" s="1">
        <v>74.8142</v>
      </c>
      <c r="L7939" s="12">
        <f>VLOOKUP(train[[#This Row],[Sub-Category]],Análisis_ABC_XYZ[[#Headers],[#Data]],4,FALSE)</f>
        <v>0.41105220110552465</v>
      </c>
    </row>
    <row r="7940" spans="1:12" x14ac:dyDescent="0.35">
      <c r="A7940" s="2">
        <v>43290</v>
      </c>
      <c r="B7940" s="1" t="s">
        <v>72</v>
      </c>
      <c r="C7940" s="1" t="s">
        <v>1345</v>
      </c>
      <c r="D7940" s="1" t="s">
        <v>14</v>
      </c>
      <c r="E7940" s="1" t="s">
        <v>20</v>
      </c>
      <c r="F7940" s="18">
        <v>228.92</v>
      </c>
      <c r="G7940" t="s">
        <v>5730</v>
      </c>
      <c r="H7940" s="1">
        <f>IF(COUNTIF(G$2:G7940,G7940)=1,1,0)</f>
        <v>1</v>
      </c>
      <c r="I7940" s="1">
        <v>5</v>
      </c>
      <c r="J7940" s="1">
        <v>0.2</v>
      </c>
      <c r="K7940" s="1">
        <v>14.307499999999997</v>
      </c>
      <c r="L7940" s="12">
        <f>VLOOKUP(train[[#This Row],[Sub-Category]],Análisis_ABC_XYZ[[#Headers],[#Data]],4,FALSE)</f>
        <v>0.44610841445725197</v>
      </c>
    </row>
    <row r="7941" spans="1:12" x14ac:dyDescent="0.35">
      <c r="A7941" s="2">
        <v>43290</v>
      </c>
      <c r="B7941" s="1" t="s">
        <v>229</v>
      </c>
      <c r="C7941" s="1" t="s">
        <v>1234</v>
      </c>
      <c r="D7941" s="1" t="s">
        <v>14</v>
      </c>
      <c r="E7941" s="1" t="s">
        <v>20</v>
      </c>
      <c r="F7941" s="18">
        <v>195.64</v>
      </c>
      <c r="G7941" t="s">
        <v>3937</v>
      </c>
      <c r="H7941" s="1">
        <f>IF(COUNTIF(G$2:G7941,G7941)=1,1,0)</f>
        <v>0</v>
      </c>
      <c r="I7941" s="1">
        <v>4</v>
      </c>
      <c r="J7941" s="1">
        <v>0</v>
      </c>
      <c r="K7941" s="1">
        <v>3.9128000000000043</v>
      </c>
      <c r="L7941" s="12">
        <f>VLOOKUP(train[[#This Row],[Sub-Category]],Análisis_ABC_XYZ[[#Headers],[#Data]],4,FALSE)</f>
        <v>0.44610841445725197</v>
      </c>
    </row>
    <row r="7942" spans="1:12" x14ac:dyDescent="0.35">
      <c r="A7942" s="2">
        <v>43290</v>
      </c>
      <c r="B7942" s="1" t="s">
        <v>229</v>
      </c>
      <c r="C7942" s="1" t="s">
        <v>1643</v>
      </c>
      <c r="D7942" s="1" t="s">
        <v>14</v>
      </c>
      <c r="E7942" s="1" t="s">
        <v>24</v>
      </c>
      <c r="F7942" s="18">
        <v>119.03999999999999</v>
      </c>
      <c r="G7942" t="s">
        <v>3937</v>
      </c>
      <c r="H7942" s="1">
        <f>IF(COUNTIF(G$2:G7942,G7942)=1,1,0)</f>
        <v>0</v>
      </c>
      <c r="I7942" s="1">
        <v>6</v>
      </c>
      <c r="J7942" s="1">
        <v>0</v>
      </c>
      <c r="K7942" s="1">
        <v>48.806400000000011</v>
      </c>
      <c r="L7942" s="12">
        <f>VLOOKUP(train[[#This Row],[Sub-Category]],Análisis_ABC_XYZ[[#Headers],[#Data]],4,FALSE)</f>
        <v>0.45632477063632687</v>
      </c>
    </row>
    <row r="7943" spans="1:12" x14ac:dyDescent="0.35">
      <c r="A7943" s="2">
        <v>43290</v>
      </c>
      <c r="B7943" s="1" t="s">
        <v>72</v>
      </c>
      <c r="C7943" s="1" t="s">
        <v>858</v>
      </c>
      <c r="D7943" s="1" t="s">
        <v>14</v>
      </c>
      <c r="E7943" s="1" t="s">
        <v>31</v>
      </c>
      <c r="F7943" s="18">
        <v>58.463999999999977</v>
      </c>
      <c r="G7943" t="s">
        <v>2879</v>
      </c>
      <c r="H7943" s="1">
        <f>IF(COUNTIF(G$2:G7943,G7943)=1,1,0)</f>
        <v>1</v>
      </c>
      <c r="I7943" s="1">
        <v>9</v>
      </c>
      <c r="J7943" s="1">
        <v>0.8</v>
      </c>
      <c r="K7943" s="1">
        <v>-146.16000000000003</v>
      </c>
      <c r="L7943" s="12">
        <f>VLOOKUP(train[[#This Row],[Sub-Category]],Análisis_ABC_XYZ[[#Headers],[#Data]],4,FALSE)</f>
        <v>0.49507917887403441</v>
      </c>
    </row>
    <row r="7944" spans="1:12" x14ac:dyDescent="0.35">
      <c r="A7944" s="2">
        <v>43290</v>
      </c>
      <c r="B7944" s="1" t="s">
        <v>72</v>
      </c>
      <c r="C7944" s="1" t="s">
        <v>857</v>
      </c>
      <c r="D7944" s="1" t="s">
        <v>14</v>
      </c>
      <c r="E7944" s="1" t="s">
        <v>24</v>
      </c>
      <c r="F7944" s="18">
        <v>8.84</v>
      </c>
      <c r="G7944" t="s">
        <v>2879</v>
      </c>
      <c r="H7944" s="1">
        <f>IF(COUNTIF(G$2:G7944,G7944)=1,1,0)</f>
        <v>0</v>
      </c>
      <c r="I7944" s="1">
        <v>5</v>
      </c>
      <c r="J7944" s="1">
        <v>0.2</v>
      </c>
      <c r="K7944" s="1">
        <v>2.9835000000000003</v>
      </c>
      <c r="L7944" s="12">
        <f>VLOOKUP(train[[#This Row],[Sub-Category]],Análisis_ABC_XYZ[[#Headers],[#Data]],4,FALSE)</f>
        <v>0.45632477063632687</v>
      </c>
    </row>
    <row r="7945" spans="1:12" x14ac:dyDescent="0.35">
      <c r="A7945" s="2">
        <v>43290</v>
      </c>
      <c r="B7945" s="1" t="s">
        <v>136</v>
      </c>
      <c r="C7945" s="1" t="s">
        <v>817</v>
      </c>
      <c r="D7945" s="1" t="s">
        <v>14</v>
      </c>
      <c r="E7945" s="1" t="s">
        <v>29</v>
      </c>
      <c r="F7945" s="18">
        <v>1.0800000000000003</v>
      </c>
      <c r="G7945" s="1" t="s">
        <v>2073</v>
      </c>
      <c r="H7945" s="1">
        <f>IF(COUNTIF(G$2:G7945,G7945)=1,1,0)</f>
        <v>1</v>
      </c>
      <c r="I7945" s="1">
        <v>2</v>
      </c>
      <c r="J7945" s="1">
        <v>0.7</v>
      </c>
      <c r="K7945" s="1">
        <v>-0.79200000000000004</v>
      </c>
      <c r="L7945" s="12">
        <f>VLOOKUP(train[[#This Row],[Sub-Category]],Análisis_ABC_XYZ[[#Headers],[#Data]],4,FALSE)</f>
        <v>0.46881743173671325</v>
      </c>
    </row>
    <row r="7946" spans="1:12" x14ac:dyDescent="0.35">
      <c r="A7946" s="2">
        <v>43291</v>
      </c>
      <c r="B7946" s="1" t="s">
        <v>72</v>
      </c>
      <c r="C7946" s="1" t="s">
        <v>888</v>
      </c>
      <c r="D7946" s="1" t="s">
        <v>14</v>
      </c>
      <c r="E7946" s="1" t="s">
        <v>20</v>
      </c>
      <c r="F7946" s="18">
        <v>298.464</v>
      </c>
      <c r="G7946" t="s">
        <v>6660</v>
      </c>
      <c r="H7946" s="1">
        <f>IF(COUNTIF(G$2:G7946,G7946)=1,1,0)</f>
        <v>1</v>
      </c>
      <c r="I7946" s="1">
        <v>6</v>
      </c>
      <c r="J7946" s="1">
        <v>0.2</v>
      </c>
      <c r="K7946" s="1">
        <v>26.115600000000015</v>
      </c>
      <c r="L7946" s="12">
        <f>VLOOKUP(train[[#This Row],[Sub-Category]],Análisis_ABC_XYZ[[#Headers],[#Data]],4,FALSE)</f>
        <v>0.44610841445725197</v>
      </c>
    </row>
    <row r="7947" spans="1:12" x14ac:dyDescent="0.35">
      <c r="A7947" s="2">
        <v>43291</v>
      </c>
      <c r="B7947" s="1" t="s">
        <v>379</v>
      </c>
      <c r="C7947" s="1" t="s">
        <v>1877</v>
      </c>
      <c r="D7947" s="1" t="s">
        <v>14</v>
      </c>
      <c r="E7947" s="1" t="s">
        <v>31</v>
      </c>
      <c r="F7947" s="18">
        <v>41.910000000000004</v>
      </c>
      <c r="G7947" t="s">
        <v>4334</v>
      </c>
      <c r="H7947" s="1">
        <f>IF(COUNTIF(G$2:G7947,G7947)=1,1,0)</f>
        <v>1</v>
      </c>
      <c r="I7947" s="1">
        <v>3</v>
      </c>
      <c r="J7947" s="1">
        <v>0</v>
      </c>
      <c r="K7947" s="1">
        <v>10.896600000000003</v>
      </c>
      <c r="L7947" s="12">
        <f>VLOOKUP(train[[#This Row],[Sub-Category]],Análisis_ABC_XYZ[[#Headers],[#Data]],4,FALSE)</f>
        <v>0.49507917887403441</v>
      </c>
    </row>
    <row r="7948" spans="1:12" x14ac:dyDescent="0.35">
      <c r="A7948" s="2">
        <v>43291</v>
      </c>
      <c r="B7948" s="1" t="s">
        <v>379</v>
      </c>
      <c r="C7948" s="1" t="s">
        <v>1519</v>
      </c>
      <c r="D7948" s="1" t="s">
        <v>8</v>
      </c>
      <c r="E7948" s="1" t="s">
        <v>22</v>
      </c>
      <c r="F7948" s="18">
        <v>18.84</v>
      </c>
      <c r="G7948" t="s">
        <v>3564</v>
      </c>
      <c r="H7948" s="1">
        <f>IF(COUNTIF(G$2:G7948,G7948)=1,1,0)</f>
        <v>1</v>
      </c>
      <c r="I7948" s="1">
        <v>3</v>
      </c>
      <c r="J7948" s="1">
        <v>0</v>
      </c>
      <c r="K7948" s="1">
        <v>7.9128000000000007</v>
      </c>
      <c r="L7948" s="12">
        <f>VLOOKUP(train[[#This Row],[Sub-Category]],Análisis_ABC_XYZ[[#Headers],[#Data]],4,FALSE)</f>
        <v>0.4595170286641902</v>
      </c>
    </row>
    <row r="7949" spans="1:12" x14ac:dyDescent="0.35">
      <c r="A7949" s="2">
        <v>43292</v>
      </c>
      <c r="B7949" s="1" t="s">
        <v>12</v>
      </c>
      <c r="C7949" s="1" t="s">
        <v>797</v>
      </c>
      <c r="D7949" s="1" t="s">
        <v>14</v>
      </c>
      <c r="E7949" s="1" t="s">
        <v>31</v>
      </c>
      <c r="F7949" s="18">
        <v>168.1</v>
      </c>
      <c r="G7949" t="s">
        <v>3449</v>
      </c>
      <c r="H7949" s="1">
        <f>IF(COUNTIF(G$2:G7949,G7949)=1,1,0)</f>
        <v>1</v>
      </c>
      <c r="I7949" s="1">
        <v>5</v>
      </c>
      <c r="J7949" s="1">
        <v>0</v>
      </c>
      <c r="K7949" s="1">
        <v>43.705999999999996</v>
      </c>
      <c r="L7949" s="12">
        <f>VLOOKUP(train[[#This Row],[Sub-Category]],Análisis_ABC_XYZ[[#Headers],[#Data]],4,FALSE)</f>
        <v>0.49507917887403441</v>
      </c>
    </row>
    <row r="7950" spans="1:12" x14ac:dyDescent="0.35">
      <c r="A7950" s="2">
        <v>43292</v>
      </c>
      <c r="B7950" s="1" t="s">
        <v>12</v>
      </c>
      <c r="C7950" s="1" t="s">
        <v>675</v>
      </c>
      <c r="D7950" s="1" t="s">
        <v>26</v>
      </c>
      <c r="E7950" s="1" t="s">
        <v>27</v>
      </c>
      <c r="F7950" s="18">
        <v>71.951999999999998</v>
      </c>
      <c r="G7950" t="s">
        <v>2297</v>
      </c>
      <c r="H7950" s="1">
        <f>IF(COUNTIF(G$2:G7950,G7950)=1,1,0)</f>
        <v>1</v>
      </c>
      <c r="I7950" s="1">
        <v>6</v>
      </c>
      <c r="J7950" s="1">
        <v>0.2</v>
      </c>
      <c r="K7950" s="1">
        <v>5.3963999999999963</v>
      </c>
      <c r="L7950" s="12">
        <f>VLOOKUP(train[[#This Row],[Sub-Category]],Análisis_ABC_XYZ[[#Headers],[#Data]],4,FALSE)</f>
        <v>0.41105220110552465</v>
      </c>
    </row>
    <row r="7951" spans="1:12" x14ac:dyDescent="0.35">
      <c r="A7951" s="2">
        <v>43292</v>
      </c>
      <c r="B7951" s="1" t="s">
        <v>12</v>
      </c>
      <c r="C7951" s="1" t="s">
        <v>273</v>
      </c>
      <c r="D7951" s="1" t="s">
        <v>26</v>
      </c>
      <c r="E7951" s="1" t="s">
        <v>56</v>
      </c>
      <c r="F7951" s="18">
        <v>1287.45</v>
      </c>
      <c r="G7951" t="s">
        <v>3449</v>
      </c>
      <c r="H7951" s="1">
        <f>IF(COUNTIF(G$2:G7951,G7951)=1,1,0)</f>
        <v>0</v>
      </c>
      <c r="I7951" s="1">
        <v>5</v>
      </c>
      <c r="J7951" s="1">
        <v>0</v>
      </c>
      <c r="K7951" s="1">
        <v>244.61549999999988</v>
      </c>
      <c r="L7951" s="12">
        <f>VLOOKUP(train[[#This Row],[Sub-Category]],Análisis_ABC_XYZ[[#Headers],[#Data]],4,FALSE)</f>
        <v>0.52062335344040378</v>
      </c>
    </row>
    <row r="7952" spans="1:12" x14ac:dyDescent="0.35">
      <c r="A7952" s="2">
        <v>43292</v>
      </c>
      <c r="B7952" s="1" t="s">
        <v>89</v>
      </c>
      <c r="C7952" s="1" t="s">
        <v>231</v>
      </c>
      <c r="D7952" s="1" t="s">
        <v>26</v>
      </c>
      <c r="E7952" s="1" t="s">
        <v>56</v>
      </c>
      <c r="F7952" s="18">
        <v>132.60000000000002</v>
      </c>
      <c r="G7952" t="s">
        <v>3224</v>
      </c>
      <c r="H7952" s="1">
        <f>IF(COUNTIF(G$2:G7952,G7952)=1,1,0)</f>
        <v>1</v>
      </c>
      <c r="I7952" s="1">
        <v>6</v>
      </c>
      <c r="J7952" s="1">
        <v>0</v>
      </c>
      <c r="K7952" s="1">
        <v>17.238000000000007</v>
      </c>
      <c r="L7952" s="12">
        <f>VLOOKUP(train[[#This Row],[Sub-Category]],Análisis_ABC_XYZ[[#Headers],[#Data]],4,FALSE)</f>
        <v>0.52062335344040378</v>
      </c>
    </row>
    <row r="7953" spans="1:12" x14ac:dyDescent="0.35">
      <c r="A7953" s="2">
        <v>43292</v>
      </c>
      <c r="B7953" s="1" t="s">
        <v>154</v>
      </c>
      <c r="C7953" s="1" t="s">
        <v>840</v>
      </c>
      <c r="D7953" s="1" t="s">
        <v>14</v>
      </c>
      <c r="E7953" s="1" t="s">
        <v>24</v>
      </c>
      <c r="F7953" s="18">
        <v>30.32</v>
      </c>
      <c r="G7953" t="s">
        <v>4033</v>
      </c>
      <c r="H7953" s="1">
        <f>IF(COUNTIF(G$2:G7953,G7953)=1,1,0)</f>
        <v>1</v>
      </c>
      <c r="I7953" s="1">
        <v>4</v>
      </c>
      <c r="J7953" s="1">
        <v>0</v>
      </c>
      <c r="K7953" s="1">
        <v>11.8248</v>
      </c>
      <c r="L7953" s="12">
        <f>VLOOKUP(train[[#This Row],[Sub-Category]],Análisis_ABC_XYZ[[#Headers],[#Data]],4,FALSE)</f>
        <v>0.45632477063632687</v>
      </c>
    </row>
    <row r="7954" spans="1:12" x14ac:dyDescent="0.35">
      <c r="A7954" s="2">
        <v>43292</v>
      </c>
      <c r="B7954" s="1" t="s">
        <v>12</v>
      </c>
      <c r="C7954" s="1" t="s">
        <v>1052</v>
      </c>
      <c r="D7954" s="1" t="s">
        <v>14</v>
      </c>
      <c r="E7954" s="1" t="s">
        <v>29</v>
      </c>
      <c r="F7954" s="18">
        <v>29.800000000000004</v>
      </c>
      <c r="G7954" t="s">
        <v>2297</v>
      </c>
      <c r="H7954" s="1">
        <f>IF(COUNTIF(G$2:G7954,G7954)=1,1,0)</f>
        <v>0</v>
      </c>
      <c r="I7954" s="1">
        <v>5</v>
      </c>
      <c r="J7954" s="1">
        <v>0.2</v>
      </c>
      <c r="K7954" s="1">
        <v>9.3124999999999982</v>
      </c>
      <c r="L7954" s="12">
        <f>VLOOKUP(train[[#This Row],[Sub-Category]],Análisis_ABC_XYZ[[#Headers],[#Data]],4,FALSE)</f>
        <v>0.46881743173671325</v>
      </c>
    </row>
    <row r="7955" spans="1:12" x14ac:dyDescent="0.35">
      <c r="A7955" s="2">
        <v>43292</v>
      </c>
      <c r="B7955" s="1" t="s">
        <v>12</v>
      </c>
      <c r="C7955" s="1" t="s">
        <v>752</v>
      </c>
      <c r="D7955" s="1" t="s">
        <v>14</v>
      </c>
      <c r="E7955" s="1" t="s">
        <v>15</v>
      </c>
      <c r="F7955" s="18">
        <v>8.67</v>
      </c>
      <c r="G7955" t="s">
        <v>2860</v>
      </c>
      <c r="H7955" s="1">
        <f>IF(COUNTIF(G$2:G7955,G7955)=1,1,0)</f>
        <v>1</v>
      </c>
      <c r="I7955" s="1">
        <v>3</v>
      </c>
      <c r="J7955" s="1">
        <v>0</v>
      </c>
      <c r="K7955" s="1">
        <v>4.0749000000000004</v>
      </c>
      <c r="L7955" s="12">
        <f>VLOOKUP(train[[#This Row],[Sub-Category]],Análisis_ABC_XYZ[[#Headers],[#Data]],4,FALSE)</f>
        <v>0.4647369236065339</v>
      </c>
    </row>
    <row r="7956" spans="1:12" x14ac:dyDescent="0.35">
      <c r="A7956" s="2">
        <v>43293</v>
      </c>
      <c r="B7956" s="1" t="s">
        <v>157</v>
      </c>
      <c r="C7956" s="1" t="s">
        <v>1517</v>
      </c>
      <c r="D7956" s="1" t="s">
        <v>14</v>
      </c>
      <c r="E7956" s="1" t="s">
        <v>36</v>
      </c>
      <c r="F7956" s="18">
        <v>3.8159999999999998</v>
      </c>
      <c r="G7956" t="s">
        <v>4255</v>
      </c>
      <c r="H7956" s="1">
        <f>IF(COUNTIF(G$2:G7956,G7956)=1,1,0)</f>
        <v>1</v>
      </c>
      <c r="I7956" s="1">
        <v>1</v>
      </c>
      <c r="J7956" s="1">
        <v>0.2</v>
      </c>
      <c r="K7956" s="1">
        <v>1.1924999999999997</v>
      </c>
      <c r="L7956" s="12">
        <f>VLOOKUP(train[[#This Row],[Sub-Category]],Análisis_ABC_XYZ[[#Headers],[#Data]],4,FALSE)</f>
        <v>0.43613829632717294</v>
      </c>
    </row>
    <row r="7957" spans="1:12" x14ac:dyDescent="0.35">
      <c r="A7957" s="2">
        <v>43294</v>
      </c>
      <c r="B7957" s="1" t="s">
        <v>1200</v>
      </c>
      <c r="C7957" s="1" t="s">
        <v>800</v>
      </c>
      <c r="D7957" s="1" t="s">
        <v>14</v>
      </c>
      <c r="E7957" s="1" t="s">
        <v>20</v>
      </c>
      <c r="F7957" s="18">
        <v>360.38</v>
      </c>
      <c r="G7957" t="s">
        <v>3250</v>
      </c>
      <c r="H7957" s="1">
        <f>IF(COUNTIF(G$2:G7957,G7957)=1,1,0)</f>
        <v>1</v>
      </c>
      <c r="I7957" s="1">
        <v>2</v>
      </c>
      <c r="J7957" s="1">
        <v>0</v>
      </c>
      <c r="K7957" s="1">
        <v>93.698800000000006</v>
      </c>
      <c r="L7957" s="12">
        <f>VLOOKUP(train[[#This Row],[Sub-Category]],Análisis_ABC_XYZ[[#Headers],[#Data]],4,FALSE)</f>
        <v>0.44610841445725197</v>
      </c>
    </row>
    <row r="7958" spans="1:12" x14ac:dyDescent="0.35">
      <c r="A7958" s="2">
        <v>43294</v>
      </c>
      <c r="B7958" s="1" t="s">
        <v>52</v>
      </c>
      <c r="C7958" s="1" t="s">
        <v>1379</v>
      </c>
      <c r="D7958" s="1" t="s">
        <v>8</v>
      </c>
      <c r="E7958" s="1" t="s">
        <v>22</v>
      </c>
      <c r="F7958" s="18">
        <v>91.00800000000001</v>
      </c>
      <c r="G7958" t="s">
        <v>6010</v>
      </c>
      <c r="H7958" s="1">
        <f>IF(COUNTIF(G$2:G7958,G7958)=1,1,0)</f>
        <v>1</v>
      </c>
      <c r="I7958" s="1">
        <v>9</v>
      </c>
      <c r="J7958" s="1">
        <v>0.2</v>
      </c>
      <c r="K7958" s="1">
        <v>19.339199999999998</v>
      </c>
      <c r="L7958" s="12">
        <f>VLOOKUP(train[[#This Row],[Sub-Category]],Análisis_ABC_XYZ[[#Headers],[#Data]],4,FALSE)</f>
        <v>0.4595170286641902</v>
      </c>
    </row>
    <row r="7959" spans="1:12" x14ac:dyDescent="0.35">
      <c r="A7959" s="2">
        <v>43294</v>
      </c>
      <c r="B7959" s="1" t="s">
        <v>52</v>
      </c>
      <c r="C7959" s="1" t="s">
        <v>848</v>
      </c>
      <c r="D7959" s="1" t="s">
        <v>26</v>
      </c>
      <c r="E7959" s="1" t="s">
        <v>27</v>
      </c>
      <c r="F7959" s="18">
        <v>39.593999999999994</v>
      </c>
      <c r="G7959" t="s">
        <v>6010</v>
      </c>
      <c r="H7959" s="1">
        <f>IF(COUNTIF(G$2:G7959,G7959)=1,1,0)</f>
        <v>0</v>
      </c>
      <c r="I7959" s="1">
        <v>1</v>
      </c>
      <c r="J7959" s="1">
        <v>0.4</v>
      </c>
      <c r="K7959" s="1">
        <v>-7.2589000000000041</v>
      </c>
      <c r="L7959" s="12">
        <f>VLOOKUP(train[[#This Row],[Sub-Category]],Análisis_ABC_XYZ[[#Headers],[#Data]],4,FALSE)</f>
        <v>0.41105220110552465</v>
      </c>
    </row>
    <row r="7960" spans="1:12" x14ac:dyDescent="0.35">
      <c r="A7960" s="2">
        <v>43294</v>
      </c>
      <c r="B7960" s="1" t="s">
        <v>1200</v>
      </c>
      <c r="C7960" s="1" t="s">
        <v>1054</v>
      </c>
      <c r="D7960" s="1" t="s">
        <v>14</v>
      </c>
      <c r="E7960" s="1" t="s">
        <v>36</v>
      </c>
      <c r="F7960" s="18">
        <v>13.56</v>
      </c>
      <c r="G7960" t="s">
        <v>3250</v>
      </c>
      <c r="H7960" s="1">
        <f>IF(COUNTIF(G$2:G7960,G7960)=1,1,0)</f>
        <v>0</v>
      </c>
      <c r="I7960" s="1">
        <v>2</v>
      </c>
      <c r="J7960" s="1">
        <v>0</v>
      </c>
      <c r="K7960" s="1">
        <v>6.2375999999999996</v>
      </c>
      <c r="L7960" s="12">
        <f>VLOOKUP(train[[#This Row],[Sub-Category]],Análisis_ABC_XYZ[[#Headers],[#Data]],4,FALSE)</f>
        <v>0.43613829632717294</v>
      </c>
    </row>
    <row r="7961" spans="1:12" x14ac:dyDescent="0.35">
      <c r="A7961" s="2">
        <v>43295</v>
      </c>
      <c r="B7961" s="1" t="s">
        <v>157</v>
      </c>
      <c r="C7961" s="1" t="s">
        <v>820</v>
      </c>
      <c r="D7961" s="1" t="s">
        <v>26</v>
      </c>
      <c r="E7961" s="1" t="s">
        <v>27</v>
      </c>
      <c r="F7961" s="18">
        <v>1889.9459999999999</v>
      </c>
      <c r="G7961" t="s">
        <v>3213</v>
      </c>
      <c r="H7961" s="1">
        <f>IF(COUNTIF(G$2:G7961,G7961)=1,1,0)</f>
        <v>1</v>
      </c>
      <c r="I7961" s="1">
        <v>9</v>
      </c>
      <c r="J7961" s="1">
        <v>0.4</v>
      </c>
      <c r="K7961" s="1">
        <v>-377.98919999999998</v>
      </c>
      <c r="L7961" s="12">
        <f>VLOOKUP(train[[#This Row],[Sub-Category]],Análisis_ABC_XYZ[[#Headers],[#Data]],4,FALSE)</f>
        <v>0.41105220110552465</v>
      </c>
    </row>
    <row r="7962" spans="1:12" x14ac:dyDescent="0.35">
      <c r="A7962" s="2">
        <v>43295</v>
      </c>
      <c r="B7962" s="1" t="s">
        <v>12</v>
      </c>
      <c r="C7962" s="1" t="s">
        <v>66</v>
      </c>
      <c r="D7962" s="1" t="s">
        <v>26</v>
      </c>
      <c r="E7962" s="1" t="s">
        <v>27</v>
      </c>
      <c r="F7962" s="18">
        <v>470.37600000000009</v>
      </c>
      <c r="G7962" t="s">
        <v>2510</v>
      </c>
      <c r="H7962" s="1">
        <f>IF(COUNTIF(G$2:G7962,G7962)=1,1,0)</f>
        <v>1</v>
      </c>
      <c r="I7962" s="1">
        <v>3</v>
      </c>
      <c r="J7962" s="1">
        <v>0.2</v>
      </c>
      <c r="K7962" s="1">
        <v>52.917299999999955</v>
      </c>
      <c r="L7962" s="12">
        <f>VLOOKUP(train[[#This Row],[Sub-Category]],Análisis_ABC_XYZ[[#Headers],[#Data]],4,FALSE)</f>
        <v>0.41105220110552465</v>
      </c>
    </row>
    <row r="7963" spans="1:12" x14ac:dyDescent="0.35">
      <c r="A7963" s="2">
        <v>43295</v>
      </c>
      <c r="B7963" s="1" t="s">
        <v>157</v>
      </c>
      <c r="C7963" s="1" t="s">
        <v>1138</v>
      </c>
      <c r="D7963" s="1" t="s">
        <v>8</v>
      </c>
      <c r="E7963" s="1" t="s">
        <v>22</v>
      </c>
      <c r="F7963" s="18">
        <v>396.92000000000007</v>
      </c>
      <c r="G7963" t="s">
        <v>3213</v>
      </c>
      <c r="H7963" s="1">
        <f>IF(COUNTIF(G$2:G7963,G7963)=1,1,0)</f>
        <v>0</v>
      </c>
      <c r="I7963" s="1">
        <v>5</v>
      </c>
      <c r="J7963" s="1">
        <v>0.2</v>
      </c>
      <c r="K7963" s="1">
        <v>148.845</v>
      </c>
      <c r="L7963" s="12">
        <f>VLOOKUP(train[[#This Row],[Sub-Category]],Análisis_ABC_XYZ[[#Headers],[#Data]],4,FALSE)</f>
        <v>0.4595170286641902</v>
      </c>
    </row>
    <row r="7964" spans="1:12" x14ac:dyDescent="0.35">
      <c r="A7964" s="2">
        <v>43295</v>
      </c>
      <c r="B7964" s="1" t="s">
        <v>12</v>
      </c>
      <c r="C7964" s="1" t="s">
        <v>803</v>
      </c>
      <c r="D7964" s="1" t="s">
        <v>8</v>
      </c>
      <c r="E7964" s="1" t="s">
        <v>22</v>
      </c>
      <c r="F7964" s="18">
        <v>276.69</v>
      </c>
      <c r="G7964" t="s">
        <v>2510</v>
      </c>
      <c r="H7964" s="1">
        <f>IF(COUNTIF(G$2:G7964,G7964)=1,1,0)</f>
        <v>0</v>
      </c>
      <c r="I7964" s="1">
        <v>3</v>
      </c>
      <c r="J7964" s="1">
        <v>0</v>
      </c>
      <c r="K7964" s="1">
        <v>49.804199999999994</v>
      </c>
      <c r="L7964" s="12">
        <f>VLOOKUP(train[[#This Row],[Sub-Category]],Análisis_ABC_XYZ[[#Headers],[#Data]],4,FALSE)</f>
        <v>0.4595170286641902</v>
      </c>
    </row>
    <row r="7965" spans="1:12" x14ac:dyDescent="0.35">
      <c r="A7965" s="2">
        <v>43295</v>
      </c>
      <c r="B7965" s="1" t="s">
        <v>157</v>
      </c>
      <c r="C7965" s="1" t="s">
        <v>1425</v>
      </c>
      <c r="D7965" s="1" t="s">
        <v>14</v>
      </c>
      <c r="E7965" s="1" t="s">
        <v>20</v>
      </c>
      <c r="F7965" s="18">
        <v>239.45599999999999</v>
      </c>
      <c r="G7965" t="s">
        <v>3213</v>
      </c>
      <c r="H7965" s="1">
        <f>IF(COUNTIF(G$2:G7965,G7965)=1,1,0)</f>
        <v>0</v>
      </c>
      <c r="I7965" s="1">
        <v>7</v>
      </c>
      <c r="J7965" s="1">
        <v>0.2</v>
      </c>
      <c r="K7965" s="1">
        <v>17.959200000000003</v>
      </c>
      <c r="L7965" s="12">
        <f>VLOOKUP(train[[#This Row],[Sub-Category]],Análisis_ABC_XYZ[[#Headers],[#Data]],4,FALSE)</f>
        <v>0.44610841445725197</v>
      </c>
    </row>
    <row r="7966" spans="1:12" x14ac:dyDescent="0.35">
      <c r="A7966" s="2">
        <v>43295</v>
      </c>
      <c r="B7966" s="1" t="s">
        <v>12</v>
      </c>
      <c r="C7966" s="1" t="s">
        <v>62</v>
      </c>
      <c r="D7966" s="1" t="s">
        <v>14</v>
      </c>
      <c r="E7966" s="1" t="s">
        <v>24</v>
      </c>
      <c r="F7966" s="18">
        <v>71.92</v>
      </c>
      <c r="G7966" t="s">
        <v>2510</v>
      </c>
      <c r="H7966" s="1">
        <f>IF(COUNTIF(G$2:G7966,G7966)=1,1,0)</f>
        <v>0</v>
      </c>
      <c r="I7966" s="1">
        <v>4</v>
      </c>
      <c r="J7966" s="1">
        <v>0</v>
      </c>
      <c r="K7966" s="1">
        <v>20.856799999999993</v>
      </c>
      <c r="L7966" s="12">
        <f>VLOOKUP(train[[#This Row],[Sub-Category]],Análisis_ABC_XYZ[[#Headers],[#Data]],4,FALSE)</f>
        <v>0.45632477063632687</v>
      </c>
    </row>
    <row r="7967" spans="1:12" x14ac:dyDescent="0.35">
      <c r="A7967" s="2">
        <v>43295</v>
      </c>
      <c r="B7967" s="1" t="s">
        <v>157</v>
      </c>
      <c r="C7967" s="1" t="s">
        <v>223</v>
      </c>
      <c r="D7967" s="1" t="s">
        <v>14</v>
      </c>
      <c r="E7967" s="1" t="s">
        <v>20</v>
      </c>
      <c r="F7967" s="18">
        <v>62.040000000000006</v>
      </c>
      <c r="G7967" t="s">
        <v>3213</v>
      </c>
      <c r="H7967" s="1">
        <f>IF(COUNTIF(G$2:G7967,G7967)=1,1,0)</f>
        <v>0</v>
      </c>
      <c r="I7967" s="1">
        <v>5</v>
      </c>
      <c r="J7967" s="1">
        <v>0.2</v>
      </c>
      <c r="K7967" s="1">
        <v>4.6530000000000022</v>
      </c>
      <c r="L7967" s="12">
        <f>VLOOKUP(train[[#This Row],[Sub-Category]],Análisis_ABC_XYZ[[#Headers],[#Data]],4,FALSE)</f>
        <v>0.44610841445725197</v>
      </c>
    </row>
    <row r="7968" spans="1:12" x14ac:dyDescent="0.35">
      <c r="A7968" s="2">
        <v>43295</v>
      </c>
      <c r="B7968" s="1" t="s">
        <v>12</v>
      </c>
      <c r="C7968" s="1" t="s">
        <v>499</v>
      </c>
      <c r="D7968" s="1" t="s">
        <v>26</v>
      </c>
      <c r="E7968" s="1" t="s">
        <v>56</v>
      </c>
      <c r="F7968" s="18">
        <v>140.97</v>
      </c>
      <c r="G7968" t="s">
        <v>2510</v>
      </c>
      <c r="H7968" s="1">
        <f>IF(COUNTIF(G$2:G7968,G7968)=1,1,0)</f>
        <v>0</v>
      </c>
      <c r="I7968" s="1">
        <v>3</v>
      </c>
      <c r="J7968" s="1">
        <v>0</v>
      </c>
      <c r="K7968" s="1">
        <v>19.735800000000005</v>
      </c>
      <c r="L7968" s="12">
        <f>VLOOKUP(train[[#This Row],[Sub-Category]],Análisis_ABC_XYZ[[#Headers],[#Data]],4,FALSE)</f>
        <v>0.52062335344040378</v>
      </c>
    </row>
    <row r="7969" spans="1:12" x14ac:dyDescent="0.35">
      <c r="A7969" s="2">
        <v>43295</v>
      </c>
      <c r="B7969" s="1" t="s">
        <v>12</v>
      </c>
      <c r="C7969" s="1" t="s">
        <v>247</v>
      </c>
      <c r="D7969" s="1" t="s">
        <v>8</v>
      </c>
      <c r="E7969" s="1" t="s">
        <v>22</v>
      </c>
      <c r="F7969" s="18">
        <v>18.84</v>
      </c>
      <c r="G7969" t="s">
        <v>2510</v>
      </c>
      <c r="H7969" s="1">
        <f>IF(COUNTIF(G$2:G7969,G7969)=1,1,0)</f>
        <v>0</v>
      </c>
      <c r="I7969" s="1">
        <v>3</v>
      </c>
      <c r="J7969" s="1">
        <v>0</v>
      </c>
      <c r="K7969" s="1">
        <v>7.9128000000000007</v>
      </c>
      <c r="L7969" s="12">
        <f>VLOOKUP(train[[#This Row],[Sub-Category]],Análisis_ABC_XYZ[[#Headers],[#Data]],4,FALSE)</f>
        <v>0.4595170286641902</v>
      </c>
    </row>
    <row r="7970" spans="1:12" x14ac:dyDescent="0.35">
      <c r="A7970" s="2">
        <v>43295</v>
      </c>
      <c r="B7970" s="1" t="s">
        <v>157</v>
      </c>
      <c r="C7970" s="1" t="s">
        <v>405</v>
      </c>
      <c r="D7970" s="1" t="s">
        <v>14</v>
      </c>
      <c r="E7970" s="1" t="s">
        <v>24</v>
      </c>
      <c r="F7970" s="18">
        <v>13.120000000000001</v>
      </c>
      <c r="G7970" t="s">
        <v>3213</v>
      </c>
      <c r="H7970" s="1">
        <f>IF(COUNTIF(G$2:G7970,G7970)=1,1,0)</f>
        <v>0</v>
      </c>
      <c r="I7970" s="1">
        <v>5</v>
      </c>
      <c r="J7970" s="1">
        <v>0.2</v>
      </c>
      <c r="K7970" s="1">
        <v>2.1319999999999988</v>
      </c>
      <c r="L7970" s="12">
        <f>VLOOKUP(train[[#This Row],[Sub-Category]],Análisis_ABC_XYZ[[#Headers],[#Data]],4,FALSE)</f>
        <v>0.45632477063632687</v>
      </c>
    </row>
    <row r="7971" spans="1:12" x14ac:dyDescent="0.35">
      <c r="A7971" s="2">
        <v>43295</v>
      </c>
      <c r="B7971" s="1" t="s">
        <v>157</v>
      </c>
      <c r="C7971" s="1" t="s">
        <v>887</v>
      </c>
      <c r="D7971" s="1" t="s">
        <v>14</v>
      </c>
      <c r="E7971" s="1" t="s">
        <v>36</v>
      </c>
      <c r="F7971" s="18">
        <v>9.2480000000000011</v>
      </c>
      <c r="G7971" t="s">
        <v>3213</v>
      </c>
      <c r="H7971" s="1">
        <f>IF(COUNTIF(G$2:G7971,G7971)=1,1,0)</f>
        <v>0</v>
      </c>
      <c r="I7971" s="1">
        <v>2</v>
      </c>
      <c r="J7971" s="1">
        <v>0.2</v>
      </c>
      <c r="K7971" s="1">
        <v>3.3524000000000003</v>
      </c>
      <c r="L7971" s="12">
        <f>VLOOKUP(train[[#This Row],[Sub-Category]],Análisis_ABC_XYZ[[#Headers],[#Data]],4,FALSE)</f>
        <v>0.43613829632717294</v>
      </c>
    </row>
    <row r="7972" spans="1:12" x14ac:dyDescent="0.35">
      <c r="A7972" s="2">
        <v>43295</v>
      </c>
      <c r="B7972" s="1" t="s">
        <v>12</v>
      </c>
      <c r="C7972" s="1" t="s">
        <v>367</v>
      </c>
      <c r="D7972" s="1" t="s">
        <v>14</v>
      </c>
      <c r="E7972" s="1" t="s">
        <v>91</v>
      </c>
      <c r="F7972" s="18">
        <v>4.96</v>
      </c>
      <c r="G7972" t="s">
        <v>2510</v>
      </c>
      <c r="H7972" s="1">
        <f>IF(COUNTIF(G$2:G7972,G7972)=1,1,0)</f>
        <v>0</v>
      </c>
      <c r="I7972" s="1">
        <v>4</v>
      </c>
      <c r="J7972" s="1">
        <v>0</v>
      </c>
      <c r="K7972" s="1">
        <v>2.3311999999999999</v>
      </c>
      <c r="L7972" s="12">
        <f>VLOOKUP(train[[#This Row],[Sub-Category]],Análisis_ABC_XYZ[[#Headers],[#Data]],4,FALSE)</f>
        <v>0.51168203684699509</v>
      </c>
    </row>
    <row r="7973" spans="1:12" x14ac:dyDescent="0.35">
      <c r="A7973" s="2">
        <v>43295</v>
      </c>
      <c r="B7973" s="1" t="s">
        <v>12</v>
      </c>
      <c r="C7973" s="1" t="s">
        <v>823</v>
      </c>
      <c r="D7973" s="1" t="s">
        <v>14</v>
      </c>
      <c r="E7973" s="1" t="s">
        <v>29</v>
      </c>
      <c r="F7973" s="18">
        <v>4.4479999999999995</v>
      </c>
      <c r="G7973" t="s">
        <v>2510</v>
      </c>
      <c r="H7973" s="1">
        <f>IF(COUNTIF(G$2:G7973,G7973)=1,1,0)</f>
        <v>0</v>
      </c>
      <c r="I7973" s="1">
        <v>2</v>
      </c>
      <c r="J7973" s="1">
        <v>0.2</v>
      </c>
      <c r="K7973" s="1">
        <v>1.4455999999999996</v>
      </c>
      <c r="L7973" s="12">
        <f>VLOOKUP(train[[#This Row],[Sub-Category]],Análisis_ABC_XYZ[[#Headers],[#Data]],4,FALSE)</f>
        <v>0.46881743173671325</v>
      </c>
    </row>
    <row r="7974" spans="1:12" x14ac:dyDescent="0.35">
      <c r="A7974" s="2">
        <v>43296</v>
      </c>
      <c r="B7974" s="1" t="s">
        <v>107</v>
      </c>
      <c r="C7974" s="1" t="s">
        <v>366</v>
      </c>
      <c r="D7974" s="1" t="s">
        <v>8</v>
      </c>
      <c r="E7974" s="1" t="s">
        <v>18</v>
      </c>
      <c r="F7974" s="18">
        <v>872.94</v>
      </c>
      <c r="G7974" t="s">
        <v>3172</v>
      </c>
      <c r="H7974" s="1">
        <f>IF(COUNTIF(G$2:G7974,G7974)=1,1,0)</f>
        <v>1</v>
      </c>
      <c r="I7974" s="1">
        <v>3</v>
      </c>
      <c r="J7974" s="1">
        <v>0</v>
      </c>
      <c r="K7974" s="1">
        <v>157.12919999999997</v>
      </c>
      <c r="L7974" s="12">
        <f>VLOOKUP(train[[#This Row],[Sub-Category]],Análisis_ABC_XYZ[[#Headers],[#Data]],4,FALSE)</f>
        <v>0.55975208308209756</v>
      </c>
    </row>
    <row r="7975" spans="1:12" x14ac:dyDescent="0.35">
      <c r="A7975" s="2">
        <v>43296</v>
      </c>
      <c r="B7975" s="1" t="s">
        <v>89</v>
      </c>
      <c r="C7975" s="1" t="s">
        <v>1333</v>
      </c>
      <c r="D7975" s="1" t="s">
        <v>8</v>
      </c>
      <c r="E7975" s="1" t="s">
        <v>11</v>
      </c>
      <c r="F7975" s="18">
        <v>664.14599999999996</v>
      </c>
      <c r="G7975" t="s">
        <v>2446</v>
      </c>
      <c r="H7975" s="1">
        <f>IF(COUNTIF(G$2:G7975,G7975)=1,1,0)</f>
        <v>1</v>
      </c>
      <c r="I7975" s="1">
        <v>6</v>
      </c>
      <c r="J7975" s="1">
        <v>0.1</v>
      </c>
      <c r="K7975" s="1">
        <v>88.552800000000005</v>
      </c>
      <c r="L7975" s="12">
        <f>VLOOKUP(train[[#This Row],[Sub-Category]],Análisis_ABC_XYZ[[#Headers],[#Data]],4,FALSE)</f>
        <v>0.46529189879902266</v>
      </c>
    </row>
    <row r="7976" spans="1:12" x14ac:dyDescent="0.35">
      <c r="A7976" s="2">
        <v>43296</v>
      </c>
      <c r="B7976" s="1" t="s">
        <v>81</v>
      </c>
      <c r="C7976" s="1" t="s">
        <v>1183</v>
      </c>
      <c r="D7976" s="1" t="s">
        <v>8</v>
      </c>
      <c r="E7976" s="1" t="s">
        <v>18</v>
      </c>
      <c r="F7976" s="18">
        <v>310.44300000000004</v>
      </c>
      <c r="G7976" t="s">
        <v>3900</v>
      </c>
      <c r="H7976" s="1">
        <f>IF(COUNTIF(G$2:G7976,G7976)=1,1,0)</f>
        <v>1</v>
      </c>
      <c r="I7976" s="1">
        <v>3</v>
      </c>
      <c r="J7976" s="1">
        <v>0.3</v>
      </c>
      <c r="K7976" s="1">
        <v>-48.783900000000031</v>
      </c>
      <c r="L7976" s="12">
        <f>VLOOKUP(train[[#This Row],[Sub-Category]],Análisis_ABC_XYZ[[#Headers],[#Data]],4,FALSE)</f>
        <v>0.55975208308209756</v>
      </c>
    </row>
    <row r="7977" spans="1:12" x14ac:dyDescent="0.35">
      <c r="A7977" s="2">
        <v>43296</v>
      </c>
      <c r="B7977" s="1" t="s">
        <v>107</v>
      </c>
      <c r="C7977" s="1" t="s">
        <v>877</v>
      </c>
      <c r="D7977" s="1" t="s">
        <v>14</v>
      </c>
      <c r="E7977" s="1" t="s">
        <v>31</v>
      </c>
      <c r="F7977" s="18">
        <v>179.94</v>
      </c>
      <c r="G7977" t="s">
        <v>3172</v>
      </c>
      <c r="H7977" s="1">
        <f>IF(COUNTIF(G$2:G7977,G7977)=1,1,0)</f>
        <v>0</v>
      </c>
      <c r="I7977" s="1">
        <v>3</v>
      </c>
      <c r="J7977" s="1">
        <v>0</v>
      </c>
      <c r="K7977" s="1">
        <v>50.383200000000009</v>
      </c>
      <c r="L7977" s="12">
        <f>VLOOKUP(train[[#This Row],[Sub-Category]],Análisis_ABC_XYZ[[#Headers],[#Data]],4,FALSE)</f>
        <v>0.49507917887403441</v>
      </c>
    </row>
    <row r="7978" spans="1:12" x14ac:dyDescent="0.35">
      <c r="A7978" s="2">
        <v>43296</v>
      </c>
      <c r="B7978" s="1" t="s">
        <v>89</v>
      </c>
      <c r="C7978" s="1" t="s">
        <v>400</v>
      </c>
      <c r="D7978" s="1" t="s">
        <v>26</v>
      </c>
      <c r="E7978" s="1" t="s">
        <v>56</v>
      </c>
      <c r="F7978" s="18">
        <v>41.9</v>
      </c>
      <c r="G7978" t="s">
        <v>2446</v>
      </c>
      <c r="H7978" s="1">
        <f>IF(COUNTIF(G$2:G7978,G7978)=1,1,0)</f>
        <v>0</v>
      </c>
      <c r="I7978" s="1">
        <v>2</v>
      </c>
      <c r="J7978" s="1">
        <v>0</v>
      </c>
      <c r="K7978" s="1">
        <v>8.7989999999999995</v>
      </c>
      <c r="L7978" s="12">
        <f>VLOOKUP(train[[#This Row],[Sub-Category]],Análisis_ABC_XYZ[[#Headers],[#Data]],4,FALSE)</f>
        <v>0.52062335344040378</v>
      </c>
    </row>
    <row r="7979" spans="1:12" x14ac:dyDescent="0.35">
      <c r="A7979" s="2">
        <v>43296</v>
      </c>
      <c r="B7979" s="1" t="s">
        <v>81</v>
      </c>
      <c r="C7979" s="1" t="s">
        <v>672</v>
      </c>
      <c r="D7979" s="1" t="s">
        <v>14</v>
      </c>
      <c r="E7979" s="1" t="s">
        <v>29</v>
      </c>
      <c r="F7979" s="18">
        <v>26.549999999999997</v>
      </c>
      <c r="G7979" t="s">
        <v>3900</v>
      </c>
      <c r="H7979" s="1">
        <f>IF(COUNTIF(G$2:G7979,G7979)=1,1,0)</f>
        <v>0</v>
      </c>
      <c r="I7979" s="1">
        <v>3</v>
      </c>
      <c r="J7979" s="1">
        <v>0</v>
      </c>
      <c r="K7979" s="1">
        <v>13.009499999999999</v>
      </c>
      <c r="L7979" s="12">
        <f>VLOOKUP(train[[#This Row],[Sub-Category]],Análisis_ABC_XYZ[[#Headers],[#Data]],4,FALSE)</f>
        <v>0.46881743173671325</v>
      </c>
    </row>
    <row r="7980" spans="1:12" x14ac:dyDescent="0.35">
      <c r="A7980" s="2">
        <v>43296</v>
      </c>
      <c r="B7980" s="1" t="s">
        <v>107</v>
      </c>
      <c r="C7980" s="1" t="s">
        <v>133</v>
      </c>
      <c r="D7980" s="1" t="s">
        <v>14</v>
      </c>
      <c r="E7980" s="1" t="s">
        <v>36</v>
      </c>
      <c r="F7980" s="18">
        <v>12.96</v>
      </c>
      <c r="G7980" t="s">
        <v>3172</v>
      </c>
      <c r="H7980" s="1">
        <f>IF(COUNTIF(G$2:G7980,G7980)=1,1,0)</f>
        <v>0</v>
      </c>
      <c r="I7980" s="1">
        <v>2</v>
      </c>
      <c r="J7980" s="1">
        <v>0</v>
      </c>
      <c r="K7980" s="1">
        <v>6.2208000000000006</v>
      </c>
      <c r="L7980" s="12">
        <f>VLOOKUP(train[[#This Row],[Sub-Category]],Análisis_ABC_XYZ[[#Headers],[#Data]],4,FALSE)</f>
        <v>0.43613829632717294</v>
      </c>
    </row>
    <row r="7981" spans="1:12" x14ac:dyDescent="0.35">
      <c r="A7981" s="2">
        <v>43296</v>
      </c>
      <c r="B7981" s="1" t="s">
        <v>89</v>
      </c>
      <c r="C7981" s="1" t="s">
        <v>1123</v>
      </c>
      <c r="D7981" s="1" t="s">
        <v>14</v>
      </c>
      <c r="E7981" s="1" t="s">
        <v>36</v>
      </c>
      <c r="F7981" s="18">
        <v>8.9600000000000009</v>
      </c>
      <c r="G7981" t="s">
        <v>2446</v>
      </c>
      <c r="H7981" s="1">
        <f>IF(COUNTIF(G$2:G7981,G7981)=1,1,0)</f>
        <v>0</v>
      </c>
      <c r="I7981" s="1">
        <v>2</v>
      </c>
      <c r="J7981" s="1">
        <v>0</v>
      </c>
      <c r="K7981" s="1">
        <v>4.3904000000000005</v>
      </c>
      <c r="L7981" s="12">
        <f>VLOOKUP(train[[#This Row],[Sub-Category]],Análisis_ABC_XYZ[[#Headers],[#Data]],4,FALSE)</f>
        <v>0.43613829632717294</v>
      </c>
    </row>
    <row r="7982" spans="1:12" x14ac:dyDescent="0.35">
      <c r="A7982" s="2">
        <v>43296</v>
      </c>
      <c r="B7982" s="1" t="s">
        <v>89</v>
      </c>
      <c r="C7982" s="1" t="s">
        <v>342</v>
      </c>
      <c r="D7982" s="1" t="s">
        <v>14</v>
      </c>
      <c r="E7982" s="1" t="s">
        <v>15</v>
      </c>
      <c r="F7982" s="18">
        <v>7.83</v>
      </c>
      <c r="G7982" t="s">
        <v>2446</v>
      </c>
      <c r="H7982" s="1">
        <f>IF(COUNTIF(G$2:G7982,G7982)=1,1,0)</f>
        <v>0</v>
      </c>
      <c r="I7982" s="1">
        <v>3</v>
      </c>
      <c r="J7982" s="1">
        <v>0</v>
      </c>
      <c r="K7982" s="1">
        <v>3.6017999999999999</v>
      </c>
      <c r="L7982" s="12">
        <f>VLOOKUP(train[[#This Row],[Sub-Category]],Análisis_ABC_XYZ[[#Headers],[#Data]],4,FALSE)</f>
        <v>0.4647369236065339</v>
      </c>
    </row>
    <row r="7983" spans="1:12" x14ac:dyDescent="0.35">
      <c r="A7983" s="2">
        <v>43296</v>
      </c>
      <c r="B7983" s="1" t="s">
        <v>89</v>
      </c>
      <c r="C7983" s="1" t="s">
        <v>1309</v>
      </c>
      <c r="D7983" s="1" t="s">
        <v>14</v>
      </c>
      <c r="E7983" s="1" t="s">
        <v>24</v>
      </c>
      <c r="F7983" s="18">
        <v>6.56</v>
      </c>
      <c r="G7983" t="s">
        <v>2446</v>
      </c>
      <c r="H7983" s="1">
        <f>IF(COUNTIF(G$2:G7983,G7983)=1,1,0)</f>
        <v>0</v>
      </c>
      <c r="I7983" s="1">
        <v>2</v>
      </c>
      <c r="J7983" s="1">
        <v>0</v>
      </c>
      <c r="K7983" s="1">
        <v>1.9023999999999992</v>
      </c>
      <c r="L7983" s="12">
        <f>VLOOKUP(train[[#This Row],[Sub-Category]],Análisis_ABC_XYZ[[#Headers],[#Data]],4,FALSE)</f>
        <v>0.45632477063632687</v>
      </c>
    </row>
    <row r="7984" spans="1:12" x14ac:dyDescent="0.35">
      <c r="A7984" s="2">
        <v>43297</v>
      </c>
      <c r="B7984" s="1" t="s">
        <v>34</v>
      </c>
      <c r="C7984" s="1" t="s">
        <v>70</v>
      </c>
      <c r="D7984" s="1" t="s">
        <v>8</v>
      </c>
      <c r="E7984" s="1" t="s">
        <v>11</v>
      </c>
      <c r="F7984" s="18">
        <v>242.35200000000003</v>
      </c>
      <c r="G7984" t="s">
        <v>6907</v>
      </c>
      <c r="H7984" s="1">
        <f>IF(COUNTIF(G$2:G7984,G7984)=1,1,0)</f>
        <v>1</v>
      </c>
      <c r="I7984" s="1">
        <v>3</v>
      </c>
      <c r="J7984" s="1">
        <v>0.2</v>
      </c>
      <c r="K7984" s="1">
        <v>15.147000000000006</v>
      </c>
      <c r="L7984" s="12">
        <f>VLOOKUP(train[[#This Row],[Sub-Category]],Análisis_ABC_XYZ[[#Headers],[#Data]],4,FALSE)</f>
        <v>0.46529189879902266</v>
      </c>
    </row>
    <row r="7985" spans="1:12" x14ac:dyDescent="0.35">
      <c r="A7985" s="2">
        <v>43297</v>
      </c>
      <c r="B7985" s="1" t="s">
        <v>52</v>
      </c>
      <c r="C7985" s="1" t="s">
        <v>53</v>
      </c>
      <c r="D7985" s="1" t="s">
        <v>8</v>
      </c>
      <c r="E7985" s="1" t="s">
        <v>11</v>
      </c>
      <c r="F7985" s="18">
        <v>71.371999999999986</v>
      </c>
      <c r="G7985" t="s">
        <v>6260</v>
      </c>
      <c r="H7985" s="1">
        <f>IF(COUNTIF(G$2:G7985,G7985)=1,1,0)</f>
        <v>1</v>
      </c>
      <c r="I7985" s="1">
        <v>2</v>
      </c>
      <c r="J7985" s="1">
        <v>0.3</v>
      </c>
      <c r="K7985" s="1">
        <v>-1.0196000000000005</v>
      </c>
      <c r="L7985" s="12">
        <f>VLOOKUP(train[[#This Row],[Sub-Category]],Análisis_ABC_XYZ[[#Headers],[#Data]],4,FALSE)</f>
        <v>0.46529189879902266</v>
      </c>
    </row>
    <row r="7986" spans="1:12" x14ac:dyDescent="0.35">
      <c r="A7986" s="2">
        <v>43297</v>
      </c>
      <c r="B7986" s="1" t="s">
        <v>72</v>
      </c>
      <c r="C7986" s="1" t="s">
        <v>920</v>
      </c>
      <c r="D7986" s="1" t="s">
        <v>14</v>
      </c>
      <c r="E7986" s="1" t="s">
        <v>24</v>
      </c>
      <c r="F7986" s="18">
        <v>2.9120000000000004</v>
      </c>
      <c r="G7986" s="1" t="s">
        <v>3982</v>
      </c>
      <c r="H7986" s="1">
        <f>IF(COUNTIF(G$2:G7986,G7986)=1,1,0)</f>
        <v>1</v>
      </c>
      <c r="I7986" s="1">
        <v>2</v>
      </c>
      <c r="J7986" s="1">
        <v>0.2</v>
      </c>
      <c r="K7986" s="1">
        <v>0.90999999999999981</v>
      </c>
      <c r="L7986" s="12">
        <f>VLOOKUP(train[[#This Row],[Sub-Category]],Análisis_ABC_XYZ[[#Headers],[#Data]],4,FALSE)</f>
        <v>0.45632477063632687</v>
      </c>
    </row>
    <row r="7987" spans="1:12" x14ac:dyDescent="0.35">
      <c r="A7987" s="2">
        <v>43298</v>
      </c>
      <c r="B7987" s="1" t="s">
        <v>12</v>
      </c>
      <c r="C7987" s="1" t="s">
        <v>233</v>
      </c>
      <c r="D7987" s="1" t="s">
        <v>8</v>
      </c>
      <c r="E7987" s="1" t="s">
        <v>9</v>
      </c>
      <c r="F7987" s="18">
        <v>1194.165</v>
      </c>
      <c r="G7987" t="s">
        <v>2325</v>
      </c>
      <c r="H7987" s="1">
        <f>IF(COUNTIF(G$2:G7987,G7987)=1,1,0)</f>
        <v>1</v>
      </c>
      <c r="I7987" s="1">
        <v>5</v>
      </c>
      <c r="J7987" s="1">
        <v>0.15</v>
      </c>
      <c r="K7987" s="1">
        <v>210.73499999999993</v>
      </c>
      <c r="L7987" s="12">
        <f>VLOOKUP(train[[#This Row],[Sub-Category]],Análisis_ABC_XYZ[[#Headers],[#Data]],4,FALSE)</f>
        <v>0.5176847302647779</v>
      </c>
    </row>
    <row r="7988" spans="1:12" x14ac:dyDescent="0.35">
      <c r="A7988" s="2">
        <v>43298</v>
      </c>
      <c r="B7988" s="1" t="s">
        <v>12</v>
      </c>
      <c r="C7988" s="1" t="s">
        <v>918</v>
      </c>
      <c r="D7988" s="1" t="s">
        <v>26</v>
      </c>
      <c r="E7988" s="1" t="s">
        <v>363</v>
      </c>
      <c r="F7988" s="18">
        <v>479.98400000000004</v>
      </c>
      <c r="G7988" t="s">
        <v>6755</v>
      </c>
      <c r="H7988" s="1">
        <f>IF(COUNTIF(G$2:G7988,G7988)=1,1,0)</f>
        <v>1</v>
      </c>
      <c r="I7988" s="1">
        <v>2</v>
      </c>
      <c r="J7988" s="1">
        <v>0.2</v>
      </c>
      <c r="K7988" s="1">
        <v>89.996999999999986</v>
      </c>
      <c r="L7988" s="12">
        <f>VLOOKUP(train[[#This Row],[Sub-Category]],Análisis_ABC_XYZ[[#Headers],[#Data]],4,FALSE)</f>
        <v>0.62810530827000832</v>
      </c>
    </row>
    <row r="7989" spans="1:12" x14ac:dyDescent="0.35">
      <c r="A7989" s="2">
        <v>43298</v>
      </c>
      <c r="B7989" s="1" t="s">
        <v>89</v>
      </c>
      <c r="C7989" s="1" t="s">
        <v>200</v>
      </c>
      <c r="D7989" s="1" t="s">
        <v>26</v>
      </c>
      <c r="E7989" s="1" t="s">
        <v>27</v>
      </c>
      <c r="F7989" s="18">
        <v>269.98</v>
      </c>
      <c r="G7989" t="s">
        <v>2951</v>
      </c>
      <c r="H7989" s="1">
        <f>IF(COUNTIF(G$2:G7989,G7989)=1,1,0)</f>
        <v>1</v>
      </c>
      <c r="I7989" s="1">
        <v>2</v>
      </c>
      <c r="J7989" s="1">
        <v>0</v>
      </c>
      <c r="K7989" s="1">
        <v>67.495000000000005</v>
      </c>
      <c r="L7989" s="12">
        <f>VLOOKUP(train[[#This Row],[Sub-Category]],Análisis_ABC_XYZ[[#Headers],[#Data]],4,FALSE)</f>
        <v>0.41105220110552465</v>
      </c>
    </row>
    <row r="7990" spans="1:12" x14ac:dyDescent="0.35">
      <c r="A7990" s="2">
        <v>43298</v>
      </c>
      <c r="B7990" s="1" t="s">
        <v>89</v>
      </c>
      <c r="C7990" s="1" t="s">
        <v>1746</v>
      </c>
      <c r="D7990" s="1" t="s">
        <v>14</v>
      </c>
      <c r="E7990" s="1" t="s">
        <v>36</v>
      </c>
      <c r="F7990" s="18">
        <v>99.9</v>
      </c>
      <c r="G7990" t="s">
        <v>2951</v>
      </c>
      <c r="H7990" s="1">
        <f>IF(COUNTIF(G$2:G7990,G7990)=1,1,0)</f>
        <v>0</v>
      </c>
      <c r="I7990" s="1">
        <v>5</v>
      </c>
      <c r="J7990" s="1">
        <v>0</v>
      </c>
      <c r="K7990" s="1">
        <v>47.952000000000005</v>
      </c>
      <c r="L7990" s="12">
        <f>VLOOKUP(train[[#This Row],[Sub-Category]],Análisis_ABC_XYZ[[#Headers],[#Data]],4,FALSE)</f>
        <v>0.43613829632717294</v>
      </c>
    </row>
    <row r="7991" spans="1:12" x14ac:dyDescent="0.35">
      <c r="A7991" s="2">
        <v>43298</v>
      </c>
      <c r="B7991" s="1" t="s">
        <v>12</v>
      </c>
      <c r="C7991" s="1" t="s">
        <v>1831</v>
      </c>
      <c r="D7991" s="1" t="s">
        <v>14</v>
      </c>
      <c r="E7991" s="1" t="s">
        <v>61</v>
      </c>
      <c r="F7991" s="18">
        <v>57.9</v>
      </c>
      <c r="G7991" t="s">
        <v>2325</v>
      </c>
      <c r="H7991" s="1">
        <f>IF(COUNTIF(G$2:G7991,G7991)=1,1,0)</f>
        <v>0</v>
      </c>
      <c r="I7991" s="1">
        <v>5</v>
      </c>
      <c r="J7991" s="1">
        <v>0</v>
      </c>
      <c r="K7991" s="1">
        <v>28.95</v>
      </c>
      <c r="L7991" s="12">
        <f>VLOOKUP(train[[#This Row],[Sub-Category]],Análisis_ABC_XYZ[[#Headers],[#Data]],4,FALSE)</f>
        <v>0.44424167803735209</v>
      </c>
    </row>
    <row r="7992" spans="1:12" x14ac:dyDescent="0.35">
      <c r="A7992" s="2">
        <v>43298</v>
      </c>
      <c r="B7992" s="1" t="s">
        <v>89</v>
      </c>
      <c r="C7992" s="1" t="s">
        <v>59</v>
      </c>
      <c r="D7992" s="1" t="s">
        <v>8</v>
      </c>
      <c r="E7992" s="1" t="s">
        <v>22</v>
      </c>
      <c r="F7992" s="18">
        <v>39.08</v>
      </c>
      <c r="G7992" t="s">
        <v>2951</v>
      </c>
      <c r="H7992" s="1">
        <f>IF(COUNTIF(G$2:G7992,G7992)=1,1,0)</f>
        <v>0</v>
      </c>
      <c r="I7992" s="1">
        <v>4</v>
      </c>
      <c r="J7992" s="1">
        <v>0</v>
      </c>
      <c r="K7992" s="1">
        <v>14.459599999999998</v>
      </c>
      <c r="L7992" s="12">
        <f>VLOOKUP(train[[#This Row],[Sub-Category]],Análisis_ABC_XYZ[[#Headers],[#Data]],4,FALSE)</f>
        <v>0.4595170286641902</v>
      </c>
    </row>
    <row r="7993" spans="1:12" x14ac:dyDescent="0.35">
      <c r="A7993" s="2">
        <v>43298</v>
      </c>
      <c r="B7993" s="1" t="s">
        <v>12</v>
      </c>
      <c r="C7993" s="1" t="s">
        <v>1588</v>
      </c>
      <c r="D7993" s="1" t="s">
        <v>14</v>
      </c>
      <c r="E7993" s="1" t="s">
        <v>36</v>
      </c>
      <c r="F7993" s="18">
        <v>32.400000000000006</v>
      </c>
      <c r="G7993" t="s">
        <v>2325</v>
      </c>
      <c r="H7993" s="1">
        <f>IF(COUNTIF(G$2:G7993,G7993)=1,1,0)</f>
        <v>0</v>
      </c>
      <c r="I7993" s="1">
        <v>5</v>
      </c>
      <c r="J7993" s="1">
        <v>0</v>
      </c>
      <c r="K7993" s="1">
        <v>15.552000000000001</v>
      </c>
      <c r="L7993" s="12">
        <f>VLOOKUP(train[[#This Row],[Sub-Category]],Análisis_ABC_XYZ[[#Headers],[#Data]],4,FALSE)</f>
        <v>0.43613829632717294</v>
      </c>
    </row>
    <row r="7994" spans="1:12" x14ac:dyDescent="0.35">
      <c r="A7994" s="2">
        <v>43298</v>
      </c>
      <c r="B7994" s="1" t="s">
        <v>12</v>
      </c>
      <c r="C7994" s="1" t="s">
        <v>1577</v>
      </c>
      <c r="D7994" s="1" t="s">
        <v>14</v>
      </c>
      <c r="E7994" s="1" t="s">
        <v>20</v>
      </c>
      <c r="F7994" s="18">
        <v>10.56</v>
      </c>
      <c r="G7994" t="s">
        <v>2325</v>
      </c>
      <c r="H7994" s="1">
        <f>IF(COUNTIF(G$2:G7994,G7994)=1,1,0)</f>
        <v>0</v>
      </c>
      <c r="I7994" s="1">
        <v>2</v>
      </c>
      <c r="J7994" s="1">
        <v>0</v>
      </c>
      <c r="K7994" s="1">
        <v>0</v>
      </c>
      <c r="L7994" s="12">
        <f>VLOOKUP(train[[#This Row],[Sub-Category]],Análisis_ABC_XYZ[[#Headers],[#Data]],4,FALSE)</f>
        <v>0.44610841445725197</v>
      </c>
    </row>
    <row r="7995" spans="1:12" x14ac:dyDescent="0.35">
      <c r="A7995" s="2">
        <v>43298</v>
      </c>
      <c r="B7995" s="1" t="s">
        <v>16</v>
      </c>
      <c r="C7995" s="1" t="s">
        <v>691</v>
      </c>
      <c r="D7995" s="1" t="s">
        <v>8</v>
      </c>
      <c r="E7995" s="1" t="s">
        <v>22</v>
      </c>
      <c r="F7995" s="18">
        <v>7.9040000000000008</v>
      </c>
      <c r="G7995" t="s">
        <v>4864</v>
      </c>
      <c r="H7995" s="1">
        <f>IF(COUNTIF(G$2:G7995,G7995)=1,1,0)</f>
        <v>1</v>
      </c>
      <c r="I7995" s="1">
        <v>2</v>
      </c>
      <c r="J7995" s="1">
        <v>0.2</v>
      </c>
      <c r="K7995" s="1">
        <v>2.1736000000000004</v>
      </c>
      <c r="L7995" s="12">
        <f>VLOOKUP(train[[#This Row],[Sub-Category]],Análisis_ABC_XYZ[[#Headers],[#Data]],4,FALSE)</f>
        <v>0.4595170286641902</v>
      </c>
    </row>
    <row r="7996" spans="1:12" x14ac:dyDescent="0.35">
      <c r="A7996" s="2">
        <v>43299</v>
      </c>
      <c r="B7996" s="1" t="s">
        <v>104</v>
      </c>
      <c r="C7996" s="1" t="s">
        <v>922</v>
      </c>
      <c r="D7996" s="1" t="s">
        <v>8</v>
      </c>
      <c r="E7996" s="1" t="s">
        <v>18</v>
      </c>
      <c r="F7996" s="18">
        <v>801.59999999999991</v>
      </c>
      <c r="G7996" t="s">
        <v>4836</v>
      </c>
      <c r="H7996" s="1">
        <f>IF(COUNTIF(G$2:G7996,G7996)=1,1,0)</f>
        <v>1</v>
      </c>
      <c r="I7996" s="1">
        <v>5</v>
      </c>
      <c r="J7996" s="1">
        <v>0.5</v>
      </c>
      <c r="K7996" s="1">
        <v>-448.89599999999996</v>
      </c>
      <c r="L7996" s="12">
        <f>VLOOKUP(train[[#This Row],[Sub-Category]],Análisis_ABC_XYZ[[#Headers],[#Data]],4,FALSE)</f>
        <v>0.55975208308209756</v>
      </c>
    </row>
    <row r="7997" spans="1:12" x14ac:dyDescent="0.35">
      <c r="A7997" s="2">
        <v>43299</v>
      </c>
      <c r="B7997" s="1" t="s">
        <v>52</v>
      </c>
      <c r="C7997" s="1" t="s">
        <v>1760</v>
      </c>
      <c r="D7997" s="1" t="s">
        <v>26</v>
      </c>
      <c r="E7997" s="1" t="s">
        <v>363</v>
      </c>
      <c r="F7997" s="18">
        <v>599.97</v>
      </c>
      <c r="G7997" t="s">
        <v>5016</v>
      </c>
      <c r="H7997" s="1">
        <f>IF(COUNTIF(G$2:G7997,G7997)=1,1,0)</f>
        <v>1</v>
      </c>
      <c r="I7997" s="1">
        <v>5</v>
      </c>
      <c r="J7997" s="1">
        <v>0.4</v>
      </c>
      <c r="K7997" s="1">
        <v>69.996499999999969</v>
      </c>
      <c r="L7997" s="12">
        <f>VLOOKUP(train[[#This Row],[Sub-Category]],Análisis_ABC_XYZ[[#Headers],[#Data]],4,FALSE)</f>
        <v>0.62810530827000832</v>
      </c>
    </row>
    <row r="7998" spans="1:12" x14ac:dyDescent="0.35">
      <c r="A7998" s="2">
        <v>43299</v>
      </c>
      <c r="B7998" s="1" t="s">
        <v>104</v>
      </c>
      <c r="C7998" s="1" t="s">
        <v>112</v>
      </c>
      <c r="D7998" s="1" t="s">
        <v>8</v>
      </c>
      <c r="E7998" s="1" t="s">
        <v>11</v>
      </c>
      <c r="F7998" s="18">
        <v>311.97600000000006</v>
      </c>
      <c r="G7998" t="s">
        <v>4836</v>
      </c>
      <c r="H7998" s="1">
        <f>IF(COUNTIF(G$2:G7998,G7998)=1,1,0)</f>
        <v>0</v>
      </c>
      <c r="I7998" s="1">
        <v>3</v>
      </c>
      <c r="J7998" s="1">
        <v>0.2</v>
      </c>
      <c r="K7998" s="1">
        <v>-42.89670000000001</v>
      </c>
      <c r="L7998" s="12">
        <f>VLOOKUP(train[[#This Row],[Sub-Category]],Análisis_ABC_XYZ[[#Headers],[#Data]],4,FALSE)</f>
        <v>0.46529189879902266</v>
      </c>
    </row>
    <row r="7999" spans="1:12" x14ac:dyDescent="0.35">
      <c r="A7999" s="2">
        <v>43299</v>
      </c>
      <c r="B7999" s="1" t="s">
        <v>52</v>
      </c>
      <c r="C7999" s="1" t="s">
        <v>538</v>
      </c>
      <c r="D7999" s="1" t="s">
        <v>8</v>
      </c>
      <c r="E7999" s="1" t="s">
        <v>11</v>
      </c>
      <c r="F7999" s="18">
        <v>198.744</v>
      </c>
      <c r="G7999" t="s">
        <v>5016</v>
      </c>
      <c r="H7999" s="1">
        <f>IF(COUNTIF(G$2:G7999,G7999)=1,1,0)</f>
        <v>0</v>
      </c>
      <c r="I7999" s="1">
        <v>4</v>
      </c>
      <c r="J7999" s="1">
        <v>0.3</v>
      </c>
      <c r="K7999" s="1">
        <v>-14.195999999999984</v>
      </c>
      <c r="L7999" s="12">
        <f>VLOOKUP(train[[#This Row],[Sub-Category]],Análisis_ABC_XYZ[[#Headers],[#Data]],4,FALSE)</f>
        <v>0.46529189879902266</v>
      </c>
    </row>
    <row r="8000" spans="1:12" x14ac:dyDescent="0.35">
      <c r="A8000" s="2">
        <v>43299</v>
      </c>
      <c r="B8000" s="1" t="s">
        <v>104</v>
      </c>
      <c r="C8000" s="1" t="s">
        <v>70</v>
      </c>
      <c r="D8000" s="1" t="s">
        <v>8</v>
      </c>
      <c r="E8000" s="1" t="s">
        <v>11</v>
      </c>
      <c r="F8000" s="18">
        <v>161.56800000000001</v>
      </c>
      <c r="G8000" t="s">
        <v>4836</v>
      </c>
      <c r="H8000" s="1">
        <f>IF(COUNTIF(G$2:G8000,G8000)=1,1,0)</f>
        <v>0</v>
      </c>
      <c r="I8000" s="1">
        <v>2</v>
      </c>
      <c r="J8000" s="1">
        <v>0.2</v>
      </c>
      <c r="K8000" s="1">
        <v>10.098000000000006</v>
      </c>
      <c r="L8000" s="12">
        <f>VLOOKUP(train[[#This Row],[Sub-Category]],Análisis_ABC_XYZ[[#Headers],[#Data]],4,FALSE)</f>
        <v>0.46529189879902266</v>
      </c>
    </row>
    <row r="8001" spans="1:12" x14ac:dyDescent="0.35">
      <c r="A8001" s="2">
        <v>43299</v>
      </c>
      <c r="B8001" s="1" t="s">
        <v>104</v>
      </c>
      <c r="C8001" s="1" t="s">
        <v>1675</v>
      </c>
      <c r="D8001" s="1" t="s">
        <v>14</v>
      </c>
      <c r="E8001" s="1" t="s">
        <v>36</v>
      </c>
      <c r="F8001" s="18">
        <v>16.096</v>
      </c>
      <c r="G8001" t="s">
        <v>4836</v>
      </c>
      <c r="H8001" s="1">
        <f>IF(COUNTIF(G$2:G8001,G8001)=1,1,0)</f>
        <v>0</v>
      </c>
      <c r="I8001" s="1">
        <v>2</v>
      </c>
      <c r="J8001" s="1">
        <v>0.2</v>
      </c>
      <c r="K8001" s="1">
        <v>5.2312000000000003</v>
      </c>
      <c r="L8001" s="12">
        <f>VLOOKUP(train[[#This Row],[Sub-Category]],Análisis_ABC_XYZ[[#Headers],[#Data]],4,FALSE)</f>
        <v>0.43613829632717294</v>
      </c>
    </row>
    <row r="8002" spans="1:12" x14ac:dyDescent="0.35">
      <c r="A8002" s="2">
        <v>43299</v>
      </c>
      <c r="B8002" s="1" t="s">
        <v>52</v>
      </c>
      <c r="C8002" s="1" t="s">
        <v>1393</v>
      </c>
      <c r="D8002" s="1" t="s">
        <v>14</v>
      </c>
      <c r="E8002" s="1" t="s">
        <v>182</v>
      </c>
      <c r="F8002" s="18">
        <v>9.1840000000000011</v>
      </c>
      <c r="G8002" t="s">
        <v>5016</v>
      </c>
      <c r="H8002" s="1">
        <f>IF(COUNTIF(G$2:G8002,G8002)=1,1,0)</f>
        <v>0</v>
      </c>
      <c r="I8002" s="1">
        <v>2</v>
      </c>
      <c r="J8002" s="1">
        <v>0.2</v>
      </c>
      <c r="K8002" s="1">
        <v>1.1479999999999988</v>
      </c>
      <c r="L8002" s="12">
        <f>VLOOKUP(train[[#This Row],[Sub-Category]],Análisis_ABC_XYZ[[#Headers],[#Data]],4,FALSE)</f>
        <v>0.53938093436526824</v>
      </c>
    </row>
    <row r="8003" spans="1:12" x14ac:dyDescent="0.35">
      <c r="A8003" s="2">
        <v>43299</v>
      </c>
      <c r="B8003" s="1" t="s">
        <v>104</v>
      </c>
      <c r="C8003" s="1" t="s">
        <v>916</v>
      </c>
      <c r="D8003" s="1" t="s">
        <v>14</v>
      </c>
      <c r="E8003" s="1" t="s">
        <v>29</v>
      </c>
      <c r="F8003" s="18">
        <v>7.6560000000000006</v>
      </c>
      <c r="G8003" t="s">
        <v>4836</v>
      </c>
      <c r="H8003" s="1">
        <f>IF(COUNTIF(G$2:G8003,G8003)=1,1,0)</f>
        <v>0</v>
      </c>
      <c r="I8003" s="1">
        <v>4</v>
      </c>
      <c r="J8003" s="1">
        <v>0.7</v>
      </c>
      <c r="K8003" s="1">
        <v>-6.1247999999999987</v>
      </c>
      <c r="L8003" s="12">
        <f>VLOOKUP(train[[#This Row],[Sub-Category]],Análisis_ABC_XYZ[[#Headers],[#Data]],4,FALSE)</f>
        <v>0.46881743173671325</v>
      </c>
    </row>
    <row r="8004" spans="1:12" x14ac:dyDescent="0.35">
      <c r="A8004" s="2">
        <v>43301</v>
      </c>
      <c r="B8004" s="1" t="s">
        <v>76</v>
      </c>
      <c r="C8004" s="1" t="s">
        <v>1570</v>
      </c>
      <c r="D8004" s="1" t="s">
        <v>14</v>
      </c>
      <c r="E8004" s="1" t="s">
        <v>29</v>
      </c>
      <c r="F8004" s="18">
        <v>735.98</v>
      </c>
      <c r="G8004" t="s">
        <v>6274</v>
      </c>
      <c r="H8004" s="1">
        <f>IF(COUNTIF(G$2:G8004,G8004)=1,1,0)</f>
        <v>1</v>
      </c>
      <c r="I8004" s="1">
        <v>2</v>
      </c>
      <c r="J8004" s="1">
        <v>0</v>
      </c>
      <c r="K8004" s="1">
        <v>331.19099999999997</v>
      </c>
      <c r="L8004" s="12">
        <f>VLOOKUP(train[[#This Row],[Sub-Category]],Análisis_ABC_XYZ[[#Headers],[#Data]],4,FALSE)</f>
        <v>0.46881743173671325</v>
      </c>
    </row>
    <row r="8005" spans="1:12" x14ac:dyDescent="0.35">
      <c r="A8005" s="2">
        <v>43301</v>
      </c>
      <c r="B8005" s="1" t="s">
        <v>1371</v>
      </c>
      <c r="C8005" s="1" t="s">
        <v>120</v>
      </c>
      <c r="D8005" s="1" t="s">
        <v>14</v>
      </c>
      <c r="E8005" s="1" t="s">
        <v>31</v>
      </c>
      <c r="F8005" s="18">
        <v>416.32</v>
      </c>
      <c r="G8005" t="s">
        <v>2010</v>
      </c>
      <c r="H8005" s="1">
        <f>IF(COUNTIF(G$2:G8005,G8005)=1,1,0)</f>
        <v>1</v>
      </c>
      <c r="I8005" s="1">
        <v>2</v>
      </c>
      <c r="J8005" s="1">
        <v>0</v>
      </c>
      <c r="K8005" s="1">
        <v>112.40640000000002</v>
      </c>
      <c r="L8005" s="12">
        <f>VLOOKUP(train[[#This Row],[Sub-Category]],Análisis_ABC_XYZ[[#Headers],[#Data]],4,FALSE)</f>
        <v>0.49507917887403441</v>
      </c>
    </row>
    <row r="8006" spans="1:12" x14ac:dyDescent="0.35">
      <c r="A8006" s="2">
        <v>43301</v>
      </c>
      <c r="B8006" s="1" t="s">
        <v>89</v>
      </c>
      <c r="C8006" s="1" t="s">
        <v>1835</v>
      </c>
      <c r="D8006" s="1" t="s">
        <v>8</v>
      </c>
      <c r="E8006" s="1" t="s">
        <v>22</v>
      </c>
      <c r="F8006" s="18">
        <v>183.92</v>
      </c>
      <c r="G8006" t="s">
        <v>3232</v>
      </c>
      <c r="H8006" s="1">
        <f>IF(COUNTIF(G$2:G8006,G8006)=1,1,0)</f>
        <v>1</v>
      </c>
      <c r="I8006" s="1">
        <v>4</v>
      </c>
      <c r="J8006" s="1">
        <v>0</v>
      </c>
      <c r="K8006" s="1">
        <v>31.266399999999976</v>
      </c>
      <c r="L8006" s="12">
        <f>VLOOKUP(train[[#This Row],[Sub-Category]],Análisis_ABC_XYZ[[#Headers],[#Data]],4,FALSE)</f>
        <v>0.4595170286641902</v>
      </c>
    </row>
    <row r="8007" spans="1:12" x14ac:dyDescent="0.35">
      <c r="A8007" s="2">
        <v>43301</v>
      </c>
      <c r="B8007" s="1" t="s">
        <v>1371</v>
      </c>
      <c r="C8007" s="1" t="s">
        <v>1293</v>
      </c>
      <c r="D8007" s="1" t="s">
        <v>8</v>
      </c>
      <c r="E8007" s="1" t="s">
        <v>11</v>
      </c>
      <c r="F8007" s="18">
        <v>182.94</v>
      </c>
      <c r="G8007" t="s">
        <v>2010</v>
      </c>
      <c r="H8007" s="1">
        <f>IF(COUNTIF(G$2:G8007,G8007)=1,1,0)</f>
        <v>0</v>
      </c>
      <c r="I8007" s="1">
        <v>3</v>
      </c>
      <c r="J8007" s="1">
        <v>0</v>
      </c>
      <c r="K8007" s="1">
        <v>27.440999999999995</v>
      </c>
      <c r="L8007" s="12">
        <f>VLOOKUP(train[[#This Row],[Sub-Category]],Análisis_ABC_XYZ[[#Headers],[#Data]],4,FALSE)</f>
        <v>0.46529189879902266</v>
      </c>
    </row>
    <row r="8008" spans="1:12" x14ac:dyDescent="0.35">
      <c r="A8008" s="2">
        <v>43301</v>
      </c>
      <c r="B8008" s="1" t="s">
        <v>89</v>
      </c>
      <c r="C8008" s="1" t="s">
        <v>1928</v>
      </c>
      <c r="D8008" s="1" t="s">
        <v>8</v>
      </c>
      <c r="E8008" s="1" t="s">
        <v>11</v>
      </c>
      <c r="F8008" s="18">
        <v>163.76400000000001</v>
      </c>
      <c r="G8008" t="s">
        <v>3232</v>
      </c>
      <c r="H8008" s="1">
        <f>IF(COUNTIF(G$2:G8008,G8008)=1,1,0)</f>
        <v>0</v>
      </c>
      <c r="I8008" s="1">
        <v>2</v>
      </c>
      <c r="J8008" s="1">
        <v>0.1</v>
      </c>
      <c r="K8008" s="1">
        <v>25.474399999999999</v>
      </c>
      <c r="L8008" s="12">
        <f>VLOOKUP(train[[#This Row],[Sub-Category]],Análisis_ABC_XYZ[[#Headers],[#Data]],4,FALSE)</f>
        <v>0.46529189879902266</v>
      </c>
    </row>
    <row r="8009" spans="1:12" x14ac:dyDescent="0.35">
      <c r="A8009" s="2">
        <v>43301</v>
      </c>
      <c r="B8009" s="1" t="s">
        <v>72</v>
      </c>
      <c r="C8009" s="1" t="s">
        <v>171</v>
      </c>
      <c r="D8009" s="1" t="s">
        <v>14</v>
      </c>
      <c r="E8009" s="1" t="s">
        <v>20</v>
      </c>
      <c r="F8009" s="18">
        <v>69.712000000000003</v>
      </c>
      <c r="G8009" t="s">
        <v>4969</v>
      </c>
      <c r="H8009" s="1">
        <f>IF(COUNTIF(G$2:G8009,G8009)=1,1,0)</f>
        <v>1</v>
      </c>
      <c r="I8009" s="1">
        <v>2</v>
      </c>
      <c r="J8009" s="1">
        <v>0.2</v>
      </c>
      <c r="K8009" s="1">
        <v>8.7139999999999951</v>
      </c>
      <c r="L8009" s="12">
        <f>VLOOKUP(train[[#This Row],[Sub-Category]],Análisis_ABC_XYZ[[#Headers],[#Data]],4,FALSE)</f>
        <v>0.44610841445725197</v>
      </c>
    </row>
    <row r="8010" spans="1:12" x14ac:dyDescent="0.35">
      <c r="A8010" s="2">
        <v>43301</v>
      </c>
      <c r="B8010" s="1" t="s">
        <v>1371</v>
      </c>
      <c r="C8010" s="1" t="s">
        <v>911</v>
      </c>
      <c r="D8010" s="1" t="s">
        <v>14</v>
      </c>
      <c r="E8010" s="1" t="s">
        <v>29</v>
      </c>
      <c r="F8010" s="18">
        <v>60.83</v>
      </c>
      <c r="G8010" t="s">
        <v>2010</v>
      </c>
      <c r="H8010" s="1">
        <f>IF(COUNTIF(G$2:G8010,G8010)=1,1,0)</f>
        <v>0</v>
      </c>
      <c r="I8010" s="1">
        <v>7</v>
      </c>
      <c r="J8010" s="1">
        <v>0</v>
      </c>
      <c r="K8010" s="1">
        <v>30.414999999999999</v>
      </c>
      <c r="L8010" s="12">
        <f>VLOOKUP(train[[#This Row],[Sub-Category]],Análisis_ABC_XYZ[[#Headers],[#Data]],4,FALSE)</f>
        <v>0.46881743173671325</v>
      </c>
    </row>
    <row r="8011" spans="1:12" x14ac:dyDescent="0.35">
      <c r="A8011" s="2">
        <v>43301</v>
      </c>
      <c r="B8011" s="1" t="s">
        <v>1371</v>
      </c>
      <c r="C8011" s="1" t="s">
        <v>1372</v>
      </c>
      <c r="D8011" s="1" t="s">
        <v>26</v>
      </c>
      <c r="E8011" s="1" t="s">
        <v>56</v>
      </c>
      <c r="F8011" s="18">
        <v>389.97</v>
      </c>
      <c r="G8011" t="s">
        <v>2010</v>
      </c>
      <c r="H8011" s="1">
        <f>IF(COUNTIF(G$2:G8011,G8011)=1,1,0)</f>
        <v>0</v>
      </c>
      <c r="I8011" s="1">
        <v>3</v>
      </c>
      <c r="J8011" s="1">
        <v>0</v>
      </c>
      <c r="K8011" s="1">
        <v>132.58980000000003</v>
      </c>
      <c r="L8011" s="12">
        <f>VLOOKUP(train[[#This Row],[Sub-Category]],Análisis_ABC_XYZ[[#Headers],[#Data]],4,FALSE)</f>
        <v>0.52062335344040378</v>
      </c>
    </row>
    <row r="8012" spans="1:12" x14ac:dyDescent="0.35">
      <c r="A8012" s="2">
        <v>43301</v>
      </c>
      <c r="B8012" s="1" t="s">
        <v>1371</v>
      </c>
      <c r="C8012" s="1" t="s">
        <v>544</v>
      </c>
      <c r="D8012" s="1" t="s">
        <v>14</v>
      </c>
      <c r="E8012" s="1" t="s">
        <v>29</v>
      </c>
      <c r="F8012" s="18">
        <v>43</v>
      </c>
      <c r="G8012" t="s">
        <v>2010</v>
      </c>
      <c r="H8012" s="1">
        <f>IF(COUNTIF(G$2:G8012,G8012)=1,1,0)</f>
        <v>0</v>
      </c>
      <c r="I8012" s="1">
        <v>5</v>
      </c>
      <c r="J8012" s="1">
        <v>0</v>
      </c>
      <c r="K8012" s="1">
        <v>20.21</v>
      </c>
      <c r="L8012" s="12">
        <f>VLOOKUP(train[[#This Row],[Sub-Category]],Análisis_ABC_XYZ[[#Headers],[#Data]],4,FALSE)</f>
        <v>0.46881743173671325</v>
      </c>
    </row>
    <row r="8013" spans="1:12" x14ac:dyDescent="0.35">
      <c r="A8013" s="2">
        <v>43301</v>
      </c>
      <c r="B8013" s="1" t="s">
        <v>1371</v>
      </c>
      <c r="C8013" s="1" t="s">
        <v>740</v>
      </c>
      <c r="D8013" s="1" t="s">
        <v>14</v>
      </c>
      <c r="E8013" s="1" t="s">
        <v>15</v>
      </c>
      <c r="F8013" s="18">
        <v>14.62</v>
      </c>
      <c r="G8013" t="s">
        <v>2010</v>
      </c>
      <c r="H8013" s="1">
        <f>IF(COUNTIF(G$2:G8013,G8013)=1,1,0)</f>
        <v>0</v>
      </c>
      <c r="I8013" s="1">
        <v>2</v>
      </c>
      <c r="J8013" s="1">
        <v>0</v>
      </c>
      <c r="K8013" s="1">
        <v>6.8713999999999995</v>
      </c>
      <c r="L8013" s="12">
        <f>VLOOKUP(train[[#This Row],[Sub-Category]],Análisis_ABC_XYZ[[#Headers],[#Data]],4,FALSE)</f>
        <v>0.4647369236065339</v>
      </c>
    </row>
    <row r="8014" spans="1:12" x14ac:dyDescent="0.35">
      <c r="A8014" s="2">
        <v>43301</v>
      </c>
      <c r="B8014" s="1" t="s">
        <v>89</v>
      </c>
      <c r="C8014" s="1" t="s">
        <v>642</v>
      </c>
      <c r="D8014" s="1" t="s">
        <v>14</v>
      </c>
      <c r="E8014" s="1" t="s">
        <v>36</v>
      </c>
      <c r="F8014" s="18">
        <v>13.36</v>
      </c>
      <c r="G8014" t="s">
        <v>3232</v>
      </c>
      <c r="H8014" s="1">
        <f>IF(COUNTIF(G$2:G8014,G8014)=1,1,0)</f>
        <v>0</v>
      </c>
      <c r="I8014" s="1">
        <v>2</v>
      </c>
      <c r="J8014" s="1">
        <v>0</v>
      </c>
      <c r="K8014" s="1">
        <v>6.4127999999999998</v>
      </c>
      <c r="L8014" s="12">
        <f>VLOOKUP(train[[#This Row],[Sub-Category]],Análisis_ABC_XYZ[[#Headers],[#Data]],4,FALSE)</f>
        <v>0.43613829632717294</v>
      </c>
    </row>
    <row r="8015" spans="1:12" x14ac:dyDescent="0.35">
      <c r="A8015" s="2">
        <v>43301</v>
      </c>
      <c r="B8015" s="1" t="s">
        <v>72</v>
      </c>
      <c r="C8015" s="1" t="s">
        <v>568</v>
      </c>
      <c r="D8015" s="1" t="s">
        <v>8</v>
      </c>
      <c r="E8015" s="1" t="s">
        <v>22</v>
      </c>
      <c r="F8015" s="18">
        <v>8.7919999999999998</v>
      </c>
      <c r="G8015" t="s">
        <v>4969</v>
      </c>
      <c r="H8015" s="1">
        <f>IF(COUNTIF(G$2:G8015,G8015)=1,1,0)</f>
        <v>0</v>
      </c>
      <c r="I8015" s="1">
        <v>1</v>
      </c>
      <c r="J8015" s="1">
        <v>0.6</v>
      </c>
      <c r="K8015" s="1">
        <v>-5.7148000000000003</v>
      </c>
      <c r="L8015" s="12">
        <f>VLOOKUP(train[[#This Row],[Sub-Category]],Análisis_ABC_XYZ[[#Headers],[#Data]],4,FALSE)</f>
        <v>0.4595170286641902</v>
      </c>
    </row>
    <row r="8016" spans="1:12" x14ac:dyDescent="0.35">
      <c r="A8016" s="2">
        <v>43302</v>
      </c>
      <c r="B8016" s="1" t="s">
        <v>12</v>
      </c>
      <c r="C8016" s="1" t="s">
        <v>1011</v>
      </c>
      <c r="D8016" s="1" t="s">
        <v>26</v>
      </c>
      <c r="E8016" s="1" t="s">
        <v>27</v>
      </c>
      <c r="F8016" s="18">
        <v>1626.1920000000002</v>
      </c>
      <c r="G8016" t="s">
        <v>2381</v>
      </c>
      <c r="H8016" s="1">
        <f>IF(COUNTIF(G$2:G8016,G8016)=1,1,0)</f>
        <v>1</v>
      </c>
      <c r="I8016" s="1">
        <v>9</v>
      </c>
      <c r="J8016" s="1">
        <v>0.2</v>
      </c>
      <c r="K8016" s="1">
        <v>121.96440000000001</v>
      </c>
      <c r="L8016" s="12">
        <f>VLOOKUP(train[[#This Row],[Sub-Category]],Análisis_ABC_XYZ[[#Headers],[#Data]],4,FALSE)</f>
        <v>0.41105220110552465</v>
      </c>
    </row>
    <row r="8017" spans="1:12" x14ac:dyDescent="0.35">
      <c r="A8017" s="2">
        <v>43302</v>
      </c>
      <c r="B8017" s="1" t="s">
        <v>107</v>
      </c>
      <c r="C8017" s="1" t="s">
        <v>779</v>
      </c>
      <c r="D8017" s="1" t="s">
        <v>8</v>
      </c>
      <c r="E8017" s="1" t="s">
        <v>9</v>
      </c>
      <c r="F8017" s="18">
        <v>302.94</v>
      </c>
      <c r="G8017" t="s">
        <v>2062</v>
      </c>
      <c r="H8017" s="1">
        <f>IF(COUNTIF(G$2:G8017,G8017)=1,1,0)</f>
        <v>1</v>
      </c>
      <c r="I8017" s="1">
        <v>3</v>
      </c>
      <c r="J8017" s="1">
        <v>0</v>
      </c>
      <c r="K8017" s="1">
        <v>69.67619999999998</v>
      </c>
      <c r="L8017" s="12">
        <f>VLOOKUP(train[[#This Row],[Sub-Category]],Análisis_ABC_XYZ[[#Headers],[#Data]],4,FALSE)</f>
        <v>0.5176847302647779</v>
      </c>
    </row>
    <row r="8018" spans="1:12" x14ac:dyDescent="0.35">
      <c r="A8018" s="2">
        <v>43302</v>
      </c>
      <c r="B8018" s="1" t="s">
        <v>107</v>
      </c>
      <c r="C8018" s="1" t="s">
        <v>770</v>
      </c>
      <c r="D8018" s="1" t="s">
        <v>26</v>
      </c>
      <c r="E8018" s="1" t="s">
        <v>27</v>
      </c>
      <c r="F8018" s="18">
        <v>271.95999999999998</v>
      </c>
      <c r="G8018" t="s">
        <v>2062</v>
      </c>
      <c r="H8018" s="1">
        <f>IF(COUNTIF(G$2:G8018,G8018)=1,1,0)</f>
        <v>0</v>
      </c>
      <c r="I8018" s="1">
        <v>4</v>
      </c>
      <c r="J8018" s="1">
        <v>0</v>
      </c>
      <c r="K8018" s="1">
        <v>67.990000000000009</v>
      </c>
      <c r="L8018" s="12">
        <f>VLOOKUP(train[[#This Row],[Sub-Category]],Análisis_ABC_XYZ[[#Headers],[#Data]],4,FALSE)</f>
        <v>0.41105220110552465</v>
      </c>
    </row>
    <row r="8019" spans="1:12" x14ac:dyDescent="0.35">
      <c r="A8019" s="2">
        <v>43302</v>
      </c>
      <c r="B8019" s="1" t="s">
        <v>107</v>
      </c>
      <c r="C8019" s="1" t="s">
        <v>475</v>
      </c>
      <c r="D8019" s="1" t="s">
        <v>14</v>
      </c>
      <c r="E8019" s="1" t="s">
        <v>182</v>
      </c>
      <c r="F8019" s="18">
        <v>231.72</v>
      </c>
      <c r="G8019" t="s">
        <v>2062</v>
      </c>
      <c r="H8019" s="1">
        <f>IF(COUNTIF(G$2:G8019,G8019)=1,1,0)</f>
        <v>0</v>
      </c>
      <c r="I8019" s="1">
        <v>2</v>
      </c>
      <c r="J8019" s="1">
        <v>0</v>
      </c>
      <c r="K8019" s="1">
        <v>11.585999999999984</v>
      </c>
      <c r="L8019" s="12">
        <f>VLOOKUP(train[[#This Row],[Sub-Category]],Análisis_ABC_XYZ[[#Headers],[#Data]],4,FALSE)</f>
        <v>0.53938093436526824</v>
      </c>
    </row>
    <row r="8020" spans="1:12" x14ac:dyDescent="0.35">
      <c r="A8020" s="2">
        <v>43302</v>
      </c>
      <c r="B8020" s="1" t="s">
        <v>12</v>
      </c>
      <c r="C8020" s="1" t="s">
        <v>1221</v>
      </c>
      <c r="D8020" s="1" t="s">
        <v>8</v>
      </c>
      <c r="E8020" s="1" t="s">
        <v>11</v>
      </c>
      <c r="F8020" s="18">
        <v>225.29600000000002</v>
      </c>
      <c r="G8020" t="s">
        <v>3417</v>
      </c>
      <c r="H8020" s="1">
        <f>IF(COUNTIF(G$2:G8020,G8020)=1,1,0)</f>
        <v>1</v>
      </c>
      <c r="I8020" s="1">
        <v>2</v>
      </c>
      <c r="J8020" s="1">
        <v>0.2</v>
      </c>
      <c r="K8020" s="1">
        <v>22.529599999999995</v>
      </c>
      <c r="L8020" s="12">
        <f>VLOOKUP(train[[#This Row],[Sub-Category]],Análisis_ABC_XYZ[[#Headers],[#Data]],4,FALSE)</f>
        <v>0.46529189879902266</v>
      </c>
    </row>
    <row r="8021" spans="1:12" x14ac:dyDescent="0.35">
      <c r="A8021" s="2">
        <v>43302</v>
      </c>
      <c r="B8021" s="1" t="s">
        <v>157</v>
      </c>
      <c r="C8021" s="1" t="s">
        <v>1789</v>
      </c>
      <c r="D8021" s="1" t="s">
        <v>14</v>
      </c>
      <c r="E8021" s="1" t="s">
        <v>20</v>
      </c>
      <c r="F8021" s="18">
        <v>222.32000000000005</v>
      </c>
      <c r="G8021" t="s">
        <v>4141</v>
      </c>
      <c r="H8021" s="1">
        <f>IF(COUNTIF(G$2:G8021,G8021)=1,1,0)</f>
        <v>1</v>
      </c>
      <c r="I8021" s="1">
        <v>7</v>
      </c>
      <c r="J8021" s="1">
        <v>0.2</v>
      </c>
      <c r="K8021" s="1">
        <v>25.010999999999967</v>
      </c>
      <c r="L8021" s="12">
        <f>VLOOKUP(train[[#This Row],[Sub-Category]],Análisis_ABC_XYZ[[#Headers],[#Data]],4,FALSE)</f>
        <v>0.44610841445725197</v>
      </c>
    </row>
    <row r="8022" spans="1:12" x14ac:dyDescent="0.35">
      <c r="A8022" s="2">
        <v>43302</v>
      </c>
      <c r="B8022" s="1" t="s">
        <v>157</v>
      </c>
      <c r="C8022" s="1" t="s">
        <v>1790</v>
      </c>
      <c r="D8022" s="1" t="s">
        <v>26</v>
      </c>
      <c r="E8022" s="1" t="s">
        <v>27</v>
      </c>
      <c r="F8022" s="18">
        <v>210.56400000000002</v>
      </c>
      <c r="G8022" t="s">
        <v>4141</v>
      </c>
      <c r="H8022" s="1">
        <f>IF(COUNTIF(G$2:G8022,G8022)=1,1,0)</f>
        <v>0</v>
      </c>
      <c r="I8022" s="1">
        <v>6</v>
      </c>
      <c r="J8022" s="1">
        <v>0.4</v>
      </c>
      <c r="K8022" s="1">
        <v>-52.640999999999991</v>
      </c>
      <c r="L8022" s="12">
        <f>VLOOKUP(train[[#This Row],[Sub-Category]],Análisis_ABC_XYZ[[#Headers],[#Data]],4,FALSE)</f>
        <v>0.41105220110552465</v>
      </c>
    </row>
    <row r="8023" spans="1:12" x14ac:dyDescent="0.35">
      <c r="A8023" s="2">
        <v>43302</v>
      </c>
      <c r="B8023" s="1" t="s">
        <v>39</v>
      </c>
      <c r="C8023" s="1" t="s">
        <v>1039</v>
      </c>
      <c r="D8023" s="1" t="s">
        <v>8</v>
      </c>
      <c r="E8023" s="1" t="s">
        <v>18</v>
      </c>
      <c r="F8023" s="18">
        <v>124.404</v>
      </c>
      <c r="G8023" t="s">
        <v>6440</v>
      </c>
      <c r="H8023" s="1">
        <f>IF(COUNTIF(G$2:G8023,G8023)=1,1,0)</f>
        <v>1</v>
      </c>
      <c r="I8023" s="1">
        <v>4</v>
      </c>
      <c r="J8023" s="1">
        <v>0.3</v>
      </c>
      <c r="K8023" s="1">
        <v>-21.3264</v>
      </c>
      <c r="L8023" s="12">
        <f>VLOOKUP(train[[#This Row],[Sub-Category]],Análisis_ABC_XYZ[[#Headers],[#Data]],4,FALSE)</f>
        <v>0.55975208308209756</v>
      </c>
    </row>
    <row r="8024" spans="1:12" x14ac:dyDescent="0.35">
      <c r="A8024" s="2">
        <v>43302</v>
      </c>
      <c r="B8024" s="1" t="s">
        <v>107</v>
      </c>
      <c r="C8024" s="1" t="s">
        <v>1456</v>
      </c>
      <c r="D8024" s="1" t="s">
        <v>14</v>
      </c>
      <c r="E8024" s="1" t="s">
        <v>24</v>
      </c>
      <c r="F8024" s="18">
        <v>101.94</v>
      </c>
      <c r="G8024" t="s">
        <v>2062</v>
      </c>
      <c r="H8024" s="1">
        <f>IF(COUNTIF(G$2:G8024,G8024)=1,1,0)</f>
        <v>0</v>
      </c>
      <c r="I8024" s="1">
        <v>6</v>
      </c>
      <c r="J8024" s="1">
        <v>0</v>
      </c>
      <c r="K8024" s="1">
        <v>29.562599999999986</v>
      </c>
      <c r="L8024" s="12">
        <f>VLOOKUP(train[[#This Row],[Sub-Category]],Análisis_ABC_XYZ[[#Headers],[#Data]],4,FALSE)</f>
        <v>0.45632477063632687</v>
      </c>
    </row>
    <row r="8025" spans="1:12" x14ac:dyDescent="0.35">
      <c r="A8025" s="2">
        <v>43302</v>
      </c>
      <c r="B8025" s="1" t="s">
        <v>72</v>
      </c>
      <c r="C8025" s="1" t="s">
        <v>1147</v>
      </c>
      <c r="D8025" s="1" t="s">
        <v>14</v>
      </c>
      <c r="E8025" s="1" t="s">
        <v>29</v>
      </c>
      <c r="F8025" s="18">
        <v>94.191999999999979</v>
      </c>
      <c r="G8025" t="s">
        <v>3967</v>
      </c>
      <c r="H8025" s="1">
        <f>IF(COUNTIF(G$2:G8025,G8025)=1,1,0)</f>
        <v>1</v>
      </c>
      <c r="I8025" s="1">
        <v>7</v>
      </c>
      <c r="J8025" s="1">
        <v>0.8</v>
      </c>
      <c r="K8025" s="1">
        <v>-164.83600000000007</v>
      </c>
      <c r="L8025" s="12">
        <f>VLOOKUP(train[[#This Row],[Sub-Category]],Análisis_ABC_XYZ[[#Headers],[#Data]],4,FALSE)</f>
        <v>0.46881743173671325</v>
      </c>
    </row>
    <row r="8026" spans="1:12" x14ac:dyDescent="0.35">
      <c r="A8026" s="2">
        <v>43302</v>
      </c>
      <c r="B8026" s="1" t="s">
        <v>44</v>
      </c>
      <c r="C8026" s="1" t="s">
        <v>1629</v>
      </c>
      <c r="D8026" s="1" t="s">
        <v>26</v>
      </c>
      <c r="E8026" s="1" t="s">
        <v>27</v>
      </c>
      <c r="F8026" s="18">
        <v>71.928000000000011</v>
      </c>
      <c r="G8026" t="s">
        <v>3882</v>
      </c>
      <c r="H8026" s="1">
        <f>IF(COUNTIF(G$2:G8026,G8026)=1,1,0)</f>
        <v>1</v>
      </c>
      <c r="I8026" s="1">
        <v>9</v>
      </c>
      <c r="J8026" s="1">
        <v>0.2</v>
      </c>
      <c r="K8026" s="1">
        <v>6.2936999999999976</v>
      </c>
      <c r="L8026" s="12">
        <f>VLOOKUP(train[[#This Row],[Sub-Category]],Análisis_ABC_XYZ[[#Headers],[#Data]],4,FALSE)</f>
        <v>0.41105220110552465</v>
      </c>
    </row>
    <row r="8027" spans="1:12" x14ac:dyDescent="0.35">
      <c r="A8027" s="2">
        <v>43302</v>
      </c>
      <c r="B8027" s="1" t="s">
        <v>12</v>
      </c>
      <c r="C8027" s="1" t="s">
        <v>357</v>
      </c>
      <c r="D8027" s="1" t="s">
        <v>14</v>
      </c>
      <c r="E8027" s="1" t="s">
        <v>29</v>
      </c>
      <c r="F8027" s="18">
        <v>50.352000000000004</v>
      </c>
      <c r="G8027" t="s">
        <v>3417</v>
      </c>
      <c r="H8027" s="1">
        <f>IF(COUNTIF(G$2:G8027,G8027)=1,1,0)</f>
        <v>0</v>
      </c>
      <c r="I8027" s="1">
        <v>3</v>
      </c>
      <c r="J8027" s="1">
        <v>0.2</v>
      </c>
      <c r="K8027" s="1">
        <v>17.623199999999997</v>
      </c>
      <c r="L8027" s="12">
        <f>VLOOKUP(train[[#This Row],[Sub-Category]],Análisis_ABC_XYZ[[#Headers],[#Data]],4,FALSE)</f>
        <v>0.46881743173671325</v>
      </c>
    </row>
    <row r="8028" spans="1:12" x14ac:dyDescent="0.35">
      <c r="A8028" s="2">
        <v>43302</v>
      </c>
      <c r="B8028" s="1" t="s">
        <v>157</v>
      </c>
      <c r="C8028" s="1" t="s">
        <v>506</v>
      </c>
      <c r="D8028" s="1" t="s">
        <v>14</v>
      </c>
      <c r="E8028" s="1" t="s">
        <v>29</v>
      </c>
      <c r="F8028" s="18">
        <v>33.930000000000007</v>
      </c>
      <c r="G8028" t="s">
        <v>4141</v>
      </c>
      <c r="H8028" s="1">
        <f>IF(COUNTIF(G$2:G8028,G8028)=1,1,0)</f>
        <v>0</v>
      </c>
      <c r="I8028" s="1">
        <v>3</v>
      </c>
      <c r="J8028" s="1">
        <v>0.7</v>
      </c>
      <c r="K8028" s="1">
        <v>-22.619999999999997</v>
      </c>
      <c r="L8028" s="12">
        <f>VLOOKUP(train[[#This Row],[Sub-Category]],Análisis_ABC_XYZ[[#Headers],[#Data]],4,FALSE)</f>
        <v>0.46881743173671325</v>
      </c>
    </row>
    <row r="8029" spans="1:12" x14ac:dyDescent="0.35">
      <c r="A8029" s="2">
        <v>43302</v>
      </c>
      <c r="B8029" s="1" t="s">
        <v>44</v>
      </c>
      <c r="C8029" s="1" t="s">
        <v>1129</v>
      </c>
      <c r="D8029" s="1" t="s">
        <v>14</v>
      </c>
      <c r="E8029" s="1" t="s">
        <v>24</v>
      </c>
      <c r="F8029" s="18">
        <v>25.99</v>
      </c>
      <c r="G8029" t="s">
        <v>3882</v>
      </c>
      <c r="H8029" s="1">
        <f>IF(COUNTIF(G$2:G8029,G8029)=1,1,0)</f>
        <v>0</v>
      </c>
      <c r="I8029" s="1">
        <v>1</v>
      </c>
      <c r="J8029" s="1">
        <v>0</v>
      </c>
      <c r="K8029" s="1">
        <v>7.5370999999999988</v>
      </c>
      <c r="L8029" s="12">
        <f>VLOOKUP(train[[#This Row],[Sub-Category]],Análisis_ABC_XYZ[[#Headers],[#Data]],4,FALSE)</f>
        <v>0.45632477063632687</v>
      </c>
    </row>
    <row r="8030" spans="1:12" x14ac:dyDescent="0.35">
      <c r="A8030" s="2">
        <v>43302</v>
      </c>
      <c r="B8030" s="1" t="s">
        <v>107</v>
      </c>
      <c r="C8030" s="1" t="s">
        <v>1017</v>
      </c>
      <c r="D8030" s="1" t="s">
        <v>14</v>
      </c>
      <c r="E8030" s="1" t="s">
        <v>24</v>
      </c>
      <c r="F8030" s="18">
        <v>19.68</v>
      </c>
      <c r="G8030" t="s">
        <v>2062</v>
      </c>
      <c r="H8030" s="1">
        <f>IF(COUNTIF(G$2:G8030,G8030)=1,1,0)</f>
        <v>0</v>
      </c>
      <c r="I8030" s="1">
        <v>6</v>
      </c>
      <c r="J8030" s="1">
        <v>0</v>
      </c>
      <c r="K8030" s="1">
        <v>5.7071999999999976</v>
      </c>
      <c r="L8030" s="12">
        <f>VLOOKUP(train[[#This Row],[Sub-Category]],Análisis_ABC_XYZ[[#Headers],[#Data]],4,FALSE)</f>
        <v>0.45632477063632687</v>
      </c>
    </row>
    <row r="8031" spans="1:12" x14ac:dyDescent="0.35">
      <c r="A8031" s="2">
        <v>43302</v>
      </c>
      <c r="B8031" s="1" t="s">
        <v>89</v>
      </c>
      <c r="C8031" s="1" t="s">
        <v>1368</v>
      </c>
      <c r="D8031" s="1" t="s">
        <v>14</v>
      </c>
      <c r="E8031" s="1" t="s">
        <v>31</v>
      </c>
      <c r="F8031" s="18">
        <v>17.48</v>
      </c>
      <c r="G8031" t="s">
        <v>3490</v>
      </c>
      <c r="H8031" s="1">
        <f>IF(COUNTIF(G$2:G8031,G8031)=1,1,0)</f>
        <v>1</v>
      </c>
      <c r="I8031" s="1">
        <v>4</v>
      </c>
      <c r="J8031" s="1">
        <v>0</v>
      </c>
      <c r="K8031" s="1">
        <v>4.5448000000000004</v>
      </c>
      <c r="L8031" s="12">
        <f>VLOOKUP(train[[#This Row],[Sub-Category]],Análisis_ABC_XYZ[[#Headers],[#Data]],4,FALSE)</f>
        <v>0.49507917887403441</v>
      </c>
    </row>
    <row r="8032" spans="1:12" x14ac:dyDescent="0.35">
      <c r="A8032" s="2">
        <v>43302</v>
      </c>
      <c r="B8032" s="1" t="s">
        <v>12</v>
      </c>
      <c r="C8032" s="1" t="s">
        <v>1869</v>
      </c>
      <c r="D8032" s="1" t="s">
        <v>14</v>
      </c>
      <c r="E8032" s="1" t="s">
        <v>36</v>
      </c>
      <c r="F8032" s="18">
        <v>16.34</v>
      </c>
      <c r="G8032" t="s">
        <v>3417</v>
      </c>
      <c r="H8032" s="1">
        <f>IF(COUNTIF(G$2:G8032,G8032)=1,1,0)</f>
        <v>0</v>
      </c>
      <c r="I8032" s="1">
        <v>2</v>
      </c>
      <c r="J8032" s="1">
        <v>0</v>
      </c>
      <c r="K8032" s="1">
        <v>7.6798000000000002</v>
      </c>
      <c r="L8032" s="12">
        <f>VLOOKUP(train[[#This Row],[Sub-Category]],Análisis_ABC_XYZ[[#Headers],[#Data]],4,FALSE)</f>
        <v>0.43613829632717294</v>
      </c>
    </row>
    <row r="8033" spans="1:12" x14ac:dyDescent="0.35">
      <c r="A8033" s="2">
        <v>43302</v>
      </c>
      <c r="B8033" s="1" t="s">
        <v>107</v>
      </c>
      <c r="C8033" s="1" t="s">
        <v>655</v>
      </c>
      <c r="D8033" s="1" t="s">
        <v>14</v>
      </c>
      <c r="E8033" s="1" t="s">
        <v>29</v>
      </c>
      <c r="F8033" s="18">
        <v>14.940000000000001</v>
      </c>
      <c r="G8033" t="s">
        <v>2062</v>
      </c>
      <c r="H8033" s="1">
        <f>IF(COUNTIF(G$2:G8033,G8033)=1,1,0)</f>
        <v>0</v>
      </c>
      <c r="I8033" s="1">
        <v>3</v>
      </c>
      <c r="J8033" s="1">
        <v>0</v>
      </c>
      <c r="K8033" s="1">
        <v>7.1712000000000007</v>
      </c>
      <c r="L8033" s="12">
        <f>VLOOKUP(train[[#This Row],[Sub-Category]],Análisis_ABC_XYZ[[#Headers],[#Data]],4,FALSE)</f>
        <v>0.46881743173671325</v>
      </c>
    </row>
    <row r="8034" spans="1:12" x14ac:dyDescent="0.35">
      <c r="A8034" s="2">
        <v>43302</v>
      </c>
      <c r="B8034" s="1" t="s">
        <v>107</v>
      </c>
      <c r="C8034" s="1" t="s">
        <v>303</v>
      </c>
      <c r="D8034" s="1" t="s">
        <v>8</v>
      </c>
      <c r="E8034" s="1" t="s">
        <v>22</v>
      </c>
      <c r="F8034" s="18">
        <v>8.8000000000000007</v>
      </c>
      <c r="G8034" t="s">
        <v>2062</v>
      </c>
      <c r="H8034" s="1">
        <f>IF(COUNTIF(G$2:G8034,G8034)=1,1,0)</f>
        <v>0</v>
      </c>
      <c r="I8034" s="1">
        <v>5</v>
      </c>
      <c r="J8034" s="1">
        <v>0</v>
      </c>
      <c r="K8034" s="1">
        <v>3.8720000000000003</v>
      </c>
      <c r="L8034" s="12">
        <f>VLOOKUP(train[[#This Row],[Sub-Category]],Análisis_ABC_XYZ[[#Headers],[#Data]],4,FALSE)</f>
        <v>0.4595170286641902</v>
      </c>
    </row>
    <row r="8035" spans="1:12" x14ac:dyDescent="0.35">
      <c r="A8035" s="2">
        <v>43302</v>
      </c>
      <c r="B8035" s="1" t="s">
        <v>239</v>
      </c>
      <c r="C8035" s="1" t="s">
        <v>612</v>
      </c>
      <c r="D8035" s="1" t="s">
        <v>14</v>
      </c>
      <c r="E8035" s="1" t="s">
        <v>36</v>
      </c>
      <c r="F8035" s="18">
        <v>6.48</v>
      </c>
      <c r="G8035" t="s">
        <v>2675</v>
      </c>
      <c r="H8035" s="1">
        <f>IF(COUNTIF(G$2:G8035,G8035)=1,1,0)</f>
        <v>1</v>
      </c>
      <c r="I8035" s="1">
        <v>1</v>
      </c>
      <c r="J8035" s="1">
        <v>0</v>
      </c>
      <c r="K8035" s="1">
        <v>3.1752000000000002</v>
      </c>
      <c r="L8035" s="12">
        <f>VLOOKUP(train[[#This Row],[Sub-Category]],Análisis_ABC_XYZ[[#Headers],[#Data]],4,FALSE)</f>
        <v>0.43613829632717294</v>
      </c>
    </row>
    <row r="8036" spans="1:12" x14ac:dyDescent="0.35">
      <c r="A8036" s="2">
        <v>43302</v>
      </c>
      <c r="B8036" s="1" t="s">
        <v>12</v>
      </c>
      <c r="C8036" s="1" t="s">
        <v>1341</v>
      </c>
      <c r="D8036" s="1" t="s">
        <v>14</v>
      </c>
      <c r="E8036" s="1" t="s">
        <v>24</v>
      </c>
      <c r="F8036" s="18">
        <v>3.52</v>
      </c>
      <c r="G8036" t="s">
        <v>2381</v>
      </c>
      <c r="H8036" s="1">
        <f>IF(COUNTIF(G$2:G8036,G8036)=1,1,0)</f>
        <v>0</v>
      </c>
      <c r="I8036" s="1">
        <v>2</v>
      </c>
      <c r="J8036" s="1">
        <v>0</v>
      </c>
      <c r="K8036" s="1">
        <v>1.6896</v>
      </c>
      <c r="L8036" s="12">
        <f>VLOOKUP(train[[#This Row],[Sub-Category]],Análisis_ABC_XYZ[[#Headers],[#Data]],4,FALSE)</f>
        <v>0.45632477063632687</v>
      </c>
    </row>
    <row r="8037" spans="1:12" x14ac:dyDescent="0.35">
      <c r="A8037" s="2">
        <v>43302</v>
      </c>
      <c r="B8037" s="1" t="s">
        <v>72</v>
      </c>
      <c r="C8037" s="1" t="s">
        <v>230</v>
      </c>
      <c r="D8037" s="1" t="s">
        <v>14</v>
      </c>
      <c r="E8037" s="1" t="s">
        <v>29</v>
      </c>
      <c r="F8037" s="18">
        <v>2.8639999999999994</v>
      </c>
      <c r="G8037" s="1" t="s">
        <v>3967</v>
      </c>
      <c r="H8037" s="1">
        <f>IF(COUNTIF(G$2:G8037,G8037)=1,1,0)</f>
        <v>0</v>
      </c>
      <c r="I8037" s="1">
        <v>4</v>
      </c>
      <c r="J8037" s="1">
        <v>0.8</v>
      </c>
      <c r="K8037" s="1">
        <v>-4.5824000000000016</v>
      </c>
      <c r="L8037" s="12">
        <f>VLOOKUP(train[[#This Row],[Sub-Category]],Análisis_ABC_XYZ[[#Headers],[#Data]],4,FALSE)</f>
        <v>0.46881743173671325</v>
      </c>
    </row>
    <row r="8038" spans="1:12" x14ac:dyDescent="0.35">
      <c r="A8038" s="2">
        <v>43302</v>
      </c>
      <c r="B8038" s="1" t="s">
        <v>72</v>
      </c>
      <c r="C8038" s="1" t="s">
        <v>1152</v>
      </c>
      <c r="D8038" s="1" t="s">
        <v>14</v>
      </c>
      <c r="E8038" s="1" t="s">
        <v>29</v>
      </c>
      <c r="F8038" s="18">
        <v>2.1119999999999997</v>
      </c>
      <c r="G8038" s="1" t="s">
        <v>6966</v>
      </c>
      <c r="H8038" s="1">
        <f>IF(COUNTIF(G$2:G8038,G8038)=1,1,0)</f>
        <v>1</v>
      </c>
      <c r="I8038" s="1">
        <v>2</v>
      </c>
      <c r="J8038" s="1">
        <v>0.8</v>
      </c>
      <c r="K8038" s="1">
        <v>-3.3792</v>
      </c>
      <c r="L8038" s="12">
        <f>VLOOKUP(train[[#This Row],[Sub-Category]],Análisis_ABC_XYZ[[#Headers],[#Data]],4,FALSE)</f>
        <v>0.46881743173671325</v>
      </c>
    </row>
    <row r="8039" spans="1:12" x14ac:dyDescent="0.35">
      <c r="A8039" s="2">
        <v>43303</v>
      </c>
      <c r="B8039" s="1" t="s">
        <v>72</v>
      </c>
      <c r="C8039" s="1" t="s">
        <v>563</v>
      </c>
      <c r="D8039" s="1" t="s">
        <v>8</v>
      </c>
      <c r="E8039" s="1" t="s">
        <v>11</v>
      </c>
      <c r="F8039" s="18">
        <v>526.34399999999994</v>
      </c>
      <c r="G8039" t="s">
        <v>6766</v>
      </c>
      <c r="H8039" s="1">
        <f>IF(COUNTIF(G$2:G8039,G8039)=1,1,0)</f>
        <v>1</v>
      </c>
      <c r="I8039" s="1">
        <v>4</v>
      </c>
      <c r="J8039" s="1">
        <v>0.3</v>
      </c>
      <c r="K8039" s="1">
        <v>-75.191999999999979</v>
      </c>
      <c r="L8039" s="12">
        <f>VLOOKUP(train[[#This Row],[Sub-Category]],Análisis_ABC_XYZ[[#Headers],[#Data]],4,FALSE)</f>
        <v>0.46529189879902266</v>
      </c>
    </row>
    <row r="8040" spans="1:12" x14ac:dyDescent="0.35">
      <c r="A8040" s="2">
        <v>43303</v>
      </c>
      <c r="B8040" s="1" t="s">
        <v>89</v>
      </c>
      <c r="C8040" s="1" t="s">
        <v>369</v>
      </c>
      <c r="D8040" s="1" t="s">
        <v>26</v>
      </c>
      <c r="E8040" s="1" t="s">
        <v>27</v>
      </c>
      <c r="F8040" s="18">
        <v>29.97</v>
      </c>
      <c r="G8040" t="s">
        <v>4020</v>
      </c>
      <c r="H8040" s="1">
        <f>IF(COUNTIF(G$2:G8040,G8040)=1,1,0)</f>
        <v>1</v>
      </c>
      <c r="I8040" s="1">
        <v>3</v>
      </c>
      <c r="J8040" s="1">
        <v>0</v>
      </c>
      <c r="K8040" s="1">
        <v>14.085899999999999</v>
      </c>
      <c r="L8040" s="12">
        <f>VLOOKUP(train[[#This Row],[Sub-Category]],Análisis_ABC_XYZ[[#Headers],[#Data]],4,FALSE)</f>
        <v>0.41105220110552465</v>
      </c>
    </row>
    <row r="8041" spans="1:12" x14ac:dyDescent="0.35">
      <c r="A8041" s="2">
        <v>43304</v>
      </c>
      <c r="B8041" s="1" t="s">
        <v>72</v>
      </c>
      <c r="C8041" s="1" t="s">
        <v>155</v>
      </c>
      <c r="D8041" s="1" t="s">
        <v>14</v>
      </c>
      <c r="E8041" s="1" t="s">
        <v>24</v>
      </c>
      <c r="F8041" s="18">
        <v>121.536</v>
      </c>
      <c r="G8041" t="s">
        <v>6432</v>
      </c>
      <c r="H8041" s="1">
        <f>IF(COUNTIF(G$2:G8041,G8041)=1,1,0)</f>
        <v>1</v>
      </c>
      <c r="I8041" s="1">
        <v>4</v>
      </c>
      <c r="J8041" s="1">
        <v>0.2</v>
      </c>
      <c r="K8041" s="1">
        <v>15.191999999999979</v>
      </c>
      <c r="L8041" s="12">
        <f>VLOOKUP(train[[#This Row],[Sub-Category]],Análisis_ABC_XYZ[[#Headers],[#Data]],4,FALSE)</f>
        <v>0.45632477063632687</v>
      </c>
    </row>
    <row r="8042" spans="1:12" x14ac:dyDescent="0.35">
      <c r="A8042" s="2">
        <v>43304</v>
      </c>
      <c r="B8042" s="1" t="s">
        <v>72</v>
      </c>
      <c r="C8042" s="1" t="s">
        <v>1021</v>
      </c>
      <c r="D8042" s="1" t="s">
        <v>14</v>
      </c>
      <c r="E8042" s="1" t="s">
        <v>36</v>
      </c>
      <c r="F8042" s="18">
        <v>63.311999999999998</v>
      </c>
      <c r="G8042" t="s">
        <v>6219</v>
      </c>
      <c r="H8042" s="1">
        <f>IF(COUNTIF(G$2:G8042,G8042)=1,1,0)</f>
        <v>1</v>
      </c>
      <c r="I8042" s="1">
        <v>3</v>
      </c>
      <c r="J8042" s="1">
        <v>0.2</v>
      </c>
      <c r="K8042" s="1">
        <v>20.576399999999996</v>
      </c>
      <c r="L8042" s="12">
        <f>VLOOKUP(train[[#This Row],[Sub-Category]],Análisis_ABC_XYZ[[#Headers],[#Data]],4,FALSE)</f>
        <v>0.43613829632717294</v>
      </c>
    </row>
    <row r="8043" spans="1:12" x14ac:dyDescent="0.35">
      <c r="A8043" s="2">
        <v>43304</v>
      </c>
      <c r="B8043" s="1" t="s">
        <v>12</v>
      </c>
      <c r="C8043" s="1" t="s">
        <v>1143</v>
      </c>
      <c r="D8043" s="1" t="s">
        <v>14</v>
      </c>
      <c r="E8043" s="1" t="s">
        <v>36</v>
      </c>
      <c r="F8043" s="18">
        <v>58.320000000000007</v>
      </c>
      <c r="G8043" t="s">
        <v>4605</v>
      </c>
      <c r="H8043" s="1">
        <f>IF(COUNTIF(G$2:G8043,G8043)=1,1,0)</f>
        <v>1</v>
      </c>
      <c r="I8043" s="1">
        <v>9</v>
      </c>
      <c r="J8043" s="1">
        <v>0</v>
      </c>
      <c r="K8043" s="1">
        <v>27.993600000000001</v>
      </c>
      <c r="L8043" s="12">
        <f>VLOOKUP(train[[#This Row],[Sub-Category]],Análisis_ABC_XYZ[[#Headers],[#Data]],4,FALSE)</f>
        <v>0.43613829632717294</v>
      </c>
    </row>
    <row r="8044" spans="1:12" x14ac:dyDescent="0.35">
      <c r="A8044" s="2">
        <v>43304</v>
      </c>
      <c r="B8044" s="1" t="s">
        <v>42</v>
      </c>
      <c r="C8044" s="1" t="s">
        <v>1172</v>
      </c>
      <c r="D8044" s="1" t="s">
        <v>26</v>
      </c>
      <c r="E8044" s="1" t="s">
        <v>56</v>
      </c>
      <c r="F8044" s="18">
        <v>399.95</v>
      </c>
      <c r="G8044" t="s">
        <v>6017</v>
      </c>
      <c r="H8044" s="1">
        <f>IF(COUNTIF(G$2:G8044,G8044)=1,1,0)</f>
        <v>1</v>
      </c>
      <c r="I8044" s="1">
        <v>5</v>
      </c>
      <c r="J8044" s="1">
        <v>0</v>
      </c>
      <c r="K8044" s="1">
        <v>143.982</v>
      </c>
      <c r="L8044" s="12">
        <f>VLOOKUP(train[[#This Row],[Sub-Category]],Análisis_ABC_XYZ[[#Headers],[#Data]],4,FALSE)</f>
        <v>0.52062335344040378</v>
      </c>
    </row>
    <row r="8045" spans="1:12" x14ac:dyDescent="0.35">
      <c r="A8045" s="2">
        <v>43304</v>
      </c>
      <c r="B8045" s="1" t="s">
        <v>84</v>
      </c>
      <c r="C8045" s="1" t="s">
        <v>1436</v>
      </c>
      <c r="D8045" s="1" t="s">
        <v>26</v>
      </c>
      <c r="E8045" s="1" t="s">
        <v>56</v>
      </c>
      <c r="F8045" s="18">
        <v>159.75</v>
      </c>
      <c r="G8045" t="s">
        <v>3080</v>
      </c>
      <c r="H8045" s="1">
        <f>IF(COUNTIF(G$2:G8045,G8045)=1,1,0)</f>
        <v>1</v>
      </c>
      <c r="I8045" s="1">
        <v>5</v>
      </c>
      <c r="J8045" s="1">
        <v>0</v>
      </c>
      <c r="K8045" s="1">
        <v>11.182499999999997</v>
      </c>
      <c r="L8045" s="12">
        <f>VLOOKUP(train[[#This Row],[Sub-Category]],Análisis_ABC_XYZ[[#Headers],[#Data]],4,FALSE)</f>
        <v>0.52062335344040378</v>
      </c>
    </row>
    <row r="8046" spans="1:12" x14ac:dyDescent="0.35">
      <c r="A8046" s="2">
        <v>43304</v>
      </c>
      <c r="B8046" s="1" t="s">
        <v>89</v>
      </c>
      <c r="C8046" s="1" t="s">
        <v>381</v>
      </c>
      <c r="D8046" s="1" t="s">
        <v>14</v>
      </c>
      <c r="E8046" s="1" t="s">
        <v>15</v>
      </c>
      <c r="F8046" s="18">
        <v>41.4</v>
      </c>
      <c r="G8046" t="s">
        <v>2437</v>
      </c>
      <c r="H8046" s="1">
        <f>IF(COUNTIF(G$2:G8046,G8046)=1,1,0)</f>
        <v>1</v>
      </c>
      <c r="I8046" s="1">
        <v>4</v>
      </c>
      <c r="J8046" s="1">
        <v>0</v>
      </c>
      <c r="K8046" s="1">
        <v>19.872</v>
      </c>
      <c r="L8046" s="12">
        <f>VLOOKUP(train[[#This Row],[Sub-Category]],Análisis_ABC_XYZ[[#Headers],[#Data]],4,FALSE)</f>
        <v>0.4647369236065339</v>
      </c>
    </row>
    <row r="8047" spans="1:12" x14ac:dyDescent="0.35">
      <c r="A8047" s="2">
        <v>43304</v>
      </c>
      <c r="B8047" s="1" t="s">
        <v>12</v>
      </c>
      <c r="C8047" s="1" t="s">
        <v>925</v>
      </c>
      <c r="D8047" s="1" t="s">
        <v>14</v>
      </c>
      <c r="E8047" s="1" t="s">
        <v>29</v>
      </c>
      <c r="F8047" s="18">
        <v>15.192</v>
      </c>
      <c r="G8047" t="s">
        <v>4605</v>
      </c>
      <c r="H8047" s="1">
        <f>IF(COUNTIF(G$2:G8047,G8047)=1,1,0)</f>
        <v>0</v>
      </c>
      <c r="I8047" s="1">
        <v>3</v>
      </c>
      <c r="J8047" s="1">
        <v>0.2</v>
      </c>
      <c r="K8047" s="1">
        <v>5.5070999999999994</v>
      </c>
      <c r="L8047" s="12">
        <f>VLOOKUP(train[[#This Row],[Sub-Category]],Análisis_ABC_XYZ[[#Headers],[#Data]],4,FALSE)</f>
        <v>0.46881743173671325</v>
      </c>
    </row>
    <row r="8048" spans="1:12" x14ac:dyDescent="0.35">
      <c r="A8048" s="2">
        <v>43304</v>
      </c>
      <c r="B8048" s="1" t="s">
        <v>89</v>
      </c>
      <c r="C8048" s="1" t="s">
        <v>385</v>
      </c>
      <c r="D8048" s="1" t="s">
        <v>14</v>
      </c>
      <c r="E8048" s="1" t="s">
        <v>29</v>
      </c>
      <c r="F8048" s="18">
        <v>13.919999999999998</v>
      </c>
      <c r="G8048" t="s">
        <v>3263</v>
      </c>
      <c r="H8048" s="1">
        <f>IF(COUNTIF(G$2:G8048,G8048)=1,1,0)</f>
        <v>1</v>
      </c>
      <c r="I8048" s="1">
        <v>3</v>
      </c>
      <c r="J8048" s="1">
        <v>0.2</v>
      </c>
      <c r="K8048" s="1">
        <v>4.3500000000000005</v>
      </c>
      <c r="L8048" s="12">
        <f>VLOOKUP(train[[#This Row],[Sub-Category]],Análisis_ABC_XYZ[[#Headers],[#Data]],4,FALSE)</f>
        <v>0.46881743173671325</v>
      </c>
    </row>
    <row r="8049" spans="1:12" x14ac:dyDescent="0.35">
      <c r="A8049" s="2">
        <v>43304</v>
      </c>
      <c r="B8049" s="1" t="s">
        <v>89</v>
      </c>
      <c r="C8049" s="1" t="s">
        <v>584</v>
      </c>
      <c r="D8049" s="1" t="s">
        <v>14</v>
      </c>
      <c r="E8049" s="1" t="s">
        <v>29</v>
      </c>
      <c r="F8049" s="18">
        <v>13.128</v>
      </c>
      <c r="G8049" t="s">
        <v>5337</v>
      </c>
      <c r="H8049" s="1">
        <f>IF(COUNTIF(G$2:G8049,G8049)=1,1,0)</f>
        <v>1</v>
      </c>
      <c r="I8049" s="1">
        <v>3</v>
      </c>
      <c r="J8049" s="1">
        <v>0.2</v>
      </c>
      <c r="K8049" s="1">
        <v>4.2665999999999986</v>
      </c>
      <c r="L8049" s="12">
        <f>VLOOKUP(train[[#This Row],[Sub-Category]],Análisis_ABC_XYZ[[#Headers],[#Data]],4,FALSE)</f>
        <v>0.46881743173671325</v>
      </c>
    </row>
    <row r="8050" spans="1:12" x14ac:dyDescent="0.35">
      <c r="A8050" s="2">
        <v>43304</v>
      </c>
      <c r="B8050" s="1" t="s">
        <v>84</v>
      </c>
      <c r="C8050" s="1" t="s">
        <v>297</v>
      </c>
      <c r="D8050" s="1" t="s">
        <v>14</v>
      </c>
      <c r="E8050" s="1" t="s">
        <v>24</v>
      </c>
      <c r="F8050" s="18">
        <v>11.68</v>
      </c>
      <c r="G8050" t="s">
        <v>3080</v>
      </c>
      <c r="H8050" s="1">
        <f>IF(COUNTIF(G$2:G8050,G8050)=1,1,0)</f>
        <v>0</v>
      </c>
      <c r="I8050" s="1">
        <v>2</v>
      </c>
      <c r="J8050" s="1">
        <v>0</v>
      </c>
      <c r="K8050" s="1">
        <v>5.4895999999999994</v>
      </c>
      <c r="L8050" s="12">
        <f>VLOOKUP(train[[#This Row],[Sub-Category]],Análisis_ABC_XYZ[[#Headers],[#Data]],4,FALSE)</f>
        <v>0.45632477063632687</v>
      </c>
    </row>
    <row r="8051" spans="1:12" x14ac:dyDescent="0.35">
      <c r="A8051" s="2">
        <v>43305</v>
      </c>
      <c r="B8051" s="1" t="s">
        <v>12</v>
      </c>
      <c r="C8051" s="1" t="s">
        <v>362</v>
      </c>
      <c r="D8051" s="1" t="s">
        <v>26</v>
      </c>
      <c r="E8051" s="1" t="s">
        <v>363</v>
      </c>
      <c r="F8051" s="18">
        <v>2399.96</v>
      </c>
      <c r="G8051" t="s">
        <v>6614</v>
      </c>
      <c r="H8051" s="1">
        <f>IF(COUNTIF(G$2:G8051,G8051)=1,1,0)</f>
        <v>1</v>
      </c>
      <c r="I8051" s="1">
        <v>5</v>
      </c>
      <c r="J8051" s="1">
        <v>0.2</v>
      </c>
      <c r="K8051" s="1">
        <v>839.9860000000001</v>
      </c>
      <c r="L8051" s="12">
        <f>VLOOKUP(train[[#This Row],[Sub-Category]],Análisis_ABC_XYZ[[#Headers],[#Data]],4,FALSE)</f>
        <v>0.62810530827000832</v>
      </c>
    </row>
    <row r="8052" spans="1:12" x14ac:dyDescent="0.35">
      <c r="A8052" s="2">
        <v>43306</v>
      </c>
      <c r="B8052" s="1" t="s">
        <v>39</v>
      </c>
      <c r="C8052" s="1" t="s">
        <v>1237</v>
      </c>
      <c r="D8052" s="1" t="s">
        <v>8</v>
      </c>
      <c r="E8052" s="1" t="s">
        <v>18</v>
      </c>
      <c r="F8052" s="18">
        <v>298.11599999999999</v>
      </c>
      <c r="G8052" t="s">
        <v>6659</v>
      </c>
      <c r="H8052" s="1">
        <f>IF(COUNTIF(G$2:G8052,G8052)=1,1,0)</f>
        <v>1</v>
      </c>
      <c r="I8052" s="1">
        <v>6</v>
      </c>
      <c r="J8052" s="1">
        <v>0.3</v>
      </c>
      <c r="K8052" s="1">
        <v>-4.2588000000000363</v>
      </c>
      <c r="L8052" s="12">
        <f>VLOOKUP(train[[#This Row],[Sub-Category]],Análisis_ABC_XYZ[[#Headers],[#Data]],4,FALSE)</f>
        <v>0.55975208308209756</v>
      </c>
    </row>
    <row r="8053" spans="1:12" x14ac:dyDescent="0.35">
      <c r="A8053" s="2">
        <v>43306</v>
      </c>
      <c r="B8053" s="1" t="s">
        <v>52</v>
      </c>
      <c r="C8053" s="1" t="s">
        <v>453</v>
      </c>
      <c r="D8053" s="1" t="s">
        <v>14</v>
      </c>
      <c r="E8053" s="1" t="s">
        <v>20</v>
      </c>
      <c r="F8053" s="18">
        <v>259.92000000000007</v>
      </c>
      <c r="G8053" t="s">
        <v>5662</v>
      </c>
      <c r="H8053" s="1">
        <f>IF(COUNTIF(G$2:G8053,G8053)=1,1,0)</f>
        <v>1</v>
      </c>
      <c r="I8053" s="1">
        <v>5</v>
      </c>
      <c r="J8053" s="1">
        <v>0.2</v>
      </c>
      <c r="K8053" s="1">
        <v>-25.992000000000004</v>
      </c>
      <c r="L8053" s="12">
        <f>VLOOKUP(train[[#This Row],[Sub-Category]],Análisis_ABC_XYZ[[#Headers],[#Data]],4,FALSE)</f>
        <v>0.44610841445725197</v>
      </c>
    </row>
    <row r="8054" spans="1:12" x14ac:dyDescent="0.35">
      <c r="A8054" s="2">
        <v>43306</v>
      </c>
      <c r="B8054" s="1" t="s">
        <v>52</v>
      </c>
      <c r="C8054" s="1" t="s">
        <v>1817</v>
      </c>
      <c r="D8054" s="1" t="s">
        <v>8</v>
      </c>
      <c r="E8054" s="1" t="s">
        <v>18</v>
      </c>
      <c r="F8054" s="18">
        <v>138.58799999999999</v>
      </c>
      <c r="G8054" t="s">
        <v>5662</v>
      </c>
      <c r="H8054" s="1">
        <f>IF(COUNTIF(G$2:G8054,G8054)=1,1,0)</f>
        <v>0</v>
      </c>
      <c r="I8054" s="1">
        <v>1</v>
      </c>
      <c r="J8054" s="1">
        <v>0.4</v>
      </c>
      <c r="K8054" s="1">
        <v>-34.646999999999991</v>
      </c>
      <c r="L8054" s="12">
        <f>VLOOKUP(train[[#This Row],[Sub-Category]],Análisis_ABC_XYZ[[#Headers],[#Data]],4,FALSE)</f>
        <v>0.55975208308209756</v>
      </c>
    </row>
    <row r="8055" spans="1:12" x14ac:dyDescent="0.35">
      <c r="A8055" s="2">
        <v>43306</v>
      </c>
      <c r="B8055" s="1" t="s">
        <v>52</v>
      </c>
      <c r="C8055" s="1" t="s">
        <v>1873</v>
      </c>
      <c r="D8055" s="1" t="s">
        <v>14</v>
      </c>
      <c r="E8055" s="1" t="s">
        <v>182</v>
      </c>
      <c r="F8055" s="18">
        <v>37.752000000000002</v>
      </c>
      <c r="G8055" t="s">
        <v>5662</v>
      </c>
      <c r="H8055" s="1">
        <f>IF(COUNTIF(G$2:G8055,G8055)=1,1,0)</f>
        <v>0</v>
      </c>
      <c r="I8055" s="1">
        <v>3</v>
      </c>
      <c r="J8055" s="1">
        <v>0.2</v>
      </c>
      <c r="K8055" s="1">
        <v>4.2470999999999943</v>
      </c>
      <c r="L8055" s="12">
        <f>VLOOKUP(train[[#This Row],[Sub-Category]],Análisis_ABC_XYZ[[#Headers],[#Data]],4,FALSE)</f>
        <v>0.53938093436526824</v>
      </c>
    </row>
    <row r="8056" spans="1:12" x14ac:dyDescent="0.35">
      <c r="A8056" s="2">
        <v>43306</v>
      </c>
      <c r="B8056" s="1" t="s">
        <v>52</v>
      </c>
      <c r="C8056" s="1" t="s">
        <v>316</v>
      </c>
      <c r="D8056" s="1" t="s">
        <v>14</v>
      </c>
      <c r="E8056" s="1" t="s">
        <v>36</v>
      </c>
      <c r="F8056" s="18">
        <v>20.736000000000004</v>
      </c>
      <c r="G8056" t="s">
        <v>5662</v>
      </c>
      <c r="H8056" s="1">
        <f>IF(COUNTIF(G$2:G8056,G8056)=1,1,0)</f>
        <v>0</v>
      </c>
      <c r="I8056" s="1">
        <v>4</v>
      </c>
      <c r="J8056" s="1">
        <v>0.2</v>
      </c>
      <c r="K8056" s="1">
        <v>7.2576000000000001</v>
      </c>
      <c r="L8056" s="12">
        <f>VLOOKUP(train[[#This Row],[Sub-Category]],Análisis_ABC_XYZ[[#Headers],[#Data]],4,FALSE)</f>
        <v>0.43613829632717294</v>
      </c>
    </row>
    <row r="8057" spans="1:12" x14ac:dyDescent="0.35">
      <c r="A8057" s="2">
        <v>43306</v>
      </c>
      <c r="B8057" s="1" t="s">
        <v>1371</v>
      </c>
      <c r="C8057" s="1" t="s">
        <v>1458</v>
      </c>
      <c r="D8057" s="1" t="s">
        <v>14</v>
      </c>
      <c r="E8057" s="1" t="s">
        <v>15</v>
      </c>
      <c r="F8057" s="18">
        <v>20.23</v>
      </c>
      <c r="G8057" t="s">
        <v>3652</v>
      </c>
      <c r="H8057" s="1">
        <f>IF(COUNTIF(G$2:G8057,G8057)=1,1,0)</f>
        <v>1</v>
      </c>
      <c r="I8057" s="1">
        <v>7</v>
      </c>
      <c r="J8057" s="1">
        <v>0</v>
      </c>
      <c r="K8057" s="1">
        <v>9.5081000000000007</v>
      </c>
      <c r="L8057" s="12">
        <f>VLOOKUP(train[[#This Row],[Sub-Category]],Análisis_ABC_XYZ[[#Headers],[#Data]],4,FALSE)</f>
        <v>0.4647369236065339</v>
      </c>
    </row>
    <row r="8058" spans="1:12" x14ac:dyDescent="0.35">
      <c r="A8058" s="2">
        <v>43306</v>
      </c>
      <c r="B8058" s="1" t="s">
        <v>52</v>
      </c>
      <c r="C8058" s="1" t="s">
        <v>609</v>
      </c>
      <c r="D8058" s="1" t="s">
        <v>8</v>
      </c>
      <c r="E8058" s="1" t="s">
        <v>22</v>
      </c>
      <c r="F8058" s="18">
        <v>20.096000000000004</v>
      </c>
      <c r="G8058" t="s">
        <v>5662</v>
      </c>
      <c r="H8058" s="1">
        <f>IF(COUNTIF(G$2:G8058,G8058)=1,1,0)</f>
        <v>0</v>
      </c>
      <c r="I8058" s="1">
        <v>4</v>
      </c>
      <c r="J8058" s="1">
        <v>0.2</v>
      </c>
      <c r="K8058" s="1">
        <v>3.0143999999999984</v>
      </c>
      <c r="L8058" s="12">
        <f>VLOOKUP(train[[#This Row],[Sub-Category]],Análisis_ABC_XYZ[[#Headers],[#Data]],4,FALSE)</f>
        <v>0.4595170286641902</v>
      </c>
    </row>
    <row r="8059" spans="1:12" x14ac:dyDescent="0.35">
      <c r="A8059" s="2">
        <v>43306</v>
      </c>
      <c r="B8059" s="1" t="s">
        <v>52</v>
      </c>
      <c r="C8059" s="1" t="s">
        <v>1795</v>
      </c>
      <c r="D8059" s="1" t="s">
        <v>14</v>
      </c>
      <c r="E8059" s="1" t="s">
        <v>15</v>
      </c>
      <c r="F8059" s="18">
        <v>3.3040000000000003</v>
      </c>
      <c r="G8059" t="s">
        <v>4117</v>
      </c>
      <c r="H8059" s="1">
        <f>IF(COUNTIF(G$2:G8059,G8059)=1,1,0)</f>
        <v>1</v>
      </c>
      <c r="I8059" s="1">
        <v>1</v>
      </c>
      <c r="J8059" s="1">
        <v>0.2</v>
      </c>
      <c r="K8059" s="1">
        <v>1.0737999999999999</v>
      </c>
      <c r="L8059" s="12">
        <f>VLOOKUP(train[[#This Row],[Sub-Category]],Análisis_ABC_XYZ[[#Headers],[#Data]],4,FALSE)</f>
        <v>0.4647369236065339</v>
      </c>
    </row>
    <row r="8060" spans="1:12" x14ac:dyDescent="0.35">
      <c r="A8060" s="2">
        <v>43307</v>
      </c>
      <c r="B8060" s="1" t="s">
        <v>12</v>
      </c>
      <c r="C8060" s="1" t="s">
        <v>726</v>
      </c>
      <c r="D8060" s="1" t="s">
        <v>8</v>
      </c>
      <c r="E8060" s="1" t="s">
        <v>11</v>
      </c>
      <c r="F8060" s="18">
        <v>362.35199999999998</v>
      </c>
      <c r="G8060" t="s">
        <v>6512</v>
      </c>
      <c r="H8060" s="1">
        <f>IF(COUNTIF(G$2:G8060,G8060)=1,1,0)</f>
        <v>1</v>
      </c>
      <c r="I8060" s="1">
        <v>3</v>
      </c>
      <c r="J8060" s="1">
        <v>0.2</v>
      </c>
      <c r="K8060" s="1">
        <v>45.293999999999954</v>
      </c>
      <c r="L8060" s="12">
        <f>VLOOKUP(train[[#This Row],[Sub-Category]],Análisis_ABC_XYZ[[#Headers],[#Data]],4,FALSE)</f>
        <v>0.46529189879902266</v>
      </c>
    </row>
    <row r="8061" spans="1:12" x14ac:dyDescent="0.35">
      <c r="A8061" s="2">
        <v>43307</v>
      </c>
      <c r="B8061" s="1" t="s">
        <v>12</v>
      </c>
      <c r="C8061" s="1" t="s">
        <v>1811</v>
      </c>
      <c r="D8061" s="1" t="s">
        <v>26</v>
      </c>
      <c r="E8061" s="1" t="s">
        <v>56</v>
      </c>
      <c r="F8061" s="18">
        <v>1649.95</v>
      </c>
      <c r="G8061" t="s">
        <v>6512</v>
      </c>
      <c r="H8061" s="1">
        <f>IF(COUNTIF(G$2:G8061,G8061)=1,1,0)</f>
        <v>0</v>
      </c>
      <c r="I8061" s="1">
        <v>5</v>
      </c>
      <c r="J8061" s="1">
        <v>0</v>
      </c>
      <c r="K8061" s="1">
        <v>659.98</v>
      </c>
      <c r="L8061" s="12">
        <f>VLOOKUP(train[[#This Row],[Sub-Category]],Análisis_ABC_XYZ[[#Headers],[#Data]],4,FALSE)</f>
        <v>0.52062335344040378</v>
      </c>
    </row>
    <row r="8062" spans="1:12" x14ac:dyDescent="0.35">
      <c r="A8062" s="2">
        <v>43308</v>
      </c>
      <c r="B8062" s="1" t="s">
        <v>89</v>
      </c>
      <c r="C8062" s="1" t="s">
        <v>770</v>
      </c>
      <c r="D8062" s="1" t="s">
        <v>26</v>
      </c>
      <c r="E8062" s="1" t="s">
        <v>27</v>
      </c>
      <c r="F8062" s="18">
        <v>543.91999999999996</v>
      </c>
      <c r="G8062" t="s">
        <v>3334</v>
      </c>
      <c r="H8062" s="1">
        <f>IF(COUNTIF(G$2:G8062,G8062)=1,1,0)</f>
        <v>1</v>
      </c>
      <c r="I8062" s="1">
        <v>8</v>
      </c>
      <c r="J8062" s="1">
        <v>0</v>
      </c>
      <c r="K8062" s="1">
        <v>135.98000000000002</v>
      </c>
      <c r="L8062" s="12">
        <f>VLOOKUP(train[[#This Row],[Sub-Category]],Análisis_ABC_XYZ[[#Headers],[#Data]],4,FALSE)</f>
        <v>0.41105220110552465</v>
      </c>
    </row>
    <row r="8063" spans="1:12" x14ac:dyDescent="0.35">
      <c r="A8063" s="2">
        <v>43308</v>
      </c>
      <c r="B8063" s="1" t="s">
        <v>34</v>
      </c>
      <c r="C8063" s="1" t="s">
        <v>103</v>
      </c>
      <c r="D8063" s="1" t="s">
        <v>8</v>
      </c>
      <c r="E8063" s="1" t="s">
        <v>11</v>
      </c>
      <c r="F8063" s="18">
        <v>194.84800000000001</v>
      </c>
      <c r="G8063" t="s">
        <v>6915</v>
      </c>
      <c r="H8063" s="1">
        <f>IF(COUNTIF(G$2:G8063,G8063)=1,1,0)</f>
        <v>1</v>
      </c>
      <c r="I8063" s="1">
        <v>4</v>
      </c>
      <c r="J8063" s="1">
        <v>0.2</v>
      </c>
      <c r="K8063" s="1">
        <v>12.177999999999983</v>
      </c>
      <c r="L8063" s="12">
        <f>VLOOKUP(train[[#This Row],[Sub-Category]],Análisis_ABC_XYZ[[#Headers],[#Data]],4,FALSE)</f>
        <v>0.46529189879902266</v>
      </c>
    </row>
    <row r="8064" spans="1:12" x14ac:dyDescent="0.35">
      <c r="A8064" s="2">
        <v>43308</v>
      </c>
      <c r="B8064" s="1" t="s">
        <v>16</v>
      </c>
      <c r="C8064" s="1" t="s">
        <v>833</v>
      </c>
      <c r="D8064" s="1" t="s">
        <v>8</v>
      </c>
      <c r="E8064" s="1" t="s">
        <v>22</v>
      </c>
      <c r="F8064" s="18">
        <v>91.032000000000011</v>
      </c>
      <c r="G8064" t="s">
        <v>6343</v>
      </c>
      <c r="H8064" s="1">
        <f>IF(COUNTIF(G$2:G8064,G8064)=1,1,0)</f>
        <v>1</v>
      </c>
      <c r="I8064" s="1">
        <v>3</v>
      </c>
      <c r="J8064" s="1">
        <v>0.2</v>
      </c>
      <c r="K8064" s="1">
        <v>-2.2758000000000109</v>
      </c>
      <c r="L8064" s="12">
        <f>VLOOKUP(train[[#This Row],[Sub-Category]],Análisis_ABC_XYZ[[#Headers],[#Data]],4,FALSE)</f>
        <v>0.4595170286641902</v>
      </c>
    </row>
    <row r="8065" spans="1:12" x14ac:dyDescent="0.35">
      <c r="A8065" s="2">
        <v>43308</v>
      </c>
      <c r="B8065" s="1" t="s">
        <v>37</v>
      </c>
      <c r="C8065" s="1" t="s">
        <v>499</v>
      </c>
      <c r="D8065" s="1" t="s">
        <v>26</v>
      </c>
      <c r="E8065" s="1" t="s">
        <v>56</v>
      </c>
      <c r="F8065" s="18">
        <v>234.95000000000002</v>
      </c>
      <c r="G8065" t="s">
        <v>2237</v>
      </c>
      <c r="H8065" s="1">
        <f>IF(COUNTIF(G$2:G8065,G8065)=1,1,0)</f>
        <v>1</v>
      </c>
      <c r="I8065" s="1">
        <v>5</v>
      </c>
      <c r="J8065" s="1">
        <v>0</v>
      </c>
      <c r="K8065" s="1">
        <v>32.893000000000008</v>
      </c>
      <c r="L8065" s="12">
        <f>VLOOKUP(train[[#This Row],[Sub-Category]],Análisis_ABC_XYZ[[#Headers],[#Data]],4,FALSE)</f>
        <v>0.52062335344040378</v>
      </c>
    </row>
    <row r="8066" spans="1:12" x14ac:dyDescent="0.35">
      <c r="A8066" s="2">
        <v>43308</v>
      </c>
      <c r="B8066" s="1" t="s">
        <v>37</v>
      </c>
      <c r="C8066" s="1" t="s">
        <v>1322</v>
      </c>
      <c r="D8066" s="1" t="s">
        <v>14</v>
      </c>
      <c r="E8066" s="1" t="s">
        <v>36</v>
      </c>
      <c r="F8066" s="18">
        <v>26.2</v>
      </c>
      <c r="G8066" t="s">
        <v>2237</v>
      </c>
      <c r="H8066" s="1">
        <f>IF(COUNTIF(G$2:G8066,G8066)=1,1,0)</f>
        <v>0</v>
      </c>
      <c r="I8066" s="1">
        <v>4</v>
      </c>
      <c r="J8066" s="1">
        <v>0</v>
      </c>
      <c r="K8066" s="1">
        <v>12.052</v>
      </c>
      <c r="L8066" s="12">
        <f>VLOOKUP(train[[#This Row],[Sub-Category]],Análisis_ABC_XYZ[[#Headers],[#Data]],4,FALSE)</f>
        <v>0.43613829632717294</v>
      </c>
    </row>
    <row r="8067" spans="1:12" x14ac:dyDescent="0.35">
      <c r="A8067" s="2">
        <v>43308</v>
      </c>
      <c r="B8067" s="1" t="s">
        <v>37</v>
      </c>
      <c r="C8067" s="1" t="s">
        <v>806</v>
      </c>
      <c r="D8067" s="1" t="s">
        <v>8</v>
      </c>
      <c r="E8067" s="1" t="s">
        <v>22</v>
      </c>
      <c r="F8067" s="18">
        <v>23.88</v>
      </c>
      <c r="G8067" t="s">
        <v>2237</v>
      </c>
      <c r="H8067" s="1">
        <f>IF(COUNTIF(G$2:G8067,G8067)=1,1,0)</f>
        <v>0</v>
      </c>
      <c r="I8067" s="1">
        <v>3</v>
      </c>
      <c r="J8067" s="1">
        <v>0</v>
      </c>
      <c r="K8067" s="1">
        <v>10.507200000000001</v>
      </c>
      <c r="L8067" s="12">
        <f>VLOOKUP(train[[#This Row],[Sub-Category]],Análisis_ABC_XYZ[[#Headers],[#Data]],4,FALSE)</f>
        <v>0.4595170286641902</v>
      </c>
    </row>
    <row r="8068" spans="1:12" x14ac:dyDescent="0.35">
      <c r="A8068" s="2">
        <v>43308</v>
      </c>
      <c r="B8068" s="1" t="s">
        <v>89</v>
      </c>
      <c r="C8068" s="1" t="s">
        <v>1010</v>
      </c>
      <c r="D8068" s="1" t="s">
        <v>8</v>
      </c>
      <c r="E8068" s="1" t="s">
        <v>22</v>
      </c>
      <c r="F8068" s="18">
        <v>14.89</v>
      </c>
      <c r="G8068" t="s">
        <v>3334</v>
      </c>
      <c r="H8068" s="1">
        <f>IF(COUNTIF(G$2:G8068,G8068)=1,1,0)</f>
        <v>0</v>
      </c>
      <c r="I8068" s="1">
        <v>1</v>
      </c>
      <c r="J8068" s="1">
        <v>0</v>
      </c>
      <c r="K8068" s="1">
        <v>4.0203000000000007</v>
      </c>
      <c r="L8068" s="12">
        <f>VLOOKUP(train[[#This Row],[Sub-Category]],Análisis_ABC_XYZ[[#Headers],[#Data]],4,FALSE)</f>
        <v>0.4595170286641902</v>
      </c>
    </row>
    <row r="8069" spans="1:12" x14ac:dyDescent="0.35">
      <c r="A8069" s="2">
        <v>43308</v>
      </c>
      <c r="B8069" s="1" t="s">
        <v>37</v>
      </c>
      <c r="C8069" s="1" t="s">
        <v>1360</v>
      </c>
      <c r="D8069" s="1" t="s">
        <v>14</v>
      </c>
      <c r="E8069" s="1" t="s">
        <v>36</v>
      </c>
      <c r="F8069" s="18">
        <v>12.96</v>
      </c>
      <c r="G8069" t="s">
        <v>2237</v>
      </c>
      <c r="H8069" s="1">
        <f>IF(COUNTIF(G$2:G8069,G8069)=1,1,0)</f>
        <v>0</v>
      </c>
      <c r="I8069" s="1">
        <v>2</v>
      </c>
      <c r="J8069" s="1">
        <v>0</v>
      </c>
      <c r="K8069" s="1">
        <v>6.2208000000000006</v>
      </c>
      <c r="L8069" s="12">
        <f>VLOOKUP(train[[#This Row],[Sub-Category]],Análisis_ABC_XYZ[[#Headers],[#Data]],4,FALSE)</f>
        <v>0.43613829632717294</v>
      </c>
    </row>
    <row r="8070" spans="1:12" x14ac:dyDescent="0.35">
      <c r="A8070" s="2">
        <v>43309</v>
      </c>
      <c r="B8070" s="1" t="s">
        <v>12</v>
      </c>
      <c r="C8070" s="1" t="s">
        <v>1185</v>
      </c>
      <c r="D8070" s="1" t="s">
        <v>26</v>
      </c>
      <c r="E8070" s="1" t="s">
        <v>27</v>
      </c>
      <c r="F8070" s="18">
        <v>1145.6000000000001</v>
      </c>
      <c r="G8070" t="s">
        <v>3347</v>
      </c>
      <c r="H8070" s="1">
        <f>IF(COUNTIF(G$2:G8070,G8070)=1,1,0)</f>
        <v>1</v>
      </c>
      <c r="I8070" s="1">
        <v>4</v>
      </c>
      <c r="J8070" s="1">
        <v>0.2</v>
      </c>
      <c r="K8070" s="1">
        <v>100.24000000000007</v>
      </c>
      <c r="L8070" s="12">
        <f>VLOOKUP(train[[#This Row],[Sub-Category]],Análisis_ABC_XYZ[[#Headers],[#Data]],4,FALSE)</f>
        <v>0.41105220110552465</v>
      </c>
    </row>
    <row r="8071" spans="1:12" x14ac:dyDescent="0.35">
      <c r="A8071" s="2">
        <v>43309</v>
      </c>
      <c r="B8071" s="1" t="s">
        <v>12</v>
      </c>
      <c r="C8071" s="1" t="s">
        <v>416</v>
      </c>
      <c r="D8071" s="1" t="s">
        <v>14</v>
      </c>
      <c r="E8071" s="1" t="s">
        <v>20</v>
      </c>
      <c r="F8071" s="18">
        <v>14.98</v>
      </c>
      <c r="G8071" t="s">
        <v>3347</v>
      </c>
      <c r="H8071" s="1">
        <f>IF(COUNTIF(G$2:G8071,G8071)=1,1,0)</f>
        <v>0</v>
      </c>
      <c r="I8071" s="1">
        <v>1</v>
      </c>
      <c r="J8071" s="1">
        <v>0</v>
      </c>
      <c r="K8071" s="1">
        <v>4.1943999999999999</v>
      </c>
      <c r="L8071" s="12">
        <f>VLOOKUP(train[[#This Row],[Sub-Category]],Análisis_ABC_XYZ[[#Headers],[#Data]],4,FALSE)</f>
        <v>0.44610841445725197</v>
      </c>
    </row>
    <row r="8072" spans="1:12" x14ac:dyDescent="0.35">
      <c r="A8072" s="2">
        <v>43309</v>
      </c>
      <c r="B8072" s="1" t="s">
        <v>12</v>
      </c>
      <c r="C8072" s="1" t="s">
        <v>810</v>
      </c>
      <c r="D8072" s="1" t="s">
        <v>14</v>
      </c>
      <c r="E8072" s="1" t="s">
        <v>29</v>
      </c>
      <c r="F8072" s="18">
        <v>9.9840000000000018</v>
      </c>
      <c r="G8072" t="s">
        <v>3347</v>
      </c>
      <c r="H8072" s="1">
        <f>IF(COUNTIF(G$2:G8072,G8072)=1,1,0)</f>
        <v>0</v>
      </c>
      <c r="I8072" s="1">
        <v>4</v>
      </c>
      <c r="J8072" s="1">
        <v>0.2</v>
      </c>
      <c r="K8072" s="1">
        <v>3.6191999999999993</v>
      </c>
      <c r="L8072" s="12">
        <f>VLOOKUP(train[[#This Row],[Sub-Category]],Análisis_ABC_XYZ[[#Headers],[#Data]],4,FALSE)</f>
        <v>0.46881743173671325</v>
      </c>
    </row>
    <row r="8073" spans="1:12" x14ac:dyDescent="0.35">
      <c r="A8073" s="2">
        <v>43310</v>
      </c>
      <c r="B8073" s="1" t="s">
        <v>198</v>
      </c>
      <c r="C8073" s="1" t="s">
        <v>407</v>
      </c>
      <c r="D8073" s="1" t="s">
        <v>26</v>
      </c>
      <c r="E8073" s="1" t="s">
        <v>27</v>
      </c>
      <c r="F8073" s="18">
        <v>461.97</v>
      </c>
      <c r="G8073" t="s">
        <v>4133</v>
      </c>
      <c r="H8073" s="1">
        <f>IF(COUNTIF(G$2:G8073,G8073)=1,1,0)</f>
        <v>1</v>
      </c>
      <c r="I8073" s="1">
        <v>3</v>
      </c>
      <c r="J8073" s="1">
        <v>0</v>
      </c>
      <c r="K8073" s="1">
        <v>133.97129999999996</v>
      </c>
      <c r="L8073" s="12">
        <f>VLOOKUP(train[[#This Row],[Sub-Category]],Análisis_ABC_XYZ[[#Headers],[#Data]],4,FALSE)</f>
        <v>0.41105220110552465</v>
      </c>
    </row>
    <row r="8074" spans="1:12" x14ac:dyDescent="0.35">
      <c r="A8074" s="2">
        <v>43310</v>
      </c>
      <c r="B8074" s="1" t="s">
        <v>198</v>
      </c>
      <c r="C8074" s="1" t="s">
        <v>1792</v>
      </c>
      <c r="D8074" s="1" t="s">
        <v>8</v>
      </c>
      <c r="E8074" s="1" t="s">
        <v>11</v>
      </c>
      <c r="F8074" s="18">
        <v>302.67</v>
      </c>
      <c r="G8074" t="s">
        <v>4133</v>
      </c>
      <c r="H8074" s="1">
        <f>IF(COUNTIF(G$2:G8074,G8074)=1,1,0)</f>
        <v>0</v>
      </c>
      <c r="I8074" s="1">
        <v>3</v>
      </c>
      <c r="J8074" s="1">
        <v>0</v>
      </c>
      <c r="K8074" s="1">
        <v>72.640799999999999</v>
      </c>
      <c r="L8074" s="12">
        <f>VLOOKUP(train[[#This Row],[Sub-Category]],Análisis_ABC_XYZ[[#Headers],[#Data]],4,FALSE)</f>
        <v>0.46529189879902266</v>
      </c>
    </row>
    <row r="8075" spans="1:12" x14ac:dyDescent="0.35">
      <c r="A8075" s="2">
        <v>43310</v>
      </c>
      <c r="B8075" s="1" t="s">
        <v>198</v>
      </c>
      <c r="C8075" s="1" t="s">
        <v>40</v>
      </c>
      <c r="D8075" s="1" t="s">
        <v>14</v>
      </c>
      <c r="E8075" s="1" t="s">
        <v>31</v>
      </c>
      <c r="F8075" s="18">
        <v>137.62</v>
      </c>
      <c r="G8075" t="s">
        <v>4133</v>
      </c>
      <c r="H8075" s="1">
        <f>IF(COUNTIF(G$2:G8075,G8075)=1,1,0)</f>
        <v>0</v>
      </c>
      <c r="I8075" s="1">
        <v>2</v>
      </c>
      <c r="J8075" s="1">
        <v>0</v>
      </c>
      <c r="K8075" s="1">
        <v>60.552800000000005</v>
      </c>
      <c r="L8075" s="12">
        <f>VLOOKUP(train[[#This Row],[Sub-Category]],Análisis_ABC_XYZ[[#Headers],[#Data]],4,FALSE)</f>
        <v>0.49507917887403441</v>
      </c>
    </row>
    <row r="8076" spans="1:12" x14ac:dyDescent="0.35">
      <c r="A8076" s="2">
        <v>43310</v>
      </c>
      <c r="B8076" s="1" t="s">
        <v>39</v>
      </c>
      <c r="C8076" s="1" t="s">
        <v>559</v>
      </c>
      <c r="D8076" s="1" t="s">
        <v>26</v>
      </c>
      <c r="E8076" s="1" t="s">
        <v>27</v>
      </c>
      <c r="F8076" s="18">
        <v>124.79200000000002</v>
      </c>
      <c r="G8076" t="s">
        <v>3976</v>
      </c>
      <c r="H8076" s="1">
        <f>IF(COUNTIF(G$2:G8076,G8076)=1,1,0)</f>
        <v>1</v>
      </c>
      <c r="I8076" s="1">
        <v>1</v>
      </c>
      <c r="J8076" s="1">
        <v>0.2</v>
      </c>
      <c r="K8076" s="1">
        <v>15.598999999999993</v>
      </c>
      <c r="L8076" s="12">
        <f>VLOOKUP(train[[#This Row],[Sub-Category]],Análisis_ABC_XYZ[[#Headers],[#Data]],4,FALSE)</f>
        <v>0.41105220110552465</v>
      </c>
    </row>
    <row r="8077" spans="1:12" x14ac:dyDescent="0.35">
      <c r="A8077" s="2">
        <v>43310</v>
      </c>
      <c r="B8077" s="1" t="s">
        <v>37</v>
      </c>
      <c r="C8077" s="1" t="s">
        <v>322</v>
      </c>
      <c r="D8077" s="1" t="s">
        <v>8</v>
      </c>
      <c r="E8077" s="1" t="s">
        <v>9</v>
      </c>
      <c r="F8077" s="18">
        <v>115.96</v>
      </c>
      <c r="G8077" t="s">
        <v>5240</v>
      </c>
      <c r="H8077" s="1">
        <f>IF(COUNTIF(G$2:G8077,G8077)=1,1,0)</f>
        <v>1</v>
      </c>
      <c r="I8077" s="1">
        <v>2</v>
      </c>
      <c r="J8077" s="1">
        <v>0</v>
      </c>
      <c r="K8077" s="1">
        <v>25.511200000000002</v>
      </c>
      <c r="L8077" s="12">
        <f>VLOOKUP(train[[#This Row],[Sub-Category]],Análisis_ABC_XYZ[[#Headers],[#Data]],4,FALSE)</f>
        <v>0.5176847302647779</v>
      </c>
    </row>
    <row r="8078" spans="1:12" x14ac:dyDescent="0.35">
      <c r="A8078" s="2">
        <v>43310</v>
      </c>
      <c r="B8078" s="1" t="s">
        <v>89</v>
      </c>
      <c r="C8078" s="1" t="s">
        <v>211</v>
      </c>
      <c r="D8078" s="1" t="s">
        <v>14</v>
      </c>
      <c r="E8078" s="1" t="s">
        <v>24</v>
      </c>
      <c r="F8078" s="18">
        <v>60.12</v>
      </c>
      <c r="G8078" t="s">
        <v>4638</v>
      </c>
      <c r="H8078" s="1">
        <f>IF(COUNTIF(G$2:G8078,G8078)=1,1,0)</f>
        <v>1</v>
      </c>
      <c r="I8078" s="1">
        <v>9</v>
      </c>
      <c r="J8078" s="1">
        <v>0</v>
      </c>
      <c r="K8078" s="1">
        <v>22.244399999999995</v>
      </c>
      <c r="L8078" s="12">
        <f>VLOOKUP(train[[#This Row],[Sub-Category]],Análisis_ABC_XYZ[[#Headers],[#Data]],4,FALSE)</f>
        <v>0.45632477063632687</v>
      </c>
    </row>
    <row r="8079" spans="1:12" x14ac:dyDescent="0.35">
      <c r="A8079" s="2">
        <v>43310</v>
      </c>
      <c r="B8079" s="1" t="s">
        <v>37</v>
      </c>
      <c r="C8079" s="1" t="s">
        <v>55</v>
      </c>
      <c r="D8079" s="1" t="s">
        <v>26</v>
      </c>
      <c r="E8079" s="1" t="s">
        <v>56</v>
      </c>
      <c r="F8079" s="18">
        <v>90.570000000000007</v>
      </c>
      <c r="G8079" t="s">
        <v>5004</v>
      </c>
      <c r="H8079" s="1">
        <f>IF(COUNTIF(G$2:G8079,G8079)=1,1,0)</f>
        <v>1</v>
      </c>
      <c r="I8079" s="1">
        <v>3</v>
      </c>
      <c r="J8079" s="1">
        <v>0</v>
      </c>
      <c r="K8079" s="1">
        <v>11.774100000000004</v>
      </c>
      <c r="L8079" s="12">
        <f>VLOOKUP(train[[#This Row],[Sub-Category]],Análisis_ABC_XYZ[[#Headers],[#Data]],4,FALSE)</f>
        <v>0.52062335344040378</v>
      </c>
    </row>
    <row r="8080" spans="1:12" x14ac:dyDescent="0.35">
      <c r="A8080" s="2">
        <v>43310</v>
      </c>
      <c r="B8080" s="1" t="s">
        <v>34</v>
      </c>
      <c r="C8080" s="1" t="s">
        <v>1179</v>
      </c>
      <c r="D8080" s="1" t="s">
        <v>14</v>
      </c>
      <c r="E8080" s="1" t="s">
        <v>31</v>
      </c>
      <c r="F8080" s="18">
        <v>34.848000000000006</v>
      </c>
      <c r="G8080" t="s">
        <v>1975</v>
      </c>
      <c r="H8080" s="1">
        <f>IF(COUNTIF(G$2:G8080,G8080)=1,1,0)</f>
        <v>1</v>
      </c>
      <c r="I8080" s="1">
        <v>2</v>
      </c>
      <c r="J8080" s="1">
        <v>0.2</v>
      </c>
      <c r="K8080" s="1">
        <v>6.5339999999999971</v>
      </c>
      <c r="L8080" s="12">
        <f>VLOOKUP(train[[#This Row],[Sub-Category]],Análisis_ABC_XYZ[[#Headers],[#Data]],4,FALSE)</f>
        <v>0.49507917887403441</v>
      </c>
    </row>
    <row r="8081" spans="1:12" x14ac:dyDescent="0.35">
      <c r="A8081" s="2">
        <v>43310</v>
      </c>
      <c r="B8081" s="1" t="s">
        <v>198</v>
      </c>
      <c r="C8081" s="1" t="s">
        <v>1667</v>
      </c>
      <c r="D8081" s="1" t="s">
        <v>14</v>
      </c>
      <c r="E8081" s="1" t="s">
        <v>29</v>
      </c>
      <c r="F8081" s="18">
        <v>33.479999999999997</v>
      </c>
      <c r="G8081" t="s">
        <v>4133</v>
      </c>
      <c r="H8081" s="1">
        <f>IF(COUNTIF(G$2:G8081,G8081)=1,1,0)</f>
        <v>0</v>
      </c>
      <c r="I8081" s="1">
        <v>2</v>
      </c>
      <c r="J8081" s="1">
        <v>0</v>
      </c>
      <c r="K8081" s="1">
        <v>16.405199999999997</v>
      </c>
      <c r="L8081" s="12">
        <f>VLOOKUP(train[[#This Row],[Sub-Category]],Análisis_ABC_XYZ[[#Headers],[#Data]],4,FALSE)</f>
        <v>0.46881743173671325</v>
      </c>
    </row>
    <row r="8082" spans="1:12" x14ac:dyDescent="0.35">
      <c r="A8082" s="2">
        <v>43310</v>
      </c>
      <c r="B8082" s="1" t="s">
        <v>34</v>
      </c>
      <c r="C8082" s="1" t="s">
        <v>962</v>
      </c>
      <c r="D8082" s="1" t="s">
        <v>26</v>
      </c>
      <c r="E8082" s="1" t="s">
        <v>27</v>
      </c>
      <c r="F8082" s="18">
        <v>22</v>
      </c>
      <c r="G8082" t="s">
        <v>1975</v>
      </c>
      <c r="H8082" s="1">
        <f>IF(COUNTIF(G$2:G8082,G8082)=1,1,0)</f>
        <v>0</v>
      </c>
      <c r="I8082" s="1">
        <v>5</v>
      </c>
      <c r="J8082" s="1">
        <v>0.2</v>
      </c>
      <c r="K8082" s="1">
        <v>1.375</v>
      </c>
      <c r="L8082" s="12">
        <f>VLOOKUP(train[[#This Row],[Sub-Category]],Análisis_ABC_XYZ[[#Headers],[#Data]],4,FALSE)</f>
        <v>0.41105220110552465</v>
      </c>
    </row>
    <row r="8083" spans="1:12" x14ac:dyDescent="0.35">
      <c r="A8083" s="2">
        <v>43310</v>
      </c>
      <c r="B8083" s="1" t="s">
        <v>34</v>
      </c>
      <c r="C8083" s="1" t="s">
        <v>23</v>
      </c>
      <c r="D8083" s="1" t="s">
        <v>14</v>
      </c>
      <c r="E8083" s="1" t="s">
        <v>24</v>
      </c>
      <c r="F8083" s="18">
        <v>4.3680000000000003</v>
      </c>
      <c r="G8083" t="s">
        <v>1975</v>
      </c>
      <c r="H8083" s="1">
        <f>IF(COUNTIF(G$2:G8083,G8083)=1,1,0)</f>
        <v>0</v>
      </c>
      <c r="I8083" s="1">
        <v>3</v>
      </c>
      <c r="J8083" s="1">
        <v>0.2</v>
      </c>
      <c r="K8083" s="1">
        <v>0.3822000000000001</v>
      </c>
      <c r="L8083" s="12">
        <f>VLOOKUP(train[[#This Row],[Sub-Category]],Análisis_ABC_XYZ[[#Headers],[#Data]],4,FALSE)</f>
        <v>0.45632477063632687</v>
      </c>
    </row>
    <row r="8084" spans="1:12" x14ac:dyDescent="0.35">
      <c r="A8084" s="2">
        <v>43310</v>
      </c>
      <c r="B8084" s="1" t="s">
        <v>39</v>
      </c>
      <c r="C8084" s="1" t="s">
        <v>871</v>
      </c>
      <c r="D8084" s="1" t="s">
        <v>14</v>
      </c>
      <c r="E8084" s="1" t="s">
        <v>91</v>
      </c>
      <c r="F8084" s="18">
        <v>2.8960000000000004</v>
      </c>
      <c r="G8084" s="1" t="s">
        <v>3976</v>
      </c>
      <c r="H8084" s="1">
        <f>IF(COUNTIF(G$2:G8084,G8084)=1,1,0)</f>
        <v>0</v>
      </c>
      <c r="I8084" s="1">
        <v>2</v>
      </c>
      <c r="J8084" s="1">
        <v>0.2</v>
      </c>
      <c r="K8084" s="1">
        <v>0.4705999999999998</v>
      </c>
      <c r="L8084" s="12">
        <f>VLOOKUP(train[[#This Row],[Sub-Category]],Análisis_ABC_XYZ[[#Headers],[#Data]],4,FALSE)</f>
        <v>0.51168203684699509</v>
      </c>
    </row>
    <row r="8085" spans="1:12" x14ac:dyDescent="0.35">
      <c r="A8085" s="2">
        <v>43311</v>
      </c>
      <c r="B8085" s="1" t="s">
        <v>12</v>
      </c>
      <c r="C8085" s="1" t="s">
        <v>610</v>
      </c>
      <c r="D8085" s="1" t="s">
        <v>14</v>
      </c>
      <c r="E8085" s="1" t="s">
        <v>20</v>
      </c>
      <c r="F8085" s="18">
        <v>330.4</v>
      </c>
      <c r="G8085" t="s">
        <v>3893</v>
      </c>
      <c r="H8085" s="1">
        <f>IF(COUNTIF(G$2:G8085,G8085)=1,1,0)</f>
        <v>1</v>
      </c>
      <c r="I8085" s="1">
        <v>2</v>
      </c>
      <c r="J8085" s="1">
        <v>0</v>
      </c>
      <c r="K8085" s="1">
        <v>85.903999999999996</v>
      </c>
      <c r="L8085" s="12">
        <f>VLOOKUP(train[[#This Row],[Sub-Category]],Análisis_ABC_XYZ[[#Headers],[#Data]],4,FALSE)</f>
        <v>0.44610841445725197</v>
      </c>
    </row>
    <row r="8086" spans="1:12" x14ac:dyDescent="0.35">
      <c r="A8086" s="2">
        <v>43311</v>
      </c>
      <c r="B8086" s="1" t="s">
        <v>766</v>
      </c>
      <c r="C8086" s="1" t="s">
        <v>898</v>
      </c>
      <c r="D8086" s="1" t="s">
        <v>26</v>
      </c>
      <c r="E8086" s="1" t="s">
        <v>27</v>
      </c>
      <c r="F8086" s="18">
        <v>89.949999999999989</v>
      </c>
      <c r="G8086" t="s">
        <v>4993</v>
      </c>
      <c r="H8086" s="1">
        <f>IF(COUNTIF(G$2:G8086,G8086)=1,1,0)</f>
        <v>1</v>
      </c>
      <c r="I8086" s="1">
        <v>5</v>
      </c>
      <c r="J8086" s="1">
        <v>0</v>
      </c>
      <c r="K8086" s="1">
        <v>43.175999999999995</v>
      </c>
      <c r="L8086" s="12">
        <f>VLOOKUP(train[[#This Row],[Sub-Category]],Análisis_ABC_XYZ[[#Headers],[#Data]],4,FALSE)</f>
        <v>0.41105220110552465</v>
      </c>
    </row>
    <row r="8087" spans="1:12" x14ac:dyDescent="0.35">
      <c r="A8087" s="2">
        <v>43311</v>
      </c>
      <c r="B8087" s="1" t="s">
        <v>157</v>
      </c>
      <c r="C8087" s="1" t="s">
        <v>733</v>
      </c>
      <c r="D8087" s="1" t="s">
        <v>14</v>
      </c>
      <c r="E8087" s="1" t="s">
        <v>29</v>
      </c>
      <c r="F8087" s="18">
        <v>76.77600000000001</v>
      </c>
      <c r="G8087" t="s">
        <v>6286</v>
      </c>
      <c r="H8087" s="1">
        <f>IF(COUNTIF(G$2:G8087,G8087)=1,1,0)</f>
        <v>1</v>
      </c>
      <c r="I8087" s="1">
        <v>4</v>
      </c>
      <c r="J8087" s="1">
        <v>0.7</v>
      </c>
      <c r="K8087" s="1">
        <v>-53.743199999999973</v>
      </c>
      <c r="L8087" s="12">
        <f>VLOOKUP(train[[#This Row],[Sub-Category]],Análisis_ABC_XYZ[[#Headers],[#Data]],4,FALSE)</f>
        <v>0.46881743173671325</v>
      </c>
    </row>
    <row r="8088" spans="1:12" x14ac:dyDescent="0.35">
      <c r="A8088" s="2">
        <v>43311</v>
      </c>
      <c r="B8088" s="1" t="s">
        <v>12</v>
      </c>
      <c r="C8088" s="1" t="s">
        <v>611</v>
      </c>
      <c r="D8088" s="1" t="s">
        <v>14</v>
      </c>
      <c r="E8088" s="1" t="s">
        <v>15</v>
      </c>
      <c r="F8088" s="18">
        <v>26.25</v>
      </c>
      <c r="G8088" t="s">
        <v>3893</v>
      </c>
      <c r="H8088" s="1">
        <f>IF(COUNTIF(G$2:G8088,G8088)=1,1,0)</f>
        <v>0</v>
      </c>
      <c r="I8088" s="1">
        <v>7</v>
      </c>
      <c r="J8088" s="1">
        <v>0</v>
      </c>
      <c r="K8088" s="1">
        <v>12.599999999999998</v>
      </c>
      <c r="L8088" s="12">
        <f>VLOOKUP(train[[#This Row],[Sub-Category]],Análisis_ABC_XYZ[[#Headers],[#Data]],4,FALSE)</f>
        <v>0.4647369236065339</v>
      </c>
    </row>
    <row r="8089" spans="1:12" x14ac:dyDescent="0.35">
      <c r="A8089" s="2">
        <v>43312</v>
      </c>
      <c r="B8089" s="1" t="s">
        <v>81</v>
      </c>
      <c r="C8089" s="1" t="s">
        <v>38</v>
      </c>
      <c r="D8089" s="1" t="s">
        <v>14</v>
      </c>
      <c r="E8089" s="1" t="s">
        <v>29</v>
      </c>
      <c r="F8089" s="18">
        <v>849.95</v>
      </c>
      <c r="G8089" t="s">
        <v>3020</v>
      </c>
      <c r="H8089" s="1">
        <f>IF(COUNTIF(G$2:G8089,G8089)=1,1,0)</f>
        <v>1</v>
      </c>
      <c r="I8089" s="1">
        <v>5</v>
      </c>
      <c r="J8089" s="1">
        <v>0</v>
      </c>
      <c r="K8089" s="1">
        <v>390.97699999999998</v>
      </c>
      <c r="L8089" s="12">
        <f>VLOOKUP(train[[#This Row],[Sub-Category]],Análisis_ABC_XYZ[[#Headers],[#Data]],4,FALSE)</f>
        <v>0.46881743173671325</v>
      </c>
    </row>
    <row r="8090" spans="1:12" x14ac:dyDescent="0.35">
      <c r="A8090" s="2">
        <v>43312</v>
      </c>
      <c r="B8090" s="1" t="s">
        <v>52</v>
      </c>
      <c r="C8090" s="1" t="s">
        <v>1338</v>
      </c>
      <c r="D8090" s="1" t="s">
        <v>26</v>
      </c>
      <c r="E8090" s="1" t="s">
        <v>27</v>
      </c>
      <c r="F8090" s="18">
        <v>285.57599999999996</v>
      </c>
      <c r="G8090" t="s">
        <v>6651</v>
      </c>
      <c r="H8090" s="1">
        <f>IF(COUNTIF(G$2:G8090,G8090)=1,1,0)</f>
        <v>1</v>
      </c>
      <c r="I8090" s="1">
        <v>4</v>
      </c>
      <c r="J8090" s="1">
        <v>0.4</v>
      </c>
      <c r="K8090" s="1">
        <v>-57.115200000000016</v>
      </c>
      <c r="L8090" s="12">
        <f>VLOOKUP(train[[#This Row],[Sub-Category]],Análisis_ABC_XYZ[[#Headers],[#Data]],4,FALSE)</f>
        <v>0.41105220110552465</v>
      </c>
    </row>
    <row r="8091" spans="1:12" x14ac:dyDescent="0.35">
      <c r="A8091" s="2">
        <v>43312</v>
      </c>
      <c r="B8091" s="1" t="s">
        <v>42</v>
      </c>
      <c r="C8091" s="1" t="s">
        <v>470</v>
      </c>
      <c r="D8091" s="1" t="s">
        <v>14</v>
      </c>
      <c r="E8091" s="1" t="s">
        <v>31</v>
      </c>
      <c r="F8091" s="18">
        <v>155.88</v>
      </c>
      <c r="G8091" t="s">
        <v>3498</v>
      </c>
      <c r="H8091" s="1">
        <f>IF(COUNTIF(G$2:G8091,G8091)=1,1,0)</f>
        <v>1</v>
      </c>
      <c r="I8091" s="1">
        <v>6</v>
      </c>
      <c r="J8091" s="1">
        <v>0</v>
      </c>
      <c r="K8091" s="1">
        <v>54.558</v>
      </c>
      <c r="L8091" s="12">
        <f>VLOOKUP(train[[#This Row],[Sub-Category]],Análisis_ABC_XYZ[[#Headers],[#Data]],4,FALSE)</f>
        <v>0.49507917887403441</v>
      </c>
    </row>
    <row r="8092" spans="1:12" x14ac:dyDescent="0.35">
      <c r="A8092" s="2">
        <v>43312</v>
      </c>
      <c r="B8092" s="1" t="s">
        <v>12</v>
      </c>
      <c r="C8092" s="1" t="s">
        <v>130</v>
      </c>
      <c r="D8092" s="1" t="s">
        <v>14</v>
      </c>
      <c r="E8092" s="1" t="s">
        <v>20</v>
      </c>
      <c r="F8092" s="18">
        <v>56.56</v>
      </c>
      <c r="G8092" t="s">
        <v>4224</v>
      </c>
      <c r="H8092" s="1">
        <f>IF(COUNTIF(G$2:G8092,G8092)=1,1,0)</f>
        <v>1</v>
      </c>
      <c r="I8092" s="1">
        <v>2</v>
      </c>
      <c r="J8092" s="1">
        <v>0</v>
      </c>
      <c r="K8092" s="1">
        <v>15.2712</v>
      </c>
      <c r="L8092" s="12">
        <f>VLOOKUP(train[[#This Row],[Sub-Category]],Análisis_ABC_XYZ[[#Headers],[#Data]],4,FALSE)</f>
        <v>0.44610841445725197</v>
      </c>
    </row>
    <row r="8093" spans="1:12" x14ac:dyDescent="0.35">
      <c r="A8093" s="2">
        <v>43312</v>
      </c>
      <c r="B8093" s="1" t="s">
        <v>52</v>
      </c>
      <c r="C8093" s="1" t="s">
        <v>1342</v>
      </c>
      <c r="D8093" s="1" t="s">
        <v>14</v>
      </c>
      <c r="E8093" s="1" t="s">
        <v>36</v>
      </c>
      <c r="F8093" s="18">
        <v>54.816000000000003</v>
      </c>
      <c r="G8093" t="s">
        <v>6165</v>
      </c>
      <c r="H8093" s="1">
        <f>IF(COUNTIF(G$2:G8093,G8093)=1,1,0)</f>
        <v>1</v>
      </c>
      <c r="I8093" s="1">
        <v>3</v>
      </c>
      <c r="J8093" s="1">
        <v>0.2</v>
      </c>
      <c r="K8093" s="1">
        <v>17.815199999999997</v>
      </c>
      <c r="L8093" s="12">
        <f>VLOOKUP(train[[#This Row],[Sub-Category]],Análisis_ABC_XYZ[[#Headers],[#Data]],4,FALSE)</f>
        <v>0.43613829632717294</v>
      </c>
    </row>
    <row r="8094" spans="1:12" x14ac:dyDescent="0.35">
      <c r="A8094" s="2">
        <v>43312</v>
      </c>
      <c r="B8094" s="1" t="s">
        <v>16</v>
      </c>
      <c r="C8094" s="1" t="s">
        <v>1180</v>
      </c>
      <c r="D8094" s="1" t="s">
        <v>26</v>
      </c>
      <c r="E8094" s="1" t="s">
        <v>56</v>
      </c>
      <c r="F8094" s="18">
        <v>41.424000000000007</v>
      </c>
      <c r="G8094" t="s">
        <v>6029</v>
      </c>
      <c r="H8094" s="1">
        <f>IF(COUNTIF(G$2:G8094,G8094)=1,1,0)</f>
        <v>1</v>
      </c>
      <c r="I8094" s="1">
        <v>2</v>
      </c>
      <c r="J8094" s="1">
        <v>0.2</v>
      </c>
      <c r="K8094" s="1">
        <v>8.2847999999999971</v>
      </c>
      <c r="L8094" s="12">
        <f>VLOOKUP(train[[#This Row],[Sub-Category]],Análisis_ABC_XYZ[[#Headers],[#Data]],4,FALSE)</f>
        <v>0.52062335344040378</v>
      </c>
    </row>
    <row r="8095" spans="1:12" x14ac:dyDescent="0.35">
      <c r="A8095" s="2">
        <v>43312</v>
      </c>
      <c r="B8095" s="1" t="s">
        <v>12</v>
      </c>
      <c r="C8095" s="1" t="s">
        <v>1294</v>
      </c>
      <c r="D8095" s="1" t="s">
        <v>8</v>
      </c>
      <c r="E8095" s="1" t="s">
        <v>22</v>
      </c>
      <c r="F8095" s="18">
        <v>36.96</v>
      </c>
      <c r="G8095" t="s">
        <v>4224</v>
      </c>
      <c r="H8095" s="1">
        <f>IF(COUNTIF(G$2:G8095,G8095)=1,1,0)</f>
        <v>0</v>
      </c>
      <c r="I8095" s="1">
        <v>7</v>
      </c>
      <c r="J8095" s="1">
        <v>0</v>
      </c>
      <c r="K8095" s="1">
        <v>11.457599999999998</v>
      </c>
      <c r="L8095" s="12">
        <f>VLOOKUP(train[[#This Row],[Sub-Category]],Análisis_ABC_XYZ[[#Headers],[#Data]],4,FALSE)</f>
        <v>0.4595170286641902</v>
      </c>
    </row>
    <row r="8096" spans="1:12" x14ac:dyDescent="0.35">
      <c r="A8096" s="2">
        <v>43312</v>
      </c>
      <c r="B8096" s="1" t="s">
        <v>72</v>
      </c>
      <c r="C8096" s="1" t="s">
        <v>585</v>
      </c>
      <c r="D8096" s="1" t="s">
        <v>26</v>
      </c>
      <c r="E8096" s="1" t="s">
        <v>27</v>
      </c>
      <c r="F8096" s="18">
        <v>36.792000000000002</v>
      </c>
      <c r="G8096" t="s">
        <v>5972</v>
      </c>
      <c r="H8096" s="1">
        <f>IF(COUNTIF(G$2:G8096,G8096)=1,1,0)</f>
        <v>1</v>
      </c>
      <c r="I8096" s="1">
        <v>1</v>
      </c>
      <c r="J8096" s="1">
        <v>0.2</v>
      </c>
      <c r="K8096" s="1">
        <v>4.1390999999999991</v>
      </c>
      <c r="L8096" s="12">
        <f>VLOOKUP(train[[#This Row],[Sub-Category]],Análisis_ABC_XYZ[[#Headers],[#Data]],4,FALSE)</f>
        <v>0.41105220110552465</v>
      </c>
    </row>
    <row r="8097" spans="1:12" x14ac:dyDescent="0.35">
      <c r="A8097" s="2">
        <v>43312</v>
      </c>
      <c r="B8097" s="1" t="s">
        <v>42</v>
      </c>
      <c r="C8097" s="1" t="s">
        <v>292</v>
      </c>
      <c r="D8097" s="1" t="s">
        <v>14</v>
      </c>
      <c r="E8097" s="1" t="s">
        <v>29</v>
      </c>
      <c r="F8097" s="18">
        <v>17.52</v>
      </c>
      <c r="G8097" t="s">
        <v>3498</v>
      </c>
      <c r="H8097" s="1">
        <f>IF(COUNTIF(G$2:G8097,G8097)=1,1,0)</f>
        <v>0</v>
      </c>
      <c r="I8097" s="1">
        <v>4</v>
      </c>
      <c r="J8097" s="1">
        <v>0</v>
      </c>
      <c r="K8097" s="1">
        <v>8.4095999999999993</v>
      </c>
      <c r="L8097" s="12">
        <f>VLOOKUP(train[[#This Row],[Sub-Category]],Análisis_ABC_XYZ[[#Headers],[#Data]],4,FALSE)</f>
        <v>0.46881743173671325</v>
      </c>
    </row>
    <row r="8098" spans="1:12" x14ac:dyDescent="0.35">
      <c r="A8098" s="2">
        <v>43312</v>
      </c>
      <c r="B8098" s="1" t="s">
        <v>81</v>
      </c>
      <c r="C8098" s="1" t="s">
        <v>141</v>
      </c>
      <c r="D8098" s="1" t="s">
        <v>14</v>
      </c>
      <c r="E8098" s="1" t="s">
        <v>36</v>
      </c>
      <c r="F8098" s="18">
        <v>11.54</v>
      </c>
      <c r="G8098" t="s">
        <v>3020</v>
      </c>
      <c r="H8098" s="1">
        <f>IF(COUNTIF(G$2:G8098,G8098)=1,1,0)</f>
        <v>0</v>
      </c>
      <c r="I8098" s="1">
        <v>1</v>
      </c>
      <c r="J8098" s="1">
        <v>0</v>
      </c>
      <c r="K8098" s="1">
        <v>5.5391999999999992</v>
      </c>
      <c r="L8098" s="12">
        <f>VLOOKUP(train[[#This Row],[Sub-Category]],Análisis_ABC_XYZ[[#Headers],[#Data]],4,FALSE)</f>
        <v>0.43613829632717294</v>
      </c>
    </row>
    <row r="8099" spans="1:12" x14ac:dyDescent="0.35">
      <c r="A8099" s="2">
        <v>43312</v>
      </c>
      <c r="B8099" s="1" t="s">
        <v>81</v>
      </c>
      <c r="C8099" s="1" t="s">
        <v>1886</v>
      </c>
      <c r="D8099" s="1" t="s">
        <v>14</v>
      </c>
      <c r="E8099" s="1" t="s">
        <v>29</v>
      </c>
      <c r="F8099" s="18">
        <v>11.01</v>
      </c>
      <c r="G8099" t="s">
        <v>3020</v>
      </c>
      <c r="H8099" s="1">
        <f>IF(COUNTIF(G$2:G8099,G8099)=1,1,0)</f>
        <v>0</v>
      </c>
      <c r="I8099" s="1">
        <v>3</v>
      </c>
      <c r="J8099" s="1">
        <v>0</v>
      </c>
      <c r="K8099" s="1">
        <v>5.3948999999999998</v>
      </c>
      <c r="L8099" s="12">
        <f>VLOOKUP(train[[#This Row],[Sub-Category]],Análisis_ABC_XYZ[[#Headers],[#Data]],4,FALSE)</f>
        <v>0.46881743173671325</v>
      </c>
    </row>
    <row r="8100" spans="1:12" x14ac:dyDescent="0.35">
      <c r="A8100" s="2">
        <v>43313</v>
      </c>
      <c r="B8100" s="1" t="s">
        <v>39</v>
      </c>
      <c r="C8100" s="1" t="s">
        <v>1218</v>
      </c>
      <c r="D8100" s="1" t="s">
        <v>26</v>
      </c>
      <c r="E8100" s="1" t="s">
        <v>208</v>
      </c>
      <c r="F8100" s="18">
        <v>1439.982</v>
      </c>
      <c r="G8100" t="s">
        <v>5962</v>
      </c>
      <c r="H8100" s="1">
        <f>IF(COUNTIF(G$2:G8100,G8100)=1,1,0)</f>
        <v>1</v>
      </c>
      <c r="I8100" s="1">
        <v>3</v>
      </c>
      <c r="J8100" s="1">
        <v>0.4</v>
      </c>
      <c r="K8100" s="1">
        <v>-263.99670000000026</v>
      </c>
      <c r="L8100" s="12">
        <f>VLOOKUP(train[[#This Row],[Sub-Category]],Análisis_ABC_XYZ[[#Headers],[#Data]],4,FALSE)</f>
        <v>0.5183572270896134</v>
      </c>
    </row>
    <row r="8101" spans="1:12" x14ac:dyDescent="0.35">
      <c r="A8101" s="2">
        <v>43313</v>
      </c>
      <c r="B8101" s="1" t="s">
        <v>34</v>
      </c>
      <c r="C8101" s="1" t="s">
        <v>770</v>
      </c>
      <c r="D8101" s="1" t="s">
        <v>26</v>
      </c>
      <c r="E8101" s="1" t="s">
        <v>27</v>
      </c>
      <c r="F8101" s="18">
        <v>271.95999999999998</v>
      </c>
      <c r="G8101" t="s">
        <v>5828</v>
      </c>
      <c r="H8101" s="1">
        <f>IF(COUNTIF(G$2:G8101,G8101)=1,1,0)</f>
        <v>1</v>
      </c>
      <c r="I8101" s="1">
        <v>5</v>
      </c>
      <c r="J8101" s="1">
        <v>0.2</v>
      </c>
      <c r="K8101" s="1">
        <v>16.997500000000016</v>
      </c>
      <c r="L8101" s="12">
        <f>VLOOKUP(train[[#This Row],[Sub-Category]],Análisis_ABC_XYZ[[#Headers],[#Data]],4,FALSE)</f>
        <v>0.41105220110552465</v>
      </c>
    </row>
    <row r="8102" spans="1:12" x14ac:dyDescent="0.35">
      <c r="A8102" s="2">
        <v>43313</v>
      </c>
      <c r="B8102" s="1" t="s">
        <v>12</v>
      </c>
      <c r="C8102" s="1" t="s">
        <v>888</v>
      </c>
      <c r="D8102" s="1" t="s">
        <v>14</v>
      </c>
      <c r="E8102" s="1" t="s">
        <v>20</v>
      </c>
      <c r="F8102" s="18">
        <v>186.54</v>
      </c>
      <c r="G8102" t="s">
        <v>5605</v>
      </c>
      <c r="H8102" s="1">
        <f>IF(COUNTIF(G$2:G8102,G8102)=1,1,0)</f>
        <v>1</v>
      </c>
      <c r="I8102" s="1">
        <v>3</v>
      </c>
      <c r="J8102" s="1">
        <v>0</v>
      </c>
      <c r="K8102" s="1">
        <v>50.365800000000007</v>
      </c>
      <c r="L8102" s="12">
        <f>VLOOKUP(train[[#This Row],[Sub-Category]],Análisis_ABC_XYZ[[#Headers],[#Data]],4,FALSE)</f>
        <v>0.44610841445725197</v>
      </c>
    </row>
    <row r="8103" spans="1:12" x14ac:dyDescent="0.35">
      <c r="A8103" s="2">
        <v>43313</v>
      </c>
      <c r="B8103" s="1" t="s">
        <v>72</v>
      </c>
      <c r="C8103" s="1" t="s">
        <v>213</v>
      </c>
      <c r="D8103" s="1" t="s">
        <v>26</v>
      </c>
      <c r="E8103" s="1" t="s">
        <v>27</v>
      </c>
      <c r="F8103" s="18">
        <v>95.984000000000009</v>
      </c>
      <c r="G8103" t="s">
        <v>6357</v>
      </c>
      <c r="H8103" s="1">
        <f>IF(COUNTIF(G$2:G8103,G8103)=1,1,0)</f>
        <v>1</v>
      </c>
      <c r="I8103" s="1">
        <v>2</v>
      </c>
      <c r="J8103" s="1">
        <v>0.2</v>
      </c>
      <c r="K8103" s="1">
        <v>5.9990000000000023</v>
      </c>
      <c r="L8103" s="12">
        <f>VLOOKUP(train[[#This Row],[Sub-Category]],Análisis_ABC_XYZ[[#Headers],[#Data]],4,FALSE)</f>
        <v>0.41105220110552465</v>
      </c>
    </row>
    <row r="8104" spans="1:12" x14ac:dyDescent="0.35">
      <c r="A8104" s="2">
        <v>43313</v>
      </c>
      <c r="B8104" s="1" t="s">
        <v>12</v>
      </c>
      <c r="C8104" s="1" t="s">
        <v>191</v>
      </c>
      <c r="D8104" s="1" t="s">
        <v>14</v>
      </c>
      <c r="E8104" s="1" t="s">
        <v>29</v>
      </c>
      <c r="F8104" s="18">
        <v>54.896000000000008</v>
      </c>
      <c r="G8104" t="s">
        <v>6166</v>
      </c>
      <c r="H8104" s="1">
        <f>IF(COUNTIF(G$2:G8104,G8104)=1,1,0)</f>
        <v>1</v>
      </c>
      <c r="I8104" s="1">
        <v>2</v>
      </c>
      <c r="J8104" s="1">
        <v>0.2</v>
      </c>
      <c r="K8104" s="1">
        <v>18.5274</v>
      </c>
      <c r="L8104" s="12">
        <f>VLOOKUP(train[[#This Row],[Sub-Category]],Análisis_ABC_XYZ[[#Headers],[#Data]],4,FALSE)</f>
        <v>0.46881743173671325</v>
      </c>
    </row>
    <row r="8105" spans="1:12" x14ac:dyDescent="0.35">
      <c r="A8105" s="2">
        <v>43313</v>
      </c>
      <c r="B8105" s="1" t="s">
        <v>39</v>
      </c>
      <c r="C8105" s="1" t="s">
        <v>1219</v>
      </c>
      <c r="D8105" s="1" t="s">
        <v>14</v>
      </c>
      <c r="E8105" s="1" t="s">
        <v>36</v>
      </c>
      <c r="F8105" s="18">
        <v>36.288000000000011</v>
      </c>
      <c r="G8105" t="s">
        <v>5962</v>
      </c>
      <c r="H8105" s="1">
        <f>IF(COUNTIF(G$2:G8105,G8105)=1,1,0)</f>
        <v>0</v>
      </c>
      <c r="I8105" s="1">
        <v>7</v>
      </c>
      <c r="J8105" s="1">
        <v>0.2</v>
      </c>
      <c r="K8105" s="1">
        <v>12.700800000000001</v>
      </c>
      <c r="L8105" s="12">
        <f>VLOOKUP(train[[#This Row],[Sub-Category]],Análisis_ABC_XYZ[[#Headers],[#Data]],4,FALSE)</f>
        <v>0.43613829632717294</v>
      </c>
    </row>
    <row r="8106" spans="1:12" x14ac:dyDescent="0.35">
      <c r="A8106" s="2">
        <v>43315</v>
      </c>
      <c r="B8106" s="1" t="s">
        <v>72</v>
      </c>
      <c r="C8106" s="1" t="s">
        <v>1287</v>
      </c>
      <c r="D8106" s="1" t="s">
        <v>8</v>
      </c>
      <c r="E8106" s="1" t="s">
        <v>9</v>
      </c>
      <c r="F8106" s="18">
        <v>183.37199999999999</v>
      </c>
      <c r="G8106" t="s">
        <v>6541</v>
      </c>
      <c r="H8106" s="1">
        <f>IF(COUNTIF(G$2:G8106,G8106)=1,1,0)</f>
        <v>1</v>
      </c>
      <c r="I8106" s="1">
        <v>2</v>
      </c>
      <c r="J8106" s="1">
        <v>0.3</v>
      </c>
      <c r="K8106" s="1">
        <v>-36.674399999999991</v>
      </c>
      <c r="L8106" s="12">
        <f>VLOOKUP(train[[#This Row],[Sub-Category]],Análisis_ABC_XYZ[[#Headers],[#Data]],4,FALSE)</f>
        <v>0.5176847302647779</v>
      </c>
    </row>
    <row r="8107" spans="1:12" x14ac:dyDescent="0.35">
      <c r="A8107" s="2">
        <v>43315</v>
      </c>
      <c r="B8107" s="1" t="s">
        <v>12</v>
      </c>
      <c r="C8107" s="1" t="s">
        <v>543</v>
      </c>
      <c r="D8107" s="1" t="s">
        <v>8</v>
      </c>
      <c r="E8107" s="1" t="s">
        <v>22</v>
      </c>
      <c r="F8107" s="18">
        <v>123.96000000000001</v>
      </c>
      <c r="G8107" t="s">
        <v>4512</v>
      </c>
      <c r="H8107" s="1">
        <f>IF(COUNTIF(G$2:G8107,G8107)=1,1,0)</f>
        <v>1</v>
      </c>
      <c r="I8107" s="1">
        <v>3</v>
      </c>
      <c r="J8107" s="1">
        <v>0</v>
      </c>
      <c r="K8107" s="1">
        <v>11.156400000000005</v>
      </c>
      <c r="L8107" s="12">
        <f>VLOOKUP(train[[#This Row],[Sub-Category]],Análisis_ABC_XYZ[[#Headers],[#Data]],4,FALSE)</f>
        <v>0.4595170286641902</v>
      </c>
    </row>
    <row r="8108" spans="1:12" x14ac:dyDescent="0.35">
      <c r="A8108" s="2">
        <v>43315</v>
      </c>
      <c r="B8108" s="1" t="s">
        <v>12</v>
      </c>
      <c r="C8108" s="1" t="s">
        <v>1361</v>
      </c>
      <c r="D8108" s="1" t="s">
        <v>14</v>
      </c>
      <c r="E8108" s="1" t="s">
        <v>20</v>
      </c>
      <c r="F8108" s="18">
        <v>99.87</v>
      </c>
      <c r="G8108" t="s">
        <v>5084</v>
      </c>
      <c r="H8108" s="1">
        <f>IF(COUNTIF(G$2:G8108,G8108)=1,1,0)</f>
        <v>1</v>
      </c>
      <c r="I8108" s="1">
        <v>3</v>
      </c>
      <c r="J8108" s="1">
        <v>0</v>
      </c>
      <c r="K8108" s="1">
        <v>23.968799999999998</v>
      </c>
      <c r="L8108" s="12">
        <f>VLOOKUP(train[[#This Row],[Sub-Category]],Análisis_ABC_XYZ[[#Headers],[#Data]],4,FALSE)</f>
        <v>0.44610841445725197</v>
      </c>
    </row>
    <row r="8109" spans="1:12" x14ac:dyDescent="0.35">
      <c r="A8109" s="2">
        <v>43315</v>
      </c>
      <c r="B8109" s="1" t="s">
        <v>12</v>
      </c>
      <c r="C8109" s="1" t="s">
        <v>552</v>
      </c>
      <c r="D8109" s="1" t="s">
        <v>14</v>
      </c>
      <c r="E8109" s="1" t="s">
        <v>15</v>
      </c>
      <c r="F8109" s="18">
        <v>51.75</v>
      </c>
      <c r="G8109" t="s">
        <v>4512</v>
      </c>
      <c r="H8109" s="1">
        <f>IF(COUNTIF(G$2:G8109,G8109)=1,1,0)</f>
        <v>0</v>
      </c>
      <c r="I8109" s="1">
        <v>5</v>
      </c>
      <c r="J8109" s="1">
        <v>0</v>
      </c>
      <c r="K8109" s="1">
        <v>24.84</v>
      </c>
      <c r="L8109" s="12">
        <f>VLOOKUP(train[[#This Row],[Sub-Category]],Análisis_ABC_XYZ[[#Headers],[#Data]],4,FALSE)</f>
        <v>0.4647369236065339</v>
      </c>
    </row>
    <row r="8110" spans="1:12" x14ac:dyDescent="0.35">
      <c r="A8110" s="2">
        <v>43315</v>
      </c>
      <c r="B8110" s="1" t="s">
        <v>72</v>
      </c>
      <c r="C8110" s="1" t="s">
        <v>1421</v>
      </c>
      <c r="D8110" s="1" t="s">
        <v>26</v>
      </c>
      <c r="E8110" s="1" t="s">
        <v>56</v>
      </c>
      <c r="F8110" s="18">
        <v>39.816000000000003</v>
      </c>
      <c r="G8110" t="s">
        <v>6013</v>
      </c>
      <c r="H8110" s="1">
        <f>IF(COUNTIF(G$2:G8110,G8110)=1,1,0)</f>
        <v>1</v>
      </c>
      <c r="I8110" s="1">
        <v>3</v>
      </c>
      <c r="J8110" s="1">
        <v>0.2</v>
      </c>
      <c r="K8110" s="1">
        <v>7.4654999999999987</v>
      </c>
      <c r="L8110" s="12">
        <f>VLOOKUP(train[[#This Row],[Sub-Category]],Análisis_ABC_XYZ[[#Headers],[#Data]],4,FALSE)</f>
        <v>0.52062335344040378</v>
      </c>
    </row>
    <row r="8111" spans="1:12" x14ac:dyDescent="0.35">
      <c r="A8111" s="2">
        <v>43315</v>
      </c>
      <c r="B8111" s="1" t="s">
        <v>157</v>
      </c>
      <c r="C8111" s="1" t="s">
        <v>681</v>
      </c>
      <c r="D8111" s="1" t="s">
        <v>14</v>
      </c>
      <c r="E8111" s="1" t="s">
        <v>15</v>
      </c>
      <c r="F8111" s="18">
        <v>16.520000000000003</v>
      </c>
      <c r="G8111" t="s">
        <v>6955</v>
      </c>
      <c r="H8111" s="1">
        <f>IF(COUNTIF(G$2:G8111,G8111)=1,1,0)</f>
        <v>1</v>
      </c>
      <c r="I8111" s="1">
        <v>5</v>
      </c>
      <c r="J8111" s="1">
        <v>0.2</v>
      </c>
      <c r="K8111" s="1">
        <v>5.368999999999998</v>
      </c>
      <c r="L8111" s="12">
        <f>VLOOKUP(train[[#This Row],[Sub-Category]],Análisis_ABC_XYZ[[#Headers],[#Data]],4,FALSE)</f>
        <v>0.4647369236065339</v>
      </c>
    </row>
    <row r="8112" spans="1:12" x14ac:dyDescent="0.35">
      <c r="A8112" s="2">
        <v>43315</v>
      </c>
      <c r="B8112" s="1" t="s">
        <v>37</v>
      </c>
      <c r="C8112" s="1" t="s">
        <v>1297</v>
      </c>
      <c r="D8112" s="1" t="s">
        <v>14</v>
      </c>
      <c r="E8112" s="1" t="s">
        <v>20</v>
      </c>
      <c r="F8112" s="18">
        <v>16.059999999999999</v>
      </c>
      <c r="G8112" t="s">
        <v>3411</v>
      </c>
      <c r="H8112" s="1">
        <f>IF(COUNTIF(G$2:G8112,G8112)=1,1,0)</f>
        <v>1</v>
      </c>
      <c r="I8112" s="1">
        <v>1</v>
      </c>
      <c r="J8112" s="1">
        <v>0</v>
      </c>
      <c r="K8112" s="1">
        <v>4.1755999999999993</v>
      </c>
      <c r="L8112" s="12">
        <f>VLOOKUP(train[[#This Row],[Sub-Category]],Análisis_ABC_XYZ[[#Headers],[#Data]],4,FALSE)</f>
        <v>0.44610841445725197</v>
      </c>
    </row>
    <row r="8113" spans="1:12" x14ac:dyDescent="0.35">
      <c r="A8113" s="2">
        <v>43316</v>
      </c>
      <c r="B8113" s="1" t="s">
        <v>145</v>
      </c>
      <c r="C8113" s="1" t="s">
        <v>662</v>
      </c>
      <c r="D8113" s="1" t="s">
        <v>14</v>
      </c>
      <c r="E8113" s="1" t="s">
        <v>61</v>
      </c>
      <c r="F8113" s="18">
        <v>8.7840000000000007</v>
      </c>
      <c r="G8113" t="s">
        <v>4874</v>
      </c>
      <c r="H8113" s="1">
        <f>IF(COUNTIF(G$2:G8113,G8113)=1,1,0)</f>
        <v>1</v>
      </c>
      <c r="I8113" s="1">
        <v>1</v>
      </c>
      <c r="J8113" s="1">
        <v>0.2</v>
      </c>
      <c r="K8113" s="1">
        <v>3.1842000000000001</v>
      </c>
      <c r="L8113" s="12">
        <f>VLOOKUP(train[[#This Row],[Sub-Category]],Análisis_ABC_XYZ[[#Headers],[#Data]],4,FALSE)</f>
        <v>0.44424167803735209</v>
      </c>
    </row>
    <row r="8114" spans="1:12" x14ac:dyDescent="0.35">
      <c r="A8114" s="2">
        <v>43316</v>
      </c>
      <c r="B8114" s="1" t="s">
        <v>145</v>
      </c>
      <c r="C8114" s="1" t="s">
        <v>1454</v>
      </c>
      <c r="D8114" s="1" t="s">
        <v>14</v>
      </c>
      <c r="E8114" s="1" t="s">
        <v>36</v>
      </c>
      <c r="F8114" s="18">
        <v>7.9680000000000009</v>
      </c>
      <c r="G8114" t="s">
        <v>4874</v>
      </c>
      <c r="H8114" s="1">
        <f>IF(COUNTIF(G$2:G8114,G8114)=1,1,0)</f>
        <v>0</v>
      </c>
      <c r="I8114" s="1">
        <v>2</v>
      </c>
      <c r="J8114" s="1">
        <v>0.2</v>
      </c>
      <c r="K8114" s="1">
        <v>2.8884000000000007</v>
      </c>
      <c r="L8114" s="12">
        <f>VLOOKUP(train[[#This Row],[Sub-Category]],Análisis_ABC_XYZ[[#Headers],[#Data]],4,FALSE)</f>
        <v>0.43613829632717294</v>
      </c>
    </row>
    <row r="8115" spans="1:12" x14ac:dyDescent="0.35">
      <c r="A8115" s="2">
        <v>43316</v>
      </c>
      <c r="B8115" s="1" t="s">
        <v>39</v>
      </c>
      <c r="C8115" s="1" t="s">
        <v>619</v>
      </c>
      <c r="D8115" s="1" t="s">
        <v>14</v>
      </c>
      <c r="E8115" s="1" t="s">
        <v>29</v>
      </c>
      <c r="F8115" s="18">
        <v>3.3179999999999996</v>
      </c>
      <c r="G8115" t="s">
        <v>4123</v>
      </c>
      <c r="H8115" s="1">
        <f>IF(COUNTIF(G$2:G8115,G8115)=1,1,0)</f>
        <v>1</v>
      </c>
      <c r="I8115" s="1">
        <v>3</v>
      </c>
      <c r="J8115" s="1">
        <v>0.8</v>
      </c>
      <c r="K8115" s="1">
        <v>-5.6406000000000018</v>
      </c>
      <c r="L8115" s="12">
        <f>VLOOKUP(train[[#This Row],[Sub-Category]],Análisis_ABC_XYZ[[#Headers],[#Data]],4,FALSE)</f>
        <v>0.46881743173671325</v>
      </c>
    </row>
    <row r="8116" spans="1:12" x14ac:dyDescent="0.35">
      <c r="A8116" s="2">
        <v>43317</v>
      </c>
      <c r="B8116" s="1" t="s">
        <v>39</v>
      </c>
      <c r="C8116" s="1" t="s">
        <v>1290</v>
      </c>
      <c r="D8116" s="1" t="s">
        <v>14</v>
      </c>
      <c r="E8116" s="1" t="s">
        <v>20</v>
      </c>
      <c r="F8116" s="18">
        <v>151.05600000000001</v>
      </c>
      <c r="G8116" t="s">
        <v>6489</v>
      </c>
      <c r="H8116" s="1">
        <f>IF(COUNTIF(G$2:G8116,G8116)=1,1,0)</f>
        <v>1</v>
      </c>
      <c r="I8116" s="1">
        <v>9</v>
      </c>
      <c r="J8116" s="1">
        <v>0.2</v>
      </c>
      <c r="K8116" s="1">
        <v>7.5527999999999977</v>
      </c>
      <c r="L8116" s="12">
        <f>VLOOKUP(train[[#This Row],[Sub-Category]],Análisis_ABC_XYZ[[#Headers],[#Data]],4,FALSE)</f>
        <v>0.44610841445725197</v>
      </c>
    </row>
    <row r="8117" spans="1:12" x14ac:dyDescent="0.35">
      <c r="A8117" s="2">
        <v>43317</v>
      </c>
      <c r="B8117" s="1" t="s">
        <v>84</v>
      </c>
      <c r="C8117" s="1" t="s">
        <v>1833</v>
      </c>
      <c r="D8117" s="1" t="s">
        <v>14</v>
      </c>
      <c r="E8117" s="1" t="s">
        <v>15</v>
      </c>
      <c r="F8117" s="18">
        <v>133.20000000000002</v>
      </c>
      <c r="G8117" t="s">
        <v>3227</v>
      </c>
      <c r="H8117" s="1">
        <f>IF(COUNTIF(G$2:G8117,G8117)=1,1,0)</f>
        <v>1</v>
      </c>
      <c r="I8117" s="1">
        <v>9</v>
      </c>
      <c r="J8117" s="1">
        <v>0</v>
      </c>
      <c r="K8117" s="1">
        <v>66.600000000000009</v>
      </c>
      <c r="L8117" s="12">
        <f>VLOOKUP(train[[#This Row],[Sub-Category]],Análisis_ABC_XYZ[[#Headers],[#Data]],4,FALSE)</f>
        <v>0.4647369236065339</v>
      </c>
    </row>
    <row r="8118" spans="1:12" x14ac:dyDescent="0.35">
      <c r="A8118" s="2">
        <v>43317</v>
      </c>
      <c r="B8118" s="1" t="s">
        <v>84</v>
      </c>
      <c r="C8118" s="1" t="s">
        <v>606</v>
      </c>
      <c r="D8118" s="1" t="s">
        <v>14</v>
      </c>
      <c r="E8118" s="1" t="s">
        <v>29</v>
      </c>
      <c r="F8118" s="18">
        <v>125.88</v>
      </c>
      <c r="G8118" t="s">
        <v>3227</v>
      </c>
      <c r="H8118" s="1">
        <f>IF(COUNTIF(G$2:G8118,G8118)=1,1,0)</f>
        <v>0</v>
      </c>
      <c r="I8118" s="1">
        <v>6</v>
      </c>
      <c r="J8118" s="1">
        <v>0</v>
      </c>
      <c r="K8118" s="1">
        <v>60.422399999999996</v>
      </c>
      <c r="L8118" s="12">
        <f>VLOOKUP(train[[#This Row],[Sub-Category]],Análisis_ABC_XYZ[[#Headers],[#Data]],4,FALSE)</f>
        <v>0.46881743173671325</v>
      </c>
    </row>
    <row r="8119" spans="1:12" x14ac:dyDescent="0.35">
      <c r="A8119" s="2">
        <v>43317</v>
      </c>
      <c r="B8119" s="1" t="s">
        <v>84</v>
      </c>
      <c r="C8119" s="1" t="s">
        <v>749</v>
      </c>
      <c r="D8119" s="1" t="s">
        <v>26</v>
      </c>
      <c r="E8119" s="1" t="s">
        <v>56</v>
      </c>
      <c r="F8119" s="18">
        <v>79.78</v>
      </c>
      <c r="G8119" t="s">
        <v>3227</v>
      </c>
      <c r="H8119" s="1">
        <f>IF(COUNTIF(G$2:G8119,G8119)=1,1,0)</f>
        <v>0</v>
      </c>
      <c r="I8119" s="1">
        <v>2</v>
      </c>
      <c r="J8119" s="1">
        <v>0</v>
      </c>
      <c r="K8119" s="1">
        <v>29.518599999999999</v>
      </c>
      <c r="L8119" s="12">
        <f>VLOOKUP(train[[#This Row],[Sub-Category]],Análisis_ABC_XYZ[[#Headers],[#Data]],4,FALSE)</f>
        <v>0.52062335344040378</v>
      </c>
    </row>
    <row r="8120" spans="1:12" x14ac:dyDescent="0.35">
      <c r="A8120" s="2">
        <v>43317</v>
      </c>
      <c r="B8120" s="1" t="s">
        <v>6</v>
      </c>
      <c r="C8120" s="1" t="s">
        <v>378</v>
      </c>
      <c r="D8120" s="1" t="s">
        <v>14</v>
      </c>
      <c r="E8120" s="1" t="s">
        <v>36</v>
      </c>
      <c r="F8120" s="18">
        <v>13.76</v>
      </c>
      <c r="G8120" t="s">
        <v>3258</v>
      </c>
      <c r="H8120" s="1">
        <f>IF(COUNTIF(G$2:G8120,G8120)=1,1,0)</f>
        <v>1</v>
      </c>
      <c r="I8120" s="1">
        <v>2</v>
      </c>
      <c r="J8120" s="1">
        <v>0</v>
      </c>
      <c r="K8120" s="1">
        <v>6.3295999999999992</v>
      </c>
      <c r="L8120" s="12">
        <f>VLOOKUP(train[[#This Row],[Sub-Category]],Análisis_ABC_XYZ[[#Headers],[#Data]],4,FALSE)</f>
        <v>0.43613829632717294</v>
      </c>
    </row>
    <row r="8121" spans="1:12" x14ac:dyDescent="0.35">
      <c r="A8121" s="2">
        <v>43318</v>
      </c>
      <c r="B8121" s="1" t="s">
        <v>757</v>
      </c>
      <c r="C8121" s="1" t="s">
        <v>1476</v>
      </c>
      <c r="D8121" s="1" t="s">
        <v>26</v>
      </c>
      <c r="E8121" s="1" t="s">
        <v>27</v>
      </c>
      <c r="F8121" s="18">
        <v>824.95</v>
      </c>
      <c r="G8121" t="s">
        <v>3816</v>
      </c>
      <c r="H8121" s="1">
        <f>IF(COUNTIF(G$2:G8121,G8121)=1,1,0)</f>
        <v>1</v>
      </c>
      <c r="I8121" s="1">
        <v>5</v>
      </c>
      <c r="J8121" s="1">
        <v>0</v>
      </c>
      <c r="K8121" s="1">
        <v>247.48499999999993</v>
      </c>
      <c r="L8121" s="12">
        <f>VLOOKUP(train[[#This Row],[Sub-Category]],Análisis_ABC_XYZ[[#Headers],[#Data]],4,FALSE)</f>
        <v>0.41105220110552465</v>
      </c>
    </row>
    <row r="8122" spans="1:12" x14ac:dyDescent="0.35">
      <c r="A8122" s="2">
        <v>43318</v>
      </c>
      <c r="B8122" s="1" t="s">
        <v>757</v>
      </c>
      <c r="C8122" s="1" t="s">
        <v>155</v>
      </c>
      <c r="D8122" s="1" t="s">
        <v>14</v>
      </c>
      <c r="E8122" s="1" t="s">
        <v>24</v>
      </c>
      <c r="F8122" s="18">
        <v>227.88</v>
      </c>
      <c r="G8122" t="s">
        <v>3816</v>
      </c>
      <c r="H8122" s="1">
        <f>IF(COUNTIF(G$2:G8122,G8122)=1,1,0)</f>
        <v>0</v>
      </c>
      <c r="I8122" s="1">
        <v>6</v>
      </c>
      <c r="J8122" s="1">
        <v>0</v>
      </c>
      <c r="K8122" s="1">
        <v>68.363999999999976</v>
      </c>
      <c r="L8122" s="12">
        <f>VLOOKUP(train[[#This Row],[Sub-Category]],Análisis_ABC_XYZ[[#Headers],[#Data]],4,FALSE)</f>
        <v>0.45632477063632687</v>
      </c>
    </row>
    <row r="8123" spans="1:12" x14ac:dyDescent="0.35">
      <c r="A8123" s="2">
        <v>43318</v>
      </c>
      <c r="B8123" s="1" t="s">
        <v>225</v>
      </c>
      <c r="C8123" s="1" t="s">
        <v>1263</v>
      </c>
      <c r="D8123" s="1" t="s">
        <v>8</v>
      </c>
      <c r="E8123" s="1" t="s">
        <v>9</v>
      </c>
      <c r="F8123" s="18">
        <v>145.74</v>
      </c>
      <c r="G8123" t="s">
        <v>2123</v>
      </c>
      <c r="H8123" s="1">
        <f>IF(COUNTIF(G$2:G8123,G8123)=1,1,0)</f>
        <v>1</v>
      </c>
      <c r="I8123" s="1">
        <v>3</v>
      </c>
      <c r="J8123" s="1">
        <v>0</v>
      </c>
      <c r="K8123" s="1">
        <v>23.318400000000011</v>
      </c>
      <c r="L8123" s="12">
        <f>VLOOKUP(train[[#This Row],[Sub-Category]],Análisis_ABC_XYZ[[#Headers],[#Data]],4,FALSE)</f>
        <v>0.5176847302647779</v>
      </c>
    </row>
    <row r="8124" spans="1:12" x14ac:dyDescent="0.35">
      <c r="A8124" s="2">
        <v>43318</v>
      </c>
      <c r="B8124" s="1" t="s">
        <v>39</v>
      </c>
      <c r="C8124" s="1" t="s">
        <v>1769</v>
      </c>
      <c r="D8124" s="1" t="s">
        <v>14</v>
      </c>
      <c r="E8124" s="1" t="s">
        <v>36</v>
      </c>
      <c r="F8124" s="18">
        <v>115.29600000000001</v>
      </c>
      <c r="G8124" t="s">
        <v>6415</v>
      </c>
      <c r="H8124" s="1">
        <f>IF(COUNTIF(G$2:G8124,G8124)=1,1,0)</f>
        <v>1</v>
      </c>
      <c r="I8124" s="1">
        <v>3</v>
      </c>
      <c r="J8124" s="1">
        <v>0.2</v>
      </c>
      <c r="K8124" s="1">
        <v>40.353599999999986</v>
      </c>
      <c r="L8124" s="12">
        <f>VLOOKUP(train[[#This Row],[Sub-Category]],Análisis_ABC_XYZ[[#Headers],[#Data]],4,FALSE)</f>
        <v>0.43613829632717294</v>
      </c>
    </row>
    <row r="8125" spans="1:12" x14ac:dyDescent="0.35">
      <c r="A8125" s="2">
        <v>43318</v>
      </c>
      <c r="B8125" s="1" t="s">
        <v>89</v>
      </c>
      <c r="C8125" s="1" t="s">
        <v>415</v>
      </c>
      <c r="D8125" s="1" t="s">
        <v>14</v>
      </c>
      <c r="E8125" s="1" t="s">
        <v>182</v>
      </c>
      <c r="F8125" s="18">
        <v>70.12</v>
      </c>
      <c r="G8125" t="s">
        <v>4777</v>
      </c>
      <c r="H8125" s="1">
        <f>IF(COUNTIF(G$2:G8125,G8125)=1,1,0)</f>
        <v>1</v>
      </c>
      <c r="I8125" s="1">
        <v>4</v>
      </c>
      <c r="J8125" s="1">
        <v>0</v>
      </c>
      <c r="K8125" s="1">
        <v>21.035999999999994</v>
      </c>
      <c r="L8125" s="12">
        <f>VLOOKUP(train[[#This Row],[Sub-Category]],Análisis_ABC_XYZ[[#Headers],[#Data]],4,FALSE)</f>
        <v>0.53938093436526824</v>
      </c>
    </row>
    <row r="8126" spans="1:12" x14ac:dyDescent="0.35">
      <c r="A8126" s="2">
        <v>43318</v>
      </c>
      <c r="B8126" s="1" t="s">
        <v>757</v>
      </c>
      <c r="C8126" s="1" t="s">
        <v>1105</v>
      </c>
      <c r="D8126" s="1" t="s">
        <v>14</v>
      </c>
      <c r="E8126" s="1" t="s">
        <v>15</v>
      </c>
      <c r="F8126" s="18">
        <v>24.64</v>
      </c>
      <c r="G8126" t="s">
        <v>3816</v>
      </c>
      <c r="H8126" s="1">
        <f>IF(COUNTIF(G$2:G8126,G8126)=1,1,0)</f>
        <v>0</v>
      </c>
      <c r="I8126" s="1">
        <v>8</v>
      </c>
      <c r="J8126" s="1">
        <v>0</v>
      </c>
      <c r="K8126" s="1">
        <v>11.827199999999999</v>
      </c>
      <c r="L8126" s="12">
        <f>VLOOKUP(train[[#This Row],[Sub-Category]],Análisis_ABC_XYZ[[#Headers],[#Data]],4,FALSE)</f>
        <v>0.4647369236065339</v>
      </c>
    </row>
    <row r="8127" spans="1:12" x14ac:dyDescent="0.35">
      <c r="A8127" s="2">
        <v>43318</v>
      </c>
      <c r="B8127" s="1" t="s">
        <v>225</v>
      </c>
      <c r="C8127" s="1" t="s">
        <v>87</v>
      </c>
      <c r="D8127" s="1" t="s">
        <v>8</v>
      </c>
      <c r="E8127" s="1" t="s">
        <v>22</v>
      </c>
      <c r="F8127" s="18">
        <v>15.4</v>
      </c>
      <c r="G8127" t="s">
        <v>2123</v>
      </c>
      <c r="H8127" s="1">
        <f>IF(COUNTIF(G$2:G8127,G8127)=1,1,0)</f>
        <v>0</v>
      </c>
      <c r="I8127" s="1">
        <v>5</v>
      </c>
      <c r="J8127" s="1">
        <v>0</v>
      </c>
      <c r="K8127" s="1">
        <v>7.3919999999999995</v>
      </c>
      <c r="L8127" s="12">
        <f>VLOOKUP(train[[#This Row],[Sub-Category]],Análisis_ABC_XYZ[[#Headers],[#Data]],4,FALSE)</f>
        <v>0.4595170286641902</v>
      </c>
    </row>
    <row r="8128" spans="1:12" x14ac:dyDescent="0.35">
      <c r="A8128" s="2">
        <v>43319</v>
      </c>
      <c r="B8128" s="1" t="s">
        <v>12</v>
      </c>
      <c r="C8128" s="1" t="s">
        <v>1286</v>
      </c>
      <c r="D8128" s="1" t="s">
        <v>14</v>
      </c>
      <c r="E8128" s="1" t="s">
        <v>31</v>
      </c>
      <c r="F8128" s="18">
        <v>1473.1</v>
      </c>
      <c r="G8128" t="s">
        <v>3811</v>
      </c>
      <c r="H8128" s="1">
        <f>IF(COUNTIF(G$2:G8128,G8128)=1,1,0)</f>
        <v>1</v>
      </c>
      <c r="I8128" s="1">
        <v>5</v>
      </c>
      <c r="J8128" s="1">
        <v>0</v>
      </c>
      <c r="K8128" s="1">
        <v>412.46800000000007</v>
      </c>
      <c r="L8128" s="12">
        <f>VLOOKUP(train[[#This Row],[Sub-Category]],Análisis_ABC_XYZ[[#Headers],[#Data]],4,FALSE)</f>
        <v>0.49507917887403441</v>
      </c>
    </row>
    <row r="8129" spans="1:12" x14ac:dyDescent="0.35">
      <c r="A8129" s="2">
        <v>43319</v>
      </c>
      <c r="B8129" s="1" t="s">
        <v>12</v>
      </c>
      <c r="C8129" s="1" t="s">
        <v>1610</v>
      </c>
      <c r="D8129" s="1" t="s">
        <v>26</v>
      </c>
      <c r="E8129" s="1" t="s">
        <v>27</v>
      </c>
      <c r="F8129" s="18">
        <v>707.88</v>
      </c>
      <c r="G8129" t="s">
        <v>3811</v>
      </c>
      <c r="H8129" s="1">
        <f>IF(COUNTIF(G$2:G8129,G8129)=1,1,0)</f>
        <v>0</v>
      </c>
      <c r="I8129" s="1">
        <v>3</v>
      </c>
      <c r="J8129" s="1">
        <v>0.2</v>
      </c>
      <c r="K8129" s="1">
        <v>44.242500000000035</v>
      </c>
      <c r="L8129" s="12">
        <f>VLOOKUP(train[[#This Row],[Sub-Category]],Análisis_ABC_XYZ[[#Headers],[#Data]],4,FALSE)</f>
        <v>0.41105220110552465</v>
      </c>
    </row>
    <row r="8130" spans="1:12" x14ac:dyDescent="0.35">
      <c r="A8130" s="2">
        <v>43319</v>
      </c>
      <c r="B8130" s="1" t="s">
        <v>12</v>
      </c>
      <c r="C8130" s="1" t="s">
        <v>1252</v>
      </c>
      <c r="D8130" s="1" t="s">
        <v>14</v>
      </c>
      <c r="E8130" s="1" t="s">
        <v>36</v>
      </c>
      <c r="F8130" s="18">
        <v>244.54999999999998</v>
      </c>
      <c r="G8130" t="s">
        <v>5771</v>
      </c>
      <c r="H8130" s="1">
        <f>IF(COUNTIF(G$2:G8130,G8130)=1,1,0)</f>
        <v>1</v>
      </c>
      <c r="I8130" s="1">
        <v>5</v>
      </c>
      <c r="J8130" s="1">
        <v>0</v>
      </c>
      <c r="K8130" s="1">
        <v>114.93849999999998</v>
      </c>
      <c r="L8130" s="12">
        <f>VLOOKUP(train[[#This Row],[Sub-Category]],Análisis_ABC_XYZ[[#Headers],[#Data]],4,FALSE)</f>
        <v>0.43613829632717294</v>
      </c>
    </row>
    <row r="8131" spans="1:12" x14ac:dyDescent="0.35">
      <c r="A8131" s="2">
        <v>43319</v>
      </c>
      <c r="B8131" s="1" t="s">
        <v>12</v>
      </c>
      <c r="C8131" s="1" t="s">
        <v>1926</v>
      </c>
      <c r="D8131" s="1" t="s">
        <v>8</v>
      </c>
      <c r="E8131" s="1" t="s">
        <v>11</v>
      </c>
      <c r="F8131" s="18">
        <v>207.18400000000003</v>
      </c>
      <c r="G8131" t="s">
        <v>3811</v>
      </c>
      <c r="H8131" s="1">
        <f>IF(COUNTIF(G$2:G8131,G8131)=1,1,0)</f>
        <v>0</v>
      </c>
      <c r="I8131" s="1">
        <v>1</v>
      </c>
      <c r="J8131" s="1">
        <v>0.2</v>
      </c>
      <c r="K8131" s="1">
        <v>25.897999999999982</v>
      </c>
      <c r="L8131" s="12">
        <f>VLOOKUP(train[[#This Row],[Sub-Category]],Análisis_ABC_XYZ[[#Headers],[#Data]],4,FALSE)</f>
        <v>0.46529189879902266</v>
      </c>
    </row>
    <row r="8132" spans="1:12" x14ac:dyDescent="0.35">
      <c r="A8132" s="2">
        <v>43319</v>
      </c>
      <c r="B8132" s="1" t="s">
        <v>12</v>
      </c>
      <c r="C8132" s="1" t="s">
        <v>951</v>
      </c>
      <c r="D8132" s="1" t="s">
        <v>26</v>
      </c>
      <c r="E8132" s="1" t="s">
        <v>27</v>
      </c>
      <c r="F8132" s="18">
        <v>159.96000000000004</v>
      </c>
      <c r="G8132" t="s">
        <v>3257</v>
      </c>
      <c r="H8132" s="1">
        <f>IF(COUNTIF(G$2:G8132,G8132)=1,1,0)</f>
        <v>1</v>
      </c>
      <c r="I8132" s="1">
        <v>5</v>
      </c>
      <c r="J8132" s="1">
        <v>0.2</v>
      </c>
      <c r="K8132" s="1">
        <v>17.995499999999979</v>
      </c>
      <c r="L8132" s="12">
        <f>VLOOKUP(train[[#This Row],[Sub-Category]],Análisis_ABC_XYZ[[#Headers],[#Data]],4,FALSE)</f>
        <v>0.41105220110552465</v>
      </c>
    </row>
    <row r="8133" spans="1:12" x14ac:dyDescent="0.35">
      <c r="A8133" s="2">
        <v>43319</v>
      </c>
      <c r="B8133" s="1" t="s">
        <v>39</v>
      </c>
      <c r="C8133" s="1" t="s">
        <v>291</v>
      </c>
      <c r="D8133" s="1" t="s">
        <v>14</v>
      </c>
      <c r="E8133" s="1" t="s">
        <v>20</v>
      </c>
      <c r="F8133" s="18">
        <v>118.16</v>
      </c>
      <c r="G8133" t="s">
        <v>5261</v>
      </c>
      <c r="H8133" s="1">
        <f>IF(COUNTIF(G$2:G8133,G8133)=1,1,0)</f>
        <v>1</v>
      </c>
      <c r="I8133" s="1">
        <v>2</v>
      </c>
      <c r="J8133" s="1">
        <v>0.2</v>
      </c>
      <c r="K8133" s="1">
        <v>-25.108999999999988</v>
      </c>
      <c r="L8133" s="12">
        <f>VLOOKUP(train[[#This Row],[Sub-Category]],Análisis_ABC_XYZ[[#Headers],[#Data]],4,FALSE)</f>
        <v>0.44610841445725197</v>
      </c>
    </row>
    <row r="8134" spans="1:12" x14ac:dyDescent="0.35">
      <c r="A8134" s="2">
        <v>43319</v>
      </c>
      <c r="B8134" s="1" t="s">
        <v>89</v>
      </c>
      <c r="C8134" s="1" t="s">
        <v>1626</v>
      </c>
      <c r="D8134" s="1" t="s">
        <v>14</v>
      </c>
      <c r="E8134" s="1" t="s">
        <v>24</v>
      </c>
      <c r="F8134" s="18">
        <v>104.80000000000001</v>
      </c>
      <c r="G8134" t="s">
        <v>2985</v>
      </c>
      <c r="H8134" s="1">
        <f>IF(COUNTIF(G$2:G8134,G8134)=1,1,0)</f>
        <v>1</v>
      </c>
      <c r="I8134" s="1">
        <v>10</v>
      </c>
      <c r="J8134" s="1">
        <v>0</v>
      </c>
      <c r="K8134" s="1">
        <v>26.200000000000003</v>
      </c>
      <c r="L8134" s="12">
        <f>VLOOKUP(train[[#This Row],[Sub-Category]],Análisis_ABC_XYZ[[#Headers],[#Data]],4,FALSE)</f>
        <v>0.45632477063632687</v>
      </c>
    </row>
    <row r="8135" spans="1:12" x14ac:dyDescent="0.35">
      <c r="A8135" s="2">
        <v>43319</v>
      </c>
      <c r="B8135" s="1" t="s">
        <v>12</v>
      </c>
      <c r="C8135" s="1" t="s">
        <v>59</v>
      </c>
      <c r="D8135" s="1" t="s">
        <v>8</v>
      </c>
      <c r="E8135" s="1" t="s">
        <v>22</v>
      </c>
      <c r="F8135" s="18">
        <v>51.75</v>
      </c>
      <c r="G8135" t="s">
        <v>3811</v>
      </c>
      <c r="H8135" s="1">
        <f>IF(COUNTIF(G$2:G8135,G8135)=1,1,0)</f>
        <v>0</v>
      </c>
      <c r="I8135" s="1">
        <v>1</v>
      </c>
      <c r="J8135" s="1">
        <v>0</v>
      </c>
      <c r="K8135" s="1">
        <v>15.524999999999999</v>
      </c>
      <c r="L8135" s="12">
        <f>VLOOKUP(train[[#This Row],[Sub-Category]],Análisis_ABC_XYZ[[#Headers],[#Data]],4,FALSE)</f>
        <v>0.4595170286641902</v>
      </c>
    </row>
    <row r="8136" spans="1:12" x14ac:dyDescent="0.35">
      <c r="A8136" s="2">
        <v>43319</v>
      </c>
      <c r="B8136" s="1" t="s">
        <v>39</v>
      </c>
      <c r="C8136" s="1" t="s">
        <v>146</v>
      </c>
      <c r="D8136" s="1" t="s">
        <v>26</v>
      </c>
      <c r="E8136" s="1" t="s">
        <v>56</v>
      </c>
      <c r="F8136" s="18">
        <v>119.44800000000001</v>
      </c>
      <c r="G8136" t="s">
        <v>5261</v>
      </c>
      <c r="H8136" s="1">
        <f>IF(COUNTIF(G$2:G8136,G8136)=1,1,0)</f>
        <v>0</v>
      </c>
      <c r="I8136" s="1">
        <v>3</v>
      </c>
      <c r="J8136" s="1">
        <v>0.2</v>
      </c>
      <c r="K8136" s="1">
        <v>-13.437900000000006</v>
      </c>
      <c r="L8136" s="12">
        <f>VLOOKUP(train[[#This Row],[Sub-Category]],Análisis_ABC_XYZ[[#Headers],[#Data]],4,FALSE)</f>
        <v>0.52062335344040378</v>
      </c>
    </row>
    <row r="8137" spans="1:12" x14ac:dyDescent="0.35">
      <c r="A8137" s="2">
        <v>43319</v>
      </c>
      <c r="B8137" s="1" t="s">
        <v>34</v>
      </c>
      <c r="C8137" s="1" t="s">
        <v>471</v>
      </c>
      <c r="D8137" s="1" t="s">
        <v>26</v>
      </c>
      <c r="E8137" s="1" t="s">
        <v>56</v>
      </c>
      <c r="F8137" s="18">
        <v>79.992000000000004</v>
      </c>
      <c r="G8137" t="s">
        <v>6295</v>
      </c>
      <c r="H8137" s="1">
        <f>IF(COUNTIF(G$2:G8137,G8137)=1,1,0)</f>
        <v>1</v>
      </c>
      <c r="I8137" s="1">
        <v>1</v>
      </c>
      <c r="J8137" s="1">
        <v>0.2</v>
      </c>
      <c r="K8137" s="1">
        <v>21.997800000000002</v>
      </c>
      <c r="L8137" s="12">
        <f>VLOOKUP(train[[#This Row],[Sub-Category]],Análisis_ABC_XYZ[[#Headers],[#Data]],4,FALSE)</f>
        <v>0.52062335344040378</v>
      </c>
    </row>
    <row r="8138" spans="1:12" x14ac:dyDescent="0.35">
      <c r="A8138" s="2">
        <v>43319</v>
      </c>
      <c r="B8138" s="1" t="s">
        <v>76</v>
      </c>
      <c r="C8138" s="1" t="s">
        <v>1164</v>
      </c>
      <c r="D8138" s="1" t="s">
        <v>26</v>
      </c>
      <c r="E8138" s="1" t="s">
        <v>56</v>
      </c>
      <c r="F8138" s="18">
        <v>63.96</v>
      </c>
      <c r="G8138" t="s">
        <v>4694</v>
      </c>
      <c r="H8138" s="1">
        <f>IF(COUNTIF(G$2:G8138,G8138)=1,1,0)</f>
        <v>1</v>
      </c>
      <c r="I8138" s="1">
        <v>4</v>
      </c>
      <c r="J8138" s="1">
        <v>0</v>
      </c>
      <c r="K8138" s="1">
        <v>19.827599999999997</v>
      </c>
      <c r="L8138" s="12">
        <f>VLOOKUP(train[[#This Row],[Sub-Category]],Análisis_ABC_XYZ[[#Headers],[#Data]],4,FALSE)</f>
        <v>0.52062335344040378</v>
      </c>
    </row>
    <row r="8139" spans="1:12" x14ac:dyDescent="0.35">
      <c r="A8139" s="2">
        <v>43319</v>
      </c>
      <c r="B8139" s="1" t="s">
        <v>12</v>
      </c>
      <c r="C8139" s="1" t="s">
        <v>1849</v>
      </c>
      <c r="D8139" s="1" t="s">
        <v>26</v>
      </c>
      <c r="E8139" s="1" t="s">
        <v>56</v>
      </c>
      <c r="F8139" s="18">
        <v>55.76</v>
      </c>
      <c r="G8139" t="s">
        <v>3811</v>
      </c>
      <c r="H8139" s="1">
        <f>IF(COUNTIF(G$2:G8139,G8139)=1,1,0)</f>
        <v>0</v>
      </c>
      <c r="I8139" s="1">
        <v>4</v>
      </c>
      <c r="J8139" s="1">
        <v>0</v>
      </c>
      <c r="K8139" s="1">
        <v>7.8064000000000036</v>
      </c>
      <c r="L8139" s="12">
        <f>VLOOKUP(train[[#This Row],[Sub-Category]],Análisis_ABC_XYZ[[#Headers],[#Data]],4,FALSE)</f>
        <v>0.52062335344040378</v>
      </c>
    </row>
    <row r="8140" spans="1:12" x14ac:dyDescent="0.35">
      <c r="A8140" s="2">
        <v>43319</v>
      </c>
      <c r="B8140" s="1" t="s">
        <v>12</v>
      </c>
      <c r="C8140" s="1" t="s">
        <v>1717</v>
      </c>
      <c r="D8140" s="1" t="s">
        <v>14</v>
      </c>
      <c r="E8140" s="1" t="s">
        <v>29</v>
      </c>
      <c r="F8140" s="18">
        <v>31.128000000000004</v>
      </c>
      <c r="G8140" t="s">
        <v>3811</v>
      </c>
      <c r="H8140" s="1">
        <f>IF(COUNTIF(G$2:G8140,G8140)=1,1,0)</f>
        <v>0</v>
      </c>
      <c r="I8140" s="1">
        <v>3</v>
      </c>
      <c r="J8140" s="1">
        <v>0.2</v>
      </c>
      <c r="K8140" s="1">
        <v>11.673000000000002</v>
      </c>
      <c r="L8140" s="12">
        <f>VLOOKUP(train[[#This Row],[Sub-Category]],Análisis_ABC_XYZ[[#Headers],[#Data]],4,FALSE)</f>
        <v>0.46881743173671325</v>
      </c>
    </row>
    <row r="8141" spans="1:12" x14ac:dyDescent="0.35">
      <c r="A8141" s="2">
        <v>43319</v>
      </c>
      <c r="B8141" s="1" t="s">
        <v>12</v>
      </c>
      <c r="C8141" s="1" t="s">
        <v>372</v>
      </c>
      <c r="D8141" s="1" t="s">
        <v>14</v>
      </c>
      <c r="E8141" s="1" t="s">
        <v>36</v>
      </c>
      <c r="F8141" s="18">
        <v>24.56</v>
      </c>
      <c r="G8141" t="s">
        <v>3811</v>
      </c>
      <c r="H8141" s="1">
        <f>IF(COUNTIF(G$2:G8141,G8141)=1,1,0)</f>
        <v>0</v>
      </c>
      <c r="I8141" s="1">
        <v>2</v>
      </c>
      <c r="J8141" s="1">
        <v>0</v>
      </c>
      <c r="K8141" s="1">
        <v>11.543199999999999</v>
      </c>
      <c r="L8141" s="12">
        <f>VLOOKUP(train[[#This Row],[Sub-Category]],Análisis_ABC_XYZ[[#Headers],[#Data]],4,FALSE)</f>
        <v>0.43613829632717294</v>
      </c>
    </row>
    <row r="8142" spans="1:12" x14ac:dyDescent="0.35">
      <c r="A8142" s="2">
        <v>43319</v>
      </c>
      <c r="B8142" s="1" t="s">
        <v>12</v>
      </c>
      <c r="C8142" s="1" t="s">
        <v>544</v>
      </c>
      <c r="D8142" s="1" t="s">
        <v>14</v>
      </c>
      <c r="E8142" s="1" t="s">
        <v>29</v>
      </c>
      <c r="F8142" s="18">
        <v>13.76</v>
      </c>
      <c r="G8142" t="s">
        <v>3257</v>
      </c>
      <c r="H8142" s="1">
        <f>IF(COUNTIF(G$2:G8142,G8142)=1,1,0)</f>
        <v>0</v>
      </c>
      <c r="I8142" s="1">
        <v>2</v>
      </c>
      <c r="J8142" s="1">
        <v>0.2</v>
      </c>
      <c r="K8142" s="1">
        <v>4.6440000000000001</v>
      </c>
      <c r="L8142" s="12">
        <f>VLOOKUP(train[[#This Row],[Sub-Category]],Análisis_ABC_XYZ[[#Headers],[#Data]],4,FALSE)</f>
        <v>0.46881743173671325</v>
      </c>
    </row>
    <row r="8143" spans="1:12" x14ac:dyDescent="0.35">
      <c r="A8143" s="2">
        <v>43319</v>
      </c>
      <c r="B8143" s="1" t="s">
        <v>12</v>
      </c>
      <c r="C8143" s="1" t="s">
        <v>655</v>
      </c>
      <c r="D8143" s="1" t="s">
        <v>14</v>
      </c>
      <c r="E8143" s="1" t="s">
        <v>29</v>
      </c>
      <c r="F8143" s="18">
        <v>11.952000000000002</v>
      </c>
      <c r="G8143" t="s">
        <v>3811</v>
      </c>
      <c r="H8143" s="1">
        <f>IF(COUNTIF(G$2:G8143,G8143)=1,1,0)</f>
        <v>0</v>
      </c>
      <c r="I8143" s="1">
        <v>3</v>
      </c>
      <c r="J8143" s="1">
        <v>0.2</v>
      </c>
      <c r="K8143" s="1">
        <v>4.1832000000000003</v>
      </c>
      <c r="L8143" s="12">
        <f>VLOOKUP(train[[#This Row],[Sub-Category]],Análisis_ABC_XYZ[[#Headers],[#Data]],4,FALSE)</f>
        <v>0.46881743173671325</v>
      </c>
    </row>
    <row r="8144" spans="1:12" x14ac:dyDescent="0.35">
      <c r="A8144" s="2">
        <v>43319</v>
      </c>
      <c r="B8144" s="1" t="s">
        <v>89</v>
      </c>
      <c r="C8144" s="1" t="s">
        <v>297</v>
      </c>
      <c r="D8144" s="1" t="s">
        <v>14</v>
      </c>
      <c r="E8144" s="1" t="s">
        <v>24</v>
      </c>
      <c r="F8144" s="18">
        <v>11.68</v>
      </c>
      <c r="G8144" t="s">
        <v>2985</v>
      </c>
      <c r="H8144" s="1">
        <f>IF(COUNTIF(G$2:G8144,G8144)=1,1,0)</f>
        <v>0</v>
      </c>
      <c r="I8144" s="1">
        <v>2</v>
      </c>
      <c r="J8144" s="1">
        <v>0</v>
      </c>
      <c r="K8144" s="1">
        <v>5.4895999999999994</v>
      </c>
      <c r="L8144" s="12">
        <f>VLOOKUP(train[[#This Row],[Sub-Category]],Análisis_ABC_XYZ[[#Headers],[#Data]],4,FALSE)</f>
        <v>0.45632477063632687</v>
      </c>
    </row>
    <row r="8145" spans="1:12" x14ac:dyDescent="0.35">
      <c r="A8145" s="2">
        <v>43322</v>
      </c>
      <c r="B8145" s="1" t="s">
        <v>84</v>
      </c>
      <c r="C8145" s="1" t="s">
        <v>353</v>
      </c>
      <c r="D8145" s="1" t="s">
        <v>26</v>
      </c>
      <c r="E8145" s="1" t="s">
        <v>27</v>
      </c>
      <c r="F8145" s="18">
        <v>1454.4900000000002</v>
      </c>
      <c r="G8145" t="s">
        <v>3116</v>
      </c>
      <c r="H8145" s="1">
        <f>IF(COUNTIF(G$2:G8145,G8145)=1,1,0)</f>
        <v>1</v>
      </c>
      <c r="I8145" s="1">
        <v>9</v>
      </c>
      <c r="J8145" s="1">
        <v>0</v>
      </c>
      <c r="K8145" s="1">
        <v>378.16740000000004</v>
      </c>
      <c r="L8145" s="12">
        <f>VLOOKUP(train[[#This Row],[Sub-Category]],Análisis_ABC_XYZ[[#Headers],[#Data]],4,FALSE)</f>
        <v>0.41105220110552465</v>
      </c>
    </row>
    <row r="8146" spans="1:12" x14ac:dyDescent="0.35">
      <c r="A8146" s="2">
        <v>43322</v>
      </c>
      <c r="B8146" s="1" t="s">
        <v>84</v>
      </c>
      <c r="C8146" s="1" t="s">
        <v>1806</v>
      </c>
      <c r="D8146" s="1" t="s">
        <v>14</v>
      </c>
      <c r="E8146" s="1" t="s">
        <v>36</v>
      </c>
      <c r="F8146" s="18">
        <v>177.2</v>
      </c>
      <c r="G8146" t="s">
        <v>3506</v>
      </c>
      <c r="H8146" s="1">
        <f>IF(COUNTIF(G$2:G8146,G8146)=1,1,0)</f>
        <v>1</v>
      </c>
      <c r="I8146" s="1">
        <v>5</v>
      </c>
      <c r="J8146" s="1">
        <v>0</v>
      </c>
      <c r="K8146" s="1">
        <v>83.283999999999992</v>
      </c>
      <c r="L8146" s="12">
        <f>VLOOKUP(train[[#This Row],[Sub-Category]],Análisis_ABC_XYZ[[#Headers],[#Data]],4,FALSE)</f>
        <v>0.43613829632717294</v>
      </c>
    </row>
    <row r="8147" spans="1:12" x14ac:dyDescent="0.35">
      <c r="A8147" s="2">
        <v>43322</v>
      </c>
      <c r="B8147" s="1" t="s">
        <v>84</v>
      </c>
      <c r="C8147" s="1" t="s">
        <v>113</v>
      </c>
      <c r="D8147" s="1" t="s">
        <v>8</v>
      </c>
      <c r="E8147" s="1" t="s">
        <v>22</v>
      </c>
      <c r="F8147" s="18">
        <v>121.3</v>
      </c>
      <c r="G8147" t="s">
        <v>3116</v>
      </c>
      <c r="H8147" s="1">
        <f>IF(COUNTIF(G$2:G8147,G8147)=1,1,0)</f>
        <v>0</v>
      </c>
      <c r="I8147" s="1">
        <v>2</v>
      </c>
      <c r="J8147" s="1">
        <v>0</v>
      </c>
      <c r="K8147" s="1">
        <v>25.472999999999999</v>
      </c>
      <c r="L8147" s="12">
        <f>VLOOKUP(train[[#This Row],[Sub-Category]],Análisis_ABC_XYZ[[#Headers],[#Data]],4,FALSE)</f>
        <v>0.4595170286641902</v>
      </c>
    </row>
    <row r="8148" spans="1:12" x14ac:dyDescent="0.35">
      <c r="A8148" s="2">
        <v>43322</v>
      </c>
      <c r="B8148" s="1" t="s">
        <v>84</v>
      </c>
      <c r="C8148" s="1" t="s">
        <v>1107</v>
      </c>
      <c r="D8148" s="1" t="s">
        <v>14</v>
      </c>
      <c r="E8148" s="1" t="s">
        <v>61</v>
      </c>
      <c r="F8148" s="18">
        <v>70.08</v>
      </c>
      <c r="G8148" t="s">
        <v>3116</v>
      </c>
      <c r="H8148" s="1">
        <f>IF(COUNTIF(G$2:G8148,G8148)=1,1,0)</f>
        <v>0</v>
      </c>
      <c r="I8148" s="1">
        <v>6</v>
      </c>
      <c r="J8148" s="1">
        <v>0</v>
      </c>
      <c r="K8148" s="1">
        <v>35.04</v>
      </c>
      <c r="L8148" s="12">
        <f>VLOOKUP(train[[#This Row],[Sub-Category]],Análisis_ABC_XYZ[[#Headers],[#Data]],4,FALSE)</f>
        <v>0.44424167803735209</v>
      </c>
    </row>
    <row r="8149" spans="1:12" x14ac:dyDescent="0.35">
      <c r="A8149" s="2">
        <v>43323</v>
      </c>
      <c r="B8149" s="1" t="s">
        <v>225</v>
      </c>
      <c r="C8149" s="1" t="s">
        <v>1382</v>
      </c>
      <c r="D8149" s="1" t="s">
        <v>14</v>
      </c>
      <c r="E8149" s="1" t="s">
        <v>29</v>
      </c>
      <c r="F8149" s="18">
        <v>477.51</v>
      </c>
      <c r="G8149" t="s">
        <v>6087</v>
      </c>
      <c r="H8149" s="1">
        <f>IF(COUNTIF(G$2:G8149,G8149)=1,1,0)</f>
        <v>1</v>
      </c>
      <c r="I8149" s="1">
        <v>11</v>
      </c>
      <c r="J8149" s="1">
        <v>0</v>
      </c>
      <c r="K8149" s="1">
        <v>219.65459999999999</v>
      </c>
      <c r="L8149" s="12">
        <f>VLOOKUP(train[[#This Row],[Sub-Category]],Análisis_ABC_XYZ[[#Headers],[#Data]],4,FALSE)</f>
        <v>0.46881743173671325</v>
      </c>
    </row>
    <row r="8150" spans="1:12" x14ac:dyDescent="0.35">
      <c r="A8150" s="2">
        <v>43323</v>
      </c>
      <c r="B8150" s="1" t="s">
        <v>39</v>
      </c>
      <c r="C8150" s="1" t="s">
        <v>728</v>
      </c>
      <c r="D8150" s="1" t="s">
        <v>26</v>
      </c>
      <c r="E8150" s="1" t="s">
        <v>27</v>
      </c>
      <c r="F8150" s="18">
        <v>153.584</v>
      </c>
      <c r="G8150" t="s">
        <v>5015</v>
      </c>
      <c r="H8150" s="1">
        <f>IF(COUNTIF(G$2:G8150,G8150)=1,1,0)</f>
        <v>1</v>
      </c>
      <c r="I8150" s="1">
        <v>2</v>
      </c>
      <c r="J8150" s="1">
        <v>0.2</v>
      </c>
      <c r="K8150" s="1">
        <v>13.438599999999994</v>
      </c>
      <c r="L8150" s="12">
        <f>VLOOKUP(train[[#This Row],[Sub-Category]],Análisis_ABC_XYZ[[#Headers],[#Data]],4,FALSE)</f>
        <v>0.41105220110552465</v>
      </c>
    </row>
    <row r="8151" spans="1:12" x14ac:dyDescent="0.35">
      <c r="A8151" s="2">
        <v>43323</v>
      </c>
      <c r="B8151" s="1" t="s">
        <v>39</v>
      </c>
      <c r="C8151" s="1" t="s">
        <v>1356</v>
      </c>
      <c r="D8151" s="1" t="s">
        <v>14</v>
      </c>
      <c r="E8151" s="1" t="s">
        <v>36</v>
      </c>
      <c r="F8151" s="18">
        <v>29.664000000000001</v>
      </c>
      <c r="G8151" t="s">
        <v>5015</v>
      </c>
      <c r="H8151" s="1">
        <f>IF(COUNTIF(G$2:G8151,G8151)=1,1,0)</f>
        <v>0</v>
      </c>
      <c r="I8151" s="1">
        <v>4</v>
      </c>
      <c r="J8151" s="1">
        <v>0.2</v>
      </c>
      <c r="K8151" s="1">
        <v>10.011599999999998</v>
      </c>
      <c r="L8151" s="12">
        <f>VLOOKUP(train[[#This Row],[Sub-Category]],Análisis_ABC_XYZ[[#Headers],[#Data]],4,FALSE)</f>
        <v>0.43613829632717294</v>
      </c>
    </row>
    <row r="8152" spans="1:12" x14ac:dyDescent="0.35">
      <c r="A8152" s="2">
        <v>43323</v>
      </c>
      <c r="B8152" s="1" t="s">
        <v>89</v>
      </c>
      <c r="C8152" s="1" t="s">
        <v>554</v>
      </c>
      <c r="D8152" s="1" t="s">
        <v>14</v>
      </c>
      <c r="E8152" s="1" t="s">
        <v>36</v>
      </c>
      <c r="F8152" s="18">
        <v>25.92</v>
      </c>
      <c r="G8152" t="s">
        <v>3860</v>
      </c>
      <c r="H8152" s="1">
        <f>IF(COUNTIF(G$2:G8152,G8152)=1,1,0)</f>
        <v>1</v>
      </c>
      <c r="I8152" s="1">
        <v>4</v>
      </c>
      <c r="J8152" s="1">
        <v>0</v>
      </c>
      <c r="K8152" s="1">
        <v>12.441600000000001</v>
      </c>
      <c r="L8152" s="12">
        <f>VLOOKUP(train[[#This Row],[Sub-Category]],Análisis_ABC_XYZ[[#Headers],[#Data]],4,FALSE)</f>
        <v>0.43613829632717294</v>
      </c>
    </row>
    <row r="8153" spans="1:12" x14ac:dyDescent="0.35">
      <c r="A8153" s="2">
        <v>43323</v>
      </c>
      <c r="B8153" s="1" t="s">
        <v>39</v>
      </c>
      <c r="C8153" s="1" t="s">
        <v>1300</v>
      </c>
      <c r="D8153" s="1" t="s">
        <v>14</v>
      </c>
      <c r="E8153" s="1" t="s">
        <v>29</v>
      </c>
      <c r="F8153" s="18">
        <v>12.863999999999995</v>
      </c>
      <c r="G8153" t="s">
        <v>5015</v>
      </c>
      <c r="H8153" s="1">
        <f>IF(COUNTIF(G$2:G8153,G8153)=1,1,0)</f>
        <v>0</v>
      </c>
      <c r="I8153" s="1">
        <v>8</v>
      </c>
      <c r="J8153" s="1">
        <v>0.8</v>
      </c>
      <c r="K8153" s="1">
        <v>-22.512</v>
      </c>
      <c r="L8153" s="12">
        <f>VLOOKUP(train[[#This Row],[Sub-Category]],Análisis_ABC_XYZ[[#Headers],[#Data]],4,FALSE)</f>
        <v>0.46881743173671325</v>
      </c>
    </row>
    <row r="8154" spans="1:12" x14ac:dyDescent="0.35">
      <c r="A8154" s="2">
        <v>43323</v>
      </c>
      <c r="B8154" s="1" t="s">
        <v>39</v>
      </c>
      <c r="C8154" s="1" t="s">
        <v>1267</v>
      </c>
      <c r="D8154" s="1" t="s">
        <v>14</v>
      </c>
      <c r="E8154" s="1" t="s">
        <v>24</v>
      </c>
      <c r="F8154" s="18">
        <v>9.1840000000000011</v>
      </c>
      <c r="G8154" t="s">
        <v>5015</v>
      </c>
      <c r="H8154" s="1">
        <f>IF(COUNTIF(G$2:G8154,G8154)=1,1,0)</f>
        <v>0</v>
      </c>
      <c r="I8154" s="1">
        <v>7</v>
      </c>
      <c r="J8154" s="1">
        <v>0.2</v>
      </c>
      <c r="K8154" s="1">
        <v>2.8699999999999992</v>
      </c>
      <c r="L8154" s="12">
        <f>VLOOKUP(train[[#This Row],[Sub-Category]],Análisis_ABC_XYZ[[#Headers],[#Data]],4,FALSE)</f>
        <v>0.45632477063632687</v>
      </c>
    </row>
    <row r="8155" spans="1:12" x14ac:dyDescent="0.35">
      <c r="A8155" s="2">
        <v>43324</v>
      </c>
      <c r="B8155" s="1" t="s">
        <v>766</v>
      </c>
      <c r="C8155" s="1" t="s">
        <v>468</v>
      </c>
      <c r="D8155" s="1" t="s">
        <v>8</v>
      </c>
      <c r="E8155" s="1" t="s">
        <v>11</v>
      </c>
      <c r="F8155" s="18">
        <v>1779.9</v>
      </c>
      <c r="G8155" t="s">
        <v>3497</v>
      </c>
      <c r="H8155" s="1">
        <f>IF(COUNTIF(G$2:G8155,G8155)=1,1,0)</f>
        <v>1</v>
      </c>
      <c r="I8155" s="1">
        <v>5</v>
      </c>
      <c r="J8155" s="1">
        <v>0</v>
      </c>
      <c r="K8155" s="1">
        <v>373.77899999999983</v>
      </c>
      <c r="L8155" s="12">
        <f>VLOOKUP(train[[#This Row],[Sub-Category]],Análisis_ABC_XYZ[[#Headers],[#Data]],4,FALSE)</f>
        <v>0.46529189879902266</v>
      </c>
    </row>
    <row r="8156" spans="1:12" x14ac:dyDescent="0.35">
      <c r="A8156" s="2">
        <v>43324</v>
      </c>
      <c r="B8156" s="1" t="s">
        <v>12</v>
      </c>
      <c r="C8156" s="1" t="s">
        <v>1174</v>
      </c>
      <c r="D8156" s="1" t="s">
        <v>14</v>
      </c>
      <c r="E8156" s="1" t="s">
        <v>31</v>
      </c>
      <c r="F8156" s="18">
        <v>542.93999999999994</v>
      </c>
      <c r="G8156" t="s">
        <v>4565</v>
      </c>
      <c r="H8156" s="1">
        <f>IF(COUNTIF(G$2:G8156,G8156)=1,1,0)</f>
        <v>1</v>
      </c>
      <c r="I8156" s="1">
        <v>3</v>
      </c>
      <c r="J8156" s="1">
        <v>0</v>
      </c>
      <c r="K8156" s="1">
        <v>152.02319999999997</v>
      </c>
      <c r="L8156" s="12">
        <f>VLOOKUP(train[[#This Row],[Sub-Category]],Análisis_ABC_XYZ[[#Headers],[#Data]],4,FALSE)</f>
        <v>0.49507917887403441</v>
      </c>
    </row>
    <row r="8157" spans="1:12" x14ac:dyDescent="0.35">
      <c r="A8157" s="2">
        <v>43324</v>
      </c>
      <c r="B8157" s="1" t="s">
        <v>37</v>
      </c>
      <c r="C8157" s="1" t="s">
        <v>1398</v>
      </c>
      <c r="D8157" s="1" t="s">
        <v>26</v>
      </c>
      <c r="E8157" s="1" t="s">
        <v>363</v>
      </c>
      <c r="F8157" s="18">
        <v>299.99</v>
      </c>
      <c r="G8157" t="s">
        <v>4440</v>
      </c>
      <c r="H8157" s="1">
        <f>IF(COUNTIF(G$2:G8157,G8157)=1,1,0)</f>
        <v>1</v>
      </c>
      <c r="I8157" s="1">
        <v>1</v>
      </c>
      <c r="J8157" s="1">
        <v>0</v>
      </c>
      <c r="K8157" s="1">
        <v>89.996999999999986</v>
      </c>
      <c r="L8157" s="12">
        <f>VLOOKUP(train[[#This Row],[Sub-Category]],Análisis_ABC_XYZ[[#Headers],[#Data]],4,FALSE)</f>
        <v>0.62810530827000832</v>
      </c>
    </row>
    <row r="8158" spans="1:12" x14ac:dyDescent="0.35">
      <c r="A8158" s="2">
        <v>43324</v>
      </c>
      <c r="B8158" s="1" t="s">
        <v>37</v>
      </c>
      <c r="C8158" s="1" t="s">
        <v>593</v>
      </c>
      <c r="D8158" s="1" t="s">
        <v>26</v>
      </c>
      <c r="E8158" s="1" t="s">
        <v>27</v>
      </c>
      <c r="F8158" s="18">
        <v>242.624</v>
      </c>
      <c r="G8158" t="s">
        <v>4440</v>
      </c>
      <c r="H8158" s="1">
        <f>IF(COUNTIF(G$2:G8158,G8158)=1,1,0)</f>
        <v>0</v>
      </c>
      <c r="I8158" s="1">
        <v>8</v>
      </c>
      <c r="J8158" s="1">
        <v>0.2</v>
      </c>
      <c r="K8158" s="1">
        <v>27.295199999999973</v>
      </c>
      <c r="L8158" s="12">
        <f>VLOOKUP(train[[#This Row],[Sub-Category]],Análisis_ABC_XYZ[[#Headers],[#Data]],4,FALSE)</f>
        <v>0.41105220110552465</v>
      </c>
    </row>
    <row r="8159" spans="1:12" x14ac:dyDescent="0.35">
      <c r="A8159" s="2">
        <v>43324</v>
      </c>
      <c r="B8159" s="1" t="s">
        <v>766</v>
      </c>
      <c r="C8159" s="1" t="s">
        <v>461</v>
      </c>
      <c r="D8159" s="1" t="s">
        <v>14</v>
      </c>
      <c r="E8159" s="1" t="s">
        <v>24</v>
      </c>
      <c r="F8159" s="18">
        <v>219.89999999999998</v>
      </c>
      <c r="G8159" t="s">
        <v>3497</v>
      </c>
      <c r="H8159" s="1">
        <f>IF(COUNTIF(G$2:G8159,G8159)=1,1,0)</f>
        <v>0</v>
      </c>
      <c r="I8159" s="1">
        <v>5</v>
      </c>
      <c r="J8159" s="1">
        <v>0</v>
      </c>
      <c r="K8159" s="1">
        <v>59.373000000000005</v>
      </c>
      <c r="L8159" s="12">
        <f>VLOOKUP(train[[#This Row],[Sub-Category]],Análisis_ABC_XYZ[[#Headers],[#Data]],4,FALSE)</f>
        <v>0.45632477063632687</v>
      </c>
    </row>
    <row r="8160" spans="1:12" x14ac:dyDescent="0.35">
      <c r="A8160" s="2">
        <v>43324</v>
      </c>
      <c r="B8160" s="1" t="s">
        <v>37</v>
      </c>
      <c r="C8160" s="1" t="s">
        <v>1757</v>
      </c>
      <c r="D8160" s="1" t="s">
        <v>14</v>
      </c>
      <c r="E8160" s="1" t="s">
        <v>36</v>
      </c>
      <c r="F8160" s="18">
        <v>192.16</v>
      </c>
      <c r="G8160" t="s">
        <v>4440</v>
      </c>
      <c r="H8160" s="1">
        <f>IF(COUNTIF(G$2:G8160,G8160)=1,1,0)</f>
        <v>0</v>
      </c>
      <c r="I8160" s="1">
        <v>4</v>
      </c>
      <c r="J8160" s="1">
        <v>0</v>
      </c>
      <c r="K8160" s="1">
        <v>92.236799999999988</v>
      </c>
      <c r="L8160" s="12">
        <f>VLOOKUP(train[[#This Row],[Sub-Category]],Análisis_ABC_XYZ[[#Headers],[#Data]],4,FALSE)</f>
        <v>0.43613829632717294</v>
      </c>
    </row>
    <row r="8161" spans="1:12" x14ac:dyDescent="0.35">
      <c r="A8161" s="2">
        <v>43324</v>
      </c>
      <c r="B8161" s="1" t="s">
        <v>37</v>
      </c>
      <c r="C8161" s="1" t="s">
        <v>1860</v>
      </c>
      <c r="D8161" s="1" t="s">
        <v>14</v>
      </c>
      <c r="E8161" s="1" t="s">
        <v>29</v>
      </c>
      <c r="F8161" s="18">
        <v>100.70400000000001</v>
      </c>
      <c r="G8161" t="s">
        <v>4440</v>
      </c>
      <c r="H8161" s="1">
        <f>IF(COUNTIF(G$2:G8161,G8161)=1,1,0)</f>
        <v>0</v>
      </c>
      <c r="I8161" s="1">
        <v>6</v>
      </c>
      <c r="J8161" s="1">
        <v>0.2</v>
      </c>
      <c r="K8161" s="1">
        <v>37.763999999999996</v>
      </c>
      <c r="L8161" s="12">
        <f>VLOOKUP(train[[#This Row],[Sub-Category]],Análisis_ABC_XYZ[[#Headers],[#Data]],4,FALSE)</f>
        <v>0.46881743173671325</v>
      </c>
    </row>
    <row r="8162" spans="1:12" x14ac:dyDescent="0.35">
      <c r="A8162" s="2">
        <v>43324</v>
      </c>
      <c r="B8162" s="1" t="s">
        <v>12</v>
      </c>
      <c r="C8162" s="1" t="s">
        <v>1068</v>
      </c>
      <c r="D8162" s="1" t="s">
        <v>8</v>
      </c>
      <c r="E8162" s="1" t="s">
        <v>22</v>
      </c>
      <c r="F8162" s="18">
        <v>54.92</v>
      </c>
      <c r="G8162" t="s">
        <v>4565</v>
      </c>
      <c r="H8162" s="1">
        <f>IF(COUNTIF(G$2:G8162,G8162)=1,1,0)</f>
        <v>0</v>
      </c>
      <c r="I8162" s="1">
        <v>4</v>
      </c>
      <c r="J8162" s="1">
        <v>0</v>
      </c>
      <c r="K8162" s="1">
        <v>19.7712</v>
      </c>
      <c r="L8162" s="12">
        <f>VLOOKUP(train[[#This Row],[Sub-Category]],Análisis_ABC_XYZ[[#Headers],[#Data]],4,FALSE)</f>
        <v>0.4595170286641902</v>
      </c>
    </row>
    <row r="8163" spans="1:12" x14ac:dyDescent="0.35">
      <c r="A8163" s="2">
        <v>43324</v>
      </c>
      <c r="B8163" s="1" t="s">
        <v>37</v>
      </c>
      <c r="C8163" s="1" t="s">
        <v>286</v>
      </c>
      <c r="D8163" s="1" t="s">
        <v>14</v>
      </c>
      <c r="E8163" s="1" t="s">
        <v>20</v>
      </c>
      <c r="F8163" s="18">
        <v>46.74</v>
      </c>
      <c r="G8163" t="s">
        <v>4440</v>
      </c>
      <c r="H8163" s="1">
        <f>IF(COUNTIF(G$2:G8163,G8163)=1,1,0)</f>
        <v>0</v>
      </c>
      <c r="I8163" s="1">
        <v>3</v>
      </c>
      <c r="J8163" s="1">
        <v>0</v>
      </c>
      <c r="K8163" s="1">
        <v>11.684999999999999</v>
      </c>
      <c r="L8163" s="12">
        <f>VLOOKUP(train[[#This Row],[Sub-Category]],Análisis_ABC_XYZ[[#Headers],[#Data]],4,FALSE)</f>
        <v>0.44610841445725197</v>
      </c>
    </row>
    <row r="8164" spans="1:12" x14ac:dyDescent="0.35">
      <c r="A8164" s="2">
        <v>43324</v>
      </c>
      <c r="B8164" s="1" t="s">
        <v>37</v>
      </c>
      <c r="C8164" s="1" t="s">
        <v>1553</v>
      </c>
      <c r="D8164" s="1" t="s">
        <v>26</v>
      </c>
      <c r="E8164" s="1" t="s">
        <v>56</v>
      </c>
      <c r="F8164" s="18">
        <v>174.95000000000002</v>
      </c>
      <c r="G8164" t="s">
        <v>4440</v>
      </c>
      <c r="H8164" s="1">
        <f>IF(COUNTIF(G$2:G8164,G8164)=1,1,0)</f>
        <v>0</v>
      </c>
      <c r="I8164" s="1">
        <v>5</v>
      </c>
      <c r="J8164" s="1">
        <v>0</v>
      </c>
      <c r="K8164" s="1">
        <v>12.246500000000005</v>
      </c>
      <c r="L8164" s="12">
        <f>VLOOKUP(train[[#This Row],[Sub-Category]],Análisis_ABC_XYZ[[#Headers],[#Data]],4,FALSE)</f>
        <v>0.52062335344040378</v>
      </c>
    </row>
    <row r="8165" spans="1:12" x14ac:dyDescent="0.35">
      <c r="A8165" s="2">
        <v>43324</v>
      </c>
      <c r="B8165" s="1" t="s">
        <v>16</v>
      </c>
      <c r="C8165" s="1" t="s">
        <v>1467</v>
      </c>
      <c r="D8165" s="1" t="s">
        <v>14</v>
      </c>
      <c r="E8165" s="1" t="s">
        <v>36</v>
      </c>
      <c r="F8165" s="18">
        <v>20.736000000000004</v>
      </c>
      <c r="G8165" t="s">
        <v>5679</v>
      </c>
      <c r="H8165" s="1">
        <f>IF(COUNTIF(G$2:G8165,G8165)=1,1,0)</f>
        <v>1</v>
      </c>
      <c r="I8165" s="1">
        <v>4</v>
      </c>
      <c r="J8165" s="1">
        <v>0.2</v>
      </c>
      <c r="K8165" s="1">
        <v>7.2576000000000001</v>
      </c>
      <c r="L8165" s="12">
        <f>VLOOKUP(train[[#This Row],[Sub-Category]],Análisis_ABC_XYZ[[#Headers],[#Data]],4,FALSE)</f>
        <v>0.43613829632717294</v>
      </c>
    </row>
    <row r="8166" spans="1:12" x14ac:dyDescent="0.35">
      <c r="A8166" s="2">
        <v>43324</v>
      </c>
      <c r="B8166" s="1" t="s">
        <v>766</v>
      </c>
      <c r="C8166" s="1" t="s">
        <v>576</v>
      </c>
      <c r="D8166" s="1" t="s">
        <v>14</v>
      </c>
      <c r="E8166" s="1" t="s">
        <v>24</v>
      </c>
      <c r="F8166" s="18">
        <v>17.52</v>
      </c>
      <c r="G8166" t="s">
        <v>3497</v>
      </c>
      <c r="H8166" s="1">
        <f>IF(COUNTIF(G$2:G8166,G8166)=1,1,0)</f>
        <v>0</v>
      </c>
      <c r="I8166" s="1">
        <v>3</v>
      </c>
      <c r="J8166" s="1">
        <v>0</v>
      </c>
      <c r="K8166" s="1">
        <v>5.2559999999999993</v>
      </c>
      <c r="L8166" s="12">
        <f>VLOOKUP(train[[#This Row],[Sub-Category]],Análisis_ABC_XYZ[[#Headers],[#Data]],4,FALSE)</f>
        <v>0.45632477063632687</v>
      </c>
    </row>
    <row r="8167" spans="1:12" x14ac:dyDescent="0.35">
      <c r="A8167" s="2">
        <v>43325</v>
      </c>
      <c r="B8167" s="1" t="s">
        <v>111</v>
      </c>
      <c r="C8167" s="1" t="s">
        <v>1244</v>
      </c>
      <c r="D8167" s="1" t="s">
        <v>14</v>
      </c>
      <c r="E8167" s="1" t="s">
        <v>29</v>
      </c>
      <c r="F8167" s="18">
        <v>1614.5820000000003</v>
      </c>
      <c r="G8167" t="s">
        <v>3321</v>
      </c>
      <c r="H8167" s="1">
        <f>IF(COUNTIF(G$2:G8167,G8167)=1,1,0)</f>
        <v>1</v>
      </c>
      <c r="I8167" s="1">
        <v>6</v>
      </c>
      <c r="J8167" s="1">
        <v>0.7</v>
      </c>
      <c r="K8167" s="1">
        <v>-1237.8461999999995</v>
      </c>
      <c r="L8167" s="12">
        <f>VLOOKUP(train[[#This Row],[Sub-Category]],Análisis_ABC_XYZ[[#Headers],[#Data]],4,FALSE)</f>
        <v>0.46881743173671325</v>
      </c>
    </row>
    <row r="8168" spans="1:12" x14ac:dyDescent="0.35">
      <c r="A8168" s="2">
        <v>43325</v>
      </c>
      <c r="B8168" s="1" t="s">
        <v>111</v>
      </c>
      <c r="C8168" s="1" t="s">
        <v>1876</v>
      </c>
      <c r="D8168" s="1" t="s">
        <v>8</v>
      </c>
      <c r="E8168" s="1" t="s">
        <v>11</v>
      </c>
      <c r="F8168" s="18">
        <v>423.64799999999997</v>
      </c>
      <c r="G8168" t="s">
        <v>3321</v>
      </c>
      <c r="H8168" s="1">
        <f>IF(COUNTIF(G$2:G8168,G8168)=1,1,0)</f>
        <v>0</v>
      </c>
      <c r="I8168" s="1">
        <v>2</v>
      </c>
      <c r="J8168" s="1">
        <v>0.2</v>
      </c>
      <c r="K8168" s="1">
        <v>47.660399999999967</v>
      </c>
      <c r="L8168" s="12">
        <f>VLOOKUP(train[[#This Row],[Sub-Category]],Análisis_ABC_XYZ[[#Headers],[#Data]],4,FALSE)</f>
        <v>0.46529189879902266</v>
      </c>
    </row>
    <row r="8169" spans="1:12" x14ac:dyDescent="0.35">
      <c r="A8169" s="2">
        <v>43325</v>
      </c>
      <c r="B8169" s="1" t="s">
        <v>111</v>
      </c>
      <c r="C8169" s="1" t="s">
        <v>599</v>
      </c>
      <c r="D8169" s="1" t="s">
        <v>14</v>
      </c>
      <c r="E8169" s="1" t="s">
        <v>31</v>
      </c>
      <c r="F8169" s="18">
        <v>272.048</v>
      </c>
      <c r="G8169" t="s">
        <v>3321</v>
      </c>
      <c r="H8169" s="1">
        <f>IF(COUNTIF(G$2:G8169,G8169)=1,1,0)</f>
        <v>0</v>
      </c>
      <c r="I8169" s="1">
        <v>7</v>
      </c>
      <c r="J8169" s="1">
        <v>0.2</v>
      </c>
      <c r="K8169" s="1">
        <v>30.605399999999946</v>
      </c>
      <c r="L8169" s="12">
        <f>VLOOKUP(train[[#This Row],[Sub-Category]],Análisis_ABC_XYZ[[#Headers],[#Data]],4,FALSE)</f>
        <v>0.49507917887403441</v>
      </c>
    </row>
    <row r="8170" spans="1:12" x14ac:dyDescent="0.35">
      <c r="A8170" s="2">
        <v>43325</v>
      </c>
      <c r="B8170" s="1" t="s">
        <v>12</v>
      </c>
      <c r="C8170" s="1" t="s">
        <v>421</v>
      </c>
      <c r="D8170" s="1" t="s">
        <v>14</v>
      </c>
      <c r="E8170" s="1" t="s">
        <v>31</v>
      </c>
      <c r="F8170" s="18">
        <v>83.79</v>
      </c>
      <c r="G8170" t="s">
        <v>4073</v>
      </c>
      <c r="H8170" s="1">
        <f>IF(COUNTIF(G$2:G8170,G8170)=1,1,0)</f>
        <v>1</v>
      </c>
      <c r="I8170" s="1">
        <v>7</v>
      </c>
      <c r="J8170" s="1">
        <v>0</v>
      </c>
      <c r="K8170" s="1">
        <v>22.623299999999997</v>
      </c>
      <c r="L8170" s="12">
        <f>VLOOKUP(train[[#This Row],[Sub-Category]],Análisis_ABC_XYZ[[#Headers],[#Data]],4,FALSE)</f>
        <v>0.49507917887403441</v>
      </c>
    </row>
    <row r="8171" spans="1:12" x14ac:dyDescent="0.35">
      <c r="A8171" s="2">
        <v>43325</v>
      </c>
      <c r="B8171" s="1" t="s">
        <v>12</v>
      </c>
      <c r="C8171" s="1" t="s">
        <v>459</v>
      </c>
      <c r="D8171" s="1" t="s">
        <v>14</v>
      </c>
      <c r="E8171" s="1" t="s">
        <v>24</v>
      </c>
      <c r="F8171" s="18">
        <v>59.519999999999996</v>
      </c>
      <c r="G8171" t="s">
        <v>4073</v>
      </c>
      <c r="H8171" s="1">
        <f>IF(COUNTIF(G$2:G8171,G8171)=1,1,0)</f>
        <v>0</v>
      </c>
      <c r="I8171" s="1">
        <v>3</v>
      </c>
      <c r="J8171" s="1">
        <v>0</v>
      </c>
      <c r="K8171" s="1">
        <v>15.475200000000001</v>
      </c>
      <c r="L8171" s="12">
        <f>VLOOKUP(train[[#This Row],[Sub-Category]],Análisis_ABC_XYZ[[#Headers],[#Data]],4,FALSE)</f>
        <v>0.45632477063632687</v>
      </c>
    </row>
    <row r="8172" spans="1:12" x14ac:dyDescent="0.35">
      <c r="A8172" s="2">
        <v>43325</v>
      </c>
      <c r="B8172" s="1" t="s">
        <v>111</v>
      </c>
      <c r="C8172" s="1" t="s">
        <v>1496</v>
      </c>
      <c r="D8172" s="1" t="s">
        <v>26</v>
      </c>
      <c r="E8172" s="1" t="s">
        <v>56</v>
      </c>
      <c r="F8172" s="18">
        <v>1.5840000000000001</v>
      </c>
      <c r="G8172" s="1" t="s">
        <v>3321</v>
      </c>
      <c r="H8172" s="1">
        <f>IF(COUNTIF(G$2:G8172,G8172)=1,1,0)</f>
        <v>0</v>
      </c>
      <c r="I8172" s="1">
        <v>2</v>
      </c>
      <c r="J8172" s="1">
        <v>0.2</v>
      </c>
      <c r="K8172" s="1">
        <v>0.47520000000000018</v>
      </c>
      <c r="L8172" s="12">
        <f>VLOOKUP(train[[#This Row],[Sub-Category]],Análisis_ABC_XYZ[[#Headers],[#Data]],4,FALSE)</f>
        <v>0.52062335344040378</v>
      </c>
    </row>
    <row r="8173" spans="1:12" x14ac:dyDescent="0.35">
      <c r="A8173" s="2">
        <v>43325</v>
      </c>
      <c r="B8173" s="1" t="s">
        <v>12</v>
      </c>
      <c r="C8173" s="1" t="s">
        <v>555</v>
      </c>
      <c r="D8173" s="1" t="s">
        <v>14</v>
      </c>
      <c r="E8173" s="1" t="s">
        <v>29</v>
      </c>
      <c r="F8173" s="18">
        <v>36.024000000000001</v>
      </c>
      <c r="G8173" t="s">
        <v>5959</v>
      </c>
      <c r="H8173" s="1">
        <f>IF(COUNTIF(G$2:G8173,G8173)=1,1,0)</f>
        <v>1</v>
      </c>
      <c r="I8173" s="1">
        <v>3</v>
      </c>
      <c r="J8173" s="1">
        <v>0.2</v>
      </c>
      <c r="K8173" s="1">
        <v>11.707799999999995</v>
      </c>
      <c r="L8173" s="12">
        <f>VLOOKUP(train[[#This Row],[Sub-Category]],Análisis_ABC_XYZ[[#Headers],[#Data]],4,FALSE)</f>
        <v>0.46881743173671325</v>
      </c>
    </row>
    <row r="8174" spans="1:12" x14ac:dyDescent="0.35">
      <c r="A8174" s="2">
        <v>43325</v>
      </c>
      <c r="B8174" s="1" t="s">
        <v>111</v>
      </c>
      <c r="C8174" s="1" t="s">
        <v>959</v>
      </c>
      <c r="D8174" s="1" t="s">
        <v>8</v>
      </c>
      <c r="E8174" s="1" t="s">
        <v>22</v>
      </c>
      <c r="F8174" s="18">
        <v>31.983999999999998</v>
      </c>
      <c r="G8174" t="s">
        <v>3321</v>
      </c>
      <c r="H8174" s="1">
        <f>IF(COUNTIF(G$2:G8174,G8174)=1,1,0)</f>
        <v>0</v>
      </c>
      <c r="I8174" s="1">
        <v>1</v>
      </c>
      <c r="J8174" s="1">
        <v>0.2</v>
      </c>
      <c r="K8174" s="1">
        <v>0</v>
      </c>
      <c r="L8174" s="12">
        <f>VLOOKUP(train[[#This Row],[Sub-Category]],Análisis_ABC_XYZ[[#Headers],[#Data]],4,FALSE)</f>
        <v>0.4595170286641902</v>
      </c>
    </row>
    <row r="8175" spans="1:12" x14ac:dyDescent="0.35">
      <c r="A8175" s="2">
        <v>43325</v>
      </c>
      <c r="B8175" s="1" t="s">
        <v>12</v>
      </c>
      <c r="C8175" s="1" t="s">
        <v>1515</v>
      </c>
      <c r="D8175" s="1" t="s">
        <v>14</v>
      </c>
      <c r="E8175" s="1" t="s">
        <v>182</v>
      </c>
      <c r="F8175" s="18">
        <v>31.92</v>
      </c>
      <c r="G8175" t="s">
        <v>4073</v>
      </c>
      <c r="H8175" s="1">
        <f>IF(COUNTIF(G$2:G8175,G8175)=1,1,0)</f>
        <v>0</v>
      </c>
      <c r="I8175" s="1">
        <v>4</v>
      </c>
      <c r="J8175" s="1">
        <v>0</v>
      </c>
      <c r="K8175" s="1">
        <v>9.2567999999999984</v>
      </c>
      <c r="L8175" s="12">
        <f>VLOOKUP(train[[#This Row],[Sub-Category]],Análisis_ABC_XYZ[[#Headers],[#Data]],4,FALSE)</f>
        <v>0.53938093436526824</v>
      </c>
    </row>
    <row r="8176" spans="1:12" x14ac:dyDescent="0.35">
      <c r="A8176" s="2">
        <v>43325</v>
      </c>
      <c r="B8176" s="1" t="s">
        <v>12</v>
      </c>
      <c r="C8176" s="1" t="s">
        <v>534</v>
      </c>
      <c r="D8176" s="1" t="s">
        <v>14</v>
      </c>
      <c r="E8176" s="1" t="s">
        <v>20</v>
      </c>
      <c r="F8176" s="18">
        <v>31.44</v>
      </c>
      <c r="G8176" t="s">
        <v>4073</v>
      </c>
      <c r="H8176" s="1">
        <f>IF(COUNTIF(G$2:G8176,G8176)=1,1,0)</f>
        <v>0</v>
      </c>
      <c r="I8176" s="1">
        <v>3</v>
      </c>
      <c r="J8176" s="1">
        <v>0</v>
      </c>
      <c r="K8176" s="1">
        <v>8.4888000000000012</v>
      </c>
      <c r="L8176" s="12">
        <f>VLOOKUP(train[[#This Row],[Sub-Category]],Análisis_ABC_XYZ[[#Headers],[#Data]],4,FALSE)</f>
        <v>0.44610841445725197</v>
      </c>
    </row>
    <row r="8177" spans="1:12" x14ac:dyDescent="0.35">
      <c r="A8177" s="2">
        <v>43325</v>
      </c>
      <c r="B8177" s="1" t="s">
        <v>111</v>
      </c>
      <c r="C8177" s="1" t="s">
        <v>896</v>
      </c>
      <c r="D8177" s="1" t="s">
        <v>14</v>
      </c>
      <c r="E8177" s="1" t="s">
        <v>91</v>
      </c>
      <c r="F8177" s="18">
        <v>24.320000000000004</v>
      </c>
      <c r="G8177" t="s">
        <v>3321</v>
      </c>
      <c r="H8177" s="1">
        <f>IF(COUNTIF(G$2:G8177,G8177)=1,1,0)</f>
        <v>0</v>
      </c>
      <c r="I8177" s="1">
        <v>5</v>
      </c>
      <c r="J8177" s="1">
        <v>0.2</v>
      </c>
      <c r="K8177" s="1">
        <v>9.1199999999999974</v>
      </c>
      <c r="L8177" s="12">
        <f>VLOOKUP(train[[#This Row],[Sub-Category]],Análisis_ABC_XYZ[[#Headers],[#Data]],4,FALSE)</f>
        <v>0.51168203684699509</v>
      </c>
    </row>
    <row r="8178" spans="1:12" x14ac:dyDescent="0.35">
      <c r="A8178" s="2">
        <v>43325</v>
      </c>
      <c r="B8178" s="1" t="s">
        <v>52</v>
      </c>
      <c r="C8178" s="1" t="s">
        <v>740</v>
      </c>
      <c r="D8178" s="1" t="s">
        <v>14</v>
      </c>
      <c r="E8178" s="1" t="s">
        <v>15</v>
      </c>
      <c r="F8178" s="18">
        <v>17.544</v>
      </c>
      <c r="G8178" t="s">
        <v>5563</v>
      </c>
      <c r="H8178" s="1">
        <f>IF(COUNTIF(G$2:G8178,G8178)=1,1,0)</f>
        <v>1</v>
      </c>
      <c r="I8178" s="1">
        <v>3</v>
      </c>
      <c r="J8178" s="1">
        <v>0.2</v>
      </c>
      <c r="K8178" s="1">
        <v>5.9210999999999983</v>
      </c>
      <c r="L8178" s="12">
        <f>VLOOKUP(train[[#This Row],[Sub-Category]],Análisis_ABC_XYZ[[#Headers],[#Data]],4,FALSE)</f>
        <v>0.4647369236065339</v>
      </c>
    </row>
    <row r="8179" spans="1:12" x14ac:dyDescent="0.35">
      <c r="A8179" s="2">
        <v>43325</v>
      </c>
      <c r="B8179" s="1" t="s">
        <v>111</v>
      </c>
      <c r="C8179" s="1" t="s">
        <v>498</v>
      </c>
      <c r="D8179" s="1" t="s">
        <v>14</v>
      </c>
      <c r="E8179" s="1" t="s">
        <v>61</v>
      </c>
      <c r="F8179" s="18">
        <v>14.76</v>
      </c>
      <c r="G8179" t="s">
        <v>3321</v>
      </c>
      <c r="H8179" s="1">
        <f>IF(COUNTIF(G$2:G8179,G8179)=1,1,0)</f>
        <v>0</v>
      </c>
      <c r="I8179" s="1">
        <v>5</v>
      </c>
      <c r="J8179" s="1">
        <v>0.2</v>
      </c>
      <c r="K8179" s="1">
        <v>4.7969999999999988</v>
      </c>
      <c r="L8179" s="12">
        <f>VLOOKUP(train[[#This Row],[Sub-Category]],Análisis_ABC_XYZ[[#Headers],[#Data]],4,FALSE)</f>
        <v>0.44424167803735209</v>
      </c>
    </row>
    <row r="8180" spans="1:12" x14ac:dyDescent="0.35">
      <c r="A8180" s="2">
        <v>43326</v>
      </c>
      <c r="B8180" s="1" t="s">
        <v>12</v>
      </c>
      <c r="C8180" s="1" t="s">
        <v>680</v>
      </c>
      <c r="D8180" s="1" t="s">
        <v>8</v>
      </c>
      <c r="E8180" s="1" t="s">
        <v>18</v>
      </c>
      <c r="F8180" s="18">
        <v>418.29599999999994</v>
      </c>
      <c r="G8180" t="s">
        <v>6729</v>
      </c>
      <c r="H8180" s="1">
        <f>IF(COUNTIF(G$2:G8180,G8180)=1,1,0)</f>
        <v>1</v>
      </c>
      <c r="I8180" s="1">
        <v>3</v>
      </c>
      <c r="J8180" s="1">
        <v>0.2</v>
      </c>
      <c r="K8180" s="1">
        <v>5.2287000000000035</v>
      </c>
      <c r="L8180" s="12">
        <f>VLOOKUP(train[[#This Row],[Sub-Category]],Análisis_ABC_XYZ[[#Headers],[#Data]],4,FALSE)</f>
        <v>0.55975208308209756</v>
      </c>
    </row>
    <row r="8181" spans="1:12" x14ac:dyDescent="0.35">
      <c r="A8181" s="2">
        <v>43326</v>
      </c>
      <c r="B8181" s="1" t="s">
        <v>12</v>
      </c>
      <c r="C8181" s="1" t="s">
        <v>50</v>
      </c>
      <c r="D8181" s="1" t="s">
        <v>14</v>
      </c>
      <c r="E8181" s="1" t="s">
        <v>24</v>
      </c>
      <c r="F8181" s="18">
        <v>16.68</v>
      </c>
      <c r="G8181" t="s">
        <v>2588</v>
      </c>
      <c r="H8181" s="1">
        <f>IF(COUNTIF(G$2:G8181,G8181)=1,1,0)</f>
        <v>1</v>
      </c>
      <c r="I8181" s="1">
        <v>6</v>
      </c>
      <c r="J8181" s="1">
        <v>0</v>
      </c>
      <c r="K8181" s="1">
        <v>4.3367999999999993</v>
      </c>
      <c r="L8181" s="12">
        <f>VLOOKUP(train[[#This Row],[Sub-Category]],Análisis_ABC_XYZ[[#Headers],[#Data]],4,FALSE)</f>
        <v>0.45632477063632687</v>
      </c>
    </row>
    <row r="8182" spans="1:12" x14ac:dyDescent="0.35">
      <c r="A8182" s="2">
        <v>43326</v>
      </c>
      <c r="B8182" s="1" t="s">
        <v>12</v>
      </c>
      <c r="C8182" s="1" t="s">
        <v>811</v>
      </c>
      <c r="D8182" s="1" t="s">
        <v>14</v>
      </c>
      <c r="E8182" s="1" t="s">
        <v>15</v>
      </c>
      <c r="F8182" s="18">
        <v>5.76</v>
      </c>
      <c r="G8182" t="s">
        <v>2588</v>
      </c>
      <c r="H8182" s="1">
        <f>IF(COUNTIF(G$2:G8182,G8182)=1,1,0)</f>
        <v>0</v>
      </c>
      <c r="I8182" s="1">
        <v>2</v>
      </c>
      <c r="J8182" s="1">
        <v>0</v>
      </c>
      <c r="K8182" s="1">
        <v>2.8224</v>
      </c>
      <c r="L8182" s="12">
        <f>VLOOKUP(train[[#This Row],[Sub-Category]],Análisis_ABC_XYZ[[#Headers],[#Data]],4,FALSE)</f>
        <v>0.4647369236065339</v>
      </c>
    </row>
    <row r="8183" spans="1:12" x14ac:dyDescent="0.35">
      <c r="A8183" s="2">
        <v>43327</v>
      </c>
      <c r="B8183" s="1" t="s">
        <v>52</v>
      </c>
      <c r="C8183" s="1" t="s">
        <v>522</v>
      </c>
      <c r="D8183" s="1" t="s">
        <v>14</v>
      </c>
      <c r="E8183" s="1" t="s">
        <v>20</v>
      </c>
      <c r="F8183" s="18">
        <v>1801.6320000000001</v>
      </c>
      <c r="G8183" t="s">
        <v>6851</v>
      </c>
      <c r="H8183" s="1">
        <f>IF(COUNTIF(G$2:G8183,G8183)=1,1,0)</f>
        <v>1</v>
      </c>
      <c r="I8183" s="1">
        <v>6</v>
      </c>
      <c r="J8183" s="1">
        <v>0.2</v>
      </c>
      <c r="K8183" s="1">
        <v>-337.80600000000004</v>
      </c>
      <c r="L8183" s="12">
        <f>VLOOKUP(train[[#This Row],[Sub-Category]],Análisis_ABC_XYZ[[#Headers],[#Data]],4,FALSE)</f>
        <v>0.44610841445725197</v>
      </c>
    </row>
    <row r="8184" spans="1:12" x14ac:dyDescent="0.35">
      <c r="A8184" s="2">
        <v>43327</v>
      </c>
      <c r="B8184" s="1" t="s">
        <v>239</v>
      </c>
      <c r="C8184" s="1" t="s">
        <v>476</v>
      </c>
      <c r="D8184" s="1" t="s">
        <v>14</v>
      </c>
      <c r="E8184" s="1" t="s">
        <v>31</v>
      </c>
      <c r="F8184" s="18">
        <v>97.84</v>
      </c>
      <c r="G8184" t="s">
        <v>5069</v>
      </c>
      <c r="H8184" s="1">
        <f>IF(COUNTIF(G$2:G8184,G8184)=1,1,0)</f>
        <v>1</v>
      </c>
      <c r="I8184" s="1">
        <v>2</v>
      </c>
      <c r="J8184" s="1">
        <v>0</v>
      </c>
      <c r="K8184" s="1">
        <v>25.438400000000001</v>
      </c>
      <c r="L8184" s="12">
        <f>VLOOKUP(train[[#This Row],[Sub-Category]],Análisis_ABC_XYZ[[#Headers],[#Data]],4,FALSE)</f>
        <v>0.49507917887403441</v>
      </c>
    </row>
    <row r="8185" spans="1:12" x14ac:dyDescent="0.35">
      <c r="A8185" s="2">
        <v>43327</v>
      </c>
      <c r="B8185" s="1" t="s">
        <v>76</v>
      </c>
      <c r="C8185" s="1" t="s">
        <v>1802</v>
      </c>
      <c r="D8185" s="1" t="s">
        <v>14</v>
      </c>
      <c r="E8185" s="1" t="s">
        <v>15</v>
      </c>
      <c r="F8185" s="18">
        <v>50.4</v>
      </c>
      <c r="G8185" t="s">
        <v>2515</v>
      </c>
      <c r="H8185" s="1">
        <f>IF(COUNTIF(G$2:G8185,G8185)=1,1,0)</f>
        <v>1</v>
      </c>
      <c r="I8185" s="1">
        <v>8</v>
      </c>
      <c r="J8185" s="1">
        <v>0</v>
      </c>
      <c r="K8185" s="1">
        <v>23.183999999999997</v>
      </c>
      <c r="L8185" s="12">
        <f>VLOOKUP(train[[#This Row],[Sub-Category]],Análisis_ABC_XYZ[[#Headers],[#Data]],4,FALSE)</f>
        <v>0.4647369236065339</v>
      </c>
    </row>
    <row r="8186" spans="1:12" x14ac:dyDescent="0.35">
      <c r="A8186" s="2">
        <v>43328</v>
      </c>
      <c r="B8186" s="1" t="s">
        <v>111</v>
      </c>
      <c r="C8186" s="1" t="s">
        <v>1085</v>
      </c>
      <c r="D8186" s="1" t="s">
        <v>14</v>
      </c>
      <c r="E8186" s="1" t="s">
        <v>20</v>
      </c>
      <c r="F8186" s="18">
        <v>67.13600000000001</v>
      </c>
      <c r="G8186" t="s">
        <v>5352</v>
      </c>
      <c r="H8186" s="1">
        <f>IF(COUNTIF(G$2:G8186,G8186)=1,1,0)</f>
        <v>1</v>
      </c>
      <c r="I8186" s="1">
        <v>4</v>
      </c>
      <c r="J8186" s="1">
        <v>0.2</v>
      </c>
      <c r="K8186" s="1">
        <v>-0.83920000000000172</v>
      </c>
      <c r="L8186" s="12">
        <f>VLOOKUP(train[[#This Row],[Sub-Category]],Análisis_ABC_XYZ[[#Headers],[#Data]],4,FALSE)</f>
        <v>0.44610841445725197</v>
      </c>
    </row>
    <row r="8187" spans="1:12" x14ac:dyDescent="0.35">
      <c r="A8187" s="2">
        <v>43328</v>
      </c>
      <c r="B8187" s="1" t="s">
        <v>111</v>
      </c>
      <c r="C8187" s="1" t="s">
        <v>592</v>
      </c>
      <c r="D8187" s="1" t="s">
        <v>14</v>
      </c>
      <c r="E8187" s="1" t="s">
        <v>29</v>
      </c>
      <c r="F8187" s="18">
        <v>13.428000000000003</v>
      </c>
      <c r="G8187" t="s">
        <v>5352</v>
      </c>
      <c r="H8187" s="1">
        <f>IF(COUNTIF(G$2:G8187,G8187)=1,1,0)</f>
        <v>0</v>
      </c>
      <c r="I8187" s="1">
        <v>3</v>
      </c>
      <c r="J8187" s="1">
        <v>0.7</v>
      </c>
      <c r="K8187" s="1">
        <v>-11.190000000000001</v>
      </c>
      <c r="L8187" s="12">
        <f>VLOOKUP(train[[#This Row],[Sub-Category]],Análisis_ABC_XYZ[[#Headers],[#Data]],4,FALSE)</f>
        <v>0.46881743173671325</v>
      </c>
    </row>
    <row r="8188" spans="1:12" x14ac:dyDescent="0.35">
      <c r="A8188" s="2">
        <v>43329</v>
      </c>
      <c r="B8188" s="1" t="s">
        <v>52</v>
      </c>
      <c r="C8188" s="1" t="s">
        <v>547</v>
      </c>
      <c r="D8188" s="1" t="s">
        <v>8</v>
      </c>
      <c r="E8188" s="1" t="s">
        <v>11</v>
      </c>
      <c r="F8188" s="18">
        <v>4416.174</v>
      </c>
      <c r="G8188" t="s">
        <v>6869</v>
      </c>
      <c r="H8188" s="1">
        <f>IF(COUNTIF(G$2:G8188,G8188)=1,1,0)</f>
        <v>1</v>
      </c>
      <c r="I8188" s="1">
        <v>9</v>
      </c>
      <c r="J8188" s="1">
        <v>0.3</v>
      </c>
      <c r="K8188" s="1">
        <v>-630.88200000000006</v>
      </c>
      <c r="L8188" s="12">
        <f>VLOOKUP(train[[#This Row],[Sub-Category]],Análisis_ABC_XYZ[[#Headers],[#Data]],4,FALSE)</f>
        <v>0.46529189879902266</v>
      </c>
    </row>
    <row r="8189" spans="1:12" x14ac:dyDescent="0.35">
      <c r="A8189" s="2">
        <v>43329</v>
      </c>
      <c r="B8189" s="1" t="s">
        <v>12</v>
      </c>
      <c r="C8189" s="1" t="s">
        <v>187</v>
      </c>
      <c r="D8189" s="1" t="s">
        <v>14</v>
      </c>
      <c r="E8189" s="1" t="s">
        <v>31</v>
      </c>
      <c r="F8189" s="18">
        <v>2518.29</v>
      </c>
      <c r="G8189" t="s">
        <v>2843</v>
      </c>
      <c r="H8189" s="1">
        <f>IF(COUNTIF(G$2:G8189,G8189)=1,1,0)</f>
        <v>1</v>
      </c>
      <c r="I8189" s="1">
        <v>9</v>
      </c>
      <c r="J8189" s="1">
        <v>0</v>
      </c>
      <c r="K8189" s="1">
        <v>654.7553999999999</v>
      </c>
      <c r="L8189" s="12">
        <f>VLOOKUP(train[[#This Row],[Sub-Category]],Análisis_ABC_XYZ[[#Headers],[#Data]],4,FALSE)</f>
        <v>0.49507917887403441</v>
      </c>
    </row>
    <row r="8190" spans="1:12" x14ac:dyDescent="0.35">
      <c r="A8190" s="2">
        <v>43329</v>
      </c>
      <c r="B8190" s="1" t="s">
        <v>89</v>
      </c>
      <c r="C8190" s="1" t="s">
        <v>1256</v>
      </c>
      <c r="D8190" s="1" t="s">
        <v>14</v>
      </c>
      <c r="E8190" s="1" t="s">
        <v>29</v>
      </c>
      <c r="F8190" s="18">
        <v>895.92</v>
      </c>
      <c r="G8190" t="s">
        <v>6335</v>
      </c>
      <c r="H8190" s="1">
        <f>IF(COUNTIF(G$2:G8190,G8190)=1,1,0)</f>
        <v>1</v>
      </c>
      <c r="I8190" s="1">
        <v>5</v>
      </c>
      <c r="J8190" s="1">
        <v>0.2</v>
      </c>
      <c r="K8190" s="1">
        <v>302.37299999999993</v>
      </c>
      <c r="L8190" s="12">
        <f>VLOOKUP(train[[#This Row],[Sub-Category]],Análisis_ABC_XYZ[[#Headers],[#Data]],4,FALSE)</f>
        <v>0.46881743173671325</v>
      </c>
    </row>
    <row r="8191" spans="1:12" x14ac:dyDescent="0.35">
      <c r="A8191" s="2">
        <v>43329</v>
      </c>
      <c r="B8191" s="1" t="s">
        <v>12</v>
      </c>
      <c r="C8191" s="1" t="s">
        <v>800</v>
      </c>
      <c r="D8191" s="1" t="s">
        <v>14</v>
      </c>
      <c r="E8191" s="1" t="s">
        <v>20</v>
      </c>
      <c r="F8191" s="18">
        <v>540.56999999999994</v>
      </c>
      <c r="G8191" t="s">
        <v>2843</v>
      </c>
      <c r="H8191" s="1">
        <f>IF(COUNTIF(G$2:G8191,G8191)=1,1,0)</f>
        <v>0</v>
      </c>
      <c r="I8191" s="1">
        <v>3</v>
      </c>
      <c r="J8191" s="1">
        <v>0</v>
      </c>
      <c r="K8191" s="1">
        <v>140.54820000000001</v>
      </c>
      <c r="L8191" s="12">
        <f>VLOOKUP(train[[#This Row],[Sub-Category]],Análisis_ABC_XYZ[[#Headers],[#Data]],4,FALSE)</f>
        <v>0.44610841445725197</v>
      </c>
    </row>
    <row r="8192" spans="1:12" x14ac:dyDescent="0.35">
      <c r="A8192" s="2">
        <v>43329</v>
      </c>
      <c r="B8192" s="1" t="s">
        <v>89</v>
      </c>
      <c r="C8192" s="1" t="s">
        <v>1257</v>
      </c>
      <c r="D8192" s="1" t="s">
        <v>8</v>
      </c>
      <c r="E8192" s="1" t="s">
        <v>11</v>
      </c>
      <c r="F8192" s="18">
        <v>462.56400000000002</v>
      </c>
      <c r="G8192" t="s">
        <v>6335</v>
      </c>
      <c r="H8192" s="1">
        <f>IF(COUNTIF(G$2:G8192,G8192)=1,1,0)</f>
        <v>0</v>
      </c>
      <c r="I8192" s="1">
        <v>2</v>
      </c>
      <c r="J8192" s="1">
        <v>0.1</v>
      </c>
      <c r="K8192" s="1">
        <v>97.652399999999943</v>
      </c>
      <c r="L8192" s="12">
        <f>VLOOKUP(train[[#This Row],[Sub-Category]],Análisis_ABC_XYZ[[#Headers],[#Data]],4,FALSE)</f>
        <v>0.46529189879902266</v>
      </c>
    </row>
    <row r="8193" spans="1:12" x14ac:dyDescent="0.35">
      <c r="A8193" s="2">
        <v>43329</v>
      </c>
      <c r="B8193" s="1" t="s">
        <v>12</v>
      </c>
      <c r="C8193" s="1" t="s">
        <v>719</v>
      </c>
      <c r="D8193" s="1" t="s">
        <v>14</v>
      </c>
      <c r="E8193" s="1" t="s">
        <v>29</v>
      </c>
      <c r="F8193" s="18">
        <v>221.05600000000001</v>
      </c>
      <c r="G8193" t="s">
        <v>2843</v>
      </c>
      <c r="H8193" s="1">
        <f>IF(COUNTIF(G$2:G8193,G8193)=1,1,0)</f>
        <v>0</v>
      </c>
      <c r="I8193" s="1">
        <v>8</v>
      </c>
      <c r="J8193" s="1">
        <v>0.2</v>
      </c>
      <c r="K8193" s="1">
        <v>77.369599999999991</v>
      </c>
      <c r="L8193" s="12">
        <f>VLOOKUP(train[[#This Row],[Sub-Category]],Análisis_ABC_XYZ[[#Headers],[#Data]],4,FALSE)</f>
        <v>0.46881743173671325</v>
      </c>
    </row>
    <row r="8194" spans="1:12" x14ac:dyDescent="0.35">
      <c r="A8194" s="2">
        <v>43329</v>
      </c>
      <c r="B8194" s="1" t="s">
        <v>6</v>
      </c>
      <c r="C8194" s="1" t="s">
        <v>191</v>
      </c>
      <c r="D8194" s="1" t="s">
        <v>14</v>
      </c>
      <c r="E8194" s="1" t="s">
        <v>29</v>
      </c>
      <c r="F8194" s="18">
        <v>102.93</v>
      </c>
      <c r="G8194" t="s">
        <v>5070</v>
      </c>
      <c r="H8194" s="1">
        <f>IF(COUNTIF(G$2:G8194,G8194)=1,1,0)</f>
        <v>1</v>
      </c>
      <c r="I8194" s="1">
        <v>3</v>
      </c>
      <c r="J8194" s="1">
        <v>0</v>
      </c>
      <c r="K8194" s="1">
        <v>48.377100000000006</v>
      </c>
      <c r="L8194" s="12">
        <f>VLOOKUP(train[[#This Row],[Sub-Category]],Análisis_ABC_XYZ[[#Headers],[#Data]],4,FALSE)</f>
        <v>0.46881743173671325</v>
      </c>
    </row>
    <row r="8195" spans="1:12" x14ac:dyDescent="0.35">
      <c r="A8195" s="2">
        <v>43329</v>
      </c>
      <c r="B8195" s="1" t="s">
        <v>39</v>
      </c>
      <c r="C8195" s="1" t="s">
        <v>1462</v>
      </c>
      <c r="D8195" s="1" t="s">
        <v>8</v>
      </c>
      <c r="E8195" s="1" t="s">
        <v>11</v>
      </c>
      <c r="F8195" s="18">
        <v>74.591999999999999</v>
      </c>
      <c r="G8195" t="s">
        <v>4572</v>
      </c>
      <c r="H8195" s="1">
        <f>IF(COUNTIF(G$2:G8195,G8195)=1,1,0)</f>
        <v>1</v>
      </c>
      <c r="I8195" s="1">
        <v>4</v>
      </c>
      <c r="J8195" s="1">
        <v>0.3</v>
      </c>
      <c r="K8195" s="1">
        <v>-2.1312000000000033</v>
      </c>
      <c r="L8195" s="12">
        <f>VLOOKUP(train[[#This Row],[Sub-Category]],Análisis_ABC_XYZ[[#Headers],[#Data]],4,FALSE)</f>
        <v>0.46529189879902266</v>
      </c>
    </row>
    <row r="8196" spans="1:12" x14ac:dyDescent="0.35">
      <c r="A8196" s="2">
        <v>43329</v>
      </c>
      <c r="B8196" s="1" t="s">
        <v>12</v>
      </c>
      <c r="C8196" s="1" t="s">
        <v>1060</v>
      </c>
      <c r="D8196" s="1" t="s">
        <v>26</v>
      </c>
      <c r="E8196" s="1" t="s">
        <v>27</v>
      </c>
      <c r="F8196" s="18">
        <v>71.975999999999999</v>
      </c>
      <c r="G8196" t="s">
        <v>2843</v>
      </c>
      <c r="H8196" s="1">
        <f>IF(COUNTIF(G$2:G8196,G8196)=1,1,0)</f>
        <v>0</v>
      </c>
      <c r="I8196" s="1">
        <v>3</v>
      </c>
      <c r="J8196" s="1">
        <v>0.2</v>
      </c>
      <c r="K8196" s="1">
        <v>8.9969999999999892</v>
      </c>
      <c r="L8196" s="12">
        <f>VLOOKUP(train[[#This Row],[Sub-Category]],Análisis_ABC_XYZ[[#Headers],[#Data]],4,FALSE)</f>
        <v>0.41105220110552465</v>
      </c>
    </row>
    <row r="8197" spans="1:12" x14ac:dyDescent="0.35">
      <c r="A8197" s="2">
        <v>43329</v>
      </c>
      <c r="B8197" s="1" t="s">
        <v>6</v>
      </c>
      <c r="C8197" s="1" t="s">
        <v>1027</v>
      </c>
      <c r="D8197" s="1" t="s">
        <v>26</v>
      </c>
      <c r="E8197" s="1" t="s">
        <v>56</v>
      </c>
      <c r="F8197" s="18">
        <v>98.16</v>
      </c>
      <c r="G8197" t="s">
        <v>5070</v>
      </c>
      <c r="H8197" s="1">
        <f>IF(COUNTIF(G$2:G8197,G8197)=1,1,0)</f>
        <v>0</v>
      </c>
      <c r="I8197" s="1">
        <v>6</v>
      </c>
      <c r="J8197" s="1">
        <v>0</v>
      </c>
      <c r="K8197" s="1">
        <v>9.8159999999999954</v>
      </c>
      <c r="L8197" s="12">
        <f>VLOOKUP(train[[#This Row],[Sub-Category]],Análisis_ABC_XYZ[[#Headers],[#Data]],4,FALSE)</f>
        <v>0.52062335344040378</v>
      </c>
    </row>
    <row r="8198" spans="1:12" x14ac:dyDescent="0.35">
      <c r="A8198" s="2">
        <v>43329</v>
      </c>
      <c r="B8198" s="1" t="s">
        <v>39</v>
      </c>
      <c r="C8198" s="1" t="s">
        <v>599</v>
      </c>
      <c r="D8198" s="1" t="s">
        <v>14</v>
      </c>
      <c r="E8198" s="1" t="s">
        <v>31</v>
      </c>
      <c r="F8198" s="18">
        <v>38.86399999999999</v>
      </c>
      <c r="G8198" t="s">
        <v>4572</v>
      </c>
      <c r="H8198" s="1">
        <f>IF(COUNTIF(G$2:G8198,G8198)=1,1,0)</f>
        <v>0</v>
      </c>
      <c r="I8198" s="1">
        <v>4</v>
      </c>
      <c r="J8198" s="1">
        <v>0.8</v>
      </c>
      <c r="K8198" s="1">
        <v>-99.103200000000044</v>
      </c>
      <c r="L8198" s="12">
        <f>VLOOKUP(train[[#This Row],[Sub-Category]],Análisis_ABC_XYZ[[#Headers],[#Data]],4,FALSE)</f>
        <v>0.49507917887403441</v>
      </c>
    </row>
    <row r="8199" spans="1:12" x14ac:dyDescent="0.35">
      <c r="A8199" s="2">
        <v>43329</v>
      </c>
      <c r="B8199" s="1" t="s">
        <v>12</v>
      </c>
      <c r="C8199" s="1" t="s">
        <v>1107</v>
      </c>
      <c r="D8199" s="1" t="s">
        <v>14</v>
      </c>
      <c r="E8199" s="1" t="s">
        <v>61</v>
      </c>
      <c r="F8199" s="18">
        <v>23.36</v>
      </c>
      <c r="G8199" t="s">
        <v>2843</v>
      </c>
      <c r="H8199" s="1">
        <f>IF(COUNTIF(G$2:G8199,G8199)=1,1,0)</f>
        <v>0</v>
      </c>
      <c r="I8199" s="1">
        <v>2</v>
      </c>
      <c r="J8199" s="1">
        <v>0</v>
      </c>
      <c r="K8199" s="1">
        <v>11.68</v>
      </c>
      <c r="L8199" s="12">
        <f>VLOOKUP(train[[#This Row],[Sub-Category]],Análisis_ABC_XYZ[[#Headers],[#Data]],4,FALSE)</f>
        <v>0.44424167803735209</v>
      </c>
    </row>
    <row r="8200" spans="1:12" x14ac:dyDescent="0.35">
      <c r="A8200" s="2">
        <v>43329</v>
      </c>
      <c r="B8200" s="1" t="s">
        <v>39</v>
      </c>
      <c r="C8200" s="1" t="s">
        <v>1550</v>
      </c>
      <c r="D8200" s="1" t="s">
        <v>8</v>
      </c>
      <c r="E8200" s="1" t="s">
        <v>22</v>
      </c>
      <c r="F8200" s="18">
        <v>16.784000000000002</v>
      </c>
      <c r="G8200" t="s">
        <v>4572</v>
      </c>
      <c r="H8200" s="1">
        <f>IF(COUNTIF(G$2:G8200,G8200)=1,1,0)</f>
        <v>0</v>
      </c>
      <c r="I8200" s="1">
        <v>2</v>
      </c>
      <c r="J8200" s="1">
        <v>0.6</v>
      </c>
      <c r="K8200" s="1">
        <v>-22.238800000000001</v>
      </c>
      <c r="L8200" s="12">
        <f>VLOOKUP(train[[#This Row],[Sub-Category]],Análisis_ABC_XYZ[[#Headers],[#Data]],4,FALSE)</f>
        <v>0.4595170286641902</v>
      </c>
    </row>
    <row r="8201" spans="1:12" x14ac:dyDescent="0.35">
      <c r="A8201" s="2">
        <v>43329</v>
      </c>
      <c r="B8201" s="1" t="s">
        <v>12</v>
      </c>
      <c r="C8201" s="1" t="s">
        <v>1529</v>
      </c>
      <c r="D8201" s="1" t="s">
        <v>14</v>
      </c>
      <c r="E8201" s="1" t="s">
        <v>29</v>
      </c>
      <c r="F8201" s="18">
        <v>13.919999999999998</v>
      </c>
      <c r="G8201" t="s">
        <v>2843</v>
      </c>
      <c r="H8201" s="1">
        <f>IF(COUNTIF(G$2:G8201,G8201)=1,1,0)</f>
        <v>0</v>
      </c>
      <c r="I8201" s="1">
        <v>3</v>
      </c>
      <c r="J8201" s="1">
        <v>0.2</v>
      </c>
      <c r="K8201" s="1">
        <v>4.8720000000000008</v>
      </c>
      <c r="L8201" s="12">
        <f>VLOOKUP(train[[#This Row],[Sub-Category]],Análisis_ABC_XYZ[[#Headers],[#Data]],4,FALSE)</f>
        <v>0.46881743173671325</v>
      </c>
    </row>
    <row r="8202" spans="1:12" x14ac:dyDescent="0.35">
      <c r="A8202" s="2">
        <v>43329</v>
      </c>
      <c r="B8202" s="1" t="s">
        <v>12</v>
      </c>
      <c r="C8202" s="1" t="s">
        <v>1184</v>
      </c>
      <c r="D8202" s="1" t="s">
        <v>14</v>
      </c>
      <c r="E8202" s="1" t="s">
        <v>36</v>
      </c>
      <c r="F8202" s="18">
        <v>8.56</v>
      </c>
      <c r="G8202" t="s">
        <v>2843</v>
      </c>
      <c r="H8202" s="1">
        <f>IF(COUNTIF(G$2:G8202,G8202)=1,1,0)</f>
        <v>0</v>
      </c>
      <c r="I8202" s="1">
        <v>2</v>
      </c>
      <c r="J8202" s="1">
        <v>0</v>
      </c>
      <c r="K8202" s="1">
        <v>3.8519999999999994</v>
      </c>
      <c r="L8202" s="12">
        <f>VLOOKUP(train[[#This Row],[Sub-Category]],Análisis_ABC_XYZ[[#Headers],[#Data]],4,FALSE)</f>
        <v>0.43613829632717294</v>
      </c>
    </row>
    <row r="8203" spans="1:12" x14ac:dyDescent="0.35">
      <c r="A8203" s="2">
        <v>43329</v>
      </c>
      <c r="B8203" s="1" t="s">
        <v>39</v>
      </c>
      <c r="C8203" s="1" t="s">
        <v>1483</v>
      </c>
      <c r="D8203" s="1" t="s">
        <v>14</v>
      </c>
      <c r="E8203" s="1" t="s">
        <v>24</v>
      </c>
      <c r="F8203" s="18">
        <v>8.016</v>
      </c>
      <c r="G8203" t="s">
        <v>4572</v>
      </c>
      <c r="H8203" s="1">
        <f>IF(COUNTIF(G$2:G8203,G8203)=1,1,0)</f>
        <v>0</v>
      </c>
      <c r="I8203" s="1">
        <v>3</v>
      </c>
      <c r="J8203" s="1">
        <v>0.2</v>
      </c>
      <c r="K8203" s="1">
        <v>1.0019999999999993</v>
      </c>
      <c r="L8203" s="12">
        <f>VLOOKUP(train[[#This Row],[Sub-Category]],Análisis_ABC_XYZ[[#Headers],[#Data]],4,FALSE)</f>
        <v>0.45632477063632687</v>
      </c>
    </row>
    <row r="8204" spans="1:12" x14ac:dyDescent="0.35">
      <c r="A8204" s="2">
        <v>43329</v>
      </c>
      <c r="B8204" s="1" t="s">
        <v>39</v>
      </c>
      <c r="C8204" s="1" t="s">
        <v>1639</v>
      </c>
      <c r="D8204" s="1" t="s">
        <v>14</v>
      </c>
      <c r="E8204" s="1" t="s">
        <v>182</v>
      </c>
      <c r="F8204" s="18">
        <v>5.5520000000000005</v>
      </c>
      <c r="G8204" t="s">
        <v>4572</v>
      </c>
      <c r="H8204" s="1">
        <f>IF(COUNTIF(G$2:G8204,G8204)=1,1,0)</f>
        <v>0</v>
      </c>
      <c r="I8204" s="1">
        <v>2</v>
      </c>
      <c r="J8204" s="1">
        <v>0.2</v>
      </c>
      <c r="K8204" s="1">
        <v>-1.0410000000000006</v>
      </c>
      <c r="L8204" s="12">
        <f>VLOOKUP(train[[#This Row],[Sub-Category]],Análisis_ABC_XYZ[[#Headers],[#Data]],4,FALSE)</f>
        <v>0.53938093436526824</v>
      </c>
    </row>
    <row r="8205" spans="1:12" x14ac:dyDescent="0.35">
      <c r="A8205" s="2">
        <v>43330</v>
      </c>
      <c r="B8205" s="1" t="s">
        <v>37</v>
      </c>
      <c r="C8205" s="1" t="s">
        <v>826</v>
      </c>
      <c r="D8205" s="1" t="s">
        <v>14</v>
      </c>
      <c r="E8205" s="1" t="s">
        <v>29</v>
      </c>
      <c r="F8205" s="18">
        <v>2793.5280000000002</v>
      </c>
      <c r="G8205" t="s">
        <v>4711</v>
      </c>
      <c r="H8205" s="1">
        <f>IF(COUNTIF(G$2:G8205,G8205)=1,1,0)</f>
        <v>1</v>
      </c>
      <c r="I8205" s="1">
        <v>9</v>
      </c>
      <c r="J8205" s="1">
        <v>0.2</v>
      </c>
      <c r="K8205" s="1">
        <v>942.81569999999988</v>
      </c>
      <c r="L8205" s="12">
        <f>VLOOKUP(train[[#This Row],[Sub-Category]],Análisis_ABC_XYZ[[#Headers],[#Data]],4,FALSE)</f>
        <v>0.46881743173671325</v>
      </c>
    </row>
    <row r="8206" spans="1:12" x14ac:dyDescent="0.35">
      <c r="A8206" s="2">
        <v>43330</v>
      </c>
      <c r="B8206" s="1" t="s">
        <v>37</v>
      </c>
      <c r="C8206" s="1" t="s">
        <v>446</v>
      </c>
      <c r="D8206" s="1" t="s">
        <v>14</v>
      </c>
      <c r="E8206" s="1" t="s">
        <v>20</v>
      </c>
      <c r="F8206" s="18">
        <v>1000.0200000000001</v>
      </c>
      <c r="G8206" t="s">
        <v>4711</v>
      </c>
      <c r="H8206" s="1">
        <f>IF(COUNTIF(G$2:G8206,G8206)=1,1,0)</f>
        <v>0</v>
      </c>
      <c r="I8206" s="1">
        <v>7</v>
      </c>
      <c r="J8206" s="1">
        <v>0</v>
      </c>
      <c r="K8206" s="1">
        <v>290.00579999999991</v>
      </c>
      <c r="L8206" s="12">
        <f>VLOOKUP(train[[#This Row],[Sub-Category]],Análisis_ABC_XYZ[[#Headers],[#Data]],4,FALSE)</f>
        <v>0.44610841445725197</v>
      </c>
    </row>
    <row r="8207" spans="1:12" x14ac:dyDescent="0.35">
      <c r="A8207" s="2">
        <v>43330</v>
      </c>
      <c r="B8207" s="1" t="s">
        <v>37</v>
      </c>
      <c r="C8207" s="1" t="s">
        <v>831</v>
      </c>
      <c r="D8207" s="1" t="s">
        <v>14</v>
      </c>
      <c r="E8207" s="1" t="s">
        <v>20</v>
      </c>
      <c r="F8207" s="18">
        <v>323.10000000000002</v>
      </c>
      <c r="G8207" t="s">
        <v>4100</v>
      </c>
      <c r="H8207" s="1">
        <f>IF(COUNTIF(G$2:G8207,G8207)=1,1,0)</f>
        <v>1</v>
      </c>
      <c r="I8207" s="1">
        <v>2</v>
      </c>
      <c r="J8207" s="1">
        <v>0</v>
      </c>
      <c r="K8207" s="1">
        <v>61.38900000000001</v>
      </c>
      <c r="L8207" s="12">
        <f>VLOOKUP(train[[#This Row],[Sub-Category]],Análisis_ABC_XYZ[[#Headers],[#Data]],4,FALSE)</f>
        <v>0.44610841445725197</v>
      </c>
    </row>
    <row r="8208" spans="1:12" x14ac:dyDescent="0.35">
      <c r="A8208" s="2">
        <v>43330</v>
      </c>
      <c r="B8208" s="1" t="s">
        <v>39</v>
      </c>
      <c r="C8208" s="1" t="s">
        <v>281</v>
      </c>
      <c r="D8208" s="1" t="s">
        <v>14</v>
      </c>
      <c r="E8208" s="1" t="s">
        <v>20</v>
      </c>
      <c r="F8208" s="18">
        <v>200.06400000000002</v>
      </c>
      <c r="G8208" t="s">
        <v>3696</v>
      </c>
      <c r="H8208" s="1">
        <f>IF(COUNTIF(G$2:G8208,G8208)=1,1,0)</f>
        <v>1</v>
      </c>
      <c r="I8208" s="1">
        <v>3</v>
      </c>
      <c r="J8208" s="1">
        <v>0.2</v>
      </c>
      <c r="K8208" s="1">
        <v>12.504000000000005</v>
      </c>
      <c r="L8208" s="12">
        <f>VLOOKUP(train[[#This Row],[Sub-Category]],Análisis_ABC_XYZ[[#Headers],[#Data]],4,FALSE)</f>
        <v>0.44610841445725197</v>
      </c>
    </row>
    <row r="8209" spans="1:12" x14ac:dyDescent="0.35">
      <c r="A8209" s="2">
        <v>43330</v>
      </c>
      <c r="B8209" s="1" t="s">
        <v>89</v>
      </c>
      <c r="C8209" s="1" t="s">
        <v>592</v>
      </c>
      <c r="D8209" s="1" t="s">
        <v>14</v>
      </c>
      <c r="E8209" s="1" t="s">
        <v>29</v>
      </c>
      <c r="F8209" s="18">
        <v>107.42400000000001</v>
      </c>
      <c r="G8209" t="s">
        <v>2938</v>
      </c>
      <c r="H8209" s="1">
        <f>IF(COUNTIF(G$2:G8209,G8209)=1,1,0)</f>
        <v>1</v>
      </c>
      <c r="I8209" s="1">
        <v>9</v>
      </c>
      <c r="J8209" s="1">
        <v>0.2</v>
      </c>
      <c r="K8209" s="1">
        <v>33.569999999999986</v>
      </c>
      <c r="L8209" s="12">
        <f>VLOOKUP(train[[#This Row],[Sub-Category]],Análisis_ABC_XYZ[[#Headers],[#Data]],4,FALSE)</f>
        <v>0.46881743173671325</v>
      </c>
    </row>
    <row r="8210" spans="1:12" x14ac:dyDescent="0.35">
      <c r="A8210" s="2">
        <v>43330</v>
      </c>
      <c r="B8210" s="1" t="s">
        <v>89</v>
      </c>
      <c r="C8210" s="1" t="s">
        <v>188</v>
      </c>
      <c r="D8210" s="1" t="s">
        <v>8</v>
      </c>
      <c r="E8210" s="1" t="s">
        <v>22</v>
      </c>
      <c r="F8210" s="18">
        <v>88.02</v>
      </c>
      <c r="G8210" t="s">
        <v>2938</v>
      </c>
      <c r="H8210" s="1">
        <f>IF(COUNTIF(G$2:G8210,G8210)=1,1,0)</f>
        <v>0</v>
      </c>
      <c r="I8210" s="1">
        <v>3</v>
      </c>
      <c r="J8210" s="1">
        <v>0</v>
      </c>
      <c r="K8210" s="1">
        <v>27.286199999999994</v>
      </c>
      <c r="L8210" s="12">
        <f>VLOOKUP(train[[#This Row],[Sub-Category]],Análisis_ABC_XYZ[[#Headers],[#Data]],4,FALSE)</f>
        <v>0.4595170286641902</v>
      </c>
    </row>
    <row r="8211" spans="1:12" x14ac:dyDescent="0.35">
      <c r="A8211" s="2">
        <v>43330</v>
      </c>
      <c r="B8211" s="1" t="s">
        <v>37</v>
      </c>
      <c r="C8211" s="1" t="s">
        <v>568</v>
      </c>
      <c r="D8211" s="1" t="s">
        <v>8</v>
      </c>
      <c r="E8211" s="1" t="s">
        <v>22</v>
      </c>
      <c r="F8211" s="18">
        <v>65.94</v>
      </c>
      <c r="G8211" t="s">
        <v>4711</v>
      </c>
      <c r="H8211" s="1">
        <f>IF(COUNTIF(G$2:G8211,G8211)=1,1,0)</f>
        <v>0</v>
      </c>
      <c r="I8211" s="1">
        <v>3</v>
      </c>
      <c r="J8211" s="1">
        <v>0</v>
      </c>
      <c r="K8211" s="1">
        <v>22.419600000000003</v>
      </c>
      <c r="L8211" s="12">
        <f>VLOOKUP(train[[#This Row],[Sub-Category]],Análisis_ABC_XYZ[[#Headers],[#Data]],4,FALSE)</f>
        <v>0.4595170286641902</v>
      </c>
    </row>
    <row r="8212" spans="1:12" x14ac:dyDescent="0.35">
      <c r="A8212" s="2">
        <v>43330</v>
      </c>
      <c r="B8212" s="1" t="s">
        <v>89</v>
      </c>
      <c r="C8212" s="1" t="s">
        <v>590</v>
      </c>
      <c r="D8212" s="1" t="s">
        <v>8</v>
      </c>
      <c r="E8212" s="1" t="s">
        <v>22</v>
      </c>
      <c r="F8212" s="18">
        <v>40.479999999999997</v>
      </c>
      <c r="G8212" t="s">
        <v>2938</v>
      </c>
      <c r="H8212" s="1">
        <f>IF(COUNTIF(G$2:G8212,G8212)=1,1,0)</f>
        <v>0</v>
      </c>
      <c r="I8212" s="1">
        <v>2</v>
      </c>
      <c r="J8212" s="1">
        <v>0</v>
      </c>
      <c r="K8212" s="1">
        <v>15.787199999999999</v>
      </c>
      <c r="L8212" s="12">
        <f>VLOOKUP(train[[#This Row],[Sub-Category]],Análisis_ABC_XYZ[[#Headers],[#Data]],4,FALSE)</f>
        <v>0.4595170286641902</v>
      </c>
    </row>
    <row r="8213" spans="1:12" x14ac:dyDescent="0.35">
      <c r="A8213" s="2">
        <v>43330</v>
      </c>
      <c r="B8213" s="1" t="s">
        <v>37</v>
      </c>
      <c r="C8213" s="1" t="s">
        <v>641</v>
      </c>
      <c r="D8213" s="1" t="s">
        <v>26</v>
      </c>
      <c r="E8213" s="1" t="s">
        <v>56</v>
      </c>
      <c r="F8213" s="18">
        <v>1496.16</v>
      </c>
      <c r="G8213" t="s">
        <v>4924</v>
      </c>
      <c r="H8213" s="1">
        <f>IF(COUNTIF(G$2:G8213,G8213)=1,1,0)</f>
        <v>1</v>
      </c>
      <c r="I8213" s="1">
        <v>9</v>
      </c>
      <c r="J8213" s="1">
        <v>0</v>
      </c>
      <c r="K8213" s="1">
        <v>224.42400000000006</v>
      </c>
      <c r="L8213" s="12">
        <f>VLOOKUP(train[[#This Row],[Sub-Category]],Análisis_ABC_XYZ[[#Headers],[#Data]],4,FALSE)</f>
        <v>0.52062335344040378</v>
      </c>
    </row>
    <row r="8214" spans="1:12" x14ac:dyDescent="0.35">
      <c r="A8214" s="2">
        <v>43330</v>
      </c>
      <c r="B8214" s="1" t="s">
        <v>37</v>
      </c>
      <c r="C8214" s="1" t="s">
        <v>760</v>
      </c>
      <c r="D8214" s="1" t="s">
        <v>26</v>
      </c>
      <c r="E8214" s="1" t="s">
        <v>56</v>
      </c>
      <c r="F8214" s="18">
        <v>843.9</v>
      </c>
      <c r="G8214" t="s">
        <v>4924</v>
      </c>
      <c r="H8214" s="1">
        <f>IF(COUNTIF(G$2:G8214,G8214)=1,1,0)</f>
        <v>0</v>
      </c>
      <c r="I8214" s="1">
        <v>2</v>
      </c>
      <c r="J8214" s="1">
        <v>0</v>
      </c>
      <c r="K8214" s="1">
        <v>371.31600000000003</v>
      </c>
      <c r="L8214" s="12">
        <f>VLOOKUP(train[[#This Row],[Sub-Category]],Análisis_ABC_XYZ[[#Headers],[#Data]],4,FALSE)</f>
        <v>0.52062335344040378</v>
      </c>
    </row>
    <row r="8215" spans="1:12" x14ac:dyDescent="0.35">
      <c r="A8215" s="2">
        <v>43330</v>
      </c>
      <c r="B8215" s="1" t="s">
        <v>370</v>
      </c>
      <c r="C8215" s="1" t="s">
        <v>631</v>
      </c>
      <c r="D8215" s="1" t="s">
        <v>26</v>
      </c>
      <c r="E8215" s="1" t="s">
        <v>56</v>
      </c>
      <c r="F8215" s="18">
        <v>23.18</v>
      </c>
      <c r="G8215" t="s">
        <v>3764</v>
      </c>
      <c r="H8215" s="1">
        <f>IF(COUNTIF(G$2:G8215,G8215)=1,1,0)</f>
        <v>1</v>
      </c>
      <c r="I8215" s="1">
        <v>2</v>
      </c>
      <c r="J8215" s="1">
        <v>0</v>
      </c>
      <c r="K8215" s="1">
        <v>7.6493999999999982</v>
      </c>
      <c r="L8215" s="12">
        <f>VLOOKUP(train[[#This Row],[Sub-Category]],Análisis_ABC_XYZ[[#Headers],[#Data]],4,FALSE)</f>
        <v>0.52062335344040378</v>
      </c>
    </row>
    <row r="8216" spans="1:12" x14ac:dyDescent="0.35">
      <c r="A8216" s="2">
        <v>43330</v>
      </c>
      <c r="B8216" s="1" t="s">
        <v>89</v>
      </c>
      <c r="C8216" s="1" t="s">
        <v>593</v>
      </c>
      <c r="D8216" s="1" t="s">
        <v>26</v>
      </c>
      <c r="E8216" s="1" t="s">
        <v>27</v>
      </c>
      <c r="F8216" s="18">
        <v>37.909999999999997</v>
      </c>
      <c r="G8216" t="s">
        <v>2938</v>
      </c>
      <c r="H8216" s="1">
        <f>IF(COUNTIF(G$2:G8216,G8216)=1,1,0)</f>
        <v>0</v>
      </c>
      <c r="I8216" s="1">
        <v>1</v>
      </c>
      <c r="J8216" s="1">
        <v>0</v>
      </c>
      <c r="K8216" s="1">
        <v>10.993899999999996</v>
      </c>
      <c r="L8216" s="12">
        <f>VLOOKUP(train[[#This Row],[Sub-Category]],Análisis_ABC_XYZ[[#Headers],[#Data]],4,FALSE)</f>
        <v>0.41105220110552465</v>
      </c>
    </row>
    <row r="8217" spans="1:12" x14ac:dyDescent="0.35">
      <c r="A8217" s="2">
        <v>43330</v>
      </c>
      <c r="B8217" s="1" t="s">
        <v>39</v>
      </c>
      <c r="C8217" s="1" t="s">
        <v>472</v>
      </c>
      <c r="D8217" s="1" t="s">
        <v>14</v>
      </c>
      <c r="E8217" s="1" t="s">
        <v>29</v>
      </c>
      <c r="F8217" s="18">
        <v>21.379999999999995</v>
      </c>
      <c r="G8217" t="s">
        <v>3696</v>
      </c>
      <c r="H8217" s="1">
        <f>IF(COUNTIF(G$2:G8217,G8217)=1,1,0)</f>
        <v>0</v>
      </c>
      <c r="I8217" s="1">
        <v>5</v>
      </c>
      <c r="J8217" s="1">
        <v>0.8</v>
      </c>
      <c r="K8217" s="1">
        <v>-33.139000000000003</v>
      </c>
      <c r="L8217" s="12">
        <f>VLOOKUP(train[[#This Row],[Sub-Category]],Análisis_ABC_XYZ[[#Headers],[#Data]],4,FALSE)</f>
        <v>0.46881743173671325</v>
      </c>
    </row>
    <row r="8218" spans="1:12" x14ac:dyDescent="0.35">
      <c r="A8218" s="2">
        <v>43330</v>
      </c>
      <c r="B8218" s="1" t="s">
        <v>157</v>
      </c>
      <c r="C8218" s="1" t="s">
        <v>1292</v>
      </c>
      <c r="D8218" s="1" t="s">
        <v>14</v>
      </c>
      <c r="E8218" s="1" t="s">
        <v>29</v>
      </c>
      <c r="F8218" s="18">
        <v>10.782000000000002</v>
      </c>
      <c r="G8218" t="s">
        <v>5183</v>
      </c>
      <c r="H8218" s="1">
        <f>IF(COUNTIF(G$2:G8218,G8218)=1,1,0)</f>
        <v>1</v>
      </c>
      <c r="I8218" s="1">
        <v>3</v>
      </c>
      <c r="J8218" s="1">
        <v>0.7</v>
      </c>
      <c r="K8218" s="1">
        <v>-7.9067999999999969</v>
      </c>
      <c r="L8218" s="12">
        <f>VLOOKUP(train[[#This Row],[Sub-Category]],Análisis_ABC_XYZ[[#Headers],[#Data]],4,FALSE)</f>
        <v>0.46881743173671325</v>
      </c>
    </row>
    <row r="8219" spans="1:12" x14ac:dyDescent="0.35">
      <c r="A8219" s="2">
        <v>43330</v>
      </c>
      <c r="B8219" s="1" t="s">
        <v>89</v>
      </c>
      <c r="C8219" s="1" t="s">
        <v>591</v>
      </c>
      <c r="D8219" s="1" t="s">
        <v>8</v>
      </c>
      <c r="E8219" s="1" t="s">
        <v>22</v>
      </c>
      <c r="F8219" s="18">
        <v>9.94</v>
      </c>
      <c r="G8219" t="s">
        <v>2938</v>
      </c>
      <c r="H8219" s="1">
        <f>IF(COUNTIF(G$2:G8219,G8219)=1,1,0)</f>
        <v>0</v>
      </c>
      <c r="I8219" s="1">
        <v>2</v>
      </c>
      <c r="J8219" s="1">
        <v>0</v>
      </c>
      <c r="K8219" s="1">
        <v>3.0813999999999995</v>
      </c>
      <c r="L8219" s="12">
        <f>VLOOKUP(train[[#This Row],[Sub-Category]],Análisis_ABC_XYZ[[#Headers],[#Data]],4,FALSE)</f>
        <v>0.4595170286641902</v>
      </c>
    </row>
    <row r="8220" spans="1:12" x14ac:dyDescent="0.35">
      <c r="A8220" s="2">
        <v>43330</v>
      </c>
      <c r="B8220" s="1" t="s">
        <v>157</v>
      </c>
      <c r="C8220" s="1" t="s">
        <v>1091</v>
      </c>
      <c r="D8220" s="1" t="s">
        <v>14</v>
      </c>
      <c r="E8220" s="1" t="s">
        <v>24</v>
      </c>
      <c r="F8220" s="18">
        <v>9.9120000000000008</v>
      </c>
      <c r="G8220" t="s">
        <v>5076</v>
      </c>
      <c r="H8220" s="1">
        <f>IF(COUNTIF(G$2:G8220,G8220)=1,1,0)</f>
        <v>1</v>
      </c>
      <c r="I8220" s="1">
        <v>3</v>
      </c>
      <c r="J8220" s="1">
        <v>0.2</v>
      </c>
      <c r="K8220" s="1">
        <v>1.2389999999999994</v>
      </c>
      <c r="L8220" s="12">
        <f>VLOOKUP(train[[#This Row],[Sub-Category]],Análisis_ABC_XYZ[[#Headers],[#Data]],4,FALSE)</f>
        <v>0.45632477063632687</v>
      </c>
    </row>
    <row r="8221" spans="1:12" x14ac:dyDescent="0.35">
      <c r="A8221" s="2">
        <v>43330</v>
      </c>
      <c r="B8221" s="1" t="s">
        <v>39</v>
      </c>
      <c r="C8221" s="1" t="s">
        <v>738</v>
      </c>
      <c r="D8221" s="1" t="s">
        <v>14</v>
      </c>
      <c r="E8221" s="1" t="s">
        <v>29</v>
      </c>
      <c r="F8221" s="18">
        <v>6.743999999999998</v>
      </c>
      <c r="G8221" t="s">
        <v>3696</v>
      </c>
      <c r="H8221" s="1">
        <f>IF(COUNTIF(G$2:G8221,G8221)=1,1,0)</f>
        <v>0</v>
      </c>
      <c r="I8221" s="1">
        <v>4</v>
      </c>
      <c r="J8221" s="1">
        <v>0.8</v>
      </c>
      <c r="K8221" s="1">
        <v>-11.4648</v>
      </c>
      <c r="L8221" s="12">
        <f>VLOOKUP(train[[#This Row],[Sub-Category]],Análisis_ABC_XYZ[[#Headers],[#Data]],4,FALSE)</f>
        <v>0.46881743173671325</v>
      </c>
    </row>
    <row r="8222" spans="1:12" x14ac:dyDescent="0.35">
      <c r="A8222" s="2">
        <v>43331</v>
      </c>
      <c r="B8222" s="1" t="s">
        <v>370</v>
      </c>
      <c r="C8222" s="1" t="s">
        <v>826</v>
      </c>
      <c r="D8222" s="1" t="s">
        <v>14</v>
      </c>
      <c r="E8222" s="1" t="s">
        <v>29</v>
      </c>
      <c r="F8222" s="18">
        <v>387.99</v>
      </c>
      <c r="G8222" t="s">
        <v>5998</v>
      </c>
      <c r="H8222" s="1">
        <f>IF(COUNTIF(G$2:G8222,G8222)=1,1,0)</f>
        <v>1</v>
      </c>
      <c r="I8222" s="1">
        <v>1</v>
      </c>
      <c r="J8222" s="1">
        <v>0</v>
      </c>
      <c r="K8222" s="1">
        <v>182.3553</v>
      </c>
      <c r="L8222" s="12">
        <f>VLOOKUP(train[[#This Row],[Sub-Category]],Análisis_ABC_XYZ[[#Headers],[#Data]],4,FALSE)</f>
        <v>0.46881743173671325</v>
      </c>
    </row>
    <row r="8223" spans="1:12" x14ac:dyDescent="0.35">
      <c r="A8223" s="2">
        <v>43331</v>
      </c>
      <c r="B8223" s="1" t="s">
        <v>44</v>
      </c>
      <c r="C8223" s="1" t="s">
        <v>1228</v>
      </c>
      <c r="D8223" s="1" t="s">
        <v>14</v>
      </c>
      <c r="E8223" s="1" t="s">
        <v>29</v>
      </c>
      <c r="F8223" s="18">
        <v>102.72</v>
      </c>
      <c r="G8223" t="s">
        <v>5107</v>
      </c>
      <c r="H8223" s="1">
        <f>IF(COUNTIF(G$2:G8223,G8223)=1,1,0)</f>
        <v>1</v>
      </c>
      <c r="I8223" s="1">
        <v>3</v>
      </c>
      <c r="J8223" s="1">
        <v>0.2</v>
      </c>
      <c r="K8223" s="1">
        <v>37.235999999999997</v>
      </c>
      <c r="L8223" s="12">
        <f>VLOOKUP(train[[#This Row],[Sub-Category]],Análisis_ABC_XYZ[[#Headers],[#Data]],4,FALSE)</f>
        <v>0.46881743173671325</v>
      </c>
    </row>
    <row r="8224" spans="1:12" x14ac:dyDescent="0.35">
      <c r="A8224" s="2">
        <v>43331</v>
      </c>
      <c r="B8224" s="1" t="s">
        <v>370</v>
      </c>
      <c r="C8224" s="1" t="s">
        <v>1625</v>
      </c>
      <c r="D8224" s="1" t="s">
        <v>14</v>
      </c>
      <c r="E8224" s="1" t="s">
        <v>36</v>
      </c>
      <c r="F8224" s="18">
        <v>19.440000000000001</v>
      </c>
      <c r="G8224" t="s">
        <v>3590</v>
      </c>
      <c r="H8224" s="1">
        <f>IF(COUNTIF(G$2:G8224,G8224)=1,1,0)</f>
        <v>1</v>
      </c>
      <c r="I8224" s="1">
        <v>3</v>
      </c>
      <c r="J8224" s="1">
        <v>0</v>
      </c>
      <c r="K8224" s="1">
        <v>9.3312000000000008</v>
      </c>
      <c r="L8224" s="12">
        <f>VLOOKUP(train[[#This Row],[Sub-Category]],Análisis_ABC_XYZ[[#Headers],[#Data]],4,FALSE)</f>
        <v>0.43613829632717294</v>
      </c>
    </row>
    <row r="8225" spans="1:12" x14ac:dyDescent="0.35">
      <c r="A8225" s="2">
        <v>43331</v>
      </c>
      <c r="B8225" s="1" t="s">
        <v>72</v>
      </c>
      <c r="C8225" s="1" t="s">
        <v>1280</v>
      </c>
      <c r="D8225" s="1" t="s">
        <v>14</v>
      </c>
      <c r="E8225" s="1" t="s">
        <v>29</v>
      </c>
      <c r="F8225" s="18">
        <v>2.2959999999999994</v>
      </c>
      <c r="G8225" s="1" t="s">
        <v>3749</v>
      </c>
      <c r="H8225" s="1">
        <f>IF(COUNTIF(G$2:G8225,G8225)=1,1,0)</f>
        <v>1</v>
      </c>
      <c r="I8225" s="1">
        <v>2</v>
      </c>
      <c r="J8225" s="1">
        <v>0.8</v>
      </c>
      <c r="K8225" s="1">
        <v>-3.9032000000000009</v>
      </c>
      <c r="L8225" s="12">
        <f>VLOOKUP(train[[#This Row],[Sub-Category]],Análisis_ABC_XYZ[[#Headers],[#Data]],4,FALSE)</f>
        <v>0.46881743173671325</v>
      </c>
    </row>
    <row r="8226" spans="1:12" x14ac:dyDescent="0.35">
      <c r="A8226" s="2">
        <v>43332</v>
      </c>
      <c r="B8226" s="1" t="s">
        <v>12</v>
      </c>
      <c r="C8226" s="1" t="s">
        <v>1046</v>
      </c>
      <c r="D8226" s="1" t="s">
        <v>14</v>
      </c>
      <c r="E8226" s="1" t="s">
        <v>29</v>
      </c>
      <c r="F8226" s="18">
        <v>239.12000000000003</v>
      </c>
      <c r="G8226" t="s">
        <v>5745</v>
      </c>
      <c r="H8226" s="1">
        <f>IF(COUNTIF(G$2:G8226,G8226)=1,1,0)</f>
        <v>1</v>
      </c>
      <c r="I8226" s="1">
        <v>5</v>
      </c>
      <c r="J8226" s="1">
        <v>0.2</v>
      </c>
      <c r="K8226" s="1">
        <v>77.71399999999997</v>
      </c>
      <c r="L8226" s="12">
        <f>VLOOKUP(train[[#This Row],[Sub-Category]],Análisis_ABC_XYZ[[#Headers],[#Data]],4,FALSE)</f>
        <v>0.46881743173671325</v>
      </c>
    </row>
    <row r="8227" spans="1:12" x14ac:dyDescent="0.35">
      <c r="A8227" s="2">
        <v>43332</v>
      </c>
      <c r="B8227" s="1" t="s">
        <v>12</v>
      </c>
      <c r="C8227" s="1" t="s">
        <v>165</v>
      </c>
      <c r="D8227" s="1" t="s">
        <v>14</v>
      </c>
      <c r="E8227" s="1" t="s">
        <v>20</v>
      </c>
      <c r="F8227" s="18">
        <v>226.56</v>
      </c>
      <c r="G8227" t="s">
        <v>3464</v>
      </c>
      <c r="H8227" s="1">
        <f>IF(COUNTIF(G$2:G8227,G8227)=1,1,0)</f>
        <v>1</v>
      </c>
      <c r="I8227" s="1">
        <v>6</v>
      </c>
      <c r="J8227" s="1">
        <v>0</v>
      </c>
      <c r="K8227" s="1">
        <v>63.436800000000005</v>
      </c>
      <c r="L8227" s="12">
        <f>VLOOKUP(train[[#This Row],[Sub-Category]],Análisis_ABC_XYZ[[#Headers],[#Data]],4,FALSE)</f>
        <v>0.44610841445725197</v>
      </c>
    </row>
    <row r="8228" spans="1:12" x14ac:dyDescent="0.35">
      <c r="A8228" s="2">
        <v>43332</v>
      </c>
      <c r="B8228" s="1" t="s">
        <v>12</v>
      </c>
      <c r="C8228" s="1" t="s">
        <v>1589</v>
      </c>
      <c r="D8228" s="1" t="s">
        <v>26</v>
      </c>
      <c r="E8228" s="1" t="s">
        <v>27</v>
      </c>
      <c r="F8228" s="18">
        <v>107.88</v>
      </c>
      <c r="G8228" t="s">
        <v>3464</v>
      </c>
      <c r="H8228" s="1">
        <f>IF(COUNTIF(G$2:G8228,G8228)=1,1,0)</f>
        <v>0</v>
      </c>
      <c r="I8228" s="1">
        <v>3</v>
      </c>
      <c r="J8228" s="1">
        <v>0.2</v>
      </c>
      <c r="K8228" s="1">
        <v>10.787999999999997</v>
      </c>
      <c r="L8228" s="12">
        <f>VLOOKUP(train[[#This Row],[Sub-Category]],Análisis_ABC_XYZ[[#Headers],[#Data]],4,FALSE)</f>
        <v>0.41105220110552465</v>
      </c>
    </row>
    <row r="8229" spans="1:12" x14ac:dyDescent="0.35">
      <c r="A8229" s="2">
        <v>43332</v>
      </c>
      <c r="B8229" s="1" t="s">
        <v>370</v>
      </c>
      <c r="C8229" s="1" t="s">
        <v>1098</v>
      </c>
      <c r="D8229" s="1" t="s">
        <v>14</v>
      </c>
      <c r="E8229" s="1" t="s">
        <v>20</v>
      </c>
      <c r="F8229" s="18">
        <v>40.29</v>
      </c>
      <c r="G8229" t="s">
        <v>4305</v>
      </c>
      <c r="H8229" s="1">
        <f>IF(COUNTIF(G$2:G8229,G8229)=1,1,0)</f>
        <v>1</v>
      </c>
      <c r="I8229" s="1">
        <v>3</v>
      </c>
      <c r="J8229" s="1">
        <v>0</v>
      </c>
      <c r="K8229" s="1">
        <v>10.475399999999999</v>
      </c>
      <c r="L8229" s="12">
        <f>VLOOKUP(train[[#This Row],[Sub-Category]],Análisis_ABC_XYZ[[#Headers],[#Data]],4,FALSE)</f>
        <v>0.44610841445725197</v>
      </c>
    </row>
    <row r="8230" spans="1:12" x14ac:dyDescent="0.35">
      <c r="A8230" s="2">
        <v>43332</v>
      </c>
      <c r="B8230" s="1" t="s">
        <v>34</v>
      </c>
      <c r="C8230" s="1" t="s">
        <v>1589</v>
      </c>
      <c r="D8230" s="1" t="s">
        <v>26</v>
      </c>
      <c r="E8230" s="1" t="s">
        <v>27</v>
      </c>
      <c r="F8230" s="18">
        <v>35.96</v>
      </c>
      <c r="G8230" t="s">
        <v>4207</v>
      </c>
      <c r="H8230" s="1">
        <f>IF(COUNTIF(G$2:G8230,G8230)=1,1,0)</f>
        <v>1</v>
      </c>
      <c r="I8230" s="1">
        <v>1</v>
      </c>
      <c r="J8230" s="1">
        <v>0.2</v>
      </c>
      <c r="K8230" s="1">
        <v>3.5959999999999983</v>
      </c>
      <c r="L8230" s="12">
        <f>VLOOKUP(train[[#This Row],[Sub-Category]],Análisis_ABC_XYZ[[#Headers],[#Data]],4,FALSE)</f>
        <v>0.41105220110552465</v>
      </c>
    </row>
    <row r="8231" spans="1:12" x14ac:dyDescent="0.35">
      <c r="A8231" s="2">
        <v>43332</v>
      </c>
      <c r="B8231" s="1" t="s">
        <v>12</v>
      </c>
      <c r="C8231" s="1" t="s">
        <v>1055</v>
      </c>
      <c r="D8231" s="1" t="s">
        <v>14</v>
      </c>
      <c r="E8231" s="1" t="s">
        <v>36</v>
      </c>
      <c r="F8231" s="18">
        <v>25.92</v>
      </c>
      <c r="G8231" t="s">
        <v>3859</v>
      </c>
      <c r="H8231" s="1">
        <f>IF(COUNTIF(G$2:G8231,G8231)=1,1,0)</f>
        <v>1</v>
      </c>
      <c r="I8231" s="1">
        <v>4</v>
      </c>
      <c r="J8231" s="1">
        <v>0</v>
      </c>
      <c r="K8231" s="1">
        <v>12.441600000000001</v>
      </c>
      <c r="L8231" s="12">
        <f>VLOOKUP(train[[#This Row],[Sub-Category]],Análisis_ABC_XYZ[[#Headers],[#Data]],4,FALSE)</f>
        <v>0.43613829632717294</v>
      </c>
    </row>
    <row r="8232" spans="1:12" x14ac:dyDescent="0.35">
      <c r="A8232" s="2">
        <v>43332</v>
      </c>
      <c r="B8232" s="1" t="s">
        <v>12</v>
      </c>
      <c r="C8232" s="1" t="s">
        <v>1393</v>
      </c>
      <c r="D8232" s="1" t="s">
        <v>14</v>
      </c>
      <c r="E8232" s="1" t="s">
        <v>182</v>
      </c>
      <c r="F8232" s="18">
        <v>17.22</v>
      </c>
      <c r="G8232" t="s">
        <v>3464</v>
      </c>
      <c r="H8232" s="1">
        <f>IF(COUNTIF(G$2:G8232,G8232)=1,1,0)</f>
        <v>0</v>
      </c>
      <c r="I8232" s="1">
        <v>3</v>
      </c>
      <c r="J8232" s="1">
        <v>0</v>
      </c>
      <c r="K8232" s="1">
        <v>5.1659999999999986</v>
      </c>
      <c r="L8232" s="12">
        <f>VLOOKUP(train[[#This Row],[Sub-Category]],Análisis_ABC_XYZ[[#Headers],[#Data]],4,FALSE)</f>
        <v>0.53938093436526824</v>
      </c>
    </row>
    <row r="8233" spans="1:12" x14ac:dyDescent="0.35">
      <c r="A8233" s="2">
        <v>43333</v>
      </c>
      <c r="B8233" s="1" t="s">
        <v>89</v>
      </c>
      <c r="C8233" s="1" t="s">
        <v>1244</v>
      </c>
      <c r="D8233" s="1" t="s">
        <v>14</v>
      </c>
      <c r="E8233" s="1" t="s">
        <v>29</v>
      </c>
      <c r="F8233" s="18">
        <v>4305.5520000000006</v>
      </c>
      <c r="G8233" t="s">
        <v>5905</v>
      </c>
      <c r="H8233" s="1">
        <f>IF(COUNTIF(G$2:G8233,G8233)=1,1,0)</f>
        <v>1</v>
      </c>
      <c r="I8233" s="1">
        <v>6</v>
      </c>
      <c r="J8233" s="1">
        <v>0.2</v>
      </c>
      <c r="K8233" s="1">
        <v>1453.1237999999996</v>
      </c>
      <c r="L8233" s="12">
        <f>VLOOKUP(train[[#This Row],[Sub-Category]],Análisis_ABC_XYZ[[#Headers],[#Data]],4,FALSE)</f>
        <v>0.46881743173671325</v>
      </c>
    </row>
    <row r="8234" spans="1:12" x14ac:dyDescent="0.35">
      <c r="A8234" s="2">
        <v>43333</v>
      </c>
      <c r="B8234" s="1" t="s">
        <v>438</v>
      </c>
      <c r="C8234" s="1" t="s">
        <v>439</v>
      </c>
      <c r="D8234" s="1" t="s">
        <v>8</v>
      </c>
      <c r="E8234" s="1" t="s">
        <v>11</v>
      </c>
      <c r="F8234" s="18">
        <v>866.4</v>
      </c>
      <c r="G8234" t="s">
        <v>4953</v>
      </c>
      <c r="H8234" s="1">
        <f>IF(COUNTIF(G$2:G8234,G8234)=1,1,0)</f>
        <v>1</v>
      </c>
      <c r="I8234" s="1">
        <v>4</v>
      </c>
      <c r="J8234" s="1">
        <v>0</v>
      </c>
      <c r="K8234" s="1">
        <v>225.26400000000001</v>
      </c>
      <c r="L8234" s="12">
        <f>VLOOKUP(train[[#This Row],[Sub-Category]],Análisis_ABC_XYZ[[#Headers],[#Data]],4,FALSE)</f>
        <v>0.46529189879902266</v>
      </c>
    </row>
    <row r="8235" spans="1:12" x14ac:dyDescent="0.35">
      <c r="A8235" s="2">
        <v>43333</v>
      </c>
      <c r="B8235" s="1" t="s">
        <v>37</v>
      </c>
      <c r="C8235" s="1" t="s">
        <v>685</v>
      </c>
      <c r="D8235" s="1" t="s">
        <v>14</v>
      </c>
      <c r="E8235" s="1" t="s">
        <v>20</v>
      </c>
      <c r="F8235" s="18">
        <v>572.58000000000004</v>
      </c>
      <c r="G8235" t="s">
        <v>4122</v>
      </c>
      <c r="H8235" s="1">
        <f>IF(COUNTIF(G$2:G8235,G8235)=1,1,0)</f>
        <v>1</v>
      </c>
      <c r="I8235" s="1">
        <v>6</v>
      </c>
      <c r="J8235" s="1">
        <v>0</v>
      </c>
      <c r="K8235" s="1">
        <v>34.354799999999955</v>
      </c>
      <c r="L8235" s="12">
        <f>VLOOKUP(train[[#This Row],[Sub-Category]],Análisis_ABC_XYZ[[#Headers],[#Data]],4,FALSE)</f>
        <v>0.44610841445725197</v>
      </c>
    </row>
    <row r="8236" spans="1:12" x14ac:dyDescent="0.35">
      <c r="A8236" s="2">
        <v>43333</v>
      </c>
      <c r="B8236" s="1" t="s">
        <v>12</v>
      </c>
      <c r="C8236" s="1" t="s">
        <v>32</v>
      </c>
      <c r="D8236" s="1" t="s">
        <v>8</v>
      </c>
      <c r="E8236" s="1" t="s">
        <v>18</v>
      </c>
      <c r="F8236" s="18">
        <v>568.72800000000007</v>
      </c>
      <c r="G8236" t="s">
        <v>3457</v>
      </c>
      <c r="H8236" s="1">
        <f>IF(COUNTIF(G$2:G8236,G8236)=1,1,0)</f>
        <v>1</v>
      </c>
      <c r="I8236" s="1">
        <v>3</v>
      </c>
      <c r="J8236" s="1">
        <v>0.2</v>
      </c>
      <c r="K8236" s="1">
        <v>28.436399999999935</v>
      </c>
      <c r="L8236" s="12">
        <f>VLOOKUP(train[[#This Row],[Sub-Category]],Análisis_ABC_XYZ[[#Headers],[#Data]],4,FALSE)</f>
        <v>0.55975208308209756</v>
      </c>
    </row>
    <row r="8237" spans="1:12" x14ac:dyDescent="0.35">
      <c r="A8237" s="2">
        <v>43333</v>
      </c>
      <c r="B8237" s="1" t="s">
        <v>12</v>
      </c>
      <c r="C8237" s="1" t="s">
        <v>588</v>
      </c>
      <c r="D8237" s="1" t="s">
        <v>26</v>
      </c>
      <c r="E8237" s="1" t="s">
        <v>27</v>
      </c>
      <c r="F8237" s="18">
        <v>431.96800000000007</v>
      </c>
      <c r="G8237" t="s">
        <v>3457</v>
      </c>
      <c r="H8237" s="1">
        <f>IF(COUNTIF(G$2:G8237,G8237)=1,1,0)</f>
        <v>0</v>
      </c>
      <c r="I8237" s="1">
        <v>4</v>
      </c>
      <c r="J8237" s="1">
        <v>0.2</v>
      </c>
      <c r="K8237" s="1">
        <v>37.797199999999975</v>
      </c>
      <c r="L8237" s="12">
        <f>VLOOKUP(train[[#This Row],[Sub-Category]],Análisis_ABC_XYZ[[#Headers],[#Data]],4,FALSE)</f>
        <v>0.41105220110552465</v>
      </c>
    </row>
    <row r="8238" spans="1:12" x14ac:dyDescent="0.35">
      <c r="A8238" s="2">
        <v>43333</v>
      </c>
      <c r="B8238" s="1" t="s">
        <v>37</v>
      </c>
      <c r="C8238" s="1" t="s">
        <v>220</v>
      </c>
      <c r="D8238" s="1" t="s">
        <v>8</v>
      </c>
      <c r="E8238" s="1" t="s">
        <v>11</v>
      </c>
      <c r="F8238" s="18">
        <v>388.70400000000006</v>
      </c>
      <c r="G8238" t="s">
        <v>4122</v>
      </c>
      <c r="H8238" s="1">
        <f>IF(COUNTIF(G$2:G8238,G8238)=1,1,0)</f>
        <v>0</v>
      </c>
      <c r="I8238" s="1">
        <v>6</v>
      </c>
      <c r="J8238" s="1">
        <v>0.2</v>
      </c>
      <c r="K8238" s="1">
        <v>38.870400000000018</v>
      </c>
      <c r="L8238" s="12">
        <f>VLOOKUP(train[[#This Row],[Sub-Category]],Análisis_ABC_XYZ[[#Headers],[#Data]],4,FALSE)</f>
        <v>0.46529189879902266</v>
      </c>
    </row>
    <row r="8239" spans="1:12" x14ac:dyDescent="0.35">
      <c r="A8239" s="2">
        <v>43333</v>
      </c>
      <c r="B8239" s="1" t="s">
        <v>766</v>
      </c>
      <c r="C8239" s="1" t="s">
        <v>510</v>
      </c>
      <c r="D8239" s="1" t="s">
        <v>14</v>
      </c>
      <c r="E8239" s="1" t="s">
        <v>36</v>
      </c>
      <c r="F8239" s="18">
        <v>277.39999999999998</v>
      </c>
      <c r="G8239" t="s">
        <v>3839</v>
      </c>
      <c r="H8239" s="1">
        <f>IF(COUNTIF(G$2:G8239,G8239)=1,1,0)</f>
        <v>1</v>
      </c>
      <c r="I8239" s="1">
        <v>5</v>
      </c>
      <c r="J8239" s="1">
        <v>0</v>
      </c>
      <c r="K8239" s="1">
        <v>133.15199999999999</v>
      </c>
      <c r="L8239" s="12">
        <f>VLOOKUP(train[[#This Row],[Sub-Category]],Análisis_ABC_XYZ[[#Headers],[#Data]],4,FALSE)</f>
        <v>0.43613829632717294</v>
      </c>
    </row>
    <row r="8240" spans="1:12" x14ac:dyDescent="0.35">
      <c r="A8240" s="2">
        <v>43333</v>
      </c>
      <c r="B8240" s="1" t="s">
        <v>145</v>
      </c>
      <c r="C8240" s="1" t="s">
        <v>659</v>
      </c>
      <c r="D8240" s="1" t="s">
        <v>14</v>
      </c>
      <c r="E8240" s="1" t="s">
        <v>20</v>
      </c>
      <c r="F8240" s="18">
        <v>237.09600000000003</v>
      </c>
      <c r="G8240" t="s">
        <v>6908</v>
      </c>
      <c r="H8240" s="1">
        <f>IF(COUNTIF(G$2:G8240,G8240)=1,1,0)</f>
        <v>1</v>
      </c>
      <c r="I8240" s="1">
        <v>3</v>
      </c>
      <c r="J8240" s="1">
        <v>0.2</v>
      </c>
      <c r="K8240" s="1">
        <v>20.745899999999985</v>
      </c>
      <c r="L8240" s="12">
        <f>VLOOKUP(train[[#This Row],[Sub-Category]],Análisis_ABC_XYZ[[#Headers],[#Data]],4,FALSE)</f>
        <v>0.44610841445725197</v>
      </c>
    </row>
    <row r="8241" spans="1:12" x14ac:dyDescent="0.35">
      <c r="A8241" s="2">
        <v>43333</v>
      </c>
      <c r="B8241" s="1" t="s">
        <v>12</v>
      </c>
      <c r="C8241" s="1" t="s">
        <v>1599</v>
      </c>
      <c r="D8241" s="1" t="s">
        <v>14</v>
      </c>
      <c r="E8241" s="1" t="s">
        <v>31</v>
      </c>
      <c r="F8241" s="18">
        <v>203.52</v>
      </c>
      <c r="G8241" t="s">
        <v>3457</v>
      </c>
      <c r="H8241" s="1">
        <f>IF(COUNTIF(G$2:G8241,G8241)=1,1,0)</f>
        <v>0</v>
      </c>
      <c r="I8241" s="1">
        <v>3</v>
      </c>
      <c r="J8241" s="1">
        <v>0</v>
      </c>
      <c r="K8241" s="1">
        <v>54.950400000000002</v>
      </c>
      <c r="L8241" s="12">
        <f>VLOOKUP(train[[#This Row],[Sub-Category]],Análisis_ABC_XYZ[[#Headers],[#Data]],4,FALSE)</f>
        <v>0.49507917887403441</v>
      </c>
    </row>
    <row r="8242" spans="1:12" x14ac:dyDescent="0.35">
      <c r="A8242" s="2">
        <v>43333</v>
      </c>
      <c r="B8242" s="1" t="s">
        <v>12</v>
      </c>
      <c r="C8242" s="1" t="s">
        <v>1597</v>
      </c>
      <c r="D8242" s="1" t="s">
        <v>8</v>
      </c>
      <c r="E8242" s="1" t="s">
        <v>22</v>
      </c>
      <c r="F8242" s="18">
        <v>129.91999999999999</v>
      </c>
      <c r="G8242" t="s">
        <v>3457</v>
      </c>
      <c r="H8242" s="1">
        <f>IF(COUNTIF(G$2:G8242,G8242)=1,1,0)</f>
        <v>0</v>
      </c>
      <c r="I8242" s="1">
        <v>4</v>
      </c>
      <c r="J8242" s="1">
        <v>0</v>
      </c>
      <c r="K8242" s="1">
        <v>10.393599999999992</v>
      </c>
      <c r="L8242" s="12">
        <f>VLOOKUP(train[[#This Row],[Sub-Category]],Análisis_ABC_XYZ[[#Headers],[#Data]],4,FALSE)</f>
        <v>0.4595170286641902</v>
      </c>
    </row>
    <row r="8243" spans="1:12" x14ac:dyDescent="0.35">
      <c r="A8243" s="2">
        <v>43333</v>
      </c>
      <c r="B8243" s="1" t="s">
        <v>12</v>
      </c>
      <c r="C8243" s="1" t="s">
        <v>1598</v>
      </c>
      <c r="D8243" s="1" t="s">
        <v>14</v>
      </c>
      <c r="E8243" s="1" t="s">
        <v>29</v>
      </c>
      <c r="F8243" s="18">
        <v>117.14400000000001</v>
      </c>
      <c r="G8243" t="s">
        <v>3457</v>
      </c>
      <c r="H8243" s="1">
        <f>IF(COUNTIF(G$2:G8243,G8243)=1,1,0)</f>
        <v>0</v>
      </c>
      <c r="I8243" s="1">
        <v>9</v>
      </c>
      <c r="J8243" s="1">
        <v>0.2</v>
      </c>
      <c r="K8243" s="1">
        <v>42.464699999999993</v>
      </c>
      <c r="L8243" s="12">
        <f>VLOOKUP(train[[#This Row],[Sub-Category]],Análisis_ABC_XYZ[[#Headers],[#Data]],4,FALSE)</f>
        <v>0.46881743173671325</v>
      </c>
    </row>
    <row r="8244" spans="1:12" x14ac:dyDescent="0.35">
      <c r="A8244" s="2">
        <v>43333</v>
      </c>
      <c r="B8244" s="1" t="s">
        <v>766</v>
      </c>
      <c r="C8244" s="1" t="s">
        <v>1002</v>
      </c>
      <c r="D8244" s="1" t="s">
        <v>8</v>
      </c>
      <c r="E8244" s="1" t="s">
        <v>22</v>
      </c>
      <c r="F8244" s="18">
        <v>91.92</v>
      </c>
      <c r="G8244" t="s">
        <v>3839</v>
      </c>
      <c r="H8244" s="1">
        <f>IF(COUNTIF(G$2:G8244,G8244)=1,1,0)</f>
        <v>0</v>
      </c>
      <c r="I8244" s="1">
        <v>4</v>
      </c>
      <c r="J8244" s="1">
        <v>0</v>
      </c>
      <c r="K8244" s="1">
        <v>31.252800000000001</v>
      </c>
      <c r="L8244" s="12">
        <f>VLOOKUP(train[[#This Row],[Sub-Category]],Análisis_ABC_XYZ[[#Headers],[#Data]],4,FALSE)</f>
        <v>0.4595170286641902</v>
      </c>
    </row>
    <row r="8245" spans="1:12" x14ac:dyDescent="0.35">
      <c r="A8245" s="2">
        <v>43333</v>
      </c>
      <c r="B8245" s="1" t="s">
        <v>104</v>
      </c>
      <c r="C8245" s="1" t="s">
        <v>720</v>
      </c>
      <c r="D8245" s="1" t="s">
        <v>14</v>
      </c>
      <c r="E8245" s="1" t="s">
        <v>36</v>
      </c>
      <c r="F8245" s="18">
        <v>83.88</v>
      </c>
      <c r="G8245" t="s">
        <v>4921</v>
      </c>
      <c r="H8245" s="1">
        <f>IF(COUNTIF(G$2:G8245,G8245)=1,1,0)</f>
        <v>1</v>
      </c>
      <c r="I8245" s="1">
        <v>1</v>
      </c>
      <c r="J8245" s="1">
        <v>0.2</v>
      </c>
      <c r="K8245" s="1">
        <v>29.357999999999997</v>
      </c>
      <c r="L8245" s="12">
        <f>VLOOKUP(train[[#This Row],[Sub-Category]],Análisis_ABC_XYZ[[#Headers],[#Data]],4,FALSE)</f>
        <v>0.43613829632717294</v>
      </c>
    </row>
    <row r="8246" spans="1:12" x14ac:dyDescent="0.35">
      <c r="A8246" s="2">
        <v>43333</v>
      </c>
      <c r="B8246" s="1" t="s">
        <v>12</v>
      </c>
      <c r="C8246" s="1" t="s">
        <v>381</v>
      </c>
      <c r="D8246" s="1" t="s">
        <v>14</v>
      </c>
      <c r="E8246" s="1" t="s">
        <v>15</v>
      </c>
      <c r="F8246" s="18">
        <v>51.75</v>
      </c>
      <c r="G8246" t="s">
        <v>3457</v>
      </c>
      <c r="H8246" s="1">
        <f>IF(COUNTIF(G$2:G8246,G8246)=1,1,0)</f>
        <v>0</v>
      </c>
      <c r="I8246" s="1">
        <v>5</v>
      </c>
      <c r="J8246" s="1">
        <v>0</v>
      </c>
      <c r="K8246" s="1">
        <v>24.84</v>
      </c>
      <c r="L8246" s="12">
        <f>VLOOKUP(train[[#This Row],[Sub-Category]],Análisis_ABC_XYZ[[#Headers],[#Data]],4,FALSE)</f>
        <v>0.4647369236065339</v>
      </c>
    </row>
    <row r="8247" spans="1:12" x14ac:dyDescent="0.35">
      <c r="A8247" s="2">
        <v>43333</v>
      </c>
      <c r="B8247" s="1" t="s">
        <v>37</v>
      </c>
      <c r="C8247" s="1" t="s">
        <v>1421</v>
      </c>
      <c r="D8247" s="1" t="s">
        <v>26</v>
      </c>
      <c r="E8247" s="1" t="s">
        <v>56</v>
      </c>
      <c r="F8247" s="18">
        <v>33.18</v>
      </c>
      <c r="G8247" t="s">
        <v>4122</v>
      </c>
      <c r="H8247" s="1">
        <f>IF(COUNTIF(G$2:G8247,G8247)=1,1,0)</f>
        <v>0</v>
      </c>
      <c r="I8247" s="1">
        <v>2</v>
      </c>
      <c r="J8247" s="1">
        <v>0</v>
      </c>
      <c r="K8247" s="1">
        <v>11.613</v>
      </c>
      <c r="L8247" s="12">
        <f>VLOOKUP(train[[#This Row],[Sub-Category]],Análisis_ABC_XYZ[[#Headers],[#Data]],4,FALSE)</f>
        <v>0.52062335344040378</v>
      </c>
    </row>
    <row r="8248" spans="1:12" x14ac:dyDescent="0.35">
      <c r="A8248" s="2">
        <v>43333</v>
      </c>
      <c r="B8248" s="1" t="s">
        <v>76</v>
      </c>
      <c r="C8248" s="1" t="s">
        <v>724</v>
      </c>
      <c r="D8248" s="1" t="s">
        <v>14</v>
      </c>
      <c r="E8248" s="1" t="s">
        <v>182</v>
      </c>
      <c r="F8248" s="18">
        <v>37.24</v>
      </c>
      <c r="G8248" t="s">
        <v>1996</v>
      </c>
      <c r="H8248" s="1">
        <f>IF(COUNTIF(G$2:G8248,G8248)=1,1,0)</f>
        <v>1</v>
      </c>
      <c r="I8248" s="1">
        <v>4</v>
      </c>
      <c r="J8248" s="1">
        <v>0</v>
      </c>
      <c r="K8248" s="1">
        <v>10.799599999999998</v>
      </c>
      <c r="L8248" s="12">
        <f>VLOOKUP(train[[#This Row],[Sub-Category]],Análisis_ABC_XYZ[[#Headers],[#Data]],4,FALSE)</f>
        <v>0.53938093436526824</v>
      </c>
    </row>
    <row r="8249" spans="1:12" x14ac:dyDescent="0.35">
      <c r="A8249" s="2">
        <v>43333</v>
      </c>
      <c r="B8249" s="1" t="s">
        <v>76</v>
      </c>
      <c r="C8249" s="1" t="s">
        <v>723</v>
      </c>
      <c r="D8249" s="1" t="s">
        <v>14</v>
      </c>
      <c r="E8249" s="1" t="s">
        <v>91</v>
      </c>
      <c r="F8249" s="18">
        <v>35</v>
      </c>
      <c r="G8249" t="s">
        <v>1996</v>
      </c>
      <c r="H8249" s="1">
        <f>IF(COUNTIF(G$2:G8249,G8249)=1,1,0)</f>
        <v>0</v>
      </c>
      <c r="I8249" s="1">
        <v>7</v>
      </c>
      <c r="J8249" s="1">
        <v>0</v>
      </c>
      <c r="K8249" s="1">
        <v>16.8</v>
      </c>
      <c r="L8249" s="12">
        <f>VLOOKUP(train[[#This Row],[Sub-Category]],Análisis_ABC_XYZ[[#Headers],[#Data]],4,FALSE)</f>
        <v>0.51168203684699509</v>
      </c>
    </row>
    <row r="8250" spans="1:12" x14ac:dyDescent="0.35">
      <c r="A8250" s="2">
        <v>43333</v>
      </c>
      <c r="B8250" s="1" t="s">
        <v>89</v>
      </c>
      <c r="C8250" s="1" t="s">
        <v>1619</v>
      </c>
      <c r="D8250" s="1" t="s">
        <v>14</v>
      </c>
      <c r="E8250" s="1" t="s">
        <v>29</v>
      </c>
      <c r="F8250" s="18">
        <v>32.088000000000001</v>
      </c>
      <c r="G8250" t="s">
        <v>5905</v>
      </c>
      <c r="H8250" s="1">
        <f>IF(COUNTIF(G$2:G8250,G8250)=1,1,0)</f>
        <v>0</v>
      </c>
      <c r="I8250" s="1">
        <v>7</v>
      </c>
      <c r="J8250" s="1">
        <v>0.2</v>
      </c>
      <c r="K8250" s="1">
        <v>11.2308</v>
      </c>
      <c r="L8250" s="12">
        <f>VLOOKUP(train[[#This Row],[Sub-Category]],Análisis_ABC_XYZ[[#Headers],[#Data]],4,FALSE)</f>
        <v>0.46881743173671325</v>
      </c>
    </row>
    <row r="8251" spans="1:12" x14ac:dyDescent="0.35">
      <c r="A8251" s="2">
        <v>43333</v>
      </c>
      <c r="B8251" s="1" t="s">
        <v>766</v>
      </c>
      <c r="C8251" s="1" t="s">
        <v>1047</v>
      </c>
      <c r="D8251" s="1" t="s">
        <v>8</v>
      </c>
      <c r="E8251" s="1" t="s">
        <v>22</v>
      </c>
      <c r="F8251" s="18">
        <v>25.16</v>
      </c>
      <c r="G8251" t="s">
        <v>3839</v>
      </c>
      <c r="H8251" s="1">
        <f>IF(COUNTIF(G$2:G8251,G8251)=1,1,0)</f>
        <v>0</v>
      </c>
      <c r="I8251" s="1">
        <v>2</v>
      </c>
      <c r="J8251" s="1">
        <v>0</v>
      </c>
      <c r="K8251" s="1">
        <v>8.5543999999999976</v>
      </c>
      <c r="L8251" s="12">
        <f>VLOOKUP(train[[#This Row],[Sub-Category]],Análisis_ABC_XYZ[[#Headers],[#Data]],4,FALSE)</f>
        <v>0.4595170286641902</v>
      </c>
    </row>
    <row r="8252" spans="1:12" x14ac:dyDescent="0.35">
      <c r="A8252" s="2">
        <v>43333</v>
      </c>
      <c r="B8252" s="1" t="s">
        <v>145</v>
      </c>
      <c r="C8252" s="1" t="s">
        <v>1251</v>
      </c>
      <c r="D8252" s="1" t="s">
        <v>8</v>
      </c>
      <c r="E8252" s="1" t="s">
        <v>22</v>
      </c>
      <c r="F8252" s="18">
        <v>22.752000000000002</v>
      </c>
      <c r="G8252" t="s">
        <v>6908</v>
      </c>
      <c r="H8252" s="1">
        <f>IF(COUNTIF(G$2:G8252,G8252)=1,1,0)</f>
        <v>0</v>
      </c>
      <c r="I8252" s="1">
        <v>3</v>
      </c>
      <c r="J8252" s="1">
        <v>0.2</v>
      </c>
      <c r="K8252" s="1">
        <v>7.1099999999999994</v>
      </c>
      <c r="L8252" s="12">
        <f>VLOOKUP(train[[#This Row],[Sub-Category]],Análisis_ABC_XYZ[[#Headers],[#Data]],4,FALSE)</f>
        <v>0.4595170286641902</v>
      </c>
    </row>
    <row r="8253" spans="1:12" x14ac:dyDescent="0.35">
      <c r="A8253" s="2">
        <v>43333</v>
      </c>
      <c r="B8253" s="1" t="s">
        <v>12</v>
      </c>
      <c r="C8253" s="1" t="s">
        <v>853</v>
      </c>
      <c r="D8253" s="1" t="s">
        <v>14</v>
      </c>
      <c r="E8253" s="1" t="s">
        <v>24</v>
      </c>
      <c r="F8253" s="18">
        <v>17.12</v>
      </c>
      <c r="G8253" t="s">
        <v>3457</v>
      </c>
      <c r="H8253" s="1">
        <f>IF(COUNTIF(G$2:G8253,G8253)=1,1,0)</f>
        <v>0</v>
      </c>
      <c r="I8253" s="1">
        <v>4</v>
      </c>
      <c r="J8253" s="1">
        <v>0</v>
      </c>
      <c r="K8253" s="1">
        <v>4.9647999999999985</v>
      </c>
      <c r="L8253" s="12">
        <f>VLOOKUP(train[[#This Row],[Sub-Category]],Análisis_ABC_XYZ[[#Headers],[#Data]],4,FALSE)</f>
        <v>0.45632477063632687</v>
      </c>
    </row>
    <row r="8254" spans="1:12" x14ac:dyDescent="0.35">
      <c r="A8254" s="2">
        <v>43333</v>
      </c>
      <c r="B8254" s="1" t="s">
        <v>76</v>
      </c>
      <c r="C8254" s="1" t="s">
        <v>725</v>
      </c>
      <c r="D8254" s="1" t="s">
        <v>14</v>
      </c>
      <c r="E8254" s="1" t="s">
        <v>61</v>
      </c>
      <c r="F8254" s="18">
        <v>15.28</v>
      </c>
      <c r="G8254" t="s">
        <v>1996</v>
      </c>
      <c r="H8254" s="1">
        <f>IF(COUNTIF(G$2:G8254,G8254)=1,1,0)</f>
        <v>0</v>
      </c>
      <c r="I8254" s="1">
        <v>2</v>
      </c>
      <c r="J8254" s="1">
        <v>0</v>
      </c>
      <c r="K8254" s="1">
        <v>7.4871999999999996</v>
      </c>
      <c r="L8254" s="12">
        <f>VLOOKUP(train[[#This Row],[Sub-Category]],Análisis_ABC_XYZ[[#Headers],[#Data]],4,FALSE)</f>
        <v>0.44424167803735209</v>
      </c>
    </row>
    <row r="8255" spans="1:12" x14ac:dyDescent="0.35">
      <c r="A8255" s="2">
        <v>43333</v>
      </c>
      <c r="B8255" s="1" t="s">
        <v>145</v>
      </c>
      <c r="C8255" s="1" t="s">
        <v>194</v>
      </c>
      <c r="D8255" s="1" t="s">
        <v>14</v>
      </c>
      <c r="E8255" s="1" t="s">
        <v>36</v>
      </c>
      <c r="F8255" s="18">
        <v>6.6720000000000006</v>
      </c>
      <c r="G8255" t="s">
        <v>6908</v>
      </c>
      <c r="H8255" s="1">
        <f>IF(COUNTIF(G$2:G8255,G8255)=1,1,0)</f>
        <v>0</v>
      </c>
      <c r="I8255" s="1">
        <v>1</v>
      </c>
      <c r="J8255" s="1">
        <v>0.2</v>
      </c>
      <c r="K8255" s="1">
        <v>2.0849999999999991</v>
      </c>
      <c r="L8255" s="12">
        <f>VLOOKUP(train[[#This Row],[Sub-Category]],Análisis_ABC_XYZ[[#Headers],[#Data]],4,FALSE)</f>
        <v>0.43613829632717294</v>
      </c>
    </row>
    <row r="8256" spans="1:12" x14ac:dyDescent="0.35">
      <c r="A8256" s="2">
        <v>43334</v>
      </c>
      <c r="B8256" s="1" t="s">
        <v>52</v>
      </c>
      <c r="C8256" s="1" t="s">
        <v>802</v>
      </c>
      <c r="D8256" s="1" t="s">
        <v>8</v>
      </c>
      <c r="E8256" s="1" t="s">
        <v>18</v>
      </c>
      <c r="F8256" s="18">
        <v>314.53199999999998</v>
      </c>
      <c r="G8256" t="s">
        <v>6675</v>
      </c>
      <c r="H8256" s="1">
        <f>IF(COUNTIF(G$2:G8256,G8256)=1,1,0)</f>
        <v>1</v>
      </c>
      <c r="I8256" s="1">
        <v>2</v>
      </c>
      <c r="J8256" s="1">
        <v>0.4</v>
      </c>
      <c r="K8256" s="1">
        <v>-83.875200000000035</v>
      </c>
      <c r="L8256" s="12">
        <f>VLOOKUP(train[[#This Row],[Sub-Category]],Análisis_ABC_XYZ[[#Headers],[#Data]],4,FALSE)</f>
        <v>0.55975208308209756</v>
      </c>
    </row>
    <row r="8257" spans="1:12" x14ac:dyDescent="0.35">
      <c r="A8257" s="2">
        <v>43334</v>
      </c>
      <c r="B8257" s="1" t="s">
        <v>12</v>
      </c>
      <c r="C8257" s="1" t="s">
        <v>162</v>
      </c>
      <c r="D8257" s="1" t="s">
        <v>8</v>
      </c>
      <c r="E8257" s="1" t="s">
        <v>18</v>
      </c>
      <c r="F8257" s="18">
        <v>210.00800000000001</v>
      </c>
      <c r="G8257" t="s">
        <v>6583</v>
      </c>
      <c r="H8257" s="1">
        <f>IF(COUNTIF(G$2:G8257,G8257)=1,1,0)</f>
        <v>1</v>
      </c>
      <c r="I8257" s="1">
        <v>1</v>
      </c>
      <c r="J8257" s="1">
        <v>0.2</v>
      </c>
      <c r="K8257" s="1">
        <v>2.625099999999982</v>
      </c>
      <c r="L8257" s="12">
        <f>VLOOKUP(train[[#This Row],[Sub-Category]],Análisis_ABC_XYZ[[#Headers],[#Data]],4,FALSE)</f>
        <v>0.55975208308209756</v>
      </c>
    </row>
    <row r="8258" spans="1:12" x14ac:dyDescent="0.35">
      <c r="A8258" s="2">
        <v>43335</v>
      </c>
      <c r="B8258" s="1" t="s">
        <v>16</v>
      </c>
      <c r="C8258" s="1" t="s">
        <v>1532</v>
      </c>
      <c r="D8258" s="1" t="s">
        <v>26</v>
      </c>
      <c r="E8258" s="1" t="s">
        <v>27</v>
      </c>
      <c r="F8258" s="18">
        <v>4367.8960000000006</v>
      </c>
      <c r="G8258" t="s">
        <v>2863</v>
      </c>
      <c r="H8258" s="1">
        <f>IF(COUNTIF(G$2:G8258,G8258)=1,1,0)</f>
        <v>1</v>
      </c>
      <c r="I8258" s="1">
        <v>13</v>
      </c>
      <c r="J8258" s="1">
        <v>0.2</v>
      </c>
      <c r="K8258" s="1">
        <v>327.59220000000005</v>
      </c>
      <c r="L8258" s="12">
        <f>VLOOKUP(train[[#This Row],[Sub-Category]],Análisis_ABC_XYZ[[#Headers],[#Data]],4,FALSE)</f>
        <v>0.41105220110552465</v>
      </c>
    </row>
    <row r="8259" spans="1:12" x14ac:dyDescent="0.35">
      <c r="A8259" s="2">
        <v>43335</v>
      </c>
      <c r="B8259" s="1" t="s">
        <v>16</v>
      </c>
      <c r="C8259" s="1" t="s">
        <v>797</v>
      </c>
      <c r="D8259" s="1" t="s">
        <v>14</v>
      </c>
      <c r="E8259" s="1" t="s">
        <v>31</v>
      </c>
      <c r="F8259" s="18">
        <v>161.376</v>
      </c>
      <c r="G8259" t="s">
        <v>2863</v>
      </c>
      <c r="H8259" s="1">
        <f>IF(COUNTIF(G$2:G8259,G8259)=1,1,0)</f>
        <v>0</v>
      </c>
      <c r="I8259" s="1">
        <v>6</v>
      </c>
      <c r="J8259" s="1">
        <v>0.2</v>
      </c>
      <c r="K8259" s="1">
        <v>12.103199999999994</v>
      </c>
      <c r="L8259" s="12">
        <f>VLOOKUP(train[[#This Row],[Sub-Category]],Análisis_ABC_XYZ[[#Headers],[#Data]],4,FALSE)</f>
        <v>0.49507917887403441</v>
      </c>
    </row>
    <row r="8260" spans="1:12" x14ac:dyDescent="0.35">
      <c r="A8260" s="2">
        <v>43335</v>
      </c>
      <c r="B8260" s="1" t="s">
        <v>16</v>
      </c>
      <c r="C8260" s="1" t="s">
        <v>1242</v>
      </c>
      <c r="D8260" s="1" t="s">
        <v>14</v>
      </c>
      <c r="E8260" s="1" t="s">
        <v>36</v>
      </c>
      <c r="F8260" s="18">
        <v>49.568000000000005</v>
      </c>
      <c r="G8260" t="s">
        <v>2863</v>
      </c>
      <c r="H8260" s="1">
        <f>IF(COUNTIF(G$2:G8260,G8260)=1,1,0)</f>
        <v>0</v>
      </c>
      <c r="I8260" s="1">
        <v>2</v>
      </c>
      <c r="J8260" s="1">
        <v>0.2</v>
      </c>
      <c r="K8260" s="1">
        <v>15.489999999999997</v>
      </c>
      <c r="L8260" s="12">
        <f>VLOOKUP(train[[#This Row],[Sub-Category]],Análisis_ABC_XYZ[[#Headers],[#Data]],4,FALSE)</f>
        <v>0.43613829632717294</v>
      </c>
    </row>
    <row r="8261" spans="1:12" x14ac:dyDescent="0.35">
      <c r="A8261" s="2">
        <v>43335</v>
      </c>
      <c r="B8261" s="1" t="s">
        <v>16</v>
      </c>
      <c r="C8261" s="1" t="s">
        <v>901</v>
      </c>
      <c r="D8261" s="1" t="s">
        <v>14</v>
      </c>
      <c r="E8261" s="1" t="s">
        <v>36</v>
      </c>
      <c r="F8261" s="18">
        <v>8.7200000000000006</v>
      </c>
      <c r="G8261" t="s">
        <v>2863</v>
      </c>
      <c r="H8261" s="1">
        <f>IF(COUNTIF(G$2:G8261,G8261)=1,1,0)</f>
        <v>0</v>
      </c>
      <c r="I8261" s="1">
        <v>5</v>
      </c>
      <c r="J8261" s="1">
        <v>0.2</v>
      </c>
      <c r="K8261" s="1">
        <v>2.9429999999999992</v>
      </c>
      <c r="L8261" s="12">
        <f>VLOOKUP(train[[#This Row],[Sub-Category]],Análisis_ABC_XYZ[[#Headers],[#Data]],4,FALSE)</f>
        <v>0.43613829632717294</v>
      </c>
    </row>
    <row r="8262" spans="1:12" x14ac:dyDescent="0.35">
      <c r="A8262" s="2">
        <v>43335</v>
      </c>
      <c r="B8262" s="1" t="s">
        <v>16</v>
      </c>
      <c r="C8262" s="1" t="s">
        <v>919</v>
      </c>
      <c r="D8262" s="1" t="s">
        <v>8</v>
      </c>
      <c r="E8262" s="1" t="s">
        <v>22</v>
      </c>
      <c r="F8262" s="18">
        <v>2.7840000000000003</v>
      </c>
      <c r="G8262" s="1" t="s">
        <v>2863</v>
      </c>
      <c r="H8262" s="1">
        <f>IF(COUNTIF(G$2:G8262,G8262)=1,1,0)</f>
        <v>0</v>
      </c>
      <c r="I8262" s="1">
        <v>2</v>
      </c>
      <c r="J8262" s="1">
        <v>0.2</v>
      </c>
      <c r="K8262" s="1">
        <v>0.41759999999999986</v>
      </c>
      <c r="L8262" s="12">
        <f>VLOOKUP(train[[#This Row],[Sub-Category]],Análisis_ABC_XYZ[[#Headers],[#Data]],4,FALSE)</f>
        <v>0.4595170286641902</v>
      </c>
    </row>
    <row r="8263" spans="1:12" x14ac:dyDescent="0.35">
      <c r="A8263" s="2">
        <v>43336</v>
      </c>
      <c r="B8263" s="1" t="s">
        <v>157</v>
      </c>
      <c r="C8263" s="1" t="s">
        <v>1798</v>
      </c>
      <c r="D8263" s="1" t="s">
        <v>14</v>
      </c>
      <c r="E8263" s="1" t="s">
        <v>31</v>
      </c>
      <c r="F8263" s="18">
        <v>646.27200000000005</v>
      </c>
      <c r="G8263" t="s">
        <v>5126</v>
      </c>
      <c r="H8263" s="1">
        <f>IF(COUNTIF(G$2:G8263,G8263)=1,1,0)</f>
        <v>1</v>
      </c>
      <c r="I8263" s="1">
        <v>8</v>
      </c>
      <c r="J8263" s="1">
        <v>0.2</v>
      </c>
      <c r="K8263" s="1">
        <v>64.627199999999988</v>
      </c>
      <c r="L8263" s="12">
        <f>VLOOKUP(train[[#This Row],[Sub-Category]],Análisis_ABC_XYZ[[#Headers],[#Data]],4,FALSE)</f>
        <v>0.49507917887403441</v>
      </c>
    </row>
    <row r="8264" spans="1:12" x14ac:dyDescent="0.35">
      <c r="A8264" s="2">
        <v>43336</v>
      </c>
      <c r="B8264" s="1" t="s">
        <v>89</v>
      </c>
      <c r="C8264" s="1" t="s">
        <v>28</v>
      </c>
      <c r="D8264" s="1" t="s">
        <v>14</v>
      </c>
      <c r="E8264" s="1" t="s">
        <v>29</v>
      </c>
      <c r="F8264" s="18">
        <v>24.672000000000001</v>
      </c>
      <c r="G8264" t="s">
        <v>4230</v>
      </c>
      <c r="H8264" s="1">
        <f>IF(COUNTIF(G$2:G8264,G8264)=1,1,0)</f>
        <v>1</v>
      </c>
      <c r="I8264" s="1">
        <v>4</v>
      </c>
      <c r="J8264" s="1">
        <v>0.2</v>
      </c>
      <c r="K8264" s="1">
        <v>7.71</v>
      </c>
      <c r="L8264" s="12">
        <f>VLOOKUP(train[[#This Row],[Sub-Category]],Análisis_ABC_XYZ[[#Headers],[#Data]],4,FALSE)</f>
        <v>0.46881743173671325</v>
      </c>
    </row>
    <row r="8265" spans="1:12" x14ac:dyDescent="0.35">
      <c r="A8265" s="2">
        <v>43336</v>
      </c>
      <c r="B8265" s="1" t="s">
        <v>157</v>
      </c>
      <c r="C8265" s="1" t="s">
        <v>793</v>
      </c>
      <c r="D8265" s="1" t="s">
        <v>14</v>
      </c>
      <c r="E8265" s="1" t="s">
        <v>36</v>
      </c>
      <c r="F8265" s="18">
        <v>10.368000000000002</v>
      </c>
      <c r="G8265" t="s">
        <v>5126</v>
      </c>
      <c r="H8265" s="1">
        <f>IF(COUNTIF(G$2:G8265,G8265)=1,1,0)</f>
        <v>0</v>
      </c>
      <c r="I8265" s="1">
        <v>2</v>
      </c>
      <c r="J8265" s="1">
        <v>0.2</v>
      </c>
      <c r="K8265" s="1">
        <v>3.7584</v>
      </c>
      <c r="L8265" s="12">
        <f>VLOOKUP(train[[#This Row],[Sub-Category]],Análisis_ABC_XYZ[[#Headers],[#Data]],4,FALSE)</f>
        <v>0.43613829632717294</v>
      </c>
    </row>
    <row r="8266" spans="1:12" x14ac:dyDescent="0.35">
      <c r="A8266" s="2">
        <v>43336</v>
      </c>
      <c r="B8266" s="1" t="s">
        <v>89</v>
      </c>
      <c r="C8266" s="1" t="s">
        <v>669</v>
      </c>
      <c r="D8266" s="1" t="s">
        <v>14</v>
      </c>
      <c r="E8266" s="1" t="s">
        <v>29</v>
      </c>
      <c r="F8266" s="18">
        <v>3.7439999999999998</v>
      </c>
      <c r="G8266" t="s">
        <v>4230</v>
      </c>
      <c r="H8266" s="1">
        <f>IF(COUNTIF(G$2:G8266,G8266)=1,1,0)</f>
        <v>0</v>
      </c>
      <c r="I8266" s="1">
        <v>1</v>
      </c>
      <c r="J8266" s="1">
        <v>0.2</v>
      </c>
      <c r="K8266" s="1">
        <v>1.3104</v>
      </c>
      <c r="L8266" s="12">
        <f>VLOOKUP(train[[#This Row],[Sub-Category]],Análisis_ABC_XYZ[[#Headers],[#Data]],4,FALSE)</f>
        <v>0.46881743173671325</v>
      </c>
    </row>
    <row r="8267" spans="1:12" x14ac:dyDescent="0.35">
      <c r="A8267" s="2">
        <v>43337</v>
      </c>
      <c r="B8267" s="1" t="s">
        <v>34</v>
      </c>
      <c r="C8267" s="1" t="s">
        <v>759</v>
      </c>
      <c r="D8267" s="1" t="s">
        <v>14</v>
      </c>
      <c r="E8267" s="1" t="s">
        <v>36</v>
      </c>
      <c r="F8267" s="18">
        <v>192.16000000000003</v>
      </c>
      <c r="G8267" t="s">
        <v>5624</v>
      </c>
      <c r="H8267" s="1">
        <f>IF(COUNTIF(G$2:G8267,G8267)=1,1,0)</f>
        <v>1</v>
      </c>
      <c r="I8267" s="1">
        <v>5</v>
      </c>
      <c r="J8267" s="1">
        <v>0.2</v>
      </c>
      <c r="K8267" s="1">
        <v>67.255999999999986</v>
      </c>
      <c r="L8267" s="12">
        <f>VLOOKUP(train[[#This Row],[Sub-Category]],Análisis_ABC_XYZ[[#Headers],[#Data]],4,FALSE)</f>
        <v>0.43613829632717294</v>
      </c>
    </row>
    <row r="8268" spans="1:12" x14ac:dyDescent="0.35">
      <c r="A8268" s="2">
        <v>43337</v>
      </c>
      <c r="B8268" s="1" t="s">
        <v>52</v>
      </c>
      <c r="C8268" s="1" t="s">
        <v>7</v>
      </c>
      <c r="D8268" s="1" t="s">
        <v>8</v>
      </c>
      <c r="E8268" s="1" t="s">
        <v>9</v>
      </c>
      <c r="F8268" s="18">
        <v>130.97999999999999</v>
      </c>
      <c r="G8268" t="s">
        <v>5336</v>
      </c>
      <c r="H8268" s="1">
        <f>IF(COUNTIF(G$2:G8268,G8268)=1,1,0)</f>
        <v>1</v>
      </c>
      <c r="I8268" s="1">
        <v>2</v>
      </c>
      <c r="J8268" s="1">
        <v>0.5</v>
      </c>
      <c r="K8268" s="1">
        <v>-89.066399999999987</v>
      </c>
      <c r="L8268" s="12">
        <f>VLOOKUP(train[[#This Row],[Sub-Category]],Análisis_ABC_XYZ[[#Headers],[#Data]],4,FALSE)</f>
        <v>0.5176847302647779</v>
      </c>
    </row>
    <row r="8269" spans="1:12" x14ac:dyDescent="0.35">
      <c r="A8269" s="2">
        <v>43337</v>
      </c>
      <c r="B8269" s="1" t="s">
        <v>157</v>
      </c>
      <c r="C8269" s="1" t="s">
        <v>1297</v>
      </c>
      <c r="D8269" s="1" t="s">
        <v>14</v>
      </c>
      <c r="E8269" s="1" t="s">
        <v>20</v>
      </c>
      <c r="F8269" s="18">
        <v>25.695999999999998</v>
      </c>
      <c r="G8269" t="s">
        <v>5795</v>
      </c>
      <c r="H8269" s="1">
        <f>IF(COUNTIF(G$2:G8269,G8269)=1,1,0)</f>
        <v>1</v>
      </c>
      <c r="I8269" s="1">
        <v>2</v>
      </c>
      <c r="J8269" s="1">
        <v>0.2</v>
      </c>
      <c r="K8269" s="1">
        <v>1.9271999999999991</v>
      </c>
      <c r="L8269" s="12">
        <f>VLOOKUP(train[[#This Row],[Sub-Category]],Análisis_ABC_XYZ[[#Headers],[#Data]],4,FALSE)</f>
        <v>0.44610841445725197</v>
      </c>
    </row>
    <row r="8270" spans="1:12" x14ac:dyDescent="0.35">
      <c r="A8270" s="2">
        <v>43337</v>
      </c>
      <c r="B8270" s="1" t="s">
        <v>111</v>
      </c>
      <c r="C8270" s="1" t="s">
        <v>551</v>
      </c>
      <c r="D8270" s="1" t="s">
        <v>14</v>
      </c>
      <c r="E8270" s="1" t="s">
        <v>24</v>
      </c>
      <c r="F8270" s="18">
        <v>9.7280000000000015</v>
      </c>
      <c r="G8270" t="s">
        <v>4148</v>
      </c>
      <c r="H8270" s="1">
        <f>IF(COUNTIF(G$2:G8270,G8270)=1,1,0)</f>
        <v>1</v>
      </c>
      <c r="I8270" s="1">
        <v>2</v>
      </c>
      <c r="J8270" s="1">
        <v>0.2</v>
      </c>
      <c r="K8270" s="1">
        <v>1.702399999999999</v>
      </c>
      <c r="L8270" s="12">
        <f>VLOOKUP(train[[#This Row],[Sub-Category]],Análisis_ABC_XYZ[[#Headers],[#Data]],4,FALSE)</f>
        <v>0.45632477063632687</v>
      </c>
    </row>
    <row r="8271" spans="1:12" x14ac:dyDescent="0.35">
      <c r="A8271" s="2">
        <v>43337</v>
      </c>
      <c r="B8271" s="1" t="s">
        <v>111</v>
      </c>
      <c r="C8271" s="1" t="s">
        <v>1079</v>
      </c>
      <c r="D8271" s="1" t="s">
        <v>14</v>
      </c>
      <c r="E8271" s="1" t="s">
        <v>36</v>
      </c>
      <c r="F8271" s="18">
        <v>3.4240000000000004</v>
      </c>
      <c r="G8271" t="s">
        <v>4148</v>
      </c>
      <c r="H8271" s="1">
        <f>IF(COUNTIF(G$2:G8271,G8271)=1,1,0)</f>
        <v>0</v>
      </c>
      <c r="I8271" s="1">
        <v>1</v>
      </c>
      <c r="J8271" s="1">
        <v>0.2</v>
      </c>
      <c r="K8271" s="1">
        <v>1.0699999999999996</v>
      </c>
      <c r="L8271" s="12">
        <f>VLOOKUP(train[[#This Row],[Sub-Category]],Análisis_ABC_XYZ[[#Headers],[#Data]],4,FALSE)</f>
        <v>0.43613829632717294</v>
      </c>
    </row>
    <row r="8272" spans="1:12" x14ac:dyDescent="0.35">
      <c r="A8272" s="2">
        <v>43338</v>
      </c>
      <c r="B8272" s="1" t="s">
        <v>72</v>
      </c>
      <c r="C8272" s="1" t="s">
        <v>660</v>
      </c>
      <c r="D8272" s="1" t="s">
        <v>8</v>
      </c>
      <c r="E8272" s="1" t="s">
        <v>22</v>
      </c>
      <c r="F8272" s="18">
        <v>64.959999999999994</v>
      </c>
      <c r="G8272" t="s">
        <v>4704</v>
      </c>
      <c r="H8272" s="1">
        <f>IF(COUNTIF(G$2:G8272,G8272)=1,1,0)</f>
        <v>1</v>
      </c>
      <c r="I8272" s="1">
        <v>5</v>
      </c>
      <c r="J8272" s="1">
        <v>0.6</v>
      </c>
      <c r="K8272" s="1">
        <v>-43.847999999999985</v>
      </c>
      <c r="L8272" s="12">
        <f>VLOOKUP(train[[#This Row],[Sub-Category]],Análisis_ABC_XYZ[[#Headers],[#Data]],4,FALSE)</f>
        <v>0.4595170286641902</v>
      </c>
    </row>
    <row r="8273" spans="1:12" x14ac:dyDescent="0.35">
      <c r="A8273" s="2">
        <v>43338</v>
      </c>
      <c r="B8273" s="1" t="s">
        <v>79</v>
      </c>
      <c r="C8273" s="1" t="s">
        <v>1098</v>
      </c>
      <c r="D8273" s="1" t="s">
        <v>14</v>
      </c>
      <c r="E8273" s="1" t="s">
        <v>20</v>
      </c>
      <c r="F8273" s="18">
        <v>53.72</v>
      </c>
      <c r="G8273" t="s">
        <v>4552</v>
      </c>
      <c r="H8273" s="1">
        <f>IF(COUNTIF(G$2:G8273,G8273)=1,1,0)</f>
        <v>1</v>
      </c>
      <c r="I8273" s="1">
        <v>4</v>
      </c>
      <c r="J8273" s="1">
        <v>0</v>
      </c>
      <c r="K8273" s="1">
        <v>13.967199999999998</v>
      </c>
      <c r="L8273" s="12">
        <f>VLOOKUP(train[[#This Row],[Sub-Category]],Análisis_ABC_XYZ[[#Headers],[#Data]],4,FALSE)</f>
        <v>0.44610841445725197</v>
      </c>
    </row>
    <row r="8274" spans="1:12" x14ac:dyDescent="0.35">
      <c r="A8274" s="2">
        <v>43338</v>
      </c>
      <c r="B8274" s="1" t="s">
        <v>379</v>
      </c>
      <c r="C8274" s="1" t="s">
        <v>418</v>
      </c>
      <c r="D8274" s="1" t="s">
        <v>26</v>
      </c>
      <c r="E8274" s="1" t="s">
        <v>56</v>
      </c>
      <c r="F8274" s="18">
        <v>71.98</v>
      </c>
      <c r="G8274" t="s">
        <v>4808</v>
      </c>
      <c r="H8274" s="1">
        <f>IF(COUNTIF(G$2:G8274,G8274)=1,1,0)</f>
        <v>1</v>
      </c>
      <c r="I8274" s="1">
        <v>2</v>
      </c>
      <c r="J8274" s="1">
        <v>0</v>
      </c>
      <c r="K8274" s="1">
        <v>15.1158</v>
      </c>
      <c r="L8274" s="12">
        <f>VLOOKUP(train[[#This Row],[Sub-Category]],Análisis_ABC_XYZ[[#Headers],[#Data]],4,FALSE)</f>
        <v>0.52062335344040378</v>
      </c>
    </row>
    <row r="8275" spans="1:12" x14ac:dyDescent="0.35">
      <c r="A8275" s="2">
        <v>43339</v>
      </c>
      <c r="B8275" s="1" t="s">
        <v>370</v>
      </c>
      <c r="C8275" s="1" t="s">
        <v>394</v>
      </c>
      <c r="D8275" s="1" t="s">
        <v>8</v>
      </c>
      <c r="E8275" s="1" t="s">
        <v>18</v>
      </c>
      <c r="F8275" s="18">
        <v>1488.4239999999998</v>
      </c>
      <c r="G8275" t="s">
        <v>6845</v>
      </c>
      <c r="H8275" s="1">
        <f>IF(COUNTIF(G$2:G8275,G8275)=1,1,0)</f>
        <v>1</v>
      </c>
      <c r="I8275" s="1">
        <v>7</v>
      </c>
      <c r="J8275" s="1">
        <v>0.3</v>
      </c>
      <c r="K8275" s="1">
        <v>-297.68479999999983</v>
      </c>
      <c r="L8275" s="12">
        <f>VLOOKUP(train[[#This Row],[Sub-Category]],Análisis_ABC_XYZ[[#Headers],[#Data]],4,FALSE)</f>
        <v>0.55975208308209756</v>
      </c>
    </row>
    <row r="8276" spans="1:12" x14ac:dyDescent="0.35">
      <c r="A8276" s="2">
        <v>43339</v>
      </c>
      <c r="B8276" s="1" t="s">
        <v>12</v>
      </c>
      <c r="C8276" s="1" t="s">
        <v>1644</v>
      </c>
      <c r="D8276" s="1" t="s">
        <v>26</v>
      </c>
      <c r="E8276" s="1" t="s">
        <v>363</v>
      </c>
      <c r="F8276" s="18">
        <v>879.98400000000004</v>
      </c>
      <c r="G8276" t="s">
        <v>2260</v>
      </c>
      <c r="H8276" s="1">
        <f>IF(COUNTIF(G$2:G8276,G8276)=1,1,0)</f>
        <v>1</v>
      </c>
      <c r="I8276" s="1">
        <v>2</v>
      </c>
      <c r="J8276" s="1">
        <v>0.2</v>
      </c>
      <c r="K8276" s="1">
        <v>329.99400000000003</v>
      </c>
      <c r="L8276" s="12">
        <f>VLOOKUP(train[[#This Row],[Sub-Category]],Análisis_ABC_XYZ[[#Headers],[#Data]],4,FALSE)</f>
        <v>0.62810530827000832</v>
      </c>
    </row>
    <row r="8277" spans="1:12" x14ac:dyDescent="0.35">
      <c r="A8277" s="2">
        <v>43339</v>
      </c>
      <c r="B8277" s="1" t="s">
        <v>12</v>
      </c>
      <c r="C8277" s="1" t="s">
        <v>163</v>
      </c>
      <c r="D8277" s="1" t="s">
        <v>14</v>
      </c>
      <c r="E8277" s="1" t="s">
        <v>29</v>
      </c>
      <c r="F8277" s="18">
        <v>841.5680000000001</v>
      </c>
      <c r="G8277" t="s">
        <v>2260</v>
      </c>
      <c r="H8277" s="1">
        <f>IF(COUNTIF(G$2:G8277,G8277)=1,1,0)</f>
        <v>0</v>
      </c>
      <c r="I8277" s="1">
        <v>2</v>
      </c>
      <c r="J8277" s="1">
        <v>0.2</v>
      </c>
      <c r="K8277" s="1">
        <v>294.54879999999991</v>
      </c>
      <c r="L8277" s="12">
        <f>VLOOKUP(train[[#This Row],[Sub-Category]],Análisis_ABC_XYZ[[#Headers],[#Data]],4,FALSE)</f>
        <v>0.46881743173671325</v>
      </c>
    </row>
    <row r="8278" spans="1:12" x14ac:dyDescent="0.35">
      <c r="A8278" s="2">
        <v>43339</v>
      </c>
      <c r="B8278" s="1" t="s">
        <v>12</v>
      </c>
      <c r="C8278" s="1" t="s">
        <v>1110</v>
      </c>
      <c r="D8278" s="1" t="s">
        <v>14</v>
      </c>
      <c r="E8278" s="1" t="s">
        <v>20</v>
      </c>
      <c r="F8278" s="18">
        <v>354.90000000000003</v>
      </c>
      <c r="G8278" t="s">
        <v>2260</v>
      </c>
      <c r="H8278" s="1">
        <f>IF(COUNTIF(G$2:G8278,G8278)=1,1,0)</f>
        <v>0</v>
      </c>
      <c r="I8278" s="1">
        <v>5</v>
      </c>
      <c r="J8278" s="1">
        <v>0</v>
      </c>
      <c r="K8278" s="1">
        <v>17.744999999999962</v>
      </c>
      <c r="L8278" s="12">
        <f>VLOOKUP(train[[#This Row],[Sub-Category]],Análisis_ABC_XYZ[[#Headers],[#Data]],4,FALSE)</f>
        <v>0.44610841445725197</v>
      </c>
    </row>
    <row r="8279" spans="1:12" x14ac:dyDescent="0.35">
      <c r="A8279" s="2">
        <v>43339</v>
      </c>
      <c r="B8279" s="1" t="s">
        <v>89</v>
      </c>
      <c r="C8279" s="1" t="s">
        <v>1201</v>
      </c>
      <c r="D8279" s="1" t="s">
        <v>26</v>
      </c>
      <c r="E8279" s="1" t="s">
        <v>27</v>
      </c>
      <c r="F8279" s="18">
        <v>347.96999999999997</v>
      </c>
      <c r="G8279" t="s">
        <v>4689</v>
      </c>
      <c r="H8279" s="1">
        <f>IF(COUNTIF(G$2:G8279,G8279)=1,1,0)</f>
        <v>1</v>
      </c>
      <c r="I8279" s="1">
        <v>3</v>
      </c>
      <c r="J8279" s="1">
        <v>0</v>
      </c>
      <c r="K8279" s="1">
        <v>100.91129999999997</v>
      </c>
      <c r="L8279" s="12">
        <f>VLOOKUP(train[[#This Row],[Sub-Category]],Análisis_ABC_XYZ[[#Headers],[#Data]],4,FALSE)</f>
        <v>0.41105220110552465</v>
      </c>
    </row>
    <row r="8280" spans="1:12" x14ac:dyDescent="0.35">
      <c r="A8280" s="2">
        <v>43339</v>
      </c>
      <c r="B8280" s="1" t="s">
        <v>12</v>
      </c>
      <c r="C8280" s="1" t="s">
        <v>1500</v>
      </c>
      <c r="D8280" s="1" t="s">
        <v>14</v>
      </c>
      <c r="E8280" s="1" t="s">
        <v>31</v>
      </c>
      <c r="F8280" s="18">
        <v>321.92</v>
      </c>
      <c r="G8280" t="s">
        <v>2260</v>
      </c>
      <c r="H8280" s="1">
        <f>IF(COUNTIF(G$2:G8280,G8280)=1,1,0)</f>
        <v>0</v>
      </c>
      <c r="I8280" s="1">
        <v>4</v>
      </c>
      <c r="J8280" s="1">
        <v>0</v>
      </c>
      <c r="K8280" s="1">
        <v>96.575999999999993</v>
      </c>
      <c r="L8280" s="12">
        <f>VLOOKUP(train[[#This Row],[Sub-Category]],Análisis_ABC_XYZ[[#Headers],[#Data]],4,FALSE)</f>
        <v>0.49507917887403441</v>
      </c>
    </row>
    <row r="8281" spans="1:12" x14ac:dyDescent="0.35">
      <c r="A8281" s="2">
        <v>43339</v>
      </c>
      <c r="B8281" s="1" t="s">
        <v>12</v>
      </c>
      <c r="C8281" s="1" t="s">
        <v>431</v>
      </c>
      <c r="D8281" s="1" t="s">
        <v>8</v>
      </c>
      <c r="E8281" s="1" t="s">
        <v>11</v>
      </c>
      <c r="F8281" s="18">
        <v>230.28000000000003</v>
      </c>
      <c r="G8281" t="s">
        <v>2260</v>
      </c>
      <c r="H8281" s="1">
        <f>IF(COUNTIF(G$2:G8281,G8281)=1,1,0)</f>
        <v>0</v>
      </c>
      <c r="I8281" s="1">
        <v>3</v>
      </c>
      <c r="J8281" s="1">
        <v>0.2</v>
      </c>
      <c r="K8281" s="1">
        <v>23.027999999999992</v>
      </c>
      <c r="L8281" s="12">
        <f>VLOOKUP(train[[#This Row],[Sub-Category]],Análisis_ABC_XYZ[[#Headers],[#Data]],4,FALSE)</f>
        <v>0.46529189879902266</v>
      </c>
    </row>
    <row r="8282" spans="1:12" x14ac:dyDescent="0.35">
      <c r="A8282" s="2">
        <v>43339</v>
      </c>
      <c r="B8282" s="1" t="s">
        <v>12</v>
      </c>
      <c r="C8282" s="1" t="s">
        <v>1138</v>
      </c>
      <c r="D8282" s="1" t="s">
        <v>8</v>
      </c>
      <c r="E8282" s="1" t="s">
        <v>22</v>
      </c>
      <c r="F8282" s="18">
        <v>198.46</v>
      </c>
      <c r="G8282" t="s">
        <v>2260</v>
      </c>
      <c r="H8282" s="1">
        <f>IF(COUNTIF(G$2:G8282,G8282)=1,1,0)</f>
        <v>0</v>
      </c>
      <c r="I8282" s="1">
        <v>2</v>
      </c>
      <c r="J8282" s="1">
        <v>0</v>
      </c>
      <c r="K8282" s="1">
        <v>99.23</v>
      </c>
      <c r="L8282" s="12">
        <f>VLOOKUP(train[[#This Row],[Sub-Category]],Análisis_ABC_XYZ[[#Headers],[#Data]],4,FALSE)</f>
        <v>0.4595170286641902</v>
      </c>
    </row>
    <row r="8283" spans="1:12" x14ac:dyDescent="0.35">
      <c r="A8283" s="2">
        <v>43339</v>
      </c>
      <c r="B8283" s="1" t="s">
        <v>104</v>
      </c>
      <c r="C8283" s="1" t="s">
        <v>1223</v>
      </c>
      <c r="D8283" s="1" t="s">
        <v>8</v>
      </c>
      <c r="E8283" s="1" t="s">
        <v>22</v>
      </c>
      <c r="F8283" s="18">
        <v>120.57600000000001</v>
      </c>
      <c r="G8283" t="s">
        <v>6426</v>
      </c>
      <c r="H8283" s="1">
        <f>IF(COUNTIF(G$2:G8283,G8283)=1,1,0)</f>
        <v>1</v>
      </c>
      <c r="I8283" s="1">
        <v>8</v>
      </c>
      <c r="J8283" s="1">
        <v>0.2</v>
      </c>
      <c r="K8283" s="1">
        <v>33.1584</v>
      </c>
      <c r="L8283" s="12">
        <f>VLOOKUP(train[[#This Row],[Sub-Category]],Análisis_ABC_XYZ[[#Headers],[#Data]],4,FALSE)</f>
        <v>0.4595170286641902</v>
      </c>
    </row>
    <row r="8284" spans="1:12" x14ac:dyDescent="0.35">
      <c r="A8284" s="2">
        <v>43339</v>
      </c>
      <c r="B8284" s="1" t="s">
        <v>12</v>
      </c>
      <c r="C8284" s="1" t="s">
        <v>1035</v>
      </c>
      <c r="D8284" s="1" t="s">
        <v>14</v>
      </c>
      <c r="E8284" s="1" t="s">
        <v>36</v>
      </c>
      <c r="F8284" s="18">
        <v>116.28</v>
      </c>
      <c r="G8284" t="s">
        <v>2260</v>
      </c>
      <c r="H8284" s="1">
        <f>IF(COUNTIF(G$2:G8284,G8284)=1,1,0)</f>
        <v>0</v>
      </c>
      <c r="I8284" s="1">
        <v>3</v>
      </c>
      <c r="J8284" s="1">
        <v>0</v>
      </c>
      <c r="K8284" s="1">
        <v>56.977199999999996</v>
      </c>
      <c r="L8284" s="12">
        <f>VLOOKUP(train[[#This Row],[Sub-Category]],Análisis_ABC_XYZ[[#Headers],[#Data]],4,FALSE)</f>
        <v>0.43613829632717294</v>
      </c>
    </row>
    <row r="8285" spans="1:12" x14ac:dyDescent="0.35">
      <c r="A8285" s="2">
        <v>43339</v>
      </c>
      <c r="B8285" s="1" t="s">
        <v>89</v>
      </c>
      <c r="C8285" s="1" t="s">
        <v>928</v>
      </c>
      <c r="D8285" s="1" t="s">
        <v>14</v>
      </c>
      <c r="E8285" s="1" t="s">
        <v>20</v>
      </c>
      <c r="F8285" s="18">
        <v>63.84</v>
      </c>
      <c r="G8285" t="s">
        <v>4689</v>
      </c>
      <c r="H8285" s="1">
        <f>IF(COUNTIF(G$2:G8285,G8285)=1,1,0)</f>
        <v>0</v>
      </c>
      <c r="I8285" s="1">
        <v>8</v>
      </c>
      <c r="J8285" s="1">
        <v>0</v>
      </c>
      <c r="K8285" s="1">
        <v>16.598399999999998</v>
      </c>
      <c r="L8285" s="12">
        <f>VLOOKUP(train[[#This Row],[Sub-Category]],Análisis_ABC_XYZ[[#Headers],[#Data]],4,FALSE)</f>
        <v>0.44610841445725197</v>
      </c>
    </row>
    <row r="8286" spans="1:12" x14ac:dyDescent="0.35">
      <c r="A8286" s="2">
        <v>43339</v>
      </c>
      <c r="B8286" s="1" t="s">
        <v>52</v>
      </c>
      <c r="C8286" s="1" t="s">
        <v>351</v>
      </c>
      <c r="D8286" s="1" t="s">
        <v>26</v>
      </c>
      <c r="E8286" s="1" t="s">
        <v>56</v>
      </c>
      <c r="F8286" s="18">
        <v>1119.8880000000001</v>
      </c>
      <c r="G8286" t="s">
        <v>5311</v>
      </c>
      <c r="H8286" s="1">
        <f>IF(COUNTIF(G$2:G8286,G8286)=1,1,0)</f>
        <v>1</v>
      </c>
      <c r="I8286" s="1">
        <v>14</v>
      </c>
      <c r="J8286" s="1">
        <v>0.2</v>
      </c>
      <c r="K8286" s="1">
        <v>209.97899999999993</v>
      </c>
      <c r="L8286" s="12">
        <f>VLOOKUP(train[[#This Row],[Sub-Category]],Análisis_ABC_XYZ[[#Headers],[#Data]],4,FALSE)</f>
        <v>0.52062335344040378</v>
      </c>
    </row>
    <row r="8287" spans="1:12" x14ac:dyDescent="0.35">
      <c r="A8287" s="2">
        <v>43339</v>
      </c>
      <c r="B8287" s="1" t="s">
        <v>89</v>
      </c>
      <c r="C8287" s="1" t="s">
        <v>28</v>
      </c>
      <c r="D8287" s="1" t="s">
        <v>14</v>
      </c>
      <c r="E8287" s="1" t="s">
        <v>29</v>
      </c>
      <c r="F8287" s="18">
        <v>37.008000000000003</v>
      </c>
      <c r="G8287" t="s">
        <v>4689</v>
      </c>
      <c r="H8287" s="1">
        <f>IF(COUNTIF(G$2:G8287,G8287)=1,1,0)</f>
        <v>0</v>
      </c>
      <c r="I8287" s="1">
        <v>6</v>
      </c>
      <c r="J8287" s="1">
        <v>0.2</v>
      </c>
      <c r="K8287" s="1">
        <v>11.565</v>
      </c>
      <c r="L8287" s="12">
        <f>VLOOKUP(train[[#This Row],[Sub-Category]],Análisis_ABC_XYZ[[#Headers],[#Data]],4,FALSE)</f>
        <v>0.46881743173671325</v>
      </c>
    </row>
    <row r="8288" spans="1:12" x14ac:dyDescent="0.35">
      <c r="A8288" s="2">
        <v>43339</v>
      </c>
      <c r="B8288" s="1" t="s">
        <v>12</v>
      </c>
      <c r="C8288" s="1" t="s">
        <v>739</v>
      </c>
      <c r="D8288" s="1" t="s">
        <v>14</v>
      </c>
      <c r="E8288" s="1" t="s">
        <v>182</v>
      </c>
      <c r="F8288" s="18">
        <v>28.4</v>
      </c>
      <c r="G8288" t="s">
        <v>2260</v>
      </c>
      <c r="H8288" s="1">
        <f>IF(COUNTIF(G$2:G8288,G8288)=1,1,0)</f>
        <v>0</v>
      </c>
      <c r="I8288" s="1">
        <v>5</v>
      </c>
      <c r="J8288" s="1">
        <v>0</v>
      </c>
      <c r="K8288" s="1">
        <v>8.2359999999999989</v>
      </c>
      <c r="L8288" s="12">
        <f>VLOOKUP(train[[#This Row],[Sub-Category]],Análisis_ABC_XYZ[[#Headers],[#Data]],4,FALSE)</f>
        <v>0.53938093436526824</v>
      </c>
    </row>
    <row r="8289" spans="1:12" x14ac:dyDescent="0.35">
      <c r="A8289" s="2">
        <v>43339</v>
      </c>
      <c r="B8289" s="1" t="s">
        <v>16</v>
      </c>
      <c r="C8289" s="1" t="s">
        <v>630</v>
      </c>
      <c r="D8289" s="1" t="s">
        <v>14</v>
      </c>
      <c r="E8289" s="1" t="s">
        <v>31</v>
      </c>
      <c r="F8289" s="18">
        <v>14.336000000000002</v>
      </c>
      <c r="G8289" t="s">
        <v>5405</v>
      </c>
      <c r="H8289" s="1">
        <f>IF(COUNTIF(G$2:G8289,G8289)=1,1,0)</f>
        <v>1</v>
      </c>
      <c r="I8289" s="1">
        <v>4</v>
      </c>
      <c r="J8289" s="1">
        <v>0.2</v>
      </c>
      <c r="K8289" s="1">
        <v>0.89599999999999991</v>
      </c>
      <c r="L8289" s="12">
        <f>VLOOKUP(train[[#This Row],[Sub-Category]],Análisis_ABC_XYZ[[#Headers],[#Data]],4,FALSE)</f>
        <v>0.49507917887403441</v>
      </c>
    </row>
    <row r="8290" spans="1:12" x14ac:dyDescent="0.35">
      <c r="A8290" s="2">
        <v>43339</v>
      </c>
      <c r="B8290" s="1" t="s">
        <v>52</v>
      </c>
      <c r="C8290" s="1" t="s">
        <v>1225</v>
      </c>
      <c r="D8290" s="1" t="s">
        <v>14</v>
      </c>
      <c r="E8290" s="1" t="s">
        <v>36</v>
      </c>
      <c r="F8290" s="18">
        <v>12.672000000000001</v>
      </c>
      <c r="G8290" t="s">
        <v>5311</v>
      </c>
      <c r="H8290" s="1">
        <f>IF(COUNTIF(G$2:G8290,G8290)=1,1,0)</f>
        <v>0</v>
      </c>
      <c r="I8290" s="1">
        <v>3</v>
      </c>
      <c r="J8290" s="1">
        <v>0.2</v>
      </c>
      <c r="K8290" s="1">
        <v>3.96</v>
      </c>
      <c r="L8290" s="12">
        <f>VLOOKUP(train[[#This Row],[Sub-Category]],Análisis_ABC_XYZ[[#Headers],[#Data]],4,FALSE)</f>
        <v>0.43613829632717294</v>
      </c>
    </row>
    <row r="8291" spans="1:12" x14ac:dyDescent="0.35">
      <c r="A8291" s="2">
        <v>43339</v>
      </c>
      <c r="B8291" s="1" t="s">
        <v>39</v>
      </c>
      <c r="C8291" s="1" t="s">
        <v>1524</v>
      </c>
      <c r="D8291" s="1" t="s">
        <v>14</v>
      </c>
      <c r="E8291" s="1" t="s">
        <v>24</v>
      </c>
      <c r="F8291" s="18">
        <v>5.9520000000000008</v>
      </c>
      <c r="G8291" t="s">
        <v>4621</v>
      </c>
      <c r="H8291" s="1">
        <f>IF(COUNTIF(G$2:G8291,G8291)=1,1,0)</f>
        <v>1</v>
      </c>
      <c r="I8291" s="1">
        <v>1</v>
      </c>
      <c r="J8291" s="1">
        <v>0.2</v>
      </c>
      <c r="K8291" s="1">
        <v>0.37200000000000011</v>
      </c>
      <c r="L8291" s="12">
        <f>VLOOKUP(train[[#This Row],[Sub-Category]],Análisis_ABC_XYZ[[#Headers],[#Data]],4,FALSE)</f>
        <v>0.45632477063632687</v>
      </c>
    </row>
    <row r="8292" spans="1:12" x14ac:dyDescent="0.35">
      <c r="A8292" s="2">
        <v>43339</v>
      </c>
      <c r="B8292" s="1" t="s">
        <v>111</v>
      </c>
      <c r="C8292" s="1" t="s">
        <v>1041</v>
      </c>
      <c r="D8292" s="1" t="s">
        <v>14</v>
      </c>
      <c r="E8292" s="1" t="s">
        <v>36</v>
      </c>
      <c r="F8292" s="18">
        <v>5.1840000000000011</v>
      </c>
      <c r="G8292" t="s">
        <v>4515</v>
      </c>
      <c r="H8292" s="1">
        <f>IF(COUNTIF(G$2:G8292,G8292)=1,1,0)</f>
        <v>1</v>
      </c>
      <c r="I8292" s="1">
        <v>1</v>
      </c>
      <c r="J8292" s="1">
        <v>0.2</v>
      </c>
      <c r="K8292" s="1">
        <v>1.8144</v>
      </c>
      <c r="L8292" s="12">
        <f>VLOOKUP(train[[#This Row],[Sub-Category]],Análisis_ABC_XYZ[[#Headers],[#Data]],4,FALSE)</f>
        <v>0.43613829632717294</v>
      </c>
    </row>
    <row r="8293" spans="1:12" x14ac:dyDescent="0.35">
      <c r="A8293" s="2">
        <v>43339</v>
      </c>
      <c r="B8293" s="1" t="s">
        <v>16</v>
      </c>
      <c r="C8293" s="1" t="s">
        <v>184</v>
      </c>
      <c r="D8293" s="1" t="s">
        <v>14</v>
      </c>
      <c r="E8293" s="1" t="s">
        <v>61</v>
      </c>
      <c r="F8293" s="18">
        <v>2.8960000000000004</v>
      </c>
      <c r="G8293" s="1" t="s">
        <v>3975</v>
      </c>
      <c r="H8293" s="1">
        <f>IF(COUNTIF(G$2:G8293,G8293)=1,1,0)</f>
        <v>1</v>
      </c>
      <c r="I8293" s="1">
        <v>1</v>
      </c>
      <c r="J8293" s="1">
        <v>0.2</v>
      </c>
      <c r="K8293" s="1">
        <v>0.97739999999999994</v>
      </c>
      <c r="L8293" s="12">
        <f>VLOOKUP(train[[#This Row],[Sub-Category]],Análisis_ABC_XYZ[[#Headers],[#Data]],4,FALSE)</f>
        <v>0.44424167803735209</v>
      </c>
    </row>
    <row r="8294" spans="1:12" x14ac:dyDescent="0.35">
      <c r="A8294" s="2">
        <v>43340</v>
      </c>
      <c r="B8294" s="1" t="s">
        <v>37</v>
      </c>
      <c r="C8294" s="1" t="s">
        <v>401</v>
      </c>
      <c r="D8294" s="1" t="s">
        <v>8</v>
      </c>
      <c r="E8294" s="1" t="s">
        <v>18</v>
      </c>
      <c r="F8294" s="18">
        <v>1137.75</v>
      </c>
      <c r="G8294" t="s">
        <v>2565</v>
      </c>
      <c r="H8294" s="1">
        <f>IF(COUNTIF(G$2:G8294,G8294)=1,1,0)</f>
        <v>1</v>
      </c>
      <c r="I8294" s="1">
        <v>5</v>
      </c>
      <c r="J8294" s="1">
        <v>0</v>
      </c>
      <c r="K8294" s="1">
        <v>250.30500000000004</v>
      </c>
      <c r="L8294" s="12">
        <f>VLOOKUP(train[[#This Row],[Sub-Category]],Análisis_ABC_XYZ[[#Headers],[#Data]],4,FALSE)</f>
        <v>0.55975208308209756</v>
      </c>
    </row>
    <row r="8295" spans="1:12" x14ac:dyDescent="0.35">
      <c r="A8295" s="2">
        <v>43340</v>
      </c>
      <c r="B8295" s="1" t="s">
        <v>37</v>
      </c>
      <c r="C8295" s="1" t="s">
        <v>507</v>
      </c>
      <c r="D8295" s="1" t="s">
        <v>14</v>
      </c>
      <c r="E8295" s="1" t="s">
        <v>29</v>
      </c>
      <c r="F8295" s="18">
        <v>99.680000000000021</v>
      </c>
      <c r="G8295" t="s">
        <v>2565</v>
      </c>
      <c r="H8295" s="1">
        <f>IF(COUNTIF(G$2:G8295,G8295)=1,1,0)</f>
        <v>0</v>
      </c>
      <c r="I8295" s="1">
        <v>5</v>
      </c>
      <c r="J8295" s="1">
        <v>0.2</v>
      </c>
      <c r="K8295" s="1">
        <v>32.396000000000001</v>
      </c>
      <c r="L8295" s="12">
        <f>VLOOKUP(train[[#This Row],[Sub-Category]],Análisis_ABC_XYZ[[#Headers],[#Data]],4,FALSE)</f>
        <v>0.46881743173671325</v>
      </c>
    </row>
    <row r="8296" spans="1:12" x14ac:dyDescent="0.35">
      <c r="A8296" s="2">
        <v>43340</v>
      </c>
      <c r="B8296" s="1" t="s">
        <v>42</v>
      </c>
      <c r="C8296" s="1" t="s">
        <v>1621</v>
      </c>
      <c r="D8296" s="1" t="s">
        <v>14</v>
      </c>
      <c r="E8296" s="1" t="s">
        <v>31</v>
      </c>
      <c r="F8296" s="18">
        <v>91.6</v>
      </c>
      <c r="G8296" t="s">
        <v>2896</v>
      </c>
      <c r="H8296" s="1">
        <f>IF(COUNTIF(G$2:G8296,G8296)=1,1,0)</f>
        <v>1</v>
      </c>
      <c r="I8296" s="1">
        <v>5</v>
      </c>
      <c r="J8296" s="1">
        <v>0</v>
      </c>
      <c r="K8296" s="1">
        <v>26.563999999999997</v>
      </c>
      <c r="L8296" s="12">
        <f>VLOOKUP(train[[#This Row],[Sub-Category]],Análisis_ABC_XYZ[[#Headers],[#Data]],4,FALSE)</f>
        <v>0.49507917887403441</v>
      </c>
    </row>
    <row r="8297" spans="1:12" x14ac:dyDescent="0.35">
      <c r="A8297" s="2">
        <v>43340</v>
      </c>
      <c r="B8297" s="1" t="s">
        <v>37</v>
      </c>
      <c r="C8297" s="1" t="s">
        <v>1424</v>
      </c>
      <c r="D8297" s="1" t="s">
        <v>26</v>
      </c>
      <c r="E8297" s="1" t="s">
        <v>27</v>
      </c>
      <c r="F8297" s="18">
        <v>35.167999999999999</v>
      </c>
      <c r="G8297" t="s">
        <v>2565</v>
      </c>
      <c r="H8297" s="1">
        <f>IF(COUNTIF(G$2:G8297,G8297)=1,1,0)</f>
        <v>0</v>
      </c>
      <c r="I8297" s="1">
        <v>4</v>
      </c>
      <c r="J8297" s="1">
        <v>0.2</v>
      </c>
      <c r="K8297" s="1">
        <v>11.429599999999999</v>
      </c>
      <c r="L8297" s="12">
        <f>VLOOKUP(train[[#This Row],[Sub-Category]],Análisis_ABC_XYZ[[#Headers],[#Data]],4,FALSE)</f>
        <v>0.41105220110552465</v>
      </c>
    </row>
    <row r="8298" spans="1:12" x14ac:dyDescent="0.35">
      <c r="A8298" s="2">
        <v>43340</v>
      </c>
      <c r="B8298" s="1" t="s">
        <v>72</v>
      </c>
      <c r="C8298" s="1" t="s">
        <v>1676</v>
      </c>
      <c r="D8298" s="1" t="s">
        <v>14</v>
      </c>
      <c r="E8298" s="1" t="s">
        <v>36</v>
      </c>
      <c r="F8298" s="18">
        <v>26.720000000000002</v>
      </c>
      <c r="G8298" t="s">
        <v>3904</v>
      </c>
      <c r="H8298" s="1">
        <f>IF(COUNTIF(G$2:G8298,G8298)=1,1,0)</f>
        <v>1</v>
      </c>
      <c r="I8298" s="1">
        <v>5</v>
      </c>
      <c r="J8298" s="1">
        <v>0.2</v>
      </c>
      <c r="K8298" s="1">
        <v>9.3520000000000003</v>
      </c>
      <c r="L8298" s="12">
        <f>VLOOKUP(train[[#This Row],[Sub-Category]],Análisis_ABC_XYZ[[#Headers],[#Data]],4,FALSE)</f>
        <v>0.43613829632717294</v>
      </c>
    </row>
    <row r="8299" spans="1:12" x14ac:dyDescent="0.35">
      <c r="A8299" s="2">
        <v>43340</v>
      </c>
      <c r="B8299" s="1" t="s">
        <v>72</v>
      </c>
      <c r="C8299" s="1" t="s">
        <v>274</v>
      </c>
      <c r="D8299" s="1" t="s">
        <v>14</v>
      </c>
      <c r="E8299" s="1" t="s">
        <v>36</v>
      </c>
      <c r="F8299" s="18">
        <v>25.344000000000001</v>
      </c>
      <c r="G8299" t="s">
        <v>3904</v>
      </c>
      <c r="H8299" s="1">
        <f>IF(COUNTIF(G$2:G8299,G8299)=1,1,0)</f>
        <v>0</v>
      </c>
      <c r="I8299" s="1">
        <v>6</v>
      </c>
      <c r="J8299" s="1">
        <v>0.2</v>
      </c>
      <c r="K8299" s="1">
        <v>7.92</v>
      </c>
      <c r="L8299" s="12">
        <f>VLOOKUP(train[[#This Row],[Sub-Category]],Análisis_ABC_XYZ[[#Headers],[#Data]],4,FALSE)</f>
        <v>0.43613829632717294</v>
      </c>
    </row>
    <row r="8300" spans="1:12" x14ac:dyDescent="0.35">
      <c r="A8300" s="2">
        <v>43340</v>
      </c>
      <c r="B8300" s="1" t="s">
        <v>42</v>
      </c>
      <c r="C8300" s="1" t="s">
        <v>579</v>
      </c>
      <c r="D8300" s="1" t="s">
        <v>14</v>
      </c>
      <c r="E8300" s="1" t="s">
        <v>182</v>
      </c>
      <c r="F8300" s="18">
        <v>21.81</v>
      </c>
      <c r="G8300" t="s">
        <v>2896</v>
      </c>
      <c r="H8300" s="1">
        <f>IF(COUNTIF(G$2:G8300,G8300)=1,1,0)</f>
        <v>0</v>
      </c>
      <c r="I8300" s="1">
        <v>3</v>
      </c>
      <c r="J8300" s="1">
        <v>0</v>
      </c>
      <c r="K8300" s="1">
        <v>5.8887000000000009</v>
      </c>
      <c r="L8300" s="12">
        <f>VLOOKUP(train[[#This Row],[Sub-Category]],Análisis_ABC_XYZ[[#Headers],[#Data]],4,FALSE)</f>
        <v>0.53938093436526824</v>
      </c>
    </row>
    <row r="8301" spans="1:12" x14ac:dyDescent="0.35">
      <c r="A8301" s="2">
        <v>43340</v>
      </c>
      <c r="B8301" s="1" t="s">
        <v>37</v>
      </c>
      <c r="C8301" s="1" t="s">
        <v>512</v>
      </c>
      <c r="D8301" s="1" t="s">
        <v>14</v>
      </c>
      <c r="E8301" s="1" t="s">
        <v>24</v>
      </c>
      <c r="F8301" s="18">
        <v>5.56</v>
      </c>
      <c r="G8301" t="s">
        <v>2565</v>
      </c>
      <c r="H8301" s="1">
        <f>IF(COUNTIF(G$2:G8301,G8301)=1,1,0)</f>
        <v>0</v>
      </c>
      <c r="I8301" s="1">
        <v>2</v>
      </c>
      <c r="J8301" s="1">
        <v>0</v>
      </c>
      <c r="K8301" s="1">
        <v>1.4455999999999998</v>
      </c>
      <c r="L8301" s="12">
        <f>VLOOKUP(train[[#This Row],[Sub-Category]],Análisis_ABC_XYZ[[#Headers],[#Data]],4,FALSE)</f>
        <v>0.45632477063632687</v>
      </c>
    </row>
    <row r="8302" spans="1:12" x14ac:dyDescent="0.35">
      <c r="A8302" s="2">
        <v>43341</v>
      </c>
      <c r="B8302" s="1" t="s">
        <v>12</v>
      </c>
      <c r="C8302" s="1" t="s">
        <v>1891</v>
      </c>
      <c r="D8302" s="1" t="s">
        <v>8</v>
      </c>
      <c r="E8302" s="1" t="s">
        <v>22</v>
      </c>
      <c r="F8302" s="18">
        <v>148.02000000000001</v>
      </c>
      <c r="G8302" t="s">
        <v>5425</v>
      </c>
      <c r="H8302" s="1">
        <f>IF(COUNTIF(G$2:G8302,G8302)=1,1,0)</f>
        <v>1</v>
      </c>
      <c r="I8302" s="1">
        <v>3</v>
      </c>
      <c r="J8302" s="1">
        <v>0</v>
      </c>
      <c r="K8302" s="1">
        <v>41.445600000000013</v>
      </c>
      <c r="L8302" s="12">
        <f>VLOOKUP(train[[#This Row],[Sub-Category]],Análisis_ABC_XYZ[[#Headers],[#Data]],4,FALSE)</f>
        <v>0.4595170286641902</v>
      </c>
    </row>
    <row r="8303" spans="1:12" x14ac:dyDescent="0.35">
      <c r="A8303" s="2">
        <v>43341</v>
      </c>
      <c r="B8303" s="1" t="s">
        <v>72</v>
      </c>
      <c r="C8303" s="1" t="s">
        <v>254</v>
      </c>
      <c r="D8303" s="1" t="s">
        <v>14</v>
      </c>
      <c r="E8303" s="1" t="s">
        <v>15</v>
      </c>
      <c r="F8303" s="18">
        <v>47.360000000000007</v>
      </c>
      <c r="G8303" t="s">
        <v>2324</v>
      </c>
      <c r="H8303" s="1">
        <f>IF(COUNTIF(G$2:G8303,G8303)=1,1,0)</f>
        <v>1</v>
      </c>
      <c r="I8303" s="1">
        <v>4</v>
      </c>
      <c r="J8303" s="1">
        <v>0.2</v>
      </c>
      <c r="K8303" s="1">
        <v>17.759999999999998</v>
      </c>
      <c r="L8303" s="12">
        <f>VLOOKUP(train[[#This Row],[Sub-Category]],Análisis_ABC_XYZ[[#Headers],[#Data]],4,FALSE)</f>
        <v>0.4647369236065339</v>
      </c>
    </row>
    <row r="8304" spans="1:12" x14ac:dyDescent="0.35">
      <c r="A8304" s="2">
        <v>43341</v>
      </c>
      <c r="B8304" s="1" t="s">
        <v>72</v>
      </c>
      <c r="C8304" s="1" t="s">
        <v>520</v>
      </c>
      <c r="D8304" s="1" t="s">
        <v>14</v>
      </c>
      <c r="E8304" s="1" t="s">
        <v>20</v>
      </c>
      <c r="F8304" s="18">
        <v>27.439999999999998</v>
      </c>
      <c r="G8304" t="s">
        <v>2324</v>
      </c>
      <c r="H8304" s="1">
        <f>IF(COUNTIF(G$2:G8304,G8304)=1,1,0)</f>
        <v>0</v>
      </c>
      <c r="I8304" s="1">
        <v>2</v>
      </c>
      <c r="J8304" s="1">
        <v>0.2</v>
      </c>
      <c r="K8304" s="1">
        <v>2.4009999999999998</v>
      </c>
      <c r="L8304" s="12">
        <f>VLOOKUP(train[[#This Row],[Sub-Category]],Análisis_ABC_XYZ[[#Headers],[#Data]],4,FALSE)</f>
        <v>0.44610841445725197</v>
      </c>
    </row>
    <row r="8305" spans="1:12" x14ac:dyDescent="0.35">
      <c r="A8305" s="2">
        <v>43341</v>
      </c>
      <c r="B8305" s="1" t="s">
        <v>52</v>
      </c>
      <c r="C8305" s="1" t="s">
        <v>1714</v>
      </c>
      <c r="D8305" s="1" t="s">
        <v>14</v>
      </c>
      <c r="E8305" s="1" t="s">
        <v>24</v>
      </c>
      <c r="F8305" s="18">
        <v>9.4080000000000013</v>
      </c>
      <c r="G8305" t="s">
        <v>5041</v>
      </c>
      <c r="H8305" s="1">
        <f>IF(COUNTIF(G$2:G8305,G8305)=1,1,0)</f>
        <v>1</v>
      </c>
      <c r="I8305" s="1">
        <v>7</v>
      </c>
      <c r="J8305" s="1">
        <v>0.2</v>
      </c>
      <c r="K8305" s="1">
        <v>0.70560000000000045</v>
      </c>
      <c r="L8305" s="12">
        <f>VLOOKUP(train[[#This Row],[Sub-Category]],Análisis_ABC_XYZ[[#Headers],[#Data]],4,FALSE)</f>
        <v>0.45632477063632687</v>
      </c>
    </row>
    <row r="8306" spans="1:12" x14ac:dyDescent="0.35">
      <c r="A8306" s="2">
        <v>43341</v>
      </c>
      <c r="B8306" s="1" t="s">
        <v>72</v>
      </c>
      <c r="C8306" s="1" t="s">
        <v>817</v>
      </c>
      <c r="D8306" s="1" t="s">
        <v>14</v>
      </c>
      <c r="E8306" s="1" t="s">
        <v>29</v>
      </c>
      <c r="F8306" s="18">
        <v>3.2399999999999993</v>
      </c>
      <c r="G8306" t="s">
        <v>2324</v>
      </c>
      <c r="H8306" s="1">
        <f>IF(COUNTIF(G$2:G8306,G8306)=1,1,0)</f>
        <v>0</v>
      </c>
      <c r="I8306" s="1">
        <v>9</v>
      </c>
      <c r="J8306" s="1">
        <v>0.8</v>
      </c>
      <c r="K8306" s="1">
        <v>-5.1840000000000011</v>
      </c>
      <c r="L8306" s="12">
        <f>VLOOKUP(train[[#This Row],[Sub-Category]],Análisis_ABC_XYZ[[#Headers],[#Data]],4,FALSE)</f>
        <v>0.46881743173671325</v>
      </c>
    </row>
    <row r="8307" spans="1:12" x14ac:dyDescent="0.35">
      <c r="A8307" s="2">
        <v>43343</v>
      </c>
      <c r="B8307" s="1" t="s">
        <v>12</v>
      </c>
      <c r="C8307" s="1" t="s">
        <v>950</v>
      </c>
      <c r="D8307" s="1" t="s">
        <v>26</v>
      </c>
      <c r="E8307" s="1" t="s">
        <v>27</v>
      </c>
      <c r="F8307" s="18">
        <v>689.40800000000002</v>
      </c>
      <c r="G8307" t="s">
        <v>4726</v>
      </c>
      <c r="H8307" s="1">
        <f>IF(COUNTIF(G$2:G8307,G8307)=1,1,0)</f>
        <v>1</v>
      </c>
      <c r="I8307" s="1">
        <v>4</v>
      </c>
      <c r="J8307" s="1">
        <v>0.2</v>
      </c>
      <c r="K8307" s="1">
        <v>77.558399999999978</v>
      </c>
      <c r="L8307" s="12">
        <f>VLOOKUP(train[[#This Row],[Sub-Category]],Análisis_ABC_XYZ[[#Headers],[#Data]],4,FALSE)</f>
        <v>0.41105220110552465</v>
      </c>
    </row>
    <row r="8308" spans="1:12" x14ac:dyDescent="0.35">
      <c r="A8308" s="2">
        <v>43343</v>
      </c>
      <c r="B8308" s="1" t="s">
        <v>84</v>
      </c>
      <c r="C8308" s="1" t="s">
        <v>618</v>
      </c>
      <c r="D8308" s="1" t="s">
        <v>14</v>
      </c>
      <c r="E8308" s="1" t="s">
        <v>31</v>
      </c>
      <c r="F8308" s="18">
        <v>638.73</v>
      </c>
      <c r="G8308" t="s">
        <v>6223</v>
      </c>
      <c r="H8308" s="1">
        <f>IF(COUNTIF(G$2:G8308,G8308)=1,1,0)</f>
        <v>1</v>
      </c>
      <c r="I8308" s="1">
        <v>9</v>
      </c>
      <c r="J8308" s="1">
        <v>0</v>
      </c>
      <c r="K8308" s="1">
        <v>166.06979999999999</v>
      </c>
      <c r="L8308" s="12">
        <f>VLOOKUP(train[[#This Row],[Sub-Category]],Análisis_ABC_XYZ[[#Headers],[#Data]],4,FALSE)</f>
        <v>0.49507917887403441</v>
      </c>
    </row>
    <row r="8309" spans="1:12" x14ac:dyDescent="0.35">
      <c r="A8309" s="2">
        <v>43343</v>
      </c>
      <c r="B8309" s="1" t="s">
        <v>37</v>
      </c>
      <c r="C8309" s="1" t="s">
        <v>468</v>
      </c>
      <c r="D8309" s="1" t="s">
        <v>8</v>
      </c>
      <c r="E8309" s="1" t="s">
        <v>11</v>
      </c>
      <c r="F8309" s="18">
        <v>569.5680000000001</v>
      </c>
      <c r="G8309" t="s">
        <v>5428</v>
      </c>
      <c r="H8309" s="1">
        <f>IF(COUNTIF(G$2:G8309,G8309)=1,1,0)</f>
        <v>1</v>
      </c>
      <c r="I8309" s="1">
        <v>2</v>
      </c>
      <c r="J8309" s="1">
        <v>0.2</v>
      </c>
      <c r="K8309" s="1">
        <v>7.119599999999906</v>
      </c>
      <c r="L8309" s="12">
        <f>VLOOKUP(train[[#This Row],[Sub-Category]],Análisis_ABC_XYZ[[#Headers],[#Data]],4,FALSE)</f>
        <v>0.46529189879902266</v>
      </c>
    </row>
    <row r="8310" spans="1:12" x14ac:dyDescent="0.35">
      <c r="A8310" s="2">
        <v>43343</v>
      </c>
      <c r="B8310" s="1" t="s">
        <v>34</v>
      </c>
      <c r="C8310" s="1" t="s">
        <v>906</v>
      </c>
      <c r="D8310" s="1" t="s">
        <v>14</v>
      </c>
      <c r="E8310" s="1" t="s">
        <v>36</v>
      </c>
      <c r="F8310" s="18">
        <v>229.54400000000001</v>
      </c>
      <c r="G8310" t="s">
        <v>6603</v>
      </c>
      <c r="H8310" s="1">
        <f>IF(COUNTIF(G$2:G8310,G8310)=1,1,0)</f>
        <v>1</v>
      </c>
      <c r="I8310" s="1">
        <v>7</v>
      </c>
      <c r="J8310" s="1">
        <v>0.2</v>
      </c>
      <c r="K8310" s="1">
        <v>83.209699999999998</v>
      </c>
      <c r="L8310" s="12">
        <f>VLOOKUP(train[[#This Row],[Sub-Category]],Análisis_ABC_XYZ[[#Headers],[#Data]],4,FALSE)</f>
        <v>0.43613829632717294</v>
      </c>
    </row>
    <row r="8311" spans="1:12" x14ac:dyDescent="0.35">
      <c r="A8311" s="2">
        <v>43343</v>
      </c>
      <c r="B8311" s="1" t="s">
        <v>12</v>
      </c>
      <c r="C8311" s="1" t="s">
        <v>621</v>
      </c>
      <c r="D8311" s="1" t="s">
        <v>14</v>
      </c>
      <c r="E8311" s="1" t="s">
        <v>20</v>
      </c>
      <c r="F8311" s="18">
        <v>193.95000000000002</v>
      </c>
      <c r="G8311" t="s">
        <v>5632</v>
      </c>
      <c r="H8311" s="1">
        <f>IF(COUNTIF(G$2:G8311,G8311)=1,1,0)</f>
        <v>1</v>
      </c>
      <c r="I8311" s="1">
        <v>3</v>
      </c>
      <c r="J8311" s="1">
        <v>0</v>
      </c>
      <c r="K8311" s="1">
        <v>9.6974999999999838</v>
      </c>
      <c r="L8311" s="12">
        <f>VLOOKUP(train[[#This Row],[Sub-Category]],Análisis_ABC_XYZ[[#Headers],[#Data]],4,FALSE)</f>
        <v>0.44610841445725197</v>
      </c>
    </row>
    <row r="8312" spans="1:12" x14ac:dyDescent="0.35">
      <c r="A8312" s="2">
        <v>43343</v>
      </c>
      <c r="B8312" s="1" t="s">
        <v>37</v>
      </c>
      <c r="C8312" s="1" t="s">
        <v>123</v>
      </c>
      <c r="D8312" s="1" t="s">
        <v>14</v>
      </c>
      <c r="E8312" s="1" t="s">
        <v>20</v>
      </c>
      <c r="F8312" s="18">
        <v>149.73000000000002</v>
      </c>
      <c r="G8312" t="s">
        <v>5428</v>
      </c>
      <c r="H8312" s="1">
        <f>IF(COUNTIF(G$2:G8312,G8312)=1,1,0)</f>
        <v>0</v>
      </c>
      <c r="I8312" s="1">
        <v>7</v>
      </c>
      <c r="J8312" s="1">
        <v>0</v>
      </c>
      <c r="K8312" s="1">
        <v>43.421699999999994</v>
      </c>
      <c r="L8312" s="12">
        <f>VLOOKUP(train[[#This Row],[Sub-Category]],Análisis_ABC_XYZ[[#Headers],[#Data]],4,FALSE)</f>
        <v>0.44610841445725197</v>
      </c>
    </row>
    <row r="8313" spans="1:12" x14ac:dyDescent="0.35">
      <c r="A8313" s="2">
        <v>43343</v>
      </c>
      <c r="B8313" s="1" t="s">
        <v>225</v>
      </c>
      <c r="C8313" s="1" t="s">
        <v>830</v>
      </c>
      <c r="D8313" s="1" t="s">
        <v>26</v>
      </c>
      <c r="E8313" s="1" t="s">
        <v>56</v>
      </c>
      <c r="F8313" s="18">
        <v>659.9</v>
      </c>
      <c r="G8313" t="s">
        <v>4715</v>
      </c>
      <c r="H8313" s="1">
        <f>IF(COUNTIF(G$2:G8313,G8313)=1,1,0)</f>
        <v>1</v>
      </c>
      <c r="I8313" s="1">
        <v>2</v>
      </c>
      <c r="J8313" s="1">
        <v>0</v>
      </c>
      <c r="K8313" s="1">
        <v>217.76699999999994</v>
      </c>
      <c r="L8313" s="12">
        <f>VLOOKUP(train[[#This Row],[Sub-Category]],Análisis_ABC_XYZ[[#Headers],[#Data]],4,FALSE)</f>
        <v>0.52062335344040378</v>
      </c>
    </row>
    <row r="8314" spans="1:12" x14ac:dyDescent="0.35">
      <c r="A8314" s="2">
        <v>43343</v>
      </c>
      <c r="B8314" s="1" t="s">
        <v>104</v>
      </c>
      <c r="C8314" s="1" t="s">
        <v>1098</v>
      </c>
      <c r="D8314" s="1" t="s">
        <v>14</v>
      </c>
      <c r="E8314" s="1" t="s">
        <v>20</v>
      </c>
      <c r="F8314" s="18">
        <v>10.744</v>
      </c>
      <c r="G8314" t="s">
        <v>4917</v>
      </c>
      <c r="H8314" s="1">
        <f>IF(COUNTIF(G$2:G8314,G8314)=1,1,0)</f>
        <v>1</v>
      </c>
      <c r="I8314" s="1">
        <v>1</v>
      </c>
      <c r="J8314" s="1">
        <v>0.2</v>
      </c>
      <c r="K8314" s="1">
        <v>0.80579999999999963</v>
      </c>
      <c r="L8314" s="12">
        <f>VLOOKUP(train[[#This Row],[Sub-Category]],Análisis_ABC_XYZ[[#Headers],[#Data]],4,FALSE)</f>
        <v>0.44610841445725197</v>
      </c>
    </row>
    <row r="8315" spans="1:12" x14ac:dyDescent="0.35">
      <c r="A8315" s="2">
        <v>43343</v>
      </c>
      <c r="B8315" s="1" t="s">
        <v>104</v>
      </c>
      <c r="C8315" s="1" t="s">
        <v>259</v>
      </c>
      <c r="D8315" s="1" t="s">
        <v>14</v>
      </c>
      <c r="E8315" s="1" t="s">
        <v>91</v>
      </c>
      <c r="F8315" s="18">
        <v>8.3760000000000012</v>
      </c>
      <c r="G8315" t="s">
        <v>4917</v>
      </c>
      <c r="H8315" s="1">
        <f>IF(COUNTIF(G$2:G8315,G8315)=1,1,0)</f>
        <v>0</v>
      </c>
      <c r="I8315" s="1">
        <v>3</v>
      </c>
      <c r="J8315" s="1">
        <v>0.2</v>
      </c>
      <c r="K8315" s="1">
        <v>2.7222</v>
      </c>
      <c r="L8315" s="12">
        <f>VLOOKUP(train[[#This Row],[Sub-Category]],Análisis_ABC_XYZ[[#Headers],[#Data]],4,FALSE)</f>
        <v>0.51168203684699509</v>
      </c>
    </row>
    <row r="8316" spans="1:12" x14ac:dyDescent="0.35">
      <c r="A8316" s="2">
        <v>43343</v>
      </c>
      <c r="B8316" s="1" t="s">
        <v>12</v>
      </c>
      <c r="C8316" s="1" t="s">
        <v>823</v>
      </c>
      <c r="D8316" s="1" t="s">
        <v>14</v>
      </c>
      <c r="E8316" s="1" t="s">
        <v>29</v>
      </c>
      <c r="F8316" s="18">
        <v>6.6719999999999988</v>
      </c>
      <c r="G8316" t="s">
        <v>4726</v>
      </c>
      <c r="H8316" s="1">
        <f>IF(COUNTIF(G$2:G8316,G8316)=1,1,0)</f>
        <v>0</v>
      </c>
      <c r="I8316" s="1">
        <v>3</v>
      </c>
      <c r="J8316" s="1">
        <v>0.2</v>
      </c>
      <c r="K8316" s="1">
        <v>2.1683999999999997</v>
      </c>
      <c r="L8316" s="12">
        <f>VLOOKUP(train[[#This Row],[Sub-Category]],Análisis_ABC_XYZ[[#Headers],[#Data]],4,FALSE)</f>
        <v>0.46881743173671325</v>
      </c>
    </row>
    <row r="8317" spans="1:12" x14ac:dyDescent="0.35">
      <c r="A8317" s="2">
        <v>43343</v>
      </c>
      <c r="B8317" s="1" t="s">
        <v>136</v>
      </c>
      <c r="C8317" s="1" t="s">
        <v>1634</v>
      </c>
      <c r="D8317" s="1" t="s">
        <v>14</v>
      </c>
      <c r="E8317" s="1" t="s">
        <v>182</v>
      </c>
      <c r="F8317" s="18">
        <v>6.2080000000000002</v>
      </c>
      <c r="G8317" t="s">
        <v>4666</v>
      </c>
      <c r="H8317" s="1">
        <f>IF(COUNTIF(G$2:G8317,G8317)=1,1,0)</f>
        <v>1</v>
      </c>
      <c r="I8317" s="1">
        <v>2</v>
      </c>
      <c r="J8317" s="1">
        <v>0.2</v>
      </c>
      <c r="K8317" s="1">
        <v>0.69839999999999902</v>
      </c>
      <c r="L8317" s="12">
        <f>VLOOKUP(train[[#This Row],[Sub-Category]],Análisis_ABC_XYZ[[#Headers],[#Data]],4,FALSE)</f>
        <v>0.53938093436526824</v>
      </c>
    </row>
    <row r="8318" spans="1:12" x14ac:dyDescent="0.35">
      <c r="A8318" s="2">
        <v>43344</v>
      </c>
      <c r="B8318" s="1" t="s">
        <v>79</v>
      </c>
      <c r="C8318" s="1" t="s">
        <v>1530</v>
      </c>
      <c r="D8318" s="1" t="s">
        <v>8</v>
      </c>
      <c r="E8318" s="1" t="s">
        <v>11</v>
      </c>
      <c r="F8318" s="18">
        <v>498.26000000000005</v>
      </c>
      <c r="G8318" t="s">
        <v>6125</v>
      </c>
      <c r="H8318" s="1">
        <f>IF(COUNTIF(G$2:G8318,G8318)=1,1,0)</f>
        <v>1</v>
      </c>
      <c r="I8318" s="1">
        <v>7</v>
      </c>
      <c r="J8318" s="1">
        <v>0</v>
      </c>
      <c r="K8318" s="1">
        <v>134.53020000000001</v>
      </c>
      <c r="L8318" s="12">
        <f>VLOOKUP(train[[#This Row],[Sub-Category]],Análisis_ABC_XYZ[[#Headers],[#Data]],4,FALSE)</f>
        <v>0.46529189879902266</v>
      </c>
    </row>
    <row r="8319" spans="1:12" x14ac:dyDescent="0.35">
      <c r="A8319" s="2">
        <v>43344</v>
      </c>
      <c r="B8319" s="1" t="s">
        <v>37</v>
      </c>
      <c r="C8319" s="1" t="s">
        <v>1220</v>
      </c>
      <c r="D8319" s="1" t="s">
        <v>14</v>
      </c>
      <c r="E8319" s="1" t="s">
        <v>31</v>
      </c>
      <c r="F8319" s="18">
        <v>314.60000000000002</v>
      </c>
      <c r="G8319" t="s">
        <v>4075</v>
      </c>
      <c r="H8319" s="1">
        <f>IF(COUNTIF(G$2:G8319,G8319)=1,1,0)</f>
        <v>1</v>
      </c>
      <c r="I8319" s="1">
        <v>4</v>
      </c>
      <c r="J8319" s="1">
        <v>0</v>
      </c>
      <c r="K8319" s="1">
        <v>103.81799999999998</v>
      </c>
      <c r="L8319" s="12">
        <f>VLOOKUP(train[[#This Row],[Sub-Category]],Análisis_ABC_XYZ[[#Headers],[#Data]],4,FALSE)</f>
        <v>0.49507917887403441</v>
      </c>
    </row>
    <row r="8320" spans="1:12" x14ac:dyDescent="0.35">
      <c r="A8320" s="2">
        <v>43344</v>
      </c>
      <c r="B8320" s="1" t="s">
        <v>37</v>
      </c>
      <c r="C8320" s="1" t="s">
        <v>279</v>
      </c>
      <c r="D8320" s="1" t="s">
        <v>8</v>
      </c>
      <c r="E8320" s="1" t="s">
        <v>18</v>
      </c>
      <c r="F8320" s="18">
        <v>283.56</v>
      </c>
      <c r="G8320" t="s">
        <v>4075</v>
      </c>
      <c r="H8320" s="1">
        <f>IF(COUNTIF(G$2:G8320,G8320)=1,1,0)</f>
        <v>0</v>
      </c>
      <c r="I8320" s="1">
        <v>4</v>
      </c>
      <c r="J8320" s="1">
        <v>0</v>
      </c>
      <c r="K8320" s="1">
        <v>45.36960000000002</v>
      </c>
      <c r="L8320" s="12">
        <f>VLOOKUP(train[[#This Row],[Sub-Category]],Análisis_ABC_XYZ[[#Headers],[#Data]],4,FALSE)</f>
        <v>0.55975208308209756</v>
      </c>
    </row>
    <row r="8321" spans="1:12" x14ac:dyDescent="0.35">
      <c r="A8321" s="2">
        <v>43344</v>
      </c>
      <c r="B8321" s="1" t="s">
        <v>89</v>
      </c>
      <c r="C8321" s="1" t="s">
        <v>1002</v>
      </c>
      <c r="D8321" s="1" t="s">
        <v>8</v>
      </c>
      <c r="E8321" s="1" t="s">
        <v>22</v>
      </c>
      <c r="F8321" s="18">
        <v>114.9</v>
      </c>
      <c r="G8321" t="s">
        <v>3050</v>
      </c>
      <c r="H8321" s="1">
        <f>IF(COUNTIF(G$2:G8321,G8321)=1,1,0)</f>
        <v>1</v>
      </c>
      <c r="I8321" s="1">
        <v>5</v>
      </c>
      <c r="J8321" s="1">
        <v>0</v>
      </c>
      <c r="K8321" s="1">
        <v>39.066000000000003</v>
      </c>
      <c r="L8321" s="12">
        <f>VLOOKUP(train[[#This Row],[Sub-Category]],Análisis_ABC_XYZ[[#Headers],[#Data]],4,FALSE)</f>
        <v>0.4595170286641902</v>
      </c>
    </row>
    <row r="8322" spans="1:12" x14ac:dyDescent="0.35">
      <c r="A8322" s="2">
        <v>43344</v>
      </c>
      <c r="B8322" s="1" t="s">
        <v>37</v>
      </c>
      <c r="C8322" s="1" t="s">
        <v>128</v>
      </c>
      <c r="D8322" s="1" t="s">
        <v>26</v>
      </c>
      <c r="E8322" s="1" t="s">
        <v>56</v>
      </c>
      <c r="F8322" s="18">
        <v>19.989999999999998</v>
      </c>
      <c r="G8322" t="s">
        <v>3641</v>
      </c>
      <c r="H8322" s="1">
        <f>IF(COUNTIF(G$2:G8322,G8322)=1,1,0)</f>
        <v>1</v>
      </c>
      <c r="I8322" s="1">
        <v>1</v>
      </c>
      <c r="J8322" s="1">
        <v>0</v>
      </c>
      <c r="K8322" s="1">
        <v>6.796599999999998</v>
      </c>
      <c r="L8322" s="12">
        <f>VLOOKUP(train[[#This Row],[Sub-Category]],Análisis_ABC_XYZ[[#Headers],[#Data]],4,FALSE)</f>
        <v>0.52062335344040378</v>
      </c>
    </row>
    <row r="8323" spans="1:12" x14ac:dyDescent="0.35">
      <c r="A8323" s="2">
        <v>43344</v>
      </c>
      <c r="B8323" s="1" t="s">
        <v>37</v>
      </c>
      <c r="C8323" s="1" t="s">
        <v>1619</v>
      </c>
      <c r="D8323" s="1" t="s">
        <v>14</v>
      </c>
      <c r="E8323" s="1" t="s">
        <v>29</v>
      </c>
      <c r="F8323" s="18">
        <v>22.92</v>
      </c>
      <c r="G8323" t="s">
        <v>3641</v>
      </c>
      <c r="H8323" s="1">
        <f>IF(COUNTIF(G$2:G8323,G8323)=1,1,0)</f>
        <v>0</v>
      </c>
      <c r="I8323" s="1">
        <v>5</v>
      </c>
      <c r="J8323" s="1">
        <v>0.2</v>
      </c>
      <c r="K8323" s="1">
        <v>8.0219999999999985</v>
      </c>
      <c r="L8323" s="12">
        <f>VLOOKUP(train[[#This Row],[Sub-Category]],Análisis_ABC_XYZ[[#Headers],[#Data]],4,FALSE)</f>
        <v>0.46881743173671325</v>
      </c>
    </row>
    <row r="8324" spans="1:12" x14ac:dyDescent="0.35">
      <c r="A8324" s="2">
        <v>43344</v>
      </c>
      <c r="B8324" s="1" t="s">
        <v>37</v>
      </c>
      <c r="C8324" s="1" t="s">
        <v>840</v>
      </c>
      <c r="D8324" s="1" t="s">
        <v>14</v>
      </c>
      <c r="E8324" s="1" t="s">
        <v>24</v>
      </c>
      <c r="F8324" s="18">
        <v>7.58</v>
      </c>
      <c r="G8324" t="s">
        <v>2768</v>
      </c>
      <c r="H8324" s="1">
        <f>IF(COUNTIF(G$2:G8324,G8324)=1,1,0)</f>
        <v>1</v>
      </c>
      <c r="I8324" s="1">
        <v>1</v>
      </c>
      <c r="J8324" s="1">
        <v>0</v>
      </c>
      <c r="K8324" s="1">
        <v>2.9561999999999999</v>
      </c>
      <c r="L8324" s="12">
        <f>VLOOKUP(train[[#This Row],[Sub-Category]],Análisis_ABC_XYZ[[#Headers],[#Data]],4,FALSE)</f>
        <v>0.45632477063632687</v>
      </c>
    </row>
    <row r="8325" spans="1:12" x14ac:dyDescent="0.35">
      <c r="A8325" s="2">
        <v>43345</v>
      </c>
      <c r="B8325" s="1" t="s">
        <v>6</v>
      </c>
      <c r="C8325" s="1" t="s">
        <v>163</v>
      </c>
      <c r="D8325" s="1" t="s">
        <v>14</v>
      </c>
      <c r="E8325" s="1" t="s">
        <v>29</v>
      </c>
      <c r="F8325" s="18">
        <v>1577.94</v>
      </c>
      <c r="G8325" t="s">
        <v>6499</v>
      </c>
      <c r="H8325" s="1">
        <f>IF(COUNTIF(G$2:G8325,G8325)=1,1,0)</f>
        <v>1</v>
      </c>
      <c r="I8325" s="1">
        <v>3</v>
      </c>
      <c r="J8325" s="1">
        <v>0</v>
      </c>
      <c r="K8325" s="1">
        <v>757.41120000000001</v>
      </c>
      <c r="L8325" s="12">
        <f>VLOOKUP(train[[#This Row],[Sub-Category]],Análisis_ABC_XYZ[[#Headers],[#Data]],4,FALSE)</f>
        <v>0.46881743173671325</v>
      </c>
    </row>
    <row r="8326" spans="1:12" x14ac:dyDescent="0.35">
      <c r="A8326" s="2">
        <v>43345</v>
      </c>
      <c r="B8326" s="1" t="s">
        <v>89</v>
      </c>
      <c r="C8326" s="1" t="s">
        <v>527</v>
      </c>
      <c r="D8326" s="1" t="s">
        <v>8</v>
      </c>
      <c r="E8326" s="1" t="s">
        <v>11</v>
      </c>
      <c r="F8326" s="18">
        <v>1282.4100000000001</v>
      </c>
      <c r="G8326" t="s">
        <v>2154</v>
      </c>
      <c r="H8326" s="1">
        <f>IF(COUNTIF(G$2:G8326,G8326)=1,1,0)</f>
        <v>1</v>
      </c>
      <c r="I8326" s="1">
        <v>5</v>
      </c>
      <c r="J8326" s="1">
        <v>0.1</v>
      </c>
      <c r="K8326" s="1">
        <v>213.73500000000001</v>
      </c>
      <c r="L8326" s="12">
        <f>VLOOKUP(train[[#This Row],[Sub-Category]],Análisis_ABC_XYZ[[#Headers],[#Data]],4,FALSE)</f>
        <v>0.46529189879902266</v>
      </c>
    </row>
    <row r="8327" spans="1:12" x14ac:dyDescent="0.35">
      <c r="A8327" s="2">
        <v>43345</v>
      </c>
      <c r="B8327" s="1" t="s">
        <v>79</v>
      </c>
      <c r="C8327" s="1" t="s">
        <v>782</v>
      </c>
      <c r="D8327" s="1" t="s">
        <v>26</v>
      </c>
      <c r="E8327" s="1" t="s">
        <v>27</v>
      </c>
      <c r="F8327" s="18">
        <v>1199.8</v>
      </c>
      <c r="G8327" t="s">
        <v>5273</v>
      </c>
      <c r="H8327" s="1">
        <f>IF(COUNTIF(G$2:G8327,G8327)=1,1,0)</f>
        <v>1</v>
      </c>
      <c r="I8327" s="1">
        <v>4</v>
      </c>
      <c r="J8327" s="1">
        <v>0</v>
      </c>
      <c r="K8327" s="1">
        <v>323.94600000000003</v>
      </c>
      <c r="L8327" s="12">
        <f>VLOOKUP(train[[#This Row],[Sub-Category]],Análisis_ABC_XYZ[[#Headers],[#Data]],4,FALSE)</f>
        <v>0.41105220110552465</v>
      </c>
    </row>
    <row r="8328" spans="1:12" x14ac:dyDescent="0.35">
      <c r="A8328" s="2">
        <v>43345</v>
      </c>
      <c r="B8328" s="1" t="s">
        <v>12</v>
      </c>
      <c r="C8328" s="1" t="s">
        <v>809</v>
      </c>
      <c r="D8328" s="1" t="s">
        <v>8</v>
      </c>
      <c r="E8328" s="1" t="s">
        <v>22</v>
      </c>
      <c r="F8328" s="18">
        <v>511.5</v>
      </c>
      <c r="G8328" t="s">
        <v>6893</v>
      </c>
      <c r="H8328" s="1">
        <f>IF(COUNTIF(G$2:G8328,G8328)=1,1,0)</f>
        <v>1</v>
      </c>
      <c r="I8328" s="1">
        <v>5</v>
      </c>
      <c r="J8328" s="1">
        <v>0</v>
      </c>
      <c r="K8328" s="1">
        <v>132.99</v>
      </c>
      <c r="L8328" s="12">
        <f>VLOOKUP(train[[#This Row],[Sub-Category]],Análisis_ABC_XYZ[[#Headers],[#Data]],4,FALSE)</f>
        <v>0.4595170286641902</v>
      </c>
    </row>
    <row r="8329" spans="1:12" x14ac:dyDescent="0.35">
      <c r="A8329" s="2">
        <v>43345</v>
      </c>
      <c r="B8329" s="1" t="s">
        <v>79</v>
      </c>
      <c r="C8329" s="1" t="s">
        <v>784</v>
      </c>
      <c r="D8329" s="1" t="s">
        <v>14</v>
      </c>
      <c r="E8329" s="1" t="s">
        <v>20</v>
      </c>
      <c r="F8329" s="18">
        <v>352.38</v>
      </c>
      <c r="G8329" t="s">
        <v>5273</v>
      </c>
      <c r="H8329" s="1">
        <f>IF(COUNTIF(G$2:G8329,G8329)=1,1,0)</f>
        <v>0</v>
      </c>
      <c r="I8329" s="1">
        <v>2</v>
      </c>
      <c r="J8329" s="1">
        <v>0</v>
      </c>
      <c r="K8329" s="1">
        <v>81.047399999999982</v>
      </c>
      <c r="L8329" s="12">
        <f>VLOOKUP(train[[#This Row],[Sub-Category]],Análisis_ABC_XYZ[[#Headers],[#Data]],4,FALSE)</f>
        <v>0.44610841445725197</v>
      </c>
    </row>
    <row r="8330" spans="1:12" x14ac:dyDescent="0.35">
      <c r="A8330" s="2">
        <v>43345</v>
      </c>
      <c r="B8330" s="1" t="s">
        <v>89</v>
      </c>
      <c r="C8330" s="1" t="s">
        <v>473</v>
      </c>
      <c r="D8330" s="1" t="s">
        <v>8</v>
      </c>
      <c r="E8330" s="1" t="s">
        <v>18</v>
      </c>
      <c r="F8330" s="18">
        <v>254.52599999999998</v>
      </c>
      <c r="G8330" t="s">
        <v>2154</v>
      </c>
      <c r="H8330" s="1">
        <f>IF(COUNTIF(G$2:G8330,G8330)=1,1,0)</f>
        <v>0</v>
      </c>
      <c r="I8330" s="1">
        <v>1</v>
      </c>
      <c r="J8330" s="1">
        <v>0.4</v>
      </c>
      <c r="K8330" s="1">
        <v>-93.3262</v>
      </c>
      <c r="L8330" s="12">
        <f>VLOOKUP(train[[#This Row],[Sub-Category]],Análisis_ABC_XYZ[[#Headers],[#Data]],4,FALSE)</f>
        <v>0.55975208308209756</v>
      </c>
    </row>
    <row r="8331" spans="1:12" x14ac:dyDescent="0.35">
      <c r="A8331" s="2">
        <v>43345</v>
      </c>
      <c r="B8331" s="1" t="s">
        <v>12</v>
      </c>
      <c r="C8331" s="1" t="s">
        <v>1183</v>
      </c>
      <c r="D8331" s="1" t="s">
        <v>8</v>
      </c>
      <c r="E8331" s="1" t="s">
        <v>18</v>
      </c>
      <c r="F8331" s="18">
        <v>236.52800000000002</v>
      </c>
      <c r="G8331" t="s">
        <v>3555</v>
      </c>
      <c r="H8331" s="1">
        <f>IF(COUNTIF(G$2:G8331,G8331)=1,1,0)</f>
        <v>1</v>
      </c>
      <c r="I8331" s="1">
        <v>2</v>
      </c>
      <c r="J8331" s="1">
        <v>0.2</v>
      </c>
      <c r="K8331" s="1">
        <v>-2.9566000000000088</v>
      </c>
      <c r="L8331" s="12">
        <f>VLOOKUP(train[[#This Row],[Sub-Category]],Análisis_ABC_XYZ[[#Headers],[#Data]],4,FALSE)</f>
        <v>0.55975208308209756</v>
      </c>
    </row>
    <row r="8332" spans="1:12" x14ac:dyDescent="0.35">
      <c r="A8332" s="2">
        <v>43345</v>
      </c>
      <c r="B8332" s="1" t="s">
        <v>72</v>
      </c>
      <c r="C8332" s="1" t="s">
        <v>1828</v>
      </c>
      <c r="D8332" s="1" t="s">
        <v>14</v>
      </c>
      <c r="E8332" s="1" t="s">
        <v>20</v>
      </c>
      <c r="F8332" s="18">
        <v>235.92</v>
      </c>
      <c r="G8332" t="s">
        <v>1964</v>
      </c>
      <c r="H8332" s="1">
        <f>IF(COUNTIF(G$2:G8332,G8332)=1,1,0)</f>
        <v>1</v>
      </c>
      <c r="I8332" s="1">
        <v>5</v>
      </c>
      <c r="J8332" s="1">
        <v>0.2</v>
      </c>
      <c r="K8332" s="1">
        <v>-44.235000000000007</v>
      </c>
      <c r="L8332" s="12">
        <f>VLOOKUP(train[[#This Row],[Sub-Category]],Análisis_ABC_XYZ[[#Headers],[#Data]],4,FALSE)</f>
        <v>0.44610841445725197</v>
      </c>
    </row>
    <row r="8333" spans="1:12" x14ac:dyDescent="0.35">
      <c r="A8333" s="2">
        <v>43345</v>
      </c>
      <c r="B8333" s="1" t="s">
        <v>37</v>
      </c>
      <c r="C8333" s="1" t="s">
        <v>88</v>
      </c>
      <c r="D8333" s="1" t="s">
        <v>8</v>
      </c>
      <c r="E8333" s="1" t="s">
        <v>11</v>
      </c>
      <c r="F8333" s="18">
        <v>215.976</v>
      </c>
      <c r="G8333" t="s">
        <v>6589</v>
      </c>
      <c r="H8333" s="1">
        <f>IF(COUNTIF(G$2:G8333,G8333)=1,1,0)</f>
        <v>1</v>
      </c>
      <c r="I8333" s="1">
        <v>3</v>
      </c>
      <c r="J8333" s="1">
        <v>0.2</v>
      </c>
      <c r="K8333" s="1">
        <v>-2.6997000000000355</v>
      </c>
      <c r="L8333" s="12">
        <f>VLOOKUP(train[[#This Row],[Sub-Category]],Análisis_ABC_XYZ[[#Headers],[#Data]],4,FALSE)</f>
        <v>0.46529189879902266</v>
      </c>
    </row>
    <row r="8334" spans="1:12" x14ac:dyDescent="0.35">
      <c r="A8334" s="2">
        <v>43345</v>
      </c>
      <c r="B8334" s="1" t="s">
        <v>12</v>
      </c>
      <c r="C8334" s="1" t="s">
        <v>1623</v>
      </c>
      <c r="D8334" s="1" t="s">
        <v>26</v>
      </c>
      <c r="E8334" s="1" t="s">
        <v>27</v>
      </c>
      <c r="F8334" s="18">
        <v>201.584</v>
      </c>
      <c r="G8334" t="s">
        <v>2045</v>
      </c>
      <c r="H8334" s="1">
        <f>IF(COUNTIF(G$2:G8334,G8334)=1,1,0)</f>
        <v>1</v>
      </c>
      <c r="I8334" s="1">
        <v>2</v>
      </c>
      <c r="J8334" s="1">
        <v>0.2</v>
      </c>
      <c r="K8334" s="1">
        <v>12.599000000000004</v>
      </c>
      <c r="L8334" s="12">
        <f>VLOOKUP(train[[#This Row],[Sub-Category]],Análisis_ABC_XYZ[[#Headers],[#Data]],4,FALSE)</f>
        <v>0.41105220110552465</v>
      </c>
    </row>
    <row r="8335" spans="1:12" x14ac:dyDescent="0.35">
      <c r="A8335" s="2">
        <v>43345</v>
      </c>
      <c r="B8335" s="1" t="s">
        <v>89</v>
      </c>
      <c r="C8335" s="1" t="s">
        <v>848</v>
      </c>
      <c r="D8335" s="1" t="s">
        <v>26</v>
      </c>
      <c r="E8335" s="1" t="s">
        <v>27</v>
      </c>
      <c r="F8335" s="18">
        <v>197.96999999999997</v>
      </c>
      <c r="G8335" t="s">
        <v>2154</v>
      </c>
      <c r="H8335" s="1">
        <f>IF(COUNTIF(G$2:G8335,G8335)=1,1,0)</f>
        <v>0</v>
      </c>
      <c r="I8335" s="1">
        <v>3</v>
      </c>
      <c r="J8335" s="1">
        <v>0</v>
      </c>
      <c r="K8335" s="1">
        <v>57.41129999999999</v>
      </c>
      <c r="L8335" s="12">
        <f>VLOOKUP(train[[#This Row],[Sub-Category]],Análisis_ABC_XYZ[[#Headers],[#Data]],4,FALSE)</f>
        <v>0.41105220110552465</v>
      </c>
    </row>
    <row r="8336" spans="1:12" x14ac:dyDescent="0.35">
      <c r="A8336" s="2">
        <v>43345</v>
      </c>
      <c r="B8336" s="1" t="s">
        <v>12</v>
      </c>
      <c r="C8336" s="1" t="s">
        <v>872</v>
      </c>
      <c r="D8336" s="1" t="s">
        <v>14</v>
      </c>
      <c r="E8336" s="1" t="s">
        <v>29</v>
      </c>
      <c r="F8336" s="18">
        <v>147.91999999999999</v>
      </c>
      <c r="G8336" t="s">
        <v>6893</v>
      </c>
      <c r="H8336" s="1">
        <f>IF(COUNTIF(G$2:G8336,G8336)=1,1,0)</f>
        <v>0</v>
      </c>
      <c r="I8336" s="1">
        <v>5</v>
      </c>
      <c r="J8336" s="1">
        <v>0.2</v>
      </c>
      <c r="K8336" s="1">
        <v>46.224999999999987</v>
      </c>
      <c r="L8336" s="12">
        <f>VLOOKUP(train[[#This Row],[Sub-Category]],Análisis_ABC_XYZ[[#Headers],[#Data]],4,FALSE)</f>
        <v>0.46881743173671325</v>
      </c>
    </row>
    <row r="8337" spans="1:12" x14ac:dyDescent="0.35">
      <c r="A8337" s="2">
        <v>43345</v>
      </c>
      <c r="B8337" s="1" t="s">
        <v>229</v>
      </c>
      <c r="C8337" s="1" t="s">
        <v>1691</v>
      </c>
      <c r="D8337" s="1" t="s">
        <v>14</v>
      </c>
      <c r="E8337" s="1" t="s">
        <v>36</v>
      </c>
      <c r="F8337" s="18">
        <v>146.82</v>
      </c>
      <c r="G8337" t="s">
        <v>2076</v>
      </c>
      <c r="H8337" s="1">
        <f>IF(COUNTIF(G$2:G8337,G8337)=1,1,0)</f>
        <v>1</v>
      </c>
      <c r="I8337" s="1">
        <v>3</v>
      </c>
      <c r="J8337" s="1">
        <v>0</v>
      </c>
      <c r="K8337" s="1">
        <v>73.41</v>
      </c>
      <c r="L8337" s="12">
        <f>VLOOKUP(train[[#This Row],[Sub-Category]],Análisis_ABC_XYZ[[#Headers],[#Data]],4,FALSE)</f>
        <v>0.43613829632717294</v>
      </c>
    </row>
    <row r="8338" spans="1:12" x14ac:dyDescent="0.35">
      <c r="A8338" s="2">
        <v>43345</v>
      </c>
      <c r="B8338" s="1" t="s">
        <v>229</v>
      </c>
      <c r="C8338" s="1" t="s">
        <v>429</v>
      </c>
      <c r="D8338" s="1" t="s">
        <v>14</v>
      </c>
      <c r="E8338" s="1" t="s">
        <v>36</v>
      </c>
      <c r="F8338" s="18">
        <v>79.92</v>
      </c>
      <c r="G8338" t="s">
        <v>2076</v>
      </c>
      <c r="H8338" s="1">
        <f>IF(COUNTIF(G$2:G8338,G8338)=1,1,0)</f>
        <v>0</v>
      </c>
      <c r="I8338" s="1">
        <v>4</v>
      </c>
      <c r="J8338" s="1">
        <v>0</v>
      </c>
      <c r="K8338" s="1">
        <v>37.562399999999997</v>
      </c>
      <c r="L8338" s="12">
        <f>VLOOKUP(train[[#This Row],[Sub-Category]],Análisis_ABC_XYZ[[#Headers],[#Data]],4,FALSE)</f>
        <v>0.43613829632717294</v>
      </c>
    </row>
    <row r="8339" spans="1:12" x14ac:dyDescent="0.35">
      <c r="A8339" s="2">
        <v>43345</v>
      </c>
      <c r="B8339" s="1" t="s">
        <v>12</v>
      </c>
      <c r="C8339" s="1" t="s">
        <v>254</v>
      </c>
      <c r="D8339" s="1" t="s">
        <v>14</v>
      </c>
      <c r="E8339" s="1" t="s">
        <v>15</v>
      </c>
      <c r="F8339" s="18">
        <v>74</v>
      </c>
      <c r="G8339" t="s">
        <v>2045</v>
      </c>
      <c r="H8339" s="1">
        <f>IF(COUNTIF(G$2:G8339,G8339)=1,1,0)</f>
        <v>0</v>
      </c>
      <c r="I8339" s="1">
        <v>5</v>
      </c>
      <c r="J8339" s="1">
        <v>0</v>
      </c>
      <c r="K8339" s="1">
        <v>37</v>
      </c>
      <c r="L8339" s="12">
        <f>VLOOKUP(train[[#This Row],[Sub-Category]],Análisis_ABC_XYZ[[#Headers],[#Data]],4,FALSE)</f>
        <v>0.4647369236065339</v>
      </c>
    </row>
    <row r="8340" spans="1:12" x14ac:dyDescent="0.35">
      <c r="A8340" s="2">
        <v>43345</v>
      </c>
      <c r="B8340" s="1" t="s">
        <v>12</v>
      </c>
      <c r="C8340" s="1" t="s">
        <v>51</v>
      </c>
      <c r="D8340" s="1" t="s">
        <v>14</v>
      </c>
      <c r="E8340" s="1" t="s">
        <v>31</v>
      </c>
      <c r="F8340" s="18">
        <v>43.099999999999994</v>
      </c>
      <c r="G8340" t="s">
        <v>6893</v>
      </c>
      <c r="H8340" s="1">
        <f>IF(COUNTIF(G$2:G8340,G8340)=1,1,0)</f>
        <v>0</v>
      </c>
      <c r="I8340" s="1">
        <v>5</v>
      </c>
      <c r="J8340" s="1">
        <v>0</v>
      </c>
      <c r="K8340" s="1">
        <v>11.206</v>
      </c>
      <c r="L8340" s="12">
        <f>VLOOKUP(train[[#This Row],[Sub-Category]],Análisis_ABC_XYZ[[#Headers],[#Data]],4,FALSE)</f>
        <v>0.49507917887403441</v>
      </c>
    </row>
    <row r="8341" spans="1:12" x14ac:dyDescent="0.35">
      <c r="A8341" s="2">
        <v>43345</v>
      </c>
      <c r="B8341" s="1" t="s">
        <v>79</v>
      </c>
      <c r="C8341" s="1" t="s">
        <v>783</v>
      </c>
      <c r="D8341" s="1" t="s">
        <v>26</v>
      </c>
      <c r="E8341" s="1" t="s">
        <v>56</v>
      </c>
      <c r="F8341" s="18">
        <v>1928.7800000000002</v>
      </c>
      <c r="G8341" t="s">
        <v>5273</v>
      </c>
      <c r="H8341" s="1">
        <f>IF(COUNTIF(G$2:G8341,G8341)=1,1,0)</f>
        <v>0</v>
      </c>
      <c r="I8341" s="1">
        <v>7</v>
      </c>
      <c r="J8341" s="1">
        <v>0</v>
      </c>
      <c r="K8341" s="1">
        <v>829.37540000000024</v>
      </c>
      <c r="L8341" s="12">
        <f>VLOOKUP(train[[#This Row],[Sub-Category]],Análisis_ABC_XYZ[[#Headers],[#Data]],4,FALSE)</f>
        <v>0.52062335344040378</v>
      </c>
    </row>
    <row r="8342" spans="1:12" x14ac:dyDescent="0.35">
      <c r="A8342" s="2">
        <v>43345</v>
      </c>
      <c r="B8342" s="1" t="s">
        <v>89</v>
      </c>
      <c r="C8342" s="1" t="s">
        <v>1268</v>
      </c>
      <c r="D8342" s="1" t="s">
        <v>26</v>
      </c>
      <c r="E8342" s="1" t="s">
        <v>56</v>
      </c>
      <c r="F8342" s="18">
        <v>238</v>
      </c>
      <c r="G8342" t="s">
        <v>2154</v>
      </c>
      <c r="H8342" s="1">
        <f>IF(COUNTIF(G$2:G8342,G8342)=1,1,0)</f>
        <v>0</v>
      </c>
      <c r="I8342" s="1">
        <v>2</v>
      </c>
      <c r="J8342" s="1">
        <v>0</v>
      </c>
      <c r="K8342" s="1">
        <v>38.080000000000013</v>
      </c>
      <c r="L8342" s="12">
        <f>VLOOKUP(train[[#This Row],[Sub-Category]],Análisis_ABC_XYZ[[#Headers],[#Data]],4,FALSE)</f>
        <v>0.52062335344040378</v>
      </c>
    </row>
    <row r="8343" spans="1:12" x14ac:dyDescent="0.35">
      <c r="A8343" s="2">
        <v>43345</v>
      </c>
      <c r="B8343" s="1" t="s">
        <v>89</v>
      </c>
      <c r="C8343" s="1" t="s">
        <v>257</v>
      </c>
      <c r="D8343" s="1" t="s">
        <v>26</v>
      </c>
      <c r="E8343" s="1" t="s">
        <v>56</v>
      </c>
      <c r="F8343" s="18">
        <v>167.97</v>
      </c>
      <c r="G8343" t="s">
        <v>2154</v>
      </c>
      <c r="H8343" s="1">
        <f>IF(COUNTIF(G$2:G8343,G8343)=1,1,0)</f>
        <v>0</v>
      </c>
      <c r="I8343" s="1">
        <v>3</v>
      </c>
      <c r="J8343" s="1">
        <v>0</v>
      </c>
      <c r="K8343" s="1">
        <v>40.31280000000001</v>
      </c>
      <c r="L8343" s="12">
        <f>VLOOKUP(train[[#This Row],[Sub-Category]],Análisis_ABC_XYZ[[#Headers],[#Data]],4,FALSE)</f>
        <v>0.52062335344040378</v>
      </c>
    </row>
    <row r="8344" spans="1:12" x14ac:dyDescent="0.35">
      <c r="A8344" s="2">
        <v>43345</v>
      </c>
      <c r="B8344" s="1" t="s">
        <v>72</v>
      </c>
      <c r="C8344" s="1" t="s">
        <v>722</v>
      </c>
      <c r="D8344" s="1" t="s">
        <v>26</v>
      </c>
      <c r="E8344" s="1" t="s">
        <v>56</v>
      </c>
      <c r="F8344" s="18">
        <v>40.68</v>
      </c>
      <c r="G8344" t="s">
        <v>4313</v>
      </c>
      <c r="H8344" s="1">
        <f>IF(COUNTIF(G$2:G8344,G8344)=1,1,0)</f>
        <v>1</v>
      </c>
      <c r="I8344" s="1">
        <v>3</v>
      </c>
      <c r="J8344" s="1">
        <v>0.2</v>
      </c>
      <c r="K8344" s="1">
        <v>-7.1190000000000015</v>
      </c>
      <c r="L8344" s="12">
        <f>VLOOKUP(train[[#This Row],[Sub-Category]],Análisis_ABC_XYZ[[#Headers],[#Data]],4,FALSE)</f>
        <v>0.52062335344040378</v>
      </c>
    </row>
    <row r="8345" spans="1:12" x14ac:dyDescent="0.35">
      <c r="A8345" s="2">
        <v>43345</v>
      </c>
      <c r="B8345" s="1" t="s">
        <v>89</v>
      </c>
      <c r="C8345" s="1" t="s">
        <v>992</v>
      </c>
      <c r="D8345" s="1" t="s">
        <v>14</v>
      </c>
      <c r="E8345" s="1" t="s">
        <v>29</v>
      </c>
      <c r="F8345" s="18">
        <v>26.432000000000002</v>
      </c>
      <c r="G8345" t="s">
        <v>2154</v>
      </c>
      <c r="H8345" s="1">
        <f>IF(COUNTIF(G$2:G8345,G8345)=1,1,0)</f>
        <v>0</v>
      </c>
      <c r="I8345" s="1">
        <v>8</v>
      </c>
      <c r="J8345" s="1">
        <v>0.2</v>
      </c>
      <c r="K8345" s="1">
        <v>8.9207999999999998</v>
      </c>
      <c r="L8345" s="12">
        <f>VLOOKUP(train[[#This Row],[Sub-Category]],Análisis_ABC_XYZ[[#Headers],[#Data]],4,FALSE)</f>
        <v>0.46881743173671325</v>
      </c>
    </row>
    <row r="8346" spans="1:12" x14ac:dyDescent="0.35">
      <c r="A8346" s="2">
        <v>43345</v>
      </c>
      <c r="B8346" s="1" t="s">
        <v>89</v>
      </c>
      <c r="C8346" s="1" t="s">
        <v>391</v>
      </c>
      <c r="D8346" s="1" t="s">
        <v>14</v>
      </c>
      <c r="E8346" s="1" t="s">
        <v>24</v>
      </c>
      <c r="F8346" s="18">
        <v>23.1</v>
      </c>
      <c r="G8346" t="s">
        <v>2154</v>
      </c>
      <c r="H8346" s="1">
        <f>IF(COUNTIF(G$2:G8346,G8346)=1,1,0)</f>
        <v>0</v>
      </c>
      <c r="I8346" s="1">
        <v>2</v>
      </c>
      <c r="J8346" s="1">
        <v>0</v>
      </c>
      <c r="K8346" s="1">
        <v>6.468</v>
      </c>
      <c r="L8346" s="12">
        <f>VLOOKUP(train[[#This Row],[Sub-Category]],Análisis_ABC_XYZ[[#Headers],[#Data]],4,FALSE)</f>
        <v>0.45632477063632687</v>
      </c>
    </row>
    <row r="8347" spans="1:12" x14ac:dyDescent="0.35">
      <c r="A8347" s="2">
        <v>43345</v>
      </c>
      <c r="B8347" s="1" t="s">
        <v>89</v>
      </c>
      <c r="C8347" s="1" t="s">
        <v>1109</v>
      </c>
      <c r="D8347" s="1" t="s">
        <v>14</v>
      </c>
      <c r="E8347" s="1" t="s">
        <v>15</v>
      </c>
      <c r="F8347" s="18">
        <v>18.899999999999999</v>
      </c>
      <c r="G8347" t="s">
        <v>2154</v>
      </c>
      <c r="H8347" s="1">
        <f>IF(COUNTIF(G$2:G8347,G8347)=1,1,0)</f>
        <v>0</v>
      </c>
      <c r="I8347" s="1">
        <v>6</v>
      </c>
      <c r="J8347" s="1">
        <v>0</v>
      </c>
      <c r="K8347" s="1">
        <v>9.0719999999999992</v>
      </c>
      <c r="L8347" s="12">
        <f>VLOOKUP(train[[#This Row],[Sub-Category]],Análisis_ABC_XYZ[[#Headers],[#Data]],4,FALSE)</f>
        <v>0.4647369236065339</v>
      </c>
    </row>
    <row r="8348" spans="1:12" x14ac:dyDescent="0.35">
      <c r="A8348" s="2">
        <v>43345</v>
      </c>
      <c r="B8348" s="1" t="s">
        <v>12</v>
      </c>
      <c r="C8348" s="1" t="s">
        <v>669</v>
      </c>
      <c r="D8348" s="1" t="s">
        <v>14</v>
      </c>
      <c r="E8348" s="1" t="s">
        <v>29</v>
      </c>
      <c r="F8348" s="18">
        <v>18.72</v>
      </c>
      <c r="G8348" t="s">
        <v>3555</v>
      </c>
      <c r="H8348" s="1">
        <f>IF(COUNTIF(G$2:G8348,G8348)=1,1,0)</f>
        <v>0</v>
      </c>
      <c r="I8348" s="1">
        <v>5</v>
      </c>
      <c r="J8348" s="1">
        <v>0.2</v>
      </c>
      <c r="K8348" s="1">
        <v>6.5519999999999996</v>
      </c>
      <c r="L8348" s="12">
        <f>VLOOKUP(train[[#This Row],[Sub-Category]],Análisis_ABC_XYZ[[#Headers],[#Data]],4,FALSE)</f>
        <v>0.46881743173671325</v>
      </c>
    </row>
    <row r="8349" spans="1:12" x14ac:dyDescent="0.35">
      <c r="A8349" s="2">
        <v>43345</v>
      </c>
      <c r="B8349" s="1" t="s">
        <v>89</v>
      </c>
      <c r="C8349" s="1" t="s">
        <v>1184</v>
      </c>
      <c r="D8349" s="1" t="s">
        <v>14</v>
      </c>
      <c r="E8349" s="1" t="s">
        <v>36</v>
      </c>
      <c r="F8349" s="18">
        <v>17.12</v>
      </c>
      <c r="G8349" t="s">
        <v>2154</v>
      </c>
      <c r="H8349" s="1">
        <f>IF(COUNTIF(G$2:G8349,G8349)=1,1,0)</f>
        <v>0</v>
      </c>
      <c r="I8349" s="1">
        <v>4</v>
      </c>
      <c r="J8349" s="1">
        <v>0</v>
      </c>
      <c r="K8349" s="1">
        <v>7.7039999999999988</v>
      </c>
      <c r="L8349" s="12">
        <f>VLOOKUP(train[[#This Row],[Sub-Category]],Análisis_ABC_XYZ[[#Headers],[#Data]],4,FALSE)</f>
        <v>0.43613829632717294</v>
      </c>
    </row>
    <row r="8350" spans="1:12" x14ac:dyDescent="0.35">
      <c r="A8350" s="2">
        <v>43345</v>
      </c>
      <c r="B8350" s="1" t="s">
        <v>72</v>
      </c>
      <c r="C8350" s="1" t="s">
        <v>723</v>
      </c>
      <c r="D8350" s="1" t="s">
        <v>14</v>
      </c>
      <c r="E8350" s="1" t="s">
        <v>91</v>
      </c>
      <c r="F8350" s="18">
        <v>16</v>
      </c>
      <c r="G8350" t="s">
        <v>1964</v>
      </c>
      <c r="H8350" s="1">
        <f>IF(COUNTIF(G$2:G8350,G8350)=1,1,0)</f>
        <v>0</v>
      </c>
      <c r="I8350" s="1">
        <v>4</v>
      </c>
      <c r="J8350" s="1">
        <v>0.2</v>
      </c>
      <c r="K8350" s="1">
        <v>5.6</v>
      </c>
      <c r="L8350" s="12">
        <f>VLOOKUP(train[[#This Row],[Sub-Category]],Análisis_ABC_XYZ[[#Headers],[#Data]],4,FALSE)</f>
        <v>0.51168203684699509</v>
      </c>
    </row>
    <row r="8351" spans="1:12" x14ac:dyDescent="0.35">
      <c r="A8351" s="2">
        <v>43345</v>
      </c>
      <c r="B8351" s="1" t="s">
        <v>157</v>
      </c>
      <c r="C8351" s="1" t="s">
        <v>247</v>
      </c>
      <c r="D8351" s="1" t="s">
        <v>8</v>
      </c>
      <c r="E8351" s="1" t="s">
        <v>22</v>
      </c>
      <c r="F8351" s="18">
        <v>15.072000000000003</v>
      </c>
      <c r="G8351" t="s">
        <v>5438</v>
      </c>
      <c r="H8351" s="1">
        <f>IF(COUNTIF(G$2:G8351,G8351)=1,1,0)</f>
        <v>1</v>
      </c>
      <c r="I8351" s="1">
        <v>3</v>
      </c>
      <c r="J8351" s="1">
        <v>0.2</v>
      </c>
      <c r="K8351" s="1">
        <v>4.1448</v>
      </c>
      <c r="L8351" s="12">
        <f>VLOOKUP(train[[#This Row],[Sub-Category]],Análisis_ABC_XYZ[[#Headers],[#Data]],4,FALSE)</f>
        <v>0.4595170286641902</v>
      </c>
    </row>
    <row r="8352" spans="1:12" x14ac:dyDescent="0.35">
      <c r="A8352" s="2">
        <v>43345</v>
      </c>
      <c r="B8352" s="1" t="s">
        <v>89</v>
      </c>
      <c r="C8352" s="1" t="s">
        <v>140</v>
      </c>
      <c r="D8352" s="1" t="s">
        <v>14</v>
      </c>
      <c r="E8352" s="1" t="s">
        <v>31</v>
      </c>
      <c r="F8352" s="18">
        <v>12.98</v>
      </c>
      <c r="G8352" t="s">
        <v>2154</v>
      </c>
      <c r="H8352" s="1">
        <f>IF(COUNTIF(G$2:G8352,G8352)=1,1,0)</f>
        <v>0</v>
      </c>
      <c r="I8352" s="1">
        <v>1</v>
      </c>
      <c r="J8352" s="1">
        <v>0</v>
      </c>
      <c r="K8352" s="1">
        <v>3.7641999999999989</v>
      </c>
      <c r="L8352" s="12">
        <f>VLOOKUP(train[[#This Row],[Sub-Category]],Análisis_ABC_XYZ[[#Headers],[#Data]],4,FALSE)</f>
        <v>0.49507917887403441</v>
      </c>
    </row>
    <row r="8353" spans="1:12" x14ac:dyDescent="0.35">
      <c r="A8353" s="2">
        <v>43345</v>
      </c>
      <c r="B8353" s="1" t="s">
        <v>52</v>
      </c>
      <c r="C8353" s="1" t="s">
        <v>793</v>
      </c>
      <c r="D8353" s="1" t="s">
        <v>14</v>
      </c>
      <c r="E8353" s="1" t="s">
        <v>36</v>
      </c>
      <c r="F8353" s="18">
        <v>12.192</v>
      </c>
      <c r="G8353" t="s">
        <v>5282</v>
      </c>
      <c r="H8353" s="1">
        <f>IF(COUNTIF(G$2:G8353,G8353)=1,1,0)</f>
        <v>1</v>
      </c>
      <c r="I8353" s="1">
        <v>3</v>
      </c>
      <c r="J8353" s="1">
        <v>0.2</v>
      </c>
      <c r="K8353" s="1">
        <v>4.1147999999999998</v>
      </c>
      <c r="L8353" s="12">
        <f>VLOOKUP(train[[#This Row],[Sub-Category]],Análisis_ABC_XYZ[[#Headers],[#Data]],4,FALSE)</f>
        <v>0.43613829632717294</v>
      </c>
    </row>
    <row r="8354" spans="1:12" x14ac:dyDescent="0.35">
      <c r="A8354" s="2">
        <v>43345</v>
      </c>
      <c r="B8354" s="1" t="s">
        <v>145</v>
      </c>
      <c r="C8354" s="1" t="s">
        <v>199</v>
      </c>
      <c r="D8354" s="1" t="s">
        <v>14</v>
      </c>
      <c r="E8354" s="1" t="s">
        <v>15</v>
      </c>
      <c r="F8354" s="18">
        <v>11.696</v>
      </c>
      <c r="G8354" t="s">
        <v>5251</v>
      </c>
      <c r="H8354" s="1">
        <f>IF(COUNTIF(G$2:G8354,G8354)=1,1,0)</f>
        <v>1</v>
      </c>
      <c r="I8354" s="1">
        <v>2</v>
      </c>
      <c r="J8354" s="1">
        <v>0.2</v>
      </c>
      <c r="K8354" s="1">
        <v>3.9473999999999996</v>
      </c>
      <c r="L8354" s="12">
        <f>VLOOKUP(train[[#This Row],[Sub-Category]],Análisis_ABC_XYZ[[#Headers],[#Data]],4,FALSE)</f>
        <v>0.4647369236065339</v>
      </c>
    </row>
    <row r="8355" spans="1:12" x14ac:dyDescent="0.35">
      <c r="A8355" s="2">
        <v>43345</v>
      </c>
      <c r="B8355" s="1" t="s">
        <v>89</v>
      </c>
      <c r="C8355" s="1" t="s">
        <v>1205</v>
      </c>
      <c r="D8355" s="1" t="s">
        <v>8</v>
      </c>
      <c r="E8355" s="1" t="s">
        <v>22</v>
      </c>
      <c r="F8355" s="18">
        <v>11.54</v>
      </c>
      <c r="G8355" t="s">
        <v>2154</v>
      </c>
      <c r="H8355" s="1">
        <f>IF(COUNTIF(G$2:G8355,G8355)=1,1,0)</f>
        <v>0</v>
      </c>
      <c r="I8355" s="1">
        <v>2</v>
      </c>
      <c r="J8355" s="1">
        <v>0</v>
      </c>
      <c r="K8355" s="1">
        <v>3.4619999999999997</v>
      </c>
      <c r="L8355" s="12">
        <f>VLOOKUP(train[[#This Row],[Sub-Category]],Análisis_ABC_XYZ[[#Headers],[#Data]],4,FALSE)</f>
        <v>0.4595170286641902</v>
      </c>
    </row>
    <row r="8356" spans="1:12" x14ac:dyDescent="0.35">
      <c r="A8356" s="2">
        <v>43345</v>
      </c>
      <c r="B8356" s="1" t="s">
        <v>229</v>
      </c>
      <c r="C8356" s="1" t="s">
        <v>437</v>
      </c>
      <c r="D8356" s="1" t="s">
        <v>14</v>
      </c>
      <c r="E8356" s="1" t="s">
        <v>20</v>
      </c>
      <c r="F8356" s="18">
        <v>10.9</v>
      </c>
      <c r="G8356" t="s">
        <v>2076</v>
      </c>
      <c r="H8356" s="1">
        <f>IF(COUNTIF(G$2:G8356,G8356)=1,1,0)</f>
        <v>0</v>
      </c>
      <c r="I8356" s="1">
        <v>1</v>
      </c>
      <c r="J8356" s="1">
        <v>0</v>
      </c>
      <c r="K8356" s="1">
        <v>2.8339999999999996</v>
      </c>
      <c r="L8356" s="12">
        <f>VLOOKUP(train[[#This Row],[Sub-Category]],Análisis_ABC_XYZ[[#Headers],[#Data]],4,FALSE)</f>
        <v>0.44610841445725197</v>
      </c>
    </row>
    <row r="8357" spans="1:12" x14ac:dyDescent="0.35">
      <c r="A8357" s="2">
        <v>43345</v>
      </c>
      <c r="B8357" s="1" t="s">
        <v>12</v>
      </c>
      <c r="C8357" s="1" t="s">
        <v>935</v>
      </c>
      <c r="D8357" s="1" t="s">
        <v>14</v>
      </c>
      <c r="E8357" s="1" t="s">
        <v>24</v>
      </c>
      <c r="F8357" s="18">
        <v>9.3999999999999986</v>
      </c>
      <c r="G8357" t="s">
        <v>2045</v>
      </c>
      <c r="H8357" s="1">
        <f>IF(COUNTIF(G$2:G8357,G8357)=1,1,0)</f>
        <v>0</v>
      </c>
      <c r="I8357" s="1">
        <v>5</v>
      </c>
      <c r="J8357" s="1">
        <v>0</v>
      </c>
      <c r="K8357" s="1">
        <v>2.7259999999999995</v>
      </c>
      <c r="L8357" s="12">
        <f>VLOOKUP(train[[#This Row],[Sub-Category]],Análisis_ABC_XYZ[[#Headers],[#Data]],4,FALSE)</f>
        <v>0.45632477063632687</v>
      </c>
    </row>
    <row r="8358" spans="1:12" x14ac:dyDescent="0.35">
      <c r="A8358" s="2">
        <v>43345</v>
      </c>
      <c r="B8358" s="1" t="s">
        <v>12</v>
      </c>
      <c r="C8358" s="1" t="s">
        <v>976</v>
      </c>
      <c r="D8358" s="1" t="s">
        <v>14</v>
      </c>
      <c r="E8358" s="1" t="s">
        <v>24</v>
      </c>
      <c r="F8358" s="18">
        <v>6.57</v>
      </c>
      <c r="G8358" t="s">
        <v>2697</v>
      </c>
      <c r="H8358" s="1">
        <f>IF(COUNTIF(G$2:G8358,G8358)=1,1,0)</f>
        <v>1</v>
      </c>
      <c r="I8358" s="1">
        <v>3</v>
      </c>
      <c r="J8358" s="1">
        <v>0</v>
      </c>
      <c r="K8358" s="1">
        <v>1.7738999999999998</v>
      </c>
      <c r="L8358" s="12">
        <f>VLOOKUP(train[[#This Row],[Sub-Category]],Análisis_ABC_XYZ[[#Headers],[#Data]],4,FALSE)</f>
        <v>0.45632477063632687</v>
      </c>
    </row>
    <row r="8359" spans="1:12" x14ac:dyDescent="0.35">
      <c r="A8359" s="2">
        <v>43345</v>
      </c>
      <c r="B8359" s="1" t="s">
        <v>72</v>
      </c>
      <c r="C8359" s="1" t="s">
        <v>1877</v>
      </c>
      <c r="D8359" s="1" t="s">
        <v>14</v>
      </c>
      <c r="E8359" s="1" t="s">
        <v>31</v>
      </c>
      <c r="F8359" s="18">
        <v>5.5879999999999992</v>
      </c>
      <c r="G8359" t="s">
        <v>1964</v>
      </c>
      <c r="H8359" s="1">
        <f>IF(COUNTIF(G$2:G8359,G8359)=1,1,0)</f>
        <v>0</v>
      </c>
      <c r="I8359" s="1">
        <v>2</v>
      </c>
      <c r="J8359" s="1">
        <v>0.8</v>
      </c>
      <c r="K8359" s="1">
        <v>-15.087600000000002</v>
      </c>
      <c r="L8359" s="12">
        <f>VLOOKUP(train[[#This Row],[Sub-Category]],Análisis_ABC_XYZ[[#Headers],[#Data]],4,FALSE)</f>
        <v>0.49507917887403441</v>
      </c>
    </row>
    <row r="8360" spans="1:12" x14ac:dyDescent="0.35">
      <c r="A8360" s="2">
        <v>43345</v>
      </c>
      <c r="B8360" s="1" t="s">
        <v>89</v>
      </c>
      <c r="C8360" s="1" t="s">
        <v>1267</v>
      </c>
      <c r="D8360" s="1" t="s">
        <v>14</v>
      </c>
      <c r="E8360" s="1" t="s">
        <v>24</v>
      </c>
      <c r="F8360" s="18">
        <v>4.92</v>
      </c>
      <c r="G8360" t="s">
        <v>2154</v>
      </c>
      <c r="H8360" s="1">
        <f>IF(COUNTIF(G$2:G8360,G8360)=1,1,0)</f>
        <v>0</v>
      </c>
      <c r="I8360" s="1">
        <v>3</v>
      </c>
      <c r="J8360" s="1">
        <v>0</v>
      </c>
      <c r="K8360" s="1">
        <v>2.2139999999999995</v>
      </c>
      <c r="L8360" s="12">
        <f>VLOOKUP(train[[#This Row],[Sub-Category]],Análisis_ABC_XYZ[[#Headers],[#Data]],4,FALSE)</f>
        <v>0.45632477063632687</v>
      </c>
    </row>
    <row r="8361" spans="1:12" x14ac:dyDescent="0.35">
      <c r="A8361" s="2">
        <v>43346</v>
      </c>
      <c r="B8361" s="1" t="s">
        <v>89</v>
      </c>
      <c r="C8361" s="1" t="s">
        <v>1043</v>
      </c>
      <c r="D8361" s="1" t="s">
        <v>14</v>
      </c>
      <c r="E8361" s="1" t="s">
        <v>36</v>
      </c>
      <c r="F8361" s="18">
        <v>419.4</v>
      </c>
      <c r="G8361" t="s">
        <v>2564</v>
      </c>
      <c r="H8361" s="1">
        <f>IF(COUNTIF(G$2:G8361,G8361)=1,1,0)</f>
        <v>1</v>
      </c>
      <c r="I8361" s="1">
        <v>4</v>
      </c>
      <c r="J8361" s="1">
        <v>0</v>
      </c>
      <c r="K8361" s="1">
        <v>201.31199999999998</v>
      </c>
      <c r="L8361" s="12">
        <f>VLOOKUP(train[[#This Row],[Sub-Category]],Análisis_ABC_XYZ[[#Headers],[#Data]],4,FALSE)</f>
        <v>0.43613829632717294</v>
      </c>
    </row>
    <row r="8362" spans="1:12" x14ac:dyDescent="0.35">
      <c r="A8362" s="2">
        <v>43346</v>
      </c>
      <c r="B8362" s="1" t="s">
        <v>12</v>
      </c>
      <c r="C8362" s="1" t="s">
        <v>1673</v>
      </c>
      <c r="D8362" s="1" t="s">
        <v>8</v>
      </c>
      <c r="E8362" s="1" t="s">
        <v>9</v>
      </c>
      <c r="F8362" s="18">
        <v>239.66599999999997</v>
      </c>
      <c r="G8362" t="s">
        <v>6610</v>
      </c>
      <c r="H8362" s="1">
        <f>IF(COUNTIF(G$2:G8362,G8362)=1,1,0)</f>
        <v>1</v>
      </c>
      <c r="I8362" s="1">
        <v>2</v>
      </c>
      <c r="J8362" s="1">
        <v>0.15</v>
      </c>
      <c r="K8362" s="1">
        <v>14.097999999999999</v>
      </c>
      <c r="L8362" s="12">
        <f>VLOOKUP(train[[#This Row],[Sub-Category]],Análisis_ABC_XYZ[[#Headers],[#Data]],4,FALSE)</f>
        <v>0.5176847302647779</v>
      </c>
    </row>
    <row r="8363" spans="1:12" x14ac:dyDescent="0.35">
      <c r="A8363" s="2">
        <v>43346</v>
      </c>
      <c r="B8363" s="1" t="s">
        <v>89</v>
      </c>
      <c r="C8363" s="1" t="s">
        <v>267</v>
      </c>
      <c r="D8363" s="1" t="s">
        <v>8</v>
      </c>
      <c r="E8363" s="1" t="s">
        <v>11</v>
      </c>
      <c r="F8363" s="18">
        <v>181.76400000000001</v>
      </c>
      <c r="G8363" t="s">
        <v>2564</v>
      </c>
      <c r="H8363" s="1">
        <f>IF(COUNTIF(G$2:G8363,G8363)=1,1,0)</f>
        <v>0</v>
      </c>
      <c r="I8363" s="1">
        <v>2</v>
      </c>
      <c r="J8363" s="1">
        <v>0.1</v>
      </c>
      <c r="K8363" s="1">
        <v>-8.0784000000000198</v>
      </c>
      <c r="L8363" s="12">
        <f>VLOOKUP(train[[#This Row],[Sub-Category]],Análisis_ABC_XYZ[[#Headers],[#Data]],4,FALSE)</f>
        <v>0.46529189879902266</v>
      </c>
    </row>
    <row r="8364" spans="1:12" x14ac:dyDescent="0.35">
      <c r="A8364" s="2">
        <v>43346</v>
      </c>
      <c r="B8364" s="1" t="s">
        <v>39</v>
      </c>
      <c r="C8364" s="1" t="s">
        <v>864</v>
      </c>
      <c r="D8364" s="1" t="s">
        <v>8</v>
      </c>
      <c r="E8364" s="1" t="s">
        <v>22</v>
      </c>
      <c r="F8364" s="18">
        <v>108.40000000000002</v>
      </c>
      <c r="G8364" t="s">
        <v>3009</v>
      </c>
      <c r="H8364" s="1">
        <f>IF(COUNTIF(G$2:G8364,G8364)=1,1,0)</f>
        <v>1</v>
      </c>
      <c r="I8364" s="1">
        <v>5</v>
      </c>
      <c r="J8364" s="1">
        <v>0.6</v>
      </c>
      <c r="K8364" s="1">
        <v>-105.69000000000003</v>
      </c>
      <c r="L8364" s="12">
        <f>VLOOKUP(train[[#This Row],[Sub-Category]],Análisis_ABC_XYZ[[#Headers],[#Data]],4,FALSE)</f>
        <v>0.4595170286641902</v>
      </c>
    </row>
    <row r="8365" spans="1:12" x14ac:dyDescent="0.35">
      <c r="A8365" s="2">
        <v>43346</v>
      </c>
      <c r="B8365" s="1" t="s">
        <v>89</v>
      </c>
      <c r="C8365" s="1" t="s">
        <v>1792</v>
      </c>
      <c r="D8365" s="1" t="s">
        <v>8</v>
      </c>
      <c r="E8365" s="1" t="s">
        <v>11</v>
      </c>
      <c r="F8365" s="18">
        <v>90.801000000000002</v>
      </c>
      <c r="G8365" t="s">
        <v>2564</v>
      </c>
      <c r="H8365" s="1">
        <f>IF(COUNTIF(G$2:G8365,G8365)=1,1,0)</f>
        <v>0</v>
      </c>
      <c r="I8365" s="1">
        <v>1</v>
      </c>
      <c r="J8365" s="1">
        <v>0.1</v>
      </c>
      <c r="K8365" s="1">
        <v>14.124599999999999</v>
      </c>
      <c r="L8365" s="12">
        <f>VLOOKUP(train[[#This Row],[Sub-Category]],Análisis_ABC_XYZ[[#Headers],[#Data]],4,FALSE)</f>
        <v>0.46529189879902266</v>
      </c>
    </row>
    <row r="8366" spans="1:12" x14ac:dyDescent="0.35">
      <c r="A8366" s="2">
        <v>43346</v>
      </c>
      <c r="B8366" s="1" t="s">
        <v>12</v>
      </c>
      <c r="C8366" s="1" t="s">
        <v>399</v>
      </c>
      <c r="D8366" s="1" t="s">
        <v>14</v>
      </c>
      <c r="E8366" s="1" t="s">
        <v>29</v>
      </c>
      <c r="F8366" s="18">
        <v>82.56</v>
      </c>
      <c r="G8366" t="s">
        <v>4910</v>
      </c>
      <c r="H8366" s="1">
        <f>IF(COUNTIF(G$2:G8366,G8366)=1,1,0)</f>
        <v>1</v>
      </c>
      <c r="I8366" s="1">
        <v>5</v>
      </c>
      <c r="J8366" s="1">
        <v>0.2</v>
      </c>
      <c r="K8366" s="1">
        <v>28.896000000000001</v>
      </c>
      <c r="L8366" s="12">
        <f>VLOOKUP(train[[#This Row],[Sub-Category]],Análisis_ABC_XYZ[[#Headers],[#Data]],4,FALSE)</f>
        <v>0.46881743173671325</v>
      </c>
    </row>
    <row r="8367" spans="1:12" x14ac:dyDescent="0.35">
      <c r="A8367" s="2">
        <v>43346</v>
      </c>
      <c r="B8367" s="1" t="s">
        <v>72</v>
      </c>
      <c r="C8367" s="1" t="s">
        <v>535</v>
      </c>
      <c r="D8367" s="1" t="s">
        <v>14</v>
      </c>
      <c r="E8367" s="1" t="s">
        <v>29</v>
      </c>
      <c r="F8367" s="18">
        <v>42.615999999999993</v>
      </c>
      <c r="G8367" t="s">
        <v>6040</v>
      </c>
      <c r="H8367" s="1">
        <f>IF(COUNTIF(G$2:G8367,G8367)=1,1,0)</f>
        <v>1</v>
      </c>
      <c r="I8367" s="1">
        <v>7</v>
      </c>
      <c r="J8367" s="1">
        <v>0.8</v>
      </c>
      <c r="K8367" s="1">
        <v>-68.185600000000022</v>
      </c>
      <c r="L8367" s="12">
        <f>VLOOKUP(train[[#This Row],[Sub-Category]],Análisis_ABC_XYZ[[#Headers],[#Data]],4,FALSE)</f>
        <v>0.46881743173671325</v>
      </c>
    </row>
    <row r="8368" spans="1:12" x14ac:dyDescent="0.35">
      <c r="A8368" s="2">
        <v>43346</v>
      </c>
      <c r="B8368" s="1" t="s">
        <v>12</v>
      </c>
      <c r="C8368" s="1" t="s">
        <v>1595</v>
      </c>
      <c r="D8368" s="1" t="s">
        <v>26</v>
      </c>
      <c r="E8368" s="1" t="s">
        <v>56</v>
      </c>
      <c r="F8368" s="18">
        <v>284.96999999999997</v>
      </c>
      <c r="G8368" t="s">
        <v>4910</v>
      </c>
      <c r="H8368" s="1">
        <f>IF(COUNTIF(G$2:G8368,G8368)=1,1,0)</f>
        <v>0</v>
      </c>
      <c r="I8368" s="1">
        <v>3</v>
      </c>
      <c r="J8368" s="1">
        <v>0</v>
      </c>
      <c r="K8368" s="1">
        <v>85.490999999999957</v>
      </c>
      <c r="L8368" s="12">
        <f>VLOOKUP(train[[#This Row],[Sub-Category]],Análisis_ABC_XYZ[[#Headers],[#Data]],4,FALSE)</f>
        <v>0.52062335344040378</v>
      </c>
    </row>
    <row r="8369" spans="1:12" x14ac:dyDescent="0.35">
      <c r="A8369" s="2">
        <v>43346</v>
      </c>
      <c r="B8369" s="1" t="s">
        <v>72</v>
      </c>
      <c r="C8369" s="1" t="s">
        <v>791</v>
      </c>
      <c r="D8369" s="1" t="s">
        <v>26</v>
      </c>
      <c r="E8369" s="1" t="s">
        <v>56</v>
      </c>
      <c r="F8369" s="18">
        <v>100.80000000000001</v>
      </c>
      <c r="G8369" t="s">
        <v>2959</v>
      </c>
      <c r="H8369" s="1">
        <f>IF(COUNTIF(G$2:G8369,G8369)=1,1,0)</f>
        <v>1</v>
      </c>
      <c r="I8369" s="1">
        <v>2</v>
      </c>
      <c r="J8369" s="1">
        <v>0.2</v>
      </c>
      <c r="K8369" s="1">
        <v>21.42</v>
      </c>
      <c r="L8369" s="12">
        <f>VLOOKUP(train[[#This Row],[Sub-Category]],Análisis_ABC_XYZ[[#Headers],[#Data]],4,FALSE)</f>
        <v>0.52062335344040378</v>
      </c>
    </row>
    <row r="8370" spans="1:12" x14ac:dyDescent="0.35">
      <c r="A8370" s="2">
        <v>43346</v>
      </c>
      <c r="B8370" s="1" t="s">
        <v>16</v>
      </c>
      <c r="C8370" s="1" t="s">
        <v>652</v>
      </c>
      <c r="D8370" s="1" t="s">
        <v>14</v>
      </c>
      <c r="E8370" s="1" t="s">
        <v>61</v>
      </c>
      <c r="F8370" s="18">
        <v>24.448</v>
      </c>
      <c r="G8370" t="s">
        <v>5770</v>
      </c>
      <c r="H8370" s="1">
        <f>IF(COUNTIF(G$2:G8370,G8370)=1,1,0)</f>
        <v>1</v>
      </c>
      <c r="I8370" s="1">
        <v>4</v>
      </c>
      <c r="J8370" s="1">
        <v>0.2</v>
      </c>
      <c r="K8370" s="1">
        <v>8.8623999999999992</v>
      </c>
      <c r="L8370" s="12">
        <f>VLOOKUP(train[[#This Row],[Sub-Category]],Análisis_ABC_XYZ[[#Headers],[#Data]],4,FALSE)</f>
        <v>0.44424167803735209</v>
      </c>
    </row>
    <row r="8371" spans="1:12" x14ac:dyDescent="0.35">
      <c r="A8371" s="2">
        <v>43346</v>
      </c>
      <c r="B8371" s="1" t="s">
        <v>72</v>
      </c>
      <c r="C8371" s="1" t="s">
        <v>1168</v>
      </c>
      <c r="D8371" s="1" t="s">
        <v>14</v>
      </c>
      <c r="E8371" s="1" t="s">
        <v>36</v>
      </c>
      <c r="F8371" s="18">
        <v>8.9039999999999999</v>
      </c>
      <c r="G8371" t="s">
        <v>2959</v>
      </c>
      <c r="H8371" s="1">
        <f>IF(COUNTIF(G$2:G8371,G8371)=1,1,0)</f>
        <v>0</v>
      </c>
      <c r="I8371" s="1">
        <v>3</v>
      </c>
      <c r="J8371" s="1">
        <v>0.2</v>
      </c>
      <c r="K8371" s="1">
        <v>3.3389999999999995</v>
      </c>
      <c r="L8371" s="12">
        <f>VLOOKUP(train[[#This Row],[Sub-Category]],Análisis_ABC_XYZ[[#Headers],[#Data]],4,FALSE)</f>
        <v>0.43613829632717294</v>
      </c>
    </row>
    <row r="8372" spans="1:12" x14ac:dyDescent="0.35">
      <c r="A8372" s="2">
        <v>43346</v>
      </c>
      <c r="B8372" s="1" t="s">
        <v>12</v>
      </c>
      <c r="C8372" s="1" t="s">
        <v>122</v>
      </c>
      <c r="D8372" s="1" t="s">
        <v>14</v>
      </c>
      <c r="E8372" s="1" t="s">
        <v>24</v>
      </c>
      <c r="F8372" s="18">
        <v>5.96</v>
      </c>
      <c r="G8372" t="s">
        <v>2621</v>
      </c>
      <c r="H8372" s="1">
        <f>IF(COUNTIF(G$2:G8372,G8372)=1,1,0)</f>
        <v>1</v>
      </c>
      <c r="I8372" s="1">
        <v>2</v>
      </c>
      <c r="J8372" s="1">
        <v>0</v>
      </c>
      <c r="K8372" s="1">
        <v>1.6688000000000001</v>
      </c>
      <c r="L8372" s="12">
        <f>VLOOKUP(train[[#This Row],[Sub-Category]],Análisis_ABC_XYZ[[#Headers],[#Data]],4,FALSE)</f>
        <v>0.45632477063632687</v>
      </c>
    </row>
    <row r="8373" spans="1:12" x14ac:dyDescent="0.35">
      <c r="A8373" s="2">
        <v>43346</v>
      </c>
      <c r="B8373" s="1" t="s">
        <v>89</v>
      </c>
      <c r="C8373" s="1" t="s">
        <v>1128</v>
      </c>
      <c r="D8373" s="1" t="s">
        <v>14</v>
      </c>
      <c r="E8373" s="1" t="s">
        <v>24</v>
      </c>
      <c r="F8373" s="18">
        <v>5.56</v>
      </c>
      <c r="G8373" t="s">
        <v>2564</v>
      </c>
      <c r="H8373" s="1">
        <f>IF(COUNTIF(G$2:G8373,G8373)=1,1,0)</f>
        <v>0</v>
      </c>
      <c r="I8373" s="1">
        <v>2</v>
      </c>
      <c r="J8373" s="1">
        <v>0</v>
      </c>
      <c r="K8373" s="1">
        <v>2.2239999999999998</v>
      </c>
      <c r="L8373" s="12">
        <f>VLOOKUP(train[[#This Row],[Sub-Category]],Análisis_ABC_XYZ[[#Headers],[#Data]],4,FALSE)</f>
        <v>0.45632477063632687</v>
      </c>
    </row>
    <row r="8374" spans="1:12" x14ac:dyDescent="0.35">
      <c r="A8374" s="2">
        <v>43347</v>
      </c>
      <c r="B8374" s="1" t="s">
        <v>12</v>
      </c>
      <c r="C8374" s="1" t="s">
        <v>1817</v>
      </c>
      <c r="D8374" s="1" t="s">
        <v>8</v>
      </c>
      <c r="E8374" s="1" t="s">
        <v>18</v>
      </c>
      <c r="F8374" s="18">
        <v>1478.2719999999999</v>
      </c>
      <c r="G8374" t="s">
        <v>5348</v>
      </c>
      <c r="H8374" s="1">
        <f>IF(COUNTIF(G$2:G8374,G8374)=1,1,0)</f>
        <v>1</v>
      </c>
      <c r="I8374" s="1">
        <v>8</v>
      </c>
      <c r="J8374" s="1">
        <v>0.2</v>
      </c>
      <c r="K8374" s="1">
        <v>92.392000000000053</v>
      </c>
      <c r="L8374" s="12">
        <f>VLOOKUP(train[[#This Row],[Sub-Category]],Análisis_ABC_XYZ[[#Headers],[#Data]],4,FALSE)</f>
        <v>0.55975208308209756</v>
      </c>
    </row>
    <row r="8375" spans="1:12" x14ac:dyDescent="0.35">
      <c r="A8375" s="2">
        <v>43347</v>
      </c>
      <c r="B8375" s="1" t="s">
        <v>12</v>
      </c>
      <c r="C8375" s="1" t="s">
        <v>658</v>
      </c>
      <c r="D8375" s="1" t="s">
        <v>8</v>
      </c>
      <c r="E8375" s="1" t="s">
        <v>18</v>
      </c>
      <c r="F8375" s="18">
        <v>1322.3520000000001</v>
      </c>
      <c r="G8375" t="s">
        <v>6840</v>
      </c>
      <c r="H8375" s="1">
        <f>IF(COUNTIF(G$2:G8375,G8375)=1,1,0)</f>
        <v>1</v>
      </c>
      <c r="I8375" s="1">
        <v>3</v>
      </c>
      <c r="J8375" s="1">
        <v>0.2</v>
      </c>
      <c r="K8375" s="1">
        <v>-99.176400000000001</v>
      </c>
      <c r="L8375" s="12">
        <f>VLOOKUP(train[[#This Row],[Sub-Category]],Análisis_ABC_XYZ[[#Headers],[#Data]],4,FALSE)</f>
        <v>0.55975208308209756</v>
      </c>
    </row>
    <row r="8376" spans="1:12" x14ac:dyDescent="0.35">
      <c r="A8376" s="2">
        <v>43347</v>
      </c>
      <c r="B8376" s="1" t="s">
        <v>72</v>
      </c>
      <c r="C8376" s="1" t="s">
        <v>1617</v>
      </c>
      <c r="D8376" s="1" t="s">
        <v>8</v>
      </c>
      <c r="E8376" s="1" t="s">
        <v>9</v>
      </c>
      <c r="F8376" s="18">
        <v>825.17399999999998</v>
      </c>
      <c r="G8376" t="s">
        <v>3507</v>
      </c>
      <c r="H8376" s="1">
        <f>IF(COUNTIF(G$2:G8376,G8376)=1,1,0)</f>
        <v>1</v>
      </c>
      <c r="I8376" s="1">
        <v>9</v>
      </c>
      <c r="J8376" s="1">
        <v>0.3</v>
      </c>
      <c r="K8376" s="1">
        <v>-117.88199999999998</v>
      </c>
      <c r="L8376" s="12">
        <f>VLOOKUP(train[[#This Row],[Sub-Category]],Análisis_ABC_XYZ[[#Headers],[#Data]],4,FALSE)</f>
        <v>0.5176847302647779</v>
      </c>
    </row>
    <row r="8377" spans="1:12" x14ac:dyDescent="0.35">
      <c r="A8377" s="2">
        <v>43347</v>
      </c>
      <c r="B8377" s="1" t="s">
        <v>12</v>
      </c>
      <c r="C8377" s="1" t="s">
        <v>633</v>
      </c>
      <c r="D8377" s="1" t="s">
        <v>14</v>
      </c>
      <c r="E8377" s="1" t="s">
        <v>29</v>
      </c>
      <c r="F8377" s="18">
        <v>487.98400000000004</v>
      </c>
      <c r="G8377" t="s">
        <v>2563</v>
      </c>
      <c r="H8377" s="1">
        <f>IF(COUNTIF(G$2:G8377,G8377)=1,1,0)</f>
        <v>1</v>
      </c>
      <c r="I8377" s="1">
        <v>2</v>
      </c>
      <c r="J8377" s="1">
        <v>0.2</v>
      </c>
      <c r="K8377" s="1">
        <v>152.49499999999998</v>
      </c>
      <c r="L8377" s="12">
        <f>VLOOKUP(train[[#This Row],[Sub-Category]],Análisis_ABC_XYZ[[#Headers],[#Data]],4,FALSE)</f>
        <v>0.46881743173671325</v>
      </c>
    </row>
    <row r="8378" spans="1:12" x14ac:dyDescent="0.35">
      <c r="A8378" s="2">
        <v>43347</v>
      </c>
      <c r="B8378" s="1" t="s">
        <v>12</v>
      </c>
      <c r="C8378" s="1" t="s">
        <v>1745</v>
      </c>
      <c r="D8378" s="1" t="s">
        <v>14</v>
      </c>
      <c r="E8378" s="1" t="s">
        <v>20</v>
      </c>
      <c r="F8378" s="18">
        <v>421.1</v>
      </c>
      <c r="G8378" t="s">
        <v>4344</v>
      </c>
      <c r="H8378" s="1">
        <f>IF(COUNTIF(G$2:G8378,G8378)=1,1,0)</f>
        <v>1</v>
      </c>
      <c r="I8378" s="1">
        <v>2</v>
      </c>
      <c r="J8378" s="1">
        <v>0</v>
      </c>
      <c r="K8378" s="1">
        <v>105.27499999999998</v>
      </c>
      <c r="L8378" s="12">
        <f>VLOOKUP(train[[#This Row],[Sub-Category]],Análisis_ABC_XYZ[[#Headers],[#Data]],4,FALSE)</f>
        <v>0.44610841445725197</v>
      </c>
    </row>
    <row r="8379" spans="1:12" x14ac:dyDescent="0.35">
      <c r="A8379" s="2">
        <v>43347</v>
      </c>
      <c r="B8379" s="1" t="s">
        <v>12</v>
      </c>
      <c r="C8379" s="1" t="s">
        <v>171</v>
      </c>
      <c r="D8379" s="1" t="s">
        <v>14</v>
      </c>
      <c r="E8379" s="1" t="s">
        <v>20</v>
      </c>
      <c r="F8379" s="18">
        <v>217.85</v>
      </c>
      <c r="G8379" t="s">
        <v>2563</v>
      </c>
      <c r="H8379" s="1">
        <f>IF(COUNTIF(G$2:G8379,G8379)=1,1,0)</f>
        <v>0</v>
      </c>
      <c r="I8379" s="1">
        <v>5</v>
      </c>
      <c r="J8379" s="1">
        <v>0</v>
      </c>
      <c r="K8379" s="1">
        <v>65.35499999999999</v>
      </c>
      <c r="L8379" s="12">
        <f>VLOOKUP(train[[#This Row],[Sub-Category]],Análisis_ABC_XYZ[[#Headers],[#Data]],4,FALSE)</f>
        <v>0.44610841445725197</v>
      </c>
    </row>
    <row r="8380" spans="1:12" x14ac:dyDescent="0.35">
      <c r="A8380" s="2">
        <v>43347</v>
      </c>
      <c r="B8380" s="1" t="s">
        <v>16</v>
      </c>
      <c r="C8380" s="1" t="s">
        <v>216</v>
      </c>
      <c r="D8380" s="1" t="s">
        <v>8</v>
      </c>
      <c r="E8380" s="1" t="s">
        <v>11</v>
      </c>
      <c r="F8380" s="18">
        <v>97.184000000000012</v>
      </c>
      <c r="G8380" t="s">
        <v>5125</v>
      </c>
      <c r="H8380" s="1">
        <f>IF(COUNTIF(G$2:G8380,G8380)=1,1,0)</f>
        <v>1</v>
      </c>
      <c r="I8380" s="1">
        <v>2</v>
      </c>
      <c r="J8380" s="1">
        <v>0.2</v>
      </c>
      <c r="K8380" s="1">
        <v>6.0740000000000016</v>
      </c>
      <c r="L8380" s="12">
        <f>VLOOKUP(train[[#This Row],[Sub-Category]],Análisis_ABC_XYZ[[#Headers],[#Data]],4,FALSE)</f>
        <v>0.46529189879902266</v>
      </c>
    </row>
    <row r="8381" spans="1:12" x14ac:dyDescent="0.35">
      <c r="A8381" s="2">
        <v>43347</v>
      </c>
      <c r="B8381" s="1" t="s">
        <v>136</v>
      </c>
      <c r="C8381" s="1" t="s">
        <v>801</v>
      </c>
      <c r="D8381" s="1" t="s">
        <v>14</v>
      </c>
      <c r="E8381" s="1" t="s">
        <v>29</v>
      </c>
      <c r="F8381" s="18">
        <v>88.074000000000012</v>
      </c>
      <c r="G8381" t="s">
        <v>6324</v>
      </c>
      <c r="H8381" s="1">
        <f>IF(COUNTIF(G$2:G8381,G8381)=1,1,0)</f>
        <v>1</v>
      </c>
      <c r="I8381" s="1">
        <v>7</v>
      </c>
      <c r="J8381" s="1">
        <v>0.7</v>
      </c>
      <c r="K8381" s="1">
        <v>-58.71599999999998</v>
      </c>
      <c r="L8381" s="12">
        <f>VLOOKUP(train[[#This Row],[Sub-Category]],Análisis_ABC_XYZ[[#Headers],[#Data]],4,FALSE)</f>
        <v>0.46881743173671325</v>
      </c>
    </row>
    <row r="8382" spans="1:12" x14ac:dyDescent="0.35">
      <c r="A8382" s="2">
        <v>43347</v>
      </c>
      <c r="B8382" s="1" t="s">
        <v>12</v>
      </c>
      <c r="C8382" s="1" t="s">
        <v>1100</v>
      </c>
      <c r="D8382" s="1" t="s">
        <v>14</v>
      </c>
      <c r="E8382" s="1" t="s">
        <v>20</v>
      </c>
      <c r="F8382" s="18">
        <v>54.32</v>
      </c>
      <c r="G8382" t="s">
        <v>4558</v>
      </c>
      <c r="H8382" s="1">
        <f>IF(COUNTIF(G$2:G8382,G8382)=1,1,0)</f>
        <v>1</v>
      </c>
      <c r="I8382" s="1">
        <v>4</v>
      </c>
      <c r="J8382" s="1">
        <v>0</v>
      </c>
      <c r="K8382" s="1">
        <v>0.54319999999999879</v>
      </c>
      <c r="L8382" s="12">
        <f>VLOOKUP(train[[#This Row],[Sub-Category]],Análisis_ABC_XYZ[[#Headers],[#Data]],4,FALSE)</f>
        <v>0.44610841445725197</v>
      </c>
    </row>
    <row r="8383" spans="1:12" x14ac:dyDescent="0.35">
      <c r="A8383" s="2">
        <v>43347</v>
      </c>
      <c r="B8383" s="1" t="s">
        <v>12</v>
      </c>
      <c r="C8383" s="1" t="s">
        <v>898</v>
      </c>
      <c r="D8383" s="1" t="s">
        <v>26</v>
      </c>
      <c r="E8383" s="1" t="s">
        <v>27</v>
      </c>
      <c r="F8383" s="18">
        <v>43.176000000000002</v>
      </c>
      <c r="G8383" t="s">
        <v>3171</v>
      </c>
      <c r="H8383" s="1">
        <f>IF(COUNTIF(G$2:G8383,G8383)=1,1,0)</f>
        <v>1</v>
      </c>
      <c r="I8383" s="1">
        <v>3</v>
      </c>
      <c r="J8383" s="1">
        <v>0.2</v>
      </c>
      <c r="K8383" s="1">
        <v>15.111599999999999</v>
      </c>
      <c r="L8383" s="12">
        <f>VLOOKUP(train[[#This Row],[Sub-Category]],Análisis_ABC_XYZ[[#Headers],[#Data]],4,FALSE)</f>
        <v>0.41105220110552465</v>
      </c>
    </row>
    <row r="8384" spans="1:12" x14ac:dyDescent="0.35">
      <c r="A8384" s="2">
        <v>43347</v>
      </c>
      <c r="B8384" s="1" t="s">
        <v>89</v>
      </c>
      <c r="C8384" s="1" t="s">
        <v>77</v>
      </c>
      <c r="D8384" s="1" t="s">
        <v>26</v>
      </c>
      <c r="E8384" s="1" t="s">
        <v>56</v>
      </c>
      <c r="F8384" s="18">
        <v>91.96</v>
      </c>
      <c r="G8384" t="s">
        <v>5019</v>
      </c>
      <c r="H8384" s="1">
        <f>IF(COUNTIF(G$2:G8384,G8384)=1,1,0)</f>
        <v>1</v>
      </c>
      <c r="I8384" s="1">
        <v>4</v>
      </c>
      <c r="J8384" s="1">
        <v>0</v>
      </c>
      <c r="K8384" s="1">
        <v>39.5428</v>
      </c>
      <c r="L8384" s="12">
        <f>VLOOKUP(train[[#This Row],[Sub-Category]],Análisis_ABC_XYZ[[#Headers],[#Data]],4,FALSE)</f>
        <v>0.52062335344040378</v>
      </c>
    </row>
    <row r="8385" spans="1:12" x14ac:dyDescent="0.35">
      <c r="A8385" s="2">
        <v>43347</v>
      </c>
      <c r="B8385" s="1" t="s">
        <v>52</v>
      </c>
      <c r="C8385" s="1" t="s">
        <v>1700</v>
      </c>
      <c r="D8385" s="1" t="s">
        <v>26</v>
      </c>
      <c r="E8385" s="1" t="s">
        <v>56</v>
      </c>
      <c r="F8385" s="18">
        <v>19.040000000000003</v>
      </c>
      <c r="G8385" t="s">
        <v>3575</v>
      </c>
      <c r="H8385" s="1">
        <f>IF(COUNTIF(G$2:G8385,G8385)=1,1,0)</f>
        <v>1</v>
      </c>
      <c r="I8385" s="1">
        <v>4</v>
      </c>
      <c r="J8385" s="1">
        <v>0.2</v>
      </c>
      <c r="K8385" s="1">
        <v>-1.4279999999999999</v>
      </c>
      <c r="L8385" s="12">
        <f>VLOOKUP(train[[#This Row],[Sub-Category]],Análisis_ABC_XYZ[[#Headers],[#Data]],4,FALSE)</f>
        <v>0.52062335344040378</v>
      </c>
    </row>
    <row r="8386" spans="1:12" x14ac:dyDescent="0.35">
      <c r="A8386" s="2">
        <v>43347</v>
      </c>
      <c r="B8386" s="1" t="s">
        <v>39</v>
      </c>
      <c r="C8386" s="1" t="s">
        <v>155</v>
      </c>
      <c r="D8386" s="1" t="s">
        <v>14</v>
      </c>
      <c r="E8386" s="1" t="s">
        <v>24</v>
      </c>
      <c r="F8386" s="18">
        <v>30.384</v>
      </c>
      <c r="G8386" t="s">
        <v>5880</v>
      </c>
      <c r="H8386" s="1">
        <f>IF(COUNTIF(G$2:G8386,G8386)=1,1,0)</f>
        <v>1</v>
      </c>
      <c r="I8386" s="1">
        <v>1</v>
      </c>
      <c r="J8386" s="1">
        <v>0.2</v>
      </c>
      <c r="K8386" s="1">
        <v>3.7979999999999947</v>
      </c>
      <c r="L8386" s="12">
        <f>VLOOKUP(train[[#This Row],[Sub-Category]],Análisis_ABC_XYZ[[#Headers],[#Data]],4,FALSE)</f>
        <v>0.45632477063632687</v>
      </c>
    </row>
    <row r="8387" spans="1:12" x14ac:dyDescent="0.35">
      <c r="A8387" s="2">
        <v>43347</v>
      </c>
      <c r="B8387" s="1" t="s">
        <v>157</v>
      </c>
      <c r="C8387" s="1" t="s">
        <v>889</v>
      </c>
      <c r="D8387" s="1" t="s">
        <v>14</v>
      </c>
      <c r="E8387" s="1" t="s">
        <v>29</v>
      </c>
      <c r="F8387" s="18">
        <v>25.560000000000002</v>
      </c>
      <c r="G8387" t="s">
        <v>3053</v>
      </c>
      <c r="H8387" s="1">
        <f>IF(COUNTIF(G$2:G8387,G8387)=1,1,0)</f>
        <v>1</v>
      </c>
      <c r="I8387" s="1">
        <v>5</v>
      </c>
      <c r="J8387" s="1">
        <v>0.7</v>
      </c>
      <c r="K8387" s="1">
        <v>-20.448</v>
      </c>
      <c r="L8387" s="12">
        <f>VLOOKUP(train[[#This Row],[Sub-Category]],Análisis_ABC_XYZ[[#Headers],[#Data]],4,FALSE)</f>
        <v>0.46881743173671325</v>
      </c>
    </row>
    <row r="8388" spans="1:12" x14ac:dyDescent="0.35">
      <c r="A8388" s="2">
        <v>43347</v>
      </c>
      <c r="B8388" s="1" t="s">
        <v>72</v>
      </c>
      <c r="C8388" s="1" t="s">
        <v>1023</v>
      </c>
      <c r="D8388" s="1" t="s">
        <v>14</v>
      </c>
      <c r="E8388" s="1" t="s">
        <v>36</v>
      </c>
      <c r="F8388" s="18">
        <v>17.760000000000002</v>
      </c>
      <c r="G8388" t="s">
        <v>3507</v>
      </c>
      <c r="H8388" s="1">
        <f>IF(COUNTIF(G$2:G8388,G8388)=1,1,0)</f>
        <v>0</v>
      </c>
      <c r="I8388" s="1">
        <v>3</v>
      </c>
      <c r="J8388" s="1">
        <v>0.2</v>
      </c>
      <c r="K8388" s="1">
        <v>5.55</v>
      </c>
      <c r="L8388" s="12">
        <f>VLOOKUP(train[[#This Row],[Sub-Category]],Análisis_ABC_XYZ[[#Headers],[#Data]],4,FALSE)</f>
        <v>0.43613829632717294</v>
      </c>
    </row>
    <row r="8389" spans="1:12" x14ac:dyDescent="0.35">
      <c r="A8389" s="2">
        <v>43347</v>
      </c>
      <c r="B8389" s="1" t="s">
        <v>39</v>
      </c>
      <c r="C8389" s="1" t="s">
        <v>1085</v>
      </c>
      <c r="D8389" s="1" t="s">
        <v>14</v>
      </c>
      <c r="E8389" s="1" t="s">
        <v>20</v>
      </c>
      <c r="F8389" s="18">
        <v>16.784000000000002</v>
      </c>
      <c r="G8389" t="s">
        <v>3212</v>
      </c>
      <c r="H8389" s="1">
        <f>IF(COUNTIF(G$2:G8389,G8389)=1,1,0)</f>
        <v>1</v>
      </c>
      <c r="I8389" s="1">
        <v>1</v>
      </c>
      <c r="J8389" s="1">
        <v>0.2</v>
      </c>
      <c r="K8389" s="1">
        <v>-0.20980000000000043</v>
      </c>
      <c r="L8389" s="12">
        <f>VLOOKUP(train[[#This Row],[Sub-Category]],Análisis_ABC_XYZ[[#Headers],[#Data]],4,FALSE)</f>
        <v>0.44610841445725197</v>
      </c>
    </row>
    <row r="8390" spans="1:12" x14ac:dyDescent="0.35">
      <c r="A8390" s="2">
        <v>43347</v>
      </c>
      <c r="B8390" s="1" t="s">
        <v>757</v>
      </c>
      <c r="C8390" s="1" t="s">
        <v>1166</v>
      </c>
      <c r="D8390" s="1" t="s">
        <v>14</v>
      </c>
      <c r="E8390" s="1" t="s">
        <v>91</v>
      </c>
      <c r="F8390" s="18">
        <v>14.82</v>
      </c>
      <c r="G8390" t="s">
        <v>3328</v>
      </c>
      <c r="H8390" s="1">
        <f>IF(COUNTIF(G$2:G8390,G8390)=1,1,0)</f>
        <v>1</v>
      </c>
      <c r="I8390" s="1">
        <v>6</v>
      </c>
      <c r="J8390" s="1">
        <v>0</v>
      </c>
      <c r="K8390" s="1">
        <v>6.9654000000000007</v>
      </c>
      <c r="L8390" s="12">
        <f>VLOOKUP(train[[#This Row],[Sub-Category]],Análisis_ABC_XYZ[[#Headers],[#Data]],4,FALSE)</f>
        <v>0.51168203684699509</v>
      </c>
    </row>
    <row r="8391" spans="1:12" x14ac:dyDescent="0.35">
      <c r="A8391" s="2">
        <v>43347</v>
      </c>
      <c r="B8391" s="1" t="s">
        <v>12</v>
      </c>
      <c r="C8391" s="1" t="s">
        <v>823</v>
      </c>
      <c r="D8391" s="1" t="s">
        <v>14</v>
      </c>
      <c r="E8391" s="1" t="s">
        <v>29</v>
      </c>
      <c r="F8391" s="18">
        <v>13.343999999999998</v>
      </c>
      <c r="G8391" t="s">
        <v>5348</v>
      </c>
      <c r="H8391" s="1">
        <f>IF(COUNTIF(G$2:G8391,G8391)=1,1,0)</f>
        <v>0</v>
      </c>
      <c r="I8391" s="1">
        <v>6</v>
      </c>
      <c r="J8391" s="1">
        <v>0.2</v>
      </c>
      <c r="K8391" s="1">
        <v>4.3367999999999993</v>
      </c>
      <c r="L8391" s="12">
        <f>VLOOKUP(train[[#This Row],[Sub-Category]],Análisis_ABC_XYZ[[#Headers],[#Data]],4,FALSE)</f>
        <v>0.46881743173671325</v>
      </c>
    </row>
    <row r="8392" spans="1:12" x14ac:dyDescent="0.35">
      <c r="A8392" s="2">
        <v>43347</v>
      </c>
      <c r="B8392" s="1" t="s">
        <v>39</v>
      </c>
      <c r="C8392" s="1" t="s">
        <v>222</v>
      </c>
      <c r="D8392" s="1" t="s">
        <v>14</v>
      </c>
      <c r="E8392" s="1" t="s">
        <v>24</v>
      </c>
      <c r="F8392" s="18">
        <v>13.120000000000001</v>
      </c>
      <c r="G8392" t="s">
        <v>3212</v>
      </c>
      <c r="H8392" s="1">
        <f>IF(COUNTIF(G$2:G8392,G8392)=1,1,0)</f>
        <v>0</v>
      </c>
      <c r="I8392" s="1">
        <v>5</v>
      </c>
      <c r="J8392" s="1">
        <v>0.2</v>
      </c>
      <c r="K8392" s="1">
        <v>3.7720000000000002</v>
      </c>
      <c r="L8392" s="12">
        <f>VLOOKUP(train[[#This Row],[Sub-Category]],Análisis_ABC_XYZ[[#Headers],[#Data]],4,FALSE)</f>
        <v>0.45632477063632687</v>
      </c>
    </row>
    <row r="8393" spans="1:12" x14ac:dyDescent="0.35">
      <c r="A8393" s="2">
        <v>43347</v>
      </c>
      <c r="B8393" s="1" t="s">
        <v>12</v>
      </c>
      <c r="C8393" s="1" t="s">
        <v>649</v>
      </c>
      <c r="D8393" s="1" t="s">
        <v>14</v>
      </c>
      <c r="E8393" s="1" t="s">
        <v>36</v>
      </c>
      <c r="F8393" s="18">
        <v>12.96</v>
      </c>
      <c r="G8393" t="s">
        <v>3171</v>
      </c>
      <c r="H8393" s="1">
        <f>IF(COUNTIF(G$2:G8393,G8393)=1,1,0)</f>
        <v>0</v>
      </c>
      <c r="I8393" s="1">
        <v>2</v>
      </c>
      <c r="J8393" s="1">
        <v>0</v>
      </c>
      <c r="K8393" s="1">
        <v>6.2208000000000006</v>
      </c>
      <c r="L8393" s="12">
        <f>VLOOKUP(train[[#This Row],[Sub-Category]],Análisis_ABC_XYZ[[#Headers],[#Data]],4,FALSE)</f>
        <v>0.43613829632717294</v>
      </c>
    </row>
    <row r="8394" spans="1:12" x14ac:dyDescent="0.35">
      <c r="A8394" s="2">
        <v>43347</v>
      </c>
      <c r="B8394" s="1" t="s">
        <v>12</v>
      </c>
      <c r="C8394" s="1" t="s">
        <v>1249</v>
      </c>
      <c r="D8394" s="1" t="s">
        <v>14</v>
      </c>
      <c r="E8394" s="1" t="s">
        <v>29</v>
      </c>
      <c r="F8394" s="18">
        <v>11.808</v>
      </c>
      <c r="G8394" t="s">
        <v>5259</v>
      </c>
      <c r="H8394" s="1">
        <f>IF(COUNTIF(G$2:G8394,G8394)=1,1,0)</f>
        <v>1</v>
      </c>
      <c r="I8394" s="1">
        <v>3</v>
      </c>
      <c r="J8394" s="1">
        <v>0.2</v>
      </c>
      <c r="K8394" s="1">
        <v>4.1327999999999996</v>
      </c>
      <c r="L8394" s="12">
        <f>VLOOKUP(train[[#This Row],[Sub-Category]],Análisis_ABC_XYZ[[#Headers],[#Data]],4,FALSE)</f>
        <v>0.46881743173671325</v>
      </c>
    </row>
    <row r="8395" spans="1:12" x14ac:dyDescent="0.35">
      <c r="A8395" s="2">
        <v>43347</v>
      </c>
      <c r="B8395" s="1" t="s">
        <v>157</v>
      </c>
      <c r="C8395" s="1" t="s">
        <v>1624</v>
      </c>
      <c r="D8395" s="1" t="s">
        <v>14</v>
      </c>
      <c r="E8395" s="1" t="s">
        <v>36</v>
      </c>
      <c r="F8395" s="18">
        <v>11.520000000000001</v>
      </c>
      <c r="G8395" t="s">
        <v>3053</v>
      </c>
      <c r="H8395" s="1">
        <f>IF(COUNTIF(G$2:G8395,G8395)=1,1,0)</f>
        <v>0</v>
      </c>
      <c r="I8395" s="1">
        <v>4</v>
      </c>
      <c r="J8395" s="1">
        <v>0.2</v>
      </c>
      <c r="K8395" s="1">
        <v>3.7439999999999993</v>
      </c>
      <c r="L8395" s="12">
        <f>VLOOKUP(train[[#This Row],[Sub-Category]],Análisis_ABC_XYZ[[#Headers],[#Data]],4,FALSE)</f>
        <v>0.43613829632717294</v>
      </c>
    </row>
    <row r="8396" spans="1:12" x14ac:dyDescent="0.35">
      <c r="A8396" s="2">
        <v>43347</v>
      </c>
      <c r="B8396" s="1" t="s">
        <v>16</v>
      </c>
      <c r="C8396" s="1" t="s">
        <v>796</v>
      </c>
      <c r="D8396" s="1" t="s">
        <v>14</v>
      </c>
      <c r="E8396" s="1" t="s">
        <v>36</v>
      </c>
      <c r="F8396" s="18">
        <v>10.368000000000002</v>
      </c>
      <c r="G8396" t="s">
        <v>5125</v>
      </c>
      <c r="H8396" s="1">
        <f>IF(COUNTIF(G$2:G8396,G8396)=1,1,0)</f>
        <v>0</v>
      </c>
      <c r="I8396" s="1">
        <v>2</v>
      </c>
      <c r="J8396" s="1">
        <v>0.2</v>
      </c>
      <c r="K8396" s="1">
        <v>3.6288</v>
      </c>
      <c r="L8396" s="12">
        <f>VLOOKUP(train[[#This Row],[Sub-Category]],Análisis_ABC_XYZ[[#Headers],[#Data]],4,FALSE)</f>
        <v>0.43613829632717294</v>
      </c>
    </row>
    <row r="8397" spans="1:12" x14ac:dyDescent="0.35">
      <c r="A8397" s="2">
        <v>43347</v>
      </c>
      <c r="B8397" s="1" t="s">
        <v>39</v>
      </c>
      <c r="C8397" s="1" t="s">
        <v>920</v>
      </c>
      <c r="D8397" s="1" t="s">
        <v>14</v>
      </c>
      <c r="E8397" s="1" t="s">
        <v>24</v>
      </c>
      <c r="F8397" s="18">
        <v>10.192000000000002</v>
      </c>
      <c r="G8397" t="s">
        <v>3212</v>
      </c>
      <c r="H8397" s="1">
        <f>IF(COUNTIF(G$2:G8397,G8397)=1,1,0)</f>
        <v>0</v>
      </c>
      <c r="I8397" s="1">
        <v>7</v>
      </c>
      <c r="J8397" s="1">
        <v>0.2</v>
      </c>
      <c r="K8397" s="1">
        <v>3.1849999999999992</v>
      </c>
      <c r="L8397" s="12">
        <f>VLOOKUP(train[[#This Row],[Sub-Category]],Análisis_ABC_XYZ[[#Headers],[#Data]],4,FALSE)</f>
        <v>0.45632477063632687</v>
      </c>
    </row>
    <row r="8398" spans="1:12" x14ac:dyDescent="0.35">
      <c r="A8398" s="2">
        <v>43347</v>
      </c>
      <c r="B8398" s="1" t="s">
        <v>157</v>
      </c>
      <c r="C8398" s="1" t="s">
        <v>743</v>
      </c>
      <c r="D8398" s="1" t="s">
        <v>14</v>
      </c>
      <c r="E8398" s="1" t="s">
        <v>24</v>
      </c>
      <c r="F8398" s="18">
        <v>8.2560000000000002</v>
      </c>
      <c r="G8398" t="s">
        <v>3053</v>
      </c>
      <c r="H8398" s="1">
        <f>IF(COUNTIF(G$2:G8398,G8398)=1,1,0)</f>
        <v>0</v>
      </c>
      <c r="I8398" s="1">
        <v>4</v>
      </c>
      <c r="J8398" s="1">
        <v>0.2</v>
      </c>
      <c r="K8398" s="1">
        <v>0.61920000000000019</v>
      </c>
      <c r="L8398" s="12">
        <f>VLOOKUP(train[[#This Row],[Sub-Category]],Análisis_ABC_XYZ[[#Headers],[#Data]],4,FALSE)</f>
        <v>0.45632477063632687</v>
      </c>
    </row>
    <row r="8399" spans="1:12" x14ac:dyDescent="0.35">
      <c r="A8399" s="2">
        <v>43347</v>
      </c>
      <c r="B8399" s="1" t="s">
        <v>72</v>
      </c>
      <c r="C8399" s="1" t="s">
        <v>178</v>
      </c>
      <c r="D8399" s="1" t="s">
        <v>14</v>
      </c>
      <c r="E8399" s="1" t="s">
        <v>24</v>
      </c>
      <c r="F8399" s="18">
        <v>6.911999999999999</v>
      </c>
      <c r="G8399" t="s">
        <v>3507</v>
      </c>
      <c r="H8399" s="1">
        <f>IF(COUNTIF(G$2:G8399,G8399)=1,1,0)</f>
        <v>0</v>
      </c>
      <c r="I8399" s="1">
        <v>3</v>
      </c>
      <c r="J8399" s="1">
        <v>0.2</v>
      </c>
      <c r="K8399" s="1">
        <v>0.86399999999999988</v>
      </c>
      <c r="L8399" s="12">
        <f>VLOOKUP(train[[#This Row],[Sub-Category]],Análisis_ABC_XYZ[[#Headers],[#Data]],4,FALSE)</f>
        <v>0.45632477063632687</v>
      </c>
    </row>
    <row r="8400" spans="1:12" x14ac:dyDescent="0.35">
      <c r="A8400" s="2">
        <v>43347</v>
      </c>
      <c r="B8400" s="1" t="s">
        <v>12</v>
      </c>
      <c r="C8400" s="1" t="s">
        <v>1158</v>
      </c>
      <c r="D8400" s="1" t="s">
        <v>26</v>
      </c>
      <c r="E8400" s="1" t="s">
        <v>27</v>
      </c>
      <c r="F8400" s="18">
        <v>5.5600000000000005</v>
      </c>
      <c r="G8400" t="s">
        <v>2563</v>
      </c>
      <c r="H8400" s="1">
        <f>IF(COUNTIF(G$2:G8400,G8400)=1,1,0)</f>
        <v>0</v>
      </c>
      <c r="I8400" s="1">
        <v>1</v>
      </c>
      <c r="J8400" s="1">
        <v>0.2</v>
      </c>
      <c r="K8400" s="1">
        <v>1.7374999999999998</v>
      </c>
      <c r="L8400" s="12">
        <f>VLOOKUP(train[[#This Row],[Sub-Category]],Análisis_ABC_XYZ[[#Headers],[#Data]],4,FALSE)</f>
        <v>0.41105220110552465</v>
      </c>
    </row>
    <row r="8401" spans="1:12" x14ac:dyDescent="0.35">
      <c r="A8401" s="2">
        <v>43347</v>
      </c>
      <c r="B8401" s="1" t="s">
        <v>157</v>
      </c>
      <c r="C8401" s="1" t="s">
        <v>54</v>
      </c>
      <c r="D8401" s="1" t="s">
        <v>14</v>
      </c>
      <c r="E8401" s="1" t="s">
        <v>29</v>
      </c>
      <c r="F8401" s="18">
        <v>4.3680000000000012</v>
      </c>
      <c r="G8401" t="s">
        <v>3053</v>
      </c>
      <c r="H8401" s="1">
        <f>IF(COUNTIF(G$2:G8401,G8401)=1,1,0)</f>
        <v>0</v>
      </c>
      <c r="I8401" s="1">
        <v>2</v>
      </c>
      <c r="J8401" s="1">
        <v>0.7</v>
      </c>
      <c r="K8401" s="1">
        <v>-3.0575999999999999</v>
      </c>
      <c r="L8401" s="12">
        <f>VLOOKUP(train[[#This Row],[Sub-Category]],Análisis_ABC_XYZ[[#Headers],[#Data]],4,FALSE)</f>
        <v>0.46881743173671325</v>
      </c>
    </row>
    <row r="8402" spans="1:12" x14ac:dyDescent="0.35">
      <c r="A8402" s="2">
        <v>43348</v>
      </c>
      <c r="B8402" s="1" t="s">
        <v>16</v>
      </c>
      <c r="C8402" s="1" t="s">
        <v>252</v>
      </c>
      <c r="D8402" s="1" t="s">
        <v>14</v>
      </c>
      <c r="E8402" s="1" t="s">
        <v>20</v>
      </c>
      <c r="F8402" s="18">
        <v>147.184</v>
      </c>
      <c r="G8402" t="s">
        <v>6484</v>
      </c>
      <c r="H8402" s="1">
        <f>IF(COUNTIF(G$2:G8402,G8402)=1,1,0)</f>
        <v>1</v>
      </c>
      <c r="I8402" s="1">
        <v>2</v>
      </c>
      <c r="J8402" s="1">
        <v>0.2</v>
      </c>
      <c r="K8402" s="1">
        <v>-29.436800000000012</v>
      </c>
      <c r="L8402" s="12">
        <f>VLOOKUP(train[[#This Row],[Sub-Category]],Análisis_ABC_XYZ[[#Headers],[#Data]],4,FALSE)</f>
        <v>0.44610841445725197</v>
      </c>
    </row>
    <row r="8403" spans="1:12" x14ac:dyDescent="0.35">
      <c r="A8403" s="2">
        <v>43348</v>
      </c>
      <c r="B8403" s="1" t="s">
        <v>111</v>
      </c>
      <c r="C8403" s="1" t="s">
        <v>710</v>
      </c>
      <c r="D8403" s="1" t="s">
        <v>14</v>
      </c>
      <c r="E8403" s="1" t="s">
        <v>24</v>
      </c>
      <c r="F8403" s="18">
        <v>71.959999999999994</v>
      </c>
      <c r="G8403" t="s">
        <v>4805</v>
      </c>
      <c r="H8403" s="1">
        <f>IF(COUNTIF(G$2:G8403,G8403)=1,1,0)</f>
        <v>1</v>
      </c>
      <c r="I8403" s="1">
        <v>5</v>
      </c>
      <c r="J8403" s="1">
        <v>0.2</v>
      </c>
      <c r="K8403" s="1">
        <v>7.1960000000000015</v>
      </c>
      <c r="L8403" s="12">
        <f>VLOOKUP(train[[#This Row],[Sub-Category]],Análisis_ABC_XYZ[[#Headers],[#Data]],4,FALSE)</f>
        <v>0.45632477063632687</v>
      </c>
    </row>
    <row r="8404" spans="1:12" x14ac:dyDescent="0.35">
      <c r="A8404" s="2">
        <v>43348</v>
      </c>
      <c r="B8404" s="1" t="s">
        <v>111</v>
      </c>
      <c r="C8404" s="1" t="s">
        <v>1197</v>
      </c>
      <c r="D8404" s="1" t="s">
        <v>26</v>
      </c>
      <c r="E8404" s="1" t="s">
        <v>56</v>
      </c>
      <c r="F8404" s="18">
        <v>89.567999999999998</v>
      </c>
      <c r="G8404" t="s">
        <v>4805</v>
      </c>
      <c r="H8404" s="1">
        <f>IF(COUNTIF(G$2:G8404,G8404)=1,1,0)</f>
        <v>0</v>
      </c>
      <c r="I8404" s="1">
        <v>4</v>
      </c>
      <c r="J8404" s="1">
        <v>0.2</v>
      </c>
      <c r="K8404" s="1">
        <v>-1.119600000000009</v>
      </c>
      <c r="L8404" s="12">
        <f>VLOOKUP(train[[#This Row],[Sub-Category]],Análisis_ABC_XYZ[[#Headers],[#Data]],4,FALSE)</f>
        <v>0.52062335344040378</v>
      </c>
    </row>
    <row r="8405" spans="1:12" x14ac:dyDescent="0.35">
      <c r="A8405" s="2">
        <v>43348</v>
      </c>
      <c r="B8405" s="1" t="s">
        <v>111</v>
      </c>
      <c r="C8405" s="1" t="s">
        <v>649</v>
      </c>
      <c r="D8405" s="1" t="s">
        <v>14</v>
      </c>
      <c r="E8405" s="1" t="s">
        <v>36</v>
      </c>
      <c r="F8405" s="18">
        <v>15.552000000000003</v>
      </c>
      <c r="G8405" t="s">
        <v>4805</v>
      </c>
      <c r="H8405" s="1">
        <f>IF(COUNTIF(G$2:G8405,G8405)=1,1,0)</f>
        <v>0</v>
      </c>
      <c r="I8405" s="1">
        <v>3</v>
      </c>
      <c r="J8405" s="1">
        <v>0.2</v>
      </c>
      <c r="K8405" s="1">
        <v>5.4432</v>
      </c>
      <c r="L8405" s="12">
        <f>VLOOKUP(train[[#This Row],[Sub-Category]],Análisis_ABC_XYZ[[#Headers],[#Data]],4,FALSE)</f>
        <v>0.43613829632717294</v>
      </c>
    </row>
    <row r="8406" spans="1:12" x14ac:dyDescent="0.35">
      <c r="A8406" s="2">
        <v>43348</v>
      </c>
      <c r="B8406" s="1" t="s">
        <v>37</v>
      </c>
      <c r="C8406" s="1" t="s">
        <v>383</v>
      </c>
      <c r="D8406" s="1" t="s">
        <v>14</v>
      </c>
      <c r="E8406" s="1" t="s">
        <v>24</v>
      </c>
      <c r="F8406" s="18">
        <v>2.78</v>
      </c>
      <c r="G8406" s="1" t="s">
        <v>2254</v>
      </c>
      <c r="H8406" s="1">
        <f>IF(COUNTIF(G$2:G8406,G8406)=1,1,0)</f>
        <v>1</v>
      </c>
      <c r="I8406" s="1">
        <v>1</v>
      </c>
      <c r="J8406" s="1">
        <v>0</v>
      </c>
      <c r="K8406" s="1">
        <v>0.72279999999999989</v>
      </c>
      <c r="L8406" s="12">
        <f>VLOOKUP(train[[#This Row],[Sub-Category]],Análisis_ABC_XYZ[[#Headers],[#Data]],4,FALSE)</f>
        <v>0.45632477063632687</v>
      </c>
    </row>
    <row r="8407" spans="1:12" x14ac:dyDescent="0.35">
      <c r="A8407" s="2">
        <v>43350</v>
      </c>
      <c r="B8407" s="1" t="s">
        <v>186</v>
      </c>
      <c r="C8407" s="1" t="s">
        <v>163</v>
      </c>
      <c r="D8407" s="1" t="s">
        <v>14</v>
      </c>
      <c r="E8407" s="1" t="s">
        <v>29</v>
      </c>
      <c r="F8407" s="18">
        <v>1577.94</v>
      </c>
      <c r="G8407" t="s">
        <v>6498</v>
      </c>
      <c r="H8407" s="1">
        <f>IF(COUNTIF(G$2:G8407,G8407)=1,1,0)</f>
        <v>1</v>
      </c>
      <c r="I8407" s="1">
        <v>3</v>
      </c>
      <c r="J8407" s="1">
        <v>0</v>
      </c>
      <c r="K8407" s="1">
        <v>757.41120000000001</v>
      </c>
      <c r="L8407" s="12">
        <f>VLOOKUP(train[[#This Row],[Sub-Category]],Análisis_ABC_XYZ[[#Headers],[#Data]],4,FALSE)</f>
        <v>0.46881743173671325</v>
      </c>
    </row>
    <row r="8408" spans="1:12" x14ac:dyDescent="0.35">
      <c r="A8408" s="2">
        <v>43350</v>
      </c>
      <c r="B8408" s="1" t="s">
        <v>89</v>
      </c>
      <c r="C8408" s="1" t="s">
        <v>75</v>
      </c>
      <c r="D8408" s="1" t="s">
        <v>14</v>
      </c>
      <c r="E8408" s="1" t="s">
        <v>20</v>
      </c>
      <c r="F8408" s="18">
        <v>478.08</v>
      </c>
      <c r="G8408" t="s">
        <v>6088</v>
      </c>
      <c r="H8408" s="1">
        <f>IF(COUNTIF(G$2:G8408,G8408)=1,1,0)</f>
        <v>1</v>
      </c>
      <c r="I8408" s="1">
        <v>8</v>
      </c>
      <c r="J8408" s="1">
        <v>0</v>
      </c>
      <c r="K8408" s="1">
        <v>133.86240000000004</v>
      </c>
      <c r="L8408" s="12">
        <f>VLOOKUP(train[[#This Row],[Sub-Category]],Análisis_ABC_XYZ[[#Headers],[#Data]],4,FALSE)</f>
        <v>0.44610841445725197</v>
      </c>
    </row>
    <row r="8409" spans="1:12" x14ac:dyDescent="0.35">
      <c r="A8409" s="2">
        <v>43350</v>
      </c>
      <c r="B8409" s="1" t="s">
        <v>37</v>
      </c>
      <c r="C8409" s="1" t="s">
        <v>33</v>
      </c>
      <c r="D8409" s="1" t="s">
        <v>26</v>
      </c>
      <c r="E8409" s="1" t="s">
        <v>27</v>
      </c>
      <c r="F8409" s="18">
        <v>455.71199999999999</v>
      </c>
      <c r="G8409" t="s">
        <v>3880</v>
      </c>
      <c r="H8409" s="1">
        <f>IF(COUNTIF(G$2:G8409,G8409)=1,1,0)</f>
        <v>1</v>
      </c>
      <c r="I8409" s="1">
        <v>2</v>
      </c>
      <c r="J8409" s="1">
        <v>0.2</v>
      </c>
      <c r="K8409" s="1">
        <v>34.178400000000011</v>
      </c>
      <c r="L8409" s="12">
        <f>VLOOKUP(train[[#This Row],[Sub-Category]],Análisis_ABC_XYZ[[#Headers],[#Data]],4,FALSE)</f>
        <v>0.41105220110552465</v>
      </c>
    </row>
    <row r="8410" spans="1:12" x14ac:dyDescent="0.35">
      <c r="A8410" s="2">
        <v>43350</v>
      </c>
      <c r="B8410" s="1" t="s">
        <v>12</v>
      </c>
      <c r="C8410" s="1" t="s">
        <v>267</v>
      </c>
      <c r="D8410" s="1" t="s">
        <v>8</v>
      </c>
      <c r="E8410" s="1" t="s">
        <v>11</v>
      </c>
      <c r="F8410" s="18">
        <v>161.56800000000001</v>
      </c>
      <c r="G8410" t="s">
        <v>6509</v>
      </c>
      <c r="H8410" s="1">
        <f>IF(COUNTIF(G$2:G8410,G8410)=1,1,0)</f>
        <v>1</v>
      </c>
      <c r="I8410" s="1">
        <v>2</v>
      </c>
      <c r="J8410" s="1">
        <v>0.2</v>
      </c>
      <c r="K8410" s="1">
        <v>-28.274400000000021</v>
      </c>
      <c r="L8410" s="12">
        <f>VLOOKUP(train[[#This Row],[Sub-Category]],Análisis_ABC_XYZ[[#Headers],[#Data]],4,FALSE)</f>
        <v>0.46529189879902266</v>
      </c>
    </row>
    <row r="8411" spans="1:12" x14ac:dyDescent="0.35">
      <c r="A8411" s="2">
        <v>43350</v>
      </c>
      <c r="B8411" s="1" t="s">
        <v>186</v>
      </c>
      <c r="C8411" s="1" t="s">
        <v>1319</v>
      </c>
      <c r="D8411" s="1" t="s">
        <v>8</v>
      </c>
      <c r="E8411" s="1" t="s">
        <v>22</v>
      </c>
      <c r="F8411" s="18">
        <v>135.29999999999998</v>
      </c>
      <c r="G8411" t="s">
        <v>3249</v>
      </c>
      <c r="H8411" s="1">
        <f>IF(COUNTIF(G$2:G8411,G8411)=1,1,0)</f>
        <v>1</v>
      </c>
      <c r="I8411" s="1">
        <v>5</v>
      </c>
      <c r="J8411" s="1">
        <v>0</v>
      </c>
      <c r="K8411" s="1">
        <v>37.883999999999993</v>
      </c>
      <c r="L8411" s="12">
        <f>VLOOKUP(train[[#This Row],[Sub-Category]],Análisis_ABC_XYZ[[#Headers],[#Data]],4,FALSE)</f>
        <v>0.4595170286641902</v>
      </c>
    </row>
    <row r="8412" spans="1:12" x14ac:dyDescent="0.35">
      <c r="A8412" s="2">
        <v>43350</v>
      </c>
      <c r="B8412" s="1" t="s">
        <v>44</v>
      </c>
      <c r="C8412" s="1" t="s">
        <v>1323</v>
      </c>
      <c r="D8412" s="1" t="s">
        <v>26</v>
      </c>
      <c r="E8412" s="1" t="s">
        <v>27</v>
      </c>
      <c r="F8412" s="18">
        <v>126.56</v>
      </c>
      <c r="G8412" t="s">
        <v>3838</v>
      </c>
      <c r="H8412" s="1">
        <f>IF(COUNTIF(G$2:G8412,G8412)=1,1,0)</f>
        <v>1</v>
      </c>
      <c r="I8412" s="1">
        <v>4</v>
      </c>
      <c r="J8412" s="1">
        <v>0.2</v>
      </c>
      <c r="K8412" s="1">
        <v>47.459999999999994</v>
      </c>
      <c r="L8412" s="12">
        <f>VLOOKUP(train[[#This Row],[Sub-Category]],Análisis_ABC_XYZ[[#Headers],[#Data]],4,FALSE)</f>
        <v>0.41105220110552465</v>
      </c>
    </row>
    <row r="8413" spans="1:12" x14ac:dyDescent="0.35">
      <c r="A8413" s="2">
        <v>43350</v>
      </c>
      <c r="B8413" s="1" t="s">
        <v>111</v>
      </c>
      <c r="C8413" s="1" t="s">
        <v>537</v>
      </c>
      <c r="D8413" s="1" t="s">
        <v>14</v>
      </c>
      <c r="E8413" s="1" t="s">
        <v>31</v>
      </c>
      <c r="F8413" s="18">
        <v>81.567999999999998</v>
      </c>
      <c r="G8413" t="s">
        <v>6298</v>
      </c>
      <c r="H8413" s="1">
        <f>IF(COUNTIF(G$2:G8413,G8413)=1,1,0)</f>
        <v>1</v>
      </c>
      <c r="I8413" s="1">
        <v>2</v>
      </c>
      <c r="J8413" s="1">
        <v>0.2</v>
      </c>
      <c r="K8413" s="1">
        <v>7.1372000000000035</v>
      </c>
      <c r="L8413" s="12">
        <f>VLOOKUP(train[[#This Row],[Sub-Category]],Análisis_ABC_XYZ[[#Headers],[#Data]],4,FALSE)</f>
        <v>0.49507917887403441</v>
      </c>
    </row>
    <row r="8414" spans="1:12" x14ac:dyDescent="0.35">
      <c r="A8414" s="2">
        <v>43350</v>
      </c>
      <c r="B8414" s="1" t="s">
        <v>37</v>
      </c>
      <c r="C8414" s="1" t="s">
        <v>1725</v>
      </c>
      <c r="D8414" s="1" t="s">
        <v>8</v>
      </c>
      <c r="E8414" s="1" t="s">
        <v>22</v>
      </c>
      <c r="F8414" s="18">
        <v>80.959999999999994</v>
      </c>
      <c r="G8414" t="s">
        <v>3880</v>
      </c>
      <c r="H8414" s="1">
        <f>IF(COUNTIF(G$2:G8414,G8414)=1,1,0)</f>
        <v>0</v>
      </c>
      <c r="I8414" s="1">
        <v>4</v>
      </c>
      <c r="J8414" s="1">
        <v>0</v>
      </c>
      <c r="K8414" s="1">
        <v>34.812800000000003</v>
      </c>
      <c r="L8414" s="12">
        <f>VLOOKUP(train[[#This Row],[Sub-Category]],Análisis_ABC_XYZ[[#Headers],[#Data]],4,FALSE)</f>
        <v>0.4595170286641902</v>
      </c>
    </row>
    <row r="8415" spans="1:12" x14ac:dyDescent="0.35">
      <c r="A8415" s="2">
        <v>43350</v>
      </c>
      <c r="B8415" s="1" t="s">
        <v>72</v>
      </c>
      <c r="C8415" s="1" t="s">
        <v>952</v>
      </c>
      <c r="D8415" s="1" t="s">
        <v>14</v>
      </c>
      <c r="E8415" s="1" t="s">
        <v>36</v>
      </c>
      <c r="F8415" s="18">
        <v>73.007999999999996</v>
      </c>
      <c r="G8415" t="s">
        <v>6271</v>
      </c>
      <c r="H8415" s="1">
        <f>IF(COUNTIF(G$2:G8415,G8415)=1,1,0)</f>
        <v>1</v>
      </c>
      <c r="I8415" s="1">
        <v>9</v>
      </c>
      <c r="J8415" s="1">
        <v>0.2</v>
      </c>
      <c r="K8415" s="1">
        <v>26.465400000000006</v>
      </c>
      <c r="L8415" s="12">
        <f>VLOOKUP(train[[#This Row],[Sub-Category]],Análisis_ABC_XYZ[[#Headers],[#Data]],4,FALSE)</f>
        <v>0.43613829632717294</v>
      </c>
    </row>
    <row r="8416" spans="1:12" x14ac:dyDescent="0.35">
      <c r="A8416" s="2">
        <v>43350</v>
      </c>
      <c r="B8416" s="1" t="s">
        <v>12</v>
      </c>
      <c r="C8416" s="1" t="s">
        <v>532</v>
      </c>
      <c r="D8416" s="1" t="s">
        <v>8</v>
      </c>
      <c r="E8416" s="1" t="s">
        <v>22</v>
      </c>
      <c r="F8416" s="18">
        <v>47.94</v>
      </c>
      <c r="G8416" t="s">
        <v>4461</v>
      </c>
      <c r="H8416" s="1">
        <f>IF(COUNTIF(G$2:G8416,G8416)=1,1,0)</f>
        <v>1</v>
      </c>
      <c r="I8416" s="1">
        <v>3</v>
      </c>
      <c r="J8416" s="1">
        <v>0</v>
      </c>
      <c r="K8416" s="1">
        <v>2.3969999999999985</v>
      </c>
      <c r="L8416" s="12">
        <f>VLOOKUP(train[[#This Row],[Sub-Category]],Análisis_ABC_XYZ[[#Headers],[#Data]],4,FALSE)</f>
        <v>0.4595170286641902</v>
      </c>
    </row>
    <row r="8417" spans="1:12" x14ac:dyDescent="0.35">
      <c r="A8417" s="2">
        <v>43350</v>
      </c>
      <c r="B8417" s="1" t="s">
        <v>412</v>
      </c>
      <c r="C8417" s="1" t="s">
        <v>429</v>
      </c>
      <c r="D8417" s="1" t="s">
        <v>14</v>
      </c>
      <c r="E8417" s="1" t="s">
        <v>36</v>
      </c>
      <c r="F8417" s="18">
        <v>39.96</v>
      </c>
      <c r="G8417" t="s">
        <v>2137</v>
      </c>
      <c r="H8417" s="1">
        <f>IF(COUNTIF(G$2:G8417,G8417)=1,1,0)</f>
        <v>1</v>
      </c>
      <c r="I8417" s="1">
        <v>2</v>
      </c>
      <c r="J8417" s="1">
        <v>0</v>
      </c>
      <c r="K8417" s="1">
        <v>18.781199999999998</v>
      </c>
      <c r="L8417" s="12">
        <f>VLOOKUP(train[[#This Row],[Sub-Category]],Análisis_ABC_XYZ[[#Headers],[#Data]],4,FALSE)</f>
        <v>0.43613829632717294</v>
      </c>
    </row>
    <row r="8418" spans="1:12" x14ac:dyDescent="0.35">
      <c r="A8418" s="2">
        <v>43350</v>
      </c>
      <c r="B8418" s="1" t="s">
        <v>136</v>
      </c>
      <c r="C8418" s="1" t="s">
        <v>1020</v>
      </c>
      <c r="D8418" s="1" t="s">
        <v>14</v>
      </c>
      <c r="E8418" s="1" t="s">
        <v>20</v>
      </c>
      <c r="F8418" s="18">
        <v>37.68</v>
      </c>
      <c r="G8418" t="s">
        <v>4237</v>
      </c>
      <c r="H8418" s="1">
        <f>IF(COUNTIF(G$2:G8418,G8418)=1,1,0)</f>
        <v>1</v>
      </c>
      <c r="I8418" s="1">
        <v>3</v>
      </c>
      <c r="J8418" s="1">
        <v>0.2</v>
      </c>
      <c r="K8418" s="1">
        <v>2.3550000000000022</v>
      </c>
      <c r="L8418" s="12">
        <f>VLOOKUP(train[[#This Row],[Sub-Category]],Análisis_ABC_XYZ[[#Headers],[#Data]],4,FALSE)</f>
        <v>0.44610841445725197</v>
      </c>
    </row>
    <row r="8419" spans="1:12" x14ac:dyDescent="0.35">
      <c r="A8419" s="2">
        <v>43350</v>
      </c>
      <c r="B8419" s="1" t="s">
        <v>136</v>
      </c>
      <c r="C8419" s="1" t="s">
        <v>1203</v>
      </c>
      <c r="D8419" s="1" t="s">
        <v>26</v>
      </c>
      <c r="E8419" s="1" t="s">
        <v>56</v>
      </c>
      <c r="F8419" s="18">
        <v>279.94400000000002</v>
      </c>
      <c r="G8419" t="s">
        <v>4237</v>
      </c>
      <c r="H8419" s="1">
        <f>IF(COUNTIF(G$2:G8419,G8419)=1,1,0)</f>
        <v>0</v>
      </c>
      <c r="I8419" s="1">
        <v>7</v>
      </c>
      <c r="J8419" s="1">
        <v>0.2</v>
      </c>
      <c r="K8419" s="1">
        <v>80.48390000000002</v>
      </c>
      <c r="L8419" s="12">
        <f>VLOOKUP(train[[#This Row],[Sub-Category]],Análisis_ABC_XYZ[[#Headers],[#Data]],4,FALSE)</f>
        <v>0.52062335344040378</v>
      </c>
    </row>
    <row r="8420" spans="1:12" x14ac:dyDescent="0.35">
      <c r="A8420" s="2">
        <v>43350</v>
      </c>
      <c r="B8420" s="1" t="s">
        <v>186</v>
      </c>
      <c r="C8420" s="1" t="s">
        <v>787</v>
      </c>
      <c r="D8420" s="1" t="s">
        <v>26</v>
      </c>
      <c r="E8420" s="1" t="s">
        <v>56</v>
      </c>
      <c r="F8420" s="18">
        <v>113.52</v>
      </c>
      <c r="G8420" t="s">
        <v>3249</v>
      </c>
      <c r="H8420" s="1">
        <f>IF(COUNTIF(G$2:G8420,G8420)=1,1,0)</f>
        <v>0</v>
      </c>
      <c r="I8420" s="1">
        <v>4</v>
      </c>
      <c r="J8420" s="1">
        <v>0</v>
      </c>
      <c r="K8420" s="1">
        <v>46.543199999999999</v>
      </c>
      <c r="L8420" s="12">
        <f>VLOOKUP(train[[#This Row],[Sub-Category]],Análisis_ABC_XYZ[[#Headers],[#Data]],4,FALSE)</f>
        <v>0.52062335344040378</v>
      </c>
    </row>
    <row r="8421" spans="1:12" x14ac:dyDescent="0.35">
      <c r="A8421" s="2">
        <v>43350</v>
      </c>
      <c r="B8421" s="1" t="s">
        <v>42</v>
      </c>
      <c r="C8421" s="1" t="s">
        <v>1628</v>
      </c>
      <c r="D8421" s="1" t="s">
        <v>26</v>
      </c>
      <c r="E8421" s="1" t="s">
        <v>56</v>
      </c>
      <c r="F8421" s="18">
        <v>13.48</v>
      </c>
      <c r="G8421" t="s">
        <v>3244</v>
      </c>
      <c r="H8421" s="1">
        <f>IF(COUNTIF(G$2:G8421,G8421)=1,1,0)</f>
        <v>1</v>
      </c>
      <c r="I8421" s="1">
        <v>1</v>
      </c>
      <c r="J8421" s="1">
        <v>0</v>
      </c>
      <c r="K8421" s="1">
        <v>1.8872</v>
      </c>
      <c r="L8421" s="12">
        <f>VLOOKUP(train[[#This Row],[Sub-Category]],Análisis_ABC_XYZ[[#Headers],[#Data]],4,FALSE)</f>
        <v>0.52062335344040378</v>
      </c>
    </row>
    <row r="8422" spans="1:12" x14ac:dyDescent="0.35">
      <c r="A8422" s="2">
        <v>43350</v>
      </c>
      <c r="B8422" s="1" t="s">
        <v>52</v>
      </c>
      <c r="C8422" s="1" t="s">
        <v>199</v>
      </c>
      <c r="D8422" s="1" t="s">
        <v>14</v>
      </c>
      <c r="E8422" s="1" t="s">
        <v>15</v>
      </c>
      <c r="F8422" s="18">
        <v>29.24</v>
      </c>
      <c r="G8422" t="s">
        <v>3991</v>
      </c>
      <c r="H8422" s="1">
        <f>IF(COUNTIF(G$2:G8422,G8422)=1,1,0)</f>
        <v>1</v>
      </c>
      <c r="I8422" s="1">
        <v>5</v>
      </c>
      <c r="J8422" s="1">
        <v>0.2</v>
      </c>
      <c r="K8422" s="1">
        <v>9.8685000000000009</v>
      </c>
      <c r="L8422" s="12">
        <f>VLOOKUP(train[[#This Row],[Sub-Category]],Análisis_ABC_XYZ[[#Headers],[#Data]],4,FALSE)</f>
        <v>0.4647369236065339</v>
      </c>
    </row>
    <row r="8423" spans="1:12" x14ac:dyDescent="0.35">
      <c r="A8423" s="2">
        <v>43350</v>
      </c>
      <c r="B8423" s="1" t="s">
        <v>37</v>
      </c>
      <c r="C8423" s="1" t="s">
        <v>1574</v>
      </c>
      <c r="D8423" s="1" t="s">
        <v>14</v>
      </c>
      <c r="E8423" s="1" t="s">
        <v>24</v>
      </c>
      <c r="F8423" s="18">
        <v>25.98</v>
      </c>
      <c r="G8423" t="s">
        <v>3880</v>
      </c>
      <c r="H8423" s="1">
        <f>IF(COUNTIF(G$2:G8423,G8423)=1,1,0)</f>
        <v>0</v>
      </c>
      <c r="I8423" s="1">
        <v>1</v>
      </c>
      <c r="J8423" s="1">
        <v>0</v>
      </c>
      <c r="K8423" s="1">
        <v>7.2744</v>
      </c>
      <c r="L8423" s="12">
        <f>VLOOKUP(train[[#This Row],[Sub-Category]],Análisis_ABC_XYZ[[#Headers],[#Data]],4,FALSE)</f>
        <v>0.45632477063632687</v>
      </c>
    </row>
    <row r="8424" spans="1:12" x14ac:dyDescent="0.35">
      <c r="A8424" s="2">
        <v>43350</v>
      </c>
      <c r="B8424" s="1" t="s">
        <v>44</v>
      </c>
      <c r="C8424" s="1" t="s">
        <v>1670</v>
      </c>
      <c r="D8424" s="1" t="s">
        <v>8</v>
      </c>
      <c r="E8424" s="1" t="s">
        <v>22</v>
      </c>
      <c r="F8424" s="18">
        <v>25.16</v>
      </c>
      <c r="G8424" t="s">
        <v>3838</v>
      </c>
      <c r="H8424" s="1">
        <f>IF(COUNTIF(G$2:G8424,G8424)=1,1,0)</f>
        <v>0</v>
      </c>
      <c r="I8424" s="1">
        <v>2</v>
      </c>
      <c r="J8424" s="1">
        <v>0</v>
      </c>
      <c r="K8424" s="1">
        <v>10.567200000000001</v>
      </c>
      <c r="L8424" s="12">
        <f>VLOOKUP(train[[#This Row],[Sub-Category]],Análisis_ABC_XYZ[[#Headers],[#Data]],4,FALSE)</f>
        <v>0.4595170286641902</v>
      </c>
    </row>
    <row r="8425" spans="1:12" x14ac:dyDescent="0.35">
      <c r="A8425" s="2">
        <v>43350</v>
      </c>
      <c r="B8425" s="1" t="s">
        <v>12</v>
      </c>
      <c r="C8425" s="1" t="s">
        <v>691</v>
      </c>
      <c r="D8425" s="1" t="s">
        <v>8</v>
      </c>
      <c r="E8425" s="1" t="s">
        <v>22</v>
      </c>
      <c r="F8425" s="18">
        <v>19.760000000000002</v>
      </c>
      <c r="G8425" t="s">
        <v>3623</v>
      </c>
      <c r="H8425" s="1">
        <f>IF(COUNTIF(G$2:G8425,G8425)=1,1,0)</f>
        <v>1</v>
      </c>
      <c r="I8425" s="1">
        <v>4</v>
      </c>
      <c r="J8425" s="1">
        <v>0</v>
      </c>
      <c r="K8425" s="1">
        <v>8.2992000000000008</v>
      </c>
      <c r="L8425" s="12">
        <f>VLOOKUP(train[[#This Row],[Sub-Category]],Análisis_ABC_XYZ[[#Headers],[#Data]],4,FALSE)</f>
        <v>0.4595170286641902</v>
      </c>
    </row>
    <row r="8426" spans="1:12" x14ac:dyDescent="0.35">
      <c r="A8426" s="2">
        <v>43350</v>
      </c>
      <c r="B8426" s="1" t="s">
        <v>412</v>
      </c>
      <c r="C8426" s="1" t="s">
        <v>1005</v>
      </c>
      <c r="D8426" s="1" t="s">
        <v>14</v>
      </c>
      <c r="E8426" s="1" t="s">
        <v>36</v>
      </c>
      <c r="F8426" s="18">
        <v>16.899999999999999</v>
      </c>
      <c r="G8426" t="s">
        <v>2137</v>
      </c>
      <c r="H8426" s="1">
        <f>IF(COUNTIF(G$2:G8426,G8426)=1,1,0)</f>
        <v>0</v>
      </c>
      <c r="I8426" s="1">
        <v>5</v>
      </c>
      <c r="J8426" s="1">
        <v>0</v>
      </c>
      <c r="K8426" s="1">
        <v>7.7739999999999991</v>
      </c>
      <c r="L8426" s="12">
        <f>VLOOKUP(train[[#This Row],[Sub-Category]],Análisis_ABC_XYZ[[#Headers],[#Data]],4,FALSE)</f>
        <v>0.43613829632717294</v>
      </c>
    </row>
    <row r="8427" spans="1:12" x14ac:dyDescent="0.35">
      <c r="A8427" s="2">
        <v>43350</v>
      </c>
      <c r="B8427" s="1" t="s">
        <v>52</v>
      </c>
      <c r="C8427" s="1" t="s">
        <v>1001</v>
      </c>
      <c r="D8427" s="1" t="s">
        <v>14</v>
      </c>
      <c r="E8427" s="1" t="s">
        <v>36</v>
      </c>
      <c r="F8427" s="18">
        <v>15.552000000000003</v>
      </c>
      <c r="G8427" t="s">
        <v>3991</v>
      </c>
      <c r="H8427" s="1">
        <f>IF(COUNTIF(G$2:G8427,G8427)=1,1,0)</f>
        <v>0</v>
      </c>
      <c r="I8427" s="1">
        <v>3</v>
      </c>
      <c r="J8427" s="1">
        <v>0.2</v>
      </c>
      <c r="K8427" s="1">
        <v>5.4432</v>
      </c>
      <c r="L8427" s="12">
        <f>VLOOKUP(train[[#This Row],[Sub-Category]],Análisis_ABC_XYZ[[#Headers],[#Data]],4,FALSE)</f>
        <v>0.43613829632717294</v>
      </c>
    </row>
    <row r="8428" spans="1:12" x14ac:dyDescent="0.35">
      <c r="A8428" s="2">
        <v>43350</v>
      </c>
      <c r="B8428" s="1" t="s">
        <v>104</v>
      </c>
      <c r="C8428" s="1" t="s">
        <v>78</v>
      </c>
      <c r="D8428" s="1" t="s">
        <v>14</v>
      </c>
      <c r="E8428" s="1" t="s">
        <v>29</v>
      </c>
      <c r="F8428" s="18">
        <v>7.857000000000002</v>
      </c>
      <c r="G8428" t="s">
        <v>4860</v>
      </c>
      <c r="H8428" s="1">
        <f>IF(COUNTIF(G$2:G8428,G8428)=1,1,0)</f>
        <v>1</v>
      </c>
      <c r="I8428" s="1">
        <v>3</v>
      </c>
      <c r="J8428" s="1">
        <v>0.7</v>
      </c>
      <c r="K8428" s="1">
        <v>-6.0236999999999998</v>
      </c>
      <c r="L8428" s="12">
        <f>VLOOKUP(train[[#This Row],[Sub-Category]],Análisis_ABC_XYZ[[#Headers],[#Data]],4,FALSE)</f>
        <v>0.46881743173671325</v>
      </c>
    </row>
    <row r="8429" spans="1:12" x14ac:dyDescent="0.35">
      <c r="A8429" s="2">
        <v>43350</v>
      </c>
      <c r="B8429" s="1" t="s">
        <v>52</v>
      </c>
      <c r="C8429" s="1" t="s">
        <v>60</v>
      </c>
      <c r="D8429" s="1" t="s">
        <v>14</v>
      </c>
      <c r="E8429" s="1" t="s">
        <v>61</v>
      </c>
      <c r="F8429" s="18">
        <v>4.8960000000000008</v>
      </c>
      <c r="G8429" t="s">
        <v>3991</v>
      </c>
      <c r="H8429" s="1">
        <f>IF(COUNTIF(G$2:G8429,G8429)=1,1,0)</f>
        <v>0</v>
      </c>
      <c r="I8429" s="1">
        <v>3</v>
      </c>
      <c r="J8429" s="1">
        <v>0.2</v>
      </c>
      <c r="K8429" s="1">
        <v>1.6523999999999992</v>
      </c>
      <c r="L8429" s="12">
        <f>VLOOKUP(train[[#This Row],[Sub-Category]],Análisis_ABC_XYZ[[#Headers],[#Data]],4,FALSE)</f>
        <v>0.44424167803735209</v>
      </c>
    </row>
    <row r="8430" spans="1:12" x14ac:dyDescent="0.35">
      <c r="A8430" s="2">
        <v>43351</v>
      </c>
      <c r="B8430" s="1" t="s">
        <v>72</v>
      </c>
      <c r="C8430" s="1" t="s">
        <v>244</v>
      </c>
      <c r="D8430" s="1" t="s">
        <v>8</v>
      </c>
      <c r="E8430" s="1" t="s">
        <v>18</v>
      </c>
      <c r="F8430" s="18">
        <v>765.625</v>
      </c>
      <c r="G8430" t="s">
        <v>6806</v>
      </c>
      <c r="H8430" s="1">
        <f>IF(COUNTIF(G$2:G8430,G8430)=1,1,0)</f>
        <v>1</v>
      </c>
      <c r="I8430" s="1">
        <v>7</v>
      </c>
      <c r="J8430" s="1">
        <v>0.5</v>
      </c>
      <c r="K8430" s="1">
        <v>-566.5625</v>
      </c>
      <c r="L8430" s="12">
        <f>VLOOKUP(train[[#This Row],[Sub-Category]],Análisis_ABC_XYZ[[#Headers],[#Data]],4,FALSE)</f>
        <v>0.55975208308209756</v>
      </c>
    </row>
    <row r="8431" spans="1:12" x14ac:dyDescent="0.35">
      <c r="A8431" s="2">
        <v>43351</v>
      </c>
      <c r="B8431" s="1" t="s">
        <v>39</v>
      </c>
      <c r="C8431" s="1" t="s">
        <v>1760</v>
      </c>
      <c r="D8431" s="1" t="s">
        <v>26</v>
      </c>
      <c r="E8431" s="1" t="s">
        <v>363</v>
      </c>
      <c r="F8431" s="18">
        <v>319.98400000000004</v>
      </c>
      <c r="G8431" t="s">
        <v>4414</v>
      </c>
      <c r="H8431" s="1">
        <f>IF(COUNTIF(G$2:G8431,G8431)=1,1,0)</f>
        <v>1</v>
      </c>
      <c r="I8431" s="1">
        <v>2</v>
      </c>
      <c r="J8431" s="1">
        <v>0.2</v>
      </c>
      <c r="K8431" s="1">
        <v>107.99459999999999</v>
      </c>
      <c r="L8431" s="12">
        <f>VLOOKUP(train[[#This Row],[Sub-Category]],Análisis_ABC_XYZ[[#Headers],[#Data]],4,FALSE)</f>
        <v>0.62810530827000832</v>
      </c>
    </row>
    <row r="8432" spans="1:12" x14ac:dyDescent="0.35">
      <c r="A8432" s="2">
        <v>43351</v>
      </c>
      <c r="B8432" s="1" t="s">
        <v>52</v>
      </c>
      <c r="C8432" s="1" t="s">
        <v>950</v>
      </c>
      <c r="D8432" s="1" t="s">
        <v>26</v>
      </c>
      <c r="E8432" s="1" t="s">
        <v>27</v>
      </c>
      <c r="F8432" s="18">
        <v>258.52799999999996</v>
      </c>
      <c r="G8432" t="s">
        <v>6631</v>
      </c>
      <c r="H8432" s="1">
        <f>IF(COUNTIF(G$2:G8432,G8432)=1,1,0)</f>
        <v>1</v>
      </c>
      <c r="I8432" s="1">
        <v>2</v>
      </c>
      <c r="J8432" s="1">
        <v>0.4</v>
      </c>
      <c r="K8432" s="1">
        <v>-47.396800000000013</v>
      </c>
      <c r="L8432" s="12">
        <f>VLOOKUP(train[[#This Row],[Sub-Category]],Análisis_ABC_XYZ[[#Headers],[#Data]],4,FALSE)</f>
        <v>0.41105220110552465</v>
      </c>
    </row>
    <row r="8433" spans="1:12" x14ac:dyDescent="0.35">
      <c r="A8433" s="2">
        <v>43351</v>
      </c>
      <c r="B8433" s="1" t="s">
        <v>39</v>
      </c>
      <c r="C8433" s="1" t="s">
        <v>1606</v>
      </c>
      <c r="D8433" s="1" t="s">
        <v>8</v>
      </c>
      <c r="E8433" s="1" t="s">
        <v>11</v>
      </c>
      <c r="F8433" s="18">
        <v>213.42999999999995</v>
      </c>
      <c r="G8433" t="s">
        <v>4414</v>
      </c>
      <c r="H8433" s="1">
        <f>IF(COUNTIF(G$2:G8433,G8433)=1,1,0)</f>
        <v>0</v>
      </c>
      <c r="I8433" s="1">
        <v>5</v>
      </c>
      <c r="J8433" s="1">
        <v>0.3</v>
      </c>
      <c r="K8433" s="1">
        <v>-39.636999999999993</v>
      </c>
      <c r="L8433" s="12">
        <f>VLOOKUP(train[[#This Row],[Sub-Category]],Análisis_ABC_XYZ[[#Headers],[#Data]],4,FALSE)</f>
        <v>0.46529189879902266</v>
      </c>
    </row>
    <row r="8434" spans="1:12" x14ac:dyDescent="0.35">
      <c r="A8434" s="2">
        <v>43351</v>
      </c>
      <c r="B8434" s="1" t="s">
        <v>16</v>
      </c>
      <c r="C8434" s="1" t="s">
        <v>1051</v>
      </c>
      <c r="D8434" s="1" t="s">
        <v>26</v>
      </c>
      <c r="E8434" s="1" t="s">
        <v>27</v>
      </c>
      <c r="F8434" s="18">
        <v>158.376</v>
      </c>
      <c r="G8434" t="s">
        <v>4657</v>
      </c>
      <c r="H8434" s="1">
        <f>IF(COUNTIF(G$2:G8434,G8434)=1,1,0)</f>
        <v>1</v>
      </c>
      <c r="I8434" s="1">
        <v>3</v>
      </c>
      <c r="J8434" s="1">
        <v>0.2</v>
      </c>
      <c r="K8434" s="1">
        <v>13.857900000000008</v>
      </c>
      <c r="L8434" s="12">
        <f>VLOOKUP(train[[#This Row],[Sub-Category]],Análisis_ABC_XYZ[[#Headers],[#Data]],4,FALSE)</f>
        <v>0.41105220110552465</v>
      </c>
    </row>
    <row r="8435" spans="1:12" x14ac:dyDescent="0.35">
      <c r="A8435" s="2">
        <v>43351</v>
      </c>
      <c r="B8435" s="1" t="s">
        <v>89</v>
      </c>
      <c r="C8435" s="1" t="s">
        <v>1641</v>
      </c>
      <c r="D8435" s="1" t="s">
        <v>14</v>
      </c>
      <c r="E8435" s="1" t="s">
        <v>20</v>
      </c>
      <c r="F8435" s="18">
        <v>65.12</v>
      </c>
      <c r="G8435" t="s">
        <v>4706</v>
      </c>
      <c r="H8435" s="1">
        <f>IF(COUNTIF(G$2:G8435,G8435)=1,1,0)</f>
        <v>1</v>
      </c>
      <c r="I8435" s="1">
        <v>4</v>
      </c>
      <c r="J8435" s="1">
        <v>0</v>
      </c>
      <c r="K8435" s="1">
        <v>16.931200000000004</v>
      </c>
      <c r="L8435" s="12">
        <f>VLOOKUP(train[[#This Row],[Sub-Category]],Análisis_ABC_XYZ[[#Headers],[#Data]],4,FALSE)</f>
        <v>0.44610841445725197</v>
      </c>
    </row>
    <row r="8436" spans="1:12" x14ac:dyDescent="0.35">
      <c r="A8436" s="2">
        <v>43351</v>
      </c>
      <c r="B8436" s="1" t="s">
        <v>16</v>
      </c>
      <c r="C8436" s="1" t="s">
        <v>483</v>
      </c>
      <c r="D8436" s="1" t="s">
        <v>14</v>
      </c>
      <c r="E8436" s="1" t="s">
        <v>20</v>
      </c>
      <c r="F8436" s="18">
        <v>61.68</v>
      </c>
      <c r="G8436" t="s">
        <v>4657</v>
      </c>
      <c r="H8436" s="1">
        <f>IF(COUNTIF(G$2:G8436,G8436)=1,1,0)</f>
        <v>0</v>
      </c>
      <c r="I8436" s="1">
        <v>5</v>
      </c>
      <c r="J8436" s="1">
        <v>0.2</v>
      </c>
      <c r="K8436" s="1">
        <v>5.3970000000000073</v>
      </c>
      <c r="L8436" s="12">
        <f>VLOOKUP(train[[#This Row],[Sub-Category]],Análisis_ABC_XYZ[[#Headers],[#Data]],4,FALSE)</f>
        <v>0.44610841445725197</v>
      </c>
    </row>
    <row r="8437" spans="1:12" x14ac:dyDescent="0.35">
      <c r="A8437" s="2">
        <v>43351</v>
      </c>
      <c r="B8437" s="1" t="s">
        <v>39</v>
      </c>
      <c r="C8437" s="1" t="s">
        <v>327</v>
      </c>
      <c r="D8437" s="1" t="s">
        <v>14</v>
      </c>
      <c r="E8437" s="1" t="s">
        <v>91</v>
      </c>
      <c r="F8437" s="18">
        <v>45.92</v>
      </c>
      <c r="G8437" t="s">
        <v>4414</v>
      </c>
      <c r="H8437" s="1">
        <f>IF(COUNTIF(G$2:G8437,G8437)=1,1,0)</f>
        <v>0</v>
      </c>
      <c r="I8437" s="1">
        <v>5</v>
      </c>
      <c r="J8437" s="1">
        <v>0.2</v>
      </c>
      <c r="K8437" s="1">
        <v>15.498000000000001</v>
      </c>
      <c r="L8437" s="12">
        <f>VLOOKUP(train[[#This Row],[Sub-Category]],Análisis_ABC_XYZ[[#Headers],[#Data]],4,FALSE)</f>
        <v>0.51168203684699509</v>
      </c>
    </row>
    <row r="8438" spans="1:12" x14ac:dyDescent="0.35">
      <c r="A8438" s="2">
        <v>43351</v>
      </c>
      <c r="B8438" s="1" t="s">
        <v>39</v>
      </c>
      <c r="C8438" s="1" t="s">
        <v>535</v>
      </c>
      <c r="D8438" s="1" t="s">
        <v>14</v>
      </c>
      <c r="E8438" s="1" t="s">
        <v>29</v>
      </c>
      <c r="F8438" s="18">
        <v>42.615999999999993</v>
      </c>
      <c r="G8438" t="s">
        <v>4414</v>
      </c>
      <c r="H8438" s="1">
        <f>IF(COUNTIF(G$2:G8438,G8438)=1,1,0)</f>
        <v>0</v>
      </c>
      <c r="I8438" s="1">
        <v>7</v>
      </c>
      <c r="J8438" s="1">
        <v>0.8</v>
      </c>
      <c r="K8438" s="1">
        <v>-68.185600000000022</v>
      </c>
      <c r="L8438" s="12">
        <f>VLOOKUP(train[[#This Row],[Sub-Category]],Análisis_ABC_XYZ[[#Headers],[#Data]],4,FALSE)</f>
        <v>0.46881743173671325</v>
      </c>
    </row>
    <row r="8439" spans="1:12" x14ac:dyDescent="0.35">
      <c r="A8439" s="2">
        <v>43351</v>
      </c>
      <c r="B8439" s="1" t="s">
        <v>157</v>
      </c>
      <c r="C8439" s="1" t="s">
        <v>1383</v>
      </c>
      <c r="D8439" s="1" t="s">
        <v>26</v>
      </c>
      <c r="E8439" s="1" t="s">
        <v>56</v>
      </c>
      <c r="F8439" s="18">
        <v>116.83199999999999</v>
      </c>
      <c r="G8439" t="s">
        <v>6420</v>
      </c>
      <c r="H8439" s="1">
        <f>IF(COUNTIF(G$2:G8439,G8439)=1,1,0)</f>
        <v>1</v>
      </c>
      <c r="I8439" s="1">
        <v>4</v>
      </c>
      <c r="J8439" s="1">
        <v>0.2</v>
      </c>
      <c r="K8439" s="1">
        <v>33.589200000000005</v>
      </c>
      <c r="L8439" s="12">
        <f>VLOOKUP(train[[#This Row],[Sub-Category]],Análisis_ABC_XYZ[[#Headers],[#Data]],4,FALSE)</f>
        <v>0.52062335344040378</v>
      </c>
    </row>
    <row r="8440" spans="1:12" x14ac:dyDescent="0.35">
      <c r="A8440" s="2">
        <v>43351</v>
      </c>
      <c r="B8440" s="1" t="s">
        <v>39</v>
      </c>
      <c r="C8440" s="1" t="s">
        <v>1003</v>
      </c>
      <c r="D8440" s="1" t="s">
        <v>26</v>
      </c>
      <c r="E8440" s="1" t="s">
        <v>56</v>
      </c>
      <c r="F8440" s="18">
        <v>85.2</v>
      </c>
      <c r="G8440" t="s">
        <v>2837</v>
      </c>
      <c r="H8440" s="1">
        <f>IF(COUNTIF(G$2:G8440,G8440)=1,1,0)</f>
        <v>1</v>
      </c>
      <c r="I8440" s="1">
        <v>6</v>
      </c>
      <c r="J8440" s="1">
        <v>0.2</v>
      </c>
      <c r="K8440" s="1">
        <v>20.234999999999996</v>
      </c>
      <c r="L8440" s="12">
        <f>VLOOKUP(train[[#This Row],[Sub-Category]],Análisis_ABC_XYZ[[#Headers],[#Data]],4,FALSE)</f>
        <v>0.52062335344040378</v>
      </c>
    </row>
    <row r="8441" spans="1:12" x14ac:dyDescent="0.35">
      <c r="A8441" s="2">
        <v>43351</v>
      </c>
      <c r="B8441" s="1" t="s">
        <v>157</v>
      </c>
      <c r="C8441" s="1" t="s">
        <v>1636</v>
      </c>
      <c r="D8441" s="1" t="s">
        <v>26</v>
      </c>
      <c r="E8441" s="1" t="s">
        <v>56</v>
      </c>
      <c r="F8441" s="18">
        <v>9.0960000000000001</v>
      </c>
      <c r="G8441" t="s">
        <v>5009</v>
      </c>
      <c r="H8441" s="1">
        <f>IF(COUNTIF(G$2:G8441,G8441)=1,1,0)</f>
        <v>1</v>
      </c>
      <c r="I8441" s="1">
        <v>1</v>
      </c>
      <c r="J8441" s="1">
        <v>0.2</v>
      </c>
      <c r="K8441" s="1">
        <v>1.7054999999999998</v>
      </c>
      <c r="L8441" s="12">
        <f>VLOOKUP(train[[#This Row],[Sub-Category]],Análisis_ABC_XYZ[[#Headers],[#Data]],4,FALSE)</f>
        <v>0.52062335344040378</v>
      </c>
    </row>
    <row r="8442" spans="1:12" x14ac:dyDescent="0.35">
      <c r="A8442" s="2">
        <v>43351</v>
      </c>
      <c r="B8442" s="1" t="s">
        <v>39</v>
      </c>
      <c r="C8442" s="1" t="s">
        <v>816</v>
      </c>
      <c r="D8442" s="1" t="s">
        <v>8</v>
      </c>
      <c r="E8442" s="1" t="s">
        <v>22</v>
      </c>
      <c r="F8442" s="18">
        <v>21.184000000000001</v>
      </c>
      <c r="G8442" t="s">
        <v>4414</v>
      </c>
      <c r="H8442" s="1">
        <f>IF(COUNTIF(G$2:G8442,G8442)=1,1,0)</f>
        <v>0</v>
      </c>
      <c r="I8442" s="1">
        <v>2</v>
      </c>
      <c r="J8442" s="1">
        <v>0.6</v>
      </c>
      <c r="K8442" s="1">
        <v>-11.651199999999999</v>
      </c>
      <c r="L8442" s="12">
        <f>VLOOKUP(train[[#This Row],[Sub-Category]],Análisis_ABC_XYZ[[#Headers],[#Data]],4,FALSE)</f>
        <v>0.4595170286641902</v>
      </c>
    </row>
    <row r="8443" spans="1:12" x14ac:dyDescent="0.35">
      <c r="A8443" s="2">
        <v>43351</v>
      </c>
      <c r="B8443" s="1" t="s">
        <v>39</v>
      </c>
      <c r="C8443" s="1" t="s">
        <v>235</v>
      </c>
      <c r="D8443" s="1" t="s">
        <v>14</v>
      </c>
      <c r="E8443" s="1" t="s">
        <v>36</v>
      </c>
      <c r="F8443" s="18">
        <v>20.736000000000004</v>
      </c>
      <c r="G8443" t="s">
        <v>4414</v>
      </c>
      <c r="H8443" s="1">
        <f>IF(COUNTIF(G$2:G8443,G8443)=1,1,0)</f>
        <v>0</v>
      </c>
      <c r="I8443" s="1">
        <v>4</v>
      </c>
      <c r="J8443" s="1">
        <v>0.2</v>
      </c>
      <c r="K8443" s="1">
        <v>7.2576000000000001</v>
      </c>
      <c r="L8443" s="12">
        <f>VLOOKUP(train[[#This Row],[Sub-Category]],Análisis_ABC_XYZ[[#Headers],[#Data]],4,FALSE)</f>
        <v>0.43613829632717294</v>
      </c>
    </row>
    <row r="8444" spans="1:12" x14ac:dyDescent="0.35">
      <c r="A8444" s="2">
        <v>43352</v>
      </c>
      <c r="B8444" s="1" t="s">
        <v>52</v>
      </c>
      <c r="C8444" s="1" t="s">
        <v>950</v>
      </c>
      <c r="D8444" s="1" t="s">
        <v>26</v>
      </c>
      <c r="E8444" s="1" t="s">
        <v>27</v>
      </c>
      <c r="F8444" s="18">
        <v>1931.9579999999999</v>
      </c>
      <c r="G8444" t="s">
        <v>4034</v>
      </c>
      <c r="H8444" s="1">
        <f>IF(COUNTIF(G$2:G8444,G8444)=1,1,0)</f>
        <v>1</v>
      </c>
      <c r="I8444" s="1">
        <v>7</v>
      </c>
      <c r="J8444" s="1">
        <v>0.4</v>
      </c>
      <c r="K8444" s="1">
        <v>-386.3915999999997</v>
      </c>
      <c r="L8444" s="12">
        <f>VLOOKUP(train[[#This Row],[Sub-Category]],Análisis_ABC_XYZ[[#Headers],[#Data]],4,FALSE)</f>
        <v>0.41105220110552465</v>
      </c>
    </row>
    <row r="8445" spans="1:12" x14ac:dyDescent="0.35">
      <c r="A8445" s="2">
        <v>43352</v>
      </c>
      <c r="B8445" s="1" t="s">
        <v>126</v>
      </c>
      <c r="C8445" s="1" t="s">
        <v>497</v>
      </c>
      <c r="D8445" s="1" t="s">
        <v>14</v>
      </c>
      <c r="E8445" s="1" t="s">
        <v>20</v>
      </c>
      <c r="F8445" s="18">
        <v>628.80999999999995</v>
      </c>
      <c r="G8445" t="s">
        <v>4586</v>
      </c>
      <c r="H8445" s="1">
        <f>IF(COUNTIF(G$2:G8445,G8445)=1,1,0)</f>
        <v>1</v>
      </c>
      <c r="I8445" s="1">
        <v>7</v>
      </c>
      <c r="J8445" s="1">
        <v>0</v>
      </c>
      <c r="K8445" s="1">
        <v>12.576199999999986</v>
      </c>
      <c r="L8445" s="12">
        <f>VLOOKUP(train[[#This Row],[Sub-Category]],Análisis_ABC_XYZ[[#Headers],[#Data]],4,FALSE)</f>
        <v>0.44610841445725197</v>
      </c>
    </row>
    <row r="8446" spans="1:12" x14ac:dyDescent="0.35">
      <c r="A8446" s="2">
        <v>43352</v>
      </c>
      <c r="B8446" s="1" t="s">
        <v>111</v>
      </c>
      <c r="C8446" s="1" t="s">
        <v>831</v>
      </c>
      <c r="D8446" s="1" t="s">
        <v>14</v>
      </c>
      <c r="E8446" s="1" t="s">
        <v>20</v>
      </c>
      <c r="F8446" s="18">
        <v>258.48</v>
      </c>
      <c r="G8446" t="s">
        <v>4976</v>
      </c>
      <c r="H8446" s="1">
        <f>IF(COUNTIF(G$2:G8446,G8446)=1,1,0)</f>
        <v>1</v>
      </c>
      <c r="I8446" s="1">
        <v>2</v>
      </c>
      <c r="J8446" s="1">
        <v>0.2</v>
      </c>
      <c r="K8446" s="1">
        <v>-3.2309999999999945</v>
      </c>
      <c r="L8446" s="12">
        <f>VLOOKUP(train[[#This Row],[Sub-Category]],Análisis_ABC_XYZ[[#Headers],[#Data]],4,FALSE)</f>
        <v>0.44610841445725197</v>
      </c>
    </row>
    <row r="8447" spans="1:12" x14ac:dyDescent="0.35">
      <c r="A8447" s="2">
        <v>43352</v>
      </c>
      <c r="B8447" s="1" t="s">
        <v>12</v>
      </c>
      <c r="C8447" s="1" t="s">
        <v>1293</v>
      </c>
      <c r="D8447" s="1" t="s">
        <v>8</v>
      </c>
      <c r="E8447" s="1" t="s">
        <v>11</v>
      </c>
      <c r="F8447" s="18">
        <v>243.92</v>
      </c>
      <c r="G8447" t="s">
        <v>2693</v>
      </c>
      <c r="H8447" s="1">
        <f>IF(COUNTIF(G$2:G8447,G8447)=1,1,0)</f>
        <v>1</v>
      </c>
      <c r="I8447" s="1">
        <v>5</v>
      </c>
      <c r="J8447" s="1">
        <v>0.2</v>
      </c>
      <c r="K8447" s="1">
        <v>-15.245000000000005</v>
      </c>
      <c r="L8447" s="12">
        <f>VLOOKUP(train[[#This Row],[Sub-Category]],Análisis_ABC_XYZ[[#Headers],[#Data]],4,FALSE)</f>
        <v>0.46529189879902266</v>
      </c>
    </row>
    <row r="8448" spans="1:12" x14ac:dyDescent="0.35">
      <c r="A8448" s="2">
        <v>43352</v>
      </c>
      <c r="B8448" s="1" t="s">
        <v>111</v>
      </c>
      <c r="C8448" s="1" t="s">
        <v>510</v>
      </c>
      <c r="D8448" s="1" t="s">
        <v>14</v>
      </c>
      <c r="E8448" s="1" t="s">
        <v>36</v>
      </c>
      <c r="F8448" s="18">
        <v>177.536</v>
      </c>
      <c r="G8448" t="s">
        <v>4976</v>
      </c>
      <c r="H8448" s="1">
        <f>IF(COUNTIF(G$2:G8448,G8448)=1,1,0)</f>
        <v>0</v>
      </c>
      <c r="I8448" s="1">
        <v>4</v>
      </c>
      <c r="J8448" s="1">
        <v>0.2</v>
      </c>
      <c r="K8448" s="1">
        <v>62.137599999999992</v>
      </c>
      <c r="L8448" s="12">
        <f>VLOOKUP(train[[#This Row],[Sub-Category]],Análisis_ABC_XYZ[[#Headers],[#Data]],4,FALSE)</f>
        <v>0.43613829632717294</v>
      </c>
    </row>
    <row r="8449" spans="1:12" x14ac:dyDescent="0.35">
      <c r="A8449" s="2">
        <v>43352</v>
      </c>
      <c r="B8449" s="1" t="s">
        <v>52</v>
      </c>
      <c r="C8449" s="1" t="s">
        <v>267</v>
      </c>
      <c r="D8449" s="1" t="s">
        <v>8</v>
      </c>
      <c r="E8449" s="1" t="s">
        <v>11</v>
      </c>
      <c r="F8449" s="18">
        <v>141.37199999999999</v>
      </c>
      <c r="G8449" t="s">
        <v>4034</v>
      </c>
      <c r="H8449" s="1">
        <f>IF(COUNTIF(G$2:G8449,G8449)=1,1,0)</f>
        <v>0</v>
      </c>
      <c r="I8449" s="1">
        <v>2</v>
      </c>
      <c r="J8449" s="1">
        <v>0.3</v>
      </c>
      <c r="K8449" s="1">
        <v>-48.470400000000019</v>
      </c>
      <c r="L8449" s="12">
        <f>VLOOKUP(train[[#This Row],[Sub-Category]],Análisis_ABC_XYZ[[#Headers],[#Data]],4,FALSE)</f>
        <v>0.46529189879902266</v>
      </c>
    </row>
    <row r="8450" spans="1:12" x14ac:dyDescent="0.35">
      <c r="A8450" s="2">
        <v>43352</v>
      </c>
      <c r="B8450" s="1" t="s">
        <v>12</v>
      </c>
      <c r="C8450" s="1" t="s">
        <v>1361</v>
      </c>
      <c r="D8450" s="1" t="s">
        <v>14</v>
      </c>
      <c r="E8450" s="1" t="s">
        <v>20</v>
      </c>
      <c r="F8450" s="18">
        <v>99.87</v>
      </c>
      <c r="G8450" t="s">
        <v>5083</v>
      </c>
      <c r="H8450" s="1">
        <f>IF(COUNTIF(G$2:G8450,G8450)=1,1,0)</f>
        <v>1</v>
      </c>
      <c r="I8450" s="1">
        <v>3</v>
      </c>
      <c r="J8450" s="1">
        <v>0</v>
      </c>
      <c r="K8450" s="1">
        <v>23.968799999999998</v>
      </c>
      <c r="L8450" s="12">
        <f>VLOOKUP(train[[#This Row],[Sub-Category]],Análisis_ABC_XYZ[[#Headers],[#Data]],4,FALSE)</f>
        <v>0.44610841445725197</v>
      </c>
    </row>
    <row r="8451" spans="1:12" x14ac:dyDescent="0.35">
      <c r="A8451" s="2">
        <v>43352</v>
      </c>
      <c r="B8451" s="1" t="s">
        <v>157</v>
      </c>
      <c r="C8451" s="1" t="s">
        <v>543</v>
      </c>
      <c r="D8451" s="1" t="s">
        <v>8</v>
      </c>
      <c r="E8451" s="1" t="s">
        <v>22</v>
      </c>
      <c r="F8451" s="18">
        <v>66.112000000000009</v>
      </c>
      <c r="G8451" t="s">
        <v>3858</v>
      </c>
      <c r="H8451" s="1">
        <f>IF(COUNTIF(G$2:G8451,G8451)=1,1,0)</f>
        <v>1</v>
      </c>
      <c r="I8451" s="1">
        <v>2</v>
      </c>
      <c r="J8451" s="1">
        <v>0.2</v>
      </c>
      <c r="K8451" s="1">
        <v>-9.0903999999999989</v>
      </c>
      <c r="L8451" s="12">
        <f>VLOOKUP(train[[#This Row],[Sub-Category]],Análisis_ABC_XYZ[[#Headers],[#Data]],4,FALSE)</f>
        <v>0.4595170286641902</v>
      </c>
    </row>
    <row r="8452" spans="1:12" x14ac:dyDescent="0.35">
      <c r="A8452" s="2">
        <v>43352</v>
      </c>
      <c r="B8452" s="1" t="s">
        <v>126</v>
      </c>
      <c r="C8452" s="1" t="s">
        <v>1078</v>
      </c>
      <c r="D8452" s="1" t="s">
        <v>14</v>
      </c>
      <c r="E8452" s="1" t="s">
        <v>20</v>
      </c>
      <c r="F8452" s="18">
        <v>56.449999999999996</v>
      </c>
      <c r="G8452" t="s">
        <v>4586</v>
      </c>
      <c r="H8452" s="1">
        <f>IF(COUNTIF(G$2:G8452,G8452)=1,1,0)</f>
        <v>0</v>
      </c>
      <c r="I8452" s="1">
        <v>5</v>
      </c>
      <c r="J8452" s="1">
        <v>0</v>
      </c>
      <c r="K8452" s="1">
        <v>14.676999999999998</v>
      </c>
      <c r="L8452" s="12">
        <f>VLOOKUP(train[[#This Row],[Sub-Category]],Análisis_ABC_XYZ[[#Headers],[#Data]],4,FALSE)</f>
        <v>0.44610841445725197</v>
      </c>
    </row>
    <row r="8453" spans="1:12" x14ac:dyDescent="0.35">
      <c r="A8453" s="2">
        <v>43352</v>
      </c>
      <c r="B8453" s="1" t="s">
        <v>12</v>
      </c>
      <c r="C8453" s="1" t="s">
        <v>1787</v>
      </c>
      <c r="D8453" s="1" t="s">
        <v>14</v>
      </c>
      <c r="E8453" s="1" t="s">
        <v>36</v>
      </c>
      <c r="F8453" s="18">
        <v>47.52</v>
      </c>
      <c r="G8453" t="s">
        <v>2693</v>
      </c>
      <c r="H8453" s="1">
        <f>IF(COUNTIF(G$2:G8453,G8453)=1,1,0)</f>
        <v>0</v>
      </c>
      <c r="I8453" s="1">
        <v>9</v>
      </c>
      <c r="J8453" s="1">
        <v>0</v>
      </c>
      <c r="K8453" s="1">
        <v>22.809600000000003</v>
      </c>
      <c r="L8453" s="12">
        <f>VLOOKUP(train[[#This Row],[Sub-Category]],Análisis_ABC_XYZ[[#Headers],[#Data]],4,FALSE)</f>
        <v>0.43613829632717294</v>
      </c>
    </row>
    <row r="8454" spans="1:12" x14ac:dyDescent="0.35">
      <c r="A8454" s="2">
        <v>43352</v>
      </c>
      <c r="B8454" s="1" t="s">
        <v>52</v>
      </c>
      <c r="C8454" s="1" t="s">
        <v>683</v>
      </c>
      <c r="D8454" s="1" t="s">
        <v>26</v>
      </c>
      <c r="E8454" s="1" t="s">
        <v>56</v>
      </c>
      <c r="F8454" s="18">
        <v>258.69600000000003</v>
      </c>
      <c r="G8454" t="s">
        <v>4034</v>
      </c>
      <c r="H8454" s="1">
        <f>IF(COUNTIF(G$2:G8454,G8454)=1,1,0)</f>
        <v>0</v>
      </c>
      <c r="I8454" s="1">
        <v>3</v>
      </c>
      <c r="J8454" s="1">
        <v>0.2</v>
      </c>
      <c r="K8454" s="1">
        <v>64.674000000000007</v>
      </c>
      <c r="L8454" s="12">
        <f>VLOOKUP(train[[#This Row],[Sub-Category]],Análisis_ABC_XYZ[[#Headers],[#Data]],4,FALSE)</f>
        <v>0.52062335344040378</v>
      </c>
    </row>
    <row r="8455" spans="1:12" x14ac:dyDescent="0.35">
      <c r="A8455" s="2">
        <v>43352</v>
      </c>
      <c r="B8455" s="1" t="s">
        <v>12</v>
      </c>
      <c r="C8455" s="1" t="s">
        <v>1295</v>
      </c>
      <c r="D8455" s="1" t="s">
        <v>26</v>
      </c>
      <c r="E8455" s="1" t="s">
        <v>56</v>
      </c>
      <c r="F8455" s="18">
        <v>159.96</v>
      </c>
      <c r="G8455" t="s">
        <v>5499</v>
      </c>
      <c r="H8455" s="1">
        <f>IF(COUNTIF(G$2:G8455,G8455)=1,1,0)</f>
        <v>1</v>
      </c>
      <c r="I8455" s="1">
        <v>4</v>
      </c>
      <c r="J8455" s="1">
        <v>0</v>
      </c>
      <c r="K8455" s="1">
        <v>51.18719999999999</v>
      </c>
      <c r="L8455" s="12">
        <f>VLOOKUP(train[[#This Row],[Sub-Category]],Análisis_ABC_XYZ[[#Headers],[#Data]],4,FALSE)</f>
        <v>0.52062335344040378</v>
      </c>
    </row>
    <row r="8456" spans="1:12" x14ac:dyDescent="0.35">
      <c r="A8456" s="2">
        <v>43352</v>
      </c>
      <c r="B8456" s="1" t="s">
        <v>52</v>
      </c>
      <c r="C8456" s="1" t="s">
        <v>296</v>
      </c>
      <c r="D8456" s="1" t="s">
        <v>26</v>
      </c>
      <c r="E8456" s="1" t="s">
        <v>56</v>
      </c>
      <c r="F8456" s="18">
        <v>95.88000000000001</v>
      </c>
      <c r="G8456" t="s">
        <v>4034</v>
      </c>
      <c r="H8456" s="1">
        <f>IF(COUNTIF(G$2:G8456,G8456)=1,1,0)</f>
        <v>0</v>
      </c>
      <c r="I8456" s="1">
        <v>3</v>
      </c>
      <c r="J8456" s="1">
        <v>0.2</v>
      </c>
      <c r="K8456" s="1">
        <v>28.764000000000006</v>
      </c>
      <c r="L8456" s="12">
        <f>VLOOKUP(train[[#This Row],[Sub-Category]],Análisis_ABC_XYZ[[#Headers],[#Data]],4,FALSE)</f>
        <v>0.52062335344040378</v>
      </c>
    </row>
    <row r="8457" spans="1:12" x14ac:dyDescent="0.35">
      <c r="A8457" s="2">
        <v>43352</v>
      </c>
      <c r="B8457" s="1" t="s">
        <v>136</v>
      </c>
      <c r="C8457" s="1" t="s">
        <v>388</v>
      </c>
      <c r="D8457" s="1" t="s">
        <v>14</v>
      </c>
      <c r="E8457" s="1" t="s">
        <v>36</v>
      </c>
      <c r="F8457" s="18">
        <v>31.104000000000006</v>
      </c>
      <c r="G8457" t="s">
        <v>5206</v>
      </c>
      <c r="H8457" s="1">
        <f>IF(COUNTIF(G$2:G8457,G8457)=1,1,0)</f>
        <v>1</v>
      </c>
      <c r="I8457" s="1">
        <v>6</v>
      </c>
      <c r="J8457" s="1">
        <v>0.2</v>
      </c>
      <c r="K8457" s="1">
        <v>11.2752</v>
      </c>
      <c r="L8457" s="12">
        <f>VLOOKUP(train[[#This Row],[Sub-Category]],Análisis_ABC_XYZ[[#Headers],[#Data]],4,FALSE)</f>
        <v>0.43613829632717294</v>
      </c>
    </row>
    <row r="8458" spans="1:12" x14ac:dyDescent="0.35">
      <c r="A8458" s="2">
        <v>43352</v>
      </c>
      <c r="B8458" s="1" t="s">
        <v>157</v>
      </c>
      <c r="C8458" s="1" t="s">
        <v>371</v>
      </c>
      <c r="D8458" s="1" t="s">
        <v>14</v>
      </c>
      <c r="E8458" s="1" t="s">
        <v>24</v>
      </c>
      <c r="F8458" s="18">
        <v>25.920000000000005</v>
      </c>
      <c r="G8458" t="s">
        <v>3858</v>
      </c>
      <c r="H8458" s="1">
        <f>IF(COUNTIF(G$2:G8458,G8458)=1,1,0)</f>
        <v>0</v>
      </c>
      <c r="I8458" s="1">
        <v>5</v>
      </c>
      <c r="J8458" s="1">
        <v>0.2</v>
      </c>
      <c r="K8458" s="1">
        <v>3.8879999999999972</v>
      </c>
      <c r="L8458" s="12">
        <f>VLOOKUP(train[[#This Row],[Sub-Category]],Análisis_ABC_XYZ[[#Headers],[#Data]],4,FALSE)</f>
        <v>0.45632477063632687</v>
      </c>
    </row>
    <row r="8459" spans="1:12" x14ac:dyDescent="0.35">
      <c r="A8459" s="2">
        <v>43352</v>
      </c>
      <c r="B8459" s="1" t="s">
        <v>157</v>
      </c>
      <c r="C8459" s="1" t="s">
        <v>1207</v>
      </c>
      <c r="D8459" s="1" t="s">
        <v>14</v>
      </c>
      <c r="E8459" s="1" t="s">
        <v>15</v>
      </c>
      <c r="F8459" s="18">
        <v>17.712</v>
      </c>
      <c r="G8459" t="s">
        <v>2503</v>
      </c>
      <c r="H8459" s="1">
        <f>IF(COUNTIF(G$2:G8459,G8459)=1,1,0)</f>
        <v>1</v>
      </c>
      <c r="I8459" s="1">
        <v>6</v>
      </c>
      <c r="J8459" s="1">
        <v>0.2</v>
      </c>
      <c r="K8459" s="1">
        <v>5.9777999999999993</v>
      </c>
      <c r="L8459" s="12">
        <f>VLOOKUP(train[[#This Row],[Sub-Category]],Análisis_ABC_XYZ[[#Headers],[#Data]],4,FALSE)</f>
        <v>0.4647369236065339</v>
      </c>
    </row>
    <row r="8460" spans="1:12" x14ac:dyDescent="0.35">
      <c r="A8460" s="2">
        <v>43352</v>
      </c>
      <c r="B8460" s="1" t="s">
        <v>79</v>
      </c>
      <c r="C8460" s="1" t="s">
        <v>821</v>
      </c>
      <c r="D8460" s="1" t="s">
        <v>14</v>
      </c>
      <c r="E8460" s="1" t="s">
        <v>61</v>
      </c>
      <c r="F8460" s="18">
        <v>17.48</v>
      </c>
      <c r="G8460" t="s">
        <v>3489</v>
      </c>
      <c r="H8460" s="1">
        <f>IF(COUNTIF(G$2:G8460,G8460)=1,1,0)</f>
        <v>1</v>
      </c>
      <c r="I8460" s="1">
        <v>2</v>
      </c>
      <c r="J8460" s="1">
        <v>0</v>
      </c>
      <c r="K8460" s="1">
        <v>8.2156000000000002</v>
      </c>
      <c r="L8460" s="12">
        <f>VLOOKUP(train[[#This Row],[Sub-Category]],Análisis_ABC_XYZ[[#Headers],[#Data]],4,FALSE)</f>
        <v>0.44424167803735209</v>
      </c>
    </row>
    <row r="8461" spans="1:12" x14ac:dyDescent="0.35">
      <c r="A8461" s="2">
        <v>43352</v>
      </c>
      <c r="B8461" s="1" t="s">
        <v>52</v>
      </c>
      <c r="C8461" s="1" t="s">
        <v>949</v>
      </c>
      <c r="D8461" s="1" t="s">
        <v>8</v>
      </c>
      <c r="E8461" s="1" t="s">
        <v>22</v>
      </c>
      <c r="F8461" s="18">
        <v>17.024000000000001</v>
      </c>
      <c r="G8461" t="s">
        <v>4034</v>
      </c>
      <c r="H8461" s="1">
        <f>IF(COUNTIF(G$2:G8461,G8461)=1,1,0)</f>
        <v>0</v>
      </c>
      <c r="I8461" s="1">
        <v>2</v>
      </c>
      <c r="J8461" s="1">
        <v>0.2</v>
      </c>
      <c r="K8461" s="1">
        <v>1.7024000000000008</v>
      </c>
      <c r="L8461" s="12">
        <f>VLOOKUP(train[[#This Row],[Sub-Category]],Análisis_ABC_XYZ[[#Headers],[#Data]],4,FALSE)</f>
        <v>0.4595170286641902</v>
      </c>
    </row>
    <row r="8462" spans="1:12" x14ac:dyDescent="0.35">
      <c r="A8462" s="2">
        <v>43352</v>
      </c>
      <c r="B8462" s="1" t="s">
        <v>111</v>
      </c>
      <c r="C8462" s="1" t="s">
        <v>384</v>
      </c>
      <c r="D8462" s="1" t="s">
        <v>8</v>
      </c>
      <c r="E8462" s="1" t="s">
        <v>22</v>
      </c>
      <c r="F8462" s="18">
        <v>14.135999999999999</v>
      </c>
      <c r="G8462" t="s">
        <v>4976</v>
      </c>
      <c r="H8462" s="1">
        <f>IF(COUNTIF(G$2:G8462,G8462)=1,1,0)</f>
        <v>0</v>
      </c>
      <c r="I8462" s="1">
        <v>3</v>
      </c>
      <c r="J8462" s="1">
        <v>0.2</v>
      </c>
      <c r="K8462" s="1">
        <v>4.240800000000001</v>
      </c>
      <c r="L8462" s="12">
        <f>VLOOKUP(train[[#This Row],[Sub-Category]],Análisis_ABC_XYZ[[#Headers],[#Data]],4,FALSE)</f>
        <v>0.4595170286641902</v>
      </c>
    </row>
    <row r="8463" spans="1:12" x14ac:dyDescent="0.35">
      <c r="A8463" s="2">
        <v>43352</v>
      </c>
      <c r="B8463" s="1" t="s">
        <v>136</v>
      </c>
      <c r="C8463" s="1" t="s">
        <v>1877</v>
      </c>
      <c r="D8463" s="1" t="s">
        <v>14</v>
      </c>
      <c r="E8463" s="1" t="s">
        <v>31</v>
      </c>
      <c r="F8463" s="18">
        <v>11.176000000000002</v>
      </c>
      <c r="G8463" t="s">
        <v>5206</v>
      </c>
      <c r="H8463" s="1">
        <f>IF(COUNTIF(G$2:G8463,G8463)=1,1,0)</f>
        <v>0</v>
      </c>
      <c r="I8463" s="1">
        <v>1</v>
      </c>
      <c r="J8463" s="1">
        <v>0.2</v>
      </c>
      <c r="K8463" s="1">
        <v>0.8382000000000005</v>
      </c>
      <c r="L8463" s="12">
        <f>VLOOKUP(train[[#This Row],[Sub-Category]],Análisis_ABC_XYZ[[#Headers],[#Data]],4,FALSE)</f>
        <v>0.49507917887403441</v>
      </c>
    </row>
    <row r="8464" spans="1:12" x14ac:dyDescent="0.35">
      <c r="A8464" s="2">
        <v>43352</v>
      </c>
      <c r="B8464" s="1" t="s">
        <v>39</v>
      </c>
      <c r="C8464" s="1" t="s">
        <v>129</v>
      </c>
      <c r="D8464" s="1" t="s">
        <v>14</v>
      </c>
      <c r="E8464" s="1" t="s">
        <v>15</v>
      </c>
      <c r="F8464" s="18">
        <v>9.8560000000000016</v>
      </c>
      <c r="G8464" t="s">
        <v>5073</v>
      </c>
      <c r="H8464" s="1">
        <f>IF(COUNTIF(G$2:G8464,G8464)=1,1,0)</f>
        <v>1</v>
      </c>
      <c r="I8464" s="1">
        <v>4</v>
      </c>
      <c r="J8464" s="1">
        <v>0.2</v>
      </c>
      <c r="K8464" s="1">
        <v>3.4495999999999993</v>
      </c>
      <c r="L8464" s="12">
        <f>VLOOKUP(train[[#This Row],[Sub-Category]],Análisis_ABC_XYZ[[#Headers],[#Data]],4,FALSE)</f>
        <v>0.4647369236065339</v>
      </c>
    </row>
    <row r="8465" spans="1:12" x14ac:dyDescent="0.35">
      <c r="A8465" s="2">
        <v>43352</v>
      </c>
      <c r="B8465" s="1" t="s">
        <v>111</v>
      </c>
      <c r="C8465" s="1" t="s">
        <v>386</v>
      </c>
      <c r="D8465" s="1" t="s">
        <v>14</v>
      </c>
      <c r="E8465" s="1" t="s">
        <v>182</v>
      </c>
      <c r="F8465" s="18">
        <v>8.8320000000000007</v>
      </c>
      <c r="G8465" t="s">
        <v>4976</v>
      </c>
      <c r="H8465" s="1">
        <f>IF(COUNTIF(G$2:G8465,G8465)=1,1,0)</f>
        <v>0</v>
      </c>
      <c r="I8465" s="1">
        <v>3</v>
      </c>
      <c r="J8465" s="1">
        <v>0.2</v>
      </c>
      <c r="K8465" s="1">
        <v>-1.9872000000000005</v>
      </c>
      <c r="L8465" s="12">
        <f>VLOOKUP(train[[#This Row],[Sub-Category]],Análisis_ABC_XYZ[[#Headers],[#Data]],4,FALSE)</f>
        <v>0.53938093436526824</v>
      </c>
    </row>
    <row r="8466" spans="1:12" x14ac:dyDescent="0.35">
      <c r="A8466" s="2">
        <v>43352</v>
      </c>
      <c r="B8466" s="1" t="s">
        <v>12</v>
      </c>
      <c r="C8466" s="1" t="s">
        <v>1017</v>
      </c>
      <c r="D8466" s="1" t="s">
        <v>14</v>
      </c>
      <c r="E8466" s="1" t="s">
        <v>24</v>
      </c>
      <c r="F8466" s="18">
        <v>6.56</v>
      </c>
      <c r="G8466" t="s">
        <v>2693</v>
      </c>
      <c r="H8466" s="1">
        <f>IF(COUNTIF(G$2:G8466,G8466)=1,1,0)</f>
        <v>0</v>
      </c>
      <c r="I8466" s="1">
        <v>2</v>
      </c>
      <c r="J8466" s="1">
        <v>0</v>
      </c>
      <c r="K8466" s="1">
        <v>1.9023999999999992</v>
      </c>
      <c r="L8466" s="12">
        <f>VLOOKUP(train[[#This Row],[Sub-Category]],Análisis_ABC_XYZ[[#Headers],[#Data]],4,FALSE)</f>
        <v>0.45632477063632687</v>
      </c>
    </row>
    <row r="8467" spans="1:12" x14ac:dyDescent="0.35">
      <c r="A8467" s="2">
        <v>43352</v>
      </c>
      <c r="B8467" s="1" t="s">
        <v>104</v>
      </c>
      <c r="C8467" s="1" t="s">
        <v>1814</v>
      </c>
      <c r="D8467" s="1" t="s">
        <v>14</v>
      </c>
      <c r="E8467" s="1" t="s">
        <v>36</v>
      </c>
      <c r="F8467" s="18">
        <v>6.3680000000000003</v>
      </c>
      <c r="G8467" t="s">
        <v>4686</v>
      </c>
      <c r="H8467" s="1">
        <f>IF(COUNTIF(G$2:G8467,G8467)=1,1,0)</f>
        <v>1</v>
      </c>
      <c r="I8467" s="1">
        <v>2</v>
      </c>
      <c r="J8467" s="1">
        <v>0.2</v>
      </c>
      <c r="K8467" s="1">
        <v>2.3879999999999999</v>
      </c>
      <c r="L8467" s="12">
        <f>VLOOKUP(train[[#This Row],[Sub-Category]],Análisis_ABC_XYZ[[#Headers],[#Data]],4,FALSE)</f>
        <v>0.43613829632717294</v>
      </c>
    </row>
    <row r="8468" spans="1:12" x14ac:dyDescent="0.35">
      <c r="A8468" s="2">
        <v>43352</v>
      </c>
      <c r="B8468" s="1" t="s">
        <v>157</v>
      </c>
      <c r="C8468" s="1" t="s">
        <v>1191</v>
      </c>
      <c r="D8468" s="1" t="s">
        <v>14</v>
      </c>
      <c r="E8468" s="1" t="s">
        <v>29</v>
      </c>
      <c r="F8468" s="18">
        <v>6.2580000000000009</v>
      </c>
      <c r="G8468" t="s">
        <v>2503</v>
      </c>
      <c r="H8468" s="1">
        <f>IF(COUNTIF(G$2:G8468,G8468)=1,1,0)</f>
        <v>0</v>
      </c>
      <c r="I8468" s="1">
        <v>2</v>
      </c>
      <c r="J8468" s="1">
        <v>0.7</v>
      </c>
      <c r="K8468" s="1">
        <v>-5.2149999999999999</v>
      </c>
      <c r="L8468" s="12">
        <f>VLOOKUP(train[[#This Row],[Sub-Category]],Análisis_ABC_XYZ[[#Headers],[#Data]],4,FALSE)</f>
        <v>0.46881743173671325</v>
      </c>
    </row>
    <row r="8469" spans="1:12" x14ac:dyDescent="0.35">
      <c r="A8469" s="2">
        <v>43352</v>
      </c>
      <c r="B8469" s="1" t="s">
        <v>157</v>
      </c>
      <c r="C8469" s="1" t="s">
        <v>873</v>
      </c>
      <c r="D8469" s="1" t="s">
        <v>14</v>
      </c>
      <c r="E8469" s="1" t="s">
        <v>29</v>
      </c>
      <c r="F8469" s="18">
        <v>4.8600000000000012</v>
      </c>
      <c r="G8469" t="s">
        <v>2503</v>
      </c>
      <c r="H8469" s="1">
        <f>IF(COUNTIF(G$2:G8469,G8469)=1,1,0)</f>
        <v>0</v>
      </c>
      <c r="I8469" s="1">
        <v>3</v>
      </c>
      <c r="J8469" s="1">
        <v>0.7</v>
      </c>
      <c r="K8469" s="1">
        <v>-3.5640000000000001</v>
      </c>
      <c r="L8469" s="12">
        <f>VLOOKUP(train[[#This Row],[Sub-Category]],Análisis_ABC_XYZ[[#Headers],[#Data]],4,FALSE)</f>
        <v>0.46881743173671325</v>
      </c>
    </row>
    <row r="8470" spans="1:12" x14ac:dyDescent="0.35">
      <c r="A8470" s="2">
        <v>43352</v>
      </c>
      <c r="B8470" s="1" t="s">
        <v>52</v>
      </c>
      <c r="C8470" s="1" t="s">
        <v>297</v>
      </c>
      <c r="D8470" s="1" t="s">
        <v>14</v>
      </c>
      <c r="E8470" s="1" t="s">
        <v>24</v>
      </c>
      <c r="F8470" s="18">
        <v>4.6719999999999997</v>
      </c>
      <c r="G8470" t="s">
        <v>4034</v>
      </c>
      <c r="H8470" s="1">
        <f>IF(COUNTIF(G$2:G8470,G8470)=1,1,0)</f>
        <v>0</v>
      </c>
      <c r="I8470" s="1">
        <v>1</v>
      </c>
      <c r="J8470" s="1">
        <v>0.2</v>
      </c>
      <c r="K8470" s="1">
        <v>1.5767999999999998</v>
      </c>
      <c r="L8470" s="12">
        <f>VLOOKUP(train[[#This Row],[Sub-Category]],Análisis_ABC_XYZ[[#Headers],[#Data]],4,FALSE)</f>
        <v>0.45632477063632687</v>
      </c>
    </row>
    <row r="8471" spans="1:12" x14ac:dyDescent="0.35">
      <c r="A8471" s="2">
        <v>43352</v>
      </c>
      <c r="B8471" s="1" t="s">
        <v>52</v>
      </c>
      <c r="C8471" s="1" t="s">
        <v>555</v>
      </c>
      <c r="D8471" s="1" t="s">
        <v>14</v>
      </c>
      <c r="E8471" s="1" t="s">
        <v>29</v>
      </c>
      <c r="F8471" s="18">
        <v>4.503000000000001</v>
      </c>
      <c r="G8471" t="s">
        <v>4034</v>
      </c>
      <c r="H8471" s="1">
        <f>IF(COUNTIF(G$2:G8471,G8471)=1,1,0)</f>
        <v>0</v>
      </c>
      <c r="I8471" s="1">
        <v>1</v>
      </c>
      <c r="J8471" s="1">
        <v>0.7</v>
      </c>
      <c r="K8471" s="1">
        <v>-3.6024000000000012</v>
      </c>
      <c r="L8471" s="12">
        <f>VLOOKUP(train[[#This Row],[Sub-Category]],Análisis_ABC_XYZ[[#Headers],[#Data]],4,FALSE)</f>
        <v>0.46881743173671325</v>
      </c>
    </row>
    <row r="8472" spans="1:12" x14ac:dyDescent="0.35">
      <c r="A8472" s="2">
        <v>43352</v>
      </c>
      <c r="B8472" s="1" t="s">
        <v>52</v>
      </c>
      <c r="C8472" s="1" t="s">
        <v>948</v>
      </c>
      <c r="D8472" s="1" t="s">
        <v>14</v>
      </c>
      <c r="E8472" s="1" t="s">
        <v>29</v>
      </c>
      <c r="F8472" s="18">
        <v>3.036</v>
      </c>
      <c r="G8472" t="s">
        <v>4034</v>
      </c>
      <c r="H8472" s="1">
        <f>IF(COUNTIF(G$2:G8472,G8472)=1,1,0)</f>
        <v>0</v>
      </c>
      <c r="I8472" s="1">
        <v>2</v>
      </c>
      <c r="J8472" s="1">
        <v>0.7</v>
      </c>
      <c r="K8472" s="1">
        <v>-2.3275999999999994</v>
      </c>
      <c r="L8472" s="12">
        <f>VLOOKUP(train[[#This Row],[Sub-Category]],Análisis_ABC_XYZ[[#Headers],[#Data]],4,FALSE)</f>
        <v>0.46881743173671325</v>
      </c>
    </row>
    <row r="8473" spans="1:12" x14ac:dyDescent="0.35">
      <c r="A8473" s="2">
        <v>43353</v>
      </c>
      <c r="B8473" s="1" t="s">
        <v>72</v>
      </c>
      <c r="C8473" s="1" t="s">
        <v>513</v>
      </c>
      <c r="D8473" s="1" t="s">
        <v>14</v>
      </c>
      <c r="E8473" s="1" t="s">
        <v>29</v>
      </c>
      <c r="F8473" s="18">
        <v>762.59399999999982</v>
      </c>
      <c r="G8473" t="s">
        <v>6804</v>
      </c>
      <c r="H8473" s="1">
        <f>IF(COUNTIF(G$2:G8473,G8473)=1,1,0)</f>
        <v>1</v>
      </c>
      <c r="I8473" s="1">
        <v>3</v>
      </c>
      <c r="J8473" s="1">
        <v>0.8</v>
      </c>
      <c r="K8473" s="1">
        <v>-1143.8910000000001</v>
      </c>
      <c r="L8473" s="12">
        <f>VLOOKUP(train[[#This Row],[Sub-Category]],Análisis_ABC_XYZ[[#Headers],[#Data]],4,FALSE)</f>
        <v>0.46881743173671325</v>
      </c>
    </row>
    <row r="8474" spans="1:12" x14ac:dyDescent="0.35">
      <c r="A8474" s="2">
        <v>43353</v>
      </c>
      <c r="B8474" s="1" t="s">
        <v>12</v>
      </c>
      <c r="C8474" s="1" t="s">
        <v>347</v>
      </c>
      <c r="D8474" s="1" t="s">
        <v>8</v>
      </c>
      <c r="E8474" s="1" t="s">
        <v>11</v>
      </c>
      <c r="F8474" s="18">
        <v>362.35199999999998</v>
      </c>
      <c r="G8474" t="s">
        <v>4802</v>
      </c>
      <c r="H8474" s="1">
        <f>IF(COUNTIF(G$2:G8474,G8474)=1,1,0)</f>
        <v>1</v>
      </c>
      <c r="I8474" s="1">
        <v>3</v>
      </c>
      <c r="J8474" s="1">
        <v>0.2</v>
      </c>
      <c r="K8474" s="1">
        <v>27.176400000000015</v>
      </c>
      <c r="L8474" s="12">
        <f>VLOOKUP(train[[#This Row],[Sub-Category]],Análisis_ABC_XYZ[[#Headers],[#Data]],4,FALSE)</f>
        <v>0.46529189879902266</v>
      </c>
    </row>
    <row r="8475" spans="1:12" x14ac:dyDescent="0.35">
      <c r="A8475" s="2">
        <v>43353</v>
      </c>
      <c r="B8475" s="1" t="s">
        <v>186</v>
      </c>
      <c r="C8475" s="1" t="s">
        <v>685</v>
      </c>
      <c r="D8475" s="1" t="s">
        <v>14</v>
      </c>
      <c r="E8475" s="1" t="s">
        <v>20</v>
      </c>
      <c r="F8475" s="18">
        <v>286.29000000000002</v>
      </c>
      <c r="G8475" t="s">
        <v>2130</v>
      </c>
      <c r="H8475" s="1">
        <f>IF(COUNTIF(G$2:G8475,G8475)=1,1,0)</f>
        <v>1</v>
      </c>
      <c r="I8475" s="1">
        <v>3</v>
      </c>
      <c r="J8475" s="1">
        <v>0</v>
      </c>
      <c r="K8475" s="1">
        <v>17.177399999999977</v>
      </c>
      <c r="L8475" s="12">
        <f>VLOOKUP(train[[#This Row],[Sub-Category]],Análisis_ABC_XYZ[[#Headers],[#Data]],4,FALSE)</f>
        <v>0.44610841445725197</v>
      </c>
    </row>
    <row r="8476" spans="1:12" x14ac:dyDescent="0.35">
      <c r="A8476" s="2">
        <v>43353</v>
      </c>
      <c r="B8476" s="1" t="s">
        <v>157</v>
      </c>
      <c r="C8476" s="1" t="s">
        <v>1082</v>
      </c>
      <c r="D8476" s="1" t="s">
        <v>26</v>
      </c>
      <c r="E8476" s="1" t="s">
        <v>27</v>
      </c>
      <c r="F8476" s="18">
        <v>259.89600000000002</v>
      </c>
      <c r="G8476" t="s">
        <v>5975</v>
      </c>
      <c r="H8476" s="1">
        <f>IF(COUNTIF(G$2:G8476,G8476)=1,1,0)</f>
        <v>1</v>
      </c>
      <c r="I8476" s="1">
        <v>2</v>
      </c>
      <c r="J8476" s="1">
        <v>0.4</v>
      </c>
      <c r="K8476" s="1">
        <v>-56.310799999999972</v>
      </c>
      <c r="L8476" s="12">
        <f>VLOOKUP(train[[#This Row],[Sub-Category]],Análisis_ABC_XYZ[[#Headers],[#Data]],4,FALSE)</f>
        <v>0.41105220110552465</v>
      </c>
    </row>
    <row r="8477" spans="1:12" x14ac:dyDescent="0.35">
      <c r="A8477" s="2">
        <v>43353</v>
      </c>
      <c r="B8477" s="1" t="s">
        <v>72</v>
      </c>
      <c r="C8477" s="1" t="s">
        <v>73</v>
      </c>
      <c r="D8477" s="1" t="s">
        <v>26</v>
      </c>
      <c r="E8477" s="1" t="s">
        <v>27</v>
      </c>
      <c r="F8477" s="18">
        <v>147.16800000000001</v>
      </c>
      <c r="G8477" t="s">
        <v>6483</v>
      </c>
      <c r="H8477" s="1">
        <f>IF(COUNTIF(G$2:G8477,G8477)=1,1,0)</f>
        <v>1</v>
      </c>
      <c r="I8477" s="1">
        <v>4</v>
      </c>
      <c r="J8477" s="1">
        <v>0.2</v>
      </c>
      <c r="K8477" s="1">
        <v>16.556399999999996</v>
      </c>
      <c r="L8477" s="12">
        <f>VLOOKUP(train[[#This Row],[Sub-Category]],Análisis_ABC_XYZ[[#Headers],[#Data]],4,FALSE)</f>
        <v>0.41105220110552465</v>
      </c>
    </row>
    <row r="8478" spans="1:12" x14ac:dyDescent="0.35">
      <c r="A8478" s="2">
        <v>43353</v>
      </c>
      <c r="B8478" s="1" t="s">
        <v>157</v>
      </c>
      <c r="C8478" s="1" t="s">
        <v>1806</v>
      </c>
      <c r="D8478" s="1" t="s">
        <v>14</v>
      </c>
      <c r="E8478" s="1" t="s">
        <v>36</v>
      </c>
      <c r="F8478" s="18">
        <v>85.055999999999997</v>
      </c>
      <c r="G8478" t="s">
        <v>6317</v>
      </c>
      <c r="H8478" s="1">
        <f>IF(COUNTIF(G$2:G8478,G8478)=1,1,0)</f>
        <v>1</v>
      </c>
      <c r="I8478" s="1">
        <v>3</v>
      </c>
      <c r="J8478" s="1">
        <v>0.2</v>
      </c>
      <c r="K8478" s="1">
        <v>28.706399999999991</v>
      </c>
      <c r="L8478" s="12">
        <f>VLOOKUP(train[[#This Row],[Sub-Category]],Análisis_ABC_XYZ[[#Headers],[#Data]],4,FALSE)</f>
        <v>0.43613829632717294</v>
      </c>
    </row>
    <row r="8479" spans="1:12" x14ac:dyDescent="0.35">
      <c r="A8479" s="2">
        <v>43353</v>
      </c>
      <c r="B8479" s="1" t="s">
        <v>186</v>
      </c>
      <c r="C8479" s="1" t="s">
        <v>1156</v>
      </c>
      <c r="D8479" s="1" t="s">
        <v>26</v>
      </c>
      <c r="E8479" s="1" t="s">
        <v>56</v>
      </c>
      <c r="F8479" s="18">
        <v>296.84999999999997</v>
      </c>
      <c r="G8479" t="s">
        <v>2130</v>
      </c>
      <c r="H8479" s="1">
        <f>IF(COUNTIF(G$2:G8479,G8479)=1,1,0)</f>
        <v>0</v>
      </c>
      <c r="I8479" s="1">
        <v>5</v>
      </c>
      <c r="J8479" s="1">
        <v>0</v>
      </c>
      <c r="K8479" s="1">
        <v>53.432999999999993</v>
      </c>
      <c r="L8479" s="12">
        <f>VLOOKUP(train[[#This Row],[Sub-Category]],Análisis_ABC_XYZ[[#Headers],[#Data]],4,FALSE)</f>
        <v>0.52062335344040378</v>
      </c>
    </row>
    <row r="8480" spans="1:12" x14ac:dyDescent="0.35">
      <c r="A8480" s="2">
        <v>43353</v>
      </c>
      <c r="B8480" s="1" t="s">
        <v>186</v>
      </c>
      <c r="C8480" s="1" t="s">
        <v>1270</v>
      </c>
      <c r="D8480" s="1" t="s">
        <v>26</v>
      </c>
      <c r="E8480" s="1" t="s">
        <v>56</v>
      </c>
      <c r="F8480" s="18">
        <v>112.80000000000001</v>
      </c>
      <c r="G8480" t="s">
        <v>2130</v>
      </c>
      <c r="H8480" s="1">
        <f>IF(COUNTIF(G$2:G8480,G8480)=1,1,0)</f>
        <v>0</v>
      </c>
      <c r="I8480" s="1">
        <v>6</v>
      </c>
      <c r="J8480" s="1">
        <v>0</v>
      </c>
      <c r="K8480" s="1">
        <v>6.7680000000000007</v>
      </c>
      <c r="L8480" s="12">
        <f>VLOOKUP(train[[#This Row],[Sub-Category]],Análisis_ABC_XYZ[[#Headers],[#Data]],4,FALSE)</f>
        <v>0.52062335344040378</v>
      </c>
    </row>
    <row r="8481" spans="1:12" x14ac:dyDescent="0.35">
      <c r="A8481" s="2">
        <v>43353</v>
      </c>
      <c r="B8481" s="1" t="s">
        <v>186</v>
      </c>
      <c r="C8481" s="1" t="s">
        <v>1269</v>
      </c>
      <c r="D8481" s="1" t="s">
        <v>14</v>
      </c>
      <c r="E8481" s="1" t="s">
        <v>31</v>
      </c>
      <c r="F8481" s="18">
        <v>33.99</v>
      </c>
      <c r="G8481" t="s">
        <v>2130</v>
      </c>
      <c r="H8481" s="1">
        <f>IF(COUNTIF(G$2:G8481,G8481)=1,1,0)</f>
        <v>0</v>
      </c>
      <c r="I8481" s="1">
        <v>3</v>
      </c>
      <c r="J8481" s="1">
        <v>0</v>
      </c>
      <c r="K8481" s="1">
        <v>14.615700000000004</v>
      </c>
      <c r="L8481" s="12">
        <f>VLOOKUP(train[[#This Row],[Sub-Category]],Análisis_ABC_XYZ[[#Headers],[#Data]],4,FALSE)</f>
        <v>0.49507917887403441</v>
      </c>
    </row>
    <row r="8482" spans="1:12" x14ac:dyDescent="0.35">
      <c r="A8482" s="2">
        <v>43353</v>
      </c>
      <c r="B8482" s="1" t="s">
        <v>157</v>
      </c>
      <c r="C8482" s="1" t="s">
        <v>149</v>
      </c>
      <c r="D8482" s="1" t="s">
        <v>26</v>
      </c>
      <c r="E8482" s="1" t="s">
        <v>56</v>
      </c>
      <c r="F8482" s="18">
        <v>37.056000000000004</v>
      </c>
      <c r="G8482" t="s">
        <v>5975</v>
      </c>
      <c r="H8482" s="1">
        <f>IF(COUNTIF(G$2:G8482,G8482)=1,1,0)</f>
        <v>0</v>
      </c>
      <c r="I8482" s="1">
        <v>4</v>
      </c>
      <c r="J8482" s="1">
        <v>0.2</v>
      </c>
      <c r="K8482" s="1">
        <v>8.8008000000000006</v>
      </c>
      <c r="L8482" s="12">
        <f>VLOOKUP(train[[#This Row],[Sub-Category]],Análisis_ABC_XYZ[[#Headers],[#Data]],4,FALSE)</f>
        <v>0.52062335344040378</v>
      </c>
    </row>
    <row r="8483" spans="1:12" x14ac:dyDescent="0.35">
      <c r="A8483" s="2">
        <v>43353</v>
      </c>
      <c r="B8483" s="1" t="s">
        <v>186</v>
      </c>
      <c r="C8483" s="1" t="s">
        <v>1092</v>
      </c>
      <c r="D8483" s="1" t="s">
        <v>14</v>
      </c>
      <c r="E8483" s="1" t="s">
        <v>36</v>
      </c>
      <c r="F8483" s="18">
        <v>24.900000000000002</v>
      </c>
      <c r="G8483" t="s">
        <v>2130</v>
      </c>
      <c r="H8483" s="1">
        <f>IF(COUNTIF(G$2:G8483,G8483)=1,1,0)</f>
        <v>0</v>
      </c>
      <c r="I8483" s="1">
        <v>5</v>
      </c>
      <c r="J8483" s="1">
        <v>0</v>
      </c>
      <c r="K8483" s="1">
        <v>11.703000000000001</v>
      </c>
      <c r="L8483" s="12">
        <f>VLOOKUP(train[[#This Row],[Sub-Category]],Análisis_ABC_XYZ[[#Headers],[#Data]],4,FALSE)</f>
        <v>0.43613829632717294</v>
      </c>
    </row>
    <row r="8484" spans="1:12" x14ac:dyDescent="0.35">
      <c r="A8484" s="2">
        <v>43353</v>
      </c>
      <c r="B8484" s="1" t="s">
        <v>186</v>
      </c>
      <c r="C8484" s="1" t="s">
        <v>1272</v>
      </c>
      <c r="D8484" s="1" t="s">
        <v>14</v>
      </c>
      <c r="E8484" s="1" t="s">
        <v>31</v>
      </c>
      <c r="F8484" s="18">
        <v>24.18</v>
      </c>
      <c r="G8484" t="s">
        <v>2130</v>
      </c>
      <c r="H8484" s="1">
        <f>IF(COUNTIF(G$2:G8484,G8484)=1,1,0)</f>
        <v>0</v>
      </c>
      <c r="I8484" s="1">
        <v>2</v>
      </c>
      <c r="J8484" s="1">
        <v>0</v>
      </c>
      <c r="K8484" s="1">
        <v>7.2539999999999978</v>
      </c>
      <c r="L8484" s="12">
        <f>VLOOKUP(train[[#This Row],[Sub-Category]],Análisis_ABC_XYZ[[#Headers],[#Data]],4,FALSE)</f>
        <v>0.49507917887403441</v>
      </c>
    </row>
    <row r="8485" spans="1:12" x14ac:dyDescent="0.35">
      <c r="A8485" s="2">
        <v>43353</v>
      </c>
      <c r="B8485" s="1" t="s">
        <v>89</v>
      </c>
      <c r="C8485" s="1" t="s">
        <v>1012</v>
      </c>
      <c r="D8485" s="1" t="s">
        <v>14</v>
      </c>
      <c r="E8485" s="1" t="s">
        <v>36</v>
      </c>
      <c r="F8485" s="18">
        <v>18.760000000000002</v>
      </c>
      <c r="G8485" t="s">
        <v>3562</v>
      </c>
      <c r="H8485" s="1">
        <f>IF(COUNTIF(G$2:G8485,G8485)=1,1,0)</f>
        <v>1</v>
      </c>
      <c r="I8485" s="1">
        <v>2</v>
      </c>
      <c r="J8485" s="1">
        <v>0</v>
      </c>
      <c r="K8485" s="1">
        <v>9.0048000000000012</v>
      </c>
      <c r="L8485" s="12">
        <f>VLOOKUP(train[[#This Row],[Sub-Category]],Análisis_ABC_XYZ[[#Headers],[#Data]],4,FALSE)</f>
        <v>0.43613829632717294</v>
      </c>
    </row>
    <row r="8486" spans="1:12" x14ac:dyDescent="0.35">
      <c r="A8486" s="2">
        <v>43353</v>
      </c>
      <c r="B8486" s="1" t="s">
        <v>186</v>
      </c>
      <c r="C8486" s="1" t="s">
        <v>873</v>
      </c>
      <c r="D8486" s="1" t="s">
        <v>14</v>
      </c>
      <c r="E8486" s="1" t="s">
        <v>29</v>
      </c>
      <c r="F8486" s="18">
        <v>16.200000000000003</v>
      </c>
      <c r="G8486" t="s">
        <v>2130</v>
      </c>
      <c r="H8486" s="1">
        <f>IF(COUNTIF(G$2:G8486,G8486)=1,1,0)</f>
        <v>0</v>
      </c>
      <c r="I8486" s="1">
        <v>3</v>
      </c>
      <c r="J8486" s="1">
        <v>0</v>
      </c>
      <c r="K8486" s="1">
        <v>7.7759999999999998</v>
      </c>
      <c r="L8486" s="12">
        <f>VLOOKUP(train[[#This Row],[Sub-Category]],Análisis_ABC_XYZ[[#Headers],[#Data]],4,FALSE)</f>
        <v>0.46881743173671325</v>
      </c>
    </row>
    <row r="8487" spans="1:12" x14ac:dyDescent="0.35">
      <c r="A8487" s="2">
        <v>43353</v>
      </c>
      <c r="B8487" s="1" t="s">
        <v>370</v>
      </c>
      <c r="C8487" s="1" t="s">
        <v>1524</v>
      </c>
      <c r="D8487" s="1" t="s">
        <v>14</v>
      </c>
      <c r="E8487" s="1" t="s">
        <v>24</v>
      </c>
      <c r="F8487" s="18">
        <v>14.88</v>
      </c>
      <c r="G8487" t="s">
        <v>3332</v>
      </c>
      <c r="H8487" s="1">
        <f>IF(COUNTIF(G$2:G8487,G8487)=1,1,0)</f>
        <v>1</v>
      </c>
      <c r="I8487" s="1">
        <v>2</v>
      </c>
      <c r="J8487" s="1">
        <v>0</v>
      </c>
      <c r="K8487" s="1">
        <v>3.7200000000000006</v>
      </c>
      <c r="L8487" s="12">
        <f>VLOOKUP(train[[#This Row],[Sub-Category]],Análisis_ABC_XYZ[[#Headers],[#Data]],4,FALSE)</f>
        <v>0.45632477063632687</v>
      </c>
    </row>
    <row r="8488" spans="1:12" x14ac:dyDescent="0.35">
      <c r="A8488" s="2">
        <v>43353</v>
      </c>
      <c r="B8488" s="1" t="s">
        <v>186</v>
      </c>
      <c r="C8488" s="1" t="s">
        <v>1271</v>
      </c>
      <c r="D8488" s="1" t="s">
        <v>14</v>
      </c>
      <c r="E8488" s="1" t="s">
        <v>29</v>
      </c>
      <c r="F8488" s="18">
        <v>13.71</v>
      </c>
      <c r="G8488" t="s">
        <v>2130</v>
      </c>
      <c r="H8488" s="1">
        <f>IF(COUNTIF(G$2:G8488,G8488)=1,1,0)</f>
        <v>0</v>
      </c>
      <c r="I8488" s="1">
        <v>3</v>
      </c>
      <c r="J8488" s="1">
        <v>0</v>
      </c>
      <c r="K8488" s="1">
        <v>6.5808</v>
      </c>
      <c r="L8488" s="12">
        <f>VLOOKUP(train[[#This Row],[Sub-Category]],Análisis_ABC_XYZ[[#Headers],[#Data]],4,FALSE)</f>
        <v>0.46881743173671325</v>
      </c>
    </row>
    <row r="8489" spans="1:12" x14ac:dyDescent="0.35">
      <c r="A8489" s="2">
        <v>43353</v>
      </c>
      <c r="B8489" s="1" t="s">
        <v>12</v>
      </c>
      <c r="C8489" s="1" t="s">
        <v>364</v>
      </c>
      <c r="D8489" s="1" t="s">
        <v>14</v>
      </c>
      <c r="E8489" s="1" t="s">
        <v>29</v>
      </c>
      <c r="F8489" s="18">
        <v>7.1840000000000011</v>
      </c>
      <c r="G8489" t="s">
        <v>4802</v>
      </c>
      <c r="H8489" s="1">
        <f>IF(COUNTIF(G$2:G8489,G8489)=1,1,0)</f>
        <v>0</v>
      </c>
      <c r="I8489" s="1">
        <v>2</v>
      </c>
      <c r="J8489" s="1">
        <v>0.2</v>
      </c>
      <c r="K8489" s="1">
        <v>2.2449999999999992</v>
      </c>
      <c r="L8489" s="12">
        <f>VLOOKUP(train[[#This Row],[Sub-Category]],Análisis_ABC_XYZ[[#Headers],[#Data]],4,FALSE)</f>
        <v>0.46881743173671325</v>
      </c>
    </row>
    <row r="8490" spans="1:12" x14ac:dyDescent="0.35">
      <c r="A8490" s="2">
        <v>43353</v>
      </c>
      <c r="B8490" s="1" t="s">
        <v>379</v>
      </c>
      <c r="C8490" s="1" t="s">
        <v>1061</v>
      </c>
      <c r="D8490" s="1" t="s">
        <v>14</v>
      </c>
      <c r="E8490" s="1" t="s">
        <v>29</v>
      </c>
      <c r="F8490" s="18">
        <v>2.78</v>
      </c>
      <c r="G8490" s="1" t="s">
        <v>2253</v>
      </c>
      <c r="H8490" s="1">
        <f>IF(COUNTIF(G$2:G8490,G8490)=1,1,0)</f>
        <v>1</v>
      </c>
      <c r="I8490" s="1">
        <v>1</v>
      </c>
      <c r="J8490" s="1">
        <v>0</v>
      </c>
      <c r="K8490" s="1">
        <v>1.3621999999999999</v>
      </c>
      <c r="L8490" s="12">
        <f>VLOOKUP(train[[#This Row],[Sub-Category]],Análisis_ABC_XYZ[[#Headers],[#Data]],4,FALSE)</f>
        <v>0.46881743173671325</v>
      </c>
    </row>
    <row r="8491" spans="1:12" x14ac:dyDescent="0.35">
      <c r="A8491" s="2">
        <v>43354</v>
      </c>
      <c r="B8491" s="1" t="s">
        <v>12</v>
      </c>
      <c r="C8491" s="1" t="s">
        <v>1547</v>
      </c>
      <c r="D8491" s="1" t="s">
        <v>8</v>
      </c>
      <c r="E8491" s="1" t="s">
        <v>11</v>
      </c>
      <c r="F8491" s="18">
        <v>2054.2720000000004</v>
      </c>
      <c r="G8491" t="s">
        <v>3170</v>
      </c>
      <c r="H8491" s="1">
        <f>IF(COUNTIF(G$2:G8491,G8491)=1,1,0)</f>
        <v>1</v>
      </c>
      <c r="I8491" s="1">
        <v>8</v>
      </c>
      <c r="J8491" s="1">
        <v>0.2</v>
      </c>
      <c r="K8491" s="1">
        <v>256.78399999999976</v>
      </c>
      <c r="L8491" s="12">
        <f>VLOOKUP(train[[#This Row],[Sub-Category]],Análisis_ABC_XYZ[[#Headers],[#Data]],4,FALSE)</f>
        <v>0.46529189879902266</v>
      </c>
    </row>
    <row r="8492" spans="1:12" x14ac:dyDescent="0.35">
      <c r="A8492" s="2">
        <v>43354</v>
      </c>
      <c r="B8492" s="1" t="s">
        <v>37</v>
      </c>
      <c r="C8492" s="1" t="s">
        <v>1570</v>
      </c>
      <c r="D8492" s="1" t="s">
        <v>14</v>
      </c>
      <c r="E8492" s="1" t="s">
        <v>29</v>
      </c>
      <c r="F8492" s="18">
        <v>1471.96</v>
      </c>
      <c r="G8492" t="s">
        <v>3588</v>
      </c>
      <c r="H8492" s="1">
        <f>IF(COUNTIF(G$2:G8492,G8492)=1,1,0)</f>
        <v>1</v>
      </c>
      <c r="I8492" s="1">
        <v>5</v>
      </c>
      <c r="J8492" s="1">
        <v>0.2</v>
      </c>
      <c r="K8492" s="1">
        <v>459.98749999999995</v>
      </c>
      <c r="L8492" s="12">
        <f>VLOOKUP(train[[#This Row],[Sub-Category]],Análisis_ABC_XYZ[[#Headers],[#Data]],4,FALSE)</f>
        <v>0.46881743173671325</v>
      </c>
    </row>
    <row r="8493" spans="1:12" x14ac:dyDescent="0.35">
      <c r="A8493" s="2">
        <v>43354</v>
      </c>
      <c r="B8493" s="1" t="s">
        <v>39</v>
      </c>
      <c r="C8493" s="1" t="s">
        <v>1281</v>
      </c>
      <c r="D8493" s="1" t="s">
        <v>8</v>
      </c>
      <c r="E8493" s="1" t="s">
        <v>18</v>
      </c>
      <c r="F8493" s="18">
        <v>512.19000000000005</v>
      </c>
      <c r="G8493" t="s">
        <v>3384</v>
      </c>
      <c r="H8493" s="1">
        <f>IF(COUNTIF(G$2:G8493,G8493)=1,1,0)</f>
        <v>1</v>
      </c>
      <c r="I8493" s="1">
        <v>5</v>
      </c>
      <c r="J8493" s="1">
        <v>0.3</v>
      </c>
      <c r="K8493" s="1">
        <v>-65.853000000000009</v>
      </c>
      <c r="L8493" s="12">
        <f>VLOOKUP(train[[#This Row],[Sub-Category]],Análisis_ABC_XYZ[[#Headers],[#Data]],4,FALSE)</f>
        <v>0.55975208308209756</v>
      </c>
    </row>
    <row r="8494" spans="1:12" x14ac:dyDescent="0.35">
      <c r="A8494" s="2">
        <v>43354</v>
      </c>
      <c r="B8494" s="1" t="s">
        <v>12</v>
      </c>
      <c r="C8494" s="1" t="s">
        <v>789</v>
      </c>
      <c r="D8494" s="1" t="s">
        <v>14</v>
      </c>
      <c r="E8494" s="1" t="s">
        <v>31</v>
      </c>
      <c r="F8494" s="18">
        <v>406.59999999999997</v>
      </c>
      <c r="G8494" t="s">
        <v>4104</v>
      </c>
      <c r="H8494" s="1">
        <f>IF(COUNTIF(G$2:G8494,G8494)=1,1,0)</f>
        <v>1</v>
      </c>
      <c r="I8494" s="1">
        <v>5</v>
      </c>
      <c r="J8494" s="1">
        <v>0</v>
      </c>
      <c r="K8494" s="1">
        <v>113.84799999999998</v>
      </c>
      <c r="L8494" s="12">
        <f>VLOOKUP(train[[#This Row],[Sub-Category]],Análisis_ABC_XYZ[[#Headers],[#Data]],4,FALSE)</f>
        <v>0.49507917887403441</v>
      </c>
    </row>
    <row r="8495" spans="1:12" x14ac:dyDescent="0.35">
      <c r="A8495" s="2">
        <v>43354</v>
      </c>
      <c r="B8495" s="1" t="s">
        <v>6</v>
      </c>
      <c r="C8495" s="1" t="s">
        <v>476</v>
      </c>
      <c r="D8495" s="1" t="s">
        <v>14</v>
      </c>
      <c r="E8495" s="1" t="s">
        <v>31</v>
      </c>
      <c r="F8495" s="18">
        <v>195.68</v>
      </c>
      <c r="G8495" t="s">
        <v>2101</v>
      </c>
      <c r="H8495" s="1">
        <f>IF(COUNTIF(G$2:G8495,G8495)=1,1,0)</f>
        <v>1</v>
      </c>
      <c r="I8495" s="1">
        <v>4</v>
      </c>
      <c r="J8495" s="1">
        <v>0</v>
      </c>
      <c r="K8495" s="1">
        <v>50.876800000000003</v>
      </c>
      <c r="L8495" s="12">
        <f>VLOOKUP(train[[#This Row],[Sub-Category]],Análisis_ABC_XYZ[[#Headers],[#Data]],4,FALSE)</f>
        <v>0.49507917887403441</v>
      </c>
    </row>
    <row r="8496" spans="1:12" x14ac:dyDescent="0.35">
      <c r="A8496" s="2">
        <v>43354</v>
      </c>
      <c r="B8496" s="1" t="s">
        <v>379</v>
      </c>
      <c r="C8496" s="1" t="s">
        <v>846</v>
      </c>
      <c r="D8496" s="1" t="s">
        <v>14</v>
      </c>
      <c r="E8496" s="1" t="s">
        <v>36</v>
      </c>
      <c r="F8496" s="18">
        <v>184.66</v>
      </c>
      <c r="G8496" t="s">
        <v>5597</v>
      </c>
      <c r="H8496" s="1">
        <f>IF(COUNTIF(G$2:G8496,G8496)=1,1,0)</f>
        <v>1</v>
      </c>
      <c r="I8496" s="1">
        <v>7</v>
      </c>
      <c r="J8496" s="1">
        <v>0</v>
      </c>
      <c r="K8496" s="1">
        <v>84.943599999999989</v>
      </c>
      <c r="L8496" s="12">
        <f>VLOOKUP(train[[#This Row],[Sub-Category]],Análisis_ABC_XYZ[[#Headers],[#Data]],4,FALSE)</f>
        <v>0.43613829632717294</v>
      </c>
    </row>
    <row r="8497" spans="1:12" x14ac:dyDescent="0.35">
      <c r="A8497" s="2">
        <v>43354</v>
      </c>
      <c r="B8497" s="1" t="s">
        <v>37</v>
      </c>
      <c r="C8497" s="1" t="s">
        <v>701</v>
      </c>
      <c r="D8497" s="1" t="s">
        <v>8</v>
      </c>
      <c r="E8497" s="1" t="s">
        <v>11</v>
      </c>
      <c r="F8497" s="18">
        <v>177.56800000000001</v>
      </c>
      <c r="G8497" t="s">
        <v>3588</v>
      </c>
      <c r="H8497" s="1">
        <f>IF(COUNTIF(G$2:G8497,G8497)=1,1,0)</f>
        <v>0</v>
      </c>
      <c r="I8497" s="1">
        <v>2</v>
      </c>
      <c r="J8497" s="1">
        <v>0.2</v>
      </c>
      <c r="K8497" s="1">
        <v>8.8783999999999921</v>
      </c>
      <c r="L8497" s="12">
        <f>VLOOKUP(train[[#This Row],[Sub-Category]],Análisis_ABC_XYZ[[#Headers],[#Data]],4,FALSE)</f>
        <v>0.46529189879902266</v>
      </c>
    </row>
    <row r="8498" spans="1:12" x14ac:dyDescent="0.35">
      <c r="A8498" s="2">
        <v>43354</v>
      </c>
      <c r="B8498" s="1" t="s">
        <v>12</v>
      </c>
      <c r="C8498" s="1" t="s">
        <v>1060</v>
      </c>
      <c r="D8498" s="1" t="s">
        <v>26</v>
      </c>
      <c r="E8498" s="1" t="s">
        <v>27</v>
      </c>
      <c r="F8498" s="18">
        <v>143.952</v>
      </c>
      <c r="G8498" t="s">
        <v>3589</v>
      </c>
      <c r="H8498" s="1">
        <f>IF(COUNTIF(G$2:G8498,G8498)=1,1,0)</f>
        <v>1</v>
      </c>
      <c r="I8498" s="1">
        <v>6</v>
      </c>
      <c r="J8498" s="1">
        <v>0.2</v>
      </c>
      <c r="K8498" s="1">
        <v>17.993999999999978</v>
      </c>
      <c r="L8498" s="12">
        <f>VLOOKUP(train[[#This Row],[Sub-Category]],Análisis_ABC_XYZ[[#Headers],[#Data]],4,FALSE)</f>
        <v>0.41105220110552465</v>
      </c>
    </row>
    <row r="8499" spans="1:12" x14ac:dyDescent="0.35">
      <c r="A8499" s="2">
        <v>43354</v>
      </c>
      <c r="B8499" s="1" t="s">
        <v>37</v>
      </c>
      <c r="C8499" s="1" t="s">
        <v>1851</v>
      </c>
      <c r="D8499" s="1" t="s">
        <v>26</v>
      </c>
      <c r="E8499" s="1" t="s">
        <v>27</v>
      </c>
      <c r="F8499" s="18">
        <v>79.959999999999994</v>
      </c>
      <c r="G8499" t="s">
        <v>3588</v>
      </c>
      <c r="H8499" s="1">
        <f>IF(COUNTIF(G$2:G8499,G8499)=1,1,0)</f>
        <v>0</v>
      </c>
      <c r="I8499" s="1">
        <v>5</v>
      </c>
      <c r="J8499" s="1">
        <v>0.2</v>
      </c>
      <c r="K8499" s="1">
        <v>-17.991000000000003</v>
      </c>
      <c r="L8499" s="12">
        <f>VLOOKUP(train[[#This Row],[Sub-Category]],Análisis_ABC_XYZ[[#Headers],[#Data]],4,FALSE)</f>
        <v>0.41105220110552465</v>
      </c>
    </row>
    <row r="8500" spans="1:12" x14ac:dyDescent="0.35">
      <c r="A8500" s="2">
        <v>43354</v>
      </c>
      <c r="B8500" s="1" t="s">
        <v>37</v>
      </c>
      <c r="C8500" s="1" t="s">
        <v>575</v>
      </c>
      <c r="D8500" s="1" t="s">
        <v>14</v>
      </c>
      <c r="E8500" s="1" t="s">
        <v>36</v>
      </c>
      <c r="F8500" s="18">
        <v>71.28</v>
      </c>
      <c r="G8500" t="s">
        <v>3588</v>
      </c>
      <c r="H8500" s="1">
        <f>IF(COUNTIF(G$2:G8500,G8500)=1,1,0)</f>
        <v>0</v>
      </c>
      <c r="I8500" s="1">
        <v>11</v>
      </c>
      <c r="J8500" s="1">
        <v>0</v>
      </c>
      <c r="K8500" s="1">
        <v>34.214400000000005</v>
      </c>
      <c r="L8500" s="12">
        <f>VLOOKUP(train[[#This Row],[Sub-Category]],Análisis_ABC_XYZ[[#Headers],[#Data]],4,FALSE)</f>
        <v>0.43613829632717294</v>
      </c>
    </row>
    <row r="8501" spans="1:12" x14ac:dyDescent="0.35">
      <c r="A8501" s="2">
        <v>43354</v>
      </c>
      <c r="B8501" s="1" t="s">
        <v>107</v>
      </c>
      <c r="C8501" s="1" t="s">
        <v>1899</v>
      </c>
      <c r="D8501" s="1" t="s">
        <v>14</v>
      </c>
      <c r="E8501" s="1" t="s">
        <v>31</v>
      </c>
      <c r="F8501" s="18">
        <v>67.900000000000006</v>
      </c>
      <c r="G8501" t="s">
        <v>2717</v>
      </c>
      <c r="H8501" s="1">
        <f>IF(COUNTIF(G$2:G8501,G8501)=1,1,0)</f>
        <v>1</v>
      </c>
      <c r="I8501" s="1">
        <v>5</v>
      </c>
      <c r="J8501" s="1">
        <v>0</v>
      </c>
      <c r="K8501" s="1">
        <v>20.369999999999997</v>
      </c>
      <c r="L8501" s="12">
        <f>VLOOKUP(train[[#This Row],[Sub-Category]],Análisis_ABC_XYZ[[#Headers],[#Data]],4,FALSE)</f>
        <v>0.49507917887403441</v>
      </c>
    </row>
    <row r="8502" spans="1:12" x14ac:dyDescent="0.35">
      <c r="A8502" s="2">
        <v>43354</v>
      </c>
      <c r="B8502" s="1" t="s">
        <v>16</v>
      </c>
      <c r="C8502" s="1" t="s">
        <v>548</v>
      </c>
      <c r="D8502" s="1" t="s">
        <v>8</v>
      </c>
      <c r="E8502" s="1" t="s">
        <v>22</v>
      </c>
      <c r="F8502" s="18">
        <v>34.504000000000005</v>
      </c>
      <c r="G8502" t="s">
        <v>5934</v>
      </c>
      <c r="H8502" s="1">
        <f>IF(COUNTIF(G$2:G8502,G8502)=1,1,0)</f>
        <v>1</v>
      </c>
      <c r="I8502" s="1">
        <v>1</v>
      </c>
      <c r="J8502" s="1">
        <v>0.2</v>
      </c>
      <c r="K8502" s="1">
        <v>6.0381999999999998</v>
      </c>
      <c r="L8502" s="12">
        <f>VLOOKUP(train[[#This Row],[Sub-Category]],Análisis_ABC_XYZ[[#Headers],[#Data]],4,FALSE)</f>
        <v>0.4595170286641902</v>
      </c>
    </row>
    <row r="8503" spans="1:12" x14ac:dyDescent="0.35">
      <c r="A8503" s="2">
        <v>43354</v>
      </c>
      <c r="B8503" s="1" t="s">
        <v>12</v>
      </c>
      <c r="C8503" s="1" t="s">
        <v>116</v>
      </c>
      <c r="D8503" s="1" t="s">
        <v>8</v>
      </c>
      <c r="E8503" s="1" t="s">
        <v>22</v>
      </c>
      <c r="F8503" s="18">
        <v>32.36</v>
      </c>
      <c r="G8503" t="s">
        <v>4104</v>
      </c>
      <c r="H8503" s="1">
        <f>IF(COUNTIF(G$2:G8503,G8503)=1,1,0)</f>
        <v>0</v>
      </c>
      <c r="I8503" s="1">
        <v>4</v>
      </c>
      <c r="J8503" s="1">
        <v>0</v>
      </c>
      <c r="K8503" s="1">
        <v>11.6496</v>
      </c>
      <c r="L8503" s="12">
        <f>VLOOKUP(train[[#This Row],[Sub-Category]],Análisis_ABC_XYZ[[#Headers],[#Data]],4,FALSE)</f>
        <v>0.4595170286641902</v>
      </c>
    </row>
    <row r="8504" spans="1:12" x14ac:dyDescent="0.35">
      <c r="A8504" s="2">
        <v>43354</v>
      </c>
      <c r="B8504" s="1" t="s">
        <v>12</v>
      </c>
      <c r="C8504" s="1" t="s">
        <v>1546</v>
      </c>
      <c r="D8504" s="1" t="s">
        <v>14</v>
      </c>
      <c r="E8504" s="1" t="s">
        <v>61</v>
      </c>
      <c r="F8504" s="18">
        <v>22.18</v>
      </c>
      <c r="G8504" t="s">
        <v>3170</v>
      </c>
      <c r="H8504" s="1">
        <f>IF(COUNTIF(G$2:G8504,G8504)=1,1,0)</f>
        <v>0</v>
      </c>
      <c r="I8504" s="1">
        <v>2</v>
      </c>
      <c r="J8504" s="1">
        <v>0</v>
      </c>
      <c r="K8504" s="1">
        <v>10.8682</v>
      </c>
      <c r="L8504" s="12">
        <f>VLOOKUP(train[[#This Row],[Sub-Category]],Análisis_ABC_XYZ[[#Headers],[#Data]],4,FALSE)</f>
        <v>0.44424167803735209</v>
      </c>
    </row>
    <row r="8505" spans="1:12" x14ac:dyDescent="0.35">
      <c r="A8505" s="2">
        <v>43354</v>
      </c>
      <c r="B8505" s="1" t="s">
        <v>72</v>
      </c>
      <c r="C8505" s="1" t="s">
        <v>694</v>
      </c>
      <c r="D8505" s="1" t="s">
        <v>14</v>
      </c>
      <c r="E8505" s="1" t="s">
        <v>36</v>
      </c>
      <c r="F8505" s="18">
        <v>20.544000000000004</v>
      </c>
      <c r="G8505" t="s">
        <v>5154</v>
      </c>
      <c r="H8505" s="1">
        <f>IF(COUNTIF(G$2:G8505,G8505)=1,1,0)</f>
        <v>1</v>
      </c>
      <c r="I8505" s="1">
        <v>6</v>
      </c>
      <c r="J8505" s="1">
        <v>0.2</v>
      </c>
      <c r="K8505" s="1">
        <v>6.4199999999999964</v>
      </c>
      <c r="L8505" s="12">
        <f>VLOOKUP(train[[#This Row],[Sub-Category]],Análisis_ABC_XYZ[[#Headers],[#Data]],4,FALSE)</f>
        <v>0.43613829632717294</v>
      </c>
    </row>
    <row r="8506" spans="1:12" x14ac:dyDescent="0.35">
      <c r="A8506" s="2">
        <v>43354</v>
      </c>
      <c r="B8506" s="1" t="s">
        <v>37</v>
      </c>
      <c r="C8506" s="1" t="s">
        <v>574</v>
      </c>
      <c r="D8506" s="1" t="s">
        <v>14</v>
      </c>
      <c r="E8506" s="1" t="s">
        <v>36</v>
      </c>
      <c r="F8506" s="18">
        <v>19.440000000000001</v>
      </c>
      <c r="G8506" t="s">
        <v>3588</v>
      </c>
      <c r="H8506" s="1">
        <f>IF(COUNTIF(G$2:G8506,G8506)=1,1,0)</f>
        <v>0</v>
      </c>
      <c r="I8506" s="1">
        <v>3</v>
      </c>
      <c r="J8506" s="1">
        <v>0</v>
      </c>
      <c r="K8506" s="1">
        <v>9.3312000000000008</v>
      </c>
      <c r="L8506" s="12">
        <f>VLOOKUP(train[[#This Row],[Sub-Category]],Análisis_ABC_XYZ[[#Headers],[#Data]],4,FALSE)</f>
        <v>0.43613829632717294</v>
      </c>
    </row>
    <row r="8507" spans="1:12" x14ac:dyDescent="0.35">
      <c r="A8507" s="2">
        <v>43354</v>
      </c>
      <c r="B8507" s="1" t="s">
        <v>12</v>
      </c>
      <c r="C8507" s="1" t="s">
        <v>1076</v>
      </c>
      <c r="D8507" s="1" t="s">
        <v>14</v>
      </c>
      <c r="E8507" s="1" t="s">
        <v>36</v>
      </c>
      <c r="F8507" s="18">
        <v>19.440000000000001</v>
      </c>
      <c r="G8507" t="s">
        <v>3589</v>
      </c>
      <c r="H8507" s="1">
        <f>IF(COUNTIF(G$2:G8507,G8507)=1,1,0)</f>
        <v>0</v>
      </c>
      <c r="I8507" s="1">
        <v>3</v>
      </c>
      <c r="J8507" s="1">
        <v>0</v>
      </c>
      <c r="K8507" s="1">
        <v>9.3312000000000008</v>
      </c>
      <c r="L8507" s="12">
        <f>VLOOKUP(train[[#This Row],[Sub-Category]],Análisis_ABC_XYZ[[#Headers],[#Data]],4,FALSE)</f>
        <v>0.43613829632717294</v>
      </c>
    </row>
    <row r="8508" spans="1:12" x14ac:dyDescent="0.35">
      <c r="A8508" s="2">
        <v>43354</v>
      </c>
      <c r="B8508" s="1" t="s">
        <v>6</v>
      </c>
      <c r="C8508" s="1" t="s">
        <v>1120</v>
      </c>
      <c r="D8508" s="1" t="s">
        <v>14</v>
      </c>
      <c r="E8508" s="1" t="s">
        <v>91</v>
      </c>
      <c r="F8508" s="18">
        <v>14.2</v>
      </c>
      <c r="G8508" t="s">
        <v>2101</v>
      </c>
      <c r="H8508" s="1">
        <f>IF(COUNTIF(G$2:G8508,G8508)=1,1,0)</f>
        <v>0</v>
      </c>
      <c r="I8508" s="1">
        <v>4</v>
      </c>
      <c r="J8508" s="1">
        <v>0</v>
      </c>
      <c r="K8508" s="1">
        <v>6.6739999999999995</v>
      </c>
      <c r="L8508" s="12">
        <f>VLOOKUP(train[[#This Row],[Sub-Category]],Análisis_ABC_XYZ[[#Headers],[#Data]],4,FALSE)</f>
        <v>0.51168203684699509</v>
      </c>
    </row>
    <row r="8509" spans="1:12" x14ac:dyDescent="0.35">
      <c r="A8509" s="2">
        <v>43354</v>
      </c>
      <c r="B8509" s="1" t="s">
        <v>12</v>
      </c>
      <c r="C8509" s="1" t="s">
        <v>927</v>
      </c>
      <c r="D8509" s="1" t="s">
        <v>14</v>
      </c>
      <c r="E8509" s="1" t="s">
        <v>36</v>
      </c>
      <c r="F8509" s="18">
        <v>12.96</v>
      </c>
      <c r="G8509" t="s">
        <v>3170</v>
      </c>
      <c r="H8509" s="1">
        <f>IF(COUNTIF(G$2:G8509,G8509)=1,1,0)</f>
        <v>0</v>
      </c>
      <c r="I8509" s="1">
        <v>2</v>
      </c>
      <c r="J8509" s="1">
        <v>0</v>
      </c>
      <c r="K8509" s="1">
        <v>6.2208000000000006</v>
      </c>
      <c r="L8509" s="12">
        <f>VLOOKUP(train[[#This Row],[Sub-Category]],Análisis_ABC_XYZ[[#Headers],[#Data]],4,FALSE)</f>
        <v>0.43613829632717294</v>
      </c>
    </row>
    <row r="8510" spans="1:12" x14ac:dyDescent="0.35">
      <c r="A8510" s="2">
        <v>43354</v>
      </c>
      <c r="B8510" s="1" t="s">
        <v>72</v>
      </c>
      <c r="C8510" s="1" t="s">
        <v>1392</v>
      </c>
      <c r="D8510" s="1" t="s">
        <v>14</v>
      </c>
      <c r="E8510" s="1" t="s">
        <v>91</v>
      </c>
      <c r="F8510" s="18">
        <v>10.528</v>
      </c>
      <c r="G8510" t="s">
        <v>5154</v>
      </c>
      <c r="H8510" s="1">
        <f>IF(COUNTIF(G$2:G8510,G8510)=1,1,0)</f>
        <v>0</v>
      </c>
      <c r="I8510" s="1">
        <v>4</v>
      </c>
      <c r="J8510" s="1">
        <v>0.2</v>
      </c>
      <c r="K8510" s="1">
        <v>3.2899999999999996</v>
      </c>
      <c r="L8510" s="12">
        <f>VLOOKUP(train[[#This Row],[Sub-Category]],Análisis_ABC_XYZ[[#Headers],[#Data]],4,FALSE)</f>
        <v>0.51168203684699509</v>
      </c>
    </row>
    <row r="8511" spans="1:12" x14ac:dyDescent="0.35">
      <c r="A8511" s="2">
        <v>43354</v>
      </c>
      <c r="B8511" s="1" t="s">
        <v>39</v>
      </c>
      <c r="C8511" s="1" t="s">
        <v>1504</v>
      </c>
      <c r="D8511" s="1" t="s">
        <v>14</v>
      </c>
      <c r="E8511" s="1" t="s">
        <v>36</v>
      </c>
      <c r="F8511" s="18">
        <v>10.272000000000002</v>
      </c>
      <c r="G8511" t="s">
        <v>3384</v>
      </c>
      <c r="H8511" s="1">
        <f>IF(COUNTIF(G$2:G8511,G8511)=1,1,0)</f>
        <v>0</v>
      </c>
      <c r="I8511" s="1">
        <v>3</v>
      </c>
      <c r="J8511" s="1">
        <v>0.2</v>
      </c>
      <c r="K8511" s="1">
        <v>3.2099999999999982</v>
      </c>
      <c r="L8511" s="12">
        <f>VLOOKUP(train[[#This Row],[Sub-Category]],Análisis_ABC_XYZ[[#Headers],[#Data]],4,FALSE)</f>
        <v>0.43613829632717294</v>
      </c>
    </row>
    <row r="8512" spans="1:12" x14ac:dyDescent="0.35">
      <c r="A8512" s="2">
        <v>43354</v>
      </c>
      <c r="B8512" s="1" t="s">
        <v>39</v>
      </c>
      <c r="C8512" s="1" t="s">
        <v>1101</v>
      </c>
      <c r="D8512" s="1" t="s">
        <v>14</v>
      </c>
      <c r="E8512" s="1" t="s">
        <v>31</v>
      </c>
      <c r="F8512" s="18">
        <v>1.5559999999999996</v>
      </c>
      <c r="G8512" s="1" t="s">
        <v>3384</v>
      </c>
      <c r="H8512" s="1">
        <f>IF(COUNTIF(G$2:G8512,G8512)=1,1,0)</f>
        <v>0</v>
      </c>
      <c r="I8512" s="1">
        <v>2</v>
      </c>
      <c r="J8512" s="1">
        <v>0.8</v>
      </c>
      <c r="K8512" s="1">
        <v>-4.2012</v>
      </c>
      <c r="L8512" s="12">
        <f>VLOOKUP(train[[#This Row],[Sub-Category]],Análisis_ABC_XYZ[[#Headers],[#Data]],4,FALSE)</f>
        <v>0.49507917887403441</v>
      </c>
    </row>
    <row r="8513" spans="1:12" x14ac:dyDescent="0.35">
      <c r="A8513" s="2">
        <v>43355</v>
      </c>
      <c r="B8513" s="1" t="s">
        <v>12</v>
      </c>
      <c r="C8513" s="1" t="s">
        <v>479</v>
      </c>
      <c r="D8513" s="1" t="s">
        <v>14</v>
      </c>
      <c r="E8513" s="1" t="s">
        <v>36</v>
      </c>
      <c r="F8513" s="18">
        <v>166.44</v>
      </c>
      <c r="G8513" t="s">
        <v>5533</v>
      </c>
      <c r="H8513" s="1">
        <f>IF(COUNTIF(G$2:G8513,G8513)=1,1,0)</f>
        <v>1</v>
      </c>
      <c r="I8513" s="1">
        <v>3</v>
      </c>
      <c r="J8513" s="1">
        <v>0</v>
      </c>
      <c r="K8513" s="1">
        <v>79.891199999999998</v>
      </c>
      <c r="L8513" s="12">
        <f>VLOOKUP(train[[#This Row],[Sub-Category]],Análisis_ABC_XYZ[[#Headers],[#Data]],4,FALSE)</f>
        <v>0.43613829632717294</v>
      </c>
    </row>
    <row r="8514" spans="1:12" x14ac:dyDescent="0.35">
      <c r="A8514" s="2">
        <v>43355</v>
      </c>
      <c r="B8514" s="1" t="s">
        <v>766</v>
      </c>
      <c r="C8514" s="1" t="s">
        <v>330</v>
      </c>
      <c r="D8514" s="1" t="s">
        <v>14</v>
      </c>
      <c r="E8514" s="1" t="s">
        <v>36</v>
      </c>
      <c r="F8514" s="18">
        <v>94.85</v>
      </c>
      <c r="G8514" t="s">
        <v>2429</v>
      </c>
      <c r="H8514" s="1">
        <f>IF(COUNTIF(G$2:G8514,G8514)=1,1,0)</f>
        <v>1</v>
      </c>
      <c r="I8514" s="1">
        <v>5</v>
      </c>
      <c r="J8514" s="1">
        <v>0</v>
      </c>
      <c r="K8514" s="1">
        <v>45.527999999999992</v>
      </c>
      <c r="L8514" s="12">
        <f>VLOOKUP(train[[#This Row],[Sub-Category]],Análisis_ABC_XYZ[[#Headers],[#Data]],4,FALSE)</f>
        <v>0.43613829632717294</v>
      </c>
    </row>
    <row r="8515" spans="1:12" x14ac:dyDescent="0.35">
      <c r="A8515" s="2">
        <v>43355</v>
      </c>
      <c r="B8515" s="1" t="s">
        <v>766</v>
      </c>
      <c r="C8515" s="1" t="s">
        <v>140</v>
      </c>
      <c r="D8515" s="1" t="s">
        <v>14</v>
      </c>
      <c r="E8515" s="1" t="s">
        <v>31</v>
      </c>
      <c r="F8515" s="18">
        <v>90.86</v>
      </c>
      <c r="G8515" t="s">
        <v>2429</v>
      </c>
      <c r="H8515" s="1">
        <f>IF(COUNTIF(G$2:G8515,G8515)=1,1,0)</f>
        <v>0</v>
      </c>
      <c r="I8515" s="1">
        <v>7</v>
      </c>
      <c r="J8515" s="1">
        <v>0</v>
      </c>
      <c r="K8515" s="1">
        <v>26.349399999999992</v>
      </c>
      <c r="L8515" s="12">
        <f>VLOOKUP(train[[#This Row],[Sub-Category]],Análisis_ABC_XYZ[[#Headers],[#Data]],4,FALSE)</f>
        <v>0.49507917887403441</v>
      </c>
    </row>
    <row r="8516" spans="1:12" x14ac:dyDescent="0.35">
      <c r="A8516" s="2">
        <v>43355</v>
      </c>
      <c r="B8516" s="1" t="s">
        <v>412</v>
      </c>
      <c r="C8516" s="1" t="s">
        <v>852</v>
      </c>
      <c r="D8516" s="1" t="s">
        <v>14</v>
      </c>
      <c r="E8516" s="1" t="s">
        <v>29</v>
      </c>
      <c r="F8516" s="18">
        <v>45.78</v>
      </c>
      <c r="G8516" t="s">
        <v>4399</v>
      </c>
      <c r="H8516" s="1">
        <f>IF(COUNTIF(G$2:G8516,G8516)=1,1,0)</f>
        <v>1</v>
      </c>
      <c r="I8516" s="1">
        <v>3</v>
      </c>
      <c r="J8516" s="1">
        <v>0</v>
      </c>
      <c r="K8516" s="1">
        <v>22.89</v>
      </c>
      <c r="L8516" s="12">
        <f>VLOOKUP(train[[#This Row],[Sub-Category]],Análisis_ABC_XYZ[[#Headers],[#Data]],4,FALSE)</f>
        <v>0.46881743173671325</v>
      </c>
    </row>
    <row r="8517" spans="1:12" x14ac:dyDescent="0.35">
      <c r="A8517" s="2">
        <v>43355</v>
      </c>
      <c r="B8517" s="1" t="s">
        <v>412</v>
      </c>
      <c r="C8517" s="1" t="s">
        <v>1796</v>
      </c>
      <c r="D8517" s="1" t="s">
        <v>14</v>
      </c>
      <c r="E8517" s="1" t="s">
        <v>36</v>
      </c>
      <c r="F8517" s="18">
        <v>45.36</v>
      </c>
      <c r="G8517" t="s">
        <v>4399</v>
      </c>
      <c r="H8517" s="1">
        <f>IF(COUNTIF(G$2:G8517,G8517)=1,1,0)</f>
        <v>0</v>
      </c>
      <c r="I8517" s="1">
        <v>7</v>
      </c>
      <c r="J8517" s="1">
        <v>0</v>
      </c>
      <c r="K8517" s="1">
        <v>21.772800000000004</v>
      </c>
      <c r="L8517" s="12">
        <f>VLOOKUP(train[[#This Row],[Sub-Category]],Análisis_ABC_XYZ[[#Headers],[#Data]],4,FALSE)</f>
        <v>0.43613829632717294</v>
      </c>
    </row>
    <row r="8518" spans="1:12" x14ac:dyDescent="0.35">
      <c r="A8518" s="2">
        <v>43355</v>
      </c>
      <c r="B8518" s="1" t="s">
        <v>766</v>
      </c>
      <c r="C8518" s="1" t="s">
        <v>282</v>
      </c>
      <c r="D8518" s="1" t="s">
        <v>14</v>
      </c>
      <c r="E8518" s="1" t="s">
        <v>36</v>
      </c>
      <c r="F8518" s="18">
        <v>39.900000000000006</v>
      </c>
      <c r="G8518" t="s">
        <v>2429</v>
      </c>
      <c r="H8518" s="1">
        <f>IF(COUNTIF(G$2:G8518,G8518)=1,1,0)</f>
        <v>0</v>
      </c>
      <c r="I8518" s="1">
        <v>5</v>
      </c>
      <c r="J8518" s="1">
        <v>0</v>
      </c>
      <c r="K8518" s="1">
        <v>19.950000000000003</v>
      </c>
      <c r="L8518" s="12">
        <f>VLOOKUP(train[[#This Row],[Sub-Category]],Análisis_ABC_XYZ[[#Headers],[#Data]],4,FALSE)</f>
        <v>0.43613829632717294</v>
      </c>
    </row>
    <row r="8519" spans="1:12" x14ac:dyDescent="0.35">
      <c r="A8519" s="2">
        <v>43355</v>
      </c>
      <c r="B8519" s="1" t="s">
        <v>12</v>
      </c>
      <c r="C8519" s="1" t="s">
        <v>1073</v>
      </c>
      <c r="D8519" s="1" t="s">
        <v>8</v>
      </c>
      <c r="E8519" s="1" t="s">
        <v>22</v>
      </c>
      <c r="F8519" s="18">
        <v>8.36</v>
      </c>
      <c r="G8519" t="s">
        <v>2830</v>
      </c>
      <c r="H8519" s="1">
        <f>IF(COUNTIF(G$2:G8519,G8519)=1,1,0)</f>
        <v>1</v>
      </c>
      <c r="I8519" s="1">
        <v>2</v>
      </c>
      <c r="J8519" s="1">
        <v>0</v>
      </c>
      <c r="K8519" s="1">
        <v>3.0095999999999998</v>
      </c>
      <c r="L8519" s="12">
        <f>VLOOKUP(train[[#This Row],[Sub-Category]],Análisis_ABC_XYZ[[#Headers],[#Data]],4,FALSE)</f>
        <v>0.4595170286641902</v>
      </c>
    </row>
    <row r="8520" spans="1:12" x14ac:dyDescent="0.35">
      <c r="A8520" s="2">
        <v>43356</v>
      </c>
      <c r="B8520" s="1" t="s">
        <v>34</v>
      </c>
      <c r="C8520" s="1" t="s">
        <v>769</v>
      </c>
      <c r="D8520" s="1" t="s">
        <v>14</v>
      </c>
      <c r="E8520" s="1" t="s">
        <v>24</v>
      </c>
      <c r="F8520" s="18">
        <v>15.920000000000002</v>
      </c>
      <c r="G8520" t="s">
        <v>3401</v>
      </c>
      <c r="H8520" s="1">
        <f>IF(COUNTIF(G$2:G8520,G8520)=1,1,0)</f>
        <v>1</v>
      </c>
      <c r="I8520" s="1">
        <v>5</v>
      </c>
      <c r="J8520" s="1">
        <v>0.2</v>
      </c>
      <c r="K8520" s="1">
        <v>2.7859999999999978</v>
      </c>
      <c r="L8520" s="12">
        <f>VLOOKUP(train[[#This Row],[Sub-Category]],Análisis_ABC_XYZ[[#Headers],[#Data]],4,FALSE)</f>
        <v>0.45632477063632687</v>
      </c>
    </row>
    <row r="8521" spans="1:12" x14ac:dyDescent="0.35">
      <c r="A8521" s="2">
        <v>43357</v>
      </c>
      <c r="B8521" s="1" t="s">
        <v>89</v>
      </c>
      <c r="C8521" s="1" t="s">
        <v>974</v>
      </c>
      <c r="D8521" s="1" t="s">
        <v>26</v>
      </c>
      <c r="E8521" s="1" t="s">
        <v>27</v>
      </c>
      <c r="F8521" s="18">
        <v>1079.8499999999999</v>
      </c>
      <c r="G8521" t="s">
        <v>4019</v>
      </c>
      <c r="H8521" s="1">
        <f>IF(COUNTIF(G$2:G8521,G8521)=1,1,0)</f>
        <v>1</v>
      </c>
      <c r="I8521" s="1">
        <v>3</v>
      </c>
      <c r="J8521" s="1">
        <v>0</v>
      </c>
      <c r="K8521" s="1">
        <v>323.95499999999993</v>
      </c>
      <c r="L8521" s="12">
        <f>VLOOKUP(train[[#This Row],[Sub-Category]],Análisis_ABC_XYZ[[#Headers],[#Data]],4,FALSE)</f>
        <v>0.41105220110552465</v>
      </c>
    </row>
    <row r="8522" spans="1:12" x14ac:dyDescent="0.35">
      <c r="A8522" s="2">
        <v>43357</v>
      </c>
      <c r="B8522" s="1" t="s">
        <v>34</v>
      </c>
      <c r="C8522" s="1" t="s">
        <v>1286</v>
      </c>
      <c r="D8522" s="1" t="s">
        <v>14</v>
      </c>
      <c r="E8522" s="1" t="s">
        <v>31</v>
      </c>
      <c r="F8522" s="18">
        <v>942.78400000000011</v>
      </c>
      <c r="G8522" t="s">
        <v>6278</v>
      </c>
      <c r="H8522" s="1">
        <f>IF(COUNTIF(G$2:G8522,G8522)=1,1,0)</f>
        <v>1</v>
      </c>
      <c r="I8522" s="1">
        <v>4</v>
      </c>
      <c r="J8522" s="1">
        <v>0.2</v>
      </c>
      <c r="K8522" s="1">
        <v>94.278400000000033</v>
      </c>
      <c r="L8522" s="12">
        <f>VLOOKUP(train[[#This Row],[Sub-Category]],Análisis_ABC_XYZ[[#Headers],[#Data]],4,FALSE)</f>
        <v>0.49507917887403441</v>
      </c>
    </row>
    <row r="8523" spans="1:12" x14ac:dyDescent="0.35">
      <c r="A8523" s="2">
        <v>43357</v>
      </c>
      <c r="B8523" s="1" t="s">
        <v>89</v>
      </c>
      <c r="C8523" s="1" t="s">
        <v>1657</v>
      </c>
      <c r="D8523" s="1" t="s">
        <v>8</v>
      </c>
      <c r="E8523" s="1" t="s">
        <v>11</v>
      </c>
      <c r="F8523" s="18">
        <v>589.41</v>
      </c>
      <c r="G8523" t="s">
        <v>4019</v>
      </c>
      <c r="H8523" s="1">
        <f>IF(COUNTIF(G$2:G8523,G8523)=1,1,0)</f>
        <v>0</v>
      </c>
      <c r="I8523" s="1">
        <v>5</v>
      </c>
      <c r="J8523" s="1">
        <v>0.1</v>
      </c>
      <c r="K8523" s="1">
        <v>-6.5490000000000492</v>
      </c>
      <c r="L8523" s="12">
        <f>VLOOKUP(train[[#This Row],[Sub-Category]],Análisis_ABC_XYZ[[#Headers],[#Data]],4,FALSE)</f>
        <v>0.46529189879902266</v>
      </c>
    </row>
    <row r="8524" spans="1:12" x14ac:dyDescent="0.35">
      <c r="A8524" s="2">
        <v>43357</v>
      </c>
      <c r="B8524" s="1" t="s">
        <v>52</v>
      </c>
      <c r="C8524" s="1" t="s">
        <v>403</v>
      </c>
      <c r="D8524" s="1" t="s">
        <v>26</v>
      </c>
      <c r="E8524" s="1" t="s">
        <v>208</v>
      </c>
      <c r="F8524" s="18">
        <v>241.17000000000002</v>
      </c>
      <c r="G8524" t="s">
        <v>4266</v>
      </c>
      <c r="H8524" s="1">
        <f>IF(COUNTIF(G$2:G8524,G8524)=1,1,0)</f>
        <v>1</v>
      </c>
      <c r="I8524" s="1">
        <v>2</v>
      </c>
      <c r="J8524" s="1">
        <v>0.7</v>
      </c>
      <c r="K8524" s="1">
        <v>-168.8189999999999</v>
      </c>
      <c r="L8524" s="12">
        <f>VLOOKUP(train[[#This Row],[Sub-Category]],Análisis_ABC_XYZ[[#Headers],[#Data]],4,FALSE)</f>
        <v>0.5183572270896134</v>
      </c>
    </row>
    <row r="8525" spans="1:12" x14ac:dyDescent="0.35">
      <c r="A8525" s="2">
        <v>43357</v>
      </c>
      <c r="B8525" s="1" t="s">
        <v>52</v>
      </c>
      <c r="C8525" s="1" t="s">
        <v>1875</v>
      </c>
      <c r="D8525" s="1" t="s">
        <v>8</v>
      </c>
      <c r="E8525" s="1" t="s">
        <v>22</v>
      </c>
      <c r="F8525" s="18">
        <v>127.93599999999999</v>
      </c>
      <c r="G8525" t="s">
        <v>4266</v>
      </c>
      <c r="H8525" s="1">
        <f>IF(COUNTIF(G$2:G8525,G8525)=1,1,0)</f>
        <v>0</v>
      </c>
      <c r="I8525" s="1">
        <v>8</v>
      </c>
      <c r="J8525" s="1">
        <v>0.2</v>
      </c>
      <c r="K8525" s="1">
        <v>4.7975999999999992</v>
      </c>
      <c r="L8525" s="12">
        <f>VLOOKUP(train[[#This Row],[Sub-Category]],Análisis_ABC_XYZ[[#Headers],[#Data]],4,FALSE)</f>
        <v>0.4595170286641902</v>
      </c>
    </row>
    <row r="8526" spans="1:12" x14ac:dyDescent="0.35">
      <c r="A8526" s="2">
        <v>43357</v>
      </c>
      <c r="B8526" s="1" t="s">
        <v>52</v>
      </c>
      <c r="C8526" s="1" t="s">
        <v>456</v>
      </c>
      <c r="D8526" s="1" t="s">
        <v>8</v>
      </c>
      <c r="E8526" s="1" t="s">
        <v>11</v>
      </c>
      <c r="F8526" s="18">
        <v>113.372</v>
      </c>
      <c r="G8526" t="s">
        <v>4266</v>
      </c>
      <c r="H8526" s="1">
        <f>IF(COUNTIF(G$2:G8526,G8526)=1,1,0)</f>
        <v>0</v>
      </c>
      <c r="I8526" s="1">
        <v>2</v>
      </c>
      <c r="J8526" s="1">
        <v>0.3</v>
      </c>
      <c r="K8526" s="1">
        <v>-29.152799999999992</v>
      </c>
      <c r="L8526" s="12">
        <f>VLOOKUP(train[[#This Row],[Sub-Category]],Análisis_ABC_XYZ[[#Headers],[#Data]],4,FALSE)</f>
        <v>0.46529189879902266</v>
      </c>
    </row>
    <row r="8527" spans="1:12" x14ac:dyDescent="0.35">
      <c r="A8527" s="2">
        <v>43357</v>
      </c>
      <c r="B8527" s="1" t="s">
        <v>34</v>
      </c>
      <c r="C8527" s="1" t="s">
        <v>1097</v>
      </c>
      <c r="D8527" s="1" t="s">
        <v>14</v>
      </c>
      <c r="E8527" s="1" t="s">
        <v>36</v>
      </c>
      <c r="F8527" s="18">
        <v>74.352000000000004</v>
      </c>
      <c r="G8527" t="s">
        <v>6278</v>
      </c>
      <c r="H8527" s="1">
        <f>IF(COUNTIF(G$2:G8527,G8527)=1,1,0)</f>
        <v>0</v>
      </c>
      <c r="I8527" s="1">
        <v>3</v>
      </c>
      <c r="J8527" s="1">
        <v>0.2</v>
      </c>
      <c r="K8527" s="1">
        <v>23.234999999999992</v>
      </c>
      <c r="L8527" s="12">
        <f>VLOOKUP(train[[#This Row],[Sub-Category]],Análisis_ABC_XYZ[[#Headers],[#Data]],4,FALSE)</f>
        <v>0.43613829632717294</v>
      </c>
    </row>
    <row r="8528" spans="1:12" x14ac:dyDescent="0.35">
      <c r="A8528" s="2">
        <v>43357</v>
      </c>
      <c r="B8528" s="1" t="s">
        <v>89</v>
      </c>
      <c r="C8528" s="1" t="s">
        <v>1110</v>
      </c>
      <c r="D8528" s="1" t="s">
        <v>14</v>
      </c>
      <c r="E8528" s="1" t="s">
        <v>20</v>
      </c>
      <c r="F8528" s="18">
        <v>70.98</v>
      </c>
      <c r="G8528" t="s">
        <v>4019</v>
      </c>
      <c r="H8528" s="1">
        <f>IF(COUNTIF(G$2:G8528,G8528)=1,1,0)</f>
        <v>0</v>
      </c>
      <c r="I8528" s="1">
        <v>1</v>
      </c>
      <c r="J8528" s="1">
        <v>0</v>
      </c>
      <c r="K8528" s="1">
        <v>3.5489999999999924</v>
      </c>
      <c r="L8528" s="12">
        <f>VLOOKUP(train[[#This Row],[Sub-Category]],Análisis_ABC_XYZ[[#Headers],[#Data]],4,FALSE)</f>
        <v>0.44610841445725197</v>
      </c>
    </row>
    <row r="8529" spans="1:12" x14ac:dyDescent="0.35">
      <c r="A8529" s="2">
        <v>43357</v>
      </c>
      <c r="B8529" s="1" t="s">
        <v>239</v>
      </c>
      <c r="C8529" s="1" t="s">
        <v>1631</v>
      </c>
      <c r="D8529" s="1" t="s">
        <v>14</v>
      </c>
      <c r="E8529" s="1" t="s">
        <v>24</v>
      </c>
      <c r="F8529" s="18">
        <v>70.949999999999989</v>
      </c>
      <c r="G8529" t="s">
        <v>4788</v>
      </c>
      <c r="H8529" s="1">
        <f>IF(COUNTIF(G$2:G8529,G8529)=1,1,0)</f>
        <v>1</v>
      </c>
      <c r="I8529" s="1">
        <v>3</v>
      </c>
      <c r="J8529" s="1">
        <v>0</v>
      </c>
      <c r="K8529" s="1">
        <v>18.447000000000003</v>
      </c>
      <c r="L8529" s="12">
        <f>VLOOKUP(train[[#This Row],[Sub-Category]],Análisis_ABC_XYZ[[#Headers],[#Data]],4,FALSE)</f>
        <v>0.45632477063632687</v>
      </c>
    </row>
    <row r="8530" spans="1:12" x14ac:dyDescent="0.35">
      <c r="A8530" s="2">
        <v>43357</v>
      </c>
      <c r="B8530" s="1" t="s">
        <v>12</v>
      </c>
      <c r="C8530" s="1" t="s">
        <v>986</v>
      </c>
      <c r="D8530" s="1" t="s">
        <v>14</v>
      </c>
      <c r="E8530" s="1" t="s">
        <v>15</v>
      </c>
      <c r="F8530" s="18">
        <v>56.699999999999996</v>
      </c>
      <c r="G8530" t="s">
        <v>2578</v>
      </c>
      <c r="H8530" s="1">
        <f>IF(COUNTIF(G$2:G8530,G8530)=1,1,0)</f>
        <v>1</v>
      </c>
      <c r="I8530" s="1">
        <v>9</v>
      </c>
      <c r="J8530" s="1">
        <v>0</v>
      </c>
      <c r="K8530" s="1">
        <v>26.081999999999997</v>
      </c>
      <c r="L8530" s="12">
        <f>VLOOKUP(train[[#This Row],[Sub-Category]],Análisis_ABC_XYZ[[#Headers],[#Data]],4,FALSE)</f>
        <v>0.4647369236065339</v>
      </c>
    </row>
    <row r="8531" spans="1:12" x14ac:dyDescent="0.35">
      <c r="A8531" s="2">
        <v>43357</v>
      </c>
      <c r="B8531" s="1" t="s">
        <v>157</v>
      </c>
      <c r="C8531" s="1" t="s">
        <v>321</v>
      </c>
      <c r="D8531" s="1" t="s">
        <v>26</v>
      </c>
      <c r="E8531" s="1" t="s">
        <v>56</v>
      </c>
      <c r="F8531" s="18">
        <v>895.94400000000019</v>
      </c>
      <c r="G8531" t="s">
        <v>6885</v>
      </c>
      <c r="H8531" s="1">
        <f>IF(COUNTIF(G$2:G8531,G8531)=1,1,0)</f>
        <v>1</v>
      </c>
      <c r="I8531" s="1">
        <v>7</v>
      </c>
      <c r="J8531" s="1">
        <v>0.2</v>
      </c>
      <c r="K8531" s="1">
        <v>190.38810000000001</v>
      </c>
      <c r="L8531" s="12">
        <f>VLOOKUP(train[[#This Row],[Sub-Category]],Análisis_ABC_XYZ[[#Headers],[#Data]],4,FALSE)</f>
        <v>0.52062335344040378</v>
      </c>
    </row>
    <row r="8532" spans="1:12" x14ac:dyDescent="0.35">
      <c r="A8532" s="2">
        <v>43357</v>
      </c>
      <c r="B8532" s="1" t="s">
        <v>89</v>
      </c>
      <c r="C8532" s="1" t="s">
        <v>824</v>
      </c>
      <c r="D8532" s="1" t="s">
        <v>14</v>
      </c>
      <c r="E8532" s="1" t="s">
        <v>24</v>
      </c>
      <c r="F8532" s="18">
        <v>29.950000000000003</v>
      </c>
      <c r="G8532" t="s">
        <v>4019</v>
      </c>
      <c r="H8532" s="1">
        <f>IF(COUNTIF(G$2:G8532,G8532)=1,1,0)</f>
        <v>0</v>
      </c>
      <c r="I8532" s="1">
        <v>5</v>
      </c>
      <c r="J8532" s="1">
        <v>0</v>
      </c>
      <c r="K8532" s="1">
        <v>8.6854999999999993</v>
      </c>
      <c r="L8532" s="12">
        <f>VLOOKUP(train[[#This Row],[Sub-Category]],Análisis_ABC_XYZ[[#Headers],[#Data]],4,FALSE)</f>
        <v>0.45632477063632687</v>
      </c>
    </row>
    <row r="8533" spans="1:12" x14ac:dyDescent="0.35">
      <c r="A8533" s="2">
        <v>43357</v>
      </c>
      <c r="B8533" s="1" t="s">
        <v>79</v>
      </c>
      <c r="C8533" s="1" t="s">
        <v>110</v>
      </c>
      <c r="D8533" s="1" t="s">
        <v>14</v>
      </c>
      <c r="E8533" s="1" t="s">
        <v>36</v>
      </c>
      <c r="F8533" s="18">
        <v>19.049999999999997</v>
      </c>
      <c r="G8533" t="s">
        <v>3578</v>
      </c>
      <c r="H8533" s="1">
        <f>IF(COUNTIF(G$2:G8533,G8533)=1,1,0)</f>
        <v>1</v>
      </c>
      <c r="I8533" s="1">
        <v>3</v>
      </c>
      <c r="J8533" s="1">
        <v>0</v>
      </c>
      <c r="K8533" s="1">
        <v>8.7629999999999999</v>
      </c>
      <c r="L8533" s="12">
        <f>VLOOKUP(train[[#This Row],[Sub-Category]],Análisis_ABC_XYZ[[#Headers],[#Data]],4,FALSE)</f>
        <v>0.43613829632717294</v>
      </c>
    </row>
    <row r="8534" spans="1:12" x14ac:dyDescent="0.35">
      <c r="A8534" s="2">
        <v>43357</v>
      </c>
      <c r="B8534" s="1" t="s">
        <v>52</v>
      </c>
      <c r="C8534" s="1" t="s">
        <v>852</v>
      </c>
      <c r="D8534" s="1" t="s">
        <v>14</v>
      </c>
      <c r="E8534" s="1" t="s">
        <v>29</v>
      </c>
      <c r="F8534" s="18">
        <v>18.312000000000001</v>
      </c>
      <c r="G8534" t="s">
        <v>4266</v>
      </c>
      <c r="H8534" s="1">
        <f>IF(COUNTIF(G$2:G8534,G8534)=1,1,0)</f>
        <v>0</v>
      </c>
      <c r="I8534" s="1">
        <v>4</v>
      </c>
      <c r="J8534" s="1">
        <v>0.7</v>
      </c>
      <c r="K8534" s="1">
        <v>-12.207999999999995</v>
      </c>
      <c r="L8534" s="12">
        <f>VLOOKUP(train[[#This Row],[Sub-Category]],Análisis_ABC_XYZ[[#Headers],[#Data]],4,FALSE)</f>
        <v>0.46881743173671325</v>
      </c>
    </row>
    <row r="8535" spans="1:12" x14ac:dyDescent="0.35">
      <c r="A8535" s="2">
        <v>43357</v>
      </c>
      <c r="B8535" s="1" t="s">
        <v>52</v>
      </c>
      <c r="C8535" s="1" t="s">
        <v>1868</v>
      </c>
      <c r="D8535" s="1" t="s">
        <v>26</v>
      </c>
      <c r="E8535" s="1" t="s">
        <v>208</v>
      </c>
      <c r="F8535" s="18">
        <v>12.585000000000003</v>
      </c>
      <c r="G8535" t="s">
        <v>4266</v>
      </c>
      <c r="H8535" s="1">
        <f>IF(COUNTIF(G$2:G8535,G8535)=1,1,0)</f>
        <v>0</v>
      </c>
      <c r="I8535" s="1">
        <v>1</v>
      </c>
      <c r="J8535" s="1">
        <v>0.7</v>
      </c>
      <c r="K8535" s="1">
        <v>-18.038499999999996</v>
      </c>
      <c r="L8535" s="12">
        <f>VLOOKUP(train[[#This Row],[Sub-Category]],Análisis_ABC_XYZ[[#Headers],[#Data]],4,FALSE)</f>
        <v>0.5183572270896134</v>
      </c>
    </row>
    <row r="8536" spans="1:12" x14ac:dyDescent="0.35">
      <c r="A8536" s="2">
        <v>43357</v>
      </c>
      <c r="B8536" s="1" t="s">
        <v>89</v>
      </c>
      <c r="C8536" s="1" t="s">
        <v>432</v>
      </c>
      <c r="D8536" s="1" t="s">
        <v>14</v>
      </c>
      <c r="E8536" s="1" t="s">
        <v>36</v>
      </c>
      <c r="F8536" s="18">
        <v>11.56</v>
      </c>
      <c r="G8536" t="s">
        <v>2842</v>
      </c>
      <c r="H8536" s="1">
        <f>IF(COUNTIF(G$2:G8536,G8536)=1,1,0)</f>
        <v>1</v>
      </c>
      <c r="I8536" s="1">
        <v>2</v>
      </c>
      <c r="J8536" s="1">
        <v>0</v>
      </c>
      <c r="K8536" s="1">
        <v>5.6644000000000005</v>
      </c>
      <c r="L8536" s="12">
        <f>VLOOKUP(train[[#This Row],[Sub-Category]],Análisis_ABC_XYZ[[#Headers],[#Data]],4,FALSE)</f>
        <v>0.43613829632717294</v>
      </c>
    </row>
    <row r="8537" spans="1:12" x14ac:dyDescent="0.35">
      <c r="A8537" s="2">
        <v>43357</v>
      </c>
      <c r="B8537" s="1" t="s">
        <v>89</v>
      </c>
      <c r="C8537" s="1" t="s">
        <v>1561</v>
      </c>
      <c r="D8537" s="1" t="s">
        <v>14</v>
      </c>
      <c r="E8537" s="1" t="s">
        <v>36</v>
      </c>
      <c r="F8537" s="18">
        <v>8.56</v>
      </c>
      <c r="G8537" t="s">
        <v>2842</v>
      </c>
      <c r="H8537" s="1">
        <f>IF(COUNTIF(G$2:G8537,G8537)=1,1,0)</f>
        <v>0</v>
      </c>
      <c r="I8537" s="1">
        <v>2</v>
      </c>
      <c r="J8537" s="1">
        <v>0</v>
      </c>
      <c r="K8537" s="1">
        <v>3.8519999999999994</v>
      </c>
      <c r="L8537" s="12">
        <f>VLOOKUP(train[[#This Row],[Sub-Category]],Análisis_ABC_XYZ[[#Headers],[#Data]],4,FALSE)</f>
        <v>0.43613829632717294</v>
      </c>
    </row>
    <row r="8538" spans="1:12" x14ac:dyDescent="0.35">
      <c r="A8538" s="2">
        <v>43357</v>
      </c>
      <c r="B8538" s="1" t="s">
        <v>52</v>
      </c>
      <c r="C8538" s="1" t="s">
        <v>689</v>
      </c>
      <c r="D8538" s="1" t="s">
        <v>14</v>
      </c>
      <c r="E8538" s="1" t="s">
        <v>29</v>
      </c>
      <c r="F8538" s="18">
        <v>3.8820000000000006</v>
      </c>
      <c r="G8538" t="s">
        <v>4266</v>
      </c>
      <c r="H8538" s="1">
        <f>IF(COUNTIF(G$2:G8538,G8538)=1,1,0)</f>
        <v>0</v>
      </c>
      <c r="I8538" s="1">
        <v>2</v>
      </c>
      <c r="J8538" s="1">
        <v>0.7</v>
      </c>
      <c r="K8538" s="1">
        <v>-2.5880000000000001</v>
      </c>
      <c r="L8538" s="12">
        <f>VLOOKUP(train[[#This Row],[Sub-Category]],Análisis_ABC_XYZ[[#Headers],[#Data]],4,FALSE)</f>
        <v>0.46881743173671325</v>
      </c>
    </row>
    <row r="8539" spans="1:12" x14ac:dyDescent="0.35">
      <c r="A8539" s="2">
        <v>43358</v>
      </c>
      <c r="B8539" s="1" t="s">
        <v>12</v>
      </c>
      <c r="C8539" s="1" t="s">
        <v>1246</v>
      </c>
      <c r="D8539" s="1" t="s">
        <v>14</v>
      </c>
      <c r="E8539" s="1" t="s">
        <v>29</v>
      </c>
      <c r="F8539" s="18">
        <v>2357.4880000000003</v>
      </c>
      <c r="G8539" t="s">
        <v>6542</v>
      </c>
      <c r="H8539" s="1">
        <f>IF(COUNTIF(G$2:G8539,G8539)=1,1,0)</f>
        <v>1</v>
      </c>
      <c r="I8539" s="1">
        <v>7</v>
      </c>
      <c r="J8539" s="1">
        <v>0.2</v>
      </c>
      <c r="K8539" s="1">
        <v>884.05799999999999</v>
      </c>
      <c r="L8539" s="12">
        <f>VLOOKUP(train[[#This Row],[Sub-Category]],Análisis_ABC_XYZ[[#Headers],[#Data]],4,FALSE)</f>
        <v>0.46881743173671325</v>
      </c>
    </row>
    <row r="8540" spans="1:12" x14ac:dyDescent="0.35">
      <c r="A8540" s="2">
        <v>43358</v>
      </c>
      <c r="B8540" s="1" t="s">
        <v>370</v>
      </c>
      <c r="C8540" s="1" t="s">
        <v>69</v>
      </c>
      <c r="D8540" s="1" t="s">
        <v>8</v>
      </c>
      <c r="E8540" s="1" t="s">
        <v>9</v>
      </c>
      <c r="F8540" s="18">
        <v>782.94</v>
      </c>
      <c r="G8540" t="s">
        <v>3414</v>
      </c>
      <c r="H8540" s="1">
        <f>IF(COUNTIF(G$2:G8540,G8540)=1,1,0)</f>
        <v>1</v>
      </c>
      <c r="I8540" s="1">
        <v>3</v>
      </c>
      <c r="J8540" s="1">
        <v>0</v>
      </c>
      <c r="K8540" s="1">
        <v>203.56440000000003</v>
      </c>
      <c r="L8540" s="12">
        <f>VLOOKUP(train[[#This Row],[Sub-Category]],Análisis_ABC_XYZ[[#Headers],[#Data]],4,FALSE)</f>
        <v>0.5176847302647779</v>
      </c>
    </row>
    <row r="8541" spans="1:12" x14ac:dyDescent="0.35">
      <c r="A8541" s="2">
        <v>43358</v>
      </c>
      <c r="B8541" s="1" t="s">
        <v>12</v>
      </c>
      <c r="C8541" s="1" t="s">
        <v>1127</v>
      </c>
      <c r="D8541" s="1" t="s">
        <v>8</v>
      </c>
      <c r="E8541" s="1" t="s">
        <v>22</v>
      </c>
      <c r="F8541" s="18">
        <v>529.9</v>
      </c>
      <c r="G8541" t="s">
        <v>2937</v>
      </c>
      <c r="H8541" s="1">
        <f>IF(COUNTIF(G$2:G8541,G8541)=1,1,0)</f>
        <v>1</v>
      </c>
      <c r="I8541" s="1">
        <v>5</v>
      </c>
      <c r="J8541" s="1">
        <v>0</v>
      </c>
      <c r="K8541" s="1">
        <v>105.97999999999999</v>
      </c>
      <c r="L8541" s="12">
        <f>VLOOKUP(train[[#This Row],[Sub-Category]],Análisis_ABC_XYZ[[#Headers],[#Data]],4,FALSE)</f>
        <v>0.4595170286641902</v>
      </c>
    </row>
    <row r="8542" spans="1:12" x14ac:dyDescent="0.35">
      <c r="A8542" s="2">
        <v>43358</v>
      </c>
      <c r="B8542" s="1" t="s">
        <v>239</v>
      </c>
      <c r="C8542" s="1" t="s">
        <v>1656</v>
      </c>
      <c r="D8542" s="1" t="s">
        <v>8</v>
      </c>
      <c r="E8542" s="1" t="s">
        <v>11</v>
      </c>
      <c r="F8542" s="18">
        <v>512.96</v>
      </c>
      <c r="G8542" t="s">
        <v>2498</v>
      </c>
      <c r="H8542" s="1">
        <f>IF(COUNTIF(G$2:G8542,G8542)=1,1,0)</f>
        <v>1</v>
      </c>
      <c r="I8542" s="1">
        <v>4</v>
      </c>
      <c r="J8542" s="1">
        <v>0</v>
      </c>
      <c r="K8542" s="1">
        <v>143.62880000000001</v>
      </c>
      <c r="L8542" s="12">
        <f>VLOOKUP(train[[#This Row],[Sub-Category]],Análisis_ABC_XYZ[[#Headers],[#Data]],4,FALSE)</f>
        <v>0.46529189879902266</v>
      </c>
    </row>
    <row r="8543" spans="1:12" x14ac:dyDescent="0.35">
      <c r="A8543" s="2">
        <v>43358</v>
      </c>
      <c r="B8543" s="1" t="s">
        <v>239</v>
      </c>
      <c r="C8543" s="1" t="s">
        <v>870</v>
      </c>
      <c r="D8543" s="1" t="s">
        <v>26</v>
      </c>
      <c r="E8543" s="1" t="s">
        <v>27</v>
      </c>
      <c r="F8543" s="18">
        <v>395.93999999999994</v>
      </c>
      <c r="G8543" t="s">
        <v>2498</v>
      </c>
      <c r="H8543" s="1">
        <f>IF(COUNTIF(G$2:G8543,G8543)=1,1,0)</f>
        <v>0</v>
      </c>
      <c r="I8543" s="1">
        <v>6</v>
      </c>
      <c r="J8543" s="1">
        <v>0</v>
      </c>
      <c r="K8543" s="1">
        <v>102.94440000000002</v>
      </c>
      <c r="L8543" s="12">
        <f>VLOOKUP(train[[#This Row],[Sub-Category]],Análisis_ABC_XYZ[[#Headers],[#Data]],4,FALSE)</f>
        <v>0.41105220110552465</v>
      </c>
    </row>
    <row r="8544" spans="1:12" x14ac:dyDescent="0.35">
      <c r="A8544" s="2">
        <v>43358</v>
      </c>
      <c r="B8544" s="1" t="s">
        <v>12</v>
      </c>
      <c r="C8544" s="1" t="s">
        <v>250</v>
      </c>
      <c r="D8544" s="1" t="s">
        <v>26</v>
      </c>
      <c r="E8544" s="1" t="s">
        <v>27</v>
      </c>
      <c r="F8544" s="18">
        <v>369.54399999999998</v>
      </c>
      <c r="G8544" t="s">
        <v>6542</v>
      </c>
      <c r="H8544" s="1">
        <f>IF(COUNTIF(G$2:G8544,G8544)=1,1,0)</f>
        <v>0</v>
      </c>
      <c r="I8544" s="1">
        <v>7</v>
      </c>
      <c r="J8544" s="1">
        <v>0.2</v>
      </c>
      <c r="K8544" s="1">
        <v>32.335100000000025</v>
      </c>
      <c r="L8544" s="12">
        <f>VLOOKUP(train[[#This Row],[Sub-Category]],Análisis_ABC_XYZ[[#Headers],[#Data]],4,FALSE)</f>
        <v>0.41105220110552465</v>
      </c>
    </row>
    <row r="8545" spans="1:12" x14ac:dyDescent="0.35">
      <c r="A8545" s="2">
        <v>43358</v>
      </c>
      <c r="B8545" s="1" t="s">
        <v>72</v>
      </c>
      <c r="C8545" s="1" t="s">
        <v>200</v>
      </c>
      <c r="D8545" s="1" t="s">
        <v>26</v>
      </c>
      <c r="E8545" s="1" t="s">
        <v>27</v>
      </c>
      <c r="F8545" s="18">
        <v>323.97600000000006</v>
      </c>
      <c r="G8545" t="s">
        <v>6681</v>
      </c>
      <c r="H8545" s="1">
        <f>IF(COUNTIF(G$2:G8545,G8545)=1,1,0)</f>
        <v>1</v>
      </c>
      <c r="I8545" s="1">
        <v>3</v>
      </c>
      <c r="J8545" s="1">
        <v>0.2</v>
      </c>
      <c r="K8545" s="1">
        <v>20.248499999999993</v>
      </c>
      <c r="L8545" s="12">
        <f>VLOOKUP(train[[#This Row],[Sub-Category]],Análisis_ABC_XYZ[[#Headers],[#Data]],4,FALSE)</f>
        <v>0.41105220110552465</v>
      </c>
    </row>
    <row r="8546" spans="1:12" x14ac:dyDescent="0.35">
      <c r="A8546" s="2">
        <v>43358</v>
      </c>
      <c r="B8546" s="1" t="s">
        <v>12</v>
      </c>
      <c r="C8546" s="1" t="s">
        <v>271</v>
      </c>
      <c r="D8546" s="1" t="s">
        <v>8</v>
      </c>
      <c r="E8546" s="1" t="s">
        <v>18</v>
      </c>
      <c r="F8546" s="18">
        <v>300.904</v>
      </c>
      <c r="G8546" t="s">
        <v>6661</v>
      </c>
      <c r="H8546" s="1">
        <f>IF(COUNTIF(G$2:G8546,G8546)=1,1,0)</f>
        <v>1</v>
      </c>
      <c r="I8546" s="1">
        <v>1</v>
      </c>
      <c r="J8546" s="1">
        <v>0.2</v>
      </c>
      <c r="K8546" s="1">
        <v>11.283900000000017</v>
      </c>
      <c r="L8546" s="12">
        <f>VLOOKUP(train[[#This Row],[Sub-Category]],Análisis_ABC_XYZ[[#Headers],[#Data]],4,FALSE)</f>
        <v>0.55975208308209756</v>
      </c>
    </row>
    <row r="8547" spans="1:12" x14ac:dyDescent="0.35">
      <c r="A8547" s="2">
        <v>43358</v>
      </c>
      <c r="B8547" s="1" t="s">
        <v>44</v>
      </c>
      <c r="C8547" s="1" t="s">
        <v>148</v>
      </c>
      <c r="D8547" s="1" t="s">
        <v>14</v>
      </c>
      <c r="E8547" s="1" t="s">
        <v>29</v>
      </c>
      <c r="F8547" s="18">
        <v>295.05599999999998</v>
      </c>
      <c r="G8547" t="s">
        <v>6657</v>
      </c>
      <c r="H8547" s="1">
        <f>IF(COUNTIF(G$2:G8547,G8547)=1,1,0)</f>
        <v>1</v>
      </c>
      <c r="I8547" s="1">
        <v>9</v>
      </c>
      <c r="J8547" s="1">
        <v>0.2</v>
      </c>
      <c r="K8547" s="1">
        <v>106.95779999999998</v>
      </c>
      <c r="L8547" s="12">
        <f>VLOOKUP(train[[#This Row],[Sub-Category]],Análisis_ABC_XYZ[[#Headers],[#Data]],4,FALSE)</f>
        <v>0.46881743173671325</v>
      </c>
    </row>
    <row r="8548" spans="1:12" x14ac:dyDescent="0.35">
      <c r="A8548" s="2">
        <v>43358</v>
      </c>
      <c r="B8548" s="1" t="s">
        <v>370</v>
      </c>
      <c r="C8548" s="1" t="s">
        <v>1069</v>
      </c>
      <c r="D8548" s="1" t="s">
        <v>14</v>
      </c>
      <c r="E8548" s="1" t="s">
        <v>29</v>
      </c>
      <c r="F8548" s="18">
        <v>242.48000000000002</v>
      </c>
      <c r="G8548" t="s">
        <v>3414</v>
      </c>
      <c r="H8548" s="1">
        <f>IF(COUNTIF(G$2:G8548,G8548)=1,1,0)</f>
        <v>0</v>
      </c>
      <c r="I8548" s="1">
        <v>7</v>
      </c>
      <c r="J8548" s="1">
        <v>0</v>
      </c>
      <c r="K8548" s="1">
        <v>116.39039999999999</v>
      </c>
      <c r="L8548" s="12">
        <f>VLOOKUP(train[[#This Row],[Sub-Category]],Análisis_ABC_XYZ[[#Headers],[#Data]],4,FALSE)</f>
        <v>0.46881743173671325</v>
      </c>
    </row>
    <row r="8549" spans="1:12" x14ac:dyDescent="0.35">
      <c r="A8549" s="2">
        <v>43358</v>
      </c>
      <c r="B8549" s="1" t="s">
        <v>12</v>
      </c>
      <c r="C8549" s="1" t="s">
        <v>1022</v>
      </c>
      <c r="D8549" s="1" t="s">
        <v>8</v>
      </c>
      <c r="E8549" s="1" t="s">
        <v>11</v>
      </c>
      <c r="F8549" s="18">
        <v>218.35200000000003</v>
      </c>
      <c r="G8549" t="s">
        <v>2937</v>
      </c>
      <c r="H8549" s="1">
        <f>IF(COUNTIF(G$2:G8549,G8549)=1,1,0)</f>
        <v>0</v>
      </c>
      <c r="I8549" s="1">
        <v>3</v>
      </c>
      <c r="J8549" s="1">
        <v>0.2</v>
      </c>
      <c r="K8549" s="1">
        <v>0</v>
      </c>
      <c r="L8549" s="12">
        <f>VLOOKUP(train[[#This Row],[Sub-Category]],Análisis_ABC_XYZ[[#Headers],[#Data]],4,FALSE)</f>
        <v>0.46529189879902266</v>
      </c>
    </row>
    <row r="8550" spans="1:12" x14ac:dyDescent="0.35">
      <c r="A8550" s="2">
        <v>43358</v>
      </c>
      <c r="B8550" s="1" t="s">
        <v>12</v>
      </c>
      <c r="C8550" s="1" t="s">
        <v>451</v>
      </c>
      <c r="D8550" s="1" t="s">
        <v>8</v>
      </c>
      <c r="E8550" s="1" t="s">
        <v>11</v>
      </c>
      <c r="F8550" s="18">
        <v>184.75200000000001</v>
      </c>
      <c r="G8550" t="s">
        <v>6542</v>
      </c>
      <c r="H8550" s="1">
        <f>IF(COUNTIF(G$2:G8550,G8550)=1,1,0)</f>
        <v>0</v>
      </c>
      <c r="I8550" s="1">
        <v>3</v>
      </c>
      <c r="J8550" s="1">
        <v>0.2</v>
      </c>
      <c r="K8550" s="1">
        <v>-20.784600000000012</v>
      </c>
      <c r="L8550" s="12">
        <f>VLOOKUP(train[[#This Row],[Sub-Category]],Análisis_ABC_XYZ[[#Headers],[#Data]],4,FALSE)</f>
        <v>0.46529189879902266</v>
      </c>
    </row>
    <row r="8551" spans="1:12" x14ac:dyDescent="0.35">
      <c r="A8551" s="2">
        <v>43358</v>
      </c>
      <c r="B8551" s="1" t="s">
        <v>111</v>
      </c>
      <c r="C8551" s="1" t="s">
        <v>1594</v>
      </c>
      <c r="D8551" s="1" t="s">
        <v>14</v>
      </c>
      <c r="E8551" s="1" t="s">
        <v>36</v>
      </c>
      <c r="F8551" s="18">
        <v>163.96</v>
      </c>
      <c r="G8551" t="s">
        <v>5522</v>
      </c>
      <c r="H8551" s="1">
        <f>IF(COUNTIF(G$2:G8551,G8551)=1,1,0)</f>
        <v>1</v>
      </c>
      <c r="I8551" s="1">
        <v>5</v>
      </c>
      <c r="J8551" s="1">
        <v>0.2</v>
      </c>
      <c r="K8551" s="1">
        <v>59.435499999999998</v>
      </c>
      <c r="L8551" s="12">
        <f>VLOOKUP(train[[#This Row],[Sub-Category]],Análisis_ABC_XYZ[[#Headers],[#Data]],4,FALSE)</f>
        <v>0.43613829632717294</v>
      </c>
    </row>
    <row r="8552" spans="1:12" x14ac:dyDescent="0.35">
      <c r="A8552" s="2">
        <v>43358</v>
      </c>
      <c r="B8552" s="1" t="s">
        <v>12</v>
      </c>
      <c r="C8552" s="1" t="s">
        <v>1380</v>
      </c>
      <c r="D8552" s="1" t="s">
        <v>14</v>
      </c>
      <c r="E8552" s="1" t="s">
        <v>31</v>
      </c>
      <c r="F8552" s="18">
        <v>108.96</v>
      </c>
      <c r="G8552" t="s">
        <v>2937</v>
      </c>
      <c r="H8552" s="1">
        <f>IF(COUNTIF(G$2:G8552,G8552)=1,1,0)</f>
        <v>0</v>
      </c>
      <c r="I8552" s="1">
        <v>2</v>
      </c>
      <c r="J8552" s="1">
        <v>0</v>
      </c>
      <c r="K8552" s="1">
        <v>30.508800000000008</v>
      </c>
      <c r="L8552" s="12">
        <f>VLOOKUP(train[[#This Row],[Sub-Category]],Análisis_ABC_XYZ[[#Headers],[#Data]],4,FALSE)</f>
        <v>0.49507917887403441</v>
      </c>
    </row>
    <row r="8553" spans="1:12" x14ac:dyDescent="0.35">
      <c r="A8553" s="2">
        <v>43358</v>
      </c>
      <c r="B8553" s="1" t="s">
        <v>12</v>
      </c>
      <c r="C8553" s="1" t="s">
        <v>1135</v>
      </c>
      <c r="D8553" s="1" t="s">
        <v>14</v>
      </c>
      <c r="E8553" s="1" t="s">
        <v>24</v>
      </c>
      <c r="F8553" s="18">
        <v>99.3</v>
      </c>
      <c r="G8553" t="s">
        <v>2937</v>
      </c>
      <c r="H8553" s="1">
        <f>IF(COUNTIF(G$2:G8553,G8553)=1,1,0)</f>
        <v>0</v>
      </c>
      <c r="I8553" s="1">
        <v>10</v>
      </c>
      <c r="J8553" s="1">
        <v>0</v>
      </c>
      <c r="K8553" s="1">
        <v>41.706000000000003</v>
      </c>
      <c r="L8553" s="12">
        <f>VLOOKUP(train[[#This Row],[Sub-Category]],Análisis_ABC_XYZ[[#Headers],[#Data]],4,FALSE)</f>
        <v>0.45632477063632687</v>
      </c>
    </row>
    <row r="8554" spans="1:12" x14ac:dyDescent="0.35">
      <c r="A8554" s="2">
        <v>43358</v>
      </c>
      <c r="B8554" s="1" t="s">
        <v>239</v>
      </c>
      <c r="C8554" s="1" t="s">
        <v>417</v>
      </c>
      <c r="D8554" s="1" t="s">
        <v>14</v>
      </c>
      <c r="E8554" s="1" t="s">
        <v>20</v>
      </c>
      <c r="F8554" s="18">
        <v>81.96</v>
      </c>
      <c r="G8554" t="s">
        <v>2498</v>
      </c>
      <c r="H8554" s="1">
        <f>IF(COUNTIF(G$2:G8554,G8554)=1,1,0)</f>
        <v>0</v>
      </c>
      <c r="I8554" s="1">
        <v>2</v>
      </c>
      <c r="J8554" s="1">
        <v>0</v>
      </c>
      <c r="K8554" s="1">
        <v>0</v>
      </c>
      <c r="L8554" s="12">
        <f>VLOOKUP(train[[#This Row],[Sub-Category]],Análisis_ABC_XYZ[[#Headers],[#Data]],4,FALSE)</f>
        <v>0.44610841445725197</v>
      </c>
    </row>
    <row r="8555" spans="1:12" x14ac:dyDescent="0.35">
      <c r="A8555" s="2">
        <v>43358</v>
      </c>
      <c r="B8555" s="1" t="s">
        <v>239</v>
      </c>
      <c r="C8555" s="1" t="s">
        <v>1533</v>
      </c>
      <c r="D8555" s="1" t="s">
        <v>8</v>
      </c>
      <c r="E8555" s="1" t="s">
        <v>22</v>
      </c>
      <c r="F8555" s="18">
        <v>47.400000000000006</v>
      </c>
      <c r="G8555" t="s">
        <v>2498</v>
      </c>
      <c r="H8555" s="1">
        <f>IF(COUNTIF(G$2:G8555,G8555)=1,1,0)</f>
        <v>0</v>
      </c>
      <c r="I8555" s="1">
        <v>5</v>
      </c>
      <c r="J8555" s="1">
        <v>0</v>
      </c>
      <c r="K8555" s="1">
        <v>18.960000000000004</v>
      </c>
      <c r="L8555" s="12">
        <f>VLOOKUP(train[[#This Row],[Sub-Category]],Análisis_ABC_XYZ[[#Headers],[#Data]],4,FALSE)</f>
        <v>0.4595170286641902</v>
      </c>
    </row>
    <row r="8556" spans="1:12" x14ac:dyDescent="0.35">
      <c r="A8556" s="2">
        <v>43358</v>
      </c>
      <c r="B8556" s="1" t="s">
        <v>370</v>
      </c>
      <c r="C8556" s="1" t="s">
        <v>951</v>
      </c>
      <c r="D8556" s="1" t="s">
        <v>26</v>
      </c>
      <c r="E8556" s="1" t="s">
        <v>27</v>
      </c>
      <c r="F8556" s="18">
        <v>39.99</v>
      </c>
      <c r="G8556" t="s">
        <v>3414</v>
      </c>
      <c r="H8556" s="1">
        <f>IF(COUNTIF(G$2:G8556,G8556)=1,1,0)</f>
        <v>0</v>
      </c>
      <c r="I8556" s="1">
        <v>1</v>
      </c>
      <c r="J8556" s="1">
        <v>0</v>
      </c>
      <c r="K8556" s="1">
        <v>11.597099999999998</v>
      </c>
      <c r="L8556" s="12">
        <f>VLOOKUP(train[[#This Row],[Sub-Category]],Análisis_ABC_XYZ[[#Headers],[#Data]],4,FALSE)</f>
        <v>0.41105220110552465</v>
      </c>
    </row>
    <row r="8557" spans="1:12" x14ac:dyDescent="0.35">
      <c r="A8557" s="2">
        <v>43358</v>
      </c>
      <c r="B8557" s="1" t="s">
        <v>229</v>
      </c>
      <c r="C8557" s="1" t="s">
        <v>1288</v>
      </c>
      <c r="D8557" s="1" t="s">
        <v>14</v>
      </c>
      <c r="E8557" s="1" t="s">
        <v>20</v>
      </c>
      <c r="F8557" s="18">
        <v>38.619999999999997</v>
      </c>
      <c r="G8557" t="s">
        <v>4264</v>
      </c>
      <c r="H8557" s="1">
        <f>IF(COUNTIF(G$2:G8557,G8557)=1,1,0)</f>
        <v>1</v>
      </c>
      <c r="I8557" s="1">
        <v>2</v>
      </c>
      <c r="J8557" s="1">
        <v>0</v>
      </c>
      <c r="K8557" s="1">
        <v>10.813600000000001</v>
      </c>
      <c r="L8557" s="12">
        <f>VLOOKUP(train[[#This Row],[Sub-Category]],Análisis_ABC_XYZ[[#Headers],[#Data]],4,FALSE)</f>
        <v>0.44610841445725197</v>
      </c>
    </row>
    <row r="8558" spans="1:12" x14ac:dyDescent="0.35">
      <c r="A8558" s="2">
        <v>43358</v>
      </c>
      <c r="B8558" s="1" t="s">
        <v>89</v>
      </c>
      <c r="C8558" s="1" t="s">
        <v>598</v>
      </c>
      <c r="D8558" s="1" t="s">
        <v>8</v>
      </c>
      <c r="E8558" s="1" t="s">
        <v>22</v>
      </c>
      <c r="F8558" s="18">
        <v>35.56</v>
      </c>
      <c r="G8558" t="s">
        <v>4188</v>
      </c>
      <c r="H8558" s="1">
        <f>IF(COUNTIF(G$2:G8558,G8558)=1,1,0)</f>
        <v>1</v>
      </c>
      <c r="I8558" s="1">
        <v>7</v>
      </c>
      <c r="J8558" s="1">
        <v>0</v>
      </c>
      <c r="K8558" s="1">
        <v>12.090399999999999</v>
      </c>
      <c r="L8558" s="12">
        <f>VLOOKUP(train[[#This Row],[Sub-Category]],Análisis_ABC_XYZ[[#Headers],[#Data]],4,FALSE)</f>
        <v>0.4595170286641902</v>
      </c>
    </row>
    <row r="8559" spans="1:12" x14ac:dyDescent="0.35">
      <c r="A8559" s="2">
        <v>43358</v>
      </c>
      <c r="B8559" s="1" t="s">
        <v>229</v>
      </c>
      <c r="C8559" s="1" t="s">
        <v>1672</v>
      </c>
      <c r="D8559" s="1" t="s">
        <v>26</v>
      </c>
      <c r="E8559" s="1" t="s">
        <v>56</v>
      </c>
      <c r="F8559" s="18">
        <v>59.98</v>
      </c>
      <c r="G8559" t="s">
        <v>4264</v>
      </c>
      <c r="H8559" s="1">
        <f>IF(COUNTIF(G$2:G8559,G8559)=1,1,0)</f>
        <v>0</v>
      </c>
      <c r="I8559" s="1">
        <v>2</v>
      </c>
      <c r="J8559" s="1">
        <v>0</v>
      </c>
      <c r="K8559" s="1">
        <v>10.796399999999998</v>
      </c>
      <c r="L8559" s="12">
        <f>VLOOKUP(train[[#This Row],[Sub-Category]],Análisis_ABC_XYZ[[#Headers],[#Data]],4,FALSE)</f>
        <v>0.52062335344040378</v>
      </c>
    </row>
    <row r="8560" spans="1:12" x14ac:dyDescent="0.35">
      <c r="A8560" s="2">
        <v>43358</v>
      </c>
      <c r="B8560" s="1" t="s">
        <v>39</v>
      </c>
      <c r="C8560" s="1" t="s">
        <v>450</v>
      </c>
      <c r="D8560" s="1" t="s">
        <v>14</v>
      </c>
      <c r="E8560" s="1" t="s">
        <v>36</v>
      </c>
      <c r="F8560" s="18">
        <v>31.872000000000003</v>
      </c>
      <c r="G8560" t="s">
        <v>5898</v>
      </c>
      <c r="H8560" s="1">
        <f>IF(COUNTIF(G$2:G8560,G8560)=1,1,0)</f>
        <v>1</v>
      </c>
      <c r="I8560" s="1">
        <v>8</v>
      </c>
      <c r="J8560" s="1">
        <v>0.2</v>
      </c>
      <c r="K8560" s="1">
        <v>11.553600000000003</v>
      </c>
      <c r="L8560" s="12">
        <f>VLOOKUP(train[[#This Row],[Sub-Category]],Análisis_ABC_XYZ[[#Headers],[#Data]],4,FALSE)</f>
        <v>0.43613829632717294</v>
      </c>
    </row>
    <row r="8561" spans="1:12" x14ac:dyDescent="0.35">
      <c r="A8561" s="2">
        <v>43358</v>
      </c>
      <c r="B8561" s="1" t="s">
        <v>39</v>
      </c>
      <c r="C8561" s="1" t="s">
        <v>1643</v>
      </c>
      <c r="D8561" s="1" t="s">
        <v>14</v>
      </c>
      <c r="E8561" s="1" t="s">
        <v>24</v>
      </c>
      <c r="F8561" s="18">
        <v>31.744</v>
      </c>
      <c r="G8561" t="s">
        <v>5896</v>
      </c>
      <c r="H8561" s="1">
        <f>IF(COUNTIF(G$2:G8561,G8561)=1,1,0)</f>
        <v>1</v>
      </c>
      <c r="I8561" s="1">
        <v>2</v>
      </c>
      <c r="J8561" s="1">
        <v>0.2</v>
      </c>
      <c r="K8561" s="1">
        <v>8.3328000000000024</v>
      </c>
      <c r="L8561" s="12">
        <f>VLOOKUP(train[[#This Row],[Sub-Category]],Análisis_ABC_XYZ[[#Headers],[#Data]],4,FALSE)</f>
        <v>0.45632477063632687</v>
      </c>
    </row>
    <row r="8562" spans="1:12" x14ac:dyDescent="0.35">
      <c r="A8562" s="2">
        <v>43358</v>
      </c>
      <c r="B8562" s="1" t="s">
        <v>370</v>
      </c>
      <c r="C8562" s="1" t="s">
        <v>420</v>
      </c>
      <c r="D8562" s="1" t="s">
        <v>14</v>
      </c>
      <c r="E8562" s="1" t="s">
        <v>24</v>
      </c>
      <c r="F8562" s="18">
        <v>16.28</v>
      </c>
      <c r="G8562" t="s">
        <v>3414</v>
      </c>
      <c r="H8562" s="1">
        <f>IF(COUNTIF(G$2:G8562,G8562)=1,1,0)</f>
        <v>0</v>
      </c>
      <c r="I8562" s="1">
        <v>2</v>
      </c>
      <c r="J8562" s="1">
        <v>0</v>
      </c>
      <c r="K8562" s="1">
        <v>6.5120000000000005</v>
      </c>
      <c r="L8562" s="12">
        <f>VLOOKUP(train[[#This Row],[Sub-Category]],Análisis_ABC_XYZ[[#Headers],[#Data]],4,FALSE)</f>
        <v>0.45632477063632687</v>
      </c>
    </row>
    <row r="8563" spans="1:12" x14ac:dyDescent="0.35">
      <c r="A8563" s="2">
        <v>43358</v>
      </c>
      <c r="B8563" s="1" t="s">
        <v>37</v>
      </c>
      <c r="C8563" s="1" t="s">
        <v>206</v>
      </c>
      <c r="D8563" s="1" t="s">
        <v>14</v>
      </c>
      <c r="E8563" s="1" t="s">
        <v>24</v>
      </c>
      <c r="F8563" s="18">
        <v>12.419999999999998</v>
      </c>
      <c r="G8563" t="s">
        <v>3133</v>
      </c>
      <c r="H8563" s="1">
        <f>IF(COUNTIF(G$2:G8563,G8563)=1,1,0)</f>
        <v>1</v>
      </c>
      <c r="I8563" s="1">
        <v>3</v>
      </c>
      <c r="J8563" s="1">
        <v>0</v>
      </c>
      <c r="K8563" s="1">
        <v>5.2164000000000001</v>
      </c>
      <c r="L8563" s="12">
        <f>VLOOKUP(train[[#This Row],[Sub-Category]],Análisis_ABC_XYZ[[#Headers],[#Data]],4,FALSE)</f>
        <v>0.45632477063632687</v>
      </c>
    </row>
    <row r="8564" spans="1:12" x14ac:dyDescent="0.35">
      <c r="A8564" s="2">
        <v>43358</v>
      </c>
      <c r="B8564" s="1" t="s">
        <v>12</v>
      </c>
      <c r="C8564" s="1" t="s">
        <v>536</v>
      </c>
      <c r="D8564" s="1" t="s">
        <v>14</v>
      </c>
      <c r="E8564" s="1" t="s">
        <v>29</v>
      </c>
      <c r="F8564" s="18">
        <v>2.6880000000000002</v>
      </c>
      <c r="G8564" s="1" t="s">
        <v>2937</v>
      </c>
      <c r="H8564" s="1">
        <f>IF(COUNTIF(G$2:G8564,G8564)=1,1,0)</f>
        <v>0</v>
      </c>
      <c r="I8564" s="1">
        <v>1</v>
      </c>
      <c r="J8564" s="1">
        <v>0.2</v>
      </c>
      <c r="K8564" s="1">
        <v>0.83999999999999975</v>
      </c>
      <c r="L8564" s="12">
        <f>VLOOKUP(train[[#This Row],[Sub-Category]],Análisis_ABC_XYZ[[#Headers],[#Data]],4,FALSE)</f>
        <v>0.46881743173671325</v>
      </c>
    </row>
    <row r="8565" spans="1:12" x14ac:dyDescent="0.35">
      <c r="A8565" s="2">
        <v>43359</v>
      </c>
      <c r="B8565" s="1" t="s">
        <v>52</v>
      </c>
      <c r="C8565" s="1" t="s">
        <v>1244</v>
      </c>
      <c r="D8565" s="1" t="s">
        <v>14</v>
      </c>
      <c r="E8565" s="1" t="s">
        <v>29</v>
      </c>
      <c r="F8565" s="18">
        <v>538.19400000000007</v>
      </c>
      <c r="G8565" t="s">
        <v>4153</v>
      </c>
      <c r="H8565" s="1">
        <f>IF(COUNTIF(G$2:G8565,G8565)=1,1,0)</f>
        <v>1</v>
      </c>
      <c r="I8565" s="1">
        <v>2</v>
      </c>
      <c r="J8565" s="1">
        <v>0.7</v>
      </c>
      <c r="K8565" s="1">
        <v>-412.61539999999991</v>
      </c>
      <c r="L8565" s="12">
        <f>VLOOKUP(train[[#This Row],[Sub-Category]],Análisis_ABC_XYZ[[#Headers],[#Data]],4,FALSE)</f>
        <v>0.46881743173671325</v>
      </c>
    </row>
    <row r="8566" spans="1:12" x14ac:dyDescent="0.35">
      <c r="A8566" s="2">
        <v>43359</v>
      </c>
      <c r="B8566" s="1" t="s">
        <v>39</v>
      </c>
      <c r="C8566" s="1" t="s">
        <v>663</v>
      </c>
      <c r="D8566" s="1" t="s">
        <v>26</v>
      </c>
      <c r="E8566" s="1" t="s">
        <v>27</v>
      </c>
      <c r="F8566" s="18">
        <v>55.991999999999997</v>
      </c>
      <c r="G8566" t="s">
        <v>5565</v>
      </c>
      <c r="H8566" s="1">
        <f>IF(COUNTIF(G$2:G8566,G8566)=1,1,0)</f>
        <v>1</v>
      </c>
      <c r="I8566" s="1">
        <v>1</v>
      </c>
      <c r="J8566" s="1">
        <v>0.2</v>
      </c>
      <c r="K8566" s="1">
        <v>5.5992000000000015</v>
      </c>
      <c r="L8566" s="12">
        <f>VLOOKUP(train[[#This Row],[Sub-Category]],Análisis_ABC_XYZ[[#Headers],[#Data]],4,FALSE)</f>
        <v>0.41105220110552465</v>
      </c>
    </row>
    <row r="8567" spans="1:12" x14ac:dyDescent="0.35">
      <c r="A8567" s="2">
        <v>43359</v>
      </c>
      <c r="B8567" s="1" t="s">
        <v>52</v>
      </c>
      <c r="C8567" s="1" t="s">
        <v>1083</v>
      </c>
      <c r="D8567" s="1" t="s">
        <v>26</v>
      </c>
      <c r="E8567" s="1" t="s">
        <v>56</v>
      </c>
      <c r="F8567" s="18">
        <v>71.975999999999999</v>
      </c>
      <c r="G8567" t="s">
        <v>4153</v>
      </c>
      <c r="H8567" s="1">
        <f>IF(COUNTIF(G$2:G8567,G8567)=1,1,0)</f>
        <v>0</v>
      </c>
      <c r="I8567" s="1">
        <v>3</v>
      </c>
      <c r="J8567" s="1">
        <v>0.2</v>
      </c>
      <c r="K8567" s="1">
        <v>19.793400000000005</v>
      </c>
      <c r="L8567" s="12">
        <f>VLOOKUP(train[[#This Row],[Sub-Category]],Análisis_ABC_XYZ[[#Headers],[#Data]],4,FALSE)</f>
        <v>0.52062335344040378</v>
      </c>
    </row>
    <row r="8568" spans="1:12" x14ac:dyDescent="0.35">
      <c r="A8568" s="2">
        <v>43359</v>
      </c>
      <c r="B8568" s="1" t="s">
        <v>52</v>
      </c>
      <c r="C8568" s="1" t="s">
        <v>302</v>
      </c>
      <c r="D8568" s="1" t="s">
        <v>26</v>
      </c>
      <c r="E8568" s="1" t="s">
        <v>56</v>
      </c>
      <c r="F8568" s="18">
        <v>47.984000000000002</v>
      </c>
      <c r="G8568" t="s">
        <v>4153</v>
      </c>
      <c r="H8568" s="1">
        <f>IF(COUNTIF(G$2:G8568,G8568)=1,1,0)</f>
        <v>0</v>
      </c>
      <c r="I8568" s="1">
        <v>2</v>
      </c>
      <c r="J8568" s="1">
        <v>0.2</v>
      </c>
      <c r="K8568" s="1">
        <v>14.395200000000004</v>
      </c>
      <c r="L8568" s="12">
        <f>VLOOKUP(train[[#This Row],[Sub-Category]],Análisis_ABC_XYZ[[#Headers],[#Data]],4,FALSE)</f>
        <v>0.52062335344040378</v>
      </c>
    </row>
    <row r="8569" spans="1:12" x14ac:dyDescent="0.35">
      <c r="A8569" s="2">
        <v>43359</v>
      </c>
      <c r="B8569" s="1" t="s">
        <v>6</v>
      </c>
      <c r="C8569" s="1" t="s">
        <v>1614</v>
      </c>
      <c r="D8569" s="1" t="s">
        <v>26</v>
      </c>
      <c r="E8569" s="1" t="s">
        <v>56</v>
      </c>
      <c r="F8569" s="18">
        <v>18</v>
      </c>
      <c r="G8569" t="s">
        <v>6954</v>
      </c>
      <c r="H8569" s="1">
        <f>IF(COUNTIF(G$2:G8569,G8569)=1,1,0)</f>
        <v>1</v>
      </c>
      <c r="I8569" s="1">
        <v>1</v>
      </c>
      <c r="J8569" s="1">
        <v>0</v>
      </c>
      <c r="K8569" s="1">
        <v>3.2399999999999984</v>
      </c>
      <c r="L8569" s="12">
        <f>VLOOKUP(train[[#This Row],[Sub-Category]],Análisis_ABC_XYZ[[#Headers],[#Data]],4,FALSE)</f>
        <v>0.52062335344040378</v>
      </c>
    </row>
    <row r="8570" spans="1:12" x14ac:dyDescent="0.35">
      <c r="A8570" s="2">
        <v>43359</v>
      </c>
      <c r="B8570" s="1" t="s">
        <v>52</v>
      </c>
      <c r="C8570" s="1" t="s">
        <v>1512</v>
      </c>
      <c r="D8570" s="1" t="s">
        <v>8</v>
      </c>
      <c r="E8570" s="1" t="s">
        <v>22</v>
      </c>
      <c r="F8570" s="18">
        <v>22.512000000000004</v>
      </c>
      <c r="G8570" t="s">
        <v>4153</v>
      </c>
      <c r="H8570" s="1">
        <f>IF(COUNTIF(G$2:G8570,G8570)=1,1,0)</f>
        <v>0</v>
      </c>
      <c r="I8570" s="1">
        <v>3</v>
      </c>
      <c r="J8570" s="1">
        <v>0.2</v>
      </c>
      <c r="K8570" s="1">
        <v>2.2511999999999999</v>
      </c>
      <c r="L8570" s="12">
        <f>VLOOKUP(train[[#This Row],[Sub-Category]],Análisis_ABC_XYZ[[#Headers],[#Data]],4,FALSE)</f>
        <v>0.4595170286641902</v>
      </c>
    </row>
    <row r="8571" spans="1:12" x14ac:dyDescent="0.35">
      <c r="A8571" s="2">
        <v>43359</v>
      </c>
      <c r="B8571" s="1" t="s">
        <v>52</v>
      </c>
      <c r="C8571" s="1" t="s">
        <v>1181</v>
      </c>
      <c r="D8571" s="1" t="s">
        <v>14</v>
      </c>
      <c r="E8571" s="1" t="s">
        <v>36</v>
      </c>
      <c r="F8571" s="18">
        <v>20.736000000000004</v>
      </c>
      <c r="G8571" t="s">
        <v>5678</v>
      </c>
      <c r="H8571" s="1">
        <f>IF(COUNTIF(G$2:G8571,G8571)=1,1,0)</f>
        <v>1</v>
      </c>
      <c r="I8571" s="1">
        <v>4</v>
      </c>
      <c r="J8571" s="1">
        <v>0.2</v>
      </c>
      <c r="K8571" s="1">
        <v>7.2576000000000001</v>
      </c>
      <c r="L8571" s="12">
        <f>VLOOKUP(train[[#This Row],[Sub-Category]],Análisis_ABC_XYZ[[#Headers],[#Data]],4,FALSE)</f>
        <v>0.43613829632717294</v>
      </c>
    </row>
    <row r="8572" spans="1:12" x14ac:dyDescent="0.35">
      <c r="A8572" s="2">
        <v>43359</v>
      </c>
      <c r="B8572" s="1" t="s">
        <v>52</v>
      </c>
      <c r="C8572" s="1" t="s">
        <v>694</v>
      </c>
      <c r="D8572" s="1" t="s">
        <v>14</v>
      </c>
      <c r="E8572" s="1" t="s">
        <v>36</v>
      </c>
      <c r="F8572" s="18">
        <v>20.544000000000004</v>
      </c>
      <c r="G8572" t="s">
        <v>5671</v>
      </c>
      <c r="H8572" s="1">
        <f>IF(COUNTIF(G$2:G8572,G8572)=1,1,0)</f>
        <v>1</v>
      </c>
      <c r="I8572" s="1">
        <v>6</v>
      </c>
      <c r="J8572" s="1">
        <v>0.2</v>
      </c>
      <c r="K8572" s="1">
        <v>6.4199999999999964</v>
      </c>
      <c r="L8572" s="12">
        <f>VLOOKUP(train[[#This Row],[Sub-Category]],Análisis_ABC_XYZ[[#Headers],[#Data]],4,FALSE)</f>
        <v>0.43613829632717294</v>
      </c>
    </row>
    <row r="8573" spans="1:12" x14ac:dyDescent="0.35">
      <c r="A8573" s="2">
        <v>43359</v>
      </c>
      <c r="B8573" s="1" t="s">
        <v>12</v>
      </c>
      <c r="C8573" s="1" t="s">
        <v>158</v>
      </c>
      <c r="D8573" s="1" t="s">
        <v>14</v>
      </c>
      <c r="E8573" s="1" t="s">
        <v>91</v>
      </c>
      <c r="F8573" s="18">
        <v>17.899999999999999</v>
      </c>
      <c r="G8573" t="s">
        <v>2144</v>
      </c>
      <c r="H8573" s="1">
        <f>IF(COUNTIF(G$2:G8573,G8573)=1,1,0)</f>
        <v>1</v>
      </c>
      <c r="I8573" s="1">
        <v>5</v>
      </c>
      <c r="J8573" s="1">
        <v>0</v>
      </c>
      <c r="K8573" s="1">
        <v>8.7710000000000008</v>
      </c>
      <c r="L8573" s="12">
        <f>VLOOKUP(train[[#This Row],[Sub-Category]],Análisis_ABC_XYZ[[#Headers],[#Data]],4,FALSE)</f>
        <v>0.51168203684699509</v>
      </c>
    </row>
    <row r="8574" spans="1:12" x14ac:dyDescent="0.35">
      <c r="A8574" s="2">
        <v>43359</v>
      </c>
      <c r="B8574" s="1" t="s">
        <v>39</v>
      </c>
      <c r="C8574" s="1" t="s">
        <v>662</v>
      </c>
      <c r="D8574" s="1" t="s">
        <v>14</v>
      </c>
      <c r="E8574" s="1" t="s">
        <v>61</v>
      </c>
      <c r="F8574" s="18">
        <v>17.568000000000001</v>
      </c>
      <c r="G8574" t="s">
        <v>5565</v>
      </c>
      <c r="H8574" s="1">
        <f>IF(COUNTIF(G$2:G8574,G8574)=1,1,0)</f>
        <v>0</v>
      </c>
      <c r="I8574" s="1">
        <v>2</v>
      </c>
      <c r="J8574" s="1">
        <v>0.2</v>
      </c>
      <c r="K8574" s="1">
        <v>6.3684000000000003</v>
      </c>
      <c r="L8574" s="12">
        <f>VLOOKUP(train[[#This Row],[Sub-Category]],Análisis_ABC_XYZ[[#Headers],[#Data]],4,FALSE)</f>
        <v>0.44424167803735209</v>
      </c>
    </row>
    <row r="8575" spans="1:12" x14ac:dyDescent="0.35">
      <c r="A8575" s="2">
        <v>43359</v>
      </c>
      <c r="B8575" s="1" t="s">
        <v>12</v>
      </c>
      <c r="C8575" s="1" t="s">
        <v>305</v>
      </c>
      <c r="D8575" s="1" t="s">
        <v>14</v>
      </c>
      <c r="E8575" s="1" t="s">
        <v>36</v>
      </c>
      <c r="F8575" s="18">
        <v>8.82</v>
      </c>
      <c r="G8575" t="s">
        <v>2628</v>
      </c>
      <c r="H8575" s="1">
        <f>IF(COUNTIF(G$2:G8575,G8575)=1,1,0)</f>
        <v>1</v>
      </c>
      <c r="I8575" s="1">
        <v>2</v>
      </c>
      <c r="J8575" s="1">
        <v>0</v>
      </c>
      <c r="K8575" s="1">
        <v>4.0571999999999999</v>
      </c>
      <c r="L8575" s="12">
        <f>VLOOKUP(train[[#This Row],[Sub-Category]],Análisis_ABC_XYZ[[#Headers],[#Data]],4,FALSE)</f>
        <v>0.43613829632717294</v>
      </c>
    </row>
    <row r="8576" spans="1:12" x14ac:dyDescent="0.35">
      <c r="A8576" s="2">
        <v>43359</v>
      </c>
      <c r="B8576" s="1" t="s">
        <v>12</v>
      </c>
      <c r="C8576" s="1" t="s">
        <v>306</v>
      </c>
      <c r="D8576" s="1" t="s">
        <v>14</v>
      </c>
      <c r="E8576" s="1" t="s">
        <v>24</v>
      </c>
      <c r="F8576" s="18">
        <v>5.98</v>
      </c>
      <c r="G8576" t="s">
        <v>2628</v>
      </c>
      <c r="H8576" s="1">
        <f>IF(COUNTIF(G$2:G8576,G8576)=1,1,0)</f>
        <v>0</v>
      </c>
      <c r="I8576" s="1">
        <v>1</v>
      </c>
      <c r="J8576" s="1">
        <v>0</v>
      </c>
      <c r="K8576" s="1">
        <v>1.5548000000000002</v>
      </c>
      <c r="L8576" s="12">
        <f>VLOOKUP(train[[#This Row],[Sub-Category]],Análisis_ABC_XYZ[[#Headers],[#Data]],4,FALSE)</f>
        <v>0.45632477063632687</v>
      </c>
    </row>
    <row r="8577" spans="1:12" x14ac:dyDescent="0.35">
      <c r="A8577" s="2">
        <v>43359</v>
      </c>
      <c r="B8577" s="1" t="s">
        <v>52</v>
      </c>
      <c r="C8577" s="1" t="s">
        <v>1280</v>
      </c>
      <c r="D8577" s="1" t="s">
        <v>14</v>
      </c>
      <c r="E8577" s="1" t="s">
        <v>29</v>
      </c>
      <c r="F8577" s="18">
        <v>3.4440000000000008</v>
      </c>
      <c r="G8577" t="s">
        <v>4153</v>
      </c>
      <c r="H8577" s="1">
        <f>IF(COUNTIF(G$2:G8577,G8577)=1,1,0)</f>
        <v>0</v>
      </c>
      <c r="I8577" s="1">
        <v>2</v>
      </c>
      <c r="J8577" s="1">
        <v>0.7</v>
      </c>
      <c r="K8577" s="1">
        <v>-2.7551999999999994</v>
      </c>
      <c r="L8577" s="12">
        <f>VLOOKUP(train[[#This Row],[Sub-Category]],Análisis_ABC_XYZ[[#Headers],[#Data]],4,FALSE)</f>
        <v>0.46881743173671325</v>
      </c>
    </row>
    <row r="8578" spans="1:12" x14ac:dyDescent="0.35">
      <c r="A8578" s="2">
        <v>43360</v>
      </c>
      <c r="B8578" s="1" t="s">
        <v>39</v>
      </c>
      <c r="C8578" s="1" t="s">
        <v>1610</v>
      </c>
      <c r="D8578" s="1" t="s">
        <v>26</v>
      </c>
      <c r="E8578" s="1" t="s">
        <v>27</v>
      </c>
      <c r="F8578" s="18">
        <v>1415.76</v>
      </c>
      <c r="G8578" t="s">
        <v>2026</v>
      </c>
      <c r="H8578" s="1">
        <f>IF(COUNTIF(G$2:G8578,G8578)=1,1,0)</f>
        <v>1</v>
      </c>
      <c r="I8578" s="1">
        <v>6</v>
      </c>
      <c r="J8578" s="1">
        <v>0.2</v>
      </c>
      <c r="K8578" s="1">
        <v>88.48500000000007</v>
      </c>
      <c r="L8578" s="12">
        <f>VLOOKUP(train[[#This Row],[Sub-Category]],Análisis_ABC_XYZ[[#Headers],[#Data]],4,FALSE)</f>
        <v>0.41105220110552465</v>
      </c>
    </row>
    <row r="8579" spans="1:12" x14ac:dyDescent="0.35">
      <c r="A8579" s="2">
        <v>43360</v>
      </c>
      <c r="B8579" s="1" t="s">
        <v>44</v>
      </c>
      <c r="C8579" s="1" t="s">
        <v>1469</v>
      </c>
      <c r="D8579" s="1" t="s">
        <v>8</v>
      </c>
      <c r="E8579" s="1" t="s">
        <v>9</v>
      </c>
      <c r="F8579" s="18">
        <v>1292.94</v>
      </c>
      <c r="G8579" t="s">
        <v>2104</v>
      </c>
      <c r="H8579" s="1">
        <f>IF(COUNTIF(G$2:G8579,G8579)=1,1,0)</f>
        <v>1</v>
      </c>
      <c r="I8579" s="1">
        <v>3</v>
      </c>
      <c r="J8579" s="1">
        <v>0</v>
      </c>
      <c r="K8579" s="1">
        <v>77.576399999999921</v>
      </c>
      <c r="L8579" s="12">
        <f>VLOOKUP(train[[#This Row],[Sub-Category]],Análisis_ABC_XYZ[[#Headers],[#Data]],4,FALSE)</f>
        <v>0.5176847302647779</v>
      </c>
    </row>
    <row r="8580" spans="1:12" x14ac:dyDescent="0.35">
      <c r="A8580" s="2">
        <v>43360</v>
      </c>
      <c r="B8580" s="1" t="s">
        <v>379</v>
      </c>
      <c r="C8580" s="1" t="s">
        <v>382</v>
      </c>
      <c r="D8580" s="1" t="s">
        <v>8</v>
      </c>
      <c r="E8580" s="1" t="s">
        <v>11</v>
      </c>
      <c r="F8580" s="18">
        <v>723.92</v>
      </c>
      <c r="G8580" t="s">
        <v>5168</v>
      </c>
      <c r="H8580" s="1">
        <f>IF(COUNTIF(G$2:G8580,G8580)=1,1,0)</f>
        <v>1</v>
      </c>
      <c r="I8580" s="1">
        <v>4</v>
      </c>
      <c r="J8580" s="1">
        <v>0</v>
      </c>
      <c r="K8580" s="1">
        <v>188.2192</v>
      </c>
      <c r="L8580" s="12">
        <f>VLOOKUP(train[[#This Row],[Sub-Category]],Análisis_ABC_XYZ[[#Headers],[#Data]],4,FALSE)</f>
        <v>0.46529189879902266</v>
      </c>
    </row>
    <row r="8581" spans="1:12" x14ac:dyDescent="0.35">
      <c r="A8581" s="2">
        <v>43360</v>
      </c>
      <c r="B8581" s="1" t="s">
        <v>239</v>
      </c>
      <c r="C8581" s="1" t="s">
        <v>1920</v>
      </c>
      <c r="D8581" s="1" t="s">
        <v>26</v>
      </c>
      <c r="E8581" s="1" t="s">
        <v>208</v>
      </c>
      <c r="F8581" s="18">
        <v>480</v>
      </c>
      <c r="G8581" t="s">
        <v>2501</v>
      </c>
      <c r="H8581" s="1">
        <f>IF(COUNTIF(G$2:G8581,G8581)=1,1,0)</f>
        <v>1</v>
      </c>
      <c r="I8581" s="1">
        <v>4</v>
      </c>
      <c r="J8581" s="1">
        <v>0</v>
      </c>
      <c r="K8581" s="1">
        <v>225.6</v>
      </c>
      <c r="L8581" s="12">
        <f>VLOOKUP(train[[#This Row],[Sub-Category]],Análisis_ABC_XYZ[[#Headers],[#Data]],4,FALSE)</f>
        <v>0.5183572270896134</v>
      </c>
    </row>
    <row r="8582" spans="1:12" x14ac:dyDescent="0.35">
      <c r="A8582" s="2">
        <v>43360</v>
      </c>
      <c r="B8582" s="1" t="s">
        <v>39</v>
      </c>
      <c r="C8582" s="1" t="s">
        <v>1277</v>
      </c>
      <c r="D8582" s="1" t="s">
        <v>8</v>
      </c>
      <c r="E8582" s="1" t="s">
        <v>11</v>
      </c>
      <c r="F8582" s="18">
        <v>318.43</v>
      </c>
      <c r="G8582" t="s">
        <v>2026</v>
      </c>
      <c r="H8582" s="1">
        <f>IF(COUNTIF(G$2:G8582,G8582)=1,1,0)</f>
        <v>0</v>
      </c>
      <c r="I8582" s="1">
        <v>5</v>
      </c>
      <c r="J8582" s="1">
        <v>0.3</v>
      </c>
      <c r="K8582" s="1">
        <v>-77.333000000000013</v>
      </c>
      <c r="L8582" s="12">
        <f>VLOOKUP(train[[#This Row],[Sub-Category]],Análisis_ABC_XYZ[[#Headers],[#Data]],4,FALSE)</f>
        <v>0.46529189879902266</v>
      </c>
    </row>
    <row r="8583" spans="1:12" x14ac:dyDescent="0.35">
      <c r="A8583" s="2">
        <v>43360</v>
      </c>
      <c r="B8583" s="1" t="s">
        <v>44</v>
      </c>
      <c r="C8583" s="1" t="s">
        <v>597</v>
      </c>
      <c r="D8583" s="1" t="s">
        <v>14</v>
      </c>
      <c r="E8583" s="1" t="s">
        <v>20</v>
      </c>
      <c r="F8583" s="18">
        <v>261.74</v>
      </c>
      <c r="G8583" t="s">
        <v>2104</v>
      </c>
      <c r="H8583" s="1">
        <f>IF(COUNTIF(G$2:G8583,G8583)=1,1,0)</f>
        <v>0</v>
      </c>
      <c r="I8583" s="1">
        <v>2</v>
      </c>
      <c r="J8583" s="1">
        <v>0</v>
      </c>
      <c r="K8583" s="1">
        <v>65.435000000000002</v>
      </c>
      <c r="L8583" s="12">
        <f>VLOOKUP(train[[#This Row],[Sub-Category]],Análisis_ABC_XYZ[[#Headers],[#Data]],4,FALSE)</f>
        <v>0.44610841445725197</v>
      </c>
    </row>
    <row r="8584" spans="1:12" x14ac:dyDescent="0.35">
      <c r="A8584" s="2">
        <v>43360</v>
      </c>
      <c r="B8584" s="1" t="s">
        <v>44</v>
      </c>
      <c r="C8584" s="1" t="s">
        <v>1468</v>
      </c>
      <c r="D8584" s="1" t="s">
        <v>14</v>
      </c>
      <c r="E8584" s="1" t="s">
        <v>36</v>
      </c>
      <c r="F8584" s="18">
        <v>164.88</v>
      </c>
      <c r="G8584" t="s">
        <v>2104</v>
      </c>
      <c r="H8584" s="1">
        <f>IF(COUNTIF(G$2:G8584,G8584)=1,1,0)</f>
        <v>0</v>
      </c>
      <c r="I8584" s="1">
        <v>3</v>
      </c>
      <c r="J8584" s="1">
        <v>0</v>
      </c>
      <c r="K8584" s="1">
        <v>80.791200000000003</v>
      </c>
      <c r="L8584" s="12">
        <f>VLOOKUP(train[[#This Row],[Sub-Category]],Análisis_ABC_XYZ[[#Headers],[#Data]],4,FALSE)</f>
        <v>0.43613829632717294</v>
      </c>
    </row>
    <row r="8585" spans="1:12" x14ac:dyDescent="0.35">
      <c r="A8585" s="2">
        <v>43360</v>
      </c>
      <c r="B8585" s="1" t="s">
        <v>379</v>
      </c>
      <c r="C8585" s="1" t="s">
        <v>314</v>
      </c>
      <c r="D8585" s="1" t="s">
        <v>14</v>
      </c>
      <c r="E8585" s="1" t="s">
        <v>36</v>
      </c>
      <c r="F8585" s="18">
        <v>106.32</v>
      </c>
      <c r="G8585" t="s">
        <v>5168</v>
      </c>
      <c r="H8585" s="1">
        <f>IF(COUNTIF(G$2:G8585,G8585)=1,1,0)</f>
        <v>0</v>
      </c>
      <c r="I8585" s="1">
        <v>3</v>
      </c>
      <c r="J8585" s="1">
        <v>0</v>
      </c>
      <c r="K8585" s="1">
        <v>49.970399999999991</v>
      </c>
      <c r="L8585" s="12">
        <f>VLOOKUP(train[[#This Row],[Sub-Category]],Análisis_ABC_XYZ[[#Headers],[#Data]],4,FALSE)</f>
        <v>0.43613829632717294</v>
      </c>
    </row>
    <row r="8586" spans="1:12" x14ac:dyDescent="0.35">
      <c r="A8586" s="2">
        <v>43360</v>
      </c>
      <c r="B8586" s="1" t="s">
        <v>239</v>
      </c>
      <c r="C8586" s="1" t="s">
        <v>117</v>
      </c>
      <c r="D8586" s="1" t="s">
        <v>14</v>
      </c>
      <c r="E8586" s="1" t="s">
        <v>20</v>
      </c>
      <c r="F8586" s="18">
        <v>34.049999999999997</v>
      </c>
      <c r="G8586" t="s">
        <v>2501</v>
      </c>
      <c r="H8586" s="1">
        <f>IF(COUNTIF(G$2:G8586,G8586)=1,1,0)</f>
        <v>0</v>
      </c>
      <c r="I8586" s="1">
        <v>3</v>
      </c>
      <c r="J8586" s="1">
        <v>0</v>
      </c>
      <c r="K8586" s="1">
        <v>9.5340000000000025</v>
      </c>
      <c r="L8586" s="12">
        <f>VLOOKUP(train[[#This Row],[Sub-Category]],Análisis_ABC_XYZ[[#Headers],[#Data]],4,FALSE)</f>
        <v>0.44610841445725197</v>
      </c>
    </row>
    <row r="8587" spans="1:12" x14ac:dyDescent="0.35">
      <c r="A8587" s="2">
        <v>43360</v>
      </c>
      <c r="B8587" s="1" t="s">
        <v>1549</v>
      </c>
      <c r="C8587" s="1" t="s">
        <v>1083</v>
      </c>
      <c r="D8587" s="1" t="s">
        <v>26</v>
      </c>
      <c r="E8587" s="1" t="s">
        <v>56</v>
      </c>
      <c r="F8587" s="18">
        <v>89.97</v>
      </c>
      <c r="G8587" t="s">
        <v>4995</v>
      </c>
      <c r="H8587" s="1">
        <f>IF(COUNTIF(G$2:G8587,G8587)=1,1,0)</f>
        <v>1</v>
      </c>
      <c r="I8587" s="1">
        <v>3</v>
      </c>
      <c r="J8587" s="1">
        <v>0</v>
      </c>
      <c r="K8587" s="1">
        <v>37.787400000000005</v>
      </c>
      <c r="L8587" s="12">
        <f>VLOOKUP(train[[#This Row],[Sub-Category]],Análisis_ABC_XYZ[[#Headers],[#Data]],4,FALSE)</f>
        <v>0.52062335344040378</v>
      </c>
    </row>
    <row r="8588" spans="1:12" x14ac:dyDescent="0.35">
      <c r="A8588" s="2">
        <v>43360</v>
      </c>
      <c r="B8588" s="1" t="s">
        <v>44</v>
      </c>
      <c r="C8588" s="1" t="s">
        <v>1470</v>
      </c>
      <c r="D8588" s="1" t="s">
        <v>14</v>
      </c>
      <c r="E8588" s="1" t="s">
        <v>29</v>
      </c>
      <c r="F8588" s="18">
        <v>25.584000000000003</v>
      </c>
      <c r="G8588" t="s">
        <v>2104</v>
      </c>
      <c r="H8588" s="1">
        <f>IF(COUNTIF(G$2:G8588,G8588)=1,1,0)</f>
        <v>0</v>
      </c>
      <c r="I8588" s="1">
        <v>2</v>
      </c>
      <c r="J8588" s="1">
        <v>0.2</v>
      </c>
      <c r="K8588" s="1">
        <v>8.9543999999999997</v>
      </c>
      <c r="L8588" s="12">
        <f>VLOOKUP(train[[#This Row],[Sub-Category]],Análisis_ABC_XYZ[[#Headers],[#Data]],4,FALSE)</f>
        <v>0.46881743173671325</v>
      </c>
    </row>
    <row r="8589" spans="1:12" x14ac:dyDescent="0.35">
      <c r="A8589" s="2">
        <v>43360</v>
      </c>
      <c r="B8589" s="1" t="s">
        <v>44</v>
      </c>
      <c r="C8589" s="1" t="s">
        <v>849</v>
      </c>
      <c r="D8589" s="1" t="s">
        <v>14</v>
      </c>
      <c r="E8589" s="1" t="s">
        <v>15</v>
      </c>
      <c r="F8589" s="18">
        <v>14.399999999999999</v>
      </c>
      <c r="G8589" t="s">
        <v>2104</v>
      </c>
      <c r="H8589" s="1">
        <f>IF(COUNTIF(G$2:G8589,G8589)=1,1,0)</f>
        <v>0</v>
      </c>
      <c r="I8589" s="1">
        <v>5</v>
      </c>
      <c r="J8589" s="1">
        <v>0</v>
      </c>
      <c r="K8589" s="1">
        <v>7.056</v>
      </c>
      <c r="L8589" s="12">
        <f>VLOOKUP(train[[#This Row],[Sub-Category]],Análisis_ABC_XYZ[[#Headers],[#Data]],4,FALSE)</f>
        <v>0.4647369236065339</v>
      </c>
    </row>
    <row r="8590" spans="1:12" x14ac:dyDescent="0.35">
      <c r="A8590" s="2">
        <v>43360</v>
      </c>
      <c r="B8590" s="1" t="s">
        <v>37</v>
      </c>
      <c r="C8590" s="1" t="s">
        <v>1359</v>
      </c>
      <c r="D8590" s="1" t="s">
        <v>14</v>
      </c>
      <c r="E8590" s="1" t="s">
        <v>36</v>
      </c>
      <c r="F8590" s="18">
        <v>12.96</v>
      </c>
      <c r="G8590" t="s">
        <v>3169</v>
      </c>
      <c r="H8590" s="1">
        <f>IF(COUNTIF(G$2:G8590,G8590)=1,1,0)</f>
        <v>1</v>
      </c>
      <c r="I8590" s="1">
        <v>2</v>
      </c>
      <c r="J8590" s="1">
        <v>0</v>
      </c>
      <c r="K8590" s="1">
        <v>6.3504000000000005</v>
      </c>
      <c r="L8590" s="12">
        <f>VLOOKUP(train[[#This Row],[Sub-Category]],Análisis_ABC_XYZ[[#Headers],[#Data]],4,FALSE)</f>
        <v>0.43613829632717294</v>
      </c>
    </row>
    <row r="8591" spans="1:12" x14ac:dyDescent="0.35">
      <c r="A8591" s="2">
        <v>43360</v>
      </c>
      <c r="B8591" s="1" t="s">
        <v>44</v>
      </c>
      <c r="C8591" s="1" t="s">
        <v>761</v>
      </c>
      <c r="D8591" s="1" t="s">
        <v>14</v>
      </c>
      <c r="E8591" s="1" t="s">
        <v>29</v>
      </c>
      <c r="F8591" s="18">
        <v>11.784000000000001</v>
      </c>
      <c r="G8591" t="s">
        <v>2104</v>
      </c>
      <c r="H8591" s="1">
        <f>IF(COUNTIF(G$2:G8591,G8591)=1,1,0)</f>
        <v>0</v>
      </c>
      <c r="I8591" s="1">
        <v>3</v>
      </c>
      <c r="J8591" s="1">
        <v>0.2</v>
      </c>
      <c r="K8591" s="1">
        <v>4.2716999999999992</v>
      </c>
      <c r="L8591" s="12">
        <f>VLOOKUP(train[[#This Row],[Sub-Category]],Análisis_ABC_XYZ[[#Headers],[#Data]],4,FALSE)</f>
        <v>0.46881743173671325</v>
      </c>
    </row>
    <row r="8592" spans="1:12" x14ac:dyDescent="0.35">
      <c r="A8592" s="2">
        <v>43360</v>
      </c>
      <c r="B8592" s="1" t="s">
        <v>44</v>
      </c>
      <c r="C8592" s="1" t="s">
        <v>1437</v>
      </c>
      <c r="D8592" s="1" t="s">
        <v>14</v>
      </c>
      <c r="E8592" s="1" t="s">
        <v>29</v>
      </c>
      <c r="F8592" s="18">
        <v>10.776000000000002</v>
      </c>
      <c r="G8592" t="s">
        <v>2104</v>
      </c>
      <c r="H8592" s="1">
        <f>IF(COUNTIF(G$2:G8592,G8592)=1,1,0)</f>
        <v>0</v>
      </c>
      <c r="I8592" s="1">
        <v>3</v>
      </c>
      <c r="J8592" s="1">
        <v>0.2</v>
      </c>
      <c r="K8592" s="1">
        <v>3.5021999999999989</v>
      </c>
      <c r="L8592" s="12">
        <f>VLOOKUP(train[[#This Row],[Sub-Category]],Análisis_ABC_XYZ[[#Headers],[#Data]],4,FALSE)</f>
        <v>0.46881743173671325</v>
      </c>
    </row>
    <row r="8593" spans="1:12" x14ac:dyDescent="0.35">
      <c r="A8593" s="2">
        <v>43360</v>
      </c>
      <c r="B8593" s="1" t="s">
        <v>39</v>
      </c>
      <c r="C8593" s="1" t="s">
        <v>151</v>
      </c>
      <c r="D8593" s="1" t="s">
        <v>14</v>
      </c>
      <c r="E8593" s="1" t="s">
        <v>24</v>
      </c>
      <c r="F8593" s="18">
        <v>9.9120000000000008</v>
      </c>
      <c r="G8593" t="s">
        <v>2026</v>
      </c>
      <c r="H8593" s="1">
        <f>IF(COUNTIF(G$2:G8593,G8593)=1,1,0)</f>
        <v>0</v>
      </c>
      <c r="I8593" s="1">
        <v>3</v>
      </c>
      <c r="J8593" s="1">
        <v>0.2</v>
      </c>
      <c r="K8593" s="1">
        <v>3.2213999999999996</v>
      </c>
      <c r="L8593" s="12">
        <f>VLOOKUP(train[[#This Row],[Sub-Category]],Análisis_ABC_XYZ[[#Headers],[#Data]],4,FALSE)</f>
        <v>0.45632477063632687</v>
      </c>
    </row>
    <row r="8594" spans="1:12" x14ac:dyDescent="0.35">
      <c r="A8594" s="2">
        <v>43360</v>
      </c>
      <c r="B8594" s="1" t="s">
        <v>39</v>
      </c>
      <c r="C8594" s="1" t="s">
        <v>385</v>
      </c>
      <c r="D8594" s="1" t="s">
        <v>14</v>
      </c>
      <c r="E8594" s="1" t="s">
        <v>29</v>
      </c>
      <c r="F8594" s="18">
        <v>5.7999999999999989</v>
      </c>
      <c r="G8594" t="s">
        <v>2026</v>
      </c>
      <c r="H8594" s="1">
        <f>IF(COUNTIF(G$2:G8594,G8594)=1,1,0)</f>
        <v>0</v>
      </c>
      <c r="I8594" s="1">
        <v>5</v>
      </c>
      <c r="J8594" s="1">
        <v>0.8</v>
      </c>
      <c r="K8594" s="1">
        <v>-10.15</v>
      </c>
      <c r="L8594" s="12">
        <f>VLOOKUP(train[[#This Row],[Sub-Category]],Análisis_ABC_XYZ[[#Headers],[#Data]],4,FALSE)</f>
        <v>0.46881743173671325</v>
      </c>
    </row>
    <row r="8595" spans="1:12" x14ac:dyDescent="0.35">
      <c r="A8595" s="2">
        <v>43361</v>
      </c>
      <c r="B8595" s="1" t="s">
        <v>379</v>
      </c>
      <c r="C8595" s="1" t="s">
        <v>92</v>
      </c>
      <c r="D8595" s="1" t="s">
        <v>26</v>
      </c>
      <c r="E8595" s="1" t="s">
        <v>27</v>
      </c>
      <c r="F8595" s="18">
        <v>411.98</v>
      </c>
      <c r="G8595" t="s">
        <v>3657</v>
      </c>
      <c r="H8595" s="1">
        <f>IF(COUNTIF(G$2:G8595,G8595)=1,1,0)</f>
        <v>1</v>
      </c>
      <c r="I8595" s="1">
        <v>2</v>
      </c>
      <c r="J8595" s="1">
        <v>0</v>
      </c>
      <c r="K8595" s="1">
        <v>119.4742</v>
      </c>
      <c r="L8595" s="12">
        <f>VLOOKUP(train[[#This Row],[Sub-Category]],Análisis_ABC_XYZ[[#Headers],[#Data]],4,FALSE)</f>
        <v>0.41105220110552465</v>
      </c>
    </row>
    <row r="8596" spans="1:12" x14ac:dyDescent="0.35">
      <c r="A8596" s="2">
        <v>43361</v>
      </c>
      <c r="B8596" s="1" t="s">
        <v>379</v>
      </c>
      <c r="C8596" s="1" t="s">
        <v>1762</v>
      </c>
      <c r="D8596" s="1" t="s">
        <v>14</v>
      </c>
      <c r="E8596" s="1" t="s">
        <v>36</v>
      </c>
      <c r="F8596" s="18">
        <v>244.54999999999998</v>
      </c>
      <c r="G8596" t="s">
        <v>3657</v>
      </c>
      <c r="H8596" s="1">
        <f>IF(COUNTIF(G$2:G8596,G8596)=1,1,0)</f>
        <v>0</v>
      </c>
      <c r="I8596" s="1">
        <v>5</v>
      </c>
      <c r="J8596" s="1">
        <v>0</v>
      </c>
      <c r="K8596" s="1">
        <v>114.93849999999998</v>
      </c>
      <c r="L8596" s="12">
        <f>VLOOKUP(train[[#This Row],[Sub-Category]],Análisis_ABC_XYZ[[#Headers],[#Data]],4,FALSE)</f>
        <v>0.43613829632717294</v>
      </c>
    </row>
    <row r="8597" spans="1:12" x14ac:dyDescent="0.35">
      <c r="A8597" s="2">
        <v>43361</v>
      </c>
      <c r="B8597" s="1" t="s">
        <v>12</v>
      </c>
      <c r="C8597" s="1" t="s">
        <v>185</v>
      </c>
      <c r="D8597" s="1" t="s">
        <v>14</v>
      </c>
      <c r="E8597" s="1" t="s">
        <v>36</v>
      </c>
      <c r="F8597" s="18">
        <v>143.69999999999999</v>
      </c>
      <c r="G8597" t="s">
        <v>2875</v>
      </c>
      <c r="H8597" s="1">
        <f>IF(COUNTIF(G$2:G8597,G8597)=1,1,0)</f>
        <v>1</v>
      </c>
      <c r="I8597" s="1">
        <v>3</v>
      </c>
      <c r="J8597" s="1">
        <v>0</v>
      </c>
      <c r="K8597" s="1">
        <v>68.975999999999999</v>
      </c>
      <c r="L8597" s="12">
        <f>VLOOKUP(train[[#This Row],[Sub-Category]],Análisis_ABC_XYZ[[#Headers],[#Data]],4,FALSE)</f>
        <v>0.43613829632717294</v>
      </c>
    </row>
    <row r="8598" spans="1:12" x14ac:dyDescent="0.35">
      <c r="A8598" s="2">
        <v>43361</v>
      </c>
      <c r="B8598" s="1" t="s">
        <v>39</v>
      </c>
      <c r="C8598" s="1" t="s">
        <v>124</v>
      </c>
      <c r="D8598" s="1" t="s">
        <v>14</v>
      </c>
      <c r="E8598" s="1" t="s">
        <v>61</v>
      </c>
      <c r="F8598" s="18">
        <v>114.84800000000001</v>
      </c>
      <c r="G8598" t="s">
        <v>6413</v>
      </c>
      <c r="H8598" s="1">
        <f>IF(COUNTIF(G$2:G8598,G8598)=1,1,0)</f>
        <v>1</v>
      </c>
      <c r="I8598" s="1">
        <v>4</v>
      </c>
      <c r="J8598" s="1">
        <v>0.2</v>
      </c>
      <c r="K8598" s="1">
        <v>35.889999999999986</v>
      </c>
      <c r="L8598" s="12">
        <f>VLOOKUP(train[[#This Row],[Sub-Category]],Análisis_ABC_XYZ[[#Headers],[#Data]],4,FALSE)</f>
        <v>0.44424167803735209</v>
      </c>
    </row>
    <row r="8599" spans="1:12" x14ac:dyDescent="0.35">
      <c r="A8599" s="2">
        <v>43361</v>
      </c>
      <c r="B8599" s="1" t="s">
        <v>379</v>
      </c>
      <c r="C8599" s="1" t="s">
        <v>155</v>
      </c>
      <c r="D8599" s="1" t="s">
        <v>14</v>
      </c>
      <c r="E8599" s="1" t="s">
        <v>24</v>
      </c>
      <c r="F8599" s="18">
        <v>113.94</v>
      </c>
      <c r="G8599" t="s">
        <v>3657</v>
      </c>
      <c r="H8599" s="1">
        <f>IF(COUNTIF(G$2:G8599,G8599)=1,1,0)</f>
        <v>0</v>
      </c>
      <c r="I8599" s="1">
        <v>3</v>
      </c>
      <c r="J8599" s="1">
        <v>0</v>
      </c>
      <c r="K8599" s="1">
        <v>34.181999999999988</v>
      </c>
      <c r="L8599" s="12">
        <f>VLOOKUP(train[[#This Row],[Sub-Category]],Análisis_ABC_XYZ[[#Headers],[#Data]],4,FALSE)</f>
        <v>0.45632477063632687</v>
      </c>
    </row>
    <row r="8600" spans="1:12" x14ac:dyDescent="0.35">
      <c r="A8600" s="2">
        <v>43361</v>
      </c>
      <c r="B8600" s="1" t="s">
        <v>379</v>
      </c>
      <c r="C8600" s="1" t="s">
        <v>234</v>
      </c>
      <c r="D8600" s="1" t="s">
        <v>26</v>
      </c>
      <c r="E8600" s="1" t="s">
        <v>27</v>
      </c>
      <c r="F8600" s="18">
        <v>95.68</v>
      </c>
      <c r="G8600" t="s">
        <v>3657</v>
      </c>
      <c r="H8600" s="1">
        <f>IF(COUNTIF(G$2:G8600,G8600)=1,1,0)</f>
        <v>0</v>
      </c>
      <c r="I8600" s="1">
        <v>8</v>
      </c>
      <c r="J8600" s="1">
        <v>0</v>
      </c>
      <c r="K8600" s="1">
        <v>26.790400000000005</v>
      </c>
      <c r="L8600" s="12">
        <f>VLOOKUP(train[[#This Row],[Sub-Category]],Análisis_ABC_XYZ[[#Headers],[#Data]],4,FALSE)</f>
        <v>0.41105220110552465</v>
      </c>
    </row>
    <row r="8601" spans="1:12" x14ac:dyDescent="0.35">
      <c r="A8601" s="2">
        <v>43361</v>
      </c>
      <c r="B8601" s="1" t="s">
        <v>379</v>
      </c>
      <c r="C8601" s="1" t="s">
        <v>307</v>
      </c>
      <c r="D8601" s="1" t="s">
        <v>14</v>
      </c>
      <c r="E8601" s="1" t="s">
        <v>36</v>
      </c>
      <c r="F8601" s="18">
        <v>50.96</v>
      </c>
      <c r="G8601" t="s">
        <v>3657</v>
      </c>
      <c r="H8601" s="1">
        <f>IF(COUNTIF(G$2:G8601,G8601)=1,1,0)</f>
        <v>0</v>
      </c>
      <c r="I8601" s="1">
        <v>7</v>
      </c>
      <c r="J8601" s="1">
        <v>0</v>
      </c>
      <c r="K8601" s="1">
        <v>24.460800000000003</v>
      </c>
      <c r="L8601" s="12">
        <f>VLOOKUP(train[[#This Row],[Sub-Category]],Análisis_ABC_XYZ[[#Headers],[#Data]],4,FALSE)</f>
        <v>0.43613829632717294</v>
      </c>
    </row>
    <row r="8602" spans="1:12" x14ac:dyDescent="0.35">
      <c r="A8602" s="2">
        <v>43361</v>
      </c>
      <c r="B8602" s="1" t="s">
        <v>39</v>
      </c>
      <c r="C8602" s="1" t="s">
        <v>1136</v>
      </c>
      <c r="D8602" s="1" t="s">
        <v>14</v>
      </c>
      <c r="E8602" s="1" t="s">
        <v>20</v>
      </c>
      <c r="F8602" s="18">
        <v>47.584000000000003</v>
      </c>
      <c r="G8602" t="s">
        <v>4987</v>
      </c>
      <c r="H8602" s="1">
        <f>IF(COUNTIF(G$2:G8602,G8602)=1,1,0)</f>
        <v>1</v>
      </c>
      <c r="I8602" s="1">
        <v>2</v>
      </c>
      <c r="J8602" s="1">
        <v>0.2</v>
      </c>
      <c r="K8602" s="1">
        <v>-2.9739999999999966</v>
      </c>
      <c r="L8602" s="12">
        <f>VLOOKUP(train[[#This Row],[Sub-Category]],Análisis_ABC_XYZ[[#Headers],[#Data]],4,FALSE)</f>
        <v>0.44610841445725197</v>
      </c>
    </row>
    <row r="8603" spans="1:12" x14ac:dyDescent="0.35">
      <c r="A8603" s="2">
        <v>43361</v>
      </c>
      <c r="B8603" s="1" t="s">
        <v>379</v>
      </c>
      <c r="C8603" s="1" t="s">
        <v>674</v>
      </c>
      <c r="D8603" s="1" t="s">
        <v>14</v>
      </c>
      <c r="E8603" s="1" t="s">
        <v>182</v>
      </c>
      <c r="F8603" s="18">
        <v>34.479999999999997</v>
      </c>
      <c r="G8603" t="s">
        <v>3657</v>
      </c>
      <c r="H8603" s="1">
        <f>IF(COUNTIF(G$2:G8603,G8603)=1,1,0)</f>
        <v>0</v>
      </c>
      <c r="I8603" s="1">
        <v>2</v>
      </c>
      <c r="J8603" s="1">
        <v>0</v>
      </c>
      <c r="K8603" s="1">
        <v>9.9991999999999948</v>
      </c>
      <c r="L8603" s="12">
        <f>VLOOKUP(train[[#This Row],[Sub-Category]],Análisis_ABC_XYZ[[#Headers],[#Data]],4,FALSE)</f>
        <v>0.53938093436526824</v>
      </c>
    </row>
    <row r="8604" spans="1:12" x14ac:dyDescent="0.35">
      <c r="A8604" s="2">
        <v>43361</v>
      </c>
      <c r="B8604" s="1" t="s">
        <v>203</v>
      </c>
      <c r="C8604" s="1" t="s">
        <v>1808</v>
      </c>
      <c r="D8604" s="1" t="s">
        <v>26</v>
      </c>
      <c r="E8604" s="1" t="s">
        <v>56</v>
      </c>
      <c r="F8604" s="18">
        <v>101.34</v>
      </c>
      <c r="G8604" t="s">
        <v>2958</v>
      </c>
      <c r="H8604" s="1">
        <f>IF(COUNTIF(G$2:G8604,G8604)=1,1,0)</f>
        <v>1</v>
      </c>
      <c r="I8604" s="1">
        <v>3</v>
      </c>
      <c r="J8604" s="1">
        <v>0</v>
      </c>
      <c r="K8604" s="1">
        <v>8.1071999999999917</v>
      </c>
      <c r="L8604" s="12">
        <f>VLOOKUP(train[[#This Row],[Sub-Category]],Análisis_ABC_XYZ[[#Headers],[#Data]],4,FALSE)</f>
        <v>0.52062335344040378</v>
      </c>
    </row>
    <row r="8605" spans="1:12" x14ac:dyDescent="0.35">
      <c r="A8605" s="2">
        <v>43361</v>
      </c>
      <c r="B8605" s="1" t="s">
        <v>379</v>
      </c>
      <c r="C8605" s="1" t="s">
        <v>1536</v>
      </c>
      <c r="D8605" s="1" t="s">
        <v>14</v>
      </c>
      <c r="E8605" s="1" t="s">
        <v>36</v>
      </c>
      <c r="F8605" s="18">
        <v>25.92</v>
      </c>
      <c r="G8605" t="s">
        <v>3657</v>
      </c>
      <c r="H8605" s="1">
        <f>IF(COUNTIF(G$2:G8605,G8605)=1,1,0)</f>
        <v>0</v>
      </c>
      <c r="I8605" s="1">
        <v>4</v>
      </c>
      <c r="J8605" s="1">
        <v>0</v>
      </c>
      <c r="K8605" s="1">
        <v>12.441600000000001</v>
      </c>
      <c r="L8605" s="12">
        <f>VLOOKUP(train[[#This Row],[Sub-Category]],Análisis_ABC_XYZ[[#Headers],[#Data]],4,FALSE)</f>
        <v>0.43613829632717294</v>
      </c>
    </row>
    <row r="8606" spans="1:12" x14ac:dyDescent="0.35">
      <c r="A8606" s="2">
        <v>43361</v>
      </c>
      <c r="B8606" s="1" t="s">
        <v>42</v>
      </c>
      <c r="C8606" s="1" t="s">
        <v>174</v>
      </c>
      <c r="D8606" s="1" t="s">
        <v>14</v>
      </c>
      <c r="E8606" s="1" t="s">
        <v>36</v>
      </c>
      <c r="F8606" s="18">
        <v>22.72</v>
      </c>
      <c r="G8606" t="s">
        <v>3737</v>
      </c>
      <c r="H8606" s="1">
        <f>IF(COUNTIF(G$2:G8606,G8606)=1,1,0)</f>
        <v>1</v>
      </c>
      <c r="I8606" s="1">
        <v>4</v>
      </c>
      <c r="J8606" s="1">
        <v>0</v>
      </c>
      <c r="K8606" s="1">
        <v>10.223999999999998</v>
      </c>
      <c r="L8606" s="12">
        <f>VLOOKUP(train[[#This Row],[Sub-Category]],Análisis_ABC_XYZ[[#Headers],[#Data]],4,FALSE)</f>
        <v>0.43613829632717294</v>
      </c>
    </row>
    <row r="8607" spans="1:12" x14ac:dyDescent="0.35">
      <c r="A8607" s="2">
        <v>43361</v>
      </c>
      <c r="B8607" s="1" t="s">
        <v>379</v>
      </c>
      <c r="C8607" s="1" t="s">
        <v>1596</v>
      </c>
      <c r="D8607" s="1" t="s">
        <v>8</v>
      </c>
      <c r="E8607" s="1" t="s">
        <v>22</v>
      </c>
      <c r="F8607" s="18">
        <v>20.32</v>
      </c>
      <c r="G8607" t="s">
        <v>3657</v>
      </c>
      <c r="H8607" s="1">
        <f>IF(COUNTIF(G$2:G8607,G8607)=1,1,0)</f>
        <v>0</v>
      </c>
      <c r="I8607" s="1">
        <v>4</v>
      </c>
      <c r="J8607" s="1">
        <v>0</v>
      </c>
      <c r="K8607" s="1">
        <v>6.9087999999999994</v>
      </c>
      <c r="L8607" s="12">
        <f>VLOOKUP(train[[#This Row],[Sub-Category]],Análisis_ABC_XYZ[[#Headers],[#Data]],4,FALSE)</f>
        <v>0.4595170286641902</v>
      </c>
    </row>
    <row r="8608" spans="1:12" x14ac:dyDescent="0.35">
      <c r="A8608" s="2">
        <v>43361</v>
      </c>
      <c r="B8608" s="1" t="s">
        <v>89</v>
      </c>
      <c r="C8608" s="1" t="s">
        <v>1055</v>
      </c>
      <c r="D8608" s="1" t="s">
        <v>14</v>
      </c>
      <c r="E8608" s="1" t="s">
        <v>36</v>
      </c>
      <c r="F8608" s="18">
        <v>19.440000000000001</v>
      </c>
      <c r="G8608" t="s">
        <v>2921</v>
      </c>
      <c r="H8608" s="1">
        <f>IF(COUNTIF(G$2:G8608,G8608)=1,1,0)</f>
        <v>1</v>
      </c>
      <c r="I8608" s="1">
        <v>3</v>
      </c>
      <c r="J8608" s="1">
        <v>0</v>
      </c>
      <c r="K8608" s="1">
        <v>9.3312000000000008</v>
      </c>
      <c r="L8608" s="12">
        <f>VLOOKUP(train[[#This Row],[Sub-Category]],Análisis_ABC_XYZ[[#Headers],[#Data]],4,FALSE)</f>
        <v>0.43613829632717294</v>
      </c>
    </row>
    <row r="8609" spans="1:12" x14ac:dyDescent="0.35">
      <c r="A8609" s="2">
        <v>43361</v>
      </c>
      <c r="B8609" s="1" t="s">
        <v>49</v>
      </c>
      <c r="C8609" s="1" t="s">
        <v>282</v>
      </c>
      <c r="D8609" s="1" t="s">
        <v>14</v>
      </c>
      <c r="E8609" s="1" t="s">
        <v>36</v>
      </c>
      <c r="F8609" s="18">
        <v>15.96</v>
      </c>
      <c r="G8609" t="s">
        <v>3404</v>
      </c>
      <c r="H8609" s="1">
        <f>IF(COUNTIF(G$2:G8609,G8609)=1,1,0)</f>
        <v>1</v>
      </c>
      <c r="I8609" s="1">
        <v>2</v>
      </c>
      <c r="J8609" s="1">
        <v>0</v>
      </c>
      <c r="K8609" s="1">
        <v>7.98</v>
      </c>
      <c r="L8609" s="12">
        <f>VLOOKUP(train[[#This Row],[Sub-Category]],Análisis_ABC_XYZ[[#Headers],[#Data]],4,FALSE)</f>
        <v>0.43613829632717294</v>
      </c>
    </row>
    <row r="8610" spans="1:12" x14ac:dyDescent="0.35">
      <c r="A8610" s="2">
        <v>43361</v>
      </c>
      <c r="B8610" s="1" t="s">
        <v>12</v>
      </c>
      <c r="C8610" s="1" t="s">
        <v>184</v>
      </c>
      <c r="D8610" s="1" t="s">
        <v>14</v>
      </c>
      <c r="E8610" s="1" t="s">
        <v>61</v>
      </c>
      <c r="F8610" s="18">
        <v>10.86</v>
      </c>
      <c r="G8610" t="s">
        <v>2875</v>
      </c>
      <c r="H8610" s="1">
        <f>IF(COUNTIF(G$2:G8610,G8610)=1,1,0)</f>
        <v>0</v>
      </c>
      <c r="I8610" s="1">
        <v>3</v>
      </c>
      <c r="J8610" s="1">
        <v>0</v>
      </c>
      <c r="K8610" s="1">
        <v>5.1042000000000005</v>
      </c>
      <c r="L8610" s="12">
        <f>VLOOKUP(train[[#This Row],[Sub-Category]],Análisis_ABC_XYZ[[#Headers],[#Data]],4,FALSE)</f>
        <v>0.44424167803735209</v>
      </c>
    </row>
    <row r="8611" spans="1:12" x14ac:dyDescent="0.35">
      <c r="A8611" s="2">
        <v>43361</v>
      </c>
      <c r="B8611" s="1" t="s">
        <v>203</v>
      </c>
      <c r="C8611" s="1" t="s">
        <v>817</v>
      </c>
      <c r="D8611" s="1" t="s">
        <v>14</v>
      </c>
      <c r="E8611" s="1" t="s">
        <v>29</v>
      </c>
      <c r="F8611" s="18">
        <v>10.080000000000002</v>
      </c>
      <c r="G8611" t="s">
        <v>2958</v>
      </c>
      <c r="H8611" s="1">
        <f>IF(COUNTIF(G$2:G8611,G8611)=1,1,0)</f>
        <v>0</v>
      </c>
      <c r="I8611" s="1">
        <v>7</v>
      </c>
      <c r="J8611" s="1">
        <v>0.2</v>
      </c>
      <c r="K8611" s="1">
        <v>3.5279999999999996</v>
      </c>
      <c r="L8611" s="12">
        <f>VLOOKUP(train[[#This Row],[Sub-Category]],Análisis_ABC_XYZ[[#Headers],[#Data]],4,FALSE)</f>
        <v>0.46881743173671325</v>
      </c>
    </row>
    <row r="8612" spans="1:12" x14ac:dyDescent="0.35">
      <c r="A8612" s="2">
        <v>43361</v>
      </c>
      <c r="B8612" s="1" t="s">
        <v>89</v>
      </c>
      <c r="C8612" s="1" t="s">
        <v>942</v>
      </c>
      <c r="D8612" s="1" t="s">
        <v>8</v>
      </c>
      <c r="E8612" s="1" t="s">
        <v>22</v>
      </c>
      <c r="F8612" s="18">
        <v>9.82</v>
      </c>
      <c r="G8612" t="s">
        <v>2921</v>
      </c>
      <c r="H8612" s="1">
        <f>IF(COUNTIF(G$2:G8612,G8612)=1,1,0)</f>
        <v>0</v>
      </c>
      <c r="I8612" s="1">
        <v>2</v>
      </c>
      <c r="J8612" s="1">
        <v>0</v>
      </c>
      <c r="K8612" s="1">
        <v>3.2405999999999997</v>
      </c>
      <c r="L8612" s="12">
        <f>VLOOKUP(train[[#This Row],[Sub-Category]],Análisis_ABC_XYZ[[#Headers],[#Data]],4,FALSE)</f>
        <v>0.4595170286641902</v>
      </c>
    </row>
    <row r="8613" spans="1:12" x14ac:dyDescent="0.35">
      <c r="A8613" s="2">
        <v>43361</v>
      </c>
      <c r="B8613" s="1" t="s">
        <v>39</v>
      </c>
      <c r="C8613" s="1" t="s">
        <v>368</v>
      </c>
      <c r="D8613" s="1" t="s">
        <v>14</v>
      </c>
      <c r="E8613" s="1" t="s">
        <v>24</v>
      </c>
      <c r="F8613" s="18">
        <v>8.9280000000000008</v>
      </c>
      <c r="G8613" t="s">
        <v>4987</v>
      </c>
      <c r="H8613" s="1">
        <f>IF(COUNTIF(G$2:G8613,G8613)=1,1,0)</f>
        <v>0</v>
      </c>
      <c r="I8613" s="1">
        <v>2</v>
      </c>
      <c r="J8613" s="1">
        <v>0.2</v>
      </c>
      <c r="K8613" s="1">
        <v>0.55799999999999894</v>
      </c>
      <c r="L8613" s="12">
        <f>VLOOKUP(train[[#This Row],[Sub-Category]],Análisis_ABC_XYZ[[#Headers],[#Data]],4,FALSE)</f>
        <v>0.45632477063632687</v>
      </c>
    </row>
    <row r="8614" spans="1:12" x14ac:dyDescent="0.35">
      <c r="A8614" s="2">
        <v>43361</v>
      </c>
      <c r="B8614" s="1" t="s">
        <v>12</v>
      </c>
      <c r="C8614" s="1" t="s">
        <v>183</v>
      </c>
      <c r="D8614" s="1" t="s">
        <v>14</v>
      </c>
      <c r="E8614" s="1" t="s">
        <v>24</v>
      </c>
      <c r="F8614" s="18">
        <v>8.82</v>
      </c>
      <c r="G8614" t="s">
        <v>2875</v>
      </c>
      <c r="H8614" s="1">
        <f>IF(COUNTIF(G$2:G8614,G8614)=1,1,0)</f>
        <v>0</v>
      </c>
      <c r="I8614" s="1">
        <v>3</v>
      </c>
      <c r="J8614" s="1">
        <v>0</v>
      </c>
      <c r="K8614" s="1">
        <v>2.3814000000000002</v>
      </c>
      <c r="L8614" s="12">
        <f>VLOOKUP(train[[#This Row],[Sub-Category]],Análisis_ABC_XYZ[[#Headers],[#Data]],4,FALSE)</f>
        <v>0.45632477063632687</v>
      </c>
    </row>
    <row r="8615" spans="1:12" x14ac:dyDescent="0.35">
      <c r="A8615" s="2">
        <v>43362</v>
      </c>
      <c r="B8615" s="1" t="s">
        <v>104</v>
      </c>
      <c r="C8615" s="1" t="s">
        <v>1610</v>
      </c>
      <c r="D8615" s="1" t="s">
        <v>26</v>
      </c>
      <c r="E8615" s="1" t="s">
        <v>27</v>
      </c>
      <c r="F8615" s="18">
        <v>471.92</v>
      </c>
      <c r="G8615" t="s">
        <v>3536</v>
      </c>
      <c r="H8615" s="1">
        <f>IF(COUNTIF(G$2:G8615,G8615)=1,1,0)</f>
        <v>1</v>
      </c>
      <c r="I8615" s="1">
        <v>2</v>
      </c>
      <c r="J8615" s="1">
        <v>0.2</v>
      </c>
      <c r="K8615" s="1">
        <v>29.495000000000019</v>
      </c>
      <c r="L8615" s="12">
        <f>VLOOKUP(train[[#This Row],[Sub-Category]],Análisis_ABC_XYZ[[#Headers],[#Data]],4,FALSE)</f>
        <v>0.41105220110552465</v>
      </c>
    </row>
    <row r="8616" spans="1:12" x14ac:dyDescent="0.35">
      <c r="A8616" s="2">
        <v>43362</v>
      </c>
      <c r="B8616" s="1" t="s">
        <v>136</v>
      </c>
      <c r="C8616" s="1" t="s">
        <v>504</v>
      </c>
      <c r="D8616" s="1" t="s">
        <v>8</v>
      </c>
      <c r="E8616" s="1" t="s">
        <v>22</v>
      </c>
      <c r="F8616" s="18">
        <v>409.21600000000001</v>
      </c>
      <c r="G8616" t="s">
        <v>5741</v>
      </c>
      <c r="H8616" s="1">
        <f>IF(COUNTIF(G$2:G8616,G8616)=1,1,0)</f>
        <v>1</v>
      </c>
      <c r="I8616" s="1">
        <v>8</v>
      </c>
      <c r="J8616" s="1">
        <v>0.2</v>
      </c>
      <c r="K8616" s="1">
        <v>61.38239999999999</v>
      </c>
      <c r="L8616" s="12">
        <f>VLOOKUP(train[[#This Row],[Sub-Category]],Análisis_ABC_XYZ[[#Headers],[#Data]],4,FALSE)</f>
        <v>0.4595170286641902</v>
      </c>
    </row>
    <row r="8617" spans="1:12" x14ac:dyDescent="0.35">
      <c r="A8617" s="2">
        <v>43362</v>
      </c>
      <c r="B8617" s="1" t="s">
        <v>136</v>
      </c>
      <c r="C8617" s="1" t="s">
        <v>580</v>
      </c>
      <c r="D8617" s="1" t="s">
        <v>26</v>
      </c>
      <c r="E8617" s="1" t="s">
        <v>27</v>
      </c>
      <c r="F8617" s="18">
        <v>191.976</v>
      </c>
      <c r="G8617" t="s">
        <v>5741</v>
      </c>
      <c r="H8617" s="1">
        <f>IF(COUNTIF(G$2:G8617,G8617)=1,1,0)</f>
        <v>0</v>
      </c>
      <c r="I8617" s="1">
        <v>3</v>
      </c>
      <c r="J8617" s="1">
        <v>0.2</v>
      </c>
      <c r="K8617" s="1">
        <v>19.197599999999994</v>
      </c>
      <c r="L8617" s="12">
        <f>VLOOKUP(train[[#This Row],[Sub-Category]],Análisis_ABC_XYZ[[#Headers],[#Data]],4,FALSE)</f>
        <v>0.41105220110552465</v>
      </c>
    </row>
    <row r="8618" spans="1:12" x14ac:dyDescent="0.35">
      <c r="A8618" s="2">
        <v>43362</v>
      </c>
      <c r="B8618" s="1" t="s">
        <v>16</v>
      </c>
      <c r="C8618" s="1" t="s">
        <v>75</v>
      </c>
      <c r="D8618" s="1" t="s">
        <v>14</v>
      </c>
      <c r="E8618" s="1" t="s">
        <v>20</v>
      </c>
      <c r="F8618" s="18">
        <v>95.616</v>
      </c>
      <c r="G8618" t="s">
        <v>6353</v>
      </c>
      <c r="H8618" s="1">
        <f>IF(COUNTIF(G$2:G8618,G8618)=1,1,0)</f>
        <v>1</v>
      </c>
      <c r="I8618" s="1">
        <v>2</v>
      </c>
      <c r="J8618" s="1">
        <v>0.2</v>
      </c>
      <c r="K8618" s="1">
        <v>9.5616000000000092</v>
      </c>
      <c r="L8618" s="12">
        <f>VLOOKUP(train[[#This Row],[Sub-Category]],Análisis_ABC_XYZ[[#Headers],[#Data]],4,FALSE)</f>
        <v>0.44610841445725197</v>
      </c>
    </row>
    <row r="8619" spans="1:12" x14ac:dyDescent="0.35">
      <c r="A8619" s="2">
        <v>43362</v>
      </c>
      <c r="B8619" s="1" t="s">
        <v>136</v>
      </c>
      <c r="C8619" s="1" t="s">
        <v>427</v>
      </c>
      <c r="D8619" s="1" t="s">
        <v>8</v>
      </c>
      <c r="E8619" s="1" t="s">
        <v>9</v>
      </c>
      <c r="F8619" s="18">
        <v>72.588000000000008</v>
      </c>
      <c r="G8619" t="s">
        <v>5741</v>
      </c>
      <c r="H8619" s="1">
        <f>IF(COUNTIF(G$2:G8619,G8619)=1,1,0)</f>
        <v>0</v>
      </c>
      <c r="I8619" s="1">
        <v>2</v>
      </c>
      <c r="J8619" s="1">
        <v>0.7</v>
      </c>
      <c r="K8619" s="1">
        <v>-128.2388</v>
      </c>
      <c r="L8619" s="12">
        <f>VLOOKUP(train[[#This Row],[Sub-Category]],Análisis_ABC_XYZ[[#Headers],[#Data]],4,FALSE)</f>
        <v>0.5176847302647779</v>
      </c>
    </row>
    <row r="8620" spans="1:12" x14ac:dyDescent="0.35">
      <c r="A8620" s="2">
        <v>43362</v>
      </c>
      <c r="B8620" s="1" t="s">
        <v>379</v>
      </c>
      <c r="C8620" s="1" t="s">
        <v>1731</v>
      </c>
      <c r="D8620" s="1" t="s">
        <v>14</v>
      </c>
      <c r="E8620" s="1" t="s">
        <v>24</v>
      </c>
      <c r="F8620" s="18">
        <v>35.4</v>
      </c>
      <c r="G8620" t="s">
        <v>2387</v>
      </c>
      <c r="H8620" s="1">
        <f>IF(COUNTIF(G$2:G8620,G8620)=1,1,0)</f>
        <v>1</v>
      </c>
      <c r="I8620" s="1">
        <v>5</v>
      </c>
      <c r="J8620" s="1">
        <v>0</v>
      </c>
      <c r="K8620" s="1">
        <v>13.452000000000002</v>
      </c>
      <c r="L8620" s="12">
        <f>VLOOKUP(train[[#This Row],[Sub-Category]],Análisis_ABC_XYZ[[#Headers],[#Data]],4,FALSE)</f>
        <v>0.45632477063632687</v>
      </c>
    </row>
    <row r="8621" spans="1:12" x14ac:dyDescent="0.35">
      <c r="A8621" s="2">
        <v>43362</v>
      </c>
      <c r="B8621" s="1" t="s">
        <v>89</v>
      </c>
      <c r="C8621" s="1" t="s">
        <v>1505</v>
      </c>
      <c r="D8621" s="1" t="s">
        <v>14</v>
      </c>
      <c r="E8621" s="1" t="s">
        <v>36</v>
      </c>
      <c r="F8621" s="18">
        <v>32.400000000000006</v>
      </c>
      <c r="G8621" t="s">
        <v>2323</v>
      </c>
      <c r="H8621" s="1">
        <f>IF(COUNTIF(G$2:G8621,G8621)=1,1,0)</f>
        <v>1</v>
      </c>
      <c r="I8621" s="1">
        <v>5</v>
      </c>
      <c r="J8621" s="1">
        <v>0</v>
      </c>
      <c r="K8621" s="1">
        <v>15.552000000000001</v>
      </c>
      <c r="L8621" s="12">
        <f>VLOOKUP(train[[#This Row],[Sub-Category]],Análisis_ABC_XYZ[[#Headers],[#Data]],4,FALSE)</f>
        <v>0.43613829632717294</v>
      </c>
    </row>
    <row r="8622" spans="1:12" x14ac:dyDescent="0.35">
      <c r="A8622" s="2">
        <v>43362</v>
      </c>
      <c r="B8622" s="1" t="s">
        <v>12</v>
      </c>
      <c r="C8622" s="1" t="s">
        <v>696</v>
      </c>
      <c r="D8622" s="1" t="s">
        <v>26</v>
      </c>
      <c r="E8622" s="1" t="s">
        <v>56</v>
      </c>
      <c r="F8622" s="18">
        <v>149.94999999999999</v>
      </c>
      <c r="G8622" t="s">
        <v>3442</v>
      </c>
      <c r="H8622" s="1">
        <f>IF(COUNTIF(G$2:G8622,G8622)=1,1,0)</f>
        <v>1</v>
      </c>
      <c r="I8622" s="1">
        <v>5</v>
      </c>
      <c r="J8622" s="1">
        <v>0</v>
      </c>
      <c r="K8622" s="1">
        <v>31.489499999999992</v>
      </c>
      <c r="L8622" s="12">
        <f>VLOOKUP(train[[#This Row],[Sub-Category]],Análisis_ABC_XYZ[[#Headers],[#Data]],4,FALSE)</f>
        <v>0.52062335344040378</v>
      </c>
    </row>
    <row r="8623" spans="1:12" x14ac:dyDescent="0.35">
      <c r="A8623" s="2">
        <v>43362</v>
      </c>
      <c r="B8623" s="1" t="s">
        <v>104</v>
      </c>
      <c r="C8623" s="1" t="s">
        <v>257</v>
      </c>
      <c r="D8623" s="1" t="s">
        <v>26</v>
      </c>
      <c r="E8623" s="1" t="s">
        <v>56</v>
      </c>
      <c r="F8623" s="18">
        <v>89.584000000000003</v>
      </c>
      <c r="G8623" t="s">
        <v>3536</v>
      </c>
      <c r="H8623" s="1">
        <f>IF(COUNTIF(G$2:G8623,G8623)=1,1,0)</f>
        <v>0</v>
      </c>
      <c r="I8623" s="1">
        <v>2</v>
      </c>
      <c r="J8623" s="1">
        <v>0.2</v>
      </c>
      <c r="K8623" s="1">
        <v>4.4792000000000058</v>
      </c>
      <c r="L8623" s="12">
        <f>VLOOKUP(train[[#This Row],[Sub-Category]],Análisis_ABC_XYZ[[#Headers],[#Data]],4,FALSE)</f>
        <v>0.52062335344040378</v>
      </c>
    </row>
    <row r="8624" spans="1:12" x14ac:dyDescent="0.35">
      <c r="A8624" s="2">
        <v>43362</v>
      </c>
      <c r="B8624" s="1" t="s">
        <v>136</v>
      </c>
      <c r="C8624" s="1" t="s">
        <v>1135</v>
      </c>
      <c r="D8624" s="1" t="s">
        <v>14</v>
      </c>
      <c r="E8624" s="1" t="s">
        <v>24</v>
      </c>
      <c r="F8624" s="18">
        <v>23.832000000000001</v>
      </c>
      <c r="G8624" t="s">
        <v>5741</v>
      </c>
      <c r="H8624" s="1">
        <f>IF(COUNTIF(G$2:G8624,G8624)=1,1,0)</f>
        <v>0</v>
      </c>
      <c r="I8624" s="1">
        <v>3</v>
      </c>
      <c r="J8624" s="1">
        <v>0.2</v>
      </c>
      <c r="K8624" s="1">
        <v>6.5538000000000007</v>
      </c>
      <c r="L8624" s="12">
        <f>VLOOKUP(train[[#This Row],[Sub-Category]],Análisis_ABC_XYZ[[#Headers],[#Data]],4,FALSE)</f>
        <v>0.45632477063632687</v>
      </c>
    </row>
    <row r="8625" spans="1:12" x14ac:dyDescent="0.35">
      <c r="A8625" s="2">
        <v>43362</v>
      </c>
      <c r="B8625" s="1" t="s">
        <v>12</v>
      </c>
      <c r="C8625" s="1" t="s">
        <v>1832</v>
      </c>
      <c r="D8625" s="1" t="s">
        <v>14</v>
      </c>
      <c r="E8625" s="1" t="s">
        <v>24</v>
      </c>
      <c r="F8625" s="18">
        <v>23.32</v>
      </c>
      <c r="G8625" t="s">
        <v>3442</v>
      </c>
      <c r="H8625" s="1">
        <f>IF(COUNTIF(G$2:G8625,G8625)=1,1,0)</f>
        <v>0</v>
      </c>
      <c r="I8625" s="1">
        <v>2</v>
      </c>
      <c r="J8625" s="1">
        <v>0</v>
      </c>
      <c r="K8625" s="1">
        <v>6.0632000000000019</v>
      </c>
      <c r="L8625" s="12">
        <f>VLOOKUP(train[[#This Row],[Sub-Category]],Análisis_ABC_XYZ[[#Headers],[#Data]],4,FALSE)</f>
        <v>0.45632477063632687</v>
      </c>
    </row>
    <row r="8626" spans="1:12" x14ac:dyDescent="0.35">
      <c r="A8626" s="2">
        <v>43362</v>
      </c>
      <c r="B8626" s="1" t="s">
        <v>104</v>
      </c>
      <c r="C8626" s="1" t="s">
        <v>97</v>
      </c>
      <c r="D8626" s="1" t="s">
        <v>14</v>
      </c>
      <c r="E8626" s="1" t="s">
        <v>29</v>
      </c>
      <c r="F8626" s="18">
        <v>18.180000000000003</v>
      </c>
      <c r="G8626" t="s">
        <v>3536</v>
      </c>
      <c r="H8626" s="1">
        <f>IF(COUNTIF(G$2:G8626,G8626)=1,1,0)</f>
        <v>0</v>
      </c>
      <c r="I8626" s="1">
        <v>4</v>
      </c>
      <c r="J8626" s="1">
        <v>0.7</v>
      </c>
      <c r="K8626" s="1">
        <v>-13.938000000000002</v>
      </c>
      <c r="L8626" s="12">
        <f>VLOOKUP(train[[#This Row],[Sub-Category]],Análisis_ABC_XYZ[[#Headers],[#Data]],4,FALSE)</f>
        <v>0.46881743173671325</v>
      </c>
    </row>
    <row r="8627" spans="1:12" x14ac:dyDescent="0.35">
      <c r="A8627" s="2">
        <v>43362</v>
      </c>
      <c r="B8627" s="1" t="s">
        <v>12</v>
      </c>
      <c r="C8627" s="1" t="s">
        <v>1328</v>
      </c>
      <c r="D8627" s="1" t="s">
        <v>14</v>
      </c>
      <c r="E8627" s="1" t="s">
        <v>24</v>
      </c>
      <c r="F8627" s="18">
        <v>16.740000000000002</v>
      </c>
      <c r="G8627" t="s">
        <v>3442</v>
      </c>
      <c r="H8627" s="1">
        <f>IF(COUNTIF(G$2:G8627,G8627)=1,1,0)</f>
        <v>0</v>
      </c>
      <c r="I8627" s="1">
        <v>3</v>
      </c>
      <c r="J8627" s="1">
        <v>0</v>
      </c>
      <c r="K8627" s="1">
        <v>4.8545999999999978</v>
      </c>
      <c r="L8627" s="12">
        <f>VLOOKUP(train[[#This Row],[Sub-Category]],Análisis_ABC_XYZ[[#Headers],[#Data]],4,FALSE)</f>
        <v>0.45632477063632687</v>
      </c>
    </row>
    <row r="8628" spans="1:12" x14ac:dyDescent="0.35">
      <c r="A8628" s="2">
        <v>43362</v>
      </c>
      <c r="B8628" s="1" t="s">
        <v>104</v>
      </c>
      <c r="C8628" s="1" t="s">
        <v>1627</v>
      </c>
      <c r="D8628" s="1" t="s">
        <v>14</v>
      </c>
      <c r="E8628" s="1" t="s">
        <v>20</v>
      </c>
      <c r="F8628" s="18">
        <v>12.624000000000001</v>
      </c>
      <c r="G8628" t="s">
        <v>3536</v>
      </c>
      <c r="H8628" s="1">
        <f>IF(COUNTIF(G$2:G8628,G8628)=1,1,0)</f>
        <v>0</v>
      </c>
      <c r="I8628" s="1">
        <v>2</v>
      </c>
      <c r="J8628" s="1">
        <v>0.2</v>
      </c>
      <c r="K8628" s="1">
        <v>-2.5248000000000022</v>
      </c>
      <c r="L8628" s="12">
        <f>VLOOKUP(train[[#This Row],[Sub-Category]],Análisis_ABC_XYZ[[#Headers],[#Data]],4,FALSE)</f>
        <v>0.44610841445725197</v>
      </c>
    </row>
    <row r="8629" spans="1:12" x14ac:dyDescent="0.35">
      <c r="A8629" s="2">
        <v>43362</v>
      </c>
      <c r="B8629" s="1" t="s">
        <v>52</v>
      </c>
      <c r="C8629" s="1" t="s">
        <v>700</v>
      </c>
      <c r="D8629" s="1" t="s">
        <v>14</v>
      </c>
      <c r="E8629" s="1" t="s">
        <v>29</v>
      </c>
      <c r="F8629" s="18">
        <v>4.8420000000000005</v>
      </c>
      <c r="G8629" t="s">
        <v>4469</v>
      </c>
      <c r="H8629" s="1">
        <f>IF(COUNTIF(G$2:G8629,G8629)=1,1,0)</f>
        <v>1</v>
      </c>
      <c r="I8629" s="1">
        <v>3</v>
      </c>
      <c r="J8629" s="1">
        <v>0.7</v>
      </c>
      <c r="K8629" s="1">
        <v>-3.3893999999999984</v>
      </c>
      <c r="L8629" s="12">
        <f>VLOOKUP(train[[#This Row],[Sub-Category]],Análisis_ABC_XYZ[[#Headers],[#Data]],4,FALSE)</f>
        <v>0.46881743173671325</v>
      </c>
    </row>
    <row r="8630" spans="1:12" x14ac:dyDescent="0.35">
      <c r="A8630" s="2">
        <v>43363</v>
      </c>
      <c r="B8630" s="1" t="s">
        <v>89</v>
      </c>
      <c r="C8630" s="1" t="s">
        <v>340</v>
      </c>
      <c r="D8630" s="1" t="s">
        <v>8</v>
      </c>
      <c r="E8630" s="1" t="s">
        <v>11</v>
      </c>
      <c r="F8630" s="18">
        <v>2888.1270000000004</v>
      </c>
      <c r="G8630" t="s">
        <v>2463</v>
      </c>
      <c r="H8630" s="1">
        <f>IF(COUNTIF(G$2:G8630,G8630)=1,1,0)</f>
        <v>1</v>
      </c>
      <c r="I8630" s="1">
        <v>11</v>
      </c>
      <c r="J8630" s="1">
        <v>0.1</v>
      </c>
      <c r="K8630" s="1">
        <v>609.71569999999997</v>
      </c>
      <c r="L8630" s="12">
        <f>VLOOKUP(train[[#This Row],[Sub-Category]],Análisis_ABC_XYZ[[#Headers],[#Data]],4,FALSE)</f>
        <v>0.46529189879902266</v>
      </c>
    </row>
    <row r="8631" spans="1:12" x14ac:dyDescent="0.35">
      <c r="A8631" s="2">
        <v>43363</v>
      </c>
      <c r="B8631" s="1" t="s">
        <v>89</v>
      </c>
      <c r="C8631" s="1" t="s">
        <v>508</v>
      </c>
      <c r="D8631" s="1" t="s">
        <v>8</v>
      </c>
      <c r="E8631" s="1" t="s">
        <v>11</v>
      </c>
      <c r="F8631" s="18">
        <v>2254.41</v>
      </c>
      <c r="G8631" t="s">
        <v>2463</v>
      </c>
      <c r="H8631" s="1">
        <f>IF(COUNTIF(G$2:G8631,G8631)=1,1,0)</f>
        <v>0</v>
      </c>
      <c r="I8631" s="1">
        <v>5</v>
      </c>
      <c r="J8631" s="1">
        <v>0.1</v>
      </c>
      <c r="K8631" s="1">
        <v>375.73500000000001</v>
      </c>
      <c r="L8631" s="12">
        <f>VLOOKUP(train[[#This Row],[Sub-Category]],Análisis_ABC_XYZ[[#Headers],[#Data]],4,FALSE)</f>
        <v>0.46529189879902266</v>
      </c>
    </row>
    <row r="8632" spans="1:12" x14ac:dyDescent="0.35">
      <c r="A8632" s="2">
        <v>43363</v>
      </c>
      <c r="B8632" s="1" t="s">
        <v>89</v>
      </c>
      <c r="C8632" s="1" t="s">
        <v>1216</v>
      </c>
      <c r="D8632" s="1" t="s">
        <v>26</v>
      </c>
      <c r="E8632" s="1" t="s">
        <v>27</v>
      </c>
      <c r="F8632" s="18">
        <v>1299.6600000000001</v>
      </c>
      <c r="G8632" t="s">
        <v>2463</v>
      </c>
      <c r="H8632" s="1">
        <f>IF(COUNTIF(G$2:G8632,G8632)=1,1,0)</f>
        <v>0</v>
      </c>
      <c r="I8632" s="1">
        <v>2</v>
      </c>
      <c r="J8632" s="1">
        <v>0</v>
      </c>
      <c r="K8632" s="1">
        <v>350.90820000000008</v>
      </c>
      <c r="L8632" s="12">
        <f>VLOOKUP(train[[#This Row],[Sub-Category]],Análisis_ABC_XYZ[[#Headers],[#Data]],4,FALSE)</f>
        <v>0.41105220110552465</v>
      </c>
    </row>
    <row r="8633" spans="1:12" x14ac:dyDescent="0.35">
      <c r="A8633" s="2">
        <v>43363</v>
      </c>
      <c r="B8633" s="1" t="s">
        <v>89</v>
      </c>
      <c r="C8633" s="1" t="s">
        <v>998</v>
      </c>
      <c r="D8633" s="1" t="s">
        <v>8</v>
      </c>
      <c r="E8633" s="1" t="s">
        <v>11</v>
      </c>
      <c r="F8633" s="18">
        <v>272.64600000000002</v>
      </c>
      <c r="G8633" t="s">
        <v>2463</v>
      </c>
      <c r="H8633" s="1">
        <f>IF(COUNTIF(G$2:G8633,G8633)=1,1,0)</f>
        <v>0</v>
      </c>
      <c r="I8633" s="1">
        <v>3</v>
      </c>
      <c r="J8633" s="1">
        <v>0.1</v>
      </c>
      <c r="K8633" s="1">
        <v>18.176400000000008</v>
      </c>
      <c r="L8633" s="12">
        <f>VLOOKUP(train[[#This Row],[Sub-Category]],Análisis_ABC_XYZ[[#Headers],[#Data]],4,FALSE)</f>
        <v>0.46529189879902266</v>
      </c>
    </row>
    <row r="8634" spans="1:12" x14ac:dyDescent="0.35">
      <c r="A8634" s="2">
        <v>43363</v>
      </c>
      <c r="B8634" s="1" t="s">
        <v>89</v>
      </c>
      <c r="C8634" s="1" t="s">
        <v>189</v>
      </c>
      <c r="D8634" s="1" t="s">
        <v>26</v>
      </c>
      <c r="E8634" s="1" t="s">
        <v>27</v>
      </c>
      <c r="F8634" s="18">
        <v>104.85000000000001</v>
      </c>
      <c r="G8634" t="s">
        <v>2463</v>
      </c>
      <c r="H8634" s="1">
        <f>IF(COUNTIF(G$2:G8634,G8634)=1,1,0)</f>
        <v>0</v>
      </c>
      <c r="I8634" s="1">
        <v>3</v>
      </c>
      <c r="J8634" s="1">
        <v>0</v>
      </c>
      <c r="K8634" s="1">
        <v>28.309500000000007</v>
      </c>
      <c r="L8634" s="12">
        <f>VLOOKUP(train[[#This Row],[Sub-Category]],Análisis_ABC_XYZ[[#Headers],[#Data]],4,FALSE)</f>
        <v>0.41105220110552465</v>
      </c>
    </row>
    <row r="8635" spans="1:12" x14ac:dyDescent="0.35">
      <c r="A8635" s="2">
        <v>43363</v>
      </c>
      <c r="B8635" s="1" t="s">
        <v>89</v>
      </c>
      <c r="C8635" s="1" t="s">
        <v>88</v>
      </c>
      <c r="D8635" s="1" t="s">
        <v>8</v>
      </c>
      <c r="E8635" s="1" t="s">
        <v>11</v>
      </c>
      <c r="F8635" s="18">
        <v>80.991</v>
      </c>
      <c r="G8635" t="s">
        <v>2463</v>
      </c>
      <c r="H8635" s="1">
        <f>IF(COUNTIF(G$2:G8635,G8635)=1,1,0)</f>
        <v>0</v>
      </c>
      <c r="I8635" s="1">
        <v>1</v>
      </c>
      <c r="J8635" s="1">
        <v>0.1</v>
      </c>
      <c r="K8635" s="1">
        <v>8.0990999999999875</v>
      </c>
      <c r="L8635" s="12">
        <f>VLOOKUP(train[[#This Row],[Sub-Category]],Análisis_ABC_XYZ[[#Headers],[#Data]],4,FALSE)</f>
        <v>0.46529189879902266</v>
      </c>
    </row>
    <row r="8636" spans="1:12" x14ac:dyDescent="0.35">
      <c r="A8636" s="2">
        <v>43363</v>
      </c>
      <c r="B8636" s="1" t="s">
        <v>89</v>
      </c>
      <c r="C8636" s="1" t="s">
        <v>117</v>
      </c>
      <c r="D8636" s="1" t="s">
        <v>14</v>
      </c>
      <c r="E8636" s="1" t="s">
        <v>20</v>
      </c>
      <c r="F8636" s="18">
        <v>45.4</v>
      </c>
      <c r="G8636" t="s">
        <v>2463</v>
      </c>
      <c r="H8636" s="1">
        <f>IF(COUNTIF(G$2:G8636,G8636)=1,1,0)</f>
        <v>0</v>
      </c>
      <c r="I8636" s="1">
        <v>4</v>
      </c>
      <c r="J8636" s="1">
        <v>0</v>
      </c>
      <c r="K8636" s="1">
        <v>12.712000000000003</v>
      </c>
      <c r="L8636" s="12">
        <f>VLOOKUP(train[[#This Row],[Sub-Category]],Análisis_ABC_XYZ[[#Headers],[#Data]],4,FALSE)</f>
        <v>0.44610841445725197</v>
      </c>
    </row>
    <row r="8637" spans="1:12" x14ac:dyDescent="0.35">
      <c r="A8637" s="2">
        <v>43363</v>
      </c>
      <c r="B8637" s="1" t="s">
        <v>89</v>
      </c>
      <c r="C8637" s="1" t="s">
        <v>1744</v>
      </c>
      <c r="D8637" s="1" t="s">
        <v>14</v>
      </c>
      <c r="E8637" s="1" t="s">
        <v>36</v>
      </c>
      <c r="F8637" s="18">
        <v>38.520000000000003</v>
      </c>
      <c r="G8637" t="s">
        <v>2463</v>
      </c>
      <c r="H8637" s="1">
        <f>IF(COUNTIF(G$2:G8637,G8637)=1,1,0)</f>
        <v>0</v>
      </c>
      <c r="I8637" s="1">
        <v>9</v>
      </c>
      <c r="J8637" s="1">
        <v>0</v>
      </c>
      <c r="K8637" s="1">
        <v>18.104400000000002</v>
      </c>
      <c r="L8637" s="12">
        <f>VLOOKUP(train[[#This Row],[Sub-Category]],Análisis_ABC_XYZ[[#Headers],[#Data]],4,FALSE)</f>
        <v>0.43613829632717294</v>
      </c>
    </row>
    <row r="8638" spans="1:12" x14ac:dyDescent="0.35">
      <c r="A8638" s="2">
        <v>43363</v>
      </c>
      <c r="B8638" s="1" t="s">
        <v>89</v>
      </c>
      <c r="C8638" s="1" t="s">
        <v>1846</v>
      </c>
      <c r="D8638" s="1" t="s">
        <v>26</v>
      </c>
      <c r="E8638" s="1" t="s">
        <v>56</v>
      </c>
      <c r="F8638" s="18">
        <v>212.8</v>
      </c>
      <c r="G8638" t="s">
        <v>2463</v>
      </c>
      <c r="H8638" s="1">
        <f>IF(COUNTIF(G$2:G8638,G8638)=1,1,0)</f>
        <v>0</v>
      </c>
      <c r="I8638" s="1">
        <v>2</v>
      </c>
      <c r="J8638" s="1">
        <v>0</v>
      </c>
      <c r="K8638" s="1">
        <v>95.759999999999991</v>
      </c>
      <c r="L8638" s="12">
        <f>VLOOKUP(train[[#This Row],[Sub-Category]],Análisis_ABC_XYZ[[#Headers],[#Data]],4,FALSE)</f>
        <v>0.52062335344040378</v>
      </c>
    </row>
    <row r="8639" spans="1:12" x14ac:dyDescent="0.35">
      <c r="A8639" s="2">
        <v>43363</v>
      </c>
      <c r="B8639" s="1" t="s">
        <v>89</v>
      </c>
      <c r="C8639" s="1" t="s">
        <v>541</v>
      </c>
      <c r="D8639" s="1" t="s">
        <v>26</v>
      </c>
      <c r="E8639" s="1" t="s">
        <v>56</v>
      </c>
      <c r="F8639" s="18">
        <v>72.64</v>
      </c>
      <c r="G8639" t="s">
        <v>2463</v>
      </c>
      <c r="H8639" s="1">
        <f>IF(COUNTIF(G$2:G8639,G8639)=1,1,0)</f>
        <v>0</v>
      </c>
      <c r="I8639" s="1">
        <v>2</v>
      </c>
      <c r="J8639" s="1">
        <v>0</v>
      </c>
      <c r="K8639" s="1">
        <v>21.791999999999994</v>
      </c>
      <c r="L8639" s="12">
        <f>VLOOKUP(train[[#This Row],[Sub-Category]],Análisis_ABC_XYZ[[#Headers],[#Data]],4,FALSE)</f>
        <v>0.52062335344040378</v>
      </c>
    </row>
    <row r="8640" spans="1:12" x14ac:dyDescent="0.35">
      <c r="A8640" s="2">
        <v>43363</v>
      </c>
      <c r="B8640" s="1" t="s">
        <v>89</v>
      </c>
      <c r="C8640" s="1" t="s">
        <v>128</v>
      </c>
      <c r="D8640" s="1" t="s">
        <v>26</v>
      </c>
      <c r="E8640" s="1" t="s">
        <v>56</v>
      </c>
      <c r="F8640" s="18">
        <v>59.97</v>
      </c>
      <c r="G8640" t="s">
        <v>2463</v>
      </c>
      <c r="H8640" s="1">
        <f>IF(COUNTIF(G$2:G8640,G8640)=1,1,0)</f>
        <v>0</v>
      </c>
      <c r="I8640" s="1">
        <v>3</v>
      </c>
      <c r="J8640" s="1">
        <v>0</v>
      </c>
      <c r="K8640" s="1">
        <v>20.389799999999994</v>
      </c>
      <c r="L8640" s="12">
        <f>VLOOKUP(train[[#This Row],[Sub-Category]],Análisis_ABC_XYZ[[#Headers],[#Data]],4,FALSE)</f>
        <v>0.52062335344040378</v>
      </c>
    </row>
    <row r="8641" spans="1:12" x14ac:dyDescent="0.35">
      <c r="A8641" s="2">
        <v>43363</v>
      </c>
      <c r="B8641" s="1" t="s">
        <v>89</v>
      </c>
      <c r="C8641" s="1" t="s">
        <v>378</v>
      </c>
      <c r="D8641" s="1" t="s">
        <v>14</v>
      </c>
      <c r="E8641" s="1" t="s">
        <v>36</v>
      </c>
      <c r="F8641" s="18">
        <v>13.76</v>
      </c>
      <c r="G8641" t="s">
        <v>2463</v>
      </c>
      <c r="H8641" s="1">
        <f>IF(COUNTIF(G$2:G8641,G8641)=1,1,0)</f>
        <v>0</v>
      </c>
      <c r="I8641" s="1">
        <v>2</v>
      </c>
      <c r="J8641" s="1">
        <v>0</v>
      </c>
      <c r="K8641" s="1">
        <v>6.3295999999999992</v>
      </c>
      <c r="L8641" s="12">
        <f>VLOOKUP(train[[#This Row],[Sub-Category]],Análisis_ABC_XYZ[[#Headers],[#Data]],4,FALSE)</f>
        <v>0.43613829632717294</v>
      </c>
    </row>
    <row r="8642" spans="1:12" x14ac:dyDescent="0.35">
      <c r="A8642" s="2">
        <v>43363</v>
      </c>
      <c r="B8642" s="1" t="s">
        <v>89</v>
      </c>
      <c r="C8642" s="1" t="s">
        <v>241</v>
      </c>
      <c r="D8642" s="1" t="s">
        <v>14</v>
      </c>
      <c r="E8642" s="1" t="s">
        <v>29</v>
      </c>
      <c r="F8642" s="18">
        <v>11.784000000000001</v>
      </c>
      <c r="G8642" t="s">
        <v>2463</v>
      </c>
      <c r="H8642" s="1">
        <f>IF(COUNTIF(G$2:G8642,G8642)=1,1,0)</f>
        <v>0</v>
      </c>
      <c r="I8642" s="1">
        <v>3</v>
      </c>
      <c r="J8642" s="1">
        <v>0.2</v>
      </c>
      <c r="K8642" s="1">
        <v>3.9770999999999996</v>
      </c>
      <c r="L8642" s="12">
        <f>VLOOKUP(train[[#This Row],[Sub-Category]],Análisis_ABC_XYZ[[#Headers],[#Data]],4,FALSE)</f>
        <v>0.46881743173671325</v>
      </c>
    </row>
    <row r="8643" spans="1:12" x14ac:dyDescent="0.35">
      <c r="A8643" s="2">
        <v>43363</v>
      </c>
      <c r="B8643" s="1" t="s">
        <v>89</v>
      </c>
      <c r="C8643" s="1" t="s">
        <v>90</v>
      </c>
      <c r="D8643" s="1" t="s">
        <v>14</v>
      </c>
      <c r="E8643" s="1" t="s">
        <v>91</v>
      </c>
      <c r="F8643" s="18">
        <v>4.3600000000000003</v>
      </c>
      <c r="G8643" t="s">
        <v>2463</v>
      </c>
      <c r="H8643" s="1">
        <f>IF(COUNTIF(G$2:G8643,G8643)=1,1,0)</f>
        <v>0</v>
      </c>
      <c r="I8643" s="1">
        <v>2</v>
      </c>
      <c r="J8643" s="1">
        <v>0</v>
      </c>
      <c r="K8643" s="1">
        <v>1.7876000000000003</v>
      </c>
      <c r="L8643" s="12">
        <f>VLOOKUP(train[[#This Row],[Sub-Category]],Análisis_ABC_XYZ[[#Headers],[#Data]],4,FALSE)</f>
        <v>0.51168203684699509</v>
      </c>
    </row>
    <row r="8644" spans="1:12" x14ac:dyDescent="0.35">
      <c r="A8644" s="2">
        <v>43364</v>
      </c>
      <c r="B8644" s="1" t="s">
        <v>379</v>
      </c>
      <c r="C8644" s="1" t="s">
        <v>1500</v>
      </c>
      <c r="D8644" s="1" t="s">
        <v>14</v>
      </c>
      <c r="E8644" s="1" t="s">
        <v>31</v>
      </c>
      <c r="F8644" s="18">
        <v>80.48</v>
      </c>
      <c r="G8644" t="s">
        <v>4892</v>
      </c>
      <c r="H8644" s="1">
        <f>IF(COUNTIF(G$2:G8644,G8644)=1,1,0)</f>
        <v>1</v>
      </c>
      <c r="I8644" s="1">
        <v>1</v>
      </c>
      <c r="J8644" s="1">
        <v>0</v>
      </c>
      <c r="K8644" s="1">
        <v>24.143999999999998</v>
      </c>
      <c r="L8644" s="12">
        <f>VLOOKUP(train[[#This Row],[Sub-Category]],Análisis_ABC_XYZ[[#Headers],[#Data]],4,FALSE)</f>
        <v>0.49507917887403441</v>
      </c>
    </row>
    <row r="8645" spans="1:12" x14ac:dyDescent="0.35">
      <c r="A8645" s="2">
        <v>43364</v>
      </c>
      <c r="B8645" s="1" t="s">
        <v>12</v>
      </c>
      <c r="C8645" s="1" t="s">
        <v>282</v>
      </c>
      <c r="D8645" s="1" t="s">
        <v>14</v>
      </c>
      <c r="E8645" s="1" t="s">
        <v>36</v>
      </c>
      <c r="F8645" s="18">
        <v>55.86</v>
      </c>
      <c r="G8645" t="s">
        <v>4577</v>
      </c>
      <c r="H8645" s="1">
        <f>IF(COUNTIF(G$2:G8645,G8645)=1,1,0)</f>
        <v>1</v>
      </c>
      <c r="I8645" s="1">
        <v>7</v>
      </c>
      <c r="J8645" s="1">
        <v>0</v>
      </c>
      <c r="K8645" s="1">
        <v>27.93</v>
      </c>
      <c r="L8645" s="12">
        <f>VLOOKUP(train[[#This Row],[Sub-Category]],Análisis_ABC_XYZ[[#Headers],[#Data]],4,FALSE)</f>
        <v>0.43613829632717294</v>
      </c>
    </row>
    <row r="8646" spans="1:12" x14ac:dyDescent="0.35">
      <c r="A8646" s="2">
        <v>43364</v>
      </c>
      <c r="B8646" s="1" t="s">
        <v>37</v>
      </c>
      <c r="C8646" s="1" t="s">
        <v>496</v>
      </c>
      <c r="D8646" s="1" t="s">
        <v>26</v>
      </c>
      <c r="E8646" s="1" t="s">
        <v>56</v>
      </c>
      <c r="F8646" s="18">
        <v>79.98</v>
      </c>
      <c r="G8646" t="s">
        <v>4807</v>
      </c>
      <c r="H8646" s="1">
        <f>IF(COUNTIF(G$2:G8646,G8646)=1,1,0)</f>
        <v>1</v>
      </c>
      <c r="I8646" s="1">
        <v>2</v>
      </c>
      <c r="J8646" s="1">
        <v>0</v>
      </c>
      <c r="K8646" s="1">
        <v>26.3934</v>
      </c>
      <c r="L8646" s="12">
        <f>VLOOKUP(train[[#This Row],[Sub-Category]],Análisis_ABC_XYZ[[#Headers],[#Data]],4,FALSE)</f>
        <v>0.52062335344040378</v>
      </c>
    </row>
    <row r="8647" spans="1:12" x14ac:dyDescent="0.35">
      <c r="A8647" s="2">
        <v>43364</v>
      </c>
      <c r="B8647" s="1" t="s">
        <v>37</v>
      </c>
      <c r="C8647" s="1" t="s">
        <v>418</v>
      </c>
      <c r="D8647" s="1" t="s">
        <v>26</v>
      </c>
      <c r="E8647" s="1" t="s">
        <v>56</v>
      </c>
      <c r="F8647" s="18">
        <v>71.98</v>
      </c>
      <c r="G8647" t="s">
        <v>4807</v>
      </c>
      <c r="H8647" s="1">
        <f>IF(COUNTIF(G$2:G8647,G8647)=1,1,0)</f>
        <v>0</v>
      </c>
      <c r="I8647" s="1">
        <v>2</v>
      </c>
      <c r="J8647" s="1">
        <v>0</v>
      </c>
      <c r="K8647" s="1">
        <v>15.1158</v>
      </c>
      <c r="L8647" s="12">
        <f>VLOOKUP(train[[#This Row],[Sub-Category]],Análisis_ABC_XYZ[[#Headers],[#Data]],4,FALSE)</f>
        <v>0.52062335344040378</v>
      </c>
    </row>
    <row r="8648" spans="1:12" x14ac:dyDescent="0.35">
      <c r="A8648" s="2">
        <v>43364</v>
      </c>
      <c r="B8648" s="1" t="s">
        <v>76</v>
      </c>
      <c r="C8648" s="1" t="s">
        <v>678</v>
      </c>
      <c r="D8648" s="1" t="s">
        <v>14</v>
      </c>
      <c r="E8648" s="1" t="s">
        <v>29</v>
      </c>
      <c r="F8648" s="18">
        <v>20.16</v>
      </c>
      <c r="G8648" t="s">
        <v>3649</v>
      </c>
      <c r="H8648" s="1">
        <f>IF(COUNTIF(G$2:G8648,G8648)=1,1,0)</f>
        <v>1</v>
      </c>
      <c r="I8648" s="1">
        <v>7</v>
      </c>
      <c r="J8648" s="1">
        <v>0</v>
      </c>
      <c r="K8648" s="1">
        <v>9.8783999999999992</v>
      </c>
      <c r="L8648" s="12">
        <f>VLOOKUP(train[[#This Row],[Sub-Category]],Análisis_ABC_XYZ[[#Headers],[#Data]],4,FALSE)</f>
        <v>0.46881743173671325</v>
      </c>
    </row>
    <row r="8649" spans="1:12" x14ac:dyDescent="0.35">
      <c r="A8649" s="2">
        <v>43364</v>
      </c>
      <c r="B8649" s="1" t="s">
        <v>12</v>
      </c>
      <c r="C8649" s="1" t="s">
        <v>1085</v>
      </c>
      <c r="D8649" s="1" t="s">
        <v>14</v>
      </c>
      <c r="E8649" s="1" t="s">
        <v>20</v>
      </c>
      <c r="F8649" s="18">
        <v>15.51</v>
      </c>
      <c r="G8649" t="s">
        <v>3382</v>
      </c>
      <c r="H8649" s="1">
        <f>IF(COUNTIF(G$2:G8649,G8649)=1,1,0)</f>
        <v>1</v>
      </c>
      <c r="I8649" s="1">
        <v>1</v>
      </c>
      <c r="J8649" s="1">
        <v>0</v>
      </c>
      <c r="K8649" s="1">
        <v>3.8774999999999995</v>
      </c>
      <c r="L8649" s="12">
        <f>VLOOKUP(train[[#This Row],[Sub-Category]],Análisis_ABC_XYZ[[#Headers],[#Data]],4,FALSE)</f>
        <v>0.44610841445725197</v>
      </c>
    </row>
    <row r="8650" spans="1:12" x14ac:dyDescent="0.35">
      <c r="A8650" s="2">
        <v>43364</v>
      </c>
      <c r="B8650" s="1" t="s">
        <v>16</v>
      </c>
      <c r="C8650" s="1" t="s">
        <v>148</v>
      </c>
      <c r="D8650" s="1" t="s">
        <v>14</v>
      </c>
      <c r="E8650" s="1" t="s">
        <v>29</v>
      </c>
      <c r="F8650" s="18">
        <v>12.294</v>
      </c>
      <c r="G8650" t="s">
        <v>5290</v>
      </c>
      <c r="H8650" s="1">
        <f>IF(COUNTIF(G$2:G8650,G8650)=1,1,0)</f>
        <v>1</v>
      </c>
      <c r="I8650" s="1">
        <v>1</v>
      </c>
      <c r="J8650" s="1">
        <v>0.7</v>
      </c>
      <c r="K8650" s="1">
        <v>-8.6057999999999986</v>
      </c>
      <c r="L8650" s="12">
        <f>VLOOKUP(train[[#This Row],[Sub-Category]],Análisis_ABC_XYZ[[#Headers],[#Data]],4,FALSE)</f>
        <v>0.46881743173671325</v>
      </c>
    </row>
    <row r="8651" spans="1:12" x14ac:dyDescent="0.35">
      <c r="A8651" s="2">
        <v>43364</v>
      </c>
      <c r="B8651" s="1" t="s">
        <v>52</v>
      </c>
      <c r="C8651" s="1" t="s">
        <v>1381</v>
      </c>
      <c r="D8651" s="1" t="s">
        <v>14</v>
      </c>
      <c r="E8651" s="1" t="s">
        <v>29</v>
      </c>
      <c r="F8651" s="18">
        <v>1.9080000000000004</v>
      </c>
      <c r="G8651" s="1" t="s">
        <v>3580</v>
      </c>
      <c r="H8651" s="1">
        <f>IF(COUNTIF(G$2:G8651,G8651)=1,1,0)</f>
        <v>1</v>
      </c>
      <c r="I8651" s="1">
        <v>2</v>
      </c>
      <c r="J8651" s="1">
        <v>0.7</v>
      </c>
      <c r="K8651" s="1">
        <v>-1.5264000000000002</v>
      </c>
      <c r="L8651" s="12">
        <f>VLOOKUP(train[[#This Row],[Sub-Category]],Análisis_ABC_XYZ[[#Headers],[#Data]],4,FALSE)</f>
        <v>0.46881743173671325</v>
      </c>
    </row>
    <row r="8652" spans="1:12" x14ac:dyDescent="0.35">
      <c r="A8652" s="2">
        <v>43365</v>
      </c>
      <c r="B8652" s="1" t="s">
        <v>52</v>
      </c>
      <c r="C8652" s="1" t="s">
        <v>529</v>
      </c>
      <c r="D8652" s="1" t="s">
        <v>14</v>
      </c>
      <c r="E8652" s="1" t="s">
        <v>182</v>
      </c>
      <c r="F8652" s="18">
        <v>4663.7360000000008</v>
      </c>
      <c r="G8652" t="s">
        <v>4581</v>
      </c>
      <c r="H8652" s="1">
        <f>IF(COUNTIF(G$2:G8652,G8652)=1,1,0)</f>
        <v>1</v>
      </c>
      <c r="I8652" s="1">
        <v>7</v>
      </c>
      <c r="J8652" s="1">
        <v>0.2</v>
      </c>
      <c r="K8652" s="1">
        <v>-1049.3406</v>
      </c>
      <c r="L8652" s="12">
        <f>VLOOKUP(train[[#This Row],[Sub-Category]],Análisis_ABC_XYZ[[#Headers],[#Data]],4,FALSE)</f>
        <v>0.53938093436526824</v>
      </c>
    </row>
    <row r="8653" spans="1:12" x14ac:dyDescent="0.35">
      <c r="A8653" s="2">
        <v>43365</v>
      </c>
      <c r="B8653" s="1" t="s">
        <v>501</v>
      </c>
      <c r="C8653" s="1" t="s">
        <v>1663</v>
      </c>
      <c r="D8653" s="1" t="s">
        <v>14</v>
      </c>
      <c r="E8653" s="1" t="s">
        <v>29</v>
      </c>
      <c r="F8653" s="18">
        <v>691.96</v>
      </c>
      <c r="G8653" t="s">
        <v>4173</v>
      </c>
      <c r="H8653" s="1">
        <f>IF(COUNTIF(G$2:G8653,G8653)=1,1,0)</f>
        <v>1</v>
      </c>
      <c r="I8653" s="1">
        <v>4</v>
      </c>
      <c r="J8653" s="1">
        <v>0</v>
      </c>
      <c r="K8653" s="1">
        <v>318.30160000000001</v>
      </c>
      <c r="L8653" s="12">
        <f>VLOOKUP(train[[#This Row],[Sub-Category]],Análisis_ABC_XYZ[[#Headers],[#Data]],4,FALSE)</f>
        <v>0.46881743173671325</v>
      </c>
    </row>
    <row r="8654" spans="1:12" x14ac:dyDescent="0.35">
      <c r="A8654" s="2">
        <v>43365</v>
      </c>
      <c r="B8654" s="1" t="s">
        <v>81</v>
      </c>
      <c r="C8654" s="1" t="s">
        <v>66</v>
      </c>
      <c r="D8654" s="1" t="s">
        <v>26</v>
      </c>
      <c r="E8654" s="1" t="s">
        <v>27</v>
      </c>
      <c r="F8654" s="18">
        <v>391.98</v>
      </c>
      <c r="G8654" t="s">
        <v>6005</v>
      </c>
      <c r="H8654" s="1">
        <f>IF(COUNTIF(G$2:G8654,G8654)=1,1,0)</f>
        <v>1</v>
      </c>
      <c r="I8654" s="1">
        <v>2</v>
      </c>
      <c r="J8654" s="1">
        <v>0</v>
      </c>
      <c r="K8654" s="1">
        <v>113.67419999999998</v>
      </c>
      <c r="L8654" s="12">
        <f>VLOOKUP(train[[#This Row],[Sub-Category]],Análisis_ABC_XYZ[[#Headers],[#Data]],4,FALSE)</f>
        <v>0.41105220110552465</v>
      </c>
    </row>
    <row r="8655" spans="1:12" x14ac:dyDescent="0.35">
      <c r="A8655" s="2">
        <v>43365</v>
      </c>
      <c r="B8655" s="1" t="s">
        <v>79</v>
      </c>
      <c r="C8655" s="1" t="s">
        <v>427</v>
      </c>
      <c r="D8655" s="1" t="s">
        <v>8</v>
      </c>
      <c r="E8655" s="1" t="s">
        <v>9</v>
      </c>
      <c r="F8655" s="18">
        <v>241.96</v>
      </c>
      <c r="G8655" t="s">
        <v>3941</v>
      </c>
      <c r="H8655" s="1">
        <f>IF(COUNTIF(G$2:G8655,G8655)=1,1,0)</f>
        <v>1</v>
      </c>
      <c r="I8655" s="1">
        <v>2</v>
      </c>
      <c r="J8655" s="1">
        <v>0</v>
      </c>
      <c r="K8655" s="1">
        <v>41.133199999999988</v>
      </c>
      <c r="L8655" s="12">
        <f>VLOOKUP(train[[#This Row],[Sub-Category]],Análisis_ABC_XYZ[[#Headers],[#Data]],4,FALSE)</f>
        <v>0.5176847302647779</v>
      </c>
    </row>
    <row r="8656" spans="1:12" x14ac:dyDescent="0.35">
      <c r="A8656" s="2">
        <v>43365</v>
      </c>
      <c r="B8656" s="1" t="s">
        <v>42</v>
      </c>
      <c r="C8656" s="1" t="s">
        <v>1149</v>
      </c>
      <c r="D8656" s="1" t="s">
        <v>14</v>
      </c>
      <c r="E8656" s="1" t="s">
        <v>36</v>
      </c>
      <c r="F8656" s="18">
        <v>219.84</v>
      </c>
      <c r="G8656" t="s">
        <v>4116</v>
      </c>
      <c r="H8656" s="1">
        <f>IF(COUNTIF(G$2:G8656,G8656)=1,1,0)</f>
        <v>1</v>
      </c>
      <c r="I8656" s="1">
        <v>4</v>
      </c>
      <c r="J8656" s="1">
        <v>0</v>
      </c>
      <c r="K8656" s="1">
        <v>107.7216</v>
      </c>
      <c r="L8656" s="12">
        <f>VLOOKUP(train[[#This Row],[Sub-Category]],Análisis_ABC_XYZ[[#Headers],[#Data]],4,FALSE)</f>
        <v>0.43613829632717294</v>
      </c>
    </row>
    <row r="8657" spans="1:12" x14ac:dyDescent="0.35">
      <c r="A8657" s="2">
        <v>43365</v>
      </c>
      <c r="B8657" s="1" t="s">
        <v>42</v>
      </c>
      <c r="C8657" s="1" t="s">
        <v>1196</v>
      </c>
      <c r="D8657" s="1" t="s">
        <v>26</v>
      </c>
      <c r="E8657" s="1" t="s">
        <v>27</v>
      </c>
      <c r="F8657" s="18">
        <v>86.97</v>
      </c>
      <c r="G8657" t="s">
        <v>4116</v>
      </c>
      <c r="H8657" s="1">
        <f>IF(COUNTIF(G$2:G8657,G8657)=1,1,0)</f>
        <v>0</v>
      </c>
      <c r="I8657" s="1">
        <v>3</v>
      </c>
      <c r="J8657" s="1">
        <v>0</v>
      </c>
      <c r="K8657" s="1">
        <v>25.221299999999989</v>
      </c>
      <c r="L8657" s="12">
        <f>VLOOKUP(train[[#This Row],[Sub-Category]],Análisis_ABC_XYZ[[#Headers],[#Data]],4,FALSE)</f>
        <v>0.41105220110552465</v>
      </c>
    </row>
    <row r="8658" spans="1:12" x14ac:dyDescent="0.35">
      <c r="A8658" s="2">
        <v>43365</v>
      </c>
      <c r="B8658" s="1" t="s">
        <v>757</v>
      </c>
      <c r="C8658" s="1" t="s">
        <v>196</v>
      </c>
      <c r="D8658" s="1" t="s">
        <v>14</v>
      </c>
      <c r="E8658" s="1" t="s">
        <v>20</v>
      </c>
      <c r="F8658" s="18">
        <v>67.400000000000006</v>
      </c>
      <c r="G8658" t="s">
        <v>2714</v>
      </c>
      <c r="H8658" s="1">
        <f>IF(COUNTIF(G$2:G8658,G8658)=1,1,0)</f>
        <v>1</v>
      </c>
      <c r="I8658" s="1">
        <v>5</v>
      </c>
      <c r="J8658" s="1">
        <v>0</v>
      </c>
      <c r="K8658" s="1">
        <v>17.523999999999997</v>
      </c>
      <c r="L8658" s="12">
        <f>VLOOKUP(train[[#This Row],[Sub-Category]],Análisis_ABC_XYZ[[#Headers],[#Data]],4,FALSE)</f>
        <v>0.44610841445725197</v>
      </c>
    </row>
    <row r="8659" spans="1:12" x14ac:dyDescent="0.35">
      <c r="A8659" s="2">
        <v>43365</v>
      </c>
      <c r="B8659" s="1" t="s">
        <v>89</v>
      </c>
      <c r="C8659" s="1" t="s">
        <v>1667</v>
      </c>
      <c r="D8659" s="1" t="s">
        <v>14</v>
      </c>
      <c r="E8659" s="1" t="s">
        <v>29</v>
      </c>
      <c r="F8659" s="18">
        <v>40.176000000000002</v>
      </c>
      <c r="G8659" t="s">
        <v>6021</v>
      </c>
      <c r="H8659" s="1">
        <f>IF(COUNTIF(G$2:G8659,G8659)=1,1,0)</f>
        <v>1</v>
      </c>
      <c r="I8659" s="1">
        <v>3</v>
      </c>
      <c r="J8659" s="1">
        <v>0.2</v>
      </c>
      <c r="K8659" s="1">
        <v>14.563799999999997</v>
      </c>
      <c r="L8659" s="12">
        <f>VLOOKUP(train[[#This Row],[Sub-Category]],Análisis_ABC_XYZ[[#Headers],[#Data]],4,FALSE)</f>
        <v>0.46881743173671325</v>
      </c>
    </row>
    <row r="8660" spans="1:12" x14ac:dyDescent="0.35">
      <c r="A8660" s="2">
        <v>43365</v>
      </c>
      <c r="B8660" s="1" t="s">
        <v>42</v>
      </c>
      <c r="C8660" s="1" t="s">
        <v>930</v>
      </c>
      <c r="D8660" s="1" t="s">
        <v>14</v>
      </c>
      <c r="E8660" s="1" t="s">
        <v>29</v>
      </c>
      <c r="F8660" s="18">
        <v>33.04</v>
      </c>
      <c r="G8660" t="s">
        <v>4116</v>
      </c>
      <c r="H8660" s="1">
        <f>IF(COUNTIF(G$2:G8660,G8660)=1,1,0)</f>
        <v>0</v>
      </c>
      <c r="I8660" s="1">
        <v>8</v>
      </c>
      <c r="J8660" s="1">
        <v>0</v>
      </c>
      <c r="K8660" s="1">
        <v>15.5288</v>
      </c>
      <c r="L8660" s="12">
        <f>VLOOKUP(train[[#This Row],[Sub-Category]],Análisis_ABC_XYZ[[#Headers],[#Data]],4,FALSE)</f>
        <v>0.46881743173671325</v>
      </c>
    </row>
    <row r="8661" spans="1:12" x14ac:dyDescent="0.35">
      <c r="A8661" s="2">
        <v>43365</v>
      </c>
      <c r="B8661" s="1" t="s">
        <v>89</v>
      </c>
      <c r="C8661" s="1" t="s">
        <v>1268</v>
      </c>
      <c r="D8661" s="1" t="s">
        <v>26</v>
      </c>
      <c r="E8661" s="1" t="s">
        <v>56</v>
      </c>
      <c r="F8661" s="18">
        <v>1071</v>
      </c>
      <c r="G8661" t="s">
        <v>3001</v>
      </c>
      <c r="H8661" s="1">
        <f>IF(COUNTIF(G$2:G8661,G8661)=1,1,0)</f>
        <v>1</v>
      </c>
      <c r="I8661" s="1">
        <v>9</v>
      </c>
      <c r="J8661" s="1">
        <v>0</v>
      </c>
      <c r="K8661" s="1">
        <v>171.36000000000007</v>
      </c>
      <c r="L8661" s="12">
        <f>VLOOKUP(train[[#This Row],[Sub-Category]],Análisis_ABC_XYZ[[#Headers],[#Data]],4,FALSE)</f>
        <v>0.52062335344040378</v>
      </c>
    </row>
    <row r="8662" spans="1:12" x14ac:dyDescent="0.35">
      <c r="A8662" s="2">
        <v>43365</v>
      </c>
      <c r="B8662" s="1" t="s">
        <v>42</v>
      </c>
      <c r="C8662" s="1" t="s">
        <v>1027</v>
      </c>
      <c r="D8662" s="1" t="s">
        <v>26</v>
      </c>
      <c r="E8662" s="1" t="s">
        <v>56</v>
      </c>
      <c r="F8662" s="18">
        <v>98.16</v>
      </c>
      <c r="G8662" t="s">
        <v>4116</v>
      </c>
      <c r="H8662" s="1">
        <f>IF(COUNTIF(G$2:G8662,G8662)=1,1,0)</f>
        <v>0</v>
      </c>
      <c r="I8662" s="1">
        <v>6</v>
      </c>
      <c r="J8662" s="1">
        <v>0</v>
      </c>
      <c r="K8662" s="1">
        <v>9.8159999999999954</v>
      </c>
      <c r="L8662" s="12">
        <f>VLOOKUP(train[[#This Row],[Sub-Category]],Análisis_ABC_XYZ[[#Headers],[#Data]],4,FALSE)</f>
        <v>0.52062335344040378</v>
      </c>
    </row>
    <row r="8663" spans="1:12" x14ac:dyDescent="0.35">
      <c r="A8663" s="2">
        <v>43365</v>
      </c>
      <c r="B8663" s="1" t="s">
        <v>52</v>
      </c>
      <c r="C8663" s="1" t="s">
        <v>1203</v>
      </c>
      <c r="D8663" s="1" t="s">
        <v>26</v>
      </c>
      <c r="E8663" s="1" t="s">
        <v>56</v>
      </c>
      <c r="F8663" s="18">
        <v>79.984000000000009</v>
      </c>
      <c r="G8663" t="s">
        <v>4581</v>
      </c>
      <c r="H8663" s="1">
        <f>IF(COUNTIF(G$2:G8663,G8663)=1,1,0)</f>
        <v>0</v>
      </c>
      <c r="I8663" s="1">
        <v>2</v>
      </c>
      <c r="J8663" s="1">
        <v>0.2</v>
      </c>
      <c r="K8663" s="1">
        <v>22.995400000000004</v>
      </c>
      <c r="L8663" s="12">
        <f>VLOOKUP(train[[#This Row],[Sub-Category]],Análisis_ABC_XYZ[[#Headers],[#Data]],4,FALSE)</f>
        <v>0.52062335344040378</v>
      </c>
    </row>
    <row r="8664" spans="1:12" x14ac:dyDescent="0.35">
      <c r="A8664" s="2">
        <v>43365</v>
      </c>
      <c r="B8664" s="1" t="s">
        <v>501</v>
      </c>
      <c r="C8664" s="1" t="s">
        <v>99</v>
      </c>
      <c r="D8664" s="1" t="s">
        <v>26</v>
      </c>
      <c r="E8664" s="1" t="s">
        <v>56</v>
      </c>
      <c r="F8664" s="18">
        <v>34.950000000000003</v>
      </c>
      <c r="G8664" t="s">
        <v>4173</v>
      </c>
      <c r="H8664" s="1">
        <f>IF(COUNTIF(G$2:G8664,G8664)=1,1,0)</f>
        <v>0</v>
      </c>
      <c r="I8664" s="1">
        <v>5</v>
      </c>
      <c r="J8664" s="1">
        <v>0</v>
      </c>
      <c r="K8664" s="1">
        <v>15.378000000000004</v>
      </c>
      <c r="L8664" s="12">
        <f>VLOOKUP(train[[#This Row],[Sub-Category]],Análisis_ABC_XYZ[[#Headers],[#Data]],4,FALSE)</f>
        <v>0.52062335344040378</v>
      </c>
    </row>
    <row r="8665" spans="1:12" x14ac:dyDescent="0.35">
      <c r="A8665" s="2">
        <v>43365</v>
      </c>
      <c r="B8665" s="1" t="s">
        <v>79</v>
      </c>
      <c r="C8665" s="1" t="s">
        <v>129</v>
      </c>
      <c r="D8665" s="1" t="s">
        <v>14</v>
      </c>
      <c r="E8665" s="1" t="s">
        <v>15</v>
      </c>
      <c r="F8665" s="18">
        <v>27.72</v>
      </c>
      <c r="G8665" t="s">
        <v>3941</v>
      </c>
      <c r="H8665" s="1">
        <f>IF(COUNTIF(G$2:G8665,G8665)=1,1,0)</f>
        <v>0</v>
      </c>
      <c r="I8665" s="1">
        <v>9</v>
      </c>
      <c r="J8665" s="1">
        <v>0</v>
      </c>
      <c r="K8665" s="1">
        <v>13.3056</v>
      </c>
      <c r="L8665" s="12">
        <f>VLOOKUP(train[[#This Row],[Sub-Category]],Análisis_ABC_XYZ[[#Headers],[#Data]],4,FALSE)</f>
        <v>0.4647369236065339</v>
      </c>
    </row>
    <row r="8666" spans="1:12" x14ac:dyDescent="0.35">
      <c r="A8666" s="2">
        <v>43365</v>
      </c>
      <c r="B8666" s="1" t="s">
        <v>203</v>
      </c>
      <c r="C8666" s="1" t="s">
        <v>243</v>
      </c>
      <c r="D8666" s="1" t="s">
        <v>14</v>
      </c>
      <c r="E8666" s="1" t="s">
        <v>36</v>
      </c>
      <c r="F8666" s="18">
        <v>27.18</v>
      </c>
      <c r="G8666" t="s">
        <v>3922</v>
      </c>
      <c r="H8666" s="1">
        <f>IF(COUNTIF(G$2:G8666,G8666)=1,1,0)</f>
        <v>1</v>
      </c>
      <c r="I8666" s="1">
        <v>3</v>
      </c>
      <c r="J8666" s="1">
        <v>0</v>
      </c>
      <c r="K8666" s="1">
        <v>12.231</v>
      </c>
      <c r="L8666" s="12">
        <f>VLOOKUP(train[[#This Row],[Sub-Category]],Análisis_ABC_XYZ[[#Headers],[#Data]],4,FALSE)</f>
        <v>0.43613829632717294</v>
      </c>
    </row>
    <row r="8667" spans="1:12" x14ac:dyDescent="0.35">
      <c r="A8667" s="2">
        <v>43365</v>
      </c>
      <c r="B8667" s="1" t="s">
        <v>12</v>
      </c>
      <c r="C8667" s="1" t="s">
        <v>181</v>
      </c>
      <c r="D8667" s="1" t="s">
        <v>14</v>
      </c>
      <c r="E8667" s="1" t="s">
        <v>182</v>
      </c>
      <c r="F8667" s="18">
        <v>21.96</v>
      </c>
      <c r="G8667" t="s">
        <v>3712</v>
      </c>
      <c r="H8667" s="1">
        <f>IF(COUNTIF(G$2:G8667,G8667)=1,1,0)</f>
        <v>1</v>
      </c>
      <c r="I8667" s="1">
        <v>2</v>
      </c>
      <c r="J8667" s="1">
        <v>0</v>
      </c>
      <c r="K8667" s="1">
        <v>6.1488000000000014</v>
      </c>
      <c r="L8667" s="12">
        <f>VLOOKUP(train[[#This Row],[Sub-Category]],Análisis_ABC_XYZ[[#Headers],[#Data]],4,FALSE)</f>
        <v>0.53938093436526824</v>
      </c>
    </row>
    <row r="8668" spans="1:12" x14ac:dyDescent="0.35">
      <c r="A8668" s="2">
        <v>43365</v>
      </c>
      <c r="B8668" s="1" t="s">
        <v>379</v>
      </c>
      <c r="C8668" s="1" t="s">
        <v>1885</v>
      </c>
      <c r="D8668" s="1" t="s">
        <v>14</v>
      </c>
      <c r="E8668" s="1" t="s">
        <v>24</v>
      </c>
      <c r="F8668" s="18">
        <v>17.940000000000001</v>
      </c>
      <c r="G8668" t="s">
        <v>3168</v>
      </c>
      <c r="H8668" s="1">
        <f>IF(COUNTIF(G$2:G8668,G8668)=1,1,0)</f>
        <v>1</v>
      </c>
      <c r="I8668" s="1">
        <v>3</v>
      </c>
      <c r="J8668" s="1">
        <v>0</v>
      </c>
      <c r="K8668" s="1">
        <v>6.4584000000000001</v>
      </c>
      <c r="L8668" s="12">
        <f>VLOOKUP(train[[#This Row],[Sub-Category]],Análisis_ABC_XYZ[[#Headers],[#Data]],4,FALSE)</f>
        <v>0.45632477063632687</v>
      </c>
    </row>
    <row r="8669" spans="1:12" x14ac:dyDescent="0.35">
      <c r="A8669" s="2">
        <v>43365</v>
      </c>
      <c r="B8669" s="1" t="s">
        <v>39</v>
      </c>
      <c r="C8669" s="1" t="s">
        <v>469</v>
      </c>
      <c r="D8669" s="1" t="s">
        <v>14</v>
      </c>
      <c r="E8669" s="1" t="s">
        <v>61</v>
      </c>
      <c r="F8669" s="18">
        <v>13.392000000000001</v>
      </c>
      <c r="G8669" t="s">
        <v>5217</v>
      </c>
      <c r="H8669" s="1">
        <f>IF(COUNTIF(G$2:G8669,G8669)=1,1,0)</f>
        <v>1</v>
      </c>
      <c r="I8669" s="1">
        <v>3</v>
      </c>
      <c r="J8669" s="1">
        <v>0.2</v>
      </c>
      <c r="K8669" s="1">
        <v>5.0220000000000002</v>
      </c>
      <c r="L8669" s="12">
        <f>VLOOKUP(train[[#This Row],[Sub-Category]],Análisis_ABC_XYZ[[#Headers],[#Data]],4,FALSE)</f>
        <v>0.44424167803735209</v>
      </c>
    </row>
    <row r="8670" spans="1:12" x14ac:dyDescent="0.35">
      <c r="A8670" s="2">
        <v>43365</v>
      </c>
      <c r="B8670" s="1" t="s">
        <v>379</v>
      </c>
      <c r="C8670" s="1" t="s">
        <v>1401</v>
      </c>
      <c r="D8670" s="1" t="s">
        <v>14</v>
      </c>
      <c r="E8670" s="1" t="s">
        <v>36</v>
      </c>
      <c r="F8670" s="18">
        <v>12.96</v>
      </c>
      <c r="G8670" t="s">
        <v>3168</v>
      </c>
      <c r="H8670" s="1">
        <f>IF(COUNTIF(G$2:G8670,G8670)=1,1,0)</f>
        <v>0</v>
      </c>
      <c r="I8670" s="1">
        <v>2</v>
      </c>
      <c r="J8670" s="1">
        <v>0</v>
      </c>
      <c r="K8670" s="1">
        <v>6.2208000000000006</v>
      </c>
      <c r="L8670" s="12">
        <f>VLOOKUP(train[[#This Row],[Sub-Category]],Análisis_ABC_XYZ[[#Headers],[#Data]],4,FALSE)</f>
        <v>0.43613829632717294</v>
      </c>
    </row>
    <row r="8671" spans="1:12" x14ac:dyDescent="0.35">
      <c r="A8671" s="2">
        <v>43365</v>
      </c>
      <c r="B8671" s="1" t="s">
        <v>89</v>
      </c>
      <c r="C8671" s="1" t="s">
        <v>504</v>
      </c>
      <c r="D8671" s="1" t="s">
        <v>8</v>
      </c>
      <c r="E8671" s="1" t="s">
        <v>22</v>
      </c>
      <c r="F8671" s="18">
        <v>12.07</v>
      </c>
      <c r="G8671" t="s">
        <v>3001</v>
      </c>
      <c r="H8671" s="1">
        <f>IF(COUNTIF(G$2:G8671,G8671)=1,1,0)</f>
        <v>0</v>
      </c>
      <c r="I8671" s="1">
        <v>1</v>
      </c>
      <c r="J8671" s="1">
        <v>0</v>
      </c>
      <c r="K8671" s="1">
        <v>3.9831000000000003</v>
      </c>
      <c r="L8671" s="12">
        <f>VLOOKUP(train[[#This Row],[Sub-Category]],Análisis_ABC_XYZ[[#Headers],[#Data]],4,FALSE)</f>
        <v>0.4595170286641902</v>
      </c>
    </row>
    <row r="8672" spans="1:12" x14ac:dyDescent="0.35">
      <c r="A8672" s="2">
        <v>43365</v>
      </c>
      <c r="B8672" s="1" t="s">
        <v>39</v>
      </c>
      <c r="C8672" s="1" t="s">
        <v>447</v>
      </c>
      <c r="D8672" s="1" t="s">
        <v>14</v>
      </c>
      <c r="E8672" s="1" t="s">
        <v>29</v>
      </c>
      <c r="F8672" s="18">
        <v>11.227999999999998</v>
      </c>
      <c r="G8672" t="s">
        <v>5217</v>
      </c>
      <c r="H8672" s="1">
        <f>IF(COUNTIF(G$2:G8672,G8672)=1,1,0)</f>
        <v>0</v>
      </c>
      <c r="I8672" s="1">
        <v>7</v>
      </c>
      <c r="J8672" s="1">
        <v>0.8</v>
      </c>
      <c r="K8672" s="1">
        <v>-18.52620000000001</v>
      </c>
      <c r="L8672" s="12">
        <f>VLOOKUP(train[[#This Row],[Sub-Category]],Análisis_ABC_XYZ[[#Headers],[#Data]],4,FALSE)</f>
        <v>0.46881743173671325</v>
      </c>
    </row>
    <row r="8673" spans="1:12" x14ac:dyDescent="0.35">
      <c r="A8673" s="2">
        <v>43365</v>
      </c>
      <c r="B8673" s="1" t="s">
        <v>52</v>
      </c>
      <c r="C8673" s="1" t="s">
        <v>503</v>
      </c>
      <c r="D8673" s="1" t="s">
        <v>14</v>
      </c>
      <c r="E8673" s="1" t="s">
        <v>29</v>
      </c>
      <c r="F8673" s="18">
        <v>5.6070000000000011</v>
      </c>
      <c r="G8673" t="s">
        <v>4581</v>
      </c>
      <c r="H8673" s="1">
        <f>IF(COUNTIF(G$2:G8673,G8673)=1,1,0)</f>
        <v>0</v>
      </c>
      <c r="I8673" s="1">
        <v>1</v>
      </c>
      <c r="J8673" s="1">
        <v>0.7</v>
      </c>
      <c r="K8673" s="1">
        <v>-4.2987000000000002</v>
      </c>
      <c r="L8673" s="12">
        <f>VLOOKUP(train[[#This Row],[Sub-Category]],Análisis_ABC_XYZ[[#Headers],[#Data]],4,FALSE)</f>
        <v>0.46881743173671325</v>
      </c>
    </row>
    <row r="8674" spans="1:12" x14ac:dyDescent="0.35">
      <c r="A8674" s="2">
        <v>43366</v>
      </c>
      <c r="B8674" s="1" t="s">
        <v>12</v>
      </c>
      <c r="C8674" s="1" t="s">
        <v>940</v>
      </c>
      <c r="D8674" s="1" t="s">
        <v>8</v>
      </c>
      <c r="E8674" s="1" t="s">
        <v>11</v>
      </c>
      <c r="F8674" s="18">
        <v>594.81600000000003</v>
      </c>
      <c r="G8674" t="s">
        <v>4813</v>
      </c>
      <c r="H8674" s="1">
        <f>IF(COUNTIF(G$2:G8674,G8674)=1,1,0)</f>
        <v>1</v>
      </c>
      <c r="I8674" s="1">
        <v>2</v>
      </c>
      <c r="J8674" s="1">
        <v>0.2</v>
      </c>
      <c r="K8674" s="1">
        <v>59.481600000000014</v>
      </c>
      <c r="L8674" s="12">
        <f>VLOOKUP(train[[#This Row],[Sub-Category]],Análisis_ABC_XYZ[[#Headers],[#Data]],4,FALSE)</f>
        <v>0.46529189879902266</v>
      </c>
    </row>
    <row r="8675" spans="1:12" x14ac:dyDescent="0.35">
      <c r="A8675" s="2">
        <v>43366</v>
      </c>
      <c r="B8675" s="1" t="s">
        <v>16</v>
      </c>
      <c r="C8675" s="1" t="s">
        <v>720</v>
      </c>
      <c r="D8675" s="1" t="s">
        <v>14</v>
      </c>
      <c r="E8675" s="1" t="s">
        <v>36</v>
      </c>
      <c r="F8675" s="18">
        <v>251.64</v>
      </c>
      <c r="G8675" t="s">
        <v>5782</v>
      </c>
      <c r="H8675" s="1">
        <f>IF(COUNTIF(G$2:G8675,G8675)=1,1,0)</f>
        <v>1</v>
      </c>
      <c r="I8675" s="1">
        <v>3</v>
      </c>
      <c r="J8675" s="1">
        <v>0.2</v>
      </c>
      <c r="K8675" s="1">
        <v>88.073999999999984</v>
      </c>
      <c r="L8675" s="12">
        <f>VLOOKUP(train[[#This Row],[Sub-Category]],Análisis_ABC_XYZ[[#Headers],[#Data]],4,FALSE)</f>
        <v>0.43613829632717294</v>
      </c>
    </row>
    <row r="8676" spans="1:12" x14ac:dyDescent="0.35">
      <c r="A8676" s="2">
        <v>43366</v>
      </c>
      <c r="B8676" s="1" t="s">
        <v>12</v>
      </c>
      <c r="C8676" s="1" t="s">
        <v>1021</v>
      </c>
      <c r="D8676" s="1" t="s">
        <v>14</v>
      </c>
      <c r="E8676" s="1" t="s">
        <v>36</v>
      </c>
      <c r="F8676" s="18">
        <v>211.04</v>
      </c>
      <c r="G8676" t="s">
        <v>4813</v>
      </c>
      <c r="H8676" s="1">
        <f>IF(COUNTIF(G$2:G8676,G8676)=1,1,0)</f>
        <v>0</v>
      </c>
      <c r="I8676" s="1">
        <v>8</v>
      </c>
      <c r="J8676" s="1">
        <v>0</v>
      </c>
      <c r="K8676" s="1">
        <v>97.078399999999988</v>
      </c>
      <c r="L8676" s="12">
        <f>VLOOKUP(train[[#This Row],[Sub-Category]],Análisis_ABC_XYZ[[#Headers],[#Data]],4,FALSE)</f>
        <v>0.43613829632717294</v>
      </c>
    </row>
    <row r="8677" spans="1:12" x14ac:dyDescent="0.35">
      <c r="A8677" s="2">
        <v>43366</v>
      </c>
      <c r="B8677" s="1" t="s">
        <v>145</v>
      </c>
      <c r="C8677" s="1" t="s">
        <v>856</v>
      </c>
      <c r="D8677" s="1" t="s">
        <v>8</v>
      </c>
      <c r="E8677" s="1" t="s">
        <v>9</v>
      </c>
      <c r="F8677" s="18">
        <v>180.58800000000005</v>
      </c>
      <c r="G8677" t="s">
        <v>6098</v>
      </c>
      <c r="H8677" s="1">
        <f>IF(COUNTIF(G$2:G8677,G8677)=1,1,0)</f>
        <v>1</v>
      </c>
      <c r="I8677" s="1">
        <v>2</v>
      </c>
      <c r="J8677" s="1">
        <v>0.7</v>
      </c>
      <c r="K8677" s="1">
        <v>-240.78400000000005</v>
      </c>
      <c r="L8677" s="12">
        <f>VLOOKUP(train[[#This Row],[Sub-Category]],Análisis_ABC_XYZ[[#Headers],[#Data]],4,FALSE)</f>
        <v>0.5176847302647779</v>
      </c>
    </row>
    <row r="8678" spans="1:12" x14ac:dyDescent="0.35">
      <c r="A8678" s="2">
        <v>43366</v>
      </c>
      <c r="B8678" s="1" t="s">
        <v>12</v>
      </c>
      <c r="C8678" s="1" t="s">
        <v>1500</v>
      </c>
      <c r="D8678" s="1" t="s">
        <v>14</v>
      </c>
      <c r="E8678" s="1" t="s">
        <v>31</v>
      </c>
      <c r="F8678" s="18">
        <v>160.96</v>
      </c>
      <c r="G8678" t="s">
        <v>5507</v>
      </c>
      <c r="H8678" s="1">
        <f>IF(COUNTIF(G$2:G8678,G8678)=1,1,0)</f>
        <v>1</v>
      </c>
      <c r="I8678" s="1">
        <v>2</v>
      </c>
      <c r="J8678" s="1">
        <v>0</v>
      </c>
      <c r="K8678" s="1">
        <v>48.287999999999997</v>
      </c>
      <c r="L8678" s="12">
        <f>VLOOKUP(train[[#This Row],[Sub-Category]],Análisis_ABC_XYZ[[#Headers],[#Data]],4,FALSE)</f>
        <v>0.49507917887403441</v>
      </c>
    </row>
    <row r="8679" spans="1:12" x14ac:dyDescent="0.35">
      <c r="A8679" s="2">
        <v>43366</v>
      </c>
      <c r="B8679" s="1" t="s">
        <v>37</v>
      </c>
      <c r="C8679" s="1" t="s">
        <v>877</v>
      </c>
      <c r="D8679" s="1" t="s">
        <v>14</v>
      </c>
      <c r="E8679" s="1" t="s">
        <v>31</v>
      </c>
      <c r="F8679" s="18">
        <v>119.96</v>
      </c>
      <c r="G8679" t="s">
        <v>2722</v>
      </c>
      <c r="H8679" s="1">
        <f>IF(COUNTIF(G$2:G8679,G8679)=1,1,0)</f>
        <v>1</v>
      </c>
      <c r="I8679" s="1">
        <v>2</v>
      </c>
      <c r="J8679" s="1">
        <v>0</v>
      </c>
      <c r="K8679" s="1">
        <v>33.588800000000006</v>
      </c>
      <c r="L8679" s="12">
        <f>VLOOKUP(train[[#This Row],[Sub-Category]],Análisis_ABC_XYZ[[#Headers],[#Data]],4,FALSE)</f>
        <v>0.49507917887403441</v>
      </c>
    </row>
    <row r="8680" spans="1:12" x14ac:dyDescent="0.35">
      <c r="A8680" s="2">
        <v>43366</v>
      </c>
      <c r="B8680" s="1" t="s">
        <v>72</v>
      </c>
      <c r="C8680" s="1" t="s">
        <v>1785</v>
      </c>
      <c r="D8680" s="1" t="s">
        <v>14</v>
      </c>
      <c r="E8680" s="1" t="s">
        <v>31</v>
      </c>
      <c r="F8680" s="18">
        <v>73.175999999999974</v>
      </c>
      <c r="G8680" t="s">
        <v>5677</v>
      </c>
      <c r="H8680" s="1">
        <f>IF(COUNTIF(G$2:G8680,G8680)=1,1,0)</f>
        <v>1</v>
      </c>
      <c r="I8680" s="1">
        <v>6</v>
      </c>
      <c r="J8680" s="1">
        <v>0.8</v>
      </c>
      <c r="K8680" s="1">
        <v>-197.57520000000002</v>
      </c>
      <c r="L8680" s="12">
        <f>VLOOKUP(train[[#This Row],[Sub-Category]],Análisis_ABC_XYZ[[#Headers],[#Data]],4,FALSE)</f>
        <v>0.49507917887403441</v>
      </c>
    </row>
    <row r="8681" spans="1:12" x14ac:dyDescent="0.35">
      <c r="A8681" s="2">
        <v>43366</v>
      </c>
      <c r="B8681" s="1" t="s">
        <v>12</v>
      </c>
      <c r="C8681" s="1" t="s">
        <v>1066</v>
      </c>
      <c r="D8681" s="1" t="s">
        <v>14</v>
      </c>
      <c r="E8681" s="1" t="s">
        <v>29</v>
      </c>
      <c r="F8681" s="18">
        <v>72.960000000000008</v>
      </c>
      <c r="G8681" t="s">
        <v>4813</v>
      </c>
      <c r="H8681" s="1">
        <f>IF(COUNTIF(G$2:G8681,G8681)=1,1,0)</f>
        <v>0</v>
      </c>
      <c r="I8681" s="1">
        <v>3</v>
      </c>
      <c r="J8681" s="1">
        <v>0.2</v>
      </c>
      <c r="K8681" s="1">
        <v>23.711999999999996</v>
      </c>
      <c r="L8681" s="12">
        <f>VLOOKUP(train[[#This Row],[Sub-Category]],Análisis_ABC_XYZ[[#Headers],[#Data]],4,FALSE)</f>
        <v>0.46881743173671325</v>
      </c>
    </row>
    <row r="8682" spans="1:12" x14ac:dyDescent="0.35">
      <c r="A8682" s="2">
        <v>43366</v>
      </c>
      <c r="B8682" s="1" t="s">
        <v>72</v>
      </c>
      <c r="C8682" s="1" t="s">
        <v>837</v>
      </c>
      <c r="D8682" s="1" t="s">
        <v>26</v>
      </c>
      <c r="E8682" s="1" t="s">
        <v>27</v>
      </c>
      <c r="F8682" s="18">
        <v>39.984000000000002</v>
      </c>
      <c r="G8682" t="s">
        <v>5677</v>
      </c>
      <c r="H8682" s="1">
        <f>IF(COUNTIF(G$2:G8682,G8682)=1,1,0)</f>
        <v>0</v>
      </c>
      <c r="I8682" s="1">
        <v>2</v>
      </c>
      <c r="J8682" s="1">
        <v>0.2</v>
      </c>
      <c r="K8682" s="1">
        <v>-8.9963999999999995</v>
      </c>
      <c r="L8682" s="12">
        <f>VLOOKUP(train[[#This Row],[Sub-Category]],Análisis_ABC_XYZ[[#Headers],[#Data]],4,FALSE)</f>
        <v>0.41105220110552465</v>
      </c>
    </row>
    <row r="8683" spans="1:12" x14ac:dyDescent="0.35">
      <c r="A8683" s="2">
        <v>43366</v>
      </c>
      <c r="B8683" s="1" t="s">
        <v>37</v>
      </c>
      <c r="C8683" s="1" t="s">
        <v>534</v>
      </c>
      <c r="D8683" s="1" t="s">
        <v>14</v>
      </c>
      <c r="E8683" s="1" t="s">
        <v>20</v>
      </c>
      <c r="F8683" s="18">
        <v>31.44</v>
      </c>
      <c r="G8683" t="s">
        <v>2722</v>
      </c>
      <c r="H8683" s="1">
        <f>IF(COUNTIF(G$2:G8683,G8683)=1,1,0)</f>
        <v>0</v>
      </c>
      <c r="I8683" s="1">
        <v>3</v>
      </c>
      <c r="J8683" s="1">
        <v>0</v>
      </c>
      <c r="K8683" s="1">
        <v>8.4888000000000012</v>
      </c>
      <c r="L8683" s="12">
        <f>VLOOKUP(train[[#This Row],[Sub-Category]],Análisis_ABC_XYZ[[#Headers],[#Data]],4,FALSE)</f>
        <v>0.44610841445725197</v>
      </c>
    </row>
    <row r="8684" spans="1:12" x14ac:dyDescent="0.35">
      <c r="A8684" s="2">
        <v>43366</v>
      </c>
      <c r="B8684" s="1" t="s">
        <v>198</v>
      </c>
      <c r="C8684" s="1" t="s">
        <v>224</v>
      </c>
      <c r="D8684" s="1" t="s">
        <v>26</v>
      </c>
      <c r="E8684" s="1" t="s">
        <v>56</v>
      </c>
      <c r="F8684" s="18">
        <v>291.95999999999998</v>
      </c>
      <c r="G8684" t="s">
        <v>5857</v>
      </c>
      <c r="H8684" s="1">
        <f>IF(COUNTIF(G$2:G8684,G8684)=1,1,0)</f>
        <v>1</v>
      </c>
      <c r="I8684" s="1">
        <v>4</v>
      </c>
      <c r="J8684" s="1">
        <v>0</v>
      </c>
      <c r="K8684" s="1">
        <v>102.18599999999998</v>
      </c>
      <c r="L8684" s="12">
        <f>VLOOKUP(train[[#This Row],[Sub-Category]],Análisis_ABC_XYZ[[#Headers],[#Data]],4,FALSE)</f>
        <v>0.52062335344040378</v>
      </c>
    </row>
    <row r="8685" spans="1:12" x14ac:dyDescent="0.35">
      <c r="A8685" s="2">
        <v>43366</v>
      </c>
      <c r="B8685" s="1" t="s">
        <v>501</v>
      </c>
      <c r="C8685" s="1" t="s">
        <v>1295</v>
      </c>
      <c r="D8685" s="1" t="s">
        <v>26</v>
      </c>
      <c r="E8685" s="1" t="s">
        <v>56</v>
      </c>
      <c r="F8685" s="18">
        <v>199.95000000000002</v>
      </c>
      <c r="G8685" t="s">
        <v>3167</v>
      </c>
      <c r="H8685" s="1">
        <f>IF(COUNTIF(G$2:G8685,G8685)=1,1,0)</f>
        <v>1</v>
      </c>
      <c r="I8685" s="1">
        <v>5</v>
      </c>
      <c r="J8685" s="1">
        <v>0</v>
      </c>
      <c r="K8685" s="1">
        <v>63.983999999999988</v>
      </c>
      <c r="L8685" s="12">
        <f>VLOOKUP(train[[#This Row],[Sub-Category]],Análisis_ABC_XYZ[[#Headers],[#Data]],4,FALSE)</f>
        <v>0.52062335344040378</v>
      </c>
    </row>
    <row r="8686" spans="1:12" x14ac:dyDescent="0.35">
      <c r="A8686" s="2">
        <v>43366</v>
      </c>
      <c r="B8686" s="1" t="s">
        <v>145</v>
      </c>
      <c r="C8686" s="1" t="s">
        <v>452</v>
      </c>
      <c r="D8686" s="1" t="s">
        <v>8</v>
      </c>
      <c r="E8686" s="1" t="s">
        <v>22</v>
      </c>
      <c r="F8686" s="18">
        <v>29.328000000000003</v>
      </c>
      <c r="G8686" t="s">
        <v>5859</v>
      </c>
      <c r="H8686" s="1">
        <f>IF(COUNTIF(G$2:G8686,G8686)=1,1,0)</f>
        <v>1</v>
      </c>
      <c r="I8686" s="1">
        <v>3</v>
      </c>
      <c r="J8686" s="1">
        <v>0.2</v>
      </c>
      <c r="K8686" s="1">
        <v>3.665999999999995</v>
      </c>
      <c r="L8686" s="12">
        <f>VLOOKUP(train[[#This Row],[Sub-Category]],Análisis_ABC_XYZ[[#Headers],[#Data]],4,FALSE)</f>
        <v>0.4595170286641902</v>
      </c>
    </row>
    <row r="8687" spans="1:12" x14ac:dyDescent="0.35">
      <c r="A8687" s="2">
        <v>43366</v>
      </c>
      <c r="B8687" s="1" t="s">
        <v>145</v>
      </c>
      <c r="C8687" s="1" t="s">
        <v>1115</v>
      </c>
      <c r="D8687" s="1" t="s">
        <v>26</v>
      </c>
      <c r="E8687" s="1" t="s">
        <v>56</v>
      </c>
      <c r="F8687" s="18">
        <v>47.984000000000002</v>
      </c>
      <c r="G8687" t="s">
        <v>6098</v>
      </c>
      <c r="H8687" s="1">
        <f>IF(COUNTIF(G$2:G8687,G8687)=1,1,0)</f>
        <v>0</v>
      </c>
      <c r="I8687" s="1">
        <v>2</v>
      </c>
      <c r="J8687" s="1">
        <v>0.2</v>
      </c>
      <c r="K8687" s="1">
        <v>0.59979999999999656</v>
      </c>
      <c r="L8687" s="12">
        <f>VLOOKUP(train[[#This Row],[Sub-Category]],Análisis_ABC_XYZ[[#Headers],[#Data]],4,FALSE)</f>
        <v>0.52062335344040378</v>
      </c>
    </row>
    <row r="8688" spans="1:12" x14ac:dyDescent="0.35">
      <c r="A8688" s="2">
        <v>43366</v>
      </c>
      <c r="B8688" s="1" t="s">
        <v>12</v>
      </c>
      <c r="C8688" s="1" t="s">
        <v>1040</v>
      </c>
      <c r="D8688" s="1" t="s">
        <v>14</v>
      </c>
      <c r="E8688" s="1" t="s">
        <v>29</v>
      </c>
      <c r="F8688" s="18">
        <v>25.824000000000002</v>
      </c>
      <c r="G8688" t="s">
        <v>5507</v>
      </c>
      <c r="H8688" s="1">
        <f>IF(COUNTIF(G$2:G8688,G8688)=1,1,0)</f>
        <v>0</v>
      </c>
      <c r="I8688" s="1">
        <v>6</v>
      </c>
      <c r="J8688" s="1">
        <v>0.2</v>
      </c>
      <c r="K8688" s="1">
        <v>9.0383999999999993</v>
      </c>
      <c r="L8688" s="12">
        <f>VLOOKUP(train[[#This Row],[Sub-Category]],Análisis_ABC_XYZ[[#Headers],[#Data]],4,FALSE)</f>
        <v>0.46881743173671325</v>
      </c>
    </row>
    <row r="8689" spans="1:12" x14ac:dyDescent="0.35">
      <c r="A8689" s="2">
        <v>43366</v>
      </c>
      <c r="B8689" s="1" t="s">
        <v>72</v>
      </c>
      <c r="C8689" s="1" t="s">
        <v>1041</v>
      </c>
      <c r="D8689" s="1" t="s">
        <v>14</v>
      </c>
      <c r="E8689" s="1" t="s">
        <v>36</v>
      </c>
      <c r="F8689" s="18">
        <v>20.736000000000004</v>
      </c>
      <c r="G8689" t="s">
        <v>5677</v>
      </c>
      <c r="H8689" s="1">
        <f>IF(COUNTIF(G$2:G8689,G8689)=1,1,0)</f>
        <v>0</v>
      </c>
      <c r="I8689" s="1">
        <v>4</v>
      </c>
      <c r="J8689" s="1">
        <v>0.2</v>
      </c>
      <c r="K8689" s="1">
        <v>7.2576000000000001</v>
      </c>
      <c r="L8689" s="12">
        <f>VLOOKUP(train[[#This Row],[Sub-Category]],Análisis_ABC_XYZ[[#Headers],[#Data]],4,FALSE)</f>
        <v>0.43613829632717294</v>
      </c>
    </row>
    <row r="8690" spans="1:12" x14ac:dyDescent="0.35">
      <c r="A8690" s="2">
        <v>43366</v>
      </c>
      <c r="B8690" s="1" t="s">
        <v>145</v>
      </c>
      <c r="C8690" s="1" t="s">
        <v>1374</v>
      </c>
      <c r="D8690" s="1" t="s">
        <v>14</v>
      </c>
      <c r="E8690" s="1" t="s">
        <v>61</v>
      </c>
      <c r="F8690" s="18">
        <v>14.352000000000002</v>
      </c>
      <c r="G8690" t="s">
        <v>5408</v>
      </c>
      <c r="H8690" s="1">
        <f>IF(COUNTIF(G$2:G8690,G8690)=1,1,0)</f>
        <v>1</v>
      </c>
      <c r="I8690" s="1">
        <v>3</v>
      </c>
      <c r="J8690" s="1">
        <v>0.2</v>
      </c>
      <c r="K8690" s="1">
        <v>5.2026000000000003</v>
      </c>
      <c r="L8690" s="12">
        <f>VLOOKUP(train[[#This Row],[Sub-Category]],Análisis_ABC_XYZ[[#Headers],[#Data]],4,FALSE)</f>
        <v>0.44424167803735209</v>
      </c>
    </row>
    <row r="8691" spans="1:12" x14ac:dyDescent="0.35">
      <c r="A8691" s="2">
        <v>43366</v>
      </c>
      <c r="B8691" s="1" t="s">
        <v>501</v>
      </c>
      <c r="C8691" s="1" t="s">
        <v>574</v>
      </c>
      <c r="D8691" s="1" t="s">
        <v>14</v>
      </c>
      <c r="E8691" s="1" t="s">
        <v>36</v>
      </c>
      <c r="F8691" s="18">
        <v>12.96</v>
      </c>
      <c r="G8691" t="s">
        <v>3167</v>
      </c>
      <c r="H8691" s="1">
        <f>IF(COUNTIF(G$2:G8691,G8691)=1,1,0)</f>
        <v>0</v>
      </c>
      <c r="I8691" s="1">
        <v>2</v>
      </c>
      <c r="J8691" s="1">
        <v>0</v>
      </c>
      <c r="K8691" s="1">
        <v>6.2208000000000006</v>
      </c>
      <c r="L8691" s="12">
        <f>VLOOKUP(train[[#This Row],[Sub-Category]],Análisis_ABC_XYZ[[#Headers],[#Data]],4,FALSE)</f>
        <v>0.43613829632717294</v>
      </c>
    </row>
    <row r="8692" spans="1:12" x14ac:dyDescent="0.35">
      <c r="A8692" s="2">
        <v>43366</v>
      </c>
      <c r="B8692" s="1" t="s">
        <v>39</v>
      </c>
      <c r="C8692" s="1" t="s">
        <v>1902</v>
      </c>
      <c r="D8692" s="1" t="s">
        <v>14</v>
      </c>
      <c r="E8692" s="1" t="s">
        <v>36</v>
      </c>
      <c r="F8692" s="18">
        <v>9.2480000000000011</v>
      </c>
      <c r="G8692" t="s">
        <v>5024</v>
      </c>
      <c r="H8692" s="1">
        <f>IF(COUNTIF(G$2:G8692,G8692)=1,1,0)</f>
        <v>1</v>
      </c>
      <c r="I8692" s="1">
        <v>2</v>
      </c>
      <c r="J8692" s="1">
        <v>0.2</v>
      </c>
      <c r="K8692" s="1">
        <v>3.3524000000000003</v>
      </c>
      <c r="L8692" s="12">
        <f>VLOOKUP(train[[#This Row],[Sub-Category]],Análisis_ABC_XYZ[[#Headers],[#Data]],4,FALSE)</f>
        <v>0.43613829632717294</v>
      </c>
    </row>
    <row r="8693" spans="1:12" x14ac:dyDescent="0.35">
      <c r="A8693" s="2">
        <v>43366</v>
      </c>
      <c r="B8693" s="1" t="s">
        <v>37</v>
      </c>
      <c r="C8693" s="1" t="s">
        <v>544</v>
      </c>
      <c r="D8693" s="1" t="s">
        <v>14</v>
      </c>
      <c r="E8693" s="1" t="s">
        <v>29</v>
      </c>
      <c r="F8693" s="18">
        <v>6.88</v>
      </c>
      <c r="G8693" t="s">
        <v>2722</v>
      </c>
      <c r="H8693" s="1">
        <f>IF(COUNTIF(G$2:G8693,G8693)=1,1,0)</f>
        <v>0</v>
      </c>
      <c r="I8693" s="1">
        <v>1</v>
      </c>
      <c r="J8693" s="1">
        <v>0.2</v>
      </c>
      <c r="K8693" s="1">
        <v>2.3220000000000001</v>
      </c>
      <c r="L8693" s="12">
        <f>VLOOKUP(train[[#This Row],[Sub-Category]],Análisis_ABC_XYZ[[#Headers],[#Data]],4,FALSE)</f>
        <v>0.46881743173671325</v>
      </c>
    </row>
    <row r="8694" spans="1:12" x14ac:dyDescent="0.35">
      <c r="A8694" s="2">
        <v>43367</v>
      </c>
      <c r="B8694" s="1" t="s">
        <v>157</v>
      </c>
      <c r="C8694" s="1" t="s">
        <v>1216</v>
      </c>
      <c r="D8694" s="1" t="s">
        <v>26</v>
      </c>
      <c r="E8694" s="1" t="s">
        <v>27</v>
      </c>
      <c r="F8694" s="18">
        <v>1169.694</v>
      </c>
      <c r="G8694" t="s">
        <v>6836</v>
      </c>
      <c r="H8694" s="1">
        <f>IF(COUNTIF(G$2:G8694,G8694)=1,1,0)</f>
        <v>1</v>
      </c>
      <c r="I8694" s="1">
        <v>3</v>
      </c>
      <c r="J8694" s="1">
        <v>0.4</v>
      </c>
      <c r="K8694" s="1">
        <v>-253.43369999999993</v>
      </c>
      <c r="L8694" s="12">
        <f>VLOOKUP(train[[#This Row],[Sub-Category]],Análisis_ABC_XYZ[[#Headers],[#Data]],4,FALSE)</f>
        <v>0.41105220110552465</v>
      </c>
    </row>
    <row r="8695" spans="1:12" x14ac:dyDescent="0.35">
      <c r="A8695" s="2">
        <v>43367</v>
      </c>
      <c r="B8695" s="1" t="s">
        <v>12</v>
      </c>
      <c r="C8695" s="1" t="s">
        <v>1185</v>
      </c>
      <c r="D8695" s="1" t="s">
        <v>26</v>
      </c>
      <c r="E8695" s="1" t="s">
        <v>27</v>
      </c>
      <c r="F8695" s="18">
        <v>859.2</v>
      </c>
      <c r="G8695" t="s">
        <v>4944</v>
      </c>
      <c r="H8695" s="1">
        <f>IF(COUNTIF(G$2:G8695,G8695)=1,1,0)</f>
        <v>1</v>
      </c>
      <c r="I8695" s="1">
        <v>3</v>
      </c>
      <c r="J8695" s="1">
        <v>0.2</v>
      </c>
      <c r="K8695" s="1">
        <v>75.180000000000064</v>
      </c>
      <c r="L8695" s="12">
        <f>VLOOKUP(train[[#This Row],[Sub-Category]],Análisis_ABC_XYZ[[#Headers],[#Data]],4,FALSE)</f>
        <v>0.41105220110552465</v>
      </c>
    </row>
    <row r="8696" spans="1:12" x14ac:dyDescent="0.35">
      <c r="A8696" s="2">
        <v>43367</v>
      </c>
      <c r="B8696" s="1" t="s">
        <v>76</v>
      </c>
      <c r="C8696" s="1" t="s">
        <v>726</v>
      </c>
      <c r="D8696" s="1" t="s">
        <v>8</v>
      </c>
      <c r="E8696" s="1" t="s">
        <v>11</v>
      </c>
      <c r="F8696" s="18">
        <v>603.91999999999996</v>
      </c>
      <c r="G8696" t="s">
        <v>2038</v>
      </c>
      <c r="H8696" s="1">
        <f>IF(COUNTIF(G$2:G8696,G8696)=1,1,0)</f>
        <v>1</v>
      </c>
      <c r="I8696" s="1">
        <v>4</v>
      </c>
      <c r="J8696" s="1">
        <v>0</v>
      </c>
      <c r="K8696" s="1">
        <v>181.17599999999993</v>
      </c>
      <c r="L8696" s="12">
        <f>VLOOKUP(train[[#This Row],[Sub-Category]],Análisis_ABC_XYZ[[#Headers],[#Data]],4,FALSE)</f>
        <v>0.46529189879902266</v>
      </c>
    </row>
    <row r="8697" spans="1:12" x14ac:dyDescent="0.35">
      <c r="A8697" s="2">
        <v>43367</v>
      </c>
      <c r="B8697" s="1" t="s">
        <v>72</v>
      </c>
      <c r="C8697" s="1" t="s">
        <v>940</v>
      </c>
      <c r="D8697" s="1" t="s">
        <v>8</v>
      </c>
      <c r="E8697" s="1" t="s">
        <v>11</v>
      </c>
      <c r="F8697" s="18">
        <v>520.46399999999994</v>
      </c>
      <c r="G8697" t="s">
        <v>5232</v>
      </c>
      <c r="H8697" s="1">
        <f>IF(COUNTIF(G$2:G8697,G8697)=1,1,0)</f>
        <v>1</v>
      </c>
      <c r="I8697" s="1">
        <v>2</v>
      </c>
      <c r="J8697" s="1">
        <v>0.3</v>
      </c>
      <c r="K8697" s="1">
        <v>-14.870399999999961</v>
      </c>
      <c r="L8697" s="12">
        <f>VLOOKUP(train[[#This Row],[Sub-Category]],Análisis_ABC_XYZ[[#Headers],[#Data]],4,FALSE)</f>
        <v>0.46529189879902266</v>
      </c>
    </row>
    <row r="8698" spans="1:12" x14ac:dyDescent="0.35">
      <c r="A8698" s="2">
        <v>43367</v>
      </c>
      <c r="B8698" s="1" t="s">
        <v>12</v>
      </c>
      <c r="C8698" s="1" t="s">
        <v>1844</v>
      </c>
      <c r="D8698" s="1" t="s">
        <v>26</v>
      </c>
      <c r="E8698" s="1" t="s">
        <v>208</v>
      </c>
      <c r="F8698" s="18">
        <v>506.28</v>
      </c>
      <c r="G8698" t="s">
        <v>4944</v>
      </c>
      <c r="H8698" s="1">
        <f>IF(COUNTIF(G$2:G8698,G8698)=1,1,0)</f>
        <v>0</v>
      </c>
      <c r="I8698" s="1">
        <v>3</v>
      </c>
      <c r="J8698" s="1">
        <v>0.2</v>
      </c>
      <c r="K8698" s="1">
        <v>177.19799999999998</v>
      </c>
      <c r="L8698" s="12">
        <f>VLOOKUP(train[[#This Row],[Sub-Category]],Análisis_ABC_XYZ[[#Headers],[#Data]],4,FALSE)</f>
        <v>0.5183572270896134</v>
      </c>
    </row>
    <row r="8699" spans="1:12" x14ac:dyDescent="0.35">
      <c r="A8699" s="2">
        <v>43367</v>
      </c>
      <c r="B8699" s="1" t="s">
        <v>370</v>
      </c>
      <c r="C8699" s="1" t="s">
        <v>1355</v>
      </c>
      <c r="D8699" s="1" t="s">
        <v>26</v>
      </c>
      <c r="E8699" s="1" t="s">
        <v>27</v>
      </c>
      <c r="F8699" s="18">
        <v>437.84999999999997</v>
      </c>
      <c r="G8699" t="s">
        <v>6004</v>
      </c>
      <c r="H8699" s="1">
        <f>IF(COUNTIF(G$2:G8699,G8699)=1,1,0)</f>
        <v>1</v>
      </c>
      <c r="I8699" s="1">
        <v>3</v>
      </c>
      <c r="J8699" s="1">
        <v>0</v>
      </c>
      <c r="K8699" s="1">
        <v>131.35499999999996</v>
      </c>
      <c r="L8699" s="12">
        <f>VLOOKUP(train[[#This Row],[Sub-Category]],Análisis_ABC_XYZ[[#Headers],[#Data]],4,FALSE)</f>
        <v>0.41105220110552465</v>
      </c>
    </row>
    <row r="8700" spans="1:12" x14ac:dyDescent="0.35">
      <c r="A8700" s="2">
        <v>43367</v>
      </c>
      <c r="B8700" s="1" t="s">
        <v>370</v>
      </c>
      <c r="C8700" s="1" t="s">
        <v>533</v>
      </c>
      <c r="D8700" s="1" t="s">
        <v>26</v>
      </c>
      <c r="E8700" s="1" t="s">
        <v>27</v>
      </c>
      <c r="F8700" s="18">
        <v>391.98</v>
      </c>
      <c r="G8700" t="s">
        <v>6004</v>
      </c>
      <c r="H8700" s="1">
        <f>IF(COUNTIF(G$2:G8700,G8700)=1,1,0)</f>
        <v>0</v>
      </c>
      <c r="I8700" s="1">
        <v>2</v>
      </c>
      <c r="J8700" s="1">
        <v>0</v>
      </c>
      <c r="K8700" s="1">
        <v>109.75440000000003</v>
      </c>
      <c r="L8700" s="12">
        <f>VLOOKUP(train[[#This Row],[Sub-Category]],Análisis_ABC_XYZ[[#Headers],[#Data]],4,FALSE)</f>
        <v>0.41105220110552465</v>
      </c>
    </row>
    <row r="8701" spans="1:12" x14ac:dyDescent="0.35">
      <c r="A8701" s="2">
        <v>43367</v>
      </c>
      <c r="B8701" s="1" t="s">
        <v>16</v>
      </c>
      <c r="C8701" s="1" t="s">
        <v>1557</v>
      </c>
      <c r="D8701" s="1" t="s">
        <v>26</v>
      </c>
      <c r="E8701" s="1" t="s">
        <v>27</v>
      </c>
      <c r="F8701" s="18">
        <v>383.96000000000004</v>
      </c>
      <c r="G8701" t="s">
        <v>3387</v>
      </c>
      <c r="H8701" s="1">
        <f>IF(COUNTIF(G$2:G8701,G8701)=1,1,0)</f>
        <v>1</v>
      </c>
      <c r="I8701" s="1">
        <v>5</v>
      </c>
      <c r="J8701" s="1">
        <v>0.2</v>
      </c>
      <c r="K8701" s="1">
        <v>38.396000000000015</v>
      </c>
      <c r="L8701" s="12">
        <f>VLOOKUP(train[[#This Row],[Sub-Category]],Análisis_ABC_XYZ[[#Headers],[#Data]],4,FALSE)</f>
        <v>0.41105220110552465</v>
      </c>
    </row>
    <row r="8702" spans="1:12" x14ac:dyDescent="0.35">
      <c r="A8702" s="2">
        <v>43367</v>
      </c>
      <c r="B8702" s="1" t="s">
        <v>16</v>
      </c>
      <c r="C8702" s="1" t="s">
        <v>572</v>
      </c>
      <c r="D8702" s="1" t="s">
        <v>14</v>
      </c>
      <c r="E8702" s="1" t="s">
        <v>15</v>
      </c>
      <c r="F8702" s="18">
        <v>235.94400000000002</v>
      </c>
      <c r="G8702" t="s">
        <v>3509</v>
      </c>
      <c r="H8702" s="1">
        <f>IF(COUNTIF(G$2:G8702,G8702)=1,1,0)</f>
        <v>1</v>
      </c>
      <c r="I8702" s="1">
        <v>3</v>
      </c>
      <c r="J8702" s="1">
        <v>0.2</v>
      </c>
      <c r="K8702" s="1">
        <v>85.529700000000005</v>
      </c>
      <c r="L8702" s="12">
        <f>VLOOKUP(train[[#This Row],[Sub-Category]],Análisis_ABC_XYZ[[#Headers],[#Data]],4,FALSE)</f>
        <v>0.4647369236065339</v>
      </c>
    </row>
    <row r="8703" spans="1:12" x14ac:dyDescent="0.35">
      <c r="A8703" s="2">
        <v>43367</v>
      </c>
      <c r="B8703" s="1" t="s">
        <v>37</v>
      </c>
      <c r="C8703" s="1" t="s">
        <v>625</v>
      </c>
      <c r="D8703" s="1" t="s">
        <v>8</v>
      </c>
      <c r="E8703" s="1" t="s">
        <v>22</v>
      </c>
      <c r="F8703" s="18">
        <v>199.8</v>
      </c>
      <c r="G8703" t="s">
        <v>3636</v>
      </c>
      <c r="H8703" s="1">
        <f>IF(COUNTIF(G$2:G8703,G8703)=1,1,0)</f>
        <v>1</v>
      </c>
      <c r="I8703" s="1">
        <v>10</v>
      </c>
      <c r="J8703" s="1">
        <v>0</v>
      </c>
      <c r="K8703" s="1">
        <v>71.927999999999997</v>
      </c>
      <c r="L8703" s="12">
        <f>VLOOKUP(train[[#This Row],[Sub-Category]],Análisis_ABC_XYZ[[#Headers],[#Data]],4,FALSE)</f>
        <v>0.4595170286641902</v>
      </c>
    </row>
    <row r="8704" spans="1:12" x14ac:dyDescent="0.35">
      <c r="A8704" s="2">
        <v>43367</v>
      </c>
      <c r="B8704" s="1" t="s">
        <v>157</v>
      </c>
      <c r="C8704" s="1" t="s">
        <v>656</v>
      </c>
      <c r="D8704" s="1" t="s">
        <v>8</v>
      </c>
      <c r="E8704" s="1" t="s">
        <v>22</v>
      </c>
      <c r="F8704" s="18">
        <v>103.05599999999998</v>
      </c>
      <c r="G8704" t="s">
        <v>6377</v>
      </c>
      <c r="H8704" s="1">
        <f>IF(COUNTIF(G$2:G8704,G8704)=1,1,0)</f>
        <v>1</v>
      </c>
      <c r="I8704" s="1">
        <v>3</v>
      </c>
      <c r="J8704" s="1">
        <v>0.2</v>
      </c>
      <c r="K8704" s="1">
        <v>24.475800000000007</v>
      </c>
      <c r="L8704" s="12">
        <f>VLOOKUP(train[[#This Row],[Sub-Category]],Análisis_ABC_XYZ[[#Headers],[#Data]],4,FALSE)</f>
        <v>0.4595170286641902</v>
      </c>
    </row>
    <row r="8705" spans="1:12" x14ac:dyDescent="0.35">
      <c r="A8705" s="2">
        <v>43367</v>
      </c>
      <c r="B8705" s="1" t="s">
        <v>379</v>
      </c>
      <c r="C8705" s="1" t="s">
        <v>1589</v>
      </c>
      <c r="D8705" s="1" t="s">
        <v>26</v>
      </c>
      <c r="E8705" s="1" t="s">
        <v>27</v>
      </c>
      <c r="F8705" s="18">
        <v>89.9</v>
      </c>
      <c r="G8705" t="s">
        <v>2890</v>
      </c>
      <c r="H8705" s="1">
        <f>IF(COUNTIF(G$2:G8705,G8705)=1,1,0)</f>
        <v>1</v>
      </c>
      <c r="I8705" s="1">
        <v>2</v>
      </c>
      <c r="J8705" s="1">
        <v>0</v>
      </c>
      <c r="K8705" s="1">
        <v>25.171999999999997</v>
      </c>
      <c r="L8705" s="12">
        <f>VLOOKUP(train[[#This Row],[Sub-Category]],Análisis_ABC_XYZ[[#Headers],[#Data]],4,FALSE)</f>
        <v>0.41105220110552465</v>
      </c>
    </row>
    <row r="8706" spans="1:12" x14ac:dyDescent="0.35">
      <c r="A8706" s="2">
        <v>43367</v>
      </c>
      <c r="B8706" s="1" t="s">
        <v>379</v>
      </c>
      <c r="C8706" s="1" t="s">
        <v>1751</v>
      </c>
      <c r="D8706" s="1" t="s">
        <v>14</v>
      </c>
      <c r="E8706" s="1" t="s">
        <v>20</v>
      </c>
      <c r="F8706" s="18">
        <v>40.29</v>
      </c>
      <c r="G8706" t="s">
        <v>4265</v>
      </c>
      <c r="H8706" s="1">
        <f>IF(COUNTIF(G$2:G8706,G8706)=1,1,0)</f>
        <v>1</v>
      </c>
      <c r="I8706" s="1">
        <v>3</v>
      </c>
      <c r="J8706" s="1">
        <v>0</v>
      </c>
      <c r="K8706" s="1">
        <v>10.0725</v>
      </c>
      <c r="L8706" s="12">
        <f>VLOOKUP(train[[#This Row],[Sub-Category]],Análisis_ABC_XYZ[[#Headers],[#Data]],4,FALSE)</f>
        <v>0.44610841445725197</v>
      </c>
    </row>
    <row r="8707" spans="1:12" x14ac:dyDescent="0.35">
      <c r="A8707" s="2">
        <v>43367</v>
      </c>
      <c r="B8707" s="1" t="s">
        <v>379</v>
      </c>
      <c r="C8707" s="1" t="s">
        <v>619</v>
      </c>
      <c r="D8707" s="1" t="s">
        <v>14</v>
      </c>
      <c r="E8707" s="1" t="s">
        <v>29</v>
      </c>
      <c r="F8707" s="18">
        <v>38.71</v>
      </c>
      <c r="G8707" t="s">
        <v>4265</v>
      </c>
      <c r="H8707" s="1">
        <f>IF(COUNTIF(G$2:G8707,G8707)=1,1,0)</f>
        <v>0</v>
      </c>
      <c r="I8707" s="1">
        <v>7</v>
      </c>
      <c r="J8707" s="1">
        <v>0</v>
      </c>
      <c r="K8707" s="1">
        <v>17.8066</v>
      </c>
      <c r="L8707" s="12">
        <f>VLOOKUP(train[[#This Row],[Sub-Category]],Análisis_ABC_XYZ[[#Headers],[#Data]],4,FALSE)</f>
        <v>0.46881743173671325</v>
      </c>
    </row>
    <row r="8708" spans="1:12" x14ac:dyDescent="0.35">
      <c r="A8708" s="2">
        <v>43367</v>
      </c>
      <c r="B8708" s="1" t="s">
        <v>12</v>
      </c>
      <c r="C8708" s="1" t="s">
        <v>1330</v>
      </c>
      <c r="D8708" s="1" t="s">
        <v>14</v>
      </c>
      <c r="E8708" s="1" t="s">
        <v>36</v>
      </c>
      <c r="F8708" s="18">
        <v>31.08</v>
      </c>
      <c r="G8708" t="s">
        <v>2041</v>
      </c>
      <c r="H8708" s="1">
        <f>IF(COUNTIF(G$2:G8708,G8708)=1,1,0)</f>
        <v>1</v>
      </c>
      <c r="I8708" s="1">
        <v>6</v>
      </c>
      <c r="J8708" s="1">
        <v>0</v>
      </c>
      <c r="K8708" s="1">
        <v>15.229199999999999</v>
      </c>
      <c r="L8708" s="12">
        <f>VLOOKUP(train[[#This Row],[Sub-Category]],Análisis_ABC_XYZ[[#Headers],[#Data]],4,FALSE)</f>
        <v>0.43613829632717294</v>
      </c>
    </row>
    <row r="8709" spans="1:12" x14ac:dyDescent="0.35">
      <c r="A8709" s="2">
        <v>43367</v>
      </c>
      <c r="B8709" s="1" t="s">
        <v>76</v>
      </c>
      <c r="C8709" s="1" t="s">
        <v>1615</v>
      </c>
      <c r="D8709" s="1" t="s">
        <v>26</v>
      </c>
      <c r="E8709" s="1" t="s">
        <v>56</v>
      </c>
      <c r="F8709" s="18">
        <v>655.90000000000009</v>
      </c>
      <c r="G8709" t="s">
        <v>2038</v>
      </c>
      <c r="H8709" s="1">
        <f>IF(COUNTIF(G$2:G8709,G8709)=1,1,0)</f>
        <v>0</v>
      </c>
      <c r="I8709" s="1">
        <v>5</v>
      </c>
      <c r="J8709" s="1">
        <v>0</v>
      </c>
      <c r="K8709" s="1">
        <v>275.47800000000001</v>
      </c>
      <c r="L8709" s="12">
        <f>VLOOKUP(train[[#This Row],[Sub-Category]],Análisis_ABC_XYZ[[#Headers],[#Data]],4,FALSE)</f>
        <v>0.52062335344040378</v>
      </c>
    </row>
    <row r="8710" spans="1:12" x14ac:dyDescent="0.35">
      <c r="A8710" s="2">
        <v>43367</v>
      </c>
      <c r="B8710" s="1" t="s">
        <v>76</v>
      </c>
      <c r="C8710" s="1" t="s">
        <v>1614</v>
      </c>
      <c r="D8710" s="1" t="s">
        <v>26</v>
      </c>
      <c r="E8710" s="1" t="s">
        <v>56</v>
      </c>
      <c r="F8710" s="18">
        <v>72</v>
      </c>
      <c r="G8710" t="s">
        <v>2038</v>
      </c>
      <c r="H8710" s="1">
        <f>IF(COUNTIF(G$2:G8710,G8710)=1,1,0)</f>
        <v>0</v>
      </c>
      <c r="I8710" s="1">
        <v>4</v>
      </c>
      <c r="J8710" s="1">
        <v>0</v>
      </c>
      <c r="K8710" s="1">
        <v>12.959999999999994</v>
      </c>
      <c r="L8710" s="12">
        <f>VLOOKUP(train[[#This Row],[Sub-Category]],Análisis_ABC_XYZ[[#Headers],[#Data]],4,FALSE)</f>
        <v>0.52062335344040378</v>
      </c>
    </row>
    <row r="8711" spans="1:12" x14ac:dyDescent="0.35">
      <c r="A8711" s="2">
        <v>43367</v>
      </c>
      <c r="B8711" s="1" t="s">
        <v>16</v>
      </c>
      <c r="C8711" s="1" t="s">
        <v>604</v>
      </c>
      <c r="D8711" s="1" t="s">
        <v>26</v>
      </c>
      <c r="E8711" s="1" t="s">
        <v>56</v>
      </c>
      <c r="F8711" s="18">
        <v>17.880000000000003</v>
      </c>
      <c r="G8711" t="s">
        <v>3509</v>
      </c>
      <c r="H8711" s="1">
        <f>IF(COUNTIF(G$2:G8711,G8711)=1,1,0)</f>
        <v>0</v>
      </c>
      <c r="I8711" s="1">
        <v>3</v>
      </c>
      <c r="J8711" s="1">
        <v>0.2</v>
      </c>
      <c r="K8711" s="1">
        <v>2.458499999999999</v>
      </c>
      <c r="L8711" s="12">
        <f>VLOOKUP(train[[#This Row],[Sub-Category]],Análisis_ABC_XYZ[[#Headers],[#Data]],4,FALSE)</f>
        <v>0.52062335344040378</v>
      </c>
    </row>
    <row r="8712" spans="1:12" x14ac:dyDescent="0.35">
      <c r="A8712" s="2">
        <v>43367</v>
      </c>
      <c r="B8712" s="1" t="s">
        <v>379</v>
      </c>
      <c r="C8712" s="1" t="s">
        <v>426</v>
      </c>
      <c r="D8712" s="1" t="s">
        <v>14</v>
      </c>
      <c r="E8712" s="1" t="s">
        <v>15</v>
      </c>
      <c r="F8712" s="18">
        <v>15.75</v>
      </c>
      <c r="G8712" t="s">
        <v>2890</v>
      </c>
      <c r="H8712" s="1">
        <f>IF(COUNTIF(G$2:G8712,G8712)=1,1,0)</f>
        <v>0</v>
      </c>
      <c r="I8712" s="1">
        <v>5</v>
      </c>
      <c r="J8712" s="1">
        <v>0</v>
      </c>
      <c r="K8712" s="1">
        <v>7.5600000000000005</v>
      </c>
      <c r="L8712" s="12">
        <f>VLOOKUP(train[[#This Row],[Sub-Category]],Análisis_ABC_XYZ[[#Headers],[#Data]],4,FALSE)</f>
        <v>0.4647369236065339</v>
      </c>
    </row>
    <row r="8713" spans="1:12" x14ac:dyDescent="0.35">
      <c r="A8713" s="2">
        <v>43367</v>
      </c>
      <c r="B8713" s="1" t="s">
        <v>16</v>
      </c>
      <c r="C8713" s="1" t="s">
        <v>205</v>
      </c>
      <c r="D8713" s="1" t="s">
        <v>14</v>
      </c>
      <c r="E8713" s="1" t="s">
        <v>29</v>
      </c>
      <c r="F8713" s="18">
        <v>15.570000000000004</v>
      </c>
      <c r="G8713" t="s">
        <v>3387</v>
      </c>
      <c r="H8713" s="1">
        <f>IF(COUNTIF(G$2:G8713,G8713)=1,1,0)</f>
        <v>0</v>
      </c>
      <c r="I8713" s="1">
        <v>3</v>
      </c>
      <c r="J8713" s="1">
        <v>0.7</v>
      </c>
      <c r="K8713" s="1">
        <v>-11.417999999999999</v>
      </c>
      <c r="L8713" s="12">
        <f>VLOOKUP(train[[#This Row],[Sub-Category]],Análisis_ABC_XYZ[[#Headers],[#Data]],4,FALSE)</f>
        <v>0.46881743173671325</v>
      </c>
    </row>
    <row r="8714" spans="1:12" x14ac:dyDescent="0.35">
      <c r="A8714" s="2">
        <v>43367</v>
      </c>
      <c r="B8714" s="1" t="s">
        <v>379</v>
      </c>
      <c r="C8714" s="1" t="s">
        <v>1085</v>
      </c>
      <c r="D8714" s="1" t="s">
        <v>14</v>
      </c>
      <c r="E8714" s="1" t="s">
        <v>20</v>
      </c>
      <c r="F8714" s="18">
        <v>15.51</v>
      </c>
      <c r="G8714" t="s">
        <v>2890</v>
      </c>
      <c r="H8714" s="1">
        <f>IF(COUNTIF(G$2:G8714,G8714)=1,1,0)</f>
        <v>0</v>
      </c>
      <c r="I8714" s="1">
        <v>1</v>
      </c>
      <c r="J8714" s="1">
        <v>0</v>
      </c>
      <c r="K8714" s="1">
        <v>3.8774999999999995</v>
      </c>
      <c r="L8714" s="12">
        <f>VLOOKUP(train[[#This Row],[Sub-Category]],Análisis_ABC_XYZ[[#Headers],[#Data]],4,FALSE)</f>
        <v>0.44610841445725197</v>
      </c>
    </row>
    <row r="8715" spans="1:12" x14ac:dyDescent="0.35">
      <c r="A8715" s="2">
        <v>43367</v>
      </c>
      <c r="B8715" s="1" t="s">
        <v>379</v>
      </c>
      <c r="C8715" s="1" t="s">
        <v>1815</v>
      </c>
      <c r="D8715" s="1" t="s">
        <v>14</v>
      </c>
      <c r="E8715" s="1" t="s">
        <v>24</v>
      </c>
      <c r="F8715" s="18">
        <v>14.28</v>
      </c>
      <c r="G8715" t="s">
        <v>2890</v>
      </c>
      <c r="H8715" s="1">
        <f>IF(COUNTIF(G$2:G8715,G8715)=1,1,0)</f>
        <v>0</v>
      </c>
      <c r="I8715" s="1">
        <v>4</v>
      </c>
      <c r="J8715" s="1">
        <v>0</v>
      </c>
      <c r="K8715" s="1">
        <v>3.7127999999999997</v>
      </c>
      <c r="L8715" s="12">
        <f>VLOOKUP(train[[#This Row],[Sub-Category]],Análisis_ABC_XYZ[[#Headers],[#Data]],4,FALSE)</f>
        <v>0.45632477063632687</v>
      </c>
    </row>
    <row r="8716" spans="1:12" x14ac:dyDescent="0.35">
      <c r="A8716" s="2">
        <v>43367</v>
      </c>
      <c r="B8716" s="1" t="s">
        <v>379</v>
      </c>
      <c r="C8716" s="1" t="s">
        <v>819</v>
      </c>
      <c r="D8716" s="1" t="s">
        <v>14</v>
      </c>
      <c r="E8716" s="1" t="s">
        <v>24</v>
      </c>
      <c r="F8716" s="18">
        <v>12.72</v>
      </c>
      <c r="G8716" t="s">
        <v>2890</v>
      </c>
      <c r="H8716" s="1">
        <f>IF(COUNTIF(G$2:G8716,G8716)=1,1,0)</f>
        <v>0</v>
      </c>
      <c r="I8716" s="1">
        <v>3</v>
      </c>
      <c r="J8716" s="1">
        <v>0</v>
      </c>
      <c r="K8716" s="1">
        <v>4.9607999999999999</v>
      </c>
      <c r="L8716" s="12">
        <f>VLOOKUP(train[[#This Row],[Sub-Category]],Análisis_ABC_XYZ[[#Headers],[#Data]],4,FALSE)</f>
        <v>0.45632477063632687</v>
      </c>
    </row>
    <row r="8717" spans="1:12" x14ac:dyDescent="0.35">
      <c r="A8717" s="2">
        <v>43367</v>
      </c>
      <c r="B8717" s="1" t="s">
        <v>72</v>
      </c>
      <c r="C8717" s="1" t="s">
        <v>1864</v>
      </c>
      <c r="D8717" s="1" t="s">
        <v>14</v>
      </c>
      <c r="E8717" s="1" t="s">
        <v>36</v>
      </c>
      <c r="F8717" s="18">
        <v>11.423999999999999</v>
      </c>
      <c r="G8717" t="s">
        <v>5232</v>
      </c>
      <c r="H8717" s="1">
        <f>IF(COUNTIF(G$2:G8717,G8717)=1,1,0)</f>
        <v>0</v>
      </c>
      <c r="I8717" s="1">
        <v>3</v>
      </c>
      <c r="J8717" s="1">
        <v>0.2</v>
      </c>
      <c r="K8717" s="1">
        <v>3.7127999999999988</v>
      </c>
      <c r="L8717" s="12">
        <f>VLOOKUP(train[[#This Row],[Sub-Category]],Análisis_ABC_XYZ[[#Headers],[#Data]],4,FALSE)</f>
        <v>0.43613829632717294</v>
      </c>
    </row>
    <row r="8718" spans="1:12" x14ac:dyDescent="0.35">
      <c r="A8718" s="2">
        <v>43367</v>
      </c>
      <c r="B8718" s="1" t="s">
        <v>12</v>
      </c>
      <c r="C8718" s="1" t="s">
        <v>567</v>
      </c>
      <c r="D8718" s="1" t="s">
        <v>14</v>
      </c>
      <c r="E8718" s="1" t="s">
        <v>182</v>
      </c>
      <c r="F8718" s="18">
        <v>7.3</v>
      </c>
      <c r="G8718" t="s">
        <v>2041</v>
      </c>
      <c r="H8718" s="1">
        <f>IF(COUNTIF(G$2:G8718,G8718)=1,1,0)</f>
        <v>0</v>
      </c>
      <c r="I8718" s="1">
        <v>2</v>
      </c>
      <c r="J8718" s="1">
        <v>0</v>
      </c>
      <c r="K8718" s="1">
        <v>2.1899999999999995</v>
      </c>
      <c r="L8718" s="12">
        <f>VLOOKUP(train[[#This Row],[Sub-Category]],Análisis_ABC_XYZ[[#Headers],[#Data]],4,FALSE)</f>
        <v>0.53938093436526824</v>
      </c>
    </row>
    <row r="8719" spans="1:12" x14ac:dyDescent="0.35">
      <c r="A8719" s="2">
        <v>43368</v>
      </c>
      <c r="B8719" s="1" t="s">
        <v>89</v>
      </c>
      <c r="C8719" s="1" t="s">
        <v>382</v>
      </c>
      <c r="D8719" s="1" t="s">
        <v>8</v>
      </c>
      <c r="E8719" s="1" t="s">
        <v>11</v>
      </c>
      <c r="F8719" s="18">
        <v>488.64600000000002</v>
      </c>
      <c r="G8719" t="s">
        <v>2174</v>
      </c>
      <c r="H8719" s="1">
        <f>IF(COUNTIF(G$2:G8719,G8719)=1,1,0)</f>
        <v>1</v>
      </c>
      <c r="I8719" s="1">
        <v>3</v>
      </c>
      <c r="J8719" s="1">
        <v>0.1</v>
      </c>
      <c r="K8719" s="1">
        <v>86.870400000000004</v>
      </c>
      <c r="L8719" s="12">
        <f>VLOOKUP(train[[#This Row],[Sub-Category]],Análisis_ABC_XYZ[[#Headers],[#Data]],4,FALSE)</f>
        <v>0.46529189879902266</v>
      </c>
    </row>
    <row r="8720" spans="1:12" x14ac:dyDescent="0.35">
      <c r="A8720" s="2">
        <v>43368</v>
      </c>
      <c r="B8720" s="1" t="s">
        <v>76</v>
      </c>
      <c r="C8720" s="1" t="s">
        <v>88</v>
      </c>
      <c r="D8720" s="1" t="s">
        <v>8</v>
      </c>
      <c r="E8720" s="1" t="s">
        <v>11</v>
      </c>
      <c r="F8720" s="18">
        <v>269.96999999999997</v>
      </c>
      <c r="G8720" t="s">
        <v>2814</v>
      </c>
      <c r="H8720" s="1">
        <f>IF(COUNTIF(G$2:G8720,G8720)=1,1,0)</f>
        <v>1</v>
      </c>
      <c r="I8720" s="1">
        <v>3</v>
      </c>
      <c r="J8720" s="1">
        <v>0</v>
      </c>
      <c r="K8720" s="1">
        <v>51.294299999999964</v>
      </c>
      <c r="L8720" s="12">
        <f>VLOOKUP(train[[#This Row],[Sub-Category]],Análisis_ABC_XYZ[[#Headers],[#Data]],4,FALSE)</f>
        <v>0.46529189879902266</v>
      </c>
    </row>
    <row r="8721" spans="1:12" x14ac:dyDescent="0.35">
      <c r="A8721" s="2">
        <v>43368</v>
      </c>
      <c r="B8721" s="1" t="s">
        <v>52</v>
      </c>
      <c r="C8721" s="1" t="s">
        <v>1491</v>
      </c>
      <c r="D8721" s="1" t="s">
        <v>14</v>
      </c>
      <c r="E8721" s="1" t="s">
        <v>182</v>
      </c>
      <c r="F8721" s="18">
        <v>190.89600000000002</v>
      </c>
      <c r="G8721" t="s">
        <v>4946</v>
      </c>
      <c r="H8721" s="1">
        <f>IF(COUNTIF(G$2:G8721,G8721)=1,1,0)</f>
        <v>1</v>
      </c>
      <c r="I8721" s="1">
        <v>2</v>
      </c>
      <c r="J8721" s="1">
        <v>0.2</v>
      </c>
      <c r="K8721" s="1">
        <v>-42.951599999999999</v>
      </c>
      <c r="L8721" s="12">
        <f>VLOOKUP(train[[#This Row],[Sub-Category]],Análisis_ABC_XYZ[[#Headers],[#Data]],4,FALSE)</f>
        <v>0.53938093436526824</v>
      </c>
    </row>
    <row r="8722" spans="1:12" x14ac:dyDescent="0.35">
      <c r="A8722" s="2">
        <v>43368</v>
      </c>
      <c r="B8722" s="1" t="s">
        <v>107</v>
      </c>
      <c r="C8722" s="1" t="s">
        <v>908</v>
      </c>
      <c r="D8722" s="1" t="s">
        <v>14</v>
      </c>
      <c r="E8722" s="1" t="s">
        <v>20</v>
      </c>
      <c r="F8722" s="18">
        <v>177.54999999999998</v>
      </c>
      <c r="G8722" t="s">
        <v>5570</v>
      </c>
      <c r="H8722" s="1">
        <f>IF(COUNTIF(G$2:G8722,G8722)=1,1,0)</f>
        <v>1</v>
      </c>
      <c r="I8722" s="1">
        <v>5</v>
      </c>
      <c r="J8722" s="1">
        <v>0</v>
      </c>
      <c r="K8722" s="1">
        <v>47.938500000000005</v>
      </c>
      <c r="L8722" s="12">
        <f>VLOOKUP(train[[#This Row],[Sub-Category]],Análisis_ABC_XYZ[[#Headers],[#Data]],4,FALSE)</f>
        <v>0.44610841445725197</v>
      </c>
    </row>
    <row r="8723" spans="1:12" x14ac:dyDescent="0.35">
      <c r="A8723" s="2">
        <v>43368</v>
      </c>
      <c r="B8723" s="1" t="s">
        <v>89</v>
      </c>
      <c r="C8723" s="1" t="s">
        <v>384</v>
      </c>
      <c r="D8723" s="1" t="s">
        <v>8</v>
      </c>
      <c r="E8723" s="1" t="s">
        <v>22</v>
      </c>
      <c r="F8723" s="18">
        <v>47.12</v>
      </c>
      <c r="G8723" t="s">
        <v>2174</v>
      </c>
      <c r="H8723" s="1">
        <f>IF(COUNTIF(G$2:G8723,G8723)=1,1,0)</f>
        <v>0</v>
      </c>
      <c r="I8723" s="1">
        <v>8</v>
      </c>
      <c r="J8723" s="1">
        <v>0</v>
      </c>
      <c r="K8723" s="1">
        <v>20.732800000000001</v>
      </c>
      <c r="L8723" s="12">
        <f>VLOOKUP(train[[#This Row],[Sub-Category]],Análisis_ABC_XYZ[[#Headers],[#Data]],4,FALSE)</f>
        <v>0.4595170286641902</v>
      </c>
    </row>
    <row r="8724" spans="1:12" x14ac:dyDescent="0.35">
      <c r="A8724" s="2">
        <v>43368</v>
      </c>
      <c r="B8724" s="1" t="s">
        <v>518</v>
      </c>
      <c r="C8724" s="1" t="s">
        <v>928</v>
      </c>
      <c r="D8724" s="1" t="s">
        <v>14</v>
      </c>
      <c r="E8724" s="1" t="s">
        <v>20</v>
      </c>
      <c r="F8724" s="18">
        <v>39.900000000000006</v>
      </c>
      <c r="G8724" t="s">
        <v>2428</v>
      </c>
      <c r="H8724" s="1">
        <f>IF(COUNTIF(G$2:G8724,G8724)=1,1,0)</f>
        <v>1</v>
      </c>
      <c r="I8724" s="1">
        <v>5</v>
      </c>
      <c r="J8724" s="1">
        <v>0</v>
      </c>
      <c r="K8724" s="1">
        <v>10.373999999999999</v>
      </c>
      <c r="L8724" s="12">
        <f>VLOOKUP(train[[#This Row],[Sub-Category]],Análisis_ABC_XYZ[[#Headers],[#Data]],4,FALSE)</f>
        <v>0.44610841445725197</v>
      </c>
    </row>
    <row r="8725" spans="1:12" x14ac:dyDescent="0.35">
      <c r="A8725" s="2">
        <v>43368</v>
      </c>
      <c r="B8725" s="1" t="s">
        <v>157</v>
      </c>
      <c r="C8725" s="1" t="s">
        <v>302</v>
      </c>
      <c r="D8725" s="1" t="s">
        <v>26</v>
      </c>
      <c r="E8725" s="1" t="s">
        <v>56</v>
      </c>
      <c r="F8725" s="18">
        <v>119.96000000000001</v>
      </c>
      <c r="G8725" t="s">
        <v>5166</v>
      </c>
      <c r="H8725" s="1">
        <f>IF(COUNTIF(G$2:G8725,G8725)=1,1,0)</f>
        <v>1</v>
      </c>
      <c r="I8725" s="1">
        <v>5</v>
      </c>
      <c r="J8725" s="1">
        <v>0.2</v>
      </c>
      <c r="K8725" s="1">
        <v>35.988000000000007</v>
      </c>
      <c r="L8725" s="12">
        <f>VLOOKUP(train[[#This Row],[Sub-Category]],Análisis_ABC_XYZ[[#Headers],[#Data]],4,FALSE)</f>
        <v>0.52062335344040378</v>
      </c>
    </row>
    <row r="8726" spans="1:12" x14ac:dyDescent="0.35">
      <c r="A8726" s="2">
        <v>43368</v>
      </c>
      <c r="B8726" s="1" t="s">
        <v>157</v>
      </c>
      <c r="C8726" s="1" t="s">
        <v>725</v>
      </c>
      <c r="D8726" s="1" t="s">
        <v>14</v>
      </c>
      <c r="E8726" s="1" t="s">
        <v>61</v>
      </c>
      <c r="F8726" s="18">
        <v>24.448</v>
      </c>
      <c r="G8726" t="s">
        <v>5769</v>
      </c>
      <c r="H8726" s="1">
        <f>IF(COUNTIF(G$2:G8726,G8726)=1,1,0)</f>
        <v>1</v>
      </c>
      <c r="I8726" s="1">
        <v>4</v>
      </c>
      <c r="J8726" s="1">
        <v>0.2</v>
      </c>
      <c r="K8726" s="1">
        <v>8.8623999999999992</v>
      </c>
      <c r="L8726" s="12">
        <f>VLOOKUP(train[[#This Row],[Sub-Category]],Análisis_ABC_XYZ[[#Headers],[#Data]],4,FALSE)</f>
        <v>0.44424167803735209</v>
      </c>
    </row>
    <row r="8727" spans="1:12" x14ac:dyDescent="0.35">
      <c r="A8727" s="2">
        <v>43368</v>
      </c>
      <c r="B8727" s="1" t="s">
        <v>89</v>
      </c>
      <c r="C8727" s="1" t="s">
        <v>381</v>
      </c>
      <c r="D8727" s="1" t="s">
        <v>14</v>
      </c>
      <c r="E8727" s="1" t="s">
        <v>15</v>
      </c>
      <c r="F8727" s="18">
        <v>20.7</v>
      </c>
      <c r="G8727" t="s">
        <v>2174</v>
      </c>
      <c r="H8727" s="1">
        <f>IF(COUNTIF(G$2:G8727,G8727)=1,1,0)</f>
        <v>0</v>
      </c>
      <c r="I8727" s="1">
        <v>2</v>
      </c>
      <c r="J8727" s="1">
        <v>0</v>
      </c>
      <c r="K8727" s="1">
        <v>9.9359999999999999</v>
      </c>
      <c r="L8727" s="12">
        <f>VLOOKUP(train[[#This Row],[Sub-Category]],Análisis_ABC_XYZ[[#Headers],[#Data]],4,FALSE)</f>
        <v>0.4647369236065339</v>
      </c>
    </row>
    <row r="8728" spans="1:12" x14ac:dyDescent="0.35">
      <c r="A8728" s="2">
        <v>43368</v>
      </c>
      <c r="B8728" s="1" t="s">
        <v>157</v>
      </c>
      <c r="C8728" s="1" t="s">
        <v>197</v>
      </c>
      <c r="D8728" s="1" t="s">
        <v>14</v>
      </c>
      <c r="E8728" s="1" t="s">
        <v>24</v>
      </c>
      <c r="F8728" s="18">
        <v>10.608000000000001</v>
      </c>
      <c r="G8728" t="s">
        <v>5166</v>
      </c>
      <c r="H8728" s="1">
        <f>IF(COUNTIF(G$2:G8728,G8728)=1,1,0)</f>
        <v>0</v>
      </c>
      <c r="I8728" s="1">
        <v>6</v>
      </c>
      <c r="J8728" s="1">
        <v>0.2</v>
      </c>
      <c r="K8728" s="1">
        <v>0.92819999999999991</v>
      </c>
      <c r="L8728" s="12">
        <f>VLOOKUP(train[[#This Row],[Sub-Category]],Análisis_ABC_XYZ[[#Headers],[#Data]],4,FALSE)</f>
        <v>0.45632477063632687</v>
      </c>
    </row>
    <row r="8729" spans="1:12" x14ac:dyDescent="0.35">
      <c r="A8729" s="2">
        <v>43368</v>
      </c>
      <c r="B8729" s="1" t="s">
        <v>52</v>
      </c>
      <c r="C8729" s="1" t="s">
        <v>1619</v>
      </c>
      <c r="D8729" s="1" t="s">
        <v>14</v>
      </c>
      <c r="E8729" s="1" t="s">
        <v>29</v>
      </c>
      <c r="F8729" s="18">
        <v>8.5950000000000024</v>
      </c>
      <c r="G8729" t="s">
        <v>4946</v>
      </c>
      <c r="H8729" s="1">
        <f>IF(COUNTIF(G$2:G8729,G8729)=1,1,0)</f>
        <v>0</v>
      </c>
      <c r="I8729" s="1">
        <v>5</v>
      </c>
      <c r="J8729" s="1">
        <v>0.7</v>
      </c>
      <c r="K8729" s="1">
        <v>-6.3030000000000008</v>
      </c>
      <c r="L8729" s="12">
        <f>VLOOKUP(train[[#This Row],[Sub-Category]],Análisis_ABC_XYZ[[#Headers],[#Data]],4,FALSE)</f>
        <v>0.46881743173671325</v>
      </c>
    </row>
    <row r="8730" spans="1:12" x14ac:dyDescent="0.35">
      <c r="A8730" s="2">
        <v>43368</v>
      </c>
      <c r="B8730" s="1" t="s">
        <v>76</v>
      </c>
      <c r="C8730" s="1" t="s">
        <v>930</v>
      </c>
      <c r="D8730" s="1" t="s">
        <v>14</v>
      </c>
      <c r="E8730" s="1" t="s">
        <v>29</v>
      </c>
      <c r="F8730" s="18">
        <v>8.26</v>
      </c>
      <c r="G8730" t="s">
        <v>2814</v>
      </c>
      <c r="H8730" s="1">
        <f>IF(COUNTIF(G$2:G8730,G8730)=1,1,0)</f>
        <v>0</v>
      </c>
      <c r="I8730" s="1">
        <v>2</v>
      </c>
      <c r="J8730" s="1">
        <v>0</v>
      </c>
      <c r="K8730" s="1">
        <v>3.8822000000000001</v>
      </c>
      <c r="L8730" s="12">
        <f>VLOOKUP(train[[#This Row],[Sub-Category]],Análisis_ABC_XYZ[[#Headers],[#Data]],4,FALSE)</f>
        <v>0.46881743173671325</v>
      </c>
    </row>
    <row r="8731" spans="1:12" x14ac:dyDescent="0.35">
      <c r="A8731" s="2">
        <v>43368</v>
      </c>
      <c r="B8731" s="1" t="s">
        <v>89</v>
      </c>
      <c r="C8731" s="1" t="s">
        <v>383</v>
      </c>
      <c r="D8731" s="1" t="s">
        <v>14</v>
      </c>
      <c r="E8731" s="1" t="s">
        <v>24</v>
      </c>
      <c r="F8731" s="18">
        <v>5.56</v>
      </c>
      <c r="G8731" t="s">
        <v>2174</v>
      </c>
      <c r="H8731" s="1">
        <f>IF(COUNTIF(G$2:G8731,G8731)=1,1,0)</f>
        <v>0</v>
      </c>
      <c r="I8731" s="1">
        <v>2</v>
      </c>
      <c r="J8731" s="1">
        <v>0</v>
      </c>
      <c r="K8731" s="1">
        <v>1.4455999999999998</v>
      </c>
      <c r="L8731" s="12">
        <f>VLOOKUP(train[[#This Row],[Sub-Category]],Análisis_ABC_XYZ[[#Headers],[#Data]],4,FALSE)</f>
        <v>0.45632477063632687</v>
      </c>
    </row>
    <row r="8732" spans="1:12" x14ac:dyDescent="0.35">
      <c r="A8732" s="2">
        <v>43369</v>
      </c>
      <c r="B8732" s="1" t="s">
        <v>12</v>
      </c>
      <c r="C8732" s="1" t="s">
        <v>826</v>
      </c>
      <c r="D8732" s="1" t="s">
        <v>14</v>
      </c>
      <c r="E8732" s="1" t="s">
        <v>29</v>
      </c>
      <c r="F8732" s="18">
        <v>931.17600000000016</v>
      </c>
      <c r="G8732" t="s">
        <v>2899</v>
      </c>
      <c r="H8732" s="1">
        <f>IF(COUNTIF(G$2:G8732,G8732)=1,1,0)</f>
        <v>1</v>
      </c>
      <c r="I8732" s="1">
        <v>3</v>
      </c>
      <c r="J8732" s="1">
        <v>0.2</v>
      </c>
      <c r="K8732" s="1">
        <v>314.27190000000002</v>
      </c>
      <c r="L8732" s="12">
        <f>VLOOKUP(train[[#This Row],[Sub-Category]],Análisis_ABC_XYZ[[#Headers],[#Data]],4,FALSE)</f>
        <v>0.46881743173671325</v>
      </c>
    </row>
    <row r="8733" spans="1:12" x14ac:dyDescent="0.35">
      <c r="A8733" s="2">
        <v>43369</v>
      </c>
      <c r="B8733" s="1" t="s">
        <v>16</v>
      </c>
      <c r="C8733" s="1" t="s">
        <v>1657</v>
      </c>
      <c r="D8733" s="1" t="s">
        <v>8</v>
      </c>
      <c r="E8733" s="1" t="s">
        <v>11</v>
      </c>
      <c r="F8733" s="18">
        <v>419.13599999999997</v>
      </c>
      <c r="G8733" t="s">
        <v>6730</v>
      </c>
      <c r="H8733" s="1">
        <f>IF(COUNTIF(G$2:G8733,G8733)=1,1,0)</f>
        <v>1</v>
      </c>
      <c r="I8733" s="1">
        <v>4</v>
      </c>
      <c r="J8733" s="1">
        <v>0.2</v>
      </c>
      <c r="K8733" s="1">
        <v>-57.631200000000035</v>
      </c>
      <c r="L8733" s="12">
        <f>VLOOKUP(train[[#This Row],[Sub-Category]],Análisis_ABC_XYZ[[#Headers],[#Data]],4,FALSE)</f>
        <v>0.46529189879902266</v>
      </c>
    </row>
    <row r="8734" spans="1:12" x14ac:dyDescent="0.35">
      <c r="A8734" s="2">
        <v>43369</v>
      </c>
      <c r="B8734" s="1" t="s">
        <v>12</v>
      </c>
      <c r="C8734" s="1" t="s">
        <v>1678</v>
      </c>
      <c r="D8734" s="1" t="s">
        <v>14</v>
      </c>
      <c r="E8734" s="1" t="s">
        <v>61</v>
      </c>
      <c r="F8734" s="18">
        <v>71.88</v>
      </c>
      <c r="G8734" t="s">
        <v>2899</v>
      </c>
      <c r="H8734" s="1">
        <f>IF(COUNTIF(G$2:G8734,G8734)=1,1,0)</f>
        <v>0</v>
      </c>
      <c r="I8734" s="1">
        <v>6</v>
      </c>
      <c r="J8734" s="1">
        <v>0</v>
      </c>
      <c r="K8734" s="1">
        <v>33.064799999999998</v>
      </c>
      <c r="L8734" s="12">
        <f>VLOOKUP(train[[#This Row],[Sub-Category]],Análisis_ABC_XYZ[[#Headers],[#Data]],4,FALSE)</f>
        <v>0.44424167803735209</v>
      </c>
    </row>
    <row r="8735" spans="1:12" x14ac:dyDescent="0.35">
      <c r="A8735" s="2">
        <v>43369</v>
      </c>
      <c r="B8735" s="1" t="s">
        <v>12</v>
      </c>
      <c r="C8735" s="1" t="s">
        <v>1428</v>
      </c>
      <c r="D8735" s="1" t="s">
        <v>14</v>
      </c>
      <c r="E8735" s="1" t="s">
        <v>36</v>
      </c>
      <c r="F8735" s="18">
        <v>35.880000000000003</v>
      </c>
      <c r="G8735" t="s">
        <v>2899</v>
      </c>
      <c r="H8735" s="1">
        <f>IF(COUNTIF(G$2:G8735,G8735)=1,1,0)</f>
        <v>0</v>
      </c>
      <c r="I8735" s="1">
        <v>6</v>
      </c>
      <c r="J8735" s="1">
        <v>0</v>
      </c>
      <c r="K8735" s="1">
        <v>16.146000000000001</v>
      </c>
      <c r="L8735" s="12">
        <f>VLOOKUP(train[[#This Row],[Sub-Category]],Análisis_ABC_XYZ[[#Headers],[#Data]],4,FALSE)</f>
        <v>0.43613829632717294</v>
      </c>
    </row>
    <row r="8736" spans="1:12" x14ac:dyDescent="0.35">
      <c r="A8736" s="2">
        <v>43369</v>
      </c>
      <c r="B8736" s="1" t="s">
        <v>12</v>
      </c>
      <c r="C8736" s="1" t="s">
        <v>48</v>
      </c>
      <c r="D8736" s="1" t="s">
        <v>14</v>
      </c>
      <c r="E8736" s="1" t="s">
        <v>29</v>
      </c>
      <c r="F8736" s="18">
        <v>17.04</v>
      </c>
      <c r="G8736" t="s">
        <v>2899</v>
      </c>
      <c r="H8736" s="1">
        <f>IF(COUNTIF(G$2:G8736,G8736)=1,1,0)</f>
        <v>0</v>
      </c>
      <c r="I8736" s="1">
        <v>3</v>
      </c>
      <c r="J8736" s="1">
        <v>0.2</v>
      </c>
      <c r="K8736" s="1">
        <v>5.5379999999999985</v>
      </c>
      <c r="L8736" s="12">
        <f>VLOOKUP(train[[#This Row],[Sub-Category]],Análisis_ABC_XYZ[[#Headers],[#Data]],4,FALSE)</f>
        <v>0.46881743173671325</v>
      </c>
    </row>
    <row r="8737" spans="1:12" x14ac:dyDescent="0.35">
      <c r="A8737" s="2">
        <v>43369</v>
      </c>
      <c r="B8737" s="1" t="s">
        <v>12</v>
      </c>
      <c r="C8737" s="1" t="s">
        <v>1463</v>
      </c>
      <c r="D8737" s="1" t="s">
        <v>8</v>
      </c>
      <c r="E8737" s="1" t="s">
        <v>22</v>
      </c>
      <c r="F8737" s="18">
        <v>9.24</v>
      </c>
      <c r="G8737" t="s">
        <v>2899</v>
      </c>
      <c r="H8737" s="1">
        <f>IF(COUNTIF(G$2:G8737,G8737)=1,1,0)</f>
        <v>0</v>
      </c>
      <c r="I8737" s="1">
        <v>3</v>
      </c>
      <c r="J8737" s="1">
        <v>0</v>
      </c>
      <c r="K8737" s="1">
        <v>2.9567999999999994</v>
      </c>
      <c r="L8737" s="12">
        <f>VLOOKUP(train[[#This Row],[Sub-Category]],Análisis_ABC_XYZ[[#Headers],[#Data]],4,FALSE)</f>
        <v>0.4595170286641902</v>
      </c>
    </row>
    <row r="8738" spans="1:12" x14ac:dyDescent="0.35">
      <c r="A8738" s="2">
        <v>43369</v>
      </c>
      <c r="B8738" s="1" t="s">
        <v>136</v>
      </c>
      <c r="C8738" s="1" t="s">
        <v>1128</v>
      </c>
      <c r="D8738" s="1" t="s">
        <v>14</v>
      </c>
      <c r="E8738" s="1" t="s">
        <v>24</v>
      </c>
      <c r="F8738" s="18">
        <v>2.2239999999999998</v>
      </c>
      <c r="G8738" s="1" t="s">
        <v>3724</v>
      </c>
      <c r="H8738" s="1">
        <f>IF(COUNTIF(G$2:G8738,G8738)=1,1,0)</f>
        <v>1</v>
      </c>
      <c r="I8738" s="1">
        <v>1</v>
      </c>
      <c r="J8738" s="1">
        <v>0.2</v>
      </c>
      <c r="K8738" s="1">
        <v>0.55599999999999994</v>
      </c>
      <c r="L8738" s="12">
        <f>VLOOKUP(train[[#This Row],[Sub-Category]],Análisis_ABC_XYZ[[#Headers],[#Data]],4,FALSE)</f>
        <v>0.45632477063632687</v>
      </c>
    </row>
    <row r="8739" spans="1:12" x14ac:dyDescent="0.35">
      <c r="A8739" s="2">
        <v>43371</v>
      </c>
      <c r="B8739" s="1" t="s">
        <v>145</v>
      </c>
      <c r="C8739" s="1" t="s">
        <v>217</v>
      </c>
      <c r="D8739" s="1" t="s">
        <v>14</v>
      </c>
      <c r="E8739" s="1" t="s">
        <v>31</v>
      </c>
      <c r="F8739" s="18">
        <v>209.79200000000003</v>
      </c>
      <c r="G8739" t="s">
        <v>5407</v>
      </c>
      <c r="H8739" s="1">
        <f>IF(COUNTIF(G$2:G8739,G8739)=1,1,0)</f>
        <v>1</v>
      </c>
      <c r="I8739" s="1">
        <v>2</v>
      </c>
      <c r="J8739" s="1">
        <v>0.2</v>
      </c>
      <c r="K8739" s="1">
        <v>26.22399999999999</v>
      </c>
      <c r="L8739" s="12">
        <f>VLOOKUP(train[[#This Row],[Sub-Category]],Análisis_ABC_XYZ[[#Headers],[#Data]],4,FALSE)</f>
        <v>0.49507917887403441</v>
      </c>
    </row>
    <row r="8740" spans="1:12" x14ac:dyDescent="0.35">
      <c r="A8740" s="2">
        <v>43371</v>
      </c>
      <c r="B8740" s="1" t="s">
        <v>145</v>
      </c>
      <c r="C8740" s="1" t="s">
        <v>252</v>
      </c>
      <c r="D8740" s="1" t="s">
        <v>14</v>
      </c>
      <c r="E8740" s="1" t="s">
        <v>20</v>
      </c>
      <c r="F8740" s="18">
        <v>147.184</v>
      </c>
      <c r="G8740" t="s">
        <v>5407</v>
      </c>
      <c r="H8740" s="1">
        <f>IF(COUNTIF(G$2:G8740,G8740)=1,1,0)</f>
        <v>0</v>
      </c>
      <c r="I8740" s="1">
        <v>2</v>
      </c>
      <c r="J8740" s="1">
        <v>0.2</v>
      </c>
      <c r="K8740" s="1">
        <v>-29.436800000000012</v>
      </c>
      <c r="L8740" s="12">
        <f>VLOOKUP(train[[#This Row],[Sub-Category]],Análisis_ABC_XYZ[[#Headers],[#Data]],4,FALSE)</f>
        <v>0.44610841445725197</v>
      </c>
    </row>
    <row r="8741" spans="1:12" x14ac:dyDescent="0.35">
      <c r="A8741" s="2">
        <v>43371</v>
      </c>
      <c r="B8741" s="1" t="s">
        <v>145</v>
      </c>
      <c r="C8741" s="1" t="s">
        <v>1310</v>
      </c>
      <c r="D8741" s="1" t="s">
        <v>14</v>
      </c>
      <c r="E8741" s="1" t="s">
        <v>29</v>
      </c>
      <c r="F8741" s="18">
        <v>76.77600000000001</v>
      </c>
      <c r="G8741" t="s">
        <v>5407</v>
      </c>
      <c r="H8741" s="1">
        <f>IF(COUNTIF(G$2:G8741,G8741)=1,1,0)</f>
        <v>0</v>
      </c>
      <c r="I8741" s="1">
        <v>4</v>
      </c>
      <c r="J8741" s="1">
        <v>0.7</v>
      </c>
      <c r="K8741" s="1">
        <v>-58.861599999999981</v>
      </c>
      <c r="L8741" s="12">
        <f>VLOOKUP(train[[#This Row],[Sub-Category]],Análisis_ABC_XYZ[[#Headers],[#Data]],4,FALSE)</f>
        <v>0.46881743173671325</v>
      </c>
    </row>
    <row r="8742" spans="1:12" x14ac:dyDescent="0.35">
      <c r="A8742" s="2">
        <v>43371</v>
      </c>
      <c r="B8742" s="1" t="s">
        <v>145</v>
      </c>
      <c r="C8742" s="1" t="s">
        <v>578</v>
      </c>
      <c r="D8742" s="1" t="s">
        <v>8</v>
      </c>
      <c r="E8742" s="1" t="s">
        <v>22</v>
      </c>
      <c r="F8742" s="18">
        <v>32.776000000000003</v>
      </c>
      <c r="G8742" t="s">
        <v>5407</v>
      </c>
      <c r="H8742" s="1">
        <f>IF(COUNTIF(G$2:G8742,G8742)=1,1,0)</f>
        <v>0</v>
      </c>
      <c r="I8742" s="1">
        <v>1</v>
      </c>
      <c r="J8742" s="1">
        <v>0.2</v>
      </c>
      <c r="K8742" s="1">
        <v>3.2776000000000014</v>
      </c>
      <c r="L8742" s="12">
        <f>VLOOKUP(train[[#This Row],[Sub-Category]],Análisis_ABC_XYZ[[#Headers],[#Data]],4,FALSE)</f>
        <v>0.4595170286641902</v>
      </c>
    </row>
    <row r="8743" spans="1:12" x14ac:dyDescent="0.35">
      <c r="A8743" s="2">
        <v>43371</v>
      </c>
      <c r="B8743" s="1" t="s">
        <v>145</v>
      </c>
      <c r="C8743" s="1" t="s">
        <v>202</v>
      </c>
      <c r="D8743" s="1" t="s">
        <v>26</v>
      </c>
      <c r="E8743" s="1" t="s">
        <v>56</v>
      </c>
      <c r="F8743" s="18">
        <v>54.384000000000007</v>
      </c>
      <c r="G8743" t="s">
        <v>5407</v>
      </c>
      <c r="H8743" s="1">
        <f>IF(COUNTIF(G$2:G8743,G8743)=1,1,0)</f>
        <v>0</v>
      </c>
      <c r="I8743" s="1">
        <v>2</v>
      </c>
      <c r="J8743" s="1">
        <v>0.2</v>
      </c>
      <c r="K8743" s="1">
        <v>1.359599999999995</v>
      </c>
      <c r="L8743" s="12">
        <f>VLOOKUP(train[[#This Row],[Sub-Category]],Análisis_ABC_XYZ[[#Headers],[#Data]],4,FALSE)</f>
        <v>0.52062335344040378</v>
      </c>
    </row>
    <row r="8744" spans="1:12" x14ac:dyDescent="0.35">
      <c r="A8744" s="2">
        <v>43371</v>
      </c>
      <c r="B8744" s="1" t="s">
        <v>145</v>
      </c>
      <c r="C8744" s="1" t="s">
        <v>1738</v>
      </c>
      <c r="D8744" s="1" t="s">
        <v>14</v>
      </c>
      <c r="E8744" s="1" t="s">
        <v>36</v>
      </c>
      <c r="F8744" s="18">
        <v>14.352000000000002</v>
      </c>
      <c r="G8744" t="s">
        <v>5407</v>
      </c>
      <c r="H8744" s="1">
        <f>IF(COUNTIF(G$2:G8744,G8744)=1,1,0)</f>
        <v>0</v>
      </c>
      <c r="I8744" s="1">
        <v>3</v>
      </c>
      <c r="J8744" s="1">
        <v>0.2</v>
      </c>
      <c r="K8744" s="1">
        <v>5.2026000000000003</v>
      </c>
      <c r="L8744" s="12">
        <f>VLOOKUP(train[[#This Row],[Sub-Category]],Análisis_ABC_XYZ[[#Headers],[#Data]],4,FALSE)</f>
        <v>0.43613829632717294</v>
      </c>
    </row>
    <row r="8745" spans="1:12" x14ac:dyDescent="0.35">
      <c r="A8745" s="2">
        <v>43371</v>
      </c>
      <c r="B8745" s="1" t="s">
        <v>16</v>
      </c>
      <c r="C8745" s="1" t="s">
        <v>649</v>
      </c>
      <c r="D8745" s="1" t="s">
        <v>14</v>
      </c>
      <c r="E8745" s="1" t="s">
        <v>36</v>
      </c>
      <c r="F8745" s="18">
        <v>10.368000000000002</v>
      </c>
      <c r="G8745" t="s">
        <v>5124</v>
      </c>
      <c r="H8745" s="1">
        <f>IF(COUNTIF(G$2:G8745,G8745)=1,1,0)</f>
        <v>1</v>
      </c>
      <c r="I8745" s="1">
        <v>2</v>
      </c>
      <c r="J8745" s="1">
        <v>0.2</v>
      </c>
      <c r="K8745" s="1">
        <v>3.6288</v>
      </c>
      <c r="L8745" s="12">
        <f>VLOOKUP(train[[#This Row],[Sub-Category]],Análisis_ABC_XYZ[[#Headers],[#Data]],4,FALSE)</f>
        <v>0.43613829632717294</v>
      </c>
    </row>
    <row r="8746" spans="1:12" x14ac:dyDescent="0.35">
      <c r="A8746" s="2">
        <v>43371</v>
      </c>
      <c r="B8746" s="1" t="s">
        <v>12</v>
      </c>
      <c r="C8746" s="1" t="s">
        <v>87</v>
      </c>
      <c r="D8746" s="1" t="s">
        <v>8</v>
      </c>
      <c r="E8746" s="1" t="s">
        <v>22</v>
      </c>
      <c r="F8746" s="18">
        <v>9.24</v>
      </c>
      <c r="G8746" t="s">
        <v>2898</v>
      </c>
      <c r="H8746" s="1">
        <f>IF(COUNTIF(G$2:G8746,G8746)=1,1,0)</f>
        <v>1</v>
      </c>
      <c r="I8746" s="1">
        <v>3</v>
      </c>
      <c r="J8746" s="1">
        <v>0</v>
      </c>
      <c r="K8746" s="1">
        <v>4.4352</v>
      </c>
      <c r="L8746" s="12">
        <f>VLOOKUP(train[[#This Row],[Sub-Category]],Análisis_ABC_XYZ[[#Headers],[#Data]],4,FALSE)</f>
        <v>0.4595170286641902</v>
      </c>
    </row>
    <row r="8747" spans="1:12" x14ac:dyDescent="0.35">
      <c r="A8747" s="2">
        <v>43371</v>
      </c>
      <c r="B8747" s="1" t="s">
        <v>52</v>
      </c>
      <c r="C8747" s="1" t="s">
        <v>672</v>
      </c>
      <c r="D8747" s="1" t="s">
        <v>14</v>
      </c>
      <c r="E8747" s="1" t="s">
        <v>29</v>
      </c>
      <c r="F8747" s="18">
        <v>2.6550000000000002</v>
      </c>
      <c r="G8747" s="1" t="s">
        <v>3899</v>
      </c>
      <c r="H8747" s="1">
        <f>IF(COUNTIF(G$2:G8747,G8747)=1,1,0)</f>
        <v>1</v>
      </c>
      <c r="I8747" s="1">
        <v>1</v>
      </c>
      <c r="J8747" s="1">
        <v>0.7</v>
      </c>
      <c r="K8747" s="1">
        <v>-1.8584999999999994</v>
      </c>
      <c r="L8747" s="12">
        <f>VLOOKUP(train[[#This Row],[Sub-Category]],Análisis_ABC_XYZ[[#Headers],[#Data]],4,FALSE)</f>
        <v>0.46881743173671325</v>
      </c>
    </row>
    <row r="8748" spans="1:12" x14ac:dyDescent="0.35">
      <c r="A8748" s="2">
        <v>43371</v>
      </c>
      <c r="B8748" s="1" t="s">
        <v>39</v>
      </c>
      <c r="C8748" s="1" t="s">
        <v>546</v>
      </c>
      <c r="D8748" s="1" t="s">
        <v>14</v>
      </c>
      <c r="E8748" s="1" t="s">
        <v>182</v>
      </c>
      <c r="F8748" s="18">
        <v>1.7440000000000002</v>
      </c>
      <c r="G8748" s="1" t="s">
        <v>3483</v>
      </c>
      <c r="H8748" s="1">
        <f>IF(COUNTIF(G$2:G8748,G8748)=1,1,0)</f>
        <v>1</v>
      </c>
      <c r="I8748" s="1">
        <v>1</v>
      </c>
      <c r="J8748" s="1">
        <v>0.2</v>
      </c>
      <c r="K8748" s="1">
        <v>-0.34880000000000033</v>
      </c>
      <c r="L8748" s="12">
        <f>VLOOKUP(train[[#This Row],[Sub-Category]],Análisis_ABC_XYZ[[#Headers],[#Data]],4,FALSE)</f>
        <v>0.53938093436526824</v>
      </c>
    </row>
    <row r="8749" spans="1:12" x14ac:dyDescent="0.35">
      <c r="A8749" s="2">
        <v>43372</v>
      </c>
      <c r="B8749" s="1" t="s">
        <v>157</v>
      </c>
      <c r="C8749" s="1" t="s">
        <v>1739</v>
      </c>
      <c r="D8749" s="1" t="s">
        <v>8</v>
      </c>
      <c r="E8749" s="1" t="s">
        <v>18</v>
      </c>
      <c r="F8749" s="18">
        <v>344.22</v>
      </c>
      <c r="G8749" t="s">
        <v>4927</v>
      </c>
      <c r="H8749" s="1">
        <f>IF(COUNTIF(G$2:G8749,G8749)=1,1,0)</f>
        <v>1</v>
      </c>
      <c r="I8749" s="1">
        <v>2</v>
      </c>
      <c r="J8749" s="1">
        <v>0.4</v>
      </c>
      <c r="K8749" s="1">
        <v>-189.32100000000003</v>
      </c>
      <c r="L8749" s="12">
        <f>VLOOKUP(train[[#This Row],[Sub-Category]],Análisis_ABC_XYZ[[#Headers],[#Data]],4,FALSE)</f>
        <v>0.55975208308209756</v>
      </c>
    </row>
    <row r="8750" spans="1:12" x14ac:dyDescent="0.35">
      <c r="A8750" s="2">
        <v>43372</v>
      </c>
      <c r="B8750" s="1" t="s">
        <v>39</v>
      </c>
      <c r="C8750" s="1" t="s">
        <v>822</v>
      </c>
      <c r="D8750" s="1" t="s">
        <v>26</v>
      </c>
      <c r="E8750" s="1" t="s">
        <v>208</v>
      </c>
      <c r="F8750" s="18">
        <v>336.51</v>
      </c>
      <c r="G8750" t="s">
        <v>4873</v>
      </c>
      <c r="H8750" s="1">
        <f>IF(COUNTIF(G$2:G8750,G8750)=1,1,0)</f>
        <v>1</v>
      </c>
      <c r="I8750" s="1">
        <v>3</v>
      </c>
      <c r="J8750" s="1">
        <v>0.4</v>
      </c>
      <c r="K8750" s="1">
        <v>44.867999999999967</v>
      </c>
      <c r="L8750" s="12">
        <f>VLOOKUP(train[[#This Row],[Sub-Category]],Análisis_ABC_XYZ[[#Headers],[#Data]],4,FALSE)</f>
        <v>0.5183572270896134</v>
      </c>
    </row>
    <row r="8751" spans="1:12" x14ac:dyDescent="0.35">
      <c r="A8751" s="2">
        <v>43372</v>
      </c>
      <c r="B8751" s="1" t="s">
        <v>111</v>
      </c>
      <c r="C8751" s="1" t="s">
        <v>953</v>
      </c>
      <c r="D8751" s="1" t="s">
        <v>14</v>
      </c>
      <c r="E8751" s="1" t="s">
        <v>20</v>
      </c>
      <c r="F8751" s="18">
        <v>243.92</v>
      </c>
      <c r="G8751" t="s">
        <v>5767</v>
      </c>
      <c r="H8751" s="1">
        <f>IF(COUNTIF(G$2:G8751,G8751)=1,1,0)</f>
        <v>1</v>
      </c>
      <c r="I8751" s="1">
        <v>5</v>
      </c>
      <c r="J8751" s="1">
        <v>0.2</v>
      </c>
      <c r="K8751" s="1">
        <v>-54.881999999999998</v>
      </c>
      <c r="L8751" s="12">
        <f>VLOOKUP(train[[#This Row],[Sub-Category]],Análisis_ABC_XYZ[[#Headers],[#Data]],4,FALSE)</f>
        <v>0.44610841445725197</v>
      </c>
    </row>
    <row r="8752" spans="1:12" x14ac:dyDescent="0.35">
      <c r="A8752" s="2">
        <v>43372</v>
      </c>
      <c r="B8752" s="1" t="s">
        <v>12</v>
      </c>
      <c r="C8752" s="1" t="s">
        <v>1235</v>
      </c>
      <c r="D8752" s="1" t="s">
        <v>14</v>
      </c>
      <c r="E8752" s="1" t="s">
        <v>24</v>
      </c>
      <c r="F8752" s="18">
        <v>99.2</v>
      </c>
      <c r="G8752" t="s">
        <v>2933</v>
      </c>
      <c r="H8752" s="1">
        <f>IF(COUNTIF(G$2:G8752,G8752)=1,1,0)</f>
        <v>1</v>
      </c>
      <c r="I8752" s="1">
        <v>5</v>
      </c>
      <c r="J8752" s="1">
        <v>0</v>
      </c>
      <c r="K8752" s="1">
        <v>25.792000000000002</v>
      </c>
      <c r="L8752" s="12">
        <f>VLOOKUP(train[[#This Row],[Sub-Category]],Análisis_ABC_XYZ[[#Headers],[#Data]],4,FALSE)</f>
        <v>0.45632477063632687</v>
      </c>
    </row>
    <row r="8753" spans="1:12" x14ac:dyDescent="0.35">
      <c r="A8753" s="2">
        <v>43372</v>
      </c>
      <c r="B8753" s="1" t="s">
        <v>12</v>
      </c>
      <c r="C8753" s="1" t="s">
        <v>476</v>
      </c>
      <c r="D8753" s="1" t="s">
        <v>14</v>
      </c>
      <c r="E8753" s="1" t="s">
        <v>31</v>
      </c>
      <c r="F8753" s="18">
        <v>97.84</v>
      </c>
      <c r="G8753" t="s">
        <v>1995</v>
      </c>
      <c r="H8753" s="1">
        <f>IF(COUNTIF(G$2:G8753,G8753)=1,1,0)</f>
        <v>1</v>
      </c>
      <c r="I8753" s="1">
        <v>2</v>
      </c>
      <c r="J8753" s="1">
        <v>0</v>
      </c>
      <c r="K8753" s="1">
        <v>25.438400000000001</v>
      </c>
      <c r="L8753" s="12">
        <f>VLOOKUP(train[[#This Row],[Sub-Category]],Análisis_ABC_XYZ[[#Headers],[#Data]],4,FALSE)</f>
        <v>0.49507917887403441</v>
      </c>
    </row>
    <row r="8754" spans="1:12" x14ac:dyDescent="0.35">
      <c r="A8754" s="2">
        <v>43372</v>
      </c>
      <c r="B8754" s="1" t="s">
        <v>12</v>
      </c>
      <c r="C8754" s="1" t="s">
        <v>1273</v>
      </c>
      <c r="D8754" s="1" t="s">
        <v>14</v>
      </c>
      <c r="E8754" s="1" t="s">
        <v>182</v>
      </c>
      <c r="F8754" s="18">
        <v>97.3</v>
      </c>
      <c r="G8754" t="s">
        <v>6933</v>
      </c>
      <c r="H8754" s="1">
        <f>IF(COUNTIF(G$2:G8754,G8754)=1,1,0)</f>
        <v>1</v>
      </c>
      <c r="I8754" s="1">
        <v>7</v>
      </c>
      <c r="J8754" s="1">
        <v>0</v>
      </c>
      <c r="K8754" s="1">
        <v>28.216999999999992</v>
      </c>
      <c r="L8754" s="12">
        <f>VLOOKUP(train[[#This Row],[Sub-Category]],Análisis_ABC_XYZ[[#Headers],[#Data]],4,FALSE)</f>
        <v>0.53938093436526824</v>
      </c>
    </row>
    <row r="8755" spans="1:12" x14ac:dyDescent="0.35">
      <c r="A8755" s="2">
        <v>43372</v>
      </c>
      <c r="B8755" s="1" t="s">
        <v>12</v>
      </c>
      <c r="C8755" s="1" t="s">
        <v>1022</v>
      </c>
      <c r="D8755" s="1" t="s">
        <v>8</v>
      </c>
      <c r="E8755" s="1" t="s">
        <v>11</v>
      </c>
      <c r="F8755" s="18">
        <v>72.784000000000006</v>
      </c>
      <c r="G8755" t="s">
        <v>1995</v>
      </c>
      <c r="H8755" s="1">
        <f>IF(COUNTIF(G$2:G8755,G8755)=1,1,0)</f>
        <v>0</v>
      </c>
      <c r="I8755" s="1">
        <v>1</v>
      </c>
      <c r="J8755" s="1">
        <v>0.2</v>
      </c>
      <c r="K8755" s="1">
        <v>0</v>
      </c>
      <c r="L8755" s="12">
        <f>VLOOKUP(train[[#This Row],[Sub-Category]],Análisis_ABC_XYZ[[#Headers],[#Data]],4,FALSE)</f>
        <v>0.46529189879902266</v>
      </c>
    </row>
    <row r="8756" spans="1:12" x14ac:dyDescent="0.35">
      <c r="A8756" s="2">
        <v>43372</v>
      </c>
      <c r="B8756" s="1" t="s">
        <v>157</v>
      </c>
      <c r="C8756" s="1" t="s">
        <v>1277</v>
      </c>
      <c r="D8756" s="1" t="s">
        <v>8</v>
      </c>
      <c r="E8756" s="1" t="s">
        <v>11</v>
      </c>
      <c r="F8756" s="18">
        <v>63.686</v>
      </c>
      <c r="G8756" t="s">
        <v>4927</v>
      </c>
      <c r="H8756" s="1">
        <f>IF(COUNTIF(G$2:G8756,G8756)=1,1,0)</f>
        <v>0</v>
      </c>
      <c r="I8756" s="1">
        <v>1</v>
      </c>
      <c r="J8756" s="1">
        <v>0.3</v>
      </c>
      <c r="K8756" s="1">
        <v>-15.466600000000003</v>
      </c>
      <c r="L8756" s="12">
        <f>VLOOKUP(train[[#This Row],[Sub-Category]],Análisis_ABC_XYZ[[#Headers],[#Data]],4,FALSE)</f>
        <v>0.46529189879902266</v>
      </c>
    </row>
    <row r="8757" spans="1:12" x14ac:dyDescent="0.35">
      <c r="A8757" s="2">
        <v>43372</v>
      </c>
      <c r="B8757" s="1" t="s">
        <v>12</v>
      </c>
      <c r="C8757" s="1" t="s">
        <v>59</v>
      </c>
      <c r="D8757" s="1" t="s">
        <v>8</v>
      </c>
      <c r="E8757" s="1" t="s">
        <v>22</v>
      </c>
      <c r="F8757" s="18">
        <v>51.75</v>
      </c>
      <c r="G8757" t="s">
        <v>1995</v>
      </c>
      <c r="H8757" s="1">
        <f>IF(COUNTIF(G$2:G8757,G8757)=1,1,0)</f>
        <v>0</v>
      </c>
      <c r="I8757" s="1">
        <v>1</v>
      </c>
      <c r="J8757" s="1">
        <v>0</v>
      </c>
      <c r="K8757" s="1">
        <v>15.524999999999999</v>
      </c>
      <c r="L8757" s="12">
        <f>VLOOKUP(train[[#This Row],[Sub-Category]],Análisis_ABC_XYZ[[#Headers],[#Data]],4,FALSE)</f>
        <v>0.4595170286641902</v>
      </c>
    </row>
    <row r="8758" spans="1:12" x14ac:dyDescent="0.35">
      <c r="A8758" s="2">
        <v>43372</v>
      </c>
      <c r="B8758" s="1" t="s">
        <v>89</v>
      </c>
      <c r="C8758" s="1" t="s">
        <v>1612</v>
      </c>
      <c r="D8758" s="1" t="s">
        <v>14</v>
      </c>
      <c r="E8758" s="1" t="s">
        <v>36</v>
      </c>
      <c r="F8758" s="18">
        <v>51.550000000000004</v>
      </c>
      <c r="G8758" t="s">
        <v>3768</v>
      </c>
      <c r="H8758" s="1">
        <f>IF(COUNTIF(G$2:G8758,G8758)=1,1,0)</f>
        <v>1</v>
      </c>
      <c r="I8758" s="1">
        <v>5</v>
      </c>
      <c r="J8758" s="1">
        <v>0</v>
      </c>
      <c r="K8758" s="1">
        <v>24.2285</v>
      </c>
      <c r="L8758" s="12">
        <f>VLOOKUP(train[[#This Row],[Sub-Category]],Análisis_ABC_XYZ[[#Headers],[#Data]],4,FALSE)</f>
        <v>0.43613829632717294</v>
      </c>
    </row>
    <row r="8759" spans="1:12" x14ac:dyDescent="0.35">
      <c r="A8759" s="2">
        <v>43372</v>
      </c>
      <c r="B8759" s="1" t="s">
        <v>157</v>
      </c>
      <c r="C8759" s="1" t="s">
        <v>978</v>
      </c>
      <c r="D8759" s="1" t="s">
        <v>14</v>
      </c>
      <c r="E8759" s="1" t="s">
        <v>20</v>
      </c>
      <c r="F8759" s="18">
        <v>51.168000000000006</v>
      </c>
      <c r="G8759" t="s">
        <v>6132</v>
      </c>
      <c r="H8759" s="1">
        <f>IF(COUNTIF(G$2:G8759,G8759)=1,1,0)</f>
        <v>1</v>
      </c>
      <c r="I8759" s="1">
        <v>2</v>
      </c>
      <c r="J8759" s="1">
        <v>0.2</v>
      </c>
      <c r="K8759" s="1">
        <v>-6.3960000000000008</v>
      </c>
      <c r="L8759" s="12">
        <f>VLOOKUP(train[[#This Row],[Sub-Category]],Análisis_ABC_XYZ[[#Headers],[#Data]],4,FALSE)</f>
        <v>0.44610841445725197</v>
      </c>
    </row>
    <row r="8760" spans="1:12" x14ac:dyDescent="0.35">
      <c r="A8760" s="2">
        <v>43372</v>
      </c>
      <c r="B8760" s="1" t="s">
        <v>12</v>
      </c>
      <c r="C8760" s="1" t="s">
        <v>771</v>
      </c>
      <c r="D8760" s="1" t="s">
        <v>14</v>
      </c>
      <c r="E8760" s="1" t="s">
        <v>29</v>
      </c>
      <c r="F8760" s="18">
        <v>46.672000000000004</v>
      </c>
      <c r="G8760" t="s">
        <v>1995</v>
      </c>
      <c r="H8760" s="1">
        <f>IF(COUNTIF(G$2:G8760,G8760)=1,1,0)</f>
        <v>0</v>
      </c>
      <c r="I8760" s="1">
        <v>2</v>
      </c>
      <c r="J8760" s="1">
        <v>0.2</v>
      </c>
      <c r="K8760" s="1">
        <v>16.3352</v>
      </c>
      <c r="L8760" s="12">
        <f>VLOOKUP(train[[#This Row],[Sub-Category]],Análisis_ABC_XYZ[[#Headers],[#Data]],4,FALSE)</f>
        <v>0.46881743173671325</v>
      </c>
    </row>
    <row r="8761" spans="1:12" x14ac:dyDescent="0.35">
      <c r="A8761" s="2">
        <v>43372</v>
      </c>
      <c r="B8761" s="1" t="s">
        <v>12</v>
      </c>
      <c r="C8761" s="1" t="s">
        <v>723</v>
      </c>
      <c r="D8761" s="1" t="s">
        <v>14</v>
      </c>
      <c r="E8761" s="1" t="s">
        <v>91</v>
      </c>
      <c r="F8761" s="18">
        <v>35</v>
      </c>
      <c r="G8761" t="s">
        <v>1995</v>
      </c>
      <c r="H8761" s="1">
        <f>IF(COUNTIF(G$2:G8761,G8761)=1,1,0)</f>
        <v>0</v>
      </c>
      <c r="I8761" s="1">
        <v>7</v>
      </c>
      <c r="J8761" s="1">
        <v>0</v>
      </c>
      <c r="K8761" s="1">
        <v>16.8</v>
      </c>
      <c r="L8761" s="12">
        <f>VLOOKUP(train[[#This Row],[Sub-Category]],Análisis_ABC_XYZ[[#Headers],[#Data]],4,FALSE)</f>
        <v>0.51168203684699509</v>
      </c>
    </row>
    <row r="8762" spans="1:12" x14ac:dyDescent="0.35">
      <c r="A8762" s="2">
        <v>43372</v>
      </c>
      <c r="B8762" s="1" t="s">
        <v>39</v>
      </c>
      <c r="C8762" s="1" t="s">
        <v>821</v>
      </c>
      <c r="D8762" s="1" t="s">
        <v>14</v>
      </c>
      <c r="E8762" s="1" t="s">
        <v>61</v>
      </c>
      <c r="F8762" s="18">
        <v>27.968000000000004</v>
      </c>
      <c r="G8762" t="s">
        <v>4873</v>
      </c>
      <c r="H8762" s="1">
        <f>IF(COUNTIF(G$2:G8762,G8762)=1,1,0)</f>
        <v>0</v>
      </c>
      <c r="I8762" s="1">
        <v>4</v>
      </c>
      <c r="J8762" s="1">
        <v>0.2</v>
      </c>
      <c r="K8762" s="1">
        <v>9.4391999999999996</v>
      </c>
      <c r="L8762" s="12">
        <f>VLOOKUP(train[[#This Row],[Sub-Category]],Análisis_ABC_XYZ[[#Headers],[#Data]],4,FALSE)</f>
        <v>0.44424167803735209</v>
      </c>
    </row>
    <row r="8763" spans="1:12" x14ac:dyDescent="0.35">
      <c r="A8763" s="2">
        <v>43372</v>
      </c>
      <c r="B8763" s="1" t="s">
        <v>157</v>
      </c>
      <c r="C8763" s="1" t="s">
        <v>471</v>
      </c>
      <c r="D8763" s="1" t="s">
        <v>26</v>
      </c>
      <c r="E8763" s="1" t="s">
        <v>56</v>
      </c>
      <c r="F8763" s="18">
        <v>239.976</v>
      </c>
      <c r="G8763" t="s">
        <v>4927</v>
      </c>
      <c r="H8763" s="1">
        <f>IF(COUNTIF(G$2:G8763,G8763)=1,1,0)</f>
        <v>0</v>
      </c>
      <c r="I8763" s="1">
        <v>3</v>
      </c>
      <c r="J8763" s="1">
        <v>0.2</v>
      </c>
      <c r="K8763" s="1">
        <v>65.993400000000008</v>
      </c>
      <c r="L8763" s="12">
        <f>VLOOKUP(train[[#This Row],[Sub-Category]],Análisis_ABC_XYZ[[#Headers],[#Data]],4,FALSE)</f>
        <v>0.52062335344040378</v>
      </c>
    </row>
    <row r="8764" spans="1:12" x14ac:dyDescent="0.35">
      <c r="A8764" s="2">
        <v>43372</v>
      </c>
      <c r="B8764" s="1" t="s">
        <v>89</v>
      </c>
      <c r="C8764" s="1" t="s">
        <v>904</v>
      </c>
      <c r="D8764" s="1" t="s">
        <v>14</v>
      </c>
      <c r="E8764" s="1" t="s">
        <v>61</v>
      </c>
      <c r="F8764" s="18">
        <v>23.34</v>
      </c>
      <c r="G8764" t="s">
        <v>3768</v>
      </c>
      <c r="H8764" s="1">
        <f>IF(COUNTIF(G$2:G8764,G8764)=1,1,0)</f>
        <v>0</v>
      </c>
      <c r="I8764" s="1">
        <v>3</v>
      </c>
      <c r="J8764" s="1">
        <v>0</v>
      </c>
      <c r="K8764" s="1">
        <v>10.969799999999999</v>
      </c>
      <c r="L8764" s="12">
        <f>VLOOKUP(train[[#This Row],[Sub-Category]],Análisis_ABC_XYZ[[#Headers],[#Data]],4,FALSE)</f>
        <v>0.44424167803735209</v>
      </c>
    </row>
    <row r="8765" spans="1:12" x14ac:dyDescent="0.35">
      <c r="A8765" s="2">
        <v>43372</v>
      </c>
      <c r="B8765" s="1" t="s">
        <v>157</v>
      </c>
      <c r="C8765" s="1" t="s">
        <v>1566</v>
      </c>
      <c r="D8765" s="1" t="s">
        <v>8</v>
      </c>
      <c r="E8765" s="1" t="s">
        <v>22</v>
      </c>
      <c r="F8765" s="18">
        <v>21.248000000000001</v>
      </c>
      <c r="G8765" t="s">
        <v>4927</v>
      </c>
      <c r="H8765" s="1">
        <f>IF(COUNTIF(G$2:G8765,G8765)=1,1,0)</f>
        <v>0</v>
      </c>
      <c r="I8765" s="1">
        <v>4</v>
      </c>
      <c r="J8765" s="1">
        <v>0.2</v>
      </c>
      <c r="K8765" s="1">
        <v>7.436799999999999</v>
      </c>
      <c r="L8765" s="12">
        <f>VLOOKUP(train[[#This Row],[Sub-Category]],Análisis_ABC_XYZ[[#Headers],[#Data]],4,FALSE)</f>
        <v>0.4595170286641902</v>
      </c>
    </row>
    <row r="8766" spans="1:12" x14ac:dyDescent="0.35">
      <c r="A8766" s="2">
        <v>43372</v>
      </c>
      <c r="B8766" s="1" t="s">
        <v>157</v>
      </c>
      <c r="C8766" s="1" t="s">
        <v>1360</v>
      </c>
      <c r="D8766" s="1" t="s">
        <v>14</v>
      </c>
      <c r="E8766" s="1" t="s">
        <v>36</v>
      </c>
      <c r="F8766" s="18">
        <v>15.552000000000003</v>
      </c>
      <c r="G8766" t="s">
        <v>4927</v>
      </c>
      <c r="H8766" s="1">
        <f>IF(COUNTIF(G$2:G8766,G8766)=1,1,0)</f>
        <v>0</v>
      </c>
      <c r="I8766" s="1">
        <v>3</v>
      </c>
      <c r="J8766" s="1">
        <v>0.2</v>
      </c>
      <c r="K8766" s="1">
        <v>5.4432</v>
      </c>
      <c r="L8766" s="12">
        <f>VLOOKUP(train[[#This Row],[Sub-Category]],Análisis_ABC_XYZ[[#Headers],[#Data]],4,FALSE)</f>
        <v>0.43613829632717294</v>
      </c>
    </row>
    <row r="8767" spans="1:12" x14ac:dyDescent="0.35">
      <c r="A8767" s="2">
        <v>43372</v>
      </c>
      <c r="B8767" s="1" t="s">
        <v>157</v>
      </c>
      <c r="C8767" s="1" t="s">
        <v>1682</v>
      </c>
      <c r="D8767" s="1" t="s">
        <v>14</v>
      </c>
      <c r="E8767" s="1" t="s">
        <v>36</v>
      </c>
      <c r="F8767" s="18">
        <v>8.4480000000000004</v>
      </c>
      <c r="G8767" t="s">
        <v>4927</v>
      </c>
      <c r="H8767" s="1">
        <f>IF(COUNTIF(G$2:G8767,G8767)=1,1,0)</f>
        <v>0</v>
      </c>
      <c r="I8767" s="1">
        <v>2</v>
      </c>
      <c r="J8767" s="1">
        <v>0.2</v>
      </c>
      <c r="K8767" s="1">
        <v>2.6399999999999997</v>
      </c>
      <c r="L8767" s="12">
        <f>VLOOKUP(train[[#This Row],[Sub-Category]],Análisis_ABC_XYZ[[#Headers],[#Data]],4,FALSE)</f>
        <v>0.43613829632717294</v>
      </c>
    </row>
    <row r="8768" spans="1:12" x14ac:dyDescent="0.35">
      <c r="A8768" s="2">
        <v>43372</v>
      </c>
      <c r="B8768" s="1" t="s">
        <v>89</v>
      </c>
      <c r="C8768" s="1" t="s">
        <v>1582</v>
      </c>
      <c r="D8768" s="1" t="s">
        <v>14</v>
      </c>
      <c r="E8768" s="1" t="s">
        <v>61</v>
      </c>
      <c r="F8768" s="18">
        <v>7.98</v>
      </c>
      <c r="G8768" t="s">
        <v>2801</v>
      </c>
      <c r="H8768" s="1">
        <f>IF(COUNTIF(G$2:G8768,G8768)=1,1,0)</f>
        <v>1</v>
      </c>
      <c r="I8768" s="1">
        <v>3</v>
      </c>
      <c r="J8768" s="1">
        <v>0</v>
      </c>
      <c r="K8768" s="1">
        <v>3.9102000000000006</v>
      </c>
      <c r="L8768" s="12">
        <f>VLOOKUP(train[[#This Row],[Sub-Category]],Análisis_ABC_XYZ[[#Headers],[#Data]],4,FALSE)</f>
        <v>0.44424167803735209</v>
      </c>
    </row>
    <row r="8769" spans="1:12" x14ac:dyDescent="0.35">
      <c r="A8769" s="2">
        <v>43372</v>
      </c>
      <c r="B8769" s="1" t="s">
        <v>39</v>
      </c>
      <c r="C8769" s="1" t="s">
        <v>703</v>
      </c>
      <c r="D8769" s="1" t="s">
        <v>14</v>
      </c>
      <c r="E8769" s="1" t="s">
        <v>15</v>
      </c>
      <c r="F8769" s="18">
        <v>7.9680000000000009</v>
      </c>
      <c r="G8769" t="s">
        <v>4873</v>
      </c>
      <c r="H8769" s="1">
        <f>IF(COUNTIF(G$2:G8769,G8769)=1,1,0)</f>
        <v>0</v>
      </c>
      <c r="I8769" s="1">
        <v>2</v>
      </c>
      <c r="J8769" s="1">
        <v>0.2</v>
      </c>
      <c r="K8769" s="1">
        <v>2.5895999999999999</v>
      </c>
      <c r="L8769" s="12">
        <f>VLOOKUP(train[[#This Row],[Sub-Category]],Análisis_ABC_XYZ[[#Headers],[#Data]],4,FALSE)</f>
        <v>0.4647369236065339</v>
      </c>
    </row>
    <row r="8770" spans="1:12" x14ac:dyDescent="0.35">
      <c r="A8770" s="2">
        <v>43373</v>
      </c>
      <c r="B8770" s="1" t="s">
        <v>37</v>
      </c>
      <c r="C8770" s="1" t="s">
        <v>1630</v>
      </c>
      <c r="D8770" s="1" t="s">
        <v>14</v>
      </c>
      <c r="E8770" s="1" t="s">
        <v>36</v>
      </c>
      <c r="F8770" s="18">
        <v>167.94</v>
      </c>
      <c r="G8770" t="s">
        <v>2420</v>
      </c>
      <c r="H8770" s="1">
        <f>IF(COUNTIF(G$2:G8770,G8770)=1,1,0)</f>
        <v>1</v>
      </c>
      <c r="I8770" s="1">
        <v>3</v>
      </c>
      <c r="J8770" s="1">
        <v>0</v>
      </c>
      <c r="K8770" s="1">
        <v>82.290599999999998</v>
      </c>
      <c r="L8770" s="12">
        <f>VLOOKUP(train[[#This Row],[Sub-Category]],Análisis_ABC_XYZ[[#Headers],[#Data]],4,FALSE)</f>
        <v>0.43613829632717294</v>
      </c>
    </row>
    <row r="8771" spans="1:12" x14ac:dyDescent="0.35">
      <c r="A8771" s="2">
        <v>43373</v>
      </c>
      <c r="B8771" s="1" t="s">
        <v>766</v>
      </c>
      <c r="C8771" s="1" t="s">
        <v>1468</v>
      </c>
      <c r="D8771" s="1" t="s">
        <v>14</v>
      </c>
      <c r="E8771" s="1" t="s">
        <v>36</v>
      </c>
      <c r="F8771" s="18">
        <v>164.88</v>
      </c>
      <c r="G8771" t="s">
        <v>5526</v>
      </c>
      <c r="H8771" s="1">
        <f>IF(COUNTIF(G$2:G8771,G8771)=1,1,0)</f>
        <v>1</v>
      </c>
      <c r="I8771" s="1">
        <v>3</v>
      </c>
      <c r="J8771" s="1">
        <v>0</v>
      </c>
      <c r="K8771" s="1">
        <v>80.791200000000003</v>
      </c>
      <c r="L8771" s="12">
        <f>VLOOKUP(train[[#This Row],[Sub-Category]],Análisis_ABC_XYZ[[#Headers],[#Data]],4,FALSE)</f>
        <v>0.43613829632717294</v>
      </c>
    </row>
    <row r="8772" spans="1:12" x14ac:dyDescent="0.35">
      <c r="A8772" s="2">
        <v>43373</v>
      </c>
      <c r="B8772" s="1" t="s">
        <v>12</v>
      </c>
      <c r="C8772" s="1" t="s">
        <v>721</v>
      </c>
      <c r="D8772" s="1" t="s">
        <v>26</v>
      </c>
      <c r="E8772" s="1" t="s">
        <v>56</v>
      </c>
      <c r="F8772" s="18">
        <v>159.97999999999999</v>
      </c>
      <c r="G8772" t="s">
        <v>5500</v>
      </c>
      <c r="H8772" s="1">
        <f>IF(COUNTIF(G$2:G8772,G8772)=1,1,0)</f>
        <v>1</v>
      </c>
      <c r="I8772" s="1">
        <v>2</v>
      </c>
      <c r="J8772" s="1">
        <v>0</v>
      </c>
      <c r="K8772" s="1">
        <v>47.993999999999986</v>
      </c>
      <c r="L8772" s="12">
        <f>VLOOKUP(train[[#This Row],[Sub-Category]],Análisis_ABC_XYZ[[#Headers],[#Data]],4,FALSE)</f>
        <v>0.52062335344040378</v>
      </c>
    </row>
    <row r="8773" spans="1:12" x14ac:dyDescent="0.35">
      <c r="A8773" s="2">
        <v>43373</v>
      </c>
      <c r="B8773" s="1" t="s">
        <v>52</v>
      </c>
      <c r="C8773" s="1" t="s">
        <v>1927</v>
      </c>
      <c r="D8773" s="1" t="s">
        <v>14</v>
      </c>
      <c r="E8773" s="1" t="s">
        <v>15</v>
      </c>
      <c r="F8773" s="18">
        <v>20.664000000000001</v>
      </c>
      <c r="G8773" t="s">
        <v>5674</v>
      </c>
      <c r="H8773" s="1">
        <f>IF(COUNTIF(G$2:G8773,G8773)=1,1,0)</f>
        <v>1</v>
      </c>
      <c r="I8773" s="1">
        <v>7</v>
      </c>
      <c r="J8773" s="1">
        <v>0.2</v>
      </c>
      <c r="K8773" s="1">
        <v>6.9741</v>
      </c>
      <c r="L8773" s="12">
        <f>VLOOKUP(train[[#This Row],[Sub-Category]],Análisis_ABC_XYZ[[#Headers],[#Data]],4,FALSE)</f>
        <v>0.4647369236065339</v>
      </c>
    </row>
    <row r="8774" spans="1:12" x14ac:dyDescent="0.35">
      <c r="A8774" s="2">
        <v>43373</v>
      </c>
      <c r="B8774" s="1" t="s">
        <v>37</v>
      </c>
      <c r="C8774" s="1" t="s">
        <v>1084</v>
      </c>
      <c r="D8774" s="1" t="s">
        <v>14</v>
      </c>
      <c r="E8774" s="1" t="s">
        <v>36</v>
      </c>
      <c r="F8774" s="18">
        <v>11.76</v>
      </c>
      <c r="G8774" t="s">
        <v>2420</v>
      </c>
      <c r="H8774" s="1">
        <f>IF(COUNTIF(G$2:G8774,G8774)=1,1,0)</f>
        <v>0</v>
      </c>
      <c r="I8774" s="1">
        <v>2</v>
      </c>
      <c r="J8774" s="1">
        <v>0</v>
      </c>
      <c r="K8774" s="1">
        <v>5.7623999999999995</v>
      </c>
      <c r="L8774" s="12">
        <f>VLOOKUP(train[[#This Row],[Sub-Category]],Análisis_ABC_XYZ[[#Headers],[#Data]],4,FALSE)</f>
        <v>0.43613829632717294</v>
      </c>
    </row>
    <row r="8775" spans="1:12" x14ac:dyDescent="0.35">
      <c r="A8775" s="2">
        <v>43373</v>
      </c>
      <c r="B8775" s="1" t="s">
        <v>39</v>
      </c>
      <c r="C8775" s="1" t="s">
        <v>689</v>
      </c>
      <c r="D8775" s="1" t="s">
        <v>14</v>
      </c>
      <c r="E8775" s="1" t="s">
        <v>29</v>
      </c>
      <c r="F8775" s="18">
        <v>11.645999999999997</v>
      </c>
      <c r="G8775" t="s">
        <v>5244</v>
      </c>
      <c r="H8775" s="1">
        <f>IF(COUNTIF(G$2:G8775,G8775)=1,1,0)</f>
        <v>1</v>
      </c>
      <c r="I8775" s="1">
        <v>9</v>
      </c>
      <c r="J8775" s="1">
        <v>0.8</v>
      </c>
      <c r="K8775" s="1">
        <v>-17.469000000000005</v>
      </c>
      <c r="L8775" s="12">
        <f>VLOOKUP(train[[#This Row],[Sub-Category]],Análisis_ABC_XYZ[[#Headers],[#Data]],4,FALSE)</f>
        <v>0.46881743173671325</v>
      </c>
    </row>
    <row r="8776" spans="1:12" x14ac:dyDescent="0.35">
      <c r="A8776" s="2">
        <v>43373</v>
      </c>
      <c r="B8776" s="1" t="s">
        <v>37</v>
      </c>
      <c r="C8776" s="1" t="s">
        <v>1101</v>
      </c>
      <c r="D8776" s="1" t="s">
        <v>14</v>
      </c>
      <c r="E8776" s="1" t="s">
        <v>31</v>
      </c>
      <c r="F8776" s="18">
        <v>3.89</v>
      </c>
      <c r="G8776" t="s">
        <v>2420</v>
      </c>
      <c r="H8776" s="1">
        <f>IF(COUNTIF(G$2:G8776,G8776)=1,1,0)</f>
        <v>0</v>
      </c>
      <c r="I8776" s="1">
        <v>1</v>
      </c>
      <c r="J8776" s="1">
        <v>0</v>
      </c>
      <c r="K8776" s="1">
        <v>1.0114000000000001</v>
      </c>
      <c r="L8776" s="12">
        <f>VLOOKUP(train[[#This Row],[Sub-Category]],Análisis_ABC_XYZ[[#Headers],[#Data]],4,FALSE)</f>
        <v>0.49507917887403441</v>
      </c>
    </row>
    <row r="8777" spans="1:12" x14ac:dyDescent="0.35">
      <c r="A8777" s="2">
        <v>43374</v>
      </c>
      <c r="B8777" s="1" t="s">
        <v>89</v>
      </c>
      <c r="C8777" s="1" t="s">
        <v>1592</v>
      </c>
      <c r="D8777" s="1" t="s">
        <v>26</v>
      </c>
      <c r="E8777" s="1" t="s">
        <v>208</v>
      </c>
      <c r="F8777" s="18">
        <v>1704.89</v>
      </c>
      <c r="G8777" t="s">
        <v>6523</v>
      </c>
      <c r="H8777" s="1">
        <f>IF(COUNTIF(G$2:G8777,G8777)=1,1,0)</f>
        <v>1</v>
      </c>
      <c r="I8777" s="1">
        <v>11</v>
      </c>
      <c r="J8777" s="1">
        <v>0</v>
      </c>
      <c r="K8777" s="1">
        <v>767.20049999999992</v>
      </c>
      <c r="L8777" s="12">
        <f>VLOOKUP(train[[#This Row],[Sub-Category]],Análisis_ABC_XYZ[[#Headers],[#Data]],4,FALSE)</f>
        <v>0.5183572270896134</v>
      </c>
    </row>
    <row r="8778" spans="1:12" x14ac:dyDescent="0.35">
      <c r="A8778" s="2">
        <v>43374</v>
      </c>
      <c r="B8778" s="1" t="s">
        <v>37</v>
      </c>
      <c r="C8778" s="1" t="s">
        <v>563</v>
      </c>
      <c r="D8778" s="1" t="s">
        <v>8</v>
      </c>
      <c r="E8778" s="1" t="s">
        <v>11</v>
      </c>
      <c r="F8778" s="18">
        <v>451.15199999999993</v>
      </c>
      <c r="G8778" t="s">
        <v>3587</v>
      </c>
      <c r="H8778" s="1">
        <f>IF(COUNTIF(G$2:G8778,G8778)=1,1,0)</f>
        <v>1</v>
      </c>
      <c r="I8778" s="1">
        <v>3</v>
      </c>
      <c r="J8778" s="1">
        <v>0.2</v>
      </c>
      <c r="K8778" s="1">
        <v>0</v>
      </c>
      <c r="L8778" s="12">
        <f>VLOOKUP(train[[#This Row],[Sub-Category]],Análisis_ABC_XYZ[[#Headers],[#Data]],4,FALSE)</f>
        <v>0.46529189879902266</v>
      </c>
    </row>
    <row r="8779" spans="1:12" x14ac:dyDescent="0.35">
      <c r="A8779" s="2">
        <v>43374</v>
      </c>
      <c r="B8779" s="1" t="s">
        <v>12</v>
      </c>
      <c r="C8779" s="1" t="s">
        <v>707</v>
      </c>
      <c r="D8779" s="1" t="s">
        <v>14</v>
      </c>
      <c r="E8779" s="1" t="s">
        <v>31</v>
      </c>
      <c r="F8779" s="18">
        <v>241.96</v>
      </c>
      <c r="G8779" t="s">
        <v>2103</v>
      </c>
      <c r="H8779" s="1">
        <f>IF(COUNTIF(G$2:G8779,G8779)=1,1,0)</f>
        <v>1</v>
      </c>
      <c r="I8779" s="1">
        <v>2</v>
      </c>
      <c r="J8779" s="1">
        <v>0</v>
      </c>
      <c r="K8779" s="1">
        <v>60.490000000000009</v>
      </c>
      <c r="L8779" s="12">
        <f>VLOOKUP(train[[#This Row],[Sub-Category]],Análisis_ABC_XYZ[[#Headers],[#Data]],4,FALSE)</f>
        <v>0.49507917887403441</v>
      </c>
    </row>
    <row r="8780" spans="1:12" x14ac:dyDescent="0.35">
      <c r="A8780" s="2">
        <v>43374</v>
      </c>
      <c r="B8780" s="1" t="s">
        <v>12</v>
      </c>
      <c r="C8780" s="1" t="s">
        <v>1340</v>
      </c>
      <c r="D8780" s="1" t="s">
        <v>8</v>
      </c>
      <c r="E8780" s="1" t="s">
        <v>11</v>
      </c>
      <c r="F8780" s="18">
        <v>108.608</v>
      </c>
      <c r="G8780" t="s">
        <v>2103</v>
      </c>
      <c r="H8780" s="1">
        <f>IF(COUNTIF(G$2:G8780,G8780)=1,1,0)</f>
        <v>0</v>
      </c>
      <c r="I8780" s="1">
        <v>4</v>
      </c>
      <c r="J8780" s="1">
        <v>0.2</v>
      </c>
      <c r="K8780" s="1">
        <v>9.5031999999999925</v>
      </c>
      <c r="L8780" s="12">
        <f>VLOOKUP(train[[#This Row],[Sub-Category]],Análisis_ABC_XYZ[[#Headers],[#Data]],4,FALSE)</f>
        <v>0.46529189879902266</v>
      </c>
    </row>
    <row r="8781" spans="1:12" x14ac:dyDescent="0.35">
      <c r="A8781" s="2">
        <v>43374</v>
      </c>
      <c r="B8781" s="1" t="s">
        <v>49</v>
      </c>
      <c r="C8781" s="1" t="s">
        <v>988</v>
      </c>
      <c r="D8781" s="1" t="s">
        <v>14</v>
      </c>
      <c r="E8781" s="1" t="s">
        <v>36</v>
      </c>
      <c r="F8781" s="18">
        <v>104.85</v>
      </c>
      <c r="G8781" t="s">
        <v>5147</v>
      </c>
      <c r="H8781" s="1">
        <f>IF(COUNTIF(G$2:G8781,G8781)=1,1,0)</f>
        <v>1</v>
      </c>
      <c r="I8781" s="1">
        <v>1</v>
      </c>
      <c r="J8781" s="1">
        <v>0</v>
      </c>
      <c r="K8781" s="1">
        <v>50.327999999999996</v>
      </c>
      <c r="L8781" s="12">
        <f>VLOOKUP(train[[#This Row],[Sub-Category]],Análisis_ABC_XYZ[[#Headers],[#Data]],4,FALSE)</f>
        <v>0.43613829632717294</v>
      </c>
    </row>
    <row r="8782" spans="1:12" x14ac:dyDescent="0.35">
      <c r="A8782" s="2">
        <v>43374</v>
      </c>
      <c r="B8782" s="1" t="s">
        <v>37</v>
      </c>
      <c r="C8782" s="1" t="s">
        <v>560</v>
      </c>
      <c r="D8782" s="1" t="s">
        <v>14</v>
      </c>
      <c r="E8782" s="1" t="s">
        <v>36</v>
      </c>
      <c r="F8782" s="18">
        <v>91.84</v>
      </c>
      <c r="G8782" t="s">
        <v>3587</v>
      </c>
      <c r="H8782" s="1">
        <f>IF(COUNTIF(G$2:G8782,G8782)=1,1,0)</f>
        <v>0</v>
      </c>
      <c r="I8782" s="1">
        <v>8</v>
      </c>
      <c r="J8782" s="1">
        <v>0</v>
      </c>
      <c r="K8782" s="1">
        <v>45.001600000000003</v>
      </c>
      <c r="L8782" s="12">
        <f>VLOOKUP(train[[#This Row],[Sub-Category]],Análisis_ABC_XYZ[[#Headers],[#Data]],4,FALSE)</f>
        <v>0.43613829632717294</v>
      </c>
    </row>
    <row r="8783" spans="1:12" x14ac:dyDescent="0.35">
      <c r="A8783" s="2">
        <v>43374</v>
      </c>
      <c r="B8783" s="1" t="s">
        <v>37</v>
      </c>
      <c r="C8783" s="1" t="s">
        <v>561</v>
      </c>
      <c r="D8783" s="1" t="s">
        <v>14</v>
      </c>
      <c r="E8783" s="1" t="s">
        <v>29</v>
      </c>
      <c r="F8783" s="18">
        <v>81.088000000000008</v>
      </c>
      <c r="G8783" t="s">
        <v>3587</v>
      </c>
      <c r="H8783" s="1">
        <f>IF(COUNTIF(G$2:G8783,G8783)=1,1,0)</f>
        <v>0</v>
      </c>
      <c r="I8783" s="1">
        <v>7</v>
      </c>
      <c r="J8783" s="1">
        <v>0.2</v>
      </c>
      <c r="K8783" s="1">
        <v>27.3672</v>
      </c>
      <c r="L8783" s="12">
        <f>VLOOKUP(train[[#This Row],[Sub-Category]],Análisis_ABC_XYZ[[#Headers],[#Data]],4,FALSE)</f>
        <v>0.46881743173671325</v>
      </c>
    </row>
    <row r="8784" spans="1:12" x14ac:dyDescent="0.35">
      <c r="A8784" s="2">
        <v>43374</v>
      </c>
      <c r="B8784" s="1" t="s">
        <v>12</v>
      </c>
      <c r="C8784" s="1" t="s">
        <v>361</v>
      </c>
      <c r="D8784" s="1" t="s">
        <v>14</v>
      </c>
      <c r="E8784" s="1" t="s">
        <v>29</v>
      </c>
      <c r="F8784" s="18">
        <v>61.77600000000001</v>
      </c>
      <c r="G8784" t="s">
        <v>2103</v>
      </c>
      <c r="H8784" s="1">
        <f>IF(COUNTIF(G$2:G8784,G8784)=1,1,0)</f>
        <v>0</v>
      </c>
      <c r="I8784" s="1">
        <v>13</v>
      </c>
      <c r="J8784" s="1">
        <v>0.2</v>
      </c>
      <c r="K8784" s="1">
        <v>20.849399999999996</v>
      </c>
      <c r="L8784" s="12">
        <f>VLOOKUP(train[[#This Row],[Sub-Category]],Análisis_ABC_XYZ[[#Headers],[#Data]],4,FALSE)</f>
        <v>0.46881743173671325</v>
      </c>
    </row>
    <row r="8785" spans="1:12" x14ac:dyDescent="0.35">
      <c r="A8785" s="2">
        <v>43374</v>
      </c>
      <c r="B8785" s="1" t="s">
        <v>12</v>
      </c>
      <c r="C8785" s="1" t="s">
        <v>400</v>
      </c>
      <c r="D8785" s="1" t="s">
        <v>26</v>
      </c>
      <c r="E8785" s="1" t="s">
        <v>56</v>
      </c>
      <c r="F8785" s="18">
        <v>104.75</v>
      </c>
      <c r="G8785" t="s">
        <v>5144</v>
      </c>
      <c r="H8785" s="1">
        <f>IF(COUNTIF(G$2:G8785,G8785)=1,1,0)</f>
        <v>1</v>
      </c>
      <c r="I8785" s="1">
        <v>5</v>
      </c>
      <c r="J8785" s="1">
        <v>0</v>
      </c>
      <c r="K8785" s="1">
        <v>21.997499999999999</v>
      </c>
      <c r="L8785" s="12">
        <f>VLOOKUP(train[[#This Row],[Sub-Category]],Análisis_ABC_XYZ[[#Headers],[#Data]],4,FALSE)</f>
        <v>0.52062335344040378</v>
      </c>
    </row>
    <row r="8786" spans="1:12" x14ac:dyDescent="0.35">
      <c r="A8786" s="2">
        <v>43374</v>
      </c>
      <c r="B8786" s="1" t="s">
        <v>37</v>
      </c>
      <c r="C8786" s="1" t="s">
        <v>562</v>
      </c>
      <c r="D8786" s="1" t="s">
        <v>14</v>
      </c>
      <c r="E8786" s="1" t="s">
        <v>36</v>
      </c>
      <c r="F8786" s="18">
        <v>19.440000000000001</v>
      </c>
      <c r="G8786" t="s">
        <v>3587</v>
      </c>
      <c r="H8786" s="1">
        <f>IF(COUNTIF(G$2:G8786,G8786)=1,1,0)</f>
        <v>0</v>
      </c>
      <c r="I8786" s="1">
        <v>3</v>
      </c>
      <c r="J8786" s="1">
        <v>0</v>
      </c>
      <c r="K8786" s="1">
        <v>9.3312000000000008</v>
      </c>
      <c r="L8786" s="12">
        <f>VLOOKUP(train[[#This Row],[Sub-Category]],Análisis_ABC_XYZ[[#Headers],[#Data]],4,FALSE)</f>
        <v>0.43613829632717294</v>
      </c>
    </row>
    <row r="8787" spans="1:12" x14ac:dyDescent="0.35">
      <c r="A8787" s="2">
        <v>43374</v>
      </c>
      <c r="B8787" s="1" t="s">
        <v>39</v>
      </c>
      <c r="C8787" s="1" t="s">
        <v>443</v>
      </c>
      <c r="D8787" s="1" t="s">
        <v>14</v>
      </c>
      <c r="E8787" s="1" t="s">
        <v>24</v>
      </c>
      <c r="F8787" s="18">
        <v>6.6719999999999988</v>
      </c>
      <c r="G8787" t="s">
        <v>4725</v>
      </c>
      <c r="H8787" s="1">
        <f>IF(COUNTIF(G$2:G8787,G8787)=1,1,0)</f>
        <v>1</v>
      </c>
      <c r="I8787" s="1">
        <v>6</v>
      </c>
      <c r="J8787" s="1">
        <v>0.2</v>
      </c>
      <c r="K8787" s="1">
        <v>0.50039999999999996</v>
      </c>
      <c r="L8787" s="12">
        <f>VLOOKUP(train[[#This Row],[Sub-Category]],Análisis_ABC_XYZ[[#Headers],[#Data]],4,FALSE)</f>
        <v>0.45632477063632687</v>
      </c>
    </row>
    <row r="8788" spans="1:12" x14ac:dyDescent="0.35">
      <c r="A8788" s="2">
        <v>43374</v>
      </c>
      <c r="B8788" s="1" t="s">
        <v>12</v>
      </c>
      <c r="C8788" s="1" t="s">
        <v>817</v>
      </c>
      <c r="D8788" s="1" t="s">
        <v>14</v>
      </c>
      <c r="E8788" s="1" t="s">
        <v>29</v>
      </c>
      <c r="F8788" s="18">
        <v>1.4400000000000002</v>
      </c>
      <c r="G8788" s="1" t="s">
        <v>2103</v>
      </c>
      <c r="H8788" s="1">
        <f>IF(COUNTIF(G$2:G8788,G8788)=1,1,0)</f>
        <v>0</v>
      </c>
      <c r="I8788" s="1">
        <v>1</v>
      </c>
      <c r="J8788" s="1">
        <v>0.2</v>
      </c>
      <c r="K8788" s="1">
        <v>0.504</v>
      </c>
      <c r="L8788" s="12">
        <f>VLOOKUP(train[[#This Row],[Sub-Category]],Análisis_ABC_XYZ[[#Headers],[#Data]],4,FALSE)</f>
        <v>0.46881743173671325</v>
      </c>
    </row>
    <row r="8789" spans="1:12" x14ac:dyDescent="0.35">
      <c r="A8789" s="2">
        <v>43375</v>
      </c>
      <c r="B8789" s="1" t="s">
        <v>111</v>
      </c>
      <c r="C8789" s="1" t="s">
        <v>658</v>
      </c>
      <c r="D8789" s="1" t="s">
        <v>8</v>
      </c>
      <c r="E8789" s="1" t="s">
        <v>18</v>
      </c>
      <c r="F8789" s="18">
        <v>2314.116</v>
      </c>
      <c r="G8789" t="s">
        <v>3622</v>
      </c>
      <c r="H8789" s="1">
        <f>IF(COUNTIF(G$2:G8789,G8789)=1,1,0)</f>
        <v>1</v>
      </c>
      <c r="I8789" s="1">
        <v>7</v>
      </c>
      <c r="J8789" s="1">
        <v>0.4</v>
      </c>
      <c r="K8789" s="1">
        <v>-1002.7836000000001</v>
      </c>
      <c r="L8789" s="12">
        <f>VLOOKUP(train[[#This Row],[Sub-Category]],Análisis_ABC_XYZ[[#Headers],[#Data]],4,FALSE)</f>
        <v>0.55975208308209756</v>
      </c>
    </row>
    <row r="8790" spans="1:12" x14ac:dyDescent="0.35">
      <c r="A8790" s="2">
        <v>43375</v>
      </c>
      <c r="B8790" s="1" t="s">
        <v>12</v>
      </c>
      <c r="C8790" s="1" t="s">
        <v>973</v>
      </c>
      <c r="D8790" s="1" t="s">
        <v>14</v>
      </c>
      <c r="E8790" s="1" t="s">
        <v>20</v>
      </c>
      <c r="F8790" s="18">
        <v>1575.14</v>
      </c>
      <c r="G8790" t="s">
        <v>5216</v>
      </c>
      <c r="H8790" s="1">
        <f>IF(COUNTIF(G$2:G8790,G8790)=1,1,0)</f>
        <v>1</v>
      </c>
      <c r="I8790" s="1">
        <v>7</v>
      </c>
      <c r="J8790" s="1">
        <v>0</v>
      </c>
      <c r="K8790" s="1">
        <v>204.76820000000001</v>
      </c>
      <c r="L8790" s="12">
        <f>VLOOKUP(train[[#This Row],[Sub-Category]],Análisis_ABC_XYZ[[#Headers],[#Data]],4,FALSE)</f>
        <v>0.44610841445725197</v>
      </c>
    </row>
    <row r="8791" spans="1:12" x14ac:dyDescent="0.35">
      <c r="A8791" s="2">
        <v>43375</v>
      </c>
      <c r="B8791" s="1" t="s">
        <v>12</v>
      </c>
      <c r="C8791" s="1" t="s">
        <v>1868</v>
      </c>
      <c r="D8791" s="1" t="s">
        <v>26</v>
      </c>
      <c r="E8791" s="1" t="s">
        <v>208</v>
      </c>
      <c r="F8791" s="18">
        <v>369.16</v>
      </c>
      <c r="G8791" t="s">
        <v>3484</v>
      </c>
      <c r="H8791" s="1">
        <f>IF(COUNTIF(G$2:G8791,G8791)=1,1,0)</f>
        <v>1</v>
      </c>
      <c r="I8791" s="1">
        <v>11</v>
      </c>
      <c r="J8791" s="1">
        <v>0.2</v>
      </c>
      <c r="K8791" s="1">
        <v>32.301500000000019</v>
      </c>
      <c r="L8791" s="12">
        <f>VLOOKUP(train[[#This Row],[Sub-Category]],Análisis_ABC_XYZ[[#Headers],[#Data]],4,FALSE)</f>
        <v>0.5183572270896134</v>
      </c>
    </row>
    <row r="8792" spans="1:12" x14ac:dyDescent="0.35">
      <c r="A8792" s="2">
        <v>43375</v>
      </c>
      <c r="B8792" s="1" t="s">
        <v>136</v>
      </c>
      <c r="C8792" s="1" t="s">
        <v>427</v>
      </c>
      <c r="D8792" s="1" t="s">
        <v>8</v>
      </c>
      <c r="E8792" s="1" t="s">
        <v>9</v>
      </c>
      <c r="F8792" s="18">
        <v>217.76400000000001</v>
      </c>
      <c r="G8792" t="s">
        <v>5724</v>
      </c>
      <c r="H8792" s="1">
        <f>IF(COUNTIF(G$2:G8792,G8792)=1,1,0)</f>
        <v>1</v>
      </c>
      <c r="I8792" s="1">
        <v>6</v>
      </c>
      <c r="J8792" s="1">
        <v>0.7</v>
      </c>
      <c r="K8792" s="1">
        <v>-384.71640000000002</v>
      </c>
      <c r="L8792" s="12">
        <f>VLOOKUP(train[[#This Row],[Sub-Category]],Análisis_ABC_XYZ[[#Headers],[#Data]],4,FALSE)</f>
        <v>0.5176847302647779</v>
      </c>
    </row>
    <row r="8793" spans="1:12" x14ac:dyDescent="0.35">
      <c r="A8793" s="2">
        <v>43375</v>
      </c>
      <c r="B8793" s="1" t="s">
        <v>79</v>
      </c>
      <c r="C8793" s="1" t="s">
        <v>677</v>
      </c>
      <c r="D8793" s="1" t="s">
        <v>8</v>
      </c>
      <c r="E8793" s="1" t="s">
        <v>22</v>
      </c>
      <c r="F8793" s="18">
        <v>157.74</v>
      </c>
      <c r="G8793" t="s">
        <v>2268</v>
      </c>
      <c r="H8793" s="1">
        <f>IF(COUNTIF(G$2:G8793,G8793)=1,1,0)</f>
        <v>1</v>
      </c>
      <c r="I8793" s="1">
        <v>11</v>
      </c>
      <c r="J8793" s="1">
        <v>0</v>
      </c>
      <c r="K8793" s="1">
        <v>56.7864</v>
      </c>
      <c r="L8793" s="12">
        <f>VLOOKUP(train[[#This Row],[Sub-Category]],Análisis_ABC_XYZ[[#Headers],[#Data]],4,FALSE)</f>
        <v>0.4595170286641902</v>
      </c>
    </row>
    <row r="8794" spans="1:12" x14ac:dyDescent="0.35">
      <c r="A8794" s="2">
        <v>43375</v>
      </c>
      <c r="B8794" s="1" t="s">
        <v>12</v>
      </c>
      <c r="C8794" s="1" t="s">
        <v>979</v>
      </c>
      <c r="D8794" s="1" t="s">
        <v>14</v>
      </c>
      <c r="E8794" s="1" t="s">
        <v>29</v>
      </c>
      <c r="F8794" s="18">
        <v>112.12000000000002</v>
      </c>
      <c r="G8794" t="s">
        <v>5216</v>
      </c>
      <c r="H8794" s="1">
        <f>IF(COUNTIF(G$2:G8794,G8794)=1,1,0)</f>
        <v>0</v>
      </c>
      <c r="I8794" s="1">
        <v>5</v>
      </c>
      <c r="J8794" s="1">
        <v>0.2</v>
      </c>
      <c r="K8794" s="1">
        <v>42.045000000000002</v>
      </c>
      <c r="L8794" s="12">
        <f>VLOOKUP(train[[#This Row],[Sub-Category]],Análisis_ABC_XYZ[[#Headers],[#Data]],4,FALSE)</f>
        <v>0.46881743173671325</v>
      </c>
    </row>
    <row r="8795" spans="1:12" x14ac:dyDescent="0.35">
      <c r="A8795" s="2">
        <v>43375</v>
      </c>
      <c r="B8795" s="1" t="s">
        <v>136</v>
      </c>
      <c r="C8795" s="1" t="s">
        <v>1456</v>
      </c>
      <c r="D8795" s="1" t="s">
        <v>14</v>
      </c>
      <c r="E8795" s="1" t="s">
        <v>24</v>
      </c>
      <c r="F8795" s="18">
        <v>95.143999999999991</v>
      </c>
      <c r="G8795" t="s">
        <v>5724</v>
      </c>
      <c r="H8795" s="1">
        <f>IF(COUNTIF(G$2:G8795,G8795)=1,1,0)</f>
        <v>0</v>
      </c>
      <c r="I8795" s="1">
        <v>7</v>
      </c>
      <c r="J8795" s="1">
        <v>0.2</v>
      </c>
      <c r="K8795" s="1">
        <v>10.703699999999987</v>
      </c>
      <c r="L8795" s="12">
        <f>VLOOKUP(train[[#This Row],[Sub-Category]],Análisis_ABC_XYZ[[#Headers],[#Data]],4,FALSE)</f>
        <v>0.45632477063632687</v>
      </c>
    </row>
    <row r="8796" spans="1:12" x14ac:dyDescent="0.35">
      <c r="A8796" s="2">
        <v>43375</v>
      </c>
      <c r="B8796" s="1" t="s">
        <v>37</v>
      </c>
      <c r="C8796" s="1" t="s">
        <v>573</v>
      </c>
      <c r="D8796" s="1" t="s">
        <v>26</v>
      </c>
      <c r="E8796" s="1" t="s">
        <v>27</v>
      </c>
      <c r="F8796" s="18">
        <v>84.784000000000006</v>
      </c>
      <c r="G8796" t="s">
        <v>2885</v>
      </c>
      <c r="H8796" s="1">
        <f>IF(COUNTIF(G$2:G8796,G8796)=1,1,0)</f>
        <v>1</v>
      </c>
      <c r="I8796" s="1">
        <v>2</v>
      </c>
      <c r="J8796" s="1">
        <v>0.2</v>
      </c>
      <c r="K8796" s="1">
        <v>-20.136200000000006</v>
      </c>
      <c r="L8796" s="12">
        <f>VLOOKUP(train[[#This Row],[Sub-Category]],Análisis_ABC_XYZ[[#Headers],[#Data]],4,FALSE)</f>
        <v>0.41105220110552465</v>
      </c>
    </row>
    <row r="8797" spans="1:12" x14ac:dyDescent="0.35">
      <c r="A8797" s="2">
        <v>43375</v>
      </c>
      <c r="B8797" s="1" t="s">
        <v>89</v>
      </c>
      <c r="C8797" s="1" t="s">
        <v>870</v>
      </c>
      <c r="D8797" s="1" t="s">
        <v>26</v>
      </c>
      <c r="E8797" s="1" t="s">
        <v>27</v>
      </c>
      <c r="F8797" s="18">
        <v>65.989999999999995</v>
      </c>
      <c r="G8797" t="s">
        <v>4714</v>
      </c>
      <c r="H8797" s="1">
        <f>IF(COUNTIF(G$2:G8797,G8797)=1,1,0)</f>
        <v>1</v>
      </c>
      <c r="I8797" s="1">
        <v>1</v>
      </c>
      <c r="J8797" s="1">
        <v>0</v>
      </c>
      <c r="K8797" s="1">
        <v>17.157400000000003</v>
      </c>
      <c r="L8797" s="12">
        <f>VLOOKUP(train[[#This Row],[Sub-Category]],Análisis_ABC_XYZ[[#Headers],[#Data]],4,FALSE)</f>
        <v>0.41105220110552465</v>
      </c>
    </row>
    <row r="8798" spans="1:12" x14ac:dyDescent="0.35">
      <c r="A8798" s="2">
        <v>43375</v>
      </c>
      <c r="B8798" s="1" t="s">
        <v>79</v>
      </c>
      <c r="C8798" s="1" t="s">
        <v>676</v>
      </c>
      <c r="D8798" s="1" t="s">
        <v>14</v>
      </c>
      <c r="E8798" s="1" t="s">
        <v>29</v>
      </c>
      <c r="F8798" s="18">
        <v>58.050000000000004</v>
      </c>
      <c r="G8798" t="s">
        <v>2268</v>
      </c>
      <c r="H8798" s="1">
        <f>IF(COUNTIF(G$2:G8798,G8798)=1,1,0)</f>
        <v>0</v>
      </c>
      <c r="I8798" s="1">
        <v>3</v>
      </c>
      <c r="J8798" s="1">
        <v>0</v>
      </c>
      <c r="K8798" s="1">
        <v>26.702999999999999</v>
      </c>
      <c r="L8798" s="12">
        <f>VLOOKUP(train[[#This Row],[Sub-Category]],Análisis_ABC_XYZ[[#Headers],[#Data]],4,FALSE)</f>
        <v>0.46881743173671325</v>
      </c>
    </row>
    <row r="8799" spans="1:12" x14ac:dyDescent="0.35">
      <c r="A8799" s="2">
        <v>43375</v>
      </c>
      <c r="B8799" s="1" t="s">
        <v>79</v>
      </c>
      <c r="C8799" s="1" t="s">
        <v>420</v>
      </c>
      <c r="D8799" s="1" t="s">
        <v>14</v>
      </c>
      <c r="E8799" s="1" t="s">
        <v>24</v>
      </c>
      <c r="F8799" s="18">
        <v>56.980000000000004</v>
      </c>
      <c r="G8799" t="s">
        <v>2268</v>
      </c>
      <c r="H8799" s="1">
        <f>IF(COUNTIF(G$2:G8799,G8799)=1,1,0)</f>
        <v>0</v>
      </c>
      <c r="I8799" s="1">
        <v>7</v>
      </c>
      <c r="J8799" s="1">
        <v>0</v>
      </c>
      <c r="K8799" s="1">
        <v>22.792000000000002</v>
      </c>
      <c r="L8799" s="12">
        <f>VLOOKUP(train[[#This Row],[Sub-Category]],Análisis_ABC_XYZ[[#Headers],[#Data]],4,FALSE)</f>
        <v>0.45632477063632687</v>
      </c>
    </row>
    <row r="8800" spans="1:12" x14ac:dyDescent="0.35">
      <c r="A8800" s="2">
        <v>43375</v>
      </c>
      <c r="B8800" s="1" t="s">
        <v>89</v>
      </c>
      <c r="C8800" s="1" t="s">
        <v>1565</v>
      </c>
      <c r="D8800" s="1" t="s">
        <v>14</v>
      </c>
      <c r="E8800" s="1" t="s">
        <v>36</v>
      </c>
      <c r="F8800" s="18">
        <v>49.12</v>
      </c>
      <c r="G8800" t="s">
        <v>4481</v>
      </c>
      <c r="H8800" s="1">
        <f>IF(COUNTIF(G$2:G8800,G8800)=1,1,0)</f>
        <v>1</v>
      </c>
      <c r="I8800" s="1">
        <v>4</v>
      </c>
      <c r="J8800" s="1">
        <v>0</v>
      </c>
      <c r="K8800" s="1">
        <v>23.086399999999998</v>
      </c>
      <c r="L8800" s="12">
        <f>VLOOKUP(train[[#This Row],[Sub-Category]],Análisis_ABC_XYZ[[#Headers],[#Data]],4,FALSE)</f>
        <v>0.43613829632717294</v>
      </c>
    </row>
    <row r="8801" spans="1:12" x14ac:dyDescent="0.35">
      <c r="A8801" s="2">
        <v>43375</v>
      </c>
      <c r="B8801" s="1" t="s">
        <v>136</v>
      </c>
      <c r="C8801" s="1" t="s">
        <v>661</v>
      </c>
      <c r="D8801" s="1" t="s">
        <v>14</v>
      </c>
      <c r="E8801" s="1" t="s">
        <v>182</v>
      </c>
      <c r="F8801" s="18">
        <v>39.072000000000003</v>
      </c>
      <c r="G8801" t="s">
        <v>5724</v>
      </c>
      <c r="H8801" s="1">
        <f>IF(COUNTIF(G$2:G8801,G8801)=1,1,0)</f>
        <v>0</v>
      </c>
      <c r="I8801" s="1">
        <v>6</v>
      </c>
      <c r="J8801" s="1">
        <v>0.2</v>
      </c>
      <c r="K8801" s="1">
        <v>4.3955999999999982</v>
      </c>
      <c r="L8801" s="12">
        <f>VLOOKUP(train[[#This Row],[Sub-Category]],Análisis_ABC_XYZ[[#Headers],[#Data]],4,FALSE)</f>
        <v>0.53938093436526824</v>
      </c>
    </row>
    <row r="8802" spans="1:12" x14ac:dyDescent="0.35">
      <c r="A8802" s="2">
        <v>43375</v>
      </c>
      <c r="B8802" s="1" t="s">
        <v>111</v>
      </c>
      <c r="C8802" s="1" t="s">
        <v>762</v>
      </c>
      <c r="D8802" s="1" t="s">
        <v>14</v>
      </c>
      <c r="E8802" s="1" t="s">
        <v>29</v>
      </c>
      <c r="F8802" s="18">
        <v>34.236000000000004</v>
      </c>
      <c r="G8802" t="s">
        <v>3622</v>
      </c>
      <c r="H8802" s="1">
        <f>IF(COUNTIF(G$2:G8802,G8802)=1,1,0)</f>
        <v>0</v>
      </c>
      <c r="I8802" s="1">
        <v>4</v>
      </c>
      <c r="J8802" s="1">
        <v>0.7</v>
      </c>
      <c r="K8802" s="1">
        <v>-26.247599999999998</v>
      </c>
      <c r="L8802" s="12">
        <f>VLOOKUP(train[[#This Row],[Sub-Category]],Análisis_ABC_XYZ[[#Headers],[#Data]],4,FALSE)</f>
        <v>0.46881743173671325</v>
      </c>
    </row>
    <row r="8803" spans="1:12" x14ac:dyDescent="0.35">
      <c r="A8803" s="2">
        <v>43375</v>
      </c>
      <c r="B8803" s="1" t="s">
        <v>111</v>
      </c>
      <c r="C8803" s="1" t="s">
        <v>1066</v>
      </c>
      <c r="D8803" s="1" t="s">
        <v>14</v>
      </c>
      <c r="E8803" s="1" t="s">
        <v>29</v>
      </c>
      <c r="F8803" s="18">
        <v>27.360000000000003</v>
      </c>
      <c r="G8803" t="s">
        <v>3622</v>
      </c>
      <c r="H8803" s="1">
        <f>IF(COUNTIF(G$2:G8803,G8803)=1,1,0)</f>
        <v>0</v>
      </c>
      <c r="I8803" s="1">
        <v>3</v>
      </c>
      <c r="J8803" s="1">
        <v>0.7</v>
      </c>
      <c r="K8803" s="1">
        <v>-21.887999999999991</v>
      </c>
      <c r="L8803" s="12">
        <f>VLOOKUP(train[[#This Row],[Sub-Category]],Análisis_ABC_XYZ[[#Headers],[#Data]],4,FALSE)</f>
        <v>0.46881743173671325</v>
      </c>
    </row>
    <row r="8804" spans="1:12" x14ac:dyDescent="0.35">
      <c r="A8804" s="2">
        <v>43375</v>
      </c>
      <c r="B8804" s="1" t="s">
        <v>136</v>
      </c>
      <c r="C8804" s="1" t="s">
        <v>895</v>
      </c>
      <c r="D8804" s="1" t="s">
        <v>14</v>
      </c>
      <c r="E8804" s="1" t="s">
        <v>29</v>
      </c>
      <c r="F8804" s="18">
        <v>22.638000000000002</v>
      </c>
      <c r="G8804" t="s">
        <v>5724</v>
      </c>
      <c r="H8804" s="1">
        <f>IF(COUNTIF(G$2:G8804,G8804)=1,1,0)</f>
        <v>0</v>
      </c>
      <c r="I8804" s="1">
        <v>7</v>
      </c>
      <c r="J8804" s="1">
        <v>0.7</v>
      </c>
      <c r="K8804" s="1">
        <v>-16.601199999999999</v>
      </c>
      <c r="L8804" s="12">
        <f>VLOOKUP(train[[#This Row],[Sub-Category]],Análisis_ABC_XYZ[[#Headers],[#Data]],4,FALSE)</f>
        <v>0.46881743173671325</v>
      </c>
    </row>
    <row r="8805" spans="1:12" x14ac:dyDescent="0.35">
      <c r="A8805" s="2">
        <v>43375</v>
      </c>
      <c r="B8805" s="1" t="s">
        <v>39</v>
      </c>
      <c r="C8805" s="1" t="s">
        <v>1621</v>
      </c>
      <c r="D8805" s="1" t="s">
        <v>14</v>
      </c>
      <c r="E8805" s="1" t="s">
        <v>31</v>
      </c>
      <c r="F8805" s="18">
        <v>21.983999999999995</v>
      </c>
      <c r="G8805" t="s">
        <v>5445</v>
      </c>
      <c r="H8805" s="1">
        <f>IF(COUNTIF(G$2:G8805,G8805)=1,1,0)</f>
        <v>1</v>
      </c>
      <c r="I8805" s="1">
        <v>6</v>
      </c>
      <c r="J8805" s="1">
        <v>0.8</v>
      </c>
      <c r="K8805" s="1">
        <v>-56.059200000000011</v>
      </c>
      <c r="L8805" s="12">
        <f>VLOOKUP(train[[#This Row],[Sub-Category]],Análisis_ABC_XYZ[[#Headers],[#Data]],4,FALSE)</f>
        <v>0.49507917887403441</v>
      </c>
    </row>
    <row r="8806" spans="1:12" x14ac:dyDescent="0.35">
      <c r="A8806" s="2">
        <v>43375</v>
      </c>
      <c r="B8806" s="1" t="s">
        <v>111</v>
      </c>
      <c r="C8806" s="1" t="s">
        <v>927</v>
      </c>
      <c r="D8806" s="1" t="s">
        <v>14</v>
      </c>
      <c r="E8806" s="1" t="s">
        <v>36</v>
      </c>
      <c r="F8806" s="18">
        <v>20.736000000000004</v>
      </c>
      <c r="G8806" t="s">
        <v>3622</v>
      </c>
      <c r="H8806" s="1">
        <f>IF(COUNTIF(G$2:G8806,G8806)=1,1,0)</f>
        <v>0</v>
      </c>
      <c r="I8806" s="1">
        <v>4</v>
      </c>
      <c r="J8806" s="1">
        <v>0.2</v>
      </c>
      <c r="K8806" s="1">
        <v>7.2576000000000001</v>
      </c>
      <c r="L8806" s="12">
        <f>VLOOKUP(train[[#This Row],[Sub-Category]],Análisis_ABC_XYZ[[#Headers],[#Data]],4,FALSE)</f>
        <v>0.43613829632717294</v>
      </c>
    </row>
    <row r="8807" spans="1:12" x14ac:dyDescent="0.35">
      <c r="A8807" s="2">
        <v>43375</v>
      </c>
      <c r="B8807" s="1" t="s">
        <v>111</v>
      </c>
      <c r="C8807" s="1" t="s">
        <v>960</v>
      </c>
      <c r="D8807" s="1" t="s">
        <v>8</v>
      </c>
      <c r="E8807" s="1" t="s">
        <v>22</v>
      </c>
      <c r="F8807" s="18">
        <v>19.760000000000002</v>
      </c>
      <c r="G8807" t="s">
        <v>3622</v>
      </c>
      <c r="H8807" s="1">
        <f>IF(COUNTIF(G$2:G8807,G8807)=1,1,0)</f>
        <v>0</v>
      </c>
      <c r="I8807" s="1">
        <v>2</v>
      </c>
      <c r="J8807" s="1">
        <v>0.2</v>
      </c>
      <c r="K8807" s="1">
        <v>5.9279999999999999</v>
      </c>
      <c r="L8807" s="12">
        <f>VLOOKUP(train[[#This Row],[Sub-Category]],Análisis_ABC_XYZ[[#Headers],[#Data]],4,FALSE)</f>
        <v>0.4595170286641902</v>
      </c>
    </row>
    <row r="8808" spans="1:12" x14ac:dyDescent="0.35">
      <c r="A8808" s="2">
        <v>43375</v>
      </c>
      <c r="B8808" s="1" t="s">
        <v>12</v>
      </c>
      <c r="C8808" s="1" t="s">
        <v>763</v>
      </c>
      <c r="D8808" s="1" t="s">
        <v>8</v>
      </c>
      <c r="E8808" s="1" t="s">
        <v>22</v>
      </c>
      <c r="F8808" s="18">
        <v>17.46</v>
      </c>
      <c r="G8808" t="s">
        <v>3484</v>
      </c>
      <c r="H8808" s="1">
        <f>IF(COUNTIF(G$2:G8808,G8808)=1,1,0)</f>
        <v>0</v>
      </c>
      <c r="I8808" s="1">
        <v>2</v>
      </c>
      <c r="J8808" s="1">
        <v>0</v>
      </c>
      <c r="K8808" s="1">
        <v>5.936399999999999</v>
      </c>
      <c r="L8808" s="12">
        <f>VLOOKUP(train[[#This Row],[Sub-Category]],Análisis_ABC_XYZ[[#Headers],[#Data]],4,FALSE)</f>
        <v>0.4595170286641902</v>
      </c>
    </row>
    <row r="8809" spans="1:12" x14ac:dyDescent="0.35">
      <c r="A8809" s="2">
        <v>43375</v>
      </c>
      <c r="B8809" s="1" t="s">
        <v>39</v>
      </c>
      <c r="C8809" s="1" t="s">
        <v>577</v>
      </c>
      <c r="D8809" s="1" t="s">
        <v>14</v>
      </c>
      <c r="E8809" s="1" t="s">
        <v>31</v>
      </c>
      <c r="F8809" s="18">
        <v>15.223999999999997</v>
      </c>
      <c r="G8809" t="s">
        <v>5445</v>
      </c>
      <c r="H8809" s="1">
        <f>IF(COUNTIF(G$2:G8809,G8809)=1,1,0)</f>
        <v>0</v>
      </c>
      <c r="I8809" s="1">
        <v>2</v>
      </c>
      <c r="J8809" s="1">
        <v>0.8</v>
      </c>
      <c r="K8809" s="1">
        <v>-38.821200000000012</v>
      </c>
      <c r="L8809" s="12">
        <f>VLOOKUP(train[[#This Row],[Sub-Category]],Análisis_ABC_XYZ[[#Headers],[#Data]],4,FALSE)</f>
        <v>0.49507917887403441</v>
      </c>
    </row>
    <row r="8810" spans="1:12" x14ac:dyDescent="0.35">
      <c r="A8810" s="2">
        <v>43375</v>
      </c>
      <c r="B8810" s="1" t="s">
        <v>111</v>
      </c>
      <c r="C8810" s="1" t="s">
        <v>1324</v>
      </c>
      <c r="D8810" s="1" t="s">
        <v>8</v>
      </c>
      <c r="E8810" s="1" t="s">
        <v>22</v>
      </c>
      <c r="F8810" s="18">
        <v>11.808</v>
      </c>
      <c r="G8810" t="s">
        <v>3622</v>
      </c>
      <c r="H8810" s="1">
        <f>IF(COUNTIF(G$2:G8810,G8810)=1,1,0)</f>
        <v>0</v>
      </c>
      <c r="I8810" s="1">
        <v>2</v>
      </c>
      <c r="J8810" s="1">
        <v>0.2</v>
      </c>
      <c r="K8810" s="1">
        <v>1.3283999999999985</v>
      </c>
      <c r="L8810" s="12">
        <f>VLOOKUP(train[[#This Row],[Sub-Category]],Análisis_ABC_XYZ[[#Headers],[#Data]],4,FALSE)</f>
        <v>0.4595170286641902</v>
      </c>
    </row>
    <row r="8811" spans="1:12" x14ac:dyDescent="0.35">
      <c r="A8811" s="2">
        <v>43375</v>
      </c>
      <c r="B8811" s="1" t="s">
        <v>119</v>
      </c>
      <c r="C8811" s="1" t="s">
        <v>1596</v>
      </c>
      <c r="D8811" s="1" t="s">
        <v>8</v>
      </c>
      <c r="E8811" s="1" t="s">
        <v>22</v>
      </c>
      <c r="F8811" s="18">
        <v>10.16</v>
      </c>
      <c r="G8811" t="s">
        <v>2966</v>
      </c>
      <c r="H8811" s="1">
        <f>IF(COUNTIF(G$2:G8811,G8811)=1,1,0)</f>
        <v>1</v>
      </c>
      <c r="I8811" s="1">
        <v>2</v>
      </c>
      <c r="J8811" s="1">
        <v>0</v>
      </c>
      <c r="K8811" s="1">
        <v>3.4543999999999997</v>
      </c>
      <c r="L8811" s="12">
        <f>VLOOKUP(train[[#This Row],[Sub-Category]],Análisis_ABC_XYZ[[#Headers],[#Data]],4,FALSE)</f>
        <v>0.4595170286641902</v>
      </c>
    </row>
    <row r="8812" spans="1:12" x14ac:dyDescent="0.35">
      <c r="A8812" s="2">
        <v>43375</v>
      </c>
      <c r="B8812" s="1" t="s">
        <v>111</v>
      </c>
      <c r="C8812" s="1" t="s">
        <v>504</v>
      </c>
      <c r="D8812" s="1" t="s">
        <v>8</v>
      </c>
      <c r="E8812" s="1" t="s">
        <v>22</v>
      </c>
      <c r="F8812" s="18">
        <v>9.6560000000000006</v>
      </c>
      <c r="G8812" t="s">
        <v>3622</v>
      </c>
      <c r="H8812" s="1">
        <f>IF(COUNTIF(G$2:G8812,G8812)=1,1,0)</f>
        <v>0</v>
      </c>
      <c r="I8812" s="1">
        <v>1</v>
      </c>
      <c r="J8812" s="1">
        <v>0.2</v>
      </c>
      <c r="K8812" s="1">
        <v>1.5691000000000002</v>
      </c>
      <c r="L8812" s="12">
        <f>VLOOKUP(train[[#This Row],[Sub-Category]],Análisis_ABC_XYZ[[#Headers],[#Data]],4,FALSE)</f>
        <v>0.4595170286641902</v>
      </c>
    </row>
    <row r="8813" spans="1:12" x14ac:dyDescent="0.35">
      <c r="A8813" s="2">
        <v>43375</v>
      </c>
      <c r="B8813" s="1" t="s">
        <v>37</v>
      </c>
      <c r="C8813" s="1" t="s">
        <v>175</v>
      </c>
      <c r="D8813" s="1" t="s">
        <v>14</v>
      </c>
      <c r="E8813" s="1" t="s">
        <v>91</v>
      </c>
      <c r="F8813" s="18">
        <v>8.94</v>
      </c>
      <c r="G8813" t="s">
        <v>2885</v>
      </c>
      <c r="H8813" s="1">
        <f>IF(COUNTIF(G$2:G8813,G8813)=1,1,0)</f>
        <v>0</v>
      </c>
      <c r="I8813" s="1">
        <v>3</v>
      </c>
      <c r="J8813" s="1">
        <v>0</v>
      </c>
      <c r="K8813" s="1">
        <v>4.1123999999999992</v>
      </c>
      <c r="L8813" s="12">
        <f>VLOOKUP(train[[#This Row],[Sub-Category]],Análisis_ABC_XYZ[[#Headers],[#Data]],4,FALSE)</f>
        <v>0.51168203684699509</v>
      </c>
    </row>
    <row r="8814" spans="1:12" x14ac:dyDescent="0.35">
      <c r="A8814" s="2">
        <v>43375</v>
      </c>
      <c r="B8814" s="1" t="s">
        <v>79</v>
      </c>
      <c r="C8814" s="1" t="s">
        <v>678</v>
      </c>
      <c r="D8814" s="1" t="s">
        <v>14</v>
      </c>
      <c r="E8814" s="1" t="s">
        <v>29</v>
      </c>
      <c r="F8814" s="18">
        <v>2.88</v>
      </c>
      <c r="G8814" s="1" t="s">
        <v>2268</v>
      </c>
      <c r="H8814" s="1">
        <f>IF(COUNTIF(G$2:G8814,G8814)=1,1,0)</f>
        <v>0</v>
      </c>
      <c r="I8814" s="1">
        <v>1</v>
      </c>
      <c r="J8814" s="1">
        <v>0</v>
      </c>
      <c r="K8814" s="1">
        <v>1.4112</v>
      </c>
      <c r="L8814" s="12">
        <f>VLOOKUP(train[[#This Row],[Sub-Category]],Análisis_ABC_XYZ[[#Headers],[#Data]],4,FALSE)</f>
        <v>0.46881743173671325</v>
      </c>
    </row>
    <row r="8815" spans="1:12" x14ac:dyDescent="0.35">
      <c r="A8815" s="2">
        <v>43376</v>
      </c>
      <c r="B8815" s="1" t="s">
        <v>76</v>
      </c>
      <c r="C8815" s="1" t="s">
        <v>1244</v>
      </c>
      <c r="D8815" s="1" t="s">
        <v>14</v>
      </c>
      <c r="E8815" s="1" t="s">
        <v>29</v>
      </c>
      <c r="F8815" s="18">
        <v>1793.98</v>
      </c>
      <c r="G8815" t="s">
        <v>6533</v>
      </c>
      <c r="H8815" s="1">
        <f>IF(COUNTIF(G$2:G8815,G8815)=1,1,0)</f>
        <v>1</v>
      </c>
      <c r="I8815" s="1">
        <v>2</v>
      </c>
      <c r="J8815" s="1">
        <v>0</v>
      </c>
      <c r="K8815" s="1">
        <v>843.17059999999992</v>
      </c>
      <c r="L8815" s="12">
        <f>VLOOKUP(train[[#This Row],[Sub-Category]],Análisis_ABC_XYZ[[#Headers],[#Data]],4,FALSE)</f>
        <v>0.46881743173671325</v>
      </c>
    </row>
    <row r="8816" spans="1:12" x14ac:dyDescent="0.35">
      <c r="A8816" s="2">
        <v>43376</v>
      </c>
      <c r="B8816" s="1" t="s">
        <v>12</v>
      </c>
      <c r="C8816" s="1" t="s">
        <v>785</v>
      </c>
      <c r="D8816" s="1" t="s">
        <v>8</v>
      </c>
      <c r="E8816" s="1" t="s">
        <v>18</v>
      </c>
      <c r="F8816" s="18">
        <v>171.28800000000001</v>
      </c>
      <c r="G8816" t="s">
        <v>6525</v>
      </c>
      <c r="H8816" s="1">
        <f>IF(COUNTIF(G$2:G8816,G8816)=1,1,0)</f>
        <v>1</v>
      </c>
      <c r="I8816" s="1">
        <v>3</v>
      </c>
      <c r="J8816" s="1">
        <v>0.2</v>
      </c>
      <c r="K8816" s="1">
        <v>-6.423300000000026</v>
      </c>
      <c r="L8816" s="12">
        <f>VLOOKUP(train[[#This Row],[Sub-Category]],Análisis_ABC_XYZ[[#Headers],[#Data]],4,FALSE)</f>
        <v>0.55975208308209756</v>
      </c>
    </row>
    <row r="8817" spans="1:12" x14ac:dyDescent="0.35">
      <c r="A8817" s="2">
        <v>43376</v>
      </c>
      <c r="B8817" s="1" t="s">
        <v>89</v>
      </c>
      <c r="C8817" s="1" t="s">
        <v>153</v>
      </c>
      <c r="D8817" s="1" t="s">
        <v>8</v>
      </c>
      <c r="E8817" s="1" t="s">
        <v>22</v>
      </c>
      <c r="F8817" s="18">
        <v>83.92</v>
      </c>
      <c r="G8817" t="s">
        <v>2701</v>
      </c>
      <c r="H8817" s="1">
        <f>IF(COUNTIF(G$2:G8817,G8817)=1,1,0)</f>
        <v>1</v>
      </c>
      <c r="I8817" s="1">
        <v>4</v>
      </c>
      <c r="J8817" s="1">
        <v>0</v>
      </c>
      <c r="K8817" s="1">
        <v>21.819200000000002</v>
      </c>
      <c r="L8817" s="12">
        <f>VLOOKUP(train[[#This Row],[Sub-Category]],Análisis_ABC_XYZ[[#Headers],[#Data]],4,FALSE)</f>
        <v>0.4595170286641902</v>
      </c>
    </row>
    <row r="8818" spans="1:12" x14ac:dyDescent="0.35">
      <c r="A8818" s="2">
        <v>43376</v>
      </c>
      <c r="B8818" s="1" t="s">
        <v>89</v>
      </c>
      <c r="C8818" s="1" t="s">
        <v>760</v>
      </c>
      <c r="D8818" s="1" t="s">
        <v>26</v>
      </c>
      <c r="E8818" s="1" t="s">
        <v>56</v>
      </c>
      <c r="F8818" s="18">
        <v>371.96999999999997</v>
      </c>
      <c r="G8818" t="s">
        <v>2701</v>
      </c>
      <c r="H8818" s="1">
        <f>IF(COUNTIF(G$2:G8818,G8818)=1,1,0)</f>
        <v>0</v>
      </c>
      <c r="I8818" s="1">
        <v>3</v>
      </c>
      <c r="J8818" s="1">
        <v>0</v>
      </c>
      <c r="K8818" s="1">
        <v>66.954599999999971</v>
      </c>
      <c r="L8818" s="12">
        <f>VLOOKUP(train[[#This Row],[Sub-Category]],Análisis_ABC_XYZ[[#Headers],[#Data]],4,FALSE)</f>
        <v>0.52062335344040378</v>
      </c>
    </row>
    <row r="8819" spans="1:12" x14ac:dyDescent="0.35">
      <c r="A8819" s="2">
        <v>43376</v>
      </c>
      <c r="B8819" s="1" t="s">
        <v>89</v>
      </c>
      <c r="C8819" s="1" t="s">
        <v>1078</v>
      </c>
      <c r="D8819" s="1" t="s">
        <v>14</v>
      </c>
      <c r="E8819" s="1" t="s">
        <v>20</v>
      </c>
      <c r="F8819" s="18">
        <v>22.58</v>
      </c>
      <c r="G8819" t="s">
        <v>3731</v>
      </c>
      <c r="H8819" s="1">
        <f>IF(COUNTIF(G$2:G8819,G8819)=1,1,0)</f>
        <v>1</v>
      </c>
      <c r="I8819" s="1">
        <v>2</v>
      </c>
      <c r="J8819" s="1">
        <v>0</v>
      </c>
      <c r="K8819" s="1">
        <v>5.8707999999999991</v>
      </c>
      <c r="L8819" s="12">
        <f>VLOOKUP(train[[#This Row],[Sub-Category]],Análisis_ABC_XYZ[[#Headers],[#Data]],4,FALSE)</f>
        <v>0.44610841445725197</v>
      </c>
    </row>
    <row r="8820" spans="1:12" x14ac:dyDescent="0.35">
      <c r="A8820" s="2">
        <v>43376</v>
      </c>
      <c r="B8820" s="1" t="s">
        <v>39</v>
      </c>
      <c r="C8820" s="1" t="s">
        <v>990</v>
      </c>
      <c r="D8820" s="1" t="s">
        <v>14</v>
      </c>
      <c r="E8820" s="1" t="s">
        <v>24</v>
      </c>
      <c r="F8820" s="18">
        <v>20.64</v>
      </c>
      <c r="G8820" t="s">
        <v>3668</v>
      </c>
      <c r="H8820" s="1">
        <f>IF(COUNTIF(G$2:G8820,G8820)=1,1,0)</f>
        <v>1</v>
      </c>
      <c r="I8820" s="1">
        <v>5</v>
      </c>
      <c r="J8820" s="1">
        <v>0.2</v>
      </c>
      <c r="K8820" s="1">
        <v>2.3219999999999974</v>
      </c>
      <c r="L8820" s="12">
        <f>VLOOKUP(train[[#This Row],[Sub-Category]],Análisis_ABC_XYZ[[#Headers],[#Data]],4,FALSE)</f>
        <v>0.45632477063632687</v>
      </c>
    </row>
    <row r="8821" spans="1:12" x14ac:dyDescent="0.35">
      <c r="A8821" s="2">
        <v>43376</v>
      </c>
      <c r="B8821" s="1" t="s">
        <v>16</v>
      </c>
      <c r="C8821" s="1" t="s">
        <v>630</v>
      </c>
      <c r="D8821" s="1" t="s">
        <v>14</v>
      </c>
      <c r="E8821" s="1" t="s">
        <v>31</v>
      </c>
      <c r="F8821" s="18">
        <v>17.920000000000002</v>
      </c>
      <c r="G8821" t="s">
        <v>3513</v>
      </c>
      <c r="H8821" s="1">
        <f>IF(COUNTIF(G$2:G8821,G8821)=1,1,0)</f>
        <v>1</v>
      </c>
      <c r="I8821" s="1">
        <v>5</v>
      </c>
      <c r="J8821" s="1">
        <v>0.2</v>
      </c>
      <c r="K8821" s="1">
        <v>1.1200000000000001</v>
      </c>
      <c r="L8821" s="12">
        <f>VLOOKUP(train[[#This Row],[Sub-Category]],Análisis_ABC_XYZ[[#Headers],[#Data]],4,FALSE)</f>
        <v>0.49507917887403441</v>
      </c>
    </row>
    <row r="8822" spans="1:12" x14ac:dyDescent="0.35">
      <c r="A8822" s="2">
        <v>43376</v>
      </c>
      <c r="B8822" s="1" t="s">
        <v>16</v>
      </c>
      <c r="C8822" s="1" t="s">
        <v>1722</v>
      </c>
      <c r="D8822" s="1" t="s">
        <v>14</v>
      </c>
      <c r="E8822" s="1" t="s">
        <v>36</v>
      </c>
      <c r="F8822" s="18">
        <v>15.552000000000003</v>
      </c>
      <c r="G8822" t="s">
        <v>3513</v>
      </c>
      <c r="H8822" s="1">
        <f>IF(COUNTIF(G$2:G8822,G8822)=1,1,0)</f>
        <v>0</v>
      </c>
      <c r="I8822" s="1">
        <v>3</v>
      </c>
      <c r="J8822" s="1">
        <v>0.2</v>
      </c>
      <c r="K8822" s="1">
        <v>5.4432</v>
      </c>
      <c r="L8822" s="12">
        <f>VLOOKUP(train[[#This Row],[Sub-Category]],Análisis_ABC_XYZ[[#Headers],[#Data]],4,FALSE)</f>
        <v>0.43613829632717294</v>
      </c>
    </row>
    <row r="8823" spans="1:12" x14ac:dyDescent="0.35">
      <c r="A8823" s="2">
        <v>43376</v>
      </c>
      <c r="B8823" s="1" t="s">
        <v>89</v>
      </c>
      <c r="C8823" s="1" t="s">
        <v>857</v>
      </c>
      <c r="D8823" s="1" t="s">
        <v>14</v>
      </c>
      <c r="E8823" s="1" t="s">
        <v>24</v>
      </c>
      <c r="F8823" s="18">
        <v>6.63</v>
      </c>
      <c r="G8823" t="s">
        <v>2701</v>
      </c>
      <c r="H8823" s="1">
        <f>IF(COUNTIF(G$2:G8823,G8823)=1,1,0)</f>
        <v>0</v>
      </c>
      <c r="I8823" s="1">
        <v>3</v>
      </c>
      <c r="J8823" s="1">
        <v>0</v>
      </c>
      <c r="K8823" s="1">
        <v>3.1160999999999999</v>
      </c>
      <c r="L8823" s="12">
        <f>VLOOKUP(train[[#This Row],[Sub-Category]],Análisis_ABC_XYZ[[#Headers],[#Data]],4,FALSE)</f>
        <v>0.45632477063632687</v>
      </c>
    </row>
    <row r="8824" spans="1:12" x14ac:dyDescent="0.35">
      <c r="A8824" s="2">
        <v>43377</v>
      </c>
      <c r="B8824" s="1" t="s">
        <v>766</v>
      </c>
      <c r="C8824" s="1" t="s">
        <v>958</v>
      </c>
      <c r="D8824" s="1" t="s">
        <v>8</v>
      </c>
      <c r="E8824" s="1" t="s">
        <v>22</v>
      </c>
      <c r="F8824" s="18">
        <v>19.98</v>
      </c>
      <c r="G8824" t="s">
        <v>3635</v>
      </c>
      <c r="H8824" s="1">
        <f>IF(COUNTIF(G$2:G8824,G8824)=1,1,0)</f>
        <v>1</v>
      </c>
      <c r="I8824" s="1">
        <v>1</v>
      </c>
      <c r="J8824" s="1">
        <v>0</v>
      </c>
      <c r="K8824" s="1">
        <v>8.5914000000000019</v>
      </c>
      <c r="L8824" s="12">
        <f>VLOOKUP(train[[#This Row],[Sub-Category]],Análisis_ABC_XYZ[[#Headers],[#Data]],4,FALSE)</f>
        <v>0.4595170286641902</v>
      </c>
    </row>
    <row r="8825" spans="1:12" x14ac:dyDescent="0.35">
      <c r="A8825" s="2">
        <v>43378</v>
      </c>
      <c r="B8825" s="1" t="s">
        <v>89</v>
      </c>
      <c r="C8825" s="1" t="s">
        <v>1718</v>
      </c>
      <c r="D8825" s="1" t="s">
        <v>26</v>
      </c>
      <c r="E8825" s="1" t="s">
        <v>208</v>
      </c>
      <c r="F8825" s="18">
        <v>5199.96</v>
      </c>
      <c r="G8825" t="s">
        <v>2873</v>
      </c>
      <c r="H8825" s="1">
        <f>IF(COUNTIF(G$2:G8825,G8825)=1,1,0)</f>
        <v>1</v>
      </c>
      <c r="I8825" s="1">
        <v>4</v>
      </c>
      <c r="J8825" s="1">
        <v>0</v>
      </c>
      <c r="K8825" s="1">
        <v>1351.9895999999999</v>
      </c>
      <c r="L8825" s="12">
        <f>VLOOKUP(train[[#This Row],[Sub-Category]],Análisis_ABC_XYZ[[#Headers],[#Data]],4,FALSE)</f>
        <v>0.5183572270896134</v>
      </c>
    </row>
    <row r="8826" spans="1:12" x14ac:dyDescent="0.35">
      <c r="A8826" s="2">
        <v>43378</v>
      </c>
      <c r="B8826" s="1" t="s">
        <v>12</v>
      </c>
      <c r="C8826" s="1" t="s">
        <v>1420</v>
      </c>
      <c r="D8826" s="1" t="s">
        <v>8</v>
      </c>
      <c r="E8826" s="1" t="s">
        <v>11</v>
      </c>
      <c r="F8826" s="18">
        <v>435.16800000000006</v>
      </c>
      <c r="G8826" t="s">
        <v>2117</v>
      </c>
      <c r="H8826" s="1">
        <f>IF(COUNTIF(G$2:G8826,G8826)=1,1,0)</f>
        <v>1</v>
      </c>
      <c r="I8826" s="1">
        <v>4</v>
      </c>
      <c r="J8826" s="1">
        <v>0.2</v>
      </c>
      <c r="K8826" s="1">
        <v>-59.835600000000042</v>
      </c>
      <c r="L8826" s="12">
        <f>VLOOKUP(train[[#This Row],[Sub-Category]],Análisis_ABC_XYZ[[#Headers],[#Data]],4,FALSE)</f>
        <v>0.46529189879902266</v>
      </c>
    </row>
    <row r="8827" spans="1:12" x14ac:dyDescent="0.35">
      <c r="A8827" s="2">
        <v>43378</v>
      </c>
      <c r="B8827" s="1" t="s">
        <v>89</v>
      </c>
      <c r="C8827" s="1" t="s">
        <v>879</v>
      </c>
      <c r="D8827" s="1" t="s">
        <v>8</v>
      </c>
      <c r="E8827" s="1" t="s">
        <v>11</v>
      </c>
      <c r="F8827" s="18">
        <v>221.38200000000001</v>
      </c>
      <c r="G8827" t="s">
        <v>2873</v>
      </c>
      <c r="H8827" s="1">
        <f>IF(COUNTIF(G$2:G8827,G8827)=1,1,0)</f>
        <v>0</v>
      </c>
      <c r="I8827" s="1">
        <v>2</v>
      </c>
      <c r="J8827" s="1">
        <v>0.1</v>
      </c>
      <c r="K8827" s="1">
        <v>2.4597999999999871</v>
      </c>
      <c r="L8827" s="12">
        <f>VLOOKUP(train[[#This Row],[Sub-Category]],Análisis_ABC_XYZ[[#Headers],[#Data]],4,FALSE)</f>
        <v>0.46529189879902266</v>
      </c>
    </row>
    <row r="8828" spans="1:12" x14ac:dyDescent="0.35">
      <c r="A8828" s="2">
        <v>43378</v>
      </c>
      <c r="B8828" s="1" t="s">
        <v>12</v>
      </c>
      <c r="C8828" s="1" t="s">
        <v>905</v>
      </c>
      <c r="D8828" s="1" t="s">
        <v>8</v>
      </c>
      <c r="E8828" s="1" t="s">
        <v>18</v>
      </c>
      <c r="F8828" s="18">
        <v>206.35200000000003</v>
      </c>
      <c r="G8828" t="s">
        <v>2117</v>
      </c>
      <c r="H8828" s="1">
        <f>IF(COUNTIF(G$2:G8828,G8828)=1,1,0)</f>
        <v>0</v>
      </c>
      <c r="I8828" s="1">
        <v>3</v>
      </c>
      <c r="J8828" s="1">
        <v>0.2</v>
      </c>
      <c r="K8828" s="1">
        <v>5.1587999999999852</v>
      </c>
      <c r="L8828" s="12">
        <f>VLOOKUP(train[[#This Row],[Sub-Category]],Análisis_ABC_XYZ[[#Headers],[#Data]],4,FALSE)</f>
        <v>0.55975208308209756</v>
      </c>
    </row>
    <row r="8829" spans="1:12" x14ac:dyDescent="0.35">
      <c r="A8829" s="2">
        <v>43378</v>
      </c>
      <c r="B8829" s="1" t="s">
        <v>89</v>
      </c>
      <c r="C8829" s="1" t="s">
        <v>525</v>
      </c>
      <c r="D8829" s="1" t="s">
        <v>26</v>
      </c>
      <c r="E8829" s="1" t="s">
        <v>27</v>
      </c>
      <c r="F8829" s="18">
        <v>160.92999999999998</v>
      </c>
      <c r="G8829" t="s">
        <v>5506</v>
      </c>
      <c r="H8829" s="1">
        <f>IF(COUNTIF(G$2:G8829,G8829)=1,1,0)</f>
        <v>1</v>
      </c>
      <c r="I8829" s="1">
        <v>7</v>
      </c>
      <c r="J8829" s="1">
        <v>0</v>
      </c>
      <c r="K8829" s="1">
        <v>3.2186000000000092</v>
      </c>
      <c r="L8829" s="12">
        <f>VLOOKUP(train[[#This Row],[Sub-Category]],Análisis_ABC_XYZ[[#Headers],[#Data]],4,FALSE)</f>
        <v>0.41105220110552465</v>
      </c>
    </row>
    <row r="8830" spans="1:12" x14ac:dyDescent="0.35">
      <c r="A8830" s="2">
        <v>43378</v>
      </c>
      <c r="B8830" s="1" t="s">
        <v>89</v>
      </c>
      <c r="C8830" s="1" t="s">
        <v>1585</v>
      </c>
      <c r="D8830" s="1" t="s">
        <v>26</v>
      </c>
      <c r="E8830" s="1" t="s">
        <v>27</v>
      </c>
      <c r="F8830" s="18">
        <v>87.8</v>
      </c>
      <c r="G8830" t="s">
        <v>2873</v>
      </c>
      <c r="H8830" s="1">
        <f>IF(COUNTIF(G$2:G8830,G8830)=1,1,0)</f>
        <v>0</v>
      </c>
      <c r="I8830" s="1">
        <v>4</v>
      </c>
      <c r="J8830" s="1">
        <v>0</v>
      </c>
      <c r="K8830" s="1">
        <v>43.9</v>
      </c>
      <c r="L8830" s="12">
        <f>VLOOKUP(train[[#This Row],[Sub-Category]],Análisis_ABC_XYZ[[#Headers],[#Data]],4,FALSE)</f>
        <v>0.41105220110552465</v>
      </c>
    </row>
    <row r="8831" spans="1:12" x14ac:dyDescent="0.35">
      <c r="A8831" s="2">
        <v>43378</v>
      </c>
      <c r="B8831" s="1" t="s">
        <v>89</v>
      </c>
      <c r="C8831" s="1" t="s">
        <v>411</v>
      </c>
      <c r="D8831" s="1" t="s">
        <v>14</v>
      </c>
      <c r="E8831" s="1" t="s">
        <v>29</v>
      </c>
      <c r="F8831" s="18">
        <v>75.792000000000002</v>
      </c>
      <c r="G8831" t="s">
        <v>5506</v>
      </c>
      <c r="H8831" s="1">
        <f>IF(COUNTIF(G$2:G8831,G8831)=1,1,0)</f>
        <v>0</v>
      </c>
      <c r="I8831" s="1">
        <v>3</v>
      </c>
      <c r="J8831" s="1">
        <v>0.2</v>
      </c>
      <c r="K8831" s="1">
        <v>25.579799999999992</v>
      </c>
      <c r="L8831" s="12">
        <f>VLOOKUP(train[[#This Row],[Sub-Category]],Análisis_ABC_XYZ[[#Headers],[#Data]],4,FALSE)</f>
        <v>0.46881743173671325</v>
      </c>
    </row>
    <row r="8832" spans="1:12" x14ac:dyDescent="0.35">
      <c r="A8832" s="2">
        <v>43378</v>
      </c>
      <c r="B8832" s="1" t="s">
        <v>12</v>
      </c>
      <c r="C8832" s="1" t="s">
        <v>1545</v>
      </c>
      <c r="D8832" s="1" t="s">
        <v>8</v>
      </c>
      <c r="E8832" s="1" t="s">
        <v>22</v>
      </c>
      <c r="F8832" s="18">
        <v>72.900000000000006</v>
      </c>
      <c r="G8832" t="s">
        <v>2117</v>
      </c>
      <c r="H8832" s="1">
        <f>IF(COUNTIF(G$2:G8832,G8832)=1,1,0)</f>
        <v>0</v>
      </c>
      <c r="I8832" s="1">
        <v>5</v>
      </c>
      <c r="J8832" s="1">
        <v>0</v>
      </c>
      <c r="K8832" s="1">
        <v>26.973000000000003</v>
      </c>
      <c r="L8832" s="12">
        <f>VLOOKUP(train[[#This Row],[Sub-Category]],Análisis_ABC_XYZ[[#Headers],[#Data]],4,FALSE)</f>
        <v>0.4595170286641902</v>
      </c>
    </row>
    <row r="8833" spans="1:12" x14ac:dyDescent="0.35">
      <c r="A8833" s="2">
        <v>43378</v>
      </c>
      <c r="B8833" s="1" t="s">
        <v>12</v>
      </c>
      <c r="C8833" s="1" t="s">
        <v>1394</v>
      </c>
      <c r="D8833" s="1" t="s">
        <v>14</v>
      </c>
      <c r="E8833" s="1" t="s">
        <v>36</v>
      </c>
      <c r="F8833" s="18">
        <v>61.96</v>
      </c>
      <c r="G8833" t="s">
        <v>4291</v>
      </c>
      <c r="H8833" s="1">
        <f>IF(COUNTIF(G$2:G8833,G8833)=1,1,0)</f>
        <v>1</v>
      </c>
      <c r="I8833" s="1">
        <v>2</v>
      </c>
      <c r="J8833" s="1">
        <v>0</v>
      </c>
      <c r="K8833" s="1">
        <v>27.881999999999998</v>
      </c>
      <c r="L8833" s="12">
        <f>VLOOKUP(train[[#This Row],[Sub-Category]],Análisis_ABC_XYZ[[#Headers],[#Data]],4,FALSE)</f>
        <v>0.43613829632717294</v>
      </c>
    </row>
    <row r="8834" spans="1:12" x14ac:dyDescent="0.35">
      <c r="A8834" s="2">
        <v>43378</v>
      </c>
      <c r="B8834" s="1" t="s">
        <v>12</v>
      </c>
      <c r="C8834" s="1" t="s">
        <v>1298</v>
      </c>
      <c r="D8834" s="1" t="s">
        <v>14</v>
      </c>
      <c r="E8834" s="1" t="s">
        <v>29</v>
      </c>
      <c r="F8834" s="18">
        <v>39.92</v>
      </c>
      <c r="G8834" t="s">
        <v>4291</v>
      </c>
      <c r="H8834" s="1">
        <f>IF(COUNTIF(G$2:G8834,G8834)=1,1,0)</f>
        <v>0</v>
      </c>
      <c r="I8834" s="1">
        <v>5</v>
      </c>
      <c r="J8834" s="1">
        <v>0.2</v>
      </c>
      <c r="K8834" s="1">
        <v>13.472999999999999</v>
      </c>
      <c r="L8834" s="12">
        <f>VLOOKUP(train[[#This Row],[Sub-Category]],Análisis_ABC_XYZ[[#Headers],[#Data]],4,FALSE)</f>
        <v>0.46881743173671325</v>
      </c>
    </row>
    <row r="8835" spans="1:12" x14ac:dyDescent="0.35">
      <c r="A8835" s="2">
        <v>43378</v>
      </c>
      <c r="B8835" s="1" t="s">
        <v>145</v>
      </c>
      <c r="C8835" s="1" t="s">
        <v>749</v>
      </c>
      <c r="D8835" s="1" t="s">
        <v>26</v>
      </c>
      <c r="E8835" s="1" t="s">
        <v>56</v>
      </c>
      <c r="F8835" s="18">
        <v>63.824000000000005</v>
      </c>
      <c r="G8835" t="s">
        <v>6221</v>
      </c>
      <c r="H8835" s="1">
        <f>IF(COUNTIF(G$2:G8835,G8835)=1,1,0)</f>
        <v>1</v>
      </c>
      <c r="I8835" s="1">
        <v>2</v>
      </c>
      <c r="J8835" s="1">
        <v>0.2</v>
      </c>
      <c r="K8835" s="1">
        <v>13.562599999999998</v>
      </c>
      <c r="L8835" s="12">
        <f>VLOOKUP(train[[#This Row],[Sub-Category]],Análisis_ABC_XYZ[[#Headers],[#Data]],4,FALSE)</f>
        <v>0.52062335344040378</v>
      </c>
    </row>
    <row r="8836" spans="1:12" x14ac:dyDescent="0.35">
      <c r="A8836" s="2">
        <v>43378</v>
      </c>
      <c r="B8836" s="1" t="s">
        <v>12</v>
      </c>
      <c r="C8836" s="1" t="s">
        <v>866</v>
      </c>
      <c r="D8836" s="1" t="s">
        <v>14</v>
      </c>
      <c r="E8836" s="1" t="s">
        <v>29</v>
      </c>
      <c r="F8836" s="18">
        <v>19.936000000000003</v>
      </c>
      <c r="G8836" t="s">
        <v>4291</v>
      </c>
      <c r="H8836" s="1">
        <f>IF(COUNTIF(G$2:G8836,G8836)=1,1,0)</f>
        <v>0</v>
      </c>
      <c r="I8836" s="1">
        <v>4</v>
      </c>
      <c r="J8836" s="1">
        <v>0.2</v>
      </c>
      <c r="K8836" s="1">
        <v>7.2267999999999999</v>
      </c>
      <c r="L8836" s="12">
        <f>VLOOKUP(train[[#This Row],[Sub-Category]],Análisis_ABC_XYZ[[#Headers],[#Data]],4,FALSE)</f>
        <v>0.46881743173671325</v>
      </c>
    </row>
    <row r="8837" spans="1:12" x14ac:dyDescent="0.35">
      <c r="A8837" s="2">
        <v>43378</v>
      </c>
      <c r="B8837" s="1" t="s">
        <v>12</v>
      </c>
      <c r="C8837" s="1" t="s">
        <v>1756</v>
      </c>
      <c r="D8837" s="1" t="s">
        <v>14</v>
      </c>
      <c r="E8837" s="1" t="s">
        <v>31</v>
      </c>
      <c r="F8837" s="18">
        <v>15.8</v>
      </c>
      <c r="G8837" t="s">
        <v>2117</v>
      </c>
      <c r="H8837" s="1">
        <f>IF(COUNTIF(G$2:G8837,G8837)=1,1,0)</f>
        <v>0</v>
      </c>
      <c r="I8837" s="1">
        <v>4</v>
      </c>
      <c r="J8837" s="1">
        <v>0</v>
      </c>
      <c r="K8837" s="1">
        <v>4.1080000000000005</v>
      </c>
      <c r="L8837" s="12">
        <f>VLOOKUP(train[[#This Row],[Sub-Category]],Análisis_ABC_XYZ[[#Headers],[#Data]],4,FALSE)</f>
        <v>0.49507917887403441</v>
      </c>
    </row>
    <row r="8838" spans="1:12" x14ac:dyDescent="0.35">
      <c r="A8838" s="2">
        <v>43378</v>
      </c>
      <c r="B8838" s="1" t="s">
        <v>12</v>
      </c>
      <c r="C8838" s="1" t="s">
        <v>175</v>
      </c>
      <c r="D8838" s="1" t="s">
        <v>14</v>
      </c>
      <c r="E8838" s="1" t="s">
        <v>91</v>
      </c>
      <c r="F8838" s="18">
        <v>14.9</v>
      </c>
      <c r="G8838" t="s">
        <v>2117</v>
      </c>
      <c r="H8838" s="1">
        <f>IF(COUNTIF(G$2:G8838,G8838)=1,1,0)</f>
        <v>0</v>
      </c>
      <c r="I8838" s="1">
        <v>5</v>
      </c>
      <c r="J8838" s="1">
        <v>0</v>
      </c>
      <c r="K8838" s="1">
        <v>6.8539999999999992</v>
      </c>
      <c r="L8838" s="12">
        <f>VLOOKUP(train[[#This Row],[Sub-Category]],Análisis_ABC_XYZ[[#Headers],[#Data]],4,FALSE)</f>
        <v>0.51168203684699509</v>
      </c>
    </row>
    <row r="8839" spans="1:12" x14ac:dyDescent="0.35">
      <c r="A8839" s="2">
        <v>43378</v>
      </c>
      <c r="B8839" s="1" t="s">
        <v>12</v>
      </c>
      <c r="C8839" s="1" t="s">
        <v>369</v>
      </c>
      <c r="D8839" s="1" t="s">
        <v>26</v>
      </c>
      <c r="E8839" s="1" t="s">
        <v>27</v>
      </c>
      <c r="F8839" s="18">
        <v>7.9920000000000009</v>
      </c>
      <c r="G8839" t="s">
        <v>2117</v>
      </c>
      <c r="H8839" s="1">
        <f>IF(COUNTIF(G$2:G8839,G8839)=1,1,0)</f>
        <v>0</v>
      </c>
      <c r="I8839" s="1">
        <v>1</v>
      </c>
      <c r="J8839" s="1">
        <v>0.2</v>
      </c>
      <c r="K8839" s="1">
        <v>2.6972999999999994</v>
      </c>
      <c r="L8839" s="12">
        <f>VLOOKUP(train[[#This Row],[Sub-Category]],Análisis_ABC_XYZ[[#Headers],[#Data]],4,FALSE)</f>
        <v>0.41105220110552465</v>
      </c>
    </row>
    <row r="8840" spans="1:12" x14ac:dyDescent="0.35">
      <c r="A8840" s="2">
        <v>43379</v>
      </c>
      <c r="B8840" s="1" t="s">
        <v>89</v>
      </c>
      <c r="C8840" s="1" t="s">
        <v>209</v>
      </c>
      <c r="D8840" s="1" t="s">
        <v>14</v>
      </c>
      <c r="E8840" s="1" t="s">
        <v>20</v>
      </c>
      <c r="F8840" s="18">
        <v>344.90999999999997</v>
      </c>
      <c r="G8840" t="s">
        <v>3453</v>
      </c>
      <c r="H8840" s="1">
        <f>IF(COUNTIF(G$2:G8840,G8840)=1,1,0)</f>
        <v>1</v>
      </c>
      <c r="I8840" s="1">
        <v>3</v>
      </c>
      <c r="J8840" s="1">
        <v>0</v>
      </c>
      <c r="K8840" s="1">
        <v>10.347300000000004</v>
      </c>
      <c r="L8840" s="12">
        <f>VLOOKUP(train[[#This Row],[Sub-Category]],Análisis_ABC_XYZ[[#Headers],[#Data]],4,FALSE)</f>
        <v>0.44610841445725197</v>
      </c>
    </row>
    <row r="8841" spans="1:12" x14ac:dyDescent="0.35">
      <c r="A8841" s="2">
        <v>43379</v>
      </c>
      <c r="B8841" s="1" t="s">
        <v>72</v>
      </c>
      <c r="C8841" s="1" t="s">
        <v>301</v>
      </c>
      <c r="D8841" s="1" t="s">
        <v>14</v>
      </c>
      <c r="E8841" s="1" t="s">
        <v>20</v>
      </c>
      <c r="F8841" s="18">
        <v>290.33600000000001</v>
      </c>
      <c r="G8841" t="s">
        <v>6902</v>
      </c>
      <c r="H8841" s="1">
        <f>IF(COUNTIF(G$2:G8841,G8841)=1,1,0)</f>
        <v>1</v>
      </c>
      <c r="I8841" s="1">
        <v>2</v>
      </c>
      <c r="J8841" s="1">
        <v>0.2</v>
      </c>
      <c r="K8841" s="1">
        <v>32.662799999999947</v>
      </c>
      <c r="L8841" s="12">
        <f>VLOOKUP(train[[#This Row],[Sub-Category]],Análisis_ABC_XYZ[[#Headers],[#Data]],4,FALSE)</f>
        <v>0.44610841445725197</v>
      </c>
    </row>
    <row r="8842" spans="1:12" x14ac:dyDescent="0.35">
      <c r="A8842" s="2">
        <v>43379</v>
      </c>
      <c r="B8842" s="1" t="s">
        <v>1549</v>
      </c>
      <c r="C8842" s="1" t="s">
        <v>1118</v>
      </c>
      <c r="D8842" s="1" t="s">
        <v>14</v>
      </c>
      <c r="E8842" s="1" t="s">
        <v>31</v>
      </c>
      <c r="F8842" s="18">
        <v>227.84</v>
      </c>
      <c r="G8842" t="s">
        <v>4244</v>
      </c>
      <c r="H8842" s="1">
        <f>IF(COUNTIF(G$2:G8842,G8842)=1,1,0)</f>
        <v>1</v>
      </c>
      <c r="I8842" s="1">
        <v>4</v>
      </c>
      <c r="J8842" s="1">
        <v>0</v>
      </c>
      <c r="K8842" s="1">
        <v>66.073599999999971</v>
      </c>
      <c r="L8842" s="12">
        <f>VLOOKUP(train[[#This Row],[Sub-Category]],Análisis_ABC_XYZ[[#Headers],[#Data]],4,FALSE)</f>
        <v>0.49507917887403441</v>
      </c>
    </row>
    <row r="8843" spans="1:12" x14ac:dyDescent="0.35">
      <c r="A8843" s="2">
        <v>43379</v>
      </c>
      <c r="B8843" s="1" t="s">
        <v>239</v>
      </c>
      <c r="C8843" s="1" t="s">
        <v>1119</v>
      </c>
      <c r="D8843" s="1" t="s">
        <v>14</v>
      </c>
      <c r="E8843" s="1" t="s">
        <v>36</v>
      </c>
      <c r="F8843" s="18">
        <v>143.69999999999999</v>
      </c>
      <c r="G8843" t="s">
        <v>2674</v>
      </c>
      <c r="H8843" s="1">
        <f>IF(COUNTIF(G$2:G8843,G8843)=1,1,0)</f>
        <v>1</v>
      </c>
      <c r="I8843" s="1">
        <v>3</v>
      </c>
      <c r="J8843" s="1">
        <v>0</v>
      </c>
      <c r="K8843" s="1">
        <v>68.975999999999999</v>
      </c>
      <c r="L8843" s="12">
        <f>VLOOKUP(train[[#This Row],[Sub-Category]],Análisis_ABC_XYZ[[#Headers],[#Data]],4,FALSE)</f>
        <v>0.43613829632717294</v>
      </c>
    </row>
    <row r="8844" spans="1:12" x14ac:dyDescent="0.35">
      <c r="A8844" s="2">
        <v>43379</v>
      </c>
      <c r="B8844" s="1" t="s">
        <v>1549</v>
      </c>
      <c r="C8844" s="1" t="s">
        <v>1550</v>
      </c>
      <c r="D8844" s="1" t="s">
        <v>8</v>
      </c>
      <c r="E8844" s="1" t="s">
        <v>22</v>
      </c>
      <c r="F8844" s="18">
        <v>41.96</v>
      </c>
      <c r="G8844" t="s">
        <v>4244</v>
      </c>
      <c r="H8844" s="1">
        <f>IF(COUNTIF(G$2:G8844,G8844)=1,1,0)</f>
        <v>0</v>
      </c>
      <c r="I8844" s="1">
        <v>2</v>
      </c>
      <c r="J8844" s="1">
        <v>0</v>
      </c>
      <c r="K8844" s="1">
        <v>2.9371999999999971</v>
      </c>
      <c r="L8844" s="12">
        <f>VLOOKUP(train[[#This Row],[Sub-Category]],Análisis_ABC_XYZ[[#Headers],[#Data]],4,FALSE)</f>
        <v>0.4595170286641902</v>
      </c>
    </row>
    <row r="8845" spans="1:12" x14ac:dyDescent="0.35">
      <c r="A8845" s="2">
        <v>43379</v>
      </c>
      <c r="B8845" s="1" t="s">
        <v>89</v>
      </c>
      <c r="C8845" s="1" t="s">
        <v>1594</v>
      </c>
      <c r="D8845" s="1" t="s">
        <v>14</v>
      </c>
      <c r="E8845" s="1" t="s">
        <v>36</v>
      </c>
      <c r="F8845" s="18">
        <v>40.99</v>
      </c>
      <c r="G8845" t="s">
        <v>4323</v>
      </c>
      <c r="H8845" s="1">
        <f>IF(COUNTIF(G$2:G8845,G8845)=1,1,0)</f>
        <v>1</v>
      </c>
      <c r="I8845" s="1">
        <v>1</v>
      </c>
      <c r="J8845" s="1">
        <v>0</v>
      </c>
      <c r="K8845" s="1">
        <v>20.085100000000001</v>
      </c>
      <c r="L8845" s="12">
        <f>VLOOKUP(train[[#This Row],[Sub-Category]],Análisis_ABC_XYZ[[#Headers],[#Data]],4,FALSE)</f>
        <v>0.43613829632717294</v>
      </c>
    </row>
    <row r="8846" spans="1:12" x14ac:dyDescent="0.35">
      <c r="A8846" s="2">
        <v>43379</v>
      </c>
      <c r="B8846" s="1" t="s">
        <v>1549</v>
      </c>
      <c r="C8846" s="1" t="s">
        <v>1305</v>
      </c>
      <c r="D8846" s="1" t="s">
        <v>14</v>
      </c>
      <c r="E8846" s="1" t="s">
        <v>36</v>
      </c>
      <c r="F8846" s="18">
        <v>37.94</v>
      </c>
      <c r="G8846" t="s">
        <v>4244</v>
      </c>
      <c r="H8846" s="1">
        <f>IF(COUNTIF(G$2:G8846,G8846)=1,1,0)</f>
        <v>0</v>
      </c>
      <c r="I8846" s="1">
        <v>2</v>
      </c>
      <c r="J8846" s="1">
        <v>0</v>
      </c>
      <c r="K8846" s="1">
        <v>18.211199999999998</v>
      </c>
      <c r="L8846" s="12">
        <f>VLOOKUP(train[[#This Row],[Sub-Category]],Análisis_ABC_XYZ[[#Headers],[#Data]],4,FALSE)</f>
        <v>0.43613829632717294</v>
      </c>
    </row>
    <row r="8847" spans="1:12" x14ac:dyDescent="0.35">
      <c r="A8847" s="2">
        <v>43379</v>
      </c>
      <c r="B8847" s="1" t="s">
        <v>89</v>
      </c>
      <c r="C8847" s="1" t="s">
        <v>1665</v>
      </c>
      <c r="D8847" s="1" t="s">
        <v>26</v>
      </c>
      <c r="E8847" s="1" t="s">
        <v>56</v>
      </c>
      <c r="F8847" s="18">
        <v>319.95999999999998</v>
      </c>
      <c r="G8847" t="s">
        <v>3453</v>
      </c>
      <c r="H8847" s="1">
        <f>IF(COUNTIF(G$2:G8847,G8847)=1,1,0)</f>
        <v>0</v>
      </c>
      <c r="I8847" s="1">
        <v>4</v>
      </c>
      <c r="J8847" s="1">
        <v>0</v>
      </c>
      <c r="K8847" s="1">
        <v>115.18559999999999</v>
      </c>
      <c r="L8847" s="12">
        <f>VLOOKUP(train[[#This Row],[Sub-Category]],Análisis_ABC_XYZ[[#Headers],[#Data]],4,FALSE)</f>
        <v>0.52062335344040378</v>
      </c>
    </row>
    <row r="8848" spans="1:12" x14ac:dyDescent="0.35">
      <c r="A8848" s="2">
        <v>43379</v>
      </c>
      <c r="B8848" s="1" t="s">
        <v>72</v>
      </c>
      <c r="C8848" s="1" t="s">
        <v>854</v>
      </c>
      <c r="D8848" s="1" t="s">
        <v>14</v>
      </c>
      <c r="E8848" s="1" t="s">
        <v>24</v>
      </c>
      <c r="F8848" s="18">
        <v>19.152000000000001</v>
      </c>
      <c r="G8848" t="s">
        <v>6902</v>
      </c>
      <c r="H8848" s="1">
        <f>IF(COUNTIF(G$2:G8848,G8848)=1,1,0)</f>
        <v>0</v>
      </c>
      <c r="I8848" s="1">
        <v>2</v>
      </c>
      <c r="J8848" s="1">
        <v>0.2</v>
      </c>
      <c r="K8848" s="1">
        <v>1.1969999999999992</v>
      </c>
      <c r="L8848" s="12">
        <f>VLOOKUP(train[[#This Row],[Sub-Category]],Análisis_ABC_XYZ[[#Headers],[#Data]],4,FALSE)</f>
        <v>0.45632477063632687</v>
      </c>
    </row>
    <row r="8849" spans="1:12" x14ac:dyDescent="0.35">
      <c r="A8849" s="2">
        <v>43379</v>
      </c>
      <c r="B8849" s="1" t="s">
        <v>89</v>
      </c>
      <c r="C8849" s="1" t="s">
        <v>174</v>
      </c>
      <c r="D8849" s="1" t="s">
        <v>14</v>
      </c>
      <c r="E8849" s="1" t="s">
        <v>36</v>
      </c>
      <c r="F8849" s="18">
        <v>17.04</v>
      </c>
      <c r="G8849" t="s">
        <v>3453</v>
      </c>
      <c r="H8849" s="1">
        <f>IF(COUNTIF(G$2:G8849,G8849)=1,1,0)</f>
        <v>0</v>
      </c>
      <c r="I8849" s="1">
        <v>3</v>
      </c>
      <c r="J8849" s="1">
        <v>0</v>
      </c>
      <c r="K8849" s="1">
        <v>7.6679999999999993</v>
      </c>
      <c r="L8849" s="12">
        <f>VLOOKUP(train[[#This Row],[Sub-Category]],Análisis_ABC_XYZ[[#Headers],[#Data]],4,FALSE)</f>
        <v>0.43613829632717294</v>
      </c>
    </row>
    <row r="8850" spans="1:12" x14ac:dyDescent="0.35">
      <c r="A8850" s="2">
        <v>43379</v>
      </c>
      <c r="B8850" s="1" t="s">
        <v>104</v>
      </c>
      <c r="C8850" s="1" t="s">
        <v>1736</v>
      </c>
      <c r="D8850" s="1" t="s">
        <v>14</v>
      </c>
      <c r="E8850" s="1" t="s">
        <v>24</v>
      </c>
      <c r="F8850" s="18">
        <v>9.3439999999999994</v>
      </c>
      <c r="G8850" t="s">
        <v>6959</v>
      </c>
      <c r="H8850" s="1">
        <f>IF(COUNTIF(G$2:G8850,G8850)=1,1,0)</f>
        <v>1</v>
      </c>
      <c r="I8850" s="1">
        <v>2</v>
      </c>
      <c r="J8850" s="1">
        <v>0.2</v>
      </c>
      <c r="K8850" s="1">
        <v>1.8687999999999998</v>
      </c>
      <c r="L8850" s="12">
        <f>VLOOKUP(train[[#This Row],[Sub-Category]],Análisis_ABC_XYZ[[#Headers],[#Data]],4,FALSE)</f>
        <v>0.45632477063632687</v>
      </c>
    </row>
    <row r="8851" spans="1:12" x14ac:dyDescent="0.35">
      <c r="A8851" s="2">
        <v>43379</v>
      </c>
      <c r="B8851" s="1" t="s">
        <v>239</v>
      </c>
      <c r="C8851" s="1" t="s">
        <v>1041</v>
      </c>
      <c r="D8851" s="1" t="s">
        <v>14</v>
      </c>
      <c r="E8851" s="1" t="s">
        <v>36</v>
      </c>
      <c r="F8851" s="18">
        <v>6.48</v>
      </c>
      <c r="G8851" t="s">
        <v>2674</v>
      </c>
      <c r="H8851" s="1">
        <f>IF(COUNTIF(G$2:G8851,G8851)=1,1,0)</f>
        <v>0</v>
      </c>
      <c r="I8851" s="1">
        <v>1</v>
      </c>
      <c r="J8851" s="1">
        <v>0</v>
      </c>
      <c r="K8851" s="1">
        <v>3.1104000000000003</v>
      </c>
      <c r="L8851" s="12">
        <f>VLOOKUP(train[[#This Row],[Sub-Category]],Análisis_ABC_XYZ[[#Headers],[#Data]],4,FALSE)</f>
        <v>0.43613829632717294</v>
      </c>
    </row>
    <row r="8852" spans="1:12" x14ac:dyDescent="0.35">
      <c r="A8852" s="2">
        <v>43380</v>
      </c>
      <c r="B8852" s="1" t="s">
        <v>34</v>
      </c>
      <c r="C8852" s="1" t="s">
        <v>301</v>
      </c>
      <c r="D8852" s="1" t="s">
        <v>14</v>
      </c>
      <c r="E8852" s="1" t="s">
        <v>20</v>
      </c>
      <c r="F8852" s="18">
        <v>580.67200000000003</v>
      </c>
      <c r="G8852" t="s">
        <v>5612</v>
      </c>
      <c r="H8852" s="1">
        <f>IF(COUNTIF(G$2:G8852,G8852)=1,1,0)</f>
        <v>1</v>
      </c>
      <c r="I8852" s="1">
        <v>4</v>
      </c>
      <c r="J8852" s="1">
        <v>0.2</v>
      </c>
      <c r="K8852" s="1">
        <v>65.325599999999895</v>
      </c>
      <c r="L8852" s="12">
        <f>VLOOKUP(train[[#This Row],[Sub-Category]],Análisis_ABC_XYZ[[#Headers],[#Data]],4,FALSE)</f>
        <v>0.44610841445725197</v>
      </c>
    </row>
    <row r="8853" spans="1:12" x14ac:dyDescent="0.35">
      <c r="A8853" s="2">
        <v>43380</v>
      </c>
      <c r="B8853" s="1" t="s">
        <v>12</v>
      </c>
      <c r="C8853" s="1" t="s">
        <v>1170</v>
      </c>
      <c r="D8853" s="1" t="s">
        <v>8</v>
      </c>
      <c r="E8853" s="1" t="s">
        <v>9</v>
      </c>
      <c r="F8853" s="18">
        <v>307.666</v>
      </c>
      <c r="G8853" t="s">
        <v>6668</v>
      </c>
      <c r="H8853" s="1">
        <f>IF(COUNTIF(G$2:G8853,G8853)=1,1,0)</f>
        <v>1</v>
      </c>
      <c r="I8853" s="1">
        <v>2</v>
      </c>
      <c r="J8853" s="1">
        <v>0.15</v>
      </c>
      <c r="K8853" s="1">
        <v>-14.478399999999979</v>
      </c>
      <c r="L8853" s="12">
        <f>VLOOKUP(train[[#This Row],[Sub-Category]],Análisis_ABC_XYZ[[#Headers],[#Data]],4,FALSE)</f>
        <v>0.5176847302647779</v>
      </c>
    </row>
    <row r="8854" spans="1:12" x14ac:dyDescent="0.35">
      <c r="A8854" s="2">
        <v>43380</v>
      </c>
      <c r="B8854" s="1" t="s">
        <v>34</v>
      </c>
      <c r="C8854" s="1" t="s">
        <v>939</v>
      </c>
      <c r="D8854" s="1" t="s">
        <v>26</v>
      </c>
      <c r="E8854" s="1" t="s">
        <v>27</v>
      </c>
      <c r="F8854" s="18">
        <v>222.38400000000001</v>
      </c>
      <c r="G8854" t="s">
        <v>5612</v>
      </c>
      <c r="H8854" s="1">
        <f>IF(COUNTIF(G$2:G8854,G8854)=1,1,0)</f>
        <v>0</v>
      </c>
      <c r="I8854" s="1">
        <v>2</v>
      </c>
      <c r="J8854" s="1">
        <v>0.2</v>
      </c>
      <c r="K8854" s="1">
        <v>16.678799999999995</v>
      </c>
      <c r="L8854" s="12">
        <f>VLOOKUP(train[[#This Row],[Sub-Category]],Análisis_ABC_XYZ[[#Headers],[#Data]],4,FALSE)</f>
        <v>0.41105220110552465</v>
      </c>
    </row>
    <row r="8855" spans="1:12" x14ac:dyDescent="0.35">
      <c r="A8855" s="2">
        <v>43380</v>
      </c>
      <c r="B8855" s="1" t="s">
        <v>34</v>
      </c>
      <c r="C8855" s="1" t="s">
        <v>1044</v>
      </c>
      <c r="D8855" s="1" t="s">
        <v>8</v>
      </c>
      <c r="E8855" s="1" t="s">
        <v>18</v>
      </c>
      <c r="F8855" s="18">
        <v>154.76400000000001</v>
      </c>
      <c r="G8855" t="s">
        <v>5612</v>
      </c>
      <c r="H8855" s="1">
        <f>IF(COUNTIF(G$2:G8855,G8855)=1,1,0)</f>
        <v>0</v>
      </c>
      <c r="I8855" s="1">
        <v>3</v>
      </c>
      <c r="J8855" s="1">
        <v>0.4</v>
      </c>
      <c r="K8855" s="1">
        <v>-36.11160000000001</v>
      </c>
      <c r="L8855" s="12">
        <f>VLOOKUP(train[[#This Row],[Sub-Category]],Análisis_ABC_XYZ[[#Headers],[#Data]],4,FALSE)</f>
        <v>0.55975208308209756</v>
      </c>
    </row>
    <row r="8856" spans="1:12" x14ac:dyDescent="0.35">
      <c r="A8856" s="2">
        <v>43380</v>
      </c>
      <c r="B8856" s="1" t="s">
        <v>12</v>
      </c>
      <c r="C8856" s="1" t="s">
        <v>525</v>
      </c>
      <c r="D8856" s="1" t="s">
        <v>26</v>
      </c>
      <c r="E8856" s="1" t="s">
        <v>27</v>
      </c>
      <c r="F8856" s="18">
        <v>128.744</v>
      </c>
      <c r="G8856" t="s">
        <v>4878</v>
      </c>
      <c r="H8856" s="1">
        <f>IF(COUNTIF(G$2:G8856,G8856)=1,1,0)</f>
        <v>1</v>
      </c>
      <c r="I8856" s="1">
        <v>7</v>
      </c>
      <c r="J8856" s="1">
        <v>0.2</v>
      </c>
      <c r="K8856" s="1">
        <v>-28.967399999999991</v>
      </c>
      <c r="L8856" s="12">
        <f>VLOOKUP(train[[#This Row],[Sub-Category]],Análisis_ABC_XYZ[[#Headers],[#Data]],4,FALSE)</f>
        <v>0.41105220110552465</v>
      </c>
    </row>
    <row r="8857" spans="1:12" x14ac:dyDescent="0.35">
      <c r="A8857" s="2">
        <v>43380</v>
      </c>
      <c r="B8857" s="1" t="s">
        <v>79</v>
      </c>
      <c r="C8857" s="1" t="s">
        <v>1425</v>
      </c>
      <c r="D8857" s="1" t="s">
        <v>14</v>
      </c>
      <c r="E8857" s="1" t="s">
        <v>20</v>
      </c>
      <c r="F8857" s="18">
        <v>85.52</v>
      </c>
      <c r="G8857" t="s">
        <v>4940</v>
      </c>
      <c r="H8857" s="1">
        <f>IF(COUNTIF(G$2:G8857,G8857)=1,1,0)</f>
        <v>1</v>
      </c>
      <c r="I8857" s="1">
        <v>2</v>
      </c>
      <c r="J8857" s="1">
        <v>0</v>
      </c>
      <c r="K8857" s="1">
        <v>22.235199999999999</v>
      </c>
      <c r="L8857" s="12">
        <f>VLOOKUP(train[[#This Row],[Sub-Category]],Análisis_ABC_XYZ[[#Headers],[#Data]],4,FALSE)</f>
        <v>0.44610841445725197</v>
      </c>
    </row>
    <row r="8858" spans="1:12" x14ac:dyDescent="0.35">
      <c r="A8858" s="2">
        <v>43380</v>
      </c>
      <c r="B8858" s="1" t="s">
        <v>12</v>
      </c>
      <c r="C8858" s="1" t="s">
        <v>369</v>
      </c>
      <c r="D8858" s="1" t="s">
        <v>26</v>
      </c>
      <c r="E8858" s="1" t="s">
        <v>27</v>
      </c>
      <c r="F8858" s="18">
        <v>79.920000000000016</v>
      </c>
      <c r="G8858" t="s">
        <v>4878</v>
      </c>
      <c r="H8858" s="1">
        <f>IF(COUNTIF(G$2:G8858,G8858)=1,1,0)</f>
        <v>0</v>
      </c>
      <c r="I8858" s="1">
        <v>10</v>
      </c>
      <c r="J8858" s="1">
        <v>0.2</v>
      </c>
      <c r="K8858" s="1">
        <v>26.972999999999992</v>
      </c>
      <c r="L8858" s="12">
        <f>VLOOKUP(train[[#This Row],[Sub-Category]],Análisis_ABC_XYZ[[#Headers],[#Data]],4,FALSE)</f>
        <v>0.41105220110552465</v>
      </c>
    </row>
    <row r="8859" spans="1:12" x14ac:dyDescent="0.35">
      <c r="A8859" s="2">
        <v>43380</v>
      </c>
      <c r="B8859" s="1" t="s">
        <v>34</v>
      </c>
      <c r="C8859" s="1" t="s">
        <v>979</v>
      </c>
      <c r="D8859" s="1" t="s">
        <v>14</v>
      </c>
      <c r="E8859" s="1" t="s">
        <v>29</v>
      </c>
      <c r="F8859" s="18">
        <v>50.454000000000015</v>
      </c>
      <c r="G8859" t="s">
        <v>5612</v>
      </c>
      <c r="H8859" s="1">
        <f>IF(COUNTIF(G$2:G8859,G8859)=1,1,0)</f>
        <v>0</v>
      </c>
      <c r="I8859" s="1">
        <v>6</v>
      </c>
      <c r="J8859" s="1">
        <v>0.7</v>
      </c>
      <c r="K8859" s="1">
        <v>-33.635999999999996</v>
      </c>
      <c r="L8859" s="12">
        <f>VLOOKUP(train[[#This Row],[Sub-Category]],Análisis_ABC_XYZ[[#Headers],[#Data]],4,FALSE)</f>
        <v>0.46881743173671325</v>
      </c>
    </row>
    <row r="8860" spans="1:12" x14ac:dyDescent="0.35">
      <c r="A8860" s="2">
        <v>43380</v>
      </c>
      <c r="B8860" s="1" t="s">
        <v>12</v>
      </c>
      <c r="C8860" s="1" t="s">
        <v>760</v>
      </c>
      <c r="D8860" s="1" t="s">
        <v>26</v>
      </c>
      <c r="E8860" s="1" t="s">
        <v>56</v>
      </c>
      <c r="F8860" s="18">
        <v>1115.9099999999999</v>
      </c>
      <c r="G8860" t="s">
        <v>4878</v>
      </c>
      <c r="H8860" s="1">
        <f>IF(COUNTIF(G$2:G8860,G8860)=1,1,0)</f>
        <v>0</v>
      </c>
      <c r="I8860" s="1">
        <v>9</v>
      </c>
      <c r="J8860" s="1">
        <v>0</v>
      </c>
      <c r="K8860" s="1">
        <v>200.86379999999991</v>
      </c>
      <c r="L8860" s="12">
        <f>VLOOKUP(train[[#This Row],[Sub-Category]],Análisis_ABC_XYZ[[#Headers],[#Data]],4,FALSE)</f>
        <v>0.52062335344040378</v>
      </c>
    </row>
    <row r="8861" spans="1:12" x14ac:dyDescent="0.35">
      <c r="A8861" s="2">
        <v>43380</v>
      </c>
      <c r="B8861" s="1" t="s">
        <v>34</v>
      </c>
      <c r="C8861" s="1" t="s">
        <v>614</v>
      </c>
      <c r="D8861" s="1" t="s">
        <v>14</v>
      </c>
      <c r="E8861" s="1" t="s">
        <v>91</v>
      </c>
      <c r="F8861" s="18">
        <v>18.936</v>
      </c>
      <c r="G8861" t="s">
        <v>5612</v>
      </c>
      <c r="H8861" s="1">
        <f>IF(COUNTIF(G$2:G8861,G8861)=1,1,0)</f>
        <v>0</v>
      </c>
      <c r="I8861" s="1">
        <v>3</v>
      </c>
      <c r="J8861" s="1">
        <v>0.2</v>
      </c>
      <c r="K8861" s="1">
        <v>5.9174999999999986</v>
      </c>
      <c r="L8861" s="12">
        <f>VLOOKUP(train[[#This Row],[Sub-Category]],Análisis_ABC_XYZ[[#Headers],[#Data]],4,FALSE)</f>
        <v>0.51168203684699509</v>
      </c>
    </row>
    <row r="8862" spans="1:12" x14ac:dyDescent="0.35">
      <c r="A8862" s="2">
        <v>43380</v>
      </c>
      <c r="B8862" s="1" t="s">
        <v>39</v>
      </c>
      <c r="C8862" s="1" t="s">
        <v>41</v>
      </c>
      <c r="D8862" s="1" t="s">
        <v>14</v>
      </c>
      <c r="E8862" s="1" t="s">
        <v>29</v>
      </c>
      <c r="F8862" s="18">
        <v>4.2399999999999993</v>
      </c>
      <c r="G8862" t="s">
        <v>2449</v>
      </c>
      <c r="H8862" s="1">
        <f>IF(COUNTIF(G$2:G8862,G8862)=1,1,0)</f>
        <v>1</v>
      </c>
      <c r="I8862" s="1">
        <v>5</v>
      </c>
      <c r="J8862" s="1">
        <v>0.8</v>
      </c>
      <c r="K8862" s="1">
        <v>-6.3599999999999994</v>
      </c>
      <c r="L8862" s="12">
        <f>VLOOKUP(train[[#This Row],[Sub-Category]],Análisis_ABC_XYZ[[#Headers],[#Data]],4,FALSE)</f>
        <v>0.46881743173671325</v>
      </c>
    </row>
    <row r="8863" spans="1:12" x14ac:dyDescent="0.35">
      <c r="A8863" s="2">
        <v>43381</v>
      </c>
      <c r="B8863" s="1" t="s">
        <v>89</v>
      </c>
      <c r="C8863" s="1" t="s">
        <v>456</v>
      </c>
      <c r="D8863" s="1" t="s">
        <v>8</v>
      </c>
      <c r="E8863" s="1" t="s">
        <v>11</v>
      </c>
      <c r="F8863" s="18">
        <v>145.76400000000001</v>
      </c>
      <c r="G8863" t="s">
        <v>6479</v>
      </c>
      <c r="H8863" s="1">
        <f>IF(COUNTIF(G$2:G8863,G8863)=1,1,0)</f>
        <v>1</v>
      </c>
      <c r="I8863" s="1">
        <v>2</v>
      </c>
      <c r="J8863" s="1">
        <v>0.1</v>
      </c>
      <c r="K8863" s="1">
        <v>3.2392000000000074</v>
      </c>
      <c r="L8863" s="12">
        <f>VLOOKUP(train[[#This Row],[Sub-Category]],Análisis_ABC_XYZ[[#Headers],[#Data]],4,FALSE)</f>
        <v>0.46529189879902266</v>
      </c>
    </row>
    <row r="8864" spans="1:12" x14ac:dyDescent="0.35">
      <c r="A8864" s="2">
        <v>43381</v>
      </c>
      <c r="B8864" s="1" t="s">
        <v>12</v>
      </c>
      <c r="C8864" s="1" t="s">
        <v>1024</v>
      </c>
      <c r="D8864" s="1" t="s">
        <v>26</v>
      </c>
      <c r="E8864" s="1" t="s">
        <v>27</v>
      </c>
      <c r="F8864" s="18">
        <v>103.19200000000001</v>
      </c>
      <c r="G8864" t="s">
        <v>1999</v>
      </c>
      <c r="H8864" s="1">
        <f>IF(COUNTIF(G$2:G8864,G8864)=1,1,0)</f>
        <v>1</v>
      </c>
      <c r="I8864" s="1">
        <v>1</v>
      </c>
      <c r="J8864" s="1">
        <v>0.2</v>
      </c>
      <c r="K8864" s="1">
        <v>11.609099999999998</v>
      </c>
      <c r="L8864" s="12">
        <f>VLOOKUP(train[[#This Row],[Sub-Category]],Análisis_ABC_XYZ[[#Headers],[#Data]],4,FALSE)</f>
        <v>0.41105220110552465</v>
      </c>
    </row>
    <row r="8865" spans="1:12" x14ac:dyDescent="0.35">
      <c r="A8865" s="2">
        <v>43381</v>
      </c>
      <c r="B8865" s="1" t="s">
        <v>412</v>
      </c>
      <c r="C8865" s="1" t="s">
        <v>1425</v>
      </c>
      <c r="D8865" s="1" t="s">
        <v>14</v>
      </c>
      <c r="E8865" s="1" t="s">
        <v>20</v>
      </c>
      <c r="F8865" s="18">
        <v>42.76</v>
      </c>
      <c r="G8865" t="s">
        <v>4352</v>
      </c>
      <c r="H8865" s="1">
        <f>IF(COUNTIF(G$2:G8865,G8865)=1,1,0)</f>
        <v>1</v>
      </c>
      <c r="I8865" s="1">
        <v>1</v>
      </c>
      <c r="J8865" s="1">
        <v>0</v>
      </c>
      <c r="K8865" s="1">
        <v>11.117599999999999</v>
      </c>
      <c r="L8865" s="12">
        <f>VLOOKUP(train[[#This Row],[Sub-Category]],Análisis_ABC_XYZ[[#Headers],[#Data]],4,FALSE)</f>
        <v>0.44610841445725197</v>
      </c>
    </row>
    <row r="8866" spans="1:12" x14ac:dyDescent="0.35">
      <c r="A8866" s="2">
        <v>43381</v>
      </c>
      <c r="B8866" s="1" t="s">
        <v>12</v>
      </c>
      <c r="C8866" s="1" t="s">
        <v>1584</v>
      </c>
      <c r="D8866" s="1" t="s">
        <v>14</v>
      </c>
      <c r="E8866" s="1" t="s">
        <v>20</v>
      </c>
      <c r="F8866" s="18">
        <v>40.68</v>
      </c>
      <c r="G8866" t="s">
        <v>1999</v>
      </c>
      <c r="H8866" s="1">
        <f>IF(COUNTIF(G$2:G8866,G8866)=1,1,0)</f>
        <v>0</v>
      </c>
      <c r="I8866" s="1">
        <v>2</v>
      </c>
      <c r="J8866" s="1">
        <v>0</v>
      </c>
      <c r="K8866" s="1">
        <v>0.40679999999999694</v>
      </c>
      <c r="L8866" s="12">
        <f>VLOOKUP(train[[#This Row],[Sub-Category]],Análisis_ABC_XYZ[[#Headers],[#Data]],4,FALSE)</f>
        <v>0.44610841445725197</v>
      </c>
    </row>
    <row r="8867" spans="1:12" x14ac:dyDescent="0.35">
      <c r="A8867" s="2">
        <v>43381</v>
      </c>
      <c r="B8867" s="1" t="s">
        <v>12</v>
      </c>
      <c r="C8867" s="1" t="s">
        <v>667</v>
      </c>
      <c r="D8867" s="1" t="s">
        <v>26</v>
      </c>
      <c r="E8867" s="1" t="s">
        <v>56</v>
      </c>
      <c r="F8867" s="18">
        <v>239.96</v>
      </c>
      <c r="G8867" t="s">
        <v>1999</v>
      </c>
      <c r="H8867" s="1">
        <f>IF(COUNTIF(G$2:G8867,G8867)=1,1,0)</f>
        <v>0</v>
      </c>
      <c r="I8867" s="1">
        <v>4</v>
      </c>
      <c r="J8867" s="1">
        <v>0</v>
      </c>
      <c r="K8867" s="1">
        <v>115.1808</v>
      </c>
      <c r="L8867" s="12">
        <f>VLOOKUP(train[[#This Row],[Sub-Category]],Análisis_ABC_XYZ[[#Headers],[#Data]],4,FALSE)</f>
        <v>0.52062335344040378</v>
      </c>
    </row>
    <row r="8868" spans="1:12" x14ac:dyDescent="0.35">
      <c r="A8868" s="2">
        <v>43381</v>
      </c>
      <c r="B8868" s="1" t="s">
        <v>12</v>
      </c>
      <c r="C8868" s="1" t="s">
        <v>1614</v>
      </c>
      <c r="D8868" s="1" t="s">
        <v>26</v>
      </c>
      <c r="E8868" s="1" t="s">
        <v>56</v>
      </c>
      <c r="F8868" s="18">
        <v>36</v>
      </c>
      <c r="G8868" t="s">
        <v>1999</v>
      </c>
      <c r="H8868" s="1">
        <f>IF(COUNTIF(G$2:G8868,G8868)=1,1,0)</f>
        <v>0</v>
      </c>
      <c r="I8868" s="1">
        <v>2</v>
      </c>
      <c r="J8868" s="1">
        <v>0</v>
      </c>
      <c r="K8868" s="1">
        <v>6.4799999999999969</v>
      </c>
      <c r="L8868" s="12">
        <f>VLOOKUP(train[[#This Row],[Sub-Category]],Análisis_ABC_XYZ[[#Headers],[#Data]],4,FALSE)</f>
        <v>0.52062335344040378</v>
      </c>
    </row>
    <row r="8869" spans="1:12" x14ac:dyDescent="0.35">
      <c r="A8869" s="2">
        <v>43382</v>
      </c>
      <c r="B8869" s="1" t="s">
        <v>72</v>
      </c>
      <c r="C8869" s="1" t="s">
        <v>1038</v>
      </c>
      <c r="D8869" s="1" t="s">
        <v>8</v>
      </c>
      <c r="E8869" s="1" t="s">
        <v>18</v>
      </c>
      <c r="F8869" s="18">
        <v>652.45000000000005</v>
      </c>
      <c r="G8869" t="s">
        <v>6233</v>
      </c>
      <c r="H8869" s="1">
        <f>IF(COUNTIF(G$2:G8869,G8869)=1,1,0)</f>
        <v>1</v>
      </c>
      <c r="I8869" s="1">
        <v>5</v>
      </c>
      <c r="J8869" s="1">
        <v>0.5</v>
      </c>
      <c r="K8869" s="1">
        <v>-430.61700000000019</v>
      </c>
      <c r="L8869" s="12">
        <f>VLOOKUP(train[[#This Row],[Sub-Category]],Análisis_ABC_XYZ[[#Headers],[#Data]],4,FALSE)</f>
        <v>0.55975208308209756</v>
      </c>
    </row>
    <row r="8870" spans="1:12" x14ac:dyDescent="0.35">
      <c r="A8870" s="2">
        <v>43382</v>
      </c>
      <c r="B8870" s="1" t="s">
        <v>89</v>
      </c>
      <c r="C8870" s="1" t="s">
        <v>1287</v>
      </c>
      <c r="D8870" s="1" t="s">
        <v>8</v>
      </c>
      <c r="E8870" s="1" t="s">
        <v>9</v>
      </c>
      <c r="F8870" s="18">
        <v>314.35199999999998</v>
      </c>
      <c r="G8870" t="s">
        <v>3542</v>
      </c>
      <c r="H8870" s="1">
        <f>IF(COUNTIF(G$2:G8870,G8870)=1,1,0)</f>
        <v>1</v>
      </c>
      <c r="I8870" s="1">
        <v>3</v>
      </c>
      <c r="J8870" s="1">
        <v>0.2</v>
      </c>
      <c r="K8870" s="1">
        <v>-15.71759999999999</v>
      </c>
      <c r="L8870" s="12">
        <f>VLOOKUP(train[[#This Row],[Sub-Category]],Análisis_ABC_XYZ[[#Headers],[#Data]],4,FALSE)</f>
        <v>0.5176847302647779</v>
      </c>
    </row>
    <row r="8871" spans="1:12" x14ac:dyDescent="0.35">
      <c r="A8871" s="2">
        <v>43382</v>
      </c>
      <c r="B8871" s="1" t="s">
        <v>39</v>
      </c>
      <c r="C8871" s="1" t="s">
        <v>1781</v>
      </c>
      <c r="D8871" s="1" t="s">
        <v>8</v>
      </c>
      <c r="E8871" s="1" t="s">
        <v>11</v>
      </c>
      <c r="F8871" s="18">
        <v>254.05799999999999</v>
      </c>
      <c r="G8871" t="s">
        <v>6241</v>
      </c>
      <c r="H8871" s="1">
        <f>IF(COUNTIF(G$2:G8871,G8871)=1,1,0)</f>
        <v>1</v>
      </c>
      <c r="I8871" s="1">
        <v>3</v>
      </c>
      <c r="J8871" s="1">
        <v>0.3</v>
      </c>
      <c r="K8871" s="1">
        <v>-32.664599999999993</v>
      </c>
      <c r="L8871" s="12">
        <f>VLOOKUP(train[[#This Row],[Sub-Category]],Análisis_ABC_XYZ[[#Headers],[#Data]],4,FALSE)</f>
        <v>0.46529189879902266</v>
      </c>
    </row>
    <row r="8872" spans="1:12" x14ac:dyDescent="0.35">
      <c r="A8872" s="2">
        <v>43382</v>
      </c>
      <c r="B8872" s="1" t="s">
        <v>39</v>
      </c>
      <c r="C8872" s="1" t="s">
        <v>430</v>
      </c>
      <c r="D8872" s="1" t="s">
        <v>14</v>
      </c>
      <c r="E8872" s="1" t="s">
        <v>24</v>
      </c>
      <c r="F8872" s="18">
        <v>67.144000000000005</v>
      </c>
      <c r="G8872" t="s">
        <v>6241</v>
      </c>
      <c r="H8872" s="1">
        <f>IF(COUNTIF(G$2:G8872,G8872)=1,1,0)</f>
        <v>0</v>
      </c>
      <c r="I8872" s="1">
        <v>7</v>
      </c>
      <c r="J8872" s="1">
        <v>0.2</v>
      </c>
      <c r="K8872" s="1">
        <v>5.8750999999999962</v>
      </c>
      <c r="L8872" s="12">
        <f>VLOOKUP(train[[#This Row],[Sub-Category]],Análisis_ABC_XYZ[[#Headers],[#Data]],4,FALSE)</f>
        <v>0.45632477063632687</v>
      </c>
    </row>
    <row r="8873" spans="1:12" x14ac:dyDescent="0.35">
      <c r="A8873" s="2">
        <v>43382</v>
      </c>
      <c r="B8873" s="1" t="s">
        <v>72</v>
      </c>
      <c r="C8873" s="1" t="s">
        <v>1039</v>
      </c>
      <c r="D8873" s="1" t="s">
        <v>8</v>
      </c>
      <c r="E8873" s="1" t="s">
        <v>18</v>
      </c>
      <c r="F8873" s="18">
        <v>66.644999999999996</v>
      </c>
      <c r="G8873" t="s">
        <v>6233</v>
      </c>
      <c r="H8873" s="1">
        <f>IF(COUNTIF(G$2:G8873,G8873)=1,1,0)</f>
        <v>0</v>
      </c>
      <c r="I8873" s="1">
        <v>3</v>
      </c>
      <c r="J8873" s="1">
        <v>0.5</v>
      </c>
      <c r="K8873" s="1">
        <v>-42.652799999999999</v>
      </c>
      <c r="L8873" s="12">
        <f>VLOOKUP(train[[#This Row],[Sub-Category]],Análisis_ABC_XYZ[[#Headers],[#Data]],4,FALSE)</f>
        <v>0.55975208308209756</v>
      </c>
    </row>
    <row r="8874" spans="1:12" x14ac:dyDescent="0.35">
      <c r="A8874" s="2">
        <v>43382</v>
      </c>
      <c r="B8874" s="1" t="s">
        <v>157</v>
      </c>
      <c r="C8874" s="1" t="s">
        <v>677</v>
      </c>
      <c r="D8874" s="1" t="s">
        <v>8</v>
      </c>
      <c r="E8874" s="1" t="s">
        <v>22</v>
      </c>
      <c r="F8874" s="18">
        <v>45.888000000000005</v>
      </c>
      <c r="G8874" t="s">
        <v>6069</v>
      </c>
      <c r="H8874" s="1">
        <f>IF(COUNTIF(G$2:G8874,G8874)=1,1,0)</f>
        <v>1</v>
      </c>
      <c r="I8874" s="1">
        <v>4</v>
      </c>
      <c r="J8874" s="1">
        <v>0.2</v>
      </c>
      <c r="K8874" s="1">
        <v>9.1775999999999982</v>
      </c>
      <c r="L8874" s="12">
        <f>VLOOKUP(train[[#This Row],[Sub-Category]],Análisis_ABC_XYZ[[#Headers],[#Data]],4,FALSE)</f>
        <v>0.4595170286641902</v>
      </c>
    </row>
    <row r="8875" spans="1:12" x14ac:dyDescent="0.35">
      <c r="A8875" s="2">
        <v>43382</v>
      </c>
      <c r="B8875" s="1" t="s">
        <v>12</v>
      </c>
      <c r="C8875" s="1" t="s">
        <v>794</v>
      </c>
      <c r="D8875" s="1" t="s">
        <v>14</v>
      </c>
      <c r="E8875" s="1" t="s">
        <v>36</v>
      </c>
      <c r="F8875" s="18">
        <v>35.200000000000003</v>
      </c>
      <c r="G8875" t="s">
        <v>2380</v>
      </c>
      <c r="H8875" s="1">
        <f>IF(COUNTIF(G$2:G8875,G8875)=1,1,0)</f>
        <v>1</v>
      </c>
      <c r="I8875" s="1">
        <v>5</v>
      </c>
      <c r="J8875" s="1">
        <v>0</v>
      </c>
      <c r="K8875" s="1">
        <v>16.543999999999997</v>
      </c>
      <c r="L8875" s="12">
        <f>VLOOKUP(train[[#This Row],[Sub-Category]],Análisis_ABC_XYZ[[#Headers],[#Data]],4,FALSE)</f>
        <v>0.43613829632717294</v>
      </c>
    </row>
    <row r="8876" spans="1:12" x14ac:dyDescent="0.35">
      <c r="A8876" s="2">
        <v>43382</v>
      </c>
      <c r="B8876" s="1" t="s">
        <v>89</v>
      </c>
      <c r="C8876" s="1" t="s">
        <v>1659</v>
      </c>
      <c r="D8876" s="1" t="s">
        <v>14</v>
      </c>
      <c r="E8876" s="1" t="s">
        <v>36</v>
      </c>
      <c r="F8876" s="18">
        <v>18.98</v>
      </c>
      <c r="G8876" t="s">
        <v>3542</v>
      </c>
      <c r="H8876" s="1">
        <f>IF(COUNTIF(G$2:G8876,G8876)=1,1,0)</f>
        <v>0</v>
      </c>
      <c r="I8876" s="1">
        <v>2</v>
      </c>
      <c r="J8876" s="1">
        <v>0</v>
      </c>
      <c r="K8876" s="1">
        <v>8.9206000000000003</v>
      </c>
      <c r="L8876" s="12">
        <f>VLOOKUP(train[[#This Row],[Sub-Category]],Análisis_ABC_XYZ[[#Headers],[#Data]],4,FALSE)</f>
        <v>0.43613829632717294</v>
      </c>
    </row>
    <row r="8877" spans="1:12" x14ac:dyDescent="0.35">
      <c r="A8877" s="2">
        <v>43382</v>
      </c>
      <c r="B8877" s="1" t="s">
        <v>89</v>
      </c>
      <c r="C8877" s="1" t="s">
        <v>1540</v>
      </c>
      <c r="D8877" s="1" t="s">
        <v>14</v>
      </c>
      <c r="E8877" s="1" t="s">
        <v>29</v>
      </c>
      <c r="F8877" s="18">
        <v>18.240000000000002</v>
      </c>
      <c r="G8877" t="s">
        <v>3542</v>
      </c>
      <c r="H8877" s="1">
        <f>IF(COUNTIF(G$2:G8877,G8877)=1,1,0)</f>
        <v>0</v>
      </c>
      <c r="I8877" s="1">
        <v>6</v>
      </c>
      <c r="J8877" s="1">
        <v>0.2</v>
      </c>
      <c r="K8877" s="1">
        <v>6.1560000000000006</v>
      </c>
      <c r="L8877" s="12">
        <f>VLOOKUP(train[[#This Row],[Sub-Category]],Análisis_ABC_XYZ[[#Headers],[#Data]],4,FALSE)</f>
        <v>0.46881743173671325</v>
      </c>
    </row>
    <row r="8878" spans="1:12" x14ac:dyDescent="0.35">
      <c r="A8878" s="2">
        <v>43382</v>
      </c>
      <c r="B8878" s="1" t="s">
        <v>89</v>
      </c>
      <c r="C8878" s="1" t="s">
        <v>947</v>
      </c>
      <c r="D8878" s="1" t="s">
        <v>14</v>
      </c>
      <c r="E8878" s="1" t="s">
        <v>29</v>
      </c>
      <c r="F8878" s="18">
        <v>12.816000000000001</v>
      </c>
      <c r="G8878" t="s">
        <v>3542</v>
      </c>
      <c r="H8878" s="1">
        <f>IF(COUNTIF(G$2:G8878,G8878)=1,1,0)</f>
        <v>0</v>
      </c>
      <c r="I8878" s="1">
        <v>3</v>
      </c>
      <c r="J8878" s="1">
        <v>0.2</v>
      </c>
      <c r="K8878" s="1">
        <v>4.3253999999999984</v>
      </c>
      <c r="L8878" s="12">
        <f>VLOOKUP(train[[#This Row],[Sub-Category]],Análisis_ABC_XYZ[[#Headers],[#Data]],4,FALSE)</f>
        <v>0.46881743173671325</v>
      </c>
    </row>
    <row r="8879" spans="1:12" x14ac:dyDescent="0.35">
      <c r="A8879" s="2">
        <v>43382</v>
      </c>
      <c r="B8879" s="1" t="s">
        <v>34</v>
      </c>
      <c r="C8879" s="1" t="s">
        <v>1005</v>
      </c>
      <c r="D8879" s="1" t="s">
        <v>14</v>
      </c>
      <c r="E8879" s="1" t="s">
        <v>36</v>
      </c>
      <c r="F8879" s="18">
        <v>10.816000000000001</v>
      </c>
      <c r="G8879" t="s">
        <v>5188</v>
      </c>
      <c r="H8879" s="1">
        <f>IF(COUNTIF(G$2:G8879,G8879)=1,1,0)</f>
        <v>1</v>
      </c>
      <c r="I8879" s="1">
        <v>4</v>
      </c>
      <c r="J8879" s="1">
        <v>0.2</v>
      </c>
      <c r="K8879" s="1">
        <v>3.5151999999999988</v>
      </c>
      <c r="L8879" s="12">
        <f>VLOOKUP(train[[#This Row],[Sub-Category]],Análisis_ABC_XYZ[[#Headers],[#Data]],4,FALSE)</f>
        <v>0.43613829632717294</v>
      </c>
    </row>
    <row r="8880" spans="1:12" x14ac:dyDescent="0.35">
      <c r="A8880" s="2">
        <v>43383</v>
      </c>
      <c r="B8880" s="1" t="s">
        <v>72</v>
      </c>
      <c r="C8880" s="1" t="s">
        <v>1829</v>
      </c>
      <c r="D8880" s="1" t="s">
        <v>8</v>
      </c>
      <c r="E8880" s="1" t="s">
        <v>11</v>
      </c>
      <c r="F8880" s="18">
        <v>239.358</v>
      </c>
      <c r="G8880" t="s">
        <v>6608</v>
      </c>
      <c r="H8880" s="1">
        <f>IF(COUNTIF(G$2:G8880,G8880)=1,1,0)</f>
        <v>1</v>
      </c>
      <c r="I8880" s="1">
        <v>3</v>
      </c>
      <c r="J8880" s="1">
        <v>0.3</v>
      </c>
      <c r="K8880" s="1">
        <v>-47.871600000000001</v>
      </c>
      <c r="L8880" s="12">
        <f>VLOOKUP(train[[#This Row],[Sub-Category]],Análisis_ABC_XYZ[[#Headers],[#Data]],4,FALSE)</f>
        <v>0.46529189879902266</v>
      </c>
    </row>
    <row r="8881" spans="1:12" x14ac:dyDescent="0.35">
      <c r="A8881" s="2">
        <v>43385</v>
      </c>
      <c r="B8881" s="1" t="s">
        <v>239</v>
      </c>
      <c r="C8881" s="1" t="s">
        <v>1469</v>
      </c>
      <c r="D8881" s="1" t="s">
        <v>8</v>
      </c>
      <c r="E8881" s="1" t="s">
        <v>9</v>
      </c>
      <c r="F8881" s="18">
        <v>2154.9</v>
      </c>
      <c r="G8881" t="s">
        <v>2011</v>
      </c>
      <c r="H8881" s="1">
        <f>IF(COUNTIF(G$2:G8881,G8881)=1,1,0)</f>
        <v>1</v>
      </c>
      <c r="I8881" s="1">
        <v>5</v>
      </c>
      <c r="J8881" s="1">
        <v>0</v>
      </c>
      <c r="K8881" s="1">
        <v>129.29399999999987</v>
      </c>
      <c r="L8881" s="12">
        <f>VLOOKUP(train[[#This Row],[Sub-Category]],Análisis_ABC_XYZ[[#Headers],[#Data]],4,FALSE)</f>
        <v>0.5176847302647779</v>
      </c>
    </row>
    <row r="8882" spans="1:12" x14ac:dyDescent="0.35">
      <c r="A8882" s="2">
        <v>43385</v>
      </c>
      <c r="B8882" s="1" t="s">
        <v>1903</v>
      </c>
      <c r="C8882" s="1" t="s">
        <v>922</v>
      </c>
      <c r="D8882" s="1" t="s">
        <v>8</v>
      </c>
      <c r="E8882" s="1" t="s">
        <v>18</v>
      </c>
      <c r="F8882" s="18">
        <v>673.34399999999994</v>
      </c>
      <c r="G8882" t="s">
        <v>6791</v>
      </c>
      <c r="H8882" s="1">
        <f>IF(COUNTIF(G$2:G8882,G8882)=1,1,0)</f>
        <v>1</v>
      </c>
      <c r="I8882" s="1">
        <v>3</v>
      </c>
      <c r="J8882" s="1">
        <v>0.3</v>
      </c>
      <c r="K8882" s="1">
        <v>-76.953599999999994</v>
      </c>
      <c r="L8882" s="12">
        <f>VLOOKUP(train[[#This Row],[Sub-Category]],Análisis_ABC_XYZ[[#Headers],[#Data]],4,FALSE)</f>
        <v>0.55975208308209756</v>
      </c>
    </row>
    <row r="8883" spans="1:12" x14ac:dyDescent="0.35">
      <c r="A8883" s="2">
        <v>43385</v>
      </c>
      <c r="B8883" s="1" t="s">
        <v>39</v>
      </c>
      <c r="C8883" s="1" t="s">
        <v>729</v>
      </c>
      <c r="D8883" s="1" t="s">
        <v>26</v>
      </c>
      <c r="E8883" s="1" t="s">
        <v>27</v>
      </c>
      <c r="F8883" s="18">
        <v>369.54399999999998</v>
      </c>
      <c r="G8883" t="s">
        <v>5123</v>
      </c>
      <c r="H8883" s="1">
        <f>IF(COUNTIF(G$2:G8883,G8883)=1,1,0)</f>
        <v>1</v>
      </c>
      <c r="I8883" s="1">
        <v>7</v>
      </c>
      <c r="J8883" s="1">
        <v>0.2</v>
      </c>
      <c r="K8883" s="1">
        <v>27.71580000000003</v>
      </c>
      <c r="L8883" s="12">
        <f>VLOOKUP(train[[#This Row],[Sub-Category]],Análisis_ABC_XYZ[[#Headers],[#Data]],4,FALSE)</f>
        <v>0.41105220110552465</v>
      </c>
    </row>
    <row r="8884" spans="1:12" x14ac:dyDescent="0.35">
      <c r="A8884" s="2">
        <v>43385</v>
      </c>
      <c r="B8884" s="1" t="s">
        <v>72</v>
      </c>
      <c r="C8884" s="1" t="s">
        <v>859</v>
      </c>
      <c r="D8884" s="1" t="s">
        <v>8</v>
      </c>
      <c r="E8884" s="1" t="s">
        <v>11</v>
      </c>
      <c r="F8884" s="18">
        <v>254.60399999999998</v>
      </c>
      <c r="G8884" t="s">
        <v>6625</v>
      </c>
      <c r="H8884" s="1">
        <f>IF(COUNTIF(G$2:G8884,G8884)=1,1,0)</f>
        <v>1</v>
      </c>
      <c r="I8884" s="1">
        <v>14</v>
      </c>
      <c r="J8884" s="1">
        <v>0.3</v>
      </c>
      <c r="K8884" s="1">
        <v>-18.185999999999993</v>
      </c>
      <c r="L8884" s="12">
        <f>VLOOKUP(train[[#This Row],[Sub-Category]],Análisis_ABC_XYZ[[#Headers],[#Data]],4,FALSE)</f>
        <v>0.46529189879902266</v>
      </c>
    </row>
    <row r="8885" spans="1:12" x14ac:dyDescent="0.35">
      <c r="A8885" s="2">
        <v>43385</v>
      </c>
      <c r="B8885" s="1" t="s">
        <v>12</v>
      </c>
      <c r="C8885" s="1" t="s">
        <v>1053</v>
      </c>
      <c r="D8885" s="1" t="s">
        <v>14</v>
      </c>
      <c r="E8885" s="1" t="s">
        <v>29</v>
      </c>
      <c r="F8885" s="18">
        <v>101.84</v>
      </c>
      <c r="G8885" t="s">
        <v>2065</v>
      </c>
      <c r="H8885" s="1">
        <f>IF(COUNTIF(G$2:G8885,G8885)=1,1,0)</f>
        <v>1</v>
      </c>
      <c r="I8885" s="1">
        <v>5</v>
      </c>
      <c r="J8885" s="1">
        <v>0.2</v>
      </c>
      <c r="K8885" s="1">
        <v>36.917000000000002</v>
      </c>
      <c r="L8885" s="12">
        <f>VLOOKUP(train[[#This Row],[Sub-Category]],Análisis_ABC_XYZ[[#Headers],[#Data]],4,FALSE)</f>
        <v>0.46881743173671325</v>
      </c>
    </row>
    <row r="8886" spans="1:12" x14ac:dyDescent="0.35">
      <c r="A8886" s="2">
        <v>43385</v>
      </c>
      <c r="B8886" s="1" t="s">
        <v>203</v>
      </c>
      <c r="C8886" s="1" t="s">
        <v>1265</v>
      </c>
      <c r="D8886" s="1" t="s">
        <v>14</v>
      </c>
      <c r="E8886" s="1" t="s">
        <v>29</v>
      </c>
      <c r="F8886" s="18">
        <v>79.872000000000014</v>
      </c>
      <c r="G8886" t="s">
        <v>2618</v>
      </c>
      <c r="H8886" s="1">
        <f>IF(COUNTIF(G$2:G8886,G8886)=1,1,0)</f>
        <v>1</v>
      </c>
      <c r="I8886" s="1">
        <v>3</v>
      </c>
      <c r="J8886" s="1">
        <v>0.2</v>
      </c>
      <c r="K8886" s="1">
        <v>29.951999999999998</v>
      </c>
      <c r="L8886" s="12">
        <f>VLOOKUP(train[[#This Row],[Sub-Category]],Análisis_ABC_XYZ[[#Headers],[#Data]],4,FALSE)</f>
        <v>0.46881743173671325</v>
      </c>
    </row>
    <row r="8887" spans="1:12" x14ac:dyDescent="0.35">
      <c r="A8887" s="2">
        <v>43385</v>
      </c>
      <c r="B8887" s="1" t="s">
        <v>239</v>
      </c>
      <c r="C8887" s="1" t="s">
        <v>1725</v>
      </c>
      <c r="D8887" s="1" t="s">
        <v>8</v>
      </c>
      <c r="E8887" s="1" t="s">
        <v>22</v>
      </c>
      <c r="F8887" s="18">
        <v>40.479999999999997</v>
      </c>
      <c r="G8887" t="s">
        <v>2011</v>
      </c>
      <c r="H8887" s="1">
        <f>IF(COUNTIF(G$2:G8887,G8887)=1,1,0)</f>
        <v>0</v>
      </c>
      <c r="I8887" s="1">
        <v>2</v>
      </c>
      <c r="J8887" s="1">
        <v>0</v>
      </c>
      <c r="K8887" s="1">
        <v>17.406400000000001</v>
      </c>
      <c r="L8887" s="12">
        <f>VLOOKUP(train[[#This Row],[Sub-Category]],Análisis_ABC_XYZ[[#Headers],[#Data]],4,FALSE)</f>
        <v>0.4595170286641902</v>
      </c>
    </row>
    <row r="8888" spans="1:12" x14ac:dyDescent="0.35">
      <c r="A8888" s="2">
        <v>43385</v>
      </c>
      <c r="B8888" s="1" t="s">
        <v>39</v>
      </c>
      <c r="C8888" s="1" t="s">
        <v>830</v>
      </c>
      <c r="D8888" s="1" t="s">
        <v>26</v>
      </c>
      <c r="E8888" s="1" t="s">
        <v>56</v>
      </c>
      <c r="F8888" s="18">
        <v>791.87999999999988</v>
      </c>
      <c r="G8888" t="s">
        <v>5123</v>
      </c>
      <c r="H8888" s="1">
        <f>IF(COUNTIF(G$2:G8888,G8888)=1,1,0)</f>
        <v>0</v>
      </c>
      <c r="I8888" s="1">
        <v>3</v>
      </c>
      <c r="J8888" s="1">
        <v>0.2</v>
      </c>
      <c r="K8888" s="1">
        <v>128.68049999999994</v>
      </c>
      <c r="L8888" s="12">
        <f>VLOOKUP(train[[#This Row],[Sub-Category]],Análisis_ABC_XYZ[[#Headers],[#Data]],4,FALSE)</f>
        <v>0.52062335344040378</v>
      </c>
    </row>
    <row r="8889" spans="1:12" x14ac:dyDescent="0.35">
      <c r="A8889" s="2">
        <v>43385</v>
      </c>
      <c r="B8889" s="1" t="s">
        <v>203</v>
      </c>
      <c r="C8889" s="1" t="s">
        <v>1268</v>
      </c>
      <c r="D8889" s="1" t="s">
        <v>26</v>
      </c>
      <c r="E8889" s="1" t="s">
        <v>56</v>
      </c>
      <c r="F8889" s="18">
        <v>595</v>
      </c>
      <c r="G8889" t="s">
        <v>2618</v>
      </c>
      <c r="H8889" s="1">
        <f>IF(COUNTIF(G$2:G8889,G8889)=1,1,0)</f>
        <v>0</v>
      </c>
      <c r="I8889" s="1">
        <v>5</v>
      </c>
      <c r="J8889" s="1">
        <v>0</v>
      </c>
      <c r="K8889" s="1">
        <v>95.200000000000031</v>
      </c>
      <c r="L8889" s="12">
        <f>VLOOKUP(train[[#This Row],[Sub-Category]],Análisis_ABC_XYZ[[#Headers],[#Data]],4,FALSE)</f>
        <v>0.52062335344040378</v>
      </c>
    </row>
    <row r="8890" spans="1:12" x14ac:dyDescent="0.35">
      <c r="A8890" s="2">
        <v>43385</v>
      </c>
      <c r="B8890" s="1" t="s">
        <v>12</v>
      </c>
      <c r="C8890" s="1" t="s">
        <v>541</v>
      </c>
      <c r="D8890" s="1" t="s">
        <v>26</v>
      </c>
      <c r="E8890" s="1" t="s">
        <v>56</v>
      </c>
      <c r="F8890" s="18">
        <v>435.84000000000003</v>
      </c>
      <c r="G8890" t="s">
        <v>2608</v>
      </c>
      <c r="H8890" s="1">
        <f>IF(COUNTIF(G$2:G8890,G8890)=1,1,0)</f>
        <v>1</v>
      </c>
      <c r="I8890" s="1">
        <v>12</v>
      </c>
      <c r="J8890" s="1">
        <v>0</v>
      </c>
      <c r="K8890" s="1">
        <v>130.75199999999995</v>
      </c>
      <c r="L8890" s="12">
        <f>VLOOKUP(train[[#This Row],[Sub-Category]],Análisis_ABC_XYZ[[#Headers],[#Data]],4,FALSE)</f>
        <v>0.52062335344040378</v>
      </c>
    </row>
    <row r="8891" spans="1:12" x14ac:dyDescent="0.35">
      <c r="A8891" s="2">
        <v>43385</v>
      </c>
      <c r="B8891" s="1" t="s">
        <v>239</v>
      </c>
      <c r="C8891" s="1" t="s">
        <v>82</v>
      </c>
      <c r="D8891" s="1" t="s">
        <v>26</v>
      </c>
      <c r="E8891" s="1" t="s">
        <v>56</v>
      </c>
      <c r="F8891" s="18">
        <v>45</v>
      </c>
      <c r="G8891" t="s">
        <v>2011</v>
      </c>
      <c r="H8891" s="1">
        <f>IF(COUNTIF(G$2:G8891,G8891)=1,1,0)</f>
        <v>0</v>
      </c>
      <c r="I8891" s="1">
        <v>3</v>
      </c>
      <c r="J8891" s="1">
        <v>0</v>
      </c>
      <c r="K8891" s="1">
        <v>4.9500000000000011</v>
      </c>
      <c r="L8891" s="12">
        <f>VLOOKUP(train[[#This Row],[Sub-Category]],Análisis_ABC_XYZ[[#Headers],[#Data]],4,FALSE)</f>
        <v>0.52062335344040378</v>
      </c>
    </row>
    <row r="8892" spans="1:12" x14ac:dyDescent="0.35">
      <c r="A8892" s="2">
        <v>43385</v>
      </c>
      <c r="B8892" s="1" t="s">
        <v>39</v>
      </c>
      <c r="C8892" s="1" t="s">
        <v>670</v>
      </c>
      <c r="D8892" s="1" t="s">
        <v>26</v>
      </c>
      <c r="E8892" s="1" t="s">
        <v>56</v>
      </c>
      <c r="F8892" s="18">
        <v>39.984000000000002</v>
      </c>
      <c r="G8892" t="s">
        <v>6014</v>
      </c>
      <c r="H8892" s="1">
        <f>IF(COUNTIF(G$2:G8892,G8892)=1,1,0)</f>
        <v>1</v>
      </c>
      <c r="I8892" s="1">
        <v>2</v>
      </c>
      <c r="J8892" s="1">
        <v>0.2</v>
      </c>
      <c r="K8892" s="1">
        <v>-1.4994000000000067</v>
      </c>
      <c r="L8892" s="12">
        <f>VLOOKUP(train[[#This Row],[Sub-Category]],Análisis_ABC_XYZ[[#Headers],[#Data]],4,FALSE)</f>
        <v>0.52062335344040378</v>
      </c>
    </row>
    <row r="8893" spans="1:12" x14ac:dyDescent="0.35">
      <c r="A8893" s="2">
        <v>43385</v>
      </c>
      <c r="B8893" s="1" t="s">
        <v>12</v>
      </c>
      <c r="C8893" s="1" t="s">
        <v>1496</v>
      </c>
      <c r="D8893" s="1" t="s">
        <v>26</v>
      </c>
      <c r="E8893" s="1" t="s">
        <v>56</v>
      </c>
      <c r="F8893" s="18">
        <v>0.99</v>
      </c>
      <c r="G8893" s="1" t="s">
        <v>2065</v>
      </c>
      <c r="H8893" s="1">
        <f>IF(COUNTIF(G$2:G8893,G8893)=1,1,0)</f>
        <v>0</v>
      </c>
      <c r="I8893" s="1">
        <v>1</v>
      </c>
      <c r="J8893" s="1">
        <v>0</v>
      </c>
      <c r="K8893" s="1">
        <v>0.4356000000000001</v>
      </c>
      <c r="L8893" s="12">
        <f>VLOOKUP(train[[#This Row],[Sub-Category]],Análisis_ABC_XYZ[[#Headers],[#Data]],4,FALSE)</f>
        <v>0.52062335344040378</v>
      </c>
    </row>
    <row r="8894" spans="1:12" x14ac:dyDescent="0.35">
      <c r="A8894" s="2">
        <v>43385</v>
      </c>
      <c r="B8894" s="1" t="s">
        <v>239</v>
      </c>
      <c r="C8894" s="1" t="s">
        <v>158</v>
      </c>
      <c r="D8894" s="1" t="s">
        <v>14</v>
      </c>
      <c r="E8894" s="1" t="s">
        <v>91</v>
      </c>
      <c r="F8894" s="18">
        <v>17.899999999999999</v>
      </c>
      <c r="G8894" t="s">
        <v>2011</v>
      </c>
      <c r="H8894" s="1">
        <f>IF(COUNTIF(G$2:G8894,G8894)=1,1,0)</f>
        <v>0</v>
      </c>
      <c r="I8894" s="1">
        <v>5</v>
      </c>
      <c r="J8894" s="1">
        <v>0</v>
      </c>
      <c r="K8894" s="1">
        <v>8.7710000000000008</v>
      </c>
      <c r="L8894" s="12">
        <f>VLOOKUP(train[[#This Row],[Sub-Category]],Análisis_ABC_XYZ[[#Headers],[#Data]],4,FALSE)</f>
        <v>0.51168203684699509</v>
      </c>
    </row>
    <row r="8895" spans="1:12" x14ac:dyDescent="0.35">
      <c r="A8895" s="2">
        <v>43385</v>
      </c>
      <c r="B8895" s="1" t="s">
        <v>39</v>
      </c>
      <c r="C8895" s="1" t="s">
        <v>612</v>
      </c>
      <c r="D8895" s="1" t="s">
        <v>14</v>
      </c>
      <c r="E8895" s="1" t="s">
        <v>36</v>
      </c>
      <c r="F8895" s="18">
        <v>10.368000000000002</v>
      </c>
      <c r="G8895" t="s">
        <v>5123</v>
      </c>
      <c r="H8895" s="1">
        <f>IF(COUNTIF(G$2:G8895,G8895)=1,1,0)</f>
        <v>0</v>
      </c>
      <c r="I8895" s="1">
        <v>2</v>
      </c>
      <c r="J8895" s="1">
        <v>0.2</v>
      </c>
      <c r="K8895" s="1">
        <v>3.7584</v>
      </c>
      <c r="L8895" s="12">
        <f>VLOOKUP(train[[#This Row],[Sub-Category]],Análisis_ABC_XYZ[[#Headers],[#Data]],4,FALSE)</f>
        <v>0.43613829632717294</v>
      </c>
    </row>
    <row r="8896" spans="1:12" x14ac:dyDescent="0.35">
      <c r="A8896" s="2">
        <v>43385</v>
      </c>
      <c r="B8896" s="1" t="s">
        <v>89</v>
      </c>
      <c r="C8896" s="1" t="s">
        <v>1299</v>
      </c>
      <c r="D8896" s="1" t="s">
        <v>14</v>
      </c>
      <c r="E8896" s="1" t="s">
        <v>36</v>
      </c>
      <c r="F8896" s="18">
        <v>9.9600000000000009</v>
      </c>
      <c r="G8896" t="s">
        <v>6958</v>
      </c>
      <c r="H8896" s="1">
        <f>IF(COUNTIF(G$2:G8896,G8896)=1,1,0)</f>
        <v>1</v>
      </c>
      <c r="I8896" s="1">
        <v>2</v>
      </c>
      <c r="J8896" s="1">
        <v>0</v>
      </c>
      <c r="K8896" s="1">
        <v>4.6812000000000005</v>
      </c>
      <c r="L8896" s="12">
        <f>VLOOKUP(train[[#This Row],[Sub-Category]],Análisis_ABC_XYZ[[#Headers],[#Data]],4,FALSE)</f>
        <v>0.43613829632717294</v>
      </c>
    </row>
    <row r="8897" spans="1:12" x14ac:dyDescent="0.35">
      <c r="A8897" s="2">
        <v>43385</v>
      </c>
      <c r="B8897" s="1" t="s">
        <v>34</v>
      </c>
      <c r="C8897" s="1" t="s">
        <v>1358</v>
      </c>
      <c r="D8897" s="1" t="s">
        <v>14</v>
      </c>
      <c r="E8897" s="1" t="s">
        <v>36</v>
      </c>
      <c r="F8897" s="18">
        <v>7.9680000000000009</v>
      </c>
      <c r="G8897" t="s">
        <v>4872</v>
      </c>
      <c r="H8897" s="1">
        <f>IF(COUNTIF(G$2:G8897,G8897)=1,1,0)</f>
        <v>1</v>
      </c>
      <c r="I8897" s="1">
        <v>2</v>
      </c>
      <c r="J8897" s="1">
        <v>0.2</v>
      </c>
      <c r="K8897" s="1">
        <v>2.6892000000000005</v>
      </c>
      <c r="L8897" s="12">
        <f>VLOOKUP(train[[#This Row],[Sub-Category]],Análisis_ABC_XYZ[[#Headers],[#Data]],4,FALSE)</f>
        <v>0.43613829632717294</v>
      </c>
    </row>
    <row r="8898" spans="1:12" x14ac:dyDescent="0.35">
      <c r="A8898" s="2">
        <v>43385</v>
      </c>
      <c r="B8898" s="1" t="s">
        <v>12</v>
      </c>
      <c r="C8898" s="1" t="s">
        <v>183</v>
      </c>
      <c r="D8898" s="1" t="s">
        <v>14</v>
      </c>
      <c r="E8898" s="1" t="s">
        <v>24</v>
      </c>
      <c r="F8898" s="18">
        <v>5.88</v>
      </c>
      <c r="G8898" t="s">
        <v>2608</v>
      </c>
      <c r="H8898" s="1">
        <f>IF(COUNTIF(G$2:G8898,G8898)=1,1,0)</f>
        <v>0</v>
      </c>
      <c r="I8898" s="1">
        <v>2</v>
      </c>
      <c r="J8898" s="1">
        <v>0</v>
      </c>
      <c r="K8898" s="1">
        <v>1.5876000000000001</v>
      </c>
      <c r="L8898" s="12">
        <f>VLOOKUP(train[[#This Row],[Sub-Category]],Análisis_ABC_XYZ[[#Headers],[#Data]],4,FALSE)</f>
        <v>0.45632477063632687</v>
      </c>
    </row>
    <row r="8899" spans="1:12" x14ac:dyDescent="0.35">
      <c r="A8899" s="2">
        <v>43386</v>
      </c>
      <c r="B8899" s="1" t="s">
        <v>12</v>
      </c>
      <c r="C8899" s="1" t="s">
        <v>513</v>
      </c>
      <c r="D8899" s="1" t="s">
        <v>14</v>
      </c>
      <c r="E8899" s="1" t="s">
        <v>29</v>
      </c>
      <c r="F8899" s="18">
        <v>5083.96</v>
      </c>
      <c r="G8899" t="s">
        <v>5694</v>
      </c>
      <c r="H8899" s="1">
        <f>IF(COUNTIF(G$2:G8899,G8899)=1,1,0)</f>
        <v>1</v>
      </c>
      <c r="I8899" s="1">
        <v>5</v>
      </c>
      <c r="J8899" s="1">
        <v>0.2</v>
      </c>
      <c r="K8899" s="1">
        <v>1906.4849999999999</v>
      </c>
      <c r="L8899" s="12">
        <f>VLOOKUP(train[[#This Row],[Sub-Category]],Análisis_ABC_XYZ[[#Headers],[#Data]],4,FALSE)</f>
        <v>0.46881743173671325</v>
      </c>
    </row>
    <row r="8900" spans="1:12" x14ac:dyDescent="0.35">
      <c r="A8900" s="2">
        <v>43386</v>
      </c>
      <c r="B8900" s="1" t="s">
        <v>225</v>
      </c>
      <c r="C8900" s="1" t="s">
        <v>271</v>
      </c>
      <c r="D8900" s="1" t="s">
        <v>8</v>
      </c>
      <c r="E8900" s="1" t="s">
        <v>18</v>
      </c>
      <c r="F8900" s="18">
        <v>1504.52</v>
      </c>
      <c r="G8900" t="s">
        <v>3023</v>
      </c>
      <c r="H8900" s="1">
        <f>IF(COUNTIF(G$2:G8900,G8900)=1,1,0)</f>
        <v>1</v>
      </c>
      <c r="I8900" s="1">
        <v>4</v>
      </c>
      <c r="J8900" s="1">
        <v>0</v>
      </c>
      <c r="K8900" s="1">
        <v>346.03960000000006</v>
      </c>
      <c r="L8900" s="12">
        <f>VLOOKUP(train[[#This Row],[Sub-Category]],Análisis_ABC_XYZ[[#Headers],[#Data]],4,FALSE)</f>
        <v>0.55975208308209756</v>
      </c>
    </row>
    <row r="8901" spans="1:12" x14ac:dyDescent="0.35">
      <c r="A8901" s="2">
        <v>43386</v>
      </c>
      <c r="B8901" s="1" t="s">
        <v>89</v>
      </c>
      <c r="C8901" s="1" t="s">
        <v>1174</v>
      </c>
      <c r="D8901" s="1" t="s">
        <v>14</v>
      </c>
      <c r="E8901" s="1" t="s">
        <v>31</v>
      </c>
      <c r="F8901" s="18">
        <v>904.9</v>
      </c>
      <c r="G8901" t="s">
        <v>5003</v>
      </c>
      <c r="H8901" s="1">
        <f>IF(COUNTIF(G$2:G8901,G8901)=1,1,0)</f>
        <v>1</v>
      </c>
      <c r="I8901" s="1">
        <v>5</v>
      </c>
      <c r="J8901" s="1">
        <v>0</v>
      </c>
      <c r="K8901" s="1">
        <v>253.37199999999996</v>
      </c>
      <c r="L8901" s="12">
        <f>VLOOKUP(train[[#This Row],[Sub-Category]],Análisis_ABC_XYZ[[#Headers],[#Data]],4,FALSE)</f>
        <v>0.49507917887403441</v>
      </c>
    </row>
    <row r="8902" spans="1:12" x14ac:dyDescent="0.35">
      <c r="A8902" s="2">
        <v>43386</v>
      </c>
      <c r="B8902" s="1" t="s">
        <v>6</v>
      </c>
      <c r="C8902" s="1" t="s">
        <v>171</v>
      </c>
      <c r="D8902" s="1" t="s">
        <v>14</v>
      </c>
      <c r="E8902" s="1" t="s">
        <v>20</v>
      </c>
      <c r="F8902" s="18">
        <v>348.56</v>
      </c>
      <c r="G8902" t="s">
        <v>5936</v>
      </c>
      <c r="H8902" s="1">
        <f>IF(COUNTIF(G$2:G8902,G8902)=1,1,0)</f>
        <v>1</v>
      </c>
      <c r="I8902" s="1">
        <v>8</v>
      </c>
      <c r="J8902" s="1">
        <v>0</v>
      </c>
      <c r="K8902" s="1">
        <v>104.56799999999998</v>
      </c>
      <c r="L8902" s="12">
        <f>VLOOKUP(train[[#This Row],[Sub-Category]],Análisis_ABC_XYZ[[#Headers],[#Data]],4,FALSE)</f>
        <v>0.44610841445725197</v>
      </c>
    </row>
    <row r="8903" spans="1:12" x14ac:dyDescent="0.35">
      <c r="A8903" s="2">
        <v>43386</v>
      </c>
      <c r="B8903" s="1" t="s">
        <v>72</v>
      </c>
      <c r="C8903" s="1" t="s">
        <v>317</v>
      </c>
      <c r="D8903" s="1" t="s">
        <v>14</v>
      </c>
      <c r="E8903" s="1" t="s">
        <v>29</v>
      </c>
      <c r="F8903" s="18">
        <v>96.783999999999978</v>
      </c>
      <c r="G8903" t="s">
        <v>5145</v>
      </c>
      <c r="H8903" s="1">
        <f>IF(COUNTIF(G$2:G8903,G8903)=1,1,0)</f>
        <v>1</v>
      </c>
      <c r="I8903" s="1">
        <v>4</v>
      </c>
      <c r="J8903" s="1">
        <v>0.8</v>
      </c>
      <c r="K8903" s="1">
        <v>-145.17600000000002</v>
      </c>
      <c r="L8903" s="12">
        <f>VLOOKUP(train[[#This Row],[Sub-Category]],Análisis_ABC_XYZ[[#Headers],[#Data]],4,FALSE)</f>
        <v>0.46881743173671325</v>
      </c>
    </row>
    <row r="8904" spans="1:12" x14ac:dyDescent="0.35">
      <c r="A8904" s="2">
        <v>43386</v>
      </c>
      <c r="B8904" s="1" t="s">
        <v>72</v>
      </c>
      <c r="C8904" s="1" t="s">
        <v>880</v>
      </c>
      <c r="D8904" s="1" t="s">
        <v>14</v>
      </c>
      <c r="E8904" s="1" t="s">
        <v>36</v>
      </c>
      <c r="F8904" s="18">
        <v>63.311999999999998</v>
      </c>
      <c r="G8904" t="s">
        <v>5145</v>
      </c>
      <c r="H8904" s="1">
        <f>IF(COUNTIF(G$2:G8904,G8904)=1,1,0)</f>
        <v>0</v>
      </c>
      <c r="I8904" s="1">
        <v>3</v>
      </c>
      <c r="J8904" s="1">
        <v>0.2</v>
      </c>
      <c r="K8904" s="1">
        <v>20.576399999999996</v>
      </c>
      <c r="L8904" s="12">
        <f>VLOOKUP(train[[#This Row],[Sub-Category]],Análisis_ABC_XYZ[[#Headers],[#Data]],4,FALSE)</f>
        <v>0.43613829632717294</v>
      </c>
    </row>
    <row r="8905" spans="1:12" x14ac:dyDescent="0.35">
      <c r="A8905" s="2">
        <v>43386</v>
      </c>
      <c r="B8905" s="1" t="s">
        <v>52</v>
      </c>
      <c r="C8905" s="1" t="s">
        <v>309</v>
      </c>
      <c r="D8905" s="1" t="s">
        <v>14</v>
      </c>
      <c r="E8905" s="1" t="s">
        <v>20</v>
      </c>
      <c r="F8905" s="18">
        <v>59.712000000000003</v>
      </c>
      <c r="G8905" t="s">
        <v>3819</v>
      </c>
      <c r="H8905" s="1">
        <f>IF(COUNTIF(G$2:G8905,G8905)=1,1,0)</f>
        <v>1</v>
      </c>
      <c r="I8905" s="1">
        <v>6</v>
      </c>
      <c r="J8905" s="1">
        <v>0.2</v>
      </c>
      <c r="K8905" s="1">
        <v>5.9711999999999996</v>
      </c>
      <c r="L8905" s="12">
        <f>VLOOKUP(train[[#This Row],[Sub-Category]],Análisis_ABC_XYZ[[#Headers],[#Data]],4,FALSE)</f>
        <v>0.44610841445725197</v>
      </c>
    </row>
    <row r="8906" spans="1:12" x14ac:dyDescent="0.35">
      <c r="A8906" s="2">
        <v>43386</v>
      </c>
      <c r="B8906" s="1" t="s">
        <v>12</v>
      </c>
      <c r="C8906" s="1" t="s">
        <v>1502</v>
      </c>
      <c r="D8906" s="1" t="s">
        <v>26</v>
      </c>
      <c r="E8906" s="1" t="s">
        <v>27</v>
      </c>
      <c r="F8906" s="18">
        <v>31.983999999999998</v>
      </c>
      <c r="G8906" t="s">
        <v>5694</v>
      </c>
      <c r="H8906" s="1">
        <f>IF(COUNTIF(G$2:G8906,G8906)=1,1,0)</f>
        <v>0</v>
      </c>
      <c r="I8906" s="1">
        <v>2</v>
      </c>
      <c r="J8906" s="1">
        <v>0.2</v>
      </c>
      <c r="K8906" s="1">
        <v>-7.9959999999999996</v>
      </c>
      <c r="L8906" s="12">
        <f>VLOOKUP(train[[#This Row],[Sub-Category]],Análisis_ABC_XYZ[[#Headers],[#Data]],4,FALSE)</f>
        <v>0.41105220110552465</v>
      </c>
    </row>
    <row r="8907" spans="1:12" x14ac:dyDescent="0.35">
      <c r="A8907" s="2">
        <v>43386</v>
      </c>
      <c r="B8907" s="1" t="s">
        <v>12</v>
      </c>
      <c r="C8907" s="1" t="s">
        <v>402</v>
      </c>
      <c r="D8907" s="1" t="s">
        <v>26</v>
      </c>
      <c r="E8907" s="1" t="s">
        <v>56</v>
      </c>
      <c r="F8907" s="18">
        <v>209.94</v>
      </c>
      <c r="G8907" t="s">
        <v>5694</v>
      </c>
      <c r="H8907" s="1">
        <f>IF(COUNTIF(G$2:G8907,G8907)=1,1,0)</f>
        <v>0</v>
      </c>
      <c r="I8907" s="1">
        <v>6</v>
      </c>
      <c r="J8907" s="1">
        <v>0</v>
      </c>
      <c r="K8907" s="1">
        <v>39.888599999999997</v>
      </c>
      <c r="L8907" s="12">
        <f>VLOOKUP(train[[#This Row],[Sub-Category]],Análisis_ABC_XYZ[[#Headers],[#Data]],4,FALSE)</f>
        <v>0.52062335344040378</v>
      </c>
    </row>
    <row r="8908" spans="1:12" x14ac:dyDescent="0.35">
      <c r="A8908" s="2">
        <v>43386</v>
      </c>
      <c r="B8908" s="1" t="s">
        <v>225</v>
      </c>
      <c r="C8908" s="1" t="s">
        <v>1181</v>
      </c>
      <c r="D8908" s="1" t="s">
        <v>14</v>
      </c>
      <c r="E8908" s="1" t="s">
        <v>36</v>
      </c>
      <c r="F8908" s="18">
        <v>25.92</v>
      </c>
      <c r="G8908" t="s">
        <v>3023</v>
      </c>
      <c r="H8908" s="1">
        <f>IF(COUNTIF(G$2:G8908,G8908)=1,1,0)</f>
        <v>0</v>
      </c>
      <c r="I8908" s="1">
        <v>4</v>
      </c>
      <c r="J8908" s="1">
        <v>0</v>
      </c>
      <c r="K8908" s="1">
        <v>12.441600000000001</v>
      </c>
      <c r="L8908" s="12">
        <f>VLOOKUP(train[[#This Row],[Sub-Category]],Análisis_ABC_XYZ[[#Headers],[#Data]],4,FALSE)</f>
        <v>0.43613829632717294</v>
      </c>
    </row>
    <row r="8909" spans="1:12" x14ac:dyDescent="0.35">
      <c r="A8909" s="2">
        <v>43386</v>
      </c>
      <c r="B8909" s="1" t="s">
        <v>52</v>
      </c>
      <c r="C8909" s="1" t="s">
        <v>310</v>
      </c>
      <c r="D8909" s="1" t="s">
        <v>14</v>
      </c>
      <c r="E8909" s="1" t="s">
        <v>15</v>
      </c>
      <c r="F8909" s="18">
        <v>24.839999999999996</v>
      </c>
      <c r="G8909" t="s">
        <v>3819</v>
      </c>
      <c r="H8909" s="1">
        <f>IF(COUNTIF(G$2:G8909,G8909)=1,1,0)</f>
        <v>0</v>
      </c>
      <c r="I8909" s="1">
        <v>3</v>
      </c>
      <c r="J8909" s="1">
        <v>0.2</v>
      </c>
      <c r="K8909" s="1">
        <v>8.6940000000000008</v>
      </c>
      <c r="L8909" s="12">
        <f>VLOOKUP(train[[#This Row],[Sub-Category]],Análisis_ABC_XYZ[[#Headers],[#Data]],4,FALSE)</f>
        <v>0.4647369236065339</v>
      </c>
    </row>
    <row r="8910" spans="1:12" x14ac:dyDescent="0.35">
      <c r="A8910" s="2">
        <v>43386</v>
      </c>
      <c r="B8910" s="1" t="s">
        <v>52</v>
      </c>
      <c r="C8910" s="1" t="s">
        <v>308</v>
      </c>
      <c r="D8910" s="1" t="s">
        <v>14</v>
      </c>
      <c r="E8910" s="1" t="s">
        <v>36</v>
      </c>
      <c r="F8910" s="18">
        <v>18.175999999999998</v>
      </c>
      <c r="G8910" t="s">
        <v>3819</v>
      </c>
      <c r="H8910" s="1">
        <f>IF(COUNTIF(G$2:G8910,G8910)=1,1,0)</f>
        <v>0</v>
      </c>
      <c r="I8910" s="1">
        <v>4</v>
      </c>
      <c r="J8910" s="1">
        <v>0.2</v>
      </c>
      <c r="K8910" s="1">
        <v>5.9071999999999987</v>
      </c>
      <c r="L8910" s="12">
        <f>VLOOKUP(train[[#This Row],[Sub-Category]],Análisis_ABC_XYZ[[#Headers],[#Data]],4,FALSE)</f>
        <v>0.43613829632717294</v>
      </c>
    </row>
    <row r="8911" spans="1:12" x14ac:dyDescent="0.35">
      <c r="A8911" s="2">
        <v>43386</v>
      </c>
      <c r="B8911" s="1" t="s">
        <v>52</v>
      </c>
      <c r="C8911" s="1" t="s">
        <v>307</v>
      </c>
      <c r="D8911" s="1" t="s">
        <v>14</v>
      </c>
      <c r="E8911" s="1" t="s">
        <v>36</v>
      </c>
      <c r="F8911" s="18">
        <v>11.648000000000001</v>
      </c>
      <c r="G8911" t="s">
        <v>3819</v>
      </c>
      <c r="H8911" s="1">
        <f>IF(COUNTIF(G$2:G8911,G8911)=1,1,0)</f>
        <v>0</v>
      </c>
      <c r="I8911" s="1">
        <v>2</v>
      </c>
      <c r="J8911" s="1">
        <v>0.2</v>
      </c>
      <c r="K8911" s="1">
        <v>4.0768000000000004</v>
      </c>
      <c r="L8911" s="12">
        <f>VLOOKUP(train[[#This Row],[Sub-Category]],Análisis_ABC_XYZ[[#Headers],[#Data]],4,FALSE)</f>
        <v>0.43613829632717294</v>
      </c>
    </row>
    <row r="8912" spans="1:12" x14ac:dyDescent="0.35">
      <c r="A8912" s="2">
        <v>43386</v>
      </c>
      <c r="B8912" s="1" t="s">
        <v>225</v>
      </c>
      <c r="C8912" s="1" t="s">
        <v>1306</v>
      </c>
      <c r="D8912" s="1" t="s">
        <v>14</v>
      </c>
      <c r="E8912" s="1" t="s">
        <v>15</v>
      </c>
      <c r="F8912" s="18">
        <v>11.07</v>
      </c>
      <c r="G8912" t="s">
        <v>3023</v>
      </c>
      <c r="H8912" s="1">
        <f>IF(COUNTIF(G$2:G8912,G8912)=1,1,0)</f>
        <v>0</v>
      </c>
      <c r="I8912" s="1">
        <v>3</v>
      </c>
      <c r="J8912" s="1">
        <v>0</v>
      </c>
      <c r="K8912" s="1">
        <v>5.2028999999999996</v>
      </c>
      <c r="L8912" s="12">
        <f>VLOOKUP(train[[#This Row],[Sub-Category]],Análisis_ABC_XYZ[[#Headers],[#Data]],4,FALSE)</f>
        <v>0.4647369236065339</v>
      </c>
    </row>
    <row r="8913" spans="1:12" x14ac:dyDescent="0.35">
      <c r="A8913" s="2">
        <v>43386</v>
      </c>
      <c r="B8913" s="1" t="s">
        <v>72</v>
      </c>
      <c r="C8913" s="1" t="s">
        <v>763</v>
      </c>
      <c r="D8913" s="1" t="s">
        <v>8</v>
      </c>
      <c r="E8913" s="1" t="s">
        <v>22</v>
      </c>
      <c r="F8913" s="18">
        <v>10.476000000000001</v>
      </c>
      <c r="G8913" t="s">
        <v>5145</v>
      </c>
      <c r="H8913" s="1">
        <f>IF(COUNTIF(G$2:G8913,G8913)=1,1,0)</f>
        <v>0</v>
      </c>
      <c r="I8913" s="1">
        <v>3</v>
      </c>
      <c r="J8913" s="1">
        <v>0.6</v>
      </c>
      <c r="K8913" s="1">
        <v>-6.8094000000000037</v>
      </c>
      <c r="L8913" s="12">
        <f>VLOOKUP(train[[#This Row],[Sub-Category]],Análisis_ABC_XYZ[[#Headers],[#Data]],4,FALSE)</f>
        <v>0.4595170286641902</v>
      </c>
    </row>
    <row r="8914" spans="1:12" x14ac:dyDescent="0.35">
      <c r="A8914" s="2">
        <v>43387</v>
      </c>
      <c r="B8914" s="1" t="s">
        <v>766</v>
      </c>
      <c r="C8914" s="1" t="s">
        <v>100</v>
      </c>
      <c r="D8914" s="1" t="s">
        <v>14</v>
      </c>
      <c r="E8914" s="1" t="s">
        <v>29</v>
      </c>
      <c r="F8914" s="18">
        <v>37.659999999999997</v>
      </c>
      <c r="G8914" t="s">
        <v>4236</v>
      </c>
      <c r="H8914" s="1">
        <f>IF(COUNTIF(G$2:G8914,G8914)=1,1,0)</f>
        <v>1</v>
      </c>
      <c r="I8914" s="1">
        <v>7</v>
      </c>
      <c r="J8914" s="1">
        <v>0</v>
      </c>
      <c r="K8914" s="1">
        <v>18.453400000000002</v>
      </c>
      <c r="L8914" s="12">
        <f>VLOOKUP(train[[#This Row],[Sub-Category]],Análisis_ABC_XYZ[[#Headers],[#Data]],4,FALSE)</f>
        <v>0.46881743173671325</v>
      </c>
    </row>
    <row r="8915" spans="1:12" x14ac:dyDescent="0.35">
      <c r="A8915" s="2">
        <v>43387</v>
      </c>
      <c r="B8915" s="1" t="s">
        <v>72</v>
      </c>
      <c r="C8915" s="1" t="s">
        <v>397</v>
      </c>
      <c r="D8915" s="1" t="s">
        <v>14</v>
      </c>
      <c r="E8915" s="1" t="s">
        <v>29</v>
      </c>
      <c r="F8915" s="18">
        <v>27.395999999999997</v>
      </c>
      <c r="G8915" t="s">
        <v>5353</v>
      </c>
      <c r="H8915" s="1">
        <f>IF(COUNTIF(G$2:G8915,G8915)=1,1,0)</f>
        <v>1</v>
      </c>
      <c r="I8915" s="1">
        <v>9</v>
      </c>
      <c r="J8915" s="1">
        <v>0.8</v>
      </c>
      <c r="K8915" s="1">
        <v>-42.46380000000002</v>
      </c>
      <c r="L8915" s="12">
        <f>VLOOKUP(train[[#This Row],[Sub-Category]],Análisis_ABC_XYZ[[#Headers],[#Data]],4,FALSE)</f>
        <v>0.46881743173671325</v>
      </c>
    </row>
    <row r="8916" spans="1:12" x14ac:dyDescent="0.35">
      <c r="A8916" s="2">
        <v>43387</v>
      </c>
      <c r="B8916" s="1" t="s">
        <v>12</v>
      </c>
      <c r="C8916" s="1" t="s">
        <v>631</v>
      </c>
      <c r="D8916" s="1" t="s">
        <v>26</v>
      </c>
      <c r="E8916" s="1" t="s">
        <v>56</v>
      </c>
      <c r="F8916" s="18">
        <v>46.36</v>
      </c>
      <c r="G8916" t="s">
        <v>4432</v>
      </c>
      <c r="H8916" s="1">
        <f>IF(COUNTIF(G$2:G8916,G8916)=1,1,0)</f>
        <v>1</v>
      </c>
      <c r="I8916" s="1">
        <v>4</v>
      </c>
      <c r="J8916" s="1">
        <v>0</v>
      </c>
      <c r="K8916" s="1">
        <v>15.298799999999996</v>
      </c>
      <c r="L8916" s="12">
        <f>VLOOKUP(train[[#This Row],[Sub-Category]],Análisis_ABC_XYZ[[#Headers],[#Data]],4,FALSE)</f>
        <v>0.52062335344040378</v>
      </c>
    </row>
    <row r="8917" spans="1:12" x14ac:dyDescent="0.35">
      <c r="A8917" s="2">
        <v>43387</v>
      </c>
      <c r="B8917" s="1" t="s">
        <v>72</v>
      </c>
      <c r="C8917" s="1" t="s">
        <v>1147</v>
      </c>
      <c r="D8917" s="1" t="s">
        <v>14</v>
      </c>
      <c r="E8917" s="1" t="s">
        <v>29</v>
      </c>
      <c r="F8917" s="18">
        <v>13.455999999999998</v>
      </c>
      <c r="G8917" t="s">
        <v>5353</v>
      </c>
      <c r="H8917" s="1">
        <f>IF(COUNTIF(G$2:G8917,G8917)=1,1,0)</f>
        <v>0</v>
      </c>
      <c r="I8917" s="1">
        <v>1</v>
      </c>
      <c r="J8917" s="1">
        <v>0.8</v>
      </c>
      <c r="K8917" s="1">
        <v>-23.548000000000009</v>
      </c>
      <c r="L8917" s="12">
        <f>VLOOKUP(train[[#This Row],[Sub-Category]],Análisis_ABC_XYZ[[#Headers],[#Data]],4,FALSE)</f>
        <v>0.46881743173671325</v>
      </c>
    </row>
    <row r="8918" spans="1:12" x14ac:dyDescent="0.35">
      <c r="A8918" s="2">
        <v>43387</v>
      </c>
      <c r="B8918" s="1" t="s">
        <v>12</v>
      </c>
      <c r="C8918" s="1" t="s">
        <v>339</v>
      </c>
      <c r="D8918" s="1" t="s">
        <v>8</v>
      </c>
      <c r="E8918" s="1" t="s">
        <v>22</v>
      </c>
      <c r="F8918" s="18">
        <v>9.4600000000000009</v>
      </c>
      <c r="G8918" t="s">
        <v>2910</v>
      </c>
      <c r="H8918" s="1">
        <f>IF(COUNTIF(G$2:G8918,G8918)=1,1,0)</f>
        <v>1</v>
      </c>
      <c r="I8918" s="1">
        <v>2</v>
      </c>
      <c r="J8918" s="1">
        <v>0</v>
      </c>
      <c r="K8918" s="1">
        <v>3.6894000000000009</v>
      </c>
      <c r="L8918" s="12">
        <f>VLOOKUP(train[[#This Row],[Sub-Category]],Análisis_ABC_XYZ[[#Headers],[#Data]],4,FALSE)</f>
        <v>0.4595170286641902</v>
      </c>
    </row>
    <row r="8919" spans="1:12" x14ac:dyDescent="0.35">
      <c r="A8919" s="2">
        <v>43388</v>
      </c>
      <c r="B8919" s="1" t="s">
        <v>12</v>
      </c>
      <c r="C8919" s="1" t="s">
        <v>270</v>
      </c>
      <c r="D8919" s="1" t="s">
        <v>8</v>
      </c>
      <c r="E8919" s="1" t="s">
        <v>18</v>
      </c>
      <c r="F8919" s="18">
        <v>510.24</v>
      </c>
      <c r="G8919" t="s">
        <v>5668</v>
      </c>
      <c r="H8919" s="1">
        <f>IF(COUNTIF(G$2:G8919,G8919)=1,1,0)</f>
        <v>1</v>
      </c>
      <c r="I8919" s="1">
        <v>3</v>
      </c>
      <c r="J8919" s="1">
        <v>0.2</v>
      </c>
      <c r="K8919" s="1">
        <v>6.3779999999999575</v>
      </c>
      <c r="L8919" s="12">
        <f>VLOOKUP(train[[#This Row],[Sub-Category]],Análisis_ABC_XYZ[[#Headers],[#Data]],4,FALSE)</f>
        <v>0.55975208308209756</v>
      </c>
    </row>
    <row r="8920" spans="1:12" x14ac:dyDescent="0.35">
      <c r="A8920" s="2">
        <v>43388</v>
      </c>
      <c r="B8920" s="1" t="s">
        <v>12</v>
      </c>
      <c r="C8920" s="1" t="s">
        <v>1194</v>
      </c>
      <c r="D8920" s="1" t="s">
        <v>14</v>
      </c>
      <c r="E8920" s="1" t="s">
        <v>36</v>
      </c>
      <c r="F8920" s="18">
        <v>204.95000000000002</v>
      </c>
      <c r="G8920" t="s">
        <v>5668</v>
      </c>
      <c r="H8920" s="1">
        <f>IF(COUNTIF(G$2:G8920,G8920)=1,1,0)</f>
        <v>0</v>
      </c>
      <c r="I8920" s="1">
        <v>5</v>
      </c>
      <c r="J8920" s="1">
        <v>0</v>
      </c>
      <c r="K8920" s="1">
        <v>100.4255</v>
      </c>
      <c r="L8920" s="12">
        <f>VLOOKUP(train[[#This Row],[Sub-Category]],Análisis_ABC_XYZ[[#Headers],[#Data]],4,FALSE)</f>
        <v>0.43613829632717294</v>
      </c>
    </row>
    <row r="8921" spans="1:12" x14ac:dyDescent="0.35">
      <c r="A8921" s="2">
        <v>43388</v>
      </c>
      <c r="B8921" s="1" t="s">
        <v>12</v>
      </c>
      <c r="C8921" s="1" t="s">
        <v>644</v>
      </c>
      <c r="D8921" s="1" t="s">
        <v>14</v>
      </c>
      <c r="E8921" s="1" t="s">
        <v>15</v>
      </c>
      <c r="F8921" s="18">
        <v>152.65</v>
      </c>
      <c r="G8921" t="s">
        <v>3736</v>
      </c>
      <c r="H8921" s="1">
        <f>IF(COUNTIF(G$2:G8921,G8921)=1,1,0)</f>
        <v>1</v>
      </c>
      <c r="I8921" s="1">
        <v>5</v>
      </c>
      <c r="J8921" s="1">
        <v>0</v>
      </c>
      <c r="K8921" s="1">
        <v>70.219000000000008</v>
      </c>
      <c r="L8921" s="12">
        <f>VLOOKUP(train[[#This Row],[Sub-Category]],Análisis_ABC_XYZ[[#Headers],[#Data]],4,FALSE)</f>
        <v>0.4647369236065339</v>
      </c>
    </row>
    <row r="8922" spans="1:12" x14ac:dyDescent="0.35">
      <c r="A8922" s="2">
        <v>43388</v>
      </c>
      <c r="B8922" s="1" t="s">
        <v>12</v>
      </c>
      <c r="C8922" s="1" t="s">
        <v>1007</v>
      </c>
      <c r="D8922" s="1" t="s">
        <v>14</v>
      </c>
      <c r="E8922" s="1" t="s">
        <v>24</v>
      </c>
      <c r="F8922" s="18">
        <v>87.92</v>
      </c>
      <c r="G8922" t="s">
        <v>4968</v>
      </c>
      <c r="H8922" s="1">
        <f>IF(COUNTIF(G$2:G8922,G8922)=1,1,0)</f>
        <v>1</v>
      </c>
      <c r="I8922" s="1">
        <v>4</v>
      </c>
      <c r="J8922" s="1">
        <v>0</v>
      </c>
      <c r="K8922" s="1">
        <v>26.375999999999998</v>
      </c>
      <c r="L8922" s="12">
        <f>VLOOKUP(train[[#This Row],[Sub-Category]],Análisis_ABC_XYZ[[#Headers],[#Data]],4,FALSE)</f>
        <v>0.45632477063632687</v>
      </c>
    </row>
    <row r="8923" spans="1:12" x14ac:dyDescent="0.35">
      <c r="A8923" s="2">
        <v>43388</v>
      </c>
      <c r="B8923" s="1" t="s">
        <v>12</v>
      </c>
      <c r="C8923" s="1" t="s">
        <v>261</v>
      </c>
      <c r="D8923" s="1" t="s">
        <v>8</v>
      </c>
      <c r="E8923" s="1" t="s">
        <v>22</v>
      </c>
      <c r="F8923" s="18">
        <v>22.72</v>
      </c>
      <c r="G8923" t="s">
        <v>3736</v>
      </c>
      <c r="H8923" s="1">
        <f>IF(COUNTIF(G$2:G8923,G8923)=1,1,0)</f>
        <v>0</v>
      </c>
      <c r="I8923" s="1">
        <v>1</v>
      </c>
      <c r="J8923" s="1">
        <v>0</v>
      </c>
      <c r="K8923" s="1">
        <v>9.3152000000000008</v>
      </c>
      <c r="L8923" s="12">
        <f>VLOOKUP(train[[#This Row],[Sub-Category]],Análisis_ABC_XYZ[[#Headers],[#Data]],4,FALSE)</f>
        <v>0.4595170286641902</v>
      </c>
    </row>
    <row r="8924" spans="1:12" x14ac:dyDescent="0.35">
      <c r="A8924" s="2">
        <v>43388</v>
      </c>
      <c r="B8924" s="1" t="s">
        <v>12</v>
      </c>
      <c r="C8924" s="1" t="s">
        <v>1190</v>
      </c>
      <c r="D8924" s="1" t="s">
        <v>14</v>
      </c>
      <c r="E8924" s="1" t="s">
        <v>15</v>
      </c>
      <c r="F8924" s="18">
        <v>14.73</v>
      </c>
      <c r="G8924" t="s">
        <v>3315</v>
      </c>
      <c r="H8924" s="1">
        <f>IF(COUNTIF(G$2:G8924,G8924)=1,1,0)</f>
        <v>1</v>
      </c>
      <c r="I8924" s="1">
        <v>3</v>
      </c>
      <c r="J8924" s="1">
        <v>0</v>
      </c>
      <c r="K8924" s="1">
        <v>7.2176999999999998</v>
      </c>
      <c r="L8924" s="12">
        <f>VLOOKUP(train[[#This Row],[Sub-Category]],Análisis_ABC_XYZ[[#Headers],[#Data]],4,FALSE)</f>
        <v>0.4647369236065339</v>
      </c>
    </row>
    <row r="8925" spans="1:12" x14ac:dyDescent="0.35">
      <c r="A8925" s="2">
        <v>43388</v>
      </c>
      <c r="B8925" s="1" t="s">
        <v>229</v>
      </c>
      <c r="C8925" s="1" t="s">
        <v>775</v>
      </c>
      <c r="D8925" s="1" t="s">
        <v>14</v>
      </c>
      <c r="E8925" s="1" t="s">
        <v>15</v>
      </c>
      <c r="F8925" s="18">
        <v>13.049999999999999</v>
      </c>
      <c r="G8925" t="s">
        <v>3209</v>
      </c>
      <c r="H8925" s="1">
        <f>IF(COUNTIF(G$2:G8925,G8925)=1,1,0)</f>
        <v>1</v>
      </c>
      <c r="I8925" s="1">
        <v>5</v>
      </c>
      <c r="J8925" s="1">
        <v>0</v>
      </c>
      <c r="K8925" s="1">
        <v>6.0029999999999992</v>
      </c>
      <c r="L8925" s="12">
        <f>VLOOKUP(train[[#This Row],[Sub-Category]],Análisis_ABC_XYZ[[#Headers],[#Data]],4,FALSE)</f>
        <v>0.4647369236065339</v>
      </c>
    </row>
    <row r="8926" spans="1:12" x14ac:dyDescent="0.35">
      <c r="A8926" s="2">
        <v>43388</v>
      </c>
      <c r="B8926" s="1" t="s">
        <v>44</v>
      </c>
      <c r="C8926" s="1" t="s">
        <v>1736</v>
      </c>
      <c r="D8926" s="1" t="s">
        <v>14</v>
      </c>
      <c r="E8926" s="1" t="s">
        <v>24</v>
      </c>
      <c r="F8926" s="18">
        <v>11.68</v>
      </c>
      <c r="G8926" t="s">
        <v>3079</v>
      </c>
      <c r="H8926" s="1">
        <f>IF(COUNTIF(G$2:G8926,G8926)=1,1,0)</f>
        <v>1</v>
      </c>
      <c r="I8926" s="1">
        <v>2</v>
      </c>
      <c r="J8926" s="1">
        <v>0</v>
      </c>
      <c r="K8926" s="1">
        <v>4.2047999999999996</v>
      </c>
      <c r="L8926" s="12">
        <f>VLOOKUP(train[[#This Row],[Sub-Category]],Análisis_ABC_XYZ[[#Headers],[#Data]],4,FALSE)</f>
        <v>0.45632477063632687</v>
      </c>
    </row>
    <row r="8927" spans="1:12" x14ac:dyDescent="0.35">
      <c r="A8927" s="2">
        <v>43389</v>
      </c>
      <c r="B8927" s="1" t="s">
        <v>111</v>
      </c>
      <c r="C8927" s="1" t="s">
        <v>1369</v>
      </c>
      <c r="D8927" s="1" t="s">
        <v>8</v>
      </c>
      <c r="E8927" s="1" t="s">
        <v>18</v>
      </c>
      <c r="F8927" s="18">
        <v>1875.258</v>
      </c>
      <c r="G8927" t="s">
        <v>5600</v>
      </c>
      <c r="H8927" s="1">
        <f>IF(COUNTIF(G$2:G8927,G8927)=1,1,0)</f>
        <v>1</v>
      </c>
      <c r="I8927" s="1">
        <v>7</v>
      </c>
      <c r="J8927" s="1">
        <v>0.4</v>
      </c>
      <c r="K8927" s="1">
        <v>-968.88329999999996</v>
      </c>
      <c r="L8927" s="12">
        <f>VLOOKUP(train[[#This Row],[Sub-Category]],Análisis_ABC_XYZ[[#Headers],[#Data]],4,FALSE)</f>
        <v>0.55975208308209756</v>
      </c>
    </row>
    <row r="8928" spans="1:12" x14ac:dyDescent="0.35">
      <c r="A8928" s="2">
        <v>43389</v>
      </c>
      <c r="B8928" s="1" t="s">
        <v>104</v>
      </c>
      <c r="C8928" s="1" t="s">
        <v>262</v>
      </c>
      <c r="D8928" s="1" t="s">
        <v>26</v>
      </c>
      <c r="E8928" s="1" t="s">
        <v>208</v>
      </c>
      <c r="F8928" s="18">
        <v>599.98500000000013</v>
      </c>
      <c r="G8928" t="s">
        <v>6779</v>
      </c>
      <c r="H8928" s="1">
        <f>IF(COUNTIF(G$2:G8928,G8928)=1,1,0)</f>
        <v>1</v>
      </c>
      <c r="I8928" s="1">
        <v>5</v>
      </c>
      <c r="J8928" s="1">
        <v>0.7</v>
      </c>
      <c r="K8928" s="1">
        <v>-479.98799999999994</v>
      </c>
      <c r="L8928" s="12">
        <f>VLOOKUP(train[[#This Row],[Sub-Category]],Análisis_ABC_XYZ[[#Headers],[#Data]],4,FALSE)</f>
        <v>0.5183572270896134</v>
      </c>
    </row>
    <row r="8929" spans="1:12" x14ac:dyDescent="0.35">
      <c r="A8929" s="2">
        <v>43389</v>
      </c>
      <c r="B8929" s="1" t="s">
        <v>89</v>
      </c>
      <c r="C8929" s="1" t="s">
        <v>514</v>
      </c>
      <c r="D8929" s="1" t="s">
        <v>8</v>
      </c>
      <c r="E8929" s="1" t="s">
        <v>22</v>
      </c>
      <c r="F8929" s="18">
        <v>547.30000000000007</v>
      </c>
      <c r="G8929" t="s">
        <v>4563</v>
      </c>
      <c r="H8929" s="1">
        <f>IF(COUNTIF(G$2:G8929,G8929)=1,1,0)</f>
        <v>1</v>
      </c>
      <c r="I8929" s="1">
        <v>13</v>
      </c>
      <c r="J8929" s="1">
        <v>0</v>
      </c>
      <c r="K8929" s="1">
        <v>175.13599999999997</v>
      </c>
      <c r="L8929" s="12">
        <f>VLOOKUP(train[[#This Row],[Sub-Category]],Análisis_ABC_XYZ[[#Headers],[#Data]],4,FALSE)</f>
        <v>0.4595170286641902</v>
      </c>
    </row>
    <row r="8930" spans="1:12" x14ac:dyDescent="0.35">
      <c r="A8930" s="2">
        <v>43389</v>
      </c>
      <c r="B8930" s="1" t="s">
        <v>104</v>
      </c>
      <c r="C8930" s="1" t="s">
        <v>1468</v>
      </c>
      <c r="D8930" s="1" t="s">
        <v>14</v>
      </c>
      <c r="E8930" s="1" t="s">
        <v>36</v>
      </c>
      <c r="F8930" s="18">
        <v>307.77600000000001</v>
      </c>
      <c r="G8930" t="s">
        <v>6669</v>
      </c>
      <c r="H8930" s="1">
        <f>IF(COUNTIF(G$2:G8930,G8930)=1,1,0)</f>
        <v>1</v>
      </c>
      <c r="I8930" s="1">
        <v>7</v>
      </c>
      <c r="J8930" s="1">
        <v>0.2</v>
      </c>
      <c r="K8930" s="1">
        <v>111.5688</v>
      </c>
      <c r="L8930" s="12">
        <f>VLOOKUP(train[[#This Row],[Sub-Category]],Análisis_ABC_XYZ[[#Headers],[#Data]],4,FALSE)</f>
        <v>0.43613829632717294</v>
      </c>
    </row>
    <row r="8931" spans="1:12" x14ac:dyDescent="0.35">
      <c r="A8931" s="2">
        <v>43389</v>
      </c>
      <c r="B8931" s="1" t="s">
        <v>6</v>
      </c>
      <c r="C8931" s="1" t="s">
        <v>755</v>
      </c>
      <c r="D8931" s="1" t="s">
        <v>14</v>
      </c>
      <c r="E8931" s="1" t="s">
        <v>29</v>
      </c>
      <c r="F8931" s="18">
        <v>124.75</v>
      </c>
      <c r="G8931" t="s">
        <v>5303</v>
      </c>
      <c r="H8931" s="1">
        <f>IF(COUNTIF(G$2:G8931,G8931)=1,1,0)</f>
        <v>1</v>
      </c>
      <c r="I8931" s="1">
        <v>5</v>
      </c>
      <c r="J8931" s="1">
        <v>0</v>
      </c>
      <c r="K8931" s="1">
        <v>57.384999999999991</v>
      </c>
      <c r="L8931" s="12">
        <f>VLOOKUP(train[[#This Row],[Sub-Category]],Análisis_ABC_XYZ[[#Headers],[#Data]],4,FALSE)</f>
        <v>0.46881743173671325</v>
      </c>
    </row>
    <row r="8932" spans="1:12" x14ac:dyDescent="0.35">
      <c r="A8932" s="2">
        <v>43389</v>
      </c>
      <c r="B8932" s="1" t="s">
        <v>111</v>
      </c>
      <c r="C8932" s="1" t="s">
        <v>149</v>
      </c>
      <c r="D8932" s="1" t="s">
        <v>26</v>
      </c>
      <c r="E8932" s="1" t="s">
        <v>56</v>
      </c>
      <c r="F8932" s="18">
        <v>18.528000000000002</v>
      </c>
      <c r="G8932" t="s">
        <v>5600</v>
      </c>
      <c r="H8932" s="1">
        <f>IF(COUNTIF(G$2:G8932,G8932)=1,1,0)</f>
        <v>0</v>
      </c>
      <c r="I8932" s="1">
        <v>2</v>
      </c>
      <c r="J8932" s="1">
        <v>0.2</v>
      </c>
      <c r="K8932" s="1">
        <v>4.4004000000000003</v>
      </c>
      <c r="L8932" s="12">
        <f>VLOOKUP(train[[#This Row],[Sub-Category]],Análisis_ABC_XYZ[[#Headers],[#Data]],4,FALSE)</f>
        <v>0.52062335344040378</v>
      </c>
    </row>
    <row r="8933" spans="1:12" x14ac:dyDescent="0.35">
      <c r="A8933" s="2">
        <v>43390</v>
      </c>
      <c r="B8933" s="1" t="s">
        <v>12</v>
      </c>
      <c r="C8933" s="1" t="s">
        <v>250</v>
      </c>
      <c r="D8933" s="1" t="s">
        <v>26</v>
      </c>
      <c r="E8933" s="1" t="s">
        <v>27</v>
      </c>
      <c r="F8933" s="18">
        <v>52.792000000000002</v>
      </c>
      <c r="G8933" t="s">
        <v>6151</v>
      </c>
      <c r="H8933" s="1">
        <f>IF(COUNTIF(G$2:G8933,G8933)=1,1,0)</f>
        <v>1</v>
      </c>
      <c r="I8933" s="1">
        <v>1</v>
      </c>
      <c r="J8933" s="1">
        <v>0.2</v>
      </c>
      <c r="K8933" s="1">
        <v>4.6193000000000026</v>
      </c>
      <c r="L8933" s="12">
        <f>VLOOKUP(train[[#This Row],[Sub-Category]],Análisis_ABC_XYZ[[#Headers],[#Data]],4,FALSE)</f>
        <v>0.41105220110552465</v>
      </c>
    </row>
    <row r="8934" spans="1:12" x14ac:dyDescent="0.35">
      <c r="A8934" s="2">
        <v>43390</v>
      </c>
      <c r="B8934" s="1" t="s">
        <v>412</v>
      </c>
      <c r="C8934" s="1" t="s">
        <v>413</v>
      </c>
      <c r="D8934" s="1" t="s">
        <v>14</v>
      </c>
      <c r="E8934" s="1" t="s">
        <v>20</v>
      </c>
      <c r="F8934" s="18">
        <v>49.96</v>
      </c>
      <c r="G8934" t="s">
        <v>3166</v>
      </c>
      <c r="H8934" s="1">
        <f>IF(COUNTIF(G$2:G8934,G8934)=1,1,0)</f>
        <v>1</v>
      </c>
      <c r="I8934" s="1">
        <v>2</v>
      </c>
      <c r="J8934" s="1">
        <v>0</v>
      </c>
      <c r="K8934" s="1">
        <v>9.4923999999999964</v>
      </c>
      <c r="L8934" s="12">
        <f>VLOOKUP(train[[#This Row],[Sub-Category]],Análisis_ABC_XYZ[[#Headers],[#Data]],4,FALSE)</f>
        <v>0.44610841445725197</v>
      </c>
    </row>
    <row r="8935" spans="1:12" x14ac:dyDescent="0.35">
      <c r="A8935" s="2">
        <v>43390</v>
      </c>
      <c r="B8935" s="1" t="s">
        <v>412</v>
      </c>
      <c r="C8935" s="1" t="s">
        <v>414</v>
      </c>
      <c r="D8935" s="1" t="s">
        <v>14</v>
      </c>
      <c r="E8935" s="1" t="s">
        <v>36</v>
      </c>
      <c r="F8935" s="18">
        <v>12.96</v>
      </c>
      <c r="G8935" t="s">
        <v>3166</v>
      </c>
      <c r="H8935" s="1">
        <f>IF(COUNTIF(G$2:G8935,G8935)=1,1,0)</f>
        <v>0</v>
      </c>
      <c r="I8935" s="1">
        <v>2</v>
      </c>
      <c r="J8935" s="1">
        <v>0</v>
      </c>
      <c r="K8935" s="1">
        <v>6.2208000000000006</v>
      </c>
      <c r="L8935" s="12">
        <f>VLOOKUP(train[[#This Row],[Sub-Category]],Análisis_ABC_XYZ[[#Headers],[#Data]],4,FALSE)</f>
        <v>0.43613829632717294</v>
      </c>
    </row>
    <row r="8936" spans="1:12" x14ac:dyDescent="0.35">
      <c r="A8936" s="2">
        <v>43390</v>
      </c>
      <c r="B8936" s="1" t="s">
        <v>12</v>
      </c>
      <c r="C8936" s="1" t="s">
        <v>1668</v>
      </c>
      <c r="D8936" s="1" t="s">
        <v>14</v>
      </c>
      <c r="E8936" s="1" t="s">
        <v>24</v>
      </c>
      <c r="F8936" s="18">
        <v>10.64</v>
      </c>
      <c r="G8936" t="s">
        <v>2994</v>
      </c>
      <c r="H8936" s="1">
        <f>IF(COUNTIF(G$2:G8936,G8936)=1,1,0)</f>
        <v>1</v>
      </c>
      <c r="I8936" s="1">
        <v>4</v>
      </c>
      <c r="J8936" s="1">
        <v>0</v>
      </c>
      <c r="K8936" s="1">
        <v>2.7664</v>
      </c>
      <c r="L8936" s="12">
        <f>VLOOKUP(train[[#This Row],[Sub-Category]],Análisis_ABC_XYZ[[#Headers],[#Data]],4,FALSE)</f>
        <v>0.45632477063632687</v>
      </c>
    </row>
    <row r="8937" spans="1:12" x14ac:dyDescent="0.35">
      <c r="A8937" s="2">
        <v>43392</v>
      </c>
      <c r="B8937" s="1" t="s">
        <v>34</v>
      </c>
      <c r="C8937" s="1" t="s">
        <v>374</v>
      </c>
      <c r="D8937" s="1" t="s">
        <v>14</v>
      </c>
      <c r="E8937" s="1" t="s">
        <v>29</v>
      </c>
      <c r="F8937" s="18">
        <v>1633.1880000000003</v>
      </c>
      <c r="G8937" t="s">
        <v>6850</v>
      </c>
      <c r="H8937" s="1">
        <f>IF(COUNTIF(G$2:G8937,G8937)=1,1,0)</f>
        <v>1</v>
      </c>
      <c r="I8937" s="1">
        <v>4</v>
      </c>
      <c r="J8937" s="1">
        <v>0.7</v>
      </c>
      <c r="K8937" s="1">
        <v>-1306.5504000000001</v>
      </c>
      <c r="L8937" s="12">
        <f>VLOOKUP(train[[#This Row],[Sub-Category]],Análisis_ABC_XYZ[[#Headers],[#Data]],4,FALSE)</f>
        <v>0.46881743173671325</v>
      </c>
    </row>
    <row r="8938" spans="1:12" x14ac:dyDescent="0.35">
      <c r="A8938" s="2">
        <v>43392</v>
      </c>
      <c r="B8938" s="1" t="s">
        <v>39</v>
      </c>
      <c r="C8938" s="1" t="s">
        <v>1699</v>
      </c>
      <c r="D8938" s="1" t="s">
        <v>8</v>
      </c>
      <c r="E8938" s="1" t="s">
        <v>9</v>
      </c>
      <c r="F8938" s="18">
        <v>328.39919999999995</v>
      </c>
      <c r="G8938" t="s">
        <v>3671</v>
      </c>
      <c r="H8938" s="1">
        <f>IF(COUNTIF(G$2:G8938,G8938)=1,1,0)</f>
        <v>1</v>
      </c>
      <c r="I8938" s="1">
        <v>3</v>
      </c>
      <c r="J8938" s="1">
        <v>0.32</v>
      </c>
      <c r="K8938" s="1">
        <v>-91.758599999999973</v>
      </c>
      <c r="L8938" s="12">
        <f>VLOOKUP(train[[#This Row],[Sub-Category]],Análisis_ABC_XYZ[[#Headers],[#Data]],4,FALSE)</f>
        <v>0.5176847302647779</v>
      </c>
    </row>
    <row r="8939" spans="1:12" x14ac:dyDescent="0.35">
      <c r="A8939" s="2">
        <v>43392</v>
      </c>
      <c r="B8939" s="1" t="s">
        <v>52</v>
      </c>
      <c r="C8939" s="1" t="s">
        <v>1024</v>
      </c>
      <c r="D8939" s="1" t="s">
        <v>26</v>
      </c>
      <c r="E8939" s="1" t="s">
        <v>27</v>
      </c>
      <c r="F8939" s="18">
        <v>309.57600000000002</v>
      </c>
      <c r="G8939" t="s">
        <v>3781</v>
      </c>
      <c r="H8939" s="1">
        <f>IF(COUNTIF(G$2:G8939,G8939)=1,1,0)</f>
        <v>1</v>
      </c>
      <c r="I8939" s="1">
        <v>4</v>
      </c>
      <c r="J8939" s="1">
        <v>0.4</v>
      </c>
      <c r="K8939" s="1">
        <v>-56.755600000000015</v>
      </c>
      <c r="L8939" s="12">
        <f>VLOOKUP(train[[#This Row],[Sub-Category]],Análisis_ABC_XYZ[[#Headers],[#Data]],4,FALSE)</f>
        <v>0.41105220110552465</v>
      </c>
    </row>
    <row r="8940" spans="1:12" x14ac:dyDescent="0.35">
      <c r="A8940" s="2">
        <v>43392</v>
      </c>
      <c r="B8940" s="1" t="s">
        <v>52</v>
      </c>
      <c r="C8940" s="1" t="s">
        <v>730</v>
      </c>
      <c r="D8940" s="1" t="s">
        <v>14</v>
      </c>
      <c r="E8940" s="1" t="s">
        <v>24</v>
      </c>
      <c r="F8940" s="18">
        <v>123.256</v>
      </c>
      <c r="G8940" t="s">
        <v>3781</v>
      </c>
      <c r="H8940" s="1">
        <f>IF(COUNTIF(G$2:G8940,G8940)=1,1,0)</f>
        <v>0</v>
      </c>
      <c r="I8940" s="1">
        <v>7</v>
      </c>
      <c r="J8940" s="1">
        <v>0.2</v>
      </c>
      <c r="K8940" s="1">
        <v>9.2441999999999993</v>
      </c>
      <c r="L8940" s="12">
        <f>VLOOKUP(train[[#This Row],[Sub-Category]],Análisis_ABC_XYZ[[#Headers],[#Data]],4,FALSE)</f>
        <v>0.45632477063632687</v>
      </c>
    </row>
    <row r="8941" spans="1:12" x14ac:dyDescent="0.35">
      <c r="A8941" s="2">
        <v>43392</v>
      </c>
      <c r="B8941" s="1" t="s">
        <v>72</v>
      </c>
      <c r="C8941" s="1" t="s">
        <v>1029</v>
      </c>
      <c r="D8941" s="1" t="s">
        <v>8</v>
      </c>
      <c r="E8941" s="1" t="s">
        <v>18</v>
      </c>
      <c r="F8941" s="18">
        <v>91.275000000000006</v>
      </c>
      <c r="G8941" t="s">
        <v>6345</v>
      </c>
      <c r="H8941" s="1">
        <f>IF(COUNTIF(G$2:G8941,G8941)=1,1,0)</f>
        <v>1</v>
      </c>
      <c r="I8941" s="1">
        <v>1</v>
      </c>
      <c r="J8941" s="1">
        <v>0.5</v>
      </c>
      <c r="K8941" s="1">
        <v>-67.543499999999995</v>
      </c>
      <c r="L8941" s="12">
        <f>VLOOKUP(train[[#This Row],[Sub-Category]],Análisis_ABC_XYZ[[#Headers],[#Data]],4,FALSE)</f>
        <v>0.55975208308209756</v>
      </c>
    </row>
    <row r="8942" spans="1:12" x14ac:dyDescent="0.35">
      <c r="A8942" s="2">
        <v>43392</v>
      </c>
      <c r="B8942" s="1" t="s">
        <v>370</v>
      </c>
      <c r="C8942" s="1" t="s">
        <v>436</v>
      </c>
      <c r="D8942" s="1" t="s">
        <v>8</v>
      </c>
      <c r="E8942" s="1" t="s">
        <v>22</v>
      </c>
      <c r="F8942" s="18">
        <v>56.56</v>
      </c>
      <c r="G8942" t="s">
        <v>2349</v>
      </c>
      <c r="H8942" s="1">
        <f>IF(COUNTIF(G$2:G8942,G8942)=1,1,0)</f>
        <v>1</v>
      </c>
      <c r="I8942" s="1">
        <v>4</v>
      </c>
      <c r="J8942" s="1">
        <v>0</v>
      </c>
      <c r="K8942" s="1">
        <v>14.705600000000004</v>
      </c>
      <c r="L8942" s="12">
        <f>VLOOKUP(train[[#This Row],[Sub-Category]],Análisis_ABC_XYZ[[#Headers],[#Data]],4,FALSE)</f>
        <v>0.4595170286641902</v>
      </c>
    </row>
    <row r="8943" spans="1:12" x14ac:dyDescent="0.35">
      <c r="A8943" s="2">
        <v>43392</v>
      </c>
      <c r="B8943" s="1" t="s">
        <v>12</v>
      </c>
      <c r="C8943" s="1" t="s">
        <v>795</v>
      </c>
      <c r="D8943" s="1" t="s">
        <v>14</v>
      </c>
      <c r="E8943" s="1" t="s">
        <v>29</v>
      </c>
      <c r="F8943" s="18">
        <v>39.624000000000009</v>
      </c>
      <c r="G8943" t="s">
        <v>6011</v>
      </c>
      <c r="H8943" s="1">
        <f>IF(COUNTIF(G$2:G8943,G8943)=1,1,0)</f>
        <v>1</v>
      </c>
      <c r="I8943" s="1">
        <v>3</v>
      </c>
      <c r="J8943" s="1">
        <v>0.2</v>
      </c>
      <c r="K8943" s="1">
        <v>13.868400000000001</v>
      </c>
      <c r="L8943" s="12">
        <f>VLOOKUP(train[[#This Row],[Sub-Category]],Análisis_ABC_XYZ[[#Headers],[#Data]],4,FALSE)</f>
        <v>0.46881743173671325</v>
      </c>
    </row>
    <row r="8944" spans="1:12" x14ac:dyDescent="0.35">
      <c r="A8944" s="2">
        <v>43392</v>
      </c>
      <c r="B8944" s="1" t="s">
        <v>370</v>
      </c>
      <c r="C8944" s="1" t="s">
        <v>437</v>
      </c>
      <c r="D8944" s="1" t="s">
        <v>14</v>
      </c>
      <c r="E8944" s="1" t="s">
        <v>20</v>
      </c>
      <c r="F8944" s="18">
        <v>32.700000000000003</v>
      </c>
      <c r="G8944" t="s">
        <v>2349</v>
      </c>
      <c r="H8944" s="1">
        <f>IF(COUNTIF(G$2:G8944,G8944)=1,1,0)</f>
        <v>0</v>
      </c>
      <c r="I8944" s="1">
        <v>3</v>
      </c>
      <c r="J8944" s="1">
        <v>0</v>
      </c>
      <c r="K8944" s="1">
        <v>8.5019999999999989</v>
      </c>
      <c r="L8944" s="12">
        <f>VLOOKUP(train[[#This Row],[Sub-Category]],Análisis_ABC_XYZ[[#Headers],[#Data]],4,FALSE)</f>
        <v>0.44610841445725197</v>
      </c>
    </row>
    <row r="8945" spans="1:12" x14ac:dyDescent="0.35">
      <c r="A8945" s="2">
        <v>43392</v>
      </c>
      <c r="B8945" s="1" t="s">
        <v>12</v>
      </c>
      <c r="C8945" s="1" t="s">
        <v>1109</v>
      </c>
      <c r="D8945" s="1" t="s">
        <v>14</v>
      </c>
      <c r="E8945" s="1" t="s">
        <v>15</v>
      </c>
      <c r="F8945" s="18">
        <v>31.5</v>
      </c>
      <c r="G8945" t="s">
        <v>2314</v>
      </c>
      <c r="H8945" s="1">
        <f>IF(COUNTIF(G$2:G8945,G8945)=1,1,0)</f>
        <v>1</v>
      </c>
      <c r="I8945" s="1">
        <v>10</v>
      </c>
      <c r="J8945" s="1">
        <v>0</v>
      </c>
      <c r="K8945" s="1">
        <v>15.120000000000001</v>
      </c>
      <c r="L8945" s="12">
        <f>VLOOKUP(train[[#This Row],[Sub-Category]],Análisis_ABC_XYZ[[#Headers],[#Data]],4,FALSE)</f>
        <v>0.4647369236065339</v>
      </c>
    </row>
    <row r="8946" spans="1:12" x14ac:dyDescent="0.35">
      <c r="A8946" s="2">
        <v>43392</v>
      </c>
      <c r="B8946" s="1" t="s">
        <v>12</v>
      </c>
      <c r="C8946" s="1" t="s">
        <v>741</v>
      </c>
      <c r="D8946" s="1" t="s">
        <v>8</v>
      </c>
      <c r="E8946" s="1" t="s">
        <v>22</v>
      </c>
      <c r="F8946" s="18">
        <v>30.56</v>
      </c>
      <c r="G8946" t="s">
        <v>2314</v>
      </c>
      <c r="H8946" s="1">
        <f>IF(COUNTIF(G$2:G8946,G8946)=1,1,0)</f>
        <v>0</v>
      </c>
      <c r="I8946" s="1">
        <v>2</v>
      </c>
      <c r="J8946" s="1">
        <v>0</v>
      </c>
      <c r="K8946" s="1">
        <v>10.3904</v>
      </c>
      <c r="L8946" s="12">
        <f>VLOOKUP(train[[#This Row],[Sub-Category]],Análisis_ABC_XYZ[[#Headers],[#Data]],4,FALSE)</f>
        <v>0.4595170286641902</v>
      </c>
    </row>
    <row r="8947" spans="1:12" x14ac:dyDescent="0.35">
      <c r="A8947" s="2">
        <v>43392</v>
      </c>
      <c r="B8947" s="1" t="s">
        <v>39</v>
      </c>
      <c r="C8947" s="1" t="s">
        <v>65</v>
      </c>
      <c r="D8947" s="1" t="s">
        <v>14</v>
      </c>
      <c r="E8947" s="1" t="s">
        <v>36</v>
      </c>
      <c r="F8947" s="18">
        <v>29.472000000000001</v>
      </c>
      <c r="G8947" t="s">
        <v>5862</v>
      </c>
      <c r="H8947" s="1">
        <f>IF(COUNTIF(G$2:G8947,G8947)=1,1,0)</f>
        <v>1</v>
      </c>
      <c r="I8947" s="1">
        <v>3</v>
      </c>
      <c r="J8947" s="1">
        <v>0.2</v>
      </c>
      <c r="K8947" s="1">
        <v>9.9467999999999979</v>
      </c>
      <c r="L8947" s="12">
        <f>VLOOKUP(train[[#This Row],[Sub-Category]],Análisis_ABC_XYZ[[#Headers],[#Data]],4,FALSE)</f>
        <v>0.43613829632717294</v>
      </c>
    </row>
    <row r="8948" spans="1:12" x14ac:dyDescent="0.35">
      <c r="A8948" s="2">
        <v>43392</v>
      </c>
      <c r="B8948" s="1" t="s">
        <v>12</v>
      </c>
      <c r="C8948" s="1" t="s">
        <v>1551</v>
      </c>
      <c r="D8948" s="1" t="s">
        <v>8</v>
      </c>
      <c r="E8948" s="1" t="s">
        <v>18</v>
      </c>
      <c r="F8948" s="18">
        <v>24.368000000000002</v>
      </c>
      <c r="G8948" t="s">
        <v>2314</v>
      </c>
      <c r="H8948" s="1">
        <f>IF(COUNTIF(G$2:G8948,G8948)=1,1,0)</f>
        <v>0</v>
      </c>
      <c r="I8948" s="1">
        <v>2</v>
      </c>
      <c r="J8948" s="1">
        <v>0.2</v>
      </c>
      <c r="K8948" s="1">
        <v>-3.3506000000000018</v>
      </c>
      <c r="L8948" s="12">
        <f>VLOOKUP(train[[#This Row],[Sub-Category]],Análisis_ABC_XYZ[[#Headers],[#Data]],4,FALSE)</f>
        <v>0.55975208308209756</v>
      </c>
    </row>
    <row r="8949" spans="1:12" x14ac:dyDescent="0.35">
      <c r="A8949" s="2">
        <v>43392</v>
      </c>
      <c r="B8949" s="1" t="s">
        <v>52</v>
      </c>
      <c r="C8949" s="1" t="s">
        <v>1023</v>
      </c>
      <c r="D8949" s="1" t="s">
        <v>14</v>
      </c>
      <c r="E8949" s="1" t="s">
        <v>36</v>
      </c>
      <c r="F8949" s="18">
        <v>23.680000000000003</v>
      </c>
      <c r="G8949" t="s">
        <v>3781</v>
      </c>
      <c r="H8949" s="1">
        <f>IF(COUNTIF(G$2:G8949,G8949)=1,1,0)</f>
        <v>0</v>
      </c>
      <c r="I8949" s="1">
        <v>4</v>
      </c>
      <c r="J8949" s="1">
        <v>0.2</v>
      </c>
      <c r="K8949" s="1">
        <v>7.3999999999999995</v>
      </c>
      <c r="L8949" s="12">
        <f>VLOOKUP(train[[#This Row],[Sub-Category]],Análisis_ABC_XYZ[[#Headers],[#Data]],4,FALSE)</f>
        <v>0.43613829632717294</v>
      </c>
    </row>
    <row r="8950" spans="1:12" x14ac:dyDescent="0.35">
      <c r="A8950" s="2">
        <v>43392</v>
      </c>
      <c r="B8950" s="1" t="s">
        <v>39</v>
      </c>
      <c r="C8950" s="1" t="s">
        <v>1158</v>
      </c>
      <c r="D8950" s="1" t="s">
        <v>26</v>
      </c>
      <c r="E8950" s="1" t="s">
        <v>27</v>
      </c>
      <c r="F8950" s="18">
        <v>16.68</v>
      </c>
      <c r="G8950" t="s">
        <v>3438</v>
      </c>
      <c r="H8950" s="1">
        <f>IF(COUNTIF(G$2:G8950,G8950)=1,1,0)</f>
        <v>1</v>
      </c>
      <c r="I8950" s="1">
        <v>3</v>
      </c>
      <c r="J8950" s="1">
        <v>0.2</v>
      </c>
      <c r="K8950" s="1">
        <v>5.2125000000000004</v>
      </c>
      <c r="L8950" s="12">
        <f>VLOOKUP(train[[#This Row],[Sub-Category]],Análisis_ABC_XYZ[[#Headers],[#Data]],4,FALSE)</f>
        <v>0.41105220110552465</v>
      </c>
    </row>
    <row r="8951" spans="1:12" x14ac:dyDescent="0.35">
      <c r="A8951" s="2">
        <v>43392</v>
      </c>
      <c r="B8951" s="1" t="s">
        <v>12</v>
      </c>
      <c r="C8951" s="1" t="s">
        <v>1414</v>
      </c>
      <c r="D8951" s="1" t="s">
        <v>14</v>
      </c>
      <c r="E8951" s="1" t="s">
        <v>61</v>
      </c>
      <c r="F8951" s="18">
        <v>8.9600000000000009</v>
      </c>
      <c r="G8951" t="s">
        <v>2314</v>
      </c>
      <c r="H8951" s="1">
        <f>IF(COUNTIF(G$2:G8951,G8951)=1,1,0)</f>
        <v>0</v>
      </c>
      <c r="I8951" s="1">
        <v>2</v>
      </c>
      <c r="J8951" s="1">
        <v>0</v>
      </c>
      <c r="K8951" s="1">
        <v>4.3008000000000006</v>
      </c>
      <c r="L8951" s="12">
        <f>VLOOKUP(train[[#This Row],[Sub-Category]],Análisis_ABC_XYZ[[#Headers],[#Data]],4,FALSE)</f>
        <v>0.44424167803735209</v>
      </c>
    </row>
    <row r="8952" spans="1:12" x14ac:dyDescent="0.35">
      <c r="A8952" s="2">
        <v>43392</v>
      </c>
      <c r="B8952" s="1" t="s">
        <v>39</v>
      </c>
      <c r="C8952" s="1" t="s">
        <v>1543</v>
      </c>
      <c r="D8952" s="1" t="s">
        <v>14</v>
      </c>
      <c r="E8952" s="1" t="s">
        <v>29</v>
      </c>
      <c r="F8952" s="18">
        <v>2.0719999999999996</v>
      </c>
      <c r="G8952" s="1" t="s">
        <v>3671</v>
      </c>
      <c r="H8952" s="1">
        <f>IF(COUNTIF(G$2:G8952,G8952)=1,1,0)</f>
        <v>0</v>
      </c>
      <c r="I8952" s="1">
        <v>2</v>
      </c>
      <c r="J8952" s="1">
        <v>0.8</v>
      </c>
      <c r="K8952" s="1">
        <v>-3.5224000000000011</v>
      </c>
      <c r="L8952" s="12">
        <f>VLOOKUP(train[[#This Row],[Sub-Category]],Análisis_ABC_XYZ[[#Headers],[#Data]],4,FALSE)</f>
        <v>0.46881743173671325</v>
      </c>
    </row>
    <row r="8953" spans="1:12" x14ac:dyDescent="0.35">
      <c r="A8953" s="2">
        <v>43393</v>
      </c>
      <c r="B8953" s="1" t="s">
        <v>157</v>
      </c>
      <c r="C8953" s="1" t="s">
        <v>465</v>
      </c>
      <c r="D8953" s="1" t="s">
        <v>14</v>
      </c>
      <c r="E8953" s="1" t="s">
        <v>20</v>
      </c>
      <c r="F8953" s="18">
        <v>665.40800000000002</v>
      </c>
      <c r="G8953" t="s">
        <v>6650</v>
      </c>
      <c r="H8953" s="1">
        <f>IF(COUNTIF(G$2:G8953,G8953)=1,1,0)</f>
        <v>1</v>
      </c>
      <c r="I8953" s="1">
        <v>2</v>
      </c>
      <c r="J8953" s="1">
        <v>0.2</v>
      </c>
      <c r="K8953" s="1">
        <v>66.540799999999962</v>
      </c>
      <c r="L8953" s="12">
        <f>VLOOKUP(train[[#This Row],[Sub-Category]],Análisis_ABC_XYZ[[#Headers],[#Data]],4,FALSE)</f>
        <v>0.44610841445725197</v>
      </c>
    </row>
    <row r="8954" spans="1:12" x14ac:dyDescent="0.35">
      <c r="A8954" s="2">
        <v>43393</v>
      </c>
      <c r="B8954" s="1" t="s">
        <v>157</v>
      </c>
      <c r="C8954" s="1" t="s">
        <v>32</v>
      </c>
      <c r="D8954" s="1" t="s">
        <v>8</v>
      </c>
      <c r="E8954" s="1" t="s">
        <v>18</v>
      </c>
      <c r="F8954" s="18">
        <v>284.36399999999998</v>
      </c>
      <c r="G8954" t="s">
        <v>6650</v>
      </c>
      <c r="H8954" s="1">
        <f>IF(COUNTIF(G$2:G8954,G8954)=1,1,0)</f>
        <v>0</v>
      </c>
      <c r="I8954" s="1">
        <v>2</v>
      </c>
      <c r="J8954" s="1">
        <v>0.4</v>
      </c>
      <c r="K8954" s="1">
        <v>-75.830400000000054</v>
      </c>
      <c r="L8954" s="12">
        <f>VLOOKUP(train[[#This Row],[Sub-Category]],Análisis_ABC_XYZ[[#Headers],[#Data]],4,FALSE)</f>
        <v>0.55975208308209756</v>
      </c>
    </row>
    <row r="8955" spans="1:12" x14ac:dyDescent="0.35">
      <c r="A8955" s="2">
        <v>43393</v>
      </c>
      <c r="B8955" s="1" t="s">
        <v>501</v>
      </c>
      <c r="C8955" s="1" t="s">
        <v>771</v>
      </c>
      <c r="D8955" s="1" t="s">
        <v>14</v>
      </c>
      <c r="E8955" s="1" t="s">
        <v>29</v>
      </c>
      <c r="F8955" s="18">
        <v>145.85000000000002</v>
      </c>
      <c r="G8955" t="s">
        <v>3231</v>
      </c>
      <c r="H8955" s="1">
        <f>IF(COUNTIF(G$2:G8955,G8955)=1,1,0)</f>
        <v>1</v>
      </c>
      <c r="I8955" s="1">
        <v>5</v>
      </c>
      <c r="J8955" s="1">
        <v>0</v>
      </c>
      <c r="K8955" s="1">
        <v>70.007999999999996</v>
      </c>
      <c r="L8955" s="12">
        <f>VLOOKUP(train[[#This Row],[Sub-Category]],Análisis_ABC_XYZ[[#Headers],[#Data]],4,FALSE)</f>
        <v>0.46881743173671325</v>
      </c>
    </row>
    <row r="8956" spans="1:12" x14ac:dyDescent="0.35">
      <c r="A8956" s="2">
        <v>43393</v>
      </c>
      <c r="B8956" s="1" t="s">
        <v>52</v>
      </c>
      <c r="C8956" s="1" t="s">
        <v>704</v>
      </c>
      <c r="D8956" s="1" t="s">
        <v>14</v>
      </c>
      <c r="E8956" s="1" t="s">
        <v>36</v>
      </c>
      <c r="F8956" s="18">
        <v>45.527999999999999</v>
      </c>
      <c r="G8956" t="s">
        <v>6063</v>
      </c>
      <c r="H8956" s="1">
        <f>IF(COUNTIF(G$2:G8956,G8956)=1,1,0)</f>
        <v>1</v>
      </c>
      <c r="I8956" s="1">
        <v>3</v>
      </c>
      <c r="J8956" s="1">
        <v>0.2</v>
      </c>
      <c r="K8956" s="1">
        <v>15.934799999999997</v>
      </c>
      <c r="L8956" s="12">
        <f>VLOOKUP(train[[#This Row],[Sub-Category]],Análisis_ABC_XYZ[[#Headers],[#Data]],4,FALSE)</f>
        <v>0.43613829632717294</v>
      </c>
    </row>
    <row r="8957" spans="1:12" x14ac:dyDescent="0.35">
      <c r="A8957" s="2">
        <v>43393</v>
      </c>
      <c r="B8957" s="1" t="s">
        <v>16</v>
      </c>
      <c r="C8957" s="1" t="s">
        <v>1721</v>
      </c>
      <c r="D8957" s="1" t="s">
        <v>8</v>
      </c>
      <c r="E8957" s="1" t="s">
        <v>22</v>
      </c>
      <c r="F8957" s="18">
        <v>43.936000000000007</v>
      </c>
      <c r="G8957" t="s">
        <v>4383</v>
      </c>
      <c r="H8957" s="1">
        <f>IF(COUNTIF(G$2:G8957,G8957)=1,1,0)</f>
        <v>1</v>
      </c>
      <c r="I8957" s="1">
        <v>4</v>
      </c>
      <c r="J8957" s="1">
        <v>0.2</v>
      </c>
      <c r="K8957" s="1">
        <v>6.0411999999999964</v>
      </c>
      <c r="L8957" s="12">
        <f>VLOOKUP(train[[#This Row],[Sub-Category]],Análisis_ABC_XYZ[[#Headers],[#Data]],4,FALSE)</f>
        <v>0.4595170286641902</v>
      </c>
    </row>
    <row r="8958" spans="1:12" x14ac:dyDescent="0.35">
      <c r="A8958" s="2">
        <v>43393</v>
      </c>
      <c r="B8958" s="1" t="s">
        <v>501</v>
      </c>
      <c r="C8958" s="1" t="s">
        <v>745</v>
      </c>
      <c r="D8958" s="1" t="s">
        <v>14</v>
      </c>
      <c r="E8958" s="1" t="s">
        <v>36</v>
      </c>
      <c r="F8958" s="18">
        <v>39.96</v>
      </c>
      <c r="G8958" t="s">
        <v>3231</v>
      </c>
      <c r="H8958" s="1">
        <f>IF(COUNTIF(G$2:G8958,G8958)=1,1,0)</f>
        <v>0</v>
      </c>
      <c r="I8958" s="1">
        <v>2</v>
      </c>
      <c r="J8958" s="1">
        <v>0</v>
      </c>
      <c r="K8958" s="1">
        <v>18.781199999999998</v>
      </c>
      <c r="L8958" s="12">
        <f>VLOOKUP(train[[#This Row],[Sub-Category]],Análisis_ABC_XYZ[[#Headers],[#Data]],4,FALSE)</f>
        <v>0.43613829632717294</v>
      </c>
    </row>
    <row r="8959" spans="1:12" x14ac:dyDescent="0.35">
      <c r="A8959" s="2">
        <v>43393</v>
      </c>
      <c r="B8959" s="1" t="s">
        <v>89</v>
      </c>
      <c r="C8959" s="1" t="s">
        <v>1190</v>
      </c>
      <c r="D8959" s="1" t="s">
        <v>14</v>
      </c>
      <c r="E8959" s="1" t="s">
        <v>15</v>
      </c>
      <c r="F8959" s="18">
        <v>24.55</v>
      </c>
      <c r="G8959" t="s">
        <v>3810</v>
      </c>
      <c r="H8959" s="1">
        <f>IF(COUNTIF(G$2:G8959,G8959)=1,1,0)</f>
        <v>1</v>
      </c>
      <c r="I8959" s="1">
        <v>5</v>
      </c>
      <c r="J8959" s="1">
        <v>0</v>
      </c>
      <c r="K8959" s="1">
        <v>12.029499999999999</v>
      </c>
      <c r="L8959" s="12">
        <f>VLOOKUP(train[[#This Row],[Sub-Category]],Análisis_ABC_XYZ[[#Headers],[#Data]],4,FALSE)</f>
        <v>0.4647369236065339</v>
      </c>
    </row>
    <row r="8960" spans="1:12" x14ac:dyDescent="0.35">
      <c r="A8960" s="2">
        <v>43393</v>
      </c>
      <c r="B8960" s="1" t="s">
        <v>12</v>
      </c>
      <c r="C8960" s="1" t="s">
        <v>1576</v>
      </c>
      <c r="D8960" s="1" t="s">
        <v>14</v>
      </c>
      <c r="E8960" s="1" t="s">
        <v>29</v>
      </c>
      <c r="F8960" s="18">
        <v>20.928000000000001</v>
      </c>
      <c r="G8960" t="s">
        <v>2410</v>
      </c>
      <c r="H8960" s="1">
        <f>IF(COUNTIF(G$2:G8960,G8960)=1,1,0)</f>
        <v>1</v>
      </c>
      <c r="I8960" s="1">
        <v>4</v>
      </c>
      <c r="J8960" s="1">
        <v>0.2</v>
      </c>
      <c r="K8960" s="1">
        <v>7.5864000000000003</v>
      </c>
      <c r="L8960" s="12">
        <f>VLOOKUP(train[[#This Row],[Sub-Category]],Análisis_ABC_XYZ[[#Headers],[#Data]],4,FALSE)</f>
        <v>0.46881743173671325</v>
      </c>
    </row>
    <row r="8961" spans="1:12" x14ac:dyDescent="0.35">
      <c r="A8961" s="2">
        <v>43393</v>
      </c>
      <c r="B8961" s="1" t="s">
        <v>34</v>
      </c>
      <c r="C8961" s="1" t="s">
        <v>1629</v>
      </c>
      <c r="D8961" s="1" t="s">
        <v>26</v>
      </c>
      <c r="E8961" s="1" t="s">
        <v>27</v>
      </c>
      <c r="F8961" s="18">
        <v>15.984000000000002</v>
      </c>
      <c r="G8961" t="s">
        <v>5406</v>
      </c>
      <c r="H8961" s="1">
        <f>IF(COUNTIF(G$2:G8961,G8961)=1,1,0)</f>
        <v>1</v>
      </c>
      <c r="I8961" s="1">
        <v>2</v>
      </c>
      <c r="J8961" s="1">
        <v>0.2</v>
      </c>
      <c r="K8961" s="1">
        <v>1.3986000000000001</v>
      </c>
      <c r="L8961" s="12">
        <f>VLOOKUP(train[[#This Row],[Sub-Category]],Análisis_ABC_XYZ[[#Headers],[#Data]],4,FALSE)</f>
        <v>0.41105220110552465</v>
      </c>
    </row>
    <row r="8962" spans="1:12" x14ac:dyDescent="0.35">
      <c r="A8962" s="2">
        <v>43393</v>
      </c>
      <c r="B8962" s="1" t="s">
        <v>34</v>
      </c>
      <c r="C8962" s="1" t="s">
        <v>521</v>
      </c>
      <c r="D8962" s="1" t="s">
        <v>14</v>
      </c>
      <c r="E8962" s="1" t="s">
        <v>36</v>
      </c>
      <c r="F8962" s="18">
        <v>14.352000000000002</v>
      </c>
      <c r="G8962" t="s">
        <v>5406</v>
      </c>
      <c r="H8962" s="1">
        <f>IF(COUNTIF(G$2:G8962,G8962)=1,1,0)</f>
        <v>0</v>
      </c>
      <c r="I8962" s="1">
        <v>3</v>
      </c>
      <c r="J8962" s="1">
        <v>0.2</v>
      </c>
      <c r="K8962" s="1">
        <v>4.4849999999999994</v>
      </c>
      <c r="L8962" s="12">
        <f>VLOOKUP(train[[#This Row],[Sub-Category]],Análisis_ABC_XYZ[[#Headers],[#Data]],4,FALSE)</f>
        <v>0.43613829632717294</v>
      </c>
    </row>
    <row r="8963" spans="1:12" x14ac:dyDescent="0.35">
      <c r="A8963" s="2">
        <v>43393</v>
      </c>
      <c r="B8963" s="1" t="s">
        <v>501</v>
      </c>
      <c r="C8963" s="1" t="s">
        <v>1284</v>
      </c>
      <c r="D8963" s="1" t="s">
        <v>14</v>
      </c>
      <c r="E8963" s="1" t="s">
        <v>24</v>
      </c>
      <c r="F8963" s="18">
        <v>13.36</v>
      </c>
      <c r="G8963" t="s">
        <v>3231</v>
      </c>
      <c r="H8963" s="1">
        <f>IF(COUNTIF(G$2:G8963,G8963)=1,1,0)</f>
        <v>0</v>
      </c>
      <c r="I8963" s="1">
        <v>4</v>
      </c>
      <c r="J8963" s="1">
        <v>0</v>
      </c>
      <c r="K8963" s="1">
        <v>4.1415999999999986</v>
      </c>
      <c r="L8963" s="12">
        <f>VLOOKUP(train[[#This Row],[Sub-Category]],Análisis_ABC_XYZ[[#Headers],[#Data]],4,FALSE)</f>
        <v>0.45632477063632687</v>
      </c>
    </row>
    <row r="8964" spans="1:12" x14ac:dyDescent="0.35">
      <c r="A8964" s="2">
        <v>43393</v>
      </c>
      <c r="B8964" s="1" t="s">
        <v>16</v>
      </c>
      <c r="C8964" s="1" t="s">
        <v>1376</v>
      </c>
      <c r="D8964" s="1" t="s">
        <v>14</v>
      </c>
      <c r="E8964" s="1" t="s">
        <v>36</v>
      </c>
      <c r="F8964" s="18">
        <v>6.6720000000000006</v>
      </c>
      <c r="G8964" t="s">
        <v>4383</v>
      </c>
      <c r="H8964" s="1">
        <f>IF(COUNTIF(G$2:G8964,G8964)=1,1,0)</f>
        <v>0</v>
      </c>
      <c r="I8964" s="1">
        <v>1</v>
      </c>
      <c r="J8964" s="1">
        <v>0.2</v>
      </c>
      <c r="K8964" s="1">
        <v>2.5019999999999998</v>
      </c>
      <c r="L8964" s="12">
        <f>VLOOKUP(train[[#This Row],[Sub-Category]],Análisis_ABC_XYZ[[#Headers],[#Data]],4,FALSE)</f>
        <v>0.43613829632717294</v>
      </c>
    </row>
    <row r="8965" spans="1:12" x14ac:dyDescent="0.35">
      <c r="A8965" s="2">
        <v>43393</v>
      </c>
      <c r="B8965" s="1" t="s">
        <v>16</v>
      </c>
      <c r="C8965" s="1" t="s">
        <v>445</v>
      </c>
      <c r="D8965" s="1" t="s">
        <v>14</v>
      </c>
      <c r="E8965" s="1" t="s">
        <v>20</v>
      </c>
      <c r="F8965" s="18">
        <v>4.7679999999999998</v>
      </c>
      <c r="G8965" t="s">
        <v>4383</v>
      </c>
      <c r="H8965" s="1">
        <f>IF(COUNTIF(G$2:G8965,G8965)=1,1,0)</f>
        <v>0</v>
      </c>
      <c r="I8965" s="1">
        <v>2</v>
      </c>
      <c r="J8965" s="1">
        <v>0.2</v>
      </c>
      <c r="K8965" s="1">
        <v>-0.7748000000000006</v>
      </c>
      <c r="L8965" s="12">
        <f>VLOOKUP(train[[#This Row],[Sub-Category]],Análisis_ABC_XYZ[[#Headers],[#Data]],4,FALSE)</f>
        <v>0.44610841445725197</v>
      </c>
    </row>
    <row r="8966" spans="1:12" x14ac:dyDescent="0.35">
      <c r="A8966" s="2">
        <v>43393</v>
      </c>
      <c r="B8966" s="1" t="s">
        <v>16</v>
      </c>
      <c r="C8966" s="1" t="s">
        <v>1128</v>
      </c>
      <c r="D8966" s="1" t="s">
        <v>14</v>
      </c>
      <c r="E8966" s="1" t="s">
        <v>24</v>
      </c>
      <c r="F8966" s="18">
        <v>4.4479999999999995</v>
      </c>
      <c r="G8966" t="s">
        <v>4383</v>
      </c>
      <c r="H8966" s="1">
        <f>IF(COUNTIF(G$2:G8966,G8966)=1,1,0)</f>
        <v>0</v>
      </c>
      <c r="I8966" s="1">
        <v>2</v>
      </c>
      <c r="J8966" s="1">
        <v>0.2</v>
      </c>
      <c r="K8966" s="1">
        <v>1.1119999999999999</v>
      </c>
      <c r="L8966" s="12">
        <f>VLOOKUP(train[[#This Row],[Sub-Category]],Análisis_ABC_XYZ[[#Headers],[#Data]],4,FALSE)</f>
        <v>0.45632477063632687</v>
      </c>
    </row>
    <row r="8967" spans="1:12" x14ac:dyDescent="0.35">
      <c r="A8967" s="2">
        <v>43393</v>
      </c>
      <c r="B8967" s="1" t="s">
        <v>12</v>
      </c>
      <c r="C8967" s="1" t="s">
        <v>1239</v>
      </c>
      <c r="D8967" s="1" t="s">
        <v>14</v>
      </c>
      <c r="E8967" s="1" t="s">
        <v>15</v>
      </c>
      <c r="F8967" s="18">
        <v>3.75</v>
      </c>
      <c r="G8967" t="s">
        <v>2410</v>
      </c>
      <c r="H8967" s="1">
        <f>IF(COUNTIF(G$2:G8967,G8967)=1,1,0)</f>
        <v>0</v>
      </c>
      <c r="I8967" s="1">
        <v>1</v>
      </c>
      <c r="J8967" s="1">
        <v>0</v>
      </c>
      <c r="K8967" s="1">
        <v>1.7999999999999998</v>
      </c>
      <c r="L8967" s="12">
        <f>VLOOKUP(train[[#This Row],[Sub-Category]],Análisis_ABC_XYZ[[#Headers],[#Data]],4,FALSE)</f>
        <v>0.4647369236065339</v>
      </c>
    </row>
    <row r="8968" spans="1:12" x14ac:dyDescent="0.35">
      <c r="A8968" s="2">
        <v>43394</v>
      </c>
      <c r="B8968" s="1" t="s">
        <v>198</v>
      </c>
      <c r="C8968" s="1" t="s">
        <v>1217</v>
      </c>
      <c r="D8968" s="1" t="s">
        <v>26</v>
      </c>
      <c r="E8968" s="1" t="s">
        <v>27</v>
      </c>
      <c r="F8968" s="18">
        <v>1439.92</v>
      </c>
      <c r="G8968" t="s">
        <v>5803</v>
      </c>
      <c r="H8968" s="1">
        <f>IF(COUNTIF(G$2:G8968,G8968)=1,1,0)</f>
        <v>1</v>
      </c>
      <c r="I8968" s="1">
        <v>8</v>
      </c>
      <c r="J8968" s="1">
        <v>0</v>
      </c>
      <c r="K8968" s="1">
        <v>374.37920000000008</v>
      </c>
      <c r="L8968" s="12">
        <f>VLOOKUP(train[[#This Row],[Sub-Category]],Análisis_ABC_XYZ[[#Headers],[#Data]],4,FALSE)</f>
        <v>0.41105220110552465</v>
      </c>
    </row>
    <row r="8969" spans="1:12" x14ac:dyDescent="0.35">
      <c r="A8969" s="2">
        <v>43394</v>
      </c>
      <c r="B8969" s="1" t="s">
        <v>84</v>
      </c>
      <c r="C8969" s="1" t="s">
        <v>480</v>
      </c>
      <c r="D8969" s="1" t="s">
        <v>14</v>
      </c>
      <c r="E8969" s="1" t="s">
        <v>20</v>
      </c>
      <c r="F8969" s="18">
        <v>909.12</v>
      </c>
      <c r="G8969" t="s">
        <v>6342</v>
      </c>
      <c r="H8969" s="1">
        <f>IF(COUNTIF(G$2:G8969,G8969)=1,1,0)</f>
        <v>1</v>
      </c>
      <c r="I8969" s="1">
        <v>8</v>
      </c>
      <c r="J8969" s="1">
        <v>0</v>
      </c>
      <c r="K8969" s="1">
        <v>9.091199999999958</v>
      </c>
      <c r="L8969" s="12">
        <f>VLOOKUP(train[[#This Row],[Sub-Category]],Análisis_ABC_XYZ[[#Headers],[#Data]],4,FALSE)</f>
        <v>0.44610841445725197</v>
      </c>
    </row>
    <row r="8970" spans="1:12" x14ac:dyDescent="0.35">
      <c r="A8970" s="2">
        <v>43394</v>
      </c>
      <c r="B8970" s="1" t="s">
        <v>16</v>
      </c>
      <c r="C8970" s="1" t="s">
        <v>527</v>
      </c>
      <c r="D8970" s="1" t="s">
        <v>8</v>
      </c>
      <c r="E8970" s="1" t="s">
        <v>11</v>
      </c>
      <c r="F8970" s="18">
        <v>683.95200000000011</v>
      </c>
      <c r="G8970" t="s">
        <v>6067</v>
      </c>
      <c r="H8970" s="1">
        <f>IF(COUNTIF(G$2:G8970,G8970)=1,1,0)</f>
        <v>1</v>
      </c>
      <c r="I8970" s="1">
        <v>3</v>
      </c>
      <c r="J8970" s="1">
        <v>0.2</v>
      </c>
      <c r="K8970" s="1">
        <v>42.746999999999986</v>
      </c>
      <c r="L8970" s="12">
        <f>VLOOKUP(train[[#This Row],[Sub-Category]],Análisis_ABC_XYZ[[#Headers],[#Data]],4,FALSE)</f>
        <v>0.46529189879902266</v>
      </c>
    </row>
    <row r="8971" spans="1:12" x14ac:dyDescent="0.35">
      <c r="A8971" s="2">
        <v>43394</v>
      </c>
      <c r="B8971" s="1" t="s">
        <v>136</v>
      </c>
      <c r="C8971" s="1" t="s">
        <v>1248</v>
      </c>
      <c r="D8971" s="1" t="s">
        <v>8</v>
      </c>
      <c r="E8971" s="1" t="s">
        <v>11</v>
      </c>
      <c r="F8971" s="18">
        <v>478.48</v>
      </c>
      <c r="G8971" t="s">
        <v>2259</v>
      </c>
      <c r="H8971" s="1">
        <f>IF(COUNTIF(G$2:G8971,G8971)=1,1,0)</f>
        <v>1</v>
      </c>
      <c r="I8971" s="1">
        <v>2</v>
      </c>
      <c r="J8971" s="1">
        <v>0.2</v>
      </c>
      <c r="K8971" s="1">
        <v>47.848000000000013</v>
      </c>
      <c r="L8971" s="12">
        <f>VLOOKUP(train[[#This Row],[Sub-Category]],Análisis_ABC_XYZ[[#Headers],[#Data]],4,FALSE)</f>
        <v>0.46529189879902266</v>
      </c>
    </row>
    <row r="8972" spans="1:12" x14ac:dyDescent="0.35">
      <c r="A8972" s="2">
        <v>43394</v>
      </c>
      <c r="B8972" s="1" t="s">
        <v>52</v>
      </c>
      <c r="C8972" s="1" t="s">
        <v>970</v>
      </c>
      <c r="D8972" s="1" t="s">
        <v>26</v>
      </c>
      <c r="E8972" s="1" t="s">
        <v>27</v>
      </c>
      <c r="F8972" s="18">
        <v>329.988</v>
      </c>
      <c r="G8972" t="s">
        <v>6261</v>
      </c>
      <c r="H8972" s="1">
        <f>IF(COUNTIF(G$2:G8972,G8972)=1,1,0)</f>
        <v>1</v>
      </c>
      <c r="I8972" s="1">
        <v>2</v>
      </c>
      <c r="J8972" s="1">
        <v>0.4</v>
      </c>
      <c r="K8972" s="1">
        <v>-76.997200000000021</v>
      </c>
      <c r="L8972" s="12">
        <f>VLOOKUP(train[[#This Row],[Sub-Category]],Análisis_ABC_XYZ[[#Headers],[#Data]],4,FALSE)</f>
        <v>0.41105220110552465</v>
      </c>
    </row>
    <row r="8973" spans="1:12" x14ac:dyDescent="0.35">
      <c r="A8973" s="2">
        <v>43394</v>
      </c>
      <c r="B8973" s="1" t="s">
        <v>198</v>
      </c>
      <c r="C8973" s="1" t="s">
        <v>802</v>
      </c>
      <c r="D8973" s="1" t="s">
        <v>8</v>
      </c>
      <c r="E8973" s="1" t="s">
        <v>18</v>
      </c>
      <c r="F8973" s="18">
        <v>262.11</v>
      </c>
      <c r="G8973" t="s">
        <v>5803</v>
      </c>
      <c r="H8973" s="1">
        <f>IF(COUNTIF(G$2:G8973,G8973)=1,1,0)</f>
        <v>0</v>
      </c>
      <c r="I8973" s="1">
        <v>1</v>
      </c>
      <c r="J8973" s="1">
        <v>0</v>
      </c>
      <c r="K8973" s="1">
        <v>62.906399999999991</v>
      </c>
      <c r="L8973" s="12">
        <f>VLOOKUP(train[[#This Row],[Sub-Category]],Análisis_ABC_XYZ[[#Headers],[#Data]],4,FALSE)</f>
        <v>0.55975208308209756</v>
      </c>
    </row>
    <row r="8974" spans="1:12" x14ac:dyDescent="0.35">
      <c r="A8974" s="2">
        <v>43394</v>
      </c>
      <c r="B8974" s="1" t="s">
        <v>157</v>
      </c>
      <c r="C8974" s="1" t="s">
        <v>1798</v>
      </c>
      <c r="D8974" s="1" t="s">
        <v>14</v>
      </c>
      <c r="E8974" s="1" t="s">
        <v>31</v>
      </c>
      <c r="F8974" s="18">
        <v>161.56800000000001</v>
      </c>
      <c r="G8974" t="s">
        <v>4312</v>
      </c>
      <c r="H8974" s="1">
        <f>IF(COUNTIF(G$2:G8974,G8974)=1,1,0)</f>
        <v>1</v>
      </c>
      <c r="I8974" s="1">
        <v>2</v>
      </c>
      <c r="J8974" s="1">
        <v>0.2</v>
      </c>
      <c r="K8974" s="1">
        <v>16.156799999999997</v>
      </c>
      <c r="L8974" s="12">
        <f>VLOOKUP(train[[#This Row],[Sub-Category]],Análisis_ABC_XYZ[[#Headers],[#Data]],4,FALSE)</f>
        <v>0.49507917887403441</v>
      </c>
    </row>
    <row r="8975" spans="1:12" x14ac:dyDescent="0.35">
      <c r="A8975" s="2">
        <v>43394</v>
      </c>
      <c r="B8975" s="1" t="s">
        <v>52</v>
      </c>
      <c r="C8975" s="1" t="s">
        <v>1136</v>
      </c>
      <c r="D8975" s="1" t="s">
        <v>14</v>
      </c>
      <c r="E8975" s="1" t="s">
        <v>20</v>
      </c>
      <c r="F8975" s="18">
        <v>71.376000000000005</v>
      </c>
      <c r="G8975" t="s">
        <v>6261</v>
      </c>
      <c r="H8975" s="1">
        <f>IF(COUNTIF(G$2:G8975,G8975)=1,1,0)</f>
        <v>0</v>
      </c>
      <c r="I8975" s="1">
        <v>3</v>
      </c>
      <c r="J8975" s="1">
        <v>0.2</v>
      </c>
      <c r="K8975" s="1">
        <v>-4.460999999999995</v>
      </c>
      <c r="L8975" s="12">
        <f>VLOOKUP(train[[#This Row],[Sub-Category]],Análisis_ABC_XYZ[[#Headers],[#Data]],4,FALSE)</f>
        <v>0.44610841445725197</v>
      </c>
    </row>
    <row r="8976" spans="1:12" x14ac:dyDescent="0.35">
      <c r="A8976" s="2">
        <v>43394</v>
      </c>
      <c r="B8976" s="1" t="s">
        <v>16</v>
      </c>
      <c r="C8976" s="1" t="s">
        <v>341</v>
      </c>
      <c r="D8976" s="1" t="s">
        <v>8</v>
      </c>
      <c r="E8976" s="1" t="s">
        <v>22</v>
      </c>
      <c r="F8976" s="18">
        <v>45.695999999999998</v>
      </c>
      <c r="G8976" t="s">
        <v>6067</v>
      </c>
      <c r="H8976" s="1">
        <f>IF(COUNTIF(G$2:G8976,G8976)=1,1,0)</f>
        <v>0</v>
      </c>
      <c r="I8976" s="1">
        <v>3</v>
      </c>
      <c r="J8976" s="1">
        <v>0.2</v>
      </c>
      <c r="K8976" s="1">
        <v>5.1407999999999916</v>
      </c>
      <c r="L8976" s="12">
        <f>VLOOKUP(train[[#This Row],[Sub-Category]],Análisis_ABC_XYZ[[#Headers],[#Data]],4,FALSE)</f>
        <v>0.4595170286641902</v>
      </c>
    </row>
    <row r="8977" spans="1:12" x14ac:dyDescent="0.35">
      <c r="A8977" s="2">
        <v>43394</v>
      </c>
      <c r="B8977" s="1" t="s">
        <v>42</v>
      </c>
      <c r="C8977" s="1" t="s">
        <v>689</v>
      </c>
      <c r="D8977" s="1" t="s">
        <v>14</v>
      </c>
      <c r="E8977" s="1" t="s">
        <v>29</v>
      </c>
      <c r="F8977" s="18">
        <v>38.82</v>
      </c>
      <c r="G8977" t="s">
        <v>2197</v>
      </c>
      <c r="H8977" s="1">
        <f>IF(COUNTIF(G$2:G8977,G8977)=1,1,0)</f>
        <v>1</v>
      </c>
      <c r="I8977" s="1">
        <v>6</v>
      </c>
      <c r="J8977" s="1">
        <v>0</v>
      </c>
      <c r="K8977" s="1">
        <v>19.41</v>
      </c>
      <c r="L8977" s="12">
        <f>VLOOKUP(train[[#This Row],[Sub-Category]],Análisis_ABC_XYZ[[#Headers],[#Data]],4,FALSE)</f>
        <v>0.46881743173671325</v>
      </c>
    </row>
    <row r="8978" spans="1:12" x14ac:dyDescent="0.35">
      <c r="A8978" s="2">
        <v>43394</v>
      </c>
      <c r="B8978" s="1" t="s">
        <v>136</v>
      </c>
      <c r="C8978" s="1" t="s">
        <v>1003</v>
      </c>
      <c r="D8978" s="1" t="s">
        <v>26</v>
      </c>
      <c r="E8978" s="1" t="s">
        <v>56</v>
      </c>
      <c r="F8978" s="18">
        <v>28.400000000000002</v>
      </c>
      <c r="G8978" t="s">
        <v>2259</v>
      </c>
      <c r="H8978" s="1">
        <f>IF(COUNTIF(G$2:G8978,G8978)=1,1,0)</f>
        <v>0</v>
      </c>
      <c r="I8978" s="1">
        <v>2</v>
      </c>
      <c r="J8978" s="1">
        <v>0.2</v>
      </c>
      <c r="K8978" s="1">
        <v>6.7449999999999983</v>
      </c>
      <c r="L8978" s="12">
        <f>VLOOKUP(train[[#This Row],[Sub-Category]],Análisis_ABC_XYZ[[#Headers],[#Data]],4,FALSE)</f>
        <v>0.52062335344040378</v>
      </c>
    </row>
    <row r="8979" spans="1:12" x14ac:dyDescent="0.35">
      <c r="A8979" s="2">
        <v>43394</v>
      </c>
      <c r="B8979" s="1" t="s">
        <v>72</v>
      </c>
      <c r="C8979" s="1" t="s">
        <v>877</v>
      </c>
      <c r="D8979" s="1" t="s">
        <v>14</v>
      </c>
      <c r="E8979" s="1" t="s">
        <v>31</v>
      </c>
      <c r="F8979" s="18">
        <v>23.991999999999994</v>
      </c>
      <c r="G8979" t="s">
        <v>5758</v>
      </c>
      <c r="H8979" s="1">
        <f>IF(COUNTIF(G$2:G8979,G8979)=1,1,0)</f>
        <v>1</v>
      </c>
      <c r="I8979" s="1">
        <v>2</v>
      </c>
      <c r="J8979" s="1">
        <v>0.8</v>
      </c>
      <c r="K8979" s="1">
        <v>-62.379199999999997</v>
      </c>
      <c r="L8979" s="12">
        <f>VLOOKUP(train[[#This Row],[Sub-Category]],Análisis_ABC_XYZ[[#Headers],[#Data]],4,FALSE)</f>
        <v>0.49507917887403441</v>
      </c>
    </row>
    <row r="8980" spans="1:12" x14ac:dyDescent="0.35">
      <c r="A8980" s="2">
        <v>43394</v>
      </c>
      <c r="B8980" s="1" t="s">
        <v>42</v>
      </c>
      <c r="C8980" s="1" t="s">
        <v>292</v>
      </c>
      <c r="D8980" s="1" t="s">
        <v>14</v>
      </c>
      <c r="E8980" s="1" t="s">
        <v>29</v>
      </c>
      <c r="F8980" s="18">
        <v>21.9</v>
      </c>
      <c r="G8980" t="s">
        <v>2197</v>
      </c>
      <c r="H8980" s="1">
        <f>IF(COUNTIF(G$2:G8980,G8980)=1,1,0)</f>
        <v>0</v>
      </c>
      <c r="I8980" s="1">
        <v>5</v>
      </c>
      <c r="J8980" s="1">
        <v>0</v>
      </c>
      <c r="K8980" s="1">
        <v>10.511999999999999</v>
      </c>
      <c r="L8980" s="12">
        <f>VLOOKUP(train[[#This Row],[Sub-Category]],Análisis_ABC_XYZ[[#Headers],[#Data]],4,FALSE)</f>
        <v>0.46881743173671325</v>
      </c>
    </row>
    <row r="8981" spans="1:12" x14ac:dyDescent="0.35">
      <c r="A8981" s="2">
        <v>43394</v>
      </c>
      <c r="B8981" s="1" t="s">
        <v>16</v>
      </c>
      <c r="C8981" s="1" t="s">
        <v>1328</v>
      </c>
      <c r="D8981" s="1" t="s">
        <v>14</v>
      </c>
      <c r="E8981" s="1" t="s">
        <v>24</v>
      </c>
      <c r="F8981" s="18">
        <v>17.856000000000002</v>
      </c>
      <c r="G8981" t="s">
        <v>5572</v>
      </c>
      <c r="H8981" s="1">
        <f>IF(COUNTIF(G$2:G8981,G8981)=1,1,0)</f>
        <v>1</v>
      </c>
      <c r="I8981" s="1">
        <v>4</v>
      </c>
      <c r="J8981" s="1">
        <v>0.2</v>
      </c>
      <c r="K8981" s="1">
        <v>2.0087999999999973</v>
      </c>
      <c r="L8981" s="12">
        <f>VLOOKUP(train[[#This Row],[Sub-Category]],Análisis_ABC_XYZ[[#Headers],[#Data]],4,FALSE)</f>
        <v>0.45632477063632687</v>
      </c>
    </row>
    <row r="8982" spans="1:12" x14ac:dyDescent="0.35">
      <c r="A8982" s="2">
        <v>43394</v>
      </c>
      <c r="B8982" s="1" t="s">
        <v>104</v>
      </c>
      <c r="C8982" s="1" t="s">
        <v>762</v>
      </c>
      <c r="D8982" s="1" t="s">
        <v>14</v>
      </c>
      <c r="E8982" s="1" t="s">
        <v>29</v>
      </c>
      <c r="F8982" s="18">
        <v>8.5590000000000011</v>
      </c>
      <c r="G8982" t="s">
        <v>4941</v>
      </c>
      <c r="H8982" s="1">
        <f>IF(COUNTIF(G$2:G8982,G8982)=1,1,0)</f>
        <v>1</v>
      </c>
      <c r="I8982" s="1">
        <v>1</v>
      </c>
      <c r="J8982" s="1">
        <v>0.7</v>
      </c>
      <c r="K8982" s="1">
        <v>-6.5618999999999996</v>
      </c>
      <c r="L8982" s="12">
        <f>VLOOKUP(train[[#This Row],[Sub-Category]],Análisis_ABC_XYZ[[#Headers],[#Data]],4,FALSE)</f>
        <v>0.46881743173671325</v>
      </c>
    </row>
    <row r="8983" spans="1:12" x14ac:dyDescent="0.35">
      <c r="A8983" s="2">
        <v>43394</v>
      </c>
      <c r="B8983" s="1" t="s">
        <v>157</v>
      </c>
      <c r="C8983" s="1" t="s">
        <v>1543</v>
      </c>
      <c r="D8983" s="1" t="s">
        <v>14</v>
      </c>
      <c r="E8983" s="1" t="s">
        <v>29</v>
      </c>
      <c r="F8983" s="18">
        <v>6.2160000000000002</v>
      </c>
      <c r="G8983" t="s">
        <v>4312</v>
      </c>
      <c r="H8983" s="1">
        <f>IF(COUNTIF(G$2:G8983,G8983)=1,1,0)</f>
        <v>0</v>
      </c>
      <c r="I8983" s="1">
        <v>4</v>
      </c>
      <c r="J8983" s="1">
        <v>0.7</v>
      </c>
      <c r="K8983" s="1">
        <v>-4.9727999999999994</v>
      </c>
      <c r="L8983" s="12">
        <f>VLOOKUP(train[[#This Row],[Sub-Category]],Análisis_ABC_XYZ[[#Headers],[#Data]],4,FALSE)</f>
        <v>0.46881743173671325</v>
      </c>
    </row>
    <row r="8984" spans="1:12" x14ac:dyDescent="0.35">
      <c r="A8984" s="2">
        <v>43394</v>
      </c>
      <c r="B8984" s="1" t="s">
        <v>136</v>
      </c>
      <c r="C8984" s="1" t="s">
        <v>708</v>
      </c>
      <c r="D8984" s="1" t="s">
        <v>14</v>
      </c>
      <c r="E8984" s="1" t="s">
        <v>36</v>
      </c>
      <c r="F8984" s="18">
        <v>5.1840000000000011</v>
      </c>
      <c r="G8984" t="s">
        <v>2259</v>
      </c>
      <c r="H8984" s="1">
        <f>IF(COUNTIF(G$2:G8984,G8984)=1,1,0)</f>
        <v>0</v>
      </c>
      <c r="I8984" s="1">
        <v>1</v>
      </c>
      <c r="J8984" s="1">
        <v>0.2</v>
      </c>
      <c r="K8984" s="1">
        <v>1.8144</v>
      </c>
      <c r="L8984" s="12">
        <f>VLOOKUP(train[[#This Row],[Sub-Category]],Análisis_ABC_XYZ[[#Headers],[#Data]],4,FALSE)</f>
        <v>0.43613829632717294</v>
      </c>
    </row>
    <row r="8985" spans="1:12" x14ac:dyDescent="0.35">
      <c r="A8985" s="2">
        <v>43394</v>
      </c>
      <c r="B8985" s="1" t="s">
        <v>157</v>
      </c>
      <c r="C8985" s="1" t="s">
        <v>793</v>
      </c>
      <c r="D8985" s="1" t="s">
        <v>14</v>
      </c>
      <c r="E8985" s="1" t="s">
        <v>36</v>
      </c>
      <c r="F8985" s="18">
        <v>4.0640000000000001</v>
      </c>
      <c r="G8985" t="s">
        <v>4312</v>
      </c>
      <c r="H8985" s="1">
        <f>IF(COUNTIF(G$2:G8985,G8985)=1,1,0)</f>
        <v>0</v>
      </c>
      <c r="I8985" s="1">
        <v>1</v>
      </c>
      <c r="J8985" s="1">
        <v>0.2</v>
      </c>
      <c r="K8985" s="1">
        <v>1.3715999999999999</v>
      </c>
      <c r="L8985" s="12">
        <f>VLOOKUP(train[[#This Row],[Sub-Category]],Análisis_ABC_XYZ[[#Headers],[#Data]],4,FALSE)</f>
        <v>0.43613829632717294</v>
      </c>
    </row>
    <row r="8986" spans="1:12" x14ac:dyDescent="0.35">
      <c r="A8986" s="2">
        <v>43395</v>
      </c>
      <c r="B8986" s="1" t="s">
        <v>89</v>
      </c>
      <c r="C8986" s="1" t="s">
        <v>1459</v>
      </c>
      <c r="D8986" s="1" t="s">
        <v>26</v>
      </c>
      <c r="E8986" s="1" t="s">
        <v>363</v>
      </c>
      <c r="F8986" s="18">
        <v>11199.968000000001</v>
      </c>
      <c r="G8986" t="s">
        <v>2668</v>
      </c>
      <c r="H8986" s="1">
        <f>IF(COUNTIF(G$2:G8986,G8986)=1,1,0)</f>
        <v>1</v>
      </c>
      <c r="I8986" s="1">
        <v>4</v>
      </c>
      <c r="J8986" s="1">
        <v>0.2</v>
      </c>
      <c r="K8986" s="1">
        <v>3919.9887999999992</v>
      </c>
      <c r="L8986" s="12">
        <f>VLOOKUP(train[[#This Row],[Sub-Category]],Análisis_ABC_XYZ[[#Headers],[#Data]],4,FALSE)</f>
        <v>0.62810530827000832</v>
      </c>
    </row>
    <row r="8987" spans="1:12" x14ac:dyDescent="0.35">
      <c r="A8987" s="2">
        <v>43395</v>
      </c>
      <c r="B8987" s="1" t="s">
        <v>89</v>
      </c>
      <c r="C8987" s="1" t="s">
        <v>782</v>
      </c>
      <c r="D8987" s="1" t="s">
        <v>26</v>
      </c>
      <c r="E8987" s="1" t="s">
        <v>27</v>
      </c>
      <c r="F8987" s="18">
        <v>2399.6</v>
      </c>
      <c r="G8987" t="s">
        <v>2668</v>
      </c>
      <c r="H8987" s="1">
        <f>IF(COUNTIF(G$2:G8987,G8987)=1,1,0)</f>
        <v>0</v>
      </c>
      <c r="I8987" s="1">
        <v>8</v>
      </c>
      <c r="J8987" s="1">
        <v>0</v>
      </c>
      <c r="K8987" s="1">
        <v>647.89200000000005</v>
      </c>
      <c r="L8987" s="12">
        <f>VLOOKUP(train[[#This Row],[Sub-Category]],Análisis_ABC_XYZ[[#Headers],[#Data]],4,FALSE)</f>
        <v>0.41105220110552465</v>
      </c>
    </row>
    <row r="8988" spans="1:12" x14ac:dyDescent="0.35">
      <c r="A8988" s="2">
        <v>43395</v>
      </c>
      <c r="B8988" s="1" t="s">
        <v>145</v>
      </c>
      <c r="C8988" s="1" t="s">
        <v>1761</v>
      </c>
      <c r="D8988" s="1" t="s">
        <v>8</v>
      </c>
      <c r="E8988" s="1" t="s">
        <v>11</v>
      </c>
      <c r="F8988" s="18">
        <v>579.13599999999997</v>
      </c>
      <c r="G8988" t="s">
        <v>4082</v>
      </c>
      <c r="H8988" s="1">
        <f>IF(COUNTIF(G$2:G8988,G8988)=1,1,0)</f>
        <v>1</v>
      </c>
      <c r="I8988" s="1">
        <v>4</v>
      </c>
      <c r="J8988" s="1">
        <v>0.2</v>
      </c>
      <c r="K8988" s="1">
        <v>-28.95679999999993</v>
      </c>
      <c r="L8988" s="12">
        <f>VLOOKUP(train[[#This Row],[Sub-Category]],Análisis_ABC_XYZ[[#Headers],[#Data]],4,FALSE)</f>
        <v>0.46529189879902266</v>
      </c>
    </row>
    <row r="8989" spans="1:12" x14ac:dyDescent="0.35">
      <c r="A8989" s="2">
        <v>43395</v>
      </c>
      <c r="B8989" s="1" t="s">
        <v>198</v>
      </c>
      <c r="C8989" s="1" t="s">
        <v>1740</v>
      </c>
      <c r="D8989" s="1" t="s">
        <v>14</v>
      </c>
      <c r="E8989" s="1" t="s">
        <v>20</v>
      </c>
      <c r="F8989" s="18">
        <v>333.09000000000003</v>
      </c>
      <c r="G8989" t="s">
        <v>5777</v>
      </c>
      <c r="H8989" s="1">
        <f>IF(COUNTIF(G$2:G8989,G8989)=1,1,0)</f>
        <v>1</v>
      </c>
      <c r="I8989" s="1">
        <v>3</v>
      </c>
      <c r="J8989" s="1">
        <v>0</v>
      </c>
      <c r="K8989" s="1">
        <v>23.316299999999984</v>
      </c>
      <c r="L8989" s="12">
        <f>VLOOKUP(train[[#This Row],[Sub-Category]],Análisis_ABC_XYZ[[#Headers],[#Data]],4,FALSE)</f>
        <v>0.44610841445725197</v>
      </c>
    </row>
    <row r="8990" spans="1:12" x14ac:dyDescent="0.35">
      <c r="A8990" s="2">
        <v>43395</v>
      </c>
      <c r="B8990" s="1" t="s">
        <v>198</v>
      </c>
      <c r="C8990" s="1" t="s">
        <v>265</v>
      </c>
      <c r="D8990" s="1" t="s">
        <v>8</v>
      </c>
      <c r="E8990" s="1" t="s">
        <v>18</v>
      </c>
      <c r="F8990" s="18">
        <v>248.98</v>
      </c>
      <c r="G8990" t="s">
        <v>5777</v>
      </c>
      <c r="H8990" s="1">
        <f>IF(COUNTIF(G$2:G8990,G8990)=1,1,0)</f>
        <v>0</v>
      </c>
      <c r="I8990" s="1">
        <v>2</v>
      </c>
      <c r="J8990" s="1">
        <v>0</v>
      </c>
      <c r="K8990" s="1">
        <v>54.775599999999997</v>
      </c>
      <c r="L8990" s="12">
        <f>VLOOKUP(train[[#This Row],[Sub-Category]],Análisis_ABC_XYZ[[#Headers],[#Data]],4,FALSE)</f>
        <v>0.55975208308209756</v>
      </c>
    </row>
    <row r="8991" spans="1:12" x14ac:dyDescent="0.35">
      <c r="A8991" s="2">
        <v>43395</v>
      </c>
      <c r="B8991" s="1" t="s">
        <v>136</v>
      </c>
      <c r="C8991" s="1" t="s">
        <v>279</v>
      </c>
      <c r="D8991" s="1" t="s">
        <v>8</v>
      </c>
      <c r="E8991" s="1" t="s">
        <v>18</v>
      </c>
      <c r="F8991" s="18">
        <v>177.22499999999999</v>
      </c>
      <c r="G8991" t="s">
        <v>6532</v>
      </c>
      <c r="H8991" s="1">
        <f>IF(COUNTIF(G$2:G8991,G8991)=1,1,0)</f>
        <v>1</v>
      </c>
      <c r="I8991" s="1">
        <v>5</v>
      </c>
      <c r="J8991" s="1">
        <v>0.5</v>
      </c>
      <c r="K8991" s="1">
        <v>-120.51299999999998</v>
      </c>
      <c r="L8991" s="12">
        <f>VLOOKUP(train[[#This Row],[Sub-Category]],Análisis_ABC_XYZ[[#Headers],[#Data]],4,FALSE)</f>
        <v>0.55975208308209756</v>
      </c>
    </row>
    <row r="8992" spans="1:12" x14ac:dyDescent="0.35">
      <c r="A8992" s="2">
        <v>43395</v>
      </c>
      <c r="B8992" s="1" t="s">
        <v>89</v>
      </c>
      <c r="C8992" s="1" t="s">
        <v>166</v>
      </c>
      <c r="D8992" s="1" t="s">
        <v>14</v>
      </c>
      <c r="E8992" s="1" t="s">
        <v>61</v>
      </c>
      <c r="F8992" s="18">
        <v>63.9</v>
      </c>
      <c r="G8992" t="s">
        <v>2668</v>
      </c>
      <c r="H8992" s="1">
        <f>IF(COUNTIF(G$2:G8992,G8992)=1,1,0)</f>
        <v>0</v>
      </c>
      <c r="I8992" s="1">
        <v>5</v>
      </c>
      <c r="J8992" s="1">
        <v>0</v>
      </c>
      <c r="K8992" s="1">
        <v>28.754999999999995</v>
      </c>
      <c r="L8992" s="12">
        <f>VLOOKUP(train[[#This Row],[Sub-Category]],Análisis_ABC_XYZ[[#Headers],[#Data]],4,FALSE)</f>
        <v>0.44424167803735209</v>
      </c>
    </row>
    <row r="8993" spans="1:12" x14ac:dyDescent="0.35">
      <c r="A8993" s="2">
        <v>43395</v>
      </c>
      <c r="B8993" s="1" t="s">
        <v>89</v>
      </c>
      <c r="C8993" s="1" t="s">
        <v>573</v>
      </c>
      <c r="D8993" s="1" t="s">
        <v>26</v>
      </c>
      <c r="E8993" s="1" t="s">
        <v>27</v>
      </c>
      <c r="F8993" s="18">
        <v>52.99</v>
      </c>
      <c r="G8993" t="s">
        <v>2668</v>
      </c>
      <c r="H8993" s="1">
        <f>IF(COUNTIF(G$2:G8993,G8993)=1,1,0)</f>
        <v>0</v>
      </c>
      <c r="I8993" s="1">
        <v>1</v>
      </c>
      <c r="J8993" s="1">
        <v>0</v>
      </c>
      <c r="K8993" s="1">
        <v>0.52989999999999782</v>
      </c>
      <c r="L8993" s="12">
        <f>VLOOKUP(train[[#This Row],[Sub-Category]],Análisis_ABC_XYZ[[#Headers],[#Data]],4,FALSE)</f>
        <v>0.41105220110552465</v>
      </c>
    </row>
    <row r="8994" spans="1:12" x14ac:dyDescent="0.35">
      <c r="A8994" s="2">
        <v>43395</v>
      </c>
      <c r="B8994" s="1" t="s">
        <v>198</v>
      </c>
      <c r="C8994" s="1" t="s">
        <v>1655</v>
      </c>
      <c r="D8994" s="1" t="s">
        <v>14</v>
      </c>
      <c r="E8994" s="1" t="s">
        <v>24</v>
      </c>
      <c r="F8994" s="18">
        <v>36.44</v>
      </c>
      <c r="G8994" t="s">
        <v>4214</v>
      </c>
      <c r="H8994" s="1">
        <f>IF(COUNTIF(G$2:G8994,G8994)=1,1,0)</f>
        <v>1</v>
      </c>
      <c r="I8994" s="1">
        <v>4</v>
      </c>
      <c r="J8994" s="1">
        <v>0</v>
      </c>
      <c r="K8994" s="1">
        <v>12.025199999999998</v>
      </c>
      <c r="L8994" s="12">
        <f>VLOOKUP(train[[#This Row],[Sub-Category]],Análisis_ABC_XYZ[[#Headers],[#Data]],4,FALSE)</f>
        <v>0.45632477063632687</v>
      </c>
    </row>
    <row r="8995" spans="1:12" x14ac:dyDescent="0.35">
      <c r="A8995" s="2">
        <v>43395</v>
      </c>
      <c r="B8995" s="1" t="s">
        <v>52</v>
      </c>
      <c r="C8995" s="1" t="s">
        <v>83</v>
      </c>
      <c r="D8995" s="1" t="s">
        <v>26</v>
      </c>
      <c r="E8995" s="1" t="s">
        <v>27</v>
      </c>
      <c r="F8995" s="18">
        <v>32.700000000000003</v>
      </c>
      <c r="G8995" t="s">
        <v>2348</v>
      </c>
      <c r="H8995" s="1">
        <f>IF(COUNTIF(G$2:G8995,G8995)=1,1,0)</f>
        <v>1</v>
      </c>
      <c r="I8995" s="1">
        <v>5</v>
      </c>
      <c r="J8995" s="1">
        <v>0.4</v>
      </c>
      <c r="K8995" s="1">
        <v>-6.5399999999999991</v>
      </c>
      <c r="L8995" s="12">
        <f>VLOOKUP(train[[#This Row],[Sub-Category]],Análisis_ABC_XYZ[[#Headers],[#Data]],4,FALSE)</f>
        <v>0.41105220110552465</v>
      </c>
    </row>
    <row r="8996" spans="1:12" x14ac:dyDescent="0.35">
      <c r="A8996" s="2">
        <v>43395</v>
      </c>
      <c r="B8996" s="1" t="s">
        <v>52</v>
      </c>
      <c r="C8996" s="1" t="s">
        <v>1724</v>
      </c>
      <c r="D8996" s="1" t="s">
        <v>14</v>
      </c>
      <c r="E8996" s="1" t="s">
        <v>61</v>
      </c>
      <c r="F8996" s="18">
        <v>31.680000000000003</v>
      </c>
      <c r="G8996" t="s">
        <v>2348</v>
      </c>
      <c r="H8996" s="1">
        <f>IF(COUNTIF(G$2:G8996,G8996)=1,1,0)</f>
        <v>0</v>
      </c>
      <c r="I8996" s="1">
        <v>4</v>
      </c>
      <c r="J8996" s="1">
        <v>0.2</v>
      </c>
      <c r="K8996" s="1">
        <v>11.087999999999997</v>
      </c>
      <c r="L8996" s="12">
        <f>VLOOKUP(train[[#This Row],[Sub-Category]],Análisis_ABC_XYZ[[#Headers],[#Data]],4,FALSE)</f>
        <v>0.44424167803735209</v>
      </c>
    </row>
    <row r="8997" spans="1:12" x14ac:dyDescent="0.35">
      <c r="A8997" s="2">
        <v>43395</v>
      </c>
      <c r="B8997" s="1" t="s">
        <v>145</v>
      </c>
      <c r="C8997" s="1" t="s">
        <v>509</v>
      </c>
      <c r="D8997" s="1" t="s">
        <v>14</v>
      </c>
      <c r="E8997" s="1" t="s">
        <v>29</v>
      </c>
      <c r="F8997" s="18">
        <v>3.1680000000000006</v>
      </c>
      <c r="G8997" t="s">
        <v>4082</v>
      </c>
      <c r="H8997" s="1">
        <f>IF(COUNTIF(G$2:G8997,G8997)=1,1,0)</f>
        <v>0</v>
      </c>
      <c r="I8997" s="1">
        <v>4</v>
      </c>
      <c r="J8997" s="1">
        <v>0.7</v>
      </c>
      <c r="K8997" s="1">
        <v>-2.5343999999999998</v>
      </c>
      <c r="L8997" s="12">
        <f>VLOOKUP(train[[#This Row],[Sub-Category]],Análisis_ABC_XYZ[[#Headers],[#Data]],4,FALSE)</f>
        <v>0.46881743173671325</v>
      </c>
    </row>
    <row r="8998" spans="1:12" x14ac:dyDescent="0.35">
      <c r="A8998" s="2">
        <v>43396</v>
      </c>
      <c r="B8998" s="1" t="s">
        <v>16</v>
      </c>
      <c r="C8998" s="1" t="s">
        <v>974</v>
      </c>
      <c r="D8998" s="1" t="s">
        <v>26</v>
      </c>
      <c r="E8998" s="1" t="s">
        <v>27</v>
      </c>
      <c r="F8998" s="18">
        <v>863.87999999999988</v>
      </c>
      <c r="G8998" t="s">
        <v>6321</v>
      </c>
      <c r="H8998" s="1">
        <f>IF(COUNTIF(G$2:G8998,G8998)=1,1,0)</f>
        <v>1</v>
      </c>
      <c r="I8998" s="1">
        <v>3</v>
      </c>
      <c r="J8998" s="1">
        <v>0.2</v>
      </c>
      <c r="K8998" s="1">
        <v>107.98499999999996</v>
      </c>
      <c r="L8998" s="12">
        <f>VLOOKUP(train[[#This Row],[Sub-Category]],Análisis_ABC_XYZ[[#Headers],[#Data]],4,FALSE)</f>
        <v>0.41105220110552465</v>
      </c>
    </row>
    <row r="8999" spans="1:12" x14ac:dyDescent="0.35">
      <c r="A8999" s="2">
        <v>43396</v>
      </c>
      <c r="B8999" s="1" t="s">
        <v>39</v>
      </c>
      <c r="C8999" s="1" t="s">
        <v>1232</v>
      </c>
      <c r="D8999" s="1" t="s">
        <v>26</v>
      </c>
      <c r="E8999" s="1" t="s">
        <v>27</v>
      </c>
      <c r="F8999" s="18">
        <v>823.96000000000015</v>
      </c>
      <c r="G8999" t="s">
        <v>4190</v>
      </c>
      <c r="H8999" s="1">
        <f>IF(COUNTIF(G$2:G8999,G8999)=1,1,0)</f>
        <v>1</v>
      </c>
      <c r="I8999" s="1">
        <v>5</v>
      </c>
      <c r="J8999" s="1">
        <v>0.2</v>
      </c>
      <c r="K8999" s="1">
        <v>51.497499999999974</v>
      </c>
      <c r="L8999" s="12">
        <f>VLOOKUP(train[[#This Row],[Sub-Category]],Análisis_ABC_XYZ[[#Headers],[#Data]],4,FALSE)</f>
        <v>0.41105220110552465</v>
      </c>
    </row>
    <row r="9000" spans="1:12" x14ac:dyDescent="0.35">
      <c r="A9000" s="2">
        <v>43396</v>
      </c>
      <c r="B9000" s="1" t="s">
        <v>412</v>
      </c>
      <c r="C9000" s="1" t="s">
        <v>394</v>
      </c>
      <c r="D9000" s="1" t="s">
        <v>8</v>
      </c>
      <c r="E9000" s="1" t="s">
        <v>18</v>
      </c>
      <c r="F9000" s="18">
        <v>637.89599999999996</v>
      </c>
      <c r="G9000" t="s">
        <v>1994</v>
      </c>
      <c r="H9000" s="1">
        <f>IF(COUNTIF(G$2:G9000,G9000)=1,1,0)</f>
        <v>1</v>
      </c>
      <c r="I9000" s="1">
        <v>3</v>
      </c>
      <c r="J9000" s="1">
        <v>0.3</v>
      </c>
      <c r="K9000" s="1">
        <v>-127.57919999999996</v>
      </c>
      <c r="L9000" s="12">
        <f>VLOOKUP(train[[#This Row],[Sub-Category]],Análisis_ABC_XYZ[[#Headers],[#Data]],4,FALSE)</f>
        <v>0.55975208308209756</v>
      </c>
    </row>
    <row r="9001" spans="1:12" x14ac:dyDescent="0.35">
      <c r="A9001" s="2">
        <v>43396</v>
      </c>
      <c r="B9001" s="1" t="s">
        <v>39</v>
      </c>
      <c r="C9001" s="1" t="s">
        <v>938</v>
      </c>
      <c r="D9001" s="1" t="s">
        <v>14</v>
      </c>
      <c r="E9001" s="1" t="s">
        <v>20</v>
      </c>
      <c r="F9001" s="18">
        <v>259.13600000000002</v>
      </c>
      <c r="G9001" t="s">
        <v>2558</v>
      </c>
      <c r="H9001" s="1">
        <f>IF(COUNTIF(G$2:G9001,G9001)=1,1,0)</f>
        <v>1</v>
      </c>
      <c r="I9001" s="1">
        <v>4</v>
      </c>
      <c r="J9001" s="1">
        <v>0.2</v>
      </c>
      <c r="K9001" s="1">
        <v>-58.305599999999984</v>
      </c>
      <c r="L9001" s="12">
        <f>VLOOKUP(train[[#This Row],[Sub-Category]],Análisis_ABC_XYZ[[#Headers],[#Data]],4,FALSE)</f>
        <v>0.44610841445725197</v>
      </c>
    </row>
    <row r="9002" spans="1:12" x14ac:dyDescent="0.35">
      <c r="A9002" s="2">
        <v>43396</v>
      </c>
      <c r="B9002" s="1" t="s">
        <v>412</v>
      </c>
      <c r="C9002" s="1" t="s">
        <v>1044</v>
      </c>
      <c r="D9002" s="1" t="s">
        <v>8</v>
      </c>
      <c r="E9002" s="1" t="s">
        <v>18</v>
      </c>
      <c r="F9002" s="18">
        <v>240.744</v>
      </c>
      <c r="G9002" t="s">
        <v>1994</v>
      </c>
      <c r="H9002" s="1">
        <f>IF(COUNTIF(G$2:G9002,G9002)=1,1,0)</f>
        <v>0</v>
      </c>
      <c r="I9002" s="1">
        <v>4</v>
      </c>
      <c r="J9002" s="1">
        <v>0.3</v>
      </c>
      <c r="K9002" s="1">
        <v>-13.756799999999984</v>
      </c>
      <c r="L9002" s="12">
        <f>VLOOKUP(train[[#This Row],[Sub-Category]],Análisis_ABC_XYZ[[#Headers],[#Data]],4,FALSE)</f>
        <v>0.55975208308209756</v>
      </c>
    </row>
    <row r="9003" spans="1:12" x14ac:dyDescent="0.35">
      <c r="A9003" s="2">
        <v>43396</v>
      </c>
      <c r="B9003" s="1" t="s">
        <v>412</v>
      </c>
      <c r="C9003" s="1" t="s">
        <v>1879</v>
      </c>
      <c r="D9003" s="1" t="s">
        <v>8</v>
      </c>
      <c r="E9003" s="1" t="s">
        <v>22</v>
      </c>
      <c r="F9003" s="18">
        <v>210.68</v>
      </c>
      <c r="G9003" t="s">
        <v>1994</v>
      </c>
      <c r="H9003" s="1">
        <f>IF(COUNTIF(G$2:G9003,G9003)=1,1,0)</f>
        <v>0</v>
      </c>
      <c r="I9003" s="1">
        <v>2</v>
      </c>
      <c r="J9003" s="1">
        <v>0</v>
      </c>
      <c r="K9003" s="1">
        <v>50.563199999999995</v>
      </c>
      <c r="L9003" s="12">
        <f>VLOOKUP(train[[#This Row],[Sub-Category]],Análisis_ABC_XYZ[[#Headers],[#Data]],4,FALSE)</f>
        <v>0.4595170286641902</v>
      </c>
    </row>
    <row r="9004" spans="1:12" x14ac:dyDescent="0.35">
      <c r="A9004" s="2">
        <v>43396</v>
      </c>
      <c r="B9004" s="1" t="s">
        <v>89</v>
      </c>
      <c r="C9004" s="1" t="s">
        <v>1519</v>
      </c>
      <c r="D9004" s="1" t="s">
        <v>8</v>
      </c>
      <c r="E9004" s="1" t="s">
        <v>22</v>
      </c>
      <c r="F9004" s="18">
        <v>69.08</v>
      </c>
      <c r="G9004" t="s">
        <v>2241</v>
      </c>
      <c r="H9004" s="1">
        <f>IF(COUNTIF(G$2:G9004,G9004)=1,1,0)</f>
        <v>1</v>
      </c>
      <c r="I9004" s="1">
        <v>11</v>
      </c>
      <c r="J9004" s="1">
        <v>0</v>
      </c>
      <c r="K9004" s="1">
        <v>29.013600000000004</v>
      </c>
      <c r="L9004" s="12">
        <f>VLOOKUP(train[[#This Row],[Sub-Category]],Análisis_ABC_XYZ[[#Headers],[#Data]],4,FALSE)</f>
        <v>0.4595170286641902</v>
      </c>
    </row>
    <row r="9005" spans="1:12" x14ac:dyDescent="0.35">
      <c r="A9005" s="2">
        <v>43396</v>
      </c>
      <c r="B9005" s="1" t="s">
        <v>412</v>
      </c>
      <c r="C9005" s="1" t="s">
        <v>423</v>
      </c>
      <c r="D9005" s="1" t="s">
        <v>14</v>
      </c>
      <c r="E9005" s="1" t="s">
        <v>36</v>
      </c>
      <c r="F9005" s="18">
        <v>43.44</v>
      </c>
      <c r="G9005" t="s">
        <v>1994</v>
      </c>
      <c r="H9005" s="1">
        <f>IF(COUNTIF(G$2:G9005,G9005)=1,1,0)</f>
        <v>0</v>
      </c>
      <c r="I9005" s="1">
        <v>8</v>
      </c>
      <c r="J9005" s="1">
        <v>0</v>
      </c>
      <c r="K9005" s="1">
        <v>21.285599999999999</v>
      </c>
      <c r="L9005" s="12">
        <f>VLOOKUP(train[[#This Row],[Sub-Category]],Análisis_ABC_XYZ[[#Headers],[#Data]],4,FALSE)</f>
        <v>0.43613829632717294</v>
      </c>
    </row>
    <row r="9006" spans="1:12" x14ac:dyDescent="0.35">
      <c r="A9006" s="2">
        <v>43396</v>
      </c>
      <c r="B9006" s="1" t="s">
        <v>89</v>
      </c>
      <c r="C9006" s="1" t="s">
        <v>234</v>
      </c>
      <c r="D9006" s="1" t="s">
        <v>26</v>
      </c>
      <c r="E9006" s="1" t="s">
        <v>27</v>
      </c>
      <c r="F9006" s="18">
        <v>35.880000000000003</v>
      </c>
      <c r="G9006" t="s">
        <v>2241</v>
      </c>
      <c r="H9006" s="1">
        <f>IF(COUNTIF(G$2:G9006,G9006)=1,1,0)</f>
        <v>0</v>
      </c>
      <c r="I9006" s="1">
        <v>3</v>
      </c>
      <c r="J9006" s="1">
        <v>0</v>
      </c>
      <c r="K9006" s="1">
        <v>10.046400000000002</v>
      </c>
      <c r="L9006" s="12">
        <f>VLOOKUP(train[[#This Row],[Sub-Category]],Análisis_ABC_XYZ[[#Headers],[#Data]],4,FALSE)</f>
        <v>0.41105220110552465</v>
      </c>
    </row>
    <row r="9007" spans="1:12" x14ac:dyDescent="0.35">
      <c r="A9007" s="2">
        <v>43396</v>
      </c>
      <c r="B9007" s="1" t="s">
        <v>412</v>
      </c>
      <c r="C9007" s="1" t="s">
        <v>1528</v>
      </c>
      <c r="D9007" s="1" t="s">
        <v>8</v>
      </c>
      <c r="E9007" s="1" t="s">
        <v>22</v>
      </c>
      <c r="F9007" s="18">
        <v>35</v>
      </c>
      <c r="G9007" t="s">
        <v>1994</v>
      </c>
      <c r="H9007" s="1">
        <f>IF(COUNTIF(G$2:G9007,G9007)=1,1,0)</f>
        <v>0</v>
      </c>
      <c r="I9007" s="1">
        <v>4</v>
      </c>
      <c r="J9007" s="1">
        <v>0</v>
      </c>
      <c r="K9007" s="1">
        <v>14.700000000000003</v>
      </c>
      <c r="L9007" s="12">
        <f>VLOOKUP(train[[#This Row],[Sub-Category]],Análisis_ABC_XYZ[[#Headers],[#Data]],4,FALSE)</f>
        <v>0.4595170286641902</v>
      </c>
    </row>
    <row r="9008" spans="1:12" x14ac:dyDescent="0.35">
      <c r="A9008" s="2">
        <v>43396</v>
      </c>
      <c r="B9008" s="1" t="s">
        <v>89</v>
      </c>
      <c r="C9008" s="1" t="s">
        <v>274</v>
      </c>
      <c r="D9008" s="1" t="s">
        <v>14</v>
      </c>
      <c r="E9008" s="1" t="s">
        <v>36</v>
      </c>
      <c r="F9008" s="18">
        <v>26.400000000000002</v>
      </c>
      <c r="G9008" t="s">
        <v>2241</v>
      </c>
      <c r="H9008" s="1">
        <f>IF(COUNTIF(G$2:G9008,G9008)=1,1,0)</f>
        <v>0</v>
      </c>
      <c r="I9008" s="1">
        <v>5</v>
      </c>
      <c r="J9008" s="1">
        <v>0</v>
      </c>
      <c r="K9008" s="1">
        <v>11.879999999999999</v>
      </c>
      <c r="L9008" s="12">
        <f>VLOOKUP(train[[#This Row],[Sub-Category]],Análisis_ABC_XYZ[[#Headers],[#Data]],4,FALSE)</f>
        <v>0.43613829632717294</v>
      </c>
    </row>
    <row r="9009" spans="1:12" x14ac:dyDescent="0.35">
      <c r="A9009" s="2">
        <v>43396</v>
      </c>
      <c r="B9009" s="1" t="s">
        <v>39</v>
      </c>
      <c r="C9009" s="1" t="s">
        <v>1687</v>
      </c>
      <c r="D9009" s="1" t="s">
        <v>26</v>
      </c>
      <c r="E9009" s="1" t="s">
        <v>56</v>
      </c>
      <c r="F9009" s="18">
        <v>55.2</v>
      </c>
      <c r="G9009" t="s">
        <v>2558</v>
      </c>
      <c r="H9009" s="1">
        <f>IF(COUNTIF(G$2:G9009,G9009)=1,1,0)</f>
        <v>0</v>
      </c>
      <c r="I9009" s="1">
        <v>1</v>
      </c>
      <c r="J9009" s="1">
        <v>0.2</v>
      </c>
      <c r="K9009" s="1">
        <v>-2.0700000000000038</v>
      </c>
      <c r="L9009" s="12">
        <f>VLOOKUP(train[[#This Row],[Sub-Category]],Análisis_ABC_XYZ[[#Headers],[#Data]],4,FALSE)</f>
        <v>0.52062335344040378</v>
      </c>
    </row>
    <row r="9010" spans="1:12" x14ac:dyDescent="0.35">
      <c r="A9010" s="2">
        <v>43396</v>
      </c>
      <c r="B9010" s="1" t="s">
        <v>39</v>
      </c>
      <c r="C9010" s="1" t="s">
        <v>520</v>
      </c>
      <c r="D9010" s="1" t="s">
        <v>14</v>
      </c>
      <c r="E9010" s="1" t="s">
        <v>20</v>
      </c>
      <c r="F9010" s="18">
        <v>13.719999999999999</v>
      </c>
      <c r="G9010" t="s">
        <v>2558</v>
      </c>
      <c r="H9010" s="1">
        <f>IF(COUNTIF(G$2:G9010,G9010)=1,1,0)</f>
        <v>0</v>
      </c>
      <c r="I9010" s="1">
        <v>1</v>
      </c>
      <c r="J9010" s="1">
        <v>0.2</v>
      </c>
      <c r="K9010" s="1">
        <v>1.2004999999999999</v>
      </c>
      <c r="L9010" s="12">
        <f>VLOOKUP(train[[#This Row],[Sub-Category]],Análisis_ABC_XYZ[[#Headers],[#Data]],4,FALSE)</f>
        <v>0.44610841445725197</v>
      </c>
    </row>
    <row r="9011" spans="1:12" x14ac:dyDescent="0.35">
      <c r="A9011" s="2">
        <v>43396</v>
      </c>
      <c r="B9011" s="1" t="s">
        <v>89</v>
      </c>
      <c r="C9011" s="1" t="s">
        <v>1518</v>
      </c>
      <c r="D9011" s="1" t="s">
        <v>14</v>
      </c>
      <c r="E9011" s="1" t="s">
        <v>36</v>
      </c>
      <c r="F9011" s="18">
        <v>11.56</v>
      </c>
      <c r="G9011" t="s">
        <v>2241</v>
      </c>
      <c r="H9011" s="1">
        <f>IF(COUNTIF(G$2:G9011,G9011)=1,1,0)</f>
        <v>0</v>
      </c>
      <c r="I9011" s="1">
        <v>2</v>
      </c>
      <c r="J9011" s="1">
        <v>0</v>
      </c>
      <c r="K9011" s="1">
        <v>5.6644000000000005</v>
      </c>
      <c r="L9011" s="12">
        <f>VLOOKUP(train[[#This Row],[Sub-Category]],Análisis_ABC_XYZ[[#Headers],[#Data]],4,FALSE)</f>
        <v>0.43613829632717294</v>
      </c>
    </row>
    <row r="9012" spans="1:12" x14ac:dyDescent="0.35">
      <c r="A9012" s="2">
        <v>43396</v>
      </c>
      <c r="B9012" s="1" t="s">
        <v>39</v>
      </c>
      <c r="C9012" s="1" t="s">
        <v>1072</v>
      </c>
      <c r="D9012" s="1" t="s">
        <v>14</v>
      </c>
      <c r="E9012" s="1" t="s">
        <v>24</v>
      </c>
      <c r="F9012" s="18">
        <v>10.272000000000002</v>
      </c>
      <c r="G9012" t="s">
        <v>4190</v>
      </c>
      <c r="H9012" s="1">
        <f>IF(COUNTIF(G$2:G9012,G9012)=1,1,0)</f>
        <v>0</v>
      </c>
      <c r="I9012" s="1">
        <v>3</v>
      </c>
      <c r="J9012" s="1">
        <v>0.2</v>
      </c>
      <c r="K9012" s="1">
        <v>0.89880000000000004</v>
      </c>
      <c r="L9012" s="12">
        <f>VLOOKUP(train[[#This Row],[Sub-Category]],Análisis_ABC_XYZ[[#Headers],[#Data]],4,FALSE)</f>
        <v>0.45632477063632687</v>
      </c>
    </row>
    <row r="9013" spans="1:12" x14ac:dyDescent="0.35">
      <c r="A9013" s="2">
        <v>43396</v>
      </c>
      <c r="B9013" s="1" t="s">
        <v>39</v>
      </c>
      <c r="C9013" s="1" t="s">
        <v>1598</v>
      </c>
      <c r="D9013" s="1" t="s">
        <v>14</v>
      </c>
      <c r="E9013" s="1" t="s">
        <v>29</v>
      </c>
      <c r="F9013" s="18">
        <v>9.7619999999999969</v>
      </c>
      <c r="G9013" t="s">
        <v>2558</v>
      </c>
      <c r="H9013" s="1">
        <f>IF(COUNTIF(G$2:G9013,G9013)=1,1,0)</f>
        <v>0</v>
      </c>
      <c r="I9013" s="1">
        <v>3</v>
      </c>
      <c r="J9013" s="1">
        <v>0.8</v>
      </c>
      <c r="K9013" s="1">
        <v>-15.131100000000004</v>
      </c>
      <c r="L9013" s="12">
        <f>VLOOKUP(train[[#This Row],[Sub-Category]],Análisis_ABC_XYZ[[#Headers],[#Data]],4,FALSE)</f>
        <v>0.46881743173671325</v>
      </c>
    </row>
    <row r="9014" spans="1:12" x14ac:dyDescent="0.35">
      <c r="A9014" s="2">
        <v>43396</v>
      </c>
      <c r="B9014" s="1" t="s">
        <v>39</v>
      </c>
      <c r="C9014" s="1" t="s">
        <v>1057</v>
      </c>
      <c r="D9014" s="1" t="s">
        <v>14</v>
      </c>
      <c r="E9014" s="1" t="s">
        <v>29</v>
      </c>
      <c r="F9014" s="18">
        <v>3.5639999999999992</v>
      </c>
      <c r="G9014" t="s">
        <v>4190</v>
      </c>
      <c r="H9014" s="1">
        <f>IF(COUNTIF(G$2:G9014,G9014)=1,1,0)</f>
        <v>0</v>
      </c>
      <c r="I9014" s="1">
        <v>3</v>
      </c>
      <c r="J9014" s="1">
        <v>0.8</v>
      </c>
      <c r="K9014" s="1">
        <v>-6.2370000000000019</v>
      </c>
      <c r="L9014" s="12">
        <f>VLOOKUP(train[[#This Row],[Sub-Category]],Análisis_ABC_XYZ[[#Headers],[#Data]],4,FALSE)</f>
        <v>0.46881743173671325</v>
      </c>
    </row>
    <row r="9015" spans="1:12" x14ac:dyDescent="0.35">
      <c r="A9015" s="2">
        <v>43396</v>
      </c>
      <c r="B9015" s="1" t="s">
        <v>412</v>
      </c>
      <c r="C9015" s="1" t="s">
        <v>1175</v>
      </c>
      <c r="D9015" s="1" t="s">
        <v>14</v>
      </c>
      <c r="E9015" s="1" t="s">
        <v>31</v>
      </c>
      <c r="F9015" s="18">
        <v>2.2200000000000002</v>
      </c>
      <c r="G9015" s="1" t="s">
        <v>1994</v>
      </c>
      <c r="H9015" s="1">
        <f>IF(COUNTIF(G$2:G9015,G9015)=1,1,0)</f>
        <v>0</v>
      </c>
      <c r="I9015" s="1">
        <v>1</v>
      </c>
      <c r="J9015" s="1">
        <v>0</v>
      </c>
      <c r="K9015" s="1">
        <v>0.66599999999999993</v>
      </c>
      <c r="L9015" s="12">
        <f>VLOOKUP(train[[#This Row],[Sub-Category]],Análisis_ABC_XYZ[[#Headers],[#Data]],4,FALSE)</f>
        <v>0.49507917887403441</v>
      </c>
    </row>
    <row r="9016" spans="1:12" x14ac:dyDescent="0.35">
      <c r="A9016" s="2">
        <v>43397</v>
      </c>
      <c r="B9016" s="1" t="s">
        <v>39</v>
      </c>
      <c r="C9016" s="1" t="s">
        <v>1183</v>
      </c>
      <c r="D9016" s="1" t="s">
        <v>8</v>
      </c>
      <c r="E9016" s="1" t="s">
        <v>18</v>
      </c>
      <c r="F9016" s="18">
        <v>517.40500000000009</v>
      </c>
      <c r="G9016" t="s">
        <v>6764</v>
      </c>
      <c r="H9016" s="1">
        <f>IF(COUNTIF(G$2:G9016,G9016)=1,1,0)</f>
        <v>1</v>
      </c>
      <c r="I9016" s="1">
        <v>5</v>
      </c>
      <c r="J9016" s="1">
        <v>0.3</v>
      </c>
      <c r="K9016" s="1">
        <v>-81.306500000000028</v>
      </c>
      <c r="L9016" s="12">
        <f>VLOOKUP(train[[#This Row],[Sub-Category]],Análisis_ABC_XYZ[[#Headers],[#Data]],4,FALSE)</f>
        <v>0.55975208308209756</v>
      </c>
    </row>
    <row r="9017" spans="1:12" x14ac:dyDescent="0.35">
      <c r="A9017" s="2">
        <v>43397</v>
      </c>
      <c r="B9017" s="1" t="s">
        <v>438</v>
      </c>
      <c r="C9017" s="1" t="s">
        <v>915</v>
      </c>
      <c r="D9017" s="1" t="s">
        <v>14</v>
      </c>
      <c r="E9017" s="1" t="s">
        <v>91</v>
      </c>
      <c r="F9017" s="18">
        <v>11.68</v>
      </c>
      <c r="G9017" t="s">
        <v>3078</v>
      </c>
      <c r="H9017" s="1">
        <f>IF(COUNTIF(G$2:G9017,G9017)=1,1,0)</f>
        <v>1</v>
      </c>
      <c r="I9017" s="1">
        <v>4</v>
      </c>
      <c r="J9017" s="1">
        <v>0</v>
      </c>
      <c r="K9017" s="1">
        <v>5.2559999999999993</v>
      </c>
      <c r="L9017" s="12">
        <f>VLOOKUP(train[[#This Row],[Sub-Category]],Análisis_ABC_XYZ[[#Headers],[#Data]],4,FALSE)</f>
        <v>0.51168203684699509</v>
      </c>
    </row>
    <row r="9018" spans="1:12" x14ac:dyDescent="0.35">
      <c r="A9018" s="2">
        <v>43399</v>
      </c>
      <c r="B9018" s="1" t="s">
        <v>107</v>
      </c>
      <c r="C9018" s="1" t="s">
        <v>785</v>
      </c>
      <c r="D9018" s="1" t="s">
        <v>8</v>
      </c>
      <c r="E9018" s="1" t="s">
        <v>18</v>
      </c>
      <c r="F9018" s="18">
        <v>356.85</v>
      </c>
      <c r="G9018" t="s">
        <v>5781</v>
      </c>
      <c r="H9018" s="1">
        <f>IF(COUNTIF(G$2:G9018,G9018)=1,1,0)</f>
        <v>1</v>
      </c>
      <c r="I9018" s="1">
        <v>5</v>
      </c>
      <c r="J9018" s="1">
        <v>0</v>
      </c>
      <c r="K9018" s="1">
        <v>60.664499999999961</v>
      </c>
      <c r="L9018" s="12">
        <f>VLOOKUP(train[[#This Row],[Sub-Category]],Análisis_ABC_XYZ[[#Headers],[#Data]],4,FALSE)</f>
        <v>0.55975208308209756</v>
      </c>
    </row>
    <row r="9019" spans="1:12" x14ac:dyDescent="0.35">
      <c r="A9019" s="2">
        <v>43399</v>
      </c>
      <c r="B9019" s="1" t="s">
        <v>107</v>
      </c>
      <c r="C9019" s="1" t="s">
        <v>909</v>
      </c>
      <c r="D9019" s="1" t="s">
        <v>14</v>
      </c>
      <c r="E9019" s="1" t="s">
        <v>61</v>
      </c>
      <c r="F9019" s="18">
        <v>251.57999999999998</v>
      </c>
      <c r="G9019" t="s">
        <v>5781</v>
      </c>
      <c r="H9019" s="1">
        <f>IF(COUNTIF(G$2:G9019,G9019)=1,1,0)</f>
        <v>0</v>
      </c>
      <c r="I9019" s="1">
        <v>7</v>
      </c>
      <c r="J9019" s="1">
        <v>0</v>
      </c>
      <c r="K9019" s="1">
        <v>113.21099999999998</v>
      </c>
      <c r="L9019" s="12">
        <f>VLOOKUP(train[[#This Row],[Sub-Category]],Análisis_ABC_XYZ[[#Headers],[#Data]],4,FALSE)</f>
        <v>0.44424167803735209</v>
      </c>
    </row>
    <row r="9020" spans="1:12" x14ac:dyDescent="0.35">
      <c r="A9020" s="2">
        <v>43399</v>
      </c>
      <c r="B9020" s="1" t="s">
        <v>52</v>
      </c>
      <c r="C9020" s="1" t="s">
        <v>1323</v>
      </c>
      <c r="D9020" s="1" t="s">
        <v>26</v>
      </c>
      <c r="E9020" s="1" t="s">
        <v>27</v>
      </c>
      <c r="F9020" s="18">
        <v>118.64999999999998</v>
      </c>
      <c r="G9020" t="s">
        <v>3320</v>
      </c>
      <c r="H9020" s="1">
        <f>IF(COUNTIF(G$2:G9020,G9020)=1,1,0)</f>
        <v>1</v>
      </c>
      <c r="I9020" s="1">
        <v>5</v>
      </c>
      <c r="J9020" s="1">
        <v>0.4</v>
      </c>
      <c r="K9020" s="1">
        <v>19.775000000000006</v>
      </c>
      <c r="L9020" s="12">
        <f>VLOOKUP(train[[#This Row],[Sub-Category]],Análisis_ABC_XYZ[[#Headers],[#Data]],4,FALSE)</f>
        <v>0.41105220110552465</v>
      </c>
    </row>
    <row r="9021" spans="1:12" x14ac:dyDescent="0.35">
      <c r="A9021" s="2">
        <v>43399</v>
      </c>
      <c r="B9021" s="1" t="s">
        <v>52</v>
      </c>
      <c r="C9021" s="1" t="s">
        <v>1633</v>
      </c>
      <c r="D9021" s="1" t="s">
        <v>14</v>
      </c>
      <c r="E9021" s="1" t="s">
        <v>29</v>
      </c>
      <c r="F9021" s="18">
        <v>81.438000000000017</v>
      </c>
      <c r="G9021" t="s">
        <v>6206</v>
      </c>
      <c r="H9021" s="1">
        <f>IF(COUNTIF(G$2:G9021,G9021)=1,1,0)</f>
        <v>1</v>
      </c>
      <c r="I9021" s="1">
        <v>7</v>
      </c>
      <c r="J9021" s="1">
        <v>0.7</v>
      </c>
      <c r="K9021" s="1">
        <v>-65.150399999999991</v>
      </c>
      <c r="L9021" s="12">
        <f>VLOOKUP(train[[#This Row],[Sub-Category]],Análisis_ABC_XYZ[[#Headers],[#Data]],4,FALSE)</f>
        <v>0.46881743173671325</v>
      </c>
    </row>
    <row r="9022" spans="1:12" x14ac:dyDescent="0.35">
      <c r="A9022" s="2">
        <v>43399</v>
      </c>
      <c r="B9022" s="1" t="s">
        <v>52</v>
      </c>
      <c r="C9022" s="1" t="s">
        <v>295</v>
      </c>
      <c r="D9022" s="1" t="s">
        <v>26</v>
      </c>
      <c r="E9022" s="1" t="s">
        <v>27</v>
      </c>
      <c r="F9022" s="18">
        <v>61.541999999999994</v>
      </c>
      <c r="G9022" t="s">
        <v>6206</v>
      </c>
      <c r="H9022" s="1">
        <f>IF(COUNTIF(G$2:G9022,G9022)=1,1,0)</f>
        <v>0</v>
      </c>
      <c r="I9022" s="1">
        <v>1</v>
      </c>
      <c r="J9022" s="1">
        <v>0.4</v>
      </c>
      <c r="K9022" s="1">
        <v>-13.334099999999999</v>
      </c>
      <c r="L9022" s="12">
        <f>VLOOKUP(train[[#This Row],[Sub-Category]],Análisis_ABC_XYZ[[#Headers],[#Data]],4,FALSE)</f>
        <v>0.41105220110552465</v>
      </c>
    </row>
    <row r="9023" spans="1:12" x14ac:dyDescent="0.35">
      <c r="A9023" s="2">
        <v>43399</v>
      </c>
      <c r="B9023" s="1" t="s">
        <v>39</v>
      </c>
      <c r="C9023" s="1" t="s">
        <v>1224</v>
      </c>
      <c r="D9023" s="1" t="s">
        <v>14</v>
      </c>
      <c r="E9023" s="1" t="s">
        <v>20</v>
      </c>
      <c r="F9023" s="18">
        <v>55.616</v>
      </c>
      <c r="G9023" t="s">
        <v>6175</v>
      </c>
      <c r="H9023" s="1">
        <f>IF(COUNTIF(G$2:G9023,G9023)=1,1,0)</f>
        <v>1</v>
      </c>
      <c r="I9023" s="1">
        <v>2</v>
      </c>
      <c r="J9023" s="1">
        <v>0.2</v>
      </c>
      <c r="K9023" s="1">
        <v>5.5616000000000021</v>
      </c>
      <c r="L9023" s="12">
        <f>VLOOKUP(train[[#This Row],[Sub-Category]],Análisis_ABC_XYZ[[#Headers],[#Data]],4,FALSE)</f>
        <v>0.44610841445725197</v>
      </c>
    </row>
    <row r="9024" spans="1:12" x14ac:dyDescent="0.35">
      <c r="A9024" s="2">
        <v>43399</v>
      </c>
      <c r="B9024" s="1" t="s">
        <v>52</v>
      </c>
      <c r="C9024" s="1" t="s">
        <v>872</v>
      </c>
      <c r="D9024" s="1" t="s">
        <v>14</v>
      </c>
      <c r="E9024" s="1" t="s">
        <v>29</v>
      </c>
      <c r="F9024" s="18">
        <v>33.282000000000004</v>
      </c>
      <c r="G9024" t="s">
        <v>3320</v>
      </c>
      <c r="H9024" s="1">
        <f>IF(COUNTIF(G$2:G9024,G9024)=1,1,0)</f>
        <v>0</v>
      </c>
      <c r="I9024" s="1">
        <v>3</v>
      </c>
      <c r="J9024" s="1">
        <v>0.7</v>
      </c>
      <c r="K9024" s="1">
        <v>-27.734999999999992</v>
      </c>
      <c r="L9024" s="12">
        <f>VLOOKUP(train[[#This Row],[Sub-Category]],Análisis_ABC_XYZ[[#Headers],[#Data]],4,FALSE)</f>
        <v>0.46881743173671325</v>
      </c>
    </row>
    <row r="9025" spans="1:12" x14ac:dyDescent="0.35">
      <c r="A9025" s="2">
        <v>43399</v>
      </c>
      <c r="B9025" s="1" t="s">
        <v>76</v>
      </c>
      <c r="C9025" s="1" t="s">
        <v>128</v>
      </c>
      <c r="D9025" s="1" t="s">
        <v>26</v>
      </c>
      <c r="E9025" s="1" t="s">
        <v>56</v>
      </c>
      <c r="F9025" s="18">
        <v>19.989999999999998</v>
      </c>
      <c r="G9025" t="s">
        <v>2643</v>
      </c>
      <c r="H9025" s="1">
        <f>IF(COUNTIF(G$2:G9025,G9025)=1,1,0)</f>
        <v>1</v>
      </c>
      <c r="I9025" s="1">
        <v>1</v>
      </c>
      <c r="J9025" s="1">
        <v>0</v>
      </c>
      <c r="K9025" s="1">
        <v>6.796599999999998</v>
      </c>
      <c r="L9025" s="12">
        <f>VLOOKUP(train[[#This Row],[Sub-Category]],Análisis_ABC_XYZ[[#Headers],[#Data]],4,FALSE)</f>
        <v>0.52062335344040378</v>
      </c>
    </row>
    <row r="9026" spans="1:12" x14ac:dyDescent="0.35">
      <c r="A9026" s="2">
        <v>43399</v>
      </c>
      <c r="B9026" s="1" t="s">
        <v>52</v>
      </c>
      <c r="C9026" s="1" t="s">
        <v>999</v>
      </c>
      <c r="D9026" s="1" t="s">
        <v>14</v>
      </c>
      <c r="E9026" s="1" t="s">
        <v>15</v>
      </c>
      <c r="F9026" s="18">
        <v>14.76</v>
      </c>
      <c r="G9026" t="s">
        <v>3320</v>
      </c>
      <c r="H9026" s="1">
        <f>IF(COUNTIF(G$2:G9026,G9026)=1,1,0)</f>
        <v>0</v>
      </c>
      <c r="I9026" s="1">
        <v>5</v>
      </c>
      <c r="J9026" s="1">
        <v>0.2</v>
      </c>
      <c r="K9026" s="1">
        <v>4.9815000000000005</v>
      </c>
      <c r="L9026" s="12">
        <f>VLOOKUP(train[[#This Row],[Sub-Category]],Análisis_ABC_XYZ[[#Headers],[#Data]],4,FALSE)</f>
        <v>0.4647369236065339</v>
      </c>
    </row>
    <row r="9027" spans="1:12" x14ac:dyDescent="0.35">
      <c r="A9027" s="2">
        <v>43399</v>
      </c>
      <c r="B9027" s="1" t="s">
        <v>76</v>
      </c>
      <c r="C9027" s="1" t="s">
        <v>129</v>
      </c>
      <c r="D9027" s="1" t="s">
        <v>14</v>
      </c>
      <c r="E9027" s="1" t="s">
        <v>15</v>
      </c>
      <c r="F9027" s="18">
        <v>6.16</v>
      </c>
      <c r="G9027" t="s">
        <v>2643</v>
      </c>
      <c r="H9027" s="1">
        <f>IF(COUNTIF(G$2:G9027,G9027)=1,1,0)</f>
        <v>0</v>
      </c>
      <c r="I9027" s="1">
        <v>2</v>
      </c>
      <c r="J9027" s="1">
        <v>0</v>
      </c>
      <c r="K9027" s="1">
        <v>2.9567999999999999</v>
      </c>
      <c r="L9027" s="12">
        <f>VLOOKUP(train[[#This Row],[Sub-Category]],Análisis_ABC_XYZ[[#Headers],[#Data]],4,FALSE)</f>
        <v>0.4647369236065339</v>
      </c>
    </row>
    <row r="9028" spans="1:12" x14ac:dyDescent="0.35">
      <c r="A9028" s="2">
        <v>43400</v>
      </c>
      <c r="B9028" s="1" t="s">
        <v>12</v>
      </c>
      <c r="C9028" s="1" t="s">
        <v>1287</v>
      </c>
      <c r="D9028" s="1" t="s">
        <v>8</v>
      </c>
      <c r="E9028" s="1" t="s">
        <v>9</v>
      </c>
      <c r="F9028" s="18">
        <v>556.66499999999996</v>
      </c>
      <c r="G9028" t="s">
        <v>5050</v>
      </c>
      <c r="H9028" s="1">
        <f>IF(COUNTIF(G$2:G9028,G9028)=1,1,0)</f>
        <v>1</v>
      </c>
      <c r="I9028" s="1">
        <v>5</v>
      </c>
      <c r="J9028" s="1">
        <v>0.15</v>
      </c>
      <c r="K9028" s="1">
        <v>6.5490000000000208</v>
      </c>
      <c r="L9028" s="12">
        <f>VLOOKUP(train[[#This Row],[Sub-Category]],Análisis_ABC_XYZ[[#Headers],[#Data]],4,FALSE)</f>
        <v>0.5176847302647779</v>
      </c>
    </row>
    <row r="9029" spans="1:12" x14ac:dyDescent="0.35">
      <c r="A9029" s="2">
        <v>43400</v>
      </c>
      <c r="B9029" s="1" t="s">
        <v>12</v>
      </c>
      <c r="C9029" s="1" t="s">
        <v>32</v>
      </c>
      <c r="D9029" s="1" t="s">
        <v>8</v>
      </c>
      <c r="E9029" s="1" t="s">
        <v>18</v>
      </c>
      <c r="F9029" s="18">
        <v>189.57600000000002</v>
      </c>
      <c r="G9029" t="s">
        <v>4804</v>
      </c>
      <c r="H9029" s="1">
        <f>IF(COUNTIF(G$2:G9029,G9029)=1,1,0)</f>
        <v>1</v>
      </c>
      <c r="I9029" s="1">
        <v>1</v>
      </c>
      <c r="J9029" s="1">
        <v>0.2</v>
      </c>
      <c r="K9029" s="1">
        <v>9.4787999999999784</v>
      </c>
      <c r="L9029" s="12">
        <f>VLOOKUP(train[[#This Row],[Sub-Category]],Análisis_ABC_XYZ[[#Headers],[#Data]],4,FALSE)</f>
        <v>0.55975208308209756</v>
      </c>
    </row>
    <row r="9030" spans="1:12" x14ac:dyDescent="0.35">
      <c r="A9030" s="2">
        <v>43400</v>
      </c>
      <c r="B9030" s="1" t="s">
        <v>12</v>
      </c>
      <c r="C9030" s="1" t="s">
        <v>1692</v>
      </c>
      <c r="D9030" s="1" t="s">
        <v>26</v>
      </c>
      <c r="E9030" s="1" t="s">
        <v>27</v>
      </c>
      <c r="F9030" s="18">
        <v>95.84</v>
      </c>
      <c r="G9030" t="s">
        <v>5050</v>
      </c>
      <c r="H9030" s="1">
        <f>IF(COUNTIF(G$2:G9030,G9030)=1,1,0)</f>
        <v>0</v>
      </c>
      <c r="I9030" s="1">
        <v>4</v>
      </c>
      <c r="J9030" s="1">
        <v>0.2</v>
      </c>
      <c r="K9030" s="1">
        <v>34.741999999999997</v>
      </c>
      <c r="L9030" s="12">
        <f>VLOOKUP(train[[#This Row],[Sub-Category]],Análisis_ABC_XYZ[[#Headers],[#Data]],4,FALSE)</f>
        <v>0.41105220110552465</v>
      </c>
    </row>
    <row r="9031" spans="1:12" x14ac:dyDescent="0.35">
      <c r="A9031" s="2">
        <v>43400</v>
      </c>
      <c r="B9031" s="1" t="s">
        <v>12</v>
      </c>
      <c r="C9031" s="1" t="s">
        <v>1836</v>
      </c>
      <c r="D9031" s="1" t="s">
        <v>26</v>
      </c>
      <c r="E9031" s="1" t="s">
        <v>27</v>
      </c>
      <c r="F9031" s="18">
        <v>71.959999999999994</v>
      </c>
      <c r="G9031" t="s">
        <v>4804</v>
      </c>
      <c r="H9031" s="1">
        <f>IF(COUNTIF(G$2:G9031,G9031)=1,1,0)</f>
        <v>0</v>
      </c>
      <c r="I9031" s="1">
        <v>5</v>
      </c>
      <c r="J9031" s="1">
        <v>0.2</v>
      </c>
      <c r="K9031" s="1">
        <v>7.1960000000000015</v>
      </c>
      <c r="L9031" s="12">
        <f>VLOOKUP(train[[#This Row],[Sub-Category]],Análisis_ABC_XYZ[[#Headers],[#Data]],4,FALSE)</f>
        <v>0.41105220110552465</v>
      </c>
    </row>
    <row r="9032" spans="1:12" x14ac:dyDescent="0.35">
      <c r="A9032" s="2">
        <v>43400</v>
      </c>
      <c r="B9032" s="1" t="s">
        <v>16</v>
      </c>
      <c r="C9032" s="1" t="s">
        <v>952</v>
      </c>
      <c r="D9032" s="1" t="s">
        <v>14</v>
      </c>
      <c r="E9032" s="1" t="s">
        <v>36</v>
      </c>
      <c r="F9032" s="18">
        <v>56.783999999999999</v>
      </c>
      <c r="G9032" t="s">
        <v>4580</v>
      </c>
      <c r="H9032" s="1">
        <f>IF(COUNTIF(G$2:G9032,G9032)=1,1,0)</f>
        <v>1</v>
      </c>
      <c r="I9032" s="1">
        <v>7</v>
      </c>
      <c r="J9032" s="1">
        <v>0.2</v>
      </c>
      <c r="K9032" s="1">
        <v>20.584200000000003</v>
      </c>
      <c r="L9032" s="12">
        <f>VLOOKUP(train[[#This Row],[Sub-Category]],Análisis_ABC_XYZ[[#Headers],[#Data]],4,FALSE)</f>
        <v>0.43613829632717294</v>
      </c>
    </row>
    <row r="9033" spans="1:12" x14ac:dyDescent="0.35">
      <c r="A9033" s="2">
        <v>43400</v>
      </c>
      <c r="B9033" s="1" t="s">
        <v>104</v>
      </c>
      <c r="C9033" s="1" t="s">
        <v>1630</v>
      </c>
      <c r="D9033" s="1" t="s">
        <v>14</v>
      </c>
      <c r="E9033" s="1" t="s">
        <v>36</v>
      </c>
      <c r="F9033" s="18">
        <v>44.783999999999999</v>
      </c>
      <c r="G9033" t="s">
        <v>6055</v>
      </c>
      <c r="H9033" s="1">
        <f>IF(COUNTIF(G$2:G9033,G9033)=1,1,0)</f>
        <v>1</v>
      </c>
      <c r="I9033" s="1">
        <v>1</v>
      </c>
      <c r="J9033" s="1">
        <v>0.2</v>
      </c>
      <c r="K9033" s="1">
        <v>16.234200000000001</v>
      </c>
      <c r="L9033" s="12">
        <f>VLOOKUP(train[[#This Row],[Sub-Category]],Análisis_ABC_XYZ[[#Headers],[#Data]],4,FALSE)</f>
        <v>0.43613829632717294</v>
      </c>
    </row>
    <row r="9034" spans="1:12" x14ac:dyDescent="0.35">
      <c r="A9034" s="2">
        <v>43400</v>
      </c>
      <c r="B9034" s="1" t="s">
        <v>72</v>
      </c>
      <c r="C9034" s="1" t="s">
        <v>1327</v>
      </c>
      <c r="D9034" s="1" t="s">
        <v>26</v>
      </c>
      <c r="E9034" s="1" t="s">
        <v>27</v>
      </c>
      <c r="F9034" s="18">
        <v>27.183999999999997</v>
      </c>
      <c r="G9034" t="s">
        <v>4780</v>
      </c>
      <c r="H9034" s="1">
        <f>IF(COUNTIF(G$2:G9034,G9034)=1,1,0)</f>
        <v>1</v>
      </c>
      <c r="I9034" s="1">
        <v>2</v>
      </c>
      <c r="J9034" s="1">
        <v>0.2</v>
      </c>
      <c r="K9034" s="1">
        <v>2.0387999999999984</v>
      </c>
      <c r="L9034" s="12">
        <f>VLOOKUP(train[[#This Row],[Sub-Category]],Análisis_ABC_XYZ[[#Headers],[#Data]],4,FALSE)</f>
        <v>0.41105220110552465</v>
      </c>
    </row>
    <row r="9035" spans="1:12" x14ac:dyDescent="0.35">
      <c r="A9035" s="2">
        <v>43400</v>
      </c>
      <c r="B9035" s="1" t="s">
        <v>39</v>
      </c>
      <c r="C9035" s="1" t="s">
        <v>1724</v>
      </c>
      <c r="D9035" s="1" t="s">
        <v>14</v>
      </c>
      <c r="E9035" s="1" t="s">
        <v>61</v>
      </c>
      <c r="F9035" s="18">
        <v>15.840000000000002</v>
      </c>
      <c r="G9035" t="s">
        <v>3394</v>
      </c>
      <c r="H9035" s="1">
        <f>IF(COUNTIF(G$2:G9035,G9035)=1,1,0)</f>
        <v>1</v>
      </c>
      <c r="I9035" s="1">
        <v>2</v>
      </c>
      <c r="J9035" s="1">
        <v>0.2</v>
      </c>
      <c r="K9035" s="1">
        <v>5.5439999999999987</v>
      </c>
      <c r="L9035" s="12">
        <f>VLOOKUP(train[[#This Row],[Sub-Category]],Análisis_ABC_XYZ[[#Headers],[#Data]],4,FALSE)</f>
        <v>0.44424167803735209</v>
      </c>
    </row>
    <row r="9036" spans="1:12" x14ac:dyDescent="0.35">
      <c r="A9036" s="2">
        <v>43400</v>
      </c>
      <c r="B9036" s="1" t="s">
        <v>39</v>
      </c>
      <c r="C9036" s="1" t="s">
        <v>587</v>
      </c>
      <c r="D9036" s="1" t="s">
        <v>14</v>
      </c>
      <c r="E9036" s="1" t="s">
        <v>36</v>
      </c>
      <c r="F9036" s="18">
        <v>8.4480000000000004</v>
      </c>
      <c r="G9036" t="s">
        <v>3394</v>
      </c>
      <c r="H9036" s="1">
        <f>IF(COUNTIF(G$2:G9036,G9036)=1,1,0)</f>
        <v>0</v>
      </c>
      <c r="I9036" s="1">
        <v>2</v>
      </c>
      <c r="J9036" s="1">
        <v>0.2</v>
      </c>
      <c r="K9036" s="1">
        <v>2.6399999999999997</v>
      </c>
      <c r="L9036" s="12">
        <f>VLOOKUP(train[[#This Row],[Sub-Category]],Análisis_ABC_XYZ[[#Headers],[#Data]],4,FALSE)</f>
        <v>0.43613829632717294</v>
      </c>
    </row>
    <row r="9037" spans="1:12" x14ac:dyDescent="0.35">
      <c r="A9037" s="2">
        <v>43400</v>
      </c>
      <c r="B9037" s="1" t="s">
        <v>72</v>
      </c>
      <c r="C9037" s="1" t="s">
        <v>487</v>
      </c>
      <c r="D9037" s="1" t="s">
        <v>14</v>
      </c>
      <c r="E9037" s="1" t="s">
        <v>24</v>
      </c>
      <c r="F9037" s="18">
        <v>7.0559999999999992</v>
      </c>
      <c r="G9037" t="s">
        <v>4780</v>
      </c>
      <c r="H9037" s="1">
        <f>IF(COUNTIF(G$2:G9037,G9037)=1,1,0)</f>
        <v>0</v>
      </c>
      <c r="I9037" s="1">
        <v>3</v>
      </c>
      <c r="J9037" s="1">
        <v>0.2</v>
      </c>
      <c r="K9037" s="1">
        <v>2.2050000000000001</v>
      </c>
      <c r="L9037" s="12">
        <f>VLOOKUP(train[[#This Row],[Sub-Category]],Análisis_ABC_XYZ[[#Headers],[#Data]],4,FALSE)</f>
        <v>0.45632477063632687</v>
      </c>
    </row>
    <row r="9038" spans="1:12" x14ac:dyDescent="0.35">
      <c r="A9038" s="2">
        <v>43400</v>
      </c>
      <c r="B9038" s="1" t="s">
        <v>16</v>
      </c>
      <c r="C9038" s="1" t="s">
        <v>511</v>
      </c>
      <c r="D9038" s="1" t="s">
        <v>14</v>
      </c>
      <c r="E9038" s="1" t="s">
        <v>24</v>
      </c>
      <c r="F9038" s="18">
        <v>6.5760000000000005</v>
      </c>
      <c r="G9038" t="s">
        <v>4580</v>
      </c>
      <c r="H9038" s="1">
        <f>IF(COUNTIF(G$2:G9038,G9038)=1,1,0)</f>
        <v>0</v>
      </c>
      <c r="I9038" s="1">
        <v>3</v>
      </c>
      <c r="J9038" s="1">
        <v>0.2</v>
      </c>
      <c r="K9038" s="1">
        <v>0.57540000000000058</v>
      </c>
      <c r="L9038" s="12">
        <f>VLOOKUP(train[[#This Row],[Sub-Category]],Análisis_ABC_XYZ[[#Headers],[#Data]],4,FALSE)</f>
        <v>0.45632477063632687</v>
      </c>
    </row>
    <row r="9039" spans="1:12" x14ac:dyDescent="0.35">
      <c r="A9039" s="2">
        <v>43400</v>
      </c>
      <c r="B9039" s="1" t="s">
        <v>16</v>
      </c>
      <c r="C9039" s="1" t="s">
        <v>866</v>
      </c>
      <c r="D9039" s="1" t="s">
        <v>14</v>
      </c>
      <c r="E9039" s="1" t="s">
        <v>29</v>
      </c>
      <c r="F9039" s="18">
        <v>5.6070000000000011</v>
      </c>
      <c r="G9039" t="s">
        <v>4580</v>
      </c>
      <c r="H9039" s="1">
        <f>IF(COUNTIF(G$2:G9039,G9039)=1,1,0)</f>
        <v>0</v>
      </c>
      <c r="I9039" s="1">
        <v>3</v>
      </c>
      <c r="J9039" s="1">
        <v>0.7</v>
      </c>
      <c r="K9039" s="1">
        <v>-3.9248999999999974</v>
      </c>
      <c r="L9039" s="12">
        <f>VLOOKUP(train[[#This Row],[Sub-Category]],Análisis_ABC_XYZ[[#Headers],[#Data]],4,FALSE)</f>
        <v>0.46881743173671325</v>
      </c>
    </row>
    <row r="9040" spans="1:12" x14ac:dyDescent="0.35">
      <c r="A9040" s="2">
        <v>43401</v>
      </c>
      <c r="B9040" s="1" t="s">
        <v>34</v>
      </c>
      <c r="C9040" s="1" t="s">
        <v>252</v>
      </c>
      <c r="D9040" s="1" t="s">
        <v>14</v>
      </c>
      <c r="E9040" s="1" t="s">
        <v>20</v>
      </c>
      <c r="F9040" s="18">
        <v>147.184</v>
      </c>
      <c r="G9040" t="s">
        <v>6093</v>
      </c>
      <c r="H9040" s="1">
        <f>IF(COUNTIF(G$2:G9040,G9040)=1,1,0)</f>
        <v>1</v>
      </c>
      <c r="I9040" s="1">
        <v>2</v>
      </c>
      <c r="J9040" s="1">
        <v>0.2</v>
      </c>
      <c r="K9040" s="1">
        <v>-29.436800000000012</v>
      </c>
      <c r="L9040" s="12">
        <f>VLOOKUP(train[[#This Row],[Sub-Category]],Análisis_ABC_XYZ[[#Headers],[#Data]],4,FALSE)</f>
        <v>0.44610841445725197</v>
      </c>
    </row>
    <row r="9041" spans="1:12" x14ac:dyDescent="0.35">
      <c r="A9041" s="2">
        <v>43401</v>
      </c>
      <c r="B9041" s="1" t="s">
        <v>34</v>
      </c>
      <c r="C9041" s="1" t="s">
        <v>1487</v>
      </c>
      <c r="D9041" s="1" t="s">
        <v>8</v>
      </c>
      <c r="E9041" s="1" t="s">
        <v>22</v>
      </c>
      <c r="F9041" s="18">
        <v>77.951999999999998</v>
      </c>
      <c r="G9041" t="s">
        <v>6093</v>
      </c>
      <c r="H9041" s="1">
        <f>IF(COUNTIF(G$2:G9041,G9041)=1,1,0)</f>
        <v>0</v>
      </c>
      <c r="I9041" s="1">
        <v>3</v>
      </c>
      <c r="J9041" s="1">
        <v>0.2</v>
      </c>
      <c r="K9041" s="1">
        <v>15.590399999999995</v>
      </c>
      <c r="L9041" s="12">
        <f>VLOOKUP(train[[#This Row],[Sub-Category]],Análisis_ABC_XYZ[[#Headers],[#Data]],4,FALSE)</f>
        <v>0.4595170286641902</v>
      </c>
    </row>
    <row r="9042" spans="1:12" x14ac:dyDescent="0.35">
      <c r="A9042" s="2">
        <v>43401</v>
      </c>
      <c r="B9042" s="1" t="s">
        <v>89</v>
      </c>
      <c r="C9042" s="1" t="s">
        <v>300</v>
      </c>
      <c r="D9042" s="1" t="s">
        <v>14</v>
      </c>
      <c r="E9042" s="1" t="s">
        <v>61</v>
      </c>
      <c r="F9042" s="18">
        <v>47.98</v>
      </c>
      <c r="G9042" t="s">
        <v>4464</v>
      </c>
      <c r="H9042" s="1">
        <f>IF(COUNTIF(G$2:G9042,G9042)=1,1,0)</f>
        <v>1</v>
      </c>
      <c r="I9042" s="1">
        <v>2</v>
      </c>
      <c r="J9042" s="1">
        <v>0</v>
      </c>
      <c r="K9042" s="1">
        <v>23.99</v>
      </c>
      <c r="L9042" s="12">
        <f>VLOOKUP(train[[#This Row],[Sub-Category]],Análisis_ABC_XYZ[[#Headers],[#Data]],4,FALSE)</f>
        <v>0.44424167803735209</v>
      </c>
    </row>
    <row r="9043" spans="1:12" x14ac:dyDescent="0.35">
      <c r="A9043" s="2">
        <v>43401</v>
      </c>
      <c r="B9043" s="1" t="s">
        <v>34</v>
      </c>
      <c r="C9043" s="1" t="s">
        <v>1859</v>
      </c>
      <c r="D9043" s="1" t="s">
        <v>14</v>
      </c>
      <c r="E9043" s="1" t="s">
        <v>36</v>
      </c>
      <c r="F9043" s="18">
        <v>47.952000000000005</v>
      </c>
      <c r="G9043" t="s">
        <v>6093</v>
      </c>
      <c r="H9043" s="1">
        <f>IF(COUNTIF(G$2:G9043,G9043)=1,1,0)</f>
        <v>0</v>
      </c>
      <c r="I9043" s="1">
        <v>3</v>
      </c>
      <c r="J9043" s="1">
        <v>0.2</v>
      </c>
      <c r="K9043" s="1">
        <v>16.183799999999998</v>
      </c>
      <c r="L9043" s="12">
        <f>VLOOKUP(train[[#This Row],[Sub-Category]],Análisis_ABC_XYZ[[#Headers],[#Data]],4,FALSE)</f>
        <v>0.43613829632717294</v>
      </c>
    </row>
    <row r="9044" spans="1:12" x14ac:dyDescent="0.35">
      <c r="A9044" s="2">
        <v>43401</v>
      </c>
      <c r="B9044" s="1" t="s">
        <v>39</v>
      </c>
      <c r="C9044" s="1" t="s">
        <v>1027</v>
      </c>
      <c r="D9044" s="1" t="s">
        <v>26</v>
      </c>
      <c r="E9044" s="1" t="s">
        <v>56</v>
      </c>
      <c r="F9044" s="18">
        <v>26.176000000000002</v>
      </c>
      <c r="G9044" t="s">
        <v>1979</v>
      </c>
      <c r="H9044" s="1">
        <f>IF(COUNTIF(G$2:G9044,G9044)=1,1,0)</f>
        <v>1</v>
      </c>
      <c r="I9044" s="1">
        <v>2</v>
      </c>
      <c r="J9044" s="1">
        <v>0.2</v>
      </c>
      <c r="K9044" s="1">
        <v>-3.272000000000002</v>
      </c>
      <c r="L9044" s="12">
        <f>VLOOKUP(train[[#This Row],[Sub-Category]],Análisis_ABC_XYZ[[#Headers],[#Data]],4,FALSE)</f>
        <v>0.52062335344040378</v>
      </c>
    </row>
    <row r="9045" spans="1:12" x14ac:dyDescent="0.35">
      <c r="A9045" s="2">
        <v>43401</v>
      </c>
      <c r="B9045" s="1" t="s">
        <v>39</v>
      </c>
      <c r="C9045" s="1" t="s">
        <v>82</v>
      </c>
      <c r="D9045" s="1" t="s">
        <v>26</v>
      </c>
      <c r="E9045" s="1" t="s">
        <v>56</v>
      </c>
      <c r="F9045" s="18">
        <v>24</v>
      </c>
      <c r="G9045" t="s">
        <v>1979</v>
      </c>
      <c r="H9045" s="1">
        <f>IF(COUNTIF(G$2:G9045,G9045)=1,1,0)</f>
        <v>0</v>
      </c>
      <c r="I9045" s="1">
        <v>2</v>
      </c>
      <c r="J9045" s="1">
        <v>0.2</v>
      </c>
      <c r="K9045" s="1">
        <v>-2.6999999999999993</v>
      </c>
      <c r="L9045" s="12">
        <f>VLOOKUP(train[[#This Row],[Sub-Category]],Análisis_ABC_XYZ[[#Headers],[#Data]],4,FALSE)</f>
        <v>0.52062335344040378</v>
      </c>
    </row>
    <row r="9046" spans="1:12" x14ac:dyDescent="0.35">
      <c r="A9046" s="2">
        <v>43401</v>
      </c>
      <c r="B9046" s="1" t="s">
        <v>370</v>
      </c>
      <c r="C9046" s="1" t="s">
        <v>199</v>
      </c>
      <c r="D9046" s="1" t="s">
        <v>14</v>
      </c>
      <c r="E9046" s="1" t="s">
        <v>15</v>
      </c>
      <c r="F9046" s="18">
        <v>21.93</v>
      </c>
      <c r="G9046" t="s">
        <v>3709</v>
      </c>
      <c r="H9046" s="1">
        <f>IF(COUNTIF(G$2:G9046,G9046)=1,1,0)</f>
        <v>1</v>
      </c>
      <c r="I9046" s="1">
        <v>3</v>
      </c>
      <c r="J9046" s="1">
        <v>0</v>
      </c>
      <c r="K9046" s="1">
        <v>10.307099999999998</v>
      </c>
      <c r="L9046" s="12">
        <f>VLOOKUP(train[[#This Row],[Sub-Category]],Análisis_ABC_XYZ[[#Headers],[#Data]],4,FALSE)</f>
        <v>0.4647369236065339</v>
      </c>
    </row>
    <row r="9047" spans="1:12" x14ac:dyDescent="0.35">
      <c r="A9047" s="2">
        <v>43401</v>
      </c>
      <c r="B9047" s="1" t="s">
        <v>39</v>
      </c>
      <c r="C9047" s="1" t="s">
        <v>345</v>
      </c>
      <c r="D9047" s="1" t="s">
        <v>14</v>
      </c>
      <c r="E9047" s="1" t="s">
        <v>36</v>
      </c>
      <c r="F9047" s="18">
        <v>15.552000000000003</v>
      </c>
      <c r="G9047" t="s">
        <v>1979</v>
      </c>
      <c r="H9047" s="1">
        <f>IF(COUNTIF(G$2:G9047,G9047)=1,1,0)</f>
        <v>0</v>
      </c>
      <c r="I9047" s="1">
        <v>3</v>
      </c>
      <c r="J9047" s="1">
        <v>0.2</v>
      </c>
      <c r="K9047" s="1">
        <v>5.4432</v>
      </c>
      <c r="L9047" s="12">
        <f>VLOOKUP(train[[#This Row],[Sub-Category]],Análisis_ABC_XYZ[[#Headers],[#Data]],4,FALSE)</f>
        <v>0.43613829632717294</v>
      </c>
    </row>
    <row r="9048" spans="1:12" x14ac:dyDescent="0.35">
      <c r="A9048" s="2">
        <v>43402</v>
      </c>
      <c r="B9048" s="1" t="s">
        <v>89</v>
      </c>
      <c r="C9048" s="1" t="s">
        <v>773</v>
      </c>
      <c r="D9048" s="1" t="s">
        <v>14</v>
      </c>
      <c r="E9048" s="1" t="s">
        <v>36</v>
      </c>
      <c r="F9048" s="18">
        <v>46.96</v>
      </c>
      <c r="G9048" t="s">
        <v>4444</v>
      </c>
      <c r="H9048" s="1">
        <f>IF(COUNTIF(G$2:G9048,G9048)=1,1,0)</f>
        <v>1</v>
      </c>
      <c r="I9048" s="1">
        <v>8</v>
      </c>
      <c r="J9048" s="1">
        <v>0</v>
      </c>
      <c r="K9048" s="1">
        <v>22.540800000000001</v>
      </c>
      <c r="L9048" s="12">
        <f>VLOOKUP(train[[#This Row],[Sub-Category]],Análisis_ABC_XYZ[[#Headers],[#Data]],4,FALSE)</f>
        <v>0.43613829632717294</v>
      </c>
    </row>
    <row r="9049" spans="1:12" x14ac:dyDescent="0.35">
      <c r="A9049" s="2">
        <v>43403</v>
      </c>
      <c r="B9049" s="1" t="s">
        <v>12</v>
      </c>
      <c r="C9049" s="1" t="s">
        <v>219</v>
      </c>
      <c r="D9049" s="1" t="s">
        <v>14</v>
      </c>
      <c r="E9049" s="1" t="s">
        <v>31</v>
      </c>
      <c r="F9049" s="18">
        <v>1702.12</v>
      </c>
      <c r="G9049" t="s">
        <v>2168</v>
      </c>
      <c r="H9049" s="1">
        <f>IF(COUNTIF(G$2:G9049,G9049)=1,1,0)</f>
        <v>1</v>
      </c>
      <c r="I9049" s="1">
        <v>14</v>
      </c>
      <c r="J9049" s="1">
        <v>0</v>
      </c>
      <c r="K9049" s="1">
        <v>510.63599999999985</v>
      </c>
      <c r="L9049" s="12">
        <f>VLOOKUP(train[[#This Row],[Sub-Category]],Análisis_ABC_XYZ[[#Headers],[#Data]],4,FALSE)</f>
        <v>0.49507917887403441</v>
      </c>
    </row>
    <row r="9050" spans="1:12" x14ac:dyDescent="0.35">
      <c r="A9050" s="2">
        <v>43403</v>
      </c>
      <c r="B9050" s="1" t="s">
        <v>37</v>
      </c>
      <c r="C9050" s="1" t="s">
        <v>1059</v>
      </c>
      <c r="D9050" s="1" t="s">
        <v>8</v>
      </c>
      <c r="E9050" s="1" t="s">
        <v>11</v>
      </c>
      <c r="F9050" s="18">
        <v>614.27200000000005</v>
      </c>
      <c r="G9050" t="s">
        <v>5657</v>
      </c>
      <c r="H9050" s="1">
        <f>IF(COUNTIF(G$2:G9050,G9050)=1,1,0)</f>
        <v>1</v>
      </c>
      <c r="I9050" s="1">
        <v>8</v>
      </c>
      <c r="J9050" s="1">
        <v>0.2</v>
      </c>
      <c r="K9050" s="1">
        <v>-23.03520000000006</v>
      </c>
      <c r="L9050" s="12">
        <f>VLOOKUP(train[[#This Row],[Sub-Category]],Análisis_ABC_XYZ[[#Headers],[#Data]],4,FALSE)</f>
        <v>0.46529189879902266</v>
      </c>
    </row>
    <row r="9051" spans="1:12" x14ac:dyDescent="0.35">
      <c r="A9051" s="2">
        <v>43403</v>
      </c>
      <c r="B9051" s="1" t="s">
        <v>39</v>
      </c>
      <c r="C9051" s="1" t="s">
        <v>424</v>
      </c>
      <c r="D9051" s="1" t="s">
        <v>8</v>
      </c>
      <c r="E9051" s="1" t="s">
        <v>18</v>
      </c>
      <c r="F9051" s="18">
        <v>251.00599999999997</v>
      </c>
      <c r="G9051" t="s">
        <v>5513</v>
      </c>
      <c r="H9051" s="1">
        <f>IF(COUNTIF(G$2:G9051,G9051)=1,1,0)</f>
        <v>1</v>
      </c>
      <c r="I9051" s="1">
        <v>2</v>
      </c>
      <c r="J9051" s="1">
        <v>0.3</v>
      </c>
      <c r="K9051" s="1">
        <v>-68.130199999999988</v>
      </c>
      <c r="L9051" s="12">
        <f>VLOOKUP(train[[#This Row],[Sub-Category]],Análisis_ABC_XYZ[[#Headers],[#Data]],4,FALSE)</f>
        <v>0.55975208308209756</v>
      </c>
    </row>
    <row r="9052" spans="1:12" x14ac:dyDescent="0.35">
      <c r="A9052" s="2">
        <v>43403</v>
      </c>
      <c r="B9052" s="1" t="s">
        <v>37</v>
      </c>
      <c r="C9052" s="1" t="s">
        <v>966</v>
      </c>
      <c r="D9052" s="1" t="s">
        <v>8</v>
      </c>
      <c r="E9052" s="1" t="s">
        <v>9</v>
      </c>
      <c r="F9052" s="18">
        <v>199.98</v>
      </c>
      <c r="G9052" t="s">
        <v>5657</v>
      </c>
      <c r="H9052" s="1">
        <f>IF(COUNTIF(G$2:G9052,G9052)=1,1,0)</f>
        <v>0</v>
      </c>
      <c r="I9052" s="1">
        <v>2</v>
      </c>
      <c r="J9052" s="1">
        <v>0</v>
      </c>
      <c r="K9052" s="1">
        <v>37.996199999999988</v>
      </c>
      <c r="L9052" s="12">
        <f>VLOOKUP(train[[#This Row],[Sub-Category]],Análisis_ABC_XYZ[[#Headers],[#Data]],4,FALSE)</f>
        <v>0.5176847302647779</v>
      </c>
    </row>
    <row r="9053" spans="1:12" x14ac:dyDescent="0.35">
      <c r="A9053" s="2">
        <v>43403</v>
      </c>
      <c r="B9053" s="1" t="s">
        <v>12</v>
      </c>
      <c r="C9053" s="1" t="s">
        <v>985</v>
      </c>
      <c r="D9053" s="1" t="s">
        <v>26</v>
      </c>
      <c r="E9053" s="1" t="s">
        <v>27</v>
      </c>
      <c r="F9053" s="18">
        <v>148.47999999999999</v>
      </c>
      <c r="G9053" t="s">
        <v>2168</v>
      </c>
      <c r="H9053" s="1">
        <f>IF(COUNTIF(G$2:G9053,G9053)=1,1,0)</f>
        <v>0</v>
      </c>
      <c r="I9053" s="1">
        <v>2</v>
      </c>
      <c r="J9053" s="1">
        <v>0.2</v>
      </c>
      <c r="K9053" s="1">
        <v>16.703999999999986</v>
      </c>
      <c r="L9053" s="12">
        <f>VLOOKUP(train[[#This Row],[Sub-Category]],Análisis_ABC_XYZ[[#Headers],[#Data]],4,FALSE)</f>
        <v>0.41105220110552465</v>
      </c>
    </row>
    <row r="9054" spans="1:12" x14ac:dyDescent="0.35">
      <c r="A9054" s="2">
        <v>43403</v>
      </c>
      <c r="B9054" s="1" t="s">
        <v>6</v>
      </c>
      <c r="C9054" s="1" t="s">
        <v>528</v>
      </c>
      <c r="D9054" s="1" t="s">
        <v>14</v>
      </c>
      <c r="E9054" s="1" t="s">
        <v>20</v>
      </c>
      <c r="F9054" s="18">
        <v>105.98</v>
      </c>
      <c r="G9054" t="s">
        <v>1989</v>
      </c>
      <c r="H9054" s="1">
        <f>IF(COUNTIF(G$2:G9054,G9054)=1,1,0)</f>
        <v>1</v>
      </c>
      <c r="I9054" s="1">
        <v>7</v>
      </c>
      <c r="J9054" s="1">
        <v>0</v>
      </c>
      <c r="K9054" s="1">
        <v>4.2391999999999932</v>
      </c>
      <c r="L9054" s="12">
        <f>VLOOKUP(train[[#This Row],[Sub-Category]],Análisis_ABC_XYZ[[#Headers],[#Data]],4,FALSE)</f>
        <v>0.44610841445725197</v>
      </c>
    </row>
    <row r="9055" spans="1:12" x14ac:dyDescent="0.35">
      <c r="A9055" s="2">
        <v>43403</v>
      </c>
      <c r="B9055" s="1" t="s">
        <v>37</v>
      </c>
      <c r="C9055" s="1" t="s">
        <v>1293</v>
      </c>
      <c r="D9055" s="1" t="s">
        <v>8</v>
      </c>
      <c r="E9055" s="1" t="s">
        <v>11</v>
      </c>
      <c r="F9055" s="18">
        <v>97.567999999999998</v>
      </c>
      <c r="G9055" t="s">
        <v>5657</v>
      </c>
      <c r="H9055" s="1">
        <f>IF(COUNTIF(G$2:G9055,G9055)=1,1,0)</f>
        <v>0</v>
      </c>
      <c r="I9055" s="1">
        <v>2</v>
      </c>
      <c r="J9055" s="1">
        <v>0.2</v>
      </c>
      <c r="K9055" s="1">
        <v>-6.0980000000000025</v>
      </c>
      <c r="L9055" s="12">
        <f>VLOOKUP(train[[#This Row],[Sub-Category]],Análisis_ABC_XYZ[[#Headers],[#Data]],4,FALSE)</f>
        <v>0.46529189879902266</v>
      </c>
    </row>
    <row r="9056" spans="1:12" x14ac:dyDescent="0.35">
      <c r="A9056" s="2">
        <v>43403</v>
      </c>
      <c r="B9056" s="1" t="s">
        <v>37</v>
      </c>
      <c r="C9056" s="1" t="s">
        <v>872</v>
      </c>
      <c r="D9056" s="1" t="s">
        <v>14</v>
      </c>
      <c r="E9056" s="1" t="s">
        <v>29</v>
      </c>
      <c r="F9056" s="18">
        <v>88.751999999999995</v>
      </c>
      <c r="G9056" t="s">
        <v>5376</v>
      </c>
      <c r="H9056" s="1">
        <f>IF(COUNTIF(G$2:G9056,G9056)=1,1,0)</f>
        <v>1</v>
      </c>
      <c r="I9056" s="1">
        <v>3</v>
      </c>
      <c r="J9056" s="1">
        <v>0.2</v>
      </c>
      <c r="K9056" s="1">
        <v>27.734999999999996</v>
      </c>
      <c r="L9056" s="12">
        <f>VLOOKUP(train[[#This Row],[Sub-Category]],Análisis_ABC_XYZ[[#Headers],[#Data]],4,FALSE)</f>
        <v>0.46881743173671325</v>
      </c>
    </row>
    <row r="9057" spans="1:12" x14ac:dyDescent="0.35">
      <c r="A9057" s="2">
        <v>43403</v>
      </c>
      <c r="B9057" s="1" t="s">
        <v>12</v>
      </c>
      <c r="C9057" s="1" t="s">
        <v>88</v>
      </c>
      <c r="D9057" s="1" t="s">
        <v>8</v>
      </c>
      <c r="E9057" s="1" t="s">
        <v>11</v>
      </c>
      <c r="F9057" s="18">
        <v>71.992000000000004</v>
      </c>
      <c r="G9057" t="s">
        <v>2168</v>
      </c>
      <c r="H9057" s="1">
        <f>IF(COUNTIF(G$2:G9057,G9057)=1,1,0)</f>
        <v>0</v>
      </c>
      <c r="I9057" s="1">
        <v>1</v>
      </c>
      <c r="J9057" s="1">
        <v>0.2</v>
      </c>
      <c r="K9057" s="1">
        <v>-0.89990000000001302</v>
      </c>
      <c r="L9057" s="12">
        <f>VLOOKUP(train[[#This Row],[Sub-Category]],Análisis_ABC_XYZ[[#Headers],[#Data]],4,FALSE)</f>
        <v>0.46529189879902266</v>
      </c>
    </row>
    <row r="9058" spans="1:12" x14ac:dyDescent="0.35">
      <c r="A9058" s="2">
        <v>43403</v>
      </c>
      <c r="B9058" s="1" t="s">
        <v>39</v>
      </c>
      <c r="C9058" s="1" t="s">
        <v>1078</v>
      </c>
      <c r="D9058" s="1" t="s">
        <v>14</v>
      </c>
      <c r="E9058" s="1" t="s">
        <v>20</v>
      </c>
      <c r="F9058" s="18">
        <v>54.192</v>
      </c>
      <c r="G9058" t="s">
        <v>5513</v>
      </c>
      <c r="H9058" s="1">
        <f>IF(COUNTIF(G$2:G9058,G9058)=1,1,0)</f>
        <v>0</v>
      </c>
      <c r="I9058" s="1">
        <v>6</v>
      </c>
      <c r="J9058" s="1">
        <v>0.2</v>
      </c>
      <c r="K9058" s="1">
        <v>4.0643999999999973</v>
      </c>
      <c r="L9058" s="12">
        <f>VLOOKUP(train[[#This Row],[Sub-Category]],Análisis_ABC_XYZ[[#Headers],[#Data]],4,FALSE)</f>
        <v>0.44610841445725197</v>
      </c>
    </row>
    <row r="9059" spans="1:12" x14ac:dyDescent="0.35">
      <c r="A9059" s="2">
        <v>43403</v>
      </c>
      <c r="B9059" s="1" t="s">
        <v>12</v>
      </c>
      <c r="C9059" s="1" t="s">
        <v>1167</v>
      </c>
      <c r="D9059" s="1" t="s">
        <v>14</v>
      </c>
      <c r="E9059" s="1" t="s">
        <v>15</v>
      </c>
      <c r="F9059" s="18">
        <v>43.86</v>
      </c>
      <c r="G9059" t="s">
        <v>2168</v>
      </c>
      <c r="H9059" s="1">
        <f>IF(COUNTIF(G$2:G9059,G9059)=1,1,0)</f>
        <v>0</v>
      </c>
      <c r="I9059" s="1">
        <v>6</v>
      </c>
      <c r="J9059" s="1">
        <v>0</v>
      </c>
      <c r="K9059" s="1">
        <v>20.614199999999997</v>
      </c>
      <c r="L9059" s="12">
        <f>VLOOKUP(train[[#This Row],[Sub-Category]],Análisis_ABC_XYZ[[#Headers],[#Data]],4,FALSE)</f>
        <v>0.4647369236065339</v>
      </c>
    </row>
    <row r="9060" spans="1:12" x14ac:dyDescent="0.35">
      <c r="A9060" s="2">
        <v>43403</v>
      </c>
      <c r="B9060" s="1" t="s">
        <v>6</v>
      </c>
      <c r="C9060" s="1" t="s">
        <v>415</v>
      </c>
      <c r="D9060" s="1" t="s">
        <v>14</v>
      </c>
      <c r="E9060" s="1" t="s">
        <v>182</v>
      </c>
      <c r="F9060" s="18">
        <v>35.06</v>
      </c>
      <c r="G9060" t="s">
        <v>1989</v>
      </c>
      <c r="H9060" s="1">
        <f>IF(COUNTIF(G$2:G9060,G9060)=1,1,0)</f>
        <v>0</v>
      </c>
      <c r="I9060" s="1">
        <v>2</v>
      </c>
      <c r="J9060" s="1">
        <v>0</v>
      </c>
      <c r="K9060" s="1">
        <v>10.517999999999997</v>
      </c>
      <c r="L9060" s="12">
        <f>VLOOKUP(train[[#This Row],[Sub-Category]],Análisis_ABC_XYZ[[#Headers],[#Data]],4,FALSE)</f>
        <v>0.53938093436526824</v>
      </c>
    </row>
    <row r="9061" spans="1:12" x14ac:dyDescent="0.35">
      <c r="A9061" s="2">
        <v>43403</v>
      </c>
      <c r="B9061" s="1" t="s">
        <v>6</v>
      </c>
      <c r="C9061" s="1" t="s">
        <v>1340</v>
      </c>
      <c r="D9061" s="1" t="s">
        <v>8</v>
      </c>
      <c r="E9061" s="1" t="s">
        <v>11</v>
      </c>
      <c r="F9061" s="18">
        <v>33.94</v>
      </c>
      <c r="G9061" t="s">
        <v>1989</v>
      </c>
      <c r="H9061" s="1">
        <f>IF(COUNTIF(G$2:G9061,G9061)=1,1,0)</f>
        <v>0</v>
      </c>
      <c r="I9061" s="1">
        <v>1</v>
      </c>
      <c r="J9061" s="1">
        <v>0</v>
      </c>
      <c r="K9061" s="1">
        <v>9.1637999999999984</v>
      </c>
      <c r="L9061" s="12">
        <f>VLOOKUP(train[[#This Row],[Sub-Category]],Análisis_ABC_XYZ[[#Headers],[#Data]],4,FALSE)</f>
        <v>0.46529189879902266</v>
      </c>
    </row>
    <row r="9062" spans="1:12" x14ac:dyDescent="0.35">
      <c r="A9062" s="2">
        <v>43403</v>
      </c>
      <c r="B9062" s="1" t="s">
        <v>6</v>
      </c>
      <c r="C9062" s="1" t="s">
        <v>1622</v>
      </c>
      <c r="D9062" s="1" t="s">
        <v>14</v>
      </c>
      <c r="E9062" s="1" t="s">
        <v>15</v>
      </c>
      <c r="F9062" s="18">
        <v>30</v>
      </c>
      <c r="G9062" t="s">
        <v>1989</v>
      </c>
      <c r="H9062" s="1">
        <f>IF(COUNTIF(G$2:G9062,G9062)=1,1,0)</f>
        <v>0</v>
      </c>
      <c r="I9062" s="1">
        <v>8</v>
      </c>
      <c r="J9062" s="1">
        <v>0</v>
      </c>
      <c r="K9062" s="1">
        <v>14.399999999999999</v>
      </c>
      <c r="L9062" s="12">
        <f>VLOOKUP(train[[#This Row],[Sub-Category]],Análisis_ABC_XYZ[[#Headers],[#Data]],4,FALSE)</f>
        <v>0.4647369236065339</v>
      </c>
    </row>
    <row r="9063" spans="1:12" x14ac:dyDescent="0.35">
      <c r="A9063" s="2">
        <v>43403</v>
      </c>
      <c r="B9063" s="1" t="s">
        <v>52</v>
      </c>
      <c r="C9063" s="1" t="s">
        <v>616</v>
      </c>
      <c r="D9063" s="1" t="s">
        <v>26</v>
      </c>
      <c r="E9063" s="1" t="s">
        <v>56</v>
      </c>
      <c r="F9063" s="18">
        <v>442.40000000000003</v>
      </c>
      <c r="G9063" t="s">
        <v>4378</v>
      </c>
      <c r="H9063" s="1">
        <f>IF(COUNTIF(G$2:G9063,G9063)=1,1,0)</f>
        <v>1</v>
      </c>
      <c r="I9063" s="1">
        <v>7</v>
      </c>
      <c r="J9063" s="1">
        <v>0.2</v>
      </c>
      <c r="K9063" s="1">
        <v>-55.300000000000068</v>
      </c>
      <c r="L9063" s="12">
        <f>VLOOKUP(train[[#This Row],[Sub-Category]],Análisis_ABC_XYZ[[#Headers],[#Data]],4,FALSE)</f>
        <v>0.52062335344040378</v>
      </c>
    </row>
    <row r="9064" spans="1:12" x14ac:dyDescent="0.35">
      <c r="A9064" s="2">
        <v>43403</v>
      </c>
      <c r="B9064" s="1" t="s">
        <v>52</v>
      </c>
      <c r="C9064" s="1" t="s">
        <v>1181</v>
      </c>
      <c r="D9064" s="1" t="s">
        <v>14</v>
      </c>
      <c r="E9064" s="1" t="s">
        <v>36</v>
      </c>
      <c r="F9064" s="18">
        <v>20.736000000000004</v>
      </c>
      <c r="G9064" t="s">
        <v>4378</v>
      </c>
      <c r="H9064" s="1">
        <f>IF(COUNTIF(G$2:G9064,G9064)=1,1,0)</f>
        <v>0</v>
      </c>
      <c r="I9064" s="1">
        <v>4</v>
      </c>
      <c r="J9064" s="1">
        <v>0.2</v>
      </c>
      <c r="K9064" s="1">
        <v>7.2576000000000001</v>
      </c>
      <c r="L9064" s="12">
        <f>VLOOKUP(train[[#This Row],[Sub-Category]],Análisis_ABC_XYZ[[#Headers],[#Data]],4,FALSE)</f>
        <v>0.43613829632717294</v>
      </c>
    </row>
    <row r="9065" spans="1:12" x14ac:dyDescent="0.35">
      <c r="A9065" s="2">
        <v>43403</v>
      </c>
      <c r="B9065" s="1" t="s">
        <v>12</v>
      </c>
      <c r="C9065" s="1" t="s">
        <v>236</v>
      </c>
      <c r="D9065" s="1" t="s">
        <v>14</v>
      </c>
      <c r="E9065" s="1" t="s">
        <v>24</v>
      </c>
      <c r="F9065" s="18">
        <v>19.899999999999999</v>
      </c>
      <c r="G9065" t="s">
        <v>2168</v>
      </c>
      <c r="H9065" s="1">
        <f>IF(COUNTIF(G$2:G9065,G9065)=1,1,0)</f>
        <v>0</v>
      </c>
      <c r="I9065" s="1">
        <v>5</v>
      </c>
      <c r="J9065" s="1">
        <v>0</v>
      </c>
      <c r="K9065" s="1">
        <v>6.5669999999999984</v>
      </c>
      <c r="L9065" s="12">
        <f>VLOOKUP(train[[#This Row],[Sub-Category]],Análisis_ABC_XYZ[[#Headers],[#Data]],4,FALSE)</f>
        <v>0.45632477063632687</v>
      </c>
    </row>
    <row r="9066" spans="1:12" x14ac:dyDescent="0.35">
      <c r="A9066" s="2">
        <v>43403</v>
      </c>
      <c r="B9066" s="1" t="s">
        <v>39</v>
      </c>
      <c r="C9066" s="1" t="s">
        <v>590</v>
      </c>
      <c r="D9066" s="1" t="s">
        <v>8</v>
      </c>
      <c r="E9066" s="1" t="s">
        <v>22</v>
      </c>
      <c r="F9066" s="18">
        <v>16.192</v>
      </c>
      <c r="G9066" t="s">
        <v>5513</v>
      </c>
      <c r="H9066" s="1">
        <f>IF(COUNTIF(G$2:G9066,G9066)=1,1,0)</f>
        <v>0</v>
      </c>
      <c r="I9066" s="1">
        <v>2</v>
      </c>
      <c r="J9066" s="1">
        <v>0.6</v>
      </c>
      <c r="K9066" s="1">
        <v>-8.5007999999999981</v>
      </c>
      <c r="L9066" s="12">
        <f>VLOOKUP(train[[#This Row],[Sub-Category]],Análisis_ABC_XYZ[[#Headers],[#Data]],4,FALSE)</f>
        <v>0.4595170286641902</v>
      </c>
    </row>
    <row r="9067" spans="1:12" x14ac:dyDescent="0.35">
      <c r="A9067" s="2">
        <v>43403</v>
      </c>
      <c r="B9067" s="1" t="s">
        <v>37</v>
      </c>
      <c r="C9067" s="1" t="s">
        <v>911</v>
      </c>
      <c r="D9067" s="1" t="s">
        <v>14</v>
      </c>
      <c r="E9067" s="1" t="s">
        <v>29</v>
      </c>
      <c r="F9067" s="18">
        <v>13.904</v>
      </c>
      <c r="G9067" t="s">
        <v>5376</v>
      </c>
      <c r="H9067" s="1">
        <f>IF(COUNTIF(G$2:G9067,G9067)=1,1,0)</f>
        <v>0</v>
      </c>
      <c r="I9067" s="1">
        <v>2</v>
      </c>
      <c r="J9067" s="1">
        <v>0.2</v>
      </c>
      <c r="K9067" s="1">
        <v>5.2139999999999995</v>
      </c>
      <c r="L9067" s="12">
        <f>VLOOKUP(train[[#This Row],[Sub-Category]],Análisis_ABC_XYZ[[#Headers],[#Data]],4,FALSE)</f>
        <v>0.46881743173671325</v>
      </c>
    </row>
    <row r="9068" spans="1:12" x14ac:dyDescent="0.35">
      <c r="A9068" s="2">
        <v>43403</v>
      </c>
      <c r="B9068" s="1" t="s">
        <v>52</v>
      </c>
      <c r="C9068" s="1" t="s">
        <v>765</v>
      </c>
      <c r="D9068" s="1" t="s">
        <v>14</v>
      </c>
      <c r="E9068" s="1" t="s">
        <v>20</v>
      </c>
      <c r="F9068" s="18">
        <v>11.168000000000001</v>
      </c>
      <c r="G9068" t="s">
        <v>4378</v>
      </c>
      <c r="H9068" s="1">
        <f>IF(COUNTIF(G$2:G9068,G9068)=1,1,0)</f>
        <v>0</v>
      </c>
      <c r="I9068" s="1">
        <v>2</v>
      </c>
      <c r="J9068" s="1">
        <v>0.2</v>
      </c>
      <c r="K9068" s="1">
        <v>-2.5128000000000008</v>
      </c>
      <c r="L9068" s="12">
        <f>VLOOKUP(train[[#This Row],[Sub-Category]],Análisis_ABC_XYZ[[#Headers],[#Data]],4,FALSE)</f>
        <v>0.44610841445725197</v>
      </c>
    </row>
    <row r="9069" spans="1:12" x14ac:dyDescent="0.35">
      <c r="A9069" s="2">
        <v>43403</v>
      </c>
      <c r="B9069" s="1" t="s">
        <v>37</v>
      </c>
      <c r="C9069" s="1" t="s">
        <v>829</v>
      </c>
      <c r="D9069" s="1" t="s">
        <v>8</v>
      </c>
      <c r="E9069" s="1" t="s">
        <v>22</v>
      </c>
      <c r="F9069" s="18">
        <v>9.64</v>
      </c>
      <c r="G9069" t="s">
        <v>2914</v>
      </c>
      <c r="H9069" s="1">
        <f>IF(COUNTIF(G$2:G9069,G9069)=1,1,0)</f>
        <v>1</v>
      </c>
      <c r="I9069" s="1">
        <v>2</v>
      </c>
      <c r="J9069" s="1">
        <v>0</v>
      </c>
      <c r="K9069" s="1">
        <v>3.6632000000000007</v>
      </c>
      <c r="L9069" s="12">
        <f>VLOOKUP(train[[#This Row],[Sub-Category]],Análisis_ABC_XYZ[[#Headers],[#Data]],4,FALSE)</f>
        <v>0.4595170286641902</v>
      </c>
    </row>
    <row r="9070" spans="1:12" x14ac:dyDescent="0.35">
      <c r="A9070" s="2">
        <v>43403</v>
      </c>
      <c r="B9070" s="1" t="s">
        <v>12</v>
      </c>
      <c r="C9070" s="1" t="s">
        <v>1168</v>
      </c>
      <c r="D9070" s="1" t="s">
        <v>14</v>
      </c>
      <c r="E9070" s="1" t="s">
        <v>36</v>
      </c>
      <c r="F9070" s="18">
        <v>7.42</v>
      </c>
      <c r="G9070" t="s">
        <v>2168</v>
      </c>
      <c r="H9070" s="1">
        <f>IF(COUNTIF(G$2:G9070,G9070)=1,1,0)</f>
        <v>0</v>
      </c>
      <c r="I9070" s="1">
        <v>2</v>
      </c>
      <c r="J9070" s="1">
        <v>0</v>
      </c>
      <c r="K9070" s="1">
        <v>3.71</v>
      </c>
      <c r="L9070" s="12">
        <f>VLOOKUP(train[[#This Row],[Sub-Category]],Análisis_ABC_XYZ[[#Headers],[#Data]],4,FALSE)</f>
        <v>0.43613829632717294</v>
      </c>
    </row>
    <row r="9071" spans="1:12" x14ac:dyDescent="0.35">
      <c r="A9071" s="2">
        <v>43403</v>
      </c>
      <c r="B9071" s="1" t="s">
        <v>52</v>
      </c>
      <c r="C9071" s="1" t="s">
        <v>1140</v>
      </c>
      <c r="D9071" s="1" t="s">
        <v>8</v>
      </c>
      <c r="E9071" s="1" t="s">
        <v>22</v>
      </c>
      <c r="F9071" s="18">
        <v>7.168000000000001</v>
      </c>
      <c r="G9071" t="s">
        <v>4378</v>
      </c>
      <c r="H9071" s="1">
        <f>IF(COUNTIF(G$2:G9071,G9071)=1,1,0)</f>
        <v>0</v>
      </c>
      <c r="I9071" s="1">
        <v>2</v>
      </c>
      <c r="J9071" s="1">
        <v>0.2</v>
      </c>
      <c r="K9071" s="1">
        <v>0.98559999999999937</v>
      </c>
      <c r="L9071" s="12">
        <f>VLOOKUP(train[[#This Row],[Sub-Category]],Análisis_ABC_XYZ[[#Headers],[#Data]],4,FALSE)</f>
        <v>0.4595170286641902</v>
      </c>
    </row>
    <row r="9072" spans="1:12" x14ac:dyDescent="0.35">
      <c r="A9072" s="2">
        <v>43404</v>
      </c>
      <c r="B9072" s="1" t="s">
        <v>72</v>
      </c>
      <c r="C9072" s="1" t="s">
        <v>623</v>
      </c>
      <c r="D9072" s="1" t="s">
        <v>26</v>
      </c>
      <c r="E9072" s="1" t="s">
        <v>27</v>
      </c>
      <c r="F9072" s="18">
        <v>508.76800000000003</v>
      </c>
      <c r="G9072" t="s">
        <v>5075</v>
      </c>
      <c r="H9072" s="1">
        <f>IF(COUNTIF(G$2:G9072,G9072)=1,1,0)</f>
        <v>1</v>
      </c>
      <c r="I9072" s="1">
        <v>4</v>
      </c>
      <c r="J9072" s="1">
        <v>0.2</v>
      </c>
      <c r="K9072" s="1">
        <v>38.157600000000002</v>
      </c>
      <c r="L9072" s="12">
        <f>VLOOKUP(train[[#This Row],[Sub-Category]],Análisis_ABC_XYZ[[#Headers],[#Data]],4,FALSE)</f>
        <v>0.41105220110552465</v>
      </c>
    </row>
    <row r="9073" spans="1:12" x14ac:dyDescent="0.35">
      <c r="A9073" s="2">
        <v>43404</v>
      </c>
      <c r="B9073" s="1" t="s">
        <v>72</v>
      </c>
      <c r="C9073" s="1" t="s">
        <v>376</v>
      </c>
      <c r="D9073" s="1" t="s">
        <v>14</v>
      </c>
      <c r="E9073" s="1" t="s">
        <v>61</v>
      </c>
      <c r="F9073" s="18">
        <v>9.9120000000000008</v>
      </c>
      <c r="G9073" t="s">
        <v>5075</v>
      </c>
      <c r="H9073" s="1">
        <f>IF(COUNTIF(G$2:G9073,G9073)=1,1,0)</f>
        <v>0</v>
      </c>
      <c r="I9073" s="1">
        <v>3</v>
      </c>
      <c r="J9073" s="1">
        <v>0.2</v>
      </c>
      <c r="K9073" s="1">
        <v>3.2213999999999996</v>
      </c>
      <c r="L9073" s="12">
        <f>VLOOKUP(train[[#This Row],[Sub-Category]],Análisis_ABC_XYZ[[#Headers],[#Data]],4,FALSE)</f>
        <v>0.44424167803735209</v>
      </c>
    </row>
    <row r="9074" spans="1:12" x14ac:dyDescent="0.35">
      <c r="A9074" s="2">
        <v>43404</v>
      </c>
      <c r="B9074" s="1" t="s">
        <v>39</v>
      </c>
      <c r="C9074" s="1" t="s">
        <v>335</v>
      </c>
      <c r="D9074" s="1" t="s">
        <v>14</v>
      </c>
      <c r="E9074" s="1" t="s">
        <v>24</v>
      </c>
      <c r="F9074" s="18">
        <v>5.2480000000000002</v>
      </c>
      <c r="G9074" t="s">
        <v>4529</v>
      </c>
      <c r="H9074" s="1">
        <f>IF(COUNTIF(G$2:G9074,G9074)=1,1,0)</f>
        <v>1</v>
      </c>
      <c r="I9074" s="1">
        <v>2</v>
      </c>
      <c r="J9074" s="1">
        <v>0.2</v>
      </c>
      <c r="K9074" s="1">
        <v>0.59039999999999915</v>
      </c>
      <c r="L9074" s="12">
        <f>VLOOKUP(train[[#This Row],[Sub-Category]],Análisis_ABC_XYZ[[#Headers],[#Data]],4,FALSE)</f>
        <v>0.45632477063632687</v>
      </c>
    </row>
    <row r="9075" spans="1:12" x14ac:dyDescent="0.35">
      <c r="A9075" s="2">
        <v>43405</v>
      </c>
      <c r="B9075" s="1" t="s">
        <v>37</v>
      </c>
      <c r="C9075" s="1" t="s">
        <v>1302</v>
      </c>
      <c r="D9075" s="1" t="s">
        <v>8</v>
      </c>
      <c r="E9075" s="1" t="s">
        <v>18</v>
      </c>
      <c r="F9075" s="18">
        <v>2665.62</v>
      </c>
      <c r="G9075" t="s">
        <v>3835</v>
      </c>
      <c r="H9075" s="1">
        <f>IF(COUNTIF(G$2:G9075,G9075)=1,1,0)</f>
        <v>1</v>
      </c>
      <c r="I9075" s="1">
        <v>9</v>
      </c>
      <c r="J9075" s="1">
        <v>0</v>
      </c>
      <c r="K9075" s="1">
        <v>239.90580000000011</v>
      </c>
      <c r="L9075" s="12">
        <f>VLOOKUP(train[[#This Row],[Sub-Category]],Análisis_ABC_XYZ[[#Headers],[#Data]],4,FALSE)</f>
        <v>0.55975208308209756</v>
      </c>
    </row>
    <row r="9076" spans="1:12" x14ac:dyDescent="0.35">
      <c r="A9076" s="2">
        <v>43405</v>
      </c>
      <c r="B9076" s="1" t="s">
        <v>370</v>
      </c>
      <c r="C9076" s="1" t="s">
        <v>330</v>
      </c>
      <c r="D9076" s="1" t="s">
        <v>14</v>
      </c>
      <c r="E9076" s="1" t="s">
        <v>36</v>
      </c>
      <c r="F9076" s="18">
        <v>189.7</v>
      </c>
      <c r="G9076" t="s">
        <v>3572</v>
      </c>
      <c r="H9076" s="1">
        <f>IF(COUNTIF(G$2:G9076,G9076)=1,1,0)</f>
        <v>1</v>
      </c>
      <c r="I9076" s="1">
        <v>10</v>
      </c>
      <c r="J9076" s="1">
        <v>0</v>
      </c>
      <c r="K9076" s="1">
        <v>91.055999999999983</v>
      </c>
      <c r="L9076" s="12">
        <f>VLOOKUP(train[[#This Row],[Sub-Category]],Análisis_ABC_XYZ[[#Headers],[#Data]],4,FALSE)</f>
        <v>0.43613829632717294</v>
      </c>
    </row>
    <row r="9077" spans="1:12" x14ac:dyDescent="0.35">
      <c r="A9077" s="2">
        <v>43405</v>
      </c>
      <c r="B9077" s="1" t="s">
        <v>370</v>
      </c>
      <c r="C9077" s="1" t="s">
        <v>1594</v>
      </c>
      <c r="D9077" s="1" t="s">
        <v>14</v>
      </c>
      <c r="E9077" s="1" t="s">
        <v>36</v>
      </c>
      <c r="F9077" s="18">
        <v>40.99</v>
      </c>
      <c r="G9077" t="s">
        <v>3572</v>
      </c>
      <c r="H9077" s="1">
        <f>IF(COUNTIF(G$2:G9077,G9077)=1,1,0)</f>
        <v>0</v>
      </c>
      <c r="I9077" s="1">
        <v>1</v>
      </c>
      <c r="J9077" s="1">
        <v>0</v>
      </c>
      <c r="K9077" s="1">
        <v>20.085100000000001</v>
      </c>
      <c r="L9077" s="12">
        <f>VLOOKUP(train[[#This Row],[Sub-Category]],Análisis_ABC_XYZ[[#Headers],[#Data]],4,FALSE)</f>
        <v>0.43613829632717294</v>
      </c>
    </row>
    <row r="9078" spans="1:12" x14ac:dyDescent="0.35">
      <c r="A9078" s="2">
        <v>43405</v>
      </c>
      <c r="B9078" s="1" t="s">
        <v>37</v>
      </c>
      <c r="C9078" s="1" t="s">
        <v>1446</v>
      </c>
      <c r="D9078" s="1" t="s">
        <v>14</v>
      </c>
      <c r="E9078" s="1" t="s">
        <v>29</v>
      </c>
      <c r="F9078" s="18">
        <v>25.120000000000005</v>
      </c>
      <c r="G9078" t="s">
        <v>3835</v>
      </c>
      <c r="H9078" s="1">
        <f>IF(COUNTIF(G$2:G9078,G9078)=1,1,0)</f>
        <v>0</v>
      </c>
      <c r="I9078" s="1">
        <v>5</v>
      </c>
      <c r="J9078" s="1">
        <v>0.2</v>
      </c>
      <c r="K9078" s="1">
        <v>7.8499999999999979</v>
      </c>
      <c r="L9078" s="12">
        <f>VLOOKUP(train[[#This Row],[Sub-Category]],Análisis_ABC_XYZ[[#Headers],[#Data]],4,FALSE)</f>
        <v>0.46881743173671325</v>
      </c>
    </row>
    <row r="9079" spans="1:12" x14ac:dyDescent="0.35">
      <c r="A9079" s="2">
        <v>43406</v>
      </c>
      <c r="B9079" s="1" t="s">
        <v>6</v>
      </c>
      <c r="C9079" s="1" t="s">
        <v>10</v>
      </c>
      <c r="D9079" s="1" t="s">
        <v>8</v>
      </c>
      <c r="E9079" s="1" t="s">
        <v>11</v>
      </c>
      <c r="F9079" s="18">
        <v>975.92</v>
      </c>
      <c r="G9079" t="s">
        <v>2543</v>
      </c>
      <c r="H9079" s="1">
        <f>IF(COUNTIF(G$2:G9079,G9079)=1,1,0)</f>
        <v>1</v>
      </c>
      <c r="I9079" s="1">
        <v>4</v>
      </c>
      <c r="J9079" s="1">
        <v>0</v>
      </c>
      <c r="K9079" s="1">
        <v>292.77599999999995</v>
      </c>
      <c r="L9079" s="12">
        <f>VLOOKUP(train[[#This Row],[Sub-Category]],Análisis_ABC_XYZ[[#Headers],[#Data]],4,FALSE)</f>
        <v>0.46529189879902266</v>
      </c>
    </row>
    <row r="9080" spans="1:12" x14ac:dyDescent="0.35">
      <c r="A9080" s="2">
        <v>43406</v>
      </c>
      <c r="B9080" s="1" t="s">
        <v>52</v>
      </c>
      <c r="C9080" s="1" t="s">
        <v>1185</v>
      </c>
      <c r="D9080" s="1" t="s">
        <v>26</v>
      </c>
      <c r="E9080" s="1" t="s">
        <v>27</v>
      </c>
      <c r="F9080" s="18">
        <v>859.19999999999993</v>
      </c>
      <c r="G9080" t="s">
        <v>4120</v>
      </c>
      <c r="H9080" s="1">
        <f>IF(COUNTIF(G$2:G9080,G9080)=1,1,0)</f>
        <v>1</v>
      </c>
      <c r="I9080" s="1">
        <v>4</v>
      </c>
      <c r="J9080" s="1">
        <v>0.4</v>
      </c>
      <c r="K9080" s="1">
        <v>-186.15999999999997</v>
      </c>
      <c r="L9080" s="12">
        <f>VLOOKUP(train[[#This Row],[Sub-Category]],Análisis_ABC_XYZ[[#Headers],[#Data]],4,FALSE)</f>
        <v>0.41105220110552465</v>
      </c>
    </row>
    <row r="9081" spans="1:12" x14ac:dyDescent="0.35">
      <c r="A9081" s="2">
        <v>43406</v>
      </c>
      <c r="B9081" s="1" t="s">
        <v>12</v>
      </c>
      <c r="C9081" s="1" t="s">
        <v>1754</v>
      </c>
      <c r="D9081" s="1" t="s">
        <v>14</v>
      </c>
      <c r="E9081" s="1" t="s">
        <v>29</v>
      </c>
      <c r="F9081" s="18">
        <v>590.35199999999998</v>
      </c>
      <c r="G9081" t="s">
        <v>2061</v>
      </c>
      <c r="H9081" s="1">
        <f>IF(COUNTIF(G$2:G9081,G9081)=1,1,0)</f>
        <v>1</v>
      </c>
      <c r="I9081" s="1">
        <v>6</v>
      </c>
      <c r="J9081" s="1">
        <v>0.2</v>
      </c>
      <c r="K9081" s="1">
        <v>206.62319999999997</v>
      </c>
      <c r="L9081" s="12">
        <f>VLOOKUP(train[[#This Row],[Sub-Category]],Análisis_ABC_XYZ[[#Headers],[#Data]],4,FALSE)</f>
        <v>0.46881743173671325</v>
      </c>
    </row>
    <row r="9082" spans="1:12" x14ac:dyDescent="0.35">
      <c r="A9082" s="2">
        <v>43406</v>
      </c>
      <c r="B9082" s="1" t="s">
        <v>12</v>
      </c>
      <c r="C9082" s="1" t="s">
        <v>621</v>
      </c>
      <c r="D9082" s="1" t="s">
        <v>14</v>
      </c>
      <c r="E9082" s="1" t="s">
        <v>20</v>
      </c>
      <c r="F9082" s="18">
        <v>452.55000000000007</v>
      </c>
      <c r="G9082" t="s">
        <v>2061</v>
      </c>
      <c r="H9082" s="1">
        <f>IF(COUNTIF(G$2:G9082,G9082)=1,1,0)</f>
        <v>0</v>
      </c>
      <c r="I9082" s="1">
        <v>7</v>
      </c>
      <c r="J9082" s="1">
        <v>0</v>
      </c>
      <c r="K9082" s="1">
        <v>22.627499999999962</v>
      </c>
      <c r="L9082" s="12">
        <f>VLOOKUP(train[[#This Row],[Sub-Category]],Análisis_ABC_XYZ[[#Headers],[#Data]],4,FALSE)</f>
        <v>0.44610841445725197</v>
      </c>
    </row>
    <row r="9083" spans="1:12" x14ac:dyDescent="0.35">
      <c r="A9083" s="2">
        <v>43406</v>
      </c>
      <c r="B9083" s="1" t="s">
        <v>157</v>
      </c>
      <c r="C9083" s="1" t="s">
        <v>318</v>
      </c>
      <c r="D9083" s="1" t="s">
        <v>14</v>
      </c>
      <c r="E9083" s="1" t="s">
        <v>182</v>
      </c>
      <c r="F9083" s="18">
        <v>384.59200000000004</v>
      </c>
      <c r="G9083" t="s">
        <v>6718</v>
      </c>
      <c r="H9083" s="1">
        <f>IF(COUNTIF(G$2:G9083,G9083)=1,1,0)</f>
        <v>1</v>
      </c>
      <c r="I9083" s="1">
        <v>2</v>
      </c>
      <c r="J9083" s="1">
        <v>0.2</v>
      </c>
      <c r="K9083" s="1">
        <v>-81.725799999999978</v>
      </c>
      <c r="L9083" s="12">
        <f>VLOOKUP(train[[#This Row],[Sub-Category]],Análisis_ABC_XYZ[[#Headers],[#Data]],4,FALSE)</f>
        <v>0.53938093436526824</v>
      </c>
    </row>
    <row r="9084" spans="1:12" x14ac:dyDescent="0.35">
      <c r="A9084" s="2">
        <v>43406</v>
      </c>
      <c r="B9084" s="1" t="s">
        <v>12</v>
      </c>
      <c r="C9084" s="1" t="s">
        <v>797</v>
      </c>
      <c r="D9084" s="1" t="s">
        <v>14</v>
      </c>
      <c r="E9084" s="1" t="s">
        <v>31</v>
      </c>
      <c r="F9084" s="18">
        <v>168.1</v>
      </c>
      <c r="G9084" t="s">
        <v>3448</v>
      </c>
      <c r="H9084" s="1">
        <f>IF(COUNTIF(G$2:G9084,G9084)=1,1,0)</f>
        <v>1</v>
      </c>
      <c r="I9084" s="1">
        <v>5</v>
      </c>
      <c r="J9084" s="1">
        <v>0</v>
      </c>
      <c r="K9084" s="1">
        <v>43.705999999999996</v>
      </c>
      <c r="L9084" s="12">
        <f>VLOOKUP(train[[#This Row],[Sub-Category]],Análisis_ABC_XYZ[[#Headers],[#Data]],4,FALSE)</f>
        <v>0.49507917887403441</v>
      </c>
    </row>
    <row r="9085" spans="1:12" x14ac:dyDescent="0.35">
      <c r="A9085" s="2">
        <v>43406</v>
      </c>
      <c r="B9085" s="1" t="s">
        <v>157</v>
      </c>
      <c r="C9085" s="1" t="s">
        <v>980</v>
      </c>
      <c r="D9085" s="1" t="s">
        <v>8</v>
      </c>
      <c r="E9085" s="1" t="s">
        <v>11</v>
      </c>
      <c r="F9085" s="18">
        <v>155.37199999999999</v>
      </c>
      <c r="G9085" t="s">
        <v>6492</v>
      </c>
      <c r="H9085" s="1">
        <f>IF(COUNTIF(G$2:G9085,G9085)=1,1,0)</f>
        <v>1</v>
      </c>
      <c r="I9085" s="1">
        <v>2</v>
      </c>
      <c r="J9085" s="1">
        <v>0.3</v>
      </c>
      <c r="K9085" s="1">
        <v>-35.513599999999997</v>
      </c>
      <c r="L9085" s="12">
        <f>VLOOKUP(train[[#This Row],[Sub-Category]],Análisis_ABC_XYZ[[#Headers],[#Data]],4,FALSE)</f>
        <v>0.46529189879902266</v>
      </c>
    </row>
    <row r="9086" spans="1:12" x14ac:dyDescent="0.35">
      <c r="A9086" s="2">
        <v>43406</v>
      </c>
      <c r="B9086" s="1" t="s">
        <v>186</v>
      </c>
      <c r="C9086" s="1" t="s">
        <v>1684</v>
      </c>
      <c r="D9086" s="1" t="s">
        <v>14</v>
      </c>
      <c r="E9086" s="1" t="s">
        <v>31</v>
      </c>
      <c r="F9086" s="18">
        <v>83.9</v>
      </c>
      <c r="G9086" t="s">
        <v>2834</v>
      </c>
      <c r="H9086" s="1">
        <f>IF(COUNTIF(G$2:G9086,G9086)=1,1,0)</f>
        <v>1</v>
      </c>
      <c r="I9086" s="1">
        <v>10</v>
      </c>
      <c r="J9086" s="1">
        <v>0</v>
      </c>
      <c r="K9086" s="1">
        <v>20.975000000000001</v>
      </c>
      <c r="L9086" s="12">
        <f>VLOOKUP(train[[#This Row],[Sub-Category]],Análisis_ABC_XYZ[[#Headers],[#Data]],4,FALSE)</f>
        <v>0.49507917887403441</v>
      </c>
    </row>
    <row r="9087" spans="1:12" x14ac:dyDescent="0.35">
      <c r="A9087" s="2">
        <v>43406</v>
      </c>
      <c r="B9087" s="1" t="s">
        <v>12</v>
      </c>
      <c r="C9087" s="1" t="s">
        <v>530</v>
      </c>
      <c r="D9087" s="1" t="s">
        <v>14</v>
      </c>
      <c r="E9087" s="1" t="s">
        <v>61</v>
      </c>
      <c r="F9087" s="18">
        <v>76.58</v>
      </c>
      <c r="G9087" t="s">
        <v>2061</v>
      </c>
      <c r="H9087" s="1">
        <f>IF(COUNTIF(G$2:G9087,G9087)=1,1,0)</f>
        <v>0</v>
      </c>
      <c r="I9087" s="1">
        <v>7</v>
      </c>
      <c r="J9087" s="1">
        <v>0</v>
      </c>
      <c r="K9087" s="1">
        <v>38.29</v>
      </c>
      <c r="L9087" s="12">
        <f>VLOOKUP(train[[#This Row],[Sub-Category]],Análisis_ABC_XYZ[[#Headers],[#Data]],4,FALSE)</f>
        <v>0.44424167803735209</v>
      </c>
    </row>
    <row r="9088" spans="1:12" x14ac:dyDescent="0.35">
      <c r="A9088" s="2">
        <v>43406</v>
      </c>
      <c r="B9088" s="1" t="s">
        <v>6</v>
      </c>
      <c r="C9088" s="1" t="s">
        <v>416</v>
      </c>
      <c r="D9088" s="1" t="s">
        <v>14</v>
      </c>
      <c r="E9088" s="1" t="s">
        <v>20</v>
      </c>
      <c r="F9088" s="18">
        <v>59.92</v>
      </c>
      <c r="G9088" t="s">
        <v>2543</v>
      </c>
      <c r="H9088" s="1">
        <f>IF(COUNTIF(G$2:G9088,G9088)=1,1,0)</f>
        <v>0</v>
      </c>
      <c r="I9088" s="1">
        <v>4</v>
      </c>
      <c r="J9088" s="1">
        <v>0</v>
      </c>
      <c r="K9088" s="1">
        <v>16.7776</v>
      </c>
      <c r="L9088" s="12">
        <f>VLOOKUP(train[[#This Row],[Sub-Category]],Análisis_ABC_XYZ[[#Headers],[#Data]],4,FALSE)</f>
        <v>0.44610841445725197</v>
      </c>
    </row>
    <row r="9089" spans="1:12" x14ac:dyDescent="0.35">
      <c r="A9089" s="2">
        <v>43406</v>
      </c>
      <c r="B9089" s="1" t="s">
        <v>72</v>
      </c>
      <c r="C9089" s="1" t="s">
        <v>263</v>
      </c>
      <c r="D9089" s="1" t="s">
        <v>14</v>
      </c>
      <c r="E9089" s="1" t="s">
        <v>24</v>
      </c>
      <c r="F9089" s="18">
        <v>54.336000000000006</v>
      </c>
      <c r="G9089" t="s">
        <v>6158</v>
      </c>
      <c r="H9089" s="1">
        <f>IF(COUNTIF(G$2:G9089,G9089)=1,1,0)</f>
        <v>1</v>
      </c>
      <c r="I9089" s="1">
        <v>4</v>
      </c>
      <c r="J9089" s="1">
        <v>0.2</v>
      </c>
      <c r="K9089" s="1">
        <v>5.4336000000000002</v>
      </c>
      <c r="L9089" s="12">
        <f>VLOOKUP(train[[#This Row],[Sub-Category]],Análisis_ABC_XYZ[[#Headers],[#Data]],4,FALSE)</f>
        <v>0.45632477063632687</v>
      </c>
    </row>
    <row r="9090" spans="1:12" x14ac:dyDescent="0.35">
      <c r="A9090" s="2">
        <v>43406</v>
      </c>
      <c r="B9090" s="1" t="s">
        <v>1200</v>
      </c>
      <c r="C9090" s="1" t="s">
        <v>237</v>
      </c>
      <c r="D9090" s="1" t="s">
        <v>14</v>
      </c>
      <c r="E9090" s="1" t="s">
        <v>24</v>
      </c>
      <c r="F9090" s="18">
        <v>27.78</v>
      </c>
      <c r="G9090" t="s">
        <v>3541</v>
      </c>
      <c r="H9090" s="1">
        <f>IF(COUNTIF(G$2:G9090,G9090)=1,1,0)</f>
        <v>1</v>
      </c>
      <c r="I9090" s="1">
        <v>6</v>
      </c>
      <c r="J9090" s="1">
        <v>0</v>
      </c>
      <c r="K9090" s="1">
        <v>9.1673999999999989</v>
      </c>
      <c r="L9090" s="12">
        <f>VLOOKUP(train[[#This Row],[Sub-Category]],Análisis_ABC_XYZ[[#Headers],[#Data]],4,FALSE)</f>
        <v>0.45632477063632687</v>
      </c>
    </row>
    <row r="9091" spans="1:12" x14ac:dyDescent="0.35">
      <c r="A9091" s="2">
        <v>43406</v>
      </c>
      <c r="B9091" s="1" t="s">
        <v>12</v>
      </c>
      <c r="C9091" s="1" t="s">
        <v>1755</v>
      </c>
      <c r="D9091" s="1" t="s">
        <v>8</v>
      </c>
      <c r="E9091" s="1" t="s">
        <v>22</v>
      </c>
      <c r="F9091" s="18">
        <v>25.02</v>
      </c>
      <c r="G9091" t="s">
        <v>2061</v>
      </c>
      <c r="H9091" s="1">
        <f>IF(COUNTIF(G$2:G9091,G9091)=1,1,0)</f>
        <v>0</v>
      </c>
      <c r="I9091" s="1">
        <v>3</v>
      </c>
      <c r="J9091" s="1">
        <v>0</v>
      </c>
      <c r="K9091" s="1">
        <v>10.508400000000002</v>
      </c>
      <c r="L9091" s="12">
        <f>VLOOKUP(train[[#This Row],[Sub-Category]],Análisis_ABC_XYZ[[#Headers],[#Data]],4,FALSE)</f>
        <v>0.4595170286641902</v>
      </c>
    </row>
    <row r="9092" spans="1:12" x14ac:dyDescent="0.35">
      <c r="A9092" s="2">
        <v>43406</v>
      </c>
      <c r="B9092" s="1" t="s">
        <v>6</v>
      </c>
      <c r="C9092" s="1" t="s">
        <v>1357</v>
      </c>
      <c r="D9092" s="1" t="s">
        <v>26</v>
      </c>
      <c r="E9092" s="1" t="s">
        <v>56</v>
      </c>
      <c r="F9092" s="18">
        <v>2249.91</v>
      </c>
      <c r="G9092" t="s">
        <v>2543</v>
      </c>
      <c r="H9092" s="1">
        <f>IF(COUNTIF(G$2:G9092,G9092)=1,1,0)</f>
        <v>0</v>
      </c>
      <c r="I9092" s="1">
        <v>9</v>
      </c>
      <c r="J9092" s="1">
        <v>0</v>
      </c>
      <c r="K9092" s="1">
        <v>517.47930000000008</v>
      </c>
      <c r="L9092" s="12">
        <f>VLOOKUP(train[[#This Row],[Sub-Category]],Análisis_ABC_XYZ[[#Headers],[#Data]],4,FALSE)</f>
        <v>0.52062335344040378</v>
      </c>
    </row>
    <row r="9093" spans="1:12" x14ac:dyDescent="0.35">
      <c r="A9093" s="2">
        <v>43406</v>
      </c>
      <c r="B9093" s="1" t="s">
        <v>37</v>
      </c>
      <c r="C9093" s="1" t="s">
        <v>1517</v>
      </c>
      <c r="D9093" s="1" t="s">
        <v>14</v>
      </c>
      <c r="E9093" s="1" t="s">
        <v>36</v>
      </c>
      <c r="F9093" s="18">
        <v>23.849999999999998</v>
      </c>
      <c r="G9093" t="s">
        <v>3790</v>
      </c>
      <c r="H9093" s="1">
        <f>IF(COUNTIF(G$2:G9093,G9093)=1,1,0)</f>
        <v>1</v>
      </c>
      <c r="I9093" s="1">
        <v>5</v>
      </c>
      <c r="J9093" s="1">
        <v>0</v>
      </c>
      <c r="K9093" s="1">
        <v>10.732499999999998</v>
      </c>
      <c r="L9093" s="12">
        <f>VLOOKUP(train[[#This Row],[Sub-Category]],Análisis_ABC_XYZ[[#Headers],[#Data]],4,FALSE)</f>
        <v>0.43613829632717294</v>
      </c>
    </row>
    <row r="9094" spans="1:12" x14ac:dyDescent="0.35">
      <c r="A9094" s="2">
        <v>43406</v>
      </c>
      <c r="B9094" s="1" t="s">
        <v>52</v>
      </c>
      <c r="C9094" s="1" t="s">
        <v>1684</v>
      </c>
      <c r="D9094" s="1" t="s">
        <v>14</v>
      </c>
      <c r="E9094" s="1" t="s">
        <v>31</v>
      </c>
      <c r="F9094" s="18">
        <v>20.136000000000003</v>
      </c>
      <c r="G9094" t="s">
        <v>4120</v>
      </c>
      <c r="H9094" s="1">
        <f>IF(COUNTIF(G$2:G9094,G9094)=1,1,0)</f>
        <v>0</v>
      </c>
      <c r="I9094" s="1">
        <v>3</v>
      </c>
      <c r="J9094" s="1">
        <v>0.2</v>
      </c>
      <c r="K9094" s="1">
        <v>1.2584999999999997</v>
      </c>
      <c r="L9094" s="12">
        <f>VLOOKUP(train[[#This Row],[Sub-Category]],Análisis_ABC_XYZ[[#Headers],[#Data]],4,FALSE)</f>
        <v>0.49507917887403441</v>
      </c>
    </row>
    <row r="9095" spans="1:12" x14ac:dyDescent="0.35">
      <c r="A9095" s="2">
        <v>43406</v>
      </c>
      <c r="B9095" s="1" t="s">
        <v>44</v>
      </c>
      <c r="C9095" s="1" t="s">
        <v>649</v>
      </c>
      <c r="D9095" s="1" t="s">
        <v>14</v>
      </c>
      <c r="E9095" s="1" t="s">
        <v>36</v>
      </c>
      <c r="F9095" s="18">
        <v>19.440000000000001</v>
      </c>
      <c r="G9095" t="s">
        <v>3586</v>
      </c>
      <c r="H9095" s="1">
        <f>IF(COUNTIF(G$2:G9095,G9095)=1,1,0)</f>
        <v>1</v>
      </c>
      <c r="I9095" s="1">
        <v>3</v>
      </c>
      <c r="J9095" s="1">
        <v>0</v>
      </c>
      <c r="K9095" s="1">
        <v>9.3312000000000008</v>
      </c>
      <c r="L9095" s="12">
        <f>VLOOKUP(train[[#This Row],[Sub-Category]],Análisis_ABC_XYZ[[#Headers],[#Data]],4,FALSE)</f>
        <v>0.43613829632717294</v>
      </c>
    </row>
    <row r="9096" spans="1:12" x14ac:dyDescent="0.35">
      <c r="A9096" s="2">
        <v>43406</v>
      </c>
      <c r="B9096" s="1" t="s">
        <v>1200</v>
      </c>
      <c r="C9096" s="1" t="s">
        <v>896</v>
      </c>
      <c r="D9096" s="1" t="s">
        <v>14</v>
      </c>
      <c r="E9096" s="1" t="s">
        <v>91</v>
      </c>
      <c r="F9096" s="18">
        <v>18.240000000000002</v>
      </c>
      <c r="G9096" t="s">
        <v>3541</v>
      </c>
      <c r="H9096" s="1">
        <f>IF(COUNTIF(G$2:G9096,G9096)=1,1,0)</f>
        <v>0</v>
      </c>
      <c r="I9096" s="1">
        <v>3</v>
      </c>
      <c r="J9096" s="1">
        <v>0</v>
      </c>
      <c r="K9096" s="1">
        <v>9.120000000000001</v>
      </c>
      <c r="L9096" s="12">
        <f>VLOOKUP(train[[#This Row],[Sub-Category]],Análisis_ABC_XYZ[[#Headers],[#Data]],4,FALSE)</f>
        <v>0.51168203684699509</v>
      </c>
    </row>
    <row r="9097" spans="1:12" x14ac:dyDescent="0.35">
      <c r="A9097" s="2">
        <v>43406</v>
      </c>
      <c r="B9097" s="1" t="s">
        <v>186</v>
      </c>
      <c r="C9097" s="1" t="s">
        <v>1084</v>
      </c>
      <c r="D9097" s="1" t="s">
        <v>14</v>
      </c>
      <c r="E9097" s="1" t="s">
        <v>36</v>
      </c>
      <c r="F9097" s="18">
        <v>11.76</v>
      </c>
      <c r="G9097" t="s">
        <v>2834</v>
      </c>
      <c r="H9097" s="1">
        <f>IF(COUNTIF(G$2:G9097,G9097)=1,1,0)</f>
        <v>0</v>
      </c>
      <c r="I9097" s="1">
        <v>2</v>
      </c>
      <c r="J9097" s="1">
        <v>0</v>
      </c>
      <c r="K9097" s="1">
        <v>5.7623999999999995</v>
      </c>
      <c r="L9097" s="12">
        <f>VLOOKUP(train[[#This Row],[Sub-Category]],Análisis_ABC_XYZ[[#Headers],[#Data]],4,FALSE)</f>
        <v>0.43613829632717294</v>
      </c>
    </row>
    <row r="9098" spans="1:12" x14ac:dyDescent="0.35">
      <c r="A9098" s="2">
        <v>43406</v>
      </c>
      <c r="B9098" s="1" t="s">
        <v>52</v>
      </c>
      <c r="C9098" s="1" t="s">
        <v>498</v>
      </c>
      <c r="D9098" s="1" t="s">
        <v>14</v>
      </c>
      <c r="E9098" s="1" t="s">
        <v>61</v>
      </c>
      <c r="F9098" s="18">
        <v>8.8559999999999999</v>
      </c>
      <c r="G9098" t="s">
        <v>4120</v>
      </c>
      <c r="H9098" s="1">
        <f>IF(COUNTIF(G$2:G9098,G9098)=1,1,0)</f>
        <v>0</v>
      </c>
      <c r="I9098" s="1">
        <v>3</v>
      </c>
      <c r="J9098" s="1">
        <v>0.2</v>
      </c>
      <c r="K9098" s="1">
        <v>2.8781999999999992</v>
      </c>
      <c r="L9098" s="12">
        <f>VLOOKUP(train[[#This Row],[Sub-Category]],Análisis_ABC_XYZ[[#Headers],[#Data]],4,FALSE)</f>
        <v>0.44424167803735209</v>
      </c>
    </row>
    <row r="9099" spans="1:12" x14ac:dyDescent="0.35">
      <c r="A9099" s="2">
        <v>43406</v>
      </c>
      <c r="B9099" s="1" t="s">
        <v>12</v>
      </c>
      <c r="C9099" s="1" t="s">
        <v>1341</v>
      </c>
      <c r="D9099" s="1" t="s">
        <v>14</v>
      </c>
      <c r="E9099" s="1" t="s">
        <v>24</v>
      </c>
      <c r="F9099" s="18">
        <v>8.8000000000000007</v>
      </c>
      <c r="G9099" t="s">
        <v>2061</v>
      </c>
      <c r="H9099" s="1">
        <f>IF(COUNTIF(G$2:G9099,G9099)=1,1,0)</f>
        <v>0</v>
      </c>
      <c r="I9099" s="1">
        <v>5</v>
      </c>
      <c r="J9099" s="1">
        <v>0</v>
      </c>
      <c r="K9099" s="1">
        <v>4.2240000000000002</v>
      </c>
      <c r="L9099" s="12">
        <f>VLOOKUP(train[[#This Row],[Sub-Category]],Análisis_ABC_XYZ[[#Headers],[#Data]],4,FALSE)</f>
        <v>0.45632477063632687</v>
      </c>
    </row>
    <row r="9100" spans="1:12" x14ac:dyDescent="0.35">
      <c r="A9100" s="2">
        <v>43406</v>
      </c>
      <c r="B9100" s="1" t="s">
        <v>12</v>
      </c>
      <c r="C9100" s="1" t="s">
        <v>869</v>
      </c>
      <c r="D9100" s="1" t="s">
        <v>14</v>
      </c>
      <c r="E9100" s="1" t="s">
        <v>91</v>
      </c>
      <c r="F9100" s="18">
        <v>5.58</v>
      </c>
      <c r="G9100" t="s">
        <v>2061</v>
      </c>
      <c r="H9100" s="1">
        <f>IF(COUNTIF(G$2:G9100,G9100)=1,1,0)</f>
        <v>0</v>
      </c>
      <c r="I9100" s="1">
        <v>3</v>
      </c>
      <c r="J9100" s="1">
        <v>0</v>
      </c>
      <c r="K9100" s="1">
        <v>0.16740000000000022</v>
      </c>
      <c r="L9100" s="12">
        <f>VLOOKUP(train[[#This Row],[Sub-Category]],Análisis_ABC_XYZ[[#Headers],[#Data]],4,FALSE)</f>
        <v>0.51168203684699509</v>
      </c>
    </row>
    <row r="9101" spans="1:12" x14ac:dyDescent="0.35">
      <c r="A9101" s="2">
        <v>43406</v>
      </c>
      <c r="B9101" s="1" t="s">
        <v>107</v>
      </c>
      <c r="C9101" s="1" t="s">
        <v>50</v>
      </c>
      <c r="D9101" s="1" t="s">
        <v>14</v>
      </c>
      <c r="E9101" s="1" t="s">
        <v>24</v>
      </c>
      <c r="F9101" s="18">
        <v>5.56</v>
      </c>
      <c r="G9101" t="s">
        <v>2562</v>
      </c>
      <c r="H9101" s="1">
        <f>IF(COUNTIF(G$2:G9101,G9101)=1,1,0)</f>
        <v>1</v>
      </c>
      <c r="I9101" s="1">
        <v>2</v>
      </c>
      <c r="J9101" s="1">
        <v>0</v>
      </c>
      <c r="K9101" s="1">
        <v>1.4455999999999998</v>
      </c>
      <c r="L9101" s="12">
        <f>VLOOKUP(train[[#This Row],[Sub-Category]],Análisis_ABC_XYZ[[#Headers],[#Data]],4,FALSE)</f>
        <v>0.45632477063632687</v>
      </c>
    </row>
    <row r="9102" spans="1:12" x14ac:dyDescent="0.35">
      <c r="A9102" s="2">
        <v>43406</v>
      </c>
      <c r="B9102" s="1" t="s">
        <v>6</v>
      </c>
      <c r="C9102" s="1" t="s">
        <v>1582</v>
      </c>
      <c r="D9102" s="1" t="s">
        <v>14</v>
      </c>
      <c r="E9102" s="1" t="s">
        <v>61</v>
      </c>
      <c r="F9102" s="18">
        <v>5.32</v>
      </c>
      <c r="G9102" t="s">
        <v>2543</v>
      </c>
      <c r="H9102" s="1">
        <f>IF(COUNTIF(G$2:G9102,G9102)=1,1,0)</f>
        <v>0</v>
      </c>
      <c r="I9102" s="1">
        <v>2</v>
      </c>
      <c r="J9102" s="1">
        <v>0</v>
      </c>
      <c r="K9102" s="1">
        <v>2.6068000000000002</v>
      </c>
      <c r="L9102" s="12">
        <f>VLOOKUP(train[[#This Row],[Sub-Category]],Análisis_ABC_XYZ[[#Headers],[#Data]],4,FALSE)</f>
        <v>0.44424167803735209</v>
      </c>
    </row>
    <row r="9103" spans="1:12" x14ac:dyDescent="0.35">
      <c r="A9103" s="2">
        <v>43406</v>
      </c>
      <c r="B9103" s="1" t="s">
        <v>52</v>
      </c>
      <c r="C9103" s="1" t="s">
        <v>1450</v>
      </c>
      <c r="D9103" s="1" t="s">
        <v>8</v>
      </c>
      <c r="E9103" s="1" t="s">
        <v>22</v>
      </c>
      <c r="F9103" s="18">
        <v>3.3119999999999998</v>
      </c>
      <c r="G9103" t="s">
        <v>4120</v>
      </c>
      <c r="H9103" s="1">
        <f>IF(COUNTIF(G$2:G9103,G9103)=1,1,0)</f>
        <v>0</v>
      </c>
      <c r="I9103" s="1">
        <v>1</v>
      </c>
      <c r="J9103" s="1">
        <v>0.2</v>
      </c>
      <c r="K9103" s="1">
        <v>0.66239999999999977</v>
      </c>
      <c r="L9103" s="12">
        <f>VLOOKUP(train[[#This Row],[Sub-Category]],Análisis_ABC_XYZ[[#Headers],[#Data]],4,FALSE)</f>
        <v>0.4595170286641902</v>
      </c>
    </row>
    <row r="9104" spans="1:12" x14ac:dyDescent="0.35">
      <c r="A9104" s="2">
        <v>43407</v>
      </c>
      <c r="B9104" s="1" t="s">
        <v>12</v>
      </c>
      <c r="C9104" s="1" t="s">
        <v>680</v>
      </c>
      <c r="D9104" s="1" t="s">
        <v>8</v>
      </c>
      <c r="E9104" s="1" t="s">
        <v>18</v>
      </c>
      <c r="F9104" s="18">
        <v>1673.1839999999997</v>
      </c>
      <c r="G9104" t="s">
        <v>5654</v>
      </c>
      <c r="H9104" s="1">
        <f>IF(COUNTIF(G$2:G9104,G9104)=1,1,0)</f>
        <v>1</v>
      </c>
      <c r="I9104" s="1">
        <v>12</v>
      </c>
      <c r="J9104" s="1">
        <v>0.2</v>
      </c>
      <c r="K9104" s="1">
        <v>20.914800000000014</v>
      </c>
      <c r="L9104" s="12">
        <f>VLOOKUP(train[[#This Row],[Sub-Category]],Análisis_ABC_XYZ[[#Headers],[#Data]],4,FALSE)</f>
        <v>0.55975208308209756</v>
      </c>
    </row>
    <row r="9105" spans="1:12" x14ac:dyDescent="0.35">
      <c r="A9105" s="2">
        <v>43407</v>
      </c>
      <c r="B9105" s="1" t="s">
        <v>16</v>
      </c>
      <c r="C9105" s="1" t="s">
        <v>519</v>
      </c>
      <c r="D9105" s="1" t="s">
        <v>26</v>
      </c>
      <c r="E9105" s="1" t="s">
        <v>363</v>
      </c>
      <c r="F9105" s="18">
        <v>959.98400000000004</v>
      </c>
      <c r="G9105" t="s">
        <v>4319</v>
      </c>
      <c r="H9105" s="1">
        <f>IF(COUNTIF(G$2:G9105,G9105)=1,1,0)</f>
        <v>1</v>
      </c>
      <c r="I9105" s="1">
        <v>2</v>
      </c>
      <c r="J9105" s="1">
        <v>0.2</v>
      </c>
      <c r="K9105" s="1">
        <v>311.99479999999994</v>
      </c>
      <c r="L9105" s="12">
        <f>VLOOKUP(train[[#This Row],[Sub-Category]],Análisis_ABC_XYZ[[#Headers],[#Data]],4,FALSE)</f>
        <v>0.62810530827000832</v>
      </c>
    </row>
    <row r="9106" spans="1:12" x14ac:dyDescent="0.35">
      <c r="A9106" s="2">
        <v>43407</v>
      </c>
      <c r="B9106" s="1" t="s">
        <v>12</v>
      </c>
      <c r="C9106" s="1" t="s">
        <v>1819</v>
      </c>
      <c r="D9106" s="1" t="s">
        <v>8</v>
      </c>
      <c r="E9106" s="1" t="s">
        <v>18</v>
      </c>
      <c r="F9106" s="18">
        <v>486.36800000000005</v>
      </c>
      <c r="G9106" t="s">
        <v>6759</v>
      </c>
      <c r="H9106" s="1">
        <f>IF(COUNTIF(G$2:G9106,G9106)=1,1,0)</f>
        <v>1</v>
      </c>
      <c r="I9106" s="1">
        <v>4</v>
      </c>
      <c r="J9106" s="1">
        <v>0.2</v>
      </c>
      <c r="K9106" s="1">
        <v>36.477600000000024</v>
      </c>
      <c r="L9106" s="12">
        <f>VLOOKUP(train[[#This Row],[Sub-Category]],Análisis_ABC_XYZ[[#Headers],[#Data]],4,FALSE)</f>
        <v>0.55975208308209756</v>
      </c>
    </row>
    <row r="9107" spans="1:12" x14ac:dyDescent="0.35">
      <c r="A9107" s="2">
        <v>43407</v>
      </c>
      <c r="B9107" s="1" t="s">
        <v>16</v>
      </c>
      <c r="C9107" s="1" t="s">
        <v>1011</v>
      </c>
      <c r="D9107" s="1" t="s">
        <v>26</v>
      </c>
      <c r="E9107" s="1" t="s">
        <v>27</v>
      </c>
      <c r="F9107" s="18">
        <v>361.37600000000003</v>
      </c>
      <c r="G9107" t="s">
        <v>6705</v>
      </c>
      <c r="H9107" s="1">
        <f>IF(COUNTIF(G$2:G9107,G9107)=1,1,0)</f>
        <v>1</v>
      </c>
      <c r="I9107" s="1">
        <v>2</v>
      </c>
      <c r="J9107" s="1">
        <v>0.2</v>
      </c>
      <c r="K9107" s="1">
        <v>27.103200000000001</v>
      </c>
      <c r="L9107" s="12">
        <f>VLOOKUP(train[[#This Row],[Sub-Category]],Análisis_ABC_XYZ[[#Headers],[#Data]],4,FALSE)</f>
        <v>0.41105220110552465</v>
      </c>
    </row>
    <row r="9108" spans="1:12" x14ac:dyDescent="0.35">
      <c r="A9108" s="2">
        <v>43407</v>
      </c>
      <c r="B9108" s="1" t="s">
        <v>37</v>
      </c>
      <c r="C9108" s="1" t="s">
        <v>324</v>
      </c>
      <c r="D9108" s="1" t="s">
        <v>8</v>
      </c>
      <c r="E9108" s="1" t="s">
        <v>11</v>
      </c>
      <c r="F9108" s="18">
        <v>307.13600000000002</v>
      </c>
      <c r="G9108" t="s">
        <v>5383</v>
      </c>
      <c r="H9108" s="1">
        <f>IF(COUNTIF(G$2:G9108,G9108)=1,1,0)</f>
        <v>1</v>
      </c>
      <c r="I9108" s="1">
        <v>4</v>
      </c>
      <c r="J9108" s="1">
        <v>0.2</v>
      </c>
      <c r="K9108" s="1">
        <v>26.874400000000023</v>
      </c>
      <c r="L9108" s="12">
        <f>VLOOKUP(train[[#This Row],[Sub-Category]],Análisis_ABC_XYZ[[#Headers],[#Data]],4,FALSE)</f>
        <v>0.46529189879902266</v>
      </c>
    </row>
    <row r="9109" spans="1:12" x14ac:dyDescent="0.35">
      <c r="A9109" s="2">
        <v>43407</v>
      </c>
      <c r="B9109" s="1" t="s">
        <v>37</v>
      </c>
      <c r="C9109" s="1" t="s">
        <v>429</v>
      </c>
      <c r="D9109" s="1" t="s">
        <v>14</v>
      </c>
      <c r="E9109" s="1" t="s">
        <v>36</v>
      </c>
      <c r="F9109" s="18">
        <v>139.86000000000001</v>
      </c>
      <c r="G9109" t="s">
        <v>5383</v>
      </c>
      <c r="H9109" s="1">
        <f>IF(COUNTIF(G$2:G9109,G9109)=1,1,0)</f>
        <v>0</v>
      </c>
      <c r="I9109" s="1">
        <v>7</v>
      </c>
      <c r="J9109" s="1">
        <v>0</v>
      </c>
      <c r="K9109" s="1">
        <v>65.734199999999987</v>
      </c>
      <c r="L9109" s="12">
        <f>VLOOKUP(train[[#This Row],[Sub-Category]],Análisis_ABC_XYZ[[#Headers],[#Data]],4,FALSE)</f>
        <v>0.43613829632717294</v>
      </c>
    </row>
    <row r="9110" spans="1:12" x14ac:dyDescent="0.35">
      <c r="A9110" s="2">
        <v>43407</v>
      </c>
      <c r="B9110" s="1" t="s">
        <v>16</v>
      </c>
      <c r="C9110" s="1" t="s">
        <v>1826</v>
      </c>
      <c r="D9110" s="1" t="s">
        <v>14</v>
      </c>
      <c r="E9110" s="1" t="s">
        <v>24</v>
      </c>
      <c r="F9110" s="18">
        <v>55.984000000000009</v>
      </c>
      <c r="G9110" t="s">
        <v>4319</v>
      </c>
      <c r="H9110" s="1">
        <f>IF(COUNTIF(G$2:G9110,G9110)=1,1,0)</f>
        <v>0</v>
      </c>
      <c r="I9110" s="1">
        <v>2</v>
      </c>
      <c r="J9110" s="1">
        <v>0.2</v>
      </c>
      <c r="K9110" s="1">
        <v>4.1987999999999985</v>
      </c>
      <c r="L9110" s="12">
        <f>VLOOKUP(train[[#This Row],[Sub-Category]],Análisis_ABC_XYZ[[#Headers],[#Data]],4,FALSE)</f>
        <v>0.45632477063632687</v>
      </c>
    </row>
    <row r="9111" spans="1:12" x14ac:dyDescent="0.35">
      <c r="A9111" s="2">
        <v>43407</v>
      </c>
      <c r="B9111" s="1" t="s">
        <v>76</v>
      </c>
      <c r="C9111" s="1" t="s">
        <v>534</v>
      </c>
      <c r="D9111" s="1" t="s">
        <v>14</v>
      </c>
      <c r="E9111" s="1" t="s">
        <v>20</v>
      </c>
      <c r="F9111" s="18">
        <v>52.400000000000006</v>
      </c>
      <c r="G9111" t="s">
        <v>2537</v>
      </c>
      <c r="H9111" s="1">
        <f>IF(COUNTIF(G$2:G9111,G9111)=1,1,0)</f>
        <v>1</v>
      </c>
      <c r="I9111" s="1">
        <v>5</v>
      </c>
      <c r="J9111" s="1">
        <v>0</v>
      </c>
      <c r="K9111" s="1">
        <v>14.148</v>
      </c>
      <c r="L9111" s="12">
        <f>VLOOKUP(train[[#This Row],[Sub-Category]],Análisis_ABC_XYZ[[#Headers],[#Data]],4,FALSE)</f>
        <v>0.44610841445725197</v>
      </c>
    </row>
    <row r="9112" spans="1:12" x14ac:dyDescent="0.35">
      <c r="A9112" s="2">
        <v>43407</v>
      </c>
      <c r="B9112" s="1" t="s">
        <v>203</v>
      </c>
      <c r="C9112" s="1" t="s">
        <v>138</v>
      </c>
      <c r="D9112" s="1" t="s">
        <v>8</v>
      </c>
      <c r="E9112" s="1" t="s">
        <v>22</v>
      </c>
      <c r="F9112" s="18">
        <v>41.37</v>
      </c>
      <c r="G9112" t="s">
        <v>4327</v>
      </c>
      <c r="H9112" s="1">
        <f>IF(COUNTIF(G$2:G9112,G9112)=1,1,0)</f>
        <v>1</v>
      </c>
      <c r="I9112" s="1">
        <v>3</v>
      </c>
      <c r="J9112" s="1">
        <v>0</v>
      </c>
      <c r="K9112" s="1">
        <v>17.375399999999999</v>
      </c>
      <c r="L9112" s="12">
        <f>VLOOKUP(train[[#This Row],[Sub-Category]],Análisis_ABC_XYZ[[#Headers],[#Data]],4,FALSE)</f>
        <v>0.4595170286641902</v>
      </c>
    </row>
    <row r="9113" spans="1:12" x14ac:dyDescent="0.35">
      <c r="A9113" s="2">
        <v>43407</v>
      </c>
      <c r="B9113" s="1" t="s">
        <v>12</v>
      </c>
      <c r="C9113" s="1" t="s">
        <v>1738</v>
      </c>
      <c r="D9113" s="1" t="s">
        <v>14</v>
      </c>
      <c r="E9113" s="1" t="s">
        <v>36</v>
      </c>
      <c r="F9113" s="18">
        <v>35.880000000000003</v>
      </c>
      <c r="G9113" t="s">
        <v>4197</v>
      </c>
      <c r="H9113" s="1">
        <f>IF(COUNTIF(G$2:G9113,G9113)=1,1,0)</f>
        <v>1</v>
      </c>
      <c r="I9113" s="1">
        <v>6</v>
      </c>
      <c r="J9113" s="1">
        <v>0</v>
      </c>
      <c r="K9113" s="1">
        <v>17.581200000000003</v>
      </c>
      <c r="L9113" s="12">
        <f>VLOOKUP(train[[#This Row],[Sub-Category]],Análisis_ABC_XYZ[[#Headers],[#Data]],4,FALSE)</f>
        <v>0.43613829632717294</v>
      </c>
    </row>
    <row r="9114" spans="1:12" x14ac:dyDescent="0.35">
      <c r="A9114" s="2">
        <v>43407</v>
      </c>
      <c r="B9114" s="1" t="s">
        <v>6</v>
      </c>
      <c r="C9114" s="1" t="s">
        <v>1810</v>
      </c>
      <c r="D9114" s="1" t="s">
        <v>14</v>
      </c>
      <c r="E9114" s="1" t="s">
        <v>36</v>
      </c>
      <c r="F9114" s="18">
        <v>26.400000000000002</v>
      </c>
      <c r="G9114" t="s">
        <v>2240</v>
      </c>
      <c r="H9114" s="1">
        <f>IF(COUNTIF(G$2:G9114,G9114)=1,1,0)</f>
        <v>1</v>
      </c>
      <c r="I9114" s="1">
        <v>5</v>
      </c>
      <c r="J9114" s="1">
        <v>0</v>
      </c>
      <c r="K9114" s="1">
        <v>11.879999999999999</v>
      </c>
      <c r="L9114" s="12">
        <f>VLOOKUP(train[[#This Row],[Sub-Category]],Análisis_ABC_XYZ[[#Headers],[#Data]],4,FALSE)</f>
        <v>0.43613829632717294</v>
      </c>
    </row>
    <row r="9115" spans="1:12" x14ac:dyDescent="0.35">
      <c r="A9115" s="2">
        <v>43407</v>
      </c>
      <c r="B9115" s="1" t="s">
        <v>12</v>
      </c>
      <c r="C9115" s="1" t="s">
        <v>296</v>
      </c>
      <c r="D9115" s="1" t="s">
        <v>26</v>
      </c>
      <c r="E9115" s="1" t="s">
        <v>56</v>
      </c>
      <c r="F9115" s="18">
        <v>199.75</v>
      </c>
      <c r="G9115" t="s">
        <v>5654</v>
      </c>
      <c r="H9115" s="1">
        <f>IF(COUNTIF(G$2:G9115,G9115)=1,1,0)</f>
        <v>0</v>
      </c>
      <c r="I9115" s="1">
        <v>5</v>
      </c>
      <c r="J9115" s="1">
        <v>0</v>
      </c>
      <c r="K9115" s="1">
        <v>87.890000000000015</v>
      </c>
      <c r="L9115" s="12">
        <f>VLOOKUP(train[[#This Row],[Sub-Category]],Análisis_ABC_XYZ[[#Headers],[#Data]],4,FALSE)</f>
        <v>0.52062335344040378</v>
      </c>
    </row>
    <row r="9116" spans="1:12" x14ac:dyDescent="0.35">
      <c r="A9116" s="2">
        <v>43407</v>
      </c>
      <c r="B9116" s="1" t="s">
        <v>37</v>
      </c>
      <c r="C9116" s="1" t="s">
        <v>228</v>
      </c>
      <c r="D9116" s="1" t="s">
        <v>26</v>
      </c>
      <c r="E9116" s="1" t="s">
        <v>56</v>
      </c>
      <c r="F9116" s="18">
        <v>43.5</v>
      </c>
      <c r="G9116" t="s">
        <v>2459</v>
      </c>
      <c r="H9116" s="1">
        <f>IF(COUNTIF(G$2:G9116,G9116)=1,1,0)</f>
        <v>1</v>
      </c>
      <c r="I9116" s="1">
        <v>3</v>
      </c>
      <c r="J9116" s="1">
        <v>0</v>
      </c>
      <c r="K9116" s="1">
        <v>10.875</v>
      </c>
      <c r="L9116" s="12">
        <f>VLOOKUP(train[[#This Row],[Sub-Category]],Análisis_ABC_XYZ[[#Headers],[#Data]],4,FALSE)</f>
        <v>0.52062335344040378</v>
      </c>
    </row>
    <row r="9117" spans="1:12" x14ac:dyDescent="0.35">
      <c r="A9117" s="2">
        <v>43407</v>
      </c>
      <c r="B9117" s="1" t="s">
        <v>52</v>
      </c>
      <c r="C9117" s="1" t="s">
        <v>1689</v>
      </c>
      <c r="D9117" s="1" t="s">
        <v>26</v>
      </c>
      <c r="E9117" s="1" t="s">
        <v>56</v>
      </c>
      <c r="F9117" s="18">
        <v>40.775999999999996</v>
      </c>
      <c r="G9117" t="s">
        <v>6025</v>
      </c>
      <c r="H9117" s="1">
        <f>IF(COUNTIF(G$2:G9117,G9117)=1,1,0)</f>
        <v>1</v>
      </c>
      <c r="I9117" s="1">
        <v>3</v>
      </c>
      <c r="J9117" s="1">
        <v>0.2</v>
      </c>
      <c r="K9117" s="1">
        <v>0.50970000000000049</v>
      </c>
      <c r="L9117" s="12">
        <f>VLOOKUP(train[[#This Row],[Sub-Category]],Análisis_ABC_XYZ[[#Headers],[#Data]],4,FALSE)</f>
        <v>0.52062335344040378</v>
      </c>
    </row>
    <row r="9118" spans="1:12" x14ac:dyDescent="0.35">
      <c r="A9118" s="2">
        <v>43407</v>
      </c>
      <c r="B9118" s="1" t="s">
        <v>37</v>
      </c>
      <c r="C9118" s="1" t="s">
        <v>1280</v>
      </c>
      <c r="D9118" s="1" t="s">
        <v>14</v>
      </c>
      <c r="E9118" s="1" t="s">
        <v>29</v>
      </c>
      <c r="F9118" s="18">
        <v>18.368000000000002</v>
      </c>
      <c r="G9118" t="s">
        <v>5593</v>
      </c>
      <c r="H9118" s="1">
        <f>IF(COUNTIF(G$2:G9118,G9118)=1,1,0)</f>
        <v>1</v>
      </c>
      <c r="I9118" s="1">
        <v>4</v>
      </c>
      <c r="J9118" s="1">
        <v>0.2</v>
      </c>
      <c r="K9118" s="1">
        <v>5.9695999999999998</v>
      </c>
      <c r="L9118" s="12">
        <f>VLOOKUP(train[[#This Row],[Sub-Category]],Análisis_ABC_XYZ[[#Headers],[#Data]],4,FALSE)</f>
        <v>0.46881743173671325</v>
      </c>
    </row>
    <row r="9119" spans="1:12" x14ac:dyDescent="0.35">
      <c r="A9119" s="2">
        <v>43407</v>
      </c>
      <c r="B9119" s="1" t="s">
        <v>34</v>
      </c>
      <c r="C9119" s="1" t="s">
        <v>1054</v>
      </c>
      <c r="D9119" s="1" t="s">
        <v>14</v>
      </c>
      <c r="E9119" s="1" t="s">
        <v>36</v>
      </c>
      <c r="F9119" s="18">
        <v>16.272000000000002</v>
      </c>
      <c r="G9119" t="s">
        <v>5518</v>
      </c>
      <c r="H9119" s="1">
        <f>IF(COUNTIF(G$2:G9119,G9119)=1,1,0)</f>
        <v>1</v>
      </c>
      <c r="I9119" s="1">
        <v>3</v>
      </c>
      <c r="J9119" s="1">
        <v>0.2</v>
      </c>
      <c r="K9119" s="1">
        <v>5.2883999999999984</v>
      </c>
      <c r="L9119" s="12">
        <f>VLOOKUP(train[[#This Row],[Sub-Category]],Análisis_ABC_XYZ[[#Headers],[#Data]],4,FALSE)</f>
        <v>0.43613829632717294</v>
      </c>
    </row>
    <row r="9120" spans="1:12" x14ac:dyDescent="0.35">
      <c r="A9120" s="2">
        <v>43407</v>
      </c>
      <c r="B9120" s="1" t="s">
        <v>111</v>
      </c>
      <c r="C9120" s="1" t="s">
        <v>352</v>
      </c>
      <c r="D9120" s="1" t="s">
        <v>8</v>
      </c>
      <c r="E9120" s="1" t="s">
        <v>22</v>
      </c>
      <c r="F9120" s="18">
        <v>15.991999999999999</v>
      </c>
      <c r="G9120" t="s">
        <v>5497</v>
      </c>
      <c r="H9120" s="1">
        <f>IF(COUNTIF(G$2:G9120,G9120)=1,1,0)</f>
        <v>1</v>
      </c>
      <c r="I9120" s="1">
        <v>1</v>
      </c>
      <c r="J9120" s="1">
        <v>0.2</v>
      </c>
      <c r="K9120" s="1">
        <v>0.99949999999999894</v>
      </c>
      <c r="L9120" s="12">
        <f>VLOOKUP(train[[#This Row],[Sub-Category]],Análisis_ABC_XYZ[[#Headers],[#Data]],4,FALSE)</f>
        <v>0.4595170286641902</v>
      </c>
    </row>
    <row r="9121" spans="1:12" x14ac:dyDescent="0.35">
      <c r="A9121" s="2">
        <v>43407</v>
      </c>
      <c r="B9121" s="1" t="s">
        <v>76</v>
      </c>
      <c r="C9121" s="1" t="s">
        <v>1208</v>
      </c>
      <c r="D9121" s="1" t="s">
        <v>14</v>
      </c>
      <c r="E9121" s="1" t="s">
        <v>15</v>
      </c>
      <c r="F9121" s="18">
        <v>14.940000000000001</v>
      </c>
      <c r="G9121" t="s">
        <v>2537</v>
      </c>
      <c r="H9121" s="1">
        <f>IF(COUNTIF(G$2:G9121,G9121)=1,1,0)</f>
        <v>0</v>
      </c>
      <c r="I9121" s="1">
        <v>3</v>
      </c>
      <c r="J9121" s="1">
        <v>0</v>
      </c>
      <c r="K9121" s="1">
        <v>6.8723999999999998</v>
      </c>
      <c r="L9121" s="12">
        <f>VLOOKUP(train[[#This Row],[Sub-Category]],Análisis_ABC_XYZ[[#Headers],[#Data]],4,FALSE)</f>
        <v>0.4647369236065339</v>
      </c>
    </row>
    <row r="9122" spans="1:12" x14ac:dyDescent="0.35">
      <c r="A9122" s="2">
        <v>43407</v>
      </c>
      <c r="B9122" s="1" t="s">
        <v>379</v>
      </c>
      <c r="C9122" s="1" t="s">
        <v>681</v>
      </c>
      <c r="D9122" s="1" t="s">
        <v>14</v>
      </c>
      <c r="E9122" s="1" t="s">
        <v>15</v>
      </c>
      <c r="F9122" s="18">
        <v>12.39</v>
      </c>
      <c r="G9122" t="s">
        <v>3126</v>
      </c>
      <c r="H9122" s="1">
        <f>IF(COUNTIF(G$2:G9122,G9122)=1,1,0)</f>
        <v>1</v>
      </c>
      <c r="I9122" s="1">
        <v>3</v>
      </c>
      <c r="J9122" s="1">
        <v>0</v>
      </c>
      <c r="K9122" s="1">
        <v>5.6993999999999998</v>
      </c>
      <c r="L9122" s="12">
        <f>VLOOKUP(train[[#This Row],[Sub-Category]],Análisis_ABC_XYZ[[#Headers],[#Data]],4,FALSE)</f>
        <v>0.4647369236065339</v>
      </c>
    </row>
    <row r="9123" spans="1:12" x14ac:dyDescent="0.35">
      <c r="A9123" s="2">
        <v>43407</v>
      </c>
      <c r="B9123" s="1" t="s">
        <v>52</v>
      </c>
      <c r="C9123" s="1" t="s">
        <v>1717</v>
      </c>
      <c r="D9123" s="1" t="s">
        <v>14</v>
      </c>
      <c r="E9123" s="1" t="s">
        <v>29</v>
      </c>
      <c r="F9123" s="18">
        <v>11.673000000000002</v>
      </c>
      <c r="G9123" t="s">
        <v>5249</v>
      </c>
      <c r="H9123" s="1">
        <f>IF(COUNTIF(G$2:G9123,G9123)=1,1,0)</f>
        <v>1</v>
      </c>
      <c r="I9123" s="1">
        <v>3</v>
      </c>
      <c r="J9123" s="1">
        <v>0.7</v>
      </c>
      <c r="K9123" s="1">
        <v>-7.782</v>
      </c>
      <c r="L9123" s="12">
        <f>VLOOKUP(train[[#This Row],[Sub-Category]],Análisis_ABC_XYZ[[#Headers],[#Data]],4,FALSE)</f>
        <v>0.46881743173671325</v>
      </c>
    </row>
    <row r="9124" spans="1:12" x14ac:dyDescent="0.35">
      <c r="A9124" s="2">
        <v>43407</v>
      </c>
      <c r="B9124" s="1" t="s">
        <v>16</v>
      </c>
      <c r="C9124" s="1" t="s">
        <v>777</v>
      </c>
      <c r="D9124" s="1" t="s">
        <v>14</v>
      </c>
      <c r="E9124" s="1" t="s">
        <v>36</v>
      </c>
      <c r="F9124" s="18">
        <v>10.688000000000001</v>
      </c>
      <c r="G9124" t="s">
        <v>4319</v>
      </c>
      <c r="H9124" s="1">
        <f>IF(COUNTIF(G$2:G9124,G9124)=1,1,0)</f>
        <v>0</v>
      </c>
      <c r="I9124" s="1">
        <v>2</v>
      </c>
      <c r="J9124" s="1">
        <v>0.2</v>
      </c>
      <c r="K9124" s="1">
        <v>3.7407999999999997</v>
      </c>
      <c r="L9124" s="12">
        <f>VLOOKUP(train[[#This Row],[Sub-Category]],Análisis_ABC_XYZ[[#Headers],[#Data]],4,FALSE)</f>
        <v>0.43613829632717294</v>
      </c>
    </row>
    <row r="9125" spans="1:12" x14ac:dyDescent="0.35">
      <c r="A9125" s="2">
        <v>43407</v>
      </c>
      <c r="B9125" s="1" t="s">
        <v>76</v>
      </c>
      <c r="C9125" s="1" t="s">
        <v>1521</v>
      </c>
      <c r="D9125" s="1" t="s">
        <v>14</v>
      </c>
      <c r="E9125" s="1" t="s">
        <v>36</v>
      </c>
      <c r="F9125" s="18">
        <v>8.56</v>
      </c>
      <c r="G9125" t="s">
        <v>2537</v>
      </c>
      <c r="H9125" s="1">
        <f>IF(COUNTIF(G$2:G9125,G9125)=1,1,0)</f>
        <v>0</v>
      </c>
      <c r="I9125" s="1">
        <v>2</v>
      </c>
      <c r="J9125" s="1">
        <v>0</v>
      </c>
      <c r="K9125" s="1">
        <v>3.8519999999999994</v>
      </c>
      <c r="L9125" s="12">
        <f>VLOOKUP(train[[#This Row],[Sub-Category]],Análisis_ABC_XYZ[[#Headers],[#Data]],4,FALSE)</f>
        <v>0.43613829632717294</v>
      </c>
    </row>
    <row r="9126" spans="1:12" x14ac:dyDescent="0.35">
      <c r="A9126" s="2">
        <v>43407</v>
      </c>
      <c r="B9126" s="1" t="s">
        <v>16</v>
      </c>
      <c r="C9126" s="1" t="s">
        <v>1351</v>
      </c>
      <c r="D9126" s="1" t="s">
        <v>14</v>
      </c>
      <c r="E9126" s="1" t="s">
        <v>29</v>
      </c>
      <c r="F9126" s="18">
        <v>4.0860000000000003</v>
      </c>
      <c r="G9126" t="s">
        <v>4319</v>
      </c>
      <c r="H9126" s="1">
        <f>IF(COUNTIF(G$2:G9126,G9126)=1,1,0)</f>
        <v>0</v>
      </c>
      <c r="I9126" s="1">
        <v>2</v>
      </c>
      <c r="J9126" s="1">
        <v>0.7</v>
      </c>
      <c r="K9126" s="1">
        <v>-2.9963999999999995</v>
      </c>
      <c r="L9126" s="12">
        <f>VLOOKUP(train[[#This Row],[Sub-Category]],Análisis_ABC_XYZ[[#Headers],[#Data]],4,FALSE)</f>
        <v>0.46881743173671325</v>
      </c>
    </row>
    <row r="9127" spans="1:12" x14ac:dyDescent="0.35">
      <c r="A9127" s="2">
        <v>43408</v>
      </c>
      <c r="B9127" s="1" t="s">
        <v>34</v>
      </c>
      <c r="C9127" s="1" t="s">
        <v>636</v>
      </c>
      <c r="D9127" s="1" t="s">
        <v>26</v>
      </c>
      <c r="E9127" s="1" t="s">
        <v>208</v>
      </c>
      <c r="F9127" s="18">
        <v>7999.98</v>
      </c>
      <c r="G9127" t="s">
        <v>5539</v>
      </c>
      <c r="H9127" s="1">
        <f>IF(COUNTIF(G$2:G9127,G9127)=1,1,0)</f>
        <v>1</v>
      </c>
      <c r="I9127" s="1">
        <v>4</v>
      </c>
      <c r="J9127" s="1">
        <v>0.5</v>
      </c>
      <c r="K9127" s="1">
        <v>-3839.9903999999988</v>
      </c>
      <c r="L9127" s="12">
        <f>VLOOKUP(train[[#This Row],[Sub-Category]],Análisis_ABC_XYZ[[#Headers],[#Data]],4,FALSE)</f>
        <v>0.5183572270896134</v>
      </c>
    </row>
    <row r="9128" spans="1:12" x14ac:dyDescent="0.35">
      <c r="A9128" s="2">
        <v>43408</v>
      </c>
      <c r="B9128" s="1" t="s">
        <v>34</v>
      </c>
      <c r="C9128" s="1" t="s">
        <v>1262</v>
      </c>
      <c r="D9128" s="1" t="s">
        <v>26</v>
      </c>
      <c r="E9128" s="1" t="s">
        <v>27</v>
      </c>
      <c r="F9128" s="18">
        <v>1359.96</v>
      </c>
      <c r="G9128" t="s">
        <v>6463</v>
      </c>
      <c r="H9128" s="1">
        <f>IF(COUNTIF(G$2:G9128,G9128)=1,1,0)</f>
        <v>1</v>
      </c>
      <c r="I9128" s="1">
        <v>5</v>
      </c>
      <c r="J9128" s="1">
        <v>0.2</v>
      </c>
      <c r="K9128" s="1">
        <v>118.99650000000003</v>
      </c>
      <c r="L9128" s="12">
        <f>VLOOKUP(train[[#This Row],[Sub-Category]],Análisis_ABC_XYZ[[#Headers],[#Data]],4,FALSE)</f>
        <v>0.41105220110552465</v>
      </c>
    </row>
    <row r="9129" spans="1:12" x14ac:dyDescent="0.35">
      <c r="A9129" s="2">
        <v>43408</v>
      </c>
      <c r="B9129" s="1" t="s">
        <v>34</v>
      </c>
      <c r="C9129" s="1" t="s">
        <v>366</v>
      </c>
      <c r="D9129" s="1" t="s">
        <v>8</v>
      </c>
      <c r="E9129" s="1" t="s">
        <v>18</v>
      </c>
      <c r="F9129" s="18">
        <v>523.76400000000001</v>
      </c>
      <c r="G9129" t="s">
        <v>6463</v>
      </c>
      <c r="H9129" s="1">
        <f>IF(COUNTIF(G$2:G9129,G9129)=1,1,0)</f>
        <v>0</v>
      </c>
      <c r="I9129" s="1">
        <v>3</v>
      </c>
      <c r="J9129" s="1">
        <v>0.4</v>
      </c>
      <c r="K9129" s="1">
        <v>-192.04680000000008</v>
      </c>
      <c r="L9129" s="12">
        <f>VLOOKUP(train[[#This Row],[Sub-Category]],Análisis_ABC_XYZ[[#Headers],[#Data]],4,FALSE)</f>
        <v>0.55975208308209756</v>
      </c>
    </row>
    <row r="9130" spans="1:12" x14ac:dyDescent="0.35">
      <c r="A9130" s="2">
        <v>43408</v>
      </c>
      <c r="B9130" s="1" t="s">
        <v>157</v>
      </c>
      <c r="C9130" s="1" t="s">
        <v>938</v>
      </c>
      <c r="D9130" s="1" t="s">
        <v>14</v>
      </c>
      <c r="E9130" s="1" t="s">
        <v>20</v>
      </c>
      <c r="F9130" s="18">
        <v>194.35200000000003</v>
      </c>
      <c r="G9130" t="s">
        <v>4784</v>
      </c>
      <c r="H9130" s="1">
        <f>IF(COUNTIF(G$2:G9130,G9130)=1,1,0)</f>
        <v>1</v>
      </c>
      <c r="I9130" s="1">
        <v>3</v>
      </c>
      <c r="J9130" s="1">
        <v>0.2</v>
      </c>
      <c r="K9130" s="1">
        <v>-43.729199999999992</v>
      </c>
      <c r="L9130" s="12">
        <f>VLOOKUP(train[[#This Row],[Sub-Category]],Análisis_ABC_XYZ[[#Headers],[#Data]],4,FALSE)</f>
        <v>0.44610841445725197</v>
      </c>
    </row>
    <row r="9131" spans="1:12" x14ac:dyDescent="0.35">
      <c r="A9131" s="2">
        <v>43408</v>
      </c>
      <c r="B9131" s="1" t="s">
        <v>34</v>
      </c>
      <c r="C9131" s="1" t="s">
        <v>613</v>
      </c>
      <c r="D9131" s="1" t="s">
        <v>14</v>
      </c>
      <c r="E9131" s="1" t="s">
        <v>31</v>
      </c>
      <c r="F9131" s="18">
        <v>167.44000000000003</v>
      </c>
      <c r="G9131" t="s">
        <v>5539</v>
      </c>
      <c r="H9131" s="1">
        <f>IF(COUNTIF(G$2:G9131,G9131)=1,1,0)</f>
        <v>0</v>
      </c>
      <c r="I9131" s="1">
        <v>2</v>
      </c>
      <c r="J9131" s="1">
        <v>0.2</v>
      </c>
      <c r="K9131" s="1">
        <v>14.650999999999989</v>
      </c>
      <c r="L9131" s="12">
        <f>VLOOKUP(train[[#This Row],[Sub-Category]],Análisis_ABC_XYZ[[#Headers],[#Data]],4,FALSE)</f>
        <v>0.49507917887403441</v>
      </c>
    </row>
    <row r="9132" spans="1:12" x14ac:dyDescent="0.35">
      <c r="A9132" s="2">
        <v>43408</v>
      </c>
      <c r="B9132" s="1" t="s">
        <v>111</v>
      </c>
      <c r="C9132" s="1" t="s">
        <v>1851</v>
      </c>
      <c r="D9132" s="1" t="s">
        <v>26</v>
      </c>
      <c r="E9132" s="1" t="s">
        <v>27</v>
      </c>
      <c r="F9132" s="18">
        <v>143.928</v>
      </c>
      <c r="G9132" t="s">
        <v>4189</v>
      </c>
      <c r="H9132" s="1">
        <f>IF(COUNTIF(G$2:G9132,G9132)=1,1,0)</f>
        <v>1</v>
      </c>
      <c r="I9132" s="1">
        <v>9</v>
      </c>
      <c r="J9132" s="1">
        <v>0.2</v>
      </c>
      <c r="K9132" s="1">
        <v>-32.383800000000008</v>
      </c>
      <c r="L9132" s="12">
        <f>VLOOKUP(train[[#This Row],[Sub-Category]],Análisis_ABC_XYZ[[#Headers],[#Data]],4,FALSE)</f>
        <v>0.41105220110552465</v>
      </c>
    </row>
    <row r="9133" spans="1:12" x14ac:dyDescent="0.35">
      <c r="A9133" s="2">
        <v>43408</v>
      </c>
      <c r="B9133" s="1" t="s">
        <v>39</v>
      </c>
      <c r="C9133" s="1" t="s">
        <v>266</v>
      </c>
      <c r="D9133" s="1" t="s">
        <v>14</v>
      </c>
      <c r="E9133" s="1" t="s">
        <v>20</v>
      </c>
      <c r="F9133" s="18">
        <v>52.751999999999995</v>
      </c>
      <c r="G9133" t="s">
        <v>3279</v>
      </c>
      <c r="H9133" s="1">
        <f>IF(COUNTIF(G$2:G9133,G9133)=1,1,0)</f>
        <v>1</v>
      </c>
      <c r="I9133" s="1">
        <v>3</v>
      </c>
      <c r="J9133" s="1">
        <v>0.2</v>
      </c>
      <c r="K9133" s="1">
        <v>-12.528600000000001</v>
      </c>
      <c r="L9133" s="12">
        <f>VLOOKUP(train[[#This Row],[Sub-Category]],Análisis_ABC_XYZ[[#Headers],[#Data]],4,FALSE)</f>
        <v>0.44610841445725197</v>
      </c>
    </row>
    <row r="9134" spans="1:12" x14ac:dyDescent="0.35">
      <c r="A9134" s="2">
        <v>43408</v>
      </c>
      <c r="B9134" s="1" t="s">
        <v>39</v>
      </c>
      <c r="C9134" s="1" t="s">
        <v>491</v>
      </c>
      <c r="D9134" s="1" t="s">
        <v>14</v>
      </c>
      <c r="E9134" s="1" t="s">
        <v>15</v>
      </c>
      <c r="F9134" s="18">
        <v>23.680000000000003</v>
      </c>
      <c r="G9134" t="s">
        <v>3780</v>
      </c>
      <c r="H9134" s="1">
        <f>IF(COUNTIF(G$2:G9134,G9134)=1,1,0)</f>
        <v>1</v>
      </c>
      <c r="I9134" s="1">
        <v>2</v>
      </c>
      <c r="J9134" s="1">
        <v>0.2</v>
      </c>
      <c r="K9134" s="1">
        <v>8.879999999999999</v>
      </c>
      <c r="L9134" s="12">
        <f>VLOOKUP(train[[#This Row],[Sub-Category]],Análisis_ABC_XYZ[[#Headers],[#Data]],4,FALSE)</f>
        <v>0.4647369236065339</v>
      </c>
    </row>
    <row r="9135" spans="1:12" x14ac:dyDescent="0.35">
      <c r="A9135" s="2">
        <v>43408</v>
      </c>
      <c r="B9135" s="1" t="s">
        <v>111</v>
      </c>
      <c r="C9135" s="1" t="s">
        <v>496</v>
      </c>
      <c r="D9135" s="1" t="s">
        <v>26</v>
      </c>
      <c r="E9135" s="1" t="s">
        <v>56</v>
      </c>
      <c r="F9135" s="18">
        <v>95.976000000000013</v>
      </c>
      <c r="G9135" t="s">
        <v>4189</v>
      </c>
      <c r="H9135" s="1">
        <f>IF(COUNTIF(G$2:G9135,G9135)=1,1,0)</f>
        <v>0</v>
      </c>
      <c r="I9135" s="1">
        <v>3</v>
      </c>
      <c r="J9135" s="1">
        <v>0.2</v>
      </c>
      <c r="K9135" s="1">
        <v>15.596099999999996</v>
      </c>
      <c r="L9135" s="12">
        <f>VLOOKUP(train[[#This Row],[Sub-Category]],Análisis_ABC_XYZ[[#Headers],[#Data]],4,FALSE)</f>
        <v>0.52062335344040378</v>
      </c>
    </row>
    <row r="9136" spans="1:12" x14ac:dyDescent="0.35">
      <c r="A9136" s="2">
        <v>43408</v>
      </c>
      <c r="B9136" s="1" t="s">
        <v>157</v>
      </c>
      <c r="C9136" s="1" t="s">
        <v>231</v>
      </c>
      <c r="D9136" s="1" t="s">
        <v>26</v>
      </c>
      <c r="E9136" s="1" t="s">
        <v>56</v>
      </c>
      <c r="F9136" s="18">
        <v>70.720000000000013</v>
      </c>
      <c r="G9136" t="s">
        <v>4784</v>
      </c>
      <c r="H9136" s="1">
        <f>IF(COUNTIF(G$2:G9136,G9136)=1,1,0)</f>
        <v>0</v>
      </c>
      <c r="I9136" s="1">
        <v>4</v>
      </c>
      <c r="J9136" s="1">
        <v>0.2</v>
      </c>
      <c r="K9136" s="1">
        <v>-6.1879999999999988</v>
      </c>
      <c r="L9136" s="12">
        <f>VLOOKUP(train[[#This Row],[Sub-Category]],Análisis_ABC_XYZ[[#Headers],[#Data]],4,FALSE)</f>
        <v>0.52062335344040378</v>
      </c>
    </row>
    <row r="9137" spans="1:12" x14ac:dyDescent="0.35">
      <c r="A9137" s="2">
        <v>43408</v>
      </c>
      <c r="B9137" s="1" t="s">
        <v>111</v>
      </c>
      <c r="C9137" s="1" t="s">
        <v>734</v>
      </c>
      <c r="D9137" s="1" t="s">
        <v>14</v>
      </c>
      <c r="E9137" s="1" t="s">
        <v>36</v>
      </c>
      <c r="F9137" s="18">
        <v>9.6640000000000015</v>
      </c>
      <c r="G9137" t="s">
        <v>5060</v>
      </c>
      <c r="H9137" s="1">
        <f>IF(COUNTIF(G$2:G9137,G9137)=1,1,0)</f>
        <v>1</v>
      </c>
      <c r="I9137" s="1">
        <v>2</v>
      </c>
      <c r="J9137" s="1">
        <v>0.2</v>
      </c>
      <c r="K9137" s="1">
        <v>3.2615999999999996</v>
      </c>
      <c r="L9137" s="12">
        <f>VLOOKUP(train[[#This Row],[Sub-Category]],Análisis_ABC_XYZ[[#Headers],[#Data]],4,FALSE)</f>
        <v>0.43613829632717294</v>
      </c>
    </row>
    <row r="9138" spans="1:12" x14ac:dyDescent="0.35">
      <c r="A9138" s="2">
        <v>43408</v>
      </c>
      <c r="B9138" s="1" t="s">
        <v>39</v>
      </c>
      <c r="C9138" s="1" t="s">
        <v>1446</v>
      </c>
      <c r="D9138" s="1" t="s">
        <v>14</v>
      </c>
      <c r="E9138" s="1" t="s">
        <v>29</v>
      </c>
      <c r="F9138" s="18">
        <v>7.5359999999999987</v>
      </c>
      <c r="G9138" t="s">
        <v>3279</v>
      </c>
      <c r="H9138" s="1">
        <f>IF(COUNTIF(G$2:G9138,G9138)=1,1,0)</f>
        <v>0</v>
      </c>
      <c r="I9138" s="1">
        <v>6</v>
      </c>
      <c r="J9138" s="1">
        <v>0.8</v>
      </c>
      <c r="K9138" s="1">
        <v>-13.188000000000009</v>
      </c>
      <c r="L9138" s="12">
        <f>VLOOKUP(train[[#This Row],[Sub-Category]],Análisis_ABC_XYZ[[#Headers],[#Data]],4,FALSE)</f>
        <v>0.46881743173671325</v>
      </c>
    </row>
    <row r="9139" spans="1:12" x14ac:dyDescent="0.35">
      <c r="A9139" s="2">
        <v>43408</v>
      </c>
      <c r="B9139" s="1" t="s">
        <v>111</v>
      </c>
      <c r="C9139" s="1" t="s">
        <v>1105</v>
      </c>
      <c r="D9139" s="1" t="s">
        <v>14</v>
      </c>
      <c r="E9139" s="1" t="s">
        <v>15</v>
      </c>
      <c r="F9139" s="18">
        <v>4.9280000000000008</v>
      </c>
      <c r="G9139" t="s">
        <v>4189</v>
      </c>
      <c r="H9139" s="1">
        <f>IF(COUNTIF(G$2:G9139,G9139)=1,1,0)</f>
        <v>0</v>
      </c>
      <c r="I9139" s="1">
        <v>2</v>
      </c>
      <c r="J9139" s="1">
        <v>0.2</v>
      </c>
      <c r="K9139" s="1">
        <v>1.7247999999999997</v>
      </c>
      <c r="L9139" s="12">
        <f>VLOOKUP(train[[#This Row],[Sub-Category]],Análisis_ABC_XYZ[[#Headers],[#Data]],4,FALSE)</f>
        <v>0.4647369236065339</v>
      </c>
    </row>
    <row r="9140" spans="1:12" x14ac:dyDescent="0.35">
      <c r="A9140" s="2">
        <v>43408</v>
      </c>
      <c r="B9140" s="1" t="s">
        <v>501</v>
      </c>
      <c r="C9140" s="1" t="s">
        <v>1611</v>
      </c>
      <c r="D9140" s="1" t="s">
        <v>14</v>
      </c>
      <c r="E9140" s="1" t="s">
        <v>24</v>
      </c>
      <c r="F9140" s="18">
        <v>4.3</v>
      </c>
      <c r="G9140" t="s">
        <v>2009</v>
      </c>
      <c r="H9140" s="1">
        <f>IF(COUNTIF(G$2:G9140,G9140)=1,1,0)</f>
        <v>1</v>
      </c>
      <c r="I9140" s="1">
        <v>2</v>
      </c>
      <c r="J9140" s="1">
        <v>0</v>
      </c>
      <c r="K9140" s="1">
        <v>1.4189999999999996</v>
      </c>
      <c r="L9140" s="12">
        <f>VLOOKUP(train[[#This Row],[Sub-Category]],Análisis_ABC_XYZ[[#Headers],[#Data]],4,FALSE)</f>
        <v>0.45632477063632687</v>
      </c>
    </row>
    <row r="9141" spans="1:12" x14ac:dyDescent="0.35">
      <c r="A9141" s="2">
        <v>43408</v>
      </c>
      <c r="B9141" s="1" t="s">
        <v>39</v>
      </c>
      <c r="C9141" s="1" t="s">
        <v>1571</v>
      </c>
      <c r="D9141" s="1" t="s">
        <v>14</v>
      </c>
      <c r="E9141" s="1" t="s">
        <v>29</v>
      </c>
      <c r="F9141" s="18">
        <v>4.1439999999999992</v>
      </c>
      <c r="G9141" t="s">
        <v>3279</v>
      </c>
      <c r="H9141" s="1">
        <f>IF(COUNTIF(G$2:G9141,G9141)=1,1,0)</f>
        <v>0</v>
      </c>
      <c r="I9141" s="1">
        <v>4</v>
      </c>
      <c r="J9141" s="1">
        <v>0.8</v>
      </c>
      <c r="K9141" s="1">
        <v>-6.4232000000000014</v>
      </c>
      <c r="L9141" s="12">
        <f>VLOOKUP(train[[#This Row],[Sub-Category]],Análisis_ABC_XYZ[[#Headers],[#Data]],4,FALSE)</f>
        <v>0.46881743173671325</v>
      </c>
    </row>
    <row r="9142" spans="1:12" x14ac:dyDescent="0.35">
      <c r="A9142" s="2">
        <v>43408</v>
      </c>
      <c r="B9142" s="1" t="s">
        <v>111</v>
      </c>
      <c r="C9142" s="1" t="s">
        <v>1057</v>
      </c>
      <c r="D9142" s="1" t="s">
        <v>14</v>
      </c>
      <c r="E9142" s="1" t="s">
        <v>29</v>
      </c>
      <c r="F9142" s="18">
        <v>3.5640000000000009</v>
      </c>
      <c r="G9142" t="s">
        <v>4189</v>
      </c>
      <c r="H9142" s="1">
        <f>IF(COUNTIF(G$2:G9142,G9142)=1,1,0)</f>
        <v>0</v>
      </c>
      <c r="I9142" s="1">
        <v>2</v>
      </c>
      <c r="J9142" s="1">
        <v>0.7</v>
      </c>
      <c r="K9142" s="1">
        <v>-2.9700000000000006</v>
      </c>
      <c r="L9142" s="12">
        <f>VLOOKUP(train[[#This Row],[Sub-Category]],Análisis_ABC_XYZ[[#Headers],[#Data]],4,FALSE)</f>
        <v>0.46881743173671325</v>
      </c>
    </row>
    <row r="9143" spans="1:12" x14ac:dyDescent="0.35">
      <c r="A9143" s="2">
        <v>43408</v>
      </c>
      <c r="B9143" s="1" t="s">
        <v>39</v>
      </c>
      <c r="C9143" s="1" t="s">
        <v>717</v>
      </c>
      <c r="D9143" s="1" t="s">
        <v>14</v>
      </c>
      <c r="E9143" s="1" t="s">
        <v>29</v>
      </c>
      <c r="F9143" s="18">
        <v>1.4079999999999997</v>
      </c>
      <c r="G9143" s="1" t="s">
        <v>3279</v>
      </c>
      <c r="H9143" s="1">
        <f>IF(COUNTIF(G$2:G9143,G9143)=1,1,0)</f>
        <v>0</v>
      </c>
      <c r="I9143" s="1">
        <v>2</v>
      </c>
      <c r="J9143" s="1">
        <v>0.8</v>
      </c>
      <c r="K9143" s="1">
        <v>-2.3232000000000008</v>
      </c>
      <c r="L9143" s="12">
        <f>VLOOKUP(train[[#This Row],[Sub-Category]],Análisis_ABC_XYZ[[#Headers],[#Data]],4,FALSE)</f>
        <v>0.46881743173671325</v>
      </c>
    </row>
    <row r="9144" spans="1:12" x14ac:dyDescent="0.35">
      <c r="A9144" s="2">
        <v>43409</v>
      </c>
      <c r="B9144" s="1" t="s">
        <v>39</v>
      </c>
      <c r="C9144" s="1" t="s">
        <v>407</v>
      </c>
      <c r="D9144" s="1" t="s">
        <v>26</v>
      </c>
      <c r="E9144" s="1" t="s">
        <v>27</v>
      </c>
      <c r="F9144" s="18">
        <v>492.76800000000003</v>
      </c>
      <c r="G9144" t="s">
        <v>6761</v>
      </c>
      <c r="H9144" s="1">
        <f>IF(COUNTIF(G$2:G9144,G9144)=1,1,0)</f>
        <v>1</v>
      </c>
      <c r="I9144" s="1">
        <v>4</v>
      </c>
      <c r="J9144" s="1">
        <v>0.2</v>
      </c>
      <c r="K9144" s="1">
        <v>55.436399999999935</v>
      </c>
      <c r="L9144" s="12">
        <f>VLOOKUP(train[[#This Row],[Sub-Category]],Análisis_ABC_XYZ[[#Headers],[#Data]],4,FALSE)</f>
        <v>0.41105220110552465</v>
      </c>
    </row>
    <row r="9145" spans="1:12" x14ac:dyDescent="0.35">
      <c r="A9145" s="2">
        <v>43409</v>
      </c>
      <c r="B9145" s="1" t="s">
        <v>104</v>
      </c>
      <c r="C9145" s="1" t="s">
        <v>171</v>
      </c>
      <c r="D9145" s="1" t="s">
        <v>14</v>
      </c>
      <c r="E9145" s="1" t="s">
        <v>20</v>
      </c>
      <c r="F9145" s="18">
        <v>243.99200000000002</v>
      </c>
      <c r="G9145" t="s">
        <v>3792</v>
      </c>
      <c r="H9145" s="1">
        <f>IF(COUNTIF(G$2:G9145,G9145)=1,1,0)</f>
        <v>1</v>
      </c>
      <c r="I9145" s="1">
        <v>7</v>
      </c>
      <c r="J9145" s="1">
        <v>0.2</v>
      </c>
      <c r="K9145" s="1">
        <v>30.498999999999981</v>
      </c>
      <c r="L9145" s="12">
        <f>VLOOKUP(train[[#This Row],[Sub-Category]],Análisis_ABC_XYZ[[#Headers],[#Data]],4,FALSE)</f>
        <v>0.44610841445725197</v>
      </c>
    </row>
    <row r="9146" spans="1:12" x14ac:dyDescent="0.35">
      <c r="A9146" s="2">
        <v>43409</v>
      </c>
      <c r="B9146" s="1" t="s">
        <v>84</v>
      </c>
      <c r="C9146" s="1" t="s">
        <v>1726</v>
      </c>
      <c r="D9146" s="1" t="s">
        <v>14</v>
      </c>
      <c r="E9146" s="1" t="s">
        <v>36</v>
      </c>
      <c r="F9146" s="18">
        <v>167.94</v>
      </c>
      <c r="G9146" t="s">
        <v>2472</v>
      </c>
      <c r="H9146" s="1">
        <f>IF(COUNTIF(G$2:G9146,G9146)=1,1,0)</f>
        <v>1</v>
      </c>
      <c r="I9146" s="1">
        <v>3</v>
      </c>
      <c r="J9146" s="1">
        <v>0</v>
      </c>
      <c r="K9146" s="1">
        <v>82.290599999999998</v>
      </c>
      <c r="L9146" s="12">
        <f>VLOOKUP(train[[#This Row],[Sub-Category]],Análisis_ABC_XYZ[[#Headers],[#Data]],4,FALSE)</f>
        <v>0.43613829632717294</v>
      </c>
    </row>
    <row r="9147" spans="1:12" x14ac:dyDescent="0.35">
      <c r="A9147" s="2">
        <v>43409</v>
      </c>
      <c r="B9147" s="1" t="s">
        <v>89</v>
      </c>
      <c r="C9147" s="1" t="s">
        <v>1654</v>
      </c>
      <c r="D9147" s="1" t="s">
        <v>8</v>
      </c>
      <c r="E9147" s="1" t="s">
        <v>18</v>
      </c>
      <c r="F9147" s="18">
        <v>166.5</v>
      </c>
      <c r="G9147" t="s">
        <v>2965</v>
      </c>
      <c r="H9147" s="1">
        <f>IF(COUNTIF(G$2:G9147,G9147)=1,1,0)</f>
        <v>1</v>
      </c>
      <c r="I9147" s="1">
        <v>2</v>
      </c>
      <c r="J9147" s="1">
        <v>0.4</v>
      </c>
      <c r="K9147" s="1">
        <v>-66.599999999999994</v>
      </c>
      <c r="L9147" s="12">
        <f>VLOOKUP(train[[#This Row],[Sub-Category]],Análisis_ABC_XYZ[[#Headers],[#Data]],4,FALSE)</f>
        <v>0.55975208308209756</v>
      </c>
    </row>
    <row r="9148" spans="1:12" x14ac:dyDescent="0.35">
      <c r="A9148" s="2">
        <v>43409</v>
      </c>
      <c r="B9148" s="1" t="s">
        <v>89</v>
      </c>
      <c r="C9148" s="1" t="s">
        <v>191</v>
      </c>
      <c r="D9148" s="1" t="s">
        <v>14</v>
      </c>
      <c r="E9148" s="1" t="s">
        <v>29</v>
      </c>
      <c r="F9148" s="18">
        <v>164.68800000000002</v>
      </c>
      <c r="G9148" t="s">
        <v>2965</v>
      </c>
      <c r="H9148" s="1">
        <f>IF(COUNTIF(G$2:G9148,G9148)=1,1,0)</f>
        <v>0</v>
      </c>
      <c r="I9148" s="1">
        <v>6</v>
      </c>
      <c r="J9148" s="1">
        <v>0.2</v>
      </c>
      <c r="K9148" s="1">
        <v>55.582200000000007</v>
      </c>
      <c r="L9148" s="12">
        <f>VLOOKUP(train[[#This Row],[Sub-Category]],Análisis_ABC_XYZ[[#Headers],[#Data]],4,FALSE)</f>
        <v>0.46881743173671325</v>
      </c>
    </row>
    <row r="9149" spans="1:12" x14ac:dyDescent="0.35">
      <c r="A9149" s="2">
        <v>43409</v>
      </c>
      <c r="B9149" s="1" t="s">
        <v>89</v>
      </c>
      <c r="C9149" s="1" t="s">
        <v>1530</v>
      </c>
      <c r="D9149" s="1" t="s">
        <v>8</v>
      </c>
      <c r="E9149" s="1" t="s">
        <v>11</v>
      </c>
      <c r="F9149" s="18">
        <v>128.12400000000002</v>
      </c>
      <c r="G9149" t="s">
        <v>2965</v>
      </c>
      <c r="H9149" s="1">
        <f>IF(COUNTIF(G$2:G9149,G9149)=1,1,0)</f>
        <v>0</v>
      </c>
      <c r="I9149" s="1">
        <v>2</v>
      </c>
      <c r="J9149" s="1">
        <v>0.1</v>
      </c>
      <c r="K9149" s="1">
        <v>24.2012</v>
      </c>
      <c r="L9149" s="12">
        <f>VLOOKUP(train[[#This Row],[Sub-Category]],Análisis_ABC_XYZ[[#Headers],[#Data]],4,FALSE)</f>
        <v>0.46529189879902266</v>
      </c>
    </row>
    <row r="9150" spans="1:12" x14ac:dyDescent="0.35">
      <c r="A9150" s="2">
        <v>43409</v>
      </c>
      <c r="B9150" s="1" t="s">
        <v>89</v>
      </c>
      <c r="C9150" s="1" t="s">
        <v>479</v>
      </c>
      <c r="D9150" s="1" t="s">
        <v>14</v>
      </c>
      <c r="E9150" s="1" t="s">
        <v>36</v>
      </c>
      <c r="F9150" s="18">
        <v>110.96</v>
      </c>
      <c r="G9150" t="s">
        <v>2965</v>
      </c>
      <c r="H9150" s="1">
        <f>IF(COUNTIF(G$2:G9150,G9150)=1,1,0)</f>
        <v>0</v>
      </c>
      <c r="I9150" s="1">
        <v>2</v>
      </c>
      <c r="J9150" s="1">
        <v>0</v>
      </c>
      <c r="K9150" s="1">
        <v>53.260799999999996</v>
      </c>
      <c r="L9150" s="12">
        <f>VLOOKUP(train[[#This Row],[Sub-Category]],Análisis_ABC_XYZ[[#Headers],[#Data]],4,FALSE)</f>
        <v>0.43613829632717294</v>
      </c>
    </row>
    <row r="9151" spans="1:12" x14ac:dyDescent="0.35">
      <c r="A9151" s="2">
        <v>43409</v>
      </c>
      <c r="B9151" s="1" t="s">
        <v>89</v>
      </c>
      <c r="C9151" s="1" t="s">
        <v>1830</v>
      </c>
      <c r="D9151" s="1" t="s">
        <v>8</v>
      </c>
      <c r="E9151" s="1" t="s">
        <v>22</v>
      </c>
      <c r="F9151" s="18">
        <v>101.4</v>
      </c>
      <c r="G9151" t="s">
        <v>2965</v>
      </c>
      <c r="H9151" s="1">
        <f>IF(COUNTIF(G$2:G9151,G9151)=1,1,0)</f>
        <v>0</v>
      </c>
      <c r="I9151" s="1">
        <v>5</v>
      </c>
      <c r="J9151" s="1">
        <v>0</v>
      </c>
      <c r="K9151" s="1">
        <v>38.532000000000004</v>
      </c>
      <c r="L9151" s="12">
        <f>VLOOKUP(train[[#This Row],[Sub-Category]],Análisis_ABC_XYZ[[#Headers],[#Data]],4,FALSE)</f>
        <v>0.4595170286641902</v>
      </c>
    </row>
    <row r="9152" spans="1:12" x14ac:dyDescent="0.35">
      <c r="A9152" s="2">
        <v>43409</v>
      </c>
      <c r="B9152" s="1" t="s">
        <v>89</v>
      </c>
      <c r="C9152" s="1" t="s">
        <v>190</v>
      </c>
      <c r="D9152" s="1" t="s">
        <v>26</v>
      </c>
      <c r="E9152" s="1" t="s">
        <v>27</v>
      </c>
      <c r="F9152" s="18">
        <v>99.98</v>
      </c>
      <c r="G9152" t="s">
        <v>2965</v>
      </c>
      <c r="H9152" s="1">
        <f>IF(COUNTIF(G$2:G9152,G9152)=1,1,0)</f>
        <v>0</v>
      </c>
      <c r="I9152" s="1">
        <v>2</v>
      </c>
      <c r="J9152" s="1">
        <v>0</v>
      </c>
      <c r="K9152" s="1">
        <v>3.9991999999999877</v>
      </c>
      <c r="L9152" s="12">
        <f>VLOOKUP(train[[#This Row],[Sub-Category]],Análisis_ABC_XYZ[[#Headers],[#Data]],4,FALSE)</f>
        <v>0.41105220110552465</v>
      </c>
    </row>
    <row r="9153" spans="1:12" x14ac:dyDescent="0.35">
      <c r="A9153" s="2">
        <v>43409</v>
      </c>
      <c r="B9153" s="1" t="s">
        <v>84</v>
      </c>
      <c r="C9153" s="1" t="s">
        <v>1054</v>
      </c>
      <c r="D9153" s="1" t="s">
        <v>14</v>
      </c>
      <c r="E9153" s="1" t="s">
        <v>36</v>
      </c>
      <c r="F9153" s="18">
        <v>67.8</v>
      </c>
      <c r="G9153" t="s">
        <v>2472</v>
      </c>
      <c r="H9153" s="1">
        <f>IF(COUNTIF(G$2:G9153,G9153)=1,1,0)</f>
        <v>0</v>
      </c>
      <c r="I9153" s="1">
        <v>10</v>
      </c>
      <c r="J9153" s="1">
        <v>0</v>
      </c>
      <c r="K9153" s="1">
        <v>31.187999999999999</v>
      </c>
      <c r="L9153" s="12">
        <f>VLOOKUP(train[[#This Row],[Sub-Category]],Análisis_ABC_XYZ[[#Headers],[#Data]],4,FALSE)</f>
        <v>0.43613829632717294</v>
      </c>
    </row>
    <row r="9154" spans="1:12" x14ac:dyDescent="0.35">
      <c r="A9154" s="2">
        <v>43409</v>
      </c>
      <c r="B9154" s="1" t="s">
        <v>89</v>
      </c>
      <c r="C9154" s="1" t="s">
        <v>539</v>
      </c>
      <c r="D9154" s="1" t="s">
        <v>26</v>
      </c>
      <c r="E9154" s="1" t="s">
        <v>56</v>
      </c>
      <c r="F9154" s="18">
        <v>390.75</v>
      </c>
      <c r="G9154" t="s">
        <v>6002</v>
      </c>
      <c r="H9154" s="1">
        <f>IF(COUNTIF(G$2:G9154,G9154)=1,1,0)</f>
        <v>1</v>
      </c>
      <c r="I9154" s="1">
        <v>5</v>
      </c>
      <c r="J9154" s="1">
        <v>0</v>
      </c>
      <c r="K9154" s="1">
        <v>171.93000000000006</v>
      </c>
      <c r="L9154" s="12">
        <f>VLOOKUP(train[[#This Row],[Sub-Category]],Análisis_ABC_XYZ[[#Headers],[#Data]],4,FALSE)</f>
        <v>0.52062335344040378</v>
      </c>
    </row>
    <row r="9155" spans="1:12" x14ac:dyDescent="0.35">
      <c r="A9155" s="2">
        <v>43409</v>
      </c>
      <c r="B9155" s="1" t="s">
        <v>203</v>
      </c>
      <c r="C9155" s="1" t="s">
        <v>390</v>
      </c>
      <c r="D9155" s="1" t="s">
        <v>26</v>
      </c>
      <c r="E9155" s="1" t="s">
        <v>56</v>
      </c>
      <c r="F9155" s="18">
        <v>159.99</v>
      </c>
      <c r="G9155" t="s">
        <v>5503</v>
      </c>
      <c r="H9155" s="1">
        <f>IF(COUNTIF(G$2:G9155,G9155)=1,1,0)</f>
        <v>1</v>
      </c>
      <c r="I9155" s="1">
        <v>1</v>
      </c>
      <c r="J9155" s="1">
        <v>0</v>
      </c>
      <c r="K9155" s="1">
        <v>54.396599999999992</v>
      </c>
      <c r="L9155" s="12">
        <f>VLOOKUP(train[[#This Row],[Sub-Category]],Análisis_ABC_XYZ[[#Headers],[#Data]],4,FALSE)</f>
        <v>0.52062335344040378</v>
      </c>
    </row>
    <row r="9156" spans="1:12" x14ac:dyDescent="0.35">
      <c r="A9156" s="2">
        <v>43409</v>
      </c>
      <c r="B9156" s="1" t="s">
        <v>72</v>
      </c>
      <c r="C9156" s="1" t="s">
        <v>58</v>
      </c>
      <c r="D9156" s="1" t="s">
        <v>14</v>
      </c>
      <c r="E9156" s="1" t="s">
        <v>29</v>
      </c>
      <c r="F9156" s="18">
        <v>16.029999999999998</v>
      </c>
      <c r="G9156" t="s">
        <v>3410</v>
      </c>
      <c r="H9156" s="1">
        <f>IF(COUNTIF(G$2:G9156,G9156)=1,1,0)</f>
        <v>1</v>
      </c>
      <c r="I9156" s="1">
        <v>5</v>
      </c>
      <c r="J9156" s="1">
        <v>0.8</v>
      </c>
      <c r="K9156" s="1">
        <v>-25.648000000000003</v>
      </c>
      <c r="L9156" s="12">
        <f>VLOOKUP(train[[#This Row],[Sub-Category]],Análisis_ABC_XYZ[[#Headers],[#Data]],4,FALSE)</f>
        <v>0.46881743173671325</v>
      </c>
    </row>
    <row r="9157" spans="1:12" x14ac:dyDescent="0.35">
      <c r="A9157" s="2">
        <v>43409</v>
      </c>
      <c r="B9157" s="1" t="s">
        <v>12</v>
      </c>
      <c r="C9157" s="1" t="s">
        <v>927</v>
      </c>
      <c r="D9157" s="1" t="s">
        <v>14</v>
      </c>
      <c r="E9157" s="1" t="s">
        <v>36</v>
      </c>
      <c r="F9157" s="18">
        <v>12.96</v>
      </c>
      <c r="G9157" t="s">
        <v>3165</v>
      </c>
      <c r="H9157" s="1">
        <f>IF(COUNTIF(G$2:G9157,G9157)=1,1,0)</f>
        <v>1</v>
      </c>
      <c r="I9157" s="1">
        <v>2</v>
      </c>
      <c r="J9157" s="1">
        <v>0</v>
      </c>
      <c r="K9157" s="1">
        <v>6.2208000000000006</v>
      </c>
      <c r="L9157" s="12">
        <f>VLOOKUP(train[[#This Row],[Sub-Category]],Análisis_ABC_XYZ[[#Headers],[#Data]],4,FALSE)</f>
        <v>0.43613829632717294</v>
      </c>
    </row>
    <row r="9158" spans="1:12" x14ac:dyDescent="0.35">
      <c r="A9158" s="2">
        <v>43409</v>
      </c>
      <c r="B9158" s="1" t="s">
        <v>89</v>
      </c>
      <c r="C9158" s="1" t="s">
        <v>744</v>
      </c>
      <c r="D9158" s="1" t="s">
        <v>14</v>
      </c>
      <c r="E9158" s="1" t="s">
        <v>36</v>
      </c>
      <c r="F9158" s="18">
        <v>12.96</v>
      </c>
      <c r="G9158" t="s">
        <v>2965</v>
      </c>
      <c r="H9158" s="1">
        <f>IF(COUNTIF(G$2:G9158,G9158)=1,1,0)</f>
        <v>0</v>
      </c>
      <c r="I9158" s="1">
        <v>2</v>
      </c>
      <c r="J9158" s="1">
        <v>0</v>
      </c>
      <c r="K9158" s="1">
        <v>6.2208000000000006</v>
      </c>
      <c r="L9158" s="12">
        <f>VLOOKUP(train[[#This Row],[Sub-Category]],Análisis_ABC_XYZ[[#Headers],[#Data]],4,FALSE)</f>
        <v>0.43613829632717294</v>
      </c>
    </row>
    <row r="9159" spans="1:12" x14ac:dyDescent="0.35">
      <c r="A9159" s="2">
        <v>43409</v>
      </c>
      <c r="B9159" s="1" t="s">
        <v>89</v>
      </c>
      <c r="C9159" s="1" t="s">
        <v>332</v>
      </c>
      <c r="D9159" s="1" t="s">
        <v>14</v>
      </c>
      <c r="E9159" s="1" t="s">
        <v>29</v>
      </c>
      <c r="F9159" s="18">
        <v>11.423999999999999</v>
      </c>
      <c r="G9159" t="s">
        <v>2965</v>
      </c>
      <c r="H9159" s="1">
        <f>IF(COUNTIF(G$2:G9159,G9159)=1,1,0)</f>
        <v>0</v>
      </c>
      <c r="I9159" s="1">
        <v>1</v>
      </c>
      <c r="J9159" s="1">
        <v>0.2</v>
      </c>
      <c r="K9159" s="1">
        <v>3.7127999999999997</v>
      </c>
      <c r="L9159" s="12">
        <f>VLOOKUP(train[[#This Row],[Sub-Category]],Análisis_ABC_XYZ[[#Headers],[#Data]],4,FALSE)</f>
        <v>0.46881743173671325</v>
      </c>
    </row>
    <row r="9160" spans="1:12" x14ac:dyDescent="0.35">
      <c r="A9160" s="2">
        <v>43409</v>
      </c>
      <c r="B9160" s="1" t="s">
        <v>84</v>
      </c>
      <c r="C9160" s="1" t="s">
        <v>305</v>
      </c>
      <c r="D9160" s="1" t="s">
        <v>14</v>
      </c>
      <c r="E9160" s="1" t="s">
        <v>36</v>
      </c>
      <c r="F9160" s="18">
        <v>4.41</v>
      </c>
      <c r="G9160" t="s">
        <v>2472</v>
      </c>
      <c r="H9160" s="1">
        <f>IF(COUNTIF(G$2:G9160,G9160)=1,1,0)</f>
        <v>0</v>
      </c>
      <c r="I9160" s="1">
        <v>1</v>
      </c>
      <c r="J9160" s="1">
        <v>0</v>
      </c>
      <c r="K9160" s="1">
        <v>2.0286</v>
      </c>
      <c r="L9160" s="12">
        <f>VLOOKUP(train[[#This Row],[Sub-Category]],Análisis_ABC_XYZ[[#Headers],[#Data]],4,FALSE)</f>
        <v>0.43613829632717294</v>
      </c>
    </row>
    <row r="9161" spans="1:12" x14ac:dyDescent="0.35">
      <c r="A9161" s="2">
        <v>43409</v>
      </c>
      <c r="B9161" s="1" t="s">
        <v>104</v>
      </c>
      <c r="C9161" s="1" t="s">
        <v>170</v>
      </c>
      <c r="D9161" s="1" t="s">
        <v>14</v>
      </c>
      <c r="E9161" s="1" t="s">
        <v>29</v>
      </c>
      <c r="F9161" s="18">
        <v>2.3880000000000003</v>
      </c>
      <c r="G9161" s="1" t="s">
        <v>3792</v>
      </c>
      <c r="H9161" s="1">
        <f>IF(COUNTIF(G$2:G9161,G9161)=1,1,0)</f>
        <v>0</v>
      </c>
      <c r="I9161" s="1">
        <v>2</v>
      </c>
      <c r="J9161" s="1">
        <v>0.7</v>
      </c>
      <c r="K9161" s="1">
        <v>-1.8308</v>
      </c>
      <c r="L9161" s="12">
        <f>VLOOKUP(train[[#This Row],[Sub-Category]],Análisis_ABC_XYZ[[#Headers],[#Data]],4,FALSE)</f>
        <v>0.46881743173671325</v>
      </c>
    </row>
    <row r="9162" spans="1:12" x14ac:dyDescent="0.35">
      <c r="A9162" s="2">
        <v>43410</v>
      </c>
      <c r="B9162" s="1" t="s">
        <v>37</v>
      </c>
      <c r="C9162" s="1" t="s">
        <v>366</v>
      </c>
      <c r="D9162" s="1" t="s">
        <v>8</v>
      </c>
      <c r="E9162" s="1" t="s">
        <v>18</v>
      </c>
      <c r="F9162" s="18">
        <v>2036.8600000000001</v>
      </c>
      <c r="G9162" t="s">
        <v>5192</v>
      </c>
      <c r="H9162" s="1">
        <f>IF(COUNTIF(G$2:G9162,G9162)=1,1,0)</f>
        <v>1</v>
      </c>
      <c r="I9162" s="1">
        <v>7</v>
      </c>
      <c r="J9162" s="1">
        <v>0</v>
      </c>
      <c r="K9162" s="1">
        <v>366.63479999999993</v>
      </c>
      <c r="L9162" s="12">
        <f>VLOOKUP(train[[#This Row],[Sub-Category]],Análisis_ABC_XYZ[[#Headers],[#Data]],4,FALSE)</f>
        <v>0.55975208308209756</v>
      </c>
    </row>
    <row r="9163" spans="1:12" x14ac:dyDescent="0.35">
      <c r="A9163" s="2">
        <v>43410</v>
      </c>
      <c r="B9163" s="1" t="s">
        <v>34</v>
      </c>
      <c r="C9163" s="1" t="s">
        <v>120</v>
      </c>
      <c r="D9163" s="1" t="s">
        <v>14</v>
      </c>
      <c r="E9163" s="1" t="s">
        <v>31</v>
      </c>
      <c r="F9163" s="18">
        <v>499.58400000000006</v>
      </c>
      <c r="G9163" t="s">
        <v>5345</v>
      </c>
      <c r="H9163" s="1">
        <f>IF(COUNTIF(G$2:G9163,G9163)=1,1,0)</f>
        <v>1</v>
      </c>
      <c r="I9163" s="1">
        <v>3</v>
      </c>
      <c r="J9163" s="1">
        <v>0.2</v>
      </c>
      <c r="K9163" s="1">
        <v>43.713600000000014</v>
      </c>
      <c r="L9163" s="12">
        <f>VLOOKUP(train[[#This Row],[Sub-Category]],Análisis_ABC_XYZ[[#Headers],[#Data]],4,FALSE)</f>
        <v>0.49507917887403441</v>
      </c>
    </row>
    <row r="9164" spans="1:12" x14ac:dyDescent="0.35">
      <c r="A9164" s="2">
        <v>43410</v>
      </c>
      <c r="B9164" s="1" t="s">
        <v>37</v>
      </c>
      <c r="C9164" s="1" t="s">
        <v>355</v>
      </c>
      <c r="D9164" s="1" t="s">
        <v>8</v>
      </c>
      <c r="E9164" s="1" t="s">
        <v>11</v>
      </c>
      <c r="F9164" s="18">
        <v>449.56800000000004</v>
      </c>
      <c r="G9164" t="s">
        <v>5192</v>
      </c>
      <c r="H9164" s="1">
        <f>IF(COUNTIF(G$2:G9164,G9164)=1,1,0)</f>
        <v>0</v>
      </c>
      <c r="I9164" s="1">
        <v>2</v>
      </c>
      <c r="J9164" s="1">
        <v>0.2</v>
      </c>
      <c r="K9164" s="1">
        <v>-73.054800000000071</v>
      </c>
      <c r="L9164" s="12">
        <f>VLOOKUP(train[[#This Row],[Sub-Category]],Análisis_ABC_XYZ[[#Headers],[#Data]],4,FALSE)</f>
        <v>0.46529189879902266</v>
      </c>
    </row>
    <row r="9165" spans="1:12" x14ac:dyDescent="0.35">
      <c r="A9165" s="2">
        <v>43410</v>
      </c>
      <c r="B9165" s="1" t="s">
        <v>89</v>
      </c>
      <c r="C9165" s="1" t="s">
        <v>1806</v>
      </c>
      <c r="D9165" s="1" t="s">
        <v>14</v>
      </c>
      <c r="E9165" s="1" t="s">
        <v>36</v>
      </c>
      <c r="F9165" s="18">
        <v>318.95999999999998</v>
      </c>
      <c r="G9165" t="s">
        <v>5899</v>
      </c>
      <c r="H9165" s="1">
        <f>IF(COUNTIF(G$2:G9165,G9165)=1,1,0)</f>
        <v>1</v>
      </c>
      <c r="I9165" s="1">
        <v>9</v>
      </c>
      <c r="J9165" s="1">
        <v>0</v>
      </c>
      <c r="K9165" s="1">
        <v>149.91119999999998</v>
      </c>
      <c r="L9165" s="12">
        <f>VLOOKUP(train[[#This Row],[Sub-Category]],Análisis_ABC_XYZ[[#Headers],[#Data]],4,FALSE)</f>
        <v>0.43613829632717294</v>
      </c>
    </row>
    <row r="9166" spans="1:12" x14ac:dyDescent="0.35">
      <c r="A9166" s="2">
        <v>43410</v>
      </c>
      <c r="B9166" s="1" t="s">
        <v>34</v>
      </c>
      <c r="C9166" s="1" t="s">
        <v>523</v>
      </c>
      <c r="D9166" s="1" t="s">
        <v>14</v>
      </c>
      <c r="E9166" s="1" t="s">
        <v>20</v>
      </c>
      <c r="F9166" s="18">
        <v>259.13600000000002</v>
      </c>
      <c r="G9166" t="s">
        <v>5345</v>
      </c>
      <c r="H9166" s="1">
        <f>IF(COUNTIF(G$2:G9166,G9166)=1,1,0)</f>
        <v>0</v>
      </c>
      <c r="I9166" s="1">
        <v>4</v>
      </c>
      <c r="J9166" s="1">
        <v>0.2</v>
      </c>
      <c r="K9166" s="1">
        <v>-51.827200000000019</v>
      </c>
      <c r="L9166" s="12">
        <f>VLOOKUP(train[[#This Row],[Sub-Category]],Análisis_ABC_XYZ[[#Headers],[#Data]],4,FALSE)</f>
        <v>0.44610841445725197</v>
      </c>
    </row>
    <row r="9167" spans="1:12" x14ac:dyDescent="0.35">
      <c r="A9167" s="2">
        <v>43410</v>
      </c>
      <c r="B9167" s="1" t="s">
        <v>52</v>
      </c>
      <c r="C9167" s="1" t="s">
        <v>1277</v>
      </c>
      <c r="D9167" s="1" t="s">
        <v>8</v>
      </c>
      <c r="E9167" s="1" t="s">
        <v>11</v>
      </c>
      <c r="F9167" s="18">
        <v>127.372</v>
      </c>
      <c r="G9167" t="s">
        <v>6092</v>
      </c>
      <c r="H9167" s="1">
        <f>IF(COUNTIF(G$2:G9167,G9167)=1,1,0)</f>
        <v>1</v>
      </c>
      <c r="I9167" s="1">
        <v>2</v>
      </c>
      <c r="J9167" s="1">
        <v>0.3</v>
      </c>
      <c r="K9167" s="1">
        <v>-30.933200000000006</v>
      </c>
      <c r="L9167" s="12">
        <f>VLOOKUP(train[[#This Row],[Sub-Category]],Análisis_ABC_XYZ[[#Headers],[#Data]],4,FALSE)</f>
        <v>0.46529189879902266</v>
      </c>
    </row>
    <row r="9168" spans="1:12" x14ac:dyDescent="0.35">
      <c r="A9168" s="2">
        <v>43410</v>
      </c>
      <c r="B9168" s="1" t="s">
        <v>12</v>
      </c>
      <c r="C9168" s="1" t="s">
        <v>429</v>
      </c>
      <c r="D9168" s="1" t="s">
        <v>14</v>
      </c>
      <c r="E9168" s="1" t="s">
        <v>36</v>
      </c>
      <c r="F9168" s="18">
        <v>59.94</v>
      </c>
      <c r="G9168" t="s">
        <v>2239</v>
      </c>
      <c r="H9168" s="1">
        <f>IF(COUNTIF(G$2:G9168,G9168)=1,1,0)</f>
        <v>1</v>
      </c>
      <c r="I9168" s="1">
        <v>3</v>
      </c>
      <c r="J9168" s="1">
        <v>0</v>
      </c>
      <c r="K9168" s="1">
        <v>28.171799999999998</v>
      </c>
      <c r="L9168" s="12">
        <f>VLOOKUP(train[[#This Row],[Sub-Category]],Análisis_ABC_XYZ[[#Headers],[#Data]],4,FALSE)</f>
        <v>0.43613829632717294</v>
      </c>
    </row>
    <row r="9169" spans="1:12" x14ac:dyDescent="0.35">
      <c r="A9169" s="2">
        <v>43410</v>
      </c>
      <c r="B9169" s="1" t="s">
        <v>52</v>
      </c>
      <c r="C9169" s="1" t="s">
        <v>429</v>
      </c>
      <c r="D9169" s="1" t="s">
        <v>14</v>
      </c>
      <c r="E9169" s="1" t="s">
        <v>36</v>
      </c>
      <c r="F9169" s="18">
        <v>47.952000000000005</v>
      </c>
      <c r="G9169" t="s">
        <v>6092</v>
      </c>
      <c r="H9169" s="1">
        <f>IF(COUNTIF(G$2:G9169,G9169)=1,1,0)</f>
        <v>0</v>
      </c>
      <c r="I9169" s="1">
        <v>3</v>
      </c>
      <c r="J9169" s="1">
        <v>0.2</v>
      </c>
      <c r="K9169" s="1">
        <v>16.183799999999998</v>
      </c>
      <c r="L9169" s="12">
        <f>VLOOKUP(train[[#This Row],[Sub-Category]],Análisis_ABC_XYZ[[#Headers],[#Data]],4,FALSE)</f>
        <v>0.43613829632717294</v>
      </c>
    </row>
    <row r="9170" spans="1:12" x14ac:dyDescent="0.35">
      <c r="A9170" s="2">
        <v>43410</v>
      </c>
      <c r="B9170" s="1" t="s">
        <v>239</v>
      </c>
      <c r="C9170" s="1" t="s">
        <v>240</v>
      </c>
      <c r="D9170" s="1" t="s">
        <v>14</v>
      </c>
      <c r="E9170" s="1" t="s">
        <v>20</v>
      </c>
      <c r="F9170" s="18">
        <v>46.26</v>
      </c>
      <c r="G9170" t="s">
        <v>4428</v>
      </c>
      <c r="H9170" s="1">
        <f>IF(COUNTIF(G$2:G9170,G9170)=1,1,0)</f>
        <v>1</v>
      </c>
      <c r="I9170" s="1">
        <v>3</v>
      </c>
      <c r="J9170" s="1">
        <v>0</v>
      </c>
      <c r="K9170" s="1">
        <v>12.0276</v>
      </c>
      <c r="L9170" s="12">
        <f>VLOOKUP(train[[#This Row],[Sub-Category]],Análisis_ABC_XYZ[[#Headers],[#Data]],4,FALSE)</f>
        <v>0.44610841445725197</v>
      </c>
    </row>
    <row r="9171" spans="1:12" x14ac:dyDescent="0.35">
      <c r="A9171" s="2">
        <v>43410</v>
      </c>
      <c r="B9171" s="1" t="s">
        <v>12</v>
      </c>
      <c r="C9171" s="1" t="s">
        <v>1786</v>
      </c>
      <c r="D9171" s="1" t="s">
        <v>14</v>
      </c>
      <c r="E9171" s="1" t="s">
        <v>36</v>
      </c>
      <c r="F9171" s="18">
        <v>45.36</v>
      </c>
      <c r="G9171" t="s">
        <v>2239</v>
      </c>
      <c r="H9171" s="1">
        <f>IF(COUNTIF(G$2:G9171,G9171)=1,1,0)</f>
        <v>0</v>
      </c>
      <c r="I9171" s="1">
        <v>4</v>
      </c>
      <c r="J9171" s="1">
        <v>0</v>
      </c>
      <c r="K9171" s="1">
        <v>22.226399999999998</v>
      </c>
      <c r="L9171" s="12">
        <f>VLOOKUP(train[[#This Row],[Sub-Category]],Análisis_ABC_XYZ[[#Headers],[#Data]],4,FALSE)</f>
        <v>0.43613829632717294</v>
      </c>
    </row>
    <row r="9172" spans="1:12" x14ac:dyDescent="0.35">
      <c r="A9172" s="2">
        <v>43410</v>
      </c>
      <c r="B9172" s="1" t="s">
        <v>12</v>
      </c>
      <c r="C9172" s="1" t="s">
        <v>1728</v>
      </c>
      <c r="D9172" s="1" t="s">
        <v>14</v>
      </c>
      <c r="E9172" s="1" t="s">
        <v>15</v>
      </c>
      <c r="F9172" s="18">
        <v>41.4</v>
      </c>
      <c r="G9172" t="s">
        <v>2239</v>
      </c>
      <c r="H9172" s="1">
        <f>IF(COUNTIF(G$2:G9172,G9172)=1,1,0)</f>
        <v>0</v>
      </c>
      <c r="I9172" s="1">
        <v>4</v>
      </c>
      <c r="J9172" s="1">
        <v>0</v>
      </c>
      <c r="K9172" s="1">
        <v>19.872</v>
      </c>
      <c r="L9172" s="12">
        <f>VLOOKUP(train[[#This Row],[Sub-Category]],Análisis_ABC_XYZ[[#Headers],[#Data]],4,FALSE)</f>
        <v>0.4647369236065339</v>
      </c>
    </row>
    <row r="9173" spans="1:12" x14ac:dyDescent="0.35">
      <c r="A9173" s="2">
        <v>43410</v>
      </c>
      <c r="B9173" s="1" t="s">
        <v>34</v>
      </c>
      <c r="C9173" s="1" t="s">
        <v>649</v>
      </c>
      <c r="D9173" s="1" t="s">
        <v>14</v>
      </c>
      <c r="E9173" s="1" t="s">
        <v>36</v>
      </c>
      <c r="F9173" s="18">
        <v>31.104000000000006</v>
      </c>
      <c r="G9173" t="s">
        <v>5345</v>
      </c>
      <c r="H9173" s="1">
        <f>IF(COUNTIF(G$2:G9173,G9173)=1,1,0)</f>
        <v>0</v>
      </c>
      <c r="I9173" s="1">
        <v>6</v>
      </c>
      <c r="J9173" s="1">
        <v>0.2</v>
      </c>
      <c r="K9173" s="1">
        <v>10.8864</v>
      </c>
      <c r="L9173" s="12">
        <f>VLOOKUP(train[[#This Row],[Sub-Category]],Análisis_ABC_XYZ[[#Headers],[#Data]],4,FALSE)</f>
        <v>0.43613829632717294</v>
      </c>
    </row>
    <row r="9174" spans="1:12" x14ac:dyDescent="0.35">
      <c r="A9174" s="2">
        <v>43410</v>
      </c>
      <c r="B9174" s="1" t="s">
        <v>39</v>
      </c>
      <c r="C9174" s="1" t="s">
        <v>741</v>
      </c>
      <c r="D9174" s="1" t="s">
        <v>8</v>
      </c>
      <c r="E9174" s="1" t="s">
        <v>22</v>
      </c>
      <c r="F9174" s="18">
        <v>30.560000000000002</v>
      </c>
      <c r="G9174" t="s">
        <v>4046</v>
      </c>
      <c r="H9174" s="1">
        <f>IF(COUNTIF(G$2:G9174,G9174)=1,1,0)</f>
        <v>1</v>
      </c>
      <c r="I9174" s="1">
        <v>5</v>
      </c>
      <c r="J9174" s="1">
        <v>0.6</v>
      </c>
      <c r="K9174" s="1">
        <v>-19.863999999999997</v>
      </c>
      <c r="L9174" s="12">
        <f>VLOOKUP(train[[#This Row],[Sub-Category]],Análisis_ABC_XYZ[[#Headers],[#Data]],4,FALSE)</f>
        <v>0.4595170286641902</v>
      </c>
    </row>
    <row r="9175" spans="1:12" x14ac:dyDescent="0.35">
      <c r="A9175" s="2">
        <v>43410</v>
      </c>
      <c r="B9175" s="1" t="s">
        <v>34</v>
      </c>
      <c r="C9175" s="1" t="s">
        <v>1452</v>
      </c>
      <c r="D9175" s="1" t="s">
        <v>8</v>
      </c>
      <c r="E9175" s="1" t="s">
        <v>22</v>
      </c>
      <c r="F9175" s="18">
        <v>28.272000000000006</v>
      </c>
      <c r="G9175" t="s">
        <v>5345</v>
      </c>
      <c r="H9175" s="1">
        <f>IF(COUNTIF(G$2:G9175,G9175)=1,1,0)</f>
        <v>0</v>
      </c>
      <c r="I9175" s="1">
        <v>2</v>
      </c>
      <c r="J9175" s="1">
        <v>0.2</v>
      </c>
      <c r="K9175" s="1">
        <v>6.3612000000000002</v>
      </c>
      <c r="L9175" s="12">
        <f>VLOOKUP(train[[#This Row],[Sub-Category]],Análisis_ABC_XYZ[[#Headers],[#Data]],4,FALSE)</f>
        <v>0.4595170286641902</v>
      </c>
    </row>
    <row r="9176" spans="1:12" x14ac:dyDescent="0.35">
      <c r="A9176" s="2">
        <v>43410</v>
      </c>
      <c r="B9176" s="1" t="s">
        <v>12</v>
      </c>
      <c r="C9176" s="1" t="s">
        <v>1787</v>
      </c>
      <c r="D9176" s="1" t="s">
        <v>14</v>
      </c>
      <c r="E9176" s="1" t="s">
        <v>36</v>
      </c>
      <c r="F9176" s="18">
        <v>26.400000000000002</v>
      </c>
      <c r="G9176" t="s">
        <v>2239</v>
      </c>
      <c r="H9176" s="1">
        <f>IF(COUNTIF(G$2:G9176,G9176)=1,1,0)</f>
        <v>0</v>
      </c>
      <c r="I9176" s="1">
        <v>5</v>
      </c>
      <c r="J9176" s="1">
        <v>0</v>
      </c>
      <c r="K9176" s="1">
        <v>12.672000000000001</v>
      </c>
      <c r="L9176" s="12">
        <f>VLOOKUP(train[[#This Row],[Sub-Category]],Análisis_ABC_XYZ[[#Headers],[#Data]],4,FALSE)</f>
        <v>0.43613829632717294</v>
      </c>
    </row>
    <row r="9177" spans="1:12" x14ac:dyDescent="0.35">
      <c r="A9177" s="2">
        <v>43410</v>
      </c>
      <c r="B9177" s="1" t="s">
        <v>76</v>
      </c>
      <c r="C9177" s="1" t="s">
        <v>880</v>
      </c>
      <c r="D9177" s="1" t="s">
        <v>14</v>
      </c>
      <c r="E9177" s="1" t="s">
        <v>36</v>
      </c>
      <c r="F9177" s="18">
        <v>26.38</v>
      </c>
      <c r="G9177" t="s">
        <v>2095</v>
      </c>
      <c r="H9177" s="1">
        <f>IF(COUNTIF(G$2:G9177,G9177)=1,1,0)</f>
        <v>1</v>
      </c>
      <c r="I9177" s="1">
        <v>1</v>
      </c>
      <c r="J9177" s="1">
        <v>0</v>
      </c>
      <c r="K9177" s="1">
        <v>12.134799999999998</v>
      </c>
      <c r="L9177" s="12">
        <f>VLOOKUP(train[[#This Row],[Sub-Category]],Análisis_ABC_XYZ[[#Headers],[#Data]],4,FALSE)</f>
        <v>0.43613829632717294</v>
      </c>
    </row>
    <row r="9178" spans="1:12" x14ac:dyDescent="0.35">
      <c r="A9178" s="2">
        <v>43410</v>
      </c>
      <c r="B9178" s="1" t="s">
        <v>37</v>
      </c>
      <c r="C9178" s="1" t="s">
        <v>541</v>
      </c>
      <c r="D9178" s="1" t="s">
        <v>26</v>
      </c>
      <c r="E9178" s="1" t="s">
        <v>56</v>
      </c>
      <c r="F9178" s="18">
        <v>108.96000000000001</v>
      </c>
      <c r="G9178" t="s">
        <v>5192</v>
      </c>
      <c r="H9178" s="1">
        <f>IF(COUNTIF(G$2:G9178,G9178)=1,1,0)</f>
        <v>0</v>
      </c>
      <c r="I9178" s="1">
        <v>3</v>
      </c>
      <c r="J9178" s="1">
        <v>0</v>
      </c>
      <c r="K9178" s="1">
        <v>32.687999999999988</v>
      </c>
      <c r="L9178" s="12">
        <f>VLOOKUP(train[[#This Row],[Sub-Category]],Análisis_ABC_XYZ[[#Headers],[#Data]],4,FALSE)</f>
        <v>0.52062335344040378</v>
      </c>
    </row>
    <row r="9179" spans="1:12" x14ac:dyDescent="0.35">
      <c r="A9179" s="2">
        <v>43410</v>
      </c>
      <c r="B9179" s="1" t="s">
        <v>12</v>
      </c>
      <c r="C9179" s="1" t="s">
        <v>722</v>
      </c>
      <c r="D9179" s="1" t="s">
        <v>26</v>
      </c>
      <c r="E9179" s="1" t="s">
        <v>56</v>
      </c>
      <c r="F9179" s="18">
        <v>16.95</v>
      </c>
      <c r="G9179" t="s">
        <v>2239</v>
      </c>
      <c r="H9179" s="1">
        <f>IF(COUNTIF(G$2:G9179,G9179)=1,1,0)</f>
        <v>0</v>
      </c>
      <c r="I9179" s="1">
        <v>1</v>
      </c>
      <c r="J9179" s="1">
        <v>0</v>
      </c>
      <c r="K9179" s="1">
        <v>1.0169999999999995</v>
      </c>
      <c r="L9179" s="12">
        <f>VLOOKUP(train[[#This Row],[Sub-Category]],Análisis_ABC_XYZ[[#Headers],[#Data]],4,FALSE)</f>
        <v>0.52062335344040378</v>
      </c>
    </row>
    <row r="9180" spans="1:12" x14ac:dyDescent="0.35">
      <c r="A9180" s="2">
        <v>43410</v>
      </c>
      <c r="B9180" s="1" t="s">
        <v>39</v>
      </c>
      <c r="C9180" s="1" t="s">
        <v>117</v>
      </c>
      <c r="D9180" s="1" t="s">
        <v>14</v>
      </c>
      <c r="E9180" s="1" t="s">
        <v>20</v>
      </c>
      <c r="F9180" s="18">
        <v>18.16</v>
      </c>
      <c r="G9180" t="s">
        <v>3533</v>
      </c>
      <c r="H9180" s="1">
        <f>IF(COUNTIF(G$2:G9180,G9180)=1,1,0)</f>
        <v>1</v>
      </c>
      <c r="I9180" s="1">
        <v>2</v>
      </c>
      <c r="J9180" s="1">
        <v>0.2</v>
      </c>
      <c r="K9180" s="1">
        <v>1.8160000000000016</v>
      </c>
      <c r="L9180" s="12">
        <f>VLOOKUP(train[[#This Row],[Sub-Category]],Análisis_ABC_XYZ[[#Headers],[#Data]],4,FALSE)</f>
        <v>0.44610841445725197</v>
      </c>
    </row>
    <row r="9181" spans="1:12" x14ac:dyDescent="0.35">
      <c r="A9181" s="2">
        <v>43410</v>
      </c>
      <c r="B9181" s="1" t="s">
        <v>12</v>
      </c>
      <c r="C9181" s="1" t="s">
        <v>652</v>
      </c>
      <c r="D9181" s="1" t="s">
        <v>14</v>
      </c>
      <c r="E9181" s="1" t="s">
        <v>61</v>
      </c>
      <c r="F9181" s="18">
        <v>15.28</v>
      </c>
      <c r="G9181" t="s">
        <v>2582</v>
      </c>
      <c r="H9181" s="1">
        <f>IF(COUNTIF(G$2:G9181,G9181)=1,1,0)</f>
        <v>1</v>
      </c>
      <c r="I9181" s="1">
        <v>2</v>
      </c>
      <c r="J9181" s="1">
        <v>0</v>
      </c>
      <c r="K9181" s="1">
        <v>7.4871999999999996</v>
      </c>
      <c r="L9181" s="12">
        <f>VLOOKUP(train[[#This Row],[Sub-Category]],Análisis_ABC_XYZ[[#Headers],[#Data]],4,FALSE)</f>
        <v>0.44424167803735209</v>
      </c>
    </row>
    <row r="9182" spans="1:12" x14ac:dyDescent="0.35">
      <c r="A9182" s="2">
        <v>43410</v>
      </c>
      <c r="B9182" s="1" t="s">
        <v>76</v>
      </c>
      <c r="C9182" s="1" t="s">
        <v>1548</v>
      </c>
      <c r="D9182" s="1" t="s">
        <v>14</v>
      </c>
      <c r="E9182" s="1" t="s">
        <v>24</v>
      </c>
      <c r="F9182" s="18">
        <v>13.899999999999999</v>
      </c>
      <c r="G9182" t="s">
        <v>2095</v>
      </c>
      <c r="H9182" s="1">
        <f>IF(COUNTIF(G$2:G9182,G9182)=1,1,0)</f>
        <v>0</v>
      </c>
      <c r="I9182" s="1">
        <v>5</v>
      </c>
      <c r="J9182" s="1">
        <v>0</v>
      </c>
      <c r="K9182" s="1">
        <v>3.6139999999999994</v>
      </c>
      <c r="L9182" s="12">
        <f>VLOOKUP(train[[#This Row],[Sub-Category]],Análisis_ABC_XYZ[[#Headers],[#Data]],4,FALSE)</f>
        <v>0.45632477063632687</v>
      </c>
    </row>
    <row r="9183" spans="1:12" x14ac:dyDescent="0.35">
      <c r="A9183" s="2">
        <v>43410</v>
      </c>
      <c r="B9183" s="1" t="s">
        <v>34</v>
      </c>
      <c r="C9183" s="1" t="s">
        <v>619</v>
      </c>
      <c r="D9183" s="1" t="s">
        <v>14</v>
      </c>
      <c r="E9183" s="1" t="s">
        <v>29</v>
      </c>
      <c r="F9183" s="18">
        <v>13.272000000000002</v>
      </c>
      <c r="G9183" t="s">
        <v>5345</v>
      </c>
      <c r="H9183" s="1">
        <f>IF(COUNTIF(G$2:G9183,G9183)=1,1,0)</f>
        <v>0</v>
      </c>
      <c r="I9183" s="1">
        <v>8</v>
      </c>
      <c r="J9183" s="1">
        <v>0.7</v>
      </c>
      <c r="K9183" s="1">
        <v>-10.617599999999999</v>
      </c>
      <c r="L9183" s="12">
        <f>VLOOKUP(train[[#This Row],[Sub-Category]],Análisis_ABC_XYZ[[#Headers],[#Data]],4,FALSE)</f>
        <v>0.46881743173671325</v>
      </c>
    </row>
    <row r="9184" spans="1:12" x14ac:dyDescent="0.35">
      <c r="A9184" s="2">
        <v>43410</v>
      </c>
      <c r="B9184" s="1" t="s">
        <v>12</v>
      </c>
      <c r="C9184" s="1" t="s">
        <v>763</v>
      </c>
      <c r="D9184" s="1" t="s">
        <v>8</v>
      </c>
      <c r="E9184" s="1" t="s">
        <v>22</v>
      </c>
      <c r="F9184" s="18">
        <v>8.73</v>
      </c>
      <c r="G9184" t="s">
        <v>2582</v>
      </c>
      <c r="H9184" s="1">
        <f>IF(COUNTIF(G$2:G9184,G9184)=1,1,0)</f>
        <v>0</v>
      </c>
      <c r="I9184" s="1">
        <v>1</v>
      </c>
      <c r="J9184" s="1">
        <v>0</v>
      </c>
      <c r="K9184" s="1">
        <v>2.9681999999999995</v>
      </c>
      <c r="L9184" s="12">
        <f>VLOOKUP(train[[#This Row],[Sub-Category]],Análisis_ABC_XYZ[[#Headers],[#Data]],4,FALSE)</f>
        <v>0.4595170286641902</v>
      </c>
    </row>
    <row r="9185" spans="1:12" x14ac:dyDescent="0.35">
      <c r="A9185" s="2">
        <v>43410</v>
      </c>
      <c r="B9185" s="1" t="s">
        <v>6</v>
      </c>
      <c r="C9185" s="1" t="s">
        <v>432</v>
      </c>
      <c r="D9185" s="1" t="s">
        <v>14</v>
      </c>
      <c r="E9185" s="1" t="s">
        <v>36</v>
      </c>
      <c r="F9185" s="18">
        <v>5.78</v>
      </c>
      <c r="G9185" t="s">
        <v>2597</v>
      </c>
      <c r="H9185" s="1">
        <f>IF(COUNTIF(G$2:G9185,G9185)=1,1,0)</f>
        <v>1</v>
      </c>
      <c r="I9185" s="1">
        <v>1</v>
      </c>
      <c r="J9185" s="1">
        <v>0</v>
      </c>
      <c r="K9185" s="1">
        <v>2.8322000000000003</v>
      </c>
      <c r="L9185" s="12">
        <f>VLOOKUP(train[[#This Row],[Sub-Category]],Análisis_ABC_XYZ[[#Headers],[#Data]],4,FALSE)</f>
        <v>0.43613829632717294</v>
      </c>
    </row>
    <row r="9186" spans="1:12" x14ac:dyDescent="0.35">
      <c r="A9186" s="2">
        <v>43410</v>
      </c>
      <c r="B9186" s="1" t="s">
        <v>136</v>
      </c>
      <c r="C9186" s="1" t="s">
        <v>137</v>
      </c>
      <c r="D9186" s="1" t="s">
        <v>14</v>
      </c>
      <c r="E9186" s="1" t="s">
        <v>29</v>
      </c>
      <c r="F9186" s="18">
        <v>5.6820000000000013</v>
      </c>
      <c r="G9186" t="s">
        <v>4591</v>
      </c>
      <c r="H9186" s="1">
        <f>IF(COUNTIF(G$2:G9186,G9186)=1,1,0)</f>
        <v>1</v>
      </c>
      <c r="I9186" s="1">
        <v>1</v>
      </c>
      <c r="J9186" s="1">
        <v>0.7</v>
      </c>
      <c r="K9186" s="1">
        <v>-3.7880000000000003</v>
      </c>
      <c r="L9186" s="12">
        <f>VLOOKUP(train[[#This Row],[Sub-Category]],Análisis_ABC_XYZ[[#Headers],[#Data]],4,FALSE)</f>
        <v>0.46881743173671325</v>
      </c>
    </row>
    <row r="9187" spans="1:12" x14ac:dyDescent="0.35">
      <c r="A9187" s="2">
        <v>43410</v>
      </c>
      <c r="B9187" s="1" t="s">
        <v>12</v>
      </c>
      <c r="C9187" s="1" t="s">
        <v>955</v>
      </c>
      <c r="D9187" s="1" t="s">
        <v>14</v>
      </c>
      <c r="E9187" s="1" t="s">
        <v>24</v>
      </c>
      <c r="F9187" s="18">
        <v>5.68</v>
      </c>
      <c r="G9187" t="s">
        <v>2582</v>
      </c>
      <c r="H9187" s="1">
        <f>IF(COUNTIF(G$2:G9187,G9187)=1,1,0)</f>
        <v>0</v>
      </c>
      <c r="I9187" s="1">
        <v>2</v>
      </c>
      <c r="J9187" s="1">
        <v>0</v>
      </c>
      <c r="K9187" s="1">
        <v>1.7607999999999997</v>
      </c>
      <c r="L9187" s="12">
        <f>VLOOKUP(train[[#This Row],[Sub-Category]],Análisis_ABC_XYZ[[#Headers],[#Data]],4,FALSE)</f>
        <v>0.45632477063632687</v>
      </c>
    </row>
    <row r="9188" spans="1:12" x14ac:dyDescent="0.35">
      <c r="A9188" s="2">
        <v>43410</v>
      </c>
      <c r="B9188" s="1" t="s">
        <v>39</v>
      </c>
      <c r="C9188" s="1" t="s">
        <v>810</v>
      </c>
      <c r="D9188" s="1" t="s">
        <v>14</v>
      </c>
      <c r="E9188" s="1" t="s">
        <v>29</v>
      </c>
      <c r="F9188" s="18">
        <v>1.2479999999999998</v>
      </c>
      <c r="G9188" s="1" t="s">
        <v>3140</v>
      </c>
      <c r="H9188" s="1">
        <f>IF(COUNTIF(G$2:G9188,G9188)=1,1,0)</f>
        <v>1</v>
      </c>
      <c r="I9188" s="1">
        <v>2</v>
      </c>
      <c r="J9188" s="1">
        <v>0.8</v>
      </c>
      <c r="K9188" s="1">
        <v>-1.934400000000001</v>
      </c>
      <c r="L9188" s="12">
        <f>VLOOKUP(train[[#This Row],[Sub-Category]],Análisis_ABC_XYZ[[#Headers],[#Data]],4,FALSE)</f>
        <v>0.46881743173671325</v>
      </c>
    </row>
    <row r="9189" spans="1:12" x14ac:dyDescent="0.35">
      <c r="A9189" s="2">
        <v>43411</v>
      </c>
      <c r="B9189" s="1" t="s">
        <v>12</v>
      </c>
      <c r="C9189" s="1" t="s">
        <v>1304</v>
      </c>
      <c r="D9189" s="1" t="s">
        <v>26</v>
      </c>
      <c r="E9189" s="1" t="s">
        <v>27</v>
      </c>
      <c r="F9189" s="18">
        <v>761.5440000000001</v>
      </c>
      <c r="G9189" t="s">
        <v>4629</v>
      </c>
      <c r="H9189" s="1">
        <f>IF(COUNTIF(G$2:G9189,G9189)=1,1,0)</f>
        <v>1</v>
      </c>
      <c r="I9189" s="1">
        <v>7</v>
      </c>
      <c r="J9189" s="1">
        <v>0.2</v>
      </c>
      <c r="K9189" s="1">
        <v>66.635100000000023</v>
      </c>
      <c r="L9189" s="12">
        <f>VLOOKUP(train[[#This Row],[Sub-Category]],Análisis_ABC_XYZ[[#Headers],[#Data]],4,FALSE)</f>
        <v>0.41105220110552465</v>
      </c>
    </row>
    <row r="9190" spans="1:12" x14ac:dyDescent="0.35">
      <c r="A9190" s="2">
        <v>43411</v>
      </c>
      <c r="B9190" s="1" t="s">
        <v>52</v>
      </c>
      <c r="C9190" s="1" t="s">
        <v>1279</v>
      </c>
      <c r="D9190" s="1" t="s">
        <v>26</v>
      </c>
      <c r="E9190" s="1" t="s">
        <v>27</v>
      </c>
      <c r="F9190" s="18">
        <v>359.97</v>
      </c>
      <c r="G9190" t="s">
        <v>5957</v>
      </c>
      <c r="H9190" s="1">
        <f>IF(COUNTIF(G$2:G9190,G9190)=1,1,0)</f>
        <v>1</v>
      </c>
      <c r="I9190" s="1">
        <v>5</v>
      </c>
      <c r="J9190" s="1">
        <v>0.4</v>
      </c>
      <c r="K9190" s="1">
        <v>-71.994000000000028</v>
      </c>
      <c r="L9190" s="12">
        <f>VLOOKUP(train[[#This Row],[Sub-Category]],Análisis_ABC_XYZ[[#Headers],[#Data]],4,FALSE)</f>
        <v>0.41105220110552465</v>
      </c>
    </row>
    <row r="9191" spans="1:12" x14ac:dyDescent="0.35">
      <c r="A9191" s="2">
        <v>43411</v>
      </c>
      <c r="B9191" s="1" t="s">
        <v>52</v>
      </c>
      <c r="C9191" s="1" t="s">
        <v>1413</v>
      </c>
      <c r="D9191" s="1" t="s">
        <v>8</v>
      </c>
      <c r="E9191" s="1" t="s">
        <v>18</v>
      </c>
      <c r="F9191" s="18">
        <v>350.35199999999998</v>
      </c>
      <c r="G9191" t="s">
        <v>5957</v>
      </c>
      <c r="H9191" s="1">
        <f>IF(COUNTIF(G$2:G9191,G9191)=1,1,0)</f>
        <v>0</v>
      </c>
      <c r="I9191" s="1">
        <v>4</v>
      </c>
      <c r="J9191" s="1">
        <v>0.4</v>
      </c>
      <c r="K9191" s="1">
        <v>-140.14079999999996</v>
      </c>
      <c r="L9191" s="12">
        <f>VLOOKUP(train[[#This Row],[Sub-Category]],Análisis_ABC_XYZ[[#Headers],[#Data]],4,FALSE)</f>
        <v>0.55975208308209756</v>
      </c>
    </row>
    <row r="9192" spans="1:12" x14ac:dyDescent="0.35">
      <c r="A9192" s="2">
        <v>43411</v>
      </c>
      <c r="B9192" s="1" t="s">
        <v>766</v>
      </c>
      <c r="C9192" s="1" t="s">
        <v>1526</v>
      </c>
      <c r="D9192" s="1" t="s">
        <v>8</v>
      </c>
      <c r="E9192" s="1" t="s">
        <v>11</v>
      </c>
      <c r="F9192" s="18">
        <v>272.96999999999997</v>
      </c>
      <c r="G9192" t="s">
        <v>5833</v>
      </c>
      <c r="H9192" s="1">
        <f>IF(COUNTIF(G$2:G9192,G9192)=1,1,0)</f>
        <v>1</v>
      </c>
      <c r="I9192" s="1">
        <v>3</v>
      </c>
      <c r="J9192" s="1">
        <v>0</v>
      </c>
      <c r="K9192" s="1">
        <v>43.675200000000018</v>
      </c>
      <c r="L9192" s="12">
        <f>VLOOKUP(train[[#This Row],[Sub-Category]],Análisis_ABC_XYZ[[#Headers],[#Data]],4,FALSE)</f>
        <v>0.46529189879902266</v>
      </c>
    </row>
    <row r="9193" spans="1:12" x14ac:dyDescent="0.35">
      <c r="A9193" s="2">
        <v>43411</v>
      </c>
      <c r="B9193" s="1" t="s">
        <v>81</v>
      </c>
      <c r="C9193" s="1" t="s">
        <v>395</v>
      </c>
      <c r="D9193" s="1" t="s">
        <v>14</v>
      </c>
      <c r="E9193" s="1" t="s">
        <v>31</v>
      </c>
      <c r="F9193" s="18">
        <v>100.94</v>
      </c>
      <c r="G9193" t="s">
        <v>5098</v>
      </c>
      <c r="H9193" s="1">
        <f>IF(COUNTIF(G$2:G9193,G9193)=1,1,0)</f>
        <v>1</v>
      </c>
      <c r="I9193" s="1">
        <v>7</v>
      </c>
      <c r="J9193" s="1">
        <v>0</v>
      </c>
      <c r="K9193" s="1">
        <v>33.310199999999995</v>
      </c>
      <c r="L9193" s="12">
        <f>VLOOKUP(train[[#This Row],[Sub-Category]],Análisis_ABC_XYZ[[#Headers],[#Data]],4,FALSE)</f>
        <v>0.49507917887403441</v>
      </c>
    </row>
    <row r="9194" spans="1:12" x14ac:dyDescent="0.35">
      <c r="A9194" s="2">
        <v>43411</v>
      </c>
      <c r="B9194" s="1" t="s">
        <v>198</v>
      </c>
      <c r="C9194" s="1" t="s">
        <v>41</v>
      </c>
      <c r="D9194" s="1" t="s">
        <v>14</v>
      </c>
      <c r="E9194" s="1" t="s">
        <v>29</v>
      </c>
      <c r="F9194" s="18">
        <v>38.160000000000004</v>
      </c>
      <c r="G9194" t="s">
        <v>4254</v>
      </c>
      <c r="H9194" s="1">
        <f>IF(COUNTIF(G$2:G9194,G9194)=1,1,0)</f>
        <v>1</v>
      </c>
      <c r="I9194" s="1">
        <v>9</v>
      </c>
      <c r="J9194" s="1">
        <v>0</v>
      </c>
      <c r="K9194" s="1">
        <v>19.080000000000002</v>
      </c>
      <c r="L9194" s="12">
        <f>VLOOKUP(train[[#This Row],[Sub-Category]],Análisis_ABC_XYZ[[#Headers],[#Data]],4,FALSE)</f>
        <v>0.46881743173671325</v>
      </c>
    </row>
    <row r="9195" spans="1:12" x14ac:dyDescent="0.35">
      <c r="A9195" s="2">
        <v>43411</v>
      </c>
      <c r="B9195" s="1" t="s">
        <v>12</v>
      </c>
      <c r="C9195" s="1" t="s">
        <v>1056</v>
      </c>
      <c r="D9195" s="1" t="s">
        <v>26</v>
      </c>
      <c r="E9195" s="1" t="s">
        <v>56</v>
      </c>
      <c r="F9195" s="18">
        <v>439.8</v>
      </c>
      <c r="G9195" t="s">
        <v>4373</v>
      </c>
      <c r="H9195" s="1">
        <f>IF(COUNTIF(G$2:G9195,G9195)=1,1,0)</f>
        <v>1</v>
      </c>
      <c r="I9195" s="1">
        <v>4</v>
      </c>
      <c r="J9195" s="1">
        <v>0</v>
      </c>
      <c r="K9195" s="1">
        <v>145.13400000000001</v>
      </c>
      <c r="L9195" s="12">
        <f>VLOOKUP(train[[#This Row],[Sub-Category]],Análisis_ABC_XYZ[[#Headers],[#Data]],4,FALSE)</f>
        <v>0.52062335344040378</v>
      </c>
    </row>
    <row r="9196" spans="1:12" x14ac:dyDescent="0.35">
      <c r="A9196" s="2">
        <v>43411</v>
      </c>
      <c r="B9196" s="1" t="s">
        <v>12</v>
      </c>
      <c r="C9196" s="1" t="s">
        <v>1351</v>
      </c>
      <c r="D9196" s="1" t="s">
        <v>14</v>
      </c>
      <c r="E9196" s="1" t="s">
        <v>29</v>
      </c>
      <c r="F9196" s="18">
        <v>21.792000000000002</v>
      </c>
      <c r="G9196" t="s">
        <v>4373</v>
      </c>
      <c r="H9196" s="1">
        <f>IF(COUNTIF(G$2:G9196,G9196)=1,1,0)</f>
        <v>0</v>
      </c>
      <c r="I9196" s="1">
        <v>4</v>
      </c>
      <c r="J9196" s="1">
        <v>0.2</v>
      </c>
      <c r="K9196" s="1">
        <v>7.6271999999999984</v>
      </c>
      <c r="L9196" s="12">
        <f>VLOOKUP(train[[#This Row],[Sub-Category]],Análisis_ABC_XYZ[[#Headers],[#Data]],4,FALSE)</f>
        <v>0.46881743173671325</v>
      </c>
    </row>
    <row r="9197" spans="1:12" x14ac:dyDescent="0.35">
      <c r="A9197" s="2">
        <v>43411</v>
      </c>
      <c r="B9197" s="1" t="s">
        <v>12</v>
      </c>
      <c r="C9197" s="1" t="s">
        <v>1303</v>
      </c>
      <c r="D9197" s="1" t="s">
        <v>26</v>
      </c>
      <c r="E9197" s="1" t="s">
        <v>56</v>
      </c>
      <c r="F9197" s="18">
        <v>59.97</v>
      </c>
      <c r="G9197" t="s">
        <v>4629</v>
      </c>
      <c r="H9197" s="1">
        <f>IF(COUNTIF(G$2:G9197,G9197)=1,1,0)</f>
        <v>0</v>
      </c>
      <c r="I9197" s="1">
        <v>3</v>
      </c>
      <c r="J9197" s="1">
        <v>0</v>
      </c>
      <c r="K9197" s="1">
        <v>13.793099999999999</v>
      </c>
      <c r="L9197" s="12">
        <f>VLOOKUP(train[[#This Row],[Sub-Category]],Análisis_ABC_XYZ[[#Headers],[#Data]],4,FALSE)</f>
        <v>0.52062335344040378</v>
      </c>
    </row>
    <row r="9198" spans="1:12" x14ac:dyDescent="0.35">
      <c r="A9198" s="2">
        <v>43411</v>
      </c>
      <c r="B9198" s="1" t="s">
        <v>89</v>
      </c>
      <c r="C9198" s="1" t="s">
        <v>1912</v>
      </c>
      <c r="D9198" s="1" t="s">
        <v>26</v>
      </c>
      <c r="E9198" s="1" t="s">
        <v>56</v>
      </c>
      <c r="F9198" s="18">
        <v>7.88</v>
      </c>
      <c r="G9198" t="s">
        <v>2787</v>
      </c>
      <c r="H9198" s="1">
        <f>IF(COUNTIF(G$2:G9198,G9198)=1,1,0)</f>
        <v>1</v>
      </c>
      <c r="I9198" s="1">
        <v>4</v>
      </c>
      <c r="J9198" s="1">
        <v>0</v>
      </c>
      <c r="K9198" s="1">
        <v>2.5215999999999994</v>
      </c>
      <c r="L9198" s="12">
        <f>VLOOKUP(train[[#This Row],[Sub-Category]],Análisis_ABC_XYZ[[#Headers],[#Data]],4,FALSE)</f>
        <v>0.52062335344040378</v>
      </c>
    </row>
    <row r="9199" spans="1:12" x14ac:dyDescent="0.35">
      <c r="A9199" s="2">
        <v>43412</v>
      </c>
      <c r="B9199" s="1" t="s">
        <v>766</v>
      </c>
      <c r="C9199" s="1" t="s">
        <v>972</v>
      </c>
      <c r="D9199" s="1" t="s">
        <v>8</v>
      </c>
      <c r="E9199" s="1" t="s">
        <v>22</v>
      </c>
      <c r="F9199" s="18">
        <v>274.20000000000005</v>
      </c>
      <c r="G9199" t="s">
        <v>3931</v>
      </c>
      <c r="H9199" s="1">
        <f>IF(COUNTIF(G$2:G9199,G9199)=1,1,0)</f>
        <v>1</v>
      </c>
      <c r="I9199" s="1">
        <v>10</v>
      </c>
      <c r="J9199" s="1">
        <v>0</v>
      </c>
      <c r="K9199" s="1">
        <v>112.422</v>
      </c>
      <c r="L9199" s="12">
        <f>VLOOKUP(train[[#This Row],[Sub-Category]],Análisis_ABC_XYZ[[#Headers],[#Data]],4,FALSE)</f>
        <v>0.4595170286641902</v>
      </c>
    </row>
    <row r="9200" spans="1:12" x14ac:dyDescent="0.35">
      <c r="A9200" s="2">
        <v>43412</v>
      </c>
      <c r="B9200" s="1" t="s">
        <v>89</v>
      </c>
      <c r="C9200" s="1" t="s">
        <v>1007</v>
      </c>
      <c r="D9200" s="1" t="s">
        <v>14</v>
      </c>
      <c r="E9200" s="1" t="s">
        <v>24</v>
      </c>
      <c r="F9200" s="18">
        <v>109.9</v>
      </c>
      <c r="G9200" t="s">
        <v>3018</v>
      </c>
      <c r="H9200" s="1">
        <f>IF(COUNTIF(G$2:G9200,G9200)=1,1,0)</f>
        <v>1</v>
      </c>
      <c r="I9200" s="1">
        <v>5</v>
      </c>
      <c r="J9200" s="1">
        <v>0</v>
      </c>
      <c r="K9200" s="1">
        <v>32.97</v>
      </c>
      <c r="L9200" s="12">
        <f>VLOOKUP(train[[#This Row],[Sub-Category]],Análisis_ABC_XYZ[[#Headers],[#Data]],4,FALSE)</f>
        <v>0.45632477063632687</v>
      </c>
    </row>
    <row r="9201" spans="1:12" x14ac:dyDescent="0.35">
      <c r="A9201" s="2">
        <v>43413</v>
      </c>
      <c r="B9201" s="1" t="s">
        <v>766</v>
      </c>
      <c r="C9201" s="1" t="s">
        <v>301</v>
      </c>
      <c r="D9201" s="1" t="s">
        <v>14</v>
      </c>
      <c r="E9201" s="1" t="s">
        <v>20</v>
      </c>
      <c r="F9201" s="18">
        <v>1633.14</v>
      </c>
      <c r="G9201" t="s">
        <v>2913</v>
      </c>
      <c r="H9201" s="1">
        <f>IF(COUNTIF(G$2:G9201,G9201)=1,1,0)</f>
        <v>1</v>
      </c>
      <c r="I9201" s="1">
        <v>9</v>
      </c>
      <c r="J9201" s="1">
        <v>0</v>
      </c>
      <c r="K9201" s="1">
        <v>473.61059999999975</v>
      </c>
      <c r="L9201" s="12">
        <f>VLOOKUP(train[[#This Row],[Sub-Category]],Análisis_ABC_XYZ[[#Headers],[#Data]],4,FALSE)</f>
        <v>0.44610841445725197</v>
      </c>
    </row>
    <row r="9202" spans="1:12" x14ac:dyDescent="0.35">
      <c r="A9202" s="2">
        <v>43413</v>
      </c>
      <c r="B9202" s="1" t="s">
        <v>766</v>
      </c>
      <c r="C9202" s="1" t="s">
        <v>301</v>
      </c>
      <c r="D9202" s="1" t="s">
        <v>14</v>
      </c>
      <c r="E9202" s="1" t="s">
        <v>20</v>
      </c>
      <c r="F9202" s="18">
        <v>544.38</v>
      </c>
      <c r="G9202" t="s">
        <v>2913</v>
      </c>
      <c r="H9202" s="1">
        <f>IF(COUNTIF(G$2:G9202,G9202)=1,1,0)</f>
        <v>0</v>
      </c>
      <c r="I9202" s="1">
        <v>3</v>
      </c>
      <c r="J9202" s="1">
        <v>0</v>
      </c>
      <c r="K9202" s="1">
        <v>157.87019999999993</v>
      </c>
      <c r="L9202" s="12">
        <f>VLOOKUP(train[[#This Row],[Sub-Category]],Análisis_ABC_XYZ[[#Headers],[#Data]],4,FALSE)</f>
        <v>0.44610841445725197</v>
      </c>
    </row>
    <row r="9203" spans="1:12" x14ac:dyDescent="0.35">
      <c r="A9203" s="2">
        <v>43413</v>
      </c>
      <c r="B9203" s="1" t="s">
        <v>12</v>
      </c>
      <c r="C9203" s="1" t="s">
        <v>699</v>
      </c>
      <c r="D9203" s="1" t="s">
        <v>8</v>
      </c>
      <c r="E9203" s="1" t="s">
        <v>11</v>
      </c>
      <c r="F9203" s="18">
        <v>523.39200000000005</v>
      </c>
      <c r="G9203" t="s">
        <v>6765</v>
      </c>
      <c r="H9203" s="1">
        <f>IF(COUNTIF(G$2:G9203,G9203)=1,1,0)</f>
        <v>1</v>
      </c>
      <c r="I9203" s="1">
        <v>3</v>
      </c>
      <c r="J9203" s="1">
        <v>0.2</v>
      </c>
      <c r="K9203" s="1">
        <v>52.339199999999977</v>
      </c>
      <c r="L9203" s="12">
        <f>VLOOKUP(train[[#This Row],[Sub-Category]],Análisis_ABC_XYZ[[#Headers],[#Data]],4,FALSE)</f>
        <v>0.46529189879902266</v>
      </c>
    </row>
    <row r="9204" spans="1:12" x14ac:dyDescent="0.35">
      <c r="A9204" s="2">
        <v>43413</v>
      </c>
      <c r="B9204" s="1" t="s">
        <v>16</v>
      </c>
      <c r="C9204" s="1" t="s">
        <v>1881</v>
      </c>
      <c r="D9204" s="1" t="s">
        <v>26</v>
      </c>
      <c r="E9204" s="1" t="s">
        <v>27</v>
      </c>
      <c r="F9204" s="18">
        <v>499.16800000000006</v>
      </c>
      <c r="G9204" t="s">
        <v>6554</v>
      </c>
      <c r="H9204" s="1">
        <f>IF(COUNTIF(G$2:G9204,G9204)=1,1,0)</f>
        <v>1</v>
      </c>
      <c r="I9204" s="1">
        <v>4</v>
      </c>
      <c r="J9204" s="1">
        <v>0.2</v>
      </c>
      <c r="K9204" s="1">
        <v>31.197999999999993</v>
      </c>
      <c r="L9204" s="12">
        <f>VLOOKUP(train[[#This Row],[Sub-Category]],Análisis_ABC_XYZ[[#Headers],[#Data]],4,FALSE)</f>
        <v>0.41105220110552465</v>
      </c>
    </row>
    <row r="9205" spans="1:12" x14ac:dyDescent="0.35">
      <c r="A9205" s="2">
        <v>43413</v>
      </c>
      <c r="B9205" s="1" t="s">
        <v>12</v>
      </c>
      <c r="C9205" s="1" t="s">
        <v>88</v>
      </c>
      <c r="D9205" s="1" t="s">
        <v>8</v>
      </c>
      <c r="E9205" s="1" t="s">
        <v>11</v>
      </c>
      <c r="F9205" s="18">
        <v>215.976</v>
      </c>
      <c r="G9205" t="s">
        <v>6588</v>
      </c>
      <c r="H9205" s="1">
        <f>IF(COUNTIF(G$2:G9205,G9205)=1,1,0)</f>
        <v>1</v>
      </c>
      <c r="I9205" s="1">
        <v>3</v>
      </c>
      <c r="J9205" s="1">
        <v>0.2</v>
      </c>
      <c r="K9205" s="1">
        <v>-2.6997000000000355</v>
      </c>
      <c r="L9205" s="12">
        <f>VLOOKUP(train[[#This Row],[Sub-Category]],Análisis_ABC_XYZ[[#Headers],[#Data]],4,FALSE)</f>
        <v>0.46529189879902266</v>
      </c>
    </row>
    <row r="9206" spans="1:12" x14ac:dyDescent="0.35">
      <c r="A9206" s="2">
        <v>43413</v>
      </c>
      <c r="B9206" s="1" t="s">
        <v>89</v>
      </c>
      <c r="C9206" s="1" t="s">
        <v>138</v>
      </c>
      <c r="D9206" s="1" t="s">
        <v>8</v>
      </c>
      <c r="E9206" s="1" t="s">
        <v>22</v>
      </c>
      <c r="F9206" s="18">
        <v>96.53</v>
      </c>
      <c r="G9206" t="s">
        <v>5059</v>
      </c>
      <c r="H9206" s="1">
        <f>IF(COUNTIF(G$2:G9206,G9206)=1,1,0)</f>
        <v>1</v>
      </c>
      <c r="I9206" s="1">
        <v>7</v>
      </c>
      <c r="J9206" s="1">
        <v>0</v>
      </c>
      <c r="K9206" s="1">
        <v>40.5426</v>
      </c>
      <c r="L9206" s="12">
        <f>VLOOKUP(train[[#This Row],[Sub-Category]],Análisis_ABC_XYZ[[#Headers],[#Data]],4,FALSE)</f>
        <v>0.4595170286641902</v>
      </c>
    </row>
    <row r="9207" spans="1:12" x14ac:dyDescent="0.35">
      <c r="A9207" s="2">
        <v>43413</v>
      </c>
      <c r="B9207" s="1" t="s">
        <v>12</v>
      </c>
      <c r="C9207" s="1" t="s">
        <v>1034</v>
      </c>
      <c r="D9207" s="1" t="s">
        <v>14</v>
      </c>
      <c r="E9207" s="1" t="s">
        <v>20</v>
      </c>
      <c r="F9207" s="18">
        <v>63.56</v>
      </c>
      <c r="G9207" t="s">
        <v>4685</v>
      </c>
      <c r="H9207" s="1">
        <f>IF(COUNTIF(G$2:G9207,G9207)=1,1,0)</f>
        <v>1</v>
      </c>
      <c r="I9207" s="1">
        <v>2</v>
      </c>
      <c r="J9207" s="1">
        <v>0</v>
      </c>
      <c r="K9207" s="1">
        <v>3.1779999999999973</v>
      </c>
      <c r="L9207" s="12">
        <f>VLOOKUP(train[[#This Row],[Sub-Category]],Análisis_ABC_XYZ[[#Headers],[#Data]],4,FALSE)</f>
        <v>0.44610841445725197</v>
      </c>
    </row>
    <row r="9208" spans="1:12" x14ac:dyDescent="0.35">
      <c r="A9208" s="2">
        <v>43413</v>
      </c>
      <c r="B9208" s="1" t="s">
        <v>12</v>
      </c>
      <c r="C9208" s="1" t="s">
        <v>384</v>
      </c>
      <c r="D9208" s="1" t="s">
        <v>8</v>
      </c>
      <c r="E9208" s="1" t="s">
        <v>22</v>
      </c>
      <c r="F9208" s="18">
        <v>47.12</v>
      </c>
      <c r="G9208" t="s">
        <v>4448</v>
      </c>
      <c r="H9208" s="1">
        <f>IF(COUNTIF(G$2:G9208,G9208)=1,1,0)</f>
        <v>1</v>
      </c>
      <c r="I9208" s="1">
        <v>8</v>
      </c>
      <c r="J9208" s="1">
        <v>0</v>
      </c>
      <c r="K9208" s="1">
        <v>20.732800000000001</v>
      </c>
      <c r="L9208" s="12">
        <f>VLOOKUP(train[[#This Row],[Sub-Category]],Análisis_ABC_XYZ[[#Headers],[#Data]],4,FALSE)</f>
        <v>0.4595170286641902</v>
      </c>
    </row>
    <row r="9209" spans="1:12" x14ac:dyDescent="0.35">
      <c r="A9209" s="2">
        <v>43413</v>
      </c>
      <c r="B9209" s="1" t="s">
        <v>766</v>
      </c>
      <c r="C9209" s="1" t="s">
        <v>783</v>
      </c>
      <c r="D9209" s="1" t="s">
        <v>26</v>
      </c>
      <c r="E9209" s="1" t="s">
        <v>56</v>
      </c>
      <c r="F9209" s="18">
        <v>826.62000000000012</v>
      </c>
      <c r="G9209" t="s">
        <v>2913</v>
      </c>
      <c r="H9209" s="1">
        <f>IF(COUNTIF(G$2:G9209,G9209)=1,1,0)</f>
        <v>0</v>
      </c>
      <c r="I9209" s="1">
        <v>3</v>
      </c>
      <c r="J9209" s="1">
        <v>0</v>
      </c>
      <c r="K9209" s="1">
        <v>355.4466000000001</v>
      </c>
      <c r="L9209" s="12">
        <f>VLOOKUP(train[[#This Row],[Sub-Category]],Análisis_ABC_XYZ[[#Headers],[#Data]],4,FALSE)</f>
        <v>0.52062335344040378</v>
      </c>
    </row>
    <row r="9210" spans="1:12" x14ac:dyDescent="0.35">
      <c r="A9210" s="2">
        <v>43413</v>
      </c>
      <c r="B9210" s="1" t="s">
        <v>16</v>
      </c>
      <c r="C9210" s="1" t="s">
        <v>490</v>
      </c>
      <c r="D9210" s="1" t="s">
        <v>26</v>
      </c>
      <c r="E9210" s="1" t="s">
        <v>56</v>
      </c>
      <c r="F9210" s="18">
        <v>191.976</v>
      </c>
      <c r="G9210" t="s">
        <v>6554</v>
      </c>
      <c r="H9210" s="1">
        <f>IF(COUNTIF(G$2:G9210,G9210)=1,1,0)</f>
        <v>0</v>
      </c>
      <c r="I9210" s="1">
        <v>3</v>
      </c>
      <c r="J9210" s="1">
        <v>0.2</v>
      </c>
      <c r="K9210" s="1">
        <v>38.395199999999988</v>
      </c>
      <c r="L9210" s="12">
        <f>VLOOKUP(train[[#This Row],[Sub-Category]],Análisis_ABC_XYZ[[#Headers],[#Data]],4,FALSE)</f>
        <v>0.52062335344040378</v>
      </c>
    </row>
    <row r="9211" spans="1:12" x14ac:dyDescent="0.35">
      <c r="A9211" s="2">
        <v>43413</v>
      </c>
      <c r="B9211" s="1" t="s">
        <v>12</v>
      </c>
      <c r="C9211" s="1" t="s">
        <v>1407</v>
      </c>
      <c r="D9211" s="1" t="s">
        <v>26</v>
      </c>
      <c r="E9211" s="1" t="s">
        <v>56</v>
      </c>
      <c r="F9211" s="18">
        <v>99.99</v>
      </c>
      <c r="G9211" t="s">
        <v>4685</v>
      </c>
      <c r="H9211" s="1">
        <f>IF(COUNTIF(G$2:G9211,G9211)=1,1,0)</f>
        <v>0</v>
      </c>
      <c r="I9211" s="1">
        <v>1</v>
      </c>
      <c r="J9211" s="1">
        <v>0</v>
      </c>
      <c r="K9211" s="1">
        <v>43.995600000000003</v>
      </c>
      <c r="L9211" s="12">
        <f>VLOOKUP(train[[#This Row],[Sub-Category]],Análisis_ABC_XYZ[[#Headers],[#Data]],4,FALSE)</f>
        <v>0.52062335344040378</v>
      </c>
    </row>
    <row r="9212" spans="1:12" x14ac:dyDescent="0.35">
      <c r="A9212" s="2">
        <v>43413</v>
      </c>
      <c r="B9212" s="1" t="s">
        <v>766</v>
      </c>
      <c r="C9212" s="1" t="s">
        <v>608</v>
      </c>
      <c r="D9212" s="1" t="s">
        <v>14</v>
      </c>
      <c r="E9212" s="1" t="s">
        <v>29</v>
      </c>
      <c r="F9212" s="18">
        <v>9.64</v>
      </c>
      <c r="G9212" t="s">
        <v>2913</v>
      </c>
      <c r="H9212" s="1">
        <f>IF(COUNTIF(G$2:G9212,G9212)=1,1,0)</f>
        <v>0</v>
      </c>
      <c r="I9212" s="1">
        <v>2</v>
      </c>
      <c r="J9212" s="1">
        <v>0</v>
      </c>
      <c r="K9212" s="1">
        <v>4.4344000000000001</v>
      </c>
      <c r="L9212" s="12">
        <f>VLOOKUP(train[[#This Row],[Sub-Category]],Análisis_ABC_XYZ[[#Headers],[#Data]],4,FALSE)</f>
        <v>0.46881743173671325</v>
      </c>
    </row>
    <row r="9213" spans="1:12" x14ac:dyDescent="0.35">
      <c r="A9213" s="2">
        <v>43414</v>
      </c>
      <c r="B9213" s="1" t="s">
        <v>89</v>
      </c>
      <c r="C9213" s="1" t="s">
        <v>826</v>
      </c>
      <c r="D9213" s="1" t="s">
        <v>14</v>
      </c>
      <c r="E9213" s="1" t="s">
        <v>29</v>
      </c>
      <c r="F9213" s="18">
        <v>931.17600000000016</v>
      </c>
      <c r="G9213" t="s">
        <v>6044</v>
      </c>
      <c r="H9213" s="1">
        <f>IF(COUNTIF(G$2:G9213,G9213)=1,1,0)</f>
        <v>1</v>
      </c>
      <c r="I9213" s="1">
        <v>3</v>
      </c>
      <c r="J9213" s="1">
        <v>0.2</v>
      </c>
      <c r="K9213" s="1">
        <v>314.27190000000002</v>
      </c>
      <c r="L9213" s="12">
        <f>VLOOKUP(train[[#This Row],[Sub-Category]],Análisis_ABC_XYZ[[#Headers],[#Data]],4,FALSE)</f>
        <v>0.46881743173671325</v>
      </c>
    </row>
    <row r="9214" spans="1:12" x14ac:dyDescent="0.35">
      <c r="A9214" s="2">
        <v>43414</v>
      </c>
      <c r="B9214" s="1" t="s">
        <v>104</v>
      </c>
      <c r="C9214" s="1" t="s">
        <v>355</v>
      </c>
      <c r="D9214" s="1" t="s">
        <v>8</v>
      </c>
      <c r="E9214" s="1" t="s">
        <v>11</v>
      </c>
      <c r="F9214" s="18">
        <v>899.13600000000008</v>
      </c>
      <c r="G9214" t="s">
        <v>5994</v>
      </c>
      <c r="H9214" s="1">
        <f>IF(COUNTIF(G$2:G9214,G9214)=1,1,0)</f>
        <v>1</v>
      </c>
      <c r="I9214" s="1">
        <v>4</v>
      </c>
      <c r="J9214" s="1">
        <v>0.2</v>
      </c>
      <c r="K9214" s="1">
        <v>-146.10960000000014</v>
      </c>
      <c r="L9214" s="12">
        <f>VLOOKUP(train[[#This Row],[Sub-Category]],Análisis_ABC_XYZ[[#Headers],[#Data]],4,FALSE)</f>
        <v>0.46529189879902266</v>
      </c>
    </row>
    <row r="9215" spans="1:12" x14ac:dyDescent="0.35">
      <c r="A9215" s="2">
        <v>43414</v>
      </c>
      <c r="B9215" s="1" t="s">
        <v>89</v>
      </c>
      <c r="C9215" s="1" t="s">
        <v>950</v>
      </c>
      <c r="D9215" s="1" t="s">
        <v>26</v>
      </c>
      <c r="E9215" s="1" t="s">
        <v>27</v>
      </c>
      <c r="F9215" s="18">
        <v>430.88</v>
      </c>
      <c r="G9215" t="s">
        <v>6044</v>
      </c>
      <c r="H9215" s="1">
        <f>IF(COUNTIF(G$2:G9215,G9215)=1,1,0)</f>
        <v>0</v>
      </c>
      <c r="I9215" s="1">
        <v>2</v>
      </c>
      <c r="J9215" s="1">
        <v>0</v>
      </c>
      <c r="K9215" s="1">
        <v>124.95519999999999</v>
      </c>
      <c r="L9215" s="12">
        <f>VLOOKUP(train[[#This Row],[Sub-Category]],Análisis_ABC_XYZ[[#Headers],[#Data]],4,FALSE)</f>
        <v>0.41105220110552465</v>
      </c>
    </row>
    <row r="9216" spans="1:12" x14ac:dyDescent="0.35">
      <c r="A9216" s="2">
        <v>43414</v>
      </c>
      <c r="B9216" s="1" t="s">
        <v>37</v>
      </c>
      <c r="C9216" s="1" t="s">
        <v>1388</v>
      </c>
      <c r="D9216" s="1" t="s">
        <v>14</v>
      </c>
      <c r="E9216" s="1" t="s">
        <v>31</v>
      </c>
      <c r="F9216" s="18">
        <v>400.79999999999995</v>
      </c>
      <c r="G9216" t="s">
        <v>4302</v>
      </c>
      <c r="H9216" s="1">
        <f>IF(COUNTIF(G$2:G9216,G9216)=1,1,0)</f>
        <v>1</v>
      </c>
      <c r="I9216" s="1">
        <v>5</v>
      </c>
      <c r="J9216" s="1">
        <v>0</v>
      </c>
      <c r="K9216" s="1">
        <v>112.224</v>
      </c>
      <c r="L9216" s="12">
        <f>VLOOKUP(train[[#This Row],[Sub-Category]],Análisis_ABC_XYZ[[#Headers],[#Data]],4,FALSE)</f>
        <v>0.49507917887403441</v>
      </c>
    </row>
    <row r="9217" spans="1:12" x14ac:dyDescent="0.35">
      <c r="A9217" s="2">
        <v>43414</v>
      </c>
      <c r="B9217" s="1" t="s">
        <v>39</v>
      </c>
      <c r="C9217" s="1" t="s">
        <v>1375</v>
      </c>
      <c r="D9217" s="1" t="s">
        <v>8</v>
      </c>
      <c r="E9217" s="1" t="s">
        <v>22</v>
      </c>
      <c r="F9217" s="18">
        <v>341.96</v>
      </c>
      <c r="G9217" t="s">
        <v>5928</v>
      </c>
      <c r="H9217" s="1">
        <f>IF(COUNTIF(G$2:G9217,G9217)=1,1,0)</f>
        <v>1</v>
      </c>
      <c r="I9217" s="1">
        <v>5</v>
      </c>
      <c r="J9217" s="1">
        <v>0.6</v>
      </c>
      <c r="K9217" s="1">
        <v>-427.45000000000005</v>
      </c>
      <c r="L9217" s="12">
        <f>VLOOKUP(train[[#This Row],[Sub-Category]],Análisis_ABC_XYZ[[#Headers],[#Data]],4,FALSE)</f>
        <v>0.4595170286641902</v>
      </c>
    </row>
    <row r="9218" spans="1:12" x14ac:dyDescent="0.35">
      <c r="A9218" s="2">
        <v>43414</v>
      </c>
      <c r="B9218" s="1" t="s">
        <v>12</v>
      </c>
      <c r="C9218" s="1" t="s">
        <v>1389</v>
      </c>
      <c r="D9218" s="1" t="s">
        <v>8</v>
      </c>
      <c r="E9218" s="1" t="s">
        <v>11</v>
      </c>
      <c r="F9218" s="18">
        <v>241.42399999999998</v>
      </c>
      <c r="G9218" t="s">
        <v>6616</v>
      </c>
      <c r="H9218" s="1">
        <f>IF(COUNTIF(G$2:G9218,G9218)=1,1,0)</f>
        <v>1</v>
      </c>
      <c r="I9218" s="1">
        <v>2</v>
      </c>
      <c r="J9218" s="1">
        <v>0.2</v>
      </c>
      <c r="K9218" s="1">
        <v>-36.213599999999985</v>
      </c>
      <c r="L9218" s="12">
        <f>VLOOKUP(train[[#This Row],[Sub-Category]],Análisis_ABC_XYZ[[#Headers],[#Data]],4,FALSE)</f>
        <v>0.46529189879902266</v>
      </c>
    </row>
    <row r="9219" spans="1:12" x14ac:dyDescent="0.35">
      <c r="A9219" s="2">
        <v>43414</v>
      </c>
      <c r="B9219" s="1" t="s">
        <v>104</v>
      </c>
      <c r="C9219" s="1" t="s">
        <v>258</v>
      </c>
      <c r="D9219" s="1" t="s">
        <v>26</v>
      </c>
      <c r="E9219" s="1" t="s">
        <v>27</v>
      </c>
      <c r="F9219" s="18">
        <v>201.584</v>
      </c>
      <c r="G9219" t="s">
        <v>5994</v>
      </c>
      <c r="H9219" s="1">
        <f>IF(COUNTIF(G$2:G9219,G9219)=1,1,0)</f>
        <v>0</v>
      </c>
      <c r="I9219" s="1">
        <v>2</v>
      </c>
      <c r="J9219" s="1">
        <v>0.2</v>
      </c>
      <c r="K9219" s="1">
        <v>15.118800000000007</v>
      </c>
      <c r="L9219" s="12">
        <f>VLOOKUP(train[[#This Row],[Sub-Category]],Análisis_ABC_XYZ[[#Headers],[#Data]],4,FALSE)</f>
        <v>0.41105220110552465</v>
      </c>
    </row>
    <row r="9220" spans="1:12" x14ac:dyDescent="0.35">
      <c r="A9220" s="2">
        <v>43414</v>
      </c>
      <c r="B9220" s="1" t="s">
        <v>104</v>
      </c>
      <c r="C9220" s="1" t="s">
        <v>1025</v>
      </c>
      <c r="D9220" s="1" t="s">
        <v>26</v>
      </c>
      <c r="E9220" s="1" t="s">
        <v>208</v>
      </c>
      <c r="F9220" s="18">
        <v>95.994000000000014</v>
      </c>
      <c r="G9220" t="s">
        <v>5994</v>
      </c>
      <c r="H9220" s="1">
        <f>IF(COUNTIF(G$2:G9220,G9220)=1,1,0)</f>
        <v>0</v>
      </c>
      <c r="I9220" s="1">
        <v>2</v>
      </c>
      <c r="J9220" s="1">
        <v>0.7</v>
      </c>
      <c r="K9220" s="1">
        <v>-63.995999999999981</v>
      </c>
      <c r="L9220" s="12">
        <f>VLOOKUP(train[[#This Row],[Sub-Category]],Análisis_ABC_XYZ[[#Headers],[#Data]],4,FALSE)</f>
        <v>0.5183572270896134</v>
      </c>
    </row>
    <row r="9221" spans="1:12" x14ac:dyDescent="0.35">
      <c r="A9221" s="2">
        <v>43414</v>
      </c>
      <c r="B9221" s="1" t="s">
        <v>104</v>
      </c>
      <c r="C9221" s="1" t="s">
        <v>688</v>
      </c>
      <c r="D9221" s="1" t="s">
        <v>14</v>
      </c>
      <c r="E9221" s="1" t="s">
        <v>29</v>
      </c>
      <c r="F9221" s="18">
        <v>38.388000000000005</v>
      </c>
      <c r="G9221" t="s">
        <v>5994</v>
      </c>
      <c r="H9221" s="1">
        <f>IF(COUNTIF(G$2:G9221,G9221)=1,1,0)</f>
        <v>0</v>
      </c>
      <c r="I9221" s="1">
        <v>14</v>
      </c>
      <c r="J9221" s="1">
        <v>0.7</v>
      </c>
      <c r="K9221" s="1">
        <v>-25.591999999999999</v>
      </c>
      <c r="L9221" s="12">
        <f>VLOOKUP(train[[#This Row],[Sub-Category]],Análisis_ABC_XYZ[[#Headers],[#Data]],4,FALSE)</f>
        <v>0.46881743173671325</v>
      </c>
    </row>
    <row r="9222" spans="1:12" x14ac:dyDescent="0.35">
      <c r="A9222" s="2">
        <v>43414</v>
      </c>
      <c r="B9222" s="1" t="s">
        <v>37</v>
      </c>
      <c r="C9222" s="1" t="s">
        <v>441</v>
      </c>
      <c r="D9222" s="1" t="s">
        <v>14</v>
      </c>
      <c r="E9222" s="1" t="s">
        <v>29</v>
      </c>
      <c r="F9222" s="18">
        <v>28.792000000000002</v>
      </c>
      <c r="G9222" t="s">
        <v>4302</v>
      </c>
      <c r="H9222" s="1">
        <f>IF(COUNTIF(G$2:G9222,G9222)=1,1,0)</f>
        <v>0</v>
      </c>
      <c r="I9222" s="1">
        <v>1</v>
      </c>
      <c r="J9222" s="1">
        <v>0.2</v>
      </c>
      <c r="K9222" s="1">
        <v>10.077200000000001</v>
      </c>
      <c r="L9222" s="12">
        <f>VLOOKUP(train[[#This Row],[Sub-Category]],Análisis_ABC_XYZ[[#Headers],[#Data]],4,FALSE)</f>
        <v>0.46881743173671325</v>
      </c>
    </row>
    <row r="9223" spans="1:12" x14ac:dyDescent="0.35">
      <c r="A9223" s="2">
        <v>43414</v>
      </c>
      <c r="B9223" s="1" t="s">
        <v>37</v>
      </c>
      <c r="C9223" s="1" t="s">
        <v>1112</v>
      </c>
      <c r="D9223" s="1" t="s">
        <v>14</v>
      </c>
      <c r="E9223" s="1" t="s">
        <v>29</v>
      </c>
      <c r="F9223" s="18">
        <v>26.352000000000004</v>
      </c>
      <c r="G9223" t="s">
        <v>5805</v>
      </c>
      <c r="H9223" s="1">
        <f>IF(COUNTIF(G$2:G9223,G9223)=1,1,0)</f>
        <v>1</v>
      </c>
      <c r="I9223" s="1">
        <v>3</v>
      </c>
      <c r="J9223" s="1">
        <v>0.2</v>
      </c>
      <c r="K9223" s="1">
        <v>9.5525999999999982</v>
      </c>
      <c r="L9223" s="12">
        <f>VLOOKUP(train[[#This Row],[Sub-Category]],Análisis_ABC_XYZ[[#Headers],[#Data]],4,FALSE)</f>
        <v>0.46881743173671325</v>
      </c>
    </row>
    <row r="9224" spans="1:12" x14ac:dyDescent="0.35">
      <c r="A9224" s="2">
        <v>43414</v>
      </c>
      <c r="B9224" s="1" t="s">
        <v>104</v>
      </c>
      <c r="C9224" s="1" t="s">
        <v>1026</v>
      </c>
      <c r="D9224" s="1" t="s">
        <v>26</v>
      </c>
      <c r="E9224" s="1" t="s">
        <v>56</v>
      </c>
      <c r="F9224" s="18">
        <v>239.95200000000003</v>
      </c>
      <c r="G9224" t="s">
        <v>5994</v>
      </c>
      <c r="H9224" s="1">
        <f>IF(COUNTIF(G$2:G9224,G9224)=1,1,0)</f>
        <v>0</v>
      </c>
      <c r="I9224" s="1">
        <v>6</v>
      </c>
      <c r="J9224" s="1">
        <v>0.2</v>
      </c>
      <c r="K9224" s="1">
        <v>-35.992800000000038</v>
      </c>
      <c r="L9224" s="12">
        <f>VLOOKUP(train[[#This Row],[Sub-Category]],Análisis_ABC_XYZ[[#Headers],[#Data]],4,FALSE)</f>
        <v>0.52062335344040378</v>
      </c>
    </row>
    <row r="9225" spans="1:12" x14ac:dyDescent="0.35">
      <c r="A9225" s="2">
        <v>43414</v>
      </c>
      <c r="B9225" s="1" t="s">
        <v>12</v>
      </c>
      <c r="C9225" s="1" t="s">
        <v>466</v>
      </c>
      <c r="D9225" s="1" t="s">
        <v>26</v>
      </c>
      <c r="E9225" s="1" t="s">
        <v>56</v>
      </c>
      <c r="F9225" s="18">
        <v>111.79</v>
      </c>
      <c r="G9225" t="s">
        <v>5207</v>
      </c>
      <c r="H9225" s="1">
        <f>IF(COUNTIF(G$2:G9225,G9225)=1,1,0)</f>
        <v>1</v>
      </c>
      <c r="I9225" s="1">
        <v>7</v>
      </c>
      <c r="J9225" s="1">
        <v>0</v>
      </c>
      <c r="K9225" s="1">
        <v>43.598100000000002</v>
      </c>
      <c r="L9225" s="12">
        <f>VLOOKUP(train[[#This Row],[Sub-Category]],Análisis_ABC_XYZ[[#Headers],[#Data]],4,FALSE)</f>
        <v>0.52062335344040378</v>
      </c>
    </row>
    <row r="9226" spans="1:12" x14ac:dyDescent="0.35">
      <c r="A9226" s="2">
        <v>43414</v>
      </c>
      <c r="B9226" s="1" t="s">
        <v>16</v>
      </c>
      <c r="C9226" s="1" t="s">
        <v>1809</v>
      </c>
      <c r="D9226" s="1" t="s">
        <v>14</v>
      </c>
      <c r="E9226" s="1" t="s">
        <v>29</v>
      </c>
      <c r="F9226" s="18">
        <v>11.520000000000001</v>
      </c>
      <c r="G9226" t="s">
        <v>3052</v>
      </c>
      <c r="H9226" s="1">
        <f>IF(COUNTIF(G$2:G9226,G9226)=1,1,0)</f>
        <v>1</v>
      </c>
      <c r="I9226" s="1">
        <v>5</v>
      </c>
      <c r="J9226" s="1">
        <v>0.7</v>
      </c>
      <c r="K9226" s="1">
        <v>-7.6799999999999962</v>
      </c>
      <c r="L9226" s="12">
        <f>VLOOKUP(train[[#This Row],[Sub-Category]],Análisis_ABC_XYZ[[#Headers],[#Data]],4,FALSE)</f>
        <v>0.46881743173671325</v>
      </c>
    </row>
    <row r="9227" spans="1:12" x14ac:dyDescent="0.35">
      <c r="A9227" s="2">
        <v>43414</v>
      </c>
      <c r="B9227" s="1" t="s">
        <v>12</v>
      </c>
      <c r="C9227" s="1" t="s">
        <v>1093</v>
      </c>
      <c r="D9227" s="1" t="s">
        <v>14</v>
      </c>
      <c r="E9227" s="1" t="s">
        <v>24</v>
      </c>
      <c r="F9227" s="18">
        <v>7.8000000000000007</v>
      </c>
      <c r="G9227" t="s">
        <v>2050</v>
      </c>
      <c r="H9227" s="1">
        <f>IF(COUNTIF(G$2:G9227,G9227)=1,1,0)</f>
        <v>1</v>
      </c>
      <c r="I9227" s="1">
        <v>3</v>
      </c>
      <c r="J9227" s="1">
        <v>0</v>
      </c>
      <c r="K9227" s="1">
        <v>2.1060000000000008</v>
      </c>
      <c r="L9227" s="12">
        <f>VLOOKUP(train[[#This Row],[Sub-Category]],Análisis_ABC_XYZ[[#Headers],[#Data]],4,FALSE)</f>
        <v>0.45632477063632687</v>
      </c>
    </row>
    <row r="9228" spans="1:12" x14ac:dyDescent="0.35">
      <c r="A9228" s="2">
        <v>43415</v>
      </c>
      <c r="B9228" s="1" t="s">
        <v>16</v>
      </c>
      <c r="C9228" s="1" t="s">
        <v>1435</v>
      </c>
      <c r="D9228" s="1" t="s">
        <v>14</v>
      </c>
      <c r="E9228" s="1" t="s">
        <v>31</v>
      </c>
      <c r="F9228" s="18">
        <v>1158.1199999999999</v>
      </c>
      <c r="G9228" t="s">
        <v>6417</v>
      </c>
      <c r="H9228" s="1">
        <f>IF(COUNTIF(G$2:G9228,G9228)=1,1,0)</f>
        <v>1</v>
      </c>
      <c r="I9228" s="1">
        <v>5</v>
      </c>
      <c r="J9228" s="1">
        <v>0.2</v>
      </c>
      <c r="K9228" s="1">
        <v>130.28849999999983</v>
      </c>
      <c r="L9228" s="12">
        <f>VLOOKUP(train[[#This Row],[Sub-Category]],Análisis_ABC_XYZ[[#Headers],[#Data]],4,FALSE)</f>
        <v>0.49507917887403441</v>
      </c>
    </row>
    <row r="9229" spans="1:12" x14ac:dyDescent="0.35">
      <c r="A9229" s="2">
        <v>43415</v>
      </c>
      <c r="B9229" s="1" t="s">
        <v>79</v>
      </c>
      <c r="C9229" s="1" t="s">
        <v>1574</v>
      </c>
      <c r="D9229" s="1" t="s">
        <v>14</v>
      </c>
      <c r="E9229" s="1" t="s">
        <v>24</v>
      </c>
      <c r="F9229" s="18">
        <v>181.86</v>
      </c>
      <c r="G9229" t="s">
        <v>5582</v>
      </c>
      <c r="H9229" s="1">
        <f>IF(COUNTIF(G$2:G9229,G9229)=1,1,0)</f>
        <v>1</v>
      </c>
      <c r="I9229" s="1">
        <v>7</v>
      </c>
      <c r="J9229" s="1">
        <v>0</v>
      </c>
      <c r="K9229" s="1">
        <v>50.9208</v>
      </c>
      <c r="L9229" s="12">
        <f>VLOOKUP(train[[#This Row],[Sub-Category]],Análisis_ABC_XYZ[[#Headers],[#Data]],4,FALSE)</f>
        <v>0.45632477063632687</v>
      </c>
    </row>
    <row r="9230" spans="1:12" x14ac:dyDescent="0.35">
      <c r="A9230" s="2">
        <v>43415</v>
      </c>
      <c r="B9230" s="1" t="s">
        <v>12</v>
      </c>
      <c r="C9230" s="1" t="s">
        <v>1066</v>
      </c>
      <c r="D9230" s="1" t="s">
        <v>14</v>
      </c>
      <c r="E9230" s="1" t="s">
        <v>29</v>
      </c>
      <c r="F9230" s="18">
        <v>121.6</v>
      </c>
      <c r="G9230" t="s">
        <v>3014</v>
      </c>
      <c r="H9230" s="1">
        <f>IF(COUNTIF(G$2:G9230,G9230)=1,1,0)</f>
        <v>1</v>
      </c>
      <c r="I9230" s="1">
        <v>5</v>
      </c>
      <c r="J9230" s="1">
        <v>0.2</v>
      </c>
      <c r="K9230" s="1">
        <v>39.519999999999989</v>
      </c>
      <c r="L9230" s="12">
        <f>VLOOKUP(train[[#This Row],[Sub-Category]],Análisis_ABC_XYZ[[#Headers],[#Data]],4,FALSE)</f>
        <v>0.46881743173671325</v>
      </c>
    </row>
    <row r="9231" spans="1:12" x14ac:dyDescent="0.35">
      <c r="A9231" s="2">
        <v>43415</v>
      </c>
      <c r="B9231" s="1" t="s">
        <v>111</v>
      </c>
      <c r="C9231" s="1" t="s">
        <v>706</v>
      </c>
      <c r="D9231" s="1" t="s">
        <v>8</v>
      </c>
      <c r="E9231" s="1" t="s">
        <v>22</v>
      </c>
      <c r="F9231" s="18">
        <v>88.920000000000016</v>
      </c>
      <c r="G9231" t="s">
        <v>4982</v>
      </c>
      <c r="H9231" s="1">
        <f>IF(COUNTIF(G$2:G9231,G9231)=1,1,0)</f>
        <v>1</v>
      </c>
      <c r="I9231" s="1">
        <v>5</v>
      </c>
      <c r="J9231" s="1">
        <v>0.2</v>
      </c>
      <c r="K9231" s="1">
        <v>14.449499999999986</v>
      </c>
      <c r="L9231" s="12">
        <f>VLOOKUP(train[[#This Row],[Sub-Category]],Análisis_ABC_XYZ[[#Headers],[#Data]],4,FALSE)</f>
        <v>0.4595170286641902</v>
      </c>
    </row>
    <row r="9232" spans="1:12" x14ac:dyDescent="0.35">
      <c r="A9232" s="2">
        <v>43415</v>
      </c>
      <c r="B9232" s="1" t="s">
        <v>154</v>
      </c>
      <c r="C9232" s="1" t="s">
        <v>327</v>
      </c>
      <c r="D9232" s="1" t="s">
        <v>14</v>
      </c>
      <c r="E9232" s="1" t="s">
        <v>91</v>
      </c>
      <c r="F9232" s="18">
        <v>45.92</v>
      </c>
      <c r="G9232" t="s">
        <v>4413</v>
      </c>
      <c r="H9232" s="1">
        <f>IF(COUNTIF(G$2:G9232,G9232)=1,1,0)</f>
        <v>1</v>
      </c>
      <c r="I9232" s="1">
        <v>4</v>
      </c>
      <c r="J9232" s="1">
        <v>0</v>
      </c>
      <c r="K9232" s="1">
        <v>21.5824</v>
      </c>
      <c r="L9232" s="12">
        <f>VLOOKUP(train[[#This Row],[Sub-Category]],Análisis_ABC_XYZ[[#Headers],[#Data]],4,FALSE)</f>
        <v>0.51168203684699509</v>
      </c>
    </row>
    <row r="9233" spans="1:12" x14ac:dyDescent="0.35">
      <c r="A9233" s="2">
        <v>43415</v>
      </c>
      <c r="B9233" s="1" t="s">
        <v>89</v>
      </c>
      <c r="C9233" s="1" t="s">
        <v>1099</v>
      </c>
      <c r="D9233" s="1" t="s">
        <v>14</v>
      </c>
      <c r="E9233" s="1" t="s">
        <v>20</v>
      </c>
      <c r="F9233" s="18">
        <v>35.479999999999997</v>
      </c>
      <c r="G9233" t="s">
        <v>4181</v>
      </c>
      <c r="H9233" s="1">
        <f>IF(COUNTIF(G$2:G9233,G9233)=1,1,0)</f>
        <v>1</v>
      </c>
      <c r="I9233" s="1">
        <v>1</v>
      </c>
      <c r="J9233" s="1">
        <v>0</v>
      </c>
      <c r="K9233" s="1">
        <v>0</v>
      </c>
      <c r="L9233" s="12">
        <f>VLOOKUP(train[[#This Row],[Sub-Category]],Análisis_ABC_XYZ[[#Headers],[#Data]],4,FALSE)</f>
        <v>0.44610841445725197</v>
      </c>
    </row>
    <row r="9234" spans="1:12" x14ac:dyDescent="0.35">
      <c r="A9234" s="2">
        <v>43415</v>
      </c>
      <c r="B9234" s="1" t="s">
        <v>39</v>
      </c>
      <c r="C9234" s="1" t="s">
        <v>788</v>
      </c>
      <c r="D9234" s="1" t="s">
        <v>26</v>
      </c>
      <c r="E9234" s="1" t="s">
        <v>27</v>
      </c>
      <c r="F9234" s="18">
        <v>35.183999999999997</v>
      </c>
      <c r="G9234" t="s">
        <v>5944</v>
      </c>
      <c r="H9234" s="1">
        <f>IF(COUNTIF(G$2:G9234,G9234)=1,1,0)</f>
        <v>1</v>
      </c>
      <c r="I9234" s="1">
        <v>2</v>
      </c>
      <c r="J9234" s="1">
        <v>0.2</v>
      </c>
      <c r="K9234" s="1">
        <v>12.314399999999999</v>
      </c>
      <c r="L9234" s="12">
        <f>VLOOKUP(train[[#This Row],[Sub-Category]],Análisis_ABC_XYZ[[#Headers],[#Data]],4,FALSE)</f>
        <v>0.41105220110552465</v>
      </c>
    </row>
    <row r="9235" spans="1:12" x14ac:dyDescent="0.35">
      <c r="A9235" s="2">
        <v>43415</v>
      </c>
      <c r="B9235" s="1" t="s">
        <v>12</v>
      </c>
      <c r="C9235" s="1" t="s">
        <v>763</v>
      </c>
      <c r="D9235" s="1" t="s">
        <v>8</v>
      </c>
      <c r="E9235" s="1" t="s">
        <v>22</v>
      </c>
      <c r="F9235" s="18">
        <v>34.92</v>
      </c>
      <c r="G9235" t="s">
        <v>4172</v>
      </c>
      <c r="H9235" s="1">
        <f>IF(COUNTIF(G$2:G9235,G9235)=1,1,0)</f>
        <v>1</v>
      </c>
      <c r="I9235" s="1">
        <v>4</v>
      </c>
      <c r="J9235" s="1">
        <v>0</v>
      </c>
      <c r="K9235" s="1">
        <v>11.872799999999998</v>
      </c>
      <c r="L9235" s="12">
        <f>VLOOKUP(train[[#This Row],[Sub-Category]],Análisis_ABC_XYZ[[#Headers],[#Data]],4,FALSE)</f>
        <v>0.4595170286641902</v>
      </c>
    </row>
    <row r="9236" spans="1:12" x14ac:dyDescent="0.35">
      <c r="A9236" s="2">
        <v>43415</v>
      </c>
      <c r="B9236" s="1" t="s">
        <v>1371</v>
      </c>
      <c r="C9236" s="1" t="s">
        <v>1842</v>
      </c>
      <c r="D9236" s="1" t="s">
        <v>14</v>
      </c>
      <c r="E9236" s="1" t="s">
        <v>182</v>
      </c>
      <c r="F9236" s="18">
        <v>25.5</v>
      </c>
      <c r="G9236" t="s">
        <v>2232</v>
      </c>
      <c r="H9236" s="1">
        <f>IF(COUNTIF(G$2:G9236,G9236)=1,1,0)</f>
        <v>1</v>
      </c>
      <c r="I9236" s="1">
        <v>3</v>
      </c>
      <c r="J9236" s="1">
        <v>0</v>
      </c>
      <c r="K9236" s="1">
        <v>6.63</v>
      </c>
      <c r="L9236" s="12">
        <f>VLOOKUP(train[[#This Row],[Sub-Category]],Análisis_ABC_XYZ[[#Headers],[#Data]],4,FALSE)</f>
        <v>0.53938093436526824</v>
      </c>
    </row>
    <row r="9237" spans="1:12" x14ac:dyDescent="0.35">
      <c r="A9237" s="2">
        <v>43415</v>
      </c>
      <c r="B9237" s="1" t="s">
        <v>12</v>
      </c>
      <c r="C9237" s="1" t="s">
        <v>1511</v>
      </c>
      <c r="D9237" s="1" t="s">
        <v>14</v>
      </c>
      <c r="E9237" s="1" t="s">
        <v>36</v>
      </c>
      <c r="F9237" s="18">
        <v>19.440000000000001</v>
      </c>
      <c r="G9237" t="s">
        <v>3014</v>
      </c>
      <c r="H9237" s="1">
        <f>IF(COUNTIF(G$2:G9237,G9237)=1,1,0)</f>
        <v>0</v>
      </c>
      <c r="I9237" s="1">
        <v>3</v>
      </c>
      <c r="J9237" s="1">
        <v>0</v>
      </c>
      <c r="K9237" s="1">
        <v>9.3312000000000008</v>
      </c>
      <c r="L9237" s="12">
        <f>VLOOKUP(train[[#This Row],[Sub-Category]],Análisis_ABC_XYZ[[#Headers],[#Data]],4,FALSE)</f>
        <v>0.43613829632717294</v>
      </c>
    </row>
    <row r="9238" spans="1:12" x14ac:dyDescent="0.35">
      <c r="A9238" s="2">
        <v>43415</v>
      </c>
      <c r="B9238" s="1" t="s">
        <v>39</v>
      </c>
      <c r="C9238" s="1" t="s">
        <v>776</v>
      </c>
      <c r="D9238" s="1" t="s">
        <v>14</v>
      </c>
      <c r="E9238" s="1" t="s">
        <v>29</v>
      </c>
      <c r="F9238" s="18">
        <v>18.335999999999999</v>
      </c>
      <c r="G9238" t="s">
        <v>2979</v>
      </c>
      <c r="H9238" s="1">
        <f>IF(COUNTIF(G$2:G9238,G9238)=1,1,0)</f>
        <v>1</v>
      </c>
      <c r="I9238" s="1">
        <v>4</v>
      </c>
      <c r="J9238" s="1">
        <v>0.8</v>
      </c>
      <c r="K9238" s="1">
        <v>-32.088000000000008</v>
      </c>
      <c r="L9238" s="12">
        <f>VLOOKUP(train[[#This Row],[Sub-Category]],Análisis_ABC_XYZ[[#Headers],[#Data]],4,FALSE)</f>
        <v>0.46881743173671325</v>
      </c>
    </row>
    <row r="9239" spans="1:12" x14ac:dyDescent="0.35">
      <c r="A9239" s="2">
        <v>43415</v>
      </c>
      <c r="B9239" s="1" t="s">
        <v>42</v>
      </c>
      <c r="C9239" s="1" t="s">
        <v>589</v>
      </c>
      <c r="D9239" s="1" t="s">
        <v>14</v>
      </c>
      <c r="E9239" s="1" t="s">
        <v>29</v>
      </c>
      <c r="F9239" s="18">
        <v>18.240000000000002</v>
      </c>
      <c r="G9239" t="s">
        <v>3540</v>
      </c>
      <c r="H9239" s="1">
        <f>IF(COUNTIF(G$2:G9239,G9239)=1,1,0)</f>
        <v>1</v>
      </c>
      <c r="I9239" s="1">
        <v>3</v>
      </c>
      <c r="J9239" s="1">
        <v>0</v>
      </c>
      <c r="K9239" s="1">
        <v>8.5727999999999991</v>
      </c>
      <c r="L9239" s="12">
        <f>VLOOKUP(train[[#This Row],[Sub-Category]],Análisis_ABC_XYZ[[#Headers],[#Data]],4,FALSE)</f>
        <v>0.46881743173671325</v>
      </c>
    </row>
    <row r="9240" spans="1:12" x14ac:dyDescent="0.35">
      <c r="A9240" s="2">
        <v>43415</v>
      </c>
      <c r="B9240" s="1" t="s">
        <v>12</v>
      </c>
      <c r="C9240" s="1" t="s">
        <v>997</v>
      </c>
      <c r="D9240" s="1" t="s">
        <v>14</v>
      </c>
      <c r="E9240" s="1" t="s">
        <v>31</v>
      </c>
      <c r="F9240" s="18">
        <v>10.89</v>
      </c>
      <c r="G9240" t="s">
        <v>3014</v>
      </c>
      <c r="H9240" s="1">
        <f>IF(COUNTIF(G$2:G9240,G9240)=1,1,0)</f>
        <v>0</v>
      </c>
      <c r="I9240" s="1">
        <v>1</v>
      </c>
      <c r="J9240" s="1">
        <v>0</v>
      </c>
      <c r="K9240" s="1">
        <v>2.8314000000000004</v>
      </c>
      <c r="L9240" s="12">
        <f>VLOOKUP(train[[#This Row],[Sub-Category]],Análisis_ABC_XYZ[[#Headers],[#Data]],4,FALSE)</f>
        <v>0.49507917887403441</v>
      </c>
    </row>
    <row r="9241" spans="1:12" x14ac:dyDescent="0.35">
      <c r="A9241" s="2">
        <v>43415</v>
      </c>
      <c r="B9241" s="1" t="s">
        <v>39</v>
      </c>
      <c r="C9241" s="1" t="s">
        <v>775</v>
      </c>
      <c r="D9241" s="1" t="s">
        <v>14</v>
      </c>
      <c r="E9241" s="1" t="s">
        <v>15</v>
      </c>
      <c r="F9241" s="18">
        <v>10.440000000000001</v>
      </c>
      <c r="G9241" t="s">
        <v>2979</v>
      </c>
      <c r="H9241" s="1">
        <f>IF(COUNTIF(G$2:G9241,G9241)=1,1,0)</f>
        <v>0</v>
      </c>
      <c r="I9241" s="1">
        <v>5</v>
      </c>
      <c r="J9241" s="1">
        <v>0.2</v>
      </c>
      <c r="K9241" s="1">
        <v>3.3929999999999989</v>
      </c>
      <c r="L9241" s="12">
        <f>VLOOKUP(train[[#This Row],[Sub-Category]],Análisis_ABC_XYZ[[#Headers],[#Data]],4,FALSE)</f>
        <v>0.4647369236065339</v>
      </c>
    </row>
    <row r="9242" spans="1:12" x14ac:dyDescent="0.35">
      <c r="A9242" s="2">
        <v>43415</v>
      </c>
      <c r="B9242" s="1" t="s">
        <v>157</v>
      </c>
      <c r="C9242" s="1" t="s">
        <v>562</v>
      </c>
      <c r="D9242" s="1" t="s">
        <v>14</v>
      </c>
      <c r="E9242" s="1" t="s">
        <v>36</v>
      </c>
      <c r="F9242" s="18">
        <v>10.368000000000002</v>
      </c>
      <c r="G9242" t="s">
        <v>5122</v>
      </c>
      <c r="H9242" s="1">
        <f>IF(COUNTIF(G$2:G9242,G9242)=1,1,0)</f>
        <v>1</v>
      </c>
      <c r="I9242" s="1">
        <v>2</v>
      </c>
      <c r="J9242" s="1">
        <v>0.2</v>
      </c>
      <c r="K9242" s="1">
        <v>3.6288</v>
      </c>
      <c r="L9242" s="12">
        <f>VLOOKUP(train[[#This Row],[Sub-Category]],Análisis_ABC_XYZ[[#Headers],[#Data]],4,FALSE)</f>
        <v>0.43613829632717294</v>
      </c>
    </row>
    <row r="9243" spans="1:12" x14ac:dyDescent="0.35">
      <c r="A9243" s="2">
        <v>43416</v>
      </c>
      <c r="B9243" s="1" t="s">
        <v>104</v>
      </c>
      <c r="C9243" s="1" t="s">
        <v>1532</v>
      </c>
      <c r="D9243" s="1" t="s">
        <v>26</v>
      </c>
      <c r="E9243" s="1" t="s">
        <v>27</v>
      </c>
      <c r="F9243" s="18">
        <v>671.98400000000004</v>
      </c>
      <c r="G9243" t="s">
        <v>2439</v>
      </c>
      <c r="H9243" s="1">
        <f>IF(COUNTIF(G$2:G9243,G9243)=1,1,0)</f>
        <v>1</v>
      </c>
      <c r="I9243" s="1">
        <v>2</v>
      </c>
      <c r="J9243" s="1">
        <v>0.2</v>
      </c>
      <c r="K9243" s="1">
        <v>50.398800000000023</v>
      </c>
      <c r="L9243" s="12">
        <f>VLOOKUP(train[[#This Row],[Sub-Category]],Análisis_ABC_XYZ[[#Headers],[#Data]],4,FALSE)</f>
        <v>0.41105220110552465</v>
      </c>
    </row>
    <row r="9244" spans="1:12" x14ac:dyDescent="0.35">
      <c r="A9244" s="2">
        <v>43416</v>
      </c>
      <c r="B9244" s="1" t="s">
        <v>39</v>
      </c>
      <c r="C9244" s="1" t="s">
        <v>973</v>
      </c>
      <c r="D9244" s="1" t="s">
        <v>14</v>
      </c>
      <c r="E9244" s="1" t="s">
        <v>20</v>
      </c>
      <c r="F9244" s="18">
        <v>540.048</v>
      </c>
      <c r="G9244" t="s">
        <v>5505</v>
      </c>
      <c r="H9244" s="1">
        <f>IF(COUNTIF(G$2:G9244,G9244)=1,1,0)</f>
        <v>1</v>
      </c>
      <c r="I9244" s="1">
        <v>3</v>
      </c>
      <c r="J9244" s="1">
        <v>0.2</v>
      </c>
      <c r="K9244" s="1">
        <v>-47.254199999999997</v>
      </c>
      <c r="L9244" s="12">
        <f>VLOOKUP(train[[#This Row],[Sub-Category]],Análisis_ABC_XYZ[[#Headers],[#Data]],4,FALSE)</f>
        <v>0.44610841445725197</v>
      </c>
    </row>
    <row r="9245" spans="1:12" x14ac:dyDescent="0.35">
      <c r="A9245" s="2">
        <v>43416</v>
      </c>
      <c r="B9245" s="1" t="s">
        <v>157</v>
      </c>
      <c r="C9245" s="1" t="s">
        <v>1232</v>
      </c>
      <c r="D9245" s="1" t="s">
        <v>26</v>
      </c>
      <c r="E9245" s="1" t="s">
        <v>27</v>
      </c>
      <c r="F9245" s="18">
        <v>370.78199999999998</v>
      </c>
      <c r="G9245" t="s">
        <v>6711</v>
      </c>
      <c r="H9245" s="1">
        <f>IF(COUNTIF(G$2:G9245,G9245)=1,1,0)</f>
        <v>1</v>
      </c>
      <c r="I9245" s="1">
        <v>3</v>
      </c>
      <c r="J9245" s="1">
        <v>0.4</v>
      </c>
      <c r="K9245" s="1">
        <v>-92.695500000000038</v>
      </c>
      <c r="L9245" s="12">
        <f>VLOOKUP(train[[#This Row],[Sub-Category]],Análisis_ABC_XYZ[[#Headers],[#Data]],4,FALSE)</f>
        <v>0.41105220110552465</v>
      </c>
    </row>
    <row r="9246" spans="1:12" x14ac:dyDescent="0.35">
      <c r="A9246" s="2">
        <v>43416</v>
      </c>
      <c r="B9246" s="1" t="s">
        <v>39</v>
      </c>
      <c r="C9246" s="1" t="s">
        <v>1086</v>
      </c>
      <c r="D9246" s="1" t="s">
        <v>14</v>
      </c>
      <c r="E9246" s="1" t="s">
        <v>36</v>
      </c>
      <c r="F9246" s="18">
        <v>223.05600000000001</v>
      </c>
      <c r="G9246" t="s">
        <v>5505</v>
      </c>
      <c r="H9246" s="1">
        <f>IF(COUNTIF(G$2:G9246,G9246)=1,1,0)</f>
        <v>0</v>
      </c>
      <c r="I9246" s="1">
        <v>9</v>
      </c>
      <c r="J9246" s="1">
        <v>0.2</v>
      </c>
      <c r="K9246" s="1">
        <v>69.704999999999984</v>
      </c>
      <c r="L9246" s="12">
        <f>VLOOKUP(train[[#This Row],[Sub-Category]],Análisis_ABC_XYZ[[#Headers],[#Data]],4,FALSE)</f>
        <v>0.43613829632717294</v>
      </c>
    </row>
    <row r="9247" spans="1:12" x14ac:dyDescent="0.35">
      <c r="A9247" s="2">
        <v>43416</v>
      </c>
      <c r="B9247" s="1" t="s">
        <v>52</v>
      </c>
      <c r="C9247" s="1" t="s">
        <v>1009</v>
      </c>
      <c r="D9247" s="1" t="s">
        <v>14</v>
      </c>
      <c r="E9247" s="1" t="s">
        <v>20</v>
      </c>
      <c r="F9247" s="18">
        <v>221.024</v>
      </c>
      <c r="G9247" t="s">
        <v>6596</v>
      </c>
      <c r="H9247" s="1">
        <f>IF(COUNTIF(G$2:G9247,G9247)=1,1,0)</f>
        <v>1</v>
      </c>
      <c r="I9247" s="1">
        <v>2</v>
      </c>
      <c r="J9247" s="1">
        <v>0.2</v>
      </c>
      <c r="K9247" s="1">
        <v>-55.256</v>
      </c>
      <c r="L9247" s="12">
        <f>VLOOKUP(train[[#This Row],[Sub-Category]],Análisis_ABC_XYZ[[#Headers],[#Data]],4,FALSE)</f>
        <v>0.44610841445725197</v>
      </c>
    </row>
    <row r="9248" spans="1:12" x14ac:dyDescent="0.35">
      <c r="A9248" s="2">
        <v>43416</v>
      </c>
      <c r="B9248" s="1" t="s">
        <v>104</v>
      </c>
      <c r="C9248" s="1" t="s">
        <v>1530</v>
      </c>
      <c r="D9248" s="1" t="s">
        <v>8</v>
      </c>
      <c r="E9248" s="1" t="s">
        <v>11</v>
      </c>
      <c r="F9248" s="18">
        <v>113.88800000000002</v>
      </c>
      <c r="G9248" t="s">
        <v>2439</v>
      </c>
      <c r="H9248" s="1">
        <f>IF(COUNTIF(G$2:G9248,G9248)=1,1,0)</f>
        <v>0</v>
      </c>
      <c r="I9248" s="1">
        <v>2</v>
      </c>
      <c r="J9248" s="1">
        <v>0.2</v>
      </c>
      <c r="K9248" s="1">
        <v>9.9651999999999994</v>
      </c>
      <c r="L9248" s="12">
        <f>VLOOKUP(train[[#This Row],[Sub-Category]],Análisis_ABC_XYZ[[#Headers],[#Data]],4,FALSE)</f>
        <v>0.46529189879902266</v>
      </c>
    </row>
    <row r="9249" spans="1:12" x14ac:dyDescent="0.35">
      <c r="A9249" s="2">
        <v>43416</v>
      </c>
      <c r="B9249" s="1" t="s">
        <v>104</v>
      </c>
      <c r="C9249" s="1" t="s">
        <v>1531</v>
      </c>
      <c r="D9249" s="1" t="s">
        <v>8</v>
      </c>
      <c r="E9249" s="1" t="s">
        <v>22</v>
      </c>
      <c r="F9249" s="18">
        <v>113.56800000000001</v>
      </c>
      <c r="G9249" t="s">
        <v>2439</v>
      </c>
      <c r="H9249" s="1">
        <f>IF(COUNTIF(G$2:G9249,G9249)=1,1,0)</f>
        <v>0</v>
      </c>
      <c r="I9249" s="1">
        <v>2</v>
      </c>
      <c r="J9249" s="1">
        <v>0.2</v>
      </c>
      <c r="K9249" s="1">
        <v>-5.6784000000000034</v>
      </c>
      <c r="L9249" s="12">
        <f>VLOOKUP(train[[#This Row],[Sub-Category]],Análisis_ABC_XYZ[[#Headers],[#Data]],4,FALSE)</f>
        <v>0.4595170286641902</v>
      </c>
    </row>
    <row r="9250" spans="1:12" x14ac:dyDescent="0.35">
      <c r="A9250" s="2">
        <v>43416</v>
      </c>
      <c r="B9250" s="1" t="s">
        <v>39</v>
      </c>
      <c r="C9250" s="1" t="s">
        <v>635</v>
      </c>
      <c r="D9250" s="1" t="s">
        <v>14</v>
      </c>
      <c r="E9250" s="1" t="s">
        <v>20</v>
      </c>
      <c r="F9250" s="18">
        <v>77.951999999999998</v>
      </c>
      <c r="G9250" t="s">
        <v>4045</v>
      </c>
      <c r="H9250" s="1">
        <f>IF(COUNTIF(G$2:G9250,G9250)=1,1,0)</f>
        <v>1</v>
      </c>
      <c r="I9250" s="1">
        <v>3</v>
      </c>
      <c r="J9250" s="1">
        <v>0.2</v>
      </c>
      <c r="K9250" s="1">
        <v>-15.590400000000002</v>
      </c>
      <c r="L9250" s="12">
        <f>VLOOKUP(train[[#This Row],[Sub-Category]],Análisis_ABC_XYZ[[#Headers],[#Data]],4,FALSE)</f>
        <v>0.44610841445725197</v>
      </c>
    </row>
    <row r="9251" spans="1:12" x14ac:dyDescent="0.35">
      <c r="A9251" s="2">
        <v>43416</v>
      </c>
      <c r="B9251" s="1" t="s">
        <v>37</v>
      </c>
      <c r="C9251" s="1" t="s">
        <v>577</v>
      </c>
      <c r="D9251" s="1" t="s">
        <v>14</v>
      </c>
      <c r="E9251" s="1" t="s">
        <v>31</v>
      </c>
      <c r="F9251" s="18">
        <v>76.12</v>
      </c>
      <c r="G9251" t="s">
        <v>3539</v>
      </c>
      <c r="H9251" s="1">
        <f>IF(COUNTIF(G$2:G9251,G9251)=1,1,0)</f>
        <v>1</v>
      </c>
      <c r="I9251" s="1">
        <v>2</v>
      </c>
      <c r="J9251" s="1">
        <v>0</v>
      </c>
      <c r="K9251" s="1">
        <v>22.074799999999996</v>
      </c>
      <c r="L9251" s="12">
        <f>VLOOKUP(train[[#This Row],[Sub-Category]],Análisis_ABC_XYZ[[#Headers],[#Data]],4,FALSE)</f>
        <v>0.49507917887403441</v>
      </c>
    </row>
    <row r="9252" spans="1:12" x14ac:dyDescent="0.35">
      <c r="A9252" s="2">
        <v>43416</v>
      </c>
      <c r="B9252" s="1" t="s">
        <v>39</v>
      </c>
      <c r="C9252" s="1" t="s">
        <v>1567</v>
      </c>
      <c r="D9252" s="1" t="s">
        <v>26</v>
      </c>
      <c r="E9252" s="1" t="s">
        <v>27</v>
      </c>
      <c r="F9252" s="18">
        <v>67.992000000000004</v>
      </c>
      <c r="G9252" t="s">
        <v>4045</v>
      </c>
      <c r="H9252" s="1">
        <f>IF(COUNTIF(G$2:G9252,G9252)=1,1,0)</f>
        <v>0</v>
      </c>
      <c r="I9252" s="1">
        <v>1</v>
      </c>
      <c r="J9252" s="1">
        <v>0.2</v>
      </c>
      <c r="K9252" s="1">
        <v>8.4989999999999917</v>
      </c>
      <c r="L9252" s="12">
        <f>VLOOKUP(train[[#This Row],[Sub-Category]],Análisis_ABC_XYZ[[#Headers],[#Data]],4,FALSE)</f>
        <v>0.41105220110552465</v>
      </c>
    </row>
    <row r="9253" spans="1:12" x14ac:dyDescent="0.35">
      <c r="A9253" s="2">
        <v>43416</v>
      </c>
      <c r="B9253" s="1" t="s">
        <v>39</v>
      </c>
      <c r="C9253" s="1" t="s">
        <v>1064</v>
      </c>
      <c r="D9253" s="1" t="s">
        <v>14</v>
      </c>
      <c r="E9253" s="1" t="s">
        <v>29</v>
      </c>
      <c r="F9253" s="18">
        <v>30.559999999999992</v>
      </c>
      <c r="G9253" t="s">
        <v>4045</v>
      </c>
      <c r="H9253" s="1">
        <f>IF(COUNTIF(G$2:G9253,G9253)=1,1,0)</f>
        <v>0</v>
      </c>
      <c r="I9253" s="1">
        <v>5</v>
      </c>
      <c r="J9253" s="1">
        <v>0.8</v>
      </c>
      <c r="K9253" s="1">
        <v>-45.840000000000018</v>
      </c>
      <c r="L9253" s="12">
        <f>VLOOKUP(train[[#This Row],[Sub-Category]],Análisis_ABC_XYZ[[#Headers],[#Data]],4,FALSE)</f>
        <v>0.46881743173671325</v>
      </c>
    </row>
    <row r="9254" spans="1:12" x14ac:dyDescent="0.35">
      <c r="A9254" s="2">
        <v>43416</v>
      </c>
      <c r="B9254" s="1" t="s">
        <v>37</v>
      </c>
      <c r="C9254" s="1" t="s">
        <v>724</v>
      </c>
      <c r="D9254" s="1" t="s">
        <v>14</v>
      </c>
      <c r="E9254" s="1" t="s">
        <v>182</v>
      </c>
      <c r="F9254" s="18">
        <v>27.93</v>
      </c>
      <c r="G9254" t="s">
        <v>2897</v>
      </c>
      <c r="H9254" s="1">
        <f>IF(COUNTIF(G$2:G9254,G9254)=1,1,0)</f>
        <v>1</v>
      </c>
      <c r="I9254" s="1">
        <v>3</v>
      </c>
      <c r="J9254" s="1">
        <v>0</v>
      </c>
      <c r="K9254" s="1">
        <v>8.0996999999999986</v>
      </c>
      <c r="L9254" s="12">
        <f>VLOOKUP(train[[#This Row],[Sub-Category]],Análisis_ABC_XYZ[[#Headers],[#Data]],4,FALSE)</f>
        <v>0.53938093436526824</v>
      </c>
    </row>
    <row r="9255" spans="1:12" x14ac:dyDescent="0.35">
      <c r="A9255" s="2">
        <v>43416</v>
      </c>
      <c r="B9255" s="1" t="s">
        <v>16</v>
      </c>
      <c r="C9255" s="1" t="s">
        <v>716</v>
      </c>
      <c r="D9255" s="1" t="s">
        <v>14</v>
      </c>
      <c r="E9255" s="1" t="s">
        <v>36</v>
      </c>
      <c r="F9255" s="18">
        <v>26.720000000000002</v>
      </c>
      <c r="G9255" t="s">
        <v>3903</v>
      </c>
      <c r="H9255" s="1">
        <f>IF(COUNTIF(G$2:G9255,G9255)=1,1,0)</f>
        <v>1</v>
      </c>
      <c r="I9255" s="1">
        <v>5</v>
      </c>
      <c r="J9255" s="1">
        <v>0.2</v>
      </c>
      <c r="K9255" s="1">
        <v>9.3520000000000003</v>
      </c>
      <c r="L9255" s="12">
        <f>VLOOKUP(train[[#This Row],[Sub-Category]],Análisis_ABC_XYZ[[#Headers],[#Data]],4,FALSE)</f>
        <v>0.43613829632717294</v>
      </c>
    </row>
    <row r="9256" spans="1:12" x14ac:dyDescent="0.35">
      <c r="A9256" s="2">
        <v>43416</v>
      </c>
      <c r="B9256" s="1" t="s">
        <v>104</v>
      </c>
      <c r="C9256" s="1" t="s">
        <v>1283</v>
      </c>
      <c r="D9256" s="1" t="s">
        <v>14</v>
      </c>
      <c r="E9256" s="1" t="s">
        <v>36</v>
      </c>
      <c r="F9256" s="18">
        <v>23.120000000000005</v>
      </c>
      <c r="G9256" t="s">
        <v>2439</v>
      </c>
      <c r="H9256" s="1">
        <f>IF(COUNTIF(G$2:G9256,G9256)=1,1,0)</f>
        <v>0</v>
      </c>
      <c r="I9256" s="1">
        <v>5</v>
      </c>
      <c r="J9256" s="1">
        <v>0.2</v>
      </c>
      <c r="K9256" s="1">
        <v>8.3810000000000002</v>
      </c>
      <c r="L9256" s="12">
        <f>VLOOKUP(train[[#This Row],[Sub-Category]],Análisis_ABC_XYZ[[#Headers],[#Data]],4,FALSE)</f>
        <v>0.43613829632717294</v>
      </c>
    </row>
    <row r="9257" spans="1:12" x14ac:dyDescent="0.35">
      <c r="A9257" s="2">
        <v>43416</v>
      </c>
      <c r="B9257" s="1" t="s">
        <v>39</v>
      </c>
      <c r="C9257" s="1" t="s">
        <v>341</v>
      </c>
      <c r="D9257" s="1" t="s">
        <v>8</v>
      </c>
      <c r="E9257" s="1" t="s">
        <v>22</v>
      </c>
      <c r="F9257" s="18">
        <v>22.847999999999999</v>
      </c>
      <c r="G9257" t="s">
        <v>4045</v>
      </c>
      <c r="H9257" s="1">
        <f>IF(COUNTIF(G$2:G9257,G9257)=1,1,0)</f>
        <v>0</v>
      </c>
      <c r="I9257" s="1">
        <v>3</v>
      </c>
      <c r="J9257" s="1">
        <v>0.6</v>
      </c>
      <c r="K9257" s="1">
        <v>-17.707200000000007</v>
      </c>
      <c r="L9257" s="12">
        <f>VLOOKUP(train[[#This Row],[Sub-Category]],Análisis_ABC_XYZ[[#Headers],[#Data]],4,FALSE)</f>
        <v>0.4595170286641902</v>
      </c>
    </row>
    <row r="9258" spans="1:12" x14ac:dyDescent="0.35">
      <c r="A9258" s="2">
        <v>43416</v>
      </c>
      <c r="B9258" s="1" t="s">
        <v>104</v>
      </c>
      <c r="C9258" s="1" t="s">
        <v>1492</v>
      </c>
      <c r="D9258" s="1" t="s">
        <v>26</v>
      </c>
      <c r="E9258" s="1" t="s">
        <v>56</v>
      </c>
      <c r="F9258" s="18">
        <v>62.352000000000004</v>
      </c>
      <c r="G9258" t="s">
        <v>6213</v>
      </c>
      <c r="H9258" s="1">
        <f>IF(COUNTIF(G$2:G9258,G9258)=1,1,0)</f>
        <v>1</v>
      </c>
      <c r="I9258" s="1">
        <v>6</v>
      </c>
      <c r="J9258" s="1">
        <v>0.2</v>
      </c>
      <c r="K9258" s="1">
        <v>-10.911600000000007</v>
      </c>
      <c r="L9258" s="12">
        <f>VLOOKUP(train[[#This Row],[Sub-Category]],Análisis_ABC_XYZ[[#Headers],[#Data]],4,FALSE)</f>
        <v>0.52062335344040378</v>
      </c>
    </row>
    <row r="9259" spans="1:12" x14ac:dyDescent="0.35">
      <c r="A9259" s="2">
        <v>43416</v>
      </c>
      <c r="B9259" s="1" t="s">
        <v>39</v>
      </c>
      <c r="C9259" s="1" t="s">
        <v>1197</v>
      </c>
      <c r="D9259" s="1" t="s">
        <v>26</v>
      </c>
      <c r="E9259" s="1" t="s">
        <v>56</v>
      </c>
      <c r="F9259" s="18">
        <v>44.783999999999999</v>
      </c>
      <c r="G9259" t="s">
        <v>4045</v>
      </c>
      <c r="H9259" s="1">
        <f>IF(COUNTIF(G$2:G9259,G9259)=1,1,0)</f>
        <v>0</v>
      </c>
      <c r="I9259" s="1">
        <v>2</v>
      </c>
      <c r="J9259" s="1">
        <v>0.2</v>
      </c>
      <c r="K9259" s="1">
        <v>-0.55980000000000452</v>
      </c>
      <c r="L9259" s="12">
        <f>VLOOKUP(train[[#This Row],[Sub-Category]],Análisis_ABC_XYZ[[#Headers],[#Data]],4,FALSE)</f>
        <v>0.52062335344040378</v>
      </c>
    </row>
    <row r="9260" spans="1:12" x14ac:dyDescent="0.35">
      <c r="A9260" s="2">
        <v>43416</v>
      </c>
      <c r="B9260" s="1" t="s">
        <v>104</v>
      </c>
      <c r="C9260" s="1" t="s">
        <v>253</v>
      </c>
      <c r="D9260" s="1" t="s">
        <v>26</v>
      </c>
      <c r="E9260" s="1" t="s">
        <v>56</v>
      </c>
      <c r="F9260" s="18">
        <v>41.6</v>
      </c>
      <c r="G9260" t="s">
        <v>2439</v>
      </c>
      <c r="H9260" s="1">
        <f>IF(COUNTIF(G$2:G9260,G9260)=1,1,0)</f>
        <v>0</v>
      </c>
      <c r="I9260" s="1">
        <v>4</v>
      </c>
      <c r="J9260" s="1">
        <v>0.2</v>
      </c>
      <c r="K9260" s="1">
        <v>12.999999999999998</v>
      </c>
      <c r="L9260" s="12">
        <f>VLOOKUP(train[[#This Row],[Sub-Category]],Análisis_ABC_XYZ[[#Headers],[#Data]],4,FALSE)</f>
        <v>0.52062335344040378</v>
      </c>
    </row>
    <row r="9261" spans="1:12" x14ac:dyDescent="0.35">
      <c r="A9261" s="2">
        <v>43416</v>
      </c>
      <c r="B9261" s="1" t="s">
        <v>157</v>
      </c>
      <c r="C9261" s="1" t="s">
        <v>631</v>
      </c>
      <c r="D9261" s="1" t="s">
        <v>26</v>
      </c>
      <c r="E9261" s="1" t="s">
        <v>56</v>
      </c>
      <c r="F9261" s="18">
        <v>18.544</v>
      </c>
      <c r="G9261" t="s">
        <v>5190</v>
      </c>
      <c r="H9261" s="1">
        <f>IF(COUNTIF(G$2:G9261,G9261)=1,1,0)</f>
        <v>1</v>
      </c>
      <c r="I9261" s="1">
        <v>2</v>
      </c>
      <c r="J9261" s="1">
        <v>0.2</v>
      </c>
      <c r="K9261" s="1">
        <v>3.0133999999999981</v>
      </c>
      <c r="L9261" s="12">
        <f>VLOOKUP(train[[#This Row],[Sub-Category]],Análisis_ABC_XYZ[[#Headers],[#Data]],4,FALSE)</f>
        <v>0.52062335344040378</v>
      </c>
    </row>
    <row r="9262" spans="1:12" x14ac:dyDescent="0.35">
      <c r="A9262" s="2">
        <v>43416</v>
      </c>
      <c r="B9262" s="1" t="s">
        <v>37</v>
      </c>
      <c r="C9262" s="1" t="s">
        <v>896</v>
      </c>
      <c r="D9262" s="1" t="s">
        <v>14</v>
      </c>
      <c r="E9262" s="1" t="s">
        <v>91</v>
      </c>
      <c r="F9262" s="18">
        <v>18.240000000000002</v>
      </c>
      <c r="G9262" t="s">
        <v>3539</v>
      </c>
      <c r="H9262" s="1">
        <f>IF(COUNTIF(G$2:G9262,G9262)=1,1,0)</f>
        <v>0</v>
      </c>
      <c r="I9262" s="1">
        <v>3</v>
      </c>
      <c r="J9262" s="1">
        <v>0</v>
      </c>
      <c r="K9262" s="1">
        <v>9.120000000000001</v>
      </c>
      <c r="L9262" s="12">
        <f>VLOOKUP(train[[#This Row],[Sub-Category]],Análisis_ABC_XYZ[[#Headers],[#Data]],4,FALSE)</f>
        <v>0.51168203684699509</v>
      </c>
    </row>
    <row r="9263" spans="1:12" x14ac:dyDescent="0.35">
      <c r="A9263" s="2">
        <v>43416</v>
      </c>
      <c r="B9263" s="1" t="s">
        <v>39</v>
      </c>
      <c r="C9263" s="1" t="s">
        <v>242</v>
      </c>
      <c r="D9263" s="1" t="s">
        <v>14</v>
      </c>
      <c r="E9263" s="1" t="s">
        <v>36</v>
      </c>
      <c r="F9263" s="18">
        <v>16.056000000000001</v>
      </c>
      <c r="G9263" t="s">
        <v>5505</v>
      </c>
      <c r="H9263" s="1">
        <f>IF(COUNTIF(G$2:G9263,G9263)=1,1,0)</f>
        <v>0</v>
      </c>
      <c r="I9263" s="1">
        <v>3</v>
      </c>
      <c r="J9263" s="1">
        <v>0.2</v>
      </c>
      <c r="K9263" s="1">
        <v>5.8203000000000005</v>
      </c>
      <c r="L9263" s="12">
        <f>VLOOKUP(train[[#This Row],[Sub-Category]],Análisis_ABC_XYZ[[#Headers],[#Data]],4,FALSE)</f>
        <v>0.43613829632717294</v>
      </c>
    </row>
    <row r="9264" spans="1:12" x14ac:dyDescent="0.35">
      <c r="A9264" s="2">
        <v>43416</v>
      </c>
      <c r="B9264" s="1" t="s">
        <v>89</v>
      </c>
      <c r="C9264" s="1" t="s">
        <v>170</v>
      </c>
      <c r="D9264" s="1" t="s">
        <v>14</v>
      </c>
      <c r="E9264" s="1" t="s">
        <v>29</v>
      </c>
      <c r="F9264" s="18">
        <v>15.920000000000002</v>
      </c>
      <c r="G9264" t="s">
        <v>3400</v>
      </c>
      <c r="H9264" s="1">
        <f>IF(COUNTIF(G$2:G9264,G9264)=1,1,0)</f>
        <v>1</v>
      </c>
      <c r="I9264" s="1">
        <v>5</v>
      </c>
      <c r="J9264" s="1">
        <v>0.2</v>
      </c>
      <c r="K9264" s="1">
        <v>5.3729999999999993</v>
      </c>
      <c r="L9264" s="12">
        <f>VLOOKUP(train[[#This Row],[Sub-Category]],Análisis_ABC_XYZ[[#Headers],[#Data]],4,FALSE)</f>
        <v>0.46881743173671325</v>
      </c>
    </row>
    <row r="9265" spans="1:12" x14ac:dyDescent="0.35">
      <c r="A9265" s="2">
        <v>43416</v>
      </c>
      <c r="B9265" s="1" t="s">
        <v>12</v>
      </c>
      <c r="C9265" s="1" t="s">
        <v>292</v>
      </c>
      <c r="D9265" s="1" t="s">
        <v>14</v>
      </c>
      <c r="E9265" s="1" t="s">
        <v>29</v>
      </c>
      <c r="F9265" s="18">
        <v>14.016</v>
      </c>
      <c r="G9265" t="s">
        <v>5386</v>
      </c>
      <c r="H9265" s="1">
        <f>IF(COUNTIF(G$2:G9265,G9265)=1,1,0)</f>
        <v>1</v>
      </c>
      <c r="I9265" s="1">
        <v>4</v>
      </c>
      <c r="J9265" s="1">
        <v>0.2</v>
      </c>
      <c r="K9265" s="1">
        <v>4.9055999999999997</v>
      </c>
      <c r="L9265" s="12">
        <f>VLOOKUP(train[[#This Row],[Sub-Category]],Análisis_ABC_XYZ[[#Headers],[#Data]],4,FALSE)</f>
        <v>0.46881743173671325</v>
      </c>
    </row>
    <row r="9266" spans="1:12" x14ac:dyDescent="0.35">
      <c r="A9266" s="2">
        <v>43416</v>
      </c>
      <c r="B9266" s="1" t="s">
        <v>39</v>
      </c>
      <c r="C9266" s="1" t="s">
        <v>652</v>
      </c>
      <c r="D9266" s="1" t="s">
        <v>14</v>
      </c>
      <c r="E9266" s="1" t="s">
        <v>61</v>
      </c>
      <c r="F9266" s="18">
        <v>12.224</v>
      </c>
      <c r="G9266" t="s">
        <v>4045</v>
      </c>
      <c r="H9266" s="1">
        <f>IF(COUNTIF(G$2:G9266,G9266)=1,1,0)</f>
        <v>0</v>
      </c>
      <c r="I9266" s="1">
        <v>2</v>
      </c>
      <c r="J9266" s="1">
        <v>0.2</v>
      </c>
      <c r="K9266" s="1">
        <v>4.4311999999999996</v>
      </c>
      <c r="L9266" s="12">
        <f>VLOOKUP(train[[#This Row],[Sub-Category]],Análisis_ABC_XYZ[[#Headers],[#Data]],4,FALSE)</f>
        <v>0.44424167803735209</v>
      </c>
    </row>
    <row r="9267" spans="1:12" x14ac:dyDescent="0.35">
      <c r="A9267" s="2">
        <v>43416</v>
      </c>
      <c r="B9267" s="1" t="s">
        <v>12</v>
      </c>
      <c r="C9267" s="1" t="s">
        <v>1902</v>
      </c>
      <c r="D9267" s="1" t="s">
        <v>14</v>
      </c>
      <c r="E9267" s="1" t="s">
        <v>36</v>
      </c>
      <c r="F9267" s="18">
        <v>11.56</v>
      </c>
      <c r="G9267" t="s">
        <v>3066</v>
      </c>
      <c r="H9267" s="1">
        <f>IF(COUNTIF(G$2:G9267,G9267)=1,1,0)</f>
        <v>1</v>
      </c>
      <c r="I9267" s="1">
        <v>2</v>
      </c>
      <c r="J9267" s="1">
        <v>0</v>
      </c>
      <c r="K9267" s="1">
        <v>5.6644000000000005</v>
      </c>
      <c r="L9267" s="12">
        <f>VLOOKUP(train[[#This Row],[Sub-Category]],Análisis_ABC_XYZ[[#Headers],[#Data]],4,FALSE)</f>
        <v>0.43613829632717294</v>
      </c>
    </row>
    <row r="9268" spans="1:12" x14ac:dyDescent="0.35">
      <c r="A9268" s="2">
        <v>43416</v>
      </c>
      <c r="B9268" s="1" t="s">
        <v>157</v>
      </c>
      <c r="C9268" s="1" t="s">
        <v>1054</v>
      </c>
      <c r="D9268" s="1" t="s">
        <v>14</v>
      </c>
      <c r="E9268" s="1" t="s">
        <v>36</v>
      </c>
      <c r="F9268" s="18">
        <v>10.848000000000001</v>
      </c>
      <c r="G9268" t="s">
        <v>5190</v>
      </c>
      <c r="H9268" s="1">
        <f>IF(COUNTIF(G$2:G9268,G9268)=1,1,0)</f>
        <v>0</v>
      </c>
      <c r="I9268" s="1">
        <v>2</v>
      </c>
      <c r="J9268" s="1">
        <v>0.2</v>
      </c>
      <c r="K9268" s="1">
        <v>3.5255999999999994</v>
      </c>
      <c r="L9268" s="12">
        <f>VLOOKUP(train[[#This Row],[Sub-Category]],Análisis_ABC_XYZ[[#Headers],[#Data]],4,FALSE)</f>
        <v>0.43613829632717294</v>
      </c>
    </row>
    <row r="9269" spans="1:12" x14ac:dyDescent="0.35">
      <c r="A9269" s="2">
        <v>43416</v>
      </c>
      <c r="B9269" s="1" t="s">
        <v>12</v>
      </c>
      <c r="C9269" s="1" t="s">
        <v>274</v>
      </c>
      <c r="D9269" s="1" t="s">
        <v>14</v>
      </c>
      <c r="E9269" s="1" t="s">
        <v>36</v>
      </c>
      <c r="F9269" s="18">
        <v>10.56</v>
      </c>
      <c r="G9269" t="s">
        <v>2989</v>
      </c>
      <c r="H9269" s="1">
        <f>IF(COUNTIF(G$2:G9269,G9269)=1,1,0)</f>
        <v>1</v>
      </c>
      <c r="I9269" s="1">
        <v>2</v>
      </c>
      <c r="J9269" s="1">
        <v>0</v>
      </c>
      <c r="K9269" s="1">
        <v>4.7519999999999998</v>
      </c>
      <c r="L9269" s="12">
        <f>VLOOKUP(train[[#This Row],[Sub-Category]],Análisis_ABC_XYZ[[#Headers],[#Data]],4,FALSE)</f>
        <v>0.43613829632717294</v>
      </c>
    </row>
    <row r="9270" spans="1:12" x14ac:dyDescent="0.35">
      <c r="A9270" s="2">
        <v>43416</v>
      </c>
      <c r="B9270" s="1" t="s">
        <v>37</v>
      </c>
      <c r="C9270" s="1" t="s">
        <v>754</v>
      </c>
      <c r="D9270" s="1" t="s">
        <v>14</v>
      </c>
      <c r="E9270" s="1" t="s">
        <v>15</v>
      </c>
      <c r="F9270" s="18">
        <v>9.9600000000000009</v>
      </c>
      <c r="G9270" t="s">
        <v>2897</v>
      </c>
      <c r="H9270" s="1">
        <f>IF(COUNTIF(G$2:G9270,G9270)=1,1,0)</f>
        <v>0</v>
      </c>
      <c r="I9270" s="1">
        <v>2</v>
      </c>
      <c r="J9270" s="1">
        <v>0</v>
      </c>
      <c r="K9270" s="1">
        <v>4.5815999999999999</v>
      </c>
      <c r="L9270" s="12">
        <f>VLOOKUP(train[[#This Row],[Sub-Category]],Análisis_ABC_XYZ[[#Headers],[#Data]],4,FALSE)</f>
        <v>0.4647369236065339</v>
      </c>
    </row>
    <row r="9271" spans="1:12" x14ac:dyDescent="0.35">
      <c r="A9271" s="2">
        <v>43416</v>
      </c>
      <c r="B9271" s="1" t="s">
        <v>37</v>
      </c>
      <c r="C9271" s="1" t="s">
        <v>1391</v>
      </c>
      <c r="D9271" s="1" t="s">
        <v>14</v>
      </c>
      <c r="E9271" s="1" t="s">
        <v>24</v>
      </c>
      <c r="F9271" s="18">
        <v>9.2099999999999991</v>
      </c>
      <c r="G9271" t="s">
        <v>2897</v>
      </c>
      <c r="H9271" s="1">
        <f>IF(COUNTIF(G$2:G9271,G9271)=1,1,0)</f>
        <v>0</v>
      </c>
      <c r="I9271" s="1">
        <v>3</v>
      </c>
      <c r="J9271" s="1">
        <v>0</v>
      </c>
      <c r="K9271" s="1">
        <v>2.3025000000000002</v>
      </c>
      <c r="L9271" s="12">
        <f>VLOOKUP(train[[#This Row],[Sub-Category]],Análisis_ABC_XYZ[[#Headers],[#Data]],4,FALSE)</f>
        <v>0.45632477063632687</v>
      </c>
    </row>
    <row r="9272" spans="1:12" x14ac:dyDescent="0.35">
      <c r="A9272" s="2">
        <v>43416</v>
      </c>
      <c r="B9272" s="1" t="s">
        <v>104</v>
      </c>
      <c r="C9272" s="1" t="s">
        <v>564</v>
      </c>
      <c r="D9272" s="1" t="s">
        <v>26</v>
      </c>
      <c r="E9272" s="1" t="s">
        <v>27</v>
      </c>
      <c r="F9272" s="18">
        <v>7.9200000000000008</v>
      </c>
      <c r="G9272" t="s">
        <v>2439</v>
      </c>
      <c r="H9272" s="1">
        <f>IF(COUNTIF(G$2:G9272,G9272)=1,1,0)</f>
        <v>0</v>
      </c>
      <c r="I9272" s="1">
        <v>2</v>
      </c>
      <c r="J9272" s="1">
        <v>0.2</v>
      </c>
      <c r="K9272" s="1">
        <v>0.69299999999999984</v>
      </c>
      <c r="L9272" s="12">
        <f>VLOOKUP(train[[#This Row],[Sub-Category]],Análisis_ABC_XYZ[[#Headers],[#Data]],4,FALSE)</f>
        <v>0.41105220110552465</v>
      </c>
    </row>
    <row r="9273" spans="1:12" x14ac:dyDescent="0.35">
      <c r="A9273" s="2">
        <v>43417</v>
      </c>
      <c r="B9273" s="1" t="s">
        <v>37</v>
      </c>
      <c r="C9273" s="1" t="s">
        <v>508</v>
      </c>
      <c r="D9273" s="1" t="s">
        <v>8</v>
      </c>
      <c r="E9273" s="1" t="s">
        <v>11</v>
      </c>
      <c r="F9273" s="18">
        <v>2404.7040000000002</v>
      </c>
      <c r="G9273" t="s">
        <v>2852</v>
      </c>
      <c r="H9273" s="1">
        <f>IF(COUNTIF(G$2:G9273,G9273)=1,1,0)</f>
        <v>1</v>
      </c>
      <c r="I9273" s="1">
        <v>6</v>
      </c>
      <c r="J9273" s="1">
        <v>0.2</v>
      </c>
      <c r="K9273" s="1">
        <v>150.29399999999998</v>
      </c>
      <c r="L9273" s="12">
        <f>VLOOKUP(train[[#This Row],[Sub-Category]],Análisis_ABC_XYZ[[#Headers],[#Data]],4,FALSE)</f>
        <v>0.46529189879902266</v>
      </c>
    </row>
    <row r="9274" spans="1:12" x14ac:dyDescent="0.35">
      <c r="A9274" s="2">
        <v>43417</v>
      </c>
      <c r="B9274" s="1" t="s">
        <v>111</v>
      </c>
      <c r="C9274" s="1" t="s">
        <v>973</v>
      </c>
      <c r="D9274" s="1" t="s">
        <v>14</v>
      </c>
      <c r="E9274" s="1" t="s">
        <v>20</v>
      </c>
      <c r="F9274" s="18">
        <v>720.06400000000008</v>
      </c>
      <c r="G9274" t="s">
        <v>4985</v>
      </c>
      <c r="H9274" s="1">
        <f>IF(COUNTIF(G$2:G9274,G9274)=1,1,0)</f>
        <v>1</v>
      </c>
      <c r="I9274" s="1">
        <v>4</v>
      </c>
      <c r="J9274" s="1">
        <v>0.2</v>
      </c>
      <c r="K9274" s="1">
        <v>-63.005600000000015</v>
      </c>
      <c r="L9274" s="12">
        <f>VLOOKUP(train[[#This Row],[Sub-Category]],Análisis_ABC_XYZ[[#Headers],[#Data]],4,FALSE)</f>
        <v>0.44610841445725197</v>
      </c>
    </row>
    <row r="9275" spans="1:12" x14ac:dyDescent="0.35">
      <c r="A9275" s="2">
        <v>43417</v>
      </c>
      <c r="B9275" s="1" t="s">
        <v>157</v>
      </c>
      <c r="C9275" s="1" t="s">
        <v>1460</v>
      </c>
      <c r="D9275" s="1" t="s">
        <v>26</v>
      </c>
      <c r="E9275" s="1" t="s">
        <v>208</v>
      </c>
      <c r="F9275" s="18">
        <v>652.99500000000012</v>
      </c>
      <c r="G9275" t="s">
        <v>3037</v>
      </c>
      <c r="H9275" s="1">
        <f>IF(COUNTIF(G$2:G9275,G9275)=1,1,0)</f>
        <v>1</v>
      </c>
      <c r="I9275" s="1">
        <v>7</v>
      </c>
      <c r="J9275" s="1">
        <v>0.7</v>
      </c>
      <c r="K9275" s="1">
        <v>-935.95949999999993</v>
      </c>
      <c r="L9275" s="12">
        <f>VLOOKUP(train[[#This Row],[Sub-Category]],Análisis_ABC_XYZ[[#Headers],[#Data]],4,FALSE)</f>
        <v>0.5183572270896134</v>
      </c>
    </row>
    <row r="9276" spans="1:12" x14ac:dyDescent="0.35">
      <c r="A9276" s="2">
        <v>43417</v>
      </c>
      <c r="B9276" s="1" t="s">
        <v>89</v>
      </c>
      <c r="C9276" s="1" t="s">
        <v>1514</v>
      </c>
      <c r="D9276" s="1" t="s">
        <v>26</v>
      </c>
      <c r="E9276" s="1" t="s">
        <v>27</v>
      </c>
      <c r="F9276" s="18">
        <v>629.94999999999993</v>
      </c>
      <c r="G9276" t="s">
        <v>6218</v>
      </c>
      <c r="H9276" s="1">
        <f>IF(COUNTIF(G$2:G9276,G9276)=1,1,0)</f>
        <v>1</v>
      </c>
      <c r="I9276" s="1">
        <v>5</v>
      </c>
      <c r="J9276" s="1">
        <v>0</v>
      </c>
      <c r="K9276" s="1">
        <v>163.78700000000003</v>
      </c>
      <c r="L9276" s="12">
        <f>VLOOKUP(train[[#This Row],[Sub-Category]],Análisis_ABC_XYZ[[#Headers],[#Data]],4,FALSE)</f>
        <v>0.41105220110552465</v>
      </c>
    </row>
    <row r="9277" spans="1:12" x14ac:dyDescent="0.35">
      <c r="A9277" s="2">
        <v>43417</v>
      </c>
      <c r="B9277" s="1" t="s">
        <v>37</v>
      </c>
      <c r="C9277" s="1" t="s">
        <v>1310</v>
      </c>
      <c r="D9277" s="1" t="s">
        <v>14</v>
      </c>
      <c r="E9277" s="1" t="s">
        <v>29</v>
      </c>
      <c r="F9277" s="18">
        <v>563.024</v>
      </c>
      <c r="G9277" t="s">
        <v>2852</v>
      </c>
      <c r="H9277" s="1">
        <f>IF(COUNTIF(G$2:G9277,G9277)=1,1,0)</f>
        <v>0</v>
      </c>
      <c r="I9277" s="1">
        <v>11</v>
      </c>
      <c r="J9277" s="1">
        <v>0.2</v>
      </c>
      <c r="K9277" s="1">
        <v>190.02059999999997</v>
      </c>
      <c r="L9277" s="12">
        <f>VLOOKUP(train[[#This Row],[Sub-Category]],Análisis_ABC_XYZ[[#Headers],[#Data]],4,FALSE)</f>
        <v>0.46881743173671325</v>
      </c>
    </row>
    <row r="9278" spans="1:12" x14ac:dyDescent="0.35">
      <c r="A9278" s="2">
        <v>43417</v>
      </c>
      <c r="B9278" s="1" t="s">
        <v>37</v>
      </c>
      <c r="C9278" s="1" t="s">
        <v>209</v>
      </c>
      <c r="D9278" s="1" t="s">
        <v>14</v>
      </c>
      <c r="E9278" s="1" t="s">
        <v>20</v>
      </c>
      <c r="F9278" s="18">
        <v>344.90999999999997</v>
      </c>
      <c r="G9278" t="s">
        <v>2852</v>
      </c>
      <c r="H9278" s="1">
        <f>IF(COUNTIF(G$2:G9278,G9278)=1,1,0)</f>
        <v>0</v>
      </c>
      <c r="I9278" s="1">
        <v>3</v>
      </c>
      <c r="J9278" s="1">
        <v>0</v>
      </c>
      <c r="K9278" s="1">
        <v>10.347300000000004</v>
      </c>
      <c r="L9278" s="12">
        <f>VLOOKUP(train[[#This Row],[Sub-Category]],Análisis_ABC_XYZ[[#Headers],[#Data]],4,FALSE)</f>
        <v>0.44610841445725197</v>
      </c>
    </row>
    <row r="9279" spans="1:12" x14ac:dyDescent="0.35">
      <c r="A9279" s="2">
        <v>43417</v>
      </c>
      <c r="B9279" s="1" t="s">
        <v>72</v>
      </c>
      <c r="C9279" s="1" t="s">
        <v>125</v>
      </c>
      <c r="D9279" s="1" t="s">
        <v>14</v>
      </c>
      <c r="E9279" s="1" t="s">
        <v>20</v>
      </c>
      <c r="F9279" s="18">
        <v>230.376</v>
      </c>
      <c r="G9279" t="s">
        <v>6604</v>
      </c>
      <c r="H9279" s="1">
        <f>IF(COUNTIF(G$2:G9279,G9279)=1,1,0)</f>
        <v>1</v>
      </c>
      <c r="I9279" s="1">
        <v>3</v>
      </c>
      <c r="J9279" s="1">
        <v>0.2</v>
      </c>
      <c r="K9279" s="1">
        <v>-48.954900000000002</v>
      </c>
      <c r="L9279" s="12">
        <f>VLOOKUP(train[[#This Row],[Sub-Category]],Análisis_ABC_XYZ[[#Headers],[#Data]],4,FALSE)</f>
        <v>0.44610841445725197</v>
      </c>
    </row>
    <row r="9280" spans="1:12" x14ac:dyDescent="0.35">
      <c r="A9280" s="2">
        <v>43417</v>
      </c>
      <c r="B9280" s="1" t="s">
        <v>39</v>
      </c>
      <c r="C9280" s="1" t="s">
        <v>779</v>
      </c>
      <c r="D9280" s="1" t="s">
        <v>8</v>
      </c>
      <c r="E9280" s="1" t="s">
        <v>9</v>
      </c>
      <c r="F9280" s="18">
        <v>205.99919999999997</v>
      </c>
      <c r="G9280" t="s">
        <v>6209</v>
      </c>
      <c r="H9280" s="1">
        <f>IF(COUNTIF(G$2:G9280,G9280)=1,1,0)</f>
        <v>1</v>
      </c>
      <c r="I9280" s="1">
        <v>3</v>
      </c>
      <c r="J9280" s="1">
        <v>0.32</v>
      </c>
      <c r="K9280" s="1">
        <v>-27.264600000000016</v>
      </c>
      <c r="L9280" s="12">
        <f>VLOOKUP(train[[#This Row],[Sub-Category]],Análisis_ABC_XYZ[[#Headers],[#Data]],4,FALSE)</f>
        <v>0.5176847302647779</v>
      </c>
    </row>
    <row r="9281" spans="1:12" x14ac:dyDescent="0.35">
      <c r="A9281" s="2">
        <v>43417</v>
      </c>
      <c r="B9281" s="1" t="s">
        <v>89</v>
      </c>
      <c r="C9281" s="1" t="s">
        <v>1777</v>
      </c>
      <c r="D9281" s="1" t="s">
        <v>8</v>
      </c>
      <c r="E9281" s="1" t="s">
        <v>22</v>
      </c>
      <c r="F9281" s="18">
        <v>154.94999999999999</v>
      </c>
      <c r="G9281" t="s">
        <v>2462</v>
      </c>
      <c r="H9281" s="1">
        <f>IF(COUNTIF(G$2:G9281,G9281)=1,1,0)</f>
        <v>1</v>
      </c>
      <c r="I9281" s="1">
        <v>3</v>
      </c>
      <c r="J9281" s="1">
        <v>0</v>
      </c>
      <c r="K9281" s="1">
        <v>30.989999999999995</v>
      </c>
      <c r="L9281" s="12">
        <f>VLOOKUP(train[[#This Row],[Sub-Category]],Análisis_ABC_XYZ[[#Headers],[#Data]],4,FALSE)</f>
        <v>0.4595170286641902</v>
      </c>
    </row>
    <row r="9282" spans="1:12" x14ac:dyDescent="0.35">
      <c r="A9282" s="2">
        <v>43417</v>
      </c>
      <c r="B9282" s="1" t="s">
        <v>39</v>
      </c>
      <c r="C9282" s="1" t="s">
        <v>1288</v>
      </c>
      <c r="D9282" s="1" t="s">
        <v>14</v>
      </c>
      <c r="E9282" s="1" t="s">
        <v>20</v>
      </c>
      <c r="F9282" s="18">
        <v>61.792000000000002</v>
      </c>
      <c r="G9282" t="s">
        <v>6209</v>
      </c>
      <c r="H9282" s="1">
        <f>IF(COUNTIF(G$2:G9282,G9282)=1,1,0)</f>
        <v>0</v>
      </c>
      <c r="I9282" s="1">
        <v>4</v>
      </c>
      <c r="J9282" s="1">
        <v>0.2</v>
      </c>
      <c r="K9282" s="1">
        <v>6.1792000000000016</v>
      </c>
      <c r="L9282" s="12">
        <f>VLOOKUP(train[[#This Row],[Sub-Category]],Análisis_ABC_XYZ[[#Headers],[#Data]],4,FALSE)</f>
        <v>0.44610841445725197</v>
      </c>
    </row>
    <row r="9283" spans="1:12" x14ac:dyDescent="0.35">
      <c r="A9283" s="2">
        <v>43417</v>
      </c>
      <c r="B9283" s="1" t="s">
        <v>89</v>
      </c>
      <c r="C9283" s="1" t="s">
        <v>83</v>
      </c>
      <c r="D9283" s="1" t="s">
        <v>26</v>
      </c>
      <c r="E9283" s="1" t="s">
        <v>27</v>
      </c>
      <c r="F9283" s="18">
        <v>43.6</v>
      </c>
      <c r="G9283" t="s">
        <v>2462</v>
      </c>
      <c r="H9283" s="1">
        <f>IF(COUNTIF(G$2:G9283,G9283)=1,1,0)</f>
        <v>0</v>
      </c>
      <c r="I9283" s="1">
        <v>4</v>
      </c>
      <c r="J9283" s="1">
        <v>0</v>
      </c>
      <c r="K9283" s="1">
        <v>12.208000000000002</v>
      </c>
      <c r="L9283" s="12">
        <f>VLOOKUP(train[[#This Row],[Sub-Category]],Análisis_ABC_XYZ[[#Headers],[#Data]],4,FALSE)</f>
        <v>0.41105220110552465</v>
      </c>
    </row>
    <row r="9284" spans="1:12" x14ac:dyDescent="0.35">
      <c r="A9284" s="2">
        <v>43417</v>
      </c>
      <c r="B9284" s="1" t="s">
        <v>12</v>
      </c>
      <c r="C9284" s="1" t="s">
        <v>962</v>
      </c>
      <c r="D9284" s="1" t="s">
        <v>26</v>
      </c>
      <c r="E9284" s="1" t="s">
        <v>27</v>
      </c>
      <c r="F9284" s="18">
        <v>22</v>
      </c>
      <c r="G9284" t="s">
        <v>1974</v>
      </c>
      <c r="H9284" s="1">
        <f>IF(COUNTIF(G$2:G9284,G9284)=1,1,0)</f>
        <v>1</v>
      </c>
      <c r="I9284" s="1">
        <v>5</v>
      </c>
      <c r="J9284" s="1">
        <v>0.2</v>
      </c>
      <c r="K9284" s="1">
        <v>1.375</v>
      </c>
      <c r="L9284" s="12">
        <f>VLOOKUP(train[[#This Row],[Sub-Category]],Análisis_ABC_XYZ[[#Headers],[#Data]],4,FALSE)</f>
        <v>0.41105220110552465</v>
      </c>
    </row>
    <row r="9285" spans="1:12" x14ac:dyDescent="0.35">
      <c r="A9285" s="2">
        <v>43417</v>
      </c>
      <c r="B9285" s="1" t="s">
        <v>119</v>
      </c>
      <c r="C9285" s="1" t="s">
        <v>767</v>
      </c>
      <c r="D9285" s="1" t="s">
        <v>26</v>
      </c>
      <c r="E9285" s="1" t="s">
        <v>56</v>
      </c>
      <c r="F9285" s="18">
        <v>239.92</v>
      </c>
      <c r="G9285" t="s">
        <v>5757</v>
      </c>
      <c r="H9285" s="1">
        <f>IF(COUNTIF(G$2:G9285,G9285)=1,1,0)</f>
        <v>1</v>
      </c>
      <c r="I9285" s="1">
        <v>8</v>
      </c>
      <c r="J9285" s="1">
        <v>0</v>
      </c>
      <c r="K9285" s="1">
        <v>23.99199999999999</v>
      </c>
      <c r="L9285" s="12">
        <f>VLOOKUP(train[[#This Row],[Sub-Category]],Análisis_ABC_XYZ[[#Headers],[#Data]],4,FALSE)</f>
        <v>0.52062335344040378</v>
      </c>
    </row>
    <row r="9286" spans="1:12" x14ac:dyDescent="0.35">
      <c r="A9286" s="2">
        <v>43417</v>
      </c>
      <c r="B9286" s="1" t="s">
        <v>89</v>
      </c>
      <c r="C9286" s="1" t="s">
        <v>435</v>
      </c>
      <c r="D9286" s="1" t="s">
        <v>26</v>
      </c>
      <c r="E9286" s="1" t="s">
        <v>56</v>
      </c>
      <c r="F9286" s="18">
        <v>163.96</v>
      </c>
      <c r="G9286" t="s">
        <v>5521</v>
      </c>
      <c r="H9286" s="1">
        <f>IF(COUNTIF(G$2:G9286,G9286)=1,1,0)</f>
        <v>1</v>
      </c>
      <c r="I9286" s="1">
        <v>4</v>
      </c>
      <c r="J9286" s="1">
        <v>0</v>
      </c>
      <c r="K9286" s="1">
        <v>70.502800000000008</v>
      </c>
      <c r="L9286" s="12">
        <f>VLOOKUP(train[[#This Row],[Sub-Category]],Análisis_ABC_XYZ[[#Headers],[#Data]],4,FALSE)</f>
        <v>0.52062335344040378</v>
      </c>
    </row>
    <row r="9287" spans="1:12" x14ac:dyDescent="0.35">
      <c r="A9287" s="2">
        <v>43417</v>
      </c>
      <c r="B9287" s="1" t="s">
        <v>12</v>
      </c>
      <c r="C9287" s="1" t="s">
        <v>1421</v>
      </c>
      <c r="D9287" s="1" t="s">
        <v>26</v>
      </c>
      <c r="E9287" s="1" t="s">
        <v>56</v>
      </c>
      <c r="F9287" s="18">
        <v>82.95</v>
      </c>
      <c r="G9287" t="s">
        <v>4912</v>
      </c>
      <c r="H9287" s="1">
        <f>IF(COUNTIF(G$2:G9287,G9287)=1,1,0)</f>
        <v>1</v>
      </c>
      <c r="I9287" s="1">
        <v>5</v>
      </c>
      <c r="J9287" s="1">
        <v>0</v>
      </c>
      <c r="K9287" s="1">
        <v>29.032499999999999</v>
      </c>
      <c r="L9287" s="12">
        <f>VLOOKUP(train[[#This Row],[Sub-Category]],Análisis_ABC_XYZ[[#Headers],[#Data]],4,FALSE)</f>
        <v>0.52062335344040378</v>
      </c>
    </row>
    <row r="9288" spans="1:12" x14ac:dyDescent="0.35">
      <c r="A9288" s="2">
        <v>43417</v>
      </c>
      <c r="B9288" s="1" t="s">
        <v>157</v>
      </c>
      <c r="C9288" s="1" t="s">
        <v>515</v>
      </c>
      <c r="D9288" s="1" t="s">
        <v>26</v>
      </c>
      <c r="E9288" s="1" t="s">
        <v>56</v>
      </c>
      <c r="F9288" s="18">
        <v>60.864000000000004</v>
      </c>
      <c r="G9288" t="s">
        <v>3037</v>
      </c>
      <c r="H9288" s="1">
        <f>IF(COUNTIF(G$2:G9288,G9288)=1,1,0)</f>
        <v>0</v>
      </c>
      <c r="I9288" s="1">
        <v>4</v>
      </c>
      <c r="J9288" s="1">
        <v>0.2</v>
      </c>
      <c r="K9288" s="1">
        <v>9.1295999999999964</v>
      </c>
      <c r="L9288" s="12">
        <f>VLOOKUP(train[[#This Row],[Sub-Category]],Análisis_ABC_XYZ[[#Headers],[#Data]],4,FALSE)</f>
        <v>0.52062335344040378</v>
      </c>
    </row>
    <row r="9289" spans="1:12" x14ac:dyDescent="0.35">
      <c r="A9289" s="2">
        <v>43417</v>
      </c>
      <c r="B9289" s="1" t="s">
        <v>157</v>
      </c>
      <c r="C9289" s="1" t="s">
        <v>1461</v>
      </c>
      <c r="D9289" s="1" t="s">
        <v>14</v>
      </c>
      <c r="E9289" s="1" t="s">
        <v>29</v>
      </c>
      <c r="F9289" s="18">
        <v>11.220000000000002</v>
      </c>
      <c r="G9289" t="s">
        <v>3037</v>
      </c>
      <c r="H9289" s="1">
        <f>IF(COUNTIF(G$2:G9289,G9289)=1,1,0)</f>
        <v>0</v>
      </c>
      <c r="I9289" s="1">
        <v>10</v>
      </c>
      <c r="J9289" s="1">
        <v>0.7</v>
      </c>
      <c r="K9289" s="1">
        <v>-7.4799999999999969</v>
      </c>
      <c r="L9289" s="12">
        <f>VLOOKUP(train[[#This Row],[Sub-Category]],Análisis_ABC_XYZ[[#Headers],[#Data]],4,FALSE)</f>
        <v>0.46881743173671325</v>
      </c>
    </row>
    <row r="9290" spans="1:12" x14ac:dyDescent="0.35">
      <c r="A9290" s="2">
        <v>43417</v>
      </c>
      <c r="B9290" s="1" t="s">
        <v>89</v>
      </c>
      <c r="C9290" s="1" t="s">
        <v>666</v>
      </c>
      <c r="D9290" s="1" t="s">
        <v>14</v>
      </c>
      <c r="E9290" s="1" t="s">
        <v>20</v>
      </c>
      <c r="F9290" s="18">
        <v>11.21</v>
      </c>
      <c r="G9290" t="s">
        <v>3035</v>
      </c>
      <c r="H9290" s="1">
        <f>IF(COUNTIF(G$2:G9290,G9290)=1,1,0)</f>
        <v>1</v>
      </c>
      <c r="I9290" s="1">
        <v>1</v>
      </c>
      <c r="J9290" s="1">
        <v>0</v>
      </c>
      <c r="K9290" s="1">
        <v>3.3629999999999995</v>
      </c>
      <c r="L9290" s="12">
        <f>VLOOKUP(train[[#This Row],[Sub-Category]],Análisis_ABC_XYZ[[#Headers],[#Data]],4,FALSE)</f>
        <v>0.44610841445725197</v>
      </c>
    </row>
    <row r="9291" spans="1:12" x14ac:dyDescent="0.35">
      <c r="A9291" s="2">
        <v>43417</v>
      </c>
      <c r="B9291" s="1" t="s">
        <v>39</v>
      </c>
      <c r="C9291" s="1" t="s">
        <v>1104</v>
      </c>
      <c r="D9291" s="1" t="s">
        <v>14</v>
      </c>
      <c r="E9291" s="1" t="s">
        <v>31</v>
      </c>
      <c r="F9291" s="18">
        <v>9.3239999999999981</v>
      </c>
      <c r="G9291" t="s">
        <v>5035</v>
      </c>
      <c r="H9291" s="1">
        <f>IF(COUNTIF(G$2:G9291,G9291)=1,1,0)</f>
        <v>1</v>
      </c>
      <c r="I9291" s="1">
        <v>6</v>
      </c>
      <c r="J9291" s="1">
        <v>0.8</v>
      </c>
      <c r="K9291" s="1">
        <v>-24.708599999999997</v>
      </c>
      <c r="L9291" s="12">
        <f>VLOOKUP(train[[#This Row],[Sub-Category]],Análisis_ABC_XYZ[[#Headers],[#Data]],4,FALSE)</f>
        <v>0.49507917887403441</v>
      </c>
    </row>
    <row r="9292" spans="1:12" x14ac:dyDescent="0.35">
      <c r="A9292" s="2">
        <v>43417</v>
      </c>
      <c r="B9292" s="1" t="s">
        <v>111</v>
      </c>
      <c r="C9292" s="1" t="s">
        <v>1168</v>
      </c>
      <c r="D9292" s="1" t="s">
        <v>14</v>
      </c>
      <c r="E9292" s="1" t="s">
        <v>36</v>
      </c>
      <c r="F9292" s="18">
        <v>8.9039999999999999</v>
      </c>
      <c r="G9292" t="s">
        <v>4985</v>
      </c>
      <c r="H9292" s="1">
        <f>IF(COUNTIF(G$2:G9292,G9292)=1,1,0)</f>
        <v>0</v>
      </c>
      <c r="I9292" s="1">
        <v>3</v>
      </c>
      <c r="J9292" s="1">
        <v>0.2</v>
      </c>
      <c r="K9292" s="1">
        <v>3.3389999999999995</v>
      </c>
      <c r="L9292" s="12">
        <f>VLOOKUP(train[[#This Row],[Sub-Category]],Análisis_ABC_XYZ[[#Headers],[#Data]],4,FALSE)</f>
        <v>0.43613829632717294</v>
      </c>
    </row>
    <row r="9293" spans="1:12" x14ac:dyDescent="0.35">
      <c r="A9293" s="2">
        <v>43417</v>
      </c>
      <c r="B9293" s="1" t="s">
        <v>37</v>
      </c>
      <c r="C9293" s="1" t="s">
        <v>811</v>
      </c>
      <c r="D9293" s="1" t="s">
        <v>14</v>
      </c>
      <c r="E9293" s="1" t="s">
        <v>15</v>
      </c>
      <c r="F9293" s="18">
        <v>8.64</v>
      </c>
      <c r="G9293" t="s">
        <v>2852</v>
      </c>
      <c r="H9293" s="1">
        <f>IF(COUNTIF(G$2:G9293,G9293)=1,1,0)</f>
        <v>0</v>
      </c>
      <c r="I9293" s="1">
        <v>3</v>
      </c>
      <c r="J9293" s="1">
        <v>0</v>
      </c>
      <c r="K9293" s="1">
        <v>4.2336</v>
      </c>
      <c r="L9293" s="12">
        <f>VLOOKUP(train[[#This Row],[Sub-Category]],Análisis_ABC_XYZ[[#Headers],[#Data]],4,FALSE)</f>
        <v>0.4647369236065339</v>
      </c>
    </row>
    <row r="9294" spans="1:12" x14ac:dyDescent="0.35">
      <c r="A9294" s="2">
        <v>43417</v>
      </c>
      <c r="B9294" s="1" t="s">
        <v>16</v>
      </c>
      <c r="C9294" s="1" t="s">
        <v>743</v>
      </c>
      <c r="D9294" s="1" t="s">
        <v>14</v>
      </c>
      <c r="E9294" s="1" t="s">
        <v>24</v>
      </c>
      <c r="F9294" s="18">
        <v>2.0640000000000001</v>
      </c>
      <c r="G9294" s="1" t="s">
        <v>3667</v>
      </c>
      <c r="H9294" s="1">
        <f>IF(COUNTIF(G$2:G9294,G9294)=1,1,0)</f>
        <v>1</v>
      </c>
      <c r="I9294" s="1">
        <v>1</v>
      </c>
      <c r="J9294" s="1">
        <v>0.2</v>
      </c>
      <c r="K9294" s="1">
        <v>0.15480000000000005</v>
      </c>
      <c r="L9294" s="12">
        <f>VLOOKUP(train[[#This Row],[Sub-Category]],Análisis_ABC_XYZ[[#Headers],[#Data]],4,FALSE)</f>
        <v>0.45632477063632687</v>
      </c>
    </row>
    <row r="9295" spans="1:12" x14ac:dyDescent="0.35">
      <c r="A9295" s="2">
        <v>43418</v>
      </c>
      <c r="B9295" s="1" t="s">
        <v>12</v>
      </c>
      <c r="C9295" s="1" t="s">
        <v>284</v>
      </c>
      <c r="D9295" s="1" t="s">
        <v>8</v>
      </c>
      <c r="E9295" s="1" t="s">
        <v>11</v>
      </c>
      <c r="F9295" s="18">
        <v>321.56799999999998</v>
      </c>
      <c r="G9295" t="s">
        <v>6679</v>
      </c>
      <c r="H9295" s="1">
        <f>IF(COUNTIF(G$2:G9295,G9295)=1,1,0)</f>
        <v>1</v>
      </c>
      <c r="I9295" s="1">
        <v>2</v>
      </c>
      <c r="J9295" s="1">
        <v>0.2</v>
      </c>
      <c r="K9295" s="1">
        <v>28.137200000000007</v>
      </c>
      <c r="L9295" s="12">
        <f>VLOOKUP(train[[#This Row],[Sub-Category]],Análisis_ABC_XYZ[[#Headers],[#Data]],4,FALSE)</f>
        <v>0.46529189879902266</v>
      </c>
    </row>
    <row r="9296" spans="1:12" x14ac:dyDescent="0.35">
      <c r="A9296" s="2">
        <v>43418</v>
      </c>
      <c r="B9296" s="1" t="s">
        <v>157</v>
      </c>
      <c r="C9296" s="1" t="s">
        <v>278</v>
      </c>
      <c r="D9296" s="1" t="s">
        <v>26</v>
      </c>
      <c r="E9296" s="1" t="s">
        <v>27</v>
      </c>
      <c r="F9296" s="18">
        <v>119.93999999999998</v>
      </c>
      <c r="G9296" t="s">
        <v>4215</v>
      </c>
      <c r="H9296" s="1">
        <f>IF(COUNTIF(G$2:G9296,G9296)=1,1,0)</f>
        <v>1</v>
      </c>
      <c r="I9296" s="1">
        <v>10</v>
      </c>
      <c r="J9296" s="1">
        <v>0.4</v>
      </c>
      <c r="K9296" s="1">
        <v>15.99199999999999</v>
      </c>
      <c r="L9296" s="12">
        <f>VLOOKUP(train[[#This Row],[Sub-Category]],Análisis_ABC_XYZ[[#Headers],[#Data]],4,FALSE)</f>
        <v>0.41105220110552465</v>
      </c>
    </row>
    <row r="9297" spans="1:12" x14ac:dyDescent="0.35">
      <c r="A9297" s="2">
        <v>43418</v>
      </c>
      <c r="B9297" s="1" t="s">
        <v>89</v>
      </c>
      <c r="C9297" s="1" t="s">
        <v>1297</v>
      </c>
      <c r="D9297" s="1" t="s">
        <v>14</v>
      </c>
      <c r="E9297" s="1" t="s">
        <v>20</v>
      </c>
      <c r="F9297" s="18">
        <v>96.359999999999985</v>
      </c>
      <c r="G9297" t="s">
        <v>5057</v>
      </c>
      <c r="H9297" s="1">
        <f>IF(COUNTIF(G$2:G9297,G9297)=1,1,0)</f>
        <v>1</v>
      </c>
      <c r="I9297" s="1">
        <v>6</v>
      </c>
      <c r="J9297" s="1">
        <v>0</v>
      </c>
      <c r="K9297" s="1">
        <v>25.053599999999996</v>
      </c>
      <c r="L9297" s="12">
        <f>VLOOKUP(train[[#This Row],[Sub-Category]],Análisis_ABC_XYZ[[#Headers],[#Data]],4,FALSE)</f>
        <v>0.44610841445725197</v>
      </c>
    </row>
    <row r="9298" spans="1:12" x14ac:dyDescent="0.35">
      <c r="A9298" s="2">
        <v>43418</v>
      </c>
      <c r="B9298" s="1" t="s">
        <v>39</v>
      </c>
      <c r="C9298" s="1" t="s">
        <v>1544</v>
      </c>
      <c r="D9298" s="1" t="s">
        <v>14</v>
      </c>
      <c r="E9298" s="1" t="s">
        <v>24</v>
      </c>
      <c r="F9298" s="18">
        <v>45.04</v>
      </c>
      <c r="G9298" t="s">
        <v>4395</v>
      </c>
      <c r="H9298" s="1">
        <f>IF(COUNTIF(G$2:G9298,G9298)=1,1,0)</f>
        <v>1</v>
      </c>
      <c r="I9298" s="1">
        <v>2</v>
      </c>
      <c r="J9298" s="1">
        <v>0.2</v>
      </c>
      <c r="K9298" s="1">
        <v>4.5040000000000031</v>
      </c>
      <c r="L9298" s="12">
        <f>VLOOKUP(train[[#This Row],[Sub-Category]],Análisis_ABC_XYZ[[#Headers],[#Data]],4,FALSE)</f>
        <v>0.45632477063632687</v>
      </c>
    </row>
    <row r="9299" spans="1:12" x14ac:dyDescent="0.35">
      <c r="A9299" s="2">
        <v>43418</v>
      </c>
      <c r="B9299" s="1" t="s">
        <v>12</v>
      </c>
      <c r="C9299" s="1" t="s">
        <v>1113</v>
      </c>
      <c r="D9299" s="1" t="s">
        <v>14</v>
      </c>
      <c r="E9299" s="1" t="s">
        <v>24</v>
      </c>
      <c r="F9299" s="18">
        <v>34.24</v>
      </c>
      <c r="G9299" t="s">
        <v>4147</v>
      </c>
      <c r="H9299" s="1">
        <f>IF(COUNTIF(G$2:G9299,G9299)=1,1,0)</f>
        <v>1</v>
      </c>
      <c r="I9299" s="1">
        <v>8</v>
      </c>
      <c r="J9299" s="1">
        <v>0</v>
      </c>
      <c r="K9299" s="1">
        <v>9.9295999999999971</v>
      </c>
      <c r="L9299" s="12">
        <f>VLOOKUP(train[[#This Row],[Sub-Category]],Análisis_ABC_XYZ[[#Headers],[#Data]],4,FALSE)</f>
        <v>0.45632477063632687</v>
      </c>
    </row>
    <row r="9300" spans="1:12" x14ac:dyDescent="0.35">
      <c r="A9300" s="2">
        <v>43418</v>
      </c>
      <c r="B9300" s="1" t="s">
        <v>39</v>
      </c>
      <c r="C9300" s="1" t="s">
        <v>781</v>
      </c>
      <c r="D9300" s="1" t="s">
        <v>14</v>
      </c>
      <c r="E9300" s="1" t="s">
        <v>29</v>
      </c>
      <c r="F9300" s="18">
        <v>21.989999999999995</v>
      </c>
      <c r="G9300" t="s">
        <v>3716</v>
      </c>
      <c r="H9300" s="1">
        <f>IF(COUNTIF(G$2:G9300,G9300)=1,1,0)</f>
        <v>1</v>
      </c>
      <c r="I9300" s="1">
        <v>5</v>
      </c>
      <c r="J9300" s="1">
        <v>0.8</v>
      </c>
      <c r="K9300" s="1">
        <v>-32.984999999999999</v>
      </c>
      <c r="L9300" s="12">
        <f>VLOOKUP(train[[#This Row],[Sub-Category]],Análisis_ABC_XYZ[[#Headers],[#Data]],4,FALSE)</f>
        <v>0.46881743173671325</v>
      </c>
    </row>
    <row r="9301" spans="1:12" x14ac:dyDescent="0.35">
      <c r="A9301" s="2">
        <v>43418</v>
      </c>
      <c r="B9301" s="1" t="s">
        <v>39</v>
      </c>
      <c r="C9301" s="1" t="s">
        <v>1134</v>
      </c>
      <c r="D9301" s="1" t="s">
        <v>26</v>
      </c>
      <c r="E9301" s="1" t="s">
        <v>56</v>
      </c>
      <c r="F9301" s="18">
        <v>167.95200000000003</v>
      </c>
      <c r="G9301" t="s">
        <v>4395</v>
      </c>
      <c r="H9301" s="1">
        <f>IF(COUNTIF(G$2:G9301,G9301)=1,1,0)</f>
        <v>0</v>
      </c>
      <c r="I9301" s="1">
        <v>6</v>
      </c>
      <c r="J9301" s="1">
        <v>0.2</v>
      </c>
      <c r="K9301" s="1">
        <v>-27.292200000000001</v>
      </c>
      <c r="L9301" s="12">
        <f>VLOOKUP(train[[#This Row],[Sub-Category]],Análisis_ABC_XYZ[[#Headers],[#Data]],4,FALSE)</f>
        <v>0.52062335344040378</v>
      </c>
    </row>
    <row r="9302" spans="1:12" x14ac:dyDescent="0.35">
      <c r="A9302" s="2">
        <v>43418</v>
      </c>
      <c r="B9302" s="1" t="s">
        <v>76</v>
      </c>
      <c r="C9302" s="1" t="s">
        <v>725</v>
      </c>
      <c r="D9302" s="1" t="s">
        <v>14</v>
      </c>
      <c r="E9302" s="1" t="s">
        <v>61</v>
      </c>
      <c r="F9302" s="18">
        <v>15.28</v>
      </c>
      <c r="G9302" t="s">
        <v>3367</v>
      </c>
      <c r="H9302" s="1">
        <f>IF(COUNTIF(G$2:G9302,G9302)=1,1,0)</f>
        <v>1</v>
      </c>
      <c r="I9302" s="1">
        <v>2</v>
      </c>
      <c r="J9302" s="1">
        <v>0</v>
      </c>
      <c r="K9302" s="1">
        <v>7.4871999999999996</v>
      </c>
      <c r="L9302" s="12">
        <f>VLOOKUP(train[[#This Row],[Sub-Category]],Análisis_ABC_XYZ[[#Headers],[#Data]],4,FALSE)</f>
        <v>0.44424167803735209</v>
      </c>
    </row>
    <row r="9303" spans="1:12" x14ac:dyDescent="0.35">
      <c r="A9303" s="2">
        <v>43418</v>
      </c>
      <c r="B9303" s="1" t="s">
        <v>89</v>
      </c>
      <c r="C9303" s="1" t="s">
        <v>873</v>
      </c>
      <c r="D9303" s="1" t="s">
        <v>14</v>
      </c>
      <c r="E9303" s="1" t="s">
        <v>29</v>
      </c>
      <c r="F9303" s="18">
        <v>8.64</v>
      </c>
      <c r="G9303" t="s">
        <v>2851</v>
      </c>
      <c r="H9303" s="1">
        <f>IF(COUNTIF(G$2:G9303,G9303)=1,1,0)</f>
        <v>1</v>
      </c>
      <c r="I9303" s="1">
        <v>2</v>
      </c>
      <c r="J9303" s="1">
        <v>0.2</v>
      </c>
      <c r="K9303" s="1">
        <v>3.024</v>
      </c>
      <c r="L9303" s="12">
        <f>VLOOKUP(train[[#This Row],[Sub-Category]],Análisis_ABC_XYZ[[#Headers],[#Data]],4,FALSE)</f>
        <v>0.46881743173671325</v>
      </c>
    </row>
    <row r="9304" spans="1:12" x14ac:dyDescent="0.35">
      <c r="A9304" s="2">
        <v>43418</v>
      </c>
      <c r="B9304" s="1" t="s">
        <v>157</v>
      </c>
      <c r="C9304" s="1" t="s">
        <v>589</v>
      </c>
      <c r="D9304" s="1" t="s">
        <v>14</v>
      </c>
      <c r="E9304" s="1" t="s">
        <v>29</v>
      </c>
      <c r="F9304" s="18">
        <v>3.6480000000000006</v>
      </c>
      <c r="G9304" t="s">
        <v>4215</v>
      </c>
      <c r="H9304" s="1">
        <f>IF(COUNTIF(G$2:G9304,G9304)=1,1,0)</f>
        <v>0</v>
      </c>
      <c r="I9304" s="1">
        <v>2</v>
      </c>
      <c r="J9304" s="1">
        <v>0.7</v>
      </c>
      <c r="K9304" s="1">
        <v>-2.7967999999999993</v>
      </c>
      <c r="L9304" s="12">
        <f>VLOOKUP(train[[#This Row],[Sub-Category]],Análisis_ABC_XYZ[[#Headers],[#Data]],4,FALSE)</f>
        <v>0.46881743173671325</v>
      </c>
    </row>
    <row r="9305" spans="1:12" x14ac:dyDescent="0.35">
      <c r="A9305" s="2">
        <v>43419</v>
      </c>
      <c r="B9305" s="1" t="s">
        <v>16</v>
      </c>
      <c r="C9305" s="1" t="s">
        <v>1127</v>
      </c>
      <c r="D9305" s="1" t="s">
        <v>8</v>
      </c>
      <c r="E9305" s="1" t="s">
        <v>22</v>
      </c>
      <c r="F9305" s="18">
        <v>339.13600000000002</v>
      </c>
      <c r="G9305" t="s">
        <v>6593</v>
      </c>
      <c r="H9305" s="1">
        <f>IF(COUNTIF(G$2:G9305,G9305)=1,1,0)</f>
        <v>1</v>
      </c>
      <c r="I9305" s="1">
        <v>4</v>
      </c>
      <c r="J9305" s="1">
        <v>0.2</v>
      </c>
      <c r="K9305" s="1">
        <v>0</v>
      </c>
      <c r="L9305" s="12">
        <f>VLOOKUP(train[[#This Row],[Sub-Category]],Análisis_ABC_XYZ[[#Headers],[#Data]],4,FALSE)</f>
        <v>0.4595170286641902</v>
      </c>
    </row>
    <row r="9306" spans="1:12" x14ac:dyDescent="0.35">
      <c r="A9306" s="2">
        <v>43419</v>
      </c>
      <c r="B9306" s="1" t="s">
        <v>16</v>
      </c>
      <c r="C9306" s="1" t="s">
        <v>632</v>
      </c>
      <c r="D9306" s="1" t="s">
        <v>8</v>
      </c>
      <c r="E9306" s="1" t="s">
        <v>22</v>
      </c>
      <c r="F9306" s="18">
        <v>220.06399999999999</v>
      </c>
      <c r="G9306" t="s">
        <v>6593</v>
      </c>
      <c r="H9306" s="1">
        <f>IF(COUNTIF(G$2:G9306,G9306)=1,1,0)</f>
        <v>0</v>
      </c>
      <c r="I9306" s="1">
        <v>4</v>
      </c>
      <c r="J9306" s="1">
        <v>0.2</v>
      </c>
      <c r="K9306" s="1">
        <v>55.016000000000012</v>
      </c>
      <c r="L9306" s="12">
        <f>VLOOKUP(train[[#This Row],[Sub-Category]],Análisis_ABC_XYZ[[#Headers],[#Data]],4,FALSE)</f>
        <v>0.4595170286641902</v>
      </c>
    </row>
    <row r="9307" spans="1:12" x14ac:dyDescent="0.35">
      <c r="A9307" s="2">
        <v>43420</v>
      </c>
      <c r="B9307" s="1" t="s">
        <v>12</v>
      </c>
      <c r="C9307" s="1" t="s">
        <v>1218</v>
      </c>
      <c r="D9307" s="1" t="s">
        <v>26</v>
      </c>
      <c r="E9307" s="1" t="s">
        <v>208</v>
      </c>
      <c r="F9307" s="18">
        <v>1919.9760000000001</v>
      </c>
      <c r="G9307" t="s">
        <v>6853</v>
      </c>
      <c r="H9307" s="1">
        <f>IF(COUNTIF(G$2:G9307,G9307)=1,1,0)</f>
        <v>1</v>
      </c>
      <c r="I9307" s="1">
        <v>3</v>
      </c>
      <c r="J9307" s="1">
        <v>0.2</v>
      </c>
      <c r="K9307" s="1">
        <v>215.99729999999977</v>
      </c>
      <c r="L9307" s="12">
        <f>VLOOKUP(train[[#This Row],[Sub-Category]],Análisis_ABC_XYZ[[#Headers],[#Data]],4,FALSE)</f>
        <v>0.5183572270896134</v>
      </c>
    </row>
    <row r="9308" spans="1:12" x14ac:dyDescent="0.35">
      <c r="A9308" s="2">
        <v>43420</v>
      </c>
      <c r="B9308" s="1" t="s">
        <v>157</v>
      </c>
      <c r="C9308" s="1" t="s">
        <v>679</v>
      </c>
      <c r="D9308" s="1" t="s">
        <v>26</v>
      </c>
      <c r="E9308" s="1" t="s">
        <v>363</v>
      </c>
      <c r="F9308" s="18">
        <v>899.98199999999997</v>
      </c>
      <c r="G9308" t="s">
        <v>5384</v>
      </c>
      <c r="H9308" s="1">
        <f>IF(COUNTIF(G$2:G9308,G9308)=1,1,0)</f>
        <v>1</v>
      </c>
      <c r="I9308" s="1">
        <v>3</v>
      </c>
      <c r="J9308" s="1">
        <v>0.4</v>
      </c>
      <c r="K9308" s="1">
        <v>74.998499999999922</v>
      </c>
      <c r="L9308" s="12">
        <f>VLOOKUP(train[[#This Row],[Sub-Category]],Análisis_ABC_XYZ[[#Headers],[#Data]],4,FALSE)</f>
        <v>0.62810530827000832</v>
      </c>
    </row>
    <row r="9309" spans="1:12" x14ac:dyDescent="0.35">
      <c r="A9309" s="2">
        <v>43420</v>
      </c>
      <c r="B9309" s="1" t="s">
        <v>12</v>
      </c>
      <c r="C9309" s="1" t="s">
        <v>601</v>
      </c>
      <c r="D9309" s="1" t="s">
        <v>14</v>
      </c>
      <c r="E9309" s="1" t="s">
        <v>20</v>
      </c>
      <c r="F9309" s="18">
        <v>811.28</v>
      </c>
      <c r="G9309" t="s">
        <v>6297</v>
      </c>
      <c r="H9309" s="1">
        <f>IF(COUNTIF(G$2:G9309,G9309)=1,1,0)</f>
        <v>1</v>
      </c>
      <c r="I9309" s="1">
        <v>8</v>
      </c>
      <c r="J9309" s="1">
        <v>0</v>
      </c>
      <c r="K9309" s="1">
        <v>24.338399999999979</v>
      </c>
      <c r="L9309" s="12">
        <f>VLOOKUP(train[[#This Row],[Sub-Category]],Análisis_ABC_XYZ[[#Headers],[#Data]],4,FALSE)</f>
        <v>0.44610841445725197</v>
      </c>
    </row>
    <row r="9310" spans="1:12" x14ac:dyDescent="0.35">
      <c r="A9310" s="2">
        <v>43420</v>
      </c>
      <c r="B9310" s="1" t="s">
        <v>89</v>
      </c>
      <c r="C9310" s="1" t="s">
        <v>657</v>
      </c>
      <c r="D9310" s="1" t="s">
        <v>14</v>
      </c>
      <c r="E9310" s="1" t="s">
        <v>36</v>
      </c>
      <c r="F9310" s="18">
        <v>146.82</v>
      </c>
      <c r="G9310" t="s">
        <v>5423</v>
      </c>
      <c r="H9310" s="1">
        <f>IF(COUNTIF(G$2:G9310,G9310)=1,1,0)</f>
        <v>1</v>
      </c>
      <c r="I9310" s="1">
        <v>3</v>
      </c>
      <c r="J9310" s="1">
        <v>0</v>
      </c>
      <c r="K9310" s="1">
        <v>73.41</v>
      </c>
      <c r="L9310" s="12">
        <f>VLOOKUP(train[[#This Row],[Sub-Category]],Análisis_ABC_XYZ[[#Headers],[#Data]],4,FALSE)</f>
        <v>0.43613829632717294</v>
      </c>
    </row>
    <row r="9311" spans="1:12" x14ac:dyDescent="0.35">
      <c r="A9311" s="2">
        <v>43420</v>
      </c>
      <c r="B9311" s="1" t="s">
        <v>37</v>
      </c>
      <c r="C9311" s="1" t="s">
        <v>647</v>
      </c>
      <c r="D9311" s="1" t="s">
        <v>8</v>
      </c>
      <c r="E9311" s="1" t="s">
        <v>22</v>
      </c>
      <c r="F9311" s="18">
        <v>139.91999999999999</v>
      </c>
      <c r="G9311" t="s">
        <v>4129</v>
      </c>
      <c r="H9311" s="1">
        <f>IF(COUNTIF(G$2:G9311,G9311)=1,1,0)</f>
        <v>1</v>
      </c>
      <c r="I9311" s="1">
        <v>2</v>
      </c>
      <c r="J9311" s="1">
        <v>0</v>
      </c>
      <c r="K9311" s="1">
        <v>23.786399999999986</v>
      </c>
      <c r="L9311" s="12">
        <f>VLOOKUP(train[[#This Row],[Sub-Category]],Análisis_ABC_XYZ[[#Headers],[#Data]],4,FALSE)</f>
        <v>0.4595170286641902</v>
      </c>
    </row>
    <row r="9312" spans="1:12" x14ac:dyDescent="0.35">
      <c r="A9312" s="2">
        <v>43420</v>
      </c>
      <c r="B9312" s="1" t="s">
        <v>89</v>
      </c>
      <c r="C9312" s="1" t="s">
        <v>1803</v>
      </c>
      <c r="D9312" s="1" t="s">
        <v>26</v>
      </c>
      <c r="E9312" s="1" t="s">
        <v>27</v>
      </c>
      <c r="F9312" s="18">
        <v>119.94</v>
      </c>
      <c r="G9312" t="s">
        <v>5268</v>
      </c>
      <c r="H9312" s="1">
        <f>IF(COUNTIF(G$2:G9312,G9312)=1,1,0)</f>
        <v>1</v>
      </c>
      <c r="I9312" s="1">
        <v>6</v>
      </c>
      <c r="J9312" s="1">
        <v>0</v>
      </c>
      <c r="K9312" s="1">
        <v>5.9969999999999857</v>
      </c>
      <c r="L9312" s="12">
        <f>VLOOKUP(train[[#This Row],[Sub-Category]],Análisis_ABC_XYZ[[#Headers],[#Data]],4,FALSE)</f>
        <v>0.41105220110552465</v>
      </c>
    </row>
    <row r="9313" spans="1:12" x14ac:dyDescent="0.35">
      <c r="A9313" s="2">
        <v>43420</v>
      </c>
      <c r="B9313" s="1" t="s">
        <v>12</v>
      </c>
      <c r="C9313" s="1" t="s">
        <v>959</v>
      </c>
      <c r="D9313" s="1" t="s">
        <v>8</v>
      </c>
      <c r="E9313" s="1" t="s">
        <v>22</v>
      </c>
      <c r="F9313" s="18">
        <v>119.94</v>
      </c>
      <c r="G9313" t="s">
        <v>3132</v>
      </c>
      <c r="H9313" s="1">
        <f>IF(COUNTIF(G$2:G9313,G9313)=1,1,0)</f>
        <v>1</v>
      </c>
      <c r="I9313" s="1">
        <v>3</v>
      </c>
      <c r="J9313" s="1">
        <v>0</v>
      </c>
      <c r="K9313" s="1">
        <v>23.987999999999996</v>
      </c>
      <c r="L9313" s="12">
        <f>VLOOKUP(train[[#This Row],[Sub-Category]],Análisis_ABC_XYZ[[#Headers],[#Data]],4,FALSE)</f>
        <v>0.4595170286641902</v>
      </c>
    </row>
    <row r="9314" spans="1:12" x14ac:dyDescent="0.35">
      <c r="A9314" s="2">
        <v>43420</v>
      </c>
      <c r="B9314" s="1" t="s">
        <v>37</v>
      </c>
      <c r="C9314" s="1" t="s">
        <v>1589</v>
      </c>
      <c r="D9314" s="1" t="s">
        <v>26</v>
      </c>
      <c r="E9314" s="1" t="s">
        <v>27</v>
      </c>
      <c r="F9314" s="18">
        <v>107.88</v>
      </c>
      <c r="G9314" t="s">
        <v>4129</v>
      </c>
      <c r="H9314" s="1">
        <f>IF(COUNTIF(G$2:G9314,G9314)=1,1,0)</f>
        <v>0</v>
      </c>
      <c r="I9314" s="1">
        <v>3</v>
      </c>
      <c r="J9314" s="1">
        <v>0.2</v>
      </c>
      <c r="K9314" s="1">
        <v>10.787999999999997</v>
      </c>
      <c r="L9314" s="12">
        <f>VLOOKUP(train[[#This Row],[Sub-Category]],Análisis_ABC_XYZ[[#Headers],[#Data]],4,FALSE)</f>
        <v>0.41105220110552465</v>
      </c>
    </row>
    <row r="9315" spans="1:12" x14ac:dyDescent="0.35">
      <c r="A9315" s="2">
        <v>43420</v>
      </c>
      <c r="B9315" s="1" t="s">
        <v>157</v>
      </c>
      <c r="C9315" s="1" t="s">
        <v>982</v>
      </c>
      <c r="D9315" s="1" t="s">
        <v>14</v>
      </c>
      <c r="E9315" s="1" t="s">
        <v>24</v>
      </c>
      <c r="F9315" s="18">
        <v>86.352000000000004</v>
      </c>
      <c r="G9315" t="s">
        <v>5384</v>
      </c>
      <c r="H9315" s="1">
        <f>IF(COUNTIF(G$2:G9315,G9315)=1,1,0)</f>
        <v>0</v>
      </c>
      <c r="I9315" s="1">
        <v>3</v>
      </c>
      <c r="J9315" s="1">
        <v>0.2</v>
      </c>
      <c r="K9315" s="1">
        <v>5.3969999999999914</v>
      </c>
      <c r="L9315" s="12">
        <f>VLOOKUP(train[[#This Row],[Sub-Category]],Análisis_ABC_XYZ[[#Headers],[#Data]],4,FALSE)</f>
        <v>0.45632477063632687</v>
      </c>
    </row>
    <row r="9316" spans="1:12" x14ac:dyDescent="0.35">
      <c r="A9316" s="2">
        <v>43420</v>
      </c>
      <c r="B9316" s="1" t="s">
        <v>37</v>
      </c>
      <c r="C9316" s="1" t="s">
        <v>1707</v>
      </c>
      <c r="D9316" s="1" t="s">
        <v>14</v>
      </c>
      <c r="E9316" s="1" t="s">
        <v>36</v>
      </c>
      <c r="F9316" s="18">
        <v>73.679999999999993</v>
      </c>
      <c r="G9316" t="s">
        <v>4129</v>
      </c>
      <c r="H9316" s="1">
        <f>IF(COUNTIF(G$2:G9316,G9316)=1,1,0)</f>
        <v>0</v>
      </c>
      <c r="I9316" s="1">
        <v>6</v>
      </c>
      <c r="J9316" s="1">
        <v>0</v>
      </c>
      <c r="K9316" s="1">
        <v>34.629599999999996</v>
      </c>
      <c r="L9316" s="12">
        <f>VLOOKUP(train[[#This Row],[Sub-Category]],Análisis_ABC_XYZ[[#Headers],[#Data]],4,FALSE)</f>
        <v>0.43613829632717294</v>
      </c>
    </row>
    <row r="9317" spans="1:12" x14ac:dyDescent="0.35">
      <c r="A9317" s="2">
        <v>43420</v>
      </c>
      <c r="B9317" s="1" t="s">
        <v>89</v>
      </c>
      <c r="C9317" s="1" t="s">
        <v>1801</v>
      </c>
      <c r="D9317" s="1" t="s">
        <v>26</v>
      </c>
      <c r="E9317" s="1" t="s">
        <v>208</v>
      </c>
      <c r="F9317" s="18">
        <v>52.44</v>
      </c>
      <c r="G9317" t="s">
        <v>4528</v>
      </c>
      <c r="H9317" s="1">
        <f>IF(COUNTIF(G$2:G9317,G9317)=1,1,0)</f>
        <v>1</v>
      </c>
      <c r="I9317" s="1">
        <v>4</v>
      </c>
      <c r="J9317" s="1">
        <v>0</v>
      </c>
      <c r="K9317" s="1">
        <v>24.122399999999995</v>
      </c>
      <c r="L9317" s="12">
        <f>VLOOKUP(train[[#This Row],[Sub-Category]],Análisis_ABC_XYZ[[#Headers],[#Data]],4,FALSE)</f>
        <v>0.5183572270896134</v>
      </c>
    </row>
    <row r="9318" spans="1:12" x14ac:dyDescent="0.35">
      <c r="A9318" s="2">
        <v>43420</v>
      </c>
      <c r="B9318" s="1" t="s">
        <v>12</v>
      </c>
      <c r="C9318" s="1" t="s">
        <v>765</v>
      </c>
      <c r="D9318" s="1" t="s">
        <v>14</v>
      </c>
      <c r="E9318" s="1" t="s">
        <v>20</v>
      </c>
      <c r="F9318" s="18">
        <v>48.86</v>
      </c>
      <c r="G9318" t="s">
        <v>4474</v>
      </c>
      <c r="H9318" s="1">
        <f>IF(COUNTIF(G$2:G9318,G9318)=1,1,0)</f>
        <v>1</v>
      </c>
      <c r="I9318" s="1">
        <v>7</v>
      </c>
      <c r="J9318" s="1">
        <v>0</v>
      </c>
      <c r="K9318" s="1">
        <v>0.97719999999999807</v>
      </c>
      <c r="L9318" s="12">
        <f>VLOOKUP(train[[#This Row],[Sub-Category]],Análisis_ABC_XYZ[[#Headers],[#Data]],4,FALSE)</f>
        <v>0.44610841445725197</v>
      </c>
    </row>
    <row r="9319" spans="1:12" x14ac:dyDescent="0.35">
      <c r="A9319" s="2">
        <v>43420</v>
      </c>
      <c r="B9319" s="1" t="s">
        <v>37</v>
      </c>
      <c r="C9319" s="1" t="s">
        <v>1361</v>
      </c>
      <c r="D9319" s="1" t="s">
        <v>14</v>
      </c>
      <c r="E9319" s="1" t="s">
        <v>20</v>
      </c>
      <c r="F9319" s="18">
        <v>33.29</v>
      </c>
      <c r="G9319" t="s">
        <v>4129</v>
      </c>
      <c r="H9319" s="1">
        <f>IF(COUNTIF(G$2:G9319,G9319)=1,1,0)</f>
        <v>0</v>
      </c>
      <c r="I9319" s="1">
        <v>1</v>
      </c>
      <c r="J9319" s="1">
        <v>0</v>
      </c>
      <c r="K9319" s="1">
        <v>7.9895999999999994</v>
      </c>
      <c r="L9319" s="12">
        <f>VLOOKUP(train[[#This Row],[Sub-Category]],Análisis_ABC_XYZ[[#Headers],[#Data]],4,FALSE)</f>
        <v>0.44610841445725197</v>
      </c>
    </row>
    <row r="9320" spans="1:12" x14ac:dyDescent="0.35">
      <c r="A9320" s="2">
        <v>43420</v>
      </c>
      <c r="B9320" s="1" t="s">
        <v>12</v>
      </c>
      <c r="C9320" s="1" t="s">
        <v>876</v>
      </c>
      <c r="D9320" s="1" t="s">
        <v>14</v>
      </c>
      <c r="E9320" s="1" t="s">
        <v>24</v>
      </c>
      <c r="F9320" s="18">
        <v>23.36</v>
      </c>
      <c r="G9320" t="s">
        <v>3771</v>
      </c>
      <c r="H9320" s="1">
        <f>IF(COUNTIF(G$2:G9320,G9320)=1,1,0)</f>
        <v>1</v>
      </c>
      <c r="I9320" s="1">
        <v>4</v>
      </c>
      <c r="J9320" s="1">
        <v>0</v>
      </c>
      <c r="K9320" s="1">
        <v>6.073599999999999</v>
      </c>
      <c r="L9320" s="12">
        <f>VLOOKUP(train[[#This Row],[Sub-Category]],Análisis_ABC_XYZ[[#Headers],[#Data]],4,FALSE)</f>
        <v>0.45632477063632687</v>
      </c>
    </row>
    <row r="9321" spans="1:12" x14ac:dyDescent="0.35">
      <c r="A9321" s="2">
        <v>43420</v>
      </c>
      <c r="B9321" s="1" t="s">
        <v>157</v>
      </c>
      <c r="C9321" s="1" t="s">
        <v>402</v>
      </c>
      <c r="D9321" s="1" t="s">
        <v>26</v>
      </c>
      <c r="E9321" s="1" t="s">
        <v>56</v>
      </c>
      <c r="F9321" s="18">
        <v>139.96000000000004</v>
      </c>
      <c r="G9321" t="s">
        <v>5384</v>
      </c>
      <c r="H9321" s="1">
        <f>IF(COUNTIF(G$2:G9321,G9321)=1,1,0)</f>
        <v>0</v>
      </c>
      <c r="I9321" s="1">
        <v>5</v>
      </c>
      <c r="J9321" s="1">
        <v>0.2</v>
      </c>
      <c r="K9321" s="1">
        <v>-1.7495000000000118</v>
      </c>
      <c r="L9321" s="12">
        <f>VLOOKUP(train[[#This Row],[Sub-Category]],Análisis_ABC_XYZ[[#Headers],[#Data]],4,FALSE)</f>
        <v>0.52062335344040378</v>
      </c>
    </row>
    <row r="9322" spans="1:12" x14ac:dyDescent="0.35">
      <c r="A9322" s="2">
        <v>43420</v>
      </c>
      <c r="B9322" s="1" t="s">
        <v>12</v>
      </c>
      <c r="C9322" s="1" t="s">
        <v>1205</v>
      </c>
      <c r="D9322" s="1" t="s">
        <v>8</v>
      </c>
      <c r="E9322" s="1" t="s">
        <v>22</v>
      </c>
      <c r="F9322" s="18">
        <v>17.309999999999999</v>
      </c>
      <c r="G9322" t="s">
        <v>3475</v>
      </c>
      <c r="H9322" s="1">
        <f>IF(COUNTIF(G$2:G9322,G9322)=1,1,0)</f>
        <v>1</v>
      </c>
      <c r="I9322" s="1">
        <v>3</v>
      </c>
      <c r="J9322" s="1">
        <v>0</v>
      </c>
      <c r="K9322" s="1">
        <v>5.1929999999999996</v>
      </c>
      <c r="L9322" s="12">
        <f>VLOOKUP(train[[#This Row],[Sub-Category]],Análisis_ABC_XYZ[[#Headers],[#Data]],4,FALSE)</f>
        <v>0.4595170286641902</v>
      </c>
    </row>
    <row r="9323" spans="1:12" x14ac:dyDescent="0.35">
      <c r="A9323" s="2">
        <v>43420</v>
      </c>
      <c r="B9323" s="1" t="s">
        <v>12</v>
      </c>
      <c r="C9323" s="1" t="s">
        <v>1450</v>
      </c>
      <c r="D9323" s="1" t="s">
        <v>8</v>
      </c>
      <c r="E9323" s="1" t="s">
        <v>22</v>
      </c>
      <c r="F9323" s="18">
        <v>12.419999999999998</v>
      </c>
      <c r="G9323" t="s">
        <v>3132</v>
      </c>
      <c r="H9323" s="1">
        <f>IF(COUNTIF(G$2:G9323,G9323)=1,1,0)</f>
        <v>0</v>
      </c>
      <c r="I9323" s="1">
        <v>3</v>
      </c>
      <c r="J9323" s="1">
        <v>0</v>
      </c>
      <c r="K9323" s="1">
        <v>4.4711999999999996</v>
      </c>
      <c r="L9323" s="12">
        <f>VLOOKUP(train[[#This Row],[Sub-Category]],Análisis_ABC_XYZ[[#Headers],[#Data]],4,FALSE)</f>
        <v>0.4595170286641902</v>
      </c>
    </row>
    <row r="9324" spans="1:12" x14ac:dyDescent="0.35">
      <c r="A9324" s="2">
        <v>43420</v>
      </c>
      <c r="B9324" s="1" t="s">
        <v>157</v>
      </c>
      <c r="C9324" s="1" t="s">
        <v>589</v>
      </c>
      <c r="D9324" s="1" t="s">
        <v>14</v>
      </c>
      <c r="E9324" s="1" t="s">
        <v>29</v>
      </c>
      <c r="F9324" s="18">
        <v>1.8240000000000003</v>
      </c>
      <c r="G9324" s="1" t="s">
        <v>3538</v>
      </c>
      <c r="H9324" s="1">
        <f>IF(COUNTIF(G$2:G9324,G9324)=1,1,0)</f>
        <v>1</v>
      </c>
      <c r="I9324" s="1">
        <v>1</v>
      </c>
      <c r="J9324" s="1">
        <v>0.7</v>
      </c>
      <c r="K9324" s="1">
        <v>-1.3983999999999996</v>
      </c>
      <c r="L9324" s="12">
        <f>VLOOKUP(train[[#This Row],[Sub-Category]],Análisis_ABC_XYZ[[#Headers],[#Data]],4,FALSE)</f>
        <v>0.46881743173671325</v>
      </c>
    </row>
    <row r="9325" spans="1:12" x14ac:dyDescent="0.35">
      <c r="A9325" s="2">
        <v>43421</v>
      </c>
      <c r="B9325" s="1" t="s">
        <v>81</v>
      </c>
      <c r="C9325" s="1" t="s">
        <v>1459</v>
      </c>
      <c r="D9325" s="1" t="s">
        <v>26</v>
      </c>
      <c r="E9325" s="1" t="s">
        <v>363</v>
      </c>
      <c r="F9325" s="18">
        <v>10499.97</v>
      </c>
      <c r="G9325" t="s">
        <v>6832</v>
      </c>
      <c r="H9325" s="1">
        <f>IF(COUNTIF(G$2:G9325,G9325)=1,1,0)</f>
        <v>1</v>
      </c>
      <c r="I9325" s="1">
        <v>3</v>
      </c>
      <c r="J9325" s="1">
        <v>0</v>
      </c>
      <c r="K9325" s="1">
        <v>5039.9856</v>
      </c>
      <c r="L9325" s="12">
        <f>VLOOKUP(train[[#This Row],[Sub-Category]],Análisis_ABC_XYZ[[#Headers],[#Data]],4,FALSE)</f>
        <v>0.62810530827000832</v>
      </c>
    </row>
    <row r="9326" spans="1:12" x14ac:dyDescent="0.35">
      <c r="A9326" s="2">
        <v>43421</v>
      </c>
      <c r="B9326" s="1" t="s">
        <v>89</v>
      </c>
      <c r="C9326" s="1" t="s">
        <v>465</v>
      </c>
      <c r="D9326" s="1" t="s">
        <v>14</v>
      </c>
      <c r="E9326" s="1" t="s">
        <v>20</v>
      </c>
      <c r="F9326" s="18">
        <v>1247.6399999999999</v>
      </c>
      <c r="G9326" t="s">
        <v>6442</v>
      </c>
      <c r="H9326" s="1">
        <f>IF(COUNTIF(G$2:G9326,G9326)=1,1,0)</f>
        <v>1</v>
      </c>
      <c r="I9326" s="1">
        <v>3</v>
      </c>
      <c r="J9326" s="1">
        <v>0</v>
      </c>
      <c r="K9326" s="1">
        <v>349.33919999999995</v>
      </c>
      <c r="L9326" s="12">
        <f>VLOOKUP(train[[#This Row],[Sub-Category]],Análisis_ABC_XYZ[[#Headers],[#Data]],4,FALSE)</f>
        <v>0.44610841445725197</v>
      </c>
    </row>
    <row r="9327" spans="1:12" x14ac:dyDescent="0.35">
      <c r="A9327" s="2">
        <v>43421</v>
      </c>
      <c r="B9327" s="1" t="s">
        <v>39</v>
      </c>
      <c r="C9327" s="1" t="s">
        <v>1343</v>
      </c>
      <c r="D9327" s="1" t="s">
        <v>8</v>
      </c>
      <c r="E9327" s="1" t="s">
        <v>9</v>
      </c>
      <c r="F9327" s="18">
        <v>327.73279999999994</v>
      </c>
      <c r="G9327" t="s">
        <v>6864</v>
      </c>
      <c r="H9327" s="1">
        <f>IF(COUNTIF(G$2:G9327,G9327)=1,1,0)</f>
        <v>1</v>
      </c>
      <c r="I9327" s="1">
        <v>2</v>
      </c>
      <c r="J9327" s="1">
        <v>0.32</v>
      </c>
      <c r="K9327" s="1">
        <v>-14.458800000000025</v>
      </c>
      <c r="L9327" s="12">
        <f>VLOOKUP(train[[#This Row],[Sub-Category]],Análisis_ABC_XYZ[[#Headers],[#Data]],4,FALSE)</f>
        <v>0.5176847302647779</v>
      </c>
    </row>
    <row r="9328" spans="1:12" x14ac:dyDescent="0.35">
      <c r="A9328" s="2">
        <v>43421</v>
      </c>
      <c r="B9328" s="1" t="s">
        <v>34</v>
      </c>
      <c r="C9328" s="1" t="s">
        <v>1900</v>
      </c>
      <c r="D9328" s="1" t="s">
        <v>14</v>
      </c>
      <c r="E9328" s="1" t="s">
        <v>36</v>
      </c>
      <c r="F9328" s="18">
        <v>268.24</v>
      </c>
      <c r="G9328" t="s">
        <v>5817</v>
      </c>
      <c r="H9328" s="1">
        <f>IF(COUNTIF(G$2:G9328,G9328)=1,1,0)</f>
        <v>1</v>
      </c>
      <c r="I9328" s="1">
        <v>7</v>
      </c>
      <c r="J9328" s="1">
        <v>0.2</v>
      </c>
      <c r="K9328" s="1">
        <v>93.883999999999986</v>
      </c>
      <c r="L9328" s="12">
        <f>VLOOKUP(train[[#This Row],[Sub-Category]],Análisis_ABC_XYZ[[#Headers],[#Data]],4,FALSE)</f>
        <v>0.43613829632717294</v>
      </c>
    </row>
    <row r="9329" spans="1:12" x14ac:dyDescent="0.35">
      <c r="A9329" s="2">
        <v>43421</v>
      </c>
      <c r="B9329" s="1" t="s">
        <v>379</v>
      </c>
      <c r="C9329" s="1" t="s">
        <v>1857</v>
      </c>
      <c r="D9329" s="1" t="s">
        <v>26</v>
      </c>
      <c r="E9329" s="1" t="s">
        <v>27</v>
      </c>
      <c r="F9329" s="18">
        <v>206.1</v>
      </c>
      <c r="G9329" t="s">
        <v>6912</v>
      </c>
      <c r="H9329" s="1">
        <f>IF(COUNTIF(G$2:G9329,G9329)=1,1,0)</f>
        <v>1</v>
      </c>
      <c r="I9329" s="1">
        <v>5</v>
      </c>
      <c r="J9329" s="1">
        <v>0</v>
      </c>
      <c r="K9329" s="1">
        <v>55.647000000000006</v>
      </c>
      <c r="L9329" s="12">
        <f>VLOOKUP(train[[#This Row],[Sub-Category]],Análisis_ABC_XYZ[[#Headers],[#Data]],4,FALSE)</f>
        <v>0.41105220110552465</v>
      </c>
    </row>
    <row r="9330" spans="1:12" x14ac:dyDescent="0.35">
      <c r="A9330" s="2">
        <v>43421</v>
      </c>
      <c r="B9330" s="1" t="s">
        <v>89</v>
      </c>
      <c r="C9330" s="1" t="s">
        <v>323</v>
      </c>
      <c r="D9330" s="1" t="s">
        <v>8</v>
      </c>
      <c r="E9330" s="1" t="s">
        <v>22</v>
      </c>
      <c r="F9330" s="18">
        <v>187.76</v>
      </c>
      <c r="G9330" t="s">
        <v>4269</v>
      </c>
      <c r="H9330" s="1">
        <f>IF(COUNTIF(G$2:G9330,G9330)=1,1,0)</f>
        <v>1</v>
      </c>
      <c r="I9330" s="1">
        <v>4</v>
      </c>
      <c r="J9330" s="1">
        <v>0</v>
      </c>
      <c r="K9330" s="1">
        <v>76.9816</v>
      </c>
      <c r="L9330" s="12">
        <f>VLOOKUP(train[[#This Row],[Sub-Category]],Análisis_ABC_XYZ[[#Headers],[#Data]],4,FALSE)</f>
        <v>0.4595170286641902</v>
      </c>
    </row>
    <row r="9331" spans="1:12" x14ac:dyDescent="0.35">
      <c r="A9331" s="2">
        <v>43421</v>
      </c>
      <c r="B9331" s="1" t="s">
        <v>370</v>
      </c>
      <c r="C9331" s="1" t="s">
        <v>263</v>
      </c>
      <c r="D9331" s="1" t="s">
        <v>14</v>
      </c>
      <c r="E9331" s="1" t="s">
        <v>24</v>
      </c>
      <c r="F9331" s="18">
        <v>50.94</v>
      </c>
      <c r="G9331" t="s">
        <v>4505</v>
      </c>
      <c r="H9331" s="1">
        <f>IF(COUNTIF(G$2:G9331,G9331)=1,1,0)</f>
        <v>1</v>
      </c>
      <c r="I9331" s="1">
        <v>3</v>
      </c>
      <c r="J9331" s="1">
        <v>0</v>
      </c>
      <c r="K9331" s="1">
        <v>14.263200000000001</v>
      </c>
      <c r="L9331" s="12">
        <f>VLOOKUP(train[[#This Row],[Sub-Category]],Análisis_ABC_XYZ[[#Headers],[#Data]],4,FALSE)</f>
        <v>0.45632477063632687</v>
      </c>
    </row>
    <row r="9332" spans="1:12" x14ac:dyDescent="0.35">
      <c r="A9332" s="2">
        <v>43421</v>
      </c>
      <c r="B9332" s="1" t="s">
        <v>766</v>
      </c>
      <c r="C9332" s="1" t="s">
        <v>406</v>
      </c>
      <c r="D9332" s="1" t="s">
        <v>14</v>
      </c>
      <c r="E9332" s="1" t="s">
        <v>29</v>
      </c>
      <c r="F9332" s="18">
        <v>43.8</v>
      </c>
      <c r="G9332" t="s">
        <v>2470</v>
      </c>
      <c r="H9332" s="1">
        <f>IF(COUNTIF(G$2:G9332,G9332)=1,1,0)</f>
        <v>1</v>
      </c>
      <c r="I9332" s="1">
        <v>6</v>
      </c>
      <c r="J9332" s="1">
        <v>0</v>
      </c>
      <c r="K9332" s="1">
        <v>20.585999999999999</v>
      </c>
      <c r="L9332" s="12">
        <f>VLOOKUP(train[[#This Row],[Sub-Category]],Análisis_ABC_XYZ[[#Headers],[#Data]],4,FALSE)</f>
        <v>0.46881743173671325</v>
      </c>
    </row>
    <row r="9333" spans="1:12" x14ac:dyDescent="0.35">
      <c r="A9333" s="2">
        <v>43421</v>
      </c>
      <c r="B9333" s="1" t="s">
        <v>89</v>
      </c>
      <c r="C9333" s="1" t="s">
        <v>899</v>
      </c>
      <c r="D9333" s="1" t="s">
        <v>14</v>
      </c>
      <c r="E9333" s="1" t="s">
        <v>36</v>
      </c>
      <c r="F9333" s="18">
        <v>38.880000000000003</v>
      </c>
      <c r="G9333" t="s">
        <v>4269</v>
      </c>
      <c r="H9333" s="1">
        <f>IF(COUNTIF(G$2:G9333,G9333)=1,1,0)</f>
        <v>0</v>
      </c>
      <c r="I9333" s="1">
        <v>6</v>
      </c>
      <c r="J9333" s="1">
        <v>0</v>
      </c>
      <c r="K9333" s="1">
        <v>18.662400000000002</v>
      </c>
      <c r="L9333" s="12">
        <f>VLOOKUP(train[[#This Row],[Sub-Category]],Análisis_ABC_XYZ[[#Headers],[#Data]],4,FALSE)</f>
        <v>0.43613829632717294</v>
      </c>
    </row>
    <row r="9334" spans="1:12" x14ac:dyDescent="0.35">
      <c r="A9334" s="2">
        <v>43421</v>
      </c>
      <c r="B9334" s="1" t="s">
        <v>107</v>
      </c>
      <c r="C9334" s="1" t="s">
        <v>1367</v>
      </c>
      <c r="D9334" s="1" t="s">
        <v>14</v>
      </c>
      <c r="E9334" s="1" t="s">
        <v>31</v>
      </c>
      <c r="F9334" s="18">
        <v>35.04</v>
      </c>
      <c r="G9334" t="s">
        <v>4174</v>
      </c>
      <c r="H9334" s="1">
        <f>IF(COUNTIF(G$2:G9334,G9334)=1,1,0)</f>
        <v>1</v>
      </c>
      <c r="I9334" s="1">
        <v>2</v>
      </c>
      <c r="J9334" s="1">
        <v>0</v>
      </c>
      <c r="K9334" s="1">
        <v>12.263999999999999</v>
      </c>
      <c r="L9334" s="12">
        <f>VLOOKUP(train[[#This Row],[Sub-Category]],Análisis_ABC_XYZ[[#Headers],[#Data]],4,FALSE)</f>
        <v>0.49507917887403441</v>
      </c>
    </row>
    <row r="9335" spans="1:12" x14ac:dyDescent="0.35">
      <c r="A9335" s="2">
        <v>43421</v>
      </c>
      <c r="B9335" s="1" t="s">
        <v>136</v>
      </c>
      <c r="C9335" s="1" t="s">
        <v>1869</v>
      </c>
      <c r="D9335" s="1" t="s">
        <v>14</v>
      </c>
      <c r="E9335" s="1" t="s">
        <v>36</v>
      </c>
      <c r="F9335" s="18">
        <v>19.608000000000001</v>
      </c>
      <c r="G9335" t="s">
        <v>4328</v>
      </c>
      <c r="H9335" s="1">
        <f>IF(COUNTIF(G$2:G9335,G9335)=1,1,0)</f>
        <v>1</v>
      </c>
      <c r="I9335" s="1">
        <v>3</v>
      </c>
      <c r="J9335" s="1">
        <v>0.2</v>
      </c>
      <c r="K9335" s="1">
        <v>6.6177000000000001</v>
      </c>
      <c r="L9335" s="12">
        <f>VLOOKUP(train[[#This Row],[Sub-Category]],Análisis_ABC_XYZ[[#Headers],[#Data]],4,FALSE)</f>
        <v>0.43613829632717294</v>
      </c>
    </row>
    <row r="9336" spans="1:12" x14ac:dyDescent="0.35">
      <c r="A9336" s="2">
        <v>43421</v>
      </c>
      <c r="B9336" s="1" t="s">
        <v>34</v>
      </c>
      <c r="C9336" s="1" t="s">
        <v>683</v>
      </c>
      <c r="D9336" s="1" t="s">
        <v>26</v>
      </c>
      <c r="E9336" s="1" t="s">
        <v>56</v>
      </c>
      <c r="F9336" s="18">
        <v>431.16000000000008</v>
      </c>
      <c r="G9336" t="s">
        <v>5817</v>
      </c>
      <c r="H9336" s="1">
        <f>IF(COUNTIF(G$2:G9336,G9336)=1,1,0)</f>
        <v>0</v>
      </c>
      <c r="I9336" s="1">
        <v>5</v>
      </c>
      <c r="J9336" s="1">
        <v>0.2</v>
      </c>
      <c r="K9336" s="1">
        <v>107.78999999999996</v>
      </c>
      <c r="L9336" s="12">
        <f>VLOOKUP(train[[#This Row],[Sub-Category]],Análisis_ABC_XYZ[[#Headers],[#Data]],4,FALSE)</f>
        <v>0.52062335344040378</v>
      </c>
    </row>
    <row r="9337" spans="1:12" x14ac:dyDescent="0.35">
      <c r="A9337" s="2">
        <v>43421</v>
      </c>
      <c r="B9337" s="1" t="s">
        <v>72</v>
      </c>
      <c r="C9337" s="1" t="s">
        <v>667</v>
      </c>
      <c r="D9337" s="1" t="s">
        <v>26</v>
      </c>
      <c r="E9337" s="1" t="s">
        <v>56</v>
      </c>
      <c r="F9337" s="18">
        <v>239.96000000000004</v>
      </c>
      <c r="G9337" t="s">
        <v>5759</v>
      </c>
      <c r="H9337" s="1">
        <f>IF(COUNTIF(G$2:G9337,G9337)=1,1,0)</f>
        <v>1</v>
      </c>
      <c r="I9337" s="1">
        <v>5</v>
      </c>
      <c r="J9337" s="1">
        <v>0.2</v>
      </c>
      <c r="K9337" s="1">
        <v>83.98599999999999</v>
      </c>
      <c r="L9337" s="12">
        <f>VLOOKUP(train[[#This Row],[Sub-Category]],Análisis_ABC_XYZ[[#Headers],[#Data]],4,FALSE)</f>
        <v>0.52062335344040378</v>
      </c>
    </row>
    <row r="9338" spans="1:12" x14ac:dyDescent="0.35">
      <c r="A9338" s="2">
        <v>43421</v>
      </c>
      <c r="B9338" s="1" t="s">
        <v>379</v>
      </c>
      <c r="C9338" s="1" t="s">
        <v>1665</v>
      </c>
      <c r="D9338" s="1" t="s">
        <v>26</v>
      </c>
      <c r="E9338" s="1" t="s">
        <v>56</v>
      </c>
      <c r="F9338" s="18">
        <v>79.989999999999995</v>
      </c>
      <c r="G9338" t="s">
        <v>6912</v>
      </c>
      <c r="H9338" s="1">
        <f>IF(COUNTIF(G$2:G9338,G9338)=1,1,0)</f>
        <v>0</v>
      </c>
      <c r="I9338" s="1">
        <v>1</v>
      </c>
      <c r="J9338" s="1">
        <v>0</v>
      </c>
      <c r="K9338" s="1">
        <v>28.796399999999998</v>
      </c>
      <c r="L9338" s="12">
        <f>VLOOKUP(train[[#This Row],[Sub-Category]],Análisis_ABC_XYZ[[#Headers],[#Data]],4,FALSE)</f>
        <v>0.52062335344040378</v>
      </c>
    </row>
    <row r="9339" spans="1:12" x14ac:dyDescent="0.35">
      <c r="A9339" s="2">
        <v>43421</v>
      </c>
      <c r="B9339" s="1" t="s">
        <v>37</v>
      </c>
      <c r="C9339" s="1" t="s">
        <v>594</v>
      </c>
      <c r="D9339" s="1" t="s">
        <v>14</v>
      </c>
      <c r="E9339" s="1" t="s">
        <v>29</v>
      </c>
      <c r="F9339" s="18">
        <v>13.904</v>
      </c>
      <c r="G9339" t="s">
        <v>5375</v>
      </c>
      <c r="H9339" s="1">
        <f>IF(COUNTIF(G$2:G9339,G9339)=1,1,0)</f>
        <v>1</v>
      </c>
      <c r="I9339" s="1">
        <v>2</v>
      </c>
      <c r="J9339" s="1">
        <v>0.2</v>
      </c>
      <c r="K9339" s="1">
        <v>4.5187999999999997</v>
      </c>
      <c r="L9339" s="12">
        <f>VLOOKUP(train[[#This Row],[Sub-Category]],Análisis_ABC_XYZ[[#Headers],[#Data]],4,FALSE)</f>
        <v>0.46881743173671325</v>
      </c>
    </row>
    <row r="9340" spans="1:12" x14ac:dyDescent="0.35">
      <c r="A9340" s="2">
        <v>43421</v>
      </c>
      <c r="B9340" s="1" t="s">
        <v>136</v>
      </c>
      <c r="C9340" s="1" t="s">
        <v>989</v>
      </c>
      <c r="D9340" s="1" t="s">
        <v>14</v>
      </c>
      <c r="E9340" s="1" t="s">
        <v>29</v>
      </c>
      <c r="F9340" s="18">
        <v>4.1580000000000004</v>
      </c>
      <c r="G9340" t="s">
        <v>4328</v>
      </c>
      <c r="H9340" s="1">
        <f>IF(COUNTIF(G$2:G9340,G9340)=1,1,0)</f>
        <v>0</v>
      </c>
      <c r="I9340" s="1">
        <v>7</v>
      </c>
      <c r="J9340" s="1">
        <v>0.7</v>
      </c>
      <c r="K9340" s="1">
        <v>-3.4649999999999999</v>
      </c>
      <c r="L9340" s="12">
        <f>VLOOKUP(train[[#This Row],[Sub-Category]],Análisis_ABC_XYZ[[#Headers],[#Data]],4,FALSE)</f>
        <v>0.46881743173671325</v>
      </c>
    </row>
    <row r="9341" spans="1:12" x14ac:dyDescent="0.35">
      <c r="A9341" s="2">
        <v>43422</v>
      </c>
      <c r="B9341" s="1" t="s">
        <v>16</v>
      </c>
      <c r="C9341" s="1" t="s">
        <v>219</v>
      </c>
      <c r="D9341" s="1" t="s">
        <v>14</v>
      </c>
      <c r="E9341" s="1" t="s">
        <v>31</v>
      </c>
      <c r="F9341" s="18">
        <v>389.05600000000004</v>
      </c>
      <c r="G9341" t="s">
        <v>4899</v>
      </c>
      <c r="H9341" s="1">
        <f>IF(COUNTIF(G$2:G9341,G9341)=1,1,0)</f>
        <v>1</v>
      </c>
      <c r="I9341" s="1">
        <v>4</v>
      </c>
      <c r="J9341" s="1">
        <v>0.2</v>
      </c>
      <c r="K9341" s="1">
        <v>48.631999999999948</v>
      </c>
      <c r="L9341" s="12">
        <f>VLOOKUP(train[[#This Row],[Sub-Category]],Análisis_ABC_XYZ[[#Headers],[#Data]],4,FALSE)</f>
        <v>0.49507917887403441</v>
      </c>
    </row>
    <row r="9342" spans="1:12" x14ac:dyDescent="0.35">
      <c r="A9342" s="2">
        <v>43422</v>
      </c>
      <c r="B9342" s="1" t="s">
        <v>37</v>
      </c>
      <c r="C9342" s="1" t="s">
        <v>130</v>
      </c>
      <c r="D9342" s="1" t="s">
        <v>14</v>
      </c>
      <c r="E9342" s="1" t="s">
        <v>20</v>
      </c>
      <c r="F9342" s="18">
        <v>169.68</v>
      </c>
      <c r="G9342" t="s">
        <v>2285</v>
      </c>
      <c r="H9342" s="1">
        <f>IF(COUNTIF(G$2:G9342,G9342)=1,1,0)</f>
        <v>1</v>
      </c>
      <c r="I9342" s="1">
        <v>6</v>
      </c>
      <c r="J9342" s="1">
        <v>0</v>
      </c>
      <c r="K9342" s="1">
        <v>45.813600000000001</v>
      </c>
      <c r="L9342" s="12">
        <f>VLOOKUP(train[[#This Row],[Sub-Category]],Análisis_ABC_XYZ[[#Headers],[#Data]],4,FALSE)</f>
        <v>0.44610841445725197</v>
      </c>
    </row>
    <row r="9343" spans="1:12" x14ac:dyDescent="0.35">
      <c r="A9343" s="2">
        <v>43422</v>
      </c>
      <c r="B9343" s="1" t="s">
        <v>72</v>
      </c>
      <c r="C9343" s="1" t="s">
        <v>1526</v>
      </c>
      <c r="D9343" s="1" t="s">
        <v>8</v>
      </c>
      <c r="E9343" s="1" t="s">
        <v>11</v>
      </c>
      <c r="F9343" s="18">
        <v>127.38599999999998</v>
      </c>
      <c r="G9343" t="s">
        <v>6173</v>
      </c>
      <c r="H9343" s="1">
        <f>IF(COUNTIF(G$2:G9343,G9343)=1,1,0)</f>
        <v>1</v>
      </c>
      <c r="I9343" s="1">
        <v>2</v>
      </c>
      <c r="J9343" s="1">
        <v>0.3</v>
      </c>
      <c r="K9343" s="1">
        <v>-25.477199999999982</v>
      </c>
      <c r="L9343" s="12">
        <f>VLOOKUP(train[[#This Row],[Sub-Category]],Análisis_ABC_XYZ[[#Headers],[#Data]],4,FALSE)</f>
        <v>0.46529189879902266</v>
      </c>
    </row>
    <row r="9344" spans="1:12" x14ac:dyDescent="0.35">
      <c r="A9344" s="2">
        <v>43422</v>
      </c>
      <c r="B9344" s="1" t="s">
        <v>37</v>
      </c>
      <c r="C9344" s="1" t="s">
        <v>978</v>
      </c>
      <c r="D9344" s="1" t="s">
        <v>14</v>
      </c>
      <c r="E9344" s="1" t="s">
        <v>20</v>
      </c>
      <c r="F9344" s="18">
        <v>95.94</v>
      </c>
      <c r="G9344" t="s">
        <v>2285</v>
      </c>
      <c r="H9344" s="1">
        <f>IF(COUNTIF(G$2:G9344,G9344)=1,1,0)</f>
        <v>0</v>
      </c>
      <c r="I9344" s="1">
        <v>3</v>
      </c>
      <c r="J9344" s="1">
        <v>0</v>
      </c>
      <c r="K9344" s="1">
        <v>9.5940000000000012</v>
      </c>
      <c r="L9344" s="12">
        <f>VLOOKUP(train[[#This Row],[Sub-Category]],Análisis_ABC_XYZ[[#Headers],[#Data]],4,FALSE)</f>
        <v>0.44610841445725197</v>
      </c>
    </row>
    <row r="9345" spans="1:12" x14ac:dyDescent="0.35">
      <c r="A9345" s="2">
        <v>43422</v>
      </c>
      <c r="B9345" s="1" t="s">
        <v>42</v>
      </c>
      <c r="C9345" s="1" t="s">
        <v>483</v>
      </c>
      <c r="D9345" s="1" t="s">
        <v>14</v>
      </c>
      <c r="E9345" s="1" t="s">
        <v>20</v>
      </c>
      <c r="F9345" s="18">
        <v>92.52</v>
      </c>
      <c r="G9345" t="s">
        <v>2601</v>
      </c>
      <c r="H9345" s="1">
        <f>IF(COUNTIF(G$2:G9345,G9345)=1,1,0)</f>
        <v>1</v>
      </c>
      <c r="I9345" s="1">
        <v>6</v>
      </c>
      <c r="J9345" s="1">
        <v>0</v>
      </c>
      <c r="K9345" s="1">
        <v>24.980400000000007</v>
      </c>
      <c r="L9345" s="12">
        <f>VLOOKUP(train[[#This Row],[Sub-Category]],Análisis_ABC_XYZ[[#Headers],[#Data]],4,FALSE)</f>
        <v>0.44610841445725197</v>
      </c>
    </row>
    <row r="9346" spans="1:12" x14ac:dyDescent="0.35">
      <c r="A9346" s="2">
        <v>43422</v>
      </c>
      <c r="B9346" s="1" t="s">
        <v>16</v>
      </c>
      <c r="C9346" s="1" t="s">
        <v>1584</v>
      </c>
      <c r="D9346" s="1" t="s">
        <v>14</v>
      </c>
      <c r="E9346" s="1" t="s">
        <v>20</v>
      </c>
      <c r="F9346" s="18">
        <v>81.360000000000014</v>
      </c>
      <c r="G9346" t="s">
        <v>4899</v>
      </c>
      <c r="H9346" s="1">
        <f>IF(COUNTIF(G$2:G9346,G9346)=1,1,0)</f>
        <v>0</v>
      </c>
      <c r="I9346" s="1">
        <v>5</v>
      </c>
      <c r="J9346" s="1">
        <v>0.2</v>
      </c>
      <c r="K9346" s="1">
        <v>-19.323000000000011</v>
      </c>
      <c r="L9346" s="12">
        <f>VLOOKUP(train[[#This Row],[Sub-Category]],Análisis_ABC_XYZ[[#Headers],[#Data]],4,FALSE)</f>
        <v>0.44610841445725197</v>
      </c>
    </row>
    <row r="9347" spans="1:12" x14ac:dyDescent="0.35">
      <c r="A9347" s="2">
        <v>43422</v>
      </c>
      <c r="B9347" s="1" t="s">
        <v>89</v>
      </c>
      <c r="C9347" s="1" t="s">
        <v>1318</v>
      </c>
      <c r="D9347" s="1" t="s">
        <v>26</v>
      </c>
      <c r="E9347" s="1" t="s">
        <v>27</v>
      </c>
      <c r="F9347" s="18">
        <v>74.95</v>
      </c>
      <c r="G9347" t="s">
        <v>4825</v>
      </c>
      <c r="H9347" s="1">
        <f>IF(COUNTIF(G$2:G9347,G9347)=1,1,0)</f>
        <v>1</v>
      </c>
      <c r="I9347" s="1">
        <v>5</v>
      </c>
      <c r="J9347" s="1">
        <v>0</v>
      </c>
      <c r="K9347" s="1">
        <v>36.725500000000004</v>
      </c>
      <c r="L9347" s="12">
        <f>VLOOKUP(train[[#This Row],[Sub-Category]],Análisis_ABC_XYZ[[#Headers],[#Data]],4,FALSE)</f>
        <v>0.41105220110552465</v>
      </c>
    </row>
    <row r="9348" spans="1:12" x14ac:dyDescent="0.35">
      <c r="A9348" s="2">
        <v>43422</v>
      </c>
      <c r="B9348" s="1" t="s">
        <v>72</v>
      </c>
      <c r="C9348" s="1" t="s">
        <v>1831</v>
      </c>
      <c r="D9348" s="1" t="s">
        <v>14</v>
      </c>
      <c r="E9348" s="1" t="s">
        <v>61</v>
      </c>
      <c r="F9348" s="18">
        <v>55.584000000000003</v>
      </c>
      <c r="G9348" t="s">
        <v>6173</v>
      </c>
      <c r="H9348" s="1">
        <f>IF(COUNTIF(G$2:G9348,G9348)=1,1,0)</f>
        <v>0</v>
      </c>
      <c r="I9348" s="1">
        <v>6</v>
      </c>
      <c r="J9348" s="1">
        <v>0.2</v>
      </c>
      <c r="K9348" s="1">
        <v>20.844000000000001</v>
      </c>
      <c r="L9348" s="12">
        <f>VLOOKUP(train[[#This Row],[Sub-Category]],Análisis_ABC_XYZ[[#Headers],[#Data]],4,FALSE)</f>
        <v>0.44424167803735209</v>
      </c>
    </row>
    <row r="9349" spans="1:12" x14ac:dyDescent="0.35">
      <c r="A9349" s="2">
        <v>43422</v>
      </c>
      <c r="B9349" s="1" t="s">
        <v>16</v>
      </c>
      <c r="C9349" s="1" t="s">
        <v>1558</v>
      </c>
      <c r="D9349" s="1" t="s">
        <v>14</v>
      </c>
      <c r="E9349" s="1" t="s">
        <v>36</v>
      </c>
      <c r="F9349" s="18">
        <v>44.384</v>
      </c>
      <c r="G9349" t="s">
        <v>3998</v>
      </c>
      <c r="H9349" s="1">
        <f>IF(COUNTIF(G$2:G9349,G9349)=1,1,0)</f>
        <v>1</v>
      </c>
      <c r="I9349" s="1">
        <v>1</v>
      </c>
      <c r="J9349" s="1">
        <v>0.2</v>
      </c>
      <c r="K9349" s="1">
        <v>15.534399999999998</v>
      </c>
      <c r="L9349" s="12">
        <f>VLOOKUP(train[[#This Row],[Sub-Category]],Análisis_ABC_XYZ[[#Headers],[#Data]],4,FALSE)</f>
        <v>0.43613829632717294</v>
      </c>
    </row>
    <row r="9350" spans="1:12" x14ac:dyDescent="0.35">
      <c r="A9350" s="2">
        <v>43422</v>
      </c>
      <c r="B9350" s="1" t="s">
        <v>16</v>
      </c>
      <c r="C9350" s="1" t="s">
        <v>1233</v>
      </c>
      <c r="D9350" s="1" t="s">
        <v>14</v>
      </c>
      <c r="E9350" s="1" t="s">
        <v>36</v>
      </c>
      <c r="F9350" s="18">
        <v>41.472000000000008</v>
      </c>
      <c r="G9350" t="s">
        <v>4899</v>
      </c>
      <c r="H9350" s="1">
        <f>IF(COUNTIF(G$2:G9350,G9350)=1,1,0)</f>
        <v>0</v>
      </c>
      <c r="I9350" s="1">
        <v>8</v>
      </c>
      <c r="J9350" s="1">
        <v>0.2</v>
      </c>
      <c r="K9350" s="1">
        <v>14.5152</v>
      </c>
      <c r="L9350" s="12">
        <f>VLOOKUP(train[[#This Row],[Sub-Category]],Análisis_ABC_XYZ[[#Headers],[#Data]],4,FALSE)</f>
        <v>0.43613829632717294</v>
      </c>
    </row>
    <row r="9351" spans="1:12" x14ac:dyDescent="0.35">
      <c r="A9351" s="2">
        <v>43422</v>
      </c>
      <c r="B9351" s="1" t="s">
        <v>157</v>
      </c>
      <c r="C9351" s="1" t="s">
        <v>991</v>
      </c>
      <c r="D9351" s="1" t="s">
        <v>14</v>
      </c>
      <c r="E9351" s="1" t="s">
        <v>24</v>
      </c>
      <c r="F9351" s="18">
        <v>38.864000000000004</v>
      </c>
      <c r="G9351" t="s">
        <v>5999</v>
      </c>
      <c r="H9351" s="1">
        <f>IF(COUNTIF(G$2:G9351,G9351)=1,1,0)</f>
        <v>1</v>
      </c>
      <c r="I9351" s="1">
        <v>7</v>
      </c>
      <c r="J9351" s="1">
        <v>0.2</v>
      </c>
      <c r="K9351" s="1">
        <v>7.7728000000000002</v>
      </c>
      <c r="L9351" s="12">
        <f>VLOOKUP(train[[#This Row],[Sub-Category]],Análisis_ABC_XYZ[[#Headers],[#Data]],4,FALSE)</f>
        <v>0.45632477063632687</v>
      </c>
    </row>
    <row r="9352" spans="1:12" x14ac:dyDescent="0.35">
      <c r="A9352" s="2">
        <v>43422</v>
      </c>
      <c r="B9352" s="1" t="s">
        <v>42</v>
      </c>
      <c r="C9352" s="1" t="s">
        <v>165</v>
      </c>
      <c r="D9352" s="1" t="s">
        <v>14</v>
      </c>
      <c r="E9352" s="1" t="s">
        <v>20</v>
      </c>
      <c r="F9352" s="18">
        <v>37.76</v>
      </c>
      <c r="G9352" t="s">
        <v>2601</v>
      </c>
      <c r="H9352" s="1">
        <f>IF(COUNTIF(G$2:G9352,G9352)=1,1,0)</f>
        <v>0</v>
      </c>
      <c r="I9352" s="1">
        <v>1</v>
      </c>
      <c r="J9352" s="1">
        <v>0</v>
      </c>
      <c r="K9352" s="1">
        <v>10.572800000000001</v>
      </c>
      <c r="L9352" s="12">
        <f>VLOOKUP(train[[#This Row],[Sub-Category]],Análisis_ABC_XYZ[[#Headers],[#Data]],4,FALSE)</f>
        <v>0.44610841445725197</v>
      </c>
    </row>
    <row r="9353" spans="1:12" x14ac:dyDescent="0.35">
      <c r="A9353" s="2">
        <v>43422</v>
      </c>
      <c r="B9353" s="1" t="s">
        <v>16</v>
      </c>
      <c r="C9353" s="1" t="s">
        <v>1588</v>
      </c>
      <c r="D9353" s="1" t="s">
        <v>14</v>
      </c>
      <c r="E9353" s="1" t="s">
        <v>36</v>
      </c>
      <c r="F9353" s="18">
        <v>20.736000000000004</v>
      </c>
      <c r="G9353" t="s">
        <v>4899</v>
      </c>
      <c r="H9353" s="1">
        <f>IF(COUNTIF(G$2:G9353,G9353)=1,1,0)</f>
        <v>0</v>
      </c>
      <c r="I9353" s="1">
        <v>4</v>
      </c>
      <c r="J9353" s="1">
        <v>0.2</v>
      </c>
      <c r="K9353" s="1">
        <v>7.2576000000000001</v>
      </c>
      <c r="L9353" s="12">
        <f>VLOOKUP(train[[#This Row],[Sub-Category]],Análisis_ABC_XYZ[[#Headers],[#Data]],4,FALSE)</f>
        <v>0.43613829632717294</v>
      </c>
    </row>
    <row r="9354" spans="1:12" x14ac:dyDescent="0.35">
      <c r="A9354" s="2">
        <v>43422</v>
      </c>
      <c r="B9354" s="1" t="s">
        <v>16</v>
      </c>
      <c r="C9354" s="1" t="s">
        <v>738</v>
      </c>
      <c r="D9354" s="1" t="s">
        <v>14</v>
      </c>
      <c r="E9354" s="1" t="s">
        <v>29</v>
      </c>
      <c r="F9354" s="18">
        <v>20.232000000000003</v>
      </c>
      <c r="G9354" t="s">
        <v>4899</v>
      </c>
      <c r="H9354" s="1">
        <f>IF(COUNTIF(G$2:G9354,G9354)=1,1,0)</f>
        <v>0</v>
      </c>
      <c r="I9354" s="1">
        <v>8</v>
      </c>
      <c r="J9354" s="1">
        <v>0.7</v>
      </c>
      <c r="K9354" s="1">
        <v>-16.185600000000001</v>
      </c>
      <c r="L9354" s="12">
        <f>VLOOKUP(train[[#This Row],[Sub-Category]],Análisis_ABC_XYZ[[#Headers],[#Data]],4,FALSE)</f>
        <v>0.46881743173671325</v>
      </c>
    </row>
    <row r="9355" spans="1:12" x14ac:dyDescent="0.35">
      <c r="A9355" s="2">
        <v>43422</v>
      </c>
      <c r="B9355" s="1" t="s">
        <v>79</v>
      </c>
      <c r="C9355" s="1" t="s">
        <v>691</v>
      </c>
      <c r="D9355" s="1" t="s">
        <v>8</v>
      </c>
      <c r="E9355" s="1" t="s">
        <v>22</v>
      </c>
      <c r="F9355" s="18">
        <v>19.760000000000002</v>
      </c>
      <c r="G9355" t="s">
        <v>3621</v>
      </c>
      <c r="H9355" s="1">
        <f>IF(COUNTIF(G$2:G9355,G9355)=1,1,0)</f>
        <v>1</v>
      </c>
      <c r="I9355" s="1">
        <v>4</v>
      </c>
      <c r="J9355" s="1">
        <v>0</v>
      </c>
      <c r="K9355" s="1">
        <v>8.2992000000000008</v>
      </c>
      <c r="L9355" s="12">
        <f>VLOOKUP(train[[#This Row],[Sub-Category]],Análisis_ABC_XYZ[[#Headers],[#Data]],4,FALSE)</f>
        <v>0.4595170286641902</v>
      </c>
    </row>
    <row r="9356" spans="1:12" x14ac:dyDescent="0.35">
      <c r="A9356" s="2">
        <v>43422</v>
      </c>
      <c r="B9356" s="1" t="s">
        <v>37</v>
      </c>
      <c r="C9356" s="1" t="s">
        <v>273</v>
      </c>
      <c r="D9356" s="1" t="s">
        <v>26</v>
      </c>
      <c r="E9356" s="1" t="s">
        <v>56</v>
      </c>
      <c r="F9356" s="18">
        <v>132.52000000000001</v>
      </c>
      <c r="G9356" t="s">
        <v>2285</v>
      </c>
      <c r="H9356" s="1">
        <f>IF(COUNTIF(G$2:G9356,G9356)=1,1,0)</f>
        <v>0</v>
      </c>
      <c r="I9356" s="1">
        <v>4</v>
      </c>
      <c r="J9356" s="1">
        <v>0</v>
      </c>
      <c r="K9356" s="1">
        <v>54.333200000000005</v>
      </c>
      <c r="L9356" s="12">
        <f>VLOOKUP(train[[#This Row],[Sub-Category]],Análisis_ABC_XYZ[[#Headers],[#Data]],4,FALSE)</f>
        <v>0.52062335344040378</v>
      </c>
    </row>
    <row r="9357" spans="1:12" x14ac:dyDescent="0.35">
      <c r="A9357" s="2">
        <v>43422</v>
      </c>
      <c r="B9357" s="1" t="s">
        <v>37</v>
      </c>
      <c r="C9357" s="1" t="s">
        <v>1152</v>
      </c>
      <c r="D9357" s="1" t="s">
        <v>14</v>
      </c>
      <c r="E9357" s="1" t="s">
        <v>29</v>
      </c>
      <c r="F9357" s="18">
        <v>8.4480000000000004</v>
      </c>
      <c r="G9357" t="s">
        <v>2285</v>
      </c>
      <c r="H9357" s="1">
        <f>IF(COUNTIF(G$2:G9357,G9357)=1,1,0)</f>
        <v>0</v>
      </c>
      <c r="I9357" s="1">
        <v>2</v>
      </c>
      <c r="J9357" s="1">
        <v>0.2</v>
      </c>
      <c r="K9357" s="1">
        <v>2.9568000000000003</v>
      </c>
      <c r="L9357" s="12">
        <f>VLOOKUP(train[[#This Row],[Sub-Category]],Análisis_ABC_XYZ[[#Headers],[#Data]],4,FALSE)</f>
        <v>0.46881743173671325</v>
      </c>
    </row>
    <row r="9358" spans="1:12" x14ac:dyDescent="0.35">
      <c r="A9358" s="2">
        <v>43422</v>
      </c>
      <c r="B9358" s="1" t="s">
        <v>42</v>
      </c>
      <c r="C9358" s="1" t="s">
        <v>1719</v>
      </c>
      <c r="D9358" s="1" t="s">
        <v>14</v>
      </c>
      <c r="E9358" s="1" t="s">
        <v>15</v>
      </c>
      <c r="F9358" s="18">
        <v>7.38</v>
      </c>
      <c r="G9358" t="s">
        <v>2601</v>
      </c>
      <c r="H9358" s="1">
        <f>IF(COUNTIF(G$2:G9358,G9358)=1,1,0)</f>
        <v>0</v>
      </c>
      <c r="I9358" s="1">
        <v>2</v>
      </c>
      <c r="J9358" s="1">
        <v>0</v>
      </c>
      <c r="K9358" s="1">
        <v>3.4685999999999999</v>
      </c>
      <c r="L9358" s="12">
        <f>VLOOKUP(train[[#This Row],[Sub-Category]],Análisis_ABC_XYZ[[#Headers],[#Data]],4,FALSE)</f>
        <v>0.4647369236065339</v>
      </c>
    </row>
    <row r="9359" spans="1:12" x14ac:dyDescent="0.35">
      <c r="A9359" s="2">
        <v>43422</v>
      </c>
      <c r="B9359" s="1" t="s">
        <v>42</v>
      </c>
      <c r="C9359" s="1" t="s">
        <v>458</v>
      </c>
      <c r="D9359" s="1" t="s">
        <v>8</v>
      </c>
      <c r="E9359" s="1" t="s">
        <v>22</v>
      </c>
      <c r="F9359" s="18">
        <v>5.82</v>
      </c>
      <c r="G9359" t="s">
        <v>2601</v>
      </c>
      <c r="H9359" s="1">
        <f>IF(COUNTIF(G$2:G9359,G9359)=1,1,0)</f>
        <v>0</v>
      </c>
      <c r="I9359" s="1">
        <v>2</v>
      </c>
      <c r="J9359" s="1">
        <v>0</v>
      </c>
      <c r="K9359" s="1">
        <v>2.7353999999999998</v>
      </c>
      <c r="L9359" s="12">
        <f>VLOOKUP(train[[#This Row],[Sub-Category]],Análisis_ABC_XYZ[[#Headers],[#Data]],4,FALSE)</f>
        <v>0.4595170286641902</v>
      </c>
    </row>
    <row r="9360" spans="1:12" x14ac:dyDescent="0.35">
      <c r="A9360" s="2">
        <v>43422</v>
      </c>
      <c r="B9360" s="1" t="s">
        <v>37</v>
      </c>
      <c r="C9360" s="1" t="s">
        <v>1151</v>
      </c>
      <c r="D9360" s="1" t="s">
        <v>14</v>
      </c>
      <c r="E9360" s="1" t="s">
        <v>91</v>
      </c>
      <c r="F9360" s="18">
        <v>2.96</v>
      </c>
      <c r="G9360" t="s">
        <v>2285</v>
      </c>
      <c r="H9360" s="1">
        <f>IF(COUNTIF(G$2:G9360,G9360)=1,1,0)</f>
        <v>0</v>
      </c>
      <c r="I9360" s="1">
        <v>2</v>
      </c>
      <c r="J9360" s="1">
        <v>0</v>
      </c>
      <c r="K9360" s="1">
        <v>1.4207999999999998</v>
      </c>
      <c r="L9360" s="12">
        <f>VLOOKUP(train[[#This Row],[Sub-Category]],Análisis_ABC_XYZ[[#Headers],[#Data]],4,FALSE)</f>
        <v>0.51168203684699509</v>
      </c>
    </row>
    <row r="9361" spans="1:12" x14ac:dyDescent="0.35">
      <c r="A9361" s="2">
        <v>43422</v>
      </c>
      <c r="B9361" s="1" t="s">
        <v>16</v>
      </c>
      <c r="C9361" s="1" t="s">
        <v>386</v>
      </c>
      <c r="D9361" s="1" t="s">
        <v>14</v>
      </c>
      <c r="E9361" s="1" t="s">
        <v>182</v>
      </c>
      <c r="F9361" s="18">
        <v>2.9440000000000004</v>
      </c>
      <c r="G9361" t="s">
        <v>3998</v>
      </c>
      <c r="H9361" s="1">
        <f>IF(COUNTIF(G$2:G9361,G9361)=1,1,0)</f>
        <v>0</v>
      </c>
      <c r="I9361" s="1">
        <v>1</v>
      </c>
      <c r="J9361" s="1">
        <v>0.2</v>
      </c>
      <c r="K9361" s="1">
        <v>-0.66240000000000021</v>
      </c>
      <c r="L9361" s="12">
        <f>VLOOKUP(train[[#This Row],[Sub-Category]],Análisis_ABC_XYZ[[#Headers],[#Data]],4,FALSE)</f>
        <v>0.53938093436526824</v>
      </c>
    </row>
    <row r="9362" spans="1:12" x14ac:dyDescent="0.35">
      <c r="A9362" s="2">
        <v>43423</v>
      </c>
      <c r="B9362" s="1" t="s">
        <v>89</v>
      </c>
      <c r="C9362" s="1" t="s">
        <v>914</v>
      </c>
      <c r="D9362" s="1" t="s">
        <v>14</v>
      </c>
      <c r="E9362" s="1" t="s">
        <v>31</v>
      </c>
      <c r="F9362" s="18">
        <v>2504.7399999999998</v>
      </c>
      <c r="G9362" t="s">
        <v>3441</v>
      </c>
      <c r="H9362" s="1">
        <f>IF(COUNTIF(G$2:G9362,G9362)=1,1,0)</f>
        <v>1</v>
      </c>
      <c r="I9362" s="1">
        <v>7</v>
      </c>
      <c r="J9362" s="1">
        <v>0</v>
      </c>
      <c r="K9362" s="1">
        <v>626.18499999999995</v>
      </c>
      <c r="L9362" s="12">
        <f>VLOOKUP(train[[#This Row],[Sub-Category]],Análisis_ABC_XYZ[[#Headers],[#Data]],4,FALSE)</f>
        <v>0.49507917887403441</v>
      </c>
    </row>
    <row r="9363" spans="1:12" x14ac:dyDescent="0.35">
      <c r="A9363" s="2">
        <v>43423</v>
      </c>
      <c r="B9363" s="1" t="s">
        <v>39</v>
      </c>
      <c r="C9363" s="1" t="s">
        <v>513</v>
      </c>
      <c r="D9363" s="1" t="s">
        <v>14</v>
      </c>
      <c r="E9363" s="1" t="s">
        <v>29</v>
      </c>
      <c r="F9363" s="18">
        <v>1525.1879999999996</v>
      </c>
      <c r="G9363" t="s">
        <v>3207</v>
      </c>
      <c r="H9363" s="1">
        <f>IF(COUNTIF(G$2:G9363,G9363)=1,1,0)</f>
        <v>1</v>
      </c>
      <c r="I9363" s="1">
        <v>6</v>
      </c>
      <c r="J9363" s="1">
        <v>0.8</v>
      </c>
      <c r="K9363" s="1">
        <v>-2287.7820000000002</v>
      </c>
      <c r="L9363" s="12">
        <f>VLOOKUP(train[[#This Row],[Sub-Category]],Análisis_ABC_XYZ[[#Headers],[#Data]],4,FALSE)</f>
        <v>0.46881743173671325</v>
      </c>
    </row>
    <row r="9364" spans="1:12" x14ac:dyDescent="0.35">
      <c r="A9364" s="2">
        <v>43423</v>
      </c>
      <c r="B9364" s="1" t="s">
        <v>6</v>
      </c>
      <c r="C9364" s="1" t="s">
        <v>1440</v>
      </c>
      <c r="D9364" s="1" t="s">
        <v>8</v>
      </c>
      <c r="E9364" s="1" t="s">
        <v>22</v>
      </c>
      <c r="F9364" s="18">
        <v>821.87999999999988</v>
      </c>
      <c r="G9364" t="s">
        <v>3711</v>
      </c>
      <c r="H9364" s="1">
        <f>IF(COUNTIF(G$2:G9364,G9364)=1,1,0)</f>
        <v>1</v>
      </c>
      <c r="I9364" s="1">
        <v>6</v>
      </c>
      <c r="J9364" s="1">
        <v>0</v>
      </c>
      <c r="K9364" s="1">
        <v>213.68880000000001</v>
      </c>
      <c r="L9364" s="12">
        <f>VLOOKUP(train[[#This Row],[Sub-Category]],Análisis_ABC_XYZ[[#Headers],[#Data]],4,FALSE)</f>
        <v>0.4595170286641902</v>
      </c>
    </row>
    <row r="9365" spans="1:12" x14ac:dyDescent="0.35">
      <c r="A9365" s="2">
        <v>43423</v>
      </c>
      <c r="B9365" s="1" t="s">
        <v>39</v>
      </c>
      <c r="C9365" s="1" t="s">
        <v>1042</v>
      </c>
      <c r="D9365" s="1" t="s">
        <v>8</v>
      </c>
      <c r="E9365" s="1" t="s">
        <v>18</v>
      </c>
      <c r="F9365" s="18">
        <v>718.11599999999987</v>
      </c>
      <c r="G9365" t="s">
        <v>5897</v>
      </c>
      <c r="H9365" s="1">
        <f>IF(COUNTIF(G$2:G9365,G9365)=1,1,0)</f>
        <v>1</v>
      </c>
      <c r="I9365" s="1">
        <v>6</v>
      </c>
      <c r="J9365" s="1">
        <v>0.3</v>
      </c>
      <c r="K9365" s="1">
        <v>-71.811599999999999</v>
      </c>
      <c r="L9365" s="12">
        <f>VLOOKUP(train[[#This Row],[Sub-Category]],Análisis_ABC_XYZ[[#Headers],[#Data]],4,FALSE)</f>
        <v>0.55975208308209756</v>
      </c>
    </row>
    <row r="9366" spans="1:12" x14ac:dyDescent="0.35">
      <c r="A9366" s="2">
        <v>43423</v>
      </c>
      <c r="B9366" s="1" t="s">
        <v>39</v>
      </c>
      <c r="C9366" s="1" t="s">
        <v>699</v>
      </c>
      <c r="D9366" s="1" t="s">
        <v>8</v>
      </c>
      <c r="E9366" s="1" t="s">
        <v>11</v>
      </c>
      <c r="F9366" s="18">
        <v>305.31200000000001</v>
      </c>
      <c r="G9366" t="s">
        <v>6666</v>
      </c>
      <c r="H9366" s="1">
        <f>IF(COUNTIF(G$2:G9366,G9366)=1,1,0)</f>
        <v>1</v>
      </c>
      <c r="I9366" s="1">
        <v>2</v>
      </c>
      <c r="J9366" s="1">
        <v>0.3</v>
      </c>
      <c r="K9366" s="1">
        <v>-8.7232000000000198</v>
      </c>
      <c r="L9366" s="12">
        <f>VLOOKUP(train[[#This Row],[Sub-Category]],Análisis_ABC_XYZ[[#Headers],[#Data]],4,FALSE)</f>
        <v>0.46529189879902266</v>
      </c>
    </row>
    <row r="9367" spans="1:12" x14ac:dyDescent="0.35">
      <c r="A9367" s="2">
        <v>43423</v>
      </c>
      <c r="B9367" s="1" t="s">
        <v>12</v>
      </c>
      <c r="C9367" s="1" t="s">
        <v>354</v>
      </c>
      <c r="D9367" s="1" t="s">
        <v>14</v>
      </c>
      <c r="E9367" s="1" t="s">
        <v>20</v>
      </c>
      <c r="F9367" s="18">
        <v>305.01</v>
      </c>
      <c r="G9367" t="s">
        <v>2152</v>
      </c>
      <c r="H9367" s="1">
        <f>IF(COUNTIF(G$2:G9367,G9367)=1,1,0)</f>
        <v>1</v>
      </c>
      <c r="I9367" s="1">
        <v>9</v>
      </c>
      <c r="J9367" s="1">
        <v>0</v>
      </c>
      <c r="K9367" s="1">
        <v>76.252499999999998</v>
      </c>
      <c r="L9367" s="12">
        <f>VLOOKUP(train[[#This Row],[Sub-Category]],Análisis_ABC_XYZ[[#Headers],[#Data]],4,FALSE)</f>
        <v>0.44610841445725197</v>
      </c>
    </row>
    <row r="9368" spans="1:12" x14ac:dyDescent="0.35">
      <c r="A9368" s="2">
        <v>43423</v>
      </c>
      <c r="B9368" s="1" t="s">
        <v>39</v>
      </c>
      <c r="C9368" s="1" t="s">
        <v>980</v>
      </c>
      <c r="D9368" s="1" t="s">
        <v>8</v>
      </c>
      <c r="E9368" s="1" t="s">
        <v>11</v>
      </c>
      <c r="F9368" s="18">
        <v>233.05799999999999</v>
      </c>
      <c r="G9368" t="s">
        <v>6605</v>
      </c>
      <c r="H9368" s="1">
        <f>IF(COUNTIF(G$2:G9368,G9368)=1,1,0)</f>
        <v>1</v>
      </c>
      <c r="I9368" s="1">
        <v>3</v>
      </c>
      <c r="J9368" s="1">
        <v>0.3</v>
      </c>
      <c r="K9368" s="1">
        <v>-53.270399999999995</v>
      </c>
      <c r="L9368" s="12">
        <f>VLOOKUP(train[[#This Row],[Sub-Category]],Análisis_ABC_XYZ[[#Headers],[#Data]],4,FALSE)</f>
        <v>0.46529189879902266</v>
      </c>
    </row>
    <row r="9369" spans="1:12" x14ac:dyDescent="0.35">
      <c r="A9369" s="2">
        <v>43423</v>
      </c>
      <c r="B9369" s="1" t="s">
        <v>72</v>
      </c>
      <c r="C9369" s="1" t="s">
        <v>333</v>
      </c>
      <c r="D9369" s="1" t="s">
        <v>8</v>
      </c>
      <c r="E9369" s="1" t="s">
        <v>18</v>
      </c>
      <c r="F9369" s="18">
        <v>219.07500000000002</v>
      </c>
      <c r="G9369" t="s">
        <v>6591</v>
      </c>
      <c r="H9369" s="1">
        <f>IF(COUNTIF(G$2:G9369,G9369)=1,1,0)</f>
        <v>1</v>
      </c>
      <c r="I9369" s="1">
        <v>3</v>
      </c>
      <c r="J9369" s="1">
        <v>0.5</v>
      </c>
      <c r="K9369" s="1">
        <v>-131.44500000000005</v>
      </c>
      <c r="L9369" s="12">
        <f>VLOOKUP(train[[#This Row],[Sub-Category]],Análisis_ABC_XYZ[[#Headers],[#Data]],4,FALSE)</f>
        <v>0.55975208308209756</v>
      </c>
    </row>
    <row r="9370" spans="1:12" x14ac:dyDescent="0.35">
      <c r="A9370" s="2">
        <v>43423</v>
      </c>
      <c r="B9370" s="1" t="s">
        <v>39</v>
      </c>
      <c r="C9370" s="1" t="s">
        <v>1277</v>
      </c>
      <c r="D9370" s="1" t="s">
        <v>8</v>
      </c>
      <c r="E9370" s="1" t="s">
        <v>11</v>
      </c>
      <c r="F9370" s="18">
        <v>191.05799999999999</v>
      </c>
      <c r="G9370" t="s">
        <v>3207</v>
      </c>
      <c r="H9370" s="1">
        <f>IF(COUNTIF(G$2:G9370,G9370)=1,1,0)</f>
        <v>0</v>
      </c>
      <c r="I9370" s="1">
        <v>3</v>
      </c>
      <c r="J9370" s="1">
        <v>0.3</v>
      </c>
      <c r="K9370" s="1">
        <v>-46.399800000000013</v>
      </c>
      <c r="L9370" s="12">
        <f>VLOOKUP(train[[#This Row],[Sub-Category]],Análisis_ABC_XYZ[[#Headers],[#Data]],4,FALSE)</f>
        <v>0.46529189879902266</v>
      </c>
    </row>
    <row r="9371" spans="1:12" x14ac:dyDescent="0.35">
      <c r="A9371" s="2">
        <v>43423</v>
      </c>
      <c r="B9371" s="1" t="s">
        <v>39</v>
      </c>
      <c r="C9371" s="1" t="s">
        <v>346</v>
      </c>
      <c r="D9371" s="1" t="s">
        <v>14</v>
      </c>
      <c r="E9371" s="1" t="s">
        <v>24</v>
      </c>
      <c r="F9371" s="18">
        <v>99.13600000000001</v>
      </c>
      <c r="G9371" t="s">
        <v>4724</v>
      </c>
      <c r="H9371" s="1">
        <f>IF(COUNTIF(G$2:G9371,G9371)=1,1,0)</f>
        <v>1</v>
      </c>
      <c r="I9371" s="1">
        <v>4</v>
      </c>
      <c r="J9371" s="1">
        <v>0.2</v>
      </c>
      <c r="K9371" s="1">
        <v>8.674399999999995</v>
      </c>
      <c r="L9371" s="12">
        <f>VLOOKUP(train[[#This Row],[Sub-Category]],Análisis_ABC_XYZ[[#Headers],[#Data]],4,FALSE)</f>
        <v>0.45632477063632687</v>
      </c>
    </row>
    <row r="9372" spans="1:12" x14ac:dyDescent="0.35">
      <c r="A9372" s="2">
        <v>43423</v>
      </c>
      <c r="B9372" s="1" t="s">
        <v>89</v>
      </c>
      <c r="C9372" s="1" t="s">
        <v>1039</v>
      </c>
      <c r="D9372" s="1" t="s">
        <v>8</v>
      </c>
      <c r="E9372" s="1" t="s">
        <v>18</v>
      </c>
      <c r="F9372" s="18">
        <v>79.97399999999999</v>
      </c>
      <c r="G9372" t="s">
        <v>6190</v>
      </c>
      <c r="H9372" s="1">
        <f>IF(COUNTIF(G$2:G9372,G9372)=1,1,0)</f>
        <v>1</v>
      </c>
      <c r="I9372" s="1">
        <v>3</v>
      </c>
      <c r="J9372" s="1">
        <v>0.4</v>
      </c>
      <c r="K9372" s="1">
        <v>-29.323800000000006</v>
      </c>
      <c r="L9372" s="12">
        <f>VLOOKUP(train[[#This Row],[Sub-Category]],Análisis_ABC_XYZ[[#Headers],[#Data]],4,FALSE)</f>
        <v>0.55975208308209756</v>
      </c>
    </row>
    <row r="9373" spans="1:12" x14ac:dyDescent="0.35">
      <c r="A9373" s="2">
        <v>43423</v>
      </c>
      <c r="B9373" s="1" t="s">
        <v>157</v>
      </c>
      <c r="C9373" s="1" t="s">
        <v>762</v>
      </c>
      <c r="D9373" s="1" t="s">
        <v>14</v>
      </c>
      <c r="E9373" s="1" t="s">
        <v>29</v>
      </c>
      <c r="F9373" s="18">
        <v>59.913000000000011</v>
      </c>
      <c r="G9373" t="s">
        <v>6197</v>
      </c>
      <c r="H9373" s="1">
        <f>IF(COUNTIF(G$2:G9373,G9373)=1,1,0)</f>
        <v>1</v>
      </c>
      <c r="I9373" s="1">
        <v>7</v>
      </c>
      <c r="J9373" s="1">
        <v>0.7</v>
      </c>
      <c r="K9373" s="1">
        <v>-45.933299999999988</v>
      </c>
      <c r="L9373" s="12">
        <f>VLOOKUP(train[[#This Row],[Sub-Category]],Análisis_ABC_XYZ[[#Headers],[#Data]],4,FALSE)</f>
        <v>0.46881743173671325</v>
      </c>
    </row>
    <row r="9374" spans="1:12" x14ac:dyDescent="0.35">
      <c r="A9374" s="2">
        <v>43423</v>
      </c>
      <c r="B9374" s="1" t="s">
        <v>89</v>
      </c>
      <c r="C9374" s="1" t="s">
        <v>1191</v>
      </c>
      <c r="D9374" s="1" t="s">
        <v>14</v>
      </c>
      <c r="E9374" s="1" t="s">
        <v>29</v>
      </c>
      <c r="F9374" s="18">
        <v>58.407999999999994</v>
      </c>
      <c r="G9374" t="s">
        <v>6190</v>
      </c>
      <c r="H9374" s="1">
        <f>IF(COUNTIF(G$2:G9374,G9374)=1,1,0)</f>
        <v>0</v>
      </c>
      <c r="I9374" s="1">
        <v>7</v>
      </c>
      <c r="J9374" s="1">
        <v>0.2</v>
      </c>
      <c r="K9374" s="1">
        <v>18.252499999999998</v>
      </c>
      <c r="L9374" s="12">
        <f>VLOOKUP(train[[#This Row],[Sub-Category]],Análisis_ABC_XYZ[[#Headers],[#Data]],4,FALSE)</f>
        <v>0.46881743173671325</v>
      </c>
    </row>
    <row r="9375" spans="1:12" x14ac:dyDescent="0.35">
      <c r="A9375" s="2">
        <v>43423</v>
      </c>
      <c r="B9375" s="1" t="s">
        <v>89</v>
      </c>
      <c r="C9375" s="1" t="s">
        <v>544</v>
      </c>
      <c r="D9375" s="1" t="s">
        <v>14</v>
      </c>
      <c r="E9375" s="1" t="s">
        <v>29</v>
      </c>
      <c r="F9375" s="18">
        <v>41.28</v>
      </c>
      <c r="G9375" t="s">
        <v>3230</v>
      </c>
      <c r="H9375" s="1">
        <f>IF(COUNTIF(G$2:G9375,G9375)=1,1,0)</f>
        <v>1</v>
      </c>
      <c r="I9375" s="1">
        <v>6</v>
      </c>
      <c r="J9375" s="1">
        <v>0.2</v>
      </c>
      <c r="K9375" s="1">
        <v>13.931999999999999</v>
      </c>
      <c r="L9375" s="12">
        <f>VLOOKUP(train[[#This Row],[Sub-Category]],Análisis_ABC_XYZ[[#Headers],[#Data]],4,FALSE)</f>
        <v>0.46881743173671325</v>
      </c>
    </row>
    <row r="9376" spans="1:12" x14ac:dyDescent="0.35">
      <c r="A9376" s="2">
        <v>43423</v>
      </c>
      <c r="B9376" s="1" t="s">
        <v>12</v>
      </c>
      <c r="C9376" s="1" t="s">
        <v>495</v>
      </c>
      <c r="D9376" s="1" t="s">
        <v>26</v>
      </c>
      <c r="E9376" s="1" t="s">
        <v>27</v>
      </c>
      <c r="F9376" s="18">
        <v>31.968000000000004</v>
      </c>
      <c r="G9376" t="s">
        <v>5900</v>
      </c>
      <c r="H9376" s="1">
        <f>IF(COUNTIF(G$2:G9376,G9376)=1,1,0)</f>
        <v>1</v>
      </c>
      <c r="I9376" s="1">
        <v>4</v>
      </c>
      <c r="J9376" s="1">
        <v>0.2</v>
      </c>
      <c r="K9376" s="1">
        <v>2.3976000000000006</v>
      </c>
      <c r="L9376" s="12">
        <f>VLOOKUP(train[[#This Row],[Sub-Category]],Análisis_ABC_XYZ[[#Headers],[#Data]],4,FALSE)</f>
        <v>0.41105220110552465</v>
      </c>
    </row>
    <row r="9377" spans="1:12" x14ac:dyDescent="0.35">
      <c r="A9377" s="2">
        <v>43423</v>
      </c>
      <c r="B9377" s="1" t="s">
        <v>39</v>
      </c>
      <c r="C9377" s="1" t="s">
        <v>1135</v>
      </c>
      <c r="D9377" s="1" t="s">
        <v>14</v>
      </c>
      <c r="E9377" s="1" t="s">
        <v>24</v>
      </c>
      <c r="F9377" s="18">
        <v>31.776</v>
      </c>
      <c r="G9377" t="s">
        <v>5897</v>
      </c>
      <c r="H9377" s="1">
        <f>IF(COUNTIF(G$2:G9377,G9377)=1,1,0)</f>
        <v>0</v>
      </c>
      <c r="I9377" s="1">
        <v>4</v>
      </c>
      <c r="J9377" s="1">
        <v>0.2</v>
      </c>
      <c r="K9377" s="1">
        <v>8.7384000000000022</v>
      </c>
      <c r="L9377" s="12">
        <f>VLOOKUP(train[[#This Row],[Sub-Category]],Análisis_ABC_XYZ[[#Headers],[#Data]],4,FALSE)</f>
        <v>0.45632477063632687</v>
      </c>
    </row>
    <row r="9378" spans="1:12" x14ac:dyDescent="0.35">
      <c r="A9378" s="2">
        <v>43423</v>
      </c>
      <c r="B9378" s="1" t="s">
        <v>107</v>
      </c>
      <c r="C9378" s="1" t="s">
        <v>350</v>
      </c>
      <c r="D9378" s="1" t="s">
        <v>14</v>
      </c>
      <c r="E9378" s="1" t="s">
        <v>91</v>
      </c>
      <c r="F9378" s="18">
        <v>25.060000000000002</v>
      </c>
      <c r="G9378" t="s">
        <v>3828</v>
      </c>
      <c r="H9378" s="1">
        <f>IF(COUNTIF(G$2:G9378,G9378)=1,1,0)</f>
        <v>1</v>
      </c>
      <c r="I9378" s="1">
        <v>7</v>
      </c>
      <c r="J9378" s="1">
        <v>0</v>
      </c>
      <c r="K9378" s="1">
        <v>12.530000000000001</v>
      </c>
      <c r="L9378" s="12">
        <f>VLOOKUP(train[[#This Row],[Sub-Category]],Análisis_ABC_XYZ[[#Headers],[#Data]],4,FALSE)</f>
        <v>0.51168203684699509</v>
      </c>
    </row>
    <row r="9379" spans="1:12" x14ac:dyDescent="0.35">
      <c r="A9379" s="2">
        <v>43423</v>
      </c>
      <c r="B9379" s="1" t="s">
        <v>107</v>
      </c>
      <c r="C9379" s="1" t="s">
        <v>1309</v>
      </c>
      <c r="D9379" s="1" t="s">
        <v>14</v>
      </c>
      <c r="E9379" s="1" t="s">
        <v>24</v>
      </c>
      <c r="F9379" s="18">
        <v>22.959999999999997</v>
      </c>
      <c r="G9379" t="s">
        <v>3748</v>
      </c>
      <c r="H9379" s="1">
        <f>IF(COUNTIF(G$2:G9379,G9379)=1,1,0)</f>
        <v>1</v>
      </c>
      <c r="I9379" s="1">
        <v>7</v>
      </c>
      <c r="J9379" s="1">
        <v>0</v>
      </c>
      <c r="K9379" s="1">
        <v>6.6583999999999968</v>
      </c>
      <c r="L9379" s="12">
        <f>VLOOKUP(train[[#This Row],[Sub-Category]],Análisis_ABC_XYZ[[#Headers],[#Data]],4,FALSE)</f>
        <v>0.45632477063632687</v>
      </c>
    </row>
    <row r="9380" spans="1:12" x14ac:dyDescent="0.35">
      <c r="A9380" s="2">
        <v>43423</v>
      </c>
      <c r="B9380" s="1" t="s">
        <v>6</v>
      </c>
      <c r="C9380" s="1" t="s">
        <v>1112</v>
      </c>
      <c r="D9380" s="1" t="s">
        <v>14</v>
      </c>
      <c r="E9380" s="1" t="s">
        <v>29</v>
      </c>
      <c r="F9380" s="18">
        <v>21.96</v>
      </c>
      <c r="G9380" t="s">
        <v>3711</v>
      </c>
      <c r="H9380" s="1">
        <f>IF(COUNTIF(G$2:G9380,G9380)=1,1,0)</f>
        <v>0</v>
      </c>
      <c r="I9380" s="1">
        <v>2</v>
      </c>
      <c r="J9380" s="1">
        <v>0</v>
      </c>
      <c r="K9380" s="1">
        <v>10.760400000000001</v>
      </c>
      <c r="L9380" s="12">
        <f>VLOOKUP(train[[#This Row],[Sub-Category]],Análisis_ABC_XYZ[[#Headers],[#Data]],4,FALSE)</f>
        <v>0.46881743173671325</v>
      </c>
    </row>
    <row r="9381" spans="1:12" x14ac:dyDescent="0.35">
      <c r="A9381" s="2">
        <v>43423</v>
      </c>
      <c r="B9381" s="1" t="s">
        <v>12</v>
      </c>
      <c r="C9381" s="1" t="s">
        <v>1527</v>
      </c>
      <c r="D9381" s="1" t="s">
        <v>8</v>
      </c>
      <c r="E9381" s="1" t="s">
        <v>22</v>
      </c>
      <c r="F9381" s="18">
        <v>18.7</v>
      </c>
      <c r="G9381" t="s">
        <v>2152</v>
      </c>
      <c r="H9381" s="1">
        <f>IF(COUNTIF(G$2:G9381,G9381)=1,1,0)</f>
        <v>0</v>
      </c>
      <c r="I9381" s="1">
        <v>1</v>
      </c>
      <c r="J9381" s="1">
        <v>0</v>
      </c>
      <c r="K9381" s="1">
        <v>7.1059999999999999</v>
      </c>
      <c r="L9381" s="12">
        <f>VLOOKUP(train[[#This Row],[Sub-Category]],Análisis_ABC_XYZ[[#Headers],[#Data]],4,FALSE)</f>
        <v>0.4595170286641902</v>
      </c>
    </row>
    <row r="9382" spans="1:12" x14ac:dyDescent="0.35">
      <c r="A9382" s="2">
        <v>43423</v>
      </c>
      <c r="B9382" s="1" t="s">
        <v>39</v>
      </c>
      <c r="C9382" s="1" t="s">
        <v>1125</v>
      </c>
      <c r="D9382" s="1" t="s">
        <v>14</v>
      </c>
      <c r="E9382" s="1" t="s">
        <v>36</v>
      </c>
      <c r="F9382" s="18">
        <v>16.896000000000001</v>
      </c>
      <c r="G9382" t="s">
        <v>4724</v>
      </c>
      <c r="H9382" s="1">
        <f>IF(COUNTIF(G$2:G9382,G9382)=1,1,0)</f>
        <v>0</v>
      </c>
      <c r="I9382" s="1">
        <v>4</v>
      </c>
      <c r="J9382" s="1">
        <v>0.2</v>
      </c>
      <c r="K9382" s="1">
        <v>5.2799999999999994</v>
      </c>
      <c r="L9382" s="12">
        <f>VLOOKUP(train[[#This Row],[Sub-Category]],Análisis_ABC_XYZ[[#Headers],[#Data]],4,FALSE)</f>
        <v>0.43613829632717294</v>
      </c>
    </row>
    <row r="9383" spans="1:12" x14ac:dyDescent="0.35">
      <c r="A9383" s="2">
        <v>43423</v>
      </c>
      <c r="B9383" s="1" t="s">
        <v>89</v>
      </c>
      <c r="C9383" s="1" t="s">
        <v>469</v>
      </c>
      <c r="D9383" s="1" t="s">
        <v>14</v>
      </c>
      <c r="E9383" s="1" t="s">
        <v>61</v>
      </c>
      <c r="F9383" s="18">
        <v>16.740000000000002</v>
      </c>
      <c r="G9383" t="s">
        <v>3441</v>
      </c>
      <c r="H9383" s="1">
        <f>IF(COUNTIF(G$2:G9383,G9383)=1,1,0)</f>
        <v>0</v>
      </c>
      <c r="I9383" s="1">
        <v>3</v>
      </c>
      <c r="J9383" s="1">
        <v>0</v>
      </c>
      <c r="K9383" s="1">
        <v>8.370000000000001</v>
      </c>
      <c r="L9383" s="12">
        <f>VLOOKUP(train[[#This Row],[Sub-Category]],Análisis_ABC_XYZ[[#Headers],[#Data]],4,FALSE)</f>
        <v>0.44424167803735209</v>
      </c>
    </row>
    <row r="9384" spans="1:12" x14ac:dyDescent="0.35">
      <c r="A9384" s="2">
        <v>43423</v>
      </c>
      <c r="B9384" s="1" t="s">
        <v>39</v>
      </c>
      <c r="C9384" s="1" t="s">
        <v>352</v>
      </c>
      <c r="D9384" s="1" t="s">
        <v>8</v>
      </c>
      <c r="E9384" s="1" t="s">
        <v>22</v>
      </c>
      <c r="F9384" s="18">
        <v>15.991999999999999</v>
      </c>
      <c r="G9384" t="s">
        <v>4724</v>
      </c>
      <c r="H9384" s="1">
        <f>IF(COUNTIF(G$2:G9384,G9384)=1,1,0)</f>
        <v>0</v>
      </c>
      <c r="I9384" s="1">
        <v>2</v>
      </c>
      <c r="J9384" s="1">
        <v>0.6</v>
      </c>
      <c r="K9384" s="1">
        <v>-13.992999999999999</v>
      </c>
      <c r="L9384" s="12">
        <f>VLOOKUP(train[[#This Row],[Sub-Category]],Análisis_ABC_XYZ[[#Headers],[#Data]],4,FALSE)</f>
        <v>0.4595170286641902</v>
      </c>
    </row>
    <row r="9385" spans="1:12" x14ac:dyDescent="0.35">
      <c r="A9385" s="2">
        <v>43423</v>
      </c>
      <c r="B9385" s="1" t="s">
        <v>89</v>
      </c>
      <c r="C9385" s="1" t="s">
        <v>545</v>
      </c>
      <c r="D9385" s="1" t="s">
        <v>14</v>
      </c>
      <c r="E9385" s="1" t="s">
        <v>36</v>
      </c>
      <c r="F9385" s="18">
        <v>13.36</v>
      </c>
      <c r="G9385" t="s">
        <v>3230</v>
      </c>
      <c r="H9385" s="1">
        <f>IF(COUNTIF(G$2:G9385,G9385)=1,1,0)</f>
        <v>0</v>
      </c>
      <c r="I9385" s="1">
        <v>2</v>
      </c>
      <c r="J9385" s="1">
        <v>0</v>
      </c>
      <c r="K9385" s="1">
        <v>6.4127999999999998</v>
      </c>
      <c r="L9385" s="12">
        <f>VLOOKUP(train[[#This Row],[Sub-Category]],Análisis_ABC_XYZ[[#Headers],[#Data]],4,FALSE)</f>
        <v>0.43613829632717294</v>
      </c>
    </row>
    <row r="9386" spans="1:12" x14ac:dyDescent="0.35">
      <c r="A9386" s="2">
        <v>43423</v>
      </c>
      <c r="B9386" s="1" t="s">
        <v>39</v>
      </c>
      <c r="C9386" s="1" t="s">
        <v>1804</v>
      </c>
      <c r="D9386" s="1" t="s">
        <v>14</v>
      </c>
      <c r="E9386" s="1" t="s">
        <v>24</v>
      </c>
      <c r="F9386" s="18">
        <v>13.040000000000001</v>
      </c>
      <c r="G9386" t="s">
        <v>3207</v>
      </c>
      <c r="H9386" s="1">
        <f>IF(COUNTIF(G$2:G9386,G9386)=1,1,0)</f>
        <v>0</v>
      </c>
      <c r="I9386" s="1">
        <v>5</v>
      </c>
      <c r="J9386" s="1">
        <v>0.2</v>
      </c>
      <c r="K9386" s="1">
        <v>3.9120000000000004</v>
      </c>
      <c r="L9386" s="12">
        <f>VLOOKUP(train[[#This Row],[Sub-Category]],Análisis_ABC_XYZ[[#Headers],[#Data]],4,FALSE)</f>
        <v>0.45632477063632687</v>
      </c>
    </row>
    <row r="9387" spans="1:12" x14ac:dyDescent="0.35">
      <c r="A9387" s="2">
        <v>43423</v>
      </c>
      <c r="B9387" s="1" t="s">
        <v>39</v>
      </c>
      <c r="C9387" s="1" t="s">
        <v>1126</v>
      </c>
      <c r="D9387" s="1" t="s">
        <v>14</v>
      </c>
      <c r="E9387" s="1" t="s">
        <v>182</v>
      </c>
      <c r="F9387" s="18">
        <v>6.6720000000000006</v>
      </c>
      <c r="G9387" t="s">
        <v>4724</v>
      </c>
      <c r="H9387" s="1">
        <f>IF(COUNTIF(G$2:G9387,G9387)=1,1,0)</f>
        <v>0</v>
      </c>
      <c r="I9387" s="1">
        <v>1</v>
      </c>
      <c r="J9387" s="1">
        <v>0.2</v>
      </c>
      <c r="K9387" s="1">
        <v>0.50039999999999996</v>
      </c>
      <c r="L9387" s="12">
        <f>VLOOKUP(train[[#This Row],[Sub-Category]],Análisis_ABC_XYZ[[#Headers],[#Data]],4,FALSE)</f>
        <v>0.53938093436526824</v>
      </c>
    </row>
    <row r="9388" spans="1:12" x14ac:dyDescent="0.35">
      <c r="A9388" s="2">
        <v>43424</v>
      </c>
      <c r="B9388" s="1" t="s">
        <v>89</v>
      </c>
      <c r="C9388" s="1" t="s">
        <v>1532</v>
      </c>
      <c r="D9388" s="1" t="s">
        <v>26</v>
      </c>
      <c r="E9388" s="1" t="s">
        <v>27</v>
      </c>
      <c r="F9388" s="18">
        <v>1259.97</v>
      </c>
      <c r="G9388" t="s">
        <v>4441</v>
      </c>
      <c r="H9388" s="1">
        <f>IF(COUNTIF(G$2:G9388,G9388)=1,1,0)</f>
        <v>1</v>
      </c>
      <c r="I9388" s="1">
        <v>3</v>
      </c>
      <c r="J9388" s="1">
        <v>0</v>
      </c>
      <c r="K9388" s="1">
        <v>327.59220000000005</v>
      </c>
      <c r="L9388" s="12">
        <f>VLOOKUP(train[[#This Row],[Sub-Category]],Análisis_ABC_XYZ[[#Headers],[#Data]],4,FALSE)</f>
        <v>0.41105220110552465</v>
      </c>
    </row>
    <row r="9389" spans="1:12" x14ac:dyDescent="0.35">
      <c r="A9389" s="2">
        <v>43424</v>
      </c>
      <c r="B9389" s="1" t="s">
        <v>89</v>
      </c>
      <c r="C9389" s="1" t="s">
        <v>494</v>
      </c>
      <c r="D9389" s="1" t="s">
        <v>26</v>
      </c>
      <c r="E9389" s="1" t="s">
        <v>27</v>
      </c>
      <c r="F9389" s="18">
        <v>569.99</v>
      </c>
      <c r="G9389" t="s">
        <v>2290</v>
      </c>
      <c r="H9389" s="1">
        <f>IF(COUNTIF(G$2:G9389,G9389)=1,1,0)</f>
        <v>1</v>
      </c>
      <c r="I9389" s="1">
        <v>1</v>
      </c>
      <c r="J9389" s="1">
        <v>0</v>
      </c>
      <c r="K9389" s="1">
        <v>170.99699999999996</v>
      </c>
      <c r="L9389" s="12">
        <f>VLOOKUP(train[[#This Row],[Sub-Category]],Análisis_ABC_XYZ[[#Headers],[#Data]],4,FALSE)</f>
        <v>0.41105220110552465</v>
      </c>
    </row>
    <row r="9390" spans="1:12" x14ac:dyDescent="0.35">
      <c r="A9390" s="2">
        <v>43424</v>
      </c>
      <c r="B9390" s="1" t="s">
        <v>12</v>
      </c>
      <c r="C9390" s="1" t="s">
        <v>428</v>
      </c>
      <c r="D9390" s="1" t="s">
        <v>8</v>
      </c>
      <c r="E9390" s="1" t="s">
        <v>11</v>
      </c>
      <c r="F9390" s="18">
        <v>283.92</v>
      </c>
      <c r="G9390" t="s">
        <v>5849</v>
      </c>
      <c r="H9390" s="1">
        <f>IF(COUNTIF(G$2:G9390,G9390)=1,1,0)</f>
        <v>1</v>
      </c>
      <c r="I9390" s="1">
        <v>5</v>
      </c>
      <c r="J9390" s="1">
        <v>0.2</v>
      </c>
      <c r="K9390" s="1">
        <v>-46.137000000000029</v>
      </c>
      <c r="L9390" s="12">
        <f>VLOOKUP(train[[#This Row],[Sub-Category]],Análisis_ABC_XYZ[[#Headers],[#Data]],4,FALSE)</f>
        <v>0.46529189879902266</v>
      </c>
    </row>
    <row r="9391" spans="1:12" x14ac:dyDescent="0.35">
      <c r="A9391" s="2">
        <v>43424</v>
      </c>
      <c r="B9391" s="1" t="s">
        <v>111</v>
      </c>
      <c r="C9391" s="1" t="s">
        <v>605</v>
      </c>
      <c r="D9391" s="1" t="s">
        <v>8</v>
      </c>
      <c r="E9391" s="1" t="s">
        <v>11</v>
      </c>
      <c r="F9391" s="18">
        <v>209.56799999999998</v>
      </c>
      <c r="G9391" t="s">
        <v>6581</v>
      </c>
      <c r="H9391" s="1">
        <f>IF(COUNTIF(G$2:G9391,G9391)=1,1,0)</f>
        <v>1</v>
      </c>
      <c r="I9391" s="1">
        <v>2</v>
      </c>
      <c r="J9391" s="1">
        <v>0.2</v>
      </c>
      <c r="K9391" s="1">
        <v>-23.576400000000007</v>
      </c>
      <c r="L9391" s="12">
        <f>VLOOKUP(train[[#This Row],[Sub-Category]],Análisis_ABC_XYZ[[#Headers],[#Data]],4,FALSE)</f>
        <v>0.46529189879902266</v>
      </c>
    </row>
    <row r="9392" spans="1:12" x14ac:dyDescent="0.35">
      <c r="A9392" s="2">
        <v>43424</v>
      </c>
      <c r="B9392" s="1" t="s">
        <v>89</v>
      </c>
      <c r="C9392" s="1" t="s">
        <v>1188</v>
      </c>
      <c r="D9392" s="1" t="s">
        <v>8</v>
      </c>
      <c r="E9392" s="1" t="s">
        <v>9</v>
      </c>
      <c r="F9392" s="18">
        <v>183.96800000000002</v>
      </c>
      <c r="G9392" t="s">
        <v>4441</v>
      </c>
      <c r="H9392" s="1">
        <f>IF(COUNTIF(G$2:G9392,G9392)=1,1,0)</f>
        <v>0</v>
      </c>
      <c r="I9392" s="1">
        <v>2</v>
      </c>
      <c r="J9392" s="1">
        <v>0.2</v>
      </c>
      <c r="K9392" s="1">
        <v>-25.295600000000022</v>
      </c>
      <c r="L9392" s="12">
        <f>VLOOKUP(train[[#This Row],[Sub-Category]],Análisis_ABC_XYZ[[#Headers],[#Data]],4,FALSE)</f>
        <v>0.5176847302647779</v>
      </c>
    </row>
    <row r="9393" spans="1:12" x14ac:dyDescent="0.35">
      <c r="A9393" s="2">
        <v>43424</v>
      </c>
      <c r="B9393" s="1" t="s">
        <v>12</v>
      </c>
      <c r="C9393" s="1" t="s">
        <v>555</v>
      </c>
      <c r="D9393" s="1" t="s">
        <v>14</v>
      </c>
      <c r="E9393" s="1" t="s">
        <v>29</v>
      </c>
      <c r="F9393" s="18">
        <v>84.056000000000012</v>
      </c>
      <c r="G9393" t="s">
        <v>2450</v>
      </c>
      <c r="H9393" s="1">
        <f>IF(COUNTIF(G$2:G9393,G9393)=1,1,0)</f>
        <v>1</v>
      </c>
      <c r="I9393" s="1">
        <v>7</v>
      </c>
      <c r="J9393" s="1">
        <v>0.2</v>
      </c>
      <c r="K9393" s="1">
        <v>27.318199999999983</v>
      </c>
      <c r="L9393" s="12">
        <f>VLOOKUP(train[[#This Row],[Sub-Category]],Análisis_ABC_XYZ[[#Headers],[#Data]],4,FALSE)</f>
        <v>0.46881743173671325</v>
      </c>
    </row>
    <row r="9394" spans="1:12" x14ac:dyDescent="0.35">
      <c r="A9394" s="2">
        <v>43424</v>
      </c>
      <c r="B9394" s="1" t="s">
        <v>157</v>
      </c>
      <c r="C9394" s="1" t="s">
        <v>331</v>
      </c>
      <c r="D9394" s="1" t="s">
        <v>8</v>
      </c>
      <c r="E9394" s="1" t="s">
        <v>22</v>
      </c>
      <c r="F9394" s="18">
        <v>77.599999999999994</v>
      </c>
      <c r="G9394" t="s">
        <v>2774</v>
      </c>
      <c r="H9394" s="1">
        <f>IF(COUNTIF(G$2:G9394,G9394)=1,1,0)</f>
        <v>1</v>
      </c>
      <c r="I9394" s="1">
        <v>5</v>
      </c>
      <c r="J9394" s="1">
        <v>0.2</v>
      </c>
      <c r="K9394" s="1">
        <v>28.129999999999995</v>
      </c>
      <c r="L9394" s="12">
        <f>VLOOKUP(train[[#This Row],[Sub-Category]],Análisis_ABC_XYZ[[#Headers],[#Data]],4,FALSE)</f>
        <v>0.4595170286641902</v>
      </c>
    </row>
    <row r="9395" spans="1:12" x14ac:dyDescent="0.35">
      <c r="A9395" s="2">
        <v>43424</v>
      </c>
      <c r="B9395" s="1" t="s">
        <v>89</v>
      </c>
      <c r="C9395" s="1" t="s">
        <v>1311</v>
      </c>
      <c r="D9395" s="1" t="s">
        <v>14</v>
      </c>
      <c r="E9395" s="1" t="s">
        <v>24</v>
      </c>
      <c r="F9395" s="18">
        <v>68.97</v>
      </c>
      <c r="G9395" t="s">
        <v>4441</v>
      </c>
      <c r="H9395" s="1">
        <f>IF(COUNTIF(G$2:G9395,G9395)=1,1,0)</f>
        <v>0</v>
      </c>
      <c r="I9395" s="1">
        <v>3</v>
      </c>
      <c r="J9395" s="1">
        <v>0</v>
      </c>
      <c r="K9395" s="1">
        <v>19.311600000000002</v>
      </c>
      <c r="L9395" s="12">
        <f>VLOOKUP(train[[#This Row],[Sub-Category]],Análisis_ABC_XYZ[[#Headers],[#Data]],4,FALSE)</f>
        <v>0.45632477063632687</v>
      </c>
    </row>
    <row r="9396" spans="1:12" x14ac:dyDescent="0.35">
      <c r="A9396" s="2">
        <v>43424</v>
      </c>
      <c r="B9396" s="1" t="s">
        <v>89</v>
      </c>
      <c r="C9396" s="1" t="s">
        <v>1867</v>
      </c>
      <c r="D9396" s="1" t="s">
        <v>8</v>
      </c>
      <c r="E9396" s="1" t="s">
        <v>22</v>
      </c>
      <c r="F9396" s="18">
        <v>50.97</v>
      </c>
      <c r="G9396" t="s">
        <v>2290</v>
      </c>
      <c r="H9396" s="1">
        <f>IF(COUNTIF(G$2:G9396,G9396)=1,1,0)</f>
        <v>0</v>
      </c>
      <c r="I9396" s="1">
        <v>3</v>
      </c>
      <c r="J9396" s="1">
        <v>0</v>
      </c>
      <c r="K9396" s="1">
        <v>9.1745999999999981</v>
      </c>
      <c r="L9396" s="12">
        <f>VLOOKUP(train[[#This Row],[Sub-Category]],Análisis_ABC_XYZ[[#Headers],[#Data]],4,FALSE)</f>
        <v>0.4595170286641902</v>
      </c>
    </row>
    <row r="9397" spans="1:12" x14ac:dyDescent="0.35">
      <c r="A9397" s="2">
        <v>43424</v>
      </c>
      <c r="B9397" s="1" t="s">
        <v>89</v>
      </c>
      <c r="C9397" s="1" t="s">
        <v>716</v>
      </c>
      <c r="D9397" s="1" t="s">
        <v>14</v>
      </c>
      <c r="E9397" s="1" t="s">
        <v>36</v>
      </c>
      <c r="F9397" s="18">
        <v>46.76</v>
      </c>
      <c r="G9397" t="s">
        <v>4441</v>
      </c>
      <c r="H9397" s="1">
        <f>IF(COUNTIF(G$2:G9397,G9397)=1,1,0)</f>
        <v>0</v>
      </c>
      <c r="I9397" s="1">
        <v>7</v>
      </c>
      <c r="J9397" s="1">
        <v>0</v>
      </c>
      <c r="K9397" s="1">
        <v>22.444800000000001</v>
      </c>
      <c r="L9397" s="12">
        <f>VLOOKUP(train[[#This Row],[Sub-Category]],Análisis_ABC_XYZ[[#Headers],[#Data]],4,FALSE)</f>
        <v>0.43613829632717294</v>
      </c>
    </row>
    <row r="9398" spans="1:12" x14ac:dyDescent="0.35">
      <c r="A9398" s="2">
        <v>43424</v>
      </c>
      <c r="B9398" s="1" t="s">
        <v>12</v>
      </c>
      <c r="C9398" s="1" t="s">
        <v>440</v>
      </c>
      <c r="D9398" s="1" t="s">
        <v>8</v>
      </c>
      <c r="E9398" s="1" t="s">
        <v>22</v>
      </c>
      <c r="F9398" s="18">
        <v>42.599999999999994</v>
      </c>
      <c r="G9398" t="s">
        <v>2450</v>
      </c>
      <c r="H9398" s="1">
        <f>IF(COUNTIF(G$2:G9398,G9398)=1,1,0)</f>
        <v>0</v>
      </c>
      <c r="I9398" s="1">
        <v>3</v>
      </c>
      <c r="J9398" s="1">
        <v>0</v>
      </c>
      <c r="K9398" s="1">
        <v>16.614000000000001</v>
      </c>
      <c r="L9398" s="12">
        <f>VLOOKUP(train[[#This Row],[Sub-Category]],Análisis_ABC_XYZ[[#Headers],[#Data]],4,FALSE)</f>
        <v>0.4595170286641902</v>
      </c>
    </row>
    <row r="9399" spans="1:12" x14ac:dyDescent="0.35">
      <c r="A9399" s="2">
        <v>43424</v>
      </c>
      <c r="B9399" s="1" t="s">
        <v>34</v>
      </c>
      <c r="C9399" s="1" t="s">
        <v>854</v>
      </c>
      <c r="D9399" s="1" t="s">
        <v>14</v>
      </c>
      <c r="E9399" s="1" t="s">
        <v>24</v>
      </c>
      <c r="F9399" s="18">
        <v>28.728000000000002</v>
      </c>
      <c r="G9399" t="s">
        <v>5750</v>
      </c>
      <c r="H9399" s="1">
        <f>IF(COUNTIF(G$2:G9399,G9399)=1,1,0)</f>
        <v>1</v>
      </c>
      <c r="I9399" s="1">
        <v>3</v>
      </c>
      <c r="J9399" s="1">
        <v>0.2</v>
      </c>
      <c r="K9399" s="1">
        <v>1.7954999999999988</v>
      </c>
      <c r="L9399" s="12">
        <f>VLOOKUP(train[[#This Row],[Sub-Category]],Análisis_ABC_XYZ[[#Headers],[#Data]],4,FALSE)</f>
        <v>0.45632477063632687</v>
      </c>
    </row>
    <row r="9400" spans="1:12" x14ac:dyDescent="0.35">
      <c r="A9400" s="2">
        <v>43424</v>
      </c>
      <c r="B9400" s="1" t="s">
        <v>6</v>
      </c>
      <c r="C9400" s="1" t="s">
        <v>138</v>
      </c>
      <c r="D9400" s="1" t="s">
        <v>8</v>
      </c>
      <c r="E9400" s="1" t="s">
        <v>22</v>
      </c>
      <c r="F9400" s="18">
        <v>27.58</v>
      </c>
      <c r="G9400" t="s">
        <v>3939</v>
      </c>
      <c r="H9400" s="1">
        <f>IF(COUNTIF(G$2:G9400,G9400)=1,1,0)</f>
        <v>1</v>
      </c>
      <c r="I9400" s="1">
        <v>2</v>
      </c>
      <c r="J9400" s="1">
        <v>0</v>
      </c>
      <c r="K9400" s="1">
        <v>11.583600000000001</v>
      </c>
      <c r="L9400" s="12">
        <f>VLOOKUP(train[[#This Row],[Sub-Category]],Análisis_ABC_XYZ[[#Headers],[#Data]],4,FALSE)</f>
        <v>0.4595170286641902</v>
      </c>
    </row>
    <row r="9401" spans="1:12" x14ac:dyDescent="0.35">
      <c r="A9401" s="2">
        <v>43424</v>
      </c>
      <c r="B9401" s="1" t="s">
        <v>34</v>
      </c>
      <c r="C9401" s="1" t="s">
        <v>853</v>
      </c>
      <c r="D9401" s="1" t="s">
        <v>14</v>
      </c>
      <c r="E9401" s="1" t="s">
        <v>24</v>
      </c>
      <c r="F9401" s="18">
        <v>23.968000000000004</v>
      </c>
      <c r="G9401" t="s">
        <v>5750</v>
      </c>
      <c r="H9401" s="1">
        <f>IF(COUNTIF(G$2:G9401,G9401)=1,1,0)</f>
        <v>0</v>
      </c>
      <c r="I9401" s="1">
        <v>7</v>
      </c>
      <c r="J9401" s="1">
        <v>0.2</v>
      </c>
      <c r="K9401" s="1">
        <v>2.696399999999997</v>
      </c>
      <c r="L9401" s="12">
        <f>VLOOKUP(train[[#This Row],[Sub-Category]],Análisis_ABC_XYZ[[#Headers],[#Data]],4,FALSE)</f>
        <v>0.45632477063632687</v>
      </c>
    </row>
    <row r="9402" spans="1:12" x14ac:dyDescent="0.35">
      <c r="A9402" s="2">
        <v>43424</v>
      </c>
      <c r="B9402" s="1" t="s">
        <v>76</v>
      </c>
      <c r="C9402" s="1" t="s">
        <v>264</v>
      </c>
      <c r="D9402" s="1" t="s">
        <v>14</v>
      </c>
      <c r="E9402" s="1" t="s">
        <v>24</v>
      </c>
      <c r="F9402" s="18">
        <v>22</v>
      </c>
      <c r="G9402" t="s">
        <v>1973</v>
      </c>
      <c r="H9402" s="1">
        <f>IF(COUNTIF(G$2:G9402,G9402)=1,1,0)</f>
        <v>1</v>
      </c>
      <c r="I9402" s="1">
        <v>10</v>
      </c>
      <c r="J9402" s="1">
        <v>0</v>
      </c>
      <c r="K9402" s="1">
        <v>9.6800000000000015</v>
      </c>
      <c r="L9402" s="12">
        <f>VLOOKUP(train[[#This Row],[Sub-Category]],Análisis_ABC_XYZ[[#Headers],[#Data]],4,FALSE)</f>
        <v>0.45632477063632687</v>
      </c>
    </row>
    <row r="9403" spans="1:12" x14ac:dyDescent="0.35">
      <c r="A9403" s="2">
        <v>43424</v>
      </c>
      <c r="B9403" s="1" t="s">
        <v>89</v>
      </c>
      <c r="C9403" s="1" t="s">
        <v>1501</v>
      </c>
      <c r="D9403" s="1" t="s">
        <v>26</v>
      </c>
      <c r="E9403" s="1" t="s">
        <v>56</v>
      </c>
      <c r="F9403" s="18">
        <v>2.9699999999999998</v>
      </c>
      <c r="G9403" t="s">
        <v>2290</v>
      </c>
      <c r="H9403" s="1">
        <f>IF(COUNTIF(G$2:G9403,G9403)=1,1,0)</f>
        <v>0</v>
      </c>
      <c r="I9403" s="1">
        <v>3</v>
      </c>
      <c r="J9403" s="1">
        <v>0</v>
      </c>
      <c r="K9403" s="1">
        <v>1.3365</v>
      </c>
      <c r="L9403" s="12">
        <f>VLOOKUP(train[[#This Row],[Sub-Category]],Análisis_ABC_XYZ[[#Headers],[#Data]],4,FALSE)</f>
        <v>0.52062335344040378</v>
      </c>
    </row>
    <row r="9404" spans="1:12" x14ac:dyDescent="0.35">
      <c r="A9404" s="2">
        <v>43424</v>
      </c>
      <c r="B9404" s="1" t="s">
        <v>157</v>
      </c>
      <c r="C9404" s="1" t="s">
        <v>458</v>
      </c>
      <c r="D9404" s="1" t="s">
        <v>8</v>
      </c>
      <c r="E9404" s="1" t="s">
        <v>22</v>
      </c>
      <c r="F9404" s="18">
        <v>4.6560000000000006</v>
      </c>
      <c r="G9404" t="s">
        <v>2774</v>
      </c>
      <c r="H9404" s="1">
        <f>IF(COUNTIF(G$2:G9404,G9404)=1,1,0)</f>
        <v>0</v>
      </c>
      <c r="I9404" s="1">
        <v>2</v>
      </c>
      <c r="J9404" s="1">
        <v>0.2</v>
      </c>
      <c r="K9404" s="1">
        <v>1.5713999999999997</v>
      </c>
      <c r="L9404" s="12">
        <f>VLOOKUP(train[[#This Row],[Sub-Category]],Análisis_ABC_XYZ[[#Headers],[#Data]],4,FALSE)</f>
        <v>0.4595170286641902</v>
      </c>
    </row>
    <row r="9405" spans="1:12" x14ac:dyDescent="0.35">
      <c r="A9405" s="2">
        <v>43425</v>
      </c>
      <c r="B9405" s="1" t="s">
        <v>37</v>
      </c>
      <c r="C9405" s="1" t="s">
        <v>1856</v>
      </c>
      <c r="D9405" s="1" t="s">
        <v>26</v>
      </c>
      <c r="E9405" s="1" t="s">
        <v>208</v>
      </c>
      <c r="F9405" s="18">
        <v>1039.992</v>
      </c>
      <c r="G9405" t="s">
        <v>3354</v>
      </c>
      <c r="H9405" s="1">
        <f>IF(COUNTIF(G$2:G9405,G9405)=1,1,0)</f>
        <v>1</v>
      </c>
      <c r="I9405" s="1">
        <v>1</v>
      </c>
      <c r="J9405" s="1">
        <v>0.2</v>
      </c>
      <c r="K9405" s="1">
        <v>103.99920000000003</v>
      </c>
      <c r="L9405" s="12">
        <f>VLOOKUP(train[[#This Row],[Sub-Category]],Análisis_ABC_XYZ[[#Headers],[#Data]],4,FALSE)</f>
        <v>0.5183572270896134</v>
      </c>
    </row>
    <row r="9406" spans="1:12" x14ac:dyDescent="0.35">
      <c r="A9406" s="2">
        <v>43425</v>
      </c>
      <c r="B9406" s="1" t="s">
        <v>12</v>
      </c>
      <c r="C9406" s="1" t="s">
        <v>970</v>
      </c>
      <c r="D9406" s="1" t="s">
        <v>26</v>
      </c>
      <c r="E9406" s="1" t="s">
        <v>27</v>
      </c>
      <c r="F9406" s="18">
        <v>659.97600000000011</v>
      </c>
      <c r="G9406" t="s">
        <v>2561</v>
      </c>
      <c r="H9406" s="1">
        <f>IF(COUNTIF(G$2:G9406,G9406)=1,1,0)</f>
        <v>1</v>
      </c>
      <c r="I9406" s="1">
        <v>3</v>
      </c>
      <c r="J9406" s="1">
        <v>0.2</v>
      </c>
      <c r="K9406" s="1">
        <v>49.498199999999969</v>
      </c>
      <c r="L9406" s="12">
        <f>VLOOKUP(train[[#This Row],[Sub-Category]],Análisis_ABC_XYZ[[#Headers],[#Data]],4,FALSE)</f>
        <v>0.41105220110552465</v>
      </c>
    </row>
    <row r="9407" spans="1:12" x14ac:dyDescent="0.35">
      <c r="A9407" s="2">
        <v>43425</v>
      </c>
      <c r="B9407" s="1" t="s">
        <v>37</v>
      </c>
      <c r="C9407" s="1" t="s">
        <v>506</v>
      </c>
      <c r="D9407" s="1" t="s">
        <v>14</v>
      </c>
      <c r="E9407" s="1" t="s">
        <v>29</v>
      </c>
      <c r="F9407" s="18">
        <v>150.80000000000001</v>
      </c>
      <c r="G9407" t="s">
        <v>3354</v>
      </c>
      <c r="H9407" s="1">
        <f>IF(COUNTIF(G$2:G9407,G9407)=1,1,0)</f>
        <v>0</v>
      </c>
      <c r="I9407" s="1">
        <v>5</v>
      </c>
      <c r="J9407" s="1">
        <v>0.2</v>
      </c>
      <c r="K9407" s="1">
        <v>56.55</v>
      </c>
      <c r="L9407" s="12">
        <f>VLOOKUP(train[[#This Row],[Sub-Category]],Análisis_ABC_XYZ[[#Headers],[#Data]],4,FALSE)</f>
        <v>0.46881743173671325</v>
      </c>
    </row>
    <row r="9408" spans="1:12" x14ac:dyDescent="0.35">
      <c r="A9408" s="2">
        <v>43425</v>
      </c>
      <c r="B9408" s="1" t="s">
        <v>37</v>
      </c>
      <c r="C9408" s="1" t="s">
        <v>1237</v>
      </c>
      <c r="D9408" s="1" t="s">
        <v>8</v>
      </c>
      <c r="E9408" s="1" t="s">
        <v>18</v>
      </c>
      <c r="F9408" s="18">
        <v>70.98</v>
      </c>
      <c r="G9408" t="s">
        <v>4792</v>
      </c>
      <c r="H9408" s="1">
        <f>IF(COUNTIF(G$2:G9408,G9408)=1,1,0)</f>
        <v>1</v>
      </c>
      <c r="I9408" s="1">
        <v>1</v>
      </c>
      <c r="J9408" s="1">
        <v>0</v>
      </c>
      <c r="K9408" s="1">
        <v>20.584199999999996</v>
      </c>
      <c r="L9408" s="12">
        <f>VLOOKUP(train[[#This Row],[Sub-Category]],Análisis_ABC_XYZ[[#Headers],[#Data]],4,FALSE)</f>
        <v>0.55975208308209756</v>
      </c>
    </row>
    <row r="9409" spans="1:12" x14ac:dyDescent="0.35">
      <c r="A9409" s="2">
        <v>43425</v>
      </c>
      <c r="B9409" s="1" t="s">
        <v>12</v>
      </c>
      <c r="C9409" s="1" t="s">
        <v>130</v>
      </c>
      <c r="D9409" s="1" t="s">
        <v>14</v>
      </c>
      <c r="E9409" s="1" t="s">
        <v>20</v>
      </c>
      <c r="F9409" s="18">
        <v>56.56</v>
      </c>
      <c r="G9409" t="s">
        <v>2561</v>
      </c>
      <c r="H9409" s="1">
        <f>IF(COUNTIF(G$2:G9409,G9409)=1,1,0)</f>
        <v>0</v>
      </c>
      <c r="I9409" s="1">
        <v>2</v>
      </c>
      <c r="J9409" s="1">
        <v>0</v>
      </c>
      <c r="K9409" s="1">
        <v>15.2712</v>
      </c>
      <c r="L9409" s="12">
        <f>VLOOKUP(train[[#This Row],[Sub-Category]],Análisis_ABC_XYZ[[#Headers],[#Data]],4,FALSE)</f>
        <v>0.44610841445725197</v>
      </c>
    </row>
    <row r="9410" spans="1:12" x14ac:dyDescent="0.35">
      <c r="A9410" s="2">
        <v>43425</v>
      </c>
      <c r="B9410" s="1" t="s">
        <v>39</v>
      </c>
      <c r="C9410" s="1" t="s">
        <v>525</v>
      </c>
      <c r="D9410" s="1" t="s">
        <v>26</v>
      </c>
      <c r="E9410" s="1" t="s">
        <v>27</v>
      </c>
      <c r="F9410" s="18">
        <v>55.176000000000002</v>
      </c>
      <c r="G9410" t="s">
        <v>6168</v>
      </c>
      <c r="H9410" s="1">
        <f>IF(COUNTIF(G$2:G9410,G9410)=1,1,0)</f>
        <v>1</v>
      </c>
      <c r="I9410" s="1">
        <v>3</v>
      </c>
      <c r="J9410" s="1">
        <v>0.2</v>
      </c>
      <c r="K9410" s="1">
        <v>-12.414599999999997</v>
      </c>
      <c r="L9410" s="12">
        <f>VLOOKUP(train[[#This Row],[Sub-Category]],Análisis_ABC_XYZ[[#Headers],[#Data]],4,FALSE)</f>
        <v>0.41105220110552465</v>
      </c>
    </row>
    <row r="9411" spans="1:12" x14ac:dyDescent="0.35">
      <c r="A9411" s="2">
        <v>43425</v>
      </c>
      <c r="B9411" s="1" t="s">
        <v>37</v>
      </c>
      <c r="C9411" s="1" t="s">
        <v>1796</v>
      </c>
      <c r="D9411" s="1" t="s">
        <v>14</v>
      </c>
      <c r="E9411" s="1" t="s">
        <v>36</v>
      </c>
      <c r="F9411" s="18">
        <v>51.84</v>
      </c>
      <c r="G9411" t="s">
        <v>3354</v>
      </c>
      <c r="H9411" s="1">
        <f>IF(COUNTIF(G$2:G9411,G9411)=1,1,0)</f>
        <v>0</v>
      </c>
      <c r="I9411" s="1">
        <v>8</v>
      </c>
      <c r="J9411" s="1">
        <v>0</v>
      </c>
      <c r="K9411" s="1">
        <v>24.883200000000002</v>
      </c>
      <c r="L9411" s="12">
        <f>VLOOKUP(train[[#This Row],[Sub-Category]],Análisis_ABC_XYZ[[#Headers],[#Data]],4,FALSE)</f>
        <v>0.43613829632717294</v>
      </c>
    </row>
    <row r="9412" spans="1:12" x14ac:dyDescent="0.35">
      <c r="A9412" s="2">
        <v>43425</v>
      </c>
      <c r="B9412" s="1" t="s">
        <v>12</v>
      </c>
      <c r="C9412" s="1" t="s">
        <v>1053</v>
      </c>
      <c r="D9412" s="1" t="s">
        <v>14</v>
      </c>
      <c r="E9412" s="1" t="s">
        <v>29</v>
      </c>
      <c r="F9412" s="18">
        <v>40.736000000000004</v>
      </c>
      <c r="G9412" t="s">
        <v>3084</v>
      </c>
      <c r="H9412" s="1">
        <f>IF(COUNTIF(G$2:G9412,G9412)=1,1,0)</f>
        <v>1</v>
      </c>
      <c r="I9412" s="1">
        <v>2</v>
      </c>
      <c r="J9412" s="1">
        <v>0.2</v>
      </c>
      <c r="K9412" s="1">
        <v>14.7668</v>
      </c>
      <c r="L9412" s="12">
        <f>VLOOKUP(train[[#This Row],[Sub-Category]],Análisis_ABC_XYZ[[#Headers],[#Data]],4,FALSE)</f>
        <v>0.46881743173671325</v>
      </c>
    </row>
    <row r="9413" spans="1:12" x14ac:dyDescent="0.35">
      <c r="A9413" s="2">
        <v>43425</v>
      </c>
      <c r="B9413" s="1" t="s">
        <v>52</v>
      </c>
      <c r="C9413" s="1" t="s">
        <v>640</v>
      </c>
      <c r="D9413" s="1" t="s">
        <v>14</v>
      </c>
      <c r="E9413" s="1" t="s">
        <v>20</v>
      </c>
      <c r="F9413" s="18">
        <v>39.295999999999999</v>
      </c>
      <c r="G9413" t="s">
        <v>4926</v>
      </c>
      <c r="H9413" s="1">
        <f>IF(COUNTIF(G$2:G9413,G9413)=1,1,0)</f>
        <v>1</v>
      </c>
      <c r="I9413" s="1">
        <v>4</v>
      </c>
      <c r="J9413" s="1">
        <v>0.2</v>
      </c>
      <c r="K9413" s="1">
        <v>3.9295999999999989</v>
      </c>
      <c r="L9413" s="12">
        <f>VLOOKUP(train[[#This Row],[Sub-Category]],Análisis_ABC_XYZ[[#Headers],[#Data]],4,FALSE)</f>
        <v>0.44610841445725197</v>
      </c>
    </row>
    <row r="9414" spans="1:12" x14ac:dyDescent="0.35">
      <c r="A9414" s="2">
        <v>43425</v>
      </c>
      <c r="B9414" s="1" t="s">
        <v>89</v>
      </c>
      <c r="C9414" s="1" t="s">
        <v>972</v>
      </c>
      <c r="D9414" s="1" t="s">
        <v>8</v>
      </c>
      <c r="E9414" s="1" t="s">
        <v>22</v>
      </c>
      <c r="F9414" s="18">
        <v>27.42</v>
      </c>
      <c r="G9414" t="s">
        <v>3930</v>
      </c>
      <c r="H9414" s="1">
        <f>IF(COUNTIF(G$2:G9414,G9414)=1,1,0)</f>
        <v>1</v>
      </c>
      <c r="I9414" s="1">
        <v>1</v>
      </c>
      <c r="J9414" s="1">
        <v>0</v>
      </c>
      <c r="K9414" s="1">
        <v>11.2422</v>
      </c>
      <c r="L9414" s="12">
        <f>VLOOKUP(train[[#This Row],[Sub-Category]],Análisis_ABC_XYZ[[#Headers],[#Data]],4,FALSE)</f>
        <v>0.4595170286641902</v>
      </c>
    </row>
    <row r="9415" spans="1:12" x14ac:dyDescent="0.35">
      <c r="A9415" s="2">
        <v>43425</v>
      </c>
      <c r="B9415" s="1" t="s">
        <v>12</v>
      </c>
      <c r="C9415" s="1" t="s">
        <v>565</v>
      </c>
      <c r="D9415" s="1" t="s">
        <v>14</v>
      </c>
      <c r="E9415" s="1" t="s">
        <v>24</v>
      </c>
      <c r="F9415" s="18">
        <v>11.76</v>
      </c>
      <c r="G9415" t="s">
        <v>3084</v>
      </c>
      <c r="H9415" s="1">
        <f>IF(COUNTIF(G$2:G9415,G9415)=1,1,0)</f>
        <v>0</v>
      </c>
      <c r="I9415" s="1">
        <v>4</v>
      </c>
      <c r="J9415" s="1">
        <v>0</v>
      </c>
      <c r="K9415" s="1">
        <v>3.1752000000000002</v>
      </c>
      <c r="L9415" s="12">
        <f>VLOOKUP(train[[#This Row],[Sub-Category]],Análisis_ABC_XYZ[[#Headers],[#Data]],4,FALSE)</f>
        <v>0.45632477063632687</v>
      </c>
    </row>
    <row r="9416" spans="1:12" x14ac:dyDescent="0.35">
      <c r="A9416" s="2">
        <v>43425</v>
      </c>
      <c r="B9416" s="1" t="s">
        <v>12</v>
      </c>
      <c r="C9416" s="1" t="s">
        <v>549</v>
      </c>
      <c r="D9416" s="1" t="s">
        <v>14</v>
      </c>
      <c r="E9416" s="1" t="s">
        <v>91</v>
      </c>
      <c r="F9416" s="18">
        <v>9.02</v>
      </c>
      <c r="G9416" t="s">
        <v>2561</v>
      </c>
      <c r="H9416" s="1">
        <f>IF(COUNTIF(G$2:G9416,G9416)=1,1,0)</f>
        <v>0</v>
      </c>
      <c r="I9416" s="1">
        <v>2</v>
      </c>
      <c r="J9416" s="1">
        <v>0</v>
      </c>
      <c r="K9416" s="1">
        <v>3.5178000000000003</v>
      </c>
      <c r="L9416" s="12">
        <f>VLOOKUP(train[[#This Row],[Sub-Category]],Análisis_ABC_XYZ[[#Headers],[#Data]],4,FALSE)</f>
        <v>0.51168203684699509</v>
      </c>
    </row>
    <row r="9417" spans="1:12" x14ac:dyDescent="0.35">
      <c r="A9417" s="2">
        <v>43425</v>
      </c>
      <c r="B9417" s="1" t="s">
        <v>12</v>
      </c>
      <c r="C9417" s="1" t="s">
        <v>51</v>
      </c>
      <c r="D9417" s="1" t="s">
        <v>14</v>
      </c>
      <c r="E9417" s="1" t="s">
        <v>31</v>
      </c>
      <c r="F9417" s="18">
        <v>8.6199999999999992</v>
      </c>
      <c r="G9417" t="s">
        <v>2561</v>
      </c>
      <c r="H9417" s="1">
        <f>IF(COUNTIF(G$2:G9417,G9417)=1,1,0)</f>
        <v>0</v>
      </c>
      <c r="I9417" s="1">
        <v>1</v>
      </c>
      <c r="J9417" s="1">
        <v>0</v>
      </c>
      <c r="K9417" s="1">
        <v>2.2412000000000001</v>
      </c>
      <c r="L9417" s="12">
        <f>VLOOKUP(train[[#This Row],[Sub-Category]],Análisis_ABC_XYZ[[#Headers],[#Data]],4,FALSE)</f>
        <v>0.49507917887403441</v>
      </c>
    </row>
    <row r="9418" spans="1:12" x14ac:dyDescent="0.35">
      <c r="A9418" s="2">
        <v>43425</v>
      </c>
      <c r="B9418" s="1" t="s">
        <v>52</v>
      </c>
      <c r="C9418" s="1" t="s">
        <v>587</v>
      </c>
      <c r="D9418" s="1" t="s">
        <v>14</v>
      </c>
      <c r="E9418" s="1" t="s">
        <v>36</v>
      </c>
      <c r="F9418" s="18">
        <v>8.4480000000000004</v>
      </c>
      <c r="G9418" t="s">
        <v>4926</v>
      </c>
      <c r="H9418" s="1">
        <f>IF(COUNTIF(G$2:G9418,G9418)=1,1,0)</f>
        <v>0</v>
      </c>
      <c r="I9418" s="1">
        <v>2</v>
      </c>
      <c r="J9418" s="1">
        <v>0.2</v>
      </c>
      <c r="K9418" s="1">
        <v>2.6399999999999997</v>
      </c>
      <c r="L9418" s="12">
        <f>VLOOKUP(train[[#This Row],[Sub-Category]],Análisis_ABC_XYZ[[#Headers],[#Data]],4,FALSE)</f>
        <v>0.43613829632717294</v>
      </c>
    </row>
    <row r="9419" spans="1:12" x14ac:dyDescent="0.35">
      <c r="A9419" s="2">
        <v>43425</v>
      </c>
      <c r="B9419" s="1" t="s">
        <v>12</v>
      </c>
      <c r="C9419" s="1" t="s">
        <v>512</v>
      </c>
      <c r="D9419" s="1" t="s">
        <v>14</v>
      </c>
      <c r="E9419" s="1" t="s">
        <v>24</v>
      </c>
      <c r="F9419" s="18">
        <v>5.56</v>
      </c>
      <c r="G9419" t="s">
        <v>2561</v>
      </c>
      <c r="H9419" s="1">
        <f>IF(COUNTIF(G$2:G9419,G9419)=1,1,0)</f>
        <v>0</v>
      </c>
      <c r="I9419" s="1">
        <v>2</v>
      </c>
      <c r="J9419" s="1">
        <v>0</v>
      </c>
      <c r="K9419" s="1">
        <v>1.4455999999999998</v>
      </c>
      <c r="L9419" s="12">
        <f>VLOOKUP(train[[#This Row],[Sub-Category]],Análisis_ABC_XYZ[[#Headers],[#Data]],4,FALSE)</f>
        <v>0.45632477063632687</v>
      </c>
    </row>
    <row r="9420" spans="1:12" x14ac:dyDescent="0.35">
      <c r="A9420" s="2">
        <v>43426</v>
      </c>
      <c r="B9420" s="1" t="s">
        <v>39</v>
      </c>
      <c r="C9420" s="1" t="s">
        <v>368</v>
      </c>
      <c r="D9420" s="1" t="s">
        <v>14</v>
      </c>
      <c r="E9420" s="1" t="s">
        <v>24</v>
      </c>
      <c r="F9420" s="18">
        <v>35.712000000000003</v>
      </c>
      <c r="G9420" t="s">
        <v>5952</v>
      </c>
      <c r="H9420" s="1">
        <f>IF(COUNTIF(G$2:G9420,G9420)=1,1,0)</f>
        <v>1</v>
      </c>
      <c r="I9420" s="1">
        <v>8</v>
      </c>
      <c r="J9420" s="1">
        <v>0.2</v>
      </c>
      <c r="K9420" s="1">
        <v>2.2319999999999958</v>
      </c>
      <c r="L9420" s="12">
        <f>VLOOKUP(train[[#This Row],[Sub-Category]],Análisis_ABC_XYZ[[#Headers],[#Data]],4,FALSE)</f>
        <v>0.45632477063632687</v>
      </c>
    </row>
    <row r="9421" spans="1:12" x14ac:dyDescent="0.35">
      <c r="A9421" s="2">
        <v>43427</v>
      </c>
      <c r="B9421" s="1" t="s">
        <v>79</v>
      </c>
      <c r="C9421" s="1" t="s">
        <v>441</v>
      </c>
      <c r="D9421" s="1" t="s">
        <v>14</v>
      </c>
      <c r="E9421" s="1" t="s">
        <v>29</v>
      </c>
      <c r="F9421" s="18">
        <v>287.92</v>
      </c>
      <c r="G9421" t="s">
        <v>2258</v>
      </c>
      <c r="H9421" s="1">
        <f>IF(COUNTIF(G$2:G9421,G9421)=1,1,0)</f>
        <v>1</v>
      </c>
      <c r="I9421" s="1">
        <v>8</v>
      </c>
      <c r="J9421" s="1">
        <v>0</v>
      </c>
      <c r="K9421" s="1">
        <v>138.20160000000001</v>
      </c>
      <c r="L9421" s="12">
        <f>VLOOKUP(train[[#This Row],[Sub-Category]],Análisis_ABC_XYZ[[#Headers],[#Data]],4,FALSE)</f>
        <v>0.46881743173671325</v>
      </c>
    </row>
    <row r="9422" spans="1:12" x14ac:dyDescent="0.35">
      <c r="A9422" s="2">
        <v>43427</v>
      </c>
      <c r="B9422" s="1" t="s">
        <v>72</v>
      </c>
      <c r="C9422" s="1" t="s">
        <v>939</v>
      </c>
      <c r="D9422" s="1" t="s">
        <v>26</v>
      </c>
      <c r="E9422" s="1" t="s">
        <v>27</v>
      </c>
      <c r="F9422" s="18">
        <v>222.38400000000001</v>
      </c>
      <c r="G9422" t="s">
        <v>3051</v>
      </c>
      <c r="H9422" s="1">
        <f>IF(COUNTIF(G$2:G9422,G9422)=1,1,0)</f>
        <v>1</v>
      </c>
      <c r="I9422" s="1">
        <v>2</v>
      </c>
      <c r="J9422" s="1">
        <v>0.2</v>
      </c>
      <c r="K9422" s="1">
        <v>16.678799999999995</v>
      </c>
      <c r="L9422" s="12">
        <f>VLOOKUP(train[[#This Row],[Sub-Category]],Análisis_ABC_XYZ[[#Headers],[#Data]],4,FALSE)</f>
        <v>0.41105220110552465</v>
      </c>
    </row>
    <row r="9423" spans="1:12" x14ac:dyDescent="0.35">
      <c r="A9423" s="2">
        <v>43427</v>
      </c>
      <c r="B9423" s="1" t="s">
        <v>39</v>
      </c>
      <c r="C9423" s="1" t="s">
        <v>1765</v>
      </c>
      <c r="D9423" s="1" t="s">
        <v>26</v>
      </c>
      <c r="E9423" s="1" t="s">
        <v>27</v>
      </c>
      <c r="F9423" s="18">
        <v>195.96000000000004</v>
      </c>
      <c r="G9423" t="s">
        <v>5640</v>
      </c>
      <c r="H9423" s="1">
        <f>IF(COUNTIF(G$2:G9423,G9423)=1,1,0)</f>
        <v>1</v>
      </c>
      <c r="I9423" s="1">
        <v>5</v>
      </c>
      <c r="J9423" s="1">
        <v>0.2</v>
      </c>
      <c r="K9423" s="1">
        <v>19.596000000000018</v>
      </c>
      <c r="L9423" s="12">
        <f>VLOOKUP(train[[#This Row],[Sub-Category]],Análisis_ABC_XYZ[[#Headers],[#Data]],4,FALSE)</f>
        <v>0.41105220110552465</v>
      </c>
    </row>
    <row r="9424" spans="1:12" x14ac:dyDescent="0.35">
      <c r="A9424" s="2">
        <v>43427</v>
      </c>
      <c r="B9424" s="1" t="s">
        <v>39</v>
      </c>
      <c r="C9424" s="1" t="s">
        <v>1029</v>
      </c>
      <c r="D9424" s="1" t="s">
        <v>8</v>
      </c>
      <c r="E9424" s="1" t="s">
        <v>18</v>
      </c>
      <c r="F9424" s="18">
        <v>127.785</v>
      </c>
      <c r="G9424" t="s">
        <v>4649</v>
      </c>
      <c r="H9424" s="1">
        <f>IF(COUNTIF(G$2:G9424,G9424)=1,1,0)</f>
        <v>1</v>
      </c>
      <c r="I9424" s="1">
        <v>1</v>
      </c>
      <c r="J9424" s="1">
        <v>0.3</v>
      </c>
      <c r="K9424" s="1">
        <v>-31.033499999999989</v>
      </c>
      <c r="L9424" s="12">
        <f>VLOOKUP(train[[#This Row],[Sub-Category]],Análisis_ABC_XYZ[[#Headers],[#Data]],4,FALSE)</f>
        <v>0.55975208308209756</v>
      </c>
    </row>
    <row r="9425" spans="1:12" x14ac:dyDescent="0.35">
      <c r="A9425" s="2">
        <v>43427</v>
      </c>
      <c r="B9425" s="1" t="s">
        <v>39</v>
      </c>
      <c r="C9425" s="1" t="s">
        <v>1509</v>
      </c>
      <c r="D9425" s="1" t="s">
        <v>14</v>
      </c>
      <c r="E9425" s="1" t="s">
        <v>36</v>
      </c>
      <c r="F9425" s="18">
        <v>78.304000000000002</v>
      </c>
      <c r="G9425" t="s">
        <v>4649</v>
      </c>
      <c r="H9425" s="1">
        <f>IF(COUNTIF(G$2:G9425,G9425)=1,1,0)</f>
        <v>0</v>
      </c>
      <c r="I9425" s="1">
        <v>2</v>
      </c>
      <c r="J9425" s="1">
        <v>0.2</v>
      </c>
      <c r="K9425" s="1">
        <v>29.363999999999997</v>
      </c>
      <c r="L9425" s="12">
        <f>VLOOKUP(train[[#This Row],[Sub-Category]],Análisis_ABC_XYZ[[#Headers],[#Data]],4,FALSE)</f>
        <v>0.43613829632717294</v>
      </c>
    </row>
    <row r="9426" spans="1:12" x14ac:dyDescent="0.35">
      <c r="A9426" s="2">
        <v>43427</v>
      </c>
      <c r="B9426" s="1" t="s">
        <v>39</v>
      </c>
      <c r="C9426" s="1" t="s">
        <v>1299</v>
      </c>
      <c r="D9426" s="1" t="s">
        <v>14</v>
      </c>
      <c r="E9426" s="1" t="s">
        <v>36</v>
      </c>
      <c r="F9426" s="18">
        <v>36.288000000000011</v>
      </c>
      <c r="G9426" t="s">
        <v>4649</v>
      </c>
      <c r="H9426" s="1">
        <f>IF(COUNTIF(G$2:G9426,G9426)=1,1,0)</f>
        <v>0</v>
      </c>
      <c r="I9426" s="1">
        <v>7</v>
      </c>
      <c r="J9426" s="1">
        <v>0.2</v>
      </c>
      <c r="K9426" s="1">
        <v>12.700800000000001</v>
      </c>
      <c r="L9426" s="12">
        <f>VLOOKUP(train[[#This Row],[Sub-Category]],Análisis_ABC_XYZ[[#Headers],[#Data]],4,FALSE)</f>
        <v>0.43613829632717294</v>
      </c>
    </row>
    <row r="9427" spans="1:12" x14ac:dyDescent="0.35">
      <c r="A9427" s="2">
        <v>43427</v>
      </c>
      <c r="B9427" s="1" t="s">
        <v>79</v>
      </c>
      <c r="C9427" s="1" t="s">
        <v>440</v>
      </c>
      <c r="D9427" s="1" t="s">
        <v>8</v>
      </c>
      <c r="E9427" s="1" t="s">
        <v>22</v>
      </c>
      <c r="F9427" s="18">
        <v>28.4</v>
      </c>
      <c r="G9427" t="s">
        <v>2258</v>
      </c>
      <c r="H9427" s="1">
        <f>IF(COUNTIF(G$2:G9427,G9427)=1,1,0)</f>
        <v>0</v>
      </c>
      <c r="I9427" s="1">
        <v>2</v>
      </c>
      <c r="J9427" s="1">
        <v>0</v>
      </c>
      <c r="K9427" s="1">
        <v>11.076000000000001</v>
      </c>
      <c r="L9427" s="12">
        <f>VLOOKUP(train[[#This Row],[Sub-Category]],Análisis_ABC_XYZ[[#Headers],[#Data]],4,FALSE)</f>
        <v>0.4595170286641902</v>
      </c>
    </row>
    <row r="9428" spans="1:12" x14ac:dyDescent="0.35">
      <c r="A9428" s="2">
        <v>43427</v>
      </c>
      <c r="B9428" s="1" t="s">
        <v>34</v>
      </c>
      <c r="C9428" s="1" t="s">
        <v>150</v>
      </c>
      <c r="D9428" s="1" t="s">
        <v>26</v>
      </c>
      <c r="E9428" s="1" t="s">
        <v>27</v>
      </c>
      <c r="F9428" s="18">
        <v>27.992000000000004</v>
      </c>
      <c r="G9428" t="s">
        <v>4115</v>
      </c>
      <c r="H9428" s="1">
        <f>IF(COUNTIF(G$2:G9428,G9428)=1,1,0)</f>
        <v>1</v>
      </c>
      <c r="I9428" s="1">
        <v>1</v>
      </c>
      <c r="J9428" s="1">
        <v>0.2</v>
      </c>
      <c r="K9428" s="1">
        <v>2.0993999999999993</v>
      </c>
      <c r="L9428" s="12">
        <f>VLOOKUP(train[[#This Row],[Sub-Category]],Análisis_ABC_XYZ[[#Headers],[#Data]],4,FALSE)</f>
        <v>0.41105220110552465</v>
      </c>
    </row>
    <row r="9429" spans="1:12" x14ac:dyDescent="0.35">
      <c r="A9429" s="2">
        <v>43427</v>
      </c>
      <c r="B9429" s="1" t="s">
        <v>52</v>
      </c>
      <c r="C9429" s="1" t="s">
        <v>1605</v>
      </c>
      <c r="D9429" s="1" t="s">
        <v>8</v>
      </c>
      <c r="E9429" s="1" t="s">
        <v>22</v>
      </c>
      <c r="F9429" s="18">
        <v>24.048000000000002</v>
      </c>
      <c r="G9429" t="s">
        <v>5762</v>
      </c>
      <c r="H9429" s="1">
        <f>IF(COUNTIF(G$2:G9429,G9429)=1,1,0)</f>
        <v>1</v>
      </c>
      <c r="I9429" s="1">
        <v>9</v>
      </c>
      <c r="J9429" s="1">
        <v>0.2</v>
      </c>
      <c r="K9429" s="1">
        <v>7.2144000000000013</v>
      </c>
      <c r="L9429" s="12">
        <f>VLOOKUP(train[[#This Row],[Sub-Category]],Análisis_ABC_XYZ[[#Headers],[#Data]],4,FALSE)</f>
        <v>0.4595170286641902</v>
      </c>
    </row>
    <row r="9430" spans="1:12" x14ac:dyDescent="0.35">
      <c r="A9430" s="2">
        <v>43427</v>
      </c>
      <c r="B9430" s="1" t="s">
        <v>34</v>
      </c>
      <c r="C9430" s="1" t="s">
        <v>149</v>
      </c>
      <c r="D9430" s="1" t="s">
        <v>26</v>
      </c>
      <c r="E9430" s="1" t="s">
        <v>56</v>
      </c>
      <c r="F9430" s="18">
        <v>74.112000000000009</v>
      </c>
      <c r="G9430" t="s">
        <v>4115</v>
      </c>
      <c r="H9430" s="1">
        <f>IF(COUNTIF(G$2:G9430,G9430)=1,1,0)</f>
        <v>0</v>
      </c>
      <c r="I9430" s="1">
        <v>8</v>
      </c>
      <c r="J9430" s="1">
        <v>0.2</v>
      </c>
      <c r="K9430" s="1">
        <v>17.601600000000001</v>
      </c>
      <c r="L9430" s="12">
        <f>VLOOKUP(train[[#This Row],[Sub-Category]],Análisis_ABC_XYZ[[#Headers],[#Data]],4,FALSE)</f>
        <v>0.52062335344040378</v>
      </c>
    </row>
    <row r="9431" spans="1:12" x14ac:dyDescent="0.35">
      <c r="A9431" s="2">
        <v>43427</v>
      </c>
      <c r="B9431" s="1" t="s">
        <v>72</v>
      </c>
      <c r="C9431" s="1" t="s">
        <v>811</v>
      </c>
      <c r="D9431" s="1" t="s">
        <v>14</v>
      </c>
      <c r="E9431" s="1" t="s">
        <v>15</v>
      </c>
      <c r="F9431" s="18">
        <v>11.52</v>
      </c>
      <c r="G9431" t="s">
        <v>3051</v>
      </c>
      <c r="H9431" s="1">
        <f>IF(COUNTIF(G$2:G9431,G9431)=1,1,0)</f>
        <v>0</v>
      </c>
      <c r="I9431" s="1">
        <v>5</v>
      </c>
      <c r="J9431" s="1">
        <v>0.2</v>
      </c>
      <c r="K9431" s="1">
        <v>4.1760000000000002</v>
      </c>
      <c r="L9431" s="12">
        <f>VLOOKUP(train[[#This Row],[Sub-Category]],Análisis_ABC_XYZ[[#Headers],[#Data]],4,FALSE)</f>
        <v>0.4647369236065339</v>
      </c>
    </row>
    <row r="9432" spans="1:12" x14ac:dyDescent="0.35">
      <c r="A9432" s="2">
        <v>43427</v>
      </c>
      <c r="B9432" s="1" t="s">
        <v>72</v>
      </c>
      <c r="C9432" s="1" t="s">
        <v>1352</v>
      </c>
      <c r="D9432" s="1" t="s">
        <v>14</v>
      </c>
      <c r="E9432" s="1" t="s">
        <v>36</v>
      </c>
      <c r="F9432" s="18">
        <v>10.688000000000001</v>
      </c>
      <c r="G9432" t="s">
        <v>5172</v>
      </c>
      <c r="H9432" s="1">
        <f>IF(COUNTIF(G$2:G9432,G9432)=1,1,0)</f>
        <v>1</v>
      </c>
      <c r="I9432" s="1">
        <v>2</v>
      </c>
      <c r="J9432" s="1">
        <v>0.2</v>
      </c>
      <c r="K9432" s="1">
        <v>3.7407999999999997</v>
      </c>
      <c r="L9432" s="12">
        <f>VLOOKUP(train[[#This Row],[Sub-Category]],Análisis_ABC_XYZ[[#Headers],[#Data]],4,FALSE)</f>
        <v>0.43613829632717294</v>
      </c>
    </row>
    <row r="9433" spans="1:12" x14ac:dyDescent="0.35">
      <c r="A9433" s="2">
        <v>43427</v>
      </c>
      <c r="B9433" s="1" t="s">
        <v>52</v>
      </c>
      <c r="C9433" s="1" t="s">
        <v>507</v>
      </c>
      <c r="D9433" s="1" t="s">
        <v>14</v>
      </c>
      <c r="E9433" s="1" t="s">
        <v>29</v>
      </c>
      <c r="F9433" s="18">
        <v>7.4760000000000018</v>
      </c>
      <c r="G9433" t="s">
        <v>4822</v>
      </c>
      <c r="H9433" s="1">
        <f>IF(COUNTIF(G$2:G9433,G9433)=1,1,0)</f>
        <v>1</v>
      </c>
      <c r="I9433" s="1">
        <v>1</v>
      </c>
      <c r="J9433" s="1">
        <v>0.7</v>
      </c>
      <c r="K9433" s="1">
        <v>-5.9807999999999986</v>
      </c>
      <c r="L9433" s="12">
        <f>VLOOKUP(train[[#This Row],[Sub-Category]],Análisis_ABC_XYZ[[#Headers],[#Data]],4,FALSE)</f>
        <v>0.46881743173671325</v>
      </c>
    </row>
    <row r="9434" spans="1:12" x14ac:dyDescent="0.35">
      <c r="A9434" s="2">
        <v>43427</v>
      </c>
      <c r="B9434" s="1" t="s">
        <v>72</v>
      </c>
      <c r="C9434" s="1" t="s">
        <v>1443</v>
      </c>
      <c r="D9434" s="1" t="s">
        <v>8</v>
      </c>
      <c r="E9434" s="1" t="s">
        <v>22</v>
      </c>
      <c r="F9434" s="18">
        <v>6.4640000000000004</v>
      </c>
      <c r="G9434" t="s">
        <v>3051</v>
      </c>
      <c r="H9434" s="1">
        <f>IF(COUNTIF(G$2:G9434,G9434)=1,1,0)</f>
        <v>0</v>
      </c>
      <c r="I9434" s="1">
        <v>1</v>
      </c>
      <c r="J9434" s="1">
        <v>0.6</v>
      </c>
      <c r="K9434" s="1">
        <v>-4.0400000000000009</v>
      </c>
      <c r="L9434" s="12">
        <f>VLOOKUP(train[[#This Row],[Sub-Category]],Análisis_ABC_XYZ[[#Headers],[#Data]],4,FALSE)</f>
        <v>0.4595170286641902</v>
      </c>
    </row>
    <row r="9435" spans="1:12" x14ac:dyDescent="0.35">
      <c r="A9435" s="2">
        <v>43427</v>
      </c>
      <c r="B9435" s="1" t="s">
        <v>39</v>
      </c>
      <c r="C9435" s="1" t="s">
        <v>852</v>
      </c>
      <c r="D9435" s="1" t="s">
        <v>14</v>
      </c>
      <c r="E9435" s="1" t="s">
        <v>29</v>
      </c>
      <c r="F9435" s="18">
        <v>6.1039999999999983</v>
      </c>
      <c r="G9435" t="s">
        <v>4649</v>
      </c>
      <c r="H9435" s="1">
        <f>IF(COUNTIF(G$2:G9435,G9435)=1,1,0)</f>
        <v>0</v>
      </c>
      <c r="I9435" s="1">
        <v>2</v>
      </c>
      <c r="J9435" s="1">
        <v>0.8</v>
      </c>
      <c r="K9435" s="1">
        <v>-9.1560000000000006</v>
      </c>
      <c r="L9435" s="12">
        <f>VLOOKUP(train[[#This Row],[Sub-Category]],Análisis_ABC_XYZ[[#Headers],[#Data]],4,FALSE)</f>
        <v>0.46881743173671325</v>
      </c>
    </row>
    <row r="9436" spans="1:12" x14ac:dyDescent="0.35">
      <c r="A9436" s="2">
        <v>43427</v>
      </c>
      <c r="B9436" s="1" t="s">
        <v>79</v>
      </c>
      <c r="C9436" s="1" t="s">
        <v>546</v>
      </c>
      <c r="D9436" s="1" t="s">
        <v>14</v>
      </c>
      <c r="E9436" s="1" t="s">
        <v>182</v>
      </c>
      <c r="F9436" s="18">
        <v>4.3600000000000003</v>
      </c>
      <c r="G9436" t="s">
        <v>2461</v>
      </c>
      <c r="H9436" s="1">
        <f>IF(COUNTIF(G$2:G9436,G9436)=1,1,0)</f>
        <v>1</v>
      </c>
      <c r="I9436" s="1">
        <v>2</v>
      </c>
      <c r="J9436" s="1">
        <v>0</v>
      </c>
      <c r="K9436" s="1">
        <v>0.17439999999999944</v>
      </c>
      <c r="L9436" s="12">
        <f>VLOOKUP(train[[#This Row],[Sub-Category]],Análisis_ABC_XYZ[[#Headers],[#Data]],4,FALSE)</f>
        <v>0.53938093436526824</v>
      </c>
    </row>
    <row r="9437" spans="1:12" x14ac:dyDescent="0.35">
      <c r="A9437" s="2">
        <v>43427</v>
      </c>
      <c r="B9437" s="1" t="s">
        <v>34</v>
      </c>
      <c r="C9437" s="1" t="s">
        <v>151</v>
      </c>
      <c r="D9437" s="1" t="s">
        <v>14</v>
      </c>
      <c r="E9437" s="1" t="s">
        <v>24</v>
      </c>
      <c r="F9437" s="18">
        <v>3.3040000000000003</v>
      </c>
      <c r="G9437" t="s">
        <v>4115</v>
      </c>
      <c r="H9437" s="1">
        <f>IF(COUNTIF(G$2:G9437,G9437)=1,1,0)</f>
        <v>0</v>
      </c>
      <c r="I9437" s="1">
        <v>1</v>
      </c>
      <c r="J9437" s="1">
        <v>0.2</v>
      </c>
      <c r="K9437" s="1">
        <v>1.0737999999999999</v>
      </c>
      <c r="L9437" s="12">
        <f>VLOOKUP(train[[#This Row],[Sub-Category]],Análisis_ABC_XYZ[[#Headers],[#Data]],4,FALSE)</f>
        <v>0.45632477063632687</v>
      </c>
    </row>
    <row r="9438" spans="1:12" x14ac:dyDescent="0.35">
      <c r="A9438" s="2">
        <v>43428</v>
      </c>
      <c r="B9438" s="1" t="s">
        <v>6</v>
      </c>
      <c r="C9438" s="1" t="s">
        <v>838</v>
      </c>
      <c r="D9438" s="1" t="s">
        <v>14</v>
      </c>
      <c r="E9438" s="1" t="s">
        <v>20</v>
      </c>
      <c r="F9438" s="18">
        <v>1443.96</v>
      </c>
      <c r="G9438" t="s">
        <v>2267</v>
      </c>
      <c r="H9438" s="1">
        <f>IF(COUNTIF(G$2:G9438,G9438)=1,1,0)</f>
        <v>1</v>
      </c>
      <c r="I9438" s="1">
        <v>12</v>
      </c>
      <c r="J9438" s="1">
        <v>0</v>
      </c>
      <c r="K9438" s="1">
        <v>375.42959999999994</v>
      </c>
      <c r="L9438" s="12">
        <f>VLOOKUP(train[[#This Row],[Sub-Category]],Análisis_ABC_XYZ[[#Headers],[#Data]],4,FALSE)</f>
        <v>0.44610841445725197</v>
      </c>
    </row>
    <row r="9439" spans="1:12" x14ac:dyDescent="0.35">
      <c r="A9439" s="2">
        <v>43428</v>
      </c>
      <c r="B9439" s="1" t="s">
        <v>89</v>
      </c>
      <c r="C9439" s="1" t="s">
        <v>382</v>
      </c>
      <c r="D9439" s="1" t="s">
        <v>8</v>
      </c>
      <c r="E9439" s="1" t="s">
        <v>11</v>
      </c>
      <c r="F9439" s="18">
        <v>977.29200000000003</v>
      </c>
      <c r="G9439" t="s">
        <v>2607</v>
      </c>
      <c r="H9439" s="1">
        <f>IF(COUNTIF(G$2:G9439,G9439)=1,1,0)</f>
        <v>1</v>
      </c>
      <c r="I9439" s="1">
        <v>6</v>
      </c>
      <c r="J9439" s="1">
        <v>0.1</v>
      </c>
      <c r="K9439" s="1">
        <v>173.74080000000001</v>
      </c>
      <c r="L9439" s="12">
        <f>VLOOKUP(train[[#This Row],[Sub-Category]],Análisis_ABC_XYZ[[#Headers],[#Data]],4,FALSE)</f>
        <v>0.46529189879902266</v>
      </c>
    </row>
    <row r="9440" spans="1:12" x14ac:dyDescent="0.35">
      <c r="A9440" s="2">
        <v>43428</v>
      </c>
      <c r="B9440" s="1" t="s">
        <v>104</v>
      </c>
      <c r="C9440" s="1" t="s">
        <v>453</v>
      </c>
      <c r="D9440" s="1" t="s">
        <v>14</v>
      </c>
      <c r="E9440" s="1" t="s">
        <v>20</v>
      </c>
      <c r="F9440" s="18">
        <v>415.87200000000007</v>
      </c>
      <c r="G9440" t="s">
        <v>5675</v>
      </c>
      <c r="H9440" s="1">
        <f>IF(COUNTIF(G$2:G9440,G9440)=1,1,0)</f>
        <v>1</v>
      </c>
      <c r="I9440" s="1">
        <v>8</v>
      </c>
      <c r="J9440" s="1">
        <v>0.2</v>
      </c>
      <c r="K9440" s="1">
        <v>-41.587199999999996</v>
      </c>
      <c r="L9440" s="12">
        <f>VLOOKUP(train[[#This Row],[Sub-Category]],Análisis_ABC_XYZ[[#Headers],[#Data]],4,FALSE)</f>
        <v>0.44610841445725197</v>
      </c>
    </row>
    <row r="9441" spans="1:12" x14ac:dyDescent="0.35">
      <c r="A9441" s="2">
        <v>43428</v>
      </c>
      <c r="B9441" s="1" t="s">
        <v>12</v>
      </c>
      <c r="C9441" s="1" t="s">
        <v>401</v>
      </c>
      <c r="D9441" s="1" t="s">
        <v>8</v>
      </c>
      <c r="E9441" s="1" t="s">
        <v>18</v>
      </c>
      <c r="F9441" s="18">
        <v>364.08000000000004</v>
      </c>
      <c r="G9441" t="s">
        <v>5967</v>
      </c>
      <c r="H9441" s="1">
        <f>IF(COUNTIF(G$2:G9441,G9441)=1,1,0)</f>
        <v>1</v>
      </c>
      <c r="I9441" s="1">
        <v>2</v>
      </c>
      <c r="J9441" s="1">
        <v>0.2</v>
      </c>
      <c r="K9441" s="1">
        <v>9.1020000000000039</v>
      </c>
      <c r="L9441" s="12">
        <f>VLOOKUP(train[[#This Row],[Sub-Category]],Análisis_ABC_XYZ[[#Headers],[#Data]],4,FALSE)</f>
        <v>0.55975208308209756</v>
      </c>
    </row>
    <row r="9442" spans="1:12" x14ac:dyDescent="0.35">
      <c r="A9442" s="2">
        <v>43428</v>
      </c>
      <c r="B9442" s="1" t="s">
        <v>126</v>
      </c>
      <c r="C9442" s="1" t="s">
        <v>867</v>
      </c>
      <c r="D9442" s="1" t="s">
        <v>14</v>
      </c>
      <c r="E9442" s="1" t="s">
        <v>29</v>
      </c>
      <c r="F9442" s="18">
        <v>327.84</v>
      </c>
      <c r="G9442" t="s">
        <v>2792</v>
      </c>
      <c r="H9442" s="1">
        <f>IF(COUNTIF(G$2:G9442,G9442)=1,1,0)</f>
        <v>1</v>
      </c>
      <c r="I9442" s="1">
        <v>8</v>
      </c>
      <c r="J9442" s="1">
        <v>0</v>
      </c>
      <c r="K9442" s="1">
        <v>157.36319999999998</v>
      </c>
      <c r="L9442" s="12">
        <f>VLOOKUP(train[[#This Row],[Sub-Category]],Análisis_ABC_XYZ[[#Headers],[#Data]],4,FALSE)</f>
        <v>0.46881743173671325</v>
      </c>
    </row>
    <row r="9443" spans="1:12" x14ac:dyDescent="0.35">
      <c r="A9443" s="2">
        <v>43428</v>
      </c>
      <c r="B9443" s="1" t="s">
        <v>89</v>
      </c>
      <c r="C9443" s="1" t="s">
        <v>1404</v>
      </c>
      <c r="D9443" s="1" t="s">
        <v>8</v>
      </c>
      <c r="E9443" s="1" t="s">
        <v>9</v>
      </c>
      <c r="F9443" s="18">
        <v>321.56799999999998</v>
      </c>
      <c r="G9443" t="s">
        <v>3164</v>
      </c>
      <c r="H9443" s="1">
        <f>IF(COUNTIF(G$2:G9443,G9443)=1,1,0)</f>
        <v>1</v>
      </c>
      <c r="I9443" s="1">
        <v>2</v>
      </c>
      <c r="J9443" s="1">
        <v>0.2</v>
      </c>
      <c r="K9443" s="1">
        <v>-16.078399999999988</v>
      </c>
      <c r="L9443" s="12">
        <f>VLOOKUP(train[[#This Row],[Sub-Category]],Análisis_ABC_XYZ[[#Headers],[#Data]],4,FALSE)</f>
        <v>0.5176847302647779</v>
      </c>
    </row>
    <row r="9444" spans="1:12" x14ac:dyDescent="0.35">
      <c r="A9444" s="2">
        <v>43428</v>
      </c>
      <c r="B9444" s="1" t="s">
        <v>52</v>
      </c>
      <c r="C9444" s="1" t="s">
        <v>1194</v>
      </c>
      <c r="D9444" s="1" t="s">
        <v>14</v>
      </c>
      <c r="E9444" s="1" t="s">
        <v>36</v>
      </c>
      <c r="F9444" s="18">
        <v>229.54400000000001</v>
      </c>
      <c r="G9444" t="s">
        <v>6337</v>
      </c>
      <c r="H9444" s="1">
        <f>IF(COUNTIF(G$2:G9444,G9444)=1,1,0)</f>
        <v>1</v>
      </c>
      <c r="I9444" s="1">
        <v>7</v>
      </c>
      <c r="J9444" s="1">
        <v>0.2</v>
      </c>
      <c r="K9444" s="1">
        <v>83.209699999999998</v>
      </c>
      <c r="L9444" s="12">
        <f>VLOOKUP(train[[#This Row],[Sub-Category]],Análisis_ABC_XYZ[[#Headers],[#Data]],4,FALSE)</f>
        <v>0.43613829632717294</v>
      </c>
    </row>
    <row r="9445" spans="1:12" x14ac:dyDescent="0.35">
      <c r="A9445" s="2">
        <v>43428</v>
      </c>
      <c r="B9445" s="1" t="s">
        <v>89</v>
      </c>
      <c r="C9445" s="1" t="s">
        <v>1037</v>
      </c>
      <c r="D9445" s="1" t="s">
        <v>14</v>
      </c>
      <c r="E9445" s="1" t="s">
        <v>61</v>
      </c>
      <c r="F9445" s="18">
        <v>167.96</v>
      </c>
      <c r="G9445" t="s">
        <v>3164</v>
      </c>
      <c r="H9445" s="1">
        <f>IF(COUNTIF(G$2:G9445,G9445)=1,1,0)</f>
        <v>0</v>
      </c>
      <c r="I9445" s="1">
        <v>2</v>
      </c>
      <c r="J9445" s="1">
        <v>0</v>
      </c>
      <c r="K9445" s="1">
        <v>78.941199999999995</v>
      </c>
      <c r="L9445" s="12">
        <f>VLOOKUP(train[[#This Row],[Sub-Category]],Análisis_ABC_XYZ[[#Headers],[#Data]],4,FALSE)</f>
        <v>0.44424167803735209</v>
      </c>
    </row>
    <row r="9446" spans="1:12" x14ac:dyDescent="0.35">
      <c r="A9446" s="2">
        <v>43428</v>
      </c>
      <c r="B9446" s="1" t="s">
        <v>52</v>
      </c>
      <c r="C9446" s="1" t="s">
        <v>996</v>
      </c>
      <c r="D9446" s="1" t="s">
        <v>26</v>
      </c>
      <c r="E9446" s="1" t="s">
        <v>27</v>
      </c>
      <c r="F9446" s="18">
        <v>89.987999999999985</v>
      </c>
      <c r="G9446" t="s">
        <v>6337</v>
      </c>
      <c r="H9446" s="1">
        <f>IF(COUNTIF(G$2:G9446,G9446)=1,1,0)</f>
        <v>0</v>
      </c>
      <c r="I9446" s="1">
        <v>2</v>
      </c>
      <c r="J9446" s="1">
        <v>0.4</v>
      </c>
      <c r="K9446" s="1">
        <v>-14.998000000000012</v>
      </c>
      <c r="L9446" s="12">
        <f>VLOOKUP(train[[#This Row],[Sub-Category]],Análisis_ABC_XYZ[[#Headers],[#Data]],4,FALSE)</f>
        <v>0.41105220110552465</v>
      </c>
    </row>
    <row r="9447" spans="1:12" x14ac:dyDescent="0.35">
      <c r="A9447" s="2">
        <v>43428</v>
      </c>
      <c r="B9447" s="1" t="s">
        <v>126</v>
      </c>
      <c r="C9447" s="1" t="s">
        <v>1323</v>
      </c>
      <c r="D9447" s="1" t="s">
        <v>26</v>
      </c>
      <c r="E9447" s="1" t="s">
        <v>27</v>
      </c>
      <c r="F9447" s="18">
        <v>79.099999999999994</v>
      </c>
      <c r="G9447" t="s">
        <v>2792</v>
      </c>
      <c r="H9447" s="1">
        <f>IF(COUNTIF(G$2:G9447,G9447)=1,1,0)</f>
        <v>0</v>
      </c>
      <c r="I9447" s="1">
        <v>2</v>
      </c>
      <c r="J9447" s="1">
        <v>0</v>
      </c>
      <c r="K9447" s="1">
        <v>39.549999999999997</v>
      </c>
      <c r="L9447" s="12">
        <f>VLOOKUP(train[[#This Row],[Sub-Category]],Análisis_ABC_XYZ[[#Headers],[#Data]],4,FALSE)</f>
        <v>0.41105220110552465</v>
      </c>
    </row>
    <row r="9448" spans="1:12" x14ac:dyDescent="0.35">
      <c r="A9448" s="2">
        <v>43428</v>
      </c>
      <c r="B9448" s="1" t="s">
        <v>12</v>
      </c>
      <c r="C9448" s="1" t="s">
        <v>1039</v>
      </c>
      <c r="D9448" s="1" t="s">
        <v>8</v>
      </c>
      <c r="E9448" s="1" t="s">
        <v>18</v>
      </c>
      <c r="F9448" s="18">
        <v>71.088000000000008</v>
      </c>
      <c r="G9448" t="s">
        <v>5967</v>
      </c>
      <c r="H9448" s="1">
        <f>IF(COUNTIF(G$2:G9448,G9448)=1,1,0)</f>
        <v>0</v>
      </c>
      <c r="I9448" s="1">
        <v>2</v>
      </c>
      <c r="J9448" s="1">
        <v>0.2</v>
      </c>
      <c r="K9448" s="1">
        <v>-1.7772000000000041</v>
      </c>
      <c r="L9448" s="12">
        <f>VLOOKUP(train[[#This Row],[Sub-Category]],Análisis_ABC_XYZ[[#Headers],[#Data]],4,FALSE)</f>
        <v>0.55975208308209756</v>
      </c>
    </row>
    <row r="9449" spans="1:12" x14ac:dyDescent="0.35">
      <c r="A9449" s="2">
        <v>43428</v>
      </c>
      <c r="B9449" s="1" t="s">
        <v>111</v>
      </c>
      <c r="C9449" s="1" t="s">
        <v>1797</v>
      </c>
      <c r="D9449" s="1" t="s">
        <v>14</v>
      </c>
      <c r="E9449" s="1" t="s">
        <v>61</v>
      </c>
      <c r="F9449" s="18">
        <v>64.848000000000013</v>
      </c>
      <c r="G9449" t="s">
        <v>5248</v>
      </c>
      <c r="H9449" s="1">
        <f>IF(COUNTIF(G$2:G9449,G9449)=1,1,0)</f>
        <v>1</v>
      </c>
      <c r="I9449" s="1">
        <v>7</v>
      </c>
      <c r="J9449" s="1">
        <v>0.2</v>
      </c>
      <c r="K9449" s="1">
        <v>24.317999999999998</v>
      </c>
      <c r="L9449" s="12">
        <f>VLOOKUP(train[[#This Row],[Sub-Category]],Análisis_ABC_XYZ[[#Headers],[#Data]],4,FALSE)</f>
        <v>0.44424167803735209</v>
      </c>
    </row>
    <row r="9450" spans="1:12" x14ac:dyDescent="0.35">
      <c r="A9450" s="2">
        <v>43428</v>
      </c>
      <c r="B9450" s="1" t="s">
        <v>1200</v>
      </c>
      <c r="C9450" s="1" t="s">
        <v>1361</v>
      </c>
      <c r="D9450" s="1" t="s">
        <v>14</v>
      </c>
      <c r="E9450" s="1" t="s">
        <v>20</v>
      </c>
      <c r="F9450" s="18">
        <v>33.29</v>
      </c>
      <c r="G9450" t="s">
        <v>4128</v>
      </c>
      <c r="H9450" s="1">
        <f>IF(COUNTIF(G$2:G9450,G9450)=1,1,0)</f>
        <v>1</v>
      </c>
      <c r="I9450" s="1">
        <v>1</v>
      </c>
      <c r="J9450" s="1">
        <v>0</v>
      </c>
      <c r="K9450" s="1">
        <v>7.9895999999999994</v>
      </c>
      <c r="L9450" s="12">
        <f>VLOOKUP(train[[#This Row],[Sub-Category]],Análisis_ABC_XYZ[[#Headers],[#Data]],4,FALSE)</f>
        <v>0.44610841445725197</v>
      </c>
    </row>
    <row r="9451" spans="1:12" x14ac:dyDescent="0.35">
      <c r="A9451" s="2">
        <v>43428</v>
      </c>
      <c r="B9451" s="1" t="s">
        <v>12</v>
      </c>
      <c r="C9451" s="1" t="s">
        <v>991</v>
      </c>
      <c r="D9451" s="1" t="s">
        <v>14</v>
      </c>
      <c r="E9451" s="1" t="s">
        <v>24</v>
      </c>
      <c r="F9451" s="18">
        <v>27.76</v>
      </c>
      <c r="G9451" t="s">
        <v>3946</v>
      </c>
      <c r="H9451" s="1">
        <f>IF(COUNTIF(G$2:G9451,G9451)=1,1,0)</f>
        <v>1</v>
      </c>
      <c r="I9451" s="1">
        <v>4</v>
      </c>
      <c r="J9451" s="1">
        <v>0</v>
      </c>
      <c r="K9451" s="1">
        <v>9.9936000000000007</v>
      </c>
      <c r="L9451" s="12">
        <f>VLOOKUP(train[[#This Row],[Sub-Category]],Análisis_ABC_XYZ[[#Headers],[#Data]],4,FALSE)</f>
        <v>0.45632477063632687</v>
      </c>
    </row>
    <row r="9452" spans="1:12" x14ac:dyDescent="0.35">
      <c r="A9452" s="2">
        <v>43428</v>
      </c>
      <c r="B9452" s="1" t="s">
        <v>104</v>
      </c>
      <c r="C9452" s="1" t="s">
        <v>719</v>
      </c>
      <c r="D9452" s="1" t="s">
        <v>14</v>
      </c>
      <c r="E9452" s="1" t="s">
        <v>29</v>
      </c>
      <c r="F9452" s="18">
        <v>20.724000000000004</v>
      </c>
      <c r="G9452" t="s">
        <v>5675</v>
      </c>
      <c r="H9452" s="1">
        <f>IF(COUNTIF(G$2:G9452,G9452)=1,1,0)</f>
        <v>0</v>
      </c>
      <c r="I9452" s="1">
        <v>2</v>
      </c>
      <c r="J9452" s="1">
        <v>0.7</v>
      </c>
      <c r="K9452" s="1">
        <v>-15.197599999999994</v>
      </c>
      <c r="L9452" s="12">
        <f>VLOOKUP(train[[#This Row],[Sub-Category]],Análisis_ABC_XYZ[[#Headers],[#Data]],4,FALSE)</f>
        <v>0.46881743173671325</v>
      </c>
    </row>
    <row r="9453" spans="1:12" x14ac:dyDescent="0.35">
      <c r="A9453" s="2">
        <v>43428</v>
      </c>
      <c r="B9453" s="1" t="s">
        <v>34</v>
      </c>
      <c r="C9453" s="1" t="s">
        <v>807</v>
      </c>
      <c r="D9453" s="1" t="s">
        <v>14</v>
      </c>
      <c r="E9453" s="1" t="s">
        <v>29</v>
      </c>
      <c r="F9453" s="18">
        <v>19.008000000000003</v>
      </c>
      <c r="G9453" t="s">
        <v>5613</v>
      </c>
      <c r="H9453" s="1">
        <f>IF(COUNTIF(G$2:G9453,G9453)=1,1,0)</f>
        <v>1</v>
      </c>
      <c r="I9453" s="1">
        <v>8</v>
      </c>
      <c r="J9453" s="1">
        <v>0.7</v>
      </c>
      <c r="K9453" s="1">
        <v>-12.671999999999997</v>
      </c>
      <c r="L9453" s="12">
        <f>VLOOKUP(train[[#This Row],[Sub-Category]],Análisis_ABC_XYZ[[#Headers],[#Data]],4,FALSE)</f>
        <v>0.46881743173671325</v>
      </c>
    </row>
    <row r="9454" spans="1:12" x14ac:dyDescent="0.35">
      <c r="A9454" s="2">
        <v>43428</v>
      </c>
      <c r="B9454" s="1" t="s">
        <v>12</v>
      </c>
      <c r="C9454" s="1" t="s">
        <v>466</v>
      </c>
      <c r="D9454" s="1" t="s">
        <v>26</v>
      </c>
      <c r="E9454" s="1" t="s">
        <v>56</v>
      </c>
      <c r="F9454" s="18">
        <v>223.58</v>
      </c>
      <c r="G9454" t="s">
        <v>6910</v>
      </c>
      <c r="H9454" s="1">
        <f>IF(COUNTIF(G$2:G9454,G9454)=1,1,0)</f>
        <v>1</v>
      </c>
      <c r="I9454" s="1">
        <v>14</v>
      </c>
      <c r="J9454" s="1">
        <v>0</v>
      </c>
      <c r="K9454" s="1">
        <v>87.196200000000005</v>
      </c>
      <c r="L9454" s="12">
        <f>VLOOKUP(train[[#This Row],[Sub-Category]],Análisis_ABC_XYZ[[#Headers],[#Data]],4,FALSE)</f>
        <v>0.52062335344040378</v>
      </c>
    </row>
    <row r="9455" spans="1:12" x14ac:dyDescent="0.35">
      <c r="A9455" s="2">
        <v>43428</v>
      </c>
      <c r="B9455" s="1" t="s">
        <v>89</v>
      </c>
      <c r="C9455" s="1" t="s">
        <v>920</v>
      </c>
      <c r="D9455" s="1" t="s">
        <v>14</v>
      </c>
      <c r="E9455" s="1" t="s">
        <v>24</v>
      </c>
      <c r="F9455" s="18">
        <v>16.38</v>
      </c>
      <c r="G9455" t="s">
        <v>3164</v>
      </c>
      <c r="H9455" s="1">
        <f>IF(COUNTIF(G$2:G9455,G9455)=1,1,0)</f>
        <v>0</v>
      </c>
      <c r="I9455" s="1">
        <v>9</v>
      </c>
      <c r="J9455" s="1">
        <v>0</v>
      </c>
      <c r="K9455" s="1">
        <v>7.3709999999999996</v>
      </c>
      <c r="L9455" s="12">
        <f>VLOOKUP(train[[#This Row],[Sub-Category]],Análisis_ABC_XYZ[[#Headers],[#Data]],4,FALSE)</f>
        <v>0.45632477063632687</v>
      </c>
    </row>
    <row r="9456" spans="1:12" x14ac:dyDescent="0.35">
      <c r="A9456" s="2">
        <v>43428</v>
      </c>
      <c r="B9456" s="1" t="s">
        <v>39</v>
      </c>
      <c r="C9456" s="1" t="s">
        <v>40</v>
      </c>
      <c r="D9456" s="1" t="s">
        <v>14</v>
      </c>
      <c r="E9456" s="1" t="s">
        <v>31</v>
      </c>
      <c r="F9456" s="18">
        <v>13.761999999999997</v>
      </c>
      <c r="G9456" t="s">
        <v>5368</v>
      </c>
      <c r="H9456" s="1">
        <f>IF(COUNTIF(G$2:G9456,G9456)=1,1,0)</f>
        <v>1</v>
      </c>
      <c r="I9456" s="1">
        <v>1</v>
      </c>
      <c r="J9456" s="1">
        <v>0.8</v>
      </c>
      <c r="K9456" s="1">
        <v>-24.771599999999999</v>
      </c>
      <c r="L9456" s="12">
        <f>VLOOKUP(train[[#This Row],[Sub-Category]],Análisis_ABC_XYZ[[#Headers],[#Data]],4,FALSE)</f>
        <v>0.49507917887403441</v>
      </c>
    </row>
    <row r="9457" spans="1:12" x14ac:dyDescent="0.35">
      <c r="A9457" s="2">
        <v>43428</v>
      </c>
      <c r="B9457" s="1" t="s">
        <v>89</v>
      </c>
      <c r="C9457" s="1" t="s">
        <v>1261</v>
      </c>
      <c r="D9457" s="1" t="s">
        <v>14</v>
      </c>
      <c r="E9457" s="1" t="s">
        <v>36</v>
      </c>
      <c r="F9457" s="18">
        <v>12.96</v>
      </c>
      <c r="G9457" t="s">
        <v>3164</v>
      </c>
      <c r="H9457" s="1">
        <f>IF(COUNTIF(G$2:G9457,G9457)=1,1,0)</f>
        <v>0</v>
      </c>
      <c r="I9457" s="1">
        <v>2</v>
      </c>
      <c r="J9457" s="1">
        <v>0</v>
      </c>
      <c r="K9457" s="1">
        <v>6.2208000000000006</v>
      </c>
      <c r="L9457" s="12">
        <f>VLOOKUP(train[[#This Row],[Sub-Category]],Análisis_ABC_XYZ[[#Headers],[#Data]],4,FALSE)</f>
        <v>0.43613829632717294</v>
      </c>
    </row>
    <row r="9458" spans="1:12" x14ac:dyDescent="0.35">
      <c r="A9458" s="2">
        <v>43428</v>
      </c>
      <c r="B9458" s="1" t="s">
        <v>111</v>
      </c>
      <c r="C9458" s="1" t="s">
        <v>1717</v>
      </c>
      <c r="D9458" s="1" t="s">
        <v>14</v>
      </c>
      <c r="E9458" s="1" t="s">
        <v>29</v>
      </c>
      <c r="F9458" s="18">
        <v>11.673000000000002</v>
      </c>
      <c r="G9458" t="s">
        <v>5248</v>
      </c>
      <c r="H9458" s="1">
        <f>IF(COUNTIF(G$2:G9458,G9458)=1,1,0)</f>
        <v>0</v>
      </c>
      <c r="I9458" s="1">
        <v>3</v>
      </c>
      <c r="J9458" s="1">
        <v>0.7</v>
      </c>
      <c r="K9458" s="1">
        <v>-7.782</v>
      </c>
      <c r="L9458" s="12">
        <f>VLOOKUP(train[[#This Row],[Sub-Category]],Análisis_ABC_XYZ[[#Headers],[#Data]],4,FALSE)</f>
        <v>0.46881743173671325</v>
      </c>
    </row>
    <row r="9459" spans="1:12" x14ac:dyDescent="0.35">
      <c r="A9459" s="2">
        <v>43428</v>
      </c>
      <c r="B9459" s="1" t="s">
        <v>39</v>
      </c>
      <c r="C9459" s="1" t="s">
        <v>549</v>
      </c>
      <c r="D9459" s="1" t="s">
        <v>14</v>
      </c>
      <c r="E9459" s="1" t="s">
        <v>91</v>
      </c>
      <c r="F9459" s="18">
        <v>10.824</v>
      </c>
      <c r="G9459" t="s">
        <v>5189</v>
      </c>
      <c r="H9459" s="1">
        <f>IF(COUNTIF(G$2:G9459,G9459)=1,1,0)</f>
        <v>1</v>
      </c>
      <c r="I9459" s="1">
        <v>3</v>
      </c>
      <c r="J9459" s="1">
        <v>0.2</v>
      </c>
      <c r="K9459" s="1">
        <v>2.5707</v>
      </c>
      <c r="L9459" s="12">
        <f>VLOOKUP(train[[#This Row],[Sub-Category]],Análisis_ABC_XYZ[[#Headers],[#Data]],4,FALSE)</f>
        <v>0.51168203684699509</v>
      </c>
    </row>
    <row r="9460" spans="1:12" x14ac:dyDescent="0.35">
      <c r="A9460" s="2">
        <v>43428</v>
      </c>
      <c r="B9460" s="1" t="s">
        <v>12</v>
      </c>
      <c r="C9460" s="1" t="s">
        <v>629</v>
      </c>
      <c r="D9460" s="1" t="s">
        <v>14</v>
      </c>
      <c r="E9460" s="1" t="s">
        <v>36</v>
      </c>
      <c r="F9460" s="18">
        <v>7.78</v>
      </c>
      <c r="G9460" t="s">
        <v>2778</v>
      </c>
      <c r="H9460" s="1">
        <f>IF(COUNTIF(G$2:G9460,G9460)=1,1,0)</f>
        <v>1</v>
      </c>
      <c r="I9460" s="1">
        <v>1</v>
      </c>
      <c r="J9460" s="1">
        <v>0</v>
      </c>
      <c r="K9460" s="1">
        <v>3.5009999999999994</v>
      </c>
      <c r="L9460" s="12">
        <f>VLOOKUP(train[[#This Row],[Sub-Category]],Análisis_ABC_XYZ[[#Headers],[#Data]],4,FALSE)</f>
        <v>0.43613829632717294</v>
      </c>
    </row>
    <row r="9461" spans="1:12" x14ac:dyDescent="0.35">
      <c r="A9461" s="2">
        <v>43428</v>
      </c>
      <c r="B9461" s="1" t="s">
        <v>89</v>
      </c>
      <c r="C9461" s="1" t="s">
        <v>1084</v>
      </c>
      <c r="D9461" s="1" t="s">
        <v>14</v>
      </c>
      <c r="E9461" s="1" t="s">
        <v>36</v>
      </c>
      <c r="F9461" s="18">
        <v>5.88</v>
      </c>
      <c r="G9461" t="s">
        <v>2607</v>
      </c>
      <c r="H9461" s="1">
        <f>IF(COUNTIF(G$2:G9461,G9461)=1,1,0)</f>
        <v>0</v>
      </c>
      <c r="I9461" s="1">
        <v>1</v>
      </c>
      <c r="J9461" s="1">
        <v>0</v>
      </c>
      <c r="K9461" s="1">
        <v>2.8811999999999998</v>
      </c>
      <c r="L9461" s="12">
        <f>VLOOKUP(train[[#This Row],[Sub-Category]],Análisis_ABC_XYZ[[#Headers],[#Data]],4,FALSE)</f>
        <v>0.43613829632717294</v>
      </c>
    </row>
    <row r="9462" spans="1:12" x14ac:dyDescent="0.35">
      <c r="A9462" s="2">
        <v>43428</v>
      </c>
      <c r="B9462" s="1" t="s">
        <v>6</v>
      </c>
      <c r="C9462" s="1" t="s">
        <v>678</v>
      </c>
      <c r="D9462" s="1" t="s">
        <v>14</v>
      </c>
      <c r="E9462" s="1" t="s">
        <v>29</v>
      </c>
      <c r="F9462" s="18">
        <v>2.88</v>
      </c>
      <c r="G9462" s="1" t="s">
        <v>2267</v>
      </c>
      <c r="H9462" s="1">
        <f>IF(COUNTIF(G$2:G9462,G9462)=1,1,0)</f>
        <v>0</v>
      </c>
      <c r="I9462" s="1">
        <v>1</v>
      </c>
      <c r="J9462" s="1">
        <v>0</v>
      </c>
      <c r="K9462" s="1">
        <v>1.4112</v>
      </c>
      <c r="L9462" s="12">
        <f>VLOOKUP(train[[#This Row],[Sub-Category]],Análisis_ABC_XYZ[[#Headers],[#Data]],4,FALSE)</f>
        <v>0.46881743173671325</v>
      </c>
    </row>
    <row r="9463" spans="1:12" x14ac:dyDescent="0.35">
      <c r="A9463" s="2">
        <v>43429</v>
      </c>
      <c r="B9463" s="1" t="s">
        <v>39</v>
      </c>
      <c r="C9463" s="1" t="s">
        <v>923</v>
      </c>
      <c r="D9463" s="1" t="s">
        <v>8</v>
      </c>
      <c r="E9463" s="1" t="s">
        <v>11</v>
      </c>
      <c r="F9463" s="18">
        <v>853.92999999999984</v>
      </c>
      <c r="G9463" t="s">
        <v>4737</v>
      </c>
      <c r="H9463" s="1">
        <f>IF(COUNTIF(G$2:G9463,G9463)=1,1,0)</f>
        <v>1</v>
      </c>
      <c r="I9463" s="1">
        <v>5</v>
      </c>
      <c r="J9463" s="1">
        <v>0.3</v>
      </c>
      <c r="K9463" s="1">
        <v>-24.397999999999911</v>
      </c>
      <c r="L9463" s="12">
        <f>VLOOKUP(train[[#This Row],[Sub-Category]],Análisis_ABC_XYZ[[#Headers],[#Data]],4,FALSE)</f>
        <v>0.46529189879902266</v>
      </c>
    </row>
    <row r="9464" spans="1:12" x14ac:dyDescent="0.35">
      <c r="A9464" s="2">
        <v>43429</v>
      </c>
      <c r="B9464" s="1" t="s">
        <v>16</v>
      </c>
      <c r="C9464" s="1" t="s">
        <v>1170</v>
      </c>
      <c r="D9464" s="1" t="s">
        <v>8</v>
      </c>
      <c r="E9464" s="1" t="s">
        <v>9</v>
      </c>
      <c r="F9464" s="18">
        <v>723.92</v>
      </c>
      <c r="G9464" t="s">
        <v>6269</v>
      </c>
      <c r="H9464" s="1">
        <f>IF(COUNTIF(G$2:G9464,G9464)=1,1,0)</f>
        <v>1</v>
      </c>
      <c r="I9464" s="1">
        <v>5</v>
      </c>
      <c r="J9464" s="1">
        <v>0.2</v>
      </c>
      <c r="K9464" s="1">
        <v>-81.440999999999946</v>
      </c>
      <c r="L9464" s="12">
        <f>VLOOKUP(train[[#This Row],[Sub-Category]],Análisis_ABC_XYZ[[#Headers],[#Data]],4,FALSE)</f>
        <v>0.5176847302647779</v>
      </c>
    </row>
    <row r="9465" spans="1:12" x14ac:dyDescent="0.35">
      <c r="A9465" s="2">
        <v>43429</v>
      </c>
      <c r="B9465" s="1" t="s">
        <v>6</v>
      </c>
      <c r="C9465" s="1" t="s">
        <v>1198</v>
      </c>
      <c r="D9465" s="1" t="s">
        <v>8</v>
      </c>
      <c r="E9465" s="1" t="s">
        <v>11</v>
      </c>
      <c r="F9465" s="18">
        <v>701.96</v>
      </c>
      <c r="G9465" t="s">
        <v>6256</v>
      </c>
      <c r="H9465" s="1">
        <f>IF(COUNTIF(G$2:G9465,G9465)=1,1,0)</f>
        <v>1</v>
      </c>
      <c r="I9465" s="1">
        <v>2</v>
      </c>
      <c r="J9465" s="1">
        <v>0</v>
      </c>
      <c r="K9465" s="1">
        <v>168.47040000000004</v>
      </c>
      <c r="L9465" s="12">
        <f>VLOOKUP(train[[#This Row],[Sub-Category]],Análisis_ABC_XYZ[[#Headers],[#Data]],4,FALSE)</f>
        <v>0.46529189879902266</v>
      </c>
    </row>
    <row r="9466" spans="1:12" x14ac:dyDescent="0.35">
      <c r="A9466" s="2">
        <v>43429</v>
      </c>
      <c r="B9466" s="1" t="s">
        <v>79</v>
      </c>
      <c r="C9466" s="1" t="s">
        <v>815</v>
      </c>
      <c r="D9466" s="1" t="s">
        <v>14</v>
      </c>
      <c r="E9466" s="1" t="s">
        <v>20</v>
      </c>
      <c r="F9466" s="18">
        <v>501.81000000000006</v>
      </c>
      <c r="G9466" t="s">
        <v>6128</v>
      </c>
      <c r="H9466" s="1">
        <f>IF(COUNTIF(G$2:G9466,G9466)=1,1,0)</f>
        <v>1</v>
      </c>
      <c r="I9466" s="1">
        <v>3</v>
      </c>
      <c r="J9466" s="1">
        <v>0</v>
      </c>
      <c r="K9466" s="1">
        <v>0</v>
      </c>
      <c r="L9466" s="12">
        <f>VLOOKUP(train[[#This Row],[Sub-Category]],Análisis_ABC_XYZ[[#Headers],[#Data]],4,FALSE)</f>
        <v>0.44610841445725197</v>
      </c>
    </row>
    <row r="9467" spans="1:12" x14ac:dyDescent="0.35">
      <c r="A9467" s="2">
        <v>43429</v>
      </c>
      <c r="B9467" s="1" t="s">
        <v>12</v>
      </c>
      <c r="C9467" s="1" t="s">
        <v>1316</v>
      </c>
      <c r="D9467" s="1" t="s">
        <v>8</v>
      </c>
      <c r="E9467" s="1" t="s">
        <v>9</v>
      </c>
      <c r="F9467" s="18">
        <v>359.49899999999997</v>
      </c>
      <c r="G9467" t="s">
        <v>2984</v>
      </c>
      <c r="H9467" s="1">
        <f>IF(COUNTIF(G$2:G9467,G9467)=1,1,0)</f>
        <v>1</v>
      </c>
      <c r="I9467" s="1">
        <v>3</v>
      </c>
      <c r="J9467" s="1">
        <v>0.15</v>
      </c>
      <c r="K9467" s="1">
        <v>-29.605799999999981</v>
      </c>
      <c r="L9467" s="12">
        <f>VLOOKUP(train[[#This Row],[Sub-Category]],Análisis_ABC_XYZ[[#Headers],[#Data]],4,FALSE)</f>
        <v>0.5176847302647779</v>
      </c>
    </row>
    <row r="9468" spans="1:12" x14ac:dyDescent="0.35">
      <c r="A9468" s="2">
        <v>43429</v>
      </c>
      <c r="B9468" s="1" t="s">
        <v>39</v>
      </c>
      <c r="C9468" s="1" t="s">
        <v>996</v>
      </c>
      <c r="D9468" s="1" t="s">
        <v>26</v>
      </c>
      <c r="E9468" s="1" t="s">
        <v>27</v>
      </c>
      <c r="F9468" s="18">
        <v>299.95999999999998</v>
      </c>
      <c r="G9468" t="s">
        <v>4737</v>
      </c>
      <c r="H9468" s="1">
        <f>IF(COUNTIF(G$2:G9468,G9468)=1,1,0)</f>
        <v>0</v>
      </c>
      <c r="I9468" s="1">
        <v>5</v>
      </c>
      <c r="J9468" s="1">
        <v>0.2</v>
      </c>
      <c r="K9468" s="1">
        <v>37.494999999999962</v>
      </c>
      <c r="L9468" s="12">
        <f>VLOOKUP(train[[#This Row],[Sub-Category]],Análisis_ABC_XYZ[[#Headers],[#Data]],4,FALSE)</f>
        <v>0.41105220110552465</v>
      </c>
    </row>
    <row r="9469" spans="1:12" x14ac:dyDescent="0.35">
      <c r="A9469" s="2">
        <v>43429</v>
      </c>
      <c r="B9469" s="1" t="s">
        <v>39</v>
      </c>
      <c r="C9469" s="1" t="s">
        <v>1599</v>
      </c>
      <c r="D9469" s="1" t="s">
        <v>14</v>
      </c>
      <c r="E9469" s="1" t="s">
        <v>31</v>
      </c>
      <c r="F9469" s="18">
        <v>67.839999999999989</v>
      </c>
      <c r="G9469" t="s">
        <v>4737</v>
      </c>
      <c r="H9469" s="1">
        <f>IF(COUNTIF(G$2:G9469,G9469)=1,1,0)</f>
        <v>0</v>
      </c>
      <c r="I9469" s="1">
        <v>5</v>
      </c>
      <c r="J9469" s="1">
        <v>0.8</v>
      </c>
      <c r="K9469" s="1">
        <v>-179.77600000000001</v>
      </c>
      <c r="L9469" s="12">
        <f>VLOOKUP(train[[#This Row],[Sub-Category]],Análisis_ABC_XYZ[[#Headers],[#Data]],4,FALSE)</f>
        <v>0.49507917887403441</v>
      </c>
    </row>
    <row r="9470" spans="1:12" x14ac:dyDescent="0.35">
      <c r="A9470" s="2">
        <v>43429</v>
      </c>
      <c r="B9470" s="1" t="s">
        <v>379</v>
      </c>
      <c r="C9470" s="1" t="s">
        <v>423</v>
      </c>
      <c r="D9470" s="1" t="s">
        <v>14</v>
      </c>
      <c r="E9470" s="1" t="s">
        <v>36</v>
      </c>
      <c r="F9470" s="18">
        <v>48.87</v>
      </c>
      <c r="G9470" t="s">
        <v>4475</v>
      </c>
      <c r="H9470" s="1">
        <f>IF(COUNTIF(G$2:G9470,G9470)=1,1,0)</f>
        <v>1</v>
      </c>
      <c r="I9470" s="1">
        <v>9</v>
      </c>
      <c r="J9470" s="1">
        <v>0</v>
      </c>
      <c r="K9470" s="1">
        <v>23.946299999999997</v>
      </c>
      <c r="L9470" s="12">
        <f>VLOOKUP(train[[#This Row],[Sub-Category]],Análisis_ABC_XYZ[[#Headers],[#Data]],4,FALSE)</f>
        <v>0.43613829632717294</v>
      </c>
    </row>
    <row r="9471" spans="1:12" x14ac:dyDescent="0.35">
      <c r="A9471" s="2">
        <v>43429</v>
      </c>
      <c r="B9471" s="1" t="s">
        <v>12</v>
      </c>
      <c r="C9471" s="1" t="s">
        <v>1629</v>
      </c>
      <c r="D9471" s="1" t="s">
        <v>26</v>
      </c>
      <c r="E9471" s="1" t="s">
        <v>27</v>
      </c>
      <c r="F9471" s="18">
        <v>39.960000000000008</v>
      </c>
      <c r="G9471" t="s">
        <v>4145</v>
      </c>
      <c r="H9471" s="1">
        <f>IF(COUNTIF(G$2:G9471,G9471)=1,1,0)</f>
        <v>1</v>
      </c>
      <c r="I9471" s="1">
        <v>5</v>
      </c>
      <c r="J9471" s="1">
        <v>0.2</v>
      </c>
      <c r="K9471" s="1">
        <v>3.4964999999999993</v>
      </c>
      <c r="L9471" s="12">
        <f>VLOOKUP(train[[#This Row],[Sub-Category]],Análisis_ABC_XYZ[[#Headers],[#Data]],4,FALSE)</f>
        <v>0.41105220110552465</v>
      </c>
    </row>
    <row r="9472" spans="1:12" x14ac:dyDescent="0.35">
      <c r="A9472" s="2">
        <v>43429</v>
      </c>
      <c r="B9472" s="1" t="s">
        <v>12</v>
      </c>
      <c r="C9472" s="1" t="s">
        <v>174</v>
      </c>
      <c r="D9472" s="1" t="s">
        <v>14</v>
      </c>
      <c r="E9472" s="1" t="s">
        <v>36</v>
      </c>
      <c r="F9472" s="18">
        <v>34.08</v>
      </c>
      <c r="G9472" t="s">
        <v>4145</v>
      </c>
      <c r="H9472" s="1">
        <f>IF(COUNTIF(G$2:G9472,G9472)=1,1,0)</f>
        <v>0</v>
      </c>
      <c r="I9472" s="1">
        <v>6</v>
      </c>
      <c r="J9472" s="1">
        <v>0</v>
      </c>
      <c r="K9472" s="1">
        <v>15.335999999999999</v>
      </c>
      <c r="L9472" s="12">
        <f>VLOOKUP(train[[#This Row],[Sub-Category]],Análisis_ABC_XYZ[[#Headers],[#Data]],4,FALSE)</f>
        <v>0.43613829632717294</v>
      </c>
    </row>
    <row r="9473" spans="1:12" x14ac:dyDescent="0.35">
      <c r="A9473" s="2">
        <v>43429</v>
      </c>
      <c r="B9473" s="1" t="s">
        <v>39</v>
      </c>
      <c r="C9473" s="1" t="s">
        <v>1736</v>
      </c>
      <c r="D9473" s="1" t="s">
        <v>14</v>
      </c>
      <c r="E9473" s="1" t="s">
        <v>24</v>
      </c>
      <c r="F9473" s="18">
        <v>18.687999999999999</v>
      </c>
      <c r="G9473" t="s">
        <v>4737</v>
      </c>
      <c r="H9473" s="1">
        <f>IF(COUNTIF(G$2:G9473,G9473)=1,1,0)</f>
        <v>0</v>
      </c>
      <c r="I9473" s="1">
        <v>4</v>
      </c>
      <c r="J9473" s="1">
        <v>0.2</v>
      </c>
      <c r="K9473" s="1">
        <v>3.7375999999999996</v>
      </c>
      <c r="L9473" s="12">
        <f>VLOOKUP(train[[#This Row],[Sub-Category]],Análisis_ABC_XYZ[[#Headers],[#Data]],4,FALSE)</f>
        <v>0.45632477063632687</v>
      </c>
    </row>
    <row r="9474" spans="1:12" x14ac:dyDescent="0.35">
      <c r="A9474" s="2">
        <v>43429</v>
      </c>
      <c r="B9474" s="1" t="s">
        <v>12</v>
      </c>
      <c r="C9474" s="1" t="s">
        <v>534</v>
      </c>
      <c r="D9474" s="1" t="s">
        <v>14</v>
      </c>
      <c r="E9474" s="1" t="s">
        <v>20</v>
      </c>
      <c r="F9474" s="18">
        <v>10.48</v>
      </c>
      <c r="G9474" t="s">
        <v>2984</v>
      </c>
      <c r="H9474" s="1">
        <f>IF(COUNTIF(G$2:G9474,G9474)=1,1,0)</f>
        <v>0</v>
      </c>
      <c r="I9474" s="1">
        <v>1</v>
      </c>
      <c r="J9474" s="1">
        <v>0</v>
      </c>
      <c r="K9474" s="1">
        <v>2.8296000000000001</v>
      </c>
      <c r="L9474" s="12">
        <f>VLOOKUP(train[[#This Row],[Sub-Category]],Análisis_ABC_XYZ[[#Headers],[#Data]],4,FALSE)</f>
        <v>0.44610841445725197</v>
      </c>
    </row>
    <row r="9475" spans="1:12" x14ac:dyDescent="0.35">
      <c r="A9475" s="2">
        <v>43429</v>
      </c>
      <c r="B9475" s="1" t="s">
        <v>12</v>
      </c>
      <c r="C9475" s="1" t="s">
        <v>743</v>
      </c>
      <c r="D9475" s="1" t="s">
        <v>14</v>
      </c>
      <c r="E9475" s="1" t="s">
        <v>24</v>
      </c>
      <c r="F9475" s="18">
        <v>5.16</v>
      </c>
      <c r="G9475" t="s">
        <v>2528</v>
      </c>
      <c r="H9475" s="1">
        <f>IF(COUNTIF(G$2:G9475,G9475)=1,1,0)</f>
        <v>1</v>
      </c>
      <c r="I9475" s="1">
        <v>2</v>
      </c>
      <c r="J9475" s="1">
        <v>0</v>
      </c>
      <c r="K9475" s="1">
        <v>1.3416000000000001</v>
      </c>
      <c r="L9475" s="12">
        <f>VLOOKUP(train[[#This Row],[Sub-Category]],Análisis_ABC_XYZ[[#Headers],[#Data]],4,FALSE)</f>
        <v>0.45632477063632687</v>
      </c>
    </row>
    <row r="9476" spans="1:12" x14ac:dyDescent="0.35">
      <c r="A9476" s="2">
        <v>43430</v>
      </c>
      <c r="B9476" s="1" t="s">
        <v>84</v>
      </c>
      <c r="C9476" s="1" t="s">
        <v>1215</v>
      </c>
      <c r="D9476" s="1" t="s">
        <v>26</v>
      </c>
      <c r="E9476" s="1" t="s">
        <v>27</v>
      </c>
      <c r="F9476" s="18">
        <v>1879.96</v>
      </c>
      <c r="G9476" t="s">
        <v>3934</v>
      </c>
      <c r="H9476" s="1">
        <f>IF(COUNTIF(G$2:G9476,G9476)=1,1,0)</f>
        <v>1</v>
      </c>
      <c r="I9476" s="1">
        <v>4</v>
      </c>
      <c r="J9476" s="1">
        <v>0</v>
      </c>
      <c r="K9476" s="1">
        <v>545.18839999999977</v>
      </c>
      <c r="L9476" s="12">
        <f>VLOOKUP(train[[#This Row],[Sub-Category]],Análisis_ABC_XYZ[[#Headers],[#Data]],4,FALSE)</f>
        <v>0.41105220110552465</v>
      </c>
    </row>
    <row r="9477" spans="1:12" x14ac:dyDescent="0.35">
      <c r="A9477" s="2">
        <v>43430</v>
      </c>
      <c r="B9477" s="1" t="s">
        <v>89</v>
      </c>
      <c r="C9477" s="1" t="s">
        <v>1033</v>
      </c>
      <c r="D9477" s="1" t="s">
        <v>26</v>
      </c>
      <c r="E9477" s="1" t="s">
        <v>27</v>
      </c>
      <c r="F9477" s="18">
        <v>979.95</v>
      </c>
      <c r="G9477" t="s">
        <v>3248</v>
      </c>
      <c r="H9477" s="1">
        <f>IF(COUNTIF(G$2:G9477,G9477)=1,1,0)</f>
        <v>1</v>
      </c>
      <c r="I9477" s="1">
        <v>5</v>
      </c>
      <c r="J9477" s="1">
        <v>0</v>
      </c>
      <c r="K9477" s="1">
        <v>264.58650000000006</v>
      </c>
      <c r="L9477" s="12">
        <f>VLOOKUP(train[[#This Row],[Sub-Category]],Análisis_ABC_XYZ[[#Headers],[#Data]],4,FALSE)</f>
        <v>0.41105220110552465</v>
      </c>
    </row>
    <row r="9478" spans="1:12" x14ac:dyDescent="0.35">
      <c r="A9478" s="2">
        <v>43430</v>
      </c>
      <c r="B9478" s="1" t="s">
        <v>84</v>
      </c>
      <c r="C9478" s="1" t="s">
        <v>210</v>
      </c>
      <c r="D9478" s="1" t="s">
        <v>8</v>
      </c>
      <c r="E9478" s="1" t="s">
        <v>11</v>
      </c>
      <c r="F9478" s="18">
        <v>828.59999999999991</v>
      </c>
      <c r="G9478" t="s">
        <v>3934</v>
      </c>
      <c r="H9478" s="1">
        <f>IF(COUNTIF(G$2:G9478,G9478)=1,1,0)</f>
        <v>0</v>
      </c>
      <c r="I9478" s="1">
        <v>3</v>
      </c>
      <c r="J9478" s="1">
        <v>0</v>
      </c>
      <c r="K9478" s="1">
        <v>240.29399999999995</v>
      </c>
      <c r="L9478" s="12">
        <f>VLOOKUP(train[[#This Row],[Sub-Category]],Análisis_ABC_XYZ[[#Headers],[#Data]],4,FALSE)</f>
        <v>0.46529189879902266</v>
      </c>
    </row>
    <row r="9479" spans="1:12" x14ac:dyDescent="0.35">
      <c r="A9479" s="2">
        <v>43430</v>
      </c>
      <c r="B9479" s="1" t="s">
        <v>84</v>
      </c>
      <c r="C9479" s="1" t="s">
        <v>1044</v>
      </c>
      <c r="D9479" s="1" t="s">
        <v>8</v>
      </c>
      <c r="E9479" s="1" t="s">
        <v>18</v>
      </c>
      <c r="F9479" s="18">
        <v>257.94</v>
      </c>
      <c r="G9479" t="s">
        <v>3934</v>
      </c>
      <c r="H9479" s="1">
        <f>IF(COUNTIF(G$2:G9479,G9479)=1,1,0)</f>
        <v>0</v>
      </c>
      <c r="I9479" s="1">
        <v>3</v>
      </c>
      <c r="J9479" s="1">
        <v>0</v>
      </c>
      <c r="K9479" s="1">
        <v>67.064400000000006</v>
      </c>
      <c r="L9479" s="12">
        <f>VLOOKUP(train[[#This Row],[Sub-Category]],Análisis_ABC_XYZ[[#Headers],[#Data]],4,FALSE)</f>
        <v>0.55975208308209756</v>
      </c>
    </row>
    <row r="9480" spans="1:12" x14ac:dyDescent="0.35">
      <c r="A9480" s="2">
        <v>43430</v>
      </c>
      <c r="B9480" s="1" t="s">
        <v>157</v>
      </c>
      <c r="C9480" s="1" t="s">
        <v>585</v>
      </c>
      <c r="D9480" s="1" t="s">
        <v>26</v>
      </c>
      <c r="E9480" s="1" t="s">
        <v>27</v>
      </c>
      <c r="F9480" s="18">
        <v>220.75200000000001</v>
      </c>
      <c r="G9480" t="s">
        <v>6594</v>
      </c>
      <c r="H9480" s="1">
        <f>IF(COUNTIF(G$2:G9480,G9480)=1,1,0)</f>
        <v>1</v>
      </c>
      <c r="I9480" s="1">
        <v>8</v>
      </c>
      <c r="J9480" s="1">
        <v>0.4</v>
      </c>
      <c r="K9480" s="1">
        <v>-40.47120000000001</v>
      </c>
      <c r="L9480" s="12">
        <f>VLOOKUP(train[[#This Row],[Sub-Category]],Análisis_ABC_XYZ[[#Headers],[#Data]],4,FALSE)</f>
        <v>0.41105220110552465</v>
      </c>
    </row>
    <row r="9481" spans="1:12" x14ac:dyDescent="0.35">
      <c r="A9481" s="2">
        <v>43430</v>
      </c>
      <c r="B9481" s="1" t="s">
        <v>157</v>
      </c>
      <c r="C9481" s="1" t="s">
        <v>577</v>
      </c>
      <c r="D9481" s="1" t="s">
        <v>14</v>
      </c>
      <c r="E9481" s="1" t="s">
        <v>31</v>
      </c>
      <c r="F9481" s="18">
        <v>213.13600000000002</v>
      </c>
      <c r="G9481" t="s">
        <v>6146</v>
      </c>
      <c r="H9481" s="1">
        <f>IF(COUNTIF(G$2:G9481,G9481)=1,1,0)</f>
        <v>1</v>
      </c>
      <c r="I9481" s="1">
        <v>7</v>
      </c>
      <c r="J9481" s="1">
        <v>0.2</v>
      </c>
      <c r="K9481" s="1">
        <v>23.977799999999988</v>
      </c>
      <c r="L9481" s="12">
        <f>VLOOKUP(train[[#This Row],[Sub-Category]],Análisis_ABC_XYZ[[#Headers],[#Data]],4,FALSE)</f>
        <v>0.49507917887403441</v>
      </c>
    </row>
    <row r="9482" spans="1:12" x14ac:dyDescent="0.35">
      <c r="A9482" s="2">
        <v>43430</v>
      </c>
      <c r="B9482" s="1" t="s">
        <v>89</v>
      </c>
      <c r="C9482" s="1" t="s">
        <v>1319</v>
      </c>
      <c r="D9482" s="1" t="s">
        <v>8</v>
      </c>
      <c r="E9482" s="1" t="s">
        <v>22</v>
      </c>
      <c r="F9482" s="18">
        <v>135.29999999999998</v>
      </c>
      <c r="G9482" t="s">
        <v>3248</v>
      </c>
      <c r="H9482" s="1">
        <f>IF(COUNTIF(G$2:G9482,G9482)=1,1,0)</f>
        <v>0</v>
      </c>
      <c r="I9482" s="1">
        <v>5</v>
      </c>
      <c r="J9482" s="1">
        <v>0</v>
      </c>
      <c r="K9482" s="1">
        <v>37.883999999999993</v>
      </c>
      <c r="L9482" s="12">
        <f>VLOOKUP(train[[#This Row],[Sub-Category]],Análisis_ABC_XYZ[[#Headers],[#Data]],4,FALSE)</f>
        <v>0.4595170286641902</v>
      </c>
    </row>
    <row r="9483" spans="1:12" x14ac:dyDescent="0.35">
      <c r="A9483" s="2">
        <v>43430</v>
      </c>
      <c r="B9483" s="1" t="s">
        <v>186</v>
      </c>
      <c r="C9483" s="1" t="s">
        <v>514</v>
      </c>
      <c r="D9483" s="1" t="s">
        <v>8</v>
      </c>
      <c r="E9483" s="1" t="s">
        <v>22</v>
      </c>
      <c r="F9483" s="18">
        <v>126.30000000000001</v>
      </c>
      <c r="G9483" t="s">
        <v>3145</v>
      </c>
      <c r="H9483" s="1">
        <f>IF(COUNTIF(G$2:G9483,G9483)=1,1,0)</f>
        <v>1</v>
      </c>
      <c r="I9483" s="1">
        <v>3</v>
      </c>
      <c r="J9483" s="1">
        <v>0</v>
      </c>
      <c r="K9483" s="1">
        <v>40.415999999999997</v>
      </c>
      <c r="L9483" s="12">
        <f>VLOOKUP(train[[#This Row],[Sub-Category]],Análisis_ABC_XYZ[[#Headers],[#Data]],4,FALSE)</f>
        <v>0.4595170286641902</v>
      </c>
    </row>
    <row r="9484" spans="1:12" x14ac:dyDescent="0.35">
      <c r="A9484" s="2">
        <v>43430</v>
      </c>
      <c r="B9484" s="1" t="s">
        <v>89</v>
      </c>
      <c r="C9484" s="1" t="s">
        <v>771</v>
      </c>
      <c r="D9484" s="1" t="s">
        <v>14</v>
      </c>
      <c r="E9484" s="1" t="s">
        <v>29</v>
      </c>
      <c r="F9484" s="18">
        <v>93.344000000000008</v>
      </c>
      <c r="G9484" t="s">
        <v>4613</v>
      </c>
      <c r="H9484" s="1">
        <f>IF(COUNTIF(G$2:G9484,G9484)=1,1,0)</f>
        <v>1</v>
      </c>
      <c r="I9484" s="1">
        <v>4</v>
      </c>
      <c r="J9484" s="1">
        <v>0.2</v>
      </c>
      <c r="K9484" s="1">
        <v>32.670400000000001</v>
      </c>
      <c r="L9484" s="12">
        <f>VLOOKUP(train[[#This Row],[Sub-Category]],Análisis_ABC_XYZ[[#Headers],[#Data]],4,FALSE)</f>
        <v>0.46881743173671325</v>
      </c>
    </row>
    <row r="9485" spans="1:12" x14ac:dyDescent="0.35">
      <c r="A9485" s="2">
        <v>43430</v>
      </c>
      <c r="B9485" s="1" t="s">
        <v>84</v>
      </c>
      <c r="C9485" s="1" t="s">
        <v>884</v>
      </c>
      <c r="D9485" s="1" t="s">
        <v>26</v>
      </c>
      <c r="E9485" s="1" t="s">
        <v>27</v>
      </c>
      <c r="F9485" s="18">
        <v>89.98</v>
      </c>
      <c r="G9485" t="s">
        <v>3934</v>
      </c>
      <c r="H9485" s="1">
        <f>IF(COUNTIF(G$2:G9485,G9485)=1,1,0)</f>
        <v>0</v>
      </c>
      <c r="I9485" s="1">
        <v>2</v>
      </c>
      <c r="J9485" s="1">
        <v>0</v>
      </c>
      <c r="K9485" s="1">
        <v>43.190399999999997</v>
      </c>
      <c r="L9485" s="12">
        <f>VLOOKUP(train[[#This Row],[Sub-Category]],Análisis_ABC_XYZ[[#Headers],[#Data]],4,FALSE)</f>
        <v>0.41105220110552465</v>
      </c>
    </row>
    <row r="9486" spans="1:12" x14ac:dyDescent="0.35">
      <c r="A9486" s="2">
        <v>43430</v>
      </c>
      <c r="B9486" s="1" t="s">
        <v>89</v>
      </c>
      <c r="C9486" s="1" t="s">
        <v>1684</v>
      </c>
      <c r="D9486" s="1" t="s">
        <v>14</v>
      </c>
      <c r="E9486" s="1" t="s">
        <v>31</v>
      </c>
      <c r="F9486" s="18">
        <v>58.730000000000004</v>
      </c>
      <c r="G9486" t="s">
        <v>4613</v>
      </c>
      <c r="H9486" s="1">
        <f>IF(COUNTIF(G$2:G9486,G9486)=1,1,0)</f>
        <v>0</v>
      </c>
      <c r="I9486" s="1">
        <v>7</v>
      </c>
      <c r="J9486" s="1">
        <v>0</v>
      </c>
      <c r="K9486" s="1">
        <v>14.682500000000001</v>
      </c>
      <c r="L9486" s="12">
        <f>VLOOKUP(train[[#This Row],[Sub-Category]],Análisis_ABC_XYZ[[#Headers],[#Data]],4,FALSE)</f>
        <v>0.49507917887403441</v>
      </c>
    </row>
    <row r="9487" spans="1:12" x14ac:dyDescent="0.35">
      <c r="A9487" s="2">
        <v>43430</v>
      </c>
      <c r="B9487" s="1" t="s">
        <v>157</v>
      </c>
      <c r="C9487" s="1" t="s">
        <v>1179</v>
      </c>
      <c r="D9487" s="1" t="s">
        <v>14</v>
      </c>
      <c r="E9487" s="1" t="s">
        <v>31</v>
      </c>
      <c r="F9487" s="18">
        <v>52.272000000000006</v>
      </c>
      <c r="G9487" t="s">
        <v>6146</v>
      </c>
      <c r="H9487" s="1">
        <f>IF(COUNTIF(G$2:G9487,G9487)=1,1,0)</f>
        <v>0</v>
      </c>
      <c r="I9487" s="1">
        <v>3</v>
      </c>
      <c r="J9487" s="1">
        <v>0.2</v>
      </c>
      <c r="K9487" s="1">
        <v>9.8009999999999984</v>
      </c>
      <c r="L9487" s="12">
        <f>VLOOKUP(train[[#This Row],[Sub-Category]],Análisis_ABC_XYZ[[#Headers],[#Data]],4,FALSE)</f>
        <v>0.49507917887403441</v>
      </c>
    </row>
    <row r="9488" spans="1:12" x14ac:dyDescent="0.35">
      <c r="A9488" s="2">
        <v>43430</v>
      </c>
      <c r="B9488" s="1" t="s">
        <v>72</v>
      </c>
      <c r="C9488" s="1" t="s">
        <v>357</v>
      </c>
      <c r="D9488" s="1" t="s">
        <v>14</v>
      </c>
      <c r="E9488" s="1" t="s">
        <v>29</v>
      </c>
      <c r="F9488" s="18">
        <v>33.567999999999991</v>
      </c>
      <c r="G9488" t="s">
        <v>5921</v>
      </c>
      <c r="H9488" s="1">
        <f>IF(COUNTIF(G$2:G9488,G9488)=1,1,0)</f>
        <v>1</v>
      </c>
      <c r="I9488" s="1">
        <v>8</v>
      </c>
      <c r="J9488" s="1">
        <v>0.8</v>
      </c>
      <c r="K9488" s="1">
        <v>-53.708800000000025</v>
      </c>
      <c r="L9488" s="12">
        <f>VLOOKUP(train[[#This Row],[Sub-Category]],Análisis_ABC_XYZ[[#Headers],[#Data]],4,FALSE)</f>
        <v>0.46881743173671325</v>
      </c>
    </row>
    <row r="9489" spans="1:12" x14ac:dyDescent="0.35">
      <c r="A9489" s="2">
        <v>43430</v>
      </c>
      <c r="B9489" s="1" t="s">
        <v>84</v>
      </c>
      <c r="C9489" s="1" t="s">
        <v>1068</v>
      </c>
      <c r="D9489" s="1" t="s">
        <v>8</v>
      </c>
      <c r="E9489" s="1" t="s">
        <v>22</v>
      </c>
      <c r="F9489" s="18">
        <v>27.46</v>
      </c>
      <c r="G9489" t="s">
        <v>3934</v>
      </c>
      <c r="H9489" s="1">
        <f>IF(COUNTIF(G$2:G9489,G9489)=1,1,0)</f>
        <v>0</v>
      </c>
      <c r="I9489" s="1">
        <v>2</v>
      </c>
      <c r="J9489" s="1">
        <v>0</v>
      </c>
      <c r="K9489" s="1">
        <v>9.8856000000000002</v>
      </c>
      <c r="L9489" s="12">
        <f>VLOOKUP(train[[#This Row],[Sub-Category]],Análisis_ABC_XYZ[[#Headers],[#Data]],4,FALSE)</f>
        <v>0.4595170286641902</v>
      </c>
    </row>
    <row r="9490" spans="1:12" x14ac:dyDescent="0.35">
      <c r="A9490" s="2">
        <v>43430</v>
      </c>
      <c r="B9490" s="1" t="s">
        <v>186</v>
      </c>
      <c r="C9490" s="1" t="s">
        <v>515</v>
      </c>
      <c r="D9490" s="1" t="s">
        <v>26</v>
      </c>
      <c r="E9490" s="1" t="s">
        <v>56</v>
      </c>
      <c r="F9490" s="18">
        <v>38.04</v>
      </c>
      <c r="G9490" t="s">
        <v>3145</v>
      </c>
      <c r="H9490" s="1">
        <f>IF(COUNTIF(G$2:G9490,G9490)=1,1,0)</f>
        <v>0</v>
      </c>
      <c r="I9490" s="1">
        <v>2</v>
      </c>
      <c r="J9490" s="1">
        <v>0</v>
      </c>
      <c r="K9490" s="1">
        <v>12.172799999999999</v>
      </c>
      <c r="L9490" s="12">
        <f>VLOOKUP(train[[#This Row],[Sub-Category]],Análisis_ABC_XYZ[[#Headers],[#Data]],4,FALSE)</f>
        <v>0.52062335344040378</v>
      </c>
    </row>
    <row r="9491" spans="1:12" x14ac:dyDescent="0.35">
      <c r="A9491" s="2">
        <v>43430</v>
      </c>
      <c r="B9491" s="1" t="s">
        <v>379</v>
      </c>
      <c r="C9491" s="1" t="s">
        <v>1113</v>
      </c>
      <c r="D9491" s="1" t="s">
        <v>14</v>
      </c>
      <c r="E9491" s="1" t="s">
        <v>24</v>
      </c>
      <c r="F9491" s="18">
        <v>12.84</v>
      </c>
      <c r="G9491" t="s">
        <v>3151</v>
      </c>
      <c r="H9491" s="1">
        <f>IF(COUNTIF(G$2:G9491,G9491)=1,1,0)</f>
        <v>1</v>
      </c>
      <c r="I9491" s="1">
        <v>3</v>
      </c>
      <c r="J9491" s="1">
        <v>0</v>
      </c>
      <c r="K9491" s="1">
        <v>3.7235999999999989</v>
      </c>
      <c r="L9491" s="12">
        <f>VLOOKUP(train[[#This Row],[Sub-Category]],Análisis_ABC_XYZ[[#Headers],[#Data]],4,FALSE)</f>
        <v>0.45632477063632687</v>
      </c>
    </row>
    <row r="9492" spans="1:12" x14ac:dyDescent="0.35">
      <c r="A9492" s="2">
        <v>43431</v>
      </c>
      <c r="B9492" s="1" t="s">
        <v>84</v>
      </c>
      <c r="C9492" s="1" t="s">
        <v>963</v>
      </c>
      <c r="D9492" s="1" t="s">
        <v>14</v>
      </c>
      <c r="E9492" s="1" t="s">
        <v>29</v>
      </c>
      <c r="F9492" s="18">
        <v>497.93999999999994</v>
      </c>
      <c r="G9492" t="s">
        <v>5486</v>
      </c>
      <c r="H9492" s="1">
        <f>IF(COUNTIF(G$2:G9492,G9492)=1,1,0)</f>
        <v>1</v>
      </c>
      <c r="I9492" s="1">
        <v>3</v>
      </c>
      <c r="J9492" s="1">
        <v>0</v>
      </c>
      <c r="K9492" s="1">
        <v>224.07299999999998</v>
      </c>
      <c r="L9492" s="12">
        <f>VLOOKUP(train[[#This Row],[Sub-Category]],Análisis_ABC_XYZ[[#Headers],[#Data]],4,FALSE)</f>
        <v>0.46881743173671325</v>
      </c>
    </row>
    <row r="9493" spans="1:12" x14ac:dyDescent="0.35">
      <c r="A9493" s="2">
        <v>43431</v>
      </c>
      <c r="B9493" s="1" t="s">
        <v>12</v>
      </c>
      <c r="C9493" s="1" t="s">
        <v>1226</v>
      </c>
      <c r="D9493" s="1" t="s">
        <v>14</v>
      </c>
      <c r="E9493" s="1" t="s">
        <v>36</v>
      </c>
      <c r="F9493" s="18">
        <v>244.54999999999998</v>
      </c>
      <c r="G9493" t="s">
        <v>5530</v>
      </c>
      <c r="H9493" s="1">
        <f>IF(COUNTIF(G$2:G9493,G9493)=1,1,0)</f>
        <v>1</v>
      </c>
      <c r="I9493" s="1">
        <v>5</v>
      </c>
      <c r="J9493" s="1">
        <v>0</v>
      </c>
      <c r="K9493" s="1">
        <v>114.93849999999998</v>
      </c>
      <c r="L9493" s="12">
        <f>VLOOKUP(train[[#This Row],[Sub-Category]],Análisis_ABC_XYZ[[#Headers],[#Data]],4,FALSE)</f>
        <v>0.43613829632717294</v>
      </c>
    </row>
    <row r="9494" spans="1:12" x14ac:dyDescent="0.35">
      <c r="A9494" s="2">
        <v>43431</v>
      </c>
      <c r="B9494" s="1" t="s">
        <v>84</v>
      </c>
      <c r="C9494" s="1" t="s">
        <v>1021</v>
      </c>
      <c r="D9494" s="1" t="s">
        <v>14</v>
      </c>
      <c r="E9494" s="1" t="s">
        <v>36</v>
      </c>
      <c r="F9494" s="18">
        <v>158.28</v>
      </c>
      <c r="G9494" t="s">
        <v>5486</v>
      </c>
      <c r="H9494" s="1">
        <f>IF(COUNTIF(G$2:G9494,G9494)=1,1,0)</f>
        <v>0</v>
      </c>
      <c r="I9494" s="1">
        <v>6</v>
      </c>
      <c r="J9494" s="1">
        <v>0</v>
      </c>
      <c r="K9494" s="1">
        <v>72.808799999999991</v>
      </c>
      <c r="L9494" s="12">
        <f>VLOOKUP(train[[#This Row],[Sub-Category]],Análisis_ABC_XYZ[[#Headers],[#Data]],4,FALSE)</f>
        <v>0.43613829632717294</v>
      </c>
    </row>
    <row r="9495" spans="1:12" x14ac:dyDescent="0.35">
      <c r="A9495" s="2">
        <v>43431</v>
      </c>
      <c r="B9495" s="1" t="s">
        <v>12</v>
      </c>
      <c r="C9495" s="1" t="s">
        <v>606</v>
      </c>
      <c r="D9495" s="1" t="s">
        <v>14</v>
      </c>
      <c r="E9495" s="1" t="s">
        <v>29</v>
      </c>
      <c r="F9495" s="18">
        <v>117.48800000000001</v>
      </c>
      <c r="G9495" t="s">
        <v>3563</v>
      </c>
      <c r="H9495" s="1">
        <f>IF(COUNTIF(G$2:G9495,G9495)=1,1,0)</f>
        <v>1</v>
      </c>
      <c r="I9495" s="1">
        <v>7</v>
      </c>
      <c r="J9495" s="1">
        <v>0.2</v>
      </c>
      <c r="K9495" s="1">
        <v>41.120799999999988</v>
      </c>
      <c r="L9495" s="12">
        <f>VLOOKUP(train[[#This Row],[Sub-Category]],Análisis_ABC_XYZ[[#Headers],[#Data]],4,FALSE)</f>
        <v>0.46881743173671325</v>
      </c>
    </row>
    <row r="9496" spans="1:12" x14ac:dyDescent="0.35">
      <c r="A9496" s="2">
        <v>43431</v>
      </c>
      <c r="B9496" s="1" t="s">
        <v>89</v>
      </c>
      <c r="C9496" s="1" t="s">
        <v>1474</v>
      </c>
      <c r="D9496" s="1" t="s">
        <v>14</v>
      </c>
      <c r="E9496" s="1" t="s">
        <v>29</v>
      </c>
      <c r="F9496" s="18">
        <v>107.42400000000001</v>
      </c>
      <c r="G9496" t="s">
        <v>2728</v>
      </c>
      <c r="H9496" s="1">
        <f>IF(COUNTIF(G$2:G9496,G9496)=1,1,0)</f>
        <v>1</v>
      </c>
      <c r="I9496" s="1">
        <v>6</v>
      </c>
      <c r="J9496" s="1">
        <v>0.2</v>
      </c>
      <c r="K9496" s="1">
        <v>36.255599999999994</v>
      </c>
      <c r="L9496" s="12">
        <f>VLOOKUP(train[[#This Row],[Sub-Category]],Análisis_ABC_XYZ[[#Headers],[#Data]],4,FALSE)</f>
        <v>0.46881743173671325</v>
      </c>
    </row>
    <row r="9497" spans="1:12" x14ac:dyDescent="0.35">
      <c r="A9497" s="2">
        <v>43431</v>
      </c>
      <c r="B9497" s="1" t="s">
        <v>12</v>
      </c>
      <c r="C9497" s="1" t="s">
        <v>1836</v>
      </c>
      <c r="D9497" s="1" t="s">
        <v>26</v>
      </c>
      <c r="E9497" s="1" t="s">
        <v>27</v>
      </c>
      <c r="F9497" s="18">
        <v>57.567999999999998</v>
      </c>
      <c r="G9497" t="s">
        <v>6186</v>
      </c>
      <c r="H9497" s="1">
        <f>IF(COUNTIF(G$2:G9497,G9497)=1,1,0)</f>
        <v>1</v>
      </c>
      <c r="I9497" s="1">
        <v>4</v>
      </c>
      <c r="J9497" s="1">
        <v>0.2</v>
      </c>
      <c r="K9497" s="1">
        <v>5.7568000000000019</v>
      </c>
      <c r="L9497" s="12">
        <f>VLOOKUP(train[[#This Row],[Sub-Category]],Análisis_ABC_XYZ[[#Headers],[#Data]],4,FALSE)</f>
        <v>0.41105220110552465</v>
      </c>
    </row>
    <row r="9498" spans="1:12" x14ac:dyDescent="0.35">
      <c r="A9498" s="2">
        <v>43431</v>
      </c>
      <c r="B9498" s="1" t="s">
        <v>42</v>
      </c>
      <c r="C9498" s="1" t="s">
        <v>323</v>
      </c>
      <c r="D9498" s="1" t="s">
        <v>8</v>
      </c>
      <c r="E9498" s="1" t="s">
        <v>22</v>
      </c>
      <c r="F9498" s="18">
        <v>46.94</v>
      </c>
      <c r="G9498" t="s">
        <v>4443</v>
      </c>
      <c r="H9498" s="1">
        <f>IF(COUNTIF(G$2:G9498,G9498)=1,1,0)</f>
        <v>1</v>
      </c>
      <c r="I9498" s="1">
        <v>1</v>
      </c>
      <c r="J9498" s="1">
        <v>0</v>
      </c>
      <c r="K9498" s="1">
        <v>19.2454</v>
      </c>
      <c r="L9498" s="12">
        <f>VLOOKUP(train[[#This Row],[Sub-Category]],Análisis_ABC_XYZ[[#Headers],[#Data]],4,FALSE)</f>
        <v>0.4595170286641902</v>
      </c>
    </row>
    <row r="9499" spans="1:12" x14ac:dyDescent="0.35">
      <c r="A9499" s="2">
        <v>43431</v>
      </c>
      <c r="B9499" s="1" t="s">
        <v>34</v>
      </c>
      <c r="C9499" s="1" t="s">
        <v>1380</v>
      </c>
      <c r="D9499" s="1" t="s">
        <v>14</v>
      </c>
      <c r="E9499" s="1" t="s">
        <v>31</v>
      </c>
      <c r="F9499" s="18">
        <v>43.584000000000003</v>
      </c>
      <c r="G9499" t="s">
        <v>2869</v>
      </c>
      <c r="H9499" s="1">
        <f>IF(COUNTIF(G$2:G9499,G9499)=1,1,0)</f>
        <v>1</v>
      </c>
      <c r="I9499" s="1">
        <v>1</v>
      </c>
      <c r="J9499" s="1">
        <v>0.2</v>
      </c>
      <c r="K9499" s="1">
        <v>4.3584000000000032</v>
      </c>
      <c r="L9499" s="12">
        <f>VLOOKUP(train[[#This Row],[Sub-Category]],Análisis_ABC_XYZ[[#Headers],[#Data]],4,FALSE)</f>
        <v>0.49507917887403441</v>
      </c>
    </row>
    <row r="9500" spans="1:12" x14ac:dyDescent="0.35">
      <c r="A9500" s="2">
        <v>43431</v>
      </c>
      <c r="B9500" s="1" t="s">
        <v>12</v>
      </c>
      <c r="C9500" s="1" t="s">
        <v>609</v>
      </c>
      <c r="D9500" s="1" t="s">
        <v>8</v>
      </c>
      <c r="E9500" s="1" t="s">
        <v>22</v>
      </c>
      <c r="F9500" s="18">
        <v>18.84</v>
      </c>
      <c r="G9500" t="s">
        <v>3563</v>
      </c>
      <c r="H9500" s="1">
        <f>IF(COUNTIF(G$2:G9500,G9500)=1,1,0)</f>
        <v>0</v>
      </c>
      <c r="I9500" s="1">
        <v>3</v>
      </c>
      <c r="J9500" s="1">
        <v>0</v>
      </c>
      <c r="K9500" s="1">
        <v>6.0287999999999995</v>
      </c>
      <c r="L9500" s="12">
        <f>VLOOKUP(train[[#This Row],[Sub-Category]],Análisis_ABC_XYZ[[#Headers],[#Data]],4,FALSE)</f>
        <v>0.4595170286641902</v>
      </c>
    </row>
    <row r="9501" spans="1:12" x14ac:dyDescent="0.35">
      <c r="A9501" s="2">
        <v>43431</v>
      </c>
      <c r="B9501" s="1" t="s">
        <v>12</v>
      </c>
      <c r="C9501" s="1" t="s">
        <v>1264</v>
      </c>
      <c r="D9501" s="1" t="s">
        <v>26</v>
      </c>
      <c r="E9501" s="1" t="s">
        <v>56</v>
      </c>
      <c r="F9501" s="18">
        <v>166.16</v>
      </c>
      <c r="G9501" t="s">
        <v>5530</v>
      </c>
      <c r="H9501" s="1">
        <f>IF(COUNTIF(G$2:G9501,G9501)=1,1,0)</f>
        <v>0</v>
      </c>
      <c r="I9501" s="1">
        <v>8</v>
      </c>
      <c r="J9501" s="1">
        <v>0</v>
      </c>
      <c r="K9501" s="1">
        <v>59.817599999999999</v>
      </c>
      <c r="L9501" s="12">
        <f>VLOOKUP(train[[#This Row],[Sub-Category]],Análisis_ABC_XYZ[[#Headers],[#Data]],4,FALSE)</f>
        <v>0.52062335344040378</v>
      </c>
    </row>
    <row r="9502" spans="1:12" x14ac:dyDescent="0.35">
      <c r="A9502" s="2">
        <v>43431</v>
      </c>
      <c r="B9502" s="1" t="s">
        <v>42</v>
      </c>
      <c r="C9502" s="1" t="s">
        <v>466</v>
      </c>
      <c r="D9502" s="1" t="s">
        <v>26</v>
      </c>
      <c r="E9502" s="1" t="s">
        <v>56</v>
      </c>
      <c r="F9502" s="18">
        <v>143.73000000000002</v>
      </c>
      <c r="G9502" t="s">
        <v>4443</v>
      </c>
      <c r="H9502" s="1">
        <f>IF(COUNTIF(G$2:G9502,G9502)=1,1,0)</f>
        <v>0</v>
      </c>
      <c r="I9502" s="1">
        <v>9</v>
      </c>
      <c r="J9502" s="1">
        <v>0</v>
      </c>
      <c r="K9502" s="1">
        <v>56.054700000000011</v>
      </c>
      <c r="L9502" s="12">
        <f>VLOOKUP(train[[#This Row],[Sub-Category]],Análisis_ABC_XYZ[[#Headers],[#Data]],4,FALSE)</f>
        <v>0.52062335344040378</v>
      </c>
    </row>
    <row r="9503" spans="1:12" x14ac:dyDescent="0.35">
      <c r="A9503" s="2">
        <v>43431</v>
      </c>
      <c r="B9503" s="1" t="s">
        <v>34</v>
      </c>
      <c r="C9503" s="1" t="s">
        <v>976</v>
      </c>
      <c r="D9503" s="1" t="s">
        <v>14</v>
      </c>
      <c r="E9503" s="1" t="s">
        <v>24</v>
      </c>
      <c r="F9503" s="18">
        <v>8.76</v>
      </c>
      <c r="G9503" t="s">
        <v>2869</v>
      </c>
      <c r="H9503" s="1">
        <f>IF(COUNTIF(G$2:G9503,G9503)=1,1,0)</f>
        <v>0</v>
      </c>
      <c r="I9503" s="1">
        <v>5</v>
      </c>
      <c r="J9503" s="1">
        <v>0.2</v>
      </c>
      <c r="K9503" s="1">
        <v>0.76649999999999974</v>
      </c>
      <c r="L9503" s="12">
        <f>VLOOKUP(train[[#This Row],[Sub-Category]],Análisis_ABC_XYZ[[#Headers],[#Data]],4,FALSE)</f>
        <v>0.45632477063632687</v>
      </c>
    </row>
    <row r="9504" spans="1:12" x14ac:dyDescent="0.35">
      <c r="A9504" s="2">
        <v>43431</v>
      </c>
      <c r="B9504" s="1" t="s">
        <v>89</v>
      </c>
      <c r="C9504" s="1" t="s">
        <v>433</v>
      </c>
      <c r="D9504" s="1" t="s">
        <v>14</v>
      </c>
      <c r="E9504" s="1" t="s">
        <v>24</v>
      </c>
      <c r="F9504" s="18">
        <v>6.99</v>
      </c>
      <c r="G9504" t="s">
        <v>2728</v>
      </c>
      <c r="H9504" s="1">
        <f>IF(COUNTIF(G$2:G9504,G9504)=1,1,0)</f>
        <v>0</v>
      </c>
      <c r="I9504" s="1">
        <v>3</v>
      </c>
      <c r="J9504" s="1">
        <v>0</v>
      </c>
      <c r="K9504" s="1">
        <v>2.027099999999999</v>
      </c>
      <c r="L9504" s="12">
        <f>VLOOKUP(train[[#This Row],[Sub-Category]],Análisis_ABC_XYZ[[#Headers],[#Data]],4,FALSE)</f>
        <v>0.45632477063632687</v>
      </c>
    </row>
    <row r="9505" spans="1:12" x14ac:dyDescent="0.35">
      <c r="A9505" s="2">
        <v>43432</v>
      </c>
      <c r="B9505" s="1" t="s">
        <v>52</v>
      </c>
      <c r="C9505" s="1" t="s">
        <v>804</v>
      </c>
      <c r="D9505" s="1" t="s">
        <v>8</v>
      </c>
      <c r="E9505" s="1" t="s">
        <v>18</v>
      </c>
      <c r="F9505" s="18">
        <v>2065.3200000000002</v>
      </c>
      <c r="G9505" t="s">
        <v>5456</v>
      </c>
      <c r="H9505" s="1">
        <f>IF(COUNTIF(G$2:G9505,G9505)=1,1,0)</f>
        <v>1</v>
      </c>
      <c r="I9505" s="1">
        <v>12</v>
      </c>
      <c r="J9505" s="1">
        <v>0.4</v>
      </c>
      <c r="K9505" s="1">
        <v>-619.59600000000012</v>
      </c>
      <c r="L9505" s="12">
        <f>VLOOKUP(train[[#This Row],[Sub-Category]],Análisis_ABC_XYZ[[#Headers],[#Data]],4,FALSE)</f>
        <v>0.55975208308209756</v>
      </c>
    </row>
    <row r="9506" spans="1:12" x14ac:dyDescent="0.35">
      <c r="A9506" s="2">
        <v>43432</v>
      </c>
      <c r="B9506" s="1" t="s">
        <v>89</v>
      </c>
      <c r="C9506" s="1" t="s">
        <v>1471</v>
      </c>
      <c r="D9506" s="1" t="s">
        <v>26</v>
      </c>
      <c r="E9506" s="1" t="s">
        <v>27</v>
      </c>
      <c r="F9506" s="18">
        <v>1979.89</v>
      </c>
      <c r="G9506" t="s">
        <v>4882</v>
      </c>
      <c r="H9506" s="1">
        <f>IF(COUNTIF(G$2:G9506,G9506)=1,1,0)</f>
        <v>1</v>
      </c>
      <c r="I9506" s="1">
        <v>11</v>
      </c>
      <c r="J9506" s="1">
        <v>0</v>
      </c>
      <c r="K9506" s="1">
        <v>494.97250000000003</v>
      </c>
      <c r="L9506" s="12">
        <f>VLOOKUP(train[[#This Row],[Sub-Category]],Análisis_ABC_XYZ[[#Headers],[#Data]],4,FALSE)</f>
        <v>0.41105220110552465</v>
      </c>
    </row>
    <row r="9507" spans="1:12" x14ac:dyDescent="0.35">
      <c r="A9507" s="2">
        <v>43432</v>
      </c>
      <c r="B9507" s="1" t="s">
        <v>766</v>
      </c>
      <c r="C9507" s="1" t="s">
        <v>276</v>
      </c>
      <c r="D9507" s="1" t="s">
        <v>8</v>
      </c>
      <c r="E9507" s="1" t="s">
        <v>22</v>
      </c>
      <c r="F9507" s="18">
        <v>1049.2</v>
      </c>
      <c r="G9507" t="s">
        <v>2131</v>
      </c>
      <c r="H9507" s="1">
        <f>IF(COUNTIF(G$2:G9507,G9507)=1,1,0)</f>
        <v>1</v>
      </c>
      <c r="I9507" s="1">
        <v>5</v>
      </c>
      <c r="J9507" s="1">
        <v>0</v>
      </c>
      <c r="K9507" s="1">
        <v>272.79200000000003</v>
      </c>
      <c r="L9507" s="12">
        <f>VLOOKUP(train[[#This Row],[Sub-Category]],Análisis_ABC_XYZ[[#Headers],[#Data]],4,FALSE)</f>
        <v>0.4595170286641902</v>
      </c>
    </row>
    <row r="9508" spans="1:12" x14ac:dyDescent="0.35">
      <c r="A9508" s="2">
        <v>43432</v>
      </c>
      <c r="B9508" s="1" t="s">
        <v>52</v>
      </c>
      <c r="C9508" s="1" t="s">
        <v>276</v>
      </c>
      <c r="D9508" s="1" t="s">
        <v>8</v>
      </c>
      <c r="E9508" s="1" t="s">
        <v>22</v>
      </c>
      <c r="F9508" s="18">
        <v>1007.2320000000001</v>
      </c>
      <c r="G9508" t="s">
        <v>5456</v>
      </c>
      <c r="H9508" s="1">
        <f>IF(COUNTIF(G$2:G9508,G9508)=1,1,0)</f>
        <v>0</v>
      </c>
      <c r="I9508" s="1">
        <v>6</v>
      </c>
      <c r="J9508" s="1">
        <v>0.2</v>
      </c>
      <c r="K9508" s="1">
        <v>75.542400000000015</v>
      </c>
      <c r="L9508" s="12">
        <f>VLOOKUP(train[[#This Row],[Sub-Category]],Análisis_ABC_XYZ[[#Headers],[#Data]],4,FALSE)</f>
        <v>0.4595170286641902</v>
      </c>
    </row>
    <row r="9509" spans="1:12" x14ac:dyDescent="0.35">
      <c r="A9509" s="2">
        <v>43432</v>
      </c>
      <c r="B9509" s="1" t="s">
        <v>52</v>
      </c>
      <c r="C9509" s="1" t="s">
        <v>803</v>
      </c>
      <c r="D9509" s="1" t="s">
        <v>8</v>
      </c>
      <c r="E9509" s="1" t="s">
        <v>22</v>
      </c>
      <c r="F9509" s="18">
        <v>516.48800000000006</v>
      </c>
      <c r="G9509" t="s">
        <v>5456</v>
      </c>
      <c r="H9509" s="1">
        <f>IF(COUNTIF(G$2:G9509,G9509)=1,1,0)</f>
        <v>0</v>
      </c>
      <c r="I9509" s="1">
        <v>7</v>
      </c>
      <c r="J9509" s="1">
        <v>0.2</v>
      </c>
      <c r="K9509" s="1">
        <v>-12.912200000000027</v>
      </c>
      <c r="L9509" s="12">
        <f>VLOOKUP(train[[#This Row],[Sub-Category]],Análisis_ABC_XYZ[[#Headers],[#Data]],4,FALSE)</f>
        <v>0.4595170286641902</v>
      </c>
    </row>
    <row r="9510" spans="1:12" x14ac:dyDescent="0.35">
      <c r="A9510" s="2">
        <v>43432</v>
      </c>
      <c r="B9510" s="1" t="s">
        <v>145</v>
      </c>
      <c r="C9510" s="1" t="s">
        <v>479</v>
      </c>
      <c r="D9510" s="1" t="s">
        <v>14</v>
      </c>
      <c r="E9510" s="1" t="s">
        <v>36</v>
      </c>
      <c r="F9510" s="18">
        <v>88.768000000000001</v>
      </c>
      <c r="G9510" t="s">
        <v>6328</v>
      </c>
      <c r="H9510" s="1">
        <f>IF(COUNTIF(G$2:G9510,G9510)=1,1,0)</f>
        <v>1</v>
      </c>
      <c r="I9510" s="1">
        <v>2</v>
      </c>
      <c r="J9510" s="1">
        <v>0.2</v>
      </c>
      <c r="K9510" s="1">
        <v>31.068799999999996</v>
      </c>
      <c r="L9510" s="12">
        <f>VLOOKUP(train[[#This Row],[Sub-Category]],Análisis_ABC_XYZ[[#Headers],[#Data]],4,FALSE)</f>
        <v>0.43613829632717294</v>
      </c>
    </row>
    <row r="9511" spans="1:12" x14ac:dyDescent="0.35">
      <c r="A9511" s="2">
        <v>43432</v>
      </c>
      <c r="B9511" s="1" t="s">
        <v>89</v>
      </c>
      <c r="C9511" s="1" t="s">
        <v>956</v>
      </c>
      <c r="D9511" s="1" t="s">
        <v>14</v>
      </c>
      <c r="E9511" s="1" t="s">
        <v>61</v>
      </c>
      <c r="F9511" s="18">
        <v>79.959999999999994</v>
      </c>
      <c r="G9511" t="s">
        <v>4882</v>
      </c>
      <c r="H9511" s="1">
        <f>IF(COUNTIF(G$2:G9511,G9511)=1,1,0)</f>
        <v>0</v>
      </c>
      <c r="I9511" s="1">
        <v>2</v>
      </c>
      <c r="J9511" s="1">
        <v>0</v>
      </c>
      <c r="K9511" s="1">
        <v>35.981999999999992</v>
      </c>
      <c r="L9511" s="12">
        <f>VLOOKUP(train[[#This Row],[Sub-Category]],Análisis_ABC_XYZ[[#Headers],[#Data]],4,FALSE)</f>
        <v>0.44424167803735209</v>
      </c>
    </row>
    <row r="9512" spans="1:12" x14ac:dyDescent="0.35">
      <c r="A9512" s="2">
        <v>43432</v>
      </c>
      <c r="B9512" s="1" t="s">
        <v>12</v>
      </c>
      <c r="C9512" s="1" t="s">
        <v>356</v>
      </c>
      <c r="D9512" s="1" t="s">
        <v>14</v>
      </c>
      <c r="E9512" s="1" t="s">
        <v>15</v>
      </c>
      <c r="F9512" s="18">
        <v>62.65</v>
      </c>
      <c r="G9512" t="s">
        <v>4674</v>
      </c>
      <c r="H9512" s="1">
        <f>IF(COUNTIF(G$2:G9512,G9512)=1,1,0)</f>
        <v>1</v>
      </c>
      <c r="I9512" s="1">
        <v>5</v>
      </c>
      <c r="J9512" s="1">
        <v>0</v>
      </c>
      <c r="K9512" s="1">
        <v>29.445499999999996</v>
      </c>
      <c r="L9512" s="12">
        <f>VLOOKUP(train[[#This Row],[Sub-Category]],Análisis_ABC_XYZ[[#Headers],[#Data]],4,FALSE)</f>
        <v>0.4647369236065339</v>
      </c>
    </row>
    <row r="9513" spans="1:12" x14ac:dyDescent="0.35">
      <c r="A9513" s="2">
        <v>43432</v>
      </c>
      <c r="B9513" s="1" t="s">
        <v>52</v>
      </c>
      <c r="C9513" s="1" t="s">
        <v>274</v>
      </c>
      <c r="D9513" s="1" t="s">
        <v>14</v>
      </c>
      <c r="E9513" s="1" t="s">
        <v>36</v>
      </c>
      <c r="F9513" s="18">
        <v>25.344000000000001</v>
      </c>
      <c r="G9513" t="s">
        <v>5456</v>
      </c>
      <c r="H9513" s="1">
        <f>IF(COUNTIF(G$2:G9513,G9513)=1,1,0)</f>
        <v>0</v>
      </c>
      <c r="I9513" s="1">
        <v>6</v>
      </c>
      <c r="J9513" s="1">
        <v>0.2</v>
      </c>
      <c r="K9513" s="1">
        <v>7.92</v>
      </c>
      <c r="L9513" s="12">
        <f>VLOOKUP(train[[#This Row],[Sub-Category]],Análisis_ABC_XYZ[[#Headers],[#Data]],4,FALSE)</f>
        <v>0.43613829632717294</v>
      </c>
    </row>
    <row r="9514" spans="1:12" x14ac:dyDescent="0.35">
      <c r="A9514" s="2">
        <v>43432</v>
      </c>
      <c r="B9514" s="1" t="s">
        <v>766</v>
      </c>
      <c r="C9514" s="1" t="s">
        <v>1073</v>
      </c>
      <c r="D9514" s="1" t="s">
        <v>8</v>
      </c>
      <c r="E9514" s="1" t="s">
        <v>22</v>
      </c>
      <c r="F9514" s="18">
        <v>20.9</v>
      </c>
      <c r="G9514" t="s">
        <v>2131</v>
      </c>
      <c r="H9514" s="1">
        <f>IF(COUNTIF(G$2:G9514,G9514)=1,1,0)</f>
        <v>0</v>
      </c>
      <c r="I9514" s="1">
        <v>5</v>
      </c>
      <c r="J9514" s="1">
        <v>0</v>
      </c>
      <c r="K9514" s="1">
        <v>7.5239999999999991</v>
      </c>
      <c r="L9514" s="12">
        <f>VLOOKUP(train[[#This Row],[Sub-Category]],Análisis_ABC_XYZ[[#Headers],[#Data]],4,FALSE)</f>
        <v>0.4595170286641902</v>
      </c>
    </row>
    <row r="9515" spans="1:12" x14ac:dyDescent="0.35">
      <c r="A9515" s="2">
        <v>43432</v>
      </c>
      <c r="B9515" s="1" t="s">
        <v>52</v>
      </c>
      <c r="C9515" s="1" t="s">
        <v>805</v>
      </c>
      <c r="D9515" s="1" t="s">
        <v>14</v>
      </c>
      <c r="E9515" s="1" t="s">
        <v>36</v>
      </c>
      <c r="F9515" s="18">
        <v>15.552000000000003</v>
      </c>
      <c r="G9515" t="s">
        <v>5456</v>
      </c>
      <c r="H9515" s="1">
        <f>IF(COUNTIF(G$2:G9515,G9515)=1,1,0)</f>
        <v>0</v>
      </c>
      <c r="I9515" s="1">
        <v>3</v>
      </c>
      <c r="J9515" s="1">
        <v>0.2</v>
      </c>
      <c r="K9515" s="1">
        <v>5.4432</v>
      </c>
      <c r="L9515" s="12">
        <f>VLOOKUP(train[[#This Row],[Sub-Category]],Análisis_ABC_XYZ[[#Headers],[#Data]],4,FALSE)</f>
        <v>0.43613829632717294</v>
      </c>
    </row>
    <row r="9516" spans="1:12" x14ac:dyDescent="0.35">
      <c r="A9516" s="2">
        <v>43432</v>
      </c>
      <c r="B9516" s="1" t="s">
        <v>766</v>
      </c>
      <c r="C9516" s="1" t="s">
        <v>1267</v>
      </c>
      <c r="D9516" s="1" t="s">
        <v>14</v>
      </c>
      <c r="E9516" s="1" t="s">
        <v>24</v>
      </c>
      <c r="F9516" s="18">
        <v>1.64</v>
      </c>
      <c r="G9516" s="1" t="s">
        <v>2131</v>
      </c>
      <c r="H9516" s="1">
        <f>IF(COUNTIF(G$2:G9516,G9516)=1,1,0)</f>
        <v>0</v>
      </c>
      <c r="I9516" s="1">
        <v>1</v>
      </c>
      <c r="J9516" s="1">
        <v>0</v>
      </c>
      <c r="K9516" s="1">
        <v>0.73799999999999988</v>
      </c>
      <c r="L9516" s="12">
        <f>VLOOKUP(train[[#This Row],[Sub-Category]],Análisis_ABC_XYZ[[#Headers],[#Data]],4,FALSE)</f>
        <v>0.45632477063632687</v>
      </c>
    </row>
    <row r="9517" spans="1:12" x14ac:dyDescent="0.35">
      <c r="A9517" s="2">
        <v>43433</v>
      </c>
      <c r="B9517" s="1" t="s">
        <v>111</v>
      </c>
      <c r="C9517" s="1" t="s">
        <v>10</v>
      </c>
      <c r="D9517" s="1" t="s">
        <v>8</v>
      </c>
      <c r="E9517" s="1" t="s">
        <v>11</v>
      </c>
      <c r="F9517" s="18">
        <v>390.36799999999999</v>
      </c>
      <c r="G9517" t="s">
        <v>5101</v>
      </c>
      <c r="H9517" s="1">
        <f>IF(COUNTIF(G$2:G9517,G9517)=1,1,0)</f>
        <v>1</v>
      </c>
      <c r="I9517" s="1">
        <v>2</v>
      </c>
      <c r="J9517" s="1">
        <v>0.2</v>
      </c>
      <c r="K9517" s="1">
        <v>48.795999999999978</v>
      </c>
      <c r="L9517" s="12">
        <f>VLOOKUP(train[[#This Row],[Sub-Category]],Análisis_ABC_XYZ[[#Headers],[#Data]],4,FALSE)</f>
        <v>0.46529189879902266</v>
      </c>
    </row>
    <row r="9518" spans="1:12" x14ac:dyDescent="0.35">
      <c r="A9518" s="2">
        <v>43433</v>
      </c>
      <c r="B9518" s="1" t="s">
        <v>111</v>
      </c>
      <c r="C9518" s="1" t="s">
        <v>272</v>
      </c>
      <c r="D9518" s="1" t="s">
        <v>8</v>
      </c>
      <c r="E9518" s="1" t="s">
        <v>22</v>
      </c>
      <c r="F9518" s="18">
        <v>101.52000000000001</v>
      </c>
      <c r="G9518" t="s">
        <v>5101</v>
      </c>
      <c r="H9518" s="1">
        <f>IF(COUNTIF(G$2:G9518,G9518)=1,1,0)</f>
        <v>0</v>
      </c>
      <c r="I9518" s="1">
        <v>5</v>
      </c>
      <c r="J9518" s="1">
        <v>0.2</v>
      </c>
      <c r="K9518" s="1">
        <v>19.034999999999989</v>
      </c>
      <c r="L9518" s="12">
        <f>VLOOKUP(train[[#This Row],[Sub-Category]],Análisis_ABC_XYZ[[#Headers],[#Data]],4,FALSE)</f>
        <v>0.4595170286641902</v>
      </c>
    </row>
    <row r="9519" spans="1:12" x14ac:dyDescent="0.35">
      <c r="A9519" s="2">
        <v>43434</v>
      </c>
      <c r="B9519" s="1" t="s">
        <v>34</v>
      </c>
      <c r="C9519" s="1" t="s">
        <v>473</v>
      </c>
      <c r="D9519" s="1" t="s">
        <v>8</v>
      </c>
      <c r="E9519" s="1" t="s">
        <v>18</v>
      </c>
      <c r="F9519" s="18">
        <v>1781.6819999999998</v>
      </c>
      <c r="G9519" t="s">
        <v>6717</v>
      </c>
      <c r="H9519" s="1">
        <f>IF(COUNTIF(G$2:G9519,G9519)=1,1,0)</f>
        <v>1</v>
      </c>
      <c r="I9519" s="1">
        <v>7</v>
      </c>
      <c r="J9519" s="1">
        <v>0.4</v>
      </c>
      <c r="K9519" s="1">
        <v>-653.28340000000003</v>
      </c>
      <c r="L9519" s="12">
        <f>VLOOKUP(train[[#This Row],[Sub-Category]],Análisis_ABC_XYZ[[#Headers],[#Data]],4,FALSE)</f>
        <v>0.55975208308209756</v>
      </c>
    </row>
    <row r="9520" spans="1:12" x14ac:dyDescent="0.35">
      <c r="A9520" s="2">
        <v>43434</v>
      </c>
      <c r="B9520" s="1" t="s">
        <v>89</v>
      </c>
      <c r="C9520" s="1" t="s">
        <v>210</v>
      </c>
      <c r="D9520" s="1" t="s">
        <v>8</v>
      </c>
      <c r="E9520" s="1" t="s">
        <v>11</v>
      </c>
      <c r="F9520" s="18">
        <v>1242.8999999999999</v>
      </c>
      <c r="G9520" t="s">
        <v>5298</v>
      </c>
      <c r="H9520" s="1">
        <f>IF(COUNTIF(G$2:G9520,G9520)=1,1,0)</f>
        <v>1</v>
      </c>
      <c r="I9520" s="1">
        <v>5</v>
      </c>
      <c r="J9520" s="1">
        <v>0.1</v>
      </c>
      <c r="K9520" s="1">
        <v>262.38999999999987</v>
      </c>
      <c r="L9520" s="12">
        <f>VLOOKUP(train[[#This Row],[Sub-Category]],Análisis_ABC_XYZ[[#Headers],[#Data]],4,FALSE)</f>
        <v>0.46529189879902266</v>
      </c>
    </row>
    <row r="9521" spans="1:12" x14ac:dyDescent="0.35">
      <c r="A9521" s="2">
        <v>43434</v>
      </c>
      <c r="B9521" s="1" t="s">
        <v>52</v>
      </c>
      <c r="C9521" s="1" t="s">
        <v>1257</v>
      </c>
      <c r="D9521" s="1" t="s">
        <v>8</v>
      </c>
      <c r="E9521" s="1" t="s">
        <v>11</v>
      </c>
      <c r="F9521" s="18">
        <v>1079.316</v>
      </c>
      <c r="G9521" t="s">
        <v>6833</v>
      </c>
      <c r="H9521" s="1">
        <f>IF(COUNTIF(G$2:G9521,G9521)=1,1,0)</f>
        <v>1</v>
      </c>
      <c r="I9521" s="1">
        <v>6</v>
      </c>
      <c r="J9521" s="1">
        <v>0.3</v>
      </c>
      <c r="K9521" s="1">
        <v>-15.418800000000203</v>
      </c>
      <c r="L9521" s="12">
        <f>VLOOKUP(train[[#This Row],[Sub-Category]],Análisis_ABC_XYZ[[#Headers],[#Data]],4,FALSE)</f>
        <v>0.46529189879902266</v>
      </c>
    </row>
    <row r="9522" spans="1:12" x14ac:dyDescent="0.35">
      <c r="A9522" s="2">
        <v>43434</v>
      </c>
      <c r="B9522" s="1" t="s">
        <v>157</v>
      </c>
      <c r="C9522" s="1" t="s">
        <v>1541</v>
      </c>
      <c r="D9522" s="1" t="s">
        <v>14</v>
      </c>
      <c r="E9522" s="1" t="s">
        <v>31</v>
      </c>
      <c r="F9522" s="18">
        <v>663.93600000000004</v>
      </c>
      <c r="G9522" t="s">
        <v>6790</v>
      </c>
      <c r="H9522" s="1">
        <f>IF(COUNTIF(G$2:G9522,G9522)=1,1,0)</f>
        <v>1</v>
      </c>
      <c r="I9522" s="1">
        <v>4</v>
      </c>
      <c r="J9522" s="1">
        <v>0.2</v>
      </c>
      <c r="K9522" s="1">
        <v>82.991999999999877</v>
      </c>
      <c r="L9522" s="12">
        <f>VLOOKUP(train[[#This Row],[Sub-Category]],Análisis_ABC_XYZ[[#Headers],[#Data]],4,FALSE)</f>
        <v>0.49507917887403441</v>
      </c>
    </row>
    <row r="9523" spans="1:12" x14ac:dyDescent="0.35">
      <c r="A9523" s="2">
        <v>43434</v>
      </c>
      <c r="B9523" s="1" t="s">
        <v>89</v>
      </c>
      <c r="C9523" s="1" t="s">
        <v>1825</v>
      </c>
      <c r="D9523" s="1" t="s">
        <v>26</v>
      </c>
      <c r="E9523" s="1" t="s">
        <v>27</v>
      </c>
      <c r="F9523" s="18">
        <v>546.06000000000006</v>
      </c>
      <c r="G9523" t="s">
        <v>4915</v>
      </c>
      <c r="H9523" s="1">
        <f>IF(COUNTIF(G$2:G9523,G9523)=1,1,0)</f>
        <v>1</v>
      </c>
      <c r="I9523" s="1">
        <v>3</v>
      </c>
      <c r="J9523" s="1">
        <v>0</v>
      </c>
      <c r="K9523" s="1">
        <v>163.81799999999998</v>
      </c>
      <c r="L9523" s="12">
        <f>VLOOKUP(train[[#This Row],[Sub-Category]],Análisis_ABC_XYZ[[#Headers],[#Data]],4,FALSE)</f>
        <v>0.41105220110552465</v>
      </c>
    </row>
    <row r="9524" spans="1:12" x14ac:dyDescent="0.35">
      <c r="A9524" s="2">
        <v>43434</v>
      </c>
      <c r="B9524" s="1" t="s">
        <v>89</v>
      </c>
      <c r="C9524" s="1" t="s">
        <v>497</v>
      </c>
      <c r="D9524" s="1" t="s">
        <v>14</v>
      </c>
      <c r="E9524" s="1" t="s">
        <v>20</v>
      </c>
      <c r="F9524" s="18">
        <v>269.49</v>
      </c>
      <c r="G9524" t="s">
        <v>4915</v>
      </c>
      <c r="H9524" s="1">
        <f>IF(COUNTIF(G$2:G9524,G9524)=1,1,0)</f>
        <v>0</v>
      </c>
      <c r="I9524" s="1">
        <v>3</v>
      </c>
      <c r="J9524" s="1">
        <v>0</v>
      </c>
      <c r="K9524" s="1">
        <v>5.3897999999999939</v>
      </c>
      <c r="L9524" s="12">
        <f>VLOOKUP(train[[#This Row],[Sub-Category]],Análisis_ABC_XYZ[[#Headers],[#Data]],4,FALSE)</f>
        <v>0.44610841445725197</v>
      </c>
    </row>
    <row r="9525" spans="1:12" x14ac:dyDescent="0.35">
      <c r="A9525" s="2">
        <v>43434</v>
      </c>
      <c r="B9525" s="1" t="s">
        <v>438</v>
      </c>
      <c r="C9525" s="1" t="s">
        <v>93</v>
      </c>
      <c r="D9525" s="1" t="s">
        <v>14</v>
      </c>
      <c r="E9525" s="1" t="s">
        <v>20</v>
      </c>
      <c r="F9525" s="18">
        <v>173.79999999999998</v>
      </c>
      <c r="G9525" t="s">
        <v>3479</v>
      </c>
      <c r="H9525" s="1">
        <f>IF(COUNTIF(G$2:G9525,G9525)=1,1,0)</f>
        <v>1</v>
      </c>
      <c r="I9525" s="1">
        <v>5</v>
      </c>
      <c r="J9525" s="1">
        <v>0</v>
      </c>
      <c r="K9525" s="1">
        <v>43.449999999999989</v>
      </c>
      <c r="L9525" s="12">
        <f>VLOOKUP(train[[#This Row],[Sub-Category]],Análisis_ABC_XYZ[[#Headers],[#Data]],4,FALSE)</f>
        <v>0.44610841445725197</v>
      </c>
    </row>
    <row r="9526" spans="1:12" x14ac:dyDescent="0.35">
      <c r="A9526" s="2">
        <v>43434</v>
      </c>
      <c r="B9526" s="1" t="s">
        <v>81</v>
      </c>
      <c r="C9526" s="1" t="s">
        <v>1129</v>
      </c>
      <c r="D9526" s="1" t="s">
        <v>14</v>
      </c>
      <c r="E9526" s="1" t="s">
        <v>24</v>
      </c>
      <c r="F9526" s="18">
        <v>155.94</v>
      </c>
      <c r="G9526" t="s">
        <v>5477</v>
      </c>
      <c r="H9526" s="1">
        <f>IF(COUNTIF(G$2:G9526,G9526)=1,1,0)</f>
        <v>1</v>
      </c>
      <c r="I9526" s="1">
        <v>6</v>
      </c>
      <c r="J9526" s="1">
        <v>0</v>
      </c>
      <c r="K9526" s="1">
        <v>45.222599999999993</v>
      </c>
      <c r="L9526" s="12">
        <f>VLOOKUP(train[[#This Row],[Sub-Category]],Análisis_ABC_XYZ[[#Headers],[#Data]],4,FALSE)</f>
        <v>0.45632477063632687</v>
      </c>
    </row>
    <row r="9527" spans="1:12" x14ac:dyDescent="0.35">
      <c r="A9527" s="2">
        <v>43434</v>
      </c>
      <c r="B9527" s="1" t="s">
        <v>89</v>
      </c>
      <c r="C9527" s="1" t="s">
        <v>1824</v>
      </c>
      <c r="D9527" s="1" t="s">
        <v>14</v>
      </c>
      <c r="E9527" s="1" t="s">
        <v>20</v>
      </c>
      <c r="F9527" s="18">
        <v>83.56</v>
      </c>
      <c r="G9527" t="s">
        <v>4915</v>
      </c>
      <c r="H9527" s="1">
        <f>IF(COUNTIF(G$2:G9527,G9527)=1,1,0)</f>
        <v>0</v>
      </c>
      <c r="I9527" s="1">
        <v>4</v>
      </c>
      <c r="J9527" s="1">
        <v>0</v>
      </c>
      <c r="K9527" s="1">
        <v>1.6711999999999989</v>
      </c>
      <c r="L9527" s="12">
        <f>VLOOKUP(train[[#This Row],[Sub-Category]],Análisis_ABC_XYZ[[#Headers],[#Data]],4,FALSE)</f>
        <v>0.44610841445725197</v>
      </c>
    </row>
    <row r="9528" spans="1:12" x14ac:dyDescent="0.35">
      <c r="A9528" s="2">
        <v>43434</v>
      </c>
      <c r="B9528" s="1" t="s">
        <v>16</v>
      </c>
      <c r="C9528" s="1" t="s">
        <v>1060</v>
      </c>
      <c r="D9528" s="1" t="s">
        <v>26</v>
      </c>
      <c r="E9528" s="1" t="s">
        <v>27</v>
      </c>
      <c r="F9528" s="18">
        <v>71.975999999999999</v>
      </c>
      <c r="G9528" t="s">
        <v>6264</v>
      </c>
      <c r="H9528" s="1">
        <f>IF(COUNTIF(G$2:G9528,G9528)=1,1,0)</f>
        <v>1</v>
      </c>
      <c r="I9528" s="1">
        <v>3</v>
      </c>
      <c r="J9528" s="1">
        <v>0.2</v>
      </c>
      <c r="K9528" s="1">
        <v>8.9969999999999892</v>
      </c>
      <c r="L9528" s="12">
        <f>VLOOKUP(train[[#This Row],[Sub-Category]],Análisis_ABC_XYZ[[#Headers],[#Data]],4,FALSE)</f>
        <v>0.41105220110552465</v>
      </c>
    </row>
    <row r="9529" spans="1:12" x14ac:dyDescent="0.35">
      <c r="A9529" s="2">
        <v>43434</v>
      </c>
      <c r="B9529" s="1" t="s">
        <v>89</v>
      </c>
      <c r="C9529" s="1" t="s">
        <v>762</v>
      </c>
      <c r="D9529" s="1" t="s">
        <v>14</v>
      </c>
      <c r="E9529" s="1" t="s">
        <v>29</v>
      </c>
      <c r="F9529" s="18">
        <v>68.472000000000008</v>
      </c>
      <c r="G9529" t="s">
        <v>5298</v>
      </c>
      <c r="H9529" s="1">
        <f>IF(COUNTIF(G$2:G9529,G9529)=1,1,0)</f>
        <v>0</v>
      </c>
      <c r="I9529" s="1">
        <v>3</v>
      </c>
      <c r="J9529" s="1">
        <v>0.2</v>
      </c>
      <c r="K9529" s="1">
        <v>23.109299999999998</v>
      </c>
      <c r="L9529" s="12">
        <f>VLOOKUP(train[[#This Row],[Sub-Category]],Análisis_ABC_XYZ[[#Headers],[#Data]],4,FALSE)</f>
        <v>0.46881743173671325</v>
      </c>
    </row>
    <row r="9530" spans="1:12" x14ac:dyDescent="0.35">
      <c r="A9530" s="2">
        <v>43434</v>
      </c>
      <c r="B9530" s="1" t="s">
        <v>12</v>
      </c>
      <c r="C9530" s="1" t="s">
        <v>1855</v>
      </c>
      <c r="D9530" s="1" t="s">
        <v>8</v>
      </c>
      <c r="E9530" s="1" t="s">
        <v>22</v>
      </c>
      <c r="F9530" s="18">
        <v>25.83</v>
      </c>
      <c r="G9530" t="s">
        <v>3855</v>
      </c>
      <c r="H9530" s="1">
        <f>IF(COUNTIF(G$2:G9530,G9530)=1,1,0)</f>
        <v>1</v>
      </c>
      <c r="I9530" s="1">
        <v>3</v>
      </c>
      <c r="J9530" s="1">
        <v>0</v>
      </c>
      <c r="K9530" s="1">
        <v>9.5570999999999984</v>
      </c>
      <c r="L9530" s="12">
        <f>VLOOKUP(train[[#This Row],[Sub-Category]],Análisis_ABC_XYZ[[#Headers],[#Data]],4,FALSE)</f>
        <v>0.4595170286641902</v>
      </c>
    </row>
    <row r="9531" spans="1:12" x14ac:dyDescent="0.35">
      <c r="A9531" s="2">
        <v>43434</v>
      </c>
      <c r="B9531" s="1" t="s">
        <v>34</v>
      </c>
      <c r="C9531" s="1" t="s">
        <v>321</v>
      </c>
      <c r="D9531" s="1" t="s">
        <v>26</v>
      </c>
      <c r="E9531" s="1" t="s">
        <v>56</v>
      </c>
      <c r="F9531" s="18">
        <v>383.97600000000006</v>
      </c>
      <c r="G9531" t="s">
        <v>6717</v>
      </c>
      <c r="H9531" s="1">
        <f>IF(COUNTIF(G$2:G9531,G9531)=1,1,0)</f>
        <v>0</v>
      </c>
      <c r="I9531" s="1">
        <v>3</v>
      </c>
      <c r="J9531" s="1">
        <v>0.2</v>
      </c>
      <c r="K9531" s="1">
        <v>81.59490000000001</v>
      </c>
      <c r="L9531" s="12">
        <f>VLOOKUP(train[[#This Row],[Sub-Category]],Análisis_ABC_XYZ[[#Headers],[#Data]],4,FALSE)</f>
        <v>0.52062335344040378</v>
      </c>
    </row>
    <row r="9532" spans="1:12" x14ac:dyDescent="0.35">
      <c r="A9532" s="2">
        <v>43434</v>
      </c>
      <c r="B9532" s="1" t="s">
        <v>39</v>
      </c>
      <c r="C9532" s="1" t="s">
        <v>142</v>
      </c>
      <c r="D9532" s="1" t="s">
        <v>26</v>
      </c>
      <c r="E9532" s="1" t="s">
        <v>56</v>
      </c>
      <c r="F9532" s="18">
        <v>95.976000000000013</v>
      </c>
      <c r="G9532" t="s">
        <v>6355</v>
      </c>
      <c r="H9532" s="1">
        <f>IF(COUNTIF(G$2:G9532,G9532)=1,1,0)</f>
        <v>1</v>
      </c>
      <c r="I9532" s="1">
        <v>3</v>
      </c>
      <c r="J9532" s="1">
        <v>0.2</v>
      </c>
      <c r="K9532" s="1">
        <v>-10.797300000000011</v>
      </c>
      <c r="L9532" s="12">
        <f>VLOOKUP(train[[#This Row],[Sub-Category]],Análisis_ABC_XYZ[[#Headers],[#Data]],4,FALSE)</f>
        <v>0.52062335344040378</v>
      </c>
    </row>
    <row r="9533" spans="1:12" x14ac:dyDescent="0.35">
      <c r="A9533" s="2">
        <v>43434</v>
      </c>
      <c r="B9533" s="1" t="s">
        <v>39</v>
      </c>
      <c r="C9533" s="1" t="s">
        <v>1151</v>
      </c>
      <c r="D9533" s="1" t="s">
        <v>14</v>
      </c>
      <c r="E9533" s="1" t="s">
        <v>91</v>
      </c>
      <c r="F9533" s="18">
        <v>2.3679999999999999</v>
      </c>
      <c r="G9533" s="1" t="s">
        <v>3779</v>
      </c>
      <c r="H9533" s="1">
        <f>IF(COUNTIF(G$2:G9533,G9533)=1,1,0)</f>
        <v>1</v>
      </c>
      <c r="I9533" s="1">
        <v>2</v>
      </c>
      <c r="J9533" s="1">
        <v>0.2</v>
      </c>
      <c r="K9533" s="1">
        <v>0.82879999999999987</v>
      </c>
      <c r="L9533" s="12">
        <f>VLOOKUP(train[[#This Row],[Sub-Category]],Análisis_ABC_XYZ[[#Headers],[#Data]],4,FALSE)</f>
        <v>0.51168203684699509</v>
      </c>
    </row>
    <row r="9534" spans="1:12" x14ac:dyDescent="0.35">
      <c r="A9534" s="2">
        <v>43435</v>
      </c>
      <c r="B9534" s="1" t="s">
        <v>229</v>
      </c>
      <c r="C9534" s="1" t="s">
        <v>1248</v>
      </c>
      <c r="D9534" s="1" t="s">
        <v>8</v>
      </c>
      <c r="E9534" s="1" t="s">
        <v>11</v>
      </c>
      <c r="F9534" s="18">
        <v>897.15000000000009</v>
      </c>
      <c r="G9534" t="s">
        <v>3585</v>
      </c>
      <c r="H9534" s="1">
        <f>IF(COUNTIF(G$2:G9534,G9534)=1,1,0)</f>
        <v>1</v>
      </c>
      <c r="I9534" s="1">
        <v>3</v>
      </c>
      <c r="J9534" s="1">
        <v>0</v>
      </c>
      <c r="K9534" s="1">
        <v>251.20200000000003</v>
      </c>
      <c r="L9534" s="12">
        <f>VLOOKUP(train[[#This Row],[Sub-Category]],Análisis_ABC_XYZ[[#Headers],[#Data]],4,FALSE)</f>
        <v>0.46529189879902266</v>
      </c>
    </row>
    <row r="9535" spans="1:12" x14ac:dyDescent="0.35">
      <c r="A9535" s="2">
        <v>43435</v>
      </c>
      <c r="B9535" s="1" t="s">
        <v>12</v>
      </c>
      <c r="C9535" s="1" t="s">
        <v>647</v>
      </c>
      <c r="D9535" s="1" t="s">
        <v>8</v>
      </c>
      <c r="E9535" s="1" t="s">
        <v>22</v>
      </c>
      <c r="F9535" s="18">
        <v>629.64</v>
      </c>
      <c r="G9535" t="s">
        <v>6217</v>
      </c>
      <c r="H9535" s="1">
        <f>IF(COUNTIF(G$2:G9535,G9535)=1,1,0)</f>
        <v>1</v>
      </c>
      <c r="I9535" s="1">
        <v>9</v>
      </c>
      <c r="J9535" s="1">
        <v>0</v>
      </c>
      <c r="K9535" s="1">
        <v>107.03879999999994</v>
      </c>
      <c r="L9535" s="12">
        <f>VLOOKUP(train[[#This Row],[Sub-Category]],Análisis_ABC_XYZ[[#Headers],[#Data]],4,FALSE)</f>
        <v>0.4595170286641902</v>
      </c>
    </row>
    <row r="9536" spans="1:12" x14ac:dyDescent="0.35">
      <c r="A9536" s="2">
        <v>43435</v>
      </c>
      <c r="B9536" s="1" t="s">
        <v>37</v>
      </c>
      <c r="C9536" s="1" t="s">
        <v>329</v>
      </c>
      <c r="D9536" s="1" t="s">
        <v>14</v>
      </c>
      <c r="E9536" s="1" t="s">
        <v>20</v>
      </c>
      <c r="F9536" s="18">
        <v>541.24</v>
      </c>
      <c r="G9536" t="s">
        <v>3399</v>
      </c>
      <c r="H9536" s="1">
        <f>IF(COUNTIF(G$2:G9536,G9536)=1,1,0)</f>
        <v>1</v>
      </c>
      <c r="I9536" s="1">
        <v>4</v>
      </c>
      <c r="J9536" s="1">
        <v>0</v>
      </c>
      <c r="K9536" s="1">
        <v>5.4124000000000478</v>
      </c>
      <c r="L9536" s="12">
        <f>VLOOKUP(train[[#This Row],[Sub-Category]],Análisis_ABC_XYZ[[#Headers],[#Data]],4,FALSE)</f>
        <v>0.44610841445725197</v>
      </c>
    </row>
    <row r="9537" spans="1:12" x14ac:dyDescent="0.35">
      <c r="A9537" s="2">
        <v>43435</v>
      </c>
      <c r="B9537" s="1" t="s">
        <v>145</v>
      </c>
      <c r="C9537" s="1" t="s">
        <v>66</v>
      </c>
      <c r="D9537" s="1" t="s">
        <v>26</v>
      </c>
      <c r="E9537" s="1" t="s">
        <v>27</v>
      </c>
      <c r="F9537" s="18">
        <v>470.37600000000009</v>
      </c>
      <c r="G9537" t="s">
        <v>4736</v>
      </c>
      <c r="H9537" s="1">
        <f>IF(COUNTIF(G$2:G9537,G9537)=1,1,0)</f>
        <v>1</v>
      </c>
      <c r="I9537" s="1">
        <v>3</v>
      </c>
      <c r="J9537" s="1">
        <v>0.2</v>
      </c>
      <c r="K9537" s="1">
        <v>52.917299999999955</v>
      </c>
      <c r="L9537" s="12">
        <f>VLOOKUP(train[[#This Row],[Sub-Category]],Análisis_ABC_XYZ[[#Headers],[#Data]],4,FALSE)</f>
        <v>0.41105220110552465</v>
      </c>
    </row>
    <row r="9538" spans="1:12" x14ac:dyDescent="0.35">
      <c r="A9538" s="2">
        <v>43435</v>
      </c>
      <c r="B9538" s="1" t="s">
        <v>145</v>
      </c>
      <c r="C9538" s="1" t="s">
        <v>193</v>
      </c>
      <c r="D9538" s="1" t="s">
        <v>26</v>
      </c>
      <c r="E9538" s="1" t="s">
        <v>27</v>
      </c>
      <c r="F9538" s="18">
        <v>406.36799999999999</v>
      </c>
      <c r="G9538" t="s">
        <v>4736</v>
      </c>
      <c r="H9538" s="1">
        <f>IF(COUNTIF(G$2:G9538,G9538)=1,1,0)</f>
        <v>0</v>
      </c>
      <c r="I9538" s="1">
        <v>4</v>
      </c>
      <c r="J9538" s="1">
        <v>0.2</v>
      </c>
      <c r="K9538" s="1">
        <v>30.477599999999981</v>
      </c>
      <c r="L9538" s="12">
        <f>VLOOKUP(train[[#This Row],[Sub-Category]],Análisis_ABC_XYZ[[#Headers],[#Data]],4,FALSE)</f>
        <v>0.41105220110552465</v>
      </c>
    </row>
    <row r="9539" spans="1:12" x14ac:dyDescent="0.35">
      <c r="A9539" s="2">
        <v>43435</v>
      </c>
      <c r="B9539" s="1" t="s">
        <v>52</v>
      </c>
      <c r="C9539" s="1" t="s">
        <v>527</v>
      </c>
      <c r="D9539" s="1" t="s">
        <v>8</v>
      </c>
      <c r="E9539" s="1" t="s">
        <v>11</v>
      </c>
      <c r="F9539" s="18">
        <v>398.97199999999998</v>
      </c>
      <c r="G9539" t="s">
        <v>4887</v>
      </c>
      <c r="H9539" s="1">
        <f>IF(COUNTIF(G$2:G9539,G9539)=1,1,0)</f>
        <v>1</v>
      </c>
      <c r="I9539" s="1">
        <v>2</v>
      </c>
      <c r="J9539" s="1">
        <v>0.3</v>
      </c>
      <c r="K9539" s="1">
        <v>-28.49799999999999</v>
      </c>
      <c r="L9539" s="12">
        <f>VLOOKUP(train[[#This Row],[Sub-Category]],Análisis_ABC_XYZ[[#Headers],[#Data]],4,FALSE)</f>
        <v>0.46529189879902266</v>
      </c>
    </row>
    <row r="9540" spans="1:12" x14ac:dyDescent="0.35">
      <c r="A9540" s="2">
        <v>43435</v>
      </c>
      <c r="B9540" s="1" t="s">
        <v>39</v>
      </c>
      <c r="C9540" s="1" t="s">
        <v>347</v>
      </c>
      <c r="D9540" s="1" t="s">
        <v>8</v>
      </c>
      <c r="E9540" s="1" t="s">
        <v>11</v>
      </c>
      <c r="F9540" s="18">
        <v>317.05799999999999</v>
      </c>
      <c r="G9540" t="s">
        <v>3713</v>
      </c>
      <c r="H9540" s="1">
        <f>IF(COUNTIF(G$2:G9540,G9540)=1,1,0)</f>
        <v>1</v>
      </c>
      <c r="I9540" s="1">
        <v>3</v>
      </c>
      <c r="J9540" s="1">
        <v>0.3</v>
      </c>
      <c r="K9540" s="1">
        <v>-18.117599999999996</v>
      </c>
      <c r="L9540" s="12">
        <f>VLOOKUP(train[[#This Row],[Sub-Category]],Análisis_ABC_XYZ[[#Headers],[#Data]],4,FALSE)</f>
        <v>0.46529189879902266</v>
      </c>
    </row>
    <row r="9541" spans="1:12" x14ac:dyDescent="0.35">
      <c r="A9541" s="2">
        <v>43435</v>
      </c>
      <c r="B9541" s="1" t="s">
        <v>89</v>
      </c>
      <c r="C9541" s="1" t="s">
        <v>291</v>
      </c>
      <c r="D9541" s="1" t="s">
        <v>14</v>
      </c>
      <c r="E9541" s="1" t="s">
        <v>20</v>
      </c>
      <c r="F9541" s="18">
        <v>221.54999999999998</v>
      </c>
      <c r="G9541" t="s">
        <v>3496</v>
      </c>
      <c r="H9541" s="1">
        <f>IF(COUNTIF(G$2:G9541,G9541)=1,1,0)</f>
        <v>1</v>
      </c>
      <c r="I9541" s="1">
        <v>3</v>
      </c>
      <c r="J9541" s="1">
        <v>0</v>
      </c>
      <c r="K9541" s="1">
        <v>6.6465000000000174</v>
      </c>
      <c r="L9541" s="12">
        <f>VLOOKUP(train[[#This Row],[Sub-Category]],Análisis_ABC_XYZ[[#Headers],[#Data]],4,FALSE)</f>
        <v>0.44610841445725197</v>
      </c>
    </row>
    <row r="9542" spans="1:12" x14ac:dyDescent="0.35">
      <c r="A9542" s="2">
        <v>43435</v>
      </c>
      <c r="B9542" s="1" t="s">
        <v>39</v>
      </c>
      <c r="C9542" s="1" t="s">
        <v>1586</v>
      </c>
      <c r="D9542" s="1" t="s">
        <v>26</v>
      </c>
      <c r="E9542" s="1" t="s">
        <v>27</v>
      </c>
      <c r="F9542" s="18">
        <v>219.80000000000004</v>
      </c>
      <c r="G9542" t="s">
        <v>3713</v>
      </c>
      <c r="H9542" s="1">
        <f>IF(COUNTIF(G$2:G9542,G9542)=1,1,0)</f>
        <v>0</v>
      </c>
      <c r="I9542" s="1">
        <v>5</v>
      </c>
      <c r="J9542" s="1">
        <v>0.2</v>
      </c>
      <c r="K9542" s="1">
        <v>24.727499999999971</v>
      </c>
      <c r="L9542" s="12">
        <f>VLOOKUP(train[[#This Row],[Sub-Category]],Análisis_ABC_XYZ[[#Headers],[#Data]],4,FALSE)</f>
        <v>0.41105220110552465</v>
      </c>
    </row>
    <row r="9543" spans="1:12" x14ac:dyDescent="0.35">
      <c r="A9543" s="2">
        <v>43435</v>
      </c>
      <c r="B9543" s="1" t="s">
        <v>37</v>
      </c>
      <c r="C9543" s="1" t="s">
        <v>1603</v>
      </c>
      <c r="D9543" s="1" t="s">
        <v>8</v>
      </c>
      <c r="E9543" s="1" t="s">
        <v>9</v>
      </c>
      <c r="F9543" s="18">
        <v>141.96</v>
      </c>
      <c r="G9543" t="s">
        <v>4330</v>
      </c>
      <c r="H9543" s="1">
        <f>IF(COUNTIF(G$2:G9543,G9543)=1,1,0)</f>
        <v>1</v>
      </c>
      <c r="I9543" s="1">
        <v>2</v>
      </c>
      <c r="J9543" s="1">
        <v>0</v>
      </c>
      <c r="K9543" s="1">
        <v>41.168399999999991</v>
      </c>
      <c r="L9543" s="12">
        <f>VLOOKUP(train[[#This Row],[Sub-Category]],Análisis_ABC_XYZ[[#Headers],[#Data]],4,FALSE)</f>
        <v>0.5176847302647779</v>
      </c>
    </row>
    <row r="9544" spans="1:12" x14ac:dyDescent="0.35">
      <c r="A9544" s="2">
        <v>43435</v>
      </c>
      <c r="B9544" s="1" t="s">
        <v>79</v>
      </c>
      <c r="C9544" s="1" t="s">
        <v>250</v>
      </c>
      <c r="D9544" s="1" t="s">
        <v>26</v>
      </c>
      <c r="E9544" s="1" t="s">
        <v>27</v>
      </c>
      <c r="F9544" s="18">
        <v>131.97999999999999</v>
      </c>
      <c r="G9544" t="s">
        <v>3398</v>
      </c>
      <c r="H9544" s="1">
        <f>IF(COUNTIF(G$2:G9544,G9544)=1,1,0)</f>
        <v>1</v>
      </c>
      <c r="I9544" s="1">
        <v>2</v>
      </c>
      <c r="J9544" s="1">
        <v>0</v>
      </c>
      <c r="K9544" s="1">
        <v>35.634600000000006</v>
      </c>
      <c r="L9544" s="12">
        <f>VLOOKUP(train[[#This Row],[Sub-Category]],Análisis_ABC_XYZ[[#Headers],[#Data]],4,FALSE)</f>
        <v>0.41105220110552465</v>
      </c>
    </row>
    <row r="9545" spans="1:12" x14ac:dyDescent="0.35">
      <c r="A9545" s="2">
        <v>43435</v>
      </c>
      <c r="B9545" s="1" t="s">
        <v>145</v>
      </c>
      <c r="C9545" s="1" t="s">
        <v>570</v>
      </c>
      <c r="D9545" s="1" t="s">
        <v>26</v>
      </c>
      <c r="E9545" s="1" t="s">
        <v>27</v>
      </c>
      <c r="F9545" s="18">
        <v>105.584</v>
      </c>
      <c r="G9545" t="s">
        <v>4736</v>
      </c>
      <c r="H9545" s="1">
        <f>IF(COUNTIF(G$2:G9545,G9545)=1,1,0)</f>
        <v>0</v>
      </c>
      <c r="I9545" s="1">
        <v>2</v>
      </c>
      <c r="J9545" s="1">
        <v>0.2</v>
      </c>
      <c r="K9545" s="1">
        <v>9.2386000000000053</v>
      </c>
      <c r="L9545" s="12">
        <f>VLOOKUP(train[[#This Row],[Sub-Category]],Análisis_ABC_XYZ[[#Headers],[#Data]],4,FALSE)</f>
        <v>0.41105220110552465</v>
      </c>
    </row>
    <row r="9546" spans="1:12" x14ac:dyDescent="0.35">
      <c r="A9546" s="2">
        <v>43435</v>
      </c>
      <c r="B9546" s="1" t="s">
        <v>52</v>
      </c>
      <c r="C9546" s="1" t="s">
        <v>1317</v>
      </c>
      <c r="D9546" s="1" t="s">
        <v>14</v>
      </c>
      <c r="E9546" s="1" t="s">
        <v>61</v>
      </c>
      <c r="F9546" s="18">
        <v>104.68000000000002</v>
      </c>
      <c r="G9546" t="s">
        <v>5143</v>
      </c>
      <c r="H9546" s="1">
        <f>IF(COUNTIF(G$2:G9546,G9546)=1,1,0)</f>
        <v>1</v>
      </c>
      <c r="I9546" s="1">
        <v>5</v>
      </c>
      <c r="J9546" s="1">
        <v>0.2</v>
      </c>
      <c r="K9546" s="1">
        <v>35.329499999999996</v>
      </c>
      <c r="L9546" s="12">
        <f>VLOOKUP(train[[#This Row],[Sub-Category]],Análisis_ABC_XYZ[[#Headers],[#Data]],4,FALSE)</f>
        <v>0.44424167803735209</v>
      </c>
    </row>
    <row r="9547" spans="1:12" x14ac:dyDescent="0.35">
      <c r="A9547" s="2">
        <v>43435</v>
      </c>
      <c r="B9547" s="1" t="s">
        <v>79</v>
      </c>
      <c r="C9547" s="1" t="s">
        <v>252</v>
      </c>
      <c r="D9547" s="1" t="s">
        <v>14</v>
      </c>
      <c r="E9547" s="1" t="s">
        <v>20</v>
      </c>
      <c r="F9547" s="18">
        <v>91.99</v>
      </c>
      <c r="G9547" t="s">
        <v>3398</v>
      </c>
      <c r="H9547" s="1">
        <f>IF(COUNTIF(G$2:G9547,G9547)=1,1,0)</f>
        <v>0</v>
      </c>
      <c r="I9547" s="1">
        <v>1</v>
      </c>
      <c r="J9547" s="1">
        <v>0</v>
      </c>
      <c r="K9547" s="1">
        <v>3.6795999999999935</v>
      </c>
      <c r="L9547" s="12">
        <f>VLOOKUP(train[[#This Row],[Sub-Category]],Análisis_ABC_XYZ[[#Headers],[#Data]],4,FALSE)</f>
        <v>0.44610841445725197</v>
      </c>
    </row>
    <row r="9548" spans="1:12" x14ac:dyDescent="0.35">
      <c r="A9548" s="2">
        <v>43435</v>
      </c>
      <c r="B9548" s="1" t="s">
        <v>79</v>
      </c>
      <c r="C9548" s="1" t="s">
        <v>249</v>
      </c>
      <c r="D9548" s="1" t="s">
        <v>14</v>
      </c>
      <c r="E9548" s="1" t="s">
        <v>20</v>
      </c>
      <c r="F9548" s="18">
        <v>83.92</v>
      </c>
      <c r="G9548" t="s">
        <v>3398</v>
      </c>
      <c r="H9548" s="1">
        <f>IF(COUNTIF(G$2:G9548,G9548)=1,1,0)</f>
        <v>0</v>
      </c>
      <c r="I9548" s="1">
        <v>4</v>
      </c>
      <c r="J9548" s="1">
        <v>0</v>
      </c>
      <c r="K9548" s="1">
        <v>5.8743999999999943</v>
      </c>
      <c r="L9548" s="12">
        <f>VLOOKUP(train[[#This Row],[Sub-Category]],Análisis_ABC_XYZ[[#Headers],[#Data]],4,FALSE)</f>
        <v>0.44610841445725197</v>
      </c>
    </row>
    <row r="9549" spans="1:12" x14ac:dyDescent="0.35">
      <c r="A9549" s="2">
        <v>43435</v>
      </c>
      <c r="B9549" s="1" t="s">
        <v>52</v>
      </c>
      <c r="C9549" s="1" t="s">
        <v>1685</v>
      </c>
      <c r="D9549" s="1" t="s">
        <v>8</v>
      </c>
      <c r="E9549" s="1" t="s">
        <v>22</v>
      </c>
      <c r="F9549" s="18">
        <v>79.12</v>
      </c>
      <c r="G9549" t="s">
        <v>4865</v>
      </c>
      <c r="H9549" s="1">
        <f>IF(COUNTIF(G$2:G9549,G9549)=1,1,0)</f>
        <v>1</v>
      </c>
      <c r="I9549" s="1">
        <v>5</v>
      </c>
      <c r="J9549" s="1">
        <v>0.2</v>
      </c>
      <c r="K9549" s="1">
        <v>13.845999999999997</v>
      </c>
      <c r="L9549" s="12">
        <f>VLOOKUP(train[[#This Row],[Sub-Category]],Análisis_ABC_XYZ[[#Headers],[#Data]],4,FALSE)</f>
        <v>0.4595170286641902</v>
      </c>
    </row>
    <row r="9550" spans="1:12" x14ac:dyDescent="0.35">
      <c r="A9550" s="2">
        <v>43435</v>
      </c>
      <c r="B9550" s="1" t="s">
        <v>37</v>
      </c>
      <c r="C9550" s="1" t="s">
        <v>384</v>
      </c>
      <c r="D9550" s="1" t="s">
        <v>8</v>
      </c>
      <c r="E9550" s="1" t="s">
        <v>22</v>
      </c>
      <c r="F9550" s="18">
        <v>70.679999999999993</v>
      </c>
      <c r="G9550" t="s">
        <v>3399</v>
      </c>
      <c r="H9550" s="1">
        <f>IF(COUNTIF(G$2:G9550,G9550)=1,1,0)</f>
        <v>0</v>
      </c>
      <c r="I9550" s="1">
        <v>12</v>
      </c>
      <c r="J9550" s="1">
        <v>0</v>
      </c>
      <c r="K9550" s="1">
        <v>31.099200000000003</v>
      </c>
      <c r="L9550" s="12">
        <f>VLOOKUP(train[[#This Row],[Sub-Category]],Análisis_ABC_XYZ[[#Headers],[#Data]],4,FALSE)</f>
        <v>0.4595170286641902</v>
      </c>
    </row>
    <row r="9551" spans="1:12" x14ac:dyDescent="0.35">
      <c r="A9551" s="2">
        <v>43435</v>
      </c>
      <c r="B9551" s="1" t="s">
        <v>52</v>
      </c>
      <c r="C9551" s="1" t="s">
        <v>1318</v>
      </c>
      <c r="D9551" s="1" t="s">
        <v>26</v>
      </c>
      <c r="E9551" s="1" t="s">
        <v>27</v>
      </c>
      <c r="F9551" s="18">
        <v>62.957999999999998</v>
      </c>
      <c r="G9551" t="s">
        <v>5143</v>
      </c>
      <c r="H9551" s="1">
        <f>IF(COUNTIF(G$2:G9551,G9551)=1,1,0)</f>
        <v>0</v>
      </c>
      <c r="I9551" s="1">
        <v>7</v>
      </c>
      <c r="J9551" s="1">
        <v>0.4</v>
      </c>
      <c r="K9551" s="1">
        <v>9.4436999999999998</v>
      </c>
      <c r="L9551" s="12">
        <f>VLOOKUP(train[[#This Row],[Sub-Category]],Análisis_ABC_XYZ[[#Headers],[#Data]],4,FALSE)</f>
        <v>0.41105220110552465</v>
      </c>
    </row>
    <row r="9552" spans="1:12" x14ac:dyDescent="0.35">
      <c r="A9552" s="2">
        <v>43435</v>
      </c>
      <c r="B9552" s="1" t="s">
        <v>79</v>
      </c>
      <c r="C9552" s="1" t="s">
        <v>251</v>
      </c>
      <c r="D9552" s="1" t="s">
        <v>14</v>
      </c>
      <c r="E9552" s="1" t="s">
        <v>91</v>
      </c>
      <c r="F9552" s="18">
        <v>52.29</v>
      </c>
      <c r="G9552" t="s">
        <v>3398</v>
      </c>
      <c r="H9552" s="1">
        <f>IF(COUNTIF(G$2:G9552,G9552)=1,1,0)</f>
        <v>0</v>
      </c>
      <c r="I9552" s="1">
        <v>9</v>
      </c>
      <c r="J9552" s="1">
        <v>0</v>
      </c>
      <c r="K9552" s="1">
        <v>16.209899999999998</v>
      </c>
      <c r="L9552" s="12">
        <f>VLOOKUP(train[[#This Row],[Sub-Category]],Análisis_ABC_XYZ[[#Headers],[#Data]],4,FALSE)</f>
        <v>0.51168203684699509</v>
      </c>
    </row>
    <row r="9553" spans="1:12" x14ac:dyDescent="0.35">
      <c r="A9553" s="2">
        <v>43435</v>
      </c>
      <c r="B9553" s="1" t="s">
        <v>12</v>
      </c>
      <c r="C9553" s="1" t="s">
        <v>899</v>
      </c>
      <c r="D9553" s="1" t="s">
        <v>14</v>
      </c>
      <c r="E9553" s="1" t="s">
        <v>36</v>
      </c>
      <c r="F9553" s="18">
        <v>45.36</v>
      </c>
      <c r="G9553" t="s">
        <v>4398</v>
      </c>
      <c r="H9553" s="1">
        <f>IF(COUNTIF(G$2:G9553,G9553)=1,1,0)</f>
        <v>1</v>
      </c>
      <c r="I9553" s="1">
        <v>7</v>
      </c>
      <c r="J9553" s="1">
        <v>0</v>
      </c>
      <c r="K9553" s="1">
        <v>21.772800000000004</v>
      </c>
      <c r="L9553" s="12">
        <f>VLOOKUP(train[[#This Row],[Sub-Category]],Análisis_ABC_XYZ[[#Headers],[#Data]],4,FALSE)</f>
        <v>0.43613829632717294</v>
      </c>
    </row>
    <row r="9554" spans="1:12" x14ac:dyDescent="0.35">
      <c r="A9554" s="2">
        <v>43435</v>
      </c>
      <c r="B9554" s="1" t="s">
        <v>37</v>
      </c>
      <c r="C9554" s="1" t="s">
        <v>1848</v>
      </c>
      <c r="D9554" s="1" t="s">
        <v>14</v>
      </c>
      <c r="E9554" s="1" t="s">
        <v>36</v>
      </c>
      <c r="F9554" s="18">
        <v>41.86</v>
      </c>
      <c r="G9554" t="s">
        <v>4330</v>
      </c>
      <c r="H9554" s="1">
        <f>IF(COUNTIF(G$2:G9554,G9554)=1,1,0)</f>
        <v>0</v>
      </c>
      <c r="I9554" s="1">
        <v>7</v>
      </c>
      <c r="J9554" s="1">
        <v>0</v>
      </c>
      <c r="K9554" s="1">
        <v>18.837</v>
      </c>
      <c r="L9554" s="12">
        <f>VLOOKUP(train[[#This Row],[Sub-Category]],Análisis_ABC_XYZ[[#Headers],[#Data]],4,FALSE)</f>
        <v>0.43613829632717294</v>
      </c>
    </row>
    <row r="9555" spans="1:12" x14ac:dyDescent="0.35">
      <c r="A9555" s="2">
        <v>43435</v>
      </c>
      <c r="B9555" s="1" t="s">
        <v>52</v>
      </c>
      <c r="C9555" s="1" t="s">
        <v>286</v>
      </c>
      <c r="D9555" s="1" t="s">
        <v>14</v>
      </c>
      <c r="E9555" s="1" t="s">
        <v>20</v>
      </c>
      <c r="F9555" s="18">
        <v>37.392000000000003</v>
      </c>
      <c r="G9555" t="s">
        <v>4865</v>
      </c>
      <c r="H9555" s="1">
        <f>IF(COUNTIF(G$2:G9555,G9555)=1,1,0)</f>
        <v>0</v>
      </c>
      <c r="I9555" s="1">
        <v>3</v>
      </c>
      <c r="J9555" s="1">
        <v>0.2</v>
      </c>
      <c r="K9555" s="1">
        <v>2.336999999999998</v>
      </c>
      <c r="L9555" s="12">
        <f>VLOOKUP(train[[#This Row],[Sub-Category]],Análisis_ABC_XYZ[[#Headers],[#Data]],4,FALSE)</f>
        <v>0.44610841445725197</v>
      </c>
    </row>
    <row r="9556" spans="1:12" x14ac:dyDescent="0.35">
      <c r="A9556" s="2">
        <v>43435</v>
      </c>
      <c r="B9556" s="1" t="s">
        <v>145</v>
      </c>
      <c r="C9556" s="1" t="s">
        <v>140</v>
      </c>
      <c r="D9556" s="1" t="s">
        <v>14</v>
      </c>
      <c r="E9556" s="1" t="s">
        <v>31</v>
      </c>
      <c r="F9556" s="18">
        <v>31.152000000000001</v>
      </c>
      <c r="G9556" t="s">
        <v>4736</v>
      </c>
      <c r="H9556" s="1">
        <f>IF(COUNTIF(G$2:G9556,G9556)=1,1,0)</f>
        <v>0</v>
      </c>
      <c r="I9556" s="1">
        <v>3</v>
      </c>
      <c r="J9556" s="1">
        <v>0.2</v>
      </c>
      <c r="K9556" s="1">
        <v>3.5045999999999964</v>
      </c>
      <c r="L9556" s="12">
        <f>VLOOKUP(train[[#This Row],[Sub-Category]],Análisis_ABC_XYZ[[#Headers],[#Data]],4,FALSE)</f>
        <v>0.49507917887403441</v>
      </c>
    </row>
    <row r="9557" spans="1:12" x14ac:dyDescent="0.35">
      <c r="A9557" s="2">
        <v>43435</v>
      </c>
      <c r="B9557" s="1" t="s">
        <v>229</v>
      </c>
      <c r="C9557" s="1" t="s">
        <v>1261</v>
      </c>
      <c r="D9557" s="1" t="s">
        <v>14</v>
      </c>
      <c r="E9557" s="1" t="s">
        <v>36</v>
      </c>
      <c r="F9557" s="18">
        <v>19.440000000000001</v>
      </c>
      <c r="G9557" t="s">
        <v>3585</v>
      </c>
      <c r="H9557" s="1">
        <f>IF(COUNTIF(G$2:G9557,G9557)=1,1,0)</f>
        <v>0</v>
      </c>
      <c r="I9557" s="1">
        <v>3</v>
      </c>
      <c r="J9557" s="1">
        <v>0</v>
      </c>
      <c r="K9557" s="1">
        <v>9.3312000000000008</v>
      </c>
      <c r="L9557" s="12">
        <f>VLOOKUP(train[[#This Row],[Sub-Category]],Análisis_ABC_XYZ[[#Headers],[#Data]],4,FALSE)</f>
        <v>0.43613829632717294</v>
      </c>
    </row>
    <row r="9558" spans="1:12" x14ac:dyDescent="0.35">
      <c r="A9558" s="2">
        <v>43435</v>
      </c>
      <c r="B9558" s="1" t="s">
        <v>89</v>
      </c>
      <c r="C9558" s="1" t="s">
        <v>292</v>
      </c>
      <c r="D9558" s="1" t="s">
        <v>14</v>
      </c>
      <c r="E9558" s="1" t="s">
        <v>29</v>
      </c>
      <c r="F9558" s="18">
        <v>17.52</v>
      </c>
      <c r="G9558" t="s">
        <v>3496</v>
      </c>
      <c r="H9558" s="1">
        <f>IF(COUNTIF(G$2:G9558,G9558)=1,1,0)</f>
        <v>0</v>
      </c>
      <c r="I9558" s="1">
        <v>5</v>
      </c>
      <c r="J9558" s="1">
        <v>0.2</v>
      </c>
      <c r="K9558" s="1">
        <v>6.1319999999999988</v>
      </c>
      <c r="L9558" s="12">
        <f>VLOOKUP(train[[#This Row],[Sub-Category]],Análisis_ABC_XYZ[[#Headers],[#Data]],4,FALSE)</f>
        <v>0.46881743173671325</v>
      </c>
    </row>
    <row r="9559" spans="1:12" x14ac:dyDescent="0.35">
      <c r="A9559" s="2">
        <v>43435</v>
      </c>
      <c r="B9559" s="1" t="s">
        <v>52</v>
      </c>
      <c r="C9559" s="1" t="s">
        <v>754</v>
      </c>
      <c r="D9559" s="1" t="s">
        <v>14</v>
      </c>
      <c r="E9559" s="1" t="s">
        <v>15</v>
      </c>
      <c r="F9559" s="18">
        <v>15.936000000000002</v>
      </c>
      <c r="G9559" t="s">
        <v>4887</v>
      </c>
      <c r="H9559" s="1">
        <f>IF(COUNTIF(G$2:G9559,G9559)=1,1,0)</f>
        <v>0</v>
      </c>
      <c r="I9559" s="1">
        <v>4</v>
      </c>
      <c r="J9559" s="1">
        <v>0.2</v>
      </c>
      <c r="K9559" s="1">
        <v>5.1791999999999998</v>
      </c>
      <c r="L9559" s="12">
        <f>VLOOKUP(train[[#This Row],[Sub-Category]],Análisis_ABC_XYZ[[#Headers],[#Data]],4,FALSE)</f>
        <v>0.4647369236065339</v>
      </c>
    </row>
    <row r="9560" spans="1:12" x14ac:dyDescent="0.35">
      <c r="A9560" s="2">
        <v>43435</v>
      </c>
      <c r="B9560" s="1" t="s">
        <v>37</v>
      </c>
      <c r="C9560" s="1" t="s">
        <v>1477</v>
      </c>
      <c r="D9560" s="1" t="s">
        <v>14</v>
      </c>
      <c r="E9560" s="1" t="s">
        <v>29</v>
      </c>
      <c r="F9560" s="18">
        <v>15.920000000000002</v>
      </c>
      <c r="G9560" t="s">
        <v>3399</v>
      </c>
      <c r="H9560" s="1">
        <f>IF(COUNTIF(G$2:G9560,G9560)=1,1,0)</f>
        <v>0</v>
      </c>
      <c r="I9560" s="1">
        <v>5</v>
      </c>
      <c r="J9560" s="1">
        <v>0.2</v>
      </c>
      <c r="K9560" s="1">
        <v>5.3729999999999993</v>
      </c>
      <c r="L9560" s="12">
        <f>VLOOKUP(train[[#This Row],[Sub-Category]],Análisis_ABC_XYZ[[#Headers],[#Data]],4,FALSE)</f>
        <v>0.46881743173671325</v>
      </c>
    </row>
    <row r="9561" spans="1:12" x14ac:dyDescent="0.35">
      <c r="A9561" s="2">
        <v>43435</v>
      </c>
      <c r="B9561" s="1" t="s">
        <v>79</v>
      </c>
      <c r="C9561" s="1" t="s">
        <v>170</v>
      </c>
      <c r="D9561" s="1" t="s">
        <v>14</v>
      </c>
      <c r="E9561" s="1" t="s">
        <v>29</v>
      </c>
      <c r="F9561" s="18">
        <v>15.92</v>
      </c>
      <c r="G9561" t="s">
        <v>3398</v>
      </c>
      <c r="H9561" s="1">
        <f>IF(COUNTIF(G$2:G9561,G9561)=1,1,0)</f>
        <v>0</v>
      </c>
      <c r="I9561" s="1">
        <v>4</v>
      </c>
      <c r="J9561" s="1">
        <v>0</v>
      </c>
      <c r="K9561" s="1">
        <v>7.4824000000000002</v>
      </c>
      <c r="L9561" s="12">
        <f>VLOOKUP(train[[#This Row],[Sub-Category]],Análisis_ABC_XYZ[[#Headers],[#Data]],4,FALSE)</f>
        <v>0.46881743173671325</v>
      </c>
    </row>
    <row r="9562" spans="1:12" x14ac:dyDescent="0.35">
      <c r="A9562" s="2">
        <v>43435</v>
      </c>
      <c r="B9562" s="1" t="s">
        <v>89</v>
      </c>
      <c r="C9562" s="1" t="s">
        <v>290</v>
      </c>
      <c r="D9562" s="1" t="s">
        <v>26</v>
      </c>
      <c r="E9562" s="1" t="s">
        <v>56</v>
      </c>
      <c r="F9562" s="18">
        <v>20.37</v>
      </c>
      <c r="G9562" t="s">
        <v>3496</v>
      </c>
      <c r="H9562" s="1">
        <f>IF(COUNTIF(G$2:G9562,G9562)=1,1,0)</f>
        <v>0</v>
      </c>
      <c r="I9562" s="1">
        <v>3</v>
      </c>
      <c r="J9562" s="1">
        <v>0</v>
      </c>
      <c r="K9562" s="1">
        <v>6.9258000000000006</v>
      </c>
      <c r="L9562" s="12">
        <f>VLOOKUP(train[[#This Row],[Sub-Category]],Análisis_ABC_XYZ[[#Headers],[#Data]],4,FALSE)</f>
        <v>0.52062335344040378</v>
      </c>
    </row>
    <row r="9563" spans="1:12" x14ac:dyDescent="0.35">
      <c r="A9563" s="2">
        <v>43435</v>
      </c>
      <c r="B9563" s="1" t="s">
        <v>39</v>
      </c>
      <c r="C9563" s="1" t="s">
        <v>1511</v>
      </c>
      <c r="D9563" s="1" t="s">
        <v>14</v>
      </c>
      <c r="E9563" s="1" t="s">
        <v>36</v>
      </c>
      <c r="F9563" s="18">
        <v>10.368000000000002</v>
      </c>
      <c r="G9563" t="s">
        <v>5121</v>
      </c>
      <c r="H9563" s="1">
        <f>IF(COUNTIF(G$2:G9563,G9563)=1,1,0)</f>
        <v>1</v>
      </c>
      <c r="I9563" s="1">
        <v>2</v>
      </c>
      <c r="J9563" s="1">
        <v>0.2</v>
      </c>
      <c r="K9563" s="1">
        <v>3.6288</v>
      </c>
      <c r="L9563" s="12">
        <f>VLOOKUP(train[[#This Row],[Sub-Category]],Análisis_ABC_XYZ[[#Headers],[#Data]],4,FALSE)</f>
        <v>0.43613829632717294</v>
      </c>
    </row>
    <row r="9564" spans="1:12" x14ac:dyDescent="0.35">
      <c r="A9564" s="2">
        <v>43435</v>
      </c>
      <c r="B9564" s="1" t="s">
        <v>12</v>
      </c>
      <c r="C9564" s="1" t="s">
        <v>925</v>
      </c>
      <c r="D9564" s="1" t="s">
        <v>14</v>
      </c>
      <c r="E9564" s="1" t="s">
        <v>29</v>
      </c>
      <c r="F9564" s="18">
        <v>10.128</v>
      </c>
      <c r="G9564" t="s">
        <v>4398</v>
      </c>
      <c r="H9564" s="1">
        <f>IF(COUNTIF(G$2:G9564,G9564)=1,1,0)</f>
        <v>0</v>
      </c>
      <c r="I9564" s="1">
        <v>2</v>
      </c>
      <c r="J9564" s="1">
        <v>0.2</v>
      </c>
      <c r="K9564" s="1">
        <v>3.6714000000000002</v>
      </c>
      <c r="L9564" s="12">
        <f>VLOOKUP(train[[#This Row],[Sub-Category]],Análisis_ABC_XYZ[[#Headers],[#Data]],4,FALSE)</f>
        <v>0.46881743173671325</v>
      </c>
    </row>
    <row r="9565" spans="1:12" x14ac:dyDescent="0.35">
      <c r="A9565" s="2">
        <v>43435</v>
      </c>
      <c r="B9565" s="1" t="s">
        <v>52</v>
      </c>
      <c r="C9565" s="1" t="s">
        <v>799</v>
      </c>
      <c r="D9565" s="1" t="s">
        <v>14</v>
      </c>
      <c r="E9565" s="1" t="s">
        <v>29</v>
      </c>
      <c r="F9565" s="18">
        <v>8.0010000000000012</v>
      </c>
      <c r="G9565" t="s">
        <v>4887</v>
      </c>
      <c r="H9565" s="1">
        <f>IF(COUNTIF(G$2:G9565,G9565)=1,1,0)</f>
        <v>0</v>
      </c>
      <c r="I9565" s="1">
        <v>7</v>
      </c>
      <c r="J9565" s="1">
        <v>0.7</v>
      </c>
      <c r="K9565" s="1">
        <v>-5.6006999999999962</v>
      </c>
      <c r="L9565" s="12">
        <f>VLOOKUP(train[[#This Row],[Sub-Category]],Análisis_ABC_XYZ[[#Headers],[#Data]],4,FALSE)</f>
        <v>0.46881743173671325</v>
      </c>
    </row>
    <row r="9566" spans="1:12" x14ac:dyDescent="0.35">
      <c r="A9566" s="2">
        <v>43435</v>
      </c>
      <c r="B9566" s="1" t="s">
        <v>157</v>
      </c>
      <c r="C9566" s="1" t="s">
        <v>829</v>
      </c>
      <c r="D9566" s="1" t="s">
        <v>8</v>
      </c>
      <c r="E9566" s="1" t="s">
        <v>22</v>
      </c>
      <c r="F9566" s="18">
        <v>7.7120000000000006</v>
      </c>
      <c r="G9566" t="s">
        <v>4843</v>
      </c>
      <c r="H9566" s="1">
        <f>IF(COUNTIF(G$2:G9566,G9566)=1,1,0)</f>
        <v>1</v>
      </c>
      <c r="I9566" s="1">
        <v>2</v>
      </c>
      <c r="J9566" s="1">
        <v>0.2</v>
      </c>
      <c r="K9566" s="1">
        <v>1.7352000000000005</v>
      </c>
      <c r="L9566" s="12">
        <f>VLOOKUP(train[[#This Row],[Sub-Category]],Análisis_ABC_XYZ[[#Headers],[#Data]],4,FALSE)</f>
        <v>0.4595170286641902</v>
      </c>
    </row>
    <row r="9567" spans="1:12" x14ac:dyDescent="0.35">
      <c r="A9567" s="2">
        <v>43435</v>
      </c>
      <c r="B9567" s="1" t="s">
        <v>145</v>
      </c>
      <c r="C9567" s="1" t="s">
        <v>571</v>
      </c>
      <c r="D9567" s="1" t="s">
        <v>14</v>
      </c>
      <c r="E9567" s="1" t="s">
        <v>29</v>
      </c>
      <c r="F9567" s="18">
        <v>6.7830000000000004</v>
      </c>
      <c r="G9567" t="s">
        <v>4736</v>
      </c>
      <c r="H9567" s="1">
        <f>IF(COUNTIF(G$2:G9567,G9567)=1,1,0)</f>
        <v>0</v>
      </c>
      <c r="I9567" s="1">
        <v>7</v>
      </c>
      <c r="J9567" s="1">
        <v>0.7</v>
      </c>
      <c r="K9567" s="1">
        <v>-4.7480999999999973</v>
      </c>
      <c r="L9567" s="12">
        <f>VLOOKUP(train[[#This Row],[Sub-Category]],Análisis_ABC_XYZ[[#Headers],[#Data]],4,FALSE)</f>
        <v>0.46881743173671325</v>
      </c>
    </row>
    <row r="9568" spans="1:12" x14ac:dyDescent="0.35">
      <c r="A9568" s="2">
        <v>43436</v>
      </c>
      <c r="B9568" s="1" t="s">
        <v>49</v>
      </c>
      <c r="C9568" s="1" t="s">
        <v>711</v>
      </c>
      <c r="D9568" s="1" t="s">
        <v>26</v>
      </c>
      <c r="E9568" s="1" t="s">
        <v>27</v>
      </c>
      <c r="F9568" s="18">
        <v>2479.96</v>
      </c>
      <c r="G9568" t="s">
        <v>6620</v>
      </c>
      <c r="H9568" s="1">
        <f>IF(COUNTIF(G$2:G9568,G9568)=1,1,0)</f>
        <v>1</v>
      </c>
      <c r="I9568" s="1">
        <v>4</v>
      </c>
      <c r="J9568" s="1">
        <v>0</v>
      </c>
      <c r="K9568" s="1">
        <v>743.98799999999983</v>
      </c>
      <c r="L9568" s="12">
        <f>VLOOKUP(train[[#This Row],[Sub-Category]],Análisis_ABC_XYZ[[#Headers],[#Data]],4,FALSE)</f>
        <v>0.41105220110552465</v>
      </c>
    </row>
    <row r="9569" spans="1:12" x14ac:dyDescent="0.35">
      <c r="A9569" s="2">
        <v>43436</v>
      </c>
      <c r="B9569" s="1" t="s">
        <v>12</v>
      </c>
      <c r="C9569" s="1" t="s">
        <v>1650</v>
      </c>
      <c r="D9569" s="1" t="s">
        <v>8</v>
      </c>
      <c r="E9569" s="1" t="s">
        <v>11</v>
      </c>
      <c r="F9569" s="18">
        <v>1159.056</v>
      </c>
      <c r="G9569" t="s">
        <v>3532</v>
      </c>
      <c r="H9569" s="1">
        <f>IF(COUNTIF(G$2:G9569,G9569)=1,1,0)</f>
        <v>1</v>
      </c>
      <c r="I9569" s="1">
        <v>9</v>
      </c>
      <c r="J9569" s="1">
        <v>0.2</v>
      </c>
      <c r="K9569" s="1">
        <v>43.464599999999905</v>
      </c>
      <c r="L9569" s="12">
        <f>VLOOKUP(train[[#This Row],[Sub-Category]],Análisis_ABC_XYZ[[#Headers],[#Data]],4,FALSE)</f>
        <v>0.46529189879902266</v>
      </c>
    </row>
    <row r="9570" spans="1:12" x14ac:dyDescent="0.35">
      <c r="A9570" s="2">
        <v>43436</v>
      </c>
      <c r="B9570" s="1" t="s">
        <v>370</v>
      </c>
      <c r="C9570" s="1" t="s">
        <v>66</v>
      </c>
      <c r="D9570" s="1" t="s">
        <v>26</v>
      </c>
      <c r="E9570" s="1" t="s">
        <v>27</v>
      </c>
      <c r="F9570" s="18">
        <v>979.95</v>
      </c>
      <c r="G9570" t="s">
        <v>2460</v>
      </c>
      <c r="H9570" s="1">
        <f>IF(COUNTIF(G$2:G9570,G9570)=1,1,0)</f>
        <v>1</v>
      </c>
      <c r="I9570" s="1">
        <v>5</v>
      </c>
      <c r="J9570" s="1">
        <v>0</v>
      </c>
      <c r="K9570" s="1">
        <v>284.18549999999993</v>
      </c>
      <c r="L9570" s="12">
        <f>VLOOKUP(train[[#This Row],[Sub-Category]],Análisis_ABC_XYZ[[#Headers],[#Data]],4,FALSE)</f>
        <v>0.41105220110552465</v>
      </c>
    </row>
    <row r="9571" spans="1:12" x14ac:dyDescent="0.35">
      <c r="A9571" s="2">
        <v>43436</v>
      </c>
      <c r="B9571" s="1" t="s">
        <v>145</v>
      </c>
      <c r="C9571" s="1" t="s">
        <v>693</v>
      </c>
      <c r="D9571" s="1" t="s">
        <v>8</v>
      </c>
      <c r="E9571" s="1" t="s">
        <v>11</v>
      </c>
      <c r="F9571" s="18">
        <v>906.68000000000006</v>
      </c>
      <c r="G9571" t="s">
        <v>4597</v>
      </c>
      <c r="H9571" s="1">
        <f>IF(COUNTIF(G$2:G9571,G9571)=1,1,0)</f>
        <v>1</v>
      </c>
      <c r="I9571" s="1">
        <v>5</v>
      </c>
      <c r="J9571" s="1">
        <v>0.2</v>
      </c>
      <c r="K9571" s="1">
        <v>68.001000000000033</v>
      </c>
      <c r="L9571" s="12">
        <f>VLOOKUP(train[[#This Row],[Sub-Category]],Análisis_ABC_XYZ[[#Headers],[#Data]],4,FALSE)</f>
        <v>0.46529189879902266</v>
      </c>
    </row>
    <row r="9572" spans="1:12" x14ac:dyDescent="0.35">
      <c r="A9572" s="2">
        <v>43436</v>
      </c>
      <c r="B9572" s="1" t="s">
        <v>107</v>
      </c>
      <c r="C9572" s="1" t="s">
        <v>1198</v>
      </c>
      <c r="D9572" s="1" t="s">
        <v>8</v>
      </c>
      <c r="E9572" s="1" t="s">
        <v>11</v>
      </c>
      <c r="F9572" s="18">
        <v>701.96</v>
      </c>
      <c r="G9572" t="s">
        <v>6255</v>
      </c>
      <c r="H9572" s="1">
        <f>IF(COUNTIF(G$2:G9572,G9572)=1,1,0)</f>
        <v>1</v>
      </c>
      <c r="I9572" s="1">
        <v>2</v>
      </c>
      <c r="J9572" s="1">
        <v>0</v>
      </c>
      <c r="K9572" s="1">
        <v>168.47040000000004</v>
      </c>
      <c r="L9572" s="12">
        <f>VLOOKUP(train[[#This Row],[Sub-Category]],Análisis_ABC_XYZ[[#Headers],[#Data]],4,FALSE)</f>
        <v>0.46529189879902266</v>
      </c>
    </row>
    <row r="9573" spans="1:12" x14ac:dyDescent="0.35">
      <c r="A9573" s="2">
        <v>43436</v>
      </c>
      <c r="B9573" s="1" t="s">
        <v>52</v>
      </c>
      <c r="C9573" s="1" t="s">
        <v>163</v>
      </c>
      <c r="D9573" s="1" t="s">
        <v>14</v>
      </c>
      <c r="E9573" s="1" t="s">
        <v>29</v>
      </c>
      <c r="F9573" s="18">
        <v>631.17600000000016</v>
      </c>
      <c r="G9573" t="s">
        <v>6785</v>
      </c>
      <c r="H9573" s="1">
        <f>IF(COUNTIF(G$2:G9573,G9573)=1,1,0)</f>
        <v>1</v>
      </c>
      <c r="I9573" s="1">
        <v>4</v>
      </c>
      <c r="J9573" s="1">
        <v>0.7</v>
      </c>
      <c r="K9573" s="1">
        <v>-462.86239999999998</v>
      </c>
      <c r="L9573" s="12">
        <f>VLOOKUP(train[[#This Row],[Sub-Category]],Análisis_ABC_XYZ[[#Headers],[#Data]],4,FALSE)</f>
        <v>0.46881743173671325</v>
      </c>
    </row>
    <row r="9574" spans="1:12" x14ac:dyDescent="0.35">
      <c r="A9574" s="2">
        <v>43436</v>
      </c>
      <c r="B9574" s="1" t="s">
        <v>12</v>
      </c>
      <c r="C9574" s="1" t="s">
        <v>888</v>
      </c>
      <c r="D9574" s="1" t="s">
        <v>14</v>
      </c>
      <c r="E9574" s="1" t="s">
        <v>20</v>
      </c>
      <c r="F9574" s="18">
        <v>559.62</v>
      </c>
      <c r="G9574" t="s">
        <v>2841</v>
      </c>
      <c r="H9574" s="1">
        <f>IF(COUNTIF(G$2:G9574,G9574)=1,1,0)</f>
        <v>1</v>
      </c>
      <c r="I9574" s="1">
        <v>9</v>
      </c>
      <c r="J9574" s="1">
        <v>0</v>
      </c>
      <c r="K9574" s="1">
        <v>151.09740000000002</v>
      </c>
      <c r="L9574" s="12">
        <f>VLOOKUP(train[[#This Row],[Sub-Category]],Análisis_ABC_XYZ[[#Headers],[#Data]],4,FALSE)</f>
        <v>0.44610841445725197</v>
      </c>
    </row>
    <row r="9575" spans="1:12" x14ac:dyDescent="0.35">
      <c r="A9575" s="2">
        <v>43436</v>
      </c>
      <c r="B9575" s="1" t="s">
        <v>145</v>
      </c>
      <c r="C9575" s="1" t="s">
        <v>1127</v>
      </c>
      <c r="D9575" s="1" t="s">
        <v>8</v>
      </c>
      <c r="E9575" s="1" t="s">
        <v>22</v>
      </c>
      <c r="F9575" s="18">
        <v>508.70400000000006</v>
      </c>
      <c r="G9575" t="s">
        <v>4597</v>
      </c>
      <c r="H9575" s="1">
        <f>IF(COUNTIF(G$2:G9575,G9575)=1,1,0)</f>
        <v>0</v>
      </c>
      <c r="I9575" s="1">
        <v>6</v>
      </c>
      <c r="J9575" s="1">
        <v>0.2</v>
      </c>
      <c r="K9575" s="1">
        <v>0</v>
      </c>
      <c r="L9575" s="12">
        <f>VLOOKUP(train[[#This Row],[Sub-Category]],Análisis_ABC_XYZ[[#Headers],[#Data]],4,FALSE)</f>
        <v>0.4595170286641902</v>
      </c>
    </row>
    <row r="9576" spans="1:12" x14ac:dyDescent="0.35">
      <c r="A9576" s="2">
        <v>43436</v>
      </c>
      <c r="B9576" s="1" t="s">
        <v>39</v>
      </c>
      <c r="C9576" s="1" t="s">
        <v>1286</v>
      </c>
      <c r="D9576" s="1" t="s">
        <v>14</v>
      </c>
      <c r="E9576" s="1" t="s">
        <v>31</v>
      </c>
      <c r="F9576" s="18">
        <v>294.61999999999995</v>
      </c>
      <c r="G9576" t="s">
        <v>4964</v>
      </c>
      <c r="H9576" s="1">
        <f>IF(COUNTIF(G$2:G9576,G9576)=1,1,0)</f>
        <v>1</v>
      </c>
      <c r="I9576" s="1">
        <v>5</v>
      </c>
      <c r="J9576" s="1">
        <v>0.8</v>
      </c>
      <c r="K9576" s="1">
        <v>-766.01199999999994</v>
      </c>
      <c r="L9576" s="12">
        <f>VLOOKUP(train[[#This Row],[Sub-Category]],Análisis_ABC_XYZ[[#Headers],[#Data]],4,FALSE)</f>
        <v>0.49507917887403441</v>
      </c>
    </row>
    <row r="9577" spans="1:12" x14ac:dyDescent="0.35">
      <c r="A9577" s="2">
        <v>43436</v>
      </c>
      <c r="B9577" s="1" t="s">
        <v>370</v>
      </c>
      <c r="C9577" s="1" t="s">
        <v>1431</v>
      </c>
      <c r="D9577" s="1" t="s">
        <v>14</v>
      </c>
      <c r="E9577" s="1" t="s">
        <v>31</v>
      </c>
      <c r="F9577" s="18">
        <v>286.85999999999996</v>
      </c>
      <c r="G9577" t="s">
        <v>2460</v>
      </c>
      <c r="H9577" s="1">
        <f>IF(COUNTIF(G$2:G9577,G9577)=1,1,0)</f>
        <v>0</v>
      </c>
      <c r="I9577" s="1">
        <v>7</v>
      </c>
      <c r="J9577" s="1">
        <v>0</v>
      </c>
      <c r="K9577" s="1">
        <v>80.320799999999991</v>
      </c>
      <c r="L9577" s="12">
        <f>VLOOKUP(train[[#This Row],[Sub-Category]],Análisis_ABC_XYZ[[#Headers],[#Data]],4,FALSE)</f>
        <v>0.49507917887403441</v>
      </c>
    </row>
    <row r="9578" spans="1:12" x14ac:dyDescent="0.35">
      <c r="A9578" s="2">
        <v>43436</v>
      </c>
      <c r="B9578" s="1" t="s">
        <v>145</v>
      </c>
      <c r="C9578" s="1" t="s">
        <v>1732</v>
      </c>
      <c r="D9578" s="1" t="s">
        <v>8</v>
      </c>
      <c r="E9578" s="1" t="s">
        <v>9</v>
      </c>
      <c r="F9578" s="18">
        <v>242.35200000000003</v>
      </c>
      <c r="G9578" t="s">
        <v>4597</v>
      </c>
      <c r="H9578" s="1">
        <f>IF(COUNTIF(G$2:G9578,G9578)=1,1,0)</f>
        <v>0</v>
      </c>
      <c r="I9578" s="1">
        <v>8</v>
      </c>
      <c r="J9578" s="1">
        <v>0.7</v>
      </c>
      <c r="K9578" s="1">
        <v>-363.52799999999991</v>
      </c>
      <c r="L9578" s="12">
        <f>VLOOKUP(train[[#This Row],[Sub-Category]],Análisis_ABC_XYZ[[#Headers],[#Data]],4,FALSE)</f>
        <v>0.5176847302647779</v>
      </c>
    </row>
    <row r="9579" spans="1:12" x14ac:dyDescent="0.35">
      <c r="A9579" s="2">
        <v>43436</v>
      </c>
      <c r="B9579" s="1" t="s">
        <v>12</v>
      </c>
      <c r="C9579" s="1" t="s">
        <v>982</v>
      </c>
      <c r="D9579" s="1" t="s">
        <v>14</v>
      </c>
      <c r="E9579" s="1" t="s">
        <v>24</v>
      </c>
      <c r="F9579" s="18">
        <v>179.89999999999998</v>
      </c>
      <c r="G9579" t="s">
        <v>3532</v>
      </c>
      <c r="H9579" s="1">
        <f>IF(COUNTIF(G$2:G9579,G9579)=1,1,0)</f>
        <v>0</v>
      </c>
      <c r="I9579" s="1">
        <v>5</v>
      </c>
      <c r="J9579" s="1">
        <v>0</v>
      </c>
      <c r="K9579" s="1">
        <v>44.974999999999987</v>
      </c>
      <c r="L9579" s="12">
        <f>VLOOKUP(train[[#This Row],[Sub-Category]],Análisis_ABC_XYZ[[#Headers],[#Data]],4,FALSE)</f>
        <v>0.45632477063632687</v>
      </c>
    </row>
    <row r="9580" spans="1:12" x14ac:dyDescent="0.35">
      <c r="A9580" s="2">
        <v>43436</v>
      </c>
      <c r="B9580" s="1" t="s">
        <v>157</v>
      </c>
      <c r="C9580" s="1" t="s">
        <v>788</v>
      </c>
      <c r="D9580" s="1" t="s">
        <v>26</v>
      </c>
      <c r="E9580" s="1" t="s">
        <v>27</v>
      </c>
      <c r="F9580" s="18">
        <v>151.18799999999999</v>
      </c>
      <c r="G9580" t="s">
        <v>5646</v>
      </c>
      <c r="H9580" s="1">
        <f>IF(COUNTIF(G$2:G9580,G9580)=1,1,0)</f>
        <v>1</v>
      </c>
      <c r="I9580" s="1">
        <v>2</v>
      </c>
      <c r="J9580" s="1">
        <v>0.4</v>
      </c>
      <c r="K9580" s="1">
        <v>-25.198000000000008</v>
      </c>
      <c r="L9580" s="12">
        <f>VLOOKUP(train[[#This Row],[Sub-Category]],Análisis_ABC_XYZ[[#Headers],[#Data]],4,FALSE)</f>
        <v>0.41105220110552465</v>
      </c>
    </row>
    <row r="9581" spans="1:12" x14ac:dyDescent="0.35">
      <c r="A9581" s="2">
        <v>43436</v>
      </c>
      <c r="B9581" s="1" t="s">
        <v>145</v>
      </c>
      <c r="C9581" s="1" t="s">
        <v>446</v>
      </c>
      <c r="D9581" s="1" t="s">
        <v>14</v>
      </c>
      <c r="E9581" s="1" t="s">
        <v>20</v>
      </c>
      <c r="F9581" s="18">
        <v>114.28800000000001</v>
      </c>
      <c r="G9581" t="s">
        <v>4597</v>
      </c>
      <c r="H9581" s="1">
        <f>IF(COUNTIF(G$2:G9581,G9581)=1,1,0)</f>
        <v>0</v>
      </c>
      <c r="I9581" s="1">
        <v>1</v>
      </c>
      <c r="J9581" s="1">
        <v>0.2</v>
      </c>
      <c r="K9581" s="1">
        <v>12.857399999999984</v>
      </c>
      <c r="L9581" s="12">
        <f>VLOOKUP(train[[#This Row],[Sub-Category]],Análisis_ABC_XYZ[[#Headers],[#Data]],4,FALSE)</f>
        <v>0.44610841445725197</v>
      </c>
    </row>
    <row r="9582" spans="1:12" x14ac:dyDescent="0.35">
      <c r="A9582" s="2">
        <v>43436</v>
      </c>
      <c r="B9582" s="1" t="s">
        <v>12</v>
      </c>
      <c r="C9582" s="1" t="s">
        <v>1149</v>
      </c>
      <c r="D9582" s="1" t="s">
        <v>14</v>
      </c>
      <c r="E9582" s="1" t="s">
        <v>36</v>
      </c>
      <c r="F9582" s="18">
        <v>109.92</v>
      </c>
      <c r="G9582" t="s">
        <v>2841</v>
      </c>
      <c r="H9582" s="1">
        <f>IF(COUNTIF(G$2:G9582,G9582)=1,1,0)</f>
        <v>0</v>
      </c>
      <c r="I9582" s="1">
        <v>2</v>
      </c>
      <c r="J9582" s="1">
        <v>0</v>
      </c>
      <c r="K9582" s="1">
        <v>53.860799999999998</v>
      </c>
      <c r="L9582" s="12">
        <f>VLOOKUP(train[[#This Row],[Sub-Category]],Análisis_ABC_XYZ[[#Headers],[#Data]],4,FALSE)</f>
        <v>0.43613829632717294</v>
      </c>
    </row>
    <row r="9583" spans="1:12" x14ac:dyDescent="0.35">
      <c r="A9583" s="2">
        <v>43436</v>
      </c>
      <c r="B9583" s="1" t="s">
        <v>12</v>
      </c>
      <c r="C9583" s="1" t="s">
        <v>1344</v>
      </c>
      <c r="D9583" s="1" t="s">
        <v>14</v>
      </c>
      <c r="E9583" s="1" t="s">
        <v>31</v>
      </c>
      <c r="F9583" s="18">
        <v>79.47</v>
      </c>
      <c r="G9583" t="s">
        <v>2957</v>
      </c>
      <c r="H9583" s="1">
        <f>IF(COUNTIF(G$2:G9583,G9583)=1,1,0)</f>
        <v>1</v>
      </c>
      <c r="I9583" s="1">
        <v>3</v>
      </c>
      <c r="J9583" s="1">
        <v>0</v>
      </c>
      <c r="K9583" s="1">
        <v>22.251600000000003</v>
      </c>
      <c r="L9583" s="12">
        <f>VLOOKUP(train[[#This Row],[Sub-Category]],Análisis_ABC_XYZ[[#Headers],[#Data]],4,FALSE)</f>
        <v>0.49507917887403441</v>
      </c>
    </row>
    <row r="9584" spans="1:12" x14ac:dyDescent="0.35">
      <c r="A9584" s="2">
        <v>43436</v>
      </c>
      <c r="B9584" s="1" t="s">
        <v>12</v>
      </c>
      <c r="C9584" s="1" t="s">
        <v>1382</v>
      </c>
      <c r="D9584" s="1" t="s">
        <v>14</v>
      </c>
      <c r="E9584" s="1" t="s">
        <v>29</v>
      </c>
      <c r="F9584" s="18">
        <v>69.456000000000003</v>
      </c>
      <c r="G9584" t="s">
        <v>2957</v>
      </c>
      <c r="H9584" s="1">
        <f>IF(COUNTIF(G$2:G9584,G9584)=1,1,0)</f>
        <v>0</v>
      </c>
      <c r="I9584" s="1">
        <v>2</v>
      </c>
      <c r="J9584" s="1">
        <v>0.2</v>
      </c>
      <c r="K9584" s="1">
        <v>22.573199999999996</v>
      </c>
      <c r="L9584" s="12">
        <f>VLOOKUP(train[[#This Row],[Sub-Category]],Análisis_ABC_XYZ[[#Headers],[#Data]],4,FALSE)</f>
        <v>0.46881743173671325</v>
      </c>
    </row>
    <row r="9585" spans="1:12" x14ac:dyDescent="0.35">
      <c r="A9585" s="2">
        <v>43436</v>
      </c>
      <c r="B9585" s="1" t="s">
        <v>104</v>
      </c>
      <c r="C9585" s="1" t="s">
        <v>506</v>
      </c>
      <c r="D9585" s="1" t="s">
        <v>14</v>
      </c>
      <c r="E9585" s="1" t="s">
        <v>29</v>
      </c>
      <c r="F9585" s="18">
        <v>67.860000000000014</v>
      </c>
      <c r="G9585" t="s">
        <v>4739</v>
      </c>
      <c r="H9585" s="1">
        <f>IF(COUNTIF(G$2:G9585,G9585)=1,1,0)</f>
        <v>1</v>
      </c>
      <c r="I9585" s="1">
        <v>6</v>
      </c>
      <c r="J9585" s="1">
        <v>0.7</v>
      </c>
      <c r="K9585" s="1">
        <v>-45.239999999999995</v>
      </c>
      <c r="L9585" s="12">
        <f>VLOOKUP(train[[#This Row],[Sub-Category]],Análisis_ABC_XYZ[[#Headers],[#Data]],4,FALSE)</f>
        <v>0.46881743173671325</v>
      </c>
    </row>
    <row r="9586" spans="1:12" x14ac:dyDescent="0.35">
      <c r="A9586" s="2">
        <v>43436</v>
      </c>
      <c r="B9586" s="1" t="s">
        <v>145</v>
      </c>
      <c r="C9586" s="1" t="s">
        <v>1449</v>
      </c>
      <c r="D9586" s="1" t="s">
        <v>26</v>
      </c>
      <c r="E9586" s="1" t="s">
        <v>27</v>
      </c>
      <c r="F9586" s="18">
        <v>57.36</v>
      </c>
      <c r="G9586" t="s">
        <v>4597</v>
      </c>
      <c r="H9586" s="1">
        <f>IF(COUNTIF(G$2:G9586,G9586)=1,1,0)</f>
        <v>0</v>
      </c>
      <c r="I9586" s="1">
        <v>6</v>
      </c>
      <c r="J9586" s="1">
        <v>0.2</v>
      </c>
      <c r="K9586" s="1">
        <v>-14.34</v>
      </c>
      <c r="L9586" s="12">
        <f>VLOOKUP(train[[#This Row],[Sub-Category]],Análisis_ABC_XYZ[[#Headers],[#Data]],4,FALSE)</f>
        <v>0.41105220110552465</v>
      </c>
    </row>
    <row r="9587" spans="1:12" x14ac:dyDescent="0.35">
      <c r="A9587" s="2">
        <v>43436</v>
      </c>
      <c r="B9587" s="1" t="s">
        <v>145</v>
      </c>
      <c r="C9587" s="1" t="s">
        <v>1743</v>
      </c>
      <c r="D9587" s="1" t="s">
        <v>26</v>
      </c>
      <c r="E9587" s="1" t="s">
        <v>27</v>
      </c>
      <c r="F9587" s="18">
        <v>49.616000000000007</v>
      </c>
      <c r="G9587" t="s">
        <v>4597</v>
      </c>
      <c r="H9587" s="1">
        <f>IF(COUNTIF(G$2:G9587,G9587)=1,1,0)</f>
        <v>0</v>
      </c>
      <c r="I9587" s="1">
        <v>2</v>
      </c>
      <c r="J9587" s="1">
        <v>0.2</v>
      </c>
      <c r="K9587" s="1">
        <v>4.9615999999999989</v>
      </c>
      <c r="L9587" s="12">
        <f>VLOOKUP(train[[#This Row],[Sub-Category]],Análisis_ABC_XYZ[[#Headers],[#Data]],4,FALSE)</f>
        <v>0.41105220110552465</v>
      </c>
    </row>
    <row r="9588" spans="1:12" x14ac:dyDescent="0.35">
      <c r="A9588" s="2">
        <v>43436</v>
      </c>
      <c r="B9588" s="1" t="s">
        <v>16</v>
      </c>
      <c r="C9588" s="1" t="s">
        <v>430</v>
      </c>
      <c r="D9588" s="1" t="s">
        <v>14</v>
      </c>
      <c r="E9588" s="1" t="s">
        <v>24</v>
      </c>
      <c r="F9588" s="18">
        <v>47.96</v>
      </c>
      <c r="G9588" t="s">
        <v>4462</v>
      </c>
      <c r="H9588" s="1">
        <f>IF(COUNTIF(G$2:G9588,G9588)=1,1,0)</f>
        <v>1</v>
      </c>
      <c r="I9588" s="1">
        <v>5</v>
      </c>
      <c r="J9588" s="1">
        <v>0.2</v>
      </c>
      <c r="K9588" s="1">
        <v>4.196499999999995</v>
      </c>
      <c r="L9588" s="12">
        <f>VLOOKUP(train[[#This Row],[Sub-Category]],Análisis_ABC_XYZ[[#Headers],[#Data]],4,FALSE)</f>
        <v>0.45632477063632687</v>
      </c>
    </row>
    <row r="9589" spans="1:12" x14ac:dyDescent="0.35">
      <c r="A9589" s="2">
        <v>43436</v>
      </c>
      <c r="B9589" s="1" t="s">
        <v>16</v>
      </c>
      <c r="C9589" s="1" t="s">
        <v>535</v>
      </c>
      <c r="D9589" s="1" t="s">
        <v>14</v>
      </c>
      <c r="E9589" s="1" t="s">
        <v>29</v>
      </c>
      <c r="F9589" s="18">
        <v>45.660000000000011</v>
      </c>
      <c r="G9589" t="s">
        <v>4408</v>
      </c>
      <c r="H9589" s="1">
        <f>IF(COUNTIF(G$2:G9589,G9589)=1,1,0)</f>
        <v>1</v>
      </c>
      <c r="I9589" s="1">
        <v>5</v>
      </c>
      <c r="J9589" s="1">
        <v>0.7</v>
      </c>
      <c r="K9589" s="1">
        <v>-33.483999999999995</v>
      </c>
      <c r="L9589" s="12">
        <f>VLOOKUP(train[[#This Row],[Sub-Category]],Análisis_ABC_XYZ[[#Headers],[#Data]],4,FALSE)</f>
        <v>0.46881743173671325</v>
      </c>
    </row>
    <row r="9590" spans="1:12" x14ac:dyDescent="0.35">
      <c r="A9590" s="2">
        <v>43436</v>
      </c>
      <c r="B9590" s="1" t="s">
        <v>12</v>
      </c>
      <c r="C9590" s="1" t="s">
        <v>190</v>
      </c>
      <c r="D9590" s="1" t="s">
        <v>26</v>
      </c>
      <c r="E9590" s="1" t="s">
        <v>27</v>
      </c>
      <c r="F9590" s="18">
        <v>39.992000000000004</v>
      </c>
      <c r="G9590" t="s">
        <v>3532</v>
      </c>
      <c r="H9590" s="1">
        <f>IF(COUNTIF(G$2:G9590,G9590)=1,1,0)</f>
        <v>0</v>
      </c>
      <c r="I9590" s="1">
        <v>1</v>
      </c>
      <c r="J9590" s="1">
        <v>0.2</v>
      </c>
      <c r="K9590" s="1">
        <v>-7.9984000000000073</v>
      </c>
      <c r="L9590" s="12">
        <f>VLOOKUP(train[[#This Row],[Sub-Category]],Análisis_ABC_XYZ[[#Headers],[#Data]],4,FALSE)</f>
        <v>0.41105220110552465</v>
      </c>
    </row>
    <row r="9591" spans="1:12" x14ac:dyDescent="0.35">
      <c r="A9591" s="2">
        <v>43436</v>
      </c>
      <c r="B9591" s="1" t="s">
        <v>145</v>
      </c>
      <c r="C9591" s="1" t="s">
        <v>852</v>
      </c>
      <c r="D9591" s="1" t="s">
        <v>14</v>
      </c>
      <c r="E9591" s="1" t="s">
        <v>29</v>
      </c>
      <c r="F9591" s="18">
        <v>36.624000000000002</v>
      </c>
      <c r="G9591" t="s">
        <v>4597</v>
      </c>
      <c r="H9591" s="1">
        <f>IF(COUNTIF(G$2:G9591,G9591)=1,1,0)</f>
        <v>0</v>
      </c>
      <c r="I9591" s="1">
        <v>8</v>
      </c>
      <c r="J9591" s="1">
        <v>0.7</v>
      </c>
      <c r="K9591" s="1">
        <v>-24.41599999999999</v>
      </c>
      <c r="L9591" s="12">
        <f>VLOOKUP(train[[#This Row],[Sub-Category]],Análisis_ABC_XYZ[[#Headers],[#Data]],4,FALSE)</f>
        <v>0.46881743173671325</v>
      </c>
    </row>
    <row r="9592" spans="1:12" x14ac:dyDescent="0.35">
      <c r="A9592" s="2">
        <v>43436</v>
      </c>
      <c r="B9592" s="1" t="s">
        <v>107</v>
      </c>
      <c r="C9592" s="1" t="s">
        <v>1243</v>
      </c>
      <c r="D9592" s="1" t="s">
        <v>14</v>
      </c>
      <c r="E9592" s="1" t="s">
        <v>24</v>
      </c>
      <c r="F9592" s="18">
        <v>34.650000000000006</v>
      </c>
      <c r="G9592" t="s">
        <v>4160</v>
      </c>
      <c r="H9592" s="1">
        <f>IF(COUNTIF(G$2:G9592,G9592)=1,1,0)</f>
        <v>1</v>
      </c>
      <c r="I9592" s="1">
        <v>3</v>
      </c>
      <c r="J9592" s="1">
        <v>0</v>
      </c>
      <c r="K9592" s="1">
        <v>10.395</v>
      </c>
      <c r="L9592" s="12">
        <f>VLOOKUP(train[[#This Row],[Sub-Category]],Análisis_ABC_XYZ[[#Headers],[#Data]],4,FALSE)</f>
        <v>0.45632477063632687</v>
      </c>
    </row>
    <row r="9593" spans="1:12" x14ac:dyDescent="0.35">
      <c r="A9593" s="2">
        <v>43436</v>
      </c>
      <c r="B9593" s="1" t="s">
        <v>34</v>
      </c>
      <c r="C9593" s="1" t="s">
        <v>961</v>
      </c>
      <c r="D9593" s="1" t="s">
        <v>14</v>
      </c>
      <c r="E9593" s="1" t="s">
        <v>24</v>
      </c>
      <c r="F9593" s="18">
        <v>32.776000000000003</v>
      </c>
      <c r="G9593" t="s">
        <v>5911</v>
      </c>
      <c r="H9593" s="1">
        <f>IF(COUNTIF(G$2:G9593,G9593)=1,1,0)</f>
        <v>1</v>
      </c>
      <c r="I9593" s="1">
        <v>1</v>
      </c>
      <c r="J9593" s="1">
        <v>0.2</v>
      </c>
      <c r="K9593" s="1">
        <v>2.4581999999999997</v>
      </c>
      <c r="L9593" s="12">
        <f>VLOOKUP(train[[#This Row],[Sub-Category]],Análisis_ABC_XYZ[[#Headers],[#Data]],4,FALSE)</f>
        <v>0.45632477063632687</v>
      </c>
    </row>
    <row r="9594" spans="1:12" x14ac:dyDescent="0.35">
      <c r="A9594" s="2">
        <v>43436</v>
      </c>
      <c r="B9594" s="1" t="s">
        <v>157</v>
      </c>
      <c r="C9594" s="1" t="s">
        <v>511</v>
      </c>
      <c r="D9594" s="1" t="s">
        <v>14</v>
      </c>
      <c r="E9594" s="1" t="s">
        <v>24</v>
      </c>
      <c r="F9594" s="18">
        <v>19.728000000000002</v>
      </c>
      <c r="G9594" t="s">
        <v>5646</v>
      </c>
      <c r="H9594" s="1">
        <f>IF(COUNTIF(G$2:G9594,G9594)=1,1,0)</f>
        <v>0</v>
      </c>
      <c r="I9594" s="1">
        <v>9</v>
      </c>
      <c r="J9594" s="1">
        <v>0.2</v>
      </c>
      <c r="K9594" s="1">
        <v>1.7262000000000022</v>
      </c>
      <c r="L9594" s="12">
        <f>VLOOKUP(train[[#This Row],[Sub-Category]],Análisis_ABC_XYZ[[#Headers],[#Data]],4,FALSE)</f>
        <v>0.45632477063632687</v>
      </c>
    </row>
    <row r="9595" spans="1:12" x14ac:dyDescent="0.35">
      <c r="A9595" s="2">
        <v>43436</v>
      </c>
      <c r="B9595" s="1" t="s">
        <v>39</v>
      </c>
      <c r="C9595" s="1" t="s">
        <v>1348</v>
      </c>
      <c r="D9595" s="1" t="s">
        <v>14</v>
      </c>
      <c r="E9595" s="1" t="s">
        <v>24</v>
      </c>
      <c r="F9595" s="18">
        <v>12.160000000000002</v>
      </c>
      <c r="G9595" t="s">
        <v>3117</v>
      </c>
      <c r="H9595" s="1">
        <f>IF(COUNTIF(G$2:G9595,G9595)=1,1,0)</f>
        <v>1</v>
      </c>
      <c r="I9595" s="1">
        <v>5</v>
      </c>
      <c r="J9595" s="1">
        <v>0.2</v>
      </c>
      <c r="K9595" s="1">
        <v>2.1279999999999988</v>
      </c>
      <c r="L9595" s="12">
        <f>VLOOKUP(train[[#This Row],[Sub-Category]],Análisis_ABC_XYZ[[#Headers],[#Data]],4,FALSE)</f>
        <v>0.45632477063632687</v>
      </c>
    </row>
    <row r="9596" spans="1:12" x14ac:dyDescent="0.35">
      <c r="A9596" s="2">
        <v>43436</v>
      </c>
      <c r="B9596" s="1" t="s">
        <v>12</v>
      </c>
      <c r="C9596" s="1" t="s">
        <v>423</v>
      </c>
      <c r="D9596" s="1" t="s">
        <v>14</v>
      </c>
      <c r="E9596" s="1" t="s">
        <v>36</v>
      </c>
      <c r="F9596" s="18">
        <v>10.86</v>
      </c>
      <c r="G9596" t="s">
        <v>2957</v>
      </c>
      <c r="H9596" s="1">
        <f>IF(COUNTIF(G$2:G9596,G9596)=1,1,0)</f>
        <v>0</v>
      </c>
      <c r="I9596" s="1">
        <v>2</v>
      </c>
      <c r="J9596" s="1">
        <v>0</v>
      </c>
      <c r="K9596" s="1">
        <v>5.3213999999999997</v>
      </c>
      <c r="L9596" s="12">
        <f>VLOOKUP(train[[#This Row],[Sub-Category]],Análisis_ABC_XYZ[[#Headers],[#Data]],4,FALSE)</f>
        <v>0.43613829632717294</v>
      </c>
    </row>
    <row r="9597" spans="1:12" x14ac:dyDescent="0.35">
      <c r="A9597" s="2">
        <v>43436</v>
      </c>
      <c r="B9597" s="1" t="s">
        <v>12</v>
      </c>
      <c r="C9597" s="1" t="s">
        <v>98</v>
      </c>
      <c r="D9597" s="1" t="s">
        <v>14</v>
      </c>
      <c r="E9597" s="1" t="s">
        <v>24</v>
      </c>
      <c r="F9597" s="18">
        <v>10.08</v>
      </c>
      <c r="G9597" t="s">
        <v>2957</v>
      </c>
      <c r="H9597" s="1">
        <f>IF(COUNTIF(G$2:G9597,G9597)=1,1,0)</f>
        <v>0</v>
      </c>
      <c r="I9597" s="1">
        <v>6</v>
      </c>
      <c r="J9597" s="1">
        <v>0</v>
      </c>
      <c r="K9597" s="1">
        <v>5.04</v>
      </c>
      <c r="L9597" s="12">
        <f>VLOOKUP(train[[#This Row],[Sub-Category]],Análisis_ABC_XYZ[[#Headers],[#Data]],4,FALSE)</f>
        <v>0.45632477063632687</v>
      </c>
    </row>
    <row r="9598" spans="1:12" x14ac:dyDescent="0.35">
      <c r="A9598" s="2">
        <v>43436</v>
      </c>
      <c r="B9598" s="1" t="s">
        <v>12</v>
      </c>
      <c r="C9598" s="1" t="s">
        <v>684</v>
      </c>
      <c r="D9598" s="1" t="s">
        <v>14</v>
      </c>
      <c r="E9598" s="1" t="s">
        <v>29</v>
      </c>
      <c r="F9598" s="18">
        <v>9.0240000000000009</v>
      </c>
      <c r="G9598" t="s">
        <v>2957</v>
      </c>
      <c r="H9598" s="1">
        <f>IF(COUNTIF(G$2:G9598,G9598)=1,1,0)</f>
        <v>0</v>
      </c>
      <c r="I9598" s="1">
        <v>6</v>
      </c>
      <c r="J9598" s="1">
        <v>0.2</v>
      </c>
      <c r="K9598" s="1">
        <v>3.1583999999999985</v>
      </c>
      <c r="L9598" s="12">
        <f>VLOOKUP(train[[#This Row],[Sub-Category]],Análisis_ABC_XYZ[[#Headers],[#Data]],4,FALSE)</f>
        <v>0.46881743173671325</v>
      </c>
    </row>
    <row r="9599" spans="1:12" x14ac:dyDescent="0.35">
      <c r="A9599" s="2">
        <v>43436</v>
      </c>
      <c r="B9599" s="1" t="s">
        <v>39</v>
      </c>
      <c r="C9599" s="1" t="s">
        <v>557</v>
      </c>
      <c r="D9599" s="1" t="s">
        <v>8</v>
      </c>
      <c r="E9599" s="1" t="s">
        <v>22</v>
      </c>
      <c r="F9599" s="18">
        <v>8.7520000000000007</v>
      </c>
      <c r="G9599" t="s">
        <v>4964</v>
      </c>
      <c r="H9599" s="1">
        <f>IF(COUNTIF(G$2:G9599,G9599)=1,1,0)</f>
        <v>0</v>
      </c>
      <c r="I9599" s="1">
        <v>4</v>
      </c>
      <c r="J9599" s="1">
        <v>0.6</v>
      </c>
      <c r="K9599" s="1">
        <v>-3.719599999999998</v>
      </c>
      <c r="L9599" s="12">
        <f>VLOOKUP(train[[#This Row],[Sub-Category]],Análisis_ABC_XYZ[[#Headers],[#Data]],4,FALSE)</f>
        <v>0.4595170286641902</v>
      </c>
    </row>
    <row r="9600" spans="1:12" x14ac:dyDescent="0.35">
      <c r="A9600" s="2">
        <v>43436</v>
      </c>
      <c r="B9600" s="1" t="s">
        <v>12</v>
      </c>
      <c r="C9600" s="1" t="s">
        <v>1184</v>
      </c>
      <c r="D9600" s="1" t="s">
        <v>14</v>
      </c>
      <c r="E9600" s="1" t="s">
        <v>36</v>
      </c>
      <c r="F9600" s="18">
        <v>8.56</v>
      </c>
      <c r="G9600" t="s">
        <v>2841</v>
      </c>
      <c r="H9600" s="1">
        <f>IF(COUNTIF(G$2:G9600,G9600)=1,1,0)</f>
        <v>0</v>
      </c>
      <c r="I9600" s="1">
        <v>2</v>
      </c>
      <c r="J9600" s="1">
        <v>0</v>
      </c>
      <c r="K9600" s="1">
        <v>3.8519999999999994</v>
      </c>
      <c r="L9600" s="12">
        <f>VLOOKUP(train[[#This Row],[Sub-Category]],Análisis_ABC_XYZ[[#Headers],[#Data]],4,FALSE)</f>
        <v>0.43613829632717294</v>
      </c>
    </row>
    <row r="9601" spans="1:12" x14ac:dyDescent="0.35">
      <c r="A9601" s="2">
        <v>43436</v>
      </c>
      <c r="B9601" s="1" t="s">
        <v>370</v>
      </c>
      <c r="C9601" s="1" t="s">
        <v>546</v>
      </c>
      <c r="D9601" s="1" t="s">
        <v>14</v>
      </c>
      <c r="E9601" s="1" t="s">
        <v>182</v>
      </c>
      <c r="F9601" s="18">
        <v>4.3600000000000003</v>
      </c>
      <c r="G9601" t="s">
        <v>2460</v>
      </c>
      <c r="H9601" s="1">
        <f>IF(COUNTIF(G$2:G9601,G9601)=1,1,0)</f>
        <v>0</v>
      </c>
      <c r="I9601" s="1">
        <v>2</v>
      </c>
      <c r="J9601" s="1">
        <v>0</v>
      </c>
      <c r="K9601" s="1">
        <v>0.17439999999999944</v>
      </c>
      <c r="L9601" s="12">
        <f>VLOOKUP(train[[#This Row],[Sub-Category]],Análisis_ABC_XYZ[[#Headers],[#Data]],4,FALSE)</f>
        <v>0.53938093436526824</v>
      </c>
    </row>
    <row r="9602" spans="1:12" x14ac:dyDescent="0.35">
      <c r="A9602" s="2">
        <v>43437</v>
      </c>
      <c r="B9602" s="1" t="s">
        <v>37</v>
      </c>
      <c r="C9602" s="1" t="s">
        <v>1038</v>
      </c>
      <c r="D9602" s="1" t="s">
        <v>8</v>
      </c>
      <c r="E9602" s="1" t="s">
        <v>18</v>
      </c>
      <c r="F9602" s="18">
        <v>521.96</v>
      </c>
      <c r="G9602" t="s">
        <v>6145</v>
      </c>
      <c r="H9602" s="1">
        <f>IF(COUNTIF(G$2:G9602,G9602)=1,1,0)</f>
        <v>1</v>
      </c>
      <c r="I9602" s="1">
        <v>2</v>
      </c>
      <c r="J9602" s="1">
        <v>0</v>
      </c>
      <c r="K9602" s="1">
        <v>88.733199999999954</v>
      </c>
      <c r="L9602" s="12">
        <f>VLOOKUP(train[[#This Row],[Sub-Category]],Análisis_ABC_XYZ[[#Headers],[#Data]],4,FALSE)</f>
        <v>0.55975208308209756</v>
      </c>
    </row>
    <row r="9603" spans="1:12" x14ac:dyDescent="0.35">
      <c r="A9603" s="2">
        <v>43437</v>
      </c>
      <c r="B9603" s="1" t="s">
        <v>12</v>
      </c>
      <c r="C9603" s="1" t="s">
        <v>510</v>
      </c>
      <c r="D9603" s="1" t="s">
        <v>14</v>
      </c>
      <c r="E9603" s="1" t="s">
        <v>36</v>
      </c>
      <c r="F9603" s="18">
        <v>166.44</v>
      </c>
      <c r="G9603" t="s">
        <v>5532</v>
      </c>
      <c r="H9603" s="1">
        <f>IF(COUNTIF(G$2:G9603,G9603)=1,1,0)</f>
        <v>1</v>
      </c>
      <c r="I9603" s="1">
        <v>3</v>
      </c>
      <c r="J9603" s="1">
        <v>0</v>
      </c>
      <c r="K9603" s="1">
        <v>79.891199999999998</v>
      </c>
      <c r="L9603" s="12">
        <f>VLOOKUP(train[[#This Row],[Sub-Category]],Análisis_ABC_XYZ[[#Headers],[#Data]],4,FALSE)</f>
        <v>0.43613829632717294</v>
      </c>
    </row>
    <row r="9604" spans="1:12" x14ac:dyDescent="0.35">
      <c r="A9604" s="2">
        <v>43437</v>
      </c>
      <c r="B9604" s="1" t="s">
        <v>89</v>
      </c>
      <c r="C9604" s="1" t="s">
        <v>886</v>
      </c>
      <c r="D9604" s="1" t="s">
        <v>26</v>
      </c>
      <c r="E9604" s="1" t="s">
        <v>27</v>
      </c>
      <c r="F9604" s="18">
        <v>136.99</v>
      </c>
      <c r="G9604" t="s">
        <v>2313</v>
      </c>
      <c r="H9604" s="1">
        <f>IF(COUNTIF(G$2:G9604,G9604)=1,1,0)</f>
        <v>1</v>
      </c>
      <c r="I9604" s="1">
        <v>1</v>
      </c>
      <c r="J9604" s="1">
        <v>0</v>
      </c>
      <c r="K9604" s="1">
        <v>36.987300000000005</v>
      </c>
      <c r="L9604" s="12">
        <f>VLOOKUP(train[[#This Row],[Sub-Category]],Análisis_ABC_XYZ[[#Headers],[#Data]],4,FALSE)</f>
        <v>0.41105220110552465</v>
      </c>
    </row>
    <row r="9605" spans="1:12" x14ac:dyDescent="0.35">
      <c r="A9605" s="2">
        <v>43437</v>
      </c>
      <c r="B9605" s="1" t="s">
        <v>89</v>
      </c>
      <c r="C9605" s="1" t="s">
        <v>357</v>
      </c>
      <c r="D9605" s="1" t="s">
        <v>14</v>
      </c>
      <c r="E9605" s="1" t="s">
        <v>29</v>
      </c>
      <c r="F9605" s="18">
        <v>83.920000000000016</v>
      </c>
      <c r="G9605" t="s">
        <v>2313</v>
      </c>
      <c r="H9605" s="1">
        <f>IF(COUNTIF(G$2:G9605,G9605)=1,1,0)</f>
        <v>0</v>
      </c>
      <c r="I9605" s="1">
        <v>5</v>
      </c>
      <c r="J9605" s="1">
        <v>0.2</v>
      </c>
      <c r="K9605" s="1">
        <v>29.371999999999993</v>
      </c>
      <c r="L9605" s="12">
        <f>VLOOKUP(train[[#This Row],[Sub-Category]],Análisis_ABC_XYZ[[#Headers],[#Data]],4,FALSE)</f>
        <v>0.46881743173671325</v>
      </c>
    </row>
    <row r="9606" spans="1:12" x14ac:dyDescent="0.35">
      <c r="A9606" s="2">
        <v>43437</v>
      </c>
      <c r="B9606" s="1" t="s">
        <v>145</v>
      </c>
      <c r="C9606" s="1" t="s">
        <v>1638</v>
      </c>
      <c r="D9606" s="1" t="s">
        <v>14</v>
      </c>
      <c r="E9606" s="1" t="s">
        <v>182</v>
      </c>
      <c r="F9606" s="18">
        <v>47.32</v>
      </c>
      <c r="G9606" t="s">
        <v>2973</v>
      </c>
      <c r="H9606" s="1">
        <f>IF(COUNTIF(G$2:G9606,G9606)=1,1,0)</f>
        <v>1</v>
      </c>
      <c r="I9606" s="1">
        <v>7</v>
      </c>
      <c r="J9606" s="1">
        <v>0.2</v>
      </c>
      <c r="K9606" s="1">
        <v>5.9149999999999938</v>
      </c>
      <c r="L9606" s="12">
        <f>VLOOKUP(train[[#This Row],[Sub-Category]],Análisis_ABC_XYZ[[#Headers],[#Data]],4,FALSE)</f>
        <v>0.53938093436526824</v>
      </c>
    </row>
    <row r="9607" spans="1:12" x14ac:dyDescent="0.35">
      <c r="A9607" s="2">
        <v>43437</v>
      </c>
      <c r="B9607" s="1" t="s">
        <v>34</v>
      </c>
      <c r="C9607" s="1" t="s">
        <v>615</v>
      </c>
      <c r="D9607" s="1" t="s">
        <v>14</v>
      </c>
      <c r="E9607" s="1" t="s">
        <v>31</v>
      </c>
      <c r="F9607" s="18">
        <v>45.216000000000001</v>
      </c>
      <c r="G9607" t="s">
        <v>5768</v>
      </c>
      <c r="H9607" s="1">
        <f>IF(COUNTIF(G$2:G9607,G9607)=1,1,0)</f>
        <v>1</v>
      </c>
      <c r="I9607" s="1">
        <v>3</v>
      </c>
      <c r="J9607" s="1">
        <v>0.2</v>
      </c>
      <c r="K9607" s="1">
        <v>4.5215999999999994</v>
      </c>
      <c r="L9607" s="12">
        <f>VLOOKUP(train[[#This Row],[Sub-Category]],Análisis_ABC_XYZ[[#Headers],[#Data]],4,FALSE)</f>
        <v>0.49507917887403441</v>
      </c>
    </row>
    <row r="9608" spans="1:12" x14ac:dyDescent="0.35">
      <c r="A9608" s="2">
        <v>43437</v>
      </c>
      <c r="B9608" s="1" t="s">
        <v>34</v>
      </c>
      <c r="C9608" s="1" t="s">
        <v>1470</v>
      </c>
      <c r="D9608" s="1" t="s">
        <v>14</v>
      </c>
      <c r="E9608" s="1" t="s">
        <v>29</v>
      </c>
      <c r="F9608" s="18">
        <v>28.782000000000004</v>
      </c>
      <c r="G9608" t="s">
        <v>5768</v>
      </c>
      <c r="H9608" s="1">
        <f>IF(COUNTIF(G$2:G9608,G9608)=1,1,0)</f>
        <v>0</v>
      </c>
      <c r="I9608" s="1">
        <v>6</v>
      </c>
      <c r="J9608" s="1">
        <v>0.7</v>
      </c>
      <c r="K9608" s="1">
        <v>-21.1068</v>
      </c>
      <c r="L9608" s="12">
        <f>VLOOKUP(train[[#This Row],[Sub-Category]],Análisis_ABC_XYZ[[#Headers],[#Data]],4,FALSE)</f>
        <v>0.46881743173671325</v>
      </c>
    </row>
    <row r="9609" spans="1:12" x14ac:dyDescent="0.35">
      <c r="A9609" s="2">
        <v>43437</v>
      </c>
      <c r="B9609" s="1" t="s">
        <v>34</v>
      </c>
      <c r="C9609" s="1" t="s">
        <v>894</v>
      </c>
      <c r="D9609" s="1" t="s">
        <v>14</v>
      </c>
      <c r="E9609" s="1" t="s">
        <v>36</v>
      </c>
      <c r="F9609" s="18">
        <v>24.448</v>
      </c>
      <c r="G9609" t="s">
        <v>5768</v>
      </c>
      <c r="H9609" s="1">
        <f>IF(COUNTIF(G$2:G9609,G9609)=1,1,0)</f>
        <v>0</v>
      </c>
      <c r="I9609" s="1">
        <v>4</v>
      </c>
      <c r="J9609" s="1">
        <v>0.2</v>
      </c>
      <c r="K9609" s="1">
        <v>8.8623999999999992</v>
      </c>
      <c r="L9609" s="12">
        <f>VLOOKUP(train[[#This Row],[Sub-Category]],Análisis_ABC_XYZ[[#Headers],[#Data]],4,FALSE)</f>
        <v>0.43613829632717294</v>
      </c>
    </row>
    <row r="9610" spans="1:12" x14ac:dyDescent="0.35">
      <c r="A9610" s="2">
        <v>43437</v>
      </c>
      <c r="B9610" s="1" t="s">
        <v>145</v>
      </c>
      <c r="C9610" s="1" t="s">
        <v>277</v>
      </c>
      <c r="D9610" s="1" t="s">
        <v>8</v>
      </c>
      <c r="E9610" s="1" t="s">
        <v>22</v>
      </c>
      <c r="F9610" s="18">
        <v>23.376000000000001</v>
      </c>
      <c r="G9610" t="s">
        <v>2973</v>
      </c>
      <c r="H9610" s="1">
        <f>IF(COUNTIF(G$2:G9610,G9610)=1,1,0)</f>
        <v>0</v>
      </c>
      <c r="I9610" s="1">
        <v>3</v>
      </c>
      <c r="J9610" s="1">
        <v>0.2</v>
      </c>
      <c r="K9610" s="1">
        <v>7.0128000000000013</v>
      </c>
      <c r="L9610" s="12">
        <f>VLOOKUP(train[[#This Row],[Sub-Category]],Análisis_ABC_XYZ[[#Headers],[#Data]],4,FALSE)</f>
        <v>0.4595170286641902</v>
      </c>
    </row>
    <row r="9611" spans="1:12" x14ac:dyDescent="0.35">
      <c r="A9611" s="2">
        <v>43437</v>
      </c>
      <c r="B9611" s="1" t="s">
        <v>145</v>
      </c>
      <c r="C9611" s="1" t="s">
        <v>1073</v>
      </c>
      <c r="D9611" s="1" t="s">
        <v>8</v>
      </c>
      <c r="E9611" s="1" t="s">
        <v>22</v>
      </c>
      <c r="F9611" s="18">
        <v>16.72</v>
      </c>
      <c r="G9611" t="s">
        <v>2973</v>
      </c>
      <c r="H9611" s="1">
        <f>IF(COUNTIF(G$2:G9611,G9611)=1,1,0)</f>
        <v>0</v>
      </c>
      <c r="I9611" s="1">
        <v>5</v>
      </c>
      <c r="J9611" s="1">
        <v>0.2</v>
      </c>
      <c r="K9611" s="1">
        <v>3.3439999999999994</v>
      </c>
      <c r="L9611" s="12">
        <f>VLOOKUP(train[[#This Row],[Sub-Category]],Análisis_ABC_XYZ[[#Headers],[#Data]],4,FALSE)</f>
        <v>0.4595170286641902</v>
      </c>
    </row>
    <row r="9612" spans="1:12" x14ac:dyDescent="0.35">
      <c r="A9612" s="2">
        <v>43437</v>
      </c>
      <c r="B9612" s="1" t="s">
        <v>145</v>
      </c>
      <c r="C9612" s="1" t="s">
        <v>1725</v>
      </c>
      <c r="D9612" s="1" t="s">
        <v>8</v>
      </c>
      <c r="E9612" s="1" t="s">
        <v>22</v>
      </c>
      <c r="F9612" s="18">
        <v>16.192</v>
      </c>
      <c r="G9612" t="s">
        <v>2973</v>
      </c>
      <c r="H9612" s="1">
        <f>IF(COUNTIF(G$2:G9612,G9612)=1,1,0)</f>
        <v>0</v>
      </c>
      <c r="I9612" s="1">
        <v>1</v>
      </c>
      <c r="J9612" s="1">
        <v>0.2</v>
      </c>
      <c r="K9612" s="1">
        <v>4.6552000000000007</v>
      </c>
      <c r="L9612" s="12">
        <f>VLOOKUP(train[[#This Row],[Sub-Category]],Análisis_ABC_XYZ[[#Headers],[#Data]],4,FALSE)</f>
        <v>0.4595170286641902</v>
      </c>
    </row>
    <row r="9613" spans="1:12" x14ac:dyDescent="0.35">
      <c r="A9613" s="2">
        <v>43437</v>
      </c>
      <c r="B9613" s="1" t="s">
        <v>145</v>
      </c>
      <c r="C9613" s="1" t="s">
        <v>1164</v>
      </c>
      <c r="D9613" s="1" t="s">
        <v>26</v>
      </c>
      <c r="E9613" s="1" t="s">
        <v>56</v>
      </c>
      <c r="F9613" s="18">
        <v>102.33600000000001</v>
      </c>
      <c r="G9613" t="s">
        <v>2973</v>
      </c>
      <c r="H9613" s="1">
        <f>IF(COUNTIF(G$2:G9613,G9613)=1,1,0)</f>
        <v>0</v>
      </c>
      <c r="I9613" s="1">
        <v>8</v>
      </c>
      <c r="J9613" s="1">
        <v>0.2</v>
      </c>
      <c r="K9613" s="1">
        <v>14.07119999999999</v>
      </c>
      <c r="L9613" s="12">
        <f>VLOOKUP(train[[#This Row],[Sub-Category]],Análisis_ABC_XYZ[[#Headers],[#Data]],4,FALSE)</f>
        <v>0.52062335344040378</v>
      </c>
    </row>
    <row r="9614" spans="1:12" x14ac:dyDescent="0.35">
      <c r="A9614" s="2">
        <v>43437</v>
      </c>
      <c r="B9614" s="1" t="s">
        <v>145</v>
      </c>
      <c r="C9614" s="1" t="s">
        <v>1164</v>
      </c>
      <c r="D9614" s="1" t="s">
        <v>26</v>
      </c>
      <c r="E9614" s="1" t="s">
        <v>56</v>
      </c>
      <c r="F9614" s="18">
        <v>76.75200000000001</v>
      </c>
      <c r="G9614" t="s">
        <v>2973</v>
      </c>
      <c r="H9614" s="1">
        <f>IF(COUNTIF(G$2:G9614,G9614)=1,1,0)</f>
        <v>0</v>
      </c>
      <c r="I9614" s="1">
        <v>6</v>
      </c>
      <c r="J9614" s="1">
        <v>0.2</v>
      </c>
      <c r="K9614" s="1">
        <v>10.553399999999993</v>
      </c>
      <c r="L9614" s="12">
        <f>VLOOKUP(train[[#This Row],[Sub-Category]],Análisis_ABC_XYZ[[#Headers],[#Data]],4,FALSE)</f>
        <v>0.52062335344040378</v>
      </c>
    </row>
    <row r="9615" spans="1:12" x14ac:dyDescent="0.35">
      <c r="A9615" s="2">
        <v>43437</v>
      </c>
      <c r="B9615" s="1" t="s">
        <v>89</v>
      </c>
      <c r="C9615" s="1" t="s">
        <v>1387</v>
      </c>
      <c r="D9615" s="1" t="s">
        <v>14</v>
      </c>
      <c r="E9615" s="1" t="s">
        <v>29</v>
      </c>
      <c r="F9615" s="18">
        <v>14.624000000000002</v>
      </c>
      <c r="G9615" t="s">
        <v>2313</v>
      </c>
      <c r="H9615" s="1">
        <f>IF(COUNTIF(G$2:G9615,G9615)=1,1,0)</f>
        <v>0</v>
      </c>
      <c r="I9615" s="1">
        <v>2</v>
      </c>
      <c r="J9615" s="1">
        <v>0.2</v>
      </c>
      <c r="K9615" s="1">
        <v>5.1183999999999994</v>
      </c>
      <c r="L9615" s="12">
        <f>VLOOKUP(train[[#This Row],[Sub-Category]],Análisis_ABC_XYZ[[#Headers],[#Data]],4,FALSE)</f>
        <v>0.46881743173671325</v>
      </c>
    </row>
    <row r="9616" spans="1:12" x14ac:dyDescent="0.35">
      <c r="A9616" s="2">
        <v>43437</v>
      </c>
      <c r="B9616" s="1" t="s">
        <v>16</v>
      </c>
      <c r="C9616" s="1" t="s">
        <v>943</v>
      </c>
      <c r="D9616" s="1" t="s">
        <v>26</v>
      </c>
      <c r="E9616" s="1" t="s">
        <v>56</v>
      </c>
      <c r="F9616" s="18">
        <v>47.992000000000004</v>
      </c>
      <c r="G9616" t="s">
        <v>6101</v>
      </c>
      <c r="H9616" s="1">
        <f>IF(COUNTIF(G$2:G9616,G9616)=1,1,0)</f>
        <v>1</v>
      </c>
      <c r="I9616" s="1">
        <v>1</v>
      </c>
      <c r="J9616" s="1">
        <v>0.2</v>
      </c>
      <c r="K9616" s="1">
        <v>7.198799999999995</v>
      </c>
      <c r="L9616" s="12">
        <f>VLOOKUP(train[[#This Row],[Sub-Category]],Análisis_ABC_XYZ[[#Headers],[#Data]],4,FALSE)</f>
        <v>0.52062335344040378</v>
      </c>
    </row>
    <row r="9617" spans="1:12" x14ac:dyDescent="0.35">
      <c r="A9617" s="2">
        <v>43437</v>
      </c>
      <c r="B9617" s="1" t="s">
        <v>39</v>
      </c>
      <c r="C9617" s="1" t="s">
        <v>1867</v>
      </c>
      <c r="D9617" s="1" t="s">
        <v>8</v>
      </c>
      <c r="E9617" s="1" t="s">
        <v>22</v>
      </c>
      <c r="F9617" s="18">
        <v>13.591999999999999</v>
      </c>
      <c r="G9617" t="s">
        <v>5360</v>
      </c>
      <c r="H9617" s="1">
        <f>IF(COUNTIF(G$2:G9617,G9617)=1,1,0)</f>
        <v>1</v>
      </c>
      <c r="I9617" s="1">
        <v>2</v>
      </c>
      <c r="J9617" s="1">
        <v>0.6</v>
      </c>
      <c r="K9617" s="1">
        <v>-14.271599999999999</v>
      </c>
      <c r="L9617" s="12">
        <f>VLOOKUP(train[[#This Row],[Sub-Category]],Análisis_ABC_XYZ[[#Headers],[#Data]],4,FALSE)</f>
        <v>0.4595170286641902</v>
      </c>
    </row>
    <row r="9618" spans="1:12" x14ac:dyDescent="0.35">
      <c r="A9618" s="2">
        <v>43437</v>
      </c>
      <c r="B9618" s="1" t="s">
        <v>145</v>
      </c>
      <c r="C9618" s="1" t="s">
        <v>512</v>
      </c>
      <c r="D9618" s="1" t="s">
        <v>14</v>
      </c>
      <c r="E9618" s="1" t="s">
        <v>24</v>
      </c>
      <c r="F9618" s="18">
        <v>13.343999999999998</v>
      </c>
      <c r="G9618" t="s">
        <v>2973</v>
      </c>
      <c r="H9618" s="1">
        <f>IF(COUNTIF(G$2:G9618,G9618)=1,1,0)</f>
        <v>0</v>
      </c>
      <c r="I9618" s="1">
        <v>6</v>
      </c>
      <c r="J9618" s="1">
        <v>0.2</v>
      </c>
      <c r="K9618" s="1">
        <v>1.0007999999999999</v>
      </c>
      <c r="L9618" s="12">
        <f>VLOOKUP(train[[#This Row],[Sub-Category]],Análisis_ABC_XYZ[[#Headers],[#Data]],4,FALSE)</f>
        <v>0.45632477063632687</v>
      </c>
    </row>
    <row r="9619" spans="1:12" x14ac:dyDescent="0.35">
      <c r="A9619" s="2">
        <v>43437</v>
      </c>
      <c r="B9619" s="1" t="s">
        <v>39</v>
      </c>
      <c r="C9619" s="1" t="s">
        <v>1219</v>
      </c>
      <c r="D9619" s="1" t="s">
        <v>14</v>
      </c>
      <c r="E9619" s="1" t="s">
        <v>36</v>
      </c>
      <c r="F9619" s="18">
        <v>10.368000000000002</v>
      </c>
      <c r="G9619" t="s">
        <v>5120</v>
      </c>
      <c r="H9619" s="1">
        <f>IF(COUNTIF(G$2:G9619,G9619)=1,1,0)</f>
        <v>1</v>
      </c>
      <c r="I9619" s="1">
        <v>2</v>
      </c>
      <c r="J9619" s="1">
        <v>0.2</v>
      </c>
      <c r="K9619" s="1">
        <v>3.6288</v>
      </c>
      <c r="L9619" s="12">
        <f>VLOOKUP(train[[#This Row],[Sub-Category]],Análisis_ABC_XYZ[[#Headers],[#Data]],4,FALSE)</f>
        <v>0.43613829632717294</v>
      </c>
    </row>
    <row r="9620" spans="1:12" x14ac:dyDescent="0.35">
      <c r="A9620" s="2">
        <v>43437</v>
      </c>
      <c r="B9620" s="1" t="s">
        <v>145</v>
      </c>
      <c r="C9620" s="1" t="s">
        <v>1479</v>
      </c>
      <c r="D9620" s="1" t="s">
        <v>14</v>
      </c>
      <c r="E9620" s="1" t="s">
        <v>36</v>
      </c>
      <c r="F9620" s="18">
        <v>10.32</v>
      </c>
      <c r="G9620" t="s">
        <v>2973</v>
      </c>
      <c r="H9620" s="1">
        <f>IF(COUNTIF(G$2:G9620,G9620)=1,1,0)</f>
        <v>0</v>
      </c>
      <c r="I9620" s="1">
        <v>2</v>
      </c>
      <c r="J9620" s="1">
        <v>0.2</v>
      </c>
      <c r="K9620" s="1">
        <v>3.7409999999999997</v>
      </c>
      <c r="L9620" s="12">
        <f>VLOOKUP(train[[#This Row],[Sub-Category]],Análisis_ABC_XYZ[[#Headers],[#Data]],4,FALSE)</f>
        <v>0.43613829632717294</v>
      </c>
    </row>
    <row r="9621" spans="1:12" x14ac:dyDescent="0.35">
      <c r="A9621" s="2">
        <v>43437</v>
      </c>
      <c r="B9621" s="1" t="s">
        <v>89</v>
      </c>
      <c r="C9621" s="1" t="s">
        <v>457</v>
      </c>
      <c r="D9621" s="1" t="s">
        <v>14</v>
      </c>
      <c r="E9621" s="1" t="s">
        <v>15</v>
      </c>
      <c r="F9621" s="18">
        <v>3.15</v>
      </c>
      <c r="G9621" t="s">
        <v>2313</v>
      </c>
      <c r="H9621" s="1">
        <f>IF(COUNTIF(G$2:G9621,G9621)=1,1,0)</f>
        <v>0</v>
      </c>
      <c r="I9621" s="1">
        <v>1</v>
      </c>
      <c r="J9621" s="1">
        <v>0</v>
      </c>
      <c r="K9621" s="1">
        <v>1.512</v>
      </c>
      <c r="L9621" s="12">
        <f>VLOOKUP(train[[#This Row],[Sub-Category]],Análisis_ABC_XYZ[[#Headers],[#Data]],4,FALSE)</f>
        <v>0.4647369236065339</v>
      </c>
    </row>
    <row r="9622" spans="1:12" x14ac:dyDescent="0.35">
      <c r="A9622" s="2">
        <v>43438</v>
      </c>
      <c r="B9622" s="1" t="s">
        <v>111</v>
      </c>
      <c r="C9622" s="1" t="s">
        <v>1892</v>
      </c>
      <c r="D9622" s="1" t="s">
        <v>26</v>
      </c>
      <c r="E9622" s="1" t="s">
        <v>208</v>
      </c>
      <c r="F9622" s="18">
        <v>649</v>
      </c>
      <c r="G9622" t="s">
        <v>2689</v>
      </c>
      <c r="H9622" s="1">
        <f>IF(COUNTIF(G$2:G9622,G9622)=1,1,0)</f>
        <v>1</v>
      </c>
      <c r="I9622" s="1">
        <v>2</v>
      </c>
      <c r="J9622" s="1">
        <v>0.5</v>
      </c>
      <c r="K9622" s="1">
        <v>-272.58000000000015</v>
      </c>
      <c r="L9622" s="12">
        <f>VLOOKUP(train[[#This Row],[Sub-Category]],Análisis_ABC_XYZ[[#Headers],[#Data]],4,FALSE)</f>
        <v>0.5183572270896134</v>
      </c>
    </row>
    <row r="9623" spans="1:12" x14ac:dyDescent="0.35">
      <c r="A9623" s="2">
        <v>43438</v>
      </c>
      <c r="B9623" s="1" t="s">
        <v>239</v>
      </c>
      <c r="C9623" s="1" t="s">
        <v>267</v>
      </c>
      <c r="D9623" s="1" t="s">
        <v>8</v>
      </c>
      <c r="E9623" s="1" t="s">
        <v>11</v>
      </c>
      <c r="F9623" s="18">
        <v>302.94</v>
      </c>
      <c r="G9623" t="s">
        <v>3203</v>
      </c>
      <c r="H9623" s="1">
        <f>IF(COUNTIF(G$2:G9623,G9623)=1,1,0)</f>
        <v>1</v>
      </c>
      <c r="I9623" s="1">
        <v>3</v>
      </c>
      <c r="J9623" s="1">
        <v>0</v>
      </c>
      <c r="K9623" s="1">
        <v>18.176399999999973</v>
      </c>
      <c r="L9623" s="12">
        <f>VLOOKUP(train[[#This Row],[Sub-Category]],Análisis_ABC_XYZ[[#Headers],[#Data]],4,FALSE)</f>
        <v>0.46529189879902266</v>
      </c>
    </row>
    <row r="9624" spans="1:12" x14ac:dyDescent="0.35">
      <c r="A9624" s="2">
        <v>43438</v>
      </c>
      <c r="B9624" s="1" t="s">
        <v>52</v>
      </c>
      <c r="C9624" s="1" t="s">
        <v>944</v>
      </c>
      <c r="D9624" s="1" t="s">
        <v>8</v>
      </c>
      <c r="E9624" s="1" t="s">
        <v>11</v>
      </c>
      <c r="F9624" s="18">
        <v>239.95999999999998</v>
      </c>
      <c r="G9624" t="s">
        <v>3794</v>
      </c>
      <c r="H9624" s="1">
        <f>IF(COUNTIF(G$2:G9624,G9624)=1,1,0)</f>
        <v>1</v>
      </c>
      <c r="I9624" s="1">
        <v>10</v>
      </c>
      <c r="J9624" s="1">
        <v>0.3</v>
      </c>
      <c r="K9624" s="1">
        <v>-10.283999999999992</v>
      </c>
      <c r="L9624" s="12">
        <f>VLOOKUP(train[[#This Row],[Sub-Category]],Análisis_ABC_XYZ[[#Headers],[#Data]],4,FALSE)</f>
        <v>0.46529189879902266</v>
      </c>
    </row>
    <row r="9625" spans="1:12" x14ac:dyDescent="0.35">
      <c r="A9625" s="2">
        <v>43438</v>
      </c>
      <c r="B9625" s="1" t="s">
        <v>52</v>
      </c>
      <c r="C9625" s="1" t="s">
        <v>1535</v>
      </c>
      <c r="D9625" s="1" t="s">
        <v>8</v>
      </c>
      <c r="E9625" s="1" t="s">
        <v>11</v>
      </c>
      <c r="F9625" s="18">
        <v>188.55199999999996</v>
      </c>
      <c r="G9625" t="s">
        <v>6548</v>
      </c>
      <c r="H9625" s="1">
        <f>IF(COUNTIF(G$2:G9625,G9625)=1,1,0)</f>
        <v>1</v>
      </c>
      <c r="I9625" s="1">
        <v>7</v>
      </c>
      <c r="J9625" s="1">
        <v>0.3</v>
      </c>
      <c r="K9625" s="1">
        <v>-2.693600000000032</v>
      </c>
      <c r="L9625" s="12">
        <f>VLOOKUP(train[[#This Row],[Sub-Category]],Análisis_ABC_XYZ[[#Headers],[#Data]],4,FALSE)</f>
        <v>0.46529189879902266</v>
      </c>
    </row>
    <row r="9626" spans="1:12" x14ac:dyDescent="0.35">
      <c r="A9626" s="2">
        <v>43438</v>
      </c>
      <c r="B9626" s="1" t="s">
        <v>239</v>
      </c>
      <c r="C9626" s="1" t="s">
        <v>216</v>
      </c>
      <c r="D9626" s="1" t="s">
        <v>8</v>
      </c>
      <c r="E9626" s="1" t="s">
        <v>11</v>
      </c>
      <c r="F9626" s="18">
        <v>182.22</v>
      </c>
      <c r="G9626" t="s">
        <v>3203</v>
      </c>
      <c r="H9626" s="1">
        <f>IF(COUNTIF(G$2:G9626,G9626)=1,1,0)</f>
        <v>0</v>
      </c>
      <c r="I9626" s="1">
        <v>3</v>
      </c>
      <c r="J9626" s="1">
        <v>0</v>
      </c>
      <c r="K9626" s="1">
        <v>45.555000000000007</v>
      </c>
      <c r="L9626" s="12">
        <f>VLOOKUP(train[[#This Row],[Sub-Category]],Análisis_ABC_XYZ[[#Headers],[#Data]],4,FALSE)</f>
        <v>0.46529189879902266</v>
      </c>
    </row>
    <row r="9627" spans="1:12" x14ac:dyDescent="0.35">
      <c r="A9627" s="2">
        <v>43438</v>
      </c>
      <c r="B9627" s="1" t="s">
        <v>157</v>
      </c>
      <c r="C9627" s="1" t="s">
        <v>1242</v>
      </c>
      <c r="D9627" s="1" t="s">
        <v>14</v>
      </c>
      <c r="E9627" s="1" t="s">
        <v>36</v>
      </c>
      <c r="F9627" s="18">
        <v>74.352000000000004</v>
      </c>
      <c r="G9627" t="s">
        <v>6277</v>
      </c>
      <c r="H9627" s="1">
        <f>IF(COUNTIF(G$2:G9627,G9627)=1,1,0)</f>
        <v>1</v>
      </c>
      <c r="I9627" s="1">
        <v>3</v>
      </c>
      <c r="J9627" s="1">
        <v>0.2</v>
      </c>
      <c r="K9627" s="1">
        <v>23.234999999999992</v>
      </c>
      <c r="L9627" s="12">
        <f>VLOOKUP(train[[#This Row],[Sub-Category]],Análisis_ABC_XYZ[[#Headers],[#Data]],4,FALSE)</f>
        <v>0.43613829632717294</v>
      </c>
    </row>
    <row r="9628" spans="1:12" x14ac:dyDescent="0.35">
      <c r="A9628" s="2">
        <v>43438</v>
      </c>
      <c r="B9628" s="1" t="s">
        <v>72</v>
      </c>
      <c r="C9628" s="1" t="s">
        <v>1495</v>
      </c>
      <c r="D9628" s="1" t="s">
        <v>14</v>
      </c>
      <c r="E9628" s="1" t="s">
        <v>20</v>
      </c>
      <c r="F9628" s="18">
        <v>61.567999999999998</v>
      </c>
      <c r="G9628" t="s">
        <v>6207</v>
      </c>
      <c r="H9628" s="1">
        <f>IF(COUNTIF(G$2:G9628,G9628)=1,1,0)</f>
        <v>1</v>
      </c>
      <c r="I9628" s="1">
        <v>2</v>
      </c>
      <c r="J9628" s="1">
        <v>0.2</v>
      </c>
      <c r="K9628" s="1">
        <v>4.6175999999999995</v>
      </c>
      <c r="L9628" s="12">
        <f>VLOOKUP(train[[#This Row],[Sub-Category]],Análisis_ABC_XYZ[[#Headers],[#Data]],4,FALSE)</f>
        <v>0.44610841445725197</v>
      </c>
    </row>
    <row r="9629" spans="1:12" x14ac:dyDescent="0.35">
      <c r="A9629" s="2">
        <v>43438</v>
      </c>
      <c r="B9629" s="1" t="s">
        <v>52</v>
      </c>
      <c r="C9629" s="1" t="s">
        <v>1250</v>
      </c>
      <c r="D9629" s="1" t="s">
        <v>8</v>
      </c>
      <c r="E9629" s="1" t="s">
        <v>22</v>
      </c>
      <c r="F9629" s="18">
        <v>54.768000000000001</v>
      </c>
      <c r="G9629" t="s">
        <v>3794</v>
      </c>
      <c r="H9629" s="1">
        <f>IF(COUNTIF(G$2:G9629,G9629)=1,1,0)</f>
        <v>0</v>
      </c>
      <c r="I9629" s="1">
        <v>2</v>
      </c>
      <c r="J9629" s="1">
        <v>0.2</v>
      </c>
      <c r="K9629" s="1">
        <v>6.8459999999999965</v>
      </c>
      <c r="L9629" s="12">
        <f>VLOOKUP(train[[#This Row],[Sub-Category]],Análisis_ABC_XYZ[[#Headers],[#Data]],4,FALSE)</f>
        <v>0.4595170286641902</v>
      </c>
    </row>
    <row r="9630" spans="1:12" x14ac:dyDescent="0.35">
      <c r="A9630" s="2">
        <v>43438</v>
      </c>
      <c r="B9630" s="1" t="s">
        <v>52</v>
      </c>
      <c r="C9630" s="1" t="s">
        <v>1752</v>
      </c>
      <c r="D9630" s="1" t="s">
        <v>14</v>
      </c>
      <c r="E9630" s="1" t="s">
        <v>36</v>
      </c>
      <c r="F9630" s="18">
        <v>23.92</v>
      </c>
      <c r="G9630" t="s">
        <v>3794</v>
      </c>
      <c r="H9630" s="1">
        <f>IF(COUNTIF(G$2:G9630,G9630)=1,1,0)</f>
        <v>0</v>
      </c>
      <c r="I9630" s="1">
        <v>5</v>
      </c>
      <c r="J9630" s="1">
        <v>0.2</v>
      </c>
      <c r="K9630" s="1">
        <v>8.6709999999999994</v>
      </c>
      <c r="L9630" s="12">
        <f>VLOOKUP(train[[#This Row],[Sub-Category]],Análisis_ABC_XYZ[[#Headers],[#Data]],4,FALSE)</f>
        <v>0.43613829632717294</v>
      </c>
    </row>
    <row r="9631" spans="1:12" x14ac:dyDescent="0.35">
      <c r="A9631" s="2">
        <v>43438</v>
      </c>
      <c r="B9631" s="1" t="s">
        <v>76</v>
      </c>
      <c r="C9631" s="1" t="s">
        <v>1665</v>
      </c>
      <c r="D9631" s="1" t="s">
        <v>26</v>
      </c>
      <c r="E9631" s="1" t="s">
        <v>56</v>
      </c>
      <c r="F9631" s="18">
        <v>399.95</v>
      </c>
      <c r="G9631" t="s">
        <v>2060</v>
      </c>
      <c r="H9631" s="1">
        <f>IF(COUNTIF(G$2:G9631,G9631)=1,1,0)</f>
        <v>1</v>
      </c>
      <c r="I9631" s="1">
        <v>5</v>
      </c>
      <c r="J9631" s="1">
        <v>0</v>
      </c>
      <c r="K9631" s="1">
        <v>143.982</v>
      </c>
      <c r="L9631" s="12">
        <f>VLOOKUP(train[[#This Row],[Sub-Category]],Análisis_ABC_XYZ[[#Headers],[#Data]],4,FALSE)</f>
        <v>0.52062335344040378</v>
      </c>
    </row>
    <row r="9632" spans="1:12" x14ac:dyDescent="0.35">
      <c r="A9632" s="2">
        <v>43438</v>
      </c>
      <c r="B9632" s="1" t="s">
        <v>52</v>
      </c>
      <c r="C9632" s="1" t="s">
        <v>981</v>
      </c>
      <c r="D9632" s="1" t="s">
        <v>26</v>
      </c>
      <c r="E9632" s="1" t="s">
        <v>56</v>
      </c>
      <c r="F9632" s="18">
        <v>255.96799999999999</v>
      </c>
      <c r="G9632" t="s">
        <v>3794</v>
      </c>
      <c r="H9632" s="1">
        <f>IF(COUNTIF(G$2:G9632,G9632)=1,1,0)</f>
        <v>0</v>
      </c>
      <c r="I9632" s="1">
        <v>4</v>
      </c>
      <c r="J9632" s="1">
        <v>0.2</v>
      </c>
      <c r="K9632" s="1">
        <v>-28.796399999999984</v>
      </c>
      <c r="L9632" s="12">
        <f>VLOOKUP(train[[#This Row],[Sub-Category]],Análisis_ABC_XYZ[[#Headers],[#Data]],4,FALSE)</f>
        <v>0.52062335344040378</v>
      </c>
    </row>
    <row r="9633" spans="1:12" x14ac:dyDescent="0.35">
      <c r="A9633" s="2">
        <v>43438</v>
      </c>
      <c r="B9633" s="1" t="s">
        <v>76</v>
      </c>
      <c r="C9633" s="1" t="s">
        <v>1853</v>
      </c>
      <c r="D9633" s="1" t="s">
        <v>26</v>
      </c>
      <c r="E9633" s="1" t="s">
        <v>56</v>
      </c>
      <c r="F9633" s="18">
        <v>142.80000000000001</v>
      </c>
      <c r="G9633" t="s">
        <v>2060</v>
      </c>
      <c r="H9633" s="1">
        <f>IF(COUNTIF(G$2:G9633,G9633)=1,1,0)</f>
        <v>0</v>
      </c>
      <c r="I9633" s="1">
        <v>1</v>
      </c>
      <c r="J9633" s="1">
        <v>0</v>
      </c>
      <c r="K9633" s="1">
        <v>29.988</v>
      </c>
      <c r="L9633" s="12">
        <f>VLOOKUP(train[[#This Row],[Sub-Category]],Análisis_ABC_XYZ[[#Headers],[#Data]],4,FALSE)</f>
        <v>0.52062335344040378</v>
      </c>
    </row>
    <row r="9634" spans="1:12" x14ac:dyDescent="0.35">
      <c r="A9634" s="2">
        <v>43438</v>
      </c>
      <c r="B9634" s="1" t="s">
        <v>52</v>
      </c>
      <c r="C9634" s="1" t="s">
        <v>863</v>
      </c>
      <c r="D9634" s="1" t="s">
        <v>14</v>
      </c>
      <c r="E9634" s="1" t="s">
        <v>24</v>
      </c>
      <c r="F9634" s="18">
        <v>13.392000000000001</v>
      </c>
      <c r="G9634" t="s">
        <v>3794</v>
      </c>
      <c r="H9634" s="1">
        <f>IF(COUNTIF(G$2:G9634,G9634)=1,1,0)</f>
        <v>0</v>
      </c>
      <c r="I9634" s="1">
        <v>3</v>
      </c>
      <c r="J9634" s="1">
        <v>0.2</v>
      </c>
      <c r="K9634" s="1">
        <v>3.1806000000000005</v>
      </c>
      <c r="L9634" s="12">
        <f>VLOOKUP(train[[#This Row],[Sub-Category]],Análisis_ABC_XYZ[[#Headers],[#Data]],4,FALSE)</f>
        <v>0.45632477063632687</v>
      </c>
    </row>
    <row r="9635" spans="1:12" x14ac:dyDescent="0.35">
      <c r="A9635" s="2">
        <v>43438</v>
      </c>
      <c r="B9635" s="1" t="s">
        <v>239</v>
      </c>
      <c r="C9635" s="1" t="s">
        <v>1897</v>
      </c>
      <c r="D9635" s="1" t="s">
        <v>8</v>
      </c>
      <c r="E9635" s="1" t="s">
        <v>22</v>
      </c>
      <c r="F9635" s="18">
        <v>12.99</v>
      </c>
      <c r="G9635" t="s">
        <v>3203</v>
      </c>
      <c r="H9635" s="1">
        <f>IF(COUNTIF(G$2:G9635,G9635)=1,1,0)</f>
        <v>0</v>
      </c>
      <c r="I9635" s="1">
        <v>1</v>
      </c>
      <c r="J9635" s="1">
        <v>0</v>
      </c>
      <c r="K9635" s="1">
        <v>1.5587999999999997</v>
      </c>
      <c r="L9635" s="12">
        <f>VLOOKUP(train[[#This Row],[Sub-Category]],Análisis_ABC_XYZ[[#Headers],[#Data]],4,FALSE)</f>
        <v>0.4595170286641902</v>
      </c>
    </row>
    <row r="9636" spans="1:12" x14ac:dyDescent="0.35">
      <c r="A9636" s="2">
        <v>43438</v>
      </c>
      <c r="B9636" s="1" t="s">
        <v>12</v>
      </c>
      <c r="C9636" s="1" t="s">
        <v>1084</v>
      </c>
      <c r="D9636" s="1" t="s">
        <v>14</v>
      </c>
      <c r="E9636" s="1" t="s">
        <v>36</v>
      </c>
      <c r="F9636" s="18">
        <v>11.76</v>
      </c>
      <c r="G9636" t="s">
        <v>3083</v>
      </c>
      <c r="H9636" s="1">
        <f>IF(COUNTIF(G$2:G9636,G9636)=1,1,0)</f>
        <v>1</v>
      </c>
      <c r="I9636" s="1">
        <v>2</v>
      </c>
      <c r="J9636" s="1">
        <v>0</v>
      </c>
      <c r="K9636" s="1">
        <v>5.7623999999999995</v>
      </c>
      <c r="L9636" s="12">
        <f>VLOOKUP(train[[#This Row],[Sub-Category]],Análisis_ABC_XYZ[[#Headers],[#Data]],4,FALSE)</f>
        <v>0.43613829632717294</v>
      </c>
    </row>
    <row r="9637" spans="1:12" x14ac:dyDescent="0.35">
      <c r="A9637" s="2">
        <v>43438</v>
      </c>
      <c r="B9637" s="1" t="s">
        <v>52</v>
      </c>
      <c r="C9637" s="1" t="s">
        <v>339</v>
      </c>
      <c r="D9637" s="1" t="s">
        <v>8</v>
      </c>
      <c r="E9637" s="1" t="s">
        <v>22</v>
      </c>
      <c r="F9637" s="18">
        <v>11.352000000000002</v>
      </c>
      <c r="G9637" t="s">
        <v>5222</v>
      </c>
      <c r="H9637" s="1">
        <f>IF(COUNTIF(G$2:G9637,G9637)=1,1,0)</f>
        <v>1</v>
      </c>
      <c r="I9637" s="1">
        <v>3</v>
      </c>
      <c r="J9637" s="1">
        <v>0.2</v>
      </c>
      <c r="K9637" s="1">
        <v>2.6961000000000008</v>
      </c>
      <c r="L9637" s="12">
        <f>VLOOKUP(train[[#This Row],[Sub-Category]],Análisis_ABC_XYZ[[#Headers],[#Data]],4,FALSE)</f>
        <v>0.4595170286641902</v>
      </c>
    </row>
    <row r="9638" spans="1:12" x14ac:dyDescent="0.35">
      <c r="A9638" s="2">
        <v>43438</v>
      </c>
      <c r="B9638" s="1" t="s">
        <v>76</v>
      </c>
      <c r="C9638" s="1" t="s">
        <v>1106</v>
      </c>
      <c r="D9638" s="1" t="s">
        <v>14</v>
      </c>
      <c r="E9638" s="1" t="s">
        <v>24</v>
      </c>
      <c r="F9638" s="18">
        <v>8.8000000000000007</v>
      </c>
      <c r="G9638" t="s">
        <v>2060</v>
      </c>
      <c r="H9638" s="1">
        <f>IF(COUNTIF(G$2:G9638,G9638)=1,1,0)</f>
        <v>0</v>
      </c>
      <c r="I9638" s="1">
        <v>5</v>
      </c>
      <c r="J9638" s="1">
        <v>0</v>
      </c>
      <c r="K9638" s="1">
        <v>2.5519999999999996</v>
      </c>
      <c r="L9638" s="12">
        <f>VLOOKUP(train[[#This Row],[Sub-Category]],Análisis_ABC_XYZ[[#Headers],[#Data]],4,FALSE)</f>
        <v>0.45632477063632687</v>
      </c>
    </row>
    <row r="9639" spans="1:12" x14ac:dyDescent="0.35">
      <c r="A9639" s="2">
        <v>43438</v>
      </c>
      <c r="B9639" s="1" t="s">
        <v>52</v>
      </c>
      <c r="C9639" s="1" t="s">
        <v>1057</v>
      </c>
      <c r="D9639" s="1" t="s">
        <v>14</v>
      </c>
      <c r="E9639" s="1" t="s">
        <v>29</v>
      </c>
      <c r="F9639" s="18">
        <v>5.3460000000000019</v>
      </c>
      <c r="G9639" t="s">
        <v>4551</v>
      </c>
      <c r="H9639" s="1">
        <f>IF(COUNTIF(G$2:G9639,G9639)=1,1,0)</f>
        <v>1</v>
      </c>
      <c r="I9639" s="1">
        <v>3</v>
      </c>
      <c r="J9639" s="1">
        <v>0.7</v>
      </c>
      <c r="K9639" s="1">
        <v>-4.4550000000000001</v>
      </c>
      <c r="L9639" s="12">
        <f>VLOOKUP(train[[#This Row],[Sub-Category]],Análisis_ABC_XYZ[[#Headers],[#Data]],4,FALSE)</f>
        <v>0.46881743173671325</v>
      </c>
    </row>
    <row r="9640" spans="1:12" x14ac:dyDescent="0.35">
      <c r="A9640" s="2">
        <v>43439</v>
      </c>
      <c r="B9640" s="1" t="s">
        <v>89</v>
      </c>
      <c r="C9640" s="1" t="s">
        <v>537</v>
      </c>
      <c r="D9640" s="1" t="s">
        <v>14</v>
      </c>
      <c r="E9640" s="1" t="s">
        <v>31</v>
      </c>
      <c r="F9640" s="18">
        <v>254.89999999999998</v>
      </c>
      <c r="G9640" t="s">
        <v>3676</v>
      </c>
      <c r="H9640" s="1">
        <f>IF(COUNTIF(G$2:G9640,G9640)=1,1,0)</f>
        <v>1</v>
      </c>
      <c r="I9640" s="1">
        <v>5</v>
      </c>
      <c r="J9640" s="1">
        <v>0</v>
      </c>
      <c r="K9640" s="1">
        <v>68.823000000000008</v>
      </c>
      <c r="L9640" s="12">
        <f>VLOOKUP(train[[#This Row],[Sub-Category]],Análisis_ABC_XYZ[[#Headers],[#Data]],4,FALSE)</f>
        <v>0.49507917887403441</v>
      </c>
    </row>
    <row r="9641" spans="1:12" x14ac:dyDescent="0.35">
      <c r="A9641" s="2">
        <v>43439</v>
      </c>
      <c r="B9641" s="1" t="s">
        <v>37</v>
      </c>
      <c r="C9641" s="1" t="s">
        <v>959</v>
      </c>
      <c r="D9641" s="1" t="s">
        <v>8</v>
      </c>
      <c r="E9641" s="1" t="s">
        <v>22</v>
      </c>
      <c r="F9641" s="18">
        <v>199.89999999999998</v>
      </c>
      <c r="G9641" t="s">
        <v>3640</v>
      </c>
      <c r="H9641" s="1">
        <f>IF(COUNTIF(G$2:G9641,G9641)=1,1,0)</f>
        <v>1</v>
      </c>
      <c r="I9641" s="1">
        <v>5</v>
      </c>
      <c r="J9641" s="1">
        <v>0</v>
      </c>
      <c r="K9641" s="1">
        <v>39.97999999999999</v>
      </c>
      <c r="L9641" s="12">
        <f>VLOOKUP(train[[#This Row],[Sub-Category]],Análisis_ABC_XYZ[[#Headers],[#Data]],4,FALSE)</f>
        <v>0.4595170286641902</v>
      </c>
    </row>
    <row r="9642" spans="1:12" x14ac:dyDescent="0.35">
      <c r="A9642" s="2">
        <v>43439</v>
      </c>
      <c r="B9642" s="1" t="s">
        <v>37</v>
      </c>
      <c r="C9642" s="1" t="s">
        <v>441</v>
      </c>
      <c r="D9642" s="1" t="s">
        <v>14</v>
      </c>
      <c r="E9642" s="1" t="s">
        <v>29</v>
      </c>
      <c r="F9642" s="18">
        <v>172.75200000000001</v>
      </c>
      <c r="G9642" t="s">
        <v>3640</v>
      </c>
      <c r="H9642" s="1">
        <f>IF(COUNTIF(G$2:G9642,G9642)=1,1,0)</f>
        <v>0</v>
      </c>
      <c r="I9642" s="1">
        <v>6</v>
      </c>
      <c r="J9642" s="1">
        <v>0.2</v>
      </c>
      <c r="K9642" s="1">
        <v>60.463200000000015</v>
      </c>
      <c r="L9642" s="12">
        <f>VLOOKUP(train[[#This Row],[Sub-Category]],Análisis_ABC_XYZ[[#Headers],[#Data]],4,FALSE)</f>
        <v>0.46881743173671325</v>
      </c>
    </row>
    <row r="9643" spans="1:12" x14ac:dyDescent="0.35">
      <c r="A9643" s="2">
        <v>43439</v>
      </c>
      <c r="B9643" s="1" t="s">
        <v>12</v>
      </c>
      <c r="C9643" s="1" t="s">
        <v>393</v>
      </c>
      <c r="D9643" s="1" t="s">
        <v>14</v>
      </c>
      <c r="E9643" s="1" t="s">
        <v>36</v>
      </c>
      <c r="F9643" s="18">
        <v>92.94</v>
      </c>
      <c r="G9643" t="s">
        <v>5032</v>
      </c>
      <c r="H9643" s="1">
        <f>IF(COUNTIF(G$2:G9643,G9643)=1,1,0)</f>
        <v>1</v>
      </c>
      <c r="I9643" s="1">
        <v>3</v>
      </c>
      <c r="J9643" s="1">
        <v>0</v>
      </c>
      <c r="K9643" s="1">
        <v>41.822999999999993</v>
      </c>
      <c r="L9643" s="12">
        <f>VLOOKUP(train[[#This Row],[Sub-Category]],Análisis_ABC_XYZ[[#Headers],[#Data]],4,FALSE)</f>
        <v>0.43613829632717294</v>
      </c>
    </row>
    <row r="9644" spans="1:12" x14ac:dyDescent="0.35">
      <c r="A9644" s="2">
        <v>43439</v>
      </c>
      <c r="B9644" s="1" t="s">
        <v>37</v>
      </c>
      <c r="C9644" s="1" t="s">
        <v>357</v>
      </c>
      <c r="D9644" s="1" t="s">
        <v>14</v>
      </c>
      <c r="E9644" s="1" t="s">
        <v>29</v>
      </c>
      <c r="F9644" s="18">
        <v>83.920000000000016</v>
      </c>
      <c r="G9644" t="s">
        <v>3640</v>
      </c>
      <c r="H9644" s="1">
        <f>IF(COUNTIF(G$2:G9644,G9644)=1,1,0)</f>
        <v>0</v>
      </c>
      <c r="I9644" s="1">
        <v>5</v>
      </c>
      <c r="J9644" s="1">
        <v>0.2</v>
      </c>
      <c r="K9644" s="1">
        <v>29.371999999999993</v>
      </c>
      <c r="L9644" s="12">
        <f>VLOOKUP(train[[#This Row],[Sub-Category]],Análisis_ABC_XYZ[[#Headers],[#Data]],4,FALSE)</f>
        <v>0.46881743173671325</v>
      </c>
    </row>
    <row r="9645" spans="1:12" x14ac:dyDescent="0.35">
      <c r="A9645" s="2">
        <v>43439</v>
      </c>
      <c r="B9645" s="1" t="s">
        <v>84</v>
      </c>
      <c r="C9645" s="1" t="s">
        <v>628</v>
      </c>
      <c r="D9645" s="1" t="s">
        <v>14</v>
      </c>
      <c r="E9645" s="1" t="s">
        <v>31</v>
      </c>
      <c r="F9645" s="18">
        <v>61.44</v>
      </c>
      <c r="G9645" t="s">
        <v>2419</v>
      </c>
      <c r="H9645" s="1">
        <f>IF(COUNTIF(G$2:G9645,G9645)=1,1,0)</f>
        <v>1</v>
      </c>
      <c r="I9645" s="1">
        <v>3</v>
      </c>
      <c r="J9645" s="1">
        <v>0</v>
      </c>
      <c r="K9645" s="1">
        <v>16.588799999999999</v>
      </c>
      <c r="L9645" s="12">
        <f>VLOOKUP(train[[#This Row],[Sub-Category]],Análisis_ABC_XYZ[[#Headers],[#Data]],4,FALSE)</f>
        <v>0.49507917887403441</v>
      </c>
    </row>
    <row r="9646" spans="1:12" x14ac:dyDescent="0.35">
      <c r="A9646" s="2">
        <v>43439</v>
      </c>
      <c r="B9646" s="1" t="s">
        <v>89</v>
      </c>
      <c r="C9646" s="1" t="s">
        <v>188</v>
      </c>
      <c r="D9646" s="1" t="s">
        <v>8</v>
      </c>
      <c r="E9646" s="1" t="s">
        <v>22</v>
      </c>
      <c r="F9646" s="18">
        <v>58.68</v>
      </c>
      <c r="G9646" t="s">
        <v>3676</v>
      </c>
      <c r="H9646" s="1">
        <f>IF(COUNTIF(G$2:G9646,G9646)=1,1,0)</f>
        <v>0</v>
      </c>
      <c r="I9646" s="1">
        <v>2</v>
      </c>
      <c r="J9646" s="1">
        <v>0</v>
      </c>
      <c r="K9646" s="1">
        <v>18.190799999999996</v>
      </c>
      <c r="L9646" s="12">
        <f>VLOOKUP(train[[#This Row],[Sub-Category]],Análisis_ABC_XYZ[[#Headers],[#Data]],4,FALSE)</f>
        <v>0.4595170286641902</v>
      </c>
    </row>
    <row r="9647" spans="1:12" x14ac:dyDescent="0.35">
      <c r="A9647" s="2">
        <v>43439</v>
      </c>
      <c r="B9647" s="1" t="s">
        <v>89</v>
      </c>
      <c r="C9647" s="1" t="s">
        <v>153</v>
      </c>
      <c r="D9647" s="1" t="s">
        <v>8</v>
      </c>
      <c r="E9647" s="1" t="s">
        <v>22</v>
      </c>
      <c r="F9647" s="18">
        <v>41.96</v>
      </c>
      <c r="G9647" t="s">
        <v>2906</v>
      </c>
      <c r="H9647" s="1">
        <f>IF(COUNTIF(G$2:G9647,G9647)=1,1,0)</f>
        <v>1</v>
      </c>
      <c r="I9647" s="1">
        <v>2</v>
      </c>
      <c r="J9647" s="1">
        <v>0</v>
      </c>
      <c r="K9647" s="1">
        <v>10.909600000000001</v>
      </c>
      <c r="L9647" s="12">
        <f>VLOOKUP(train[[#This Row],[Sub-Category]],Análisis_ABC_XYZ[[#Headers],[#Data]],4,FALSE)</f>
        <v>0.4595170286641902</v>
      </c>
    </row>
    <row r="9648" spans="1:12" x14ac:dyDescent="0.35">
      <c r="A9648" s="2">
        <v>43439</v>
      </c>
      <c r="B9648" s="1" t="s">
        <v>84</v>
      </c>
      <c r="C9648" s="1" t="s">
        <v>629</v>
      </c>
      <c r="D9648" s="1" t="s">
        <v>14</v>
      </c>
      <c r="E9648" s="1" t="s">
        <v>36</v>
      </c>
      <c r="F9648" s="18">
        <v>38.9</v>
      </c>
      <c r="G9648" t="s">
        <v>2419</v>
      </c>
      <c r="H9648" s="1">
        <f>IF(COUNTIF(G$2:G9648,G9648)=1,1,0)</f>
        <v>0</v>
      </c>
      <c r="I9648" s="1">
        <v>5</v>
      </c>
      <c r="J9648" s="1">
        <v>0</v>
      </c>
      <c r="K9648" s="1">
        <v>17.504999999999995</v>
      </c>
      <c r="L9648" s="12">
        <f>VLOOKUP(train[[#This Row],[Sub-Category]],Análisis_ABC_XYZ[[#Headers],[#Data]],4,FALSE)</f>
        <v>0.43613829632717294</v>
      </c>
    </row>
    <row r="9649" spans="1:12" x14ac:dyDescent="0.35">
      <c r="A9649" s="2">
        <v>43439</v>
      </c>
      <c r="B9649" s="1" t="s">
        <v>37</v>
      </c>
      <c r="C9649" s="1" t="s">
        <v>847</v>
      </c>
      <c r="D9649" s="1" t="s">
        <v>26</v>
      </c>
      <c r="E9649" s="1" t="s">
        <v>27</v>
      </c>
      <c r="F9649" s="18">
        <v>31.176000000000002</v>
      </c>
      <c r="G9649" t="s">
        <v>3640</v>
      </c>
      <c r="H9649" s="1">
        <f>IF(COUNTIF(G$2:G9649,G9649)=1,1,0)</f>
        <v>0</v>
      </c>
      <c r="I9649" s="1">
        <v>3</v>
      </c>
      <c r="J9649" s="1">
        <v>0.2</v>
      </c>
      <c r="K9649" s="1">
        <v>-7.0145999999999997</v>
      </c>
      <c r="L9649" s="12">
        <f>VLOOKUP(train[[#This Row],[Sub-Category]],Análisis_ABC_XYZ[[#Headers],[#Data]],4,FALSE)</f>
        <v>0.41105220110552465</v>
      </c>
    </row>
    <row r="9650" spans="1:12" x14ac:dyDescent="0.35">
      <c r="A9650" s="2">
        <v>43439</v>
      </c>
      <c r="B9650" s="1" t="s">
        <v>37</v>
      </c>
      <c r="C9650" s="1" t="s">
        <v>1410</v>
      </c>
      <c r="D9650" s="1" t="s">
        <v>14</v>
      </c>
      <c r="E9650" s="1" t="s">
        <v>29</v>
      </c>
      <c r="F9650" s="18">
        <v>24.816000000000003</v>
      </c>
      <c r="G9650" t="s">
        <v>5429</v>
      </c>
      <c r="H9650" s="1">
        <f>IF(COUNTIF(G$2:G9650,G9650)=1,1,0)</f>
        <v>1</v>
      </c>
      <c r="I9650" s="1">
        <v>3</v>
      </c>
      <c r="J9650" s="1">
        <v>0.2</v>
      </c>
      <c r="K9650" s="1">
        <v>8.3753999999999991</v>
      </c>
      <c r="L9650" s="12">
        <f>VLOOKUP(train[[#This Row],[Sub-Category]],Análisis_ABC_XYZ[[#Headers],[#Data]],4,FALSE)</f>
        <v>0.46881743173671325</v>
      </c>
    </row>
    <row r="9651" spans="1:12" x14ac:dyDescent="0.35">
      <c r="A9651" s="2">
        <v>43439</v>
      </c>
      <c r="B9651" s="1" t="s">
        <v>89</v>
      </c>
      <c r="C9651" s="1" t="s">
        <v>1624</v>
      </c>
      <c r="D9651" s="1" t="s">
        <v>14</v>
      </c>
      <c r="E9651" s="1" t="s">
        <v>36</v>
      </c>
      <c r="F9651" s="18">
        <v>21.6</v>
      </c>
      <c r="G9651" t="s">
        <v>2195</v>
      </c>
      <c r="H9651" s="1">
        <f>IF(COUNTIF(G$2:G9651,G9651)=1,1,0)</f>
        <v>1</v>
      </c>
      <c r="I9651" s="1">
        <v>6</v>
      </c>
      <c r="J9651" s="1">
        <v>0</v>
      </c>
      <c r="K9651" s="1">
        <v>9.9359999999999999</v>
      </c>
      <c r="L9651" s="12">
        <f>VLOOKUP(train[[#This Row],[Sub-Category]],Análisis_ABC_XYZ[[#Headers],[#Data]],4,FALSE)</f>
        <v>0.43613829632717294</v>
      </c>
    </row>
    <row r="9652" spans="1:12" x14ac:dyDescent="0.35">
      <c r="A9652" s="2">
        <v>43439</v>
      </c>
      <c r="B9652" s="1" t="s">
        <v>89</v>
      </c>
      <c r="C9652" s="1" t="s">
        <v>21</v>
      </c>
      <c r="D9652" s="1" t="s">
        <v>8</v>
      </c>
      <c r="E9652" s="1" t="s">
        <v>22</v>
      </c>
      <c r="F9652" s="18">
        <v>20.94</v>
      </c>
      <c r="G9652" t="s">
        <v>3676</v>
      </c>
      <c r="H9652" s="1">
        <f>IF(COUNTIF(G$2:G9652,G9652)=1,1,0)</f>
        <v>0</v>
      </c>
      <c r="I9652" s="1">
        <v>3</v>
      </c>
      <c r="J9652" s="1">
        <v>0</v>
      </c>
      <c r="K9652" s="1">
        <v>6.0725999999999987</v>
      </c>
      <c r="L9652" s="12">
        <f>VLOOKUP(train[[#This Row],[Sub-Category]],Análisis_ABC_XYZ[[#Headers],[#Data]],4,FALSE)</f>
        <v>0.4595170286641902</v>
      </c>
    </row>
    <row r="9653" spans="1:12" x14ac:dyDescent="0.35">
      <c r="A9653" s="2">
        <v>43439</v>
      </c>
      <c r="B9653" s="1" t="s">
        <v>37</v>
      </c>
      <c r="C9653" s="1" t="s">
        <v>810</v>
      </c>
      <c r="D9653" s="1" t="s">
        <v>14</v>
      </c>
      <c r="E9653" s="1" t="s">
        <v>29</v>
      </c>
      <c r="F9653" s="18">
        <v>14.976000000000003</v>
      </c>
      <c r="G9653" t="s">
        <v>5429</v>
      </c>
      <c r="H9653" s="1">
        <f>IF(COUNTIF(G$2:G9653,G9653)=1,1,0)</f>
        <v>0</v>
      </c>
      <c r="I9653" s="1">
        <v>6</v>
      </c>
      <c r="J9653" s="1">
        <v>0.2</v>
      </c>
      <c r="K9653" s="1">
        <v>5.4287999999999981</v>
      </c>
      <c r="L9653" s="12">
        <f>VLOOKUP(train[[#This Row],[Sub-Category]],Análisis_ABC_XYZ[[#Headers],[#Data]],4,FALSE)</f>
        <v>0.46881743173671325</v>
      </c>
    </row>
    <row r="9654" spans="1:12" x14ac:dyDescent="0.35">
      <c r="A9654" s="2">
        <v>43439</v>
      </c>
      <c r="B9654" s="1" t="s">
        <v>1347</v>
      </c>
      <c r="C9654" s="1" t="s">
        <v>892</v>
      </c>
      <c r="D9654" s="1" t="s">
        <v>26</v>
      </c>
      <c r="E9654" s="1" t="s">
        <v>56</v>
      </c>
      <c r="F9654" s="18">
        <v>205.03</v>
      </c>
      <c r="G9654" t="s">
        <v>5670</v>
      </c>
      <c r="H9654" s="1">
        <f>IF(COUNTIF(G$2:G9654,G9654)=1,1,0)</f>
        <v>1</v>
      </c>
      <c r="I9654" s="1">
        <v>7</v>
      </c>
      <c r="J9654" s="1">
        <v>0</v>
      </c>
      <c r="K9654" s="1">
        <v>67.659899999999979</v>
      </c>
      <c r="L9654" s="12">
        <f>VLOOKUP(train[[#This Row],[Sub-Category]],Análisis_ABC_XYZ[[#Headers],[#Data]],4,FALSE)</f>
        <v>0.52062335344040378</v>
      </c>
    </row>
    <row r="9655" spans="1:12" x14ac:dyDescent="0.35">
      <c r="A9655" s="2">
        <v>43439</v>
      </c>
      <c r="B9655" s="1" t="s">
        <v>84</v>
      </c>
      <c r="C9655" s="1" t="s">
        <v>273</v>
      </c>
      <c r="D9655" s="1" t="s">
        <v>26</v>
      </c>
      <c r="E9655" s="1" t="s">
        <v>56</v>
      </c>
      <c r="F9655" s="18">
        <v>99.390000000000015</v>
      </c>
      <c r="G9655" t="s">
        <v>2419</v>
      </c>
      <c r="H9655" s="1">
        <f>IF(COUNTIF(G$2:G9655,G9655)=1,1,0)</f>
        <v>0</v>
      </c>
      <c r="I9655" s="1">
        <v>3</v>
      </c>
      <c r="J9655" s="1">
        <v>0</v>
      </c>
      <c r="K9655" s="1">
        <v>40.749900000000004</v>
      </c>
      <c r="L9655" s="12">
        <f>VLOOKUP(train[[#This Row],[Sub-Category]],Análisis_ABC_XYZ[[#Headers],[#Data]],4,FALSE)</f>
        <v>0.52062335344040378</v>
      </c>
    </row>
    <row r="9656" spans="1:12" x14ac:dyDescent="0.35">
      <c r="A9656" s="2">
        <v>43439</v>
      </c>
      <c r="B9656" s="1" t="s">
        <v>89</v>
      </c>
      <c r="C9656" s="1" t="s">
        <v>1306</v>
      </c>
      <c r="D9656" s="1" t="s">
        <v>14</v>
      </c>
      <c r="E9656" s="1" t="s">
        <v>15</v>
      </c>
      <c r="F9656" s="18">
        <v>11.07</v>
      </c>
      <c r="G9656" t="s">
        <v>2195</v>
      </c>
      <c r="H9656" s="1">
        <f>IF(COUNTIF(G$2:G9656,G9656)=1,1,0)</f>
        <v>0</v>
      </c>
      <c r="I9656" s="1">
        <v>3</v>
      </c>
      <c r="J9656" s="1">
        <v>0</v>
      </c>
      <c r="K9656" s="1">
        <v>5.2028999999999996</v>
      </c>
      <c r="L9656" s="12">
        <f>VLOOKUP(train[[#This Row],[Sub-Category]],Análisis_ABC_XYZ[[#Headers],[#Data]],4,FALSE)</f>
        <v>0.4647369236065339</v>
      </c>
    </row>
    <row r="9657" spans="1:12" x14ac:dyDescent="0.35">
      <c r="A9657" s="2">
        <v>43439</v>
      </c>
      <c r="B9657" s="1" t="s">
        <v>89</v>
      </c>
      <c r="C9657" s="1" t="s">
        <v>426</v>
      </c>
      <c r="D9657" s="1" t="s">
        <v>14</v>
      </c>
      <c r="E9657" s="1" t="s">
        <v>15</v>
      </c>
      <c r="F9657" s="18">
        <v>9.4499999999999993</v>
      </c>
      <c r="G9657" t="s">
        <v>2906</v>
      </c>
      <c r="H9657" s="1">
        <f>IF(COUNTIF(G$2:G9657,G9657)=1,1,0)</f>
        <v>0</v>
      </c>
      <c r="I9657" s="1">
        <v>3</v>
      </c>
      <c r="J9657" s="1">
        <v>0</v>
      </c>
      <c r="K9657" s="1">
        <v>4.5359999999999996</v>
      </c>
      <c r="L9657" s="12">
        <f>VLOOKUP(train[[#This Row],[Sub-Category]],Análisis_ABC_XYZ[[#Headers],[#Data]],4,FALSE)</f>
        <v>0.4647369236065339</v>
      </c>
    </row>
    <row r="9658" spans="1:12" x14ac:dyDescent="0.35">
      <c r="A9658" s="2">
        <v>43439</v>
      </c>
      <c r="B9658" s="1" t="s">
        <v>37</v>
      </c>
      <c r="C9658" s="1" t="s">
        <v>764</v>
      </c>
      <c r="D9658" s="1" t="s">
        <v>14</v>
      </c>
      <c r="E9658" s="1" t="s">
        <v>29</v>
      </c>
      <c r="F9658" s="18">
        <v>9.2959999999999994</v>
      </c>
      <c r="G9658" t="s">
        <v>3640</v>
      </c>
      <c r="H9658" s="1">
        <f>IF(COUNTIF(G$2:G9658,G9658)=1,1,0)</f>
        <v>0</v>
      </c>
      <c r="I9658" s="1">
        <v>2</v>
      </c>
      <c r="J9658" s="1">
        <v>0.2</v>
      </c>
      <c r="K9658" s="1">
        <v>3.0211999999999994</v>
      </c>
      <c r="L9658" s="12">
        <f>VLOOKUP(train[[#This Row],[Sub-Category]],Análisis_ABC_XYZ[[#Headers],[#Data]],4,FALSE)</f>
        <v>0.46881743173671325</v>
      </c>
    </row>
    <row r="9659" spans="1:12" x14ac:dyDescent="0.35">
      <c r="A9659" s="2">
        <v>43440</v>
      </c>
      <c r="B9659" s="1" t="s">
        <v>12</v>
      </c>
      <c r="C9659" s="1" t="s">
        <v>747</v>
      </c>
      <c r="D9659" s="1" t="s">
        <v>14</v>
      </c>
      <c r="E9659" s="1" t="s">
        <v>20</v>
      </c>
      <c r="F9659" s="18">
        <v>10.68</v>
      </c>
      <c r="G9659" t="s">
        <v>2998</v>
      </c>
      <c r="H9659" s="1">
        <f>IF(COUNTIF(G$2:G9659,G9659)=1,1,0)</f>
        <v>1</v>
      </c>
      <c r="I9659" s="1">
        <v>1</v>
      </c>
      <c r="J9659" s="1">
        <v>0</v>
      </c>
      <c r="K9659" s="1">
        <v>2.8836000000000004</v>
      </c>
      <c r="L9659" s="12">
        <f>VLOOKUP(train[[#This Row],[Sub-Category]],Análisis_ABC_XYZ[[#Headers],[#Data]],4,FALSE)</f>
        <v>0.44610841445725197</v>
      </c>
    </row>
    <row r="9660" spans="1:12" x14ac:dyDescent="0.35">
      <c r="A9660" s="2">
        <v>43441</v>
      </c>
      <c r="B9660" s="1" t="s">
        <v>72</v>
      </c>
      <c r="C9660" s="1" t="s">
        <v>1697</v>
      </c>
      <c r="D9660" s="1" t="s">
        <v>14</v>
      </c>
      <c r="E9660" s="1" t="s">
        <v>29</v>
      </c>
      <c r="F9660" s="18">
        <v>1889.9899999999998</v>
      </c>
      <c r="G9660" t="s">
        <v>6549</v>
      </c>
      <c r="H9660" s="1">
        <f>IF(COUNTIF(G$2:G9660,G9660)=1,1,0)</f>
        <v>1</v>
      </c>
      <c r="I9660" s="1">
        <v>5</v>
      </c>
      <c r="J9660" s="1">
        <v>0.8</v>
      </c>
      <c r="K9660" s="1">
        <v>-2929.4845000000005</v>
      </c>
      <c r="L9660" s="12">
        <f>VLOOKUP(train[[#This Row],[Sub-Category]],Análisis_ABC_XYZ[[#Headers],[#Data]],4,FALSE)</f>
        <v>0.46881743173671325</v>
      </c>
    </row>
    <row r="9661" spans="1:12" x14ac:dyDescent="0.35">
      <c r="A9661" s="2">
        <v>43441</v>
      </c>
      <c r="B9661" s="1" t="s">
        <v>12</v>
      </c>
      <c r="C9661" s="1" t="s">
        <v>559</v>
      </c>
      <c r="D9661" s="1" t="s">
        <v>26</v>
      </c>
      <c r="E9661" s="1" t="s">
        <v>27</v>
      </c>
      <c r="F9661" s="18">
        <v>374.37600000000003</v>
      </c>
      <c r="G9661" t="s">
        <v>6712</v>
      </c>
      <c r="H9661" s="1">
        <f>IF(COUNTIF(G$2:G9661,G9661)=1,1,0)</f>
        <v>1</v>
      </c>
      <c r="I9661" s="1">
        <v>3</v>
      </c>
      <c r="J9661" s="1">
        <v>0.2</v>
      </c>
      <c r="K9661" s="1">
        <v>46.796999999999983</v>
      </c>
      <c r="L9661" s="12">
        <f>VLOOKUP(train[[#This Row],[Sub-Category]],Análisis_ABC_XYZ[[#Headers],[#Data]],4,FALSE)</f>
        <v>0.41105220110552465</v>
      </c>
    </row>
    <row r="9662" spans="1:12" x14ac:dyDescent="0.35">
      <c r="A9662" s="2">
        <v>43441</v>
      </c>
      <c r="B9662" s="1" t="s">
        <v>438</v>
      </c>
      <c r="C9662" s="1" t="s">
        <v>1388</v>
      </c>
      <c r="D9662" s="1" t="s">
        <v>14</v>
      </c>
      <c r="E9662" s="1" t="s">
        <v>31</v>
      </c>
      <c r="F9662" s="18">
        <v>320.64</v>
      </c>
      <c r="G9662" t="s">
        <v>2020</v>
      </c>
      <c r="H9662" s="1">
        <f>IF(COUNTIF(G$2:G9662,G9662)=1,1,0)</f>
        <v>1</v>
      </c>
      <c r="I9662" s="1">
        <v>4</v>
      </c>
      <c r="J9662" s="1">
        <v>0</v>
      </c>
      <c r="K9662" s="1">
        <v>89.779200000000003</v>
      </c>
      <c r="L9662" s="12">
        <f>VLOOKUP(train[[#This Row],[Sub-Category]],Análisis_ABC_XYZ[[#Headers],[#Data]],4,FALSE)</f>
        <v>0.49507917887403441</v>
      </c>
    </row>
    <row r="9663" spans="1:12" x14ac:dyDescent="0.35">
      <c r="A9663" s="2">
        <v>43441</v>
      </c>
      <c r="B9663" s="1" t="s">
        <v>107</v>
      </c>
      <c r="C9663" s="1" t="s">
        <v>1721</v>
      </c>
      <c r="D9663" s="1" t="s">
        <v>8</v>
      </c>
      <c r="E9663" s="1" t="s">
        <v>22</v>
      </c>
      <c r="F9663" s="18">
        <v>82.38</v>
      </c>
      <c r="G9663" t="s">
        <v>4909</v>
      </c>
      <c r="H9663" s="1">
        <f>IF(COUNTIF(G$2:G9663,G9663)=1,1,0)</f>
        <v>1</v>
      </c>
      <c r="I9663" s="1">
        <v>6</v>
      </c>
      <c r="J9663" s="1">
        <v>0</v>
      </c>
      <c r="K9663" s="1">
        <v>25.537799999999997</v>
      </c>
      <c r="L9663" s="12">
        <f>VLOOKUP(train[[#This Row],[Sub-Category]],Análisis_ABC_XYZ[[#Headers],[#Data]],4,FALSE)</f>
        <v>0.4595170286641902</v>
      </c>
    </row>
    <row r="9664" spans="1:12" x14ac:dyDescent="0.35">
      <c r="A9664" s="2">
        <v>43441</v>
      </c>
      <c r="B9664" s="1" t="s">
        <v>12</v>
      </c>
      <c r="C9664" s="1" t="s">
        <v>1376</v>
      </c>
      <c r="D9664" s="1" t="s">
        <v>14</v>
      </c>
      <c r="E9664" s="1" t="s">
        <v>36</v>
      </c>
      <c r="F9664" s="18">
        <v>50.04</v>
      </c>
      <c r="G9664" t="s">
        <v>4498</v>
      </c>
      <c r="H9664" s="1">
        <f>IF(COUNTIF(G$2:G9664,G9664)=1,1,0)</f>
        <v>1</v>
      </c>
      <c r="I9664" s="1">
        <v>6</v>
      </c>
      <c r="J9664" s="1">
        <v>0</v>
      </c>
      <c r="K9664" s="1">
        <v>25.02</v>
      </c>
      <c r="L9664" s="12">
        <f>VLOOKUP(train[[#This Row],[Sub-Category]],Análisis_ABC_XYZ[[#Headers],[#Data]],4,FALSE)</f>
        <v>0.43613829632717294</v>
      </c>
    </row>
    <row r="9665" spans="1:12" x14ac:dyDescent="0.35">
      <c r="A9665" s="2">
        <v>43441</v>
      </c>
      <c r="B9665" s="1" t="s">
        <v>39</v>
      </c>
      <c r="C9665" s="1" t="s">
        <v>132</v>
      </c>
      <c r="D9665" s="1" t="s">
        <v>14</v>
      </c>
      <c r="E9665" s="1" t="s">
        <v>36</v>
      </c>
      <c r="F9665" s="18">
        <v>15.552000000000003</v>
      </c>
      <c r="G9665" t="s">
        <v>4185</v>
      </c>
      <c r="H9665" s="1">
        <f>IF(COUNTIF(G$2:G9665,G9665)=1,1,0)</f>
        <v>1</v>
      </c>
      <c r="I9665" s="1">
        <v>3</v>
      </c>
      <c r="J9665" s="1">
        <v>0.2</v>
      </c>
      <c r="K9665" s="1">
        <v>5.4432</v>
      </c>
      <c r="L9665" s="12">
        <f>VLOOKUP(train[[#This Row],[Sub-Category]],Análisis_ABC_XYZ[[#Headers],[#Data]],4,FALSE)</f>
        <v>0.43613829632717294</v>
      </c>
    </row>
    <row r="9666" spans="1:12" x14ac:dyDescent="0.35">
      <c r="A9666" s="2">
        <v>43441</v>
      </c>
      <c r="B9666" s="1" t="s">
        <v>157</v>
      </c>
      <c r="C9666" s="1" t="s">
        <v>490</v>
      </c>
      <c r="D9666" s="1" t="s">
        <v>26</v>
      </c>
      <c r="E9666" s="1" t="s">
        <v>56</v>
      </c>
      <c r="F9666" s="18">
        <v>127.98399999999999</v>
      </c>
      <c r="G9666" t="s">
        <v>6448</v>
      </c>
      <c r="H9666" s="1">
        <f>IF(COUNTIF(G$2:G9666,G9666)=1,1,0)</f>
        <v>1</v>
      </c>
      <c r="I9666" s="1">
        <v>2</v>
      </c>
      <c r="J9666" s="1">
        <v>0.2</v>
      </c>
      <c r="K9666" s="1">
        <v>25.596799999999998</v>
      </c>
      <c r="L9666" s="12">
        <f>VLOOKUP(train[[#This Row],[Sub-Category]],Análisis_ABC_XYZ[[#Headers],[#Data]],4,FALSE)</f>
        <v>0.52062335344040378</v>
      </c>
    </row>
    <row r="9667" spans="1:12" x14ac:dyDescent="0.35">
      <c r="A9667" s="2">
        <v>43441</v>
      </c>
      <c r="B9667" s="1" t="s">
        <v>438</v>
      </c>
      <c r="C9667" s="1" t="s">
        <v>253</v>
      </c>
      <c r="D9667" s="1" t="s">
        <v>26</v>
      </c>
      <c r="E9667" s="1" t="s">
        <v>56</v>
      </c>
      <c r="F9667" s="18">
        <v>52</v>
      </c>
      <c r="G9667" t="s">
        <v>2020</v>
      </c>
      <c r="H9667" s="1">
        <f>IF(COUNTIF(G$2:G9667,G9667)=1,1,0)</f>
        <v>0</v>
      </c>
      <c r="I9667" s="1">
        <v>4</v>
      </c>
      <c r="J9667" s="1">
        <v>0</v>
      </c>
      <c r="K9667" s="1">
        <v>23.4</v>
      </c>
      <c r="L9667" s="12">
        <f>VLOOKUP(train[[#This Row],[Sub-Category]],Análisis_ABC_XYZ[[#Headers],[#Data]],4,FALSE)</f>
        <v>0.52062335344040378</v>
      </c>
    </row>
    <row r="9668" spans="1:12" x14ac:dyDescent="0.35">
      <c r="A9668" s="2">
        <v>43441</v>
      </c>
      <c r="B9668" s="1" t="s">
        <v>39</v>
      </c>
      <c r="C9668" s="1" t="s">
        <v>1151</v>
      </c>
      <c r="D9668" s="1" t="s">
        <v>14</v>
      </c>
      <c r="E9668" s="1" t="s">
        <v>91</v>
      </c>
      <c r="F9668" s="18">
        <v>3.5519999999999996</v>
      </c>
      <c r="G9668" t="s">
        <v>4185</v>
      </c>
      <c r="H9668" s="1">
        <f>IF(COUNTIF(G$2:G9668,G9668)=1,1,0)</f>
        <v>0</v>
      </c>
      <c r="I9668" s="1">
        <v>3</v>
      </c>
      <c r="J9668" s="1">
        <v>0.2</v>
      </c>
      <c r="K9668" s="1">
        <v>1.2431999999999999</v>
      </c>
      <c r="L9668" s="12">
        <f>VLOOKUP(train[[#This Row],[Sub-Category]],Análisis_ABC_XYZ[[#Headers],[#Data]],4,FALSE)</f>
        <v>0.51168203684699509</v>
      </c>
    </row>
    <row r="9669" spans="1:12" x14ac:dyDescent="0.35">
      <c r="A9669" s="2">
        <v>43442</v>
      </c>
      <c r="B9669" s="1" t="s">
        <v>12</v>
      </c>
      <c r="C9669" s="1" t="s">
        <v>427</v>
      </c>
      <c r="D9669" s="1" t="s">
        <v>8</v>
      </c>
      <c r="E9669" s="1" t="s">
        <v>9</v>
      </c>
      <c r="F9669" s="18">
        <v>1336.829</v>
      </c>
      <c r="G9669" t="s">
        <v>2916</v>
      </c>
      <c r="H9669" s="1">
        <f>IF(COUNTIF(G$2:G9669,G9669)=1,1,0)</f>
        <v>1</v>
      </c>
      <c r="I9669" s="1">
        <v>13</v>
      </c>
      <c r="J9669" s="1">
        <v>0.15</v>
      </c>
      <c r="K9669" s="1">
        <v>31.454799999999949</v>
      </c>
      <c r="L9669" s="12">
        <f>VLOOKUP(train[[#This Row],[Sub-Category]],Análisis_ABC_XYZ[[#Headers],[#Data]],4,FALSE)</f>
        <v>0.5176847302647779</v>
      </c>
    </row>
    <row r="9670" spans="1:12" x14ac:dyDescent="0.35">
      <c r="A9670" s="2">
        <v>43442</v>
      </c>
      <c r="B9670" s="1" t="s">
        <v>12</v>
      </c>
      <c r="C9670" s="1" t="s">
        <v>422</v>
      </c>
      <c r="D9670" s="1" t="s">
        <v>26</v>
      </c>
      <c r="E9670" s="1" t="s">
        <v>363</v>
      </c>
      <c r="F9670" s="18">
        <v>1199.9760000000001</v>
      </c>
      <c r="G9670" t="s">
        <v>2916</v>
      </c>
      <c r="H9670" s="1">
        <f>IF(COUNTIF(G$2:G9670,G9670)=1,1,0)</f>
        <v>0</v>
      </c>
      <c r="I9670" s="1">
        <v>3</v>
      </c>
      <c r="J9670" s="1">
        <v>0.2</v>
      </c>
      <c r="K9670" s="1">
        <v>434.99130000000002</v>
      </c>
      <c r="L9670" s="12">
        <f>VLOOKUP(train[[#This Row],[Sub-Category]],Análisis_ABC_XYZ[[#Headers],[#Data]],4,FALSE)</f>
        <v>0.62810530827000832</v>
      </c>
    </row>
    <row r="9671" spans="1:12" x14ac:dyDescent="0.35">
      <c r="A9671" s="2">
        <v>43442</v>
      </c>
      <c r="B9671" s="1" t="s">
        <v>42</v>
      </c>
      <c r="C9671" s="1" t="s">
        <v>1030</v>
      </c>
      <c r="D9671" s="1" t="s">
        <v>14</v>
      </c>
      <c r="E9671" s="1" t="s">
        <v>31</v>
      </c>
      <c r="F9671" s="18">
        <v>1089.75</v>
      </c>
      <c r="G9671" t="s">
        <v>3938</v>
      </c>
      <c r="H9671" s="1">
        <f>IF(COUNTIF(G$2:G9671,G9671)=1,1,0)</f>
        <v>1</v>
      </c>
      <c r="I9671" s="1">
        <v>3</v>
      </c>
      <c r="J9671" s="1">
        <v>0</v>
      </c>
      <c r="K9671" s="1">
        <v>305.13000000000011</v>
      </c>
      <c r="L9671" s="12">
        <f>VLOOKUP(train[[#This Row],[Sub-Category]],Análisis_ABC_XYZ[[#Headers],[#Data]],4,FALSE)</f>
        <v>0.49507917887403441</v>
      </c>
    </row>
    <row r="9672" spans="1:12" x14ac:dyDescent="0.35">
      <c r="A9672" s="2">
        <v>43442</v>
      </c>
      <c r="B9672" s="1" t="s">
        <v>12</v>
      </c>
      <c r="C9672" s="1" t="s">
        <v>424</v>
      </c>
      <c r="D9672" s="1" t="s">
        <v>8</v>
      </c>
      <c r="E9672" s="1" t="s">
        <v>18</v>
      </c>
      <c r="F9672" s="18">
        <v>1004.0239999999999</v>
      </c>
      <c r="G9672" t="s">
        <v>2916</v>
      </c>
      <c r="H9672" s="1">
        <f>IF(COUNTIF(G$2:G9672,G9672)=1,1,0)</f>
        <v>0</v>
      </c>
      <c r="I9672" s="1">
        <v>7</v>
      </c>
      <c r="J9672" s="1">
        <v>0.2</v>
      </c>
      <c r="K9672" s="1">
        <v>-112.95269999999994</v>
      </c>
      <c r="L9672" s="12">
        <f>VLOOKUP(train[[#This Row],[Sub-Category]],Análisis_ABC_XYZ[[#Headers],[#Data]],4,FALSE)</f>
        <v>0.55975208308209756</v>
      </c>
    </row>
    <row r="9673" spans="1:12" x14ac:dyDescent="0.35">
      <c r="A9673" s="2">
        <v>43442</v>
      </c>
      <c r="B9673" s="1" t="s">
        <v>412</v>
      </c>
      <c r="C9673" s="1" t="s">
        <v>659</v>
      </c>
      <c r="D9673" s="1" t="s">
        <v>14</v>
      </c>
      <c r="E9673" s="1" t="s">
        <v>20</v>
      </c>
      <c r="F9673" s="18">
        <v>592.74</v>
      </c>
      <c r="G9673" t="s">
        <v>6195</v>
      </c>
      <c r="H9673" s="1">
        <f>IF(COUNTIF(G$2:G9673,G9673)=1,1,0)</f>
        <v>1</v>
      </c>
      <c r="I9673" s="1">
        <v>6</v>
      </c>
      <c r="J9673" s="1">
        <v>0</v>
      </c>
      <c r="K9673" s="1">
        <v>160.03979999999999</v>
      </c>
      <c r="L9673" s="12">
        <f>VLOOKUP(train[[#This Row],[Sub-Category]],Análisis_ABC_XYZ[[#Headers],[#Data]],4,FALSE)</f>
        <v>0.44610841445725197</v>
      </c>
    </row>
    <row r="9674" spans="1:12" x14ac:dyDescent="0.35">
      <c r="A9674" s="2">
        <v>43442</v>
      </c>
      <c r="B9674" s="1" t="s">
        <v>42</v>
      </c>
      <c r="C9674" s="1" t="s">
        <v>1188</v>
      </c>
      <c r="D9674" s="1" t="s">
        <v>8</v>
      </c>
      <c r="E9674" s="1" t="s">
        <v>9</v>
      </c>
      <c r="F9674" s="18">
        <v>459.92</v>
      </c>
      <c r="G9674" t="s">
        <v>3938</v>
      </c>
      <c r="H9674" s="1">
        <f>IF(COUNTIF(G$2:G9674,G9674)=1,1,0)</f>
        <v>0</v>
      </c>
      <c r="I9674" s="1">
        <v>4</v>
      </c>
      <c r="J9674" s="1">
        <v>0</v>
      </c>
      <c r="K9674" s="1">
        <v>41.392799999999966</v>
      </c>
      <c r="L9674" s="12">
        <f>VLOOKUP(train[[#This Row],[Sub-Category]],Análisis_ABC_XYZ[[#Headers],[#Data]],4,FALSE)</f>
        <v>0.5176847302647779</v>
      </c>
    </row>
    <row r="9675" spans="1:12" x14ac:dyDescent="0.35">
      <c r="A9675" s="2">
        <v>43442</v>
      </c>
      <c r="B9675" s="1" t="s">
        <v>89</v>
      </c>
      <c r="C9675" s="1" t="s">
        <v>114</v>
      </c>
      <c r="D9675" s="1" t="s">
        <v>14</v>
      </c>
      <c r="E9675" s="1" t="s">
        <v>20</v>
      </c>
      <c r="F9675" s="18">
        <v>272.94</v>
      </c>
      <c r="G9675" t="s">
        <v>3584</v>
      </c>
      <c r="H9675" s="1">
        <f>IF(COUNTIF(G$2:G9675,G9675)=1,1,0)</f>
        <v>1</v>
      </c>
      <c r="I9675" s="1">
        <v>3</v>
      </c>
      <c r="J9675" s="1">
        <v>0</v>
      </c>
      <c r="K9675" s="1">
        <v>0</v>
      </c>
      <c r="L9675" s="12">
        <f>VLOOKUP(train[[#This Row],[Sub-Category]],Análisis_ABC_XYZ[[#Headers],[#Data]],4,FALSE)</f>
        <v>0.44610841445725197</v>
      </c>
    </row>
    <row r="9676" spans="1:12" x14ac:dyDescent="0.35">
      <c r="A9676" s="2">
        <v>43442</v>
      </c>
      <c r="B9676" s="1" t="s">
        <v>52</v>
      </c>
      <c r="C9676" s="1" t="s">
        <v>451</v>
      </c>
      <c r="D9676" s="1" t="s">
        <v>8</v>
      </c>
      <c r="E9676" s="1" t="s">
        <v>11</v>
      </c>
      <c r="F9676" s="18">
        <v>215.54400000000001</v>
      </c>
      <c r="G9676" t="s">
        <v>6587</v>
      </c>
      <c r="H9676" s="1">
        <f>IF(COUNTIF(G$2:G9676,G9676)=1,1,0)</f>
        <v>1</v>
      </c>
      <c r="I9676" s="1">
        <v>4</v>
      </c>
      <c r="J9676" s="1">
        <v>0.3</v>
      </c>
      <c r="K9676" s="1">
        <v>-58.504800000000017</v>
      </c>
      <c r="L9676" s="12">
        <f>VLOOKUP(train[[#This Row],[Sub-Category]],Análisis_ABC_XYZ[[#Headers],[#Data]],4,FALSE)</f>
        <v>0.46529189879902266</v>
      </c>
    </row>
    <row r="9677" spans="1:12" x14ac:dyDescent="0.35">
      <c r="A9677" s="2">
        <v>43442</v>
      </c>
      <c r="B9677" s="1" t="s">
        <v>12</v>
      </c>
      <c r="C9677" s="1" t="s">
        <v>1609</v>
      </c>
      <c r="D9677" s="1" t="s">
        <v>8</v>
      </c>
      <c r="E9677" s="1" t="s">
        <v>22</v>
      </c>
      <c r="F9677" s="18">
        <v>128.9</v>
      </c>
      <c r="G9677" t="s">
        <v>3159</v>
      </c>
      <c r="H9677" s="1">
        <f>IF(COUNTIF(G$2:G9677,G9677)=1,1,0)</f>
        <v>1</v>
      </c>
      <c r="I9677" s="1">
        <v>2</v>
      </c>
      <c r="J9677" s="1">
        <v>0</v>
      </c>
      <c r="K9677" s="1">
        <v>15.468000000000004</v>
      </c>
      <c r="L9677" s="12">
        <f>VLOOKUP(train[[#This Row],[Sub-Category]],Análisis_ABC_XYZ[[#Headers],[#Data]],4,FALSE)</f>
        <v>0.4595170286641902</v>
      </c>
    </row>
    <row r="9678" spans="1:12" x14ac:dyDescent="0.35">
      <c r="A9678" s="2">
        <v>43442</v>
      </c>
      <c r="B9678" s="1" t="s">
        <v>12</v>
      </c>
      <c r="C9678" s="1" t="s">
        <v>428</v>
      </c>
      <c r="D9678" s="1" t="s">
        <v>8</v>
      </c>
      <c r="E9678" s="1" t="s">
        <v>11</v>
      </c>
      <c r="F9678" s="18">
        <v>113.56800000000001</v>
      </c>
      <c r="G9678" t="s">
        <v>2916</v>
      </c>
      <c r="H9678" s="1">
        <f>IF(COUNTIF(G$2:G9678,G9678)=1,1,0)</f>
        <v>0</v>
      </c>
      <c r="I9678" s="1">
        <v>2</v>
      </c>
      <c r="J9678" s="1">
        <v>0.2</v>
      </c>
      <c r="K9678" s="1">
        <v>-18.454800000000013</v>
      </c>
      <c r="L9678" s="12">
        <f>VLOOKUP(train[[#This Row],[Sub-Category]],Análisis_ABC_XYZ[[#Headers],[#Data]],4,FALSE)</f>
        <v>0.46529189879902266</v>
      </c>
    </row>
    <row r="9679" spans="1:12" x14ac:dyDescent="0.35">
      <c r="A9679" s="2">
        <v>43442</v>
      </c>
      <c r="B9679" s="1" t="s">
        <v>89</v>
      </c>
      <c r="C9679" s="1" t="s">
        <v>926</v>
      </c>
      <c r="D9679" s="1" t="s">
        <v>8</v>
      </c>
      <c r="E9679" s="1" t="s">
        <v>22</v>
      </c>
      <c r="F9679" s="18">
        <v>109.48</v>
      </c>
      <c r="G9679" t="s">
        <v>3584</v>
      </c>
      <c r="H9679" s="1">
        <f>IF(COUNTIF(G$2:G9679,G9679)=1,1,0)</f>
        <v>0</v>
      </c>
      <c r="I9679" s="1">
        <v>2</v>
      </c>
      <c r="J9679" s="1">
        <v>0</v>
      </c>
      <c r="K9679" s="1">
        <v>33.938800000000001</v>
      </c>
      <c r="L9679" s="12">
        <f>VLOOKUP(train[[#This Row],[Sub-Category]],Análisis_ABC_XYZ[[#Headers],[#Data]],4,FALSE)</f>
        <v>0.4595170286641902</v>
      </c>
    </row>
    <row r="9680" spans="1:12" x14ac:dyDescent="0.35">
      <c r="A9680" s="2">
        <v>43442</v>
      </c>
      <c r="B9680" s="1" t="s">
        <v>12</v>
      </c>
      <c r="C9680" s="1" t="s">
        <v>506</v>
      </c>
      <c r="D9680" s="1" t="s">
        <v>14</v>
      </c>
      <c r="E9680" s="1" t="s">
        <v>29</v>
      </c>
      <c r="F9680" s="18">
        <v>90.480000000000018</v>
      </c>
      <c r="G9680" t="s">
        <v>4351</v>
      </c>
      <c r="H9680" s="1">
        <f>IF(COUNTIF(G$2:G9680,G9680)=1,1,0)</f>
        <v>1</v>
      </c>
      <c r="I9680" s="1">
        <v>3</v>
      </c>
      <c r="J9680" s="1">
        <v>0.2</v>
      </c>
      <c r="K9680" s="1">
        <v>33.93</v>
      </c>
      <c r="L9680" s="12">
        <f>VLOOKUP(train[[#This Row],[Sub-Category]],Análisis_ABC_XYZ[[#Headers],[#Data]],4,FALSE)</f>
        <v>0.46881743173671325</v>
      </c>
    </row>
    <row r="9681" spans="1:12" x14ac:dyDescent="0.35">
      <c r="A9681" s="2">
        <v>43442</v>
      </c>
      <c r="B9681" s="1" t="s">
        <v>12</v>
      </c>
      <c r="C9681" s="1" t="s">
        <v>1738</v>
      </c>
      <c r="D9681" s="1" t="s">
        <v>14</v>
      </c>
      <c r="E9681" s="1" t="s">
        <v>36</v>
      </c>
      <c r="F9681" s="18">
        <v>87.92</v>
      </c>
      <c r="G9681" t="s">
        <v>4351</v>
      </c>
      <c r="H9681" s="1">
        <f>IF(COUNTIF(G$2:G9681,G9681)=1,1,0)</f>
        <v>0</v>
      </c>
      <c r="I9681" s="1">
        <v>4</v>
      </c>
      <c r="J9681" s="1">
        <v>0</v>
      </c>
      <c r="K9681" s="1">
        <v>40.443199999999997</v>
      </c>
      <c r="L9681" s="12">
        <f>VLOOKUP(train[[#This Row],[Sub-Category]],Análisis_ABC_XYZ[[#Headers],[#Data]],4,FALSE)</f>
        <v>0.43613829632717294</v>
      </c>
    </row>
    <row r="9682" spans="1:12" x14ac:dyDescent="0.35">
      <c r="A9682" s="2">
        <v>43442</v>
      </c>
      <c r="B9682" s="1" t="s">
        <v>52</v>
      </c>
      <c r="C9682" s="1" t="s">
        <v>493</v>
      </c>
      <c r="D9682" s="1" t="s">
        <v>26</v>
      </c>
      <c r="E9682" s="1" t="s">
        <v>27</v>
      </c>
      <c r="F9682" s="18">
        <v>83.987999999999985</v>
      </c>
      <c r="G9682" t="s">
        <v>5343</v>
      </c>
      <c r="H9682" s="1">
        <f>IF(COUNTIF(G$2:G9682,G9682)=1,1,0)</f>
        <v>1</v>
      </c>
      <c r="I9682" s="1">
        <v>2</v>
      </c>
      <c r="J9682" s="1">
        <v>0.4</v>
      </c>
      <c r="K9682" s="1">
        <v>-20.996999999999993</v>
      </c>
      <c r="L9682" s="12">
        <f>VLOOKUP(train[[#This Row],[Sub-Category]],Análisis_ABC_XYZ[[#Headers],[#Data]],4,FALSE)</f>
        <v>0.41105220110552465</v>
      </c>
    </row>
    <row r="9683" spans="1:12" x14ac:dyDescent="0.35">
      <c r="A9683" s="2">
        <v>43442</v>
      </c>
      <c r="B9683" s="1" t="s">
        <v>12</v>
      </c>
      <c r="C9683" s="1" t="s">
        <v>1783</v>
      </c>
      <c r="D9683" s="1" t="s">
        <v>14</v>
      </c>
      <c r="E9683" s="1" t="s">
        <v>31</v>
      </c>
      <c r="F9683" s="18">
        <v>69.48</v>
      </c>
      <c r="G9683" t="s">
        <v>4765</v>
      </c>
      <c r="H9683" s="1">
        <f>IF(COUNTIF(G$2:G9683,G9683)=1,1,0)</f>
        <v>1</v>
      </c>
      <c r="I9683" s="1">
        <v>1</v>
      </c>
      <c r="J9683" s="1">
        <v>0</v>
      </c>
      <c r="K9683" s="1">
        <v>20.843999999999994</v>
      </c>
      <c r="L9683" s="12">
        <f>VLOOKUP(train[[#This Row],[Sub-Category]],Análisis_ABC_XYZ[[#Headers],[#Data]],4,FALSE)</f>
        <v>0.49507917887403441</v>
      </c>
    </row>
    <row r="9684" spans="1:12" x14ac:dyDescent="0.35">
      <c r="A9684" s="2">
        <v>43442</v>
      </c>
      <c r="B9684" s="1" t="s">
        <v>42</v>
      </c>
      <c r="C9684" s="1" t="s">
        <v>644</v>
      </c>
      <c r="D9684" s="1" t="s">
        <v>14</v>
      </c>
      <c r="E9684" s="1" t="s">
        <v>15</v>
      </c>
      <c r="F9684" s="18">
        <v>61.06</v>
      </c>
      <c r="G9684" t="s">
        <v>3938</v>
      </c>
      <c r="H9684" s="1">
        <f>IF(COUNTIF(G$2:G9684,G9684)=1,1,0)</f>
        <v>0</v>
      </c>
      <c r="I9684" s="1">
        <v>2</v>
      </c>
      <c r="J9684" s="1">
        <v>0</v>
      </c>
      <c r="K9684" s="1">
        <v>28.087600000000002</v>
      </c>
      <c r="L9684" s="12">
        <f>VLOOKUP(train[[#This Row],[Sub-Category]],Análisis_ABC_XYZ[[#Headers],[#Data]],4,FALSE)</f>
        <v>0.4647369236065339</v>
      </c>
    </row>
    <row r="9685" spans="1:12" x14ac:dyDescent="0.35">
      <c r="A9685" s="2">
        <v>43442</v>
      </c>
      <c r="B9685" s="1" t="s">
        <v>12</v>
      </c>
      <c r="C9685" s="1" t="s">
        <v>716</v>
      </c>
      <c r="D9685" s="1" t="s">
        <v>14</v>
      </c>
      <c r="E9685" s="1" t="s">
        <v>36</v>
      </c>
      <c r="F9685" s="18">
        <v>60.12</v>
      </c>
      <c r="G9685" t="s">
        <v>3159</v>
      </c>
      <c r="H9685" s="1">
        <f>IF(COUNTIF(G$2:G9685,G9685)=1,1,0)</f>
        <v>0</v>
      </c>
      <c r="I9685" s="1">
        <v>9</v>
      </c>
      <c r="J9685" s="1">
        <v>0</v>
      </c>
      <c r="K9685" s="1">
        <v>28.857599999999998</v>
      </c>
      <c r="L9685" s="12">
        <f>VLOOKUP(train[[#This Row],[Sub-Category]],Análisis_ABC_XYZ[[#Headers],[#Data]],4,FALSE)</f>
        <v>0.43613829632717294</v>
      </c>
    </row>
    <row r="9686" spans="1:12" x14ac:dyDescent="0.35">
      <c r="A9686" s="2">
        <v>43442</v>
      </c>
      <c r="B9686" s="1" t="s">
        <v>12</v>
      </c>
      <c r="C9686" s="1" t="s">
        <v>372</v>
      </c>
      <c r="D9686" s="1" t="s">
        <v>14</v>
      </c>
      <c r="E9686" s="1" t="s">
        <v>36</v>
      </c>
      <c r="F9686" s="18">
        <v>55.98</v>
      </c>
      <c r="G9686" t="s">
        <v>2916</v>
      </c>
      <c r="H9686" s="1">
        <f>IF(COUNTIF(G$2:G9686,G9686)=1,1,0)</f>
        <v>0</v>
      </c>
      <c r="I9686" s="1">
        <v>1</v>
      </c>
      <c r="J9686" s="1">
        <v>0</v>
      </c>
      <c r="K9686" s="1">
        <v>27.430199999999999</v>
      </c>
      <c r="L9686" s="12">
        <f>VLOOKUP(train[[#This Row],[Sub-Category]],Análisis_ABC_XYZ[[#Headers],[#Data]],4,FALSE)</f>
        <v>0.43613829632717294</v>
      </c>
    </row>
    <row r="9687" spans="1:12" x14ac:dyDescent="0.35">
      <c r="A9687" s="2">
        <v>43442</v>
      </c>
      <c r="B9687" s="1" t="s">
        <v>12</v>
      </c>
      <c r="C9687" s="1" t="s">
        <v>1425</v>
      </c>
      <c r="D9687" s="1" t="s">
        <v>14</v>
      </c>
      <c r="E9687" s="1" t="s">
        <v>20</v>
      </c>
      <c r="F9687" s="18">
        <v>42.76</v>
      </c>
      <c r="G9687" t="s">
        <v>4351</v>
      </c>
      <c r="H9687" s="1">
        <f>IF(COUNTIF(G$2:G9687,G9687)=1,1,0)</f>
        <v>0</v>
      </c>
      <c r="I9687" s="1">
        <v>1</v>
      </c>
      <c r="J9687" s="1">
        <v>0</v>
      </c>
      <c r="K9687" s="1">
        <v>11.117599999999999</v>
      </c>
      <c r="L9687" s="12">
        <f>VLOOKUP(train[[#This Row],[Sub-Category]],Análisis_ABC_XYZ[[#Headers],[#Data]],4,FALSE)</f>
        <v>0.44610841445725197</v>
      </c>
    </row>
    <row r="9688" spans="1:12" x14ac:dyDescent="0.35">
      <c r="A9688" s="2">
        <v>43442</v>
      </c>
      <c r="B9688" s="1" t="s">
        <v>89</v>
      </c>
      <c r="C9688" s="1" t="s">
        <v>928</v>
      </c>
      <c r="D9688" s="1" t="s">
        <v>14</v>
      </c>
      <c r="E9688" s="1" t="s">
        <v>20</v>
      </c>
      <c r="F9688" s="18">
        <v>31.92</v>
      </c>
      <c r="G9688" t="s">
        <v>3584</v>
      </c>
      <c r="H9688" s="1">
        <f>IF(COUNTIF(G$2:G9688,G9688)=1,1,0)</f>
        <v>0</v>
      </c>
      <c r="I9688" s="1">
        <v>4</v>
      </c>
      <c r="J9688" s="1">
        <v>0</v>
      </c>
      <c r="K9688" s="1">
        <v>8.299199999999999</v>
      </c>
      <c r="L9688" s="12">
        <f>VLOOKUP(train[[#This Row],[Sub-Category]],Análisis_ABC_XYZ[[#Headers],[#Data]],4,FALSE)</f>
        <v>0.44610841445725197</v>
      </c>
    </row>
    <row r="9689" spans="1:12" x14ac:dyDescent="0.35">
      <c r="A9689" s="2">
        <v>43442</v>
      </c>
      <c r="B9689" s="1" t="s">
        <v>12</v>
      </c>
      <c r="C9689" s="1" t="s">
        <v>396</v>
      </c>
      <c r="D9689" s="1" t="s">
        <v>14</v>
      </c>
      <c r="E9689" s="1" t="s">
        <v>20</v>
      </c>
      <c r="F9689" s="18">
        <v>29.79</v>
      </c>
      <c r="G9689" t="s">
        <v>3159</v>
      </c>
      <c r="H9689" s="1">
        <f>IF(COUNTIF(G$2:G9689,G9689)=1,1,0)</f>
        <v>0</v>
      </c>
      <c r="I9689" s="1">
        <v>3</v>
      </c>
      <c r="J9689" s="1">
        <v>0</v>
      </c>
      <c r="K9689" s="1">
        <v>8.6390999999999956</v>
      </c>
      <c r="L9689" s="12">
        <f>VLOOKUP(train[[#This Row],[Sub-Category]],Análisis_ABC_XYZ[[#Headers],[#Data]],4,FALSE)</f>
        <v>0.44610841445725197</v>
      </c>
    </row>
    <row r="9690" spans="1:12" x14ac:dyDescent="0.35">
      <c r="A9690" s="2">
        <v>43442</v>
      </c>
      <c r="B9690" s="1" t="s">
        <v>12</v>
      </c>
      <c r="C9690" s="1" t="s">
        <v>426</v>
      </c>
      <c r="D9690" s="1" t="s">
        <v>14</v>
      </c>
      <c r="E9690" s="1" t="s">
        <v>15</v>
      </c>
      <c r="F9690" s="18">
        <v>28.349999999999998</v>
      </c>
      <c r="G9690" t="s">
        <v>2916</v>
      </c>
      <c r="H9690" s="1">
        <f>IF(COUNTIF(G$2:G9690,G9690)=1,1,0)</f>
        <v>0</v>
      </c>
      <c r="I9690" s="1">
        <v>9</v>
      </c>
      <c r="J9690" s="1">
        <v>0</v>
      </c>
      <c r="K9690" s="1">
        <v>13.608000000000001</v>
      </c>
      <c r="L9690" s="12">
        <f>VLOOKUP(train[[#This Row],[Sub-Category]],Análisis_ABC_XYZ[[#Headers],[#Data]],4,FALSE)</f>
        <v>0.4647369236065339</v>
      </c>
    </row>
    <row r="9691" spans="1:12" x14ac:dyDescent="0.35">
      <c r="A9691" s="2">
        <v>43442</v>
      </c>
      <c r="B9691" s="1" t="s">
        <v>42</v>
      </c>
      <c r="C9691" s="1" t="s">
        <v>378</v>
      </c>
      <c r="D9691" s="1" t="s">
        <v>14</v>
      </c>
      <c r="E9691" s="1" t="s">
        <v>36</v>
      </c>
      <c r="F9691" s="18">
        <v>27.52</v>
      </c>
      <c r="G9691" t="s">
        <v>3938</v>
      </c>
      <c r="H9691" s="1">
        <f>IF(COUNTIF(G$2:G9691,G9691)=1,1,0)</f>
        <v>0</v>
      </c>
      <c r="I9691" s="1">
        <v>4</v>
      </c>
      <c r="J9691" s="1">
        <v>0</v>
      </c>
      <c r="K9691" s="1">
        <v>12.659199999999998</v>
      </c>
      <c r="L9691" s="12">
        <f>VLOOKUP(train[[#This Row],[Sub-Category]],Análisis_ABC_XYZ[[#Headers],[#Data]],4,FALSE)</f>
        <v>0.43613829632717294</v>
      </c>
    </row>
    <row r="9692" spans="1:12" x14ac:dyDescent="0.35">
      <c r="A9692" s="2">
        <v>43442</v>
      </c>
      <c r="B9692" s="1" t="s">
        <v>12</v>
      </c>
      <c r="C9692" s="1" t="s">
        <v>423</v>
      </c>
      <c r="D9692" s="1" t="s">
        <v>14</v>
      </c>
      <c r="E9692" s="1" t="s">
        <v>36</v>
      </c>
      <c r="F9692" s="18">
        <v>27.15</v>
      </c>
      <c r="G9692" t="s">
        <v>2916</v>
      </c>
      <c r="H9692" s="1">
        <f>IF(COUNTIF(G$2:G9692,G9692)=1,1,0)</f>
        <v>0</v>
      </c>
      <c r="I9692" s="1">
        <v>5</v>
      </c>
      <c r="J9692" s="1">
        <v>0</v>
      </c>
      <c r="K9692" s="1">
        <v>13.3035</v>
      </c>
      <c r="L9692" s="12">
        <f>VLOOKUP(train[[#This Row],[Sub-Category]],Análisis_ABC_XYZ[[#Headers],[#Data]],4,FALSE)</f>
        <v>0.43613829632717294</v>
      </c>
    </row>
    <row r="9693" spans="1:12" x14ac:dyDescent="0.35">
      <c r="A9693" s="2">
        <v>43442</v>
      </c>
      <c r="B9693" s="1" t="s">
        <v>12</v>
      </c>
      <c r="C9693" s="1" t="s">
        <v>979</v>
      </c>
      <c r="D9693" s="1" t="s">
        <v>14</v>
      </c>
      <c r="E9693" s="1" t="s">
        <v>29</v>
      </c>
      <c r="F9693" s="18">
        <v>22.424000000000003</v>
      </c>
      <c r="G9693" t="s">
        <v>4351</v>
      </c>
      <c r="H9693" s="1">
        <f>IF(COUNTIF(G$2:G9693,G9693)=1,1,0)</f>
        <v>0</v>
      </c>
      <c r="I9693" s="1">
        <v>1</v>
      </c>
      <c r="J9693" s="1">
        <v>0.2</v>
      </c>
      <c r="K9693" s="1">
        <v>8.4089999999999989</v>
      </c>
      <c r="L9693" s="12">
        <f>VLOOKUP(train[[#This Row],[Sub-Category]],Análisis_ABC_XYZ[[#Headers],[#Data]],4,FALSE)</f>
        <v>0.46881743173671325</v>
      </c>
    </row>
    <row r="9694" spans="1:12" x14ac:dyDescent="0.35">
      <c r="A9694" s="2">
        <v>43442</v>
      </c>
      <c r="B9694" s="1" t="s">
        <v>89</v>
      </c>
      <c r="C9694" s="1" t="s">
        <v>927</v>
      </c>
      <c r="D9694" s="1" t="s">
        <v>14</v>
      </c>
      <c r="E9694" s="1" t="s">
        <v>36</v>
      </c>
      <c r="F9694" s="18">
        <v>19.440000000000001</v>
      </c>
      <c r="G9694" t="s">
        <v>3584</v>
      </c>
      <c r="H9694" s="1">
        <f>IF(COUNTIF(G$2:G9694,G9694)=1,1,0)</f>
        <v>0</v>
      </c>
      <c r="I9694" s="1">
        <v>3</v>
      </c>
      <c r="J9694" s="1">
        <v>0</v>
      </c>
      <c r="K9694" s="1">
        <v>9.3312000000000008</v>
      </c>
      <c r="L9694" s="12">
        <f>VLOOKUP(train[[#This Row],[Sub-Category]],Análisis_ABC_XYZ[[#Headers],[#Data]],4,FALSE)</f>
        <v>0.43613829632717294</v>
      </c>
    </row>
    <row r="9695" spans="1:12" x14ac:dyDescent="0.35">
      <c r="A9695" s="2">
        <v>43442</v>
      </c>
      <c r="B9695" s="1" t="s">
        <v>52</v>
      </c>
      <c r="C9695" s="1" t="s">
        <v>206</v>
      </c>
      <c r="D9695" s="1" t="s">
        <v>14</v>
      </c>
      <c r="E9695" s="1" t="s">
        <v>24</v>
      </c>
      <c r="F9695" s="18">
        <v>13.247999999999999</v>
      </c>
      <c r="G9695" t="s">
        <v>5343</v>
      </c>
      <c r="H9695" s="1">
        <f>IF(COUNTIF(G$2:G9695,G9695)=1,1,0)</f>
        <v>0</v>
      </c>
      <c r="I9695" s="1">
        <v>4</v>
      </c>
      <c r="J9695" s="1">
        <v>0.2</v>
      </c>
      <c r="K9695" s="1">
        <v>3.6431999999999998</v>
      </c>
      <c r="L9695" s="12">
        <f>VLOOKUP(train[[#This Row],[Sub-Category]],Análisis_ABC_XYZ[[#Headers],[#Data]],4,FALSE)</f>
        <v>0.45632477063632687</v>
      </c>
    </row>
    <row r="9696" spans="1:12" x14ac:dyDescent="0.35">
      <c r="A9696" s="2">
        <v>43442</v>
      </c>
      <c r="B9696" s="1" t="s">
        <v>12</v>
      </c>
      <c r="C9696" s="1" t="s">
        <v>418</v>
      </c>
      <c r="D9696" s="1" t="s">
        <v>26</v>
      </c>
      <c r="E9696" s="1" t="s">
        <v>56</v>
      </c>
      <c r="F9696" s="18">
        <v>179.95000000000002</v>
      </c>
      <c r="G9696" t="s">
        <v>2916</v>
      </c>
      <c r="H9696" s="1">
        <f>IF(COUNTIF(G$2:G9696,G9696)=1,1,0)</f>
        <v>0</v>
      </c>
      <c r="I9696" s="1">
        <v>5</v>
      </c>
      <c r="J9696" s="1">
        <v>0</v>
      </c>
      <c r="K9696" s="1">
        <v>37.789500000000004</v>
      </c>
      <c r="L9696" s="12">
        <f>VLOOKUP(train[[#This Row],[Sub-Category]],Análisis_ABC_XYZ[[#Headers],[#Data]],4,FALSE)</f>
        <v>0.52062335344040378</v>
      </c>
    </row>
    <row r="9697" spans="1:12" x14ac:dyDescent="0.35">
      <c r="A9697" s="2">
        <v>43442</v>
      </c>
      <c r="B9697" s="1" t="s">
        <v>42</v>
      </c>
      <c r="C9697" s="1" t="s">
        <v>1156</v>
      </c>
      <c r="D9697" s="1" t="s">
        <v>26</v>
      </c>
      <c r="E9697" s="1" t="s">
        <v>56</v>
      </c>
      <c r="F9697" s="18">
        <v>178.10999999999999</v>
      </c>
      <c r="G9697" t="s">
        <v>3938</v>
      </c>
      <c r="H9697" s="1">
        <f>IF(COUNTIF(G$2:G9697,G9697)=1,1,0)</f>
        <v>0</v>
      </c>
      <c r="I9697" s="1">
        <v>3</v>
      </c>
      <c r="J9697" s="1">
        <v>0</v>
      </c>
      <c r="K9697" s="1">
        <v>32.059799999999996</v>
      </c>
      <c r="L9697" s="12">
        <f>VLOOKUP(train[[#This Row],[Sub-Category]],Análisis_ABC_XYZ[[#Headers],[#Data]],4,FALSE)</f>
        <v>0.52062335344040378</v>
      </c>
    </row>
    <row r="9698" spans="1:12" x14ac:dyDescent="0.35">
      <c r="A9698" s="2">
        <v>43442</v>
      </c>
      <c r="B9698" s="1" t="s">
        <v>12</v>
      </c>
      <c r="C9698" s="1" t="s">
        <v>425</v>
      </c>
      <c r="D9698" s="1" t="s">
        <v>14</v>
      </c>
      <c r="E9698" s="1" t="s">
        <v>36</v>
      </c>
      <c r="F9698" s="18">
        <v>9.68</v>
      </c>
      <c r="G9698" t="s">
        <v>2916</v>
      </c>
      <c r="H9698" s="1">
        <f>IF(COUNTIF(G$2:G9698,G9698)=1,1,0)</f>
        <v>0</v>
      </c>
      <c r="I9698" s="1">
        <v>1</v>
      </c>
      <c r="J9698" s="1">
        <v>0</v>
      </c>
      <c r="K9698" s="1">
        <v>4.6463999999999999</v>
      </c>
      <c r="L9698" s="12">
        <f>VLOOKUP(train[[#This Row],[Sub-Category]],Análisis_ABC_XYZ[[#Headers],[#Data]],4,FALSE)</f>
        <v>0.43613829632717294</v>
      </c>
    </row>
    <row r="9699" spans="1:12" x14ac:dyDescent="0.35">
      <c r="A9699" s="2">
        <v>43443</v>
      </c>
      <c r="B9699" s="1" t="s">
        <v>6</v>
      </c>
      <c r="C9699" s="1" t="s">
        <v>957</v>
      </c>
      <c r="D9699" s="1" t="s">
        <v>26</v>
      </c>
      <c r="E9699" s="1" t="s">
        <v>363</v>
      </c>
      <c r="F9699" s="18">
        <v>1399.98</v>
      </c>
      <c r="G9699" t="s">
        <v>2587</v>
      </c>
      <c r="H9699" s="1">
        <f>IF(COUNTIF(G$2:G9699,G9699)=1,1,0)</f>
        <v>1</v>
      </c>
      <c r="I9699" s="1">
        <v>2</v>
      </c>
      <c r="J9699" s="1">
        <v>0</v>
      </c>
      <c r="K9699" s="1">
        <v>629.99099999999999</v>
      </c>
      <c r="L9699" s="12">
        <f>VLOOKUP(train[[#This Row],[Sub-Category]],Análisis_ABC_XYZ[[#Headers],[#Data]],4,FALSE)</f>
        <v>0.62810530827000832</v>
      </c>
    </row>
    <row r="9700" spans="1:12" x14ac:dyDescent="0.35">
      <c r="A9700" s="2">
        <v>43443</v>
      </c>
      <c r="B9700" s="1" t="s">
        <v>12</v>
      </c>
      <c r="C9700" s="1" t="s">
        <v>265</v>
      </c>
      <c r="D9700" s="1" t="s">
        <v>8</v>
      </c>
      <c r="E9700" s="1" t="s">
        <v>18</v>
      </c>
      <c r="F9700" s="18">
        <v>896.32799999999997</v>
      </c>
      <c r="G9700" t="s">
        <v>2153</v>
      </c>
      <c r="H9700" s="1">
        <f>IF(COUNTIF(G$2:G9700,G9700)=1,1,0)</f>
        <v>1</v>
      </c>
      <c r="I9700" s="1">
        <v>9</v>
      </c>
      <c r="J9700" s="1">
        <v>0.2</v>
      </c>
      <c r="K9700" s="1">
        <v>22.408199999999994</v>
      </c>
      <c r="L9700" s="12">
        <f>VLOOKUP(train[[#This Row],[Sub-Category]],Análisis_ABC_XYZ[[#Headers],[#Data]],4,FALSE)</f>
        <v>0.55975208308209756</v>
      </c>
    </row>
    <row r="9701" spans="1:12" x14ac:dyDescent="0.35">
      <c r="A9701" s="2">
        <v>43443</v>
      </c>
      <c r="B9701" s="1" t="s">
        <v>79</v>
      </c>
      <c r="C9701" s="1" t="s">
        <v>1070</v>
      </c>
      <c r="D9701" s="1" t="s">
        <v>8</v>
      </c>
      <c r="E9701" s="1" t="s">
        <v>11</v>
      </c>
      <c r="F9701" s="18">
        <v>872.94</v>
      </c>
      <c r="G9701" t="s">
        <v>3163</v>
      </c>
      <c r="H9701" s="1">
        <f>IF(COUNTIF(G$2:G9701,G9701)=1,1,0)</f>
        <v>1</v>
      </c>
      <c r="I9701" s="1">
        <v>3</v>
      </c>
      <c r="J9701" s="1">
        <v>0</v>
      </c>
      <c r="K9701" s="1">
        <v>226.96439999999998</v>
      </c>
      <c r="L9701" s="12">
        <f>VLOOKUP(train[[#This Row],[Sub-Category]],Análisis_ABC_XYZ[[#Headers],[#Data]],4,FALSE)</f>
        <v>0.46529189879902266</v>
      </c>
    </row>
    <row r="9702" spans="1:12" x14ac:dyDescent="0.35">
      <c r="A9702" s="2">
        <v>43443</v>
      </c>
      <c r="B9702" s="1" t="s">
        <v>12</v>
      </c>
      <c r="C9702" s="1" t="s">
        <v>248</v>
      </c>
      <c r="D9702" s="1" t="s">
        <v>26</v>
      </c>
      <c r="E9702" s="1" t="s">
        <v>27</v>
      </c>
      <c r="F9702" s="18">
        <v>444.76800000000003</v>
      </c>
      <c r="G9702" t="s">
        <v>6742</v>
      </c>
      <c r="H9702" s="1">
        <f>IF(COUNTIF(G$2:G9702,G9702)=1,1,0)</f>
        <v>1</v>
      </c>
      <c r="I9702" s="1">
        <v>4</v>
      </c>
      <c r="J9702" s="1">
        <v>0.2</v>
      </c>
      <c r="K9702" s="1">
        <v>44.476800000000026</v>
      </c>
      <c r="L9702" s="12">
        <f>VLOOKUP(train[[#This Row],[Sub-Category]],Análisis_ABC_XYZ[[#Headers],[#Data]],4,FALSE)</f>
        <v>0.41105220110552465</v>
      </c>
    </row>
    <row r="9703" spans="1:12" x14ac:dyDescent="0.35">
      <c r="A9703" s="2">
        <v>43443</v>
      </c>
      <c r="B9703" s="1" t="s">
        <v>104</v>
      </c>
      <c r="C9703" s="1" t="s">
        <v>1145</v>
      </c>
      <c r="D9703" s="1" t="s">
        <v>14</v>
      </c>
      <c r="E9703" s="1" t="s">
        <v>36</v>
      </c>
      <c r="F9703" s="18">
        <v>419.4</v>
      </c>
      <c r="G9703" t="s">
        <v>4336</v>
      </c>
      <c r="H9703" s="1">
        <f>IF(COUNTIF(G$2:G9703,G9703)=1,1,0)</f>
        <v>1</v>
      </c>
      <c r="I9703" s="1">
        <v>5</v>
      </c>
      <c r="J9703" s="1">
        <v>0.2</v>
      </c>
      <c r="K9703" s="1">
        <v>146.79</v>
      </c>
      <c r="L9703" s="12">
        <f>VLOOKUP(train[[#This Row],[Sub-Category]],Análisis_ABC_XYZ[[#Headers],[#Data]],4,FALSE)</f>
        <v>0.43613829632717294</v>
      </c>
    </row>
    <row r="9704" spans="1:12" x14ac:dyDescent="0.35">
      <c r="A9704" s="2">
        <v>43443</v>
      </c>
      <c r="B9704" s="1" t="s">
        <v>6</v>
      </c>
      <c r="C9704" s="1" t="s">
        <v>1499</v>
      </c>
      <c r="D9704" s="1" t="s">
        <v>14</v>
      </c>
      <c r="E9704" s="1" t="s">
        <v>31</v>
      </c>
      <c r="F9704" s="18">
        <v>214.89999999999998</v>
      </c>
      <c r="G9704" t="s">
        <v>2587</v>
      </c>
      <c r="H9704" s="1">
        <f>IF(COUNTIF(G$2:G9704,G9704)=1,1,0)</f>
        <v>0</v>
      </c>
      <c r="I9704" s="1">
        <v>5</v>
      </c>
      <c r="J9704" s="1">
        <v>0</v>
      </c>
      <c r="K9704" s="1">
        <v>62.32099999999997</v>
      </c>
      <c r="L9704" s="12">
        <f>VLOOKUP(train[[#This Row],[Sub-Category]],Análisis_ABC_XYZ[[#Headers],[#Data]],4,FALSE)</f>
        <v>0.49507917887403441</v>
      </c>
    </row>
    <row r="9705" spans="1:12" x14ac:dyDescent="0.35">
      <c r="A9705" s="2">
        <v>43443</v>
      </c>
      <c r="B9705" s="1" t="s">
        <v>12</v>
      </c>
      <c r="C9705" s="1" t="s">
        <v>1209</v>
      </c>
      <c r="D9705" s="1" t="s">
        <v>14</v>
      </c>
      <c r="E9705" s="1" t="s">
        <v>31</v>
      </c>
      <c r="F9705" s="18">
        <v>189</v>
      </c>
      <c r="G9705" t="s">
        <v>2153</v>
      </c>
      <c r="H9705" s="1">
        <f>IF(COUNTIF(G$2:G9705,G9705)=1,1,0)</f>
        <v>0</v>
      </c>
      <c r="I9705" s="1">
        <v>1</v>
      </c>
      <c r="J9705" s="1">
        <v>0</v>
      </c>
      <c r="K9705" s="1">
        <v>68.039999999999992</v>
      </c>
      <c r="L9705" s="12">
        <f>VLOOKUP(train[[#This Row],[Sub-Category]],Análisis_ABC_XYZ[[#Headers],[#Data]],4,FALSE)</f>
        <v>0.49507917887403441</v>
      </c>
    </row>
    <row r="9706" spans="1:12" x14ac:dyDescent="0.35">
      <c r="A9706" s="2">
        <v>43443</v>
      </c>
      <c r="B9706" s="1" t="s">
        <v>12</v>
      </c>
      <c r="C9706" s="1" t="s">
        <v>736</v>
      </c>
      <c r="D9706" s="1" t="s">
        <v>8</v>
      </c>
      <c r="E9706" s="1" t="s">
        <v>9</v>
      </c>
      <c r="F9706" s="18">
        <v>148.25700000000001</v>
      </c>
      <c r="G9706" t="s">
        <v>6486</v>
      </c>
      <c r="H9706" s="1">
        <f>IF(COUNTIF(G$2:G9706,G9706)=1,1,0)</f>
        <v>1</v>
      </c>
      <c r="I9706" s="1">
        <v>3</v>
      </c>
      <c r="J9706" s="1">
        <v>0.15</v>
      </c>
      <c r="K9706" s="1">
        <v>15.697800000000004</v>
      </c>
      <c r="L9706" s="12">
        <f>VLOOKUP(train[[#This Row],[Sub-Category]],Análisis_ABC_XYZ[[#Headers],[#Data]],4,FALSE)</f>
        <v>0.5176847302647779</v>
      </c>
    </row>
    <row r="9707" spans="1:12" x14ac:dyDescent="0.35">
      <c r="A9707" s="2">
        <v>43443</v>
      </c>
      <c r="B9707" s="1" t="s">
        <v>72</v>
      </c>
      <c r="C9707" s="1" t="s">
        <v>745</v>
      </c>
      <c r="D9707" s="1" t="s">
        <v>14</v>
      </c>
      <c r="E9707" s="1" t="s">
        <v>36</v>
      </c>
      <c r="F9707" s="18">
        <v>143.85600000000002</v>
      </c>
      <c r="G9707" t="s">
        <v>6475</v>
      </c>
      <c r="H9707" s="1">
        <f>IF(COUNTIF(G$2:G9707,G9707)=1,1,0)</f>
        <v>1</v>
      </c>
      <c r="I9707" s="1">
        <v>9</v>
      </c>
      <c r="J9707" s="1">
        <v>0.2</v>
      </c>
      <c r="K9707" s="1">
        <v>48.551399999999994</v>
      </c>
      <c r="L9707" s="12">
        <f>VLOOKUP(train[[#This Row],[Sub-Category]],Análisis_ABC_XYZ[[#Headers],[#Data]],4,FALSE)</f>
        <v>0.43613829632717294</v>
      </c>
    </row>
    <row r="9708" spans="1:12" x14ac:dyDescent="0.35">
      <c r="A9708" s="2">
        <v>43443</v>
      </c>
      <c r="B9708" s="1" t="s">
        <v>157</v>
      </c>
      <c r="C9708" s="1" t="s">
        <v>300</v>
      </c>
      <c r="D9708" s="1" t="s">
        <v>14</v>
      </c>
      <c r="E9708" s="1" t="s">
        <v>61</v>
      </c>
      <c r="F9708" s="18">
        <v>57.576000000000001</v>
      </c>
      <c r="G9708" t="s">
        <v>5976</v>
      </c>
      <c r="H9708" s="1">
        <f>IF(COUNTIF(G$2:G9708,G9708)=1,1,0)</f>
        <v>1</v>
      </c>
      <c r="I9708" s="1">
        <v>3</v>
      </c>
      <c r="J9708" s="1">
        <v>0.2</v>
      </c>
      <c r="K9708" s="1">
        <v>21.591000000000001</v>
      </c>
      <c r="L9708" s="12">
        <f>VLOOKUP(train[[#This Row],[Sub-Category]],Análisis_ABC_XYZ[[#Headers],[#Data]],4,FALSE)</f>
        <v>0.44424167803735209</v>
      </c>
    </row>
    <row r="9709" spans="1:12" x14ac:dyDescent="0.35">
      <c r="A9709" s="2">
        <v>43443</v>
      </c>
      <c r="B9709" s="1" t="s">
        <v>79</v>
      </c>
      <c r="C9709" s="1" t="s">
        <v>1112</v>
      </c>
      <c r="D9709" s="1" t="s">
        <v>14</v>
      </c>
      <c r="E9709" s="1" t="s">
        <v>29</v>
      </c>
      <c r="F9709" s="18">
        <v>54.900000000000006</v>
      </c>
      <c r="G9709" t="s">
        <v>2554</v>
      </c>
      <c r="H9709" s="1">
        <f>IF(COUNTIF(G$2:G9709,G9709)=1,1,0)</f>
        <v>1</v>
      </c>
      <c r="I9709" s="1">
        <v>5</v>
      </c>
      <c r="J9709" s="1">
        <v>0</v>
      </c>
      <c r="K9709" s="1">
        <v>26.901000000000003</v>
      </c>
      <c r="L9709" s="12">
        <f>VLOOKUP(train[[#This Row],[Sub-Category]],Análisis_ABC_XYZ[[#Headers],[#Data]],4,FALSE)</f>
        <v>0.46881743173671325</v>
      </c>
    </row>
    <row r="9710" spans="1:12" x14ac:dyDescent="0.35">
      <c r="A9710" s="2">
        <v>43443</v>
      </c>
      <c r="B9710" s="1" t="s">
        <v>79</v>
      </c>
      <c r="C9710" s="1" t="s">
        <v>409</v>
      </c>
      <c r="D9710" s="1" t="s">
        <v>14</v>
      </c>
      <c r="E9710" s="1" t="s">
        <v>29</v>
      </c>
      <c r="F9710" s="18">
        <v>41.54</v>
      </c>
      <c r="G9710" t="s">
        <v>3163</v>
      </c>
      <c r="H9710" s="1">
        <f>IF(COUNTIF(G$2:G9710,G9710)=1,1,0)</f>
        <v>0</v>
      </c>
      <c r="I9710" s="1">
        <v>2</v>
      </c>
      <c r="J9710" s="1">
        <v>0</v>
      </c>
      <c r="K9710" s="1">
        <v>19.523799999999998</v>
      </c>
      <c r="L9710" s="12">
        <f>VLOOKUP(train[[#This Row],[Sub-Category]],Análisis_ABC_XYZ[[#Headers],[#Data]],4,FALSE)</f>
        <v>0.46881743173671325</v>
      </c>
    </row>
    <row r="9711" spans="1:12" x14ac:dyDescent="0.35">
      <c r="A9711" s="2">
        <v>43443</v>
      </c>
      <c r="B9711" s="1" t="s">
        <v>157</v>
      </c>
      <c r="C9711" s="1" t="s">
        <v>299</v>
      </c>
      <c r="D9711" s="1" t="s">
        <v>14</v>
      </c>
      <c r="E9711" s="1" t="s">
        <v>20</v>
      </c>
      <c r="F9711" s="18">
        <v>37.207999999999998</v>
      </c>
      <c r="G9711" t="s">
        <v>5976</v>
      </c>
      <c r="H9711" s="1">
        <f>IF(COUNTIF(G$2:G9711,G9711)=1,1,0)</f>
        <v>0</v>
      </c>
      <c r="I9711" s="1">
        <v>1</v>
      </c>
      <c r="J9711" s="1">
        <v>0.2</v>
      </c>
      <c r="K9711" s="1">
        <v>-7.4416000000000011</v>
      </c>
      <c r="L9711" s="12">
        <f>VLOOKUP(train[[#This Row],[Sub-Category]],Análisis_ABC_XYZ[[#Headers],[#Data]],4,FALSE)</f>
        <v>0.44610841445725197</v>
      </c>
    </row>
    <row r="9712" spans="1:12" x14ac:dyDescent="0.35">
      <c r="A9712" s="2">
        <v>43443</v>
      </c>
      <c r="B9712" s="1" t="s">
        <v>79</v>
      </c>
      <c r="C9712" s="1" t="s">
        <v>991</v>
      </c>
      <c r="D9712" s="1" t="s">
        <v>14</v>
      </c>
      <c r="E9712" s="1" t="s">
        <v>24</v>
      </c>
      <c r="F9712" s="18">
        <v>34.700000000000003</v>
      </c>
      <c r="G9712" t="s">
        <v>2375</v>
      </c>
      <c r="H9712" s="1">
        <f>IF(COUNTIF(G$2:G9712,G9712)=1,1,0)</f>
        <v>1</v>
      </c>
      <c r="I9712" s="1">
        <v>5</v>
      </c>
      <c r="J9712" s="1">
        <v>0</v>
      </c>
      <c r="K9712" s="1">
        <v>12.492000000000001</v>
      </c>
      <c r="L9712" s="12">
        <f>VLOOKUP(train[[#This Row],[Sub-Category]],Análisis_ABC_XYZ[[#Headers],[#Data]],4,FALSE)</f>
        <v>0.45632477063632687</v>
      </c>
    </row>
    <row r="9713" spans="1:12" x14ac:dyDescent="0.35">
      <c r="A9713" s="2">
        <v>43443</v>
      </c>
      <c r="B9713" s="1" t="s">
        <v>79</v>
      </c>
      <c r="C9713" s="1" t="s">
        <v>738</v>
      </c>
      <c r="D9713" s="1" t="s">
        <v>14</v>
      </c>
      <c r="E9713" s="1" t="s">
        <v>29</v>
      </c>
      <c r="F9713" s="18">
        <v>33.72</v>
      </c>
      <c r="G9713" t="s">
        <v>2375</v>
      </c>
      <c r="H9713" s="1">
        <f>IF(COUNTIF(G$2:G9713,G9713)=1,1,0)</f>
        <v>0</v>
      </c>
      <c r="I9713" s="1">
        <v>4</v>
      </c>
      <c r="J9713" s="1">
        <v>0</v>
      </c>
      <c r="K9713" s="1">
        <v>15.511199999999999</v>
      </c>
      <c r="L9713" s="12">
        <f>VLOOKUP(train[[#This Row],[Sub-Category]],Análisis_ABC_XYZ[[#Headers],[#Data]],4,FALSE)</f>
        <v>0.46881743173671325</v>
      </c>
    </row>
    <row r="9714" spans="1:12" x14ac:dyDescent="0.35">
      <c r="A9714" s="2">
        <v>43443</v>
      </c>
      <c r="B9714" s="1" t="s">
        <v>84</v>
      </c>
      <c r="C9714" s="1" t="s">
        <v>1137</v>
      </c>
      <c r="D9714" s="1" t="s">
        <v>14</v>
      </c>
      <c r="E9714" s="1" t="s">
        <v>36</v>
      </c>
      <c r="F9714" s="18">
        <v>33.450000000000003</v>
      </c>
      <c r="G9714" t="s">
        <v>2070</v>
      </c>
      <c r="H9714" s="1">
        <f>IF(COUNTIF(G$2:G9714,G9714)=1,1,0)</f>
        <v>1</v>
      </c>
      <c r="I9714" s="1">
        <v>5</v>
      </c>
      <c r="J9714" s="1">
        <v>0</v>
      </c>
      <c r="K9714" s="1">
        <v>15.387</v>
      </c>
      <c r="L9714" s="12">
        <f>VLOOKUP(train[[#This Row],[Sub-Category]],Análisis_ABC_XYZ[[#Headers],[#Data]],4,FALSE)</f>
        <v>0.43613829632717294</v>
      </c>
    </row>
    <row r="9715" spans="1:12" x14ac:dyDescent="0.35">
      <c r="A9715" s="2">
        <v>43443</v>
      </c>
      <c r="B9715" s="1" t="s">
        <v>6</v>
      </c>
      <c r="C9715" s="1" t="s">
        <v>975</v>
      </c>
      <c r="D9715" s="1" t="s">
        <v>14</v>
      </c>
      <c r="E9715" s="1" t="s">
        <v>29</v>
      </c>
      <c r="F9715" s="18">
        <v>29.36</v>
      </c>
      <c r="G9715" t="s">
        <v>2587</v>
      </c>
      <c r="H9715" s="1">
        <f>IF(COUNTIF(G$2:G9715,G9715)=1,1,0)</f>
        <v>0</v>
      </c>
      <c r="I9715" s="1">
        <v>2</v>
      </c>
      <c r="J9715" s="1">
        <v>0</v>
      </c>
      <c r="K9715" s="1">
        <v>13.505599999999999</v>
      </c>
      <c r="L9715" s="12">
        <f>VLOOKUP(train[[#This Row],[Sub-Category]],Análisis_ABC_XYZ[[#Headers],[#Data]],4,FALSE)</f>
        <v>0.46881743173671325</v>
      </c>
    </row>
    <row r="9716" spans="1:12" x14ac:dyDescent="0.35">
      <c r="A9716" s="2">
        <v>43443</v>
      </c>
      <c r="B9716" s="1" t="s">
        <v>39</v>
      </c>
      <c r="C9716" s="1" t="s">
        <v>117</v>
      </c>
      <c r="D9716" s="1" t="s">
        <v>14</v>
      </c>
      <c r="E9716" s="1" t="s">
        <v>20</v>
      </c>
      <c r="F9716" s="18">
        <v>27.240000000000002</v>
      </c>
      <c r="G9716" t="s">
        <v>3139</v>
      </c>
      <c r="H9716" s="1">
        <f>IF(COUNTIF(G$2:G9716,G9716)=1,1,0)</f>
        <v>1</v>
      </c>
      <c r="I9716" s="1">
        <v>3</v>
      </c>
      <c r="J9716" s="1">
        <v>0.2</v>
      </c>
      <c r="K9716" s="1">
        <v>2.724000000000002</v>
      </c>
      <c r="L9716" s="12">
        <f>VLOOKUP(train[[#This Row],[Sub-Category]],Análisis_ABC_XYZ[[#Headers],[#Data]],4,FALSE)</f>
        <v>0.44610841445725197</v>
      </c>
    </row>
    <row r="9717" spans="1:12" x14ac:dyDescent="0.35">
      <c r="A9717" s="2">
        <v>43443</v>
      </c>
      <c r="B9717" s="1" t="s">
        <v>72</v>
      </c>
      <c r="C9717" s="1" t="s">
        <v>160</v>
      </c>
      <c r="D9717" s="1" t="s">
        <v>14</v>
      </c>
      <c r="E9717" s="1" t="s">
        <v>36</v>
      </c>
      <c r="F9717" s="18">
        <v>15.984000000000002</v>
      </c>
      <c r="G9717" t="s">
        <v>5492</v>
      </c>
      <c r="H9717" s="1">
        <f>IF(COUNTIF(G$2:G9717,G9717)=1,1,0)</f>
        <v>1</v>
      </c>
      <c r="I9717" s="1">
        <v>2</v>
      </c>
      <c r="J9717" s="1">
        <v>0.2</v>
      </c>
      <c r="K9717" s="1">
        <v>4.9949999999999992</v>
      </c>
      <c r="L9717" s="12">
        <f>VLOOKUP(train[[#This Row],[Sub-Category]],Análisis_ABC_XYZ[[#Headers],[#Data]],4,FALSE)</f>
        <v>0.43613829632717294</v>
      </c>
    </row>
    <row r="9718" spans="1:12" x14ac:dyDescent="0.35">
      <c r="A9718" s="2">
        <v>43443</v>
      </c>
      <c r="B9718" s="1" t="s">
        <v>6</v>
      </c>
      <c r="C9718" s="1" t="s">
        <v>170</v>
      </c>
      <c r="D9718" s="1" t="s">
        <v>14</v>
      </c>
      <c r="E9718" s="1" t="s">
        <v>29</v>
      </c>
      <c r="F9718" s="18">
        <v>15.92</v>
      </c>
      <c r="G9718" t="s">
        <v>2587</v>
      </c>
      <c r="H9718" s="1">
        <f>IF(COUNTIF(G$2:G9718,G9718)=1,1,0)</f>
        <v>0</v>
      </c>
      <c r="I9718" s="1">
        <v>4</v>
      </c>
      <c r="J9718" s="1">
        <v>0</v>
      </c>
      <c r="K9718" s="1">
        <v>7.4824000000000002</v>
      </c>
      <c r="L9718" s="12">
        <f>VLOOKUP(train[[#This Row],[Sub-Category]],Análisis_ABC_XYZ[[#Headers],[#Data]],4,FALSE)</f>
        <v>0.46881743173671325</v>
      </c>
    </row>
    <row r="9719" spans="1:12" x14ac:dyDescent="0.35">
      <c r="A9719" s="2">
        <v>43443</v>
      </c>
      <c r="B9719" s="1" t="s">
        <v>6</v>
      </c>
      <c r="C9719" s="1" t="s">
        <v>528</v>
      </c>
      <c r="D9719" s="1" t="s">
        <v>14</v>
      </c>
      <c r="E9719" s="1" t="s">
        <v>20</v>
      </c>
      <c r="F9719" s="18">
        <v>15.14</v>
      </c>
      <c r="G9719" t="s">
        <v>2587</v>
      </c>
      <c r="H9719" s="1">
        <f>IF(COUNTIF(G$2:G9719,G9719)=1,1,0)</f>
        <v>0</v>
      </c>
      <c r="I9719" s="1">
        <v>1</v>
      </c>
      <c r="J9719" s="1">
        <v>0</v>
      </c>
      <c r="K9719" s="1">
        <v>0.60559999999999903</v>
      </c>
      <c r="L9719" s="12">
        <f>VLOOKUP(train[[#This Row],[Sub-Category]],Análisis_ABC_XYZ[[#Headers],[#Data]],4,FALSE)</f>
        <v>0.44610841445725197</v>
      </c>
    </row>
    <row r="9720" spans="1:12" x14ac:dyDescent="0.35">
      <c r="A9720" s="2">
        <v>43443</v>
      </c>
      <c r="B9720" s="1" t="s">
        <v>79</v>
      </c>
      <c r="C9720" s="1" t="s">
        <v>878</v>
      </c>
      <c r="D9720" s="1" t="s">
        <v>14</v>
      </c>
      <c r="E9720" s="1" t="s">
        <v>36</v>
      </c>
      <c r="F9720" s="18">
        <v>14.940000000000001</v>
      </c>
      <c r="G9720" t="s">
        <v>2375</v>
      </c>
      <c r="H9720" s="1">
        <f>IF(COUNTIF(G$2:G9720,G9720)=1,1,0)</f>
        <v>0</v>
      </c>
      <c r="I9720" s="1">
        <v>3</v>
      </c>
      <c r="J9720" s="1">
        <v>0</v>
      </c>
      <c r="K9720" s="1">
        <v>7.0218000000000007</v>
      </c>
      <c r="L9720" s="12">
        <f>VLOOKUP(train[[#This Row],[Sub-Category]],Análisis_ABC_XYZ[[#Headers],[#Data]],4,FALSE)</f>
        <v>0.43613829632717294</v>
      </c>
    </row>
    <row r="9721" spans="1:12" x14ac:dyDescent="0.35">
      <c r="A9721" s="2">
        <v>43443</v>
      </c>
      <c r="B9721" s="1" t="s">
        <v>104</v>
      </c>
      <c r="C9721" s="1" t="s">
        <v>1858</v>
      </c>
      <c r="D9721" s="1" t="s">
        <v>14</v>
      </c>
      <c r="E9721" s="1" t="s">
        <v>29</v>
      </c>
      <c r="F9721" s="18">
        <v>13.005000000000003</v>
      </c>
      <c r="G9721" t="s">
        <v>4336</v>
      </c>
      <c r="H9721" s="1">
        <f>IF(COUNTIF(G$2:G9721,G9721)=1,1,0)</f>
        <v>0</v>
      </c>
      <c r="I9721" s="1">
        <v>3</v>
      </c>
      <c r="J9721" s="1">
        <v>0.7</v>
      </c>
      <c r="K9721" s="1">
        <v>-9.9704999999999977</v>
      </c>
      <c r="L9721" s="12">
        <f>VLOOKUP(train[[#This Row],[Sub-Category]],Análisis_ABC_XYZ[[#Headers],[#Data]],4,FALSE)</f>
        <v>0.46881743173671325</v>
      </c>
    </row>
    <row r="9722" spans="1:12" x14ac:dyDescent="0.35">
      <c r="A9722" s="2">
        <v>43443</v>
      </c>
      <c r="B9722" s="1" t="s">
        <v>79</v>
      </c>
      <c r="C9722" s="1" t="s">
        <v>1071</v>
      </c>
      <c r="D9722" s="1" t="s">
        <v>14</v>
      </c>
      <c r="E9722" s="1" t="s">
        <v>36</v>
      </c>
      <c r="F9722" s="18">
        <v>12.96</v>
      </c>
      <c r="G9722" t="s">
        <v>3163</v>
      </c>
      <c r="H9722" s="1">
        <f>IF(COUNTIF(G$2:G9722,G9722)=1,1,0)</f>
        <v>0</v>
      </c>
      <c r="I9722" s="1">
        <v>2</v>
      </c>
      <c r="J9722" s="1">
        <v>0</v>
      </c>
      <c r="K9722" s="1">
        <v>6.2208000000000006</v>
      </c>
      <c r="L9722" s="12">
        <f>VLOOKUP(train[[#This Row],[Sub-Category]],Análisis_ABC_XYZ[[#Headers],[#Data]],4,FALSE)</f>
        <v>0.43613829632717294</v>
      </c>
    </row>
    <row r="9723" spans="1:12" x14ac:dyDescent="0.35">
      <c r="A9723" s="2">
        <v>43443</v>
      </c>
      <c r="B9723" s="1" t="s">
        <v>12</v>
      </c>
      <c r="C9723" s="1" t="s">
        <v>368</v>
      </c>
      <c r="D9723" s="1" t="s">
        <v>14</v>
      </c>
      <c r="E9723" s="1" t="s">
        <v>24</v>
      </c>
      <c r="F9723" s="18">
        <v>11.16</v>
      </c>
      <c r="G9723" t="s">
        <v>2153</v>
      </c>
      <c r="H9723" s="1">
        <f>IF(COUNTIF(G$2:G9723,G9723)=1,1,0)</f>
        <v>0</v>
      </c>
      <c r="I9723" s="1">
        <v>2</v>
      </c>
      <c r="J9723" s="1">
        <v>0</v>
      </c>
      <c r="K9723" s="1">
        <v>2.7899999999999991</v>
      </c>
      <c r="L9723" s="12">
        <f>VLOOKUP(train[[#This Row],[Sub-Category]],Análisis_ABC_XYZ[[#Headers],[#Data]],4,FALSE)</f>
        <v>0.45632477063632687</v>
      </c>
    </row>
    <row r="9724" spans="1:12" x14ac:dyDescent="0.35">
      <c r="A9724" s="2">
        <v>43443</v>
      </c>
      <c r="B9724" s="1" t="s">
        <v>52</v>
      </c>
      <c r="C9724" s="1" t="s">
        <v>1152</v>
      </c>
      <c r="D9724" s="1" t="s">
        <v>14</v>
      </c>
      <c r="E9724" s="1" t="s">
        <v>29</v>
      </c>
      <c r="F9724" s="18">
        <v>11.088000000000003</v>
      </c>
      <c r="G9724" t="s">
        <v>5199</v>
      </c>
      <c r="H9724" s="1">
        <f>IF(COUNTIF(G$2:G9724,G9724)=1,1,0)</f>
        <v>1</v>
      </c>
      <c r="I9724" s="1">
        <v>7</v>
      </c>
      <c r="J9724" s="1">
        <v>0.7</v>
      </c>
      <c r="K9724" s="1">
        <v>-8.1311999999999998</v>
      </c>
      <c r="L9724" s="12">
        <f>VLOOKUP(train[[#This Row],[Sub-Category]],Análisis_ABC_XYZ[[#Headers],[#Data]],4,FALSE)</f>
        <v>0.46881743173671325</v>
      </c>
    </row>
    <row r="9725" spans="1:12" x14ac:dyDescent="0.35">
      <c r="A9725" s="2">
        <v>43443</v>
      </c>
      <c r="B9725" s="1" t="s">
        <v>6</v>
      </c>
      <c r="C9725" s="1" t="s">
        <v>892</v>
      </c>
      <c r="D9725" s="1" t="s">
        <v>26</v>
      </c>
      <c r="E9725" s="1" t="s">
        <v>56</v>
      </c>
      <c r="F9725" s="18">
        <v>146.44999999999999</v>
      </c>
      <c r="G9725" t="s">
        <v>2587</v>
      </c>
      <c r="H9725" s="1">
        <f>IF(COUNTIF(G$2:G9725,G9725)=1,1,0)</f>
        <v>0</v>
      </c>
      <c r="I9725" s="1">
        <v>5</v>
      </c>
      <c r="J9725" s="1">
        <v>0</v>
      </c>
      <c r="K9725" s="1">
        <v>48.328499999999991</v>
      </c>
      <c r="L9725" s="12">
        <f>VLOOKUP(train[[#This Row],[Sub-Category]],Análisis_ABC_XYZ[[#Headers],[#Data]],4,FALSE)</f>
        <v>0.52062335344040378</v>
      </c>
    </row>
    <row r="9726" spans="1:12" x14ac:dyDescent="0.35">
      <c r="A9726" s="2">
        <v>43443</v>
      </c>
      <c r="B9726" s="1" t="s">
        <v>84</v>
      </c>
      <c r="C9726" s="1" t="s">
        <v>115</v>
      </c>
      <c r="D9726" s="1" t="s">
        <v>14</v>
      </c>
      <c r="E9726" s="1" t="s">
        <v>29</v>
      </c>
      <c r="F9726" s="18">
        <v>10.4</v>
      </c>
      <c r="G9726" t="s">
        <v>2070</v>
      </c>
      <c r="H9726" s="1">
        <f>IF(COUNTIF(G$2:G9726,G9726)=1,1,0)</f>
        <v>0</v>
      </c>
      <c r="I9726" s="1">
        <v>5</v>
      </c>
      <c r="J9726" s="1">
        <v>0</v>
      </c>
      <c r="K9726" s="1">
        <v>5.0960000000000001</v>
      </c>
      <c r="L9726" s="12">
        <f>VLOOKUP(train[[#This Row],[Sub-Category]],Análisis_ABC_XYZ[[#Headers],[#Data]],4,FALSE)</f>
        <v>0.46881743173671325</v>
      </c>
    </row>
    <row r="9727" spans="1:12" x14ac:dyDescent="0.35">
      <c r="A9727" s="2">
        <v>43443</v>
      </c>
      <c r="B9727" s="1" t="s">
        <v>79</v>
      </c>
      <c r="C9727" s="1" t="s">
        <v>1635</v>
      </c>
      <c r="D9727" s="1" t="s">
        <v>26</v>
      </c>
      <c r="E9727" s="1" t="s">
        <v>56</v>
      </c>
      <c r="F9727" s="18">
        <v>104.88</v>
      </c>
      <c r="G9727" t="s">
        <v>2375</v>
      </c>
      <c r="H9727" s="1">
        <f>IF(COUNTIF(G$2:G9727,G9727)=1,1,0)</f>
        <v>0</v>
      </c>
      <c r="I9727" s="1">
        <v>6</v>
      </c>
      <c r="J9727" s="1">
        <v>0</v>
      </c>
      <c r="K9727" s="1">
        <v>41.952000000000005</v>
      </c>
      <c r="L9727" s="12">
        <f>VLOOKUP(train[[#This Row],[Sub-Category]],Análisis_ABC_XYZ[[#Headers],[#Data]],4,FALSE)</f>
        <v>0.52062335344040378</v>
      </c>
    </row>
    <row r="9728" spans="1:12" x14ac:dyDescent="0.35">
      <c r="A9728" s="2">
        <v>43443</v>
      </c>
      <c r="B9728" s="1" t="s">
        <v>39</v>
      </c>
      <c r="C9728" s="1" t="s">
        <v>116</v>
      </c>
      <c r="D9728" s="1" t="s">
        <v>8</v>
      </c>
      <c r="E9728" s="1" t="s">
        <v>22</v>
      </c>
      <c r="F9728" s="18">
        <v>9.7080000000000002</v>
      </c>
      <c r="G9728" t="s">
        <v>3139</v>
      </c>
      <c r="H9728" s="1">
        <f>IF(COUNTIF(G$2:G9728,G9728)=1,1,0)</f>
        <v>0</v>
      </c>
      <c r="I9728" s="1">
        <v>3</v>
      </c>
      <c r="J9728" s="1">
        <v>0.6</v>
      </c>
      <c r="K9728" s="1">
        <v>-5.8248000000000015</v>
      </c>
      <c r="L9728" s="12">
        <f>VLOOKUP(train[[#This Row],[Sub-Category]],Análisis_ABC_XYZ[[#Headers],[#Data]],4,FALSE)</f>
        <v>0.4595170286641902</v>
      </c>
    </row>
    <row r="9729" spans="1:12" x14ac:dyDescent="0.35">
      <c r="A9729" s="2">
        <v>43443</v>
      </c>
      <c r="B9729" s="1" t="s">
        <v>6</v>
      </c>
      <c r="C9729" s="1" t="s">
        <v>1640</v>
      </c>
      <c r="D9729" s="1" t="s">
        <v>14</v>
      </c>
      <c r="E9729" s="1" t="s">
        <v>15</v>
      </c>
      <c r="F9729" s="18">
        <v>5.76</v>
      </c>
      <c r="G9729" t="s">
        <v>2587</v>
      </c>
      <c r="H9729" s="1">
        <f>IF(COUNTIF(G$2:G9729,G9729)=1,1,0)</f>
        <v>0</v>
      </c>
      <c r="I9729" s="1">
        <v>2</v>
      </c>
      <c r="J9729" s="1">
        <v>0</v>
      </c>
      <c r="K9729" s="1">
        <v>2.6495999999999995</v>
      </c>
      <c r="L9729" s="12">
        <f>VLOOKUP(train[[#This Row],[Sub-Category]],Análisis_ABC_XYZ[[#Headers],[#Data]],4,FALSE)</f>
        <v>0.4647369236065339</v>
      </c>
    </row>
    <row r="9730" spans="1:12" x14ac:dyDescent="0.35">
      <c r="A9730" s="2">
        <v>43443</v>
      </c>
      <c r="B9730" s="1" t="s">
        <v>52</v>
      </c>
      <c r="C9730" s="1" t="s">
        <v>405</v>
      </c>
      <c r="D9730" s="1" t="s">
        <v>14</v>
      </c>
      <c r="E9730" s="1" t="s">
        <v>24</v>
      </c>
      <c r="F9730" s="18">
        <v>2.6240000000000001</v>
      </c>
      <c r="G9730" s="1" t="s">
        <v>3889</v>
      </c>
      <c r="H9730" s="1">
        <f>IF(COUNTIF(G$2:G9730,G9730)=1,1,0)</f>
        <v>1</v>
      </c>
      <c r="I9730" s="1">
        <v>1</v>
      </c>
      <c r="J9730" s="1">
        <v>0.2</v>
      </c>
      <c r="K9730" s="1">
        <v>0.42639999999999978</v>
      </c>
      <c r="L9730" s="12">
        <f>VLOOKUP(train[[#This Row],[Sub-Category]],Análisis_ABC_XYZ[[#Headers],[#Data]],4,FALSE)</f>
        <v>0.45632477063632687</v>
      </c>
    </row>
    <row r="9731" spans="1:12" x14ac:dyDescent="0.35">
      <c r="A9731" s="2">
        <v>43443</v>
      </c>
      <c r="B9731" s="1" t="s">
        <v>39</v>
      </c>
      <c r="C9731" s="1" t="s">
        <v>115</v>
      </c>
      <c r="D9731" s="1" t="s">
        <v>14</v>
      </c>
      <c r="E9731" s="1" t="s">
        <v>29</v>
      </c>
      <c r="F9731" s="18">
        <v>1.2479999999999998</v>
      </c>
      <c r="G9731" s="1" t="s">
        <v>3139</v>
      </c>
      <c r="H9731" s="1">
        <f>IF(COUNTIF(G$2:G9731,G9731)=1,1,0)</f>
        <v>0</v>
      </c>
      <c r="I9731" s="1">
        <v>3</v>
      </c>
      <c r="J9731" s="1">
        <v>0.8</v>
      </c>
      <c r="K9731" s="1">
        <v>-1.9344000000000006</v>
      </c>
      <c r="L9731" s="12">
        <f>VLOOKUP(train[[#This Row],[Sub-Category]],Análisis_ABC_XYZ[[#Headers],[#Data]],4,FALSE)</f>
        <v>0.46881743173671325</v>
      </c>
    </row>
    <row r="9732" spans="1:12" x14ac:dyDescent="0.35">
      <c r="A9732" s="2">
        <v>43444</v>
      </c>
      <c r="B9732" s="1" t="s">
        <v>410</v>
      </c>
      <c r="C9732" s="1" t="s">
        <v>553</v>
      </c>
      <c r="D9732" s="1" t="s">
        <v>8</v>
      </c>
      <c r="E9732" s="1" t="s">
        <v>18</v>
      </c>
      <c r="F9732" s="18">
        <v>1669.6</v>
      </c>
      <c r="G9732" t="s">
        <v>5538</v>
      </c>
      <c r="H9732" s="1">
        <f>IF(COUNTIF(G$2:G9732,G9732)=1,1,0)</f>
        <v>1</v>
      </c>
      <c r="I9732" s="1">
        <v>4</v>
      </c>
      <c r="J9732" s="1">
        <v>0</v>
      </c>
      <c r="K9732" s="1">
        <v>116.87199999999984</v>
      </c>
      <c r="L9732" s="12">
        <f>VLOOKUP(train[[#This Row],[Sub-Category]],Análisis_ABC_XYZ[[#Headers],[#Data]],4,FALSE)</f>
        <v>0.55975208308209756</v>
      </c>
    </row>
    <row r="9733" spans="1:12" x14ac:dyDescent="0.35">
      <c r="A9733" s="2">
        <v>43444</v>
      </c>
      <c r="B9733" s="1" t="s">
        <v>229</v>
      </c>
      <c r="C9733" s="1" t="s">
        <v>1377</v>
      </c>
      <c r="D9733" s="1" t="s">
        <v>14</v>
      </c>
      <c r="E9733" s="1" t="s">
        <v>31</v>
      </c>
      <c r="F9733" s="18">
        <v>426.78999999999996</v>
      </c>
      <c r="G9733" t="s">
        <v>3011</v>
      </c>
      <c r="H9733" s="1">
        <f>IF(COUNTIF(G$2:G9733,G9733)=1,1,0)</f>
        <v>1</v>
      </c>
      <c r="I9733" s="1">
        <v>7</v>
      </c>
      <c r="J9733" s="1">
        <v>0</v>
      </c>
      <c r="K9733" s="1">
        <v>123.76909999999995</v>
      </c>
      <c r="L9733" s="12">
        <f>VLOOKUP(train[[#This Row],[Sub-Category]],Análisis_ABC_XYZ[[#Headers],[#Data]],4,FALSE)</f>
        <v>0.49507917887403441</v>
      </c>
    </row>
    <row r="9734" spans="1:12" x14ac:dyDescent="0.35">
      <c r="A9734" s="2">
        <v>43444</v>
      </c>
      <c r="B9734" s="1" t="s">
        <v>37</v>
      </c>
      <c r="C9734" s="1" t="s">
        <v>453</v>
      </c>
      <c r="D9734" s="1" t="s">
        <v>14</v>
      </c>
      <c r="E9734" s="1" t="s">
        <v>20</v>
      </c>
      <c r="F9734" s="18">
        <v>324.90000000000003</v>
      </c>
      <c r="G9734" t="s">
        <v>3537</v>
      </c>
      <c r="H9734" s="1">
        <f>IF(COUNTIF(G$2:G9734,G9734)=1,1,0)</f>
        <v>1</v>
      </c>
      <c r="I9734" s="1">
        <v>5</v>
      </c>
      <c r="J9734" s="1">
        <v>0</v>
      </c>
      <c r="K9734" s="1">
        <v>38.988000000000014</v>
      </c>
      <c r="L9734" s="12">
        <f>VLOOKUP(train[[#This Row],[Sub-Category]],Análisis_ABC_XYZ[[#Headers],[#Data]],4,FALSE)</f>
        <v>0.44610841445725197</v>
      </c>
    </row>
    <row r="9735" spans="1:12" x14ac:dyDescent="0.35">
      <c r="A9735" s="2">
        <v>43444</v>
      </c>
      <c r="B9735" s="1" t="s">
        <v>52</v>
      </c>
      <c r="C9735" s="1" t="s">
        <v>686</v>
      </c>
      <c r="D9735" s="1" t="s">
        <v>8</v>
      </c>
      <c r="E9735" s="1" t="s">
        <v>22</v>
      </c>
      <c r="F9735" s="18">
        <v>310.88000000000005</v>
      </c>
      <c r="G9735" t="s">
        <v>5119</v>
      </c>
      <c r="H9735" s="1">
        <f>IF(COUNTIF(G$2:G9735,G9735)=1,1,0)</f>
        <v>1</v>
      </c>
      <c r="I9735" s="1">
        <v>2</v>
      </c>
      <c r="J9735" s="1">
        <v>0.2</v>
      </c>
      <c r="K9735" s="1">
        <v>23.315999999999988</v>
      </c>
      <c r="L9735" s="12">
        <f>VLOOKUP(train[[#This Row],[Sub-Category]],Análisis_ABC_XYZ[[#Headers],[#Data]],4,FALSE)</f>
        <v>0.4595170286641902</v>
      </c>
    </row>
    <row r="9736" spans="1:12" x14ac:dyDescent="0.35">
      <c r="A9736" s="2">
        <v>43444</v>
      </c>
      <c r="B9736" s="1" t="s">
        <v>12</v>
      </c>
      <c r="C9736" s="1" t="s">
        <v>1692</v>
      </c>
      <c r="D9736" s="1" t="s">
        <v>26</v>
      </c>
      <c r="E9736" s="1" t="s">
        <v>27</v>
      </c>
      <c r="F9736" s="18">
        <v>95.84</v>
      </c>
      <c r="G9736" t="s">
        <v>3162</v>
      </c>
      <c r="H9736" s="1">
        <f>IF(COUNTIF(G$2:G9736,G9736)=1,1,0)</f>
        <v>1</v>
      </c>
      <c r="I9736" s="1">
        <v>4</v>
      </c>
      <c r="J9736" s="1">
        <v>0.2</v>
      </c>
      <c r="K9736" s="1">
        <v>34.741999999999997</v>
      </c>
      <c r="L9736" s="12">
        <f>VLOOKUP(train[[#This Row],[Sub-Category]],Análisis_ABC_XYZ[[#Headers],[#Data]],4,FALSE)</f>
        <v>0.41105220110552465</v>
      </c>
    </row>
    <row r="9737" spans="1:12" x14ac:dyDescent="0.35">
      <c r="A9737" s="2">
        <v>43444</v>
      </c>
      <c r="B9737" s="1" t="s">
        <v>52</v>
      </c>
      <c r="C9737" s="1" t="s">
        <v>568</v>
      </c>
      <c r="D9737" s="1" t="s">
        <v>8</v>
      </c>
      <c r="E9737" s="1" t="s">
        <v>22</v>
      </c>
      <c r="F9737" s="18">
        <v>87.92</v>
      </c>
      <c r="G9737" t="s">
        <v>4109</v>
      </c>
      <c r="H9737" s="1">
        <f>IF(COUNTIF(G$2:G9737,G9737)=1,1,0)</f>
        <v>1</v>
      </c>
      <c r="I9737" s="1">
        <v>5</v>
      </c>
      <c r="J9737" s="1">
        <v>0.2</v>
      </c>
      <c r="K9737" s="1">
        <v>15.385999999999999</v>
      </c>
      <c r="L9737" s="12">
        <f>VLOOKUP(train[[#This Row],[Sub-Category]],Análisis_ABC_XYZ[[#Headers],[#Data]],4,FALSE)</f>
        <v>0.4595170286641902</v>
      </c>
    </row>
    <row r="9738" spans="1:12" x14ac:dyDescent="0.35">
      <c r="A9738" s="2">
        <v>43444</v>
      </c>
      <c r="B9738" s="1" t="s">
        <v>12</v>
      </c>
      <c r="C9738" s="1" t="s">
        <v>867</v>
      </c>
      <c r="D9738" s="1" t="s">
        <v>14</v>
      </c>
      <c r="E9738" s="1" t="s">
        <v>29</v>
      </c>
      <c r="F9738" s="18">
        <v>65.567999999999998</v>
      </c>
      <c r="G9738" t="s">
        <v>5652</v>
      </c>
      <c r="H9738" s="1">
        <f>IF(COUNTIF(G$2:G9738,G9738)=1,1,0)</f>
        <v>1</v>
      </c>
      <c r="I9738" s="1">
        <v>2</v>
      </c>
      <c r="J9738" s="1">
        <v>0.2</v>
      </c>
      <c r="K9738" s="1">
        <v>22.948799999999995</v>
      </c>
      <c r="L9738" s="12">
        <f>VLOOKUP(train[[#This Row],[Sub-Category]],Análisis_ABC_XYZ[[#Headers],[#Data]],4,FALSE)</f>
        <v>0.46881743173671325</v>
      </c>
    </row>
    <row r="9739" spans="1:12" x14ac:dyDescent="0.35">
      <c r="A9739" s="2">
        <v>43444</v>
      </c>
      <c r="B9739" s="1" t="s">
        <v>438</v>
      </c>
      <c r="C9739" s="1" t="s">
        <v>1619</v>
      </c>
      <c r="D9739" s="1" t="s">
        <v>14</v>
      </c>
      <c r="E9739" s="1" t="s">
        <v>29</v>
      </c>
      <c r="F9739" s="18">
        <v>45.84</v>
      </c>
      <c r="G9739" t="s">
        <v>4276</v>
      </c>
      <c r="H9739" s="1">
        <f>IF(COUNTIF(G$2:G9739,G9739)=1,1,0)</f>
        <v>1</v>
      </c>
      <c r="I9739" s="1">
        <v>8</v>
      </c>
      <c r="J9739" s="1">
        <v>0</v>
      </c>
      <c r="K9739" s="1">
        <v>22.0032</v>
      </c>
      <c r="L9739" s="12">
        <f>VLOOKUP(train[[#This Row],[Sub-Category]],Análisis_ABC_XYZ[[#Headers],[#Data]],4,FALSE)</f>
        <v>0.46881743173671325</v>
      </c>
    </row>
    <row r="9740" spans="1:12" x14ac:dyDescent="0.35">
      <c r="A9740" s="2">
        <v>43444</v>
      </c>
      <c r="B9740" s="1" t="s">
        <v>438</v>
      </c>
      <c r="C9740" s="1" t="s">
        <v>847</v>
      </c>
      <c r="D9740" s="1" t="s">
        <v>26</v>
      </c>
      <c r="E9740" s="1" t="s">
        <v>27</v>
      </c>
      <c r="F9740" s="18">
        <v>38.97</v>
      </c>
      <c r="G9740" t="s">
        <v>4276</v>
      </c>
      <c r="H9740" s="1">
        <f>IF(COUNTIF(G$2:G9740,G9740)=1,1,0)</f>
        <v>0</v>
      </c>
      <c r="I9740" s="1">
        <v>3</v>
      </c>
      <c r="J9740" s="1">
        <v>0</v>
      </c>
      <c r="K9740" s="1">
        <v>0.77940000000000076</v>
      </c>
      <c r="L9740" s="12">
        <f>VLOOKUP(train[[#This Row],[Sub-Category]],Análisis_ABC_XYZ[[#Headers],[#Data]],4,FALSE)</f>
        <v>0.41105220110552465</v>
      </c>
    </row>
    <row r="9741" spans="1:12" x14ac:dyDescent="0.35">
      <c r="A9741" s="2">
        <v>43444</v>
      </c>
      <c r="B9741" s="1" t="s">
        <v>49</v>
      </c>
      <c r="C9741" s="1" t="s">
        <v>1090</v>
      </c>
      <c r="D9741" s="1" t="s">
        <v>14</v>
      </c>
      <c r="E9741" s="1" t="s">
        <v>29</v>
      </c>
      <c r="F9741" s="18">
        <v>34.5</v>
      </c>
      <c r="G9741" t="s">
        <v>2369</v>
      </c>
      <c r="H9741" s="1">
        <f>IF(COUNTIF(G$2:G9741,G9741)=1,1,0)</f>
        <v>1</v>
      </c>
      <c r="I9741" s="1">
        <v>3</v>
      </c>
      <c r="J9741" s="1">
        <v>0</v>
      </c>
      <c r="K9741" s="1">
        <v>15.524999999999999</v>
      </c>
      <c r="L9741" s="12">
        <f>VLOOKUP(train[[#This Row],[Sub-Category]],Análisis_ABC_XYZ[[#Headers],[#Data]],4,FALSE)</f>
        <v>0.46881743173671325</v>
      </c>
    </row>
    <row r="9742" spans="1:12" x14ac:dyDescent="0.35">
      <c r="A9742" s="2">
        <v>43444</v>
      </c>
      <c r="B9742" s="1" t="s">
        <v>12</v>
      </c>
      <c r="C9742" s="1" t="s">
        <v>866</v>
      </c>
      <c r="D9742" s="1" t="s">
        <v>14</v>
      </c>
      <c r="E9742" s="1" t="s">
        <v>29</v>
      </c>
      <c r="F9742" s="18">
        <v>19.936000000000003</v>
      </c>
      <c r="G9742" t="s">
        <v>5652</v>
      </c>
      <c r="H9742" s="1">
        <f>IF(COUNTIF(G$2:G9742,G9742)=1,1,0)</f>
        <v>0</v>
      </c>
      <c r="I9742" s="1">
        <v>4</v>
      </c>
      <c r="J9742" s="1">
        <v>0.2</v>
      </c>
      <c r="K9742" s="1">
        <v>7.2267999999999999</v>
      </c>
      <c r="L9742" s="12">
        <f>VLOOKUP(train[[#This Row],[Sub-Category]],Análisis_ABC_XYZ[[#Headers],[#Data]],4,FALSE)</f>
        <v>0.46881743173671325</v>
      </c>
    </row>
    <row r="9743" spans="1:12" x14ac:dyDescent="0.35">
      <c r="A9743" s="2">
        <v>43444</v>
      </c>
      <c r="B9743" s="1" t="s">
        <v>16</v>
      </c>
      <c r="C9743" s="1" t="s">
        <v>806</v>
      </c>
      <c r="D9743" s="1" t="s">
        <v>8</v>
      </c>
      <c r="E9743" s="1" t="s">
        <v>22</v>
      </c>
      <c r="F9743" s="18">
        <v>19.103999999999999</v>
      </c>
      <c r="G9743" t="s">
        <v>5616</v>
      </c>
      <c r="H9743" s="1">
        <f>IF(COUNTIF(G$2:G9743,G9743)=1,1,0)</f>
        <v>1</v>
      </c>
      <c r="I9743" s="1">
        <v>3</v>
      </c>
      <c r="J9743" s="1">
        <v>0.2</v>
      </c>
      <c r="K9743" s="1">
        <v>5.7312000000000012</v>
      </c>
      <c r="L9743" s="12">
        <f>VLOOKUP(train[[#This Row],[Sub-Category]],Análisis_ABC_XYZ[[#Headers],[#Data]],4,FALSE)</f>
        <v>0.4595170286641902</v>
      </c>
    </row>
    <row r="9744" spans="1:12" x14ac:dyDescent="0.35">
      <c r="A9744" s="2">
        <v>43444</v>
      </c>
      <c r="B9744" s="1" t="s">
        <v>37</v>
      </c>
      <c r="C9744" s="1" t="s">
        <v>1587</v>
      </c>
      <c r="D9744" s="1" t="s">
        <v>14</v>
      </c>
      <c r="E9744" s="1" t="s">
        <v>24</v>
      </c>
      <c r="F9744" s="18">
        <v>18.240000000000002</v>
      </c>
      <c r="G9744" t="s">
        <v>3537</v>
      </c>
      <c r="H9744" s="1">
        <f>IF(COUNTIF(G$2:G9744,G9744)=1,1,0)</f>
        <v>0</v>
      </c>
      <c r="I9744" s="1">
        <v>3</v>
      </c>
      <c r="J9744" s="1">
        <v>0</v>
      </c>
      <c r="K9744" s="1">
        <v>5.2895999999999983</v>
      </c>
      <c r="L9744" s="12">
        <f>VLOOKUP(train[[#This Row],[Sub-Category]],Análisis_ABC_XYZ[[#Headers],[#Data]],4,FALSE)</f>
        <v>0.45632477063632687</v>
      </c>
    </row>
    <row r="9745" spans="1:12" x14ac:dyDescent="0.35">
      <c r="A9745" s="2">
        <v>43444</v>
      </c>
      <c r="B9745" s="1" t="s">
        <v>126</v>
      </c>
      <c r="C9745" s="1" t="s">
        <v>1324</v>
      </c>
      <c r="D9745" s="1" t="s">
        <v>8</v>
      </c>
      <c r="E9745" s="1" t="s">
        <v>22</v>
      </c>
      <c r="F9745" s="18">
        <v>14.76</v>
      </c>
      <c r="G9745" t="s">
        <v>3319</v>
      </c>
      <c r="H9745" s="1">
        <f>IF(COUNTIF(G$2:G9745,G9745)=1,1,0)</f>
        <v>1</v>
      </c>
      <c r="I9745" s="1">
        <v>2</v>
      </c>
      <c r="J9745" s="1">
        <v>0</v>
      </c>
      <c r="K9745" s="1">
        <v>4.2803999999999984</v>
      </c>
      <c r="L9745" s="12">
        <f>VLOOKUP(train[[#This Row],[Sub-Category]],Análisis_ABC_XYZ[[#Headers],[#Data]],4,FALSE)</f>
        <v>0.4595170286641902</v>
      </c>
    </row>
    <row r="9746" spans="1:12" x14ac:dyDescent="0.35">
      <c r="A9746" s="2">
        <v>43444</v>
      </c>
      <c r="B9746" s="1" t="s">
        <v>12</v>
      </c>
      <c r="C9746" s="1" t="s">
        <v>574</v>
      </c>
      <c r="D9746" s="1" t="s">
        <v>14</v>
      </c>
      <c r="E9746" s="1" t="s">
        <v>36</v>
      </c>
      <c r="F9746" s="18">
        <v>12.96</v>
      </c>
      <c r="G9746" t="s">
        <v>3162</v>
      </c>
      <c r="H9746" s="1">
        <f>IF(COUNTIF(G$2:G9746,G9746)=1,1,0)</f>
        <v>0</v>
      </c>
      <c r="I9746" s="1">
        <v>2</v>
      </c>
      <c r="J9746" s="1">
        <v>0</v>
      </c>
      <c r="K9746" s="1">
        <v>6.2208000000000006</v>
      </c>
      <c r="L9746" s="12">
        <f>VLOOKUP(train[[#This Row],[Sub-Category]],Análisis_ABC_XYZ[[#Headers],[#Data]],4,FALSE)</f>
        <v>0.43613829632717294</v>
      </c>
    </row>
    <row r="9747" spans="1:12" x14ac:dyDescent="0.35">
      <c r="A9747" s="2">
        <v>43444</v>
      </c>
      <c r="B9747" s="1" t="s">
        <v>229</v>
      </c>
      <c r="C9747" s="1" t="s">
        <v>184</v>
      </c>
      <c r="D9747" s="1" t="s">
        <v>14</v>
      </c>
      <c r="E9747" s="1" t="s">
        <v>61</v>
      </c>
      <c r="F9747" s="18">
        <v>10.86</v>
      </c>
      <c r="G9747" t="s">
        <v>3011</v>
      </c>
      <c r="H9747" s="1">
        <f>IF(COUNTIF(G$2:G9747,G9747)=1,1,0)</f>
        <v>0</v>
      </c>
      <c r="I9747" s="1">
        <v>3</v>
      </c>
      <c r="J9747" s="1">
        <v>0</v>
      </c>
      <c r="K9747" s="1">
        <v>5.1042000000000005</v>
      </c>
      <c r="L9747" s="12">
        <f>VLOOKUP(train[[#This Row],[Sub-Category]],Análisis_ABC_XYZ[[#Headers],[#Data]],4,FALSE)</f>
        <v>0.44424167803735209</v>
      </c>
    </row>
    <row r="9748" spans="1:12" x14ac:dyDescent="0.35">
      <c r="A9748" s="2">
        <v>43444</v>
      </c>
      <c r="B9748" s="1" t="s">
        <v>52</v>
      </c>
      <c r="C9748" s="1" t="s">
        <v>805</v>
      </c>
      <c r="D9748" s="1" t="s">
        <v>14</v>
      </c>
      <c r="E9748" s="1" t="s">
        <v>36</v>
      </c>
      <c r="F9748" s="18">
        <v>10.368000000000002</v>
      </c>
      <c r="G9748" t="s">
        <v>5119</v>
      </c>
      <c r="H9748" s="1">
        <f>IF(COUNTIF(G$2:G9748,G9748)=1,1,0)</f>
        <v>0</v>
      </c>
      <c r="I9748" s="1">
        <v>2</v>
      </c>
      <c r="J9748" s="1">
        <v>0.2</v>
      </c>
      <c r="K9748" s="1">
        <v>3.6288</v>
      </c>
      <c r="L9748" s="12">
        <f>VLOOKUP(train[[#This Row],[Sub-Category]],Análisis_ABC_XYZ[[#Headers],[#Data]],4,FALSE)</f>
        <v>0.43613829632717294</v>
      </c>
    </row>
    <row r="9749" spans="1:12" x14ac:dyDescent="0.35">
      <c r="A9749" s="2">
        <v>43444</v>
      </c>
      <c r="B9749" s="1" t="s">
        <v>438</v>
      </c>
      <c r="C9749" s="1" t="s">
        <v>715</v>
      </c>
      <c r="D9749" s="1" t="s">
        <v>26</v>
      </c>
      <c r="E9749" s="1" t="s">
        <v>56</v>
      </c>
      <c r="F9749" s="18">
        <v>599.97</v>
      </c>
      <c r="G9749" t="s">
        <v>4276</v>
      </c>
      <c r="H9749" s="1">
        <f>IF(COUNTIF(G$2:G9749,G9749)=1,1,0)</f>
        <v>0</v>
      </c>
      <c r="I9749" s="1">
        <v>3</v>
      </c>
      <c r="J9749" s="1">
        <v>0</v>
      </c>
      <c r="K9749" s="1">
        <v>257.98710000000005</v>
      </c>
      <c r="L9749" s="12">
        <f>VLOOKUP(train[[#This Row],[Sub-Category]],Análisis_ABC_XYZ[[#Headers],[#Data]],4,FALSE)</f>
        <v>0.52062335344040378</v>
      </c>
    </row>
    <row r="9750" spans="1:12" x14ac:dyDescent="0.35">
      <c r="A9750" s="2">
        <v>43444</v>
      </c>
      <c r="B9750" s="1" t="s">
        <v>37</v>
      </c>
      <c r="C9750" s="1" t="s">
        <v>1027</v>
      </c>
      <c r="D9750" s="1" t="s">
        <v>26</v>
      </c>
      <c r="E9750" s="1" t="s">
        <v>56</v>
      </c>
      <c r="F9750" s="18">
        <v>49.08</v>
      </c>
      <c r="G9750" t="s">
        <v>3537</v>
      </c>
      <c r="H9750" s="1">
        <f>IF(COUNTIF(G$2:G9750,G9750)=1,1,0)</f>
        <v>0</v>
      </c>
      <c r="I9750" s="1">
        <v>3</v>
      </c>
      <c r="J9750" s="1">
        <v>0</v>
      </c>
      <c r="K9750" s="1">
        <v>4.9079999999999977</v>
      </c>
      <c r="L9750" s="12">
        <f>VLOOKUP(train[[#This Row],[Sub-Category]],Análisis_ABC_XYZ[[#Headers],[#Data]],4,FALSE)</f>
        <v>0.52062335344040378</v>
      </c>
    </row>
    <row r="9751" spans="1:12" x14ac:dyDescent="0.35">
      <c r="A9751" s="2">
        <v>43444</v>
      </c>
      <c r="B9751" s="1" t="s">
        <v>52</v>
      </c>
      <c r="C9751" s="1" t="s">
        <v>1003</v>
      </c>
      <c r="D9751" s="1" t="s">
        <v>26</v>
      </c>
      <c r="E9751" s="1" t="s">
        <v>56</v>
      </c>
      <c r="F9751" s="18">
        <v>14.200000000000001</v>
      </c>
      <c r="G9751" t="s">
        <v>2100</v>
      </c>
      <c r="H9751" s="1">
        <f>IF(COUNTIF(G$2:G9751,G9751)=1,1,0)</f>
        <v>1</v>
      </c>
      <c r="I9751" s="1">
        <v>1</v>
      </c>
      <c r="J9751" s="1">
        <v>0.2</v>
      </c>
      <c r="K9751" s="1">
        <v>3.3724999999999992</v>
      </c>
      <c r="L9751" s="12">
        <f>VLOOKUP(train[[#This Row],[Sub-Category]],Análisis_ABC_XYZ[[#Headers],[#Data]],4,FALSE)</f>
        <v>0.52062335344040378</v>
      </c>
    </row>
    <row r="9752" spans="1:12" x14ac:dyDescent="0.35">
      <c r="A9752" s="2">
        <v>43444</v>
      </c>
      <c r="B9752" s="1" t="s">
        <v>52</v>
      </c>
      <c r="C9752" s="1" t="s">
        <v>698</v>
      </c>
      <c r="D9752" s="1" t="s">
        <v>14</v>
      </c>
      <c r="E9752" s="1" t="s">
        <v>29</v>
      </c>
      <c r="F9752" s="18">
        <v>3.2730000000000006</v>
      </c>
      <c r="G9752" t="s">
        <v>4109</v>
      </c>
      <c r="H9752" s="1">
        <f>IF(COUNTIF(G$2:G9752,G9752)=1,1,0)</f>
        <v>0</v>
      </c>
      <c r="I9752" s="1">
        <v>1</v>
      </c>
      <c r="J9752" s="1">
        <v>0.7</v>
      </c>
      <c r="K9752" s="1">
        <v>-2.5092999999999996</v>
      </c>
      <c r="L9752" s="12">
        <f>VLOOKUP(train[[#This Row],[Sub-Category]],Análisis_ABC_XYZ[[#Headers],[#Data]],4,FALSE)</f>
        <v>0.46881743173671325</v>
      </c>
    </row>
    <row r="9753" spans="1:12" x14ac:dyDescent="0.35">
      <c r="A9753" s="2">
        <v>43445</v>
      </c>
      <c r="B9753" s="1" t="s">
        <v>239</v>
      </c>
      <c r="C9753" s="1" t="s">
        <v>1570</v>
      </c>
      <c r="D9753" s="1" t="s">
        <v>14</v>
      </c>
      <c r="E9753" s="1" t="s">
        <v>29</v>
      </c>
      <c r="F9753" s="18">
        <v>735.98</v>
      </c>
      <c r="G9753" t="s">
        <v>6887</v>
      </c>
      <c r="H9753" s="1">
        <f>IF(COUNTIF(G$2:G9753,G9753)=1,1,0)</f>
        <v>1</v>
      </c>
      <c r="I9753" s="1">
        <v>2</v>
      </c>
      <c r="J9753" s="1">
        <v>0</v>
      </c>
      <c r="K9753" s="1">
        <v>331.19099999999997</v>
      </c>
      <c r="L9753" s="12">
        <f>VLOOKUP(train[[#This Row],[Sub-Category]],Análisis_ABC_XYZ[[#Headers],[#Data]],4,FALSE)</f>
        <v>0.46881743173671325</v>
      </c>
    </row>
    <row r="9754" spans="1:12" x14ac:dyDescent="0.35">
      <c r="A9754" s="2">
        <v>43445</v>
      </c>
      <c r="B9754" s="1" t="s">
        <v>16</v>
      </c>
      <c r="C9754" s="1" t="s">
        <v>244</v>
      </c>
      <c r="D9754" s="1" t="s">
        <v>8</v>
      </c>
      <c r="E9754" s="1" t="s">
        <v>18</v>
      </c>
      <c r="F9754" s="18">
        <v>721.87500000000011</v>
      </c>
      <c r="G9754" t="s">
        <v>5359</v>
      </c>
      <c r="H9754" s="1">
        <f>IF(COUNTIF(G$2:G9754,G9754)=1,1,0)</f>
        <v>1</v>
      </c>
      <c r="I9754" s="1">
        <v>6</v>
      </c>
      <c r="J9754" s="1">
        <v>0.45</v>
      </c>
      <c r="K9754" s="1">
        <v>-420</v>
      </c>
      <c r="L9754" s="12">
        <f>VLOOKUP(train[[#This Row],[Sub-Category]],Análisis_ABC_XYZ[[#Headers],[#Data]],4,FALSE)</f>
        <v>0.55975208308209756</v>
      </c>
    </row>
    <row r="9755" spans="1:12" x14ac:dyDescent="0.35">
      <c r="A9755" s="2">
        <v>43445</v>
      </c>
      <c r="B9755" s="1" t="s">
        <v>72</v>
      </c>
      <c r="C9755" s="1" t="s">
        <v>940</v>
      </c>
      <c r="D9755" s="1" t="s">
        <v>8</v>
      </c>
      <c r="E9755" s="1" t="s">
        <v>11</v>
      </c>
      <c r="F9755" s="18">
        <v>520.46399999999994</v>
      </c>
      <c r="G9755" t="s">
        <v>4853</v>
      </c>
      <c r="H9755" s="1">
        <f>IF(COUNTIF(G$2:G9755,G9755)=1,1,0)</f>
        <v>1</v>
      </c>
      <c r="I9755" s="1">
        <v>2</v>
      </c>
      <c r="J9755" s="1">
        <v>0.3</v>
      </c>
      <c r="K9755" s="1">
        <v>-14.870399999999961</v>
      </c>
      <c r="L9755" s="12">
        <f>VLOOKUP(train[[#This Row],[Sub-Category]],Análisis_ABC_XYZ[[#Headers],[#Data]],4,FALSE)</f>
        <v>0.46529189879902266</v>
      </c>
    </row>
    <row r="9756" spans="1:12" x14ac:dyDescent="0.35">
      <c r="A9756" s="2">
        <v>43445</v>
      </c>
      <c r="B9756" s="1" t="s">
        <v>370</v>
      </c>
      <c r="C9756" s="1" t="s">
        <v>1370</v>
      </c>
      <c r="D9756" s="1" t="s">
        <v>26</v>
      </c>
      <c r="E9756" s="1" t="s">
        <v>27</v>
      </c>
      <c r="F9756" s="18">
        <v>128.85000000000002</v>
      </c>
      <c r="G9756" t="s">
        <v>5324</v>
      </c>
      <c r="H9756" s="1">
        <f>IF(COUNTIF(G$2:G9756,G9756)=1,1,0)</f>
        <v>1</v>
      </c>
      <c r="I9756" s="1">
        <v>3</v>
      </c>
      <c r="J9756" s="1">
        <v>0</v>
      </c>
      <c r="K9756" s="1">
        <v>3.8654999999999973</v>
      </c>
      <c r="L9756" s="12">
        <f>VLOOKUP(train[[#This Row],[Sub-Category]],Análisis_ABC_XYZ[[#Headers],[#Data]],4,FALSE)</f>
        <v>0.41105220110552465</v>
      </c>
    </row>
    <row r="9757" spans="1:12" x14ac:dyDescent="0.35">
      <c r="A9757" s="2">
        <v>43445</v>
      </c>
      <c r="B9757" s="1" t="s">
        <v>89</v>
      </c>
      <c r="C9757" s="1" t="s">
        <v>1790</v>
      </c>
      <c r="D9757" s="1" t="s">
        <v>26</v>
      </c>
      <c r="E9757" s="1" t="s">
        <v>27</v>
      </c>
      <c r="F9757" s="18">
        <v>116.98</v>
      </c>
      <c r="G9757" t="s">
        <v>3516</v>
      </c>
      <c r="H9757" s="1">
        <f>IF(COUNTIF(G$2:G9757,G9757)=1,1,0)</f>
        <v>1</v>
      </c>
      <c r="I9757" s="1">
        <v>2</v>
      </c>
      <c r="J9757" s="1">
        <v>0</v>
      </c>
      <c r="K9757" s="1">
        <v>29.245000000000005</v>
      </c>
      <c r="L9757" s="12">
        <f>VLOOKUP(train[[#This Row],[Sub-Category]],Análisis_ABC_XYZ[[#Headers],[#Data]],4,FALSE)</f>
        <v>0.41105220110552465</v>
      </c>
    </row>
    <row r="9758" spans="1:12" x14ac:dyDescent="0.35">
      <c r="A9758" s="2">
        <v>43445</v>
      </c>
      <c r="B9758" s="1" t="s">
        <v>72</v>
      </c>
      <c r="C9758" s="1" t="s">
        <v>686</v>
      </c>
      <c r="D9758" s="1" t="s">
        <v>8</v>
      </c>
      <c r="E9758" s="1" t="s">
        <v>22</v>
      </c>
      <c r="F9758" s="18">
        <v>77.720000000000013</v>
      </c>
      <c r="G9758" t="s">
        <v>4853</v>
      </c>
      <c r="H9758" s="1">
        <f>IF(COUNTIF(G$2:G9758,G9758)=1,1,0)</f>
        <v>0</v>
      </c>
      <c r="I9758" s="1">
        <v>1</v>
      </c>
      <c r="J9758" s="1">
        <v>0.6</v>
      </c>
      <c r="K9758" s="1">
        <v>-66.061999999999998</v>
      </c>
      <c r="L9758" s="12">
        <f>VLOOKUP(train[[#This Row],[Sub-Category]],Análisis_ABC_XYZ[[#Headers],[#Data]],4,FALSE)</f>
        <v>0.4595170286641902</v>
      </c>
    </row>
    <row r="9759" spans="1:12" x14ac:dyDescent="0.35">
      <c r="A9759" s="2">
        <v>43445</v>
      </c>
      <c r="B9759" s="1" t="s">
        <v>16</v>
      </c>
      <c r="C9759" s="1" t="s">
        <v>525</v>
      </c>
      <c r="D9759" s="1" t="s">
        <v>26</v>
      </c>
      <c r="E9759" s="1" t="s">
        <v>27</v>
      </c>
      <c r="F9759" s="18">
        <v>73.567999999999998</v>
      </c>
      <c r="G9759" t="s">
        <v>5359</v>
      </c>
      <c r="H9759" s="1">
        <f>IF(COUNTIF(G$2:G9759,G9759)=1,1,0)</f>
        <v>0</v>
      </c>
      <c r="I9759" s="1">
        <v>4</v>
      </c>
      <c r="J9759" s="1">
        <v>0.2</v>
      </c>
      <c r="K9759" s="1">
        <v>-16.552799999999994</v>
      </c>
      <c r="L9759" s="12">
        <f>VLOOKUP(train[[#This Row],[Sub-Category]],Análisis_ABC_XYZ[[#Headers],[#Data]],4,FALSE)</f>
        <v>0.41105220110552465</v>
      </c>
    </row>
    <row r="9760" spans="1:12" x14ac:dyDescent="0.35">
      <c r="A9760" s="2">
        <v>43445</v>
      </c>
      <c r="B9760" s="1" t="s">
        <v>16</v>
      </c>
      <c r="C9760" s="1" t="s">
        <v>467</v>
      </c>
      <c r="D9760" s="1" t="s">
        <v>8</v>
      </c>
      <c r="E9760" s="1" t="s">
        <v>11</v>
      </c>
      <c r="F9760" s="18">
        <v>64.784000000000006</v>
      </c>
      <c r="G9760" t="s">
        <v>5359</v>
      </c>
      <c r="H9760" s="1">
        <f>IF(COUNTIF(G$2:G9760,G9760)=1,1,0)</f>
        <v>0</v>
      </c>
      <c r="I9760" s="1">
        <v>1</v>
      </c>
      <c r="J9760" s="1">
        <v>0.2</v>
      </c>
      <c r="K9760" s="1">
        <v>-12.147000000000009</v>
      </c>
      <c r="L9760" s="12">
        <f>VLOOKUP(train[[#This Row],[Sub-Category]],Análisis_ABC_XYZ[[#Headers],[#Data]],4,FALSE)</f>
        <v>0.46529189879902266</v>
      </c>
    </row>
    <row r="9761" spans="1:12" x14ac:dyDescent="0.35">
      <c r="A9761" s="2">
        <v>43445</v>
      </c>
      <c r="B9761" s="1" t="s">
        <v>52</v>
      </c>
      <c r="C9761" s="1" t="s">
        <v>1022</v>
      </c>
      <c r="D9761" s="1" t="s">
        <v>8</v>
      </c>
      <c r="E9761" s="1" t="s">
        <v>11</v>
      </c>
      <c r="F9761" s="18">
        <v>63.686</v>
      </c>
      <c r="G9761" t="s">
        <v>6220</v>
      </c>
      <c r="H9761" s="1">
        <f>IF(COUNTIF(G$2:G9761,G9761)=1,1,0)</f>
        <v>1</v>
      </c>
      <c r="I9761" s="1">
        <v>1</v>
      </c>
      <c r="J9761" s="1">
        <v>0.3</v>
      </c>
      <c r="K9761" s="1">
        <v>-9.0980000000000025</v>
      </c>
      <c r="L9761" s="12">
        <f>VLOOKUP(train[[#This Row],[Sub-Category]],Análisis_ABC_XYZ[[#Headers],[#Data]],4,FALSE)</f>
        <v>0.46529189879902266</v>
      </c>
    </row>
    <row r="9762" spans="1:12" x14ac:dyDescent="0.35">
      <c r="A9762" s="2">
        <v>43445</v>
      </c>
      <c r="B9762" s="1" t="s">
        <v>239</v>
      </c>
      <c r="C9762" s="1" t="s">
        <v>1300</v>
      </c>
      <c r="D9762" s="1" t="s">
        <v>14</v>
      </c>
      <c r="E9762" s="1" t="s">
        <v>29</v>
      </c>
      <c r="F9762" s="18">
        <v>40.199999999999996</v>
      </c>
      <c r="G9762" t="s">
        <v>6887</v>
      </c>
      <c r="H9762" s="1">
        <f>IF(COUNTIF(G$2:G9762,G9762)=1,1,0)</f>
        <v>0</v>
      </c>
      <c r="I9762" s="1">
        <v>5</v>
      </c>
      <c r="J9762" s="1">
        <v>0</v>
      </c>
      <c r="K9762" s="1">
        <v>18.089999999999996</v>
      </c>
      <c r="L9762" s="12">
        <f>VLOOKUP(train[[#This Row],[Sub-Category]],Análisis_ABC_XYZ[[#Headers],[#Data]],4,FALSE)</f>
        <v>0.46881743173671325</v>
      </c>
    </row>
    <row r="9763" spans="1:12" x14ac:dyDescent="0.35">
      <c r="A9763" s="2">
        <v>43445</v>
      </c>
      <c r="B9763" s="1" t="s">
        <v>89</v>
      </c>
      <c r="C9763" s="1" t="s">
        <v>406</v>
      </c>
      <c r="D9763" s="1" t="s">
        <v>14</v>
      </c>
      <c r="E9763" s="1" t="s">
        <v>29</v>
      </c>
      <c r="F9763" s="18">
        <v>23.36</v>
      </c>
      <c r="G9763" t="s">
        <v>3770</v>
      </c>
      <c r="H9763" s="1">
        <f>IF(COUNTIF(G$2:G9763,G9763)=1,1,0)</f>
        <v>1</v>
      </c>
      <c r="I9763" s="1">
        <v>4</v>
      </c>
      <c r="J9763" s="1">
        <v>0.2</v>
      </c>
      <c r="K9763" s="1">
        <v>7.8839999999999986</v>
      </c>
      <c r="L9763" s="12">
        <f>VLOOKUP(train[[#This Row],[Sub-Category]],Análisis_ABC_XYZ[[#Headers],[#Data]],4,FALSE)</f>
        <v>0.46881743173671325</v>
      </c>
    </row>
    <row r="9764" spans="1:12" x14ac:dyDescent="0.35">
      <c r="A9764" s="2">
        <v>43445</v>
      </c>
      <c r="B9764" s="1" t="s">
        <v>239</v>
      </c>
      <c r="C9764" s="1" t="s">
        <v>245</v>
      </c>
      <c r="D9764" s="1" t="s">
        <v>14</v>
      </c>
      <c r="E9764" s="1" t="s">
        <v>31</v>
      </c>
      <c r="F9764" s="18">
        <v>22.75</v>
      </c>
      <c r="G9764" t="s">
        <v>6887</v>
      </c>
      <c r="H9764" s="1">
        <f>IF(COUNTIF(G$2:G9764,G9764)=1,1,0)</f>
        <v>0</v>
      </c>
      <c r="I9764" s="1">
        <v>7</v>
      </c>
      <c r="J9764" s="1">
        <v>0</v>
      </c>
      <c r="K9764" s="1">
        <v>6.5974999999999993</v>
      </c>
      <c r="L9764" s="12">
        <f>VLOOKUP(train[[#This Row],[Sub-Category]],Análisis_ABC_XYZ[[#Headers],[#Data]],4,FALSE)</f>
        <v>0.49507917887403441</v>
      </c>
    </row>
    <row r="9765" spans="1:12" x14ac:dyDescent="0.35">
      <c r="A9765" s="2">
        <v>43445</v>
      </c>
      <c r="B9765" s="1" t="s">
        <v>89</v>
      </c>
      <c r="C9765" s="1" t="s">
        <v>1428</v>
      </c>
      <c r="D9765" s="1" t="s">
        <v>14</v>
      </c>
      <c r="E9765" s="1" t="s">
        <v>36</v>
      </c>
      <c r="F9765" s="18">
        <v>17.940000000000001</v>
      </c>
      <c r="G9765" t="s">
        <v>3516</v>
      </c>
      <c r="H9765" s="1">
        <f>IF(COUNTIF(G$2:G9765,G9765)=1,1,0)</f>
        <v>0</v>
      </c>
      <c r="I9765" s="1">
        <v>3</v>
      </c>
      <c r="J9765" s="1">
        <v>0</v>
      </c>
      <c r="K9765" s="1">
        <v>8.0730000000000004</v>
      </c>
      <c r="L9765" s="12">
        <f>VLOOKUP(train[[#This Row],[Sub-Category]],Análisis_ABC_XYZ[[#Headers],[#Data]],4,FALSE)</f>
        <v>0.43613829632717294</v>
      </c>
    </row>
    <row r="9766" spans="1:12" x14ac:dyDescent="0.35">
      <c r="A9766" s="2">
        <v>43445</v>
      </c>
      <c r="B9766" s="1" t="s">
        <v>89</v>
      </c>
      <c r="C9766" s="1" t="s">
        <v>503</v>
      </c>
      <c r="D9766" s="1" t="s">
        <v>14</v>
      </c>
      <c r="E9766" s="1" t="s">
        <v>29</v>
      </c>
      <c r="F9766" s="18">
        <v>14.952000000000002</v>
      </c>
      <c r="G9766" t="s">
        <v>3516</v>
      </c>
      <c r="H9766" s="1">
        <f>IF(COUNTIF(G$2:G9766,G9766)=1,1,0)</f>
        <v>0</v>
      </c>
      <c r="I9766" s="1">
        <v>1</v>
      </c>
      <c r="J9766" s="1">
        <v>0.2</v>
      </c>
      <c r="K9766" s="1">
        <v>5.0462999999999996</v>
      </c>
      <c r="L9766" s="12">
        <f>VLOOKUP(train[[#This Row],[Sub-Category]],Análisis_ABC_XYZ[[#Headers],[#Data]],4,FALSE)</f>
        <v>0.46881743173671325</v>
      </c>
    </row>
    <row r="9767" spans="1:12" x14ac:dyDescent="0.35">
      <c r="A9767" s="2">
        <v>43445</v>
      </c>
      <c r="B9767" s="1" t="s">
        <v>16</v>
      </c>
      <c r="C9767" s="1" t="s">
        <v>263</v>
      </c>
      <c r="D9767" s="1" t="s">
        <v>14</v>
      </c>
      <c r="E9767" s="1" t="s">
        <v>24</v>
      </c>
      <c r="F9767" s="18">
        <v>13.584000000000001</v>
      </c>
      <c r="G9767" t="s">
        <v>5359</v>
      </c>
      <c r="H9767" s="1">
        <f>IF(COUNTIF(G$2:G9767,G9767)=1,1,0)</f>
        <v>0</v>
      </c>
      <c r="I9767" s="1">
        <v>1</v>
      </c>
      <c r="J9767" s="1">
        <v>0.2</v>
      </c>
      <c r="K9767" s="1">
        <v>1.3584000000000001</v>
      </c>
      <c r="L9767" s="12">
        <f>VLOOKUP(train[[#This Row],[Sub-Category]],Análisis_ABC_XYZ[[#Headers],[#Data]],4,FALSE)</f>
        <v>0.45632477063632687</v>
      </c>
    </row>
    <row r="9768" spans="1:12" x14ac:dyDescent="0.35">
      <c r="A9768" s="2">
        <v>43445</v>
      </c>
      <c r="B9768" s="1" t="s">
        <v>72</v>
      </c>
      <c r="C9768" s="1" t="s">
        <v>345</v>
      </c>
      <c r="D9768" s="1" t="s">
        <v>14</v>
      </c>
      <c r="E9768" s="1" t="s">
        <v>36</v>
      </c>
      <c r="F9768" s="18">
        <v>10.368000000000002</v>
      </c>
      <c r="G9768" t="s">
        <v>4853</v>
      </c>
      <c r="H9768" s="1">
        <f>IF(COUNTIF(G$2:G9768,G9768)=1,1,0)</f>
        <v>0</v>
      </c>
      <c r="I9768" s="1">
        <v>2</v>
      </c>
      <c r="J9768" s="1">
        <v>0.2</v>
      </c>
      <c r="K9768" s="1">
        <v>3.6288</v>
      </c>
      <c r="L9768" s="12">
        <f>VLOOKUP(train[[#This Row],[Sub-Category]],Análisis_ABC_XYZ[[#Headers],[#Data]],4,FALSE)</f>
        <v>0.43613829632717294</v>
      </c>
    </row>
    <row r="9769" spans="1:12" x14ac:dyDescent="0.35">
      <c r="A9769" s="2">
        <v>43445</v>
      </c>
      <c r="B9769" s="1" t="s">
        <v>72</v>
      </c>
      <c r="C9769" s="1" t="s">
        <v>1264</v>
      </c>
      <c r="D9769" s="1" t="s">
        <v>26</v>
      </c>
      <c r="E9769" s="1" t="s">
        <v>56</v>
      </c>
      <c r="F9769" s="18">
        <v>116.312</v>
      </c>
      <c r="G9769" t="s">
        <v>6418</v>
      </c>
      <c r="H9769" s="1">
        <f>IF(COUNTIF(G$2:G9769,G9769)=1,1,0)</f>
        <v>1</v>
      </c>
      <c r="I9769" s="1">
        <v>7</v>
      </c>
      <c r="J9769" s="1">
        <v>0.2</v>
      </c>
      <c r="K9769" s="1">
        <v>23.262400000000003</v>
      </c>
      <c r="L9769" s="12">
        <f>VLOOKUP(train[[#This Row],[Sub-Category]],Análisis_ABC_XYZ[[#Headers],[#Data]],4,FALSE)</f>
        <v>0.52062335344040378</v>
      </c>
    </row>
    <row r="9770" spans="1:12" x14ac:dyDescent="0.35">
      <c r="A9770" s="2">
        <v>43445</v>
      </c>
      <c r="B9770" s="1" t="s">
        <v>89</v>
      </c>
      <c r="C9770" s="1" t="s">
        <v>128</v>
      </c>
      <c r="D9770" s="1" t="s">
        <v>26</v>
      </c>
      <c r="E9770" s="1" t="s">
        <v>56</v>
      </c>
      <c r="F9770" s="18">
        <v>39.979999999999997</v>
      </c>
      <c r="G9770" t="s">
        <v>3770</v>
      </c>
      <c r="H9770" s="1">
        <f>IF(COUNTIF(G$2:G9770,G9770)=1,1,0)</f>
        <v>0</v>
      </c>
      <c r="I9770" s="1">
        <v>2</v>
      </c>
      <c r="J9770" s="1">
        <v>0</v>
      </c>
      <c r="K9770" s="1">
        <v>13.593199999999996</v>
      </c>
      <c r="L9770" s="12">
        <f>VLOOKUP(train[[#This Row],[Sub-Category]],Análisis_ABC_XYZ[[#Headers],[#Data]],4,FALSE)</f>
        <v>0.52062335344040378</v>
      </c>
    </row>
    <row r="9771" spans="1:12" x14ac:dyDescent="0.35">
      <c r="A9771" s="2">
        <v>43445</v>
      </c>
      <c r="B9771" s="1" t="s">
        <v>154</v>
      </c>
      <c r="C9771" s="1" t="s">
        <v>1114</v>
      </c>
      <c r="D9771" s="1" t="s">
        <v>14</v>
      </c>
      <c r="E9771" s="1" t="s">
        <v>61</v>
      </c>
      <c r="F9771" s="18">
        <v>7.28</v>
      </c>
      <c r="G9771" t="s">
        <v>2022</v>
      </c>
      <c r="H9771" s="1">
        <f>IF(COUNTIF(G$2:G9771,G9771)=1,1,0)</f>
        <v>1</v>
      </c>
      <c r="I9771" s="1">
        <v>1</v>
      </c>
      <c r="J9771" s="1">
        <v>0</v>
      </c>
      <c r="K9771" s="1">
        <v>3.4944000000000002</v>
      </c>
      <c r="L9771" s="12">
        <f>VLOOKUP(train[[#This Row],[Sub-Category]],Análisis_ABC_XYZ[[#Headers],[#Data]],4,FALSE)</f>
        <v>0.44424167803735209</v>
      </c>
    </row>
    <row r="9772" spans="1:12" x14ac:dyDescent="0.35">
      <c r="A9772" s="2">
        <v>43445</v>
      </c>
      <c r="B9772" s="1" t="s">
        <v>239</v>
      </c>
      <c r="C9772" s="1" t="s">
        <v>912</v>
      </c>
      <c r="D9772" s="1" t="s">
        <v>14</v>
      </c>
      <c r="E9772" s="1" t="s">
        <v>91</v>
      </c>
      <c r="F9772" s="18">
        <v>6.5400000000000009</v>
      </c>
      <c r="G9772" t="s">
        <v>2691</v>
      </c>
      <c r="H9772" s="1">
        <f>IF(COUNTIF(G$2:G9772,G9772)=1,1,0)</f>
        <v>1</v>
      </c>
      <c r="I9772" s="1">
        <v>3</v>
      </c>
      <c r="J9772" s="1">
        <v>0</v>
      </c>
      <c r="K9772" s="1">
        <v>2.1581999999999999</v>
      </c>
      <c r="L9772" s="12">
        <f>VLOOKUP(train[[#This Row],[Sub-Category]],Análisis_ABC_XYZ[[#Headers],[#Data]],4,FALSE)</f>
        <v>0.51168203684699509</v>
      </c>
    </row>
    <row r="9773" spans="1:12" x14ac:dyDescent="0.35">
      <c r="A9773" s="2">
        <v>43445</v>
      </c>
      <c r="B9773" s="1" t="s">
        <v>154</v>
      </c>
      <c r="C9773" s="1" t="s">
        <v>817</v>
      </c>
      <c r="D9773" s="1" t="s">
        <v>14</v>
      </c>
      <c r="E9773" s="1" t="s">
        <v>29</v>
      </c>
      <c r="F9773" s="18">
        <v>5.4</v>
      </c>
      <c r="G9773" t="s">
        <v>2022</v>
      </c>
      <c r="H9773" s="1">
        <f>IF(COUNTIF(G$2:G9773,G9773)=1,1,0)</f>
        <v>0</v>
      </c>
      <c r="I9773" s="1">
        <v>3</v>
      </c>
      <c r="J9773" s="1">
        <v>0</v>
      </c>
      <c r="K9773" s="1">
        <v>2.5920000000000001</v>
      </c>
      <c r="L9773" s="12">
        <f>VLOOKUP(train[[#This Row],[Sub-Category]],Análisis_ABC_XYZ[[#Headers],[#Data]],4,FALSE)</f>
        <v>0.46881743173671325</v>
      </c>
    </row>
    <row r="9774" spans="1:12" x14ac:dyDescent="0.35">
      <c r="A9774" s="2">
        <v>43445</v>
      </c>
      <c r="B9774" s="1" t="s">
        <v>39</v>
      </c>
      <c r="C9774" s="1" t="s">
        <v>1883</v>
      </c>
      <c r="D9774" s="1" t="s">
        <v>14</v>
      </c>
      <c r="E9774" s="1" t="s">
        <v>31</v>
      </c>
      <c r="F9774" s="18">
        <v>1.3919999999999997</v>
      </c>
      <c r="G9774" s="1" t="s">
        <v>3262</v>
      </c>
      <c r="H9774" s="1">
        <f>IF(COUNTIF(G$2:G9774,G9774)=1,1,0)</f>
        <v>1</v>
      </c>
      <c r="I9774" s="1">
        <v>2</v>
      </c>
      <c r="J9774" s="1">
        <v>0.8</v>
      </c>
      <c r="K9774" s="1">
        <v>-3.7584000000000009</v>
      </c>
      <c r="L9774" s="12">
        <f>VLOOKUP(train[[#This Row],[Sub-Category]],Análisis_ABC_XYZ[[#Headers],[#Data]],4,FALSE)</f>
        <v>0.49507917887403441</v>
      </c>
    </row>
    <row r="9775" spans="1:12" x14ac:dyDescent="0.35">
      <c r="A9775" s="2">
        <v>43447</v>
      </c>
      <c r="B9775" s="1" t="s">
        <v>89</v>
      </c>
      <c r="C9775" s="1" t="s">
        <v>638</v>
      </c>
      <c r="D9775" s="1" t="s">
        <v>8</v>
      </c>
      <c r="E9775" s="1" t="s">
        <v>9</v>
      </c>
      <c r="F9775" s="18">
        <v>287.976</v>
      </c>
      <c r="G9775" t="s">
        <v>6653</v>
      </c>
      <c r="H9775" s="1">
        <f>IF(COUNTIF(G$2:G9775,G9775)=1,1,0)</f>
        <v>1</v>
      </c>
      <c r="I9775" s="1">
        <v>3</v>
      </c>
      <c r="J9775" s="1">
        <v>0.2</v>
      </c>
      <c r="K9775" s="1">
        <v>7.1993999999999687</v>
      </c>
      <c r="L9775" s="12">
        <f>VLOOKUP(train[[#This Row],[Sub-Category]],Análisis_ABC_XYZ[[#Headers],[#Data]],4,FALSE)</f>
        <v>0.5176847302647779</v>
      </c>
    </row>
    <row r="9776" spans="1:12" x14ac:dyDescent="0.35">
      <c r="A9776" s="2">
        <v>43447</v>
      </c>
      <c r="B9776" s="1" t="s">
        <v>12</v>
      </c>
      <c r="C9776" s="1" t="s">
        <v>1068</v>
      </c>
      <c r="D9776" s="1" t="s">
        <v>8</v>
      </c>
      <c r="E9776" s="1" t="s">
        <v>22</v>
      </c>
      <c r="F9776" s="18">
        <v>201.04</v>
      </c>
      <c r="G9776" t="s">
        <v>2850</v>
      </c>
      <c r="H9776" s="1">
        <f>IF(COUNTIF(G$2:G9776,G9776)=1,1,0)</f>
        <v>1</v>
      </c>
      <c r="I9776" s="1">
        <v>8</v>
      </c>
      <c r="J9776" s="1">
        <v>0</v>
      </c>
      <c r="K9776" s="1">
        <v>54.280799999999999</v>
      </c>
      <c r="L9776" s="12">
        <f>VLOOKUP(train[[#This Row],[Sub-Category]],Análisis_ABC_XYZ[[#Headers],[#Data]],4,FALSE)</f>
        <v>0.4595170286641902</v>
      </c>
    </row>
    <row r="9777" spans="1:12" x14ac:dyDescent="0.35">
      <c r="A9777" s="2">
        <v>43447</v>
      </c>
      <c r="B9777" s="1" t="s">
        <v>12</v>
      </c>
      <c r="C9777" s="1" t="s">
        <v>927</v>
      </c>
      <c r="D9777" s="1" t="s">
        <v>14</v>
      </c>
      <c r="E9777" s="1" t="s">
        <v>36</v>
      </c>
      <c r="F9777" s="18">
        <v>38.880000000000003</v>
      </c>
      <c r="G9777" t="s">
        <v>2850</v>
      </c>
      <c r="H9777" s="1">
        <f>IF(COUNTIF(G$2:G9777,G9777)=1,1,0)</f>
        <v>0</v>
      </c>
      <c r="I9777" s="1">
        <v>6</v>
      </c>
      <c r="J9777" s="1">
        <v>0</v>
      </c>
      <c r="K9777" s="1">
        <v>18.662400000000002</v>
      </c>
      <c r="L9777" s="12">
        <f>VLOOKUP(train[[#This Row],[Sub-Category]],Análisis_ABC_XYZ[[#Headers],[#Data]],4,FALSE)</f>
        <v>0.43613829632717294</v>
      </c>
    </row>
    <row r="9778" spans="1:12" x14ac:dyDescent="0.35">
      <c r="A9778" s="2">
        <v>43447</v>
      </c>
      <c r="B9778" s="1" t="s">
        <v>37</v>
      </c>
      <c r="C9778" s="1" t="s">
        <v>534</v>
      </c>
      <c r="D9778" s="1" t="s">
        <v>14</v>
      </c>
      <c r="E9778" s="1" t="s">
        <v>20</v>
      </c>
      <c r="F9778" s="18">
        <v>31.44</v>
      </c>
      <c r="G9778" t="s">
        <v>4072</v>
      </c>
      <c r="H9778" s="1">
        <f>IF(COUNTIF(G$2:G9778,G9778)=1,1,0)</f>
        <v>1</v>
      </c>
      <c r="I9778" s="1">
        <v>3</v>
      </c>
      <c r="J9778" s="1">
        <v>0</v>
      </c>
      <c r="K9778" s="1">
        <v>8.4888000000000012</v>
      </c>
      <c r="L9778" s="12">
        <f>VLOOKUP(train[[#This Row],[Sub-Category]],Análisis_ABC_XYZ[[#Headers],[#Data]],4,FALSE)</f>
        <v>0.44610841445725197</v>
      </c>
    </row>
    <row r="9779" spans="1:12" x14ac:dyDescent="0.35">
      <c r="A9779" s="2">
        <v>43447</v>
      </c>
      <c r="B9779" s="1" t="s">
        <v>12</v>
      </c>
      <c r="C9779" s="1" t="s">
        <v>1713</v>
      </c>
      <c r="D9779" s="1" t="s">
        <v>14</v>
      </c>
      <c r="E9779" s="1" t="s">
        <v>36</v>
      </c>
      <c r="F9779" s="18">
        <v>12.96</v>
      </c>
      <c r="G9779" t="s">
        <v>2850</v>
      </c>
      <c r="H9779" s="1">
        <f>IF(COUNTIF(G$2:G9779,G9779)=1,1,0)</f>
        <v>0</v>
      </c>
      <c r="I9779" s="1">
        <v>2</v>
      </c>
      <c r="J9779" s="1">
        <v>0</v>
      </c>
      <c r="K9779" s="1">
        <v>6.3504000000000005</v>
      </c>
      <c r="L9779" s="12">
        <f>VLOOKUP(train[[#This Row],[Sub-Category]],Análisis_ABC_XYZ[[#Headers],[#Data]],4,FALSE)</f>
        <v>0.43613829632717294</v>
      </c>
    </row>
    <row r="9780" spans="1:12" x14ac:dyDescent="0.35">
      <c r="A9780" s="2">
        <v>43447</v>
      </c>
      <c r="B9780" s="1" t="s">
        <v>12</v>
      </c>
      <c r="C9780" s="1" t="s">
        <v>1434</v>
      </c>
      <c r="D9780" s="1" t="s">
        <v>14</v>
      </c>
      <c r="E9780" s="1" t="s">
        <v>15</v>
      </c>
      <c r="F9780" s="18">
        <v>8.64</v>
      </c>
      <c r="G9780" t="s">
        <v>2850</v>
      </c>
      <c r="H9780" s="1">
        <f>IF(COUNTIF(G$2:G9780,G9780)=1,1,0)</f>
        <v>0</v>
      </c>
      <c r="I9780" s="1">
        <v>3</v>
      </c>
      <c r="J9780" s="1">
        <v>0</v>
      </c>
      <c r="K9780" s="1">
        <v>4.2336</v>
      </c>
      <c r="L9780" s="12">
        <f>VLOOKUP(train[[#This Row],[Sub-Category]],Análisis_ABC_XYZ[[#Headers],[#Data]],4,FALSE)</f>
        <v>0.4647369236065339</v>
      </c>
    </row>
    <row r="9781" spans="1:12" x14ac:dyDescent="0.35">
      <c r="A9781" s="2">
        <v>43448</v>
      </c>
      <c r="B9781" s="1" t="s">
        <v>370</v>
      </c>
      <c r="C9781" s="1" t="s">
        <v>408</v>
      </c>
      <c r="D9781" s="1" t="s">
        <v>26</v>
      </c>
      <c r="E9781" s="1" t="s">
        <v>363</v>
      </c>
      <c r="F9781" s="18">
        <v>1199.98</v>
      </c>
      <c r="G9781" t="s">
        <v>3469</v>
      </c>
      <c r="H9781" s="1">
        <f>IF(COUNTIF(G$2:G9781,G9781)=1,1,0)</f>
        <v>1</v>
      </c>
      <c r="I9781" s="1">
        <v>2</v>
      </c>
      <c r="J9781" s="1">
        <v>0</v>
      </c>
      <c r="K9781" s="1">
        <v>467.99220000000003</v>
      </c>
      <c r="L9781" s="12">
        <f>VLOOKUP(train[[#This Row],[Sub-Category]],Análisis_ABC_XYZ[[#Headers],[#Data]],4,FALSE)</f>
        <v>0.62810530827000832</v>
      </c>
    </row>
    <row r="9782" spans="1:12" x14ac:dyDescent="0.35">
      <c r="A9782" s="2">
        <v>43448</v>
      </c>
      <c r="B9782" s="1" t="s">
        <v>39</v>
      </c>
      <c r="C9782" s="1" t="s">
        <v>17</v>
      </c>
      <c r="D9782" s="1" t="s">
        <v>8</v>
      </c>
      <c r="E9782" s="1" t="s">
        <v>18</v>
      </c>
      <c r="F9782" s="18">
        <v>974.98799999999983</v>
      </c>
      <c r="G9782" t="s">
        <v>6827</v>
      </c>
      <c r="H9782" s="1">
        <f>IF(COUNTIF(G$2:G9782,G9782)=1,1,0)</f>
        <v>1</v>
      </c>
      <c r="I9782" s="1">
        <v>4</v>
      </c>
      <c r="J9782" s="1">
        <v>0.3</v>
      </c>
      <c r="K9782" s="1">
        <v>-97.49879999999996</v>
      </c>
      <c r="L9782" s="12">
        <f>VLOOKUP(train[[#This Row],[Sub-Category]],Análisis_ABC_XYZ[[#Headers],[#Data]],4,FALSE)</f>
        <v>0.55975208308209756</v>
      </c>
    </row>
    <row r="9783" spans="1:12" x14ac:dyDescent="0.35">
      <c r="A9783" s="2">
        <v>43448</v>
      </c>
      <c r="B9783" s="1" t="s">
        <v>370</v>
      </c>
      <c r="C9783" s="1" t="s">
        <v>271</v>
      </c>
      <c r="D9783" s="1" t="s">
        <v>8</v>
      </c>
      <c r="E9783" s="1" t="s">
        <v>18</v>
      </c>
      <c r="F9783" s="18">
        <v>526.58199999999999</v>
      </c>
      <c r="G9783" t="s">
        <v>3469</v>
      </c>
      <c r="H9783" s="1">
        <f>IF(COUNTIF(G$2:G9783,G9783)=1,1,0)</f>
        <v>0</v>
      </c>
      <c r="I9783" s="1">
        <v>2</v>
      </c>
      <c r="J9783" s="1">
        <v>0.3</v>
      </c>
      <c r="K9783" s="1">
        <v>-52.658199999999965</v>
      </c>
      <c r="L9783" s="12">
        <f>VLOOKUP(train[[#This Row],[Sub-Category]],Análisis_ABC_XYZ[[#Headers],[#Data]],4,FALSE)</f>
        <v>0.55975208308209756</v>
      </c>
    </row>
    <row r="9784" spans="1:12" x14ac:dyDescent="0.35">
      <c r="A9784" s="2">
        <v>43448</v>
      </c>
      <c r="B9784" s="1" t="s">
        <v>72</v>
      </c>
      <c r="C9784" s="1" t="s">
        <v>1390</v>
      </c>
      <c r="D9784" s="1" t="s">
        <v>8</v>
      </c>
      <c r="E9784" s="1" t="s">
        <v>22</v>
      </c>
      <c r="F9784" s="18">
        <v>266.35200000000003</v>
      </c>
      <c r="G9784" t="s">
        <v>6006</v>
      </c>
      <c r="H9784" s="1">
        <f>IF(COUNTIF(G$2:G9784,G9784)=1,1,0)</f>
        <v>1</v>
      </c>
      <c r="I9784" s="1">
        <v>6</v>
      </c>
      <c r="J9784" s="1">
        <v>0.6</v>
      </c>
      <c r="K9784" s="1">
        <v>-292.98719999999997</v>
      </c>
      <c r="L9784" s="12">
        <f>VLOOKUP(train[[#This Row],[Sub-Category]],Análisis_ABC_XYZ[[#Headers],[#Data]],4,FALSE)</f>
        <v>0.4595170286641902</v>
      </c>
    </row>
    <row r="9785" spans="1:12" x14ac:dyDescent="0.35">
      <c r="A9785" s="2">
        <v>43448</v>
      </c>
      <c r="B9785" s="1" t="s">
        <v>72</v>
      </c>
      <c r="C9785" s="1" t="s">
        <v>1643</v>
      </c>
      <c r="D9785" s="1" t="s">
        <v>14</v>
      </c>
      <c r="E9785" s="1" t="s">
        <v>24</v>
      </c>
      <c r="F9785" s="18">
        <v>95.231999999999999</v>
      </c>
      <c r="G9785" t="s">
        <v>6006</v>
      </c>
      <c r="H9785" s="1">
        <f>IF(COUNTIF(G$2:G9785,G9785)=1,1,0)</f>
        <v>0</v>
      </c>
      <c r="I9785" s="1">
        <v>6</v>
      </c>
      <c r="J9785" s="1">
        <v>0.2</v>
      </c>
      <c r="K9785" s="1">
        <v>24.998400000000011</v>
      </c>
      <c r="L9785" s="12">
        <f>VLOOKUP(train[[#This Row],[Sub-Category]],Análisis_ABC_XYZ[[#Headers],[#Data]],4,FALSE)</f>
        <v>0.45632477063632687</v>
      </c>
    </row>
    <row r="9786" spans="1:12" x14ac:dyDescent="0.35">
      <c r="A9786" s="2">
        <v>43448</v>
      </c>
      <c r="B9786" s="1" t="s">
        <v>370</v>
      </c>
      <c r="C9786" s="1" t="s">
        <v>291</v>
      </c>
      <c r="D9786" s="1" t="s">
        <v>14</v>
      </c>
      <c r="E9786" s="1" t="s">
        <v>20</v>
      </c>
      <c r="F9786" s="18">
        <v>73.849999999999994</v>
      </c>
      <c r="G9786" t="s">
        <v>3469</v>
      </c>
      <c r="H9786" s="1">
        <f>IF(COUNTIF(G$2:G9786,G9786)=1,1,0)</f>
        <v>0</v>
      </c>
      <c r="I9786" s="1">
        <v>1</v>
      </c>
      <c r="J9786" s="1">
        <v>0</v>
      </c>
      <c r="K9786" s="1">
        <v>2.2155000000000058</v>
      </c>
      <c r="L9786" s="12">
        <f>VLOOKUP(train[[#This Row],[Sub-Category]],Análisis_ABC_XYZ[[#Headers],[#Data]],4,FALSE)</f>
        <v>0.44610841445725197</v>
      </c>
    </row>
    <row r="9787" spans="1:12" x14ac:dyDescent="0.35">
      <c r="A9787" s="2">
        <v>43448</v>
      </c>
      <c r="B9787" s="1" t="s">
        <v>12</v>
      </c>
      <c r="C9787" s="1" t="s">
        <v>1529</v>
      </c>
      <c r="D9787" s="1" t="s">
        <v>14</v>
      </c>
      <c r="E9787" s="1" t="s">
        <v>29</v>
      </c>
      <c r="F9787" s="18">
        <v>64.959999999999994</v>
      </c>
      <c r="G9787" t="s">
        <v>2469</v>
      </c>
      <c r="H9787" s="1">
        <f>IF(COUNTIF(G$2:G9787,G9787)=1,1,0)</f>
        <v>1</v>
      </c>
      <c r="I9787" s="1">
        <v>14</v>
      </c>
      <c r="J9787" s="1">
        <v>0.2</v>
      </c>
      <c r="K9787" s="1">
        <v>22.736000000000001</v>
      </c>
      <c r="L9787" s="12">
        <f>VLOOKUP(train[[#This Row],[Sub-Category]],Análisis_ABC_XYZ[[#Headers],[#Data]],4,FALSE)</f>
        <v>0.46881743173671325</v>
      </c>
    </row>
    <row r="9788" spans="1:12" x14ac:dyDescent="0.35">
      <c r="A9788" s="2">
        <v>43448</v>
      </c>
      <c r="B9788" s="1" t="s">
        <v>72</v>
      </c>
      <c r="C9788" s="1" t="s">
        <v>323</v>
      </c>
      <c r="D9788" s="1" t="s">
        <v>8</v>
      </c>
      <c r="E9788" s="1" t="s">
        <v>22</v>
      </c>
      <c r="F9788" s="18">
        <v>56.328000000000003</v>
      </c>
      <c r="G9788" t="s">
        <v>6006</v>
      </c>
      <c r="H9788" s="1">
        <f>IF(COUNTIF(G$2:G9788,G9788)=1,1,0)</f>
        <v>0</v>
      </c>
      <c r="I9788" s="1">
        <v>3</v>
      </c>
      <c r="J9788" s="1">
        <v>0.6</v>
      </c>
      <c r="K9788" s="1">
        <v>-26.755799999999994</v>
      </c>
      <c r="L9788" s="12">
        <f>VLOOKUP(train[[#This Row],[Sub-Category]],Análisis_ABC_XYZ[[#Headers],[#Data]],4,FALSE)</f>
        <v>0.4595170286641902</v>
      </c>
    </row>
    <row r="9789" spans="1:12" x14ac:dyDescent="0.35">
      <c r="A9789" s="2">
        <v>43448</v>
      </c>
      <c r="B9789" s="1" t="s">
        <v>72</v>
      </c>
      <c r="C9789" s="1" t="s">
        <v>1585</v>
      </c>
      <c r="D9789" s="1" t="s">
        <v>26</v>
      </c>
      <c r="E9789" s="1" t="s">
        <v>27</v>
      </c>
      <c r="F9789" s="18">
        <v>52.679999999999993</v>
      </c>
      <c r="G9789" t="s">
        <v>3656</v>
      </c>
      <c r="H9789" s="1">
        <f>IF(COUNTIF(G$2:G9789,G9789)=1,1,0)</f>
        <v>1</v>
      </c>
      <c r="I9789" s="1">
        <v>3</v>
      </c>
      <c r="J9789" s="1">
        <v>0.2</v>
      </c>
      <c r="K9789" s="1">
        <v>19.754999999999999</v>
      </c>
      <c r="L9789" s="12">
        <f>VLOOKUP(train[[#This Row],[Sub-Category]],Análisis_ABC_XYZ[[#Headers],[#Data]],4,FALSE)</f>
        <v>0.41105220110552465</v>
      </c>
    </row>
    <row r="9790" spans="1:12" x14ac:dyDescent="0.35">
      <c r="A9790" s="2">
        <v>43448</v>
      </c>
      <c r="B9790" s="1" t="s">
        <v>12</v>
      </c>
      <c r="C9790" s="1" t="s">
        <v>821</v>
      </c>
      <c r="D9790" s="1" t="s">
        <v>14</v>
      </c>
      <c r="E9790" s="1" t="s">
        <v>61</v>
      </c>
      <c r="F9790" s="18">
        <v>43.7</v>
      </c>
      <c r="G9790" t="s">
        <v>2469</v>
      </c>
      <c r="H9790" s="1">
        <f>IF(COUNTIF(G$2:G9790,G9790)=1,1,0)</f>
        <v>0</v>
      </c>
      <c r="I9790" s="1">
        <v>5</v>
      </c>
      <c r="J9790" s="1">
        <v>0</v>
      </c>
      <c r="K9790" s="1">
        <v>20.539000000000001</v>
      </c>
      <c r="L9790" s="12">
        <f>VLOOKUP(train[[#This Row],[Sub-Category]],Análisis_ABC_XYZ[[#Headers],[#Data]],4,FALSE)</f>
        <v>0.44424167803735209</v>
      </c>
    </row>
    <row r="9791" spans="1:12" x14ac:dyDescent="0.35">
      <c r="A9791" s="2">
        <v>43448</v>
      </c>
      <c r="B9791" s="1" t="s">
        <v>12</v>
      </c>
      <c r="C9791" s="1" t="s">
        <v>1528</v>
      </c>
      <c r="D9791" s="1" t="s">
        <v>8</v>
      </c>
      <c r="E9791" s="1" t="s">
        <v>22</v>
      </c>
      <c r="F9791" s="18">
        <v>26.25</v>
      </c>
      <c r="G9791" t="s">
        <v>2469</v>
      </c>
      <c r="H9791" s="1">
        <f>IF(COUNTIF(G$2:G9791,G9791)=1,1,0)</f>
        <v>0</v>
      </c>
      <c r="I9791" s="1">
        <v>3</v>
      </c>
      <c r="J9791" s="1">
        <v>0</v>
      </c>
      <c r="K9791" s="1">
        <v>11.025000000000002</v>
      </c>
      <c r="L9791" s="12">
        <f>VLOOKUP(train[[#This Row],[Sub-Category]],Análisis_ABC_XYZ[[#Headers],[#Data]],4,FALSE)</f>
        <v>0.4595170286641902</v>
      </c>
    </row>
    <row r="9792" spans="1:12" x14ac:dyDescent="0.35">
      <c r="A9792" s="2">
        <v>43448</v>
      </c>
      <c r="B9792" s="1" t="s">
        <v>370</v>
      </c>
      <c r="C9792" s="1" t="s">
        <v>1325</v>
      </c>
      <c r="D9792" s="1" t="s">
        <v>14</v>
      </c>
      <c r="E9792" s="1" t="s">
        <v>182</v>
      </c>
      <c r="F9792" s="18">
        <v>25.71</v>
      </c>
      <c r="G9792" t="s">
        <v>3469</v>
      </c>
      <c r="H9792" s="1">
        <f>IF(COUNTIF(G$2:G9792,G9792)=1,1,0)</f>
        <v>0</v>
      </c>
      <c r="I9792" s="1">
        <v>3</v>
      </c>
      <c r="J9792" s="1">
        <v>0</v>
      </c>
      <c r="K9792" s="1">
        <v>6.6846000000000005</v>
      </c>
      <c r="L9792" s="12">
        <f>VLOOKUP(train[[#This Row],[Sub-Category]],Análisis_ABC_XYZ[[#Headers],[#Data]],4,FALSE)</f>
        <v>0.53938093436526824</v>
      </c>
    </row>
    <row r="9793" spans="1:12" x14ac:dyDescent="0.35">
      <c r="A9793" s="2">
        <v>43448</v>
      </c>
      <c r="B9793" s="1" t="s">
        <v>370</v>
      </c>
      <c r="C9793" s="1" t="s">
        <v>1651</v>
      </c>
      <c r="D9793" s="1" t="s">
        <v>14</v>
      </c>
      <c r="E9793" s="1" t="s">
        <v>91</v>
      </c>
      <c r="F9793" s="18">
        <v>17.28</v>
      </c>
      <c r="G9793" t="s">
        <v>3469</v>
      </c>
      <c r="H9793" s="1">
        <f>IF(COUNTIF(G$2:G9793,G9793)=1,1,0)</f>
        <v>0</v>
      </c>
      <c r="I9793" s="1">
        <v>6</v>
      </c>
      <c r="J9793" s="1">
        <v>0</v>
      </c>
      <c r="K9793" s="1">
        <v>8.121599999999999</v>
      </c>
      <c r="L9793" s="12">
        <f>VLOOKUP(train[[#This Row],[Sub-Category]],Análisis_ABC_XYZ[[#Headers],[#Data]],4,FALSE)</f>
        <v>0.51168203684699509</v>
      </c>
    </row>
    <row r="9794" spans="1:12" x14ac:dyDescent="0.35">
      <c r="A9794" s="2">
        <v>43448</v>
      </c>
      <c r="B9794" s="1" t="s">
        <v>72</v>
      </c>
      <c r="C9794" s="1" t="s">
        <v>1595</v>
      </c>
      <c r="D9794" s="1" t="s">
        <v>26</v>
      </c>
      <c r="E9794" s="1" t="s">
        <v>56</v>
      </c>
      <c r="F9794" s="18">
        <v>227.976</v>
      </c>
      <c r="G9794" t="s">
        <v>3656</v>
      </c>
      <c r="H9794" s="1">
        <f>IF(COUNTIF(G$2:G9794,G9794)=1,1,0)</f>
        <v>0</v>
      </c>
      <c r="I9794" s="1">
        <v>3</v>
      </c>
      <c r="J9794" s="1">
        <v>0.2</v>
      </c>
      <c r="K9794" s="1">
        <v>28.496999999999957</v>
      </c>
      <c r="L9794" s="12">
        <f>VLOOKUP(train[[#This Row],[Sub-Category]],Análisis_ABC_XYZ[[#Headers],[#Data]],4,FALSE)</f>
        <v>0.52062335344040378</v>
      </c>
    </row>
    <row r="9795" spans="1:12" x14ac:dyDescent="0.35">
      <c r="A9795" s="2">
        <v>43448</v>
      </c>
      <c r="B9795" s="1" t="s">
        <v>501</v>
      </c>
      <c r="C9795" s="1" t="s">
        <v>296</v>
      </c>
      <c r="D9795" s="1" t="s">
        <v>26</v>
      </c>
      <c r="E9795" s="1" t="s">
        <v>56</v>
      </c>
      <c r="F9795" s="18">
        <v>159.80000000000001</v>
      </c>
      <c r="G9795" t="s">
        <v>3407</v>
      </c>
      <c r="H9795" s="1">
        <f>IF(COUNTIF(G$2:G9795,G9795)=1,1,0)</f>
        <v>1</v>
      </c>
      <c r="I9795" s="1">
        <v>4</v>
      </c>
      <c r="J9795" s="1">
        <v>0</v>
      </c>
      <c r="K9795" s="1">
        <v>70.312000000000012</v>
      </c>
      <c r="L9795" s="12">
        <f>VLOOKUP(train[[#This Row],[Sub-Category]],Análisis_ABC_XYZ[[#Headers],[#Data]],4,FALSE)</f>
        <v>0.52062335344040378</v>
      </c>
    </row>
    <row r="9796" spans="1:12" x14ac:dyDescent="0.35">
      <c r="A9796" s="2">
        <v>43448</v>
      </c>
      <c r="B9796" s="1" t="s">
        <v>501</v>
      </c>
      <c r="C9796" s="1" t="s">
        <v>1111</v>
      </c>
      <c r="D9796" s="1" t="s">
        <v>26</v>
      </c>
      <c r="E9796" s="1" t="s">
        <v>56</v>
      </c>
      <c r="F9796" s="18">
        <v>44.75</v>
      </c>
      <c r="G9796" t="s">
        <v>3407</v>
      </c>
      <c r="H9796" s="1">
        <f>IF(COUNTIF(G$2:G9796,G9796)=1,1,0)</f>
        <v>0</v>
      </c>
      <c r="I9796" s="1">
        <v>5</v>
      </c>
      <c r="J9796" s="1">
        <v>0</v>
      </c>
      <c r="K9796" s="1">
        <v>8.5024999999999942</v>
      </c>
      <c r="L9796" s="12">
        <f>VLOOKUP(train[[#This Row],[Sub-Category]],Análisis_ABC_XYZ[[#Headers],[#Data]],4,FALSE)</f>
        <v>0.52062335344040378</v>
      </c>
    </row>
    <row r="9797" spans="1:12" x14ac:dyDescent="0.35">
      <c r="A9797" s="2">
        <v>43448</v>
      </c>
      <c r="B9797" s="1" t="s">
        <v>72</v>
      </c>
      <c r="C9797" s="1" t="s">
        <v>1027</v>
      </c>
      <c r="D9797" s="1" t="s">
        <v>26</v>
      </c>
      <c r="E9797" s="1" t="s">
        <v>56</v>
      </c>
      <c r="F9797" s="18">
        <v>39.264000000000003</v>
      </c>
      <c r="G9797" t="s">
        <v>6006</v>
      </c>
      <c r="H9797" s="1">
        <f>IF(COUNTIF(G$2:G9797,G9797)=1,1,0)</f>
        <v>0</v>
      </c>
      <c r="I9797" s="1">
        <v>3</v>
      </c>
      <c r="J9797" s="1">
        <v>0.2</v>
      </c>
      <c r="K9797" s="1">
        <v>-4.908000000000003</v>
      </c>
      <c r="L9797" s="12">
        <f>VLOOKUP(train[[#This Row],[Sub-Category]],Análisis_ABC_XYZ[[#Headers],[#Data]],4,FALSE)</f>
        <v>0.52062335344040378</v>
      </c>
    </row>
    <row r="9798" spans="1:12" x14ac:dyDescent="0.35">
      <c r="A9798" s="2">
        <v>43448</v>
      </c>
      <c r="B9798" s="1" t="s">
        <v>72</v>
      </c>
      <c r="C9798" s="1" t="s">
        <v>1596</v>
      </c>
      <c r="D9798" s="1" t="s">
        <v>8</v>
      </c>
      <c r="E9798" s="1" t="s">
        <v>22</v>
      </c>
      <c r="F9798" s="18">
        <v>2.032</v>
      </c>
      <c r="G9798" s="1" t="s">
        <v>3656</v>
      </c>
      <c r="H9798" s="1">
        <f>IF(COUNTIF(G$2:G9798,G9798)=1,1,0)</f>
        <v>0</v>
      </c>
      <c r="I9798" s="1">
        <v>1</v>
      </c>
      <c r="J9798" s="1">
        <v>0.6</v>
      </c>
      <c r="K9798" s="1">
        <v>-1.3208000000000002</v>
      </c>
      <c r="L9798" s="12">
        <f>VLOOKUP(train[[#This Row],[Sub-Category]],Análisis_ABC_XYZ[[#Headers],[#Data]],4,FALSE)</f>
        <v>0.4595170286641902</v>
      </c>
    </row>
    <row r="9799" spans="1:12" x14ac:dyDescent="0.35">
      <c r="A9799" s="2">
        <v>43449</v>
      </c>
      <c r="B9799" s="1" t="s">
        <v>12</v>
      </c>
      <c r="C9799" s="1" t="s">
        <v>1432</v>
      </c>
      <c r="D9799" s="1" t="s">
        <v>26</v>
      </c>
      <c r="E9799" s="1" t="s">
        <v>27</v>
      </c>
      <c r="F9799" s="18">
        <v>196.77600000000001</v>
      </c>
      <c r="G9799" t="s">
        <v>3741</v>
      </c>
      <c r="H9799" s="1">
        <f>IF(COUNTIF(G$2:G9799,G9799)=1,1,0)</f>
        <v>1</v>
      </c>
      <c r="I9799" s="1">
        <v>3</v>
      </c>
      <c r="J9799" s="1">
        <v>0.2</v>
      </c>
      <c r="K9799" s="1">
        <v>14.758199999999995</v>
      </c>
      <c r="L9799" s="12">
        <f>VLOOKUP(train[[#This Row],[Sub-Category]],Análisis_ABC_XYZ[[#Headers],[#Data]],4,FALSE)</f>
        <v>0.41105220110552465</v>
      </c>
    </row>
    <row r="9800" spans="1:12" x14ac:dyDescent="0.35">
      <c r="A9800" s="2">
        <v>43449</v>
      </c>
      <c r="B9800" s="1" t="s">
        <v>12</v>
      </c>
      <c r="C9800" s="1" t="s">
        <v>1899</v>
      </c>
      <c r="D9800" s="1" t="s">
        <v>14</v>
      </c>
      <c r="E9800" s="1" t="s">
        <v>31</v>
      </c>
      <c r="F9800" s="18">
        <v>54.32</v>
      </c>
      <c r="G9800" t="s">
        <v>3741</v>
      </c>
      <c r="H9800" s="1">
        <f>IF(COUNTIF(G$2:G9800,G9800)=1,1,0)</f>
        <v>0</v>
      </c>
      <c r="I9800" s="1">
        <v>4</v>
      </c>
      <c r="J9800" s="1">
        <v>0</v>
      </c>
      <c r="K9800" s="1">
        <v>16.295999999999999</v>
      </c>
      <c r="L9800" s="12">
        <f>VLOOKUP(train[[#This Row],[Sub-Category]],Análisis_ABC_XYZ[[#Headers],[#Data]],4,FALSE)</f>
        <v>0.49507917887403441</v>
      </c>
    </row>
    <row r="9801" spans="1:12" x14ac:dyDescent="0.35">
      <c r="A9801" s="2">
        <v>43449</v>
      </c>
      <c r="B9801" s="1" t="s">
        <v>12</v>
      </c>
      <c r="C9801" s="1" t="s">
        <v>285</v>
      </c>
      <c r="D9801" s="1" t="s">
        <v>14</v>
      </c>
      <c r="E9801" s="1" t="s">
        <v>36</v>
      </c>
      <c r="F9801" s="18">
        <v>22.830000000000002</v>
      </c>
      <c r="G9801" t="s">
        <v>3741</v>
      </c>
      <c r="H9801" s="1">
        <f>IF(COUNTIF(G$2:G9801,G9801)=1,1,0)</f>
        <v>0</v>
      </c>
      <c r="I9801" s="1">
        <v>3</v>
      </c>
      <c r="J9801" s="1">
        <v>0</v>
      </c>
      <c r="K9801" s="1">
        <v>10.7301</v>
      </c>
      <c r="L9801" s="12">
        <f>VLOOKUP(train[[#This Row],[Sub-Category]],Análisis_ABC_XYZ[[#Headers],[#Data]],4,FALSE)</f>
        <v>0.43613829632717294</v>
      </c>
    </row>
    <row r="9802" spans="1:12" x14ac:dyDescent="0.35">
      <c r="A9802" s="2">
        <v>43449</v>
      </c>
      <c r="B9802" s="1" t="s">
        <v>37</v>
      </c>
      <c r="C9802" s="1" t="s">
        <v>624</v>
      </c>
      <c r="D9802" s="1" t="s">
        <v>8</v>
      </c>
      <c r="E9802" s="1" t="s">
        <v>22</v>
      </c>
      <c r="F9802" s="18">
        <v>22.77</v>
      </c>
      <c r="G9802" t="s">
        <v>3740</v>
      </c>
      <c r="H9802" s="1">
        <f>IF(COUNTIF(G$2:G9802,G9802)=1,1,0)</f>
        <v>1</v>
      </c>
      <c r="I9802" s="1">
        <v>3</v>
      </c>
      <c r="J9802" s="1">
        <v>0</v>
      </c>
      <c r="K9802" s="1">
        <v>9.7911000000000001</v>
      </c>
      <c r="L9802" s="12">
        <f>VLOOKUP(train[[#This Row],[Sub-Category]],Análisis_ABC_XYZ[[#Headers],[#Data]],4,FALSE)</f>
        <v>0.4595170286641902</v>
      </c>
    </row>
    <row r="9803" spans="1:12" x14ac:dyDescent="0.35">
      <c r="A9803" s="2">
        <v>43449</v>
      </c>
      <c r="B9803" s="1" t="s">
        <v>72</v>
      </c>
      <c r="C9803" s="1" t="s">
        <v>1130</v>
      </c>
      <c r="D9803" s="1" t="s">
        <v>14</v>
      </c>
      <c r="E9803" s="1" t="s">
        <v>24</v>
      </c>
      <c r="F9803" s="18">
        <v>10.192000000000002</v>
      </c>
      <c r="G9803" t="s">
        <v>5102</v>
      </c>
      <c r="H9803" s="1">
        <f>IF(COUNTIF(G$2:G9803,G9803)=1,1,0)</f>
        <v>1</v>
      </c>
      <c r="I9803" s="1">
        <v>7</v>
      </c>
      <c r="J9803" s="1">
        <v>0.2</v>
      </c>
      <c r="K9803" s="1">
        <v>1.0192000000000001</v>
      </c>
      <c r="L9803" s="12">
        <f>VLOOKUP(train[[#This Row],[Sub-Category]],Análisis_ABC_XYZ[[#Headers],[#Data]],4,FALSE)</f>
        <v>0.45632477063632687</v>
      </c>
    </row>
    <row r="9804" spans="1:12" x14ac:dyDescent="0.35">
      <c r="A9804" s="2">
        <v>43450</v>
      </c>
      <c r="B9804" s="1" t="s">
        <v>12</v>
      </c>
      <c r="C9804" s="1" t="s">
        <v>1034</v>
      </c>
      <c r="D9804" s="1" t="s">
        <v>14</v>
      </c>
      <c r="E9804" s="1" t="s">
        <v>20</v>
      </c>
      <c r="F9804" s="18">
        <v>158.9</v>
      </c>
      <c r="G9804" t="s">
        <v>3229</v>
      </c>
      <c r="H9804" s="1">
        <f>IF(COUNTIF(G$2:G9804,G9804)=1,1,0)</f>
        <v>1</v>
      </c>
      <c r="I9804" s="1">
        <v>5</v>
      </c>
      <c r="J9804" s="1">
        <v>0</v>
      </c>
      <c r="K9804" s="1">
        <v>7.9449999999999932</v>
      </c>
      <c r="L9804" s="12">
        <f>VLOOKUP(train[[#This Row],[Sub-Category]],Análisis_ABC_XYZ[[#Headers],[#Data]],4,FALSE)</f>
        <v>0.44610841445725197</v>
      </c>
    </row>
    <row r="9805" spans="1:12" x14ac:dyDescent="0.35">
      <c r="A9805" s="2">
        <v>43450</v>
      </c>
      <c r="B9805" s="1" t="s">
        <v>12</v>
      </c>
      <c r="C9805" s="1" t="s">
        <v>216</v>
      </c>
      <c r="D9805" s="1" t="s">
        <v>8</v>
      </c>
      <c r="E9805" s="1" t="s">
        <v>11</v>
      </c>
      <c r="F9805" s="18">
        <v>97.184000000000012</v>
      </c>
      <c r="G9805" t="s">
        <v>3570</v>
      </c>
      <c r="H9805" s="1">
        <f>IF(COUNTIF(G$2:G9805,G9805)=1,1,0)</f>
        <v>1</v>
      </c>
      <c r="I9805" s="1">
        <v>2</v>
      </c>
      <c r="J9805" s="1">
        <v>0.2</v>
      </c>
      <c r="K9805" s="1">
        <v>6.0740000000000016</v>
      </c>
      <c r="L9805" s="12">
        <f>VLOOKUP(train[[#This Row],[Sub-Category]],Análisis_ABC_XYZ[[#Headers],[#Data]],4,FALSE)</f>
        <v>0.46529189879902266</v>
      </c>
    </row>
    <row r="9806" spans="1:12" x14ac:dyDescent="0.35">
      <c r="A9806" s="2">
        <v>43450</v>
      </c>
      <c r="B9806" s="1" t="s">
        <v>12</v>
      </c>
      <c r="C9806" s="1" t="s">
        <v>53</v>
      </c>
      <c r="D9806" s="1" t="s">
        <v>8</v>
      </c>
      <c r="E9806" s="1" t="s">
        <v>11</v>
      </c>
      <c r="F9806" s="18">
        <v>81.567999999999998</v>
      </c>
      <c r="G9806" t="s">
        <v>3570</v>
      </c>
      <c r="H9806" s="1">
        <f>IF(COUNTIF(G$2:G9806,G9806)=1,1,0)</f>
        <v>0</v>
      </c>
      <c r="I9806" s="1">
        <v>2</v>
      </c>
      <c r="J9806" s="1">
        <v>0.2</v>
      </c>
      <c r="K9806" s="1">
        <v>9.1763999999999974</v>
      </c>
      <c r="L9806" s="12">
        <f>VLOOKUP(train[[#This Row],[Sub-Category]],Análisis_ABC_XYZ[[#Headers],[#Data]],4,FALSE)</f>
        <v>0.46529189879902266</v>
      </c>
    </row>
    <row r="9807" spans="1:12" x14ac:dyDescent="0.35">
      <c r="A9807" s="2">
        <v>43450</v>
      </c>
      <c r="B9807" s="1" t="s">
        <v>12</v>
      </c>
      <c r="C9807" s="1" t="s">
        <v>1833</v>
      </c>
      <c r="D9807" s="1" t="s">
        <v>14</v>
      </c>
      <c r="E9807" s="1" t="s">
        <v>15</v>
      </c>
      <c r="F9807" s="18">
        <v>44.400000000000006</v>
      </c>
      <c r="G9807" t="s">
        <v>2474</v>
      </c>
      <c r="H9807" s="1">
        <f>IF(COUNTIF(G$2:G9807,G9807)=1,1,0)</f>
        <v>1</v>
      </c>
      <c r="I9807" s="1">
        <v>3</v>
      </c>
      <c r="J9807" s="1">
        <v>0</v>
      </c>
      <c r="K9807" s="1">
        <v>22.200000000000003</v>
      </c>
      <c r="L9807" s="12">
        <f>VLOOKUP(train[[#This Row],[Sub-Category]],Análisis_ABC_XYZ[[#Headers],[#Data]],4,FALSE)</f>
        <v>0.4647369236065339</v>
      </c>
    </row>
    <row r="9808" spans="1:12" x14ac:dyDescent="0.35">
      <c r="A9808" s="2">
        <v>43450</v>
      </c>
      <c r="B9808" s="1" t="s">
        <v>89</v>
      </c>
      <c r="C9808" s="1" t="s">
        <v>1191</v>
      </c>
      <c r="D9808" s="1" t="s">
        <v>14</v>
      </c>
      <c r="E9808" s="1" t="s">
        <v>29</v>
      </c>
      <c r="F9808" s="18">
        <v>33.375999999999998</v>
      </c>
      <c r="G9808" t="s">
        <v>5918</v>
      </c>
      <c r="H9808" s="1">
        <f>IF(COUNTIF(G$2:G9808,G9808)=1,1,0)</f>
        <v>1</v>
      </c>
      <c r="I9808" s="1">
        <v>4</v>
      </c>
      <c r="J9808" s="1">
        <v>0.2</v>
      </c>
      <c r="K9808" s="1">
        <v>10.429999999999998</v>
      </c>
      <c r="L9808" s="12">
        <f>VLOOKUP(train[[#This Row],[Sub-Category]],Análisis_ABC_XYZ[[#Headers],[#Data]],4,FALSE)</f>
        <v>0.46881743173671325</v>
      </c>
    </row>
    <row r="9809" spans="1:12" x14ac:dyDescent="0.35">
      <c r="A9809" s="2">
        <v>43450</v>
      </c>
      <c r="B9809" s="1" t="s">
        <v>12</v>
      </c>
      <c r="C9809" s="1" t="s">
        <v>824</v>
      </c>
      <c r="D9809" s="1" t="s">
        <v>14</v>
      </c>
      <c r="E9809" s="1" t="s">
        <v>24</v>
      </c>
      <c r="F9809" s="18">
        <v>29.950000000000003</v>
      </c>
      <c r="G9809" t="s">
        <v>2474</v>
      </c>
      <c r="H9809" s="1">
        <f>IF(COUNTIF(G$2:G9809,G9809)=1,1,0)</f>
        <v>0</v>
      </c>
      <c r="I9809" s="1">
        <v>5</v>
      </c>
      <c r="J9809" s="1">
        <v>0</v>
      </c>
      <c r="K9809" s="1">
        <v>8.6854999999999993</v>
      </c>
      <c r="L9809" s="12">
        <f>VLOOKUP(train[[#This Row],[Sub-Category]],Análisis_ABC_XYZ[[#Headers],[#Data]],4,FALSE)</f>
        <v>0.45632477063632687</v>
      </c>
    </row>
    <row r="9810" spans="1:12" x14ac:dyDescent="0.35">
      <c r="A9810" s="2">
        <v>43450</v>
      </c>
      <c r="B9810" s="1" t="s">
        <v>12</v>
      </c>
      <c r="C9810" s="1" t="s">
        <v>589</v>
      </c>
      <c r="D9810" s="1" t="s">
        <v>14</v>
      </c>
      <c r="E9810" s="1" t="s">
        <v>29</v>
      </c>
      <c r="F9810" s="18">
        <v>24.320000000000004</v>
      </c>
      <c r="G9810" t="s">
        <v>3570</v>
      </c>
      <c r="H9810" s="1">
        <f>IF(COUNTIF(G$2:G9810,G9810)=1,1,0)</f>
        <v>0</v>
      </c>
      <c r="I9810" s="1">
        <v>5</v>
      </c>
      <c r="J9810" s="1">
        <v>0.2</v>
      </c>
      <c r="K9810" s="1">
        <v>8.2079999999999984</v>
      </c>
      <c r="L9810" s="12">
        <f>VLOOKUP(train[[#This Row],[Sub-Category]],Análisis_ABC_XYZ[[#Headers],[#Data]],4,FALSE)</f>
        <v>0.46881743173671325</v>
      </c>
    </row>
    <row r="9811" spans="1:12" x14ac:dyDescent="0.35">
      <c r="A9811" s="2">
        <v>43450</v>
      </c>
      <c r="B9811" s="1" t="s">
        <v>12</v>
      </c>
      <c r="C9811" s="1" t="s">
        <v>1533</v>
      </c>
      <c r="D9811" s="1" t="s">
        <v>8</v>
      </c>
      <c r="E9811" s="1" t="s">
        <v>22</v>
      </c>
      <c r="F9811" s="18">
        <v>18.96</v>
      </c>
      <c r="G9811" t="s">
        <v>3570</v>
      </c>
      <c r="H9811" s="1">
        <f>IF(COUNTIF(G$2:G9811,G9811)=1,1,0)</f>
        <v>0</v>
      </c>
      <c r="I9811" s="1">
        <v>2</v>
      </c>
      <c r="J9811" s="1">
        <v>0</v>
      </c>
      <c r="K9811" s="1">
        <v>7.5840000000000014</v>
      </c>
      <c r="L9811" s="12">
        <f>VLOOKUP(train[[#This Row],[Sub-Category]],Análisis_ABC_XYZ[[#Headers],[#Data]],4,FALSE)</f>
        <v>0.4595170286641902</v>
      </c>
    </row>
    <row r="9812" spans="1:12" x14ac:dyDescent="0.35">
      <c r="A9812" s="2">
        <v>43450</v>
      </c>
      <c r="B9812" s="1" t="s">
        <v>12</v>
      </c>
      <c r="C9812" s="1" t="s">
        <v>545</v>
      </c>
      <c r="D9812" s="1" t="s">
        <v>14</v>
      </c>
      <c r="E9812" s="1" t="s">
        <v>36</v>
      </c>
      <c r="F9812" s="18">
        <v>13.36</v>
      </c>
      <c r="G9812" t="s">
        <v>3229</v>
      </c>
      <c r="H9812" s="1">
        <f>IF(COUNTIF(G$2:G9812,G9812)=1,1,0)</f>
        <v>0</v>
      </c>
      <c r="I9812" s="1">
        <v>2</v>
      </c>
      <c r="J9812" s="1">
        <v>0</v>
      </c>
      <c r="K9812" s="1">
        <v>6.4127999999999998</v>
      </c>
      <c r="L9812" s="12">
        <f>VLOOKUP(train[[#This Row],[Sub-Category]],Análisis_ABC_XYZ[[#Headers],[#Data]],4,FALSE)</f>
        <v>0.43613829632717294</v>
      </c>
    </row>
    <row r="9813" spans="1:12" x14ac:dyDescent="0.35">
      <c r="A9813" s="2">
        <v>43450</v>
      </c>
      <c r="B9813" s="1" t="s">
        <v>198</v>
      </c>
      <c r="C9813" s="1" t="s">
        <v>937</v>
      </c>
      <c r="D9813" s="1" t="s">
        <v>14</v>
      </c>
      <c r="E9813" s="1" t="s">
        <v>29</v>
      </c>
      <c r="F9813" s="18">
        <v>10.8</v>
      </c>
      <c r="G9813" t="s">
        <v>2072</v>
      </c>
      <c r="H9813" s="1">
        <f>IF(COUNTIF(G$2:G9813,G9813)=1,1,0)</f>
        <v>1</v>
      </c>
      <c r="I9813" s="1">
        <v>5</v>
      </c>
      <c r="J9813" s="1">
        <v>0</v>
      </c>
      <c r="K9813" s="1">
        <v>5.1839999999999993</v>
      </c>
      <c r="L9813" s="12">
        <f>VLOOKUP(train[[#This Row],[Sub-Category]],Análisis_ABC_XYZ[[#Headers],[#Data]],4,FALSE)</f>
        <v>0.46881743173671325</v>
      </c>
    </row>
    <row r="9814" spans="1:12" x14ac:dyDescent="0.35">
      <c r="A9814" s="2">
        <v>43450</v>
      </c>
      <c r="B9814" s="1" t="s">
        <v>12</v>
      </c>
      <c r="C9814" s="1" t="s">
        <v>1461</v>
      </c>
      <c r="D9814" s="1" t="s">
        <v>14</v>
      </c>
      <c r="E9814" s="1" t="s">
        <v>29</v>
      </c>
      <c r="F9814" s="18">
        <v>5.9840000000000009</v>
      </c>
      <c r="G9814" t="s">
        <v>2474</v>
      </c>
      <c r="H9814" s="1">
        <f>IF(COUNTIF(G$2:G9814,G9814)=1,1,0)</f>
        <v>0</v>
      </c>
      <c r="I9814" s="1">
        <v>2</v>
      </c>
      <c r="J9814" s="1">
        <v>0.2</v>
      </c>
      <c r="K9814" s="1">
        <v>2.2439999999999998</v>
      </c>
      <c r="L9814" s="12">
        <f>VLOOKUP(train[[#This Row],[Sub-Category]],Análisis_ABC_XYZ[[#Headers],[#Data]],4,FALSE)</f>
        <v>0.46881743173671325</v>
      </c>
    </row>
    <row r="9815" spans="1:12" x14ac:dyDescent="0.35">
      <c r="A9815" s="2">
        <v>43450</v>
      </c>
      <c r="B9815" s="1" t="s">
        <v>12</v>
      </c>
      <c r="C9815" s="1" t="s">
        <v>1373</v>
      </c>
      <c r="D9815" s="1" t="s">
        <v>26</v>
      </c>
      <c r="E9815" s="1" t="s">
        <v>56</v>
      </c>
      <c r="F9815" s="18">
        <v>189.95000000000002</v>
      </c>
      <c r="G9815" t="s">
        <v>2474</v>
      </c>
      <c r="H9815" s="1">
        <f>IF(COUNTIF(G$2:G9815,G9815)=1,1,0)</f>
        <v>0</v>
      </c>
      <c r="I9815" s="1">
        <v>5</v>
      </c>
      <c r="J9815" s="1">
        <v>0</v>
      </c>
      <c r="K9815" s="1">
        <v>45.587999999999994</v>
      </c>
      <c r="L9815" s="12">
        <f>VLOOKUP(train[[#This Row],[Sub-Category]],Análisis_ABC_XYZ[[#Headers],[#Data]],4,FALSE)</f>
        <v>0.52062335344040378</v>
      </c>
    </row>
    <row r="9816" spans="1:12" x14ac:dyDescent="0.35">
      <c r="A9816" s="2">
        <v>43450</v>
      </c>
      <c r="B9816" s="1" t="s">
        <v>12</v>
      </c>
      <c r="C9816" s="1" t="s">
        <v>696</v>
      </c>
      <c r="D9816" s="1" t="s">
        <v>26</v>
      </c>
      <c r="E9816" s="1" t="s">
        <v>56</v>
      </c>
      <c r="F9816" s="18">
        <v>149.94999999999999</v>
      </c>
      <c r="G9816" t="s">
        <v>2474</v>
      </c>
      <c r="H9816" s="1">
        <f>IF(COUNTIF(G$2:G9816,G9816)=1,1,0)</f>
        <v>0</v>
      </c>
      <c r="I9816" s="1">
        <v>5</v>
      </c>
      <c r="J9816" s="1">
        <v>0</v>
      </c>
      <c r="K9816" s="1">
        <v>31.489499999999992</v>
      </c>
      <c r="L9816" s="12">
        <f>VLOOKUP(train[[#This Row],[Sub-Category]],Análisis_ABC_XYZ[[#Headers],[#Data]],4,FALSE)</f>
        <v>0.52062335344040378</v>
      </c>
    </row>
    <row r="9817" spans="1:12" x14ac:dyDescent="0.35">
      <c r="A9817" s="2">
        <v>43451</v>
      </c>
      <c r="B9817" s="1" t="s">
        <v>107</v>
      </c>
      <c r="C9817" s="1" t="s">
        <v>301</v>
      </c>
      <c r="D9817" s="1" t="s">
        <v>14</v>
      </c>
      <c r="E9817" s="1" t="s">
        <v>20</v>
      </c>
      <c r="F9817" s="18">
        <v>544.38</v>
      </c>
      <c r="G9817" t="s">
        <v>6161</v>
      </c>
      <c r="H9817" s="1">
        <f>IF(COUNTIF(G$2:G9817,G9817)=1,1,0)</f>
        <v>1</v>
      </c>
      <c r="I9817" s="1">
        <v>3</v>
      </c>
      <c r="J9817" s="1">
        <v>0</v>
      </c>
      <c r="K9817" s="1">
        <v>157.87019999999993</v>
      </c>
      <c r="L9817" s="12">
        <f>VLOOKUP(train[[#This Row],[Sub-Category]],Análisis_ABC_XYZ[[#Headers],[#Data]],4,FALSE)</f>
        <v>0.44610841445725197</v>
      </c>
    </row>
    <row r="9818" spans="1:12" x14ac:dyDescent="0.35">
      <c r="A9818" s="2">
        <v>43451</v>
      </c>
      <c r="B9818" s="1" t="s">
        <v>107</v>
      </c>
      <c r="C9818" s="1" t="s">
        <v>998</v>
      </c>
      <c r="D9818" s="1" t="s">
        <v>8</v>
      </c>
      <c r="E9818" s="1" t="s">
        <v>11</v>
      </c>
      <c r="F9818" s="18">
        <v>504.90000000000003</v>
      </c>
      <c r="G9818" t="s">
        <v>4503</v>
      </c>
      <c r="H9818" s="1">
        <f>IF(COUNTIF(G$2:G9818,G9818)=1,1,0)</f>
        <v>1</v>
      </c>
      <c r="I9818" s="1">
        <v>5</v>
      </c>
      <c r="J9818" s="1">
        <v>0</v>
      </c>
      <c r="K9818" s="1">
        <v>80.78400000000002</v>
      </c>
      <c r="L9818" s="12">
        <f>VLOOKUP(train[[#This Row],[Sub-Category]],Análisis_ABC_XYZ[[#Headers],[#Data]],4,FALSE)</f>
        <v>0.46529189879902266</v>
      </c>
    </row>
    <row r="9819" spans="1:12" x14ac:dyDescent="0.35">
      <c r="A9819" s="2">
        <v>43451</v>
      </c>
      <c r="B9819" s="1" t="s">
        <v>12</v>
      </c>
      <c r="C9819" s="1" t="s">
        <v>838</v>
      </c>
      <c r="D9819" s="1" t="s">
        <v>14</v>
      </c>
      <c r="E9819" s="1" t="s">
        <v>20</v>
      </c>
      <c r="F9819" s="18">
        <v>481.32</v>
      </c>
      <c r="G9819" t="s">
        <v>3270</v>
      </c>
      <c r="H9819" s="1">
        <f>IF(COUNTIF(G$2:G9819,G9819)=1,1,0)</f>
        <v>1</v>
      </c>
      <c r="I9819" s="1">
        <v>4</v>
      </c>
      <c r="J9819" s="1">
        <v>0</v>
      </c>
      <c r="K9819" s="1">
        <v>125.14319999999998</v>
      </c>
      <c r="L9819" s="12">
        <f>VLOOKUP(train[[#This Row],[Sub-Category]],Análisis_ABC_XYZ[[#Headers],[#Data]],4,FALSE)</f>
        <v>0.44610841445725197</v>
      </c>
    </row>
    <row r="9820" spans="1:12" x14ac:dyDescent="0.35">
      <c r="A9820" s="2">
        <v>43451</v>
      </c>
      <c r="B9820" s="1" t="s">
        <v>89</v>
      </c>
      <c r="C9820" s="1" t="s">
        <v>281</v>
      </c>
      <c r="D9820" s="1" t="s">
        <v>14</v>
      </c>
      <c r="E9820" s="1" t="s">
        <v>20</v>
      </c>
      <c r="F9820" s="18">
        <v>166.72</v>
      </c>
      <c r="G9820" t="s">
        <v>5300</v>
      </c>
      <c r="H9820" s="1">
        <f>IF(COUNTIF(G$2:G9820,G9820)=1,1,0)</f>
        <v>1</v>
      </c>
      <c r="I9820" s="1">
        <v>2</v>
      </c>
      <c r="J9820" s="1">
        <v>0</v>
      </c>
      <c r="K9820" s="1">
        <v>41.680000000000007</v>
      </c>
      <c r="L9820" s="12">
        <f>VLOOKUP(train[[#This Row],[Sub-Category]],Análisis_ABC_XYZ[[#Headers],[#Data]],4,FALSE)</f>
        <v>0.44610841445725197</v>
      </c>
    </row>
    <row r="9821" spans="1:12" x14ac:dyDescent="0.35">
      <c r="A9821" s="2">
        <v>43451</v>
      </c>
      <c r="B9821" s="1" t="s">
        <v>89</v>
      </c>
      <c r="C9821" s="1" t="s">
        <v>1362</v>
      </c>
      <c r="D9821" s="1" t="s">
        <v>8</v>
      </c>
      <c r="E9821" s="1" t="s">
        <v>22</v>
      </c>
      <c r="F9821" s="18">
        <v>124.36</v>
      </c>
      <c r="G9821" t="s">
        <v>5300</v>
      </c>
      <c r="H9821" s="1">
        <f>IF(COUNTIF(G$2:G9821,G9821)=1,1,0)</f>
        <v>0</v>
      </c>
      <c r="I9821" s="1">
        <v>2</v>
      </c>
      <c r="J9821" s="1">
        <v>0</v>
      </c>
      <c r="K9821" s="1">
        <v>27.359200000000001</v>
      </c>
      <c r="L9821" s="12">
        <f>VLOOKUP(train[[#This Row],[Sub-Category]],Análisis_ABC_XYZ[[#Headers],[#Data]],4,FALSE)</f>
        <v>0.4595170286641902</v>
      </c>
    </row>
    <row r="9822" spans="1:12" x14ac:dyDescent="0.35">
      <c r="A9822" s="2">
        <v>43451</v>
      </c>
      <c r="B9822" s="1" t="s">
        <v>39</v>
      </c>
      <c r="C9822" s="1" t="s">
        <v>246</v>
      </c>
      <c r="D9822" s="1" t="s">
        <v>14</v>
      </c>
      <c r="E9822" s="1" t="s">
        <v>31</v>
      </c>
      <c r="F9822" s="18">
        <v>66.283999999999992</v>
      </c>
      <c r="G9822" t="s">
        <v>6235</v>
      </c>
      <c r="H9822" s="1">
        <f>IF(COUNTIF(G$2:G9822,G9822)=1,1,0)</f>
        <v>1</v>
      </c>
      <c r="I9822" s="1">
        <v>2</v>
      </c>
      <c r="J9822" s="1">
        <v>0.8</v>
      </c>
      <c r="K9822" s="1">
        <v>-178.96680000000001</v>
      </c>
      <c r="L9822" s="12">
        <f>VLOOKUP(train[[#This Row],[Sub-Category]],Análisis_ABC_XYZ[[#Headers],[#Data]],4,FALSE)</f>
        <v>0.49507917887403441</v>
      </c>
    </row>
    <row r="9823" spans="1:12" x14ac:dyDescent="0.35">
      <c r="A9823" s="2">
        <v>43451</v>
      </c>
      <c r="B9823" s="1" t="s">
        <v>42</v>
      </c>
      <c r="C9823" s="1" t="s">
        <v>1641</v>
      </c>
      <c r="D9823" s="1" t="s">
        <v>14</v>
      </c>
      <c r="E9823" s="1" t="s">
        <v>20</v>
      </c>
      <c r="F9823" s="18">
        <v>32.56</v>
      </c>
      <c r="G9823" t="s">
        <v>4107</v>
      </c>
      <c r="H9823" s="1">
        <f>IF(COUNTIF(G$2:G9823,G9823)=1,1,0)</f>
        <v>1</v>
      </c>
      <c r="I9823" s="1">
        <v>2</v>
      </c>
      <c r="J9823" s="1">
        <v>0</v>
      </c>
      <c r="K9823" s="1">
        <v>8.465600000000002</v>
      </c>
      <c r="L9823" s="12">
        <f>VLOOKUP(train[[#This Row],[Sub-Category]],Análisis_ABC_XYZ[[#Headers],[#Data]],4,FALSE)</f>
        <v>0.44610841445725197</v>
      </c>
    </row>
    <row r="9824" spans="1:12" x14ac:dyDescent="0.35">
      <c r="A9824" s="2">
        <v>43451</v>
      </c>
      <c r="B9824" s="1" t="s">
        <v>84</v>
      </c>
      <c r="C9824" s="1" t="s">
        <v>794</v>
      </c>
      <c r="D9824" s="1" t="s">
        <v>14</v>
      </c>
      <c r="E9824" s="1" t="s">
        <v>36</v>
      </c>
      <c r="F9824" s="18">
        <v>28.16</v>
      </c>
      <c r="G9824" t="s">
        <v>3961</v>
      </c>
      <c r="H9824" s="1">
        <f>IF(COUNTIF(G$2:G9824,G9824)=1,1,0)</f>
        <v>1</v>
      </c>
      <c r="I9824" s="1">
        <v>4</v>
      </c>
      <c r="J9824" s="1">
        <v>0</v>
      </c>
      <c r="K9824" s="1">
        <v>13.235199999999999</v>
      </c>
      <c r="L9824" s="12">
        <f>VLOOKUP(train[[#This Row],[Sub-Category]],Análisis_ABC_XYZ[[#Headers],[#Data]],4,FALSE)</f>
        <v>0.43613829632717294</v>
      </c>
    </row>
    <row r="9825" spans="1:12" x14ac:dyDescent="0.35">
      <c r="A9825" s="2">
        <v>43451</v>
      </c>
      <c r="B9825" s="1" t="s">
        <v>89</v>
      </c>
      <c r="C9825" s="1" t="s">
        <v>1410</v>
      </c>
      <c r="D9825" s="1" t="s">
        <v>14</v>
      </c>
      <c r="E9825" s="1" t="s">
        <v>29</v>
      </c>
      <c r="F9825" s="18">
        <v>24.816000000000003</v>
      </c>
      <c r="G9825" t="s">
        <v>5300</v>
      </c>
      <c r="H9825" s="1">
        <f>IF(COUNTIF(G$2:G9825,G9825)=1,1,0)</f>
        <v>0</v>
      </c>
      <c r="I9825" s="1">
        <v>3</v>
      </c>
      <c r="J9825" s="1">
        <v>0.2</v>
      </c>
      <c r="K9825" s="1">
        <v>8.3753999999999991</v>
      </c>
      <c r="L9825" s="12">
        <f>VLOOKUP(train[[#This Row],[Sub-Category]],Análisis_ABC_XYZ[[#Headers],[#Data]],4,FALSE)</f>
        <v>0.46881743173671325</v>
      </c>
    </row>
    <row r="9826" spans="1:12" x14ac:dyDescent="0.35">
      <c r="A9826" s="2">
        <v>43451</v>
      </c>
      <c r="B9826" s="1" t="s">
        <v>12</v>
      </c>
      <c r="C9826" s="1" t="s">
        <v>600</v>
      </c>
      <c r="D9826" s="1" t="s">
        <v>14</v>
      </c>
      <c r="E9826" s="1" t="s">
        <v>29</v>
      </c>
      <c r="F9826" s="18">
        <v>15.24</v>
      </c>
      <c r="G9826" t="s">
        <v>3223</v>
      </c>
      <c r="H9826" s="1">
        <f>IF(COUNTIF(G$2:G9826,G9826)=1,1,0)</f>
        <v>1</v>
      </c>
      <c r="I9826" s="1">
        <v>5</v>
      </c>
      <c r="J9826" s="1">
        <v>0.2</v>
      </c>
      <c r="K9826" s="1">
        <v>5.1434999999999977</v>
      </c>
      <c r="L9826" s="12">
        <f>VLOOKUP(train[[#This Row],[Sub-Category]],Análisis_ABC_XYZ[[#Headers],[#Data]],4,FALSE)</f>
        <v>0.46881743173671325</v>
      </c>
    </row>
    <row r="9827" spans="1:12" x14ac:dyDescent="0.35">
      <c r="A9827" s="2">
        <v>43451</v>
      </c>
      <c r="B9827" s="1" t="s">
        <v>12</v>
      </c>
      <c r="C9827" s="1" t="s">
        <v>1423</v>
      </c>
      <c r="D9827" s="1" t="s">
        <v>14</v>
      </c>
      <c r="E9827" s="1" t="s">
        <v>182</v>
      </c>
      <c r="F9827" s="18">
        <v>13.98</v>
      </c>
      <c r="G9827" t="s">
        <v>3270</v>
      </c>
      <c r="H9827" s="1">
        <f>IF(COUNTIF(G$2:G9827,G9827)=1,1,0)</f>
        <v>0</v>
      </c>
      <c r="I9827" s="1">
        <v>1</v>
      </c>
      <c r="J9827" s="1">
        <v>0</v>
      </c>
      <c r="K9827" s="1">
        <v>3.6348000000000003</v>
      </c>
      <c r="L9827" s="12">
        <f>VLOOKUP(train[[#This Row],[Sub-Category]],Análisis_ABC_XYZ[[#Headers],[#Data]],4,FALSE)</f>
        <v>0.53938093436526824</v>
      </c>
    </row>
    <row r="9828" spans="1:12" x14ac:dyDescent="0.35">
      <c r="A9828" s="2">
        <v>43451</v>
      </c>
      <c r="B9828" s="1" t="s">
        <v>12</v>
      </c>
      <c r="C9828" s="1" t="s">
        <v>305</v>
      </c>
      <c r="D9828" s="1" t="s">
        <v>14</v>
      </c>
      <c r="E9828" s="1" t="s">
        <v>36</v>
      </c>
      <c r="F9828" s="18">
        <v>13.23</v>
      </c>
      <c r="G9828" t="s">
        <v>3223</v>
      </c>
      <c r="H9828" s="1">
        <f>IF(COUNTIF(G$2:G9828,G9828)=1,1,0)</f>
        <v>0</v>
      </c>
      <c r="I9828" s="1">
        <v>3</v>
      </c>
      <c r="J9828" s="1">
        <v>0</v>
      </c>
      <c r="K9828" s="1">
        <v>6.0857999999999999</v>
      </c>
      <c r="L9828" s="12">
        <f>VLOOKUP(train[[#This Row],[Sub-Category]],Análisis_ABC_XYZ[[#Headers],[#Data]],4,FALSE)</f>
        <v>0.43613829632717294</v>
      </c>
    </row>
    <row r="9829" spans="1:12" x14ac:dyDescent="0.35">
      <c r="A9829" s="2">
        <v>43451</v>
      </c>
      <c r="B9829" s="1" t="s">
        <v>12</v>
      </c>
      <c r="C9829" s="1" t="s">
        <v>844</v>
      </c>
      <c r="D9829" s="1" t="s">
        <v>14</v>
      </c>
      <c r="E9829" s="1" t="s">
        <v>29</v>
      </c>
      <c r="F9829" s="18">
        <v>11.808</v>
      </c>
      <c r="G9829" t="s">
        <v>5258</v>
      </c>
      <c r="H9829" s="1">
        <f>IF(COUNTIF(G$2:G9829,G9829)=1,1,0)</f>
        <v>1</v>
      </c>
      <c r="I9829" s="1">
        <v>2</v>
      </c>
      <c r="J9829" s="1">
        <v>0.2</v>
      </c>
      <c r="K9829" s="1">
        <v>4.2804000000000002</v>
      </c>
      <c r="L9829" s="12">
        <f>VLOOKUP(train[[#This Row],[Sub-Category]],Análisis_ABC_XYZ[[#Headers],[#Data]],4,FALSE)</f>
        <v>0.46881743173671325</v>
      </c>
    </row>
    <row r="9830" spans="1:12" x14ac:dyDescent="0.35">
      <c r="A9830" s="2">
        <v>43452</v>
      </c>
      <c r="B9830" s="1" t="s">
        <v>89</v>
      </c>
      <c r="C9830" s="1" t="s">
        <v>217</v>
      </c>
      <c r="D9830" s="1" t="s">
        <v>14</v>
      </c>
      <c r="E9830" s="1" t="s">
        <v>31</v>
      </c>
      <c r="F9830" s="18">
        <v>1704.56</v>
      </c>
      <c r="G9830" t="s">
        <v>1992</v>
      </c>
      <c r="H9830" s="1">
        <f>IF(COUNTIF(G$2:G9830,G9830)=1,1,0)</f>
        <v>1</v>
      </c>
      <c r="I9830" s="1">
        <v>13</v>
      </c>
      <c r="J9830" s="1">
        <v>0</v>
      </c>
      <c r="K9830" s="1">
        <v>511.36799999999999</v>
      </c>
      <c r="L9830" s="12">
        <f>VLOOKUP(train[[#This Row],[Sub-Category]],Análisis_ABC_XYZ[[#Headers],[#Data]],4,FALSE)</f>
        <v>0.49507917887403441</v>
      </c>
    </row>
    <row r="9831" spans="1:12" x14ac:dyDescent="0.35">
      <c r="A9831" s="2">
        <v>43452</v>
      </c>
      <c r="B9831" s="1" t="s">
        <v>89</v>
      </c>
      <c r="C9831" s="1" t="s">
        <v>968</v>
      </c>
      <c r="D9831" s="1" t="s">
        <v>8</v>
      </c>
      <c r="E9831" s="1" t="s">
        <v>11</v>
      </c>
      <c r="F9831" s="18">
        <v>1141.9379999999999</v>
      </c>
      <c r="G9831" t="s">
        <v>1992</v>
      </c>
      <c r="H9831" s="1">
        <f>IF(COUNTIF(G$2:G9831,G9831)=1,1,0)</f>
        <v>0</v>
      </c>
      <c r="I9831" s="1">
        <v>9</v>
      </c>
      <c r="J9831" s="1">
        <v>0.1</v>
      </c>
      <c r="K9831" s="1">
        <v>139.57019999999989</v>
      </c>
      <c r="L9831" s="12">
        <f>VLOOKUP(train[[#This Row],[Sub-Category]],Análisis_ABC_XYZ[[#Headers],[#Data]],4,FALSE)</f>
        <v>0.46529189879902266</v>
      </c>
    </row>
    <row r="9832" spans="1:12" x14ac:dyDescent="0.35">
      <c r="A9832" s="2">
        <v>43452</v>
      </c>
      <c r="B9832" s="1" t="s">
        <v>157</v>
      </c>
      <c r="C9832" s="1" t="s">
        <v>789</v>
      </c>
      <c r="D9832" s="1" t="s">
        <v>14</v>
      </c>
      <c r="E9832" s="1" t="s">
        <v>31</v>
      </c>
      <c r="F9832" s="18">
        <v>130.11199999999999</v>
      </c>
      <c r="G9832" t="s">
        <v>4467</v>
      </c>
      <c r="H9832" s="1">
        <f>IF(COUNTIF(G$2:G9832,G9832)=1,1,0)</f>
        <v>1</v>
      </c>
      <c r="I9832" s="1">
        <v>2</v>
      </c>
      <c r="J9832" s="1">
        <v>0.2</v>
      </c>
      <c r="K9832" s="1">
        <v>13.011199999999995</v>
      </c>
      <c r="L9832" s="12">
        <f>VLOOKUP(train[[#This Row],[Sub-Category]],Análisis_ABC_XYZ[[#Headers],[#Data]],4,FALSE)</f>
        <v>0.49507917887403441</v>
      </c>
    </row>
    <row r="9833" spans="1:12" x14ac:dyDescent="0.35">
      <c r="A9833" s="2">
        <v>43452</v>
      </c>
      <c r="B9833" s="1" t="s">
        <v>12</v>
      </c>
      <c r="C9833" s="1" t="s">
        <v>900</v>
      </c>
      <c r="D9833" s="1" t="s">
        <v>8</v>
      </c>
      <c r="E9833" s="1" t="s">
        <v>9</v>
      </c>
      <c r="F9833" s="18">
        <v>119.83299999999998</v>
      </c>
      <c r="G9833" t="s">
        <v>5272</v>
      </c>
      <c r="H9833" s="1">
        <f>IF(COUNTIF(G$2:G9833,G9833)=1,1,0)</f>
        <v>1</v>
      </c>
      <c r="I9833" s="1">
        <v>1</v>
      </c>
      <c r="J9833" s="1">
        <v>0.15</v>
      </c>
      <c r="K9833" s="1">
        <v>-12.688200000000002</v>
      </c>
      <c r="L9833" s="12">
        <f>VLOOKUP(train[[#This Row],[Sub-Category]],Análisis_ABC_XYZ[[#Headers],[#Data]],4,FALSE)</f>
        <v>0.5176847302647779</v>
      </c>
    </row>
    <row r="9834" spans="1:12" x14ac:dyDescent="0.35">
      <c r="A9834" s="2">
        <v>43452</v>
      </c>
      <c r="B9834" s="1" t="s">
        <v>42</v>
      </c>
      <c r="C9834" s="1" t="s">
        <v>1875</v>
      </c>
      <c r="D9834" s="1" t="s">
        <v>8</v>
      </c>
      <c r="E9834" s="1" t="s">
        <v>22</v>
      </c>
      <c r="F9834" s="18">
        <v>99.949999999999989</v>
      </c>
      <c r="G9834" t="s">
        <v>3994</v>
      </c>
      <c r="H9834" s="1">
        <f>IF(COUNTIF(G$2:G9834,G9834)=1,1,0)</f>
        <v>1</v>
      </c>
      <c r="I9834" s="1">
        <v>5</v>
      </c>
      <c r="J9834" s="1">
        <v>0</v>
      </c>
      <c r="K9834" s="1">
        <v>22.988499999999998</v>
      </c>
      <c r="L9834" s="12">
        <f>VLOOKUP(train[[#This Row],[Sub-Category]],Análisis_ABC_XYZ[[#Headers],[#Data]],4,FALSE)</f>
        <v>0.4595170286641902</v>
      </c>
    </row>
    <row r="9835" spans="1:12" x14ac:dyDescent="0.35">
      <c r="A9835" s="2">
        <v>43452</v>
      </c>
      <c r="B9835" s="1" t="s">
        <v>157</v>
      </c>
      <c r="C9835" s="1" t="s">
        <v>455</v>
      </c>
      <c r="D9835" s="1" t="s">
        <v>14</v>
      </c>
      <c r="E9835" s="1" t="s">
        <v>36</v>
      </c>
      <c r="F9835" s="18">
        <v>91.360000000000014</v>
      </c>
      <c r="G9835" t="s">
        <v>4467</v>
      </c>
      <c r="H9835" s="1">
        <f>IF(COUNTIF(G$2:G9835,G9835)=1,1,0)</f>
        <v>0</v>
      </c>
      <c r="I9835" s="1">
        <v>5</v>
      </c>
      <c r="J9835" s="1">
        <v>0.2</v>
      </c>
      <c r="K9835" s="1">
        <v>29.691999999999993</v>
      </c>
      <c r="L9835" s="12">
        <f>VLOOKUP(train[[#This Row],[Sub-Category]],Análisis_ABC_XYZ[[#Headers],[#Data]],4,FALSE)</f>
        <v>0.43613829632717294</v>
      </c>
    </row>
    <row r="9836" spans="1:12" x14ac:dyDescent="0.35">
      <c r="A9836" s="2">
        <v>43452</v>
      </c>
      <c r="B9836" s="1" t="s">
        <v>12</v>
      </c>
      <c r="C9836" s="1" t="s">
        <v>771</v>
      </c>
      <c r="D9836" s="1" t="s">
        <v>14</v>
      </c>
      <c r="E9836" s="1" t="s">
        <v>29</v>
      </c>
      <c r="F9836" s="18">
        <v>46.672000000000004</v>
      </c>
      <c r="G9836" t="s">
        <v>5272</v>
      </c>
      <c r="H9836" s="1">
        <f>IF(COUNTIF(G$2:G9836,G9836)=1,1,0)</f>
        <v>0</v>
      </c>
      <c r="I9836" s="1">
        <v>2</v>
      </c>
      <c r="J9836" s="1">
        <v>0.2</v>
      </c>
      <c r="K9836" s="1">
        <v>16.3352</v>
      </c>
      <c r="L9836" s="12">
        <f>VLOOKUP(train[[#This Row],[Sub-Category]],Análisis_ABC_XYZ[[#Headers],[#Data]],4,FALSE)</f>
        <v>0.46881743173671325</v>
      </c>
    </row>
    <row r="9837" spans="1:12" x14ac:dyDescent="0.35">
      <c r="A9837" s="2">
        <v>43452</v>
      </c>
      <c r="B9837" s="1" t="s">
        <v>89</v>
      </c>
      <c r="C9837" s="1" t="s">
        <v>967</v>
      </c>
      <c r="D9837" s="1" t="s">
        <v>14</v>
      </c>
      <c r="E9837" s="1" t="s">
        <v>24</v>
      </c>
      <c r="F9837" s="18">
        <v>38.82</v>
      </c>
      <c r="G9837" t="s">
        <v>1992</v>
      </c>
      <c r="H9837" s="1">
        <f>IF(COUNTIF(G$2:G9837,G9837)=1,1,0)</f>
        <v>0</v>
      </c>
      <c r="I9837" s="1">
        <v>6</v>
      </c>
      <c r="J9837" s="1">
        <v>0</v>
      </c>
      <c r="K9837" s="1">
        <v>17.468999999999998</v>
      </c>
      <c r="L9837" s="12">
        <f>VLOOKUP(train[[#This Row],[Sub-Category]],Análisis_ABC_XYZ[[#Headers],[#Data]],4,FALSE)</f>
        <v>0.45632477063632687</v>
      </c>
    </row>
    <row r="9838" spans="1:12" x14ac:dyDescent="0.35">
      <c r="A9838" s="2">
        <v>43452</v>
      </c>
      <c r="B9838" s="1" t="s">
        <v>12</v>
      </c>
      <c r="C9838" s="1" t="s">
        <v>796</v>
      </c>
      <c r="D9838" s="1" t="s">
        <v>14</v>
      </c>
      <c r="E9838" s="1" t="s">
        <v>36</v>
      </c>
      <c r="F9838" s="18">
        <v>32.400000000000006</v>
      </c>
      <c r="G9838" t="s">
        <v>2322</v>
      </c>
      <c r="H9838" s="1">
        <f>IF(COUNTIF(G$2:G9838,G9838)=1,1,0)</f>
        <v>1</v>
      </c>
      <c r="I9838" s="1">
        <v>5</v>
      </c>
      <c r="J9838" s="1">
        <v>0</v>
      </c>
      <c r="K9838" s="1">
        <v>15.552000000000001</v>
      </c>
      <c r="L9838" s="12">
        <f>VLOOKUP(train[[#This Row],[Sub-Category]],Análisis_ABC_XYZ[[#Headers],[#Data]],4,FALSE)</f>
        <v>0.43613829632717294</v>
      </c>
    </row>
    <row r="9839" spans="1:12" x14ac:dyDescent="0.35">
      <c r="A9839" s="2">
        <v>43452</v>
      </c>
      <c r="B9839" s="1" t="s">
        <v>89</v>
      </c>
      <c r="C9839" s="1" t="s">
        <v>1251</v>
      </c>
      <c r="D9839" s="1" t="s">
        <v>8</v>
      </c>
      <c r="E9839" s="1" t="s">
        <v>22</v>
      </c>
      <c r="F9839" s="18">
        <v>18.96</v>
      </c>
      <c r="G9839" t="s">
        <v>3569</v>
      </c>
      <c r="H9839" s="1">
        <f>IF(COUNTIF(G$2:G9839,G9839)=1,1,0)</f>
        <v>1</v>
      </c>
      <c r="I9839" s="1">
        <v>2</v>
      </c>
      <c r="J9839" s="1">
        <v>0</v>
      </c>
      <c r="K9839" s="1">
        <v>8.532</v>
      </c>
      <c r="L9839" s="12">
        <f>VLOOKUP(train[[#This Row],[Sub-Category]],Análisis_ABC_XYZ[[#Headers],[#Data]],4,FALSE)</f>
        <v>0.4595170286641902</v>
      </c>
    </row>
    <row r="9840" spans="1:12" x14ac:dyDescent="0.35">
      <c r="A9840" s="2">
        <v>43452</v>
      </c>
      <c r="B9840" s="1" t="s">
        <v>52</v>
      </c>
      <c r="C9840" s="1" t="s">
        <v>1483</v>
      </c>
      <c r="D9840" s="1" t="s">
        <v>14</v>
      </c>
      <c r="E9840" s="1" t="s">
        <v>24</v>
      </c>
      <c r="F9840" s="18">
        <v>18.704000000000001</v>
      </c>
      <c r="G9840" t="s">
        <v>5610</v>
      </c>
      <c r="H9840" s="1">
        <f>IF(COUNTIF(G$2:G9840,G9840)=1,1,0)</f>
        <v>1</v>
      </c>
      <c r="I9840" s="1">
        <v>7</v>
      </c>
      <c r="J9840" s="1">
        <v>0.2</v>
      </c>
      <c r="K9840" s="1">
        <v>2.3379999999999983</v>
      </c>
      <c r="L9840" s="12">
        <f>VLOOKUP(train[[#This Row],[Sub-Category]],Análisis_ABC_XYZ[[#Headers],[#Data]],4,FALSE)</f>
        <v>0.45632477063632687</v>
      </c>
    </row>
    <row r="9841" spans="1:12" x14ac:dyDescent="0.35">
      <c r="A9841" s="2">
        <v>43452</v>
      </c>
      <c r="B9841" s="1" t="s">
        <v>12</v>
      </c>
      <c r="C9841" s="1" t="s">
        <v>927</v>
      </c>
      <c r="D9841" s="1" t="s">
        <v>14</v>
      </c>
      <c r="E9841" s="1" t="s">
        <v>36</v>
      </c>
      <c r="F9841" s="18">
        <v>12.96</v>
      </c>
      <c r="G9841" t="s">
        <v>2322</v>
      </c>
      <c r="H9841" s="1">
        <f>IF(COUNTIF(G$2:G9841,G9841)=1,1,0)</f>
        <v>0</v>
      </c>
      <c r="I9841" s="1">
        <v>2</v>
      </c>
      <c r="J9841" s="1">
        <v>0</v>
      </c>
      <c r="K9841" s="1">
        <v>6.2208000000000006</v>
      </c>
      <c r="L9841" s="12">
        <f>VLOOKUP(train[[#This Row],[Sub-Category]],Análisis_ABC_XYZ[[#Headers],[#Data]],4,FALSE)</f>
        <v>0.43613829632717294</v>
      </c>
    </row>
    <row r="9842" spans="1:12" x14ac:dyDescent="0.35">
      <c r="A9842" s="2">
        <v>43452</v>
      </c>
      <c r="B9842" s="1" t="s">
        <v>34</v>
      </c>
      <c r="C9842" s="1" t="s">
        <v>1106</v>
      </c>
      <c r="D9842" s="1" t="s">
        <v>14</v>
      </c>
      <c r="E9842" s="1" t="s">
        <v>24</v>
      </c>
      <c r="F9842" s="18">
        <v>12.672000000000001</v>
      </c>
      <c r="G9842" t="s">
        <v>5310</v>
      </c>
      <c r="H9842" s="1">
        <f>IF(COUNTIF(G$2:G9842,G9842)=1,1,0)</f>
        <v>1</v>
      </c>
      <c r="I9842" s="1">
        <v>9</v>
      </c>
      <c r="J9842" s="1">
        <v>0.2</v>
      </c>
      <c r="K9842" s="1">
        <v>1.4255999999999993</v>
      </c>
      <c r="L9842" s="12">
        <f>VLOOKUP(train[[#This Row],[Sub-Category]],Análisis_ABC_XYZ[[#Headers],[#Data]],4,FALSE)</f>
        <v>0.45632477063632687</v>
      </c>
    </row>
    <row r="9843" spans="1:12" x14ac:dyDescent="0.35">
      <c r="A9843" s="2">
        <v>43452</v>
      </c>
      <c r="B9843" s="1" t="s">
        <v>157</v>
      </c>
      <c r="C9843" s="1" t="s">
        <v>1300</v>
      </c>
      <c r="D9843" s="1" t="s">
        <v>14</v>
      </c>
      <c r="E9843" s="1" t="s">
        <v>29</v>
      </c>
      <c r="F9843" s="18">
        <v>7.2359999999999998</v>
      </c>
      <c r="G9843" t="s">
        <v>4467</v>
      </c>
      <c r="H9843" s="1">
        <f>IF(COUNTIF(G$2:G9843,G9843)=1,1,0)</f>
        <v>0</v>
      </c>
      <c r="I9843" s="1">
        <v>3</v>
      </c>
      <c r="J9843" s="1">
        <v>0.7</v>
      </c>
      <c r="K9843" s="1">
        <v>-6.0299999999999976</v>
      </c>
      <c r="L9843" s="12">
        <f>VLOOKUP(train[[#This Row],[Sub-Category]],Análisis_ABC_XYZ[[#Headers],[#Data]],4,FALSE)</f>
        <v>0.46881743173671325</v>
      </c>
    </row>
    <row r="9844" spans="1:12" x14ac:dyDescent="0.35">
      <c r="A9844" s="2">
        <v>43452</v>
      </c>
      <c r="B9844" s="1" t="s">
        <v>12</v>
      </c>
      <c r="C9844" s="1" t="s">
        <v>516</v>
      </c>
      <c r="D9844" s="1" t="s">
        <v>14</v>
      </c>
      <c r="E9844" s="1" t="s">
        <v>24</v>
      </c>
      <c r="F9844" s="18">
        <v>6.63</v>
      </c>
      <c r="G9844" t="s">
        <v>2322</v>
      </c>
      <c r="H9844" s="1">
        <f>IF(COUNTIF(G$2:G9844,G9844)=1,1,0)</f>
        <v>0</v>
      </c>
      <c r="I9844" s="1">
        <v>3</v>
      </c>
      <c r="J9844" s="1">
        <v>0</v>
      </c>
      <c r="K9844" s="1">
        <v>1.7901</v>
      </c>
      <c r="L9844" s="12">
        <f>VLOOKUP(train[[#This Row],[Sub-Category]],Análisis_ABC_XYZ[[#Headers],[#Data]],4,FALSE)</f>
        <v>0.45632477063632687</v>
      </c>
    </row>
    <row r="9845" spans="1:12" x14ac:dyDescent="0.35">
      <c r="A9845" s="2">
        <v>43452</v>
      </c>
      <c r="B9845" s="1" t="s">
        <v>12</v>
      </c>
      <c r="C9845" s="1" t="s">
        <v>735</v>
      </c>
      <c r="D9845" s="1" t="s">
        <v>14</v>
      </c>
      <c r="E9845" s="1" t="s">
        <v>24</v>
      </c>
      <c r="F9845" s="18">
        <v>5.76</v>
      </c>
      <c r="G9845" t="s">
        <v>2586</v>
      </c>
      <c r="H9845" s="1">
        <f>IF(COUNTIF(G$2:G9845,G9845)=1,1,0)</f>
        <v>1</v>
      </c>
      <c r="I9845" s="1">
        <v>2</v>
      </c>
      <c r="J9845" s="1">
        <v>0</v>
      </c>
      <c r="K9845" s="1">
        <v>1.6703999999999999</v>
      </c>
      <c r="L9845" s="12">
        <f>VLOOKUP(train[[#This Row],[Sub-Category]],Análisis_ABC_XYZ[[#Headers],[#Data]],4,FALSE)</f>
        <v>0.45632477063632687</v>
      </c>
    </row>
    <row r="9846" spans="1:12" x14ac:dyDescent="0.35">
      <c r="A9846" s="2">
        <v>43452</v>
      </c>
      <c r="B9846" s="1" t="s">
        <v>157</v>
      </c>
      <c r="C9846" s="1" t="s">
        <v>179</v>
      </c>
      <c r="D9846" s="1" t="s">
        <v>14</v>
      </c>
      <c r="E9846" s="1" t="s">
        <v>91</v>
      </c>
      <c r="F9846" s="18">
        <v>4.8239999999999998</v>
      </c>
      <c r="G9846" t="s">
        <v>4467</v>
      </c>
      <c r="H9846" s="1">
        <f>IF(COUNTIF(G$2:G9846,G9846)=1,1,0)</f>
        <v>0</v>
      </c>
      <c r="I9846" s="1">
        <v>3</v>
      </c>
      <c r="J9846" s="1">
        <v>0.2</v>
      </c>
      <c r="K9846" s="1">
        <v>1.7486999999999999</v>
      </c>
      <c r="L9846" s="12">
        <f>VLOOKUP(train[[#This Row],[Sub-Category]],Análisis_ABC_XYZ[[#Headers],[#Data]],4,FALSE)</f>
        <v>0.51168203684699509</v>
      </c>
    </row>
    <row r="9847" spans="1:12" x14ac:dyDescent="0.35">
      <c r="A9847" s="2">
        <v>43452</v>
      </c>
      <c r="B9847" s="1" t="s">
        <v>89</v>
      </c>
      <c r="C9847" s="1" t="s">
        <v>969</v>
      </c>
      <c r="D9847" s="1" t="s">
        <v>14</v>
      </c>
      <c r="E9847" s="1" t="s">
        <v>24</v>
      </c>
      <c r="F9847" s="18">
        <v>3.2</v>
      </c>
      <c r="G9847" t="s">
        <v>1992</v>
      </c>
      <c r="H9847" s="1">
        <f>IF(COUNTIF(G$2:G9847,G9847)=1,1,0)</f>
        <v>0</v>
      </c>
      <c r="I9847" s="1">
        <v>2</v>
      </c>
      <c r="J9847" s="1">
        <v>0</v>
      </c>
      <c r="K9847" s="1">
        <v>1.3760000000000003</v>
      </c>
      <c r="L9847" s="12">
        <f>VLOOKUP(train[[#This Row],[Sub-Category]],Análisis_ABC_XYZ[[#Headers],[#Data]],4,FALSE)</f>
        <v>0.45632477063632687</v>
      </c>
    </row>
    <row r="9848" spans="1:12" x14ac:dyDescent="0.35">
      <c r="A9848" s="2">
        <v>43452</v>
      </c>
      <c r="B9848" s="1" t="s">
        <v>12</v>
      </c>
      <c r="C9848" s="1" t="s">
        <v>667</v>
      </c>
      <c r="D9848" s="1" t="s">
        <v>26</v>
      </c>
      <c r="E9848" s="1" t="s">
        <v>56</v>
      </c>
      <c r="F9848" s="18">
        <v>119.98</v>
      </c>
      <c r="G9848" t="s">
        <v>5272</v>
      </c>
      <c r="H9848" s="1">
        <f>IF(COUNTIF(G$2:G9848,G9848)=1,1,0)</f>
        <v>0</v>
      </c>
      <c r="I9848" s="1">
        <v>2</v>
      </c>
      <c r="J9848" s="1">
        <v>0</v>
      </c>
      <c r="K9848" s="1">
        <v>57.590400000000002</v>
      </c>
      <c r="L9848" s="12">
        <f>VLOOKUP(train[[#This Row],[Sub-Category]],Análisis_ABC_XYZ[[#Headers],[#Data]],4,FALSE)</f>
        <v>0.52062335344040378</v>
      </c>
    </row>
    <row r="9849" spans="1:12" x14ac:dyDescent="0.35">
      <c r="A9849" s="2">
        <v>43452</v>
      </c>
      <c r="B9849" s="1" t="s">
        <v>42</v>
      </c>
      <c r="C9849" s="1" t="s">
        <v>1671</v>
      </c>
      <c r="D9849" s="1" t="s">
        <v>26</v>
      </c>
      <c r="E9849" s="1" t="s">
        <v>56</v>
      </c>
      <c r="F9849" s="18">
        <v>29.339999999999996</v>
      </c>
      <c r="G9849" t="s">
        <v>3994</v>
      </c>
      <c r="H9849" s="1">
        <f>IF(COUNTIF(G$2:G9849,G9849)=1,1,0)</f>
        <v>0</v>
      </c>
      <c r="I9849" s="1">
        <v>3</v>
      </c>
      <c r="J9849" s="1">
        <v>0</v>
      </c>
      <c r="K9849" s="1">
        <v>10.855799999999999</v>
      </c>
      <c r="L9849" s="12">
        <f>VLOOKUP(train[[#This Row],[Sub-Category]],Análisis_ABC_XYZ[[#Headers],[#Data]],4,FALSE)</f>
        <v>0.52062335344040378</v>
      </c>
    </row>
    <row r="9850" spans="1:12" x14ac:dyDescent="0.35">
      <c r="A9850" s="2">
        <v>43453</v>
      </c>
      <c r="B9850" s="1" t="s">
        <v>225</v>
      </c>
      <c r="C9850" s="1" t="s">
        <v>529</v>
      </c>
      <c r="D9850" s="1" t="s">
        <v>14</v>
      </c>
      <c r="E9850" s="1" t="s">
        <v>182</v>
      </c>
      <c r="F9850" s="18">
        <v>1665.62</v>
      </c>
      <c r="G9850" t="s">
        <v>6513</v>
      </c>
      <c r="H9850" s="1">
        <f>IF(COUNTIF(G$2:G9850,G9850)=1,1,0)</f>
        <v>1</v>
      </c>
      <c r="I9850" s="1">
        <v>2</v>
      </c>
      <c r="J9850" s="1">
        <v>0</v>
      </c>
      <c r="K9850" s="1">
        <v>33.312400000000025</v>
      </c>
      <c r="L9850" s="12">
        <f>VLOOKUP(train[[#This Row],[Sub-Category]],Análisis_ABC_XYZ[[#Headers],[#Data]],4,FALSE)</f>
        <v>0.53938093436526824</v>
      </c>
    </row>
    <row r="9851" spans="1:12" x14ac:dyDescent="0.35">
      <c r="A9851" s="2">
        <v>43453</v>
      </c>
      <c r="B9851" s="1" t="s">
        <v>145</v>
      </c>
      <c r="C9851" s="1" t="s">
        <v>1263</v>
      </c>
      <c r="D9851" s="1" t="s">
        <v>8</v>
      </c>
      <c r="E9851" s="1" t="s">
        <v>9</v>
      </c>
      <c r="F9851" s="18">
        <v>102.01800000000001</v>
      </c>
      <c r="G9851" t="s">
        <v>3228</v>
      </c>
      <c r="H9851" s="1">
        <f>IF(COUNTIF(G$2:G9851,G9851)=1,1,0)</f>
        <v>1</v>
      </c>
      <c r="I9851" s="1">
        <v>7</v>
      </c>
      <c r="J9851" s="1">
        <v>0.7</v>
      </c>
      <c r="K9851" s="1">
        <v>-183.6323999999999</v>
      </c>
      <c r="L9851" s="12">
        <f>VLOOKUP(train[[#This Row],[Sub-Category]],Análisis_ABC_XYZ[[#Headers],[#Data]],4,FALSE)</f>
        <v>0.5176847302647779</v>
      </c>
    </row>
    <row r="9852" spans="1:12" x14ac:dyDescent="0.35">
      <c r="A9852" s="2">
        <v>43453</v>
      </c>
      <c r="B9852" s="1" t="s">
        <v>145</v>
      </c>
      <c r="C9852" s="1" t="s">
        <v>1234</v>
      </c>
      <c r="D9852" s="1" t="s">
        <v>14</v>
      </c>
      <c r="E9852" s="1" t="s">
        <v>20</v>
      </c>
      <c r="F9852" s="18">
        <v>78.256</v>
      </c>
      <c r="G9852" t="s">
        <v>3228</v>
      </c>
      <c r="H9852" s="1">
        <f>IF(COUNTIF(G$2:G9852,G9852)=1,1,0)</f>
        <v>0</v>
      </c>
      <c r="I9852" s="1">
        <v>2</v>
      </c>
      <c r="J9852" s="1">
        <v>0.2</v>
      </c>
      <c r="K9852" s="1">
        <v>-17.607599999999998</v>
      </c>
      <c r="L9852" s="12">
        <f>VLOOKUP(train[[#This Row],[Sub-Category]],Análisis_ABC_XYZ[[#Headers],[#Data]],4,FALSE)</f>
        <v>0.44610841445725197</v>
      </c>
    </row>
    <row r="9853" spans="1:12" x14ac:dyDescent="0.35">
      <c r="A9853" s="2">
        <v>43453</v>
      </c>
      <c r="B9853" s="1" t="s">
        <v>12</v>
      </c>
      <c r="C9853" s="1" t="s">
        <v>776</v>
      </c>
      <c r="D9853" s="1" t="s">
        <v>14</v>
      </c>
      <c r="E9853" s="1" t="s">
        <v>29</v>
      </c>
      <c r="F9853" s="18">
        <v>36.672000000000004</v>
      </c>
      <c r="G9853" t="s">
        <v>5970</v>
      </c>
      <c r="H9853" s="1">
        <f>IF(COUNTIF(G$2:G9853,G9853)=1,1,0)</f>
        <v>1</v>
      </c>
      <c r="I9853" s="1">
        <v>2</v>
      </c>
      <c r="J9853" s="1">
        <v>0.2</v>
      </c>
      <c r="K9853" s="1">
        <v>11.459999999999999</v>
      </c>
      <c r="L9853" s="12">
        <f>VLOOKUP(train[[#This Row],[Sub-Category]],Análisis_ABC_XYZ[[#Headers],[#Data]],4,FALSE)</f>
        <v>0.46881743173671325</v>
      </c>
    </row>
    <row r="9854" spans="1:12" x14ac:dyDescent="0.35">
      <c r="A9854" s="2">
        <v>43453</v>
      </c>
      <c r="B9854" s="1" t="s">
        <v>145</v>
      </c>
      <c r="C9854" s="1" t="s">
        <v>1605</v>
      </c>
      <c r="D9854" s="1" t="s">
        <v>8</v>
      </c>
      <c r="E9854" s="1" t="s">
        <v>22</v>
      </c>
      <c r="F9854" s="18">
        <v>13.360000000000001</v>
      </c>
      <c r="G9854" t="s">
        <v>3228</v>
      </c>
      <c r="H9854" s="1">
        <f>IF(COUNTIF(G$2:G9854,G9854)=1,1,0)</f>
        <v>0</v>
      </c>
      <c r="I9854" s="1">
        <v>5</v>
      </c>
      <c r="J9854" s="1">
        <v>0.2</v>
      </c>
      <c r="K9854" s="1">
        <v>4.0080000000000009</v>
      </c>
      <c r="L9854" s="12">
        <f>VLOOKUP(train[[#This Row],[Sub-Category]],Análisis_ABC_XYZ[[#Headers],[#Data]],4,FALSE)</f>
        <v>0.4595170286641902</v>
      </c>
    </row>
    <row r="9855" spans="1:12" x14ac:dyDescent="0.35">
      <c r="A9855" s="2">
        <v>43454</v>
      </c>
      <c r="B9855" s="1" t="s">
        <v>89</v>
      </c>
      <c r="C9855" s="1" t="s">
        <v>372</v>
      </c>
      <c r="D9855" s="1" t="s">
        <v>14</v>
      </c>
      <c r="E9855" s="1" t="s">
        <v>36</v>
      </c>
      <c r="F9855" s="18">
        <v>279.89999999999998</v>
      </c>
      <c r="G9855" t="s">
        <v>3955</v>
      </c>
      <c r="H9855" s="1">
        <f>IF(COUNTIF(G$2:G9855,G9855)=1,1,0)</f>
        <v>1</v>
      </c>
      <c r="I9855" s="1">
        <v>5</v>
      </c>
      <c r="J9855" s="1">
        <v>0</v>
      </c>
      <c r="K9855" s="1">
        <v>137.15100000000001</v>
      </c>
      <c r="L9855" s="12">
        <f>VLOOKUP(train[[#This Row],[Sub-Category]],Análisis_ABC_XYZ[[#Headers],[#Data]],4,FALSE)</f>
        <v>0.43613829632717294</v>
      </c>
    </row>
    <row r="9856" spans="1:12" x14ac:dyDescent="0.35">
      <c r="A9856" s="2">
        <v>43454</v>
      </c>
      <c r="B9856" s="1" t="s">
        <v>89</v>
      </c>
      <c r="C9856" s="1" t="s">
        <v>357</v>
      </c>
      <c r="D9856" s="1" t="s">
        <v>14</v>
      </c>
      <c r="E9856" s="1" t="s">
        <v>29</v>
      </c>
      <c r="F9856" s="18">
        <v>50.352000000000004</v>
      </c>
      <c r="G9856" t="s">
        <v>3955</v>
      </c>
      <c r="H9856" s="1">
        <f>IF(COUNTIF(G$2:G9856,G9856)=1,1,0)</f>
        <v>0</v>
      </c>
      <c r="I9856" s="1">
        <v>3</v>
      </c>
      <c r="J9856" s="1">
        <v>0.2</v>
      </c>
      <c r="K9856" s="1">
        <v>17.623199999999997</v>
      </c>
      <c r="L9856" s="12">
        <f>VLOOKUP(train[[#This Row],[Sub-Category]],Análisis_ABC_XYZ[[#Headers],[#Data]],4,FALSE)</f>
        <v>0.46881743173671325</v>
      </c>
    </row>
    <row r="9857" spans="1:12" x14ac:dyDescent="0.35">
      <c r="A9857" s="2">
        <v>43454</v>
      </c>
      <c r="B9857" s="1" t="s">
        <v>89</v>
      </c>
      <c r="C9857" s="1" t="s">
        <v>818</v>
      </c>
      <c r="D9857" s="1" t="s">
        <v>14</v>
      </c>
      <c r="E9857" s="1" t="s">
        <v>36</v>
      </c>
      <c r="F9857" s="18">
        <v>34.019999999999996</v>
      </c>
      <c r="G9857" t="s">
        <v>3955</v>
      </c>
      <c r="H9857" s="1">
        <f>IF(COUNTIF(G$2:G9857,G9857)=1,1,0)</f>
        <v>0</v>
      </c>
      <c r="I9857" s="1">
        <v>3</v>
      </c>
      <c r="J9857" s="1">
        <v>0</v>
      </c>
      <c r="K9857" s="1">
        <v>16.669799999999999</v>
      </c>
      <c r="L9857" s="12">
        <f>VLOOKUP(train[[#This Row],[Sub-Category]],Análisis_ABC_XYZ[[#Headers],[#Data]],4,FALSE)</f>
        <v>0.43613829632717294</v>
      </c>
    </row>
    <row r="9858" spans="1:12" x14ac:dyDescent="0.35">
      <c r="A9858" s="2">
        <v>43454</v>
      </c>
      <c r="B9858" s="1" t="s">
        <v>89</v>
      </c>
      <c r="C9858" s="1" t="s">
        <v>78</v>
      </c>
      <c r="D9858" s="1" t="s">
        <v>14</v>
      </c>
      <c r="E9858" s="1" t="s">
        <v>29</v>
      </c>
      <c r="F9858" s="18">
        <v>6.9840000000000009</v>
      </c>
      <c r="G9858" t="s">
        <v>2673</v>
      </c>
      <c r="H9858" s="1">
        <f>IF(COUNTIF(G$2:G9858,G9858)=1,1,0)</f>
        <v>1</v>
      </c>
      <c r="I9858" s="1">
        <v>1</v>
      </c>
      <c r="J9858" s="1">
        <v>0.2</v>
      </c>
      <c r="K9858" s="1">
        <v>2.3570999999999991</v>
      </c>
      <c r="L9858" s="12">
        <f>VLOOKUP(train[[#This Row],[Sub-Category]],Análisis_ABC_XYZ[[#Headers],[#Data]],4,FALSE)</f>
        <v>0.46881743173671325</v>
      </c>
    </row>
    <row r="9859" spans="1:12" x14ac:dyDescent="0.35">
      <c r="A9859" s="2">
        <v>43454</v>
      </c>
      <c r="B9859" s="1" t="s">
        <v>89</v>
      </c>
      <c r="C9859" s="1" t="s">
        <v>1360</v>
      </c>
      <c r="D9859" s="1" t="s">
        <v>14</v>
      </c>
      <c r="E9859" s="1" t="s">
        <v>36</v>
      </c>
      <c r="F9859" s="18">
        <v>6.48</v>
      </c>
      <c r="G9859" t="s">
        <v>2673</v>
      </c>
      <c r="H9859" s="1">
        <f>IF(COUNTIF(G$2:G9859,G9859)=1,1,0)</f>
        <v>0</v>
      </c>
      <c r="I9859" s="1">
        <v>1</v>
      </c>
      <c r="J9859" s="1">
        <v>0</v>
      </c>
      <c r="K9859" s="1">
        <v>3.1104000000000003</v>
      </c>
      <c r="L9859" s="12">
        <f>VLOOKUP(train[[#This Row],[Sub-Category]],Análisis_ABC_XYZ[[#Headers],[#Data]],4,FALSE)</f>
        <v>0.43613829632717294</v>
      </c>
    </row>
    <row r="9860" spans="1:12" x14ac:dyDescent="0.35">
      <c r="A9860" s="2">
        <v>43455</v>
      </c>
      <c r="B9860" s="1" t="s">
        <v>12</v>
      </c>
      <c r="C9860" s="1" t="s">
        <v>446</v>
      </c>
      <c r="D9860" s="1" t="s">
        <v>14</v>
      </c>
      <c r="E9860" s="1" t="s">
        <v>20</v>
      </c>
      <c r="F9860" s="18">
        <v>1000.0200000000001</v>
      </c>
      <c r="G9860" t="s">
        <v>6371</v>
      </c>
      <c r="H9860" s="1">
        <f>IF(COUNTIF(G$2:G9860,G9860)=1,1,0)</f>
        <v>1</v>
      </c>
      <c r="I9860" s="1">
        <v>7</v>
      </c>
      <c r="J9860" s="1">
        <v>0</v>
      </c>
      <c r="K9860" s="1">
        <v>290.00579999999991</v>
      </c>
      <c r="L9860" s="12">
        <f>VLOOKUP(train[[#This Row],[Sub-Category]],Análisis_ABC_XYZ[[#Headers],[#Data]],4,FALSE)</f>
        <v>0.44610841445725197</v>
      </c>
    </row>
    <row r="9861" spans="1:12" x14ac:dyDescent="0.35">
      <c r="A9861" s="2">
        <v>43455</v>
      </c>
      <c r="B9861" s="1" t="s">
        <v>84</v>
      </c>
      <c r="C9861" s="1" t="s">
        <v>522</v>
      </c>
      <c r="D9861" s="1" t="s">
        <v>14</v>
      </c>
      <c r="E9861" s="1" t="s">
        <v>20</v>
      </c>
      <c r="F9861" s="18">
        <v>375.34</v>
      </c>
      <c r="G9861" t="s">
        <v>5982</v>
      </c>
      <c r="H9861" s="1">
        <f>IF(COUNTIF(G$2:G9861,G9861)=1,1,0)</f>
        <v>1</v>
      </c>
      <c r="I9861" s="1">
        <v>1</v>
      </c>
      <c r="J9861" s="1">
        <v>0</v>
      </c>
      <c r="K9861" s="1">
        <v>18.766999999999996</v>
      </c>
      <c r="L9861" s="12">
        <f>VLOOKUP(train[[#This Row],[Sub-Category]],Análisis_ABC_XYZ[[#Headers],[#Data]],4,FALSE)</f>
        <v>0.44610841445725197</v>
      </c>
    </row>
    <row r="9862" spans="1:12" x14ac:dyDescent="0.35">
      <c r="A9862" s="2">
        <v>43455</v>
      </c>
      <c r="B9862" s="1" t="s">
        <v>239</v>
      </c>
      <c r="C9862" s="1" t="s">
        <v>603</v>
      </c>
      <c r="D9862" s="1" t="s">
        <v>26</v>
      </c>
      <c r="E9862" s="1" t="s">
        <v>27</v>
      </c>
      <c r="F9862" s="18">
        <v>281.96999999999997</v>
      </c>
      <c r="G9862" t="s">
        <v>2724</v>
      </c>
      <c r="H9862" s="1">
        <f>IF(COUNTIF(G$2:G9862,G9862)=1,1,0)</f>
        <v>1</v>
      </c>
      <c r="I9862" s="1">
        <v>3</v>
      </c>
      <c r="J9862" s="1">
        <v>0</v>
      </c>
      <c r="K9862" s="1">
        <v>78.951599999999999</v>
      </c>
      <c r="L9862" s="12">
        <f>VLOOKUP(train[[#This Row],[Sub-Category]],Análisis_ABC_XYZ[[#Headers],[#Data]],4,FALSE)</f>
        <v>0.41105220110552465</v>
      </c>
    </row>
    <row r="9863" spans="1:12" x14ac:dyDescent="0.35">
      <c r="A9863" s="2">
        <v>43455</v>
      </c>
      <c r="B9863" s="1" t="s">
        <v>239</v>
      </c>
      <c r="C9863" s="1" t="s">
        <v>215</v>
      </c>
      <c r="D9863" s="1" t="s">
        <v>14</v>
      </c>
      <c r="E9863" s="1" t="s">
        <v>36</v>
      </c>
      <c r="F9863" s="18">
        <v>166.44</v>
      </c>
      <c r="G9863" t="s">
        <v>2724</v>
      </c>
      <c r="H9863" s="1">
        <f>IF(COUNTIF(G$2:G9863,G9863)=1,1,0)</f>
        <v>0</v>
      </c>
      <c r="I9863" s="1">
        <v>3</v>
      </c>
      <c r="J9863" s="1">
        <v>0</v>
      </c>
      <c r="K9863" s="1">
        <v>79.891199999999998</v>
      </c>
      <c r="L9863" s="12">
        <f>VLOOKUP(train[[#This Row],[Sub-Category]],Análisis_ABC_XYZ[[#Headers],[#Data]],4,FALSE)</f>
        <v>0.43613829632717294</v>
      </c>
    </row>
    <row r="9864" spans="1:12" x14ac:dyDescent="0.35">
      <c r="A9864" s="2">
        <v>43455</v>
      </c>
      <c r="B9864" s="1" t="s">
        <v>12</v>
      </c>
      <c r="C9864" s="1" t="s">
        <v>888</v>
      </c>
      <c r="D9864" s="1" t="s">
        <v>14</v>
      </c>
      <c r="E9864" s="1" t="s">
        <v>20</v>
      </c>
      <c r="F9864" s="18">
        <v>124.36</v>
      </c>
      <c r="G9864" t="s">
        <v>5299</v>
      </c>
      <c r="H9864" s="1">
        <f>IF(COUNTIF(G$2:G9864,G9864)=1,1,0)</f>
        <v>1</v>
      </c>
      <c r="I9864" s="1">
        <v>2</v>
      </c>
      <c r="J9864" s="1">
        <v>0</v>
      </c>
      <c r="K9864" s="1">
        <v>33.577200000000005</v>
      </c>
      <c r="L9864" s="12">
        <f>VLOOKUP(train[[#This Row],[Sub-Category]],Análisis_ABC_XYZ[[#Headers],[#Data]],4,FALSE)</f>
        <v>0.44610841445725197</v>
      </c>
    </row>
    <row r="9865" spans="1:12" x14ac:dyDescent="0.35">
      <c r="A9865" s="2">
        <v>43455</v>
      </c>
      <c r="B9865" s="1" t="s">
        <v>239</v>
      </c>
      <c r="C9865" s="1" t="s">
        <v>1273</v>
      </c>
      <c r="D9865" s="1" t="s">
        <v>14</v>
      </c>
      <c r="E9865" s="1" t="s">
        <v>182</v>
      </c>
      <c r="F9865" s="18">
        <v>69.5</v>
      </c>
      <c r="G9865" t="s">
        <v>2724</v>
      </c>
      <c r="H9865" s="1">
        <f>IF(COUNTIF(G$2:G9865,G9865)=1,1,0)</f>
        <v>0</v>
      </c>
      <c r="I9865" s="1">
        <v>5</v>
      </c>
      <c r="J9865" s="1">
        <v>0</v>
      </c>
      <c r="K9865" s="1">
        <v>20.154999999999994</v>
      </c>
      <c r="L9865" s="12">
        <f>VLOOKUP(train[[#This Row],[Sub-Category]],Análisis_ABC_XYZ[[#Headers],[#Data]],4,FALSE)</f>
        <v>0.53938093436526824</v>
      </c>
    </row>
    <row r="9866" spans="1:12" x14ac:dyDescent="0.35">
      <c r="A9866" s="2">
        <v>43455</v>
      </c>
      <c r="B9866" s="1" t="s">
        <v>126</v>
      </c>
      <c r="C9866" s="1" t="s">
        <v>1477</v>
      </c>
      <c r="D9866" s="1" t="s">
        <v>14</v>
      </c>
      <c r="E9866" s="1" t="s">
        <v>29</v>
      </c>
      <c r="F9866" s="18">
        <v>23.88</v>
      </c>
      <c r="G9866" t="s">
        <v>3791</v>
      </c>
      <c r="H9866" s="1">
        <f>IF(COUNTIF(G$2:G9866,G9866)=1,1,0)</f>
        <v>1</v>
      </c>
      <c r="I9866" s="1">
        <v>6</v>
      </c>
      <c r="J9866" s="1">
        <v>0</v>
      </c>
      <c r="K9866" s="1">
        <v>11.223600000000001</v>
      </c>
      <c r="L9866" s="12">
        <f>VLOOKUP(train[[#This Row],[Sub-Category]],Análisis_ABC_XYZ[[#Headers],[#Data]],4,FALSE)</f>
        <v>0.46881743173671325</v>
      </c>
    </row>
    <row r="9867" spans="1:12" x14ac:dyDescent="0.35">
      <c r="A9867" s="2">
        <v>43455</v>
      </c>
      <c r="B9867" s="1" t="s">
        <v>49</v>
      </c>
      <c r="C9867" s="1" t="s">
        <v>806</v>
      </c>
      <c r="D9867" s="1" t="s">
        <v>8</v>
      </c>
      <c r="E9867" s="1" t="s">
        <v>22</v>
      </c>
      <c r="F9867" s="18">
        <v>15.92</v>
      </c>
      <c r="G9867" t="s">
        <v>3397</v>
      </c>
      <c r="H9867" s="1">
        <f>IF(COUNTIF(G$2:G9867,G9867)=1,1,0)</f>
        <v>1</v>
      </c>
      <c r="I9867" s="1">
        <v>2</v>
      </c>
      <c r="J9867" s="1">
        <v>0</v>
      </c>
      <c r="K9867" s="1">
        <v>7.0048000000000012</v>
      </c>
      <c r="L9867" s="12">
        <f>VLOOKUP(train[[#This Row],[Sub-Category]],Análisis_ABC_XYZ[[#Headers],[#Data]],4,FALSE)</f>
        <v>0.4595170286641902</v>
      </c>
    </row>
    <row r="9868" spans="1:12" x14ac:dyDescent="0.35">
      <c r="A9868" s="2">
        <v>43455</v>
      </c>
      <c r="B9868" s="1" t="s">
        <v>12</v>
      </c>
      <c r="C9868" s="1" t="s">
        <v>516</v>
      </c>
      <c r="D9868" s="1" t="s">
        <v>14</v>
      </c>
      <c r="E9868" s="1" t="s">
        <v>24</v>
      </c>
      <c r="F9868" s="18">
        <v>6.63</v>
      </c>
      <c r="G9868" t="s">
        <v>2606</v>
      </c>
      <c r="H9868" s="1">
        <f>IF(COUNTIF(G$2:G9868,G9868)=1,1,0)</f>
        <v>1</v>
      </c>
      <c r="I9868" s="1">
        <v>3</v>
      </c>
      <c r="J9868" s="1">
        <v>0</v>
      </c>
      <c r="K9868" s="1">
        <v>1.7901</v>
      </c>
      <c r="L9868" s="12">
        <f>VLOOKUP(train[[#This Row],[Sub-Category]],Análisis_ABC_XYZ[[#Headers],[#Data]],4,FALSE)</f>
        <v>0.45632477063632687</v>
      </c>
    </row>
    <row r="9869" spans="1:12" x14ac:dyDescent="0.35">
      <c r="A9869" s="2">
        <v>43455</v>
      </c>
      <c r="B9869" s="1" t="s">
        <v>12</v>
      </c>
      <c r="C9869" s="1" t="s">
        <v>517</v>
      </c>
      <c r="D9869" s="1" t="s">
        <v>14</v>
      </c>
      <c r="E9869" s="1" t="s">
        <v>24</v>
      </c>
      <c r="F9869" s="18">
        <v>5.88</v>
      </c>
      <c r="G9869" t="s">
        <v>2606</v>
      </c>
      <c r="H9869" s="1">
        <f>IF(COUNTIF(G$2:G9869,G9869)=1,1,0)</f>
        <v>0</v>
      </c>
      <c r="I9869" s="1">
        <v>2</v>
      </c>
      <c r="J9869" s="1">
        <v>0</v>
      </c>
      <c r="K9869" s="1">
        <v>1.7051999999999996</v>
      </c>
      <c r="L9869" s="12">
        <f>VLOOKUP(train[[#This Row],[Sub-Category]],Análisis_ABC_XYZ[[#Headers],[#Data]],4,FALSE)</f>
        <v>0.45632477063632687</v>
      </c>
    </row>
    <row r="9870" spans="1:12" x14ac:dyDescent="0.35">
      <c r="A9870" s="2">
        <v>43455</v>
      </c>
      <c r="B9870" s="1" t="s">
        <v>6</v>
      </c>
      <c r="C9870" s="1" t="s">
        <v>1003</v>
      </c>
      <c r="D9870" s="1" t="s">
        <v>26</v>
      </c>
      <c r="E9870" s="1" t="s">
        <v>56</v>
      </c>
      <c r="F9870" s="18">
        <v>71</v>
      </c>
      <c r="G9870" t="s">
        <v>2037</v>
      </c>
      <c r="H9870" s="1">
        <f>IF(COUNTIF(G$2:G9870,G9870)=1,1,0)</f>
        <v>1</v>
      </c>
      <c r="I9870" s="1">
        <v>4</v>
      </c>
      <c r="J9870" s="1">
        <v>0</v>
      </c>
      <c r="K9870" s="1">
        <v>27.689999999999998</v>
      </c>
      <c r="L9870" s="12">
        <f>VLOOKUP(train[[#This Row],[Sub-Category]],Análisis_ABC_XYZ[[#Headers],[#Data]],4,FALSE)</f>
        <v>0.52062335344040378</v>
      </c>
    </row>
    <row r="9871" spans="1:12" x14ac:dyDescent="0.35">
      <c r="A9871" s="2">
        <v>43456</v>
      </c>
      <c r="B9871" s="1" t="s">
        <v>79</v>
      </c>
      <c r="C9871" s="1" t="s">
        <v>693</v>
      </c>
      <c r="D9871" s="1" t="s">
        <v>8</v>
      </c>
      <c r="E9871" s="1" t="s">
        <v>11</v>
      </c>
      <c r="F9871" s="18">
        <v>1586.6899999999998</v>
      </c>
      <c r="G9871" t="s">
        <v>4324</v>
      </c>
      <c r="H9871" s="1">
        <f>IF(COUNTIF(G$2:G9871,G9871)=1,1,0)</f>
        <v>1</v>
      </c>
      <c r="I9871" s="1">
        <v>7</v>
      </c>
      <c r="J9871" s="1">
        <v>0</v>
      </c>
      <c r="K9871" s="1">
        <v>412.5394</v>
      </c>
      <c r="L9871" s="12">
        <f>VLOOKUP(train[[#This Row],[Sub-Category]],Análisis_ABC_XYZ[[#Headers],[#Data]],4,FALSE)</f>
        <v>0.46529189879902266</v>
      </c>
    </row>
    <row r="9872" spans="1:12" x14ac:dyDescent="0.35">
      <c r="A9872" s="2">
        <v>43456</v>
      </c>
      <c r="B9872" s="1" t="s">
        <v>111</v>
      </c>
      <c r="C9872" s="1" t="s">
        <v>313</v>
      </c>
      <c r="D9872" s="1" t="s">
        <v>8</v>
      </c>
      <c r="E9872" s="1" t="s">
        <v>18</v>
      </c>
      <c r="F9872" s="18">
        <v>934.9559999999999</v>
      </c>
      <c r="G9872" t="s">
        <v>3886</v>
      </c>
      <c r="H9872" s="1">
        <f>IF(COUNTIF(G$2:G9872,G9872)=1,1,0)</f>
        <v>1</v>
      </c>
      <c r="I9872" s="1">
        <v>6</v>
      </c>
      <c r="J9872" s="1">
        <v>0.4</v>
      </c>
      <c r="K9872" s="1">
        <v>-249.32159999999999</v>
      </c>
      <c r="L9872" s="12">
        <f>VLOOKUP(train[[#This Row],[Sub-Category]],Análisis_ABC_XYZ[[#Headers],[#Data]],4,FALSE)</f>
        <v>0.55975208308209756</v>
      </c>
    </row>
    <row r="9873" spans="1:12" x14ac:dyDescent="0.35">
      <c r="A9873" s="2">
        <v>43456</v>
      </c>
      <c r="B9873" s="1" t="s">
        <v>186</v>
      </c>
      <c r="C9873" s="1" t="s">
        <v>187</v>
      </c>
      <c r="D9873" s="1" t="s">
        <v>14</v>
      </c>
      <c r="E9873" s="1" t="s">
        <v>31</v>
      </c>
      <c r="F9873" s="18">
        <v>839.43000000000006</v>
      </c>
      <c r="G9873" t="s">
        <v>6307</v>
      </c>
      <c r="H9873" s="1">
        <f>IF(COUNTIF(G$2:G9873,G9873)=1,1,0)</f>
        <v>1</v>
      </c>
      <c r="I9873" s="1">
        <v>3</v>
      </c>
      <c r="J9873" s="1">
        <v>0</v>
      </c>
      <c r="K9873" s="1">
        <v>218.25179999999997</v>
      </c>
      <c r="L9873" s="12">
        <f>VLOOKUP(train[[#This Row],[Sub-Category]],Análisis_ABC_XYZ[[#Headers],[#Data]],4,FALSE)</f>
        <v>0.49507917887403441</v>
      </c>
    </row>
    <row r="9874" spans="1:12" x14ac:dyDescent="0.35">
      <c r="A9874" s="2">
        <v>43456</v>
      </c>
      <c r="B9874" s="1" t="s">
        <v>412</v>
      </c>
      <c r="C9874" s="1" t="s">
        <v>475</v>
      </c>
      <c r="D9874" s="1" t="s">
        <v>14</v>
      </c>
      <c r="E9874" s="1" t="s">
        <v>182</v>
      </c>
      <c r="F9874" s="18">
        <v>695.16</v>
      </c>
      <c r="G9874" t="s">
        <v>5715</v>
      </c>
      <c r="H9874" s="1">
        <f>IF(COUNTIF(G$2:G9874,G9874)=1,1,0)</f>
        <v>1</v>
      </c>
      <c r="I9874" s="1">
        <v>6</v>
      </c>
      <c r="J9874" s="1">
        <v>0</v>
      </c>
      <c r="K9874" s="1">
        <v>34.757999999999953</v>
      </c>
      <c r="L9874" s="12">
        <f>VLOOKUP(train[[#This Row],[Sub-Category]],Análisis_ABC_XYZ[[#Headers],[#Data]],4,FALSE)</f>
        <v>0.53938093436526824</v>
      </c>
    </row>
    <row r="9875" spans="1:12" x14ac:dyDescent="0.35">
      <c r="A9875" s="2">
        <v>43456</v>
      </c>
      <c r="B9875" s="1" t="s">
        <v>157</v>
      </c>
      <c r="C9875" s="1" t="s">
        <v>1405</v>
      </c>
      <c r="D9875" s="1" t="s">
        <v>26</v>
      </c>
      <c r="E9875" s="1" t="s">
        <v>27</v>
      </c>
      <c r="F9875" s="18">
        <v>629.95799999999997</v>
      </c>
      <c r="G9875" t="s">
        <v>3418</v>
      </c>
      <c r="H9875" s="1">
        <f>IF(COUNTIF(G$2:G9875,G9875)=1,1,0)</f>
        <v>1</v>
      </c>
      <c r="I9875" s="1">
        <v>7</v>
      </c>
      <c r="J9875" s="1">
        <v>0.4</v>
      </c>
      <c r="K9875" s="1">
        <v>94.49369999999999</v>
      </c>
      <c r="L9875" s="12">
        <f>VLOOKUP(train[[#This Row],[Sub-Category]],Análisis_ABC_XYZ[[#Headers],[#Data]],4,FALSE)</f>
        <v>0.41105220110552465</v>
      </c>
    </row>
    <row r="9876" spans="1:12" x14ac:dyDescent="0.35">
      <c r="A9876" s="2">
        <v>43456</v>
      </c>
      <c r="B9876" s="1" t="s">
        <v>76</v>
      </c>
      <c r="C9876" s="1" t="s">
        <v>394</v>
      </c>
      <c r="D9876" s="1" t="s">
        <v>8</v>
      </c>
      <c r="E9876" s="1" t="s">
        <v>18</v>
      </c>
      <c r="F9876" s="18">
        <v>607.52</v>
      </c>
      <c r="G9876" t="s">
        <v>4068</v>
      </c>
      <c r="H9876" s="1">
        <f>IF(COUNTIF(G$2:G9876,G9876)=1,1,0)</f>
        <v>1</v>
      </c>
      <c r="I9876" s="1">
        <v>2</v>
      </c>
      <c r="J9876" s="1">
        <v>0</v>
      </c>
      <c r="K9876" s="1">
        <v>97.203200000000038</v>
      </c>
      <c r="L9876" s="12">
        <f>VLOOKUP(train[[#This Row],[Sub-Category]],Análisis_ABC_XYZ[[#Headers],[#Data]],4,FALSE)</f>
        <v>0.55975208308209756</v>
      </c>
    </row>
    <row r="9877" spans="1:12" x14ac:dyDescent="0.35">
      <c r="A9877" s="2">
        <v>43456</v>
      </c>
      <c r="B9877" s="1" t="s">
        <v>79</v>
      </c>
      <c r="C9877" s="1" t="s">
        <v>169</v>
      </c>
      <c r="D9877" s="1" t="s">
        <v>8</v>
      </c>
      <c r="E9877" s="1" t="s">
        <v>18</v>
      </c>
      <c r="F9877" s="18">
        <v>411.8</v>
      </c>
      <c r="G9877" t="s">
        <v>4324</v>
      </c>
      <c r="H9877" s="1">
        <f>IF(COUNTIF(G$2:G9877,G9877)=1,1,0)</f>
        <v>0</v>
      </c>
      <c r="I9877" s="1">
        <v>2</v>
      </c>
      <c r="J9877" s="1">
        <v>0</v>
      </c>
      <c r="K9877" s="1">
        <v>70.005999999999972</v>
      </c>
      <c r="L9877" s="12">
        <f>VLOOKUP(train[[#This Row],[Sub-Category]],Análisis_ABC_XYZ[[#Headers],[#Data]],4,FALSE)</f>
        <v>0.55975208308209756</v>
      </c>
    </row>
    <row r="9878" spans="1:12" x14ac:dyDescent="0.35">
      <c r="A9878" s="2">
        <v>43456</v>
      </c>
      <c r="B9878" s="1" t="s">
        <v>412</v>
      </c>
      <c r="C9878" s="1" t="s">
        <v>1559</v>
      </c>
      <c r="D9878" s="1" t="s">
        <v>8</v>
      </c>
      <c r="E9878" s="1" t="s">
        <v>9</v>
      </c>
      <c r="F9878" s="18">
        <v>220.98</v>
      </c>
      <c r="G9878" t="s">
        <v>5715</v>
      </c>
      <c r="H9878" s="1">
        <f>IF(COUNTIF(G$2:G9878,G9878)=1,1,0)</f>
        <v>0</v>
      </c>
      <c r="I9878" s="1">
        <v>1</v>
      </c>
      <c r="J9878" s="1">
        <v>0</v>
      </c>
      <c r="K9878" s="1">
        <v>50.825400000000002</v>
      </c>
      <c r="L9878" s="12">
        <f>VLOOKUP(train[[#This Row],[Sub-Category]],Análisis_ABC_XYZ[[#Headers],[#Data]],4,FALSE)</f>
        <v>0.5176847302647779</v>
      </c>
    </row>
    <row r="9879" spans="1:12" x14ac:dyDescent="0.35">
      <c r="A9879" s="2">
        <v>43456</v>
      </c>
      <c r="B9879" s="1" t="s">
        <v>104</v>
      </c>
      <c r="C9879" s="1" t="s">
        <v>1029</v>
      </c>
      <c r="D9879" s="1" t="s">
        <v>8</v>
      </c>
      <c r="E9879" s="1" t="s">
        <v>18</v>
      </c>
      <c r="F9879" s="18">
        <v>182.55</v>
      </c>
      <c r="G9879" t="s">
        <v>5586</v>
      </c>
      <c r="H9879" s="1">
        <f>IF(COUNTIF(G$2:G9879,G9879)=1,1,0)</f>
        <v>1</v>
      </c>
      <c r="I9879" s="1">
        <v>2</v>
      </c>
      <c r="J9879" s="1">
        <v>0.5</v>
      </c>
      <c r="K9879" s="1">
        <v>-135.08699999999999</v>
      </c>
      <c r="L9879" s="12">
        <f>VLOOKUP(train[[#This Row],[Sub-Category]],Análisis_ABC_XYZ[[#Headers],[#Data]],4,FALSE)</f>
        <v>0.55975208308209756</v>
      </c>
    </row>
    <row r="9880" spans="1:12" x14ac:dyDescent="0.35">
      <c r="A9880" s="2">
        <v>43456</v>
      </c>
      <c r="B9880" s="1" t="s">
        <v>119</v>
      </c>
      <c r="C9880" s="1" t="s">
        <v>538</v>
      </c>
      <c r="D9880" s="1" t="s">
        <v>8</v>
      </c>
      <c r="E9880" s="1" t="s">
        <v>11</v>
      </c>
      <c r="F9880" s="18">
        <v>141.96</v>
      </c>
      <c r="G9880" t="s">
        <v>5394</v>
      </c>
      <c r="H9880" s="1">
        <f>IF(COUNTIF(G$2:G9880,G9880)=1,1,0)</f>
        <v>1</v>
      </c>
      <c r="I9880" s="1">
        <v>2</v>
      </c>
      <c r="J9880" s="1">
        <v>0</v>
      </c>
      <c r="K9880" s="1">
        <v>35.490000000000009</v>
      </c>
      <c r="L9880" s="12">
        <f>VLOOKUP(train[[#This Row],[Sub-Category]],Análisis_ABC_XYZ[[#Headers],[#Data]],4,FALSE)</f>
        <v>0.46529189879902266</v>
      </c>
    </row>
    <row r="9881" spans="1:12" x14ac:dyDescent="0.35">
      <c r="A9881" s="2">
        <v>43456</v>
      </c>
      <c r="B9881" s="1" t="s">
        <v>39</v>
      </c>
      <c r="C9881" s="1" t="s">
        <v>704</v>
      </c>
      <c r="D9881" s="1" t="s">
        <v>14</v>
      </c>
      <c r="E9881" s="1" t="s">
        <v>36</v>
      </c>
      <c r="F9881" s="18">
        <v>75.88</v>
      </c>
      <c r="G9881" t="s">
        <v>2665</v>
      </c>
      <c r="H9881" s="1">
        <f>IF(COUNTIF(G$2:G9881,G9881)=1,1,0)</f>
        <v>1</v>
      </c>
      <c r="I9881" s="1">
        <v>5</v>
      </c>
      <c r="J9881" s="1">
        <v>0.2</v>
      </c>
      <c r="K9881" s="1">
        <v>26.557999999999993</v>
      </c>
      <c r="L9881" s="12">
        <f>VLOOKUP(train[[#This Row],[Sub-Category]],Análisis_ABC_XYZ[[#Headers],[#Data]],4,FALSE)</f>
        <v>0.43613829632717294</v>
      </c>
    </row>
    <row r="9882" spans="1:12" x14ac:dyDescent="0.35">
      <c r="A9882" s="2">
        <v>43456</v>
      </c>
      <c r="B9882" s="1" t="s">
        <v>203</v>
      </c>
      <c r="C9882" s="1" t="s">
        <v>1087</v>
      </c>
      <c r="D9882" s="1" t="s">
        <v>26</v>
      </c>
      <c r="E9882" s="1" t="s">
        <v>27</v>
      </c>
      <c r="F9882" s="18">
        <v>67.040000000000006</v>
      </c>
      <c r="G9882" t="s">
        <v>2443</v>
      </c>
      <c r="H9882" s="1">
        <f>IF(COUNTIF(G$2:G9882,G9882)=1,1,0)</f>
        <v>1</v>
      </c>
      <c r="I9882" s="1">
        <v>4</v>
      </c>
      <c r="J9882" s="1">
        <v>0.2</v>
      </c>
      <c r="K9882" s="1">
        <v>6.7039999999999971</v>
      </c>
      <c r="L9882" s="12">
        <f>VLOOKUP(train[[#This Row],[Sub-Category]],Análisis_ABC_XYZ[[#Headers],[#Data]],4,FALSE)</f>
        <v>0.41105220110552465</v>
      </c>
    </row>
    <row r="9883" spans="1:12" x14ac:dyDescent="0.35">
      <c r="A9883" s="2">
        <v>43456</v>
      </c>
      <c r="B9883" s="1" t="s">
        <v>111</v>
      </c>
      <c r="C9883" s="1" t="s">
        <v>731</v>
      </c>
      <c r="D9883" s="1" t="s">
        <v>14</v>
      </c>
      <c r="E9883" s="1" t="s">
        <v>31</v>
      </c>
      <c r="F9883" s="18">
        <v>59.24</v>
      </c>
      <c r="G9883" t="s">
        <v>3886</v>
      </c>
      <c r="H9883" s="1">
        <f>IF(COUNTIF(G$2:G9883,G9883)=1,1,0)</f>
        <v>0</v>
      </c>
      <c r="I9883" s="1">
        <v>5</v>
      </c>
      <c r="J9883" s="1">
        <v>0.2</v>
      </c>
      <c r="K9883" s="1">
        <v>16.290999999999997</v>
      </c>
      <c r="L9883" s="12">
        <f>VLOOKUP(train[[#This Row],[Sub-Category]],Análisis_ABC_XYZ[[#Headers],[#Data]],4,FALSE)</f>
        <v>0.49507917887403441</v>
      </c>
    </row>
    <row r="9884" spans="1:12" x14ac:dyDescent="0.35">
      <c r="A9884" s="2">
        <v>43456</v>
      </c>
      <c r="B9884" s="1" t="s">
        <v>203</v>
      </c>
      <c r="C9884" s="1" t="s">
        <v>309</v>
      </c>
      <c r="D9884" s="1" t="s">
        <v>14</v>
      </c>
      <c r="E9884" s="1" t="s">
        <v>20</v>
      </c>
      <c r="F9884" s="18">
        <v>37.32</v>
      </c>
      <c r="G9884" t="s">
        <v>2443</v>
      </c>
      <c r="H9884" s="1">
        <f>IF(COUNTIF(G$2:G9884,G9884)=1,1,0)</f>
        <v>0</v>
      </c>
      <c r="I9884" s="1">
        <v>3</v>
      </c>
      <c r="J9884" s="1">
        <v>0</v>
      </c>
      <c r="K9884" s="1">
        <v>10.4496</v>
      </c>
      <c r="L9884" s="12">
        <f>VLOOKUP(train[[#This Row],[Sub-Category]],Análisis_ABC_XYZ[[#Headers],[#Data]],4,FALSE)</f>
        <v>0.44610841445725197</v>
      </c>
    </row>
    <row r="9885" spans="1:12" x14ac:dyDescent="0.35">
      <c r="A9885" s="2">
        <v>43456</v>
      </c>
      <c r="B9885" s="1" t="s">
        <v>76</v>
      </c>
      <c r="C9885" s="1" t="s">
        <v>286</v>
      </c>
      <c r="D9885" s="1" t="s">
        <v>14</v>
      </c>
      <c r="E9885" s="1" t="s">
        <v>20</v>
      </c>
      <c r="F9885" s="18">
        <v>31.16</v>
      </c>
      <c r="G9885" t="s">
        <v>4068</v>
      </c>
      <c r="H9885" s="1">
        <f>IF(COUNTIF(G$2:G9885,G9885)=1,1,0)</f>
        <v>0</v>
      </c>
      <c r="I9885" s="1">
        <v>2</v>
      </c>
      <c r="J9885" s="1">
        <v>0</v>
      </c>
      <c r="K9885" s="1">
        <v>7.7899999999999991</v>
      </c>
      <c r="L9885" s="12">
        <f>VLOOKUP(train[[#This Row],[Sub-Category]],Análisis_ABC_XYZ[[#Headers],[#Data]],4,FALSE)</f>
        <v>0.44610841445725197</v>
      </c>
    </row>
    <row r="9886" spans="1:12" x14ac:dyDescent="0.35">
      <c r="A9886" s="2">
        <v>43456</v>
      </c>
      <c r="B9886" s="1" t="s">
        <v>111</v>
      </c>
      <c r="C9886" s="1" t="s">
        <v>437</v>
      </c>
      <c r="D9886" s="1" t="s">
        <v>14</v>
      </c>
      <c r="E9886" s="1" t="s">
        <v>20</v>
      </c>
      <c r="F9886" s="18">
        <v>26.160000000000004</v>
      </c>
      <c r="G9886" t="s">
        <v>3886</v>
      </c>
      <c r="H9886" s="1">
        <f>IF(COUNTIF(G$2:G9886,G9886)=1,1,0)</f>
        <v>0</v>
      </c>
      <c r="I9886" s="1">
        <v>3</v>
      </c>
      <c r="J9886" s="1">
        <v>0.2</v>
      </c>
      <c r="K9886" s="1">
        <v>1.961999999999998</v>
      </c>
      <c r="L9886" s="12">
        <f>VLOOKUP(train[[#This Row],[Sub-Category]],Análisis_ABC_XYZ[[#Headers],[#Data]],4,FALSE)</f>
        <v>0.44610841445725197</v>
      </c>
    </row>
    <row r="9887" spans="1:12" x14ac:dyDescent="0.35">
      <c r="A9887" s="2">
        <v>43456</v>
      </c>
      <c r="B9887" s="1" t="s">
        <v>39</v>
      </c>
      <c r="C9887" s="1" t="s">
        <v>778</v>
      </c>
      <c r="D9887" s="1" t="s">
        <v>14</v>
      </c>
      <c r="E9887" s="1" t="s">
        <v>36</v>
      </c>
      <c r="F9887" s="18">
        <v>25.920000000000005</v>
      </c>
      <c r="G9887" t="s">
        <v>2665</v>
      </c>
      <c r="H9887" s="1">
        <f>IF(COUNTIF(G$2:G9887,G9887)=1,1,0)</f>
        <v>0</v>
      </c>
      <c r="I9887" s="1">
        <v>5</v>
      </c>
      <c r="J9887" s="1">
        <v>0.2</v>
      </c>
      <c r="K9887" s="1">
        <v>9.0719999999999992</v>
      </c>
      <c r="L9887" s="12">
        <f>VLOOKUP(train[[#This Row],[Sub-Category]],Análisis_ABC_XYZ[[#Headers],[#Data]],4,FALSE)</f>
        <v>0.43613829632717294</v>
      </c>
    </row>
    <row r="9888" spans="1:12" x14ac:dyDescent="0.35">
      <c r="A9888" s="2">
        <v>43456</v>
      </c>
      <c r="B9888" s="1" t="s">
        <v>111</v>
      </c>
      <c r="C9888" s="1" t="s">
        <v>1091</v>
      </c>
      <c r="D9888" s="1" t="s">
        <v>14</v>
      </c>
      <c r="E9888" s="1" t="s">
        <v>24</v>
      </c>
      <c r="F9888" s="18">
        <v>23.128</v>
      </c>
      <c r="G9888" t="s">
        <v>3886</v>
      </c>
      <c r="H9888" s="1">
        <f>IF(COUNTIF(G$2:G9888,G9888)=1,1,0)</f>
        <v>0</v>
      </c>
      <c r="I9888" s="1">
        <v>7</v>
      </c>
      <c r="J9888" s="1">
        <v>0.2</v>
      </c>
      <c r="K9888" s="1">
        <v>2.8909999999999982</v>
      </c>
      <c r="L9888" s="12">
        <f>VLOOKUP(train[[#This Row],[Sub-Category]],Análisis_ABC_XYZ[[#Headers],[#Data]],4,FALSE)</f>
        <v>0.45632477063632687</v>
      </c>
    </row>
    <row r="9889" spans="1:12" x14ac:dyDescent="0.35">
      <c r="A9889" s="2">
        <v>43456</v>
      </c>
      <c r="B9889" s="1" t="s">
        <v>203</v>
      </c>
      <c r="C9889" s="1" t="s">
        <v>999</v>
      </c>
      <c r="D9889" s="1" t="s">
        <v>14</v>
      </c>
      <c r="E9889" s="1" t="s">
        <v>15</v>
      </c>
      <c r="F9889" s="18">
        <v>18.45</v>
      </c>
      <c r="G9889" t="s">
        <v>2443</v>
      </c>
      <c r="H9889" s="1">
        <f>IF(COUNTIF(G$2:G9889,G9889)=1,1,0)</f>
        <v>0</v>
      </c>
      <c r="I9889" s="1">
        <v>5</v>
      </c>
      <c r="J9889" s="1">
        <v>0</v>
      </c>
      <c r="K9889" s="1">
        <v>8.6715</v>
      </c>
      <c r="L9889" s="12">
        <f>VLOOKUP(train[[#This Row],[Sub-Category]],Análisis_ABC_XYZ[[#Headers],[#Data]],4,FALSE)</f>
        <v>0.4647369236065339</v>
      </c>
    </row>
    <row r="9890" spans="1:12" x14ac:dyDescent="0.35">
      <c r="A9890" s="2">
        <v>43456</v>
      </c>
      <c r="B9890" s="1" t="s">
        <v>16</v>
      </c>
      <c r="C9890" s="1" t="s">
        <v>1238</v>
      </c>
      <c r="D9890" s="1" t="s">
        <v>14</v>
      </c>
      <c r="E9890" s="1" t="s">
        <v>61</v>
      </c>
      <c r="F9890" s="18">
        <v>7.8239999999999998</v>
      </c>
      <c r="G9890" t="s">
        <v>4857</v>
      </c>
      <c r="H9890" s="1">
        <f>IF(COUNTIF(G$2:G9890,G9890)=1,1,0)</f>
        <v>1</v>
      </c>
      <c r="I9890" s="1">
        <v>1</v>
      </c>
      <c r="J9890" s="1">
        <v>0.2</v>
      </c>
      <c r="K9890" s="1">
        <v>2.9339999999999997</v>
      </c>
      <c r="L9890" s="12">
        <f>VLOOKUP(train[[#This Row],[Sub-Category]],Análisis_ABC_XYZ[[#Headers],[#Data]],4,FALSE)</f>
        <v>0.44424167803735209</v>
      </c>
    </row>
    <row r="9891" spans="1:12" x14ac:dyDescent="0.35">
      <c r="A9891" s="2">
        <v>43456</v>
      </c>
      <c r="B9891" s="1" t="s">
        <v>39</v>
      </c>
      <c r="C9891" s="1" t="s">
        <v>925</v>
      </c>
      <c r="D9891" s="1" t="s">
        <v>14</v>
      </c>
      <c r="E9891" s="1" t="s">
        <v>29</v>
      </c>
      <c r="F9891" s="18">
        <v>6.3299999999999992</v>
      </c>
      <c r="G9891" t="s">
        <v>2665</v>
      </c>
      <c r="H9891" s="1">
        <f>IF(COUNTIF(G$2:G9891,G9891)=1,1,0)</f>
        <v>0</v>
      </c>
      <c r="I9891" s="1">
        <v>5</v>
      </c>
      <c r="J9891" s="1">
        <v>0.8</v>
      </c>
      <c r="K9891" s="1">
        <v>-9.8114999999999988</v>
      </c>
      <c r="L9891" s="12">
        <f>VLOOKUP(train[[#This Row],[Sub-Category]],Análisis_ABC_XYZ[[#Headers],[#Data]],4,FALSE)</f>
        <v>0.46881743173671325</v>
      </c>
    </row>
    <row r="9892" spans="1:12" x14ac:dyDescent="0.35">
      <c r="A9892" s="2">
        <v>43456</v>
      </c>
      <c r="B9892" s="1" t="s">
        <v>203</v>
      </c>
      <c r="C9892" s="1" t="s">
        <v>443</v>
      </c>
      <c r="D9892" s="1" t="s">
        <v>14</v>
      </c>
      <c r="E9892" s="1" t="s">
        <v>24</v>
      </c>
      <c r="F9892" s="18">
        <v>4.17</v>
      </c>
      <c r="G9892" t="s">
        <v>2443</v>
      </c>
      <c r="H9892" s="1">
        <f>IF(COUNTIF(G$2:G9892,G9892)=1,1,0)</f>
        <v>0</v>
      </c>
      <c r="I9892" s="1">
        <v>3</v>
      </c>
      <c r="J9892" s="1">
        <v>0</v>
      </c>
      <c r="K9892" s="1">
        <v>1.0841999999999998</v>
      </c>
      <c r="L9892" s="12">
        <f>VLOOKUP(train[[#This Row],[Sub-Category]],Análisis_ABC_XYZ[[#Headers],[#Data]],4,FALSE)</f>
        <v>0.45632477063632687</v>
      </c>
    </row>
    <row r="9893" spans="1:12" x14ac:dyDescent="0.35">
      <c r="A9893" s="2">
        <v>43456</v>
      </c>
      <c r="B9893" s="1" t="s">
        <v>12</v>
      </c>
      <c r="C9893" s="1" t="s">
        <v>1595</v>
      </c>
      <c r="D9893" s="1" t="s">
        <v>26</v>
      </c>
      <c r="E9893" s="1" t="s">
        <v>56</v>
      </c>
      <c r="F9893" s="18">
        <v>474.95</v>
      </c>
      <c r="G9893" t="s">
        <v>6083</v>
      </c>
      <c r="H9893" s="1">
        <f>IF(COUNTIF(G$2:G9893,G9893)=1,1,0)</f>
        <v>1</v>
      </c>
      <c r="I9893" s="1">
        <v>5</v>
      </c>
      <c r="J9893" s="1">
        <v>0</v>
      </c>
      <c r="K9893" s="1">
        <v>142.48499999999993</v>
      </c>
      <c r="L9893" s="12">
        <f>VLOOKUP(train[[#This Row],[Sub-Category]],Análisis_ABC_XYZ[[#Headers],[#Data]],4,FALSE)</f>
        <v>0.52062335344040378</v>
      </c>
    </row>
    <row r="9894" spans="1:12" x14ac:dyDescent="0.35">
      <c r="A9894" s="2">
        <v>43456</v>
      </c>
      <c r="B9894" s="1" t="s">
        <v>79</v>
      </c>
      <c r="C9894" s="1" t="s">
        <v>1295</v>
      </c>
      <c r="D9894" s="1" t="s">
        <v>26</v>
      </c>
      <c r="E9894" s="1" t="s">
        <v>56</v>
      </c>
      <c r="F9894" s="18">
        <v>199.95000000000002</v>
      </c>
      <c r="G9894" t="s">
        <v>4324</v>
      </c>
      <c r="H9894" s="1">
        <f>IF(COUNTIF(G$2:G9894,G9894)=1,1,0)</f>
        <v>0</v>
      </c>
      <c r="I9894" s="1">
        <v>5</v>
      </c>
      <c r="J9894" s="1">
        <v>0</v>
      </c>
      <c r="K9894" s="1">
        <v>63.983999999999988</v>
      </c>
      <c r="L9894" s="12">
        <f>VLOOKUP(train[[#This Row],[Sub-Category]],Análisis_ABC_XYZ[[#Headers],[#Data]],4,FALSE)</f>
        <v>0.52062335344040378</v>
      </c>
    </row>
    <row r="9895" spans="1:12" x14ac:dyDescent="0.35">
      <c r="A9895" s="2">
        <v>43456</v>
      </c>
      <c r="B9895" s="1" t="s">
        <v>79</v>
      </c>
      <c r="C9895" s="1" t="s">
        <v>152</v>
      </c>
      <c r="D9895" s="1" t="s">
        <v>26</v>
      </c>
      <c r="E9895" s="1" t="s">
        <v>56</v>
      </c>
      <c r="F9895" s="18">
        <v>84.99</v>
      </c>
      <c r="G9895" t="s">
        <v>4324</v>
      </c>
      <c r="H9895" s="1">
        <f>IF(COUNTIF(G$2:G9895,G9895)=1,1,0)</f>
        <v>0</v>
      </c>
      <c r="I9895" s="1">
        <v>1</v>
      </c>
      <c r="J9895" s="1">
        <v>0</v>
      </c>
      <c r="K9895" s="1">
        <v>30.596399999999996</v>
      </c>
      <c r="L9895" s="12">
        <f>VLOOKUP(train[[#This Row],[Sub-Category]],Análisis_ABC_XYZ[[#Headers],[#Data]],4,FALSE)</f>
        <v>0.52062335344040378</v>
      </c>
    </row>
    <row r="9896" spans="1:12" x14ac:dyDescent="0.35">
      <c r="A9896" s="2">
        <v>43456</v>
      </c>
      <c r="B9896" s="1" t="s">
        <v>111</v>
      </c>
      <c r="C9896" s="1" t="s">
        <v>892</v>
      </c>
      <c r="D9896" s="1" t="s">
        <v>26</v>
      </c>
      <c r="E9896" s="1" t="s">
        <v>56</v>
      </c>
      <c r="F9896" s="18">
        <v>46.864000000000004</v>
      </c>
      <c r="G9896" t="s">
        <v>3886</v>
      </c>
      <c r="H9896" s="1">
        <f>IF(COUNTIF(G$2:G9896,G9896)=1,1,0)</f>
        <v>0</v>
      </c>
      <c r="I9896" s="1">
        <v>2</v>
      </c>
      <c r="J9896" s="1">
        <v>0.2</v>
      </c>
      <c r="K9896" s="1">
        <v>7.615399999999994</v>
      </c>
      <c r="L9896" s="12">
        <f>VLOOKUP(train[[#This Row],[Sub-Category]],Análisis_ABC_XYZ[[#Headers],[#Data]],4,FALSE)</f>
        <v>0.52062335344040378</v>
      </c>
    </row>
    <row r="9897" spans="1:12" x14ac:dyDescent="0.35">
      <c r="A9897" s="2">
        <v>43456</v>
      </c>
      <c r="B9897" s="1" t="s">
        <v>157</v>
      </c>
      <c r="C9897" s="1" t="s">
        <v>584</v>
      </c>
      <c r="D9897" s="1" t="s">
        <v>14</v>
      </c>
      <c r="E9897" s="1" t="s">
        <v>29</v>
      </c>
      <c r="F9897" s="18">
        <v>1.6410000000000002</v>
      </c>
      <c r="G9897" s="1" t="s">
        <v>3418</v>
      </c>
      <c r="H9897" s="1">
        <f>IF(COUNTIF(G$2:G9897,G9897)=1,1,0)</f>
        <v>0</v>
      </c>
      <c r="I9897" s="1">
        <v>1</v>
      </c>
      <c r="J9897" s="1">
        <v>0.7</v>
      </c>
      <c r="K9897" s="1">
        <v>-1.3128000000000002</v>
      </c>
      <c r="L9897" s="12">
        <f>VLOOKUP(train[[#This Row],[Sub-Category]],Análisis_ABC_XYZ[[#Headers],[#Data]],4,FALSE)</f>
        <v>0.46881743173671325</v>
      </c>
    </row>
    <row r="9898" spans="1:12" x14ac:dyDescent="0.35">
      <c r="A9898" s="2">
        <v>43457</v>
      </c>
      <c r="B9898" s="1" t="s">
        <v>501</v>
      </c>
      <c r="C9898" s="1" t="s">
        <v>1476</v>
      </c>
      <c r="D9898" s="1" t="s">
        <v>26</v>
      </c>
      <c r="E9898" s="1" t="s">
        <v>27</v>
      </c>
      <c r="F9898" s="18">
        <v>494.97</v>
      </c>
      <c r="G9898" t="s">
        <v>4394</v>
      </c>
      <c r="H9898" s="1">
        <f>IF(COUNTIF(G$2:G9898,G9898)=1,1,0)</f>
        <v>1</v>
      </c>
      <c r="I9898" s="1">
        <v>3</v>
      </c>
      <c r="J9898" s="1">
        <v>0</v>
      </c>
      <c r="K9898" s="1">
        <v>148.49099999999996</v>
      </c>
      <c r="L9898" s="12">
        <f>VLOOKUP(train[[#This Row],[Sub-Category]],Análisis_ABC_XYZ[[#Headers],[#Data]],4,FALSE)</f>
        <v>0.41105220110552465</v>
      </c>
    </row>
    <row r="9899" spans="1:12" x14ac:dyDescent="0.35">
      <c r="A9899" s="2">
        <v>43457</v>
      </c>
      <c r="B9899" s="1" t="s">
        <v>501</v>
      </c>
      <c r="C9899" s="1" t="s">
        <v>252</v>
      </c>
      <c r="D9899" s="1" t="s">
        <v>14</v>
      </c>
      <c r="E9899" s="1" t="s">
        <v>20</v>
      </c>
      <c r="F9899" s="18">
        <v>367.96</v>
      </c>
      <c r="G9899" t="s">
        <v>4394</v>
      </c>
      <c r="H9899" s="1">
        <f>IF(COUNTIF(G$2:G9899,G9899)=1,1,0)</f>
        <v>0</v>
      </c>
      <c r="I9899" s="1">
        <v>4</v>
      </c>
      <c r="J9899" s="1">
        <v>0</v>
      </c>
      <c r="K9899" s="1">
        <v>14.718399999999974</v>
      </c>
      <c r="L9899" s="12">
        <f>VLOOKUP(train[[#This Row],[Sub-Category]],Análisis_ABC_XYZ[[#Headers],[#Data]],4,FALSE)</f>
        <v>0.44610841445725197</v>
      </c>
    </row>
    <row r="9900" spans="1:12" x14ac:dyDescent="0.35">
      <c r="A9900" s="2">
        <v>43457</v>
      </c>
      <c r="B9900" s="1" t="s">
        <v>111</v>
      </c>
      <c r="C9900" s="1" t="s">
        <v>114</v>
      </c>
      <c r="D9900" s="1" t="s">
        <v>14</v>
      </c>
      <c r="E9900" s="1" t="s">
        <v>20</v>
      </c>
      <c r="F9900" s="18">
        <v>218.35200000000003</v>
      </c>
      <c r="G9900" t="s">
        <v>5288</v>
      </c>
      <c r="H9900" s="1">
        <f>IF(COUNTIF(G$2:G9900,G9900)=1,1,0)</f>
        <v>1</v>
      </c>
      <c r="I9900" s="1">
        <v>3</v>
      </c>
      <c r="J9900" s="1">
        <v>0.2</v>
      </c>
      <c r="K9900" s="1">
        <v>-54.588000000000008</v>
      </c>
      <c r="L9900" s="12">
        <f>VLOOKUP(train[[#This Row],[Sub-Category]],Análisis_ABC_XYZ[[#Headers],[#Data]],4,FALSE)</f>
        <v>0.44610841445725197</v>
      </c>
    </row>
    <row r="9901" spans="1:12" x14ac:dyDescent="0.35">
      <c r="A9901" s="2">
        <v>43457</v>
      </c>
      <c r="B9901" s="1" t="s">
        <v>501</v>
      </c>
      <c r="C9901" s="1" t="s">
        <v>1770</v>
      </c>
      <c r="D9901" s="1" t="s">
        <v>14</v>
      </c>
      <c r="E9901" s="1" t="s">
        <v>61</v>
      </c>
      <c r="F9901" s="18">
        <v>182.94</v>
      </c>
      <c r="G9901" t="s">
        <v>4394</v>
      </c>
      <c r="H9901" s="1">
        <f>IF(COUNTIF(G$2:G9901,G9901)=1,1,0)</f>
        <v>0</v>
      </c>
      <c r="I9901" s="1">
        <v>3</v>
      </c>
      <c r="J9901" s="1">
        <v>0</v>
      </c>
      <c r="K9901" s="1">
        <v>85.981799999999993</v>
      </c>
      <c r="L9901" s="12">
        <f>VLOOKUP(train[[#This Row],[Sub-Category]],Análisis_ABC_XYZ[[#Headers],[#Data]],4,FALSE)</f>
        <v>0.44424167803735209</v>
      </c>
    </row>
    <row r="9902" spans="1:12" x14ac:dyDescent="0.35">
      <c r="A9902" s="2">
        <v>43457</v>
      </c>
      <c r="B9902" s="1" t="s">
        <v>229</v>
      </c>
      <c r="C9902" s="1" t="s">
        <v>113</v>
      </c>
      <c r="D9902" s="1" t="s">
        <v>8</v>
      </c>
      <c r="E9902" s="1" t="s">
        <v>22</v>
      </c>
      <c r="F9902" s="18">
        <v>181.95</v>
      </c>
      <c r="G9902" t="s">
        <v>5585</v>
      </c>
      <c r="H9902" s="1">
        <f>IF(COUNTIF(G$2:G9902,G9902)=1,1,0)</f>
        <v>1</v>
      </c>
      <c r="I9902" s="1">
        <v>3</v>
      </c>
      <c r="J9902" s="1">
        <v>0</v>
      </c>
      <c r="K9902" s="1">
        <v>38.209499999999998</v>
      </c>
      <c r="L9902" s="12">
        <f>VLOOKUP(train[[#This Row],[Sub-Category]],Análisis_ABC_XYZ[[#Headers],[#Data]],4,FALSE)</f>
        <v>0.4595170286641902</v>
      </c>
    </row>
    <row r="9903" spans="1:12" x14ac:dyDescent="0.35">
      <c r="A9903" s="2">
        <v>43457</v>
      </c>
      <c r="B9903" s="1" t="s">
        <v>72</v>
      </c>
      <c r="C9903" s="1" t="s">
        <v>1149</v>
      </c>
      <c r="D9903" s="1" t="s">
        <v>14</v>
      </c>
      <c r="E9903" s="1" t="s">
        <v>36</v>
      </c>
      <c r="F9903" s="18">
        <v>175.87200000000001</v>
      </c>
      <c r="G9903" t="s">
        <v>3260</v>
      </c>
      <c r="H9903" s="1">
        <f>IF(COUNTIF(G$2:G9903,G9903)=1,1,0)</f>
        <v>1</v>
      </c>
      <c r="I9903" s="1">
        <v>4</v>
      </c>
      <c r="J9903" s="1">
        <v>0.2</v>
      </c>
      <c r="K9903" s="1">
        <v>63.753599999999992</v>
      </c>
      <c r="L9903" s="12">
        <f>VLOOKUP(train[[#This Row],[Sub-Category]],Análisis_ABC_XYZ[[#Headers],[#Data]],4,FALSE)</f>
        <v>0.43613829632717294</v>
      </c>
    </row>
    <row r="9904" spans="1:12" x14ac:dyDescent="0.35">
      <c r="A9904" s="2">
        <v>43457</v>
      </c>
      <c r="B9904" s="1" t="s">
        <v>111</v>
      </c>
      <c r="C9904" s="1" t="s">
        <v>261</v>
      </c>
      <c r="D9904" s="1" t="s">
        <v>8</v>
      </c>
      <c r="E9904" s="1" t="s">
        <v>22</v>
      </c>
      <c r="F9904" s="18">
        <v>72.703999999999994</v>
      </c>
      <c r="G9904" t="s">
        <v>5288</v>
      </c>
      <c r="H9904" s="1">
        <f>IF(COUNTIF(G$2:G9904,G9904)=1,1,0)</f>
        <v>0</v>
      </c>
      <c r="I9904" s="1">
        <v>4</v>
      </c>
      <c r="J9904" s="1">
        <v>0.2</v>
      </c>
      <c r="K9904" s="1">
        <v>19.084800000000005</v>
      </c>
      <c r="L9904" s="12">
        <f>VLOOKUP(train[[#This Row],[Sub-Category]],Análisis_ABC_XYZ[[#Headers],[#Data]],4,FALSE)</f>
        <v>0.4595170286641902</v>
      </c>
    </row>
    <row r="9905" spans="1:12" x14ac:dyDescent="0.35">
      <c r="A9905" s="2">
        <v>43457</v>
      </c>
      <c r="B9905" s="1" t="s">
        <v>501</v>
      </c>
      <c r="C9905" s="1" t="s">
        <v>232</v>
      </c>
      <c r="D9905" s="1" t="s">
        <v>14</v>
      </c>
      <c r="E9905" s="1" t="s">
        <v>20</v>
      </c>
      <c r="F9905" s="18">
        <v>62.04</v>
      </c>
      <c r="G9905" t="s">
        <v>4394</v>
      </c>
      <c r="H9905" s="1">
        <f>IF(COUNTIF(G$2:G9905,G9905)=1,1,0)</f>
        <v>0</v>
      </c>
      <c r="I9905" s="1">
        <v>4</v>
      </c>
      <c r="J9905" s="1">
        <v>0</v>
      </c>
      <c r="K9905" s="1">
        <v>17.371200000000002</v>
      </c>
      <c r="L9905" s="12">
        <f>VLOOKUP(train[[#This Row],[Sub-Category]],Análisis_ABC_XYZ[[#Headers],[#Data]],4,FALSE)</f>
        <v>0.44610841445725197</v>
      </c>
    </row>
    <row r="9906" spans="1:12" x14ac:dyDescent="0.35">
      <c r="A9906" s="2">
        <v>43457</v>
      </c>
      <c r="B9906" s="1" t="s">
        <v>501</v>
      </c>
      <c r="C9906" s="1" t="s">
        <v>1202</v>
      </c>
      <c r="D9906" s="1" t="s">
        <v>14</v>
      </c>
      <c r="E9906" s="1" t="s">
        <v>36</v>
      </c>
      <c r="F9906" s="18">
        <v>44.96</v>
      </c>
      <c r="G9906" t="s">
        <v>4394</v>
      </c>
      <c r="H9906" s="1">
        <f>IF(COUNTIF(G$2:G9906,G9906)=1,1,0)</f>
        <v>0</v>
      </c>
      <c r="I9906" s="1">
        <v>2</v>
      </c>
      <c r="J9906" s="1">
        <v>0</v>
      </c>
      <c r="K9906" s="1">
        <v>20.6816</v>
      </c>
      <c r="L9906" s="12">
        <f>VLOOKUP(train[[#This Row],[Sub-Category]],Análisis_ABC_XYZ[[#Headers],[#Data]],4,FALSE)</f>
        <v>0.43613829632717294</v>
      </c>
    </row>
    <row r="9907" spans="1:12" x14ac:dyDescent="0.35">
      <c r="A9907" s="2">
        <v>43457</v>
      </c>
      <c r="B9907" s="1" t="s">
        <v>39</v>
      </c>
      <c r="C9907" s="1" t="s">
        <v>1621</v>
      </c>
      <c r="D9907" s="1" t="s">
        <v>14</v>
      </c>
      <c r="E9907" s="1" t="s">
        <v>31</v>
      </c>
      <c r="F9907" s="18">
        <v>29.311999999999994</v>
      </c>
      <c r="G9907" t="s">
        <v>5852</v>
      </c>
      <c r="H9907" s="1">
        <f>IF(COUNTIF(G$2:G9907,G9907)=1,1,0)</f>
        <v>1</v>
      </c>
      <c r="I9907" s="1">
        <v>8</v>
      </c>
      <c r="J9907" s="1">
        <v>0.8</v>
      </c>
      <c r="K9907" s="1">
        <v>-74.74560000000001</v>
      </c>
      <c r="L9907" s="12">
        <f>VLOOKUP(train[[#This Row],[Sub-Category]],Análisis_ABC_XYZ[[#Headers],[#Data]],4,FALSE)</f>
        <v>0.49507917887403441</v>
      </c>
    </row>
    <row r="9908" spans="1:12" x14ac:dyDescent="0.35">
      <c r="A9908" s="2">
        <v>43457</v>
      </c>
      <c r="B9908" s="1" t="s">
        <v>39</v>
      </c>
      <c r="C9908" s="1" t="s">
        <v>1123</v>
      </c>
      <c r="D9908" s="1" t="s">
        <v>14</v>
      </c>
      <c r="E9908" s="1" t="s">
        <v>36</v>
      </c>
      <c r="F9908" s="18">
        <v>28.672000000000004</v>
      </c>
      <c r="G9908" t="s">
        <v>5852</v>
      </c>
      <c r="H9908" s="1">
        <f>IF(COUNTIF(G$2:G9908,G9908)=1,1,0)</f>
        <v>0</v>
      </c>
      <c r="I9908" s="1">
        <v>8</v>
      </c>
      <c r="J9908" s="1">
        <v>0.2</v>
      </c>
      <c r="K9908" s="1">
        <v>10.393600000000001</v>
      </c>
      <c r="L9908" s="12">
        <f>VLOOKUP(train[[#This Row],[Sub-Category]],Análisis_ABC_XYZ[[#Headers],[#Data]],4,FALSE)</f>
        <v>0.43613829632717294</v>
      </c>
    </row>
    <row r="9909" spans="1:12" x14ac:dyDescent="0.35">
      <c r="A9909" s="2">
        <v>43457</v>
      </c>
      <c r="B9909" s="1" t="s">
        <v>229</v>
      </c>
      <c r="C9909" s="1" t="s">
        <v>1068</v>
      </c>
      <c r="D9909" s="1" t="s">
        <v>8</v>
      </c>
      <c r="E9909" s="1" t="s">
        <v>22</v>
      </c>
      <c r="F9909" s="18">
        <v>27.46</v>
      </c>
      <c r="G9909" t="s">
        <v>3933</v>
      </c>
      <c r="H9909" s="1">
        <f>IF(COUNTIF(G$2:G9909,G9909)=1,1,0)</f>
        <v>1</v>
      </c>
      <c r="I9909" s="1">
        <v>2</v>
      </c>
      <c r="J9909" s="1">
        <v>0</v>
      </c>
      <c r="K9909" s="1">
        <v>9.8856000000000002</v>
      </c>
      <c r="L9909" s="12">
        <f>VLOOKUP(train[[#This Row],[Sub-Category]],Análisis_ABC_XYZ[[#Headers],[#Data]],4,FALSE)</f>
        <v>0.4595170286641902</v>
      </c>
    </row>
    <row r="9910" spans="1:12" x14ac:dyDescent="0.35">
      <c r="A9910" s="2">
        <v>43457</v>
      </c>
      <c r="B9910" s="1" t="s">
        <v>72</v>
      </c>
      <c r="C9910" s="1" t="s">
        <v>205</v>
      </c>
      <c r="D9910" s="1" t="s">
        <v>14</v>
      </c>
      <c r="E9910" s="1" t="s">
        <v>29</v>
      </c>
      <c r="F9910" s="18">
        <v>13.839999999999998</v>
      </c>
      <c r="G9910" t="s">
        <v>3260</v>
      </c>
      <c r="H9910" s="1">
        <f>IF(COUNTIF(G$2:G9910,G9910)=1,1,0)</f>
        <v>0</v>
      </c>
      <c r="I9910" s="1">
        <v>4</v>
      </c>
      <c r="J9910" s="1">
        <v>0.8</v>
      </c>
      <c r="K9910" s="1">
        <v>-22.144000000000005</v>
      </c>
      <c r="L9910" s="12">
        <f>VLOOKUP(train[[#This Row],[Sub-Category]],Análisis_ABC_XYZ[[#Headers],[#Data]],4,FALSE)</f>
        <v>0.46881743173671325</v>
      </c>
    </row>
    <row r="9911" spans="1:12" x14ac:dyDescent="0.35">
      <c r="A9911" s="2">
        <v>43457</v>
      </c>
      <c r="B9911" s="1" t="s">
        <v>12</v>
      </c>
      <c r="C9911" s="1" t="s">
        <v>645</v>
      </c>
      <c r="D9911" s="1" t="s">
        <v>14</v>
      </c>
      <c r="E9911" s="1" t="s">
        <v>24</v>
      </c>
      <c r="F9911" s="18">
        <v>13.48</v>
      </c>
      <c r="G9911" t="s">
        <v>3243</v>
      </c>
      <c r="H9911" s="1">
        <f>IF(COUNTIF(G$2:G9911,G9911)=1,1,0)</f>
        <v>1</v>
      </c>
      <c r="I9911" s="1">
        <v>4</v>
      </c>
      <c r="J9911" s="1">
        <v>0</v>
      </c>
      <c r="K9911" s="1">
        <v>5.9312000000000014</v>
      </c>
      <c r="L9911" s="12">
        <f>VLOOKUP(train[[#This Row],[Sub-Category]],Análisis_ABC_XYZ[[#Headers],[#Data]],4,FALSE)</f>
        <v>0.45632477063632687</v>
      </c>
    </row>
    <row r="9912" spans="1:12" x14ac:dyDescent="0.35">
      <c r="A9912" s="2">
        <v>43457</v>
      </c>
      <c r="B9912" s="1" t="s">
        <v>111</v>
      </c>
      <c r="C9912" s="1" t="s">
        <v>976</v>
      </c>
      <c r="D9912" s="1" t="s">
        <v>14</v>
      </c>
      <c r="E9912" s="1" t="s">
        <v>24</v>
      </c>
      <c r="F9912" s="18">
        <v>12.263999999999999</v>
      </c>
      <c r="G9912" t="s">
        <v>5288</v>
      </c>
      <c r="H9912" s="1">
        <f>IF(COUNTIF(G$2:G9912,G9912)=1,1,0)</f>
        <v>0</v>
      </c>
      <c r="I9912" s="1">
        <v>7</v>
      </c>
      <c r="J9912" s="1">
        <v>0.2</v>
      </c>
      <c r="K9912" s="1">
        <v>1.0730999999999993</v>
      </c>
      <c r="L9912" s="12">
        <f>VLOOKUP(train[[#This Row],[Sub-Category]],Análisis_ABC_XYZ[[#Headers],[#Data]],4,FALSE)</f>
        <v>0.45632477063632687</v>
      </c>
    </row>
    <row r="9913" spans="1:12" x14ac:dyDescent="0.35">
      <c r="A9913" s="2">
        <v>43458</v>
      </c>
      <c r="B9913" s="1" t="s">
        <v>12</v>
      </c>
      <c r="C9913" s="1" t="s">
        <v>362</v>
      </c>
      <c r="D9913" s="1" t="s">
        <v>26</v>
      </c>
      <c r="E9913" s="1" t="s">
        <v>363</v>
      </c>
      <c r="F9913" s="18">
        <v>2879.9520000000002</v>
      </c>
      <c r="G9913" t="s">
        <v>5001</v>
      </c>
      <c r="H9913" s="1">
        <f>IF(COUNTIF(G$2:G9913,G9913)=1,1,0)</f>
        <v>1</v>
      </c>
      <c r="I9913" s="1">
        <v>6</v>
      </c>
      <c r="J9913" s="1">
        <v>0.2</v>
      </c>
      <c r="K9913" s="1">
        <v>1007.9831999999999</v>
      </c>
      <c r="L9913" s="12">
        <f>VLOOKUP(train[[#This Row],[Sub-Category]],Análisis_ABC_XYZ[[#Headers],[#Data]],4,FALSE)</f>
        <v>0.62810530827000832</v>
      </c>
    </row>
    <row r="9914" spans="1:12" x14ac:dyDescent="0.35">
      <c r="A9914" s="2">
        <v>43458</v>
      </c>
      <c r="B9914" s="1" t="s">
        <v>37</v>
      </c>
      <c r="C9914" s="1" t="s">
        <v>815</v>
      </c>
      <c r="D9914" s="1" t="s">
        <v>14</v>
      </c>
      <c r="E9914" s="1" t="s">
        <v>20</v>
      </c>
      <c r="F9914" s="18">
        <v>1003.6200000000001</v>
      </c>
      <c r="G9914" t="s">
        <v>6372</v>
      </c>
      <c r="H9914" s="1">
        <f>IF(COUNTIF(G$2:G9914,G9914)=1,1,0)</f>
        <v>1</v>
      </c>
      <c r="I9914" s="1">
        <v>6</v>
      </c>
      <c r="J9914" s="1">
        <v>0</v>
      </c>
      <c r="K9914" s="1">
        <v>0</v>
      </c>
      <c r="L9914" s="12">
        <f>VLOOKUP(train[[#This Row],[Sub-Category]],Análisis_ABC_XYZ[[#Headers],[#Data]],4,FALSE)</f>
        <v>0.44610841445725197</v>
      </c>
    </row>
    <row r="9915" spans="1:12" x14ac:dyDescent="0.35">
      <c r="A9915" s="2">
        <v>43458</v>
      </c>
      <c r="B9915" s="1" t="s">
        <v>104</v>
      </c>
      <c r="C9915" s="1" t="s">
        <v>718</v>
      </c>
      <c r="D9915" s="1" t="s">
        <v>8</v>
      </c>
      <c r="E9915" s="1" t="s">
        <v>11</v>
      </c>
      <c r="F9915" s="18">
        <v>842.37600000000009</v>
      </c>
      <c r="G9915" t="s">
        <v>4935</v>
      </c>
      <c r="H9915" s="1">
        <f>IF(COUNTIF(G$2:G9915,G9915)=1,1,0)</f>
        <v>1</v>
      </c>
      <c r="I9915" s="1">
        <v>3</v>
      </c>
      <c r="J9915" s="1">
        <v>0.2</v>
      </c>
      <c r="K9915" s="1">
        <v>105.29699999999988</v>
      </c>
      <c r="L9915" s="12">
        <f>VLOOKUP(train[[#This Row],[Sub-Category]],Análisis_ABC_XYZ[[#Headers],[#Data]],4,FALSE)</f>
        <v>0.46529189879902266</v>
      </c>
    </row>
    <row r="9916" spans="1:12" x14ac:dyDescent="0.35">
      <c r="A9916" s="2">
        <v>43458</v>
      </c>
      <c r="B9916" s="1" t="s">
        <v>225</v>
      </c>
      <c r="C9916" s="1" t="s">
        <v>1025</v>
      </c>
      <c r="D9916" s="1" t="s">
        <v>26</v>
      </c>
      <c r="E9916" s="1" t="s">
        <v>208</v>
      </c>
      <c r="F9916" s="18">
        <v>479.97</v>
      </c>
      <c r="G9916" t="s">
        <v>5734</v>
      </c>
      <c r="H9916" s="1">
        <f>IF(COUNTIF(G$2:G9916,G9916)=1,1,0)</f>
        <v>1</v>
      </c>
      <c r="I9916" s="1">
        <v>3</v>
      </c>
      <c r="J9916" s="1">
        <v>0</v>
      </c>
      <c r="K9916" s="1">
        <v>239.98500000000001</v>
      </c>
      <c r="L9916" s="12">
        <f>VLOOKUP(train[[#This Row],[Sub-Category]],Análisis_ABC_XYZ[[#Headers],[#Data]],4,FALSE)</f>
        <v>0.5183572270896134</v>
      </c>
    </row>
    <row r="9917" spans="1:12" x14ac:dyDescent="0.35">
      <c r="A9917" s="2">
        <v>43458</v>
      </c>
      <c r="B9917" s="1" t="s">
        <v>89</v>
      </c>
      <c r="C9917" s="1" t="s">
        <v>347</v>
      </c>
      <c r="D9917" s="1" t="s">
        <v>8</v>
      </c>
      <c r="E9917" s="1" t="s">
        <v>11</v>
      </c>
      <c r="F9917" s="18">
        <v>271.76400000000001</v>
      </c>
      <c r="G9917" t="s">
        <v>5412</v>
      </c>
      <c r="H9917" s="1">
        <f>IF(COUNTIF(G$2:G9917,G9917)=1,1,0)</f>
        <v>1</v>
      </c>
      <c r="I9917" s="1">
        <v>2</v>
      </c>
      <c r="J9917" s="1">
        <v>0.1</v>
      </c>
      <c r="K9917" s="1">
        <v>48.313600000000008</v>
      </c>
      <c r="L9917" s="12">
        <f>VLOOKUP(train[[#This Row],[Sub-Category]],Análisis_ABC_XYZ[[#Headers],[#Data]],4,FALSE)</f>
        <v>0.46529189879902266</v>
      </c>
    </row>
    <row r="9918" spans="1:12" x14ac:dyDescent="0.35">
      <c r="A9918" s="2">
        <v>43458</v>
      </c>
      <c r="B9918" s="1" t="s">
        <v>39</v>
      </c>
      <c r="C9918" s="1" t="s">
        <v>610</v>
      </c>
      <c r="D9918" s="1" t="s">
        <v>14</v>
      </c>
      <c r="E9918" s="1" t="s">
        <v>20</v>
      </c>
      <c r="F9918" s="18">
        <v>264.32</v>
      </c>
      <c r="G9918" t="s">
        <v>5812</v>
      </c>
      <c r="H9918" s="1">
        <f>IF(COUNTIF(G$2:G9918,G9918)=1,1,0)</f>
        <v>1</v>
      </c>
      <c r="I9918" s="1">
        <v>2</v>
      </c>
      <c r="J9918" s="1">
        <v>0.2</v>
      </c>
      <c r="K9918" s="1">
        <v>19.823999999999998</v>
      </c>
      <c r="L9918" s="12">
        <f>VLOOKUP(train[[#This Row],[Sub-Category]],Análisis_ABC_XYZ[[#Headers],[#Data]],4,FALSE)</f>
        <v>0.44610841445725197</v>
      </c>
    </row>
    <row r="9919" spans="1:12" x14ac:dyDescent="0.35">
      <c r="A9919" s="2">
        <v>43458</v>
      </c>
      <c r="B9919" s="1" t="s">
        <v>225</v>
      </c>
      <c r="C9919" s="1" t="s">
        <v>1411</v>
      </c>
      <c r="D9919" s="1" t="s">
        <v>8</v>
      </c>
      <c r="E9919" s="1" t="s">
        <v>11</v>
      </c>
      <c r="F9919" s="18">
        <v>232.88</v>
      </c>
      <c r="G9919" t="s">
        <v>5734</v>
      </c>
      <c r="H9919" s="1">
        <f>IF(COUNTIF(G$2:G9919,G9919)=1,1,0)</f>
        <v>0</v>
      </c>
      <c r="I9919" s="1">
        <v>4</v>
      </c>
      <c r="J9919" s="1">
        <v>0</v>
      </c>
      <c r="K9919" s="1">
        <v>60.5488</v>
      </c>
      <c r="L9919" s="12">
        <f>VLOOKUP(train[[#This Row],[Sub-Category]],Análisis_ABC_XYZ[[#Headers],[#Data]],4,FALSE)</f>
        <v>0.46529189879902266</v>
      </c>
    </row>
    <row r="9920" spans="1:12" x14ac:dyDescent="0.35">
      <c r="A9920" s="2">
        <v>43458</v>
      </c>
      <c r="B9920" s="1" t="s">
        <v>12</v>
      </c>
      <c r="C9920" s="1" t="s">
        <v>506</v>
      </c>
      <c r="D9920" s="1" t="s">
        <v>14</v>
      </c>
      <c r="E9920" s="1" t="s">
        <v>29</v>
      </c>
      <c r="F9920" s="18">
        <v>90.480000000000018</v>
      </c>
      <c r="G9920" t="s">
        <v>5001</v>
      </c>
      <c r="H9920" s="1">
        <f>IF(COUNTIF(G$2:G9920,G9920)=1,1,0)</f>
        <v>0</v>
      </c>
      <c r="I9920" s="1">
        <v>3</v>
      </c>
      <c r="J9920" s="1">
        <v>0.2</v>
      </c>
      <c r="K9920" s="1">
        <v>33.93</v>
      </c>
      <c r="L9920" s="12">
        <f>VLOOKUP(train[[#This Row],[Sub-Category]],Análisis_ABC_XYZ[[#Headers],[#Data]],4,FALSE)</f>
        <v>0.46881743173671325</v>
      </c>
    </row>
    <row r="9921" spans="1:12" x14ac:dyDescent="0.35">
      <c r="A9921" s="2">
        <v>43458</v>
      </c>
      <c r="B9921" s="1" t="s">
        <v>89</v>
      </c>
      <c r="C9921" s="1" t="s">
        <v>833</v>
      </c>
      <c r="D9921" s="1" t="s">
        <v>8</v>
      </c>
      <c r="E9921" s="1" t="s">
        <v>22</v>
      </c>
      <c r="F9921" s="18">
        <v>37.93</v>
      </c>
      <c r="G9921" t="s">
        <v>4243</v>
      </c>
      <c r="H9921" s="1">
        <f>IF(COUNTIF(G$2:G9921,G9921)=1,1,0)</f>
        <v>1</v>
      </c>
      <c r="I9921" s="1">
        <v>1</v>
      </c>
      <c r="J9921" s="1">
        <v>0</v>
      </c>
      <c r="K9921" s="1">
        <v>6.8273999999999972</v>
      </c>
      <c r="L9921" s="12">
        <f>VLOOKUP(train[[#This Row],[Sub-Category]],Análisis_ABC_XYZ[[#Headers],[#Data]],4,FALSE)</f>
        <v>0.4595170286641902</v>
      </c>
    </row>
    <row r="9922" spans="1:12" x14ac:dyDescent="0.35">
      <c r="A9922" s="2">
        <v>43458</v>
      </c>
      <c r="B9922" s="1" t="s">
        <v>89</v>
      </c>
      <c r="C9922" s="1" t="s">
        <v>421</v>
      </c>
      <c r="D9922" s="1" t="s">
        <v>14</v>
      </c>
      <c r="E9922" s="1" t="s">
        <v>31</v>
      </c>
      <c r="F9922" s="18">
        <v>35.910000000000004</v>
      </c>
      <c r="G9922" t="s">
        <v>4201</v>
      </c>
      <c r="H9922" s="1">
        <f>IF(COUNTIF(G$2:G9922,G9922)=1,1,0)</f>
        <v>1</v>
      </c>
      <c r="I9922" s="1">
        <v>3</v>
      </c>
      <c r="J9922" s="1">
        <v>0</v>
      </c>
      <c r="K9922" s="1">
        <v>9.6956999999999987</v>
      </c>
      <c r="L9922" s="12">
        <f>VLOOKUP(train[[#This Row],[Sub-Category]],Análisis_ABC_XYZ[[#Headers],[#Data]],4,FALSE)</f>
        <v>0.49507917887403441</v>
      </c>
    </row>
    <row r="9923" spans="1:12" x14ac:dyDescent="0.35">
      <c r="A9923" s="2">
        <v>43458</v>
      </c>
      <c r="B9923" s="1" t="s">
        <v>1549</v>
      </c>
      <c r="C9923" s="1" t="s">
        <v>269</v>
      </c>
      <c r="D9923" s="1" t="s">
        <v>14</v>
      </c>
      <c r="E9923" s="1" t="s">
        <v>29</v>
      </c>
      <c r="F9923" s="18">
        <v>21.312000000000005</v>
      </c>
      <c r="G9923" t="s">
        <v>5705</v>
      </c>
      <c r="H9923" s="1">
        <f>IF(COUNTIF(G$2:G9923,G9923)=1,1,0)</f>
        <v>1</v>
      </c>
      <c r="I9923" s="1">
        <v>3</v>
      </c>
      <c r="J9923" s="1">
        <v>0.2</v>
      </c>
      <c r="K9923" s="1">
        <v>7.9919999999999991</v>
      </c>
      <c r="L9923" s="12">
        <f>VLOOKUP(train[[#This Row],[Sub-Category]],Análisis_ABC_XYZ[[#Headers],[#Data]],4,FALSE)</f>
        <v>0.46881743173671325</v>
      </c>
    </row>
    <row r="9924" spans="1:12" x14ac:dyDescent="0.35">
      <c r="A9924" s="2">
        <v>43458</v>
      </c>
      <c r="B9924" s="1" t="s">
        <v>370</v>
      </c>
      <c r="C9924" s="1" t="s">
        <v>1261</v>
      </c>
      <c r="D9924" s="1" t="s">
        <v>14</v>
      </c>
      <c r="E9924" s="1" t="s">
        <v>36</v>
      </c>
      <c r="F9924" s="18">
        <v>19.440000000000001</v>
      </c>
      <c r="G9924" t="s">
        <v>2085</v>
      </c>
      <c r="H9924" s="1">
        <f>IF(COUNTIF(G$2:G9924,G9924)=1,1,0)</f>
        <v>1</v>
      </c>
      <c r="I9924" s="1">
        <v>3</v>
      </c>
      <c r="J9924" s="1">
        <v>0</v>
      </c>
      <c r="K9924" s="1">
        <v>9.3312000000000008</v>
      </c>
      <c r="L9924" s="12">
        <f>VLOOKUP(train[[#This Row],[Sub-Category]],Análisis_ABC_XYZ[[#Headers],[#Data]],4,FALSE)</f>
        <v>0.43613829632717294</v>
      </c>
    </row>
    <row r="9925" spans="1:12" x14ac:dyDescent="0.35">
      <c r="A9925" s="2">
        <v>43458</v>
      </c>
      <c r="B9925" s="1" t="s">
        <v>89</v>
      </c>
      <c r="C9925" s="1" t="s">
        <v>1052</v>
      </c>
      <c r="D9925" s="1" t="s">
        <v>14</v>
      </c>
      <c r="E9925" s="1" t="s">
        <v>29</v>
      </c>
      <c r="F9925" s="18">
        <v>17.880000000000003</v>
      </c>
      <c r="G9925" t="s">
        <v>3508</v>
      </c>
      <c r="H9925" s="1">
        <f>IF(COUNTIF(G$2:G9925,G9925)=1,1,0)</f>
        <v>1</v>
      </c>
      <c r="I9925" s="1">
        <v>3</v>
      </c>
      <c r="J9925" s="1">
        <v>0.2</v>
      </c>
      <c r="K9925" s="1">
        <v>5.5875000000000004</v>
      </c>
      <c r="L9925" s="12">
        <f>VLOOKUP(train[[#This Row],[Sub-Category]],Análisis_ABC_XYZ[[#Headers],[#Data]],4,FALSE)</f>
        <v>0.46881743173671325</v>
      </c>
    </row>
    <row r="9926" spans="1:12" x14ac:dyDescent="0.35">
      <c r="A9926" s="2">
        <v>43458</v>
      </c>
      <c r="B9926" s="1" t="s">
        <v>89</v>
      </c>
      <c r="C9926" s="1" t="s">
        <v>1187</v>
      </c>
      <c r="D9926" s="1" t="s">
        <v>14</v>
      </c>
      <c r="E9926" s="1" t="s">
        <v>29</v>
      </c>
      <c r="F9926" s="18">
        <v>14.376000000000001</v>
      </c>
      <c r="G9926" t="s">
        <v>5412</v>
      </c>
      <c r="H9926" s="1">
        <f>IF(COUNTIF(G$2:G9926,G9926)=1,1,0)</f>
        <v>0</v>
      </c>
      <c r="I9926" s="1">
        <v>3</v>
      </c>
      <c r="J9926" s="1">
        <v>0.2</v>
      </c>
      <c r="K9926" s="1">
        <v>4.8518999999999997</v>
      </c>
      <c r="L9926" s="12">
        <f>VLOOKUP(train[[#This Row],[Sub-Category]],Análisis_ABC_XYZ[[#Headers],[#Data]],4,FALSE)</f>
        <v>0.46881743173671325</v>
      </c>
    </row>
    <row r="9927" spans="1:12" x14ac:dyDescent="0.35">
      <c r="A9927" s="2">
        <v>43458</v>
      </c>
      <c r="B9927" s="1" t="s">
        <v>370</v>
      </c>
      <c r="C9927" s="1" t="s">
        <v>1772</v>
      </c>
      <c r="D9927" s="1" t="s">
        <v>14</v>
      </c>
      <c r="E9927" s="1" t="s">
        <v>29</v>
      </c>
      <c r="F9927" s="18">
        <v>12.3</v>
      </c>
      <c r="G9927" t="s">
        <v>2085</v>
      </c>
      <c r="H9927" s="1">
        <f>IF(COUNTIF(G$2:G9927,G9927)=1,1,0)</f>
        <v>0</v>
      </c>
      <c r="I9927" s="1">
        <v>5</v>
      </c>
      <c r="J9927" s="1">
        <v>0</v>
      </c>
      <c r="K9927" s="1">
        <v>6.15</v>
      </c>
      <c r="L9927" s="12">
        <f>VLOOKUP(train[[#This Row],[Sub-Category]],Análisis_ABC_XYZ[[#Headers],[#Data]],4,FALSE)</f>
        <v>0.46881743173671325</v>
      </c>
    </row>
    <row r="9928" spans="1:12" x14ac:dyDescent="0.35">
      <c r="A9928" s="2">
        <v>43458</v>
      </c>
      <c r="B9928" s="1" t="s">
        <v>104</v>
      </c>
      <c r="C9928" s="1" t="s">
        <v>1637</v>
      </c>
      <c r="D9928" s="1" t="s">
        <v>8</v>
      </c>
      <c r="E9928" s="1" t="s">
        <v>22</v>
      </c>
      <c r="F9928" s="18">
        <v>8.5440000000000005</v>
      </c>
      <c r="G9928" t="s">
        <v>4935</v>
      </c>
      <c r="H9928" s="1">
        <f>IF(COUNTIF(G$2:G9928,G9928)=1,1,0)</f>
        <v>0</v>
      </c>
      <c r="I9928" s="1">
        <v>4</v>
      </c>
      <c r="J9928" s="1">
        <v>0.2</v>
      </c>
      <c r="K9928" s="1">
        <v>1.9223999999999997</v>
      </c>
      <c r="L9928" s="12">
        <f>VLOOKUP(train[[#This Row],[Sub-Category]],Análisis_ABC_XYZ[[#Headers],[#Data]],4,FALSE)</f>
        <v>0.4595170286641902</v>
      </c>
    </row>
    <row r="9929" spans="1:12" x14ac:dyDescent="0.35">
      <c r="A9929" s="2">
        <v>43459</v>
      </c>
      <c r="B9929" s="1" t="s">
        <v>119</v>
      </c>
      <c r="C9929" s="1" t="s">
        <v>988</v>
      </c>
      <c r="D9929" s="1" t="s">
        <v>14</v>
      </c>
      <c r="E9929" s="1" t="s">
        <v>36</v>
      </c>
      <c r="F9929" s="18">
        <v>629.09999999999991</v>
      </c>
      <c r="G9929" t="s">
        <v>2393</v>
      </c>
      <c r="H9929" s="1">
        <f>IF(COUNTIF(G$2:G9929,G9929)=1,1,0)</f>
        <v>1</v>
      </c>
      <c r="I9929" s="1">
        <v>6</v>
      </c>
      <c r="J9929" s="1">
        <v>0</v>
      </c>
      <c r="K9929" s="1">
        <v>301.96799999999996</v>
      </c>
      <c r="L9929" s="12">
        <f>VLOOKUP(train[[#This Row],[Sub-Category]],Análisis_ABC_XYZ[[#Headers],[#Data]],4,FALSE)</f>
        <v>0.43613829632717294</v>
      </c>
    </row>
    <row r="9930" spans="1:12" x14ac:dyDescent="0.35">
      <c r="A9930" s="2">
        <v>43459</v>
      </c>
      <c r="B9930" s="1" t="s">
        <v>6</v>
      </c>
      <c r="C9930" s="1" t="s">
        <v>103</v>
      </c>
      <c r="D9930" s="1" t="s">
        <v>8</v>
      </c>
      <c r="E9930" s="1" t="s">
        <v>11</v>
      </c>
      <c r="F9930" s="18">
        <v>304.45</v>
      </c>
      <c r="G9930" t="s">
        <v>5056</v>
      </c>
      <c r="H9930" s="1">
        <f>IF(COUNTIF(G$2:G9930,G9930)=1,1,0)</f>
        <v>1</v>
      </c>
      <c r="I9930" s="1">
        <v>5</v>
      </c>
      <c r="J9930" s="1">
        <v>0</v>
      </c>
      <c r="K9930" s="1">
        <v>76.112499999999983</v>
      </c>
      <c r="L9930" s="12">
        <f>VLOOKUP(train[[#This Row],[Sub-Category]],Análisis_ABC_XYZ[[#Headers],[#Data]],4,FALSE)</f>
        <v>0.46529189879902266</v>
      </c>
    </row>
    <row r="9931" spans="1:12" x14ac:dyDescent="0.35">
      <c r="A9931" s="2">
        <v>43459</v>
      </c>
      <c r="B9931" s="1" t="s">
        <v>157</v>
      </c>
      <c r="C9931" s="1" t="s">
        <v>1408</v>
      </c>
      <c r="D9931" s="1" t="s">
        <v>8</v>
      </c>
      <c r="E9931" s="1" t="s">
        <v>18</v>
      </c>
      <c r="F9931" s="18">
        <v>273.06</v>
      </c>
      <c r="G9931" t="s">
        <v>5333</v>
      </c>
      <c r="H9931" s="1">
        <f>IF(COUNTIF(G$2:G9931,G9931)=1,1,0)</f>
        <v>1</v>
      </c>
      <c r="I9931" s="1">
        <v>2</v>
      </c>
      <c r="J9931" s="1">
        <v>0.4</v>
      </c>
      <c r="K9931" s="1">
        <v>-104.67300000000006</v>
      </c>
      <c r="L9931" s="12">
        <f>VLOOKUP(train[[#This Row],[Sub-Category]],Análisis_ABC_XYZ[[#Headers],[#Data]],4,FALSE)</f>
        <v>0.55975208308209756</v>
      </c>
    </row>
    <row r="9932" spans="1:12" x14ac:dyDescent="0.35">
      <c r="A9932" s="2">
        <v>43459</v>
      </c>
      <c r="B9932" s="1" t="s">
        <v>12</v>
      </c>
      <c r="C9932" s="1" t="s">
        <v>329</v>
      </c>
      <c r="D9932" s="1" t="s">
        <v>14</v>
      </c>
      <c r="E9932" s="1" t="s">
        <v>20</v>
      </c>
      <c r="F9932" s="18">
        <v>270.62</v>
      </c>
      <c r="G9932" t="s">
        <v>5824</v>
      </c>
      <c r="H9932" s="1">
        <f>IF(COUNTIF(G$2:G9932,G9932)=1,1,0)</f>
        <v>1</v>
      </c>
      <c r="I9932" s="1">
        <v>2</v>
      </c>
      <c r="J9932" s="1">
        <v>0</v>
      </c>
      <c r="K9932" s="1">
        <v>2.7062000000000239</v>
      </c>
      <c r="L9932" s="12">
        <f>VLOOKUP(train[[#This Row],[Sub-Category]],Análisis_ABC_XYZ[[#Headers],[#Data]],4,FALSE)</f>
        <v>0.44610841445725197</v>
      </c>
    </row>
    <row r="9933" spans="1:12" x14ac:dyDescent="0.35">
      <c r="A9933" s="2">
        <v>43459</v>
      </c>
      <c r="B9933" s="1" t="s">
        <v>89</v>
      </c>
      <c r="C9933" s="1" t="s">
        <v>638</v>
      </c>
      <c r="D9933" s="1" t="s">
        <v>8</v>
      </c>
      <c r="E9933" s="1" t="s">
        <v>9</v>
      </c>
      <c r="F9933" s="18">
        <v>191.98400000000001</v>
      </c>
      <c r="G9933" t="s">
        <v>6555</v>
      </c>
      <c r="H9933" s="1">
        <f>IF(COUNTIF(G$2:G9933,G9933)=1,1,0)</f>
        <v>1</v>
      </c>
      <c r="I9933" s="1">
        <v>2</v>
      </c>
      <c r="J9933" s="1">
        <v>0.2</v>
      </c>
      <c r="K9933" s="1">
        <v>4.7995999999999768</v>
      </c>
      <c r="L9933" s="12">
        <f>VLOOKUP(train[[#This Row],[Sub-Category]],Análisis_ABC_XYZ[[#Headers],[#Data]],4,FALSE)</f>
        <v>0.5176847302647779</v>
      </c>
    </row>
    <row r="9934" spans="1:12" x14ac:dyDescent="0.35">
      <c r="A9934" s="2">
        <v>43459</v>
      </c>
      <c r="B9934" s="1" t="s">
        <v>12</v>
      </c>
      <c r="C9934" s="1" t="s">
        <v>1310</v>
      </c>
      <c r="D9934" s="1" t="s">
        <v>14</v>
      </c>
      <c r="E9934" s="1" t="s">
        <v>29</v>
      </c>
      <c r="F9934" s="18">
        <v>153.55199999999999</v>
      </c>
      <c r="G9934" t="s">
        <v>5824</v>
      </c>
      <c r="H9934" s="1">
        <f>IF(COUNTIF(G$2:G9934,G9934)=1,1,0)</f>
        <v>0</v>
      </c>
      <c r="I9934" s="1">
        <v>3</v>
      </c>
      <c r="J9934" s="1">
        <v>0.2</v>
      </c>
      <c r="K9934" s="1">
        <v>51.823799999999999</v>
      </c>
      <c r="L9934" s="12">
        <f>VLOOKUP(train[[#This Row],[Sub-Category]],Análisis_ABC_XYZ[[#Headers],[#Data]],4,FALSE)</f>
        <v>0.46881743173671325</v>
      </c>
    </row>
    <row r="9935" spans="1:12" x14ac:dyDescent="0.35">
      <c r="A9935" s="2">
        <v>43459</v>
      </c>
      <c r="B9935" s="1" t="s">
        <v>16</v>
      </c>
      <c r="C9935" s="1" t="s">
        <v>1920</v>
      </c>
      <c r="D9935" s="1" t="s">
        <v>26</v>
      </c>
      <c r="E9935" s="1" t="s">
        <v>208</v>
      </c>
      <c r="F9935" s="18">
        <v>120</v>
      </c>
      <c r="G9935" t="s">
        <v>1972</v>
      </c>
      <c r="H9935" s="1">
        <f>IF(COUNTIF(G$2:G9935,G9935)=1,1,0)</f>
        <v>1</v>
      </c>
      <c r="I9935" s="1">
        <v>2</v>
      </c>
      <c r="J9935" s="1">
        <v>0.5</v>
      </c>
      <c r="K9935" s="1">
        <v>-7.2000000000000028</v>
      </c>
      <c r="L9935" s="12">
        <f>VLOOKUP(train[[#This Row],[Sub-Category]],Análisis_ABC_XYZ[[#Headers],[#Data]],4,FALSE)</f>
        <v>0.5183572270896134</v>
      </c>
    </row>
    <row r="9936" spans="1:12" x14ac:dyDescent="0.35">
      <c r="A9936" s="2">
        <v>43459</v>
      </c>
      <c r="B9936" s="1" t="s">
        <v>119</v>
      </c>
      <c r="C9936" s="1" t="s">
        <v>1769</v>
      </c>
      <c r="D9936" s="1" t="s">
        <v>14</v>
      </c>
      <c r="E9936" s="1" t="s">
        <v>36</v>
      </c>
      <c r="F9936" s="18">
        <v>96.08</v>
      </c>
      <c r="G9936" t="s">
        <v>2393</v>
      </c>
      <c r="H9936" s="1">
        <f>IF(COUNTIF(G$2:G9936,G9936)=1,1,0)</f>
        <v>0</v>
      </c>
      <c r="I9936" s="1">
        <v>2</v>
      </c>
      <c r="J9936" s="1">
        <v>0</v>
      </c>
      <c r="K9936" s="1">
        <v>46.118399999999994</v>
      </c>
      <c r="L9936" s="12">
        <f>VLOOKUP(train[[#This Row],[Sub-Category]],Análisis_ABC_XYZ[[#Headers],[#Data]],4,FALSE)</f>
        <v>0.43613829632717294</v>
      </c>
    </row>
    <row r="9937" spans="1:12" x14ac:dyDescent="0.35">
      <c r="A9937" s="2">
        <v>43459</v>
      </c>
      <c r="B9937" s="1" t="s">
        <v>6</v>
      </c>
      <c r="C9937" s="1" t="s">
        <v>978</v>
      </c>
      <c r="D9937" s="1" t="s">
        <v>14</v>
      </c>
      <c r="E9937" s="1" t="s">
        <v>20</v>
      </c>
      <c r="F9937" s="18">
        <v>95.94</v>
      </c>
      <c r="G9937" t="s">
        <v>5056</v>
      </c>
      <c r="H9937" s="1">
        <f>IF(COUNTIF(G$2:G9937,G9937)=1,1,0)</f>
        <v>0</v>
      </c>
      <c r="I9937" s="1">
        <v>3</v>
      </c>
      <c r="J9937" s="1">
        <v>0</v>
      </c>
      <c r="K9937" s="1">
        <v>9.5940000000000012</v>
      </c>
      <c r="L9937" s="12">
        <f>VLOOKUP(train[[#This Row],[Sub-Category]],Análisis_ABC_XYZ[[#Headers],[#Data]],4,FALSE)</f>
        <v>0.44610841445725197</v>
      </c>
    </row>
    <row r="9938" spans="1:12" x14ac:dyDescent="0.35">
      <c r="A9938" s="2">
        <v>43459</v>
      </c>
      <c r="B9938" s="1" t="s">
        <v>119</v>
      </c>
      <c r="C9938" s="1" t="s">
        <v>1480</v>
      </c>
      <c r="D9938" s="1" t="s">
        <v>26</v>
      </c>
      <c r="E9938" s="1" t="s">
        <v>27</v>
      </c>
      <c r="F9938" s="18">
        <v>90.48</v>
      </c>
      <c r="G9938" t="s">
        <v>2393</v>
      </c>
      <c r="H9938" s="1">
        <f>IF(COUNTIF(G$2:G9938,G9938)=1,1,0)</f>
        <v>0</v>
      </c>
      <c r="I9938" s="1">
        <v>2</v>
      </c>
      <c r="J9938" s="1">
        <v>0</v>
      </c>
      <c r="K9938" s="1">
        <v>23.524799999999999</v>
      </c>
      <c r="L9938" s="12">
        <f>VLOOKUP(train[[#This Row],[Sub-Category]],Análisis_ABC_XYZ[[#Headers],[#Data]],4,FALSE)</f>
        <v>0.41105220110552465</v>
      </c>
    </row>
    <row r="9939" spans="1:12" x14ac:dyDescent="0.35">
      <c r="A9939" s="2">
        <v>43459</v>
      </c>
      <c r="B9939" s="1" t="s">
        <v>39</v>
      </c>
      <c r="C9939" s="1" t="s">
        <v>1515</v>
      </c>
      <c r="D9939" s="1" t="s">
        <v>14</v>
      </c>
      <c r="E9939" s="1" t="s">
        <v>182</v>
      </c>
      <c r="F9939" s="18">
        <v>44.688000000000002</v>
      </c>
      <c r="G9939" t="s">
        <v>4081</v>
      </c>
      <c r="H9939" s="1">
        <f>IF(COUNTIF(G$2:G9939,G9939)=1,1,0)</f>
        <v>1</v>
      </c>
      <c r="I9939" s="1">
        <v>7</v>
      </c>
      <c r="J9939" s="1">
        <v>0.2</v>
      </c>
      <c r="K9939" s="1">
        <v>5.0273999999999965</v>
      </c>
      <c r="L9939" s="12">
        <f>VLOOKUP(train[[#This Row],[Sub-Category]],Análisis_ABC_XYZ[[#Headers],[#Data]],4,FALSE)</f>
        <v>0.53938093436526824</v>
      </c>
    </row>
    <row r="9940" spans="1:12" x14ac:dyDescent="0.35">
      <c r="A9940" s="2">
        <v>43459</v>
      </c>
      <c r="B9940" s="1" t="s">
        <v>89</v>
      </c>
      <c r="C9940" s="1" t="s">
        <v>153</v>
      </c>
      <c r="D9940" s="1" t="s">
        <v>8</v>
      </c>
      <c r="E9940" s="1" t="s">
        <v>22</v>
      </c>
      <c r="F9940" s="18">
        <v>41.96</v>
      </c>
      <c r="G9940" t="s">
        <v>4340</v>
      </c>
      <c r="H9940" s="1">
        <f>IF(COUNTIF(G$2:G9940,G9940)=1,1,0)</f>
        <v>1</v>
      </c>
      <c r="I9940" s="1">
        <v>2</v>
      </c>
      <c r="J9940" s="1">
        <v>0</v>
      </c>
      <c r="K9940" s="1">
        <v>10.909600000000001</v>
      </c>
      <c r="L9940" s="12">
        <f>VLOOKUP(train[[#This Row],[Sub-Category]],Análisis_ABC_XYZ[[#Headers],[#Data]],4,FALSE)</f>
        <v>0.4595170286641902</v>
      </c>
    </row>
    <row r="9941" spans="1:12" x14ac:dyDescent="0.35">
      <c r="A9941" s="2">
        <v>43459</v>
      </c>
      <c r="B9941" s="1" t="s">
        <v>39</v>
      </c>
      <c r="C9941" s="1" t="s">
        <v>867</v>
      </c>
      <c r="D9941" s="1" t="s">
        <v>14</v>
      </c>
      <c r="E9941" s="1" t="s">
        <v>29</v>
      </c>
      <c r="F9941" s="18">
        <v>40.97999999999999</v>
      </c>
      <c r="G9941" t="s">
        <v>4081</v>
      </c>
      <c r="H9941" s="1">
        <f>IF(COUNTIF(G$2:G9941,G9941)=1,1,0)</f>
        <v>0</v>
      </c>
      <c r="I9941" s="1">
        <v>5</v>
      </c>
      <c r="J9941" s="1">
        <v>0.8</v>
      </c>
      <c r="K9941" s="1">
        <v>-65.567999999999998</v>
      </c>
      <c r="L9941" s="12">
        <f>VLOOKUP(train[[#This Row],[Sub-Category]],Análisis_ABC_XYZ[[#Headers],[#Data]],4,FALSE)</f>
        <v>0.46881743173671325</v>
      </c>
    </row>
    <row r="9942" spans="1:12" x14ac:dyDescent="0.35">
      <c r="A9942" s="2">
        <v>43459</v>
      </c>
      <c r="B9942" s="1" t="s">
        <v>39</v>
      </c>
      <c r="C9942" s="1" t="s">
        <v>781</v>
      </c>
      <c r="D9942" s="1" t="s">
        <v>14</v>
      </c>
      <c r="E9942" s="1" t="s">
        <v>29</v>
      </c>
      <c r="F9942" s="18">
        <v>39.581999999999987</v>
      </c>
      <c r="G9942" t="s">
        <v>4081</v>
      </c>
      <c r="H9942" s="1">
        <f>IF(COUNTIF(G$2:G9942,G9942)=1,1,0)</f>
        <v>0</v>
      </c>
      <c r="I9942" s="1">
        <v>9</v>
      </c>
      <c r="J9942" s="1">
        <v>0.8</v>
      </c>
      <c r="K9942" s="1">
        <v>-59.372999999999976</v>
      </c>
      <c r="L9942" s="12">
        <f>VLOOKUP(train[[#This Row],[Sub-Category]],Análisis_ABC_XYZ[[#Headers],[#Data]],4,FALSE)</f>
        <v>0.46881743173671325</v>
      </c>
    </row>
    <row r="9943" spans="1:12" x14ac:dyDescent="0.35">
      <c r="A9943" s="2">
        <v>43459</v>
      </c>
      <c r="B9943" s="1" t="s">
        <v>157</v>
      </c>
      <c r="C9943" s="1" t="s">
        <v>1296</v>
      </c>
      <c r="D9943" s="1" t="s">
        <v>14</v>
      </c>
      <c r="E9943" s="1" t="s">
        <v>91</v>
      </c>
      <c r="F9943" s="18">
        <v>39.311999999999998</v>
      </c>
      <c r="G9943" t="s">
        <v>5333</v>
      </c>
      <c r="H9943" s="1">
        <f>IF(COUNTIF(G$2:G9943,G9943)=1,1,0)</f>
        <v>0</v>
      </c>
      <c r="I9943" s="1">
        <v>13</v>
      </c>
      <c r="J9943" s="1">
        <v>0.2</v>
      </c>
      <c r="K9943" s="1">
        <v>12.776399999999999</v>
      </c>
      <c r="L9943" s="12">
        <f>VLOOKUP(train[[#This Row],[Sub-Category]],Análisis_ABC_XYZ[[#Headers],[#Data]],4,FALSE)</f>
        <v>0.51168203684699509</v>
      </c>
    </row>
    <row r="9944" spans="1:12" x14ac:dyDescent="0.35">
      <c r="A9944" s="2">
        <v>43459</v>
      </c>
      <c r="B9944" s="1" t="s">
        <v>39</v>
      </c>
      <c r="C9944" s="1" t="s">
        <v>1572</v>
      </c>
      <c r="D9944" s="1" t="s">
        <v>14</v>
      </c>
      <c r="E9944" s="1" t="s">
        <v>24</v>
      </c>
      <c r="F9944" s="18">
        <v>31.744</v>
      </c>
      <c r="G9944" t="s">
        <v>4081</v>
      </c>
      <c r="H9944" s="1">
        <f>IF(COUNTIF(G$2:G9944,G9944)=1,1,0)</f>
        <v>0</v>
      </c>
      <c r="I9944" s="1">
        <v>2</v>
      </c>
      <c r="J9944" s="1">
        <v>0.2</v>
      </c>
      <c r="K9944" s="1">
        <v>2.3808000000000007</v>
      </c>
      <c r="L9944" s="12">
        <f>VLOOKUP(train[[#This Row],[Sub-Category]],Análisis_ABC_XYZ[[#Headers],[#Data]],4,FALSE)</f>
        <v>0.45632477063632687</v>
      </c>
    </row>
    <row r="9945" spans="1:12" x14ac:dyDescent="0.35">
      <c r="A9945" s="2">
        <v>43459</v>
      </c>
      <c r="B9945" s="1" t="s">
        <v>16</v>
      </c>
      <c r="C9945" s="1" t="s">
        <v>1528</v>
      </c>
      <c r="D9945" s="1" t="s">
        <v>8</v>
      </c>
      <c r="E9945" s="1" t="s">
        <v>22</v>
      </c>
      <c r="F9945" s="18">
        <v>21</v>
      </c>
      <c r="G9945" t="s">
        <v>1972</v>
      </c>
      <c r="H9945" s="1">
        <f>IF(COUNTIF(G$2:G9945,G9945)=1,1,0)</f>
        <v>0</v>
      </c>
      <c r="I9945" s="1">
        <v>3</v>
      </c>
      <c r="J9945" s="1">
        <v>0.2</v>
      </c>
      <c r="K9945" s="1">
        <v>5.7750000000000021</v>
      </c>
      <c r="L9945" s="12">
        <f>VLOOKUP(train[[#This Row],[Sub-Category]],Análisis_ABC_XYZ[[#Headers],[#Data]],4,FALSE)</f>
        <v>0.4595170286641902</v>
      </c>
    </row>
    <row r="9946" spans="1:12" x14ac:dyDescent="0.35">
      <c r="A9946" s="2">
        <v>43459</v>
      </c>
      <c r="B9946" s="1" t="s">
        <v>157</v>
      </c>
      <c r="C9946" s="1" t="s">
        <v>1382</v>
      </c>
      <c r="D9946" s="1" t="s">
        <v>14</v>
      </c>
      <c r="E9946" s="1" t="s">
        <v>29</v>
      </c>
      <c r="F9946" s="18">
        <v>13.023000000000001</v>
      </c>
      <c r="G9946" t="s">
        <v>5333</v>
      </c>
      <c r="H9946" s="1">
        <f>IF(COUNTIF(G$2:G9946,G9946)=1,1,0)</f>
        <v>0</v>
      </c>
      <c r="I9946" s="1">
        <v>1</v>
      </c>
      <c r="J9946" s="1">
        <v>0.7</v>
      </c>
      <c r="K9946" s="1">
        <v>-10.418399999999998</v>
      </c>
      <c r="L9946" s="12">
        <f>VLOOKUP(train[[#This Row],[Sub-Category]],Análisis_ABC_XYZ[[#Headers],[#Data]],4,FALSE)</f>
        <v>0.46881743173671325</v>
      </c>
    </row>
    <row r="9947" spans="1:12" x14ac:dyDescent="0.35">
      <c r="A9947" s="2">
        <v>43459</v>
      </c>
      <c r="B9947" s="1" t="s">
        <v>37</v>
      </c>
      <c r="C9947" s="1" t="s">
        <v>365</v>
      </c>
      <c r="D9947" s="1" t="s">
        <v>14</v>
      </c>
      <c r="E9947" s="1" t="s">
        <v>29</v>
      </c>
      <c r="F9947" s="18">
        <v>3.8560000000000003</v>
      </c>
      <c r="G9947" t="s">
        <v>4263</v>
      </c>
      <c r="H9947" s="1">
        <f>IF(COUNTIF(G$2:G9947,G9947)=1,1,0)</f>
        <v>1</v>
      </c>
      <c r="I9947" s="1">
        <v>1</v>
      </c>
      <c r="J9947" s="1">
        <v>0.2</v>
      </c>
      <c r="K9947" s="1">
        <v>1.3978000000000002</v>
      </c>
      <c r="L9947" s="12">
        <f>VLOOKUP(train[[#This Row],[Sub-Category]],Análisis_ABC_XYZ[[#Headers],[#Data]],4,FALSE)</f>
        <v>0.46881743173671325</v>
      </c>
    </row>
    <row r="9948" spans="1:12" x14ac:dyDescent="0.35">
      <c r="A9948" s="2">
        <v>43459</v>
      </c>
      <c r="B9948" s="1" t="s">
        <v>119</v>
      </c>
      <c r="C9948" s="1" t="s">
        <v>871</v>
      </c>
      <c r="D9948" s="1" t="s">
        <v>14</v>
      </c>
      <c r="E9948" s="1" t="s">
        <v>91</v>
      </c>
      <c r="F9948" s="18">
        <v>3.62</v>
      </c>
      <c r="G9948" t="s">
        <v>2393</v>
      </c>
      <c r="H9948" s="1">
        <f>IF(COUNTIF(G$2:G9948,G9948)=1,1,0)</f>
        <v>0</v>
      </c>
      <c r="I9948" s="1">
        <v>2</v>
      </c>
      <c r="J9948" s="1">
        <v>0</v>
      </c>
      <c r="K9948" s="1">
        <v>1.1945999999999999</v>
      </c>
      <c r="L9948" s="12">
        <f>VLOOKUP(train[[#This Row],[Sub-Category]],Análisis_ABC_XYZ[[#Headers],[#Data]],4,FALSE)</f>
        <v>0.51168203684699509</v>
      </c>
    </row>
    <row r="9949" spans="1:12" x14ac:dyDescent="0.35">
      <c r="A9949" s="2">
        <v>43459</v>
      </c>
      <c r="B9949" s="1" t="s">
        <v>39</v>
      </c>
      <c r="C9949" s="1" t="s">
        <v>1152</v>
      </c>
      <c r="D9949" s="1" t="s">
        <v>14</v>
      </c>
      <c r="E9949" s="1" t="s">
        <v>29</v>
      </c>
      <c r="F9949" s="18">
        <v>3.1679999999999993</v>
      </c>
      <c r="G9949" t="s">
        <v>4081</v>
      </c>
      <c r="H9949" s="1">
        <f>IF(COUNTIF(G$2:G9949,G9949)=1,1,0)</f>
        <v>0</v>
      </c>
      <c r="I9949" s="1">
        <v>3</v>
      </c>
      <c r="J9949" s="1">
        <v>0.8</v>
      </c>
      <c r="K9949" s="1">
        <v>-5.0687999999999995</v>
      </c>
      <c r="L9949" s="12">
        <f>VLOOKUP(train[[#This Row],[Sub-Category]],Análisis_ABC_XYZ[[#Headers],[#Data]],4,FALSE)</f>
        <v>0.46881743173671325</v>
      </c>
    </row>
    <row r="9950" spans="1:12" x14ac:dyDescent="0.35">
      <c r="A9950" s="2">
        <v>43459</v>
      </c>
      <c r="B9950" s="1" t="s">
        <v>157</v>
      </c>
      <c r="C9950" s="1" t="s">
        <v>787</v>
      </c>
      <c r="D9950" s="1" t="s">
        <v>26</v>
      </c>
      <c r="E9950" s="1" t="s">
        <v>56</v>
      </c>
      <c r="F9950" s="18">
        <v>158.928</v>
      </c>
      <c r="G9950" t="s">
        <v>5333</v>
      </c>
      <c r="H9950" s="1">
        <f>IF(COUNTIF(G$2:G9950,G9950)=1,1,0)</f>
        <v>0</v>
      </c>
      <c r="I9950" s="1">
        <v>7</v>
      </c>
      <c r="J9950" s="1">
        <v>0.2</v>
      </c>
      <c r="K9950" s="1">
        <v>41.718599999999995</v>
      </c>
      <c r="L9950" s="12">
        <f>VLOOKUP(train[[#This Row],[Sub-Category]],Análisis_ABC_XYZ[[#Headers],[#Data]],4,FALSE)</f>
        <v>0.52062335344040378</v>
      </c>
    </row>
    <row r="9951" spans="1:12" x14ac:dyDescent="0.35">
      <c r="A9951" s="2">
        <v>43459</v>
      </c>
      <c r="B9951" s="1" t="s">
        <v>239</v>
      </c>
      <c r="C9951" s="1" t="s">
        <v>1723</v>
      </c>
      <c r="D9951" s="1" t="s">
        <v>26</v>
      </c>
      <c r="E9951" s="1" t="s">
        <v>56</v>
      </c>
      <c r="F9951" s="18">
        <v>31.799999999999997</v>
      </c>
      <c r="G9951" t="s">
        <v>2321</v>
      </c>
      <c r="H9951" s="1">
        <f>IF(COUNTIF(G$2:G9951,G9951)=1,1,0)</f>
        <v>1</v>
      </c>
      <c r="I9951" s="1">
        <v>3</v>
      </c>
      <c r="J9951" s="1">
        <v>0</v>
      </c>
      <c r="K9951" s="1">
        <v>13.674000000000003</v>
      </c>
      <c r="L9951" s="12">
        <f>VLOOKUP(train[[#This Row],[Sub-Category]],Análisis_ABC_XYZ[[#Headers],[#Data]],4,FALSE)</f>
        <v>0.52062335344040378</v>
      </c>
    </row>
    <row r="9952" spans="1:12" x14ac:dyDescent="0.35">
      <c r="A9952" s="2">
        <v>43460</v>
      </c>
      <c r="B9952" s="1" t="s">
        <v>49</v>
      </c>
      <c r="C9952" s="1" t="s">
        <v>522</v>
      </c>
      <c r="D9952" s="1" t="s">
        <v>14</v>
      </c>
      <c r="E9952" s="1" t="s">
        <v>20</v>
      </c>
      <c r="F9952" s="18">
        <v>750.68</v>
      </c>
      <c r="G9952" t="s">
        <v>6282</v>
      </c>
      <c r="H9952" s="1">
        <f>IF(COUNTIF(G$2:G9952,G9952)=1,1,0)</f>
        <v>1</v>
      </c>
      <c r="I9952" s="1">
        <v>2</v>
      </c>
      <c r="J9952" s="1">
        <v>0</v>
      </c>
      <c r="K9952" s="1">
        <v>37.533999999999992</v>
      </c>
      <c r="L9952" s="12">
        <f>VLOOKUP(train[[#This Row],[Sub-Category]],Análisis_ABC_XYZ[[#Headers],[#Data]],4,FALSE)</f>
        <v>0.44610841445725197</v>
      </c>
    </row>
    <row r="9953" spans="1:12" x14ac:dyDescent="0.35">
      <c r="A9953" s="2">
        <v>43460</v>
      </c>
      <c r="B9953" s="1" t="s">
        <v>154</v>
      </c>
      <c r="C9953" s="1" t="s">
        <v>484</v>
      </c>
      <c r="D9953" s="1" t="s">
        <v>14</v>
      </c>
      <c r="E9953" s="1" t="s">
        <v>36</v>
      </c>
      <c r="F9953" s="18">
        <v>44.75</v>
      </c>
      <c r="G9953" t="s">
        <v>4389</v>
      </c>
      <c r="H9953" s="1">
        <f>IF(COUNTIF(G$2:G9953,G9953)=1,1,0)</f>
        <v>1</v>
      </c>
      <c r="I9953" s="1">
        <v>5</v>
      </c>
      <c r="J9953" s="1">
        <v>0</v>
      </c>
      <c r="K9953" s="1">
        <v>20.584999999999994</v>
      </c>
      <c r="L9953" s="12">
        <f>VLOOKUP(train[[#This Row],[Sub-Category]],Análisis_ABC_XYZ[[#Headers],[#Data]],4,FALSE)</f>
        <v>0.43613829632717294</v>
      </c>
    </row>
    <row r="9954" spans="1:12" x14ac:dyDescent="0.35">
      <c r="A9954" s="2">
        <v>43460</v>
      </c>
      <c r="B9954" s="1" t="s">
        <v>39</v>
      </c>
      <c r="C9954" s="1" t="s">
        <v>1352</v>
      </c>
      <c r="D9954" s="1" t="s">
        <v>14</v>
      </c>
      <c r="E9954" s="1" t="s">
        <v>36</v>
      </c>
      <c r="F9954" s="18">
        <v>16.032</v>
      </c>
      <c r="G9954" t="s">
        <v>5504</v>
      </c>
      <c r="H9954" s="1">
        <f>IF(COUNTIF(G$2:G9954,G9954)=1,1,0)</f>
        <v>1</v>
      </c>
      <c r="I9954" s="1">
        <v>3</v>
      </c>
      <c r="J9954" s="1">
        <v>0.2</v>
      </c>
      <c r="K9954" s="1">
        <v>5.6111999999999993</v>
      </c>
      <c r="L9954" s="12">
        <f>VLOOKUP(train[[#This Row],[Sub-Category]],Análisis_ABC_XYZ[[#Headers],[#Data]],4,FALSE)</f>
        <v>0.43613829632717294</v>
      </c>
    </row>
    <row r="9955" spans="1:12" x14ac:dyDescent="0.35">
      <c r="A9955" s="2">
        <v>43460</v>
      </c>
      <c r="B9955" s="1" t="s">
        <v>157</v>
      </c>
      <c r="C9955" s="1" t="s">
        <v>1653</v>
      </c>
      <c r="D9955" s="1" t="s">
        <v>14</v>
      </c>
      <c r="E9955" s="1" t="s">
        <v>29</v>
      </c>
      <c r="F9955" s="18">
        <v>3.1320000000000001</v>
      </c>
      <c r="G9955" t="s">
        <v>4069</v>
      </c>
      <c r="H9955" s="1">
        <f>IF(COUNTIF(G$2:G9955,G9955)=1,1,0)</f>
        <v>1</v>
      </c>
      <c r="I9955" s="1">
        <v>2</v>
      </c>
      <c r="J9955" s="1">
        <v>0.7</v>
      </c>
      <c r="K9955" s="1">
        <v>-2.6099999999999994</v>
      </c>
      <c r="L9955" s="12">
        <f>VLOOKUP(train[[#This Row],[Sub-Category]],Análisis_ABC_XYZ[[#Headers],[#Data]],4,FALSE)</f>
        <v>0.46881743173671325</v>
      </c>
    </row>
    <row r="9956" spans="1:12" x14ac:dyDescent="0.35">
      <c r="A9956" s="2">
        <v>43461</v>
      </c>
      <c r="B9956" s="1" t="s">
        <v>157</v>
      </c>
      <c r="C9956" s="1" t="s">
        <v>886</v>
      </c>
      <c r="D9956" s="1" t="s">
        <v>26</v>
      </c>
      <c r="E9956" s="1" t="s">
        <v>27</v>
      </c>
      <c r="F9956" s="18">
        <v>164.38800000000001</v>
      </c>
      <c r="G9956" t="s">
        <v>5342</v>
      </c>
      <c r="H9956" s="1">
        <f>IF(COUNTIF(G$2:G9956,G9956)=1,1,0)</f>
        <v>1</v>
      </c>
      <c r="I9956" s="1">
        <v>2</v>
      </c>
      <c r="J9956" s="1">
        <v>0.4</v>
      </c>
      <c r="K9956" s="1">
        <v>-35.617400000000004</v>
      </c>
      <c r="L9956" s="12">
        <f>VLOOKUP(train[[#This Row],[Sub-Category]],Análisis_ABC_XYZ[[#Headers],[#Data]],4,FALSE)</f>
        <v>0.41105220110552465</v>
      </c>
    </row>
    <row r="9957" spans="1:12" x14ac:dyDescent="0.35">
      <c r="A9957" s="2">
        <v>43461</v>
      </c>
      <c r="B9957" s="1" t="s">
        <v>157</v>
      </c>
      <c r="C9957" s="1" t="s">
        <v>206</v>
      </c>
      <c r="D9957" s="1" t="s">
        <v>14</v>
      </c>
      <c r="E9957" s="1" t="s">
        <v>24</v>
      </c>
      <c r="F9957" s="18">
        <v>13.247999999999999</v>
      </c>
      <c r="G9957" t="s">
        <v>5342</v>
      </c>
      <c r="H9957" s="1">
        <f>IF(COUNTIF(G$2:G9957,G9957)=1,1,0)</f>
        <v>0</v>
      </c>
      <c r="I9957" s="1">
        <v>4</v>
      </c>
      <c r="J9957" s="1">
        <v>0.2</v>
      </c>
      <c r="K9957" s="1">
        <v>3.6431999999999998</v>
      </c>
      <c r="L9957" s="12">
        <f>VLOOKUP(train[[#This Row],[Sub-Category]],Análisis_ABC_XYZ[[#Headers],[#Data]],4,FALSE)</f>
        <v>0.45632477063632687</v>
      </c>
    </row>
    <row r="9958" spans="1:12" x14ac:dyDescent="0.35">
      <c r="A9958" s="2">
        <v>43462</v>
      </c>
      <c r="B9958" s="1" t="s">
        <v>12</v>
      </c>
      <c r="C9958" s="1" t="s">
        <v>301</v>
      </c>
      <c r="D9958" s="1" t="s">
        <v>14</v>
      </c>
      <c r="E9958" s="1" t="s">
        <v>20</v>
      </c>
      <c r="F9958" s="18">
        <v>725.84</v>
      </c>
      <c r="G9958" t="s">
        <v>6270</v>
      </c>
      <c r="H9958" s="1">
        <f>IF(COUNTIF(G$2:G9958,G9958)=1,1,0)</f>
        <v>1</v>
      </c>
      <c r="I9958" s="1">
        <v>4</v>
      </c>
      <c r="J9958" s="1">
        <v>0</v>
      </c>
      <c r="K9958" s="1">
        <v>210.4935999999999</v>
      </c>
      <c r="L9958" s="12">
        <f>VLOOKUP(train[[#This Row],[Sub-Category]],Análisis_ABC_XYZ[[#Headers],[#Data]],4,FALSE)</f>
        <v>0.44610841445725197</v>
      </c>
    </row>
    <row r="9959" spans="1:12" x14ac:dyDescent="0.35">
      <c r="A9959" s="2">
        <v>43462</v>
      </c>
      <c r="B9959" s="1" t="s">
        <v>12</v>
      </c>
      <c r="C9959" s="1" t="s">
        <v>95</v>
      </c>
      <c r="D9959" s="1" t="s">
        <v>8</v>
      </c>
      <c r="E9959" s="1" t="s">
        <v>11</v>
      </c>
      <c r="F9959" s="18">
        <v>340.70400000000006</v>
      </c>
      <c r="G9959" t="s">
        <v>6693</v>
      </c>
      <c r="H9959" s="1">
        <f>IF(COUNTIF(G$2:G9959,G9959)=1,1,0)</f>
        <v>1</v>
      </c>
      <c r="I9959" s="1">
        <v>6</v>
      </c>
      <c r="J9959" s="1">
        <v>0.2</v>
      </c>
      <c r="K9959" s="1">
        <v>-34.070400000000006</v>
      </c>
      <c r="L9959" s="12">
        <f>VLOOKUP(train[[#This Row],[Sub-Category]],Análisis_ABC_XYZ[[#Headers],[#Data]],4,FALSE)</f>
        <v>0.46529189879902266</v>
      </c>
    </row>
    <row r="9960" spans="1:12" x14ac:dyDescent="0.35">
      <c r="A9960" s="2">
        <v>43462</v>
      </c>
      <c r="B9960" s="1" t="s">
        <v>203</v>
      </c>
      <c r="C9960" s="1" t="s">
        <v>454</v>
      </c>
      <c r="D9960" s="1" t="s">
        <v>14</v>
      </c>
      <c r="E9960" s="1" t="s">
        <v>20</v>
      </c>
      <c r="F9960" s="18">
        <v>118.25</v>
      </c>
      <c r="G9960" t="s">
        <v>2454</v>
      </c>
      <c r="H9960" s="1">
        <f>IF(COUNTIF(G$2:G9960,G9960)=1,1,0)</f>
        <v>1</v>
      </c>
      <c r="I9960" s="1">
        <v>5</v>
      </c>
      <c r="J9960" s="1">
        <v>0</v>
      </c>
      <c r="K9960" s="1">
        <v>34.292499999999997</v>
      </c>
      <c r="L9960" s="12">
        <f>VLOOKUP(train[[#This Row],[Sub-Category]],Análisis_ABC_XYZ[[#Headers],[#Data]],4,FALSE)</f>
        <v>0.44610841445725197</v>
      </c>
    </row>
    <row r="9961" spans="1:12" x14ac:dyDescent="0.35">
      <c r="A9961" s="2">
        <v>43462</v>
      </c>
      <c r="B9961" s="1" t="s">
        <v>72</v>
      </c>
      <c r="C9961" s="1" t="s">
        <v>220</v>
      </c>
      <c r="D9961" s="1" t="s">
        <v>8</v>
      </c>
      <c r="E9961" s="1" t="s">
        <v>11</v>
      </c>
      <c r="F9961" s="18">
        <v>113.372</v>
      </c>
      <c r="G9961" t="s">
        <v>2136</v>
      </c>
      <c r="H9961" s="1">
        <f>IF(COUNTIF(G$2:G9961,G9961)=1,1,0)</f>
        <v>1</v>
      </c>
      <c r="I9961" s="1">
        <v>2</v>
      </c>
      <c r="J9961" s="1">
        <v>0.3</v>
      </c>
      <c r="K9961" s="1">
        <v>-3.2391999999999896</v>
      </c>
      <c r="L9961" s="12">
        <f>VLOOKUP(train[[#This Row],[Sub-Category]],Análisis_ABC_XYZ[[#Headers],[#Data]],4,FALSE)</f>
        <v>0.46529189879902266</v>
      </c>
    </row>
    <row r="9962" spans="1:12" x14ac:dyDescent="0.35">
      <c r="A9962" s="2">
        <v>43462</v>
      </c>
      <c r="B9962" s="1" t="s">
        <v>39</v>
      </c>
      <c r="C9962" s="1" t="s">
        <v>322</v>
      </c>
      <c r="D9962" s="1" t="s">
        <v>8</v>
      </c>
      <c r="E9962" s="1" t="s">
        <v>9</v>
      </c>
      <c r="F9962" s="18">
        <v>78.852799999999988</v>
      </c>
      <c r="G9962" t="s">
        <v>5826</v>
      </c>
      <c r="H9962" s="1">
        <f>IF(COUNTIF(G$2:G9962,G9962)=1,1,0)</f>
        <v>1</v>
      </c>
      <c r="I9962" s="1">
        <v>2</v>
      </c>
      <c r="J9962" s="1">
        <v>0.32</v>
      </c>
      <c r="K9962" s="1">
        <v>-11.595999999999997</v>
      </c>
      <c r="L9962" s="12">
        <f>VLOOKUP(train[[#This Row],[Sub-Category]],Análisis_ABC_XYZ[[#Headers],[#Data]],4,FALSE)</f>
        <v>0.5176847302647779</v>
      </c>
    </row>
    <row r="9963" spans="1:12" x14ac:dyDescent="0.35">
      <c r="A9963" s="2">
        <v>43462</v>
      </c>
      <c r="B9963" s="1" t="s">
        <v>89</v>
      </c>
      <c r="C9963" s="1" t="s">
        <v>552</v>
      </c>
      <c r="D9963" s="1" t="s">
        <v>14</v>
      </c>
      <c r="E9963" s="1" t="s">
        <v>15</v>
      </c>
      <c r="F9963" s="18">
        <v>72.45</v>
      </c>
      <c r="G9963" t="s">
        <v>3265</v>
      </c>
      <c r="H9963" s="1">
        <f>IF(COUNTIF(G$2:G9963,G9963)=1,1,0)</f>
        <v>1</v>
      </c>
      <c r="I9963" s="1">
        <v>7</v>
      </c>
      <c r="J9963" s="1">
        <v>0</v>
      </c>
      <c r="K9963" s="1">
        <v>34.775999999999996</v>
      </c>
      <c r="L9963" s="12">
        <f>VLOOKUP(train[[#This Row],[Sub-Category]],Análisis_ABC_XYZ[[#Headers],[#Data]],4,FALSE)</f>
        <v>0.4647369236065339</v>
      </c>
    </row>
    <row r="9964" spans="1:12" x14ac:dyDescent="0.35">
      <c r="A9964" s="2">
        <v>43462</v>
      </c>
      <c r="B9964" s="1" t="s">
        <v>111</v>
      </c>
      <c r="C9964" s="1" t="s">
        <v>523</v>
      </c>
      <c r="D9964" s="1" t="s">
        <v>14</v>
      </c>
      <c r="E9964" s="1" t="s">
        <v>20</v>
      </c>
      <c r="F9964" s="18">
        <v>64.784000000000006</v>
      </c>
      <c r="G9964" t="s">
        <v>6229</v>
      </c>
      <c r="H9964" s="1">
        <f>IF(COUNTIF(G$2:G9964,G9964)=1,1,0)</f>
        <v>1</v>
      </c>
      <c r="I9964" s="1">
        <v>1</v>
      </c>
      <c r="J9964" s="1">
        <v>0.2</v>
      </c>
      <c r="K9964" s="1">
        <v>-12.956800000000005</v>
      </c>
      <c r="L9964" s="12">
        <f>VLOOKUP(train[[#This Row],[Sub-Category]],Análisis_ABC_XYZ[[#Headers],[#Data]],4,FALSE)</f>
        <v>0.44610841445725197</v>
      </c>
    </row>
    <row r="9965" spans="1:12" x14ac:dyDescent="0.35">
      <c r="A9965" s="2">
        <v>43462</v>
      </c>
      <c r="B9965" s="1" t="s">
        <v>89</v>
      </c>
      <c r="C9965" s="1" t="s">
        <v>361</v>
      </c>
      <c r="D9965" s="1" t="s">
        <v>14</v>
      </c>
      <c r="E9965" s="1" t="s">
        <v>29</v>
      </c>
      <c r="F9965" s="18">
        <v>33.264000000000003</v>
      </c>
      <c r="G9965" t="s">
        <v>3265</v>
      </c>
      <c r="H9965" s="1">
        <f>IF(COUNTIF(G$2:G9965,G9965)=1,1,0)</f>
        <v>0</v>
      </c>
      <c r="I9965" s="1">
        <v>7</v>
      </c>
      <c r="J9965" s="1">
        <v>0.2</v>
      </c>
      <c r="K9965" s="1">
        <v>11.226599999999999</v>
      </c>
      <c r="L9965" s="12">
        <f>VLOOKUP(train[[#This Row],[Sub-Category]],Análisis_ABC_XYZ[[#Headers],[#Data]],4,FALSE)</f>
        <v>0.46881743173671325</v>
      </c>
    </row>
    <row r="9966" spans="1:12" x14ac:dyDescent="0.35">
      <c r="A9966" s="2">
        <v>43462</v>
      </c>
      <c r="B9966" s="1" t="s">
        <v>39</v>
      </c>
      <c r="C9966" s="1" t="s">
        <v>263</v>
      </c>
      <c r="D9966" s="1" t="s">
        <v>14</v>
      </c>
      <c r="E9966" s="1" t="s">
        <v>24</v>
      </c>
      <c r="F9966" s="18">
        <v>27.168000000000003</v>
      </c>
      <c r="G9966" t="s">
        <v>5826</v>
      </c>
      <c r="H9966" s="1">
        <f>IF(COUNTIF(G$2:G9966,G9966)=1,1,0)</f>
        <v>0</v>
      </c>
      <c r="I9966" s="1">
        <v>2</v>
      </c>
      <c r="J9966" s="1">
        <v>0.2</v>
      </c>
      <c r="K9966" s="1">
        <v>2.7168000000000001</v>
      </c>
      <c r="L9966" s="12">
        <f>VLOOKUP(train[[#This Row],[Sub-Category]],Análisis_ABC_XYZ[[#Headers],[#Data]],4,FALSE)</f>
        <v>0.45632477063632687</v>
      </c>
    </row>
    <row r="9967" spans="1:12" x14ac:dyDescent="0.35">
      <c r="A9967" s="2">
        <v>43462</v>
      </c>
      <c r="B9967" s="1" t="s">
        <v>1727</v>
      </c>
      <c r="C9967" s="1" t="s">
        <v>1571</v>
      </c>
      <c r="D9967" s="1" t="s">
        <v>14</v>
      </c>
      <c r="E9967" s="1" t="s">
        <v>29</v>
      </c>
      <c r="F9967" s="18">
        <v>25.9</v>
      </c>
      <c r="G9967" t="s">
        <v>2220</v>
      </c>
      <c r="H9967" s="1">
        <f>IF(COUNTIF(G$2:G9967,G9967)=1,1,0)</f>
        <v>1</v>
      </c>
      <c r="I9967" s="1">
        <v>5</v>
      </c>
      <c r="J9967" s="1">
        <v>0</v>
      </c>
      <c r="K9967" s="1">
        <v>12.690999999999999</v>
      </c>
      <c r="L9967" s="12">
        <f>VLOOKUP(train[[#This Row],[Sub-Category]],Análisis_ABC_XYZ[[#Headers],[#Data]],4,FALSE)</f>
        <v>0.46881743173671325</v>
      </c>
    </row>
    <row r="9968" spans="1:12" x14ac:dyDescent="0.35">
      <c r="A9968" s="2">
        <v>43462</v>
      </c>
      <c r="B9968" s="1" t="s">
        <v>89</v>
      </c>
      <c r="C9968" s="1" t="s">
        <v>564</v>
      </c>
      <c r="D9968" s="1" t="s">
        <v>26</v>
      </c>
      <c r="E9968" s="1" t="s">
        <v>27</v>
      </c>
      <c r="F9968" s="18">
        <v>14.850000000000001</v>
      </c>
      <c r="G9968" t="s">
        <v>3265</v>
      </c>
      <c r="H9968" s="1">
        <f>IF(COUNTIF(G$2:G9968,G9968)=1,1,0)</f>
        <v>0</v>
      </c>
      <c r="I9968" s="1">
        <v>3</v>
      </c>
      <c r="J9968" s="1">
        <v>0</v>
      </c>
      <c r="K9968" s="1">
        <v>4.0095000000000001</v>
      </c>
      <c r="L9968" s="12">
        <f>VLOOKUP(train[[#This Row],[Sub-Category]],Análisis_ABC_XYZ[[#Headers],[#Data]],4,FALSE)</f>
        <v>0.41105220110552465</v>
      </c>
    </row>
    <row r="9969" spans="1:12" x14ac:dyDescent="0.35">
      <c r="A9969" s="2">
        <v>43462</v>
      </c>
      <c r="B9969" s="1" t="s">
        <v>89</v>
      </c>
      <c r="C9969" s="1" t="s">
        <v>259</v>
      </c>
      <c r="D9969" s="1" t="s">
        <v>14</v>
      </c>
      <c r="E9969" s="1" t="s">
        <v>91</v>
      </c>
      <c r="F9969" s="18">
        <v>13.96</v>
      </c>
      <c r="G9969" t="s">
        <v>3265</v>
      </c>
      <c r="H9969" s="1">
        <f>IF(COUNTIF(G$2:G9969,G9969)=1,1,0)</f>
        <v>0</v>
      </c>
      <c r="I9969" s="1">
        <v>4</v>
      </c>
      <c r="J9969" s="1">
        <v>0</v>
      </c>
      <c r="K9969" s="1">
        <v>6.4215999999999998</v>
      </c>
      <c r="L9969" s="12">
        <f>VLOOKUP(train[[#This Row],[Sub-Category]],Análisis_ABC_XYZ[[#Headers],[#Data]],4,FALSE)</f>
        <v>0.51168203684699509</v>
      </c>
    </row>
    <row r="9970" spans="1:12" x14ac:dyDescent="0.35">
      <c r="A9970" s="2">
        <v>43462</v>
      </c>
      <c r="B9970" s="1" t="s">
        <v>72</v>
      </c>
      <c r="C9970" s="1" t="s">
        <v>1566</v>
      </c>
      <c r="D9970" s="1" t="s">
        <v>8</v>
      </c>
      <c r="E9970" s="1" t="s">
        <v>22</v>
      </c>
      <c r="F9970" s="18">
        <v>7.968</v>
      </c>
      <c r="G9970" t="s">
        <v>2136</v>
      </c>
      <c r="H9970" s="1">
        <f>IF(COUNTIF(G$2:G9970,G9970)=1,1,0)</f>
        <v>0</v>
      </c>
      <c r="I9970" s="1">
        <v>3</v>
      </c>
      <c r="J9970" s="1">
        <v>0.6</v>
      </c>
      <c r="K9970" s="1">
        <v>-2.3903999999999996</v>
      </c>
      <c r="L9970" s="12">
        <f>VLOOKUP(train[[#This Row],[Sub-Category]],Análisis_ABC_XYZ[[#Headers],[#Data]],4,FALSE)</f>
        <v>0.4595170286641902</v>
      </c>
    </row>
    <row r="9971" spans="1:12" x14ac:dyDescent="0.35">
      <c r="A9971" s="2">
        <v>43462</v>
      </c>
      <c r="B9971" s="1" t="s">
        <v>37</v>
      </c>
      <c r="C9971" s="1" t="s">
        <v>404</v>
      </c>
      <c r="D9971" s="1" t="s">
        <v>8</v>
      </c>
      <c r="E9971" s="1" t="s">
        <v>22</v>
      </c>
      <c r="F9971" s="18">
        <v>7.4</v>
      </c>
      <c r="G9971" t="s">
        <v>2044</v>
      </c>
      <c r="H9971" s="1">
        <f>IF(COUNTIF(G$2:G9971,G9971)=1,1,0)</f>
        <v>1</v>
      </c>
      <c r="I9971" s="1">
        <v>2</v>
      </c>
      <c r="J9971" s="1">
        <v>0</v>
      </c>
      <c r="K9971" s="1">
        <v>3.0340000000000007</v>
      </c>
      <c r="L9971" s="12">
        <f>VLOOKUP(train[[#This Row],[Sub-Category]],Análisis_ABC_XYZ[[#Headers],[#Data]],4,FALSE)</f>
        <v>0.4595170286641902</v>
      </c>
    </row>
    <row r="9972" spans="1:12" x14ac:dyDescent="0.35">
      <c r="A9972" s="2">
        <v>43462</v>
      </c>
      <c r="B9972" s="1" t="s">
        <v>203</v>
      </c>
      <c r="C9972" s="1" t="s">
        <v>1504</v>
      </c>
      <c r="D9972" s="1" t="s">
        <v>14</v>
      </c>
      <c r="E9972" s="1" t="s">
        <v>36</v>
      </c>
      <c r="F9972" s="18">
        <v>4.28</v>
      </c>
      <c r="G9972" t="s">
        <v>2454</v>
      </c>
      <c r="H9972" s="1">
        <f>IF(COUNTIF(G$2:G9972,G9972)=1,1,0)</f>
        <v>0</v>
      </c>
      <c r="I9972" s="1">
        <v>1</v>
      </c>
      <c r="J9972" s="1">
        <v>0</v>
      </c>
      <c r="K9972" s="1">
        <v>1.9259999999999997</v>
      </c>
      <c r="L9972" s="12">
        <f>VLOOKUP(train[[#This Row],[Sub-Category]],Análisis_ABC_XYZ[[#Headers],[#Data]],4,FALSE)</f>
        <v>0.43613829632717294</v>
      </c>
    </row>
    <row r="9973" spans="1:12" x14ac:dyDescent="0.35">
      <c r="A9973" s="2">
        <v>43462</v>
      </c>
      <c r="B9973" s="1" t="s">
        <v>72</v>
      </c>
      <c r="C9973" s="1" t="s">
        <v>404</v>
      </c>
      <c r="D9973" s="1" t="s">
        <v>8</v>
      </c>
      <c r="E9973" s="1" t="s">
        <v>22</v>
      </c>
      <c r="F9973" s="18">
        <v>2.9600000000000004</v>
      </c>
      <c r="G9973" t="s">
        <v>2136</v>
      </c>
      <c r="H9973" s="1">
        <f>IF(COUNTIF(G$2:G9973,G9973)=1,1,0)</f>
        <v>0</v>
      </c>
      <c r="I9973" s="1">
        <v>2</v>
      </c>
      <c r="J9973" s="1">
        <v>0.6</v>
      </c>
      <c r="K9973" s="1">
        <v>-1.4059999999999997</v>
      </c>
      <c r="L9973" s="12">
        <f>VLOOKUP(train[[#This Row],[Sub-Category]],Análisis_ABC_XYZ[[#Headers],[#Data]],4,FALSE)</f>
        <v>0.4595170286641902</v>
      </c>
    </row>
    <row r="9974" spans="1:12" x14ac:dyDescent="0.35">
      <c r="A9974" s="2">
        <v>43462</v>
      </c>
      <c r="B9974" s="1" t="s">
        <v>1727</v>
      </c>
      <c r="C9974" s="1" t="s">
        <v>1894</v>
      </c>
      <c r="D9974" s="1" t="s">
        <v>14</v>
      </c>
      <c r="E9974" s="1" t="s">
        <v>24</v>
      </c>
      <c r="F9974" s="18">
        <v>2.48</v>
      </c>
      <c r="G9974" s="1" t="s">
        <v>2220</v>
      </c>
      <c r="H9974" s="1">
        <f>IF(COUNTIF(G$2:G9974,G9974)=1,1,0)</f>
        <v>0</v>
      </c>
      <c r="I9974" s="1">
        <v>1</v>
      </c>
      <c r="J9974" s="1">
        <v>0</v>
      </c>
      <c r="K9974" s="1">
        <v>0.86799999999999988</v>
      </c>
      <c r="L9974" s="12">
        <f>VLOOKUP(train[[#This Row],[Sub-Category]],Análisis_ABC_XYZ[[#Headers],[#Data]],4,FALSE)</f>
        <v>0.45632477063632687</v>
      </c>
    </row>
    <row r="9975" spans="1:12" x14ac:dyDescent="0.35">
      <c r="A9975" s="2">
        <v>43462</v>
      </c>
      <c r="B9975" s="1" t="s">
        <v>72</v>
      </c>
      <c r="C9975" s="1" t="s">
        <v>1409</v>
      </c>
      <c r="D9975" s="1" t="s">
        <v>14</v>
      </c>
      <c r="E9975" s="1" t="s">
        <v>29</v>
      </c>
      <c r="F9975" s="18">
        <v>1.6799999999999995</v>
      </c>
      <c r="G9975" s="1" t="s">
        <v>2136</v>
      </c>
      <c r="H9975" s="1">
        <f>IF(COUNTIF(G$2:G9975,G9975)=1,1,0)</f>
        <v>0</v>
      </c>
      <c r="I9975" s="1">
        <v>5</v>
      </c>
      <c r="J9975" s="1">
        <v>0.8</v>
      </c>
      <c r="K9975" s="1">
        <v>-2.6880000000000015</v>
      </c>
      <c r="L9975" s="12">
        <f>VLOOKUP(train[[#This Row],[Sub-Category]],Análisis_ABC_XYZ[[#Headers],[#Data]],4,FALSE)</f>
        <v>0.46881743173671325</v>
      </c>
    </row>
    <row r="9976" spans="1:12" x14ac:dyDescent="0.35">
      <c r="A9976" s="2">
        <v>43462</v>
      </c>
      <c r="B9976" s="1" t="s">
        <v>145</v>
      </c>
      <c r="C9976" s="1" t="s">
        <v>989</v>
      </c>
      <c r="D9976" s="1" t="s">
        <v>14</v>
      </c>
      <c r="E9976" s="1" t="s">
        <v>29</v>
      </c>
      <c r="F9976" s="18">
        <v>1.1880000000000002</v>
      </c>
      <c r="G9976" s="1" t="s">
        <v>3096</v>
      </c>
      <c r="H9976" s="1">
        <f>IF(COUNTIF(G$2:G9976,G9976)=1,1,0)</f>
        <v>1</v>
      </c>
      <c r="I9976" s="1">
        <v>2</v>
      </c>
      <c r="J9976" s="1">
        <v>0.7</v>
      </c>
      <c r="K9976" s="1">
        <v>-0.98999999999999977</v>
      </c>
      <c r="L9976" s="12">
        <f>VLOOKUP(train[[#This Row],[Sub-Category]],Análisis_ABC_XYZ[[#Headers],[#Data]],4,FALSE)</f>
        <v>0.46881743173671325</v>
      </c>
    </row>
    <row r="9977" spans="1:12" x14ac:dyDescent="0.35">
      <c r="A9977" s="2">
        <v>43463</v>
      </c>
      <c r="B9977" s="1" t="s">
        <v>6</v>
      </c>
      <c r="C9977" s="1" t="s">
        <v>347</v>
      </c>
      <c r="D9977" s="1" t="s">
        <v>8</v>
      </c>
      <c r="E9977" s="1" t="s">
        <v>11</v>
      </c>
      <c r="F9977" s="18">
        <v>1207.8399999999999</v>
      </c>
      <c r="G9977" t="s">
        <v>3142</v>
      </c>
      <c r="H9977" s="1">
        <f>IF(COUNTIF(G$2:G9977,G9977)=1,1,0)</f>
        <v>1</v>
      </c>
      <c r="I9977" s="1">
        <v>8</v>
      </c>
      <c r="J9977" s="1">
        <v>0</v>
      </c>
      <c r="K9977" s="1">
        <v>314.03840000000002</v>
      </c>
      <c r="L9977" s="12">
        <f>VLOOKUP(train[[#This Row],[Sub-Category]],Análisis_ABC_XYZ[[#Headers],[#Data]],4,FALSE)</f>
        <v>0.46529189879902266</v>
      </c>
    </row>
    <row r="9978" spans="1:12" x14ac:dyDescent="0.35">
      <c r="A9978" s="2">
        <v>43463</v>
      </c>
      <c r="B9978" s="1" t="s">
        <v>12</v>
      </c>
      <c r="C9978" s="1" t="s">
        <v>879</v>
      </c>
      <c r="D9978" s="1" t="s">
        <v>8</v>
      </c>
      <c r="E9978" s="1" t="s">
        <v>11</v>
      </c>
      <c r="F9978" s="18">
        <v>393.56799999999998</v>
      </c>
      <c r="G9978" t="s">
        <v>6662</v>
      </c>
      <c r="H9978" s="1">
        <f>IF(COUNTIF(G$2:G9978,G9978)=1,1,0)</f>
        <v>1</v>
      </c>
      <c r="I9978" s="1">
        <v>4</v>
      </c>
      <c r="J9978" s="1">
        <v>0.2</v>
      </c>
      <c r="K9978" s="1">
        <v>-44.276400000000024</v>
      </c>
      <c r="L9978" s="12">
        <f>VLOOKUP(train[[#This Row],[Sub-Category]],Análisis_ABC_XYZ[[#Headers],[#Data]],4,FALSE)</f>
        <v>0.46529189879902266</v>
      </c>
    </row>
    <row r="9979" spans="1:12" x14ac:dyDescent="0.35">
      <c r="A9979" s="2">
        <v>43463</v>
      </c>
      <c r="B9979" s="1" t="s">
        <v>12</v>
      </c>
      <c r="C9979" s="1" t="s">
        <v>258</v>
      </c>
      <c r="D9979" s="1" t="s">
        <v>26</v>
      </c>
      <c r="E9979" s="1" t="s">
        <v>27</v>
      </c>
      <c r="F9979" s="18">
        <v>302.37599999999998</v>
      </c>
      <c r="G9979" t="s">
        <v>6662</v>
      </c>
      <c r="H9979" s="1">
        <f>IF(COUNTIF(G$2:G9979,G9979)=1,1,0)</f>
        <v>0</v>
      </c>
      <c r="I9979" s="1">
        <v>3</v>
      </c>
      <c r="J9979" s="1">
        <v>0.2</v>
      </c>
      <c r="K9979" s="1">
        <v>22.678200000000018</v>
      </c>
      <c r="L9979" s="12">
        <f>VLOOKUP(train[[#This Row],[Sub-Category]],Análisis_ABC_XYZ[[#Headers],[#Data]],4,FALSE)</f>
        <v>0.41105220110552465</v>
      </c>
    </row>
    <row r="9980" spans="1:12" x14ac:dyDescent="0.35">
      <c r="A9980" s="2">
        <v>43463</v>
      </c>
      <c r="B9980" s="1" t="s">
        <v>6</v>
      </c>
      <c r="C9980" s="1" t="s">
        <v>1568</v>
      </c>
      <c r="D9980" s="1" t="s">
        <v>8</v>
      </c>
      <c r="E9980" s="1" t="s">
        <v>11</v>
      </c>
      <c r="F9980" s="18">
        <v>300.98</v>
      </c>
      <c r="G9980" t="s">
        <v>3142</v>
      </c>
      <c r="H9980" s="1">
        <f>IF(COUNTIF(G$2:G9980,G9980)=1,1,0)</f>
        <v>0</v>
      </c>
      <c r="I9980" s="1">
        <v>1</v>
      </c>
      <c r="J9980" s="1">
        <v>0</v>
      </c>
      <c r="K9980" s="1">
        <v>87.28419999999997</v>
      </c>
      <c r="L9980" s="12">
        <f>VLOOKUP(train[[#This Row],[Sub-Category]],Análisis_ABC_XYZ[[#Headers],[#Data]],4,FALSE)</f>
        <v>0.46529189879902266</v>
      </c>
    </row>
    <row r="9981" spans="1:12" x14ac:dyDescent="0.35">
      <c r="A9981" s="2">
        <v>43463</v>
      </c>
      <c r="B9981" s="1" t="s">
        <v>6</v>
      </c>
      <c r="C9981" s="1" t="s">
        <v>933</v>
      </c>
      <c r="D9981" s="1" t="s">
        <v>8</v>
      </c>
      <c r="E9981" s="1" t="s">
        <v>11</v>
      </c>
      <c r="F9981" s="18">
        <v>258.75</v>
      </c>
      <c r="G9981" t="s">
        <v>3142</v>
      </c>
      <c r="H9981" s="1">
        <f>IF(COUNTIF(G$2:G9981,G9981)=1,1,0)</f>
        <v>0</v>
      </c>
      <c r="I9981" s="1">
        <v>3</v>
      </c>
      <c r="J9981" s="1">
        <v>0</v>
      </c>
      <c r="K9981" s="1">
        <v>77.624999999999972</v>
      </c>
      <c r="L9981" s="12">
        <f>VLOOKUP(train[[#This Row],[Sub-Category]],Análisis_ABC_XYZ[[#Headers],[#Data]],4,FALSE)</f>
        <v>0.46529189879902266</v>
      </c>
    </row>
    <row r="9982" spans="1:12" x14ac:dyDescent="0.35">
      <c r="A9982" s="2">
        <v>43463</v>
      </c>
      <c r="B9982" s="1" t="s">
        <v>79</v>
      </c>
      <c r="C9982" s="1" t="s">
        <v>988</v>
      </c>
      <c r="D9982" s="1" t="s">
        <v>14</v>
      </c>
      <c r="E9982" s="1" t="s">
        <v>36</v>
      </c>
      <c r="F9982" s="18">
        <v>209.7</v>
      </c>
      <c r="G9982" t="s">
        <v>3682</v>
      </c>
      <c r="H9982" s="1">
        <f>IF(COUNTIF(G$2:G9982,G9982)=1,1,0)</f>
        <v>1</v>
      </c>
      <c r="I9982" s="1">
        <v>2</v>
      </c>
      <c r="J9982" s="1">
        <v>0</v>
      </c>
      <c r="K9982" s="1">
        <v>100.65599999999999</v>
      </c>
      <c r="L9982" s="12">
        <f>VLOOKUP(train[[#This Row],[Sub-Category]],Análisis_ABC_XYZ[[#Headers],[#Data]],4,FALSE)</f>
        <v>0.43613829632717294</v>
      </c>
    </row>
    <row r="9983" spans="1:12" x14ac:dyDescent="0.35">
      <c r="A9983" s="2">
        <v>43463</v>
      </c>
      <c r="B9983" s="1" t="s">
        <v>12</v>
      </c>
      <c r="C9983" s="1" t="s">
        <v>1379</v>
      </c>
      <c r="D9983" s="1" t="s">
        <v>8</v>
      </c>
      <c r="E9983" s="1" t="s">
        <v>22</v>
      </c>
      <c r="F9983" s="18">
        <v>101.12</v>
      </c>
      <c r="G9983" t="s">
        <v>5099</v>
      </c>
      <c r="H9983" s="1">
        <f>IF(COUNTIF(G$2:G9983,G9983)=1,1,0)</f>
        <v>1</v>
      </c>
      <c r="I9983" s="1">
        <v>8</v>
      </c>
      <c r="J9983" s="1">
        <v>0</v>
      </c>
      <c r="K9983" s="1">
        <v>37.414400000000001</v>
      </c>
      <c r="L9983" s="12">
        <f>VLOOKUP(train[[#This Row],[Sub-Category]],Análisis_ABC_XYZ[[#Headers],[#Data]],4,FALSE)</f>
        <v>0.4595170286641902</v>
      </c>
    </row>
    <row r="9984" spans="1:12" x14ac:dyDescent="0.35">
      <c r="A9984" s="2">
        <v>43463</v>
      </c>
      <c r="B9984" s="1" t="s">
        <v>37</v>
      </c>
      <c r="C9984" s="1" t="s">
        <v>1250</v>
      </c>
      <c r="D9984" s="1" t="s">
        <v>8</v>
      </c>
      <c r="E9984" s="1" t="s">
        <v>22</v>
      </c>
      <c r="F9984" s="18">
        <v>68.459999999999994</v>
      </c>
      <c r="G9984" t="s">
        <v>2164</v>
      </c>
      <c r="H9984" s="1">
        <f>IF(COUNTIF(G$2:G9984,G9984)=1,1,0)</f>
        <v>1</v>
      </c>
      <c r="I9984" s="1">
        <v>2</v>
      </c>
      <c r="J9984" s="1">
        <v>0</v>
      </c>
      <c r="K9984" s="1">
        <v>20.537999999999997</v>
      </c>
      <c r="L9984" s="12">
        <f>VLOOKUP(train[[#This Row],[Sub-Category]],Análisis_ABC_XYZ[[#Headers],[#Data]],4,FALSE)</f>
        <v>0.4595170286641902</v>
      </c>
    </row>
    <row r="9985" spans="1:12" x14ac:dyDescent="0.35">
      <c r="A9985" s="2">
        <v>43463</v>
      </c>
      <c r="B9985" s="1" t="s">
        <v>6</v>
      </c>
      <c r="C9985" s="1" t="s">
        <v>1329</v>
      </c>
      <c r="D9985" s="1" t="s">
        <v>14</v>
      </c>
      <c r="E9985" s="1" t="s">
        <v>24</v>
      </c>
      <c r="F9985" s="18">
        <v>34.58</v>
      </c>
      <c r="G9985" t="s">
        <v>3142</v>
      </c>
      <c r="H9985" s="1">
        <f>IF(COUNTIF(G$2:G9985,G9985)=1,1,0)</f>
        <v>0</v>
      </c>
      <c r="I9985" s="1">
        <v>1</v>
      </c>
      <c r="J9985" s="1">
        <v>0</v>
      </c>
      <c r="K9985" s="1">
        <v>10.028199999999998</v>
      </c>
      <c r="L9985" s="12">
        <f>VLOOKUP(train[[#This Row],[Sub-Category]],Análisis_ABC_XYZ[[#Headers],[#Data]],4,FALSE)</f>
        <v>0.45632477063632687</v>
      </c>
    </row>
    <row r="9986" spans="1:12" x14ac:dyDescent="0.35">
      <c r="A9986" s="2">
        <v>43463</v>
      </c>
      <c r="B9986" s="1" t="s">
        <v>37</v>
      </c>
      <c r="C9986" s="1" t="s">
        <v>1816</v>
      </c>
      <c r="D9986" s="1" t="s">
        <v>14</v>
      </c>
      <c r="E9986" s="1" t="s">
        <v>91</v>
      </c>
      <c r="F9986" s="18">
        <v>19.600000000000001</v>
      </c>
      <c r="G9986" t="s">
        <v>2164</v>
      </c>
      <c r="H9986" s="1">
        <f>IF(COUNTIF(G$2:G9986,G9986)=1,1,0)</f>
        <v>0</v>
      </c>
      <c r="I9986" s="1">
        <v>5</v>
      </c>
      <c r="J9986" s="1">
        <v>0</v>
      </c>
      <c r="K9986" s="1">
        <v>9.6039999999999992</v>
      </c>
      <c r="L9986" s="12">
        <f>VLOOKUP(train[[#This Row],[Sub-Category]],Análisis_ABC_XYZ[[#Headers],[#Data]],4,FALSE)</f>
        <v>0.51168203684699509</v>
      </c>
    </row>
    <row r="9987" spans="1:12" x14ac:dyDescent="0.35">
      <c r="A9987" s="2">
        <v>43463</v>
      </c>
      <c r="B9987" s="1" t="s">
        <v>6</v>
      </c>
      <c r="C9987" s="1" t="s">
        <v>1162</v>
      </c>
      <c r="D9987" s="1" t="s">
        <v>14</v>
      </c>
      <c r="E9987" s="1" t="s">
        <v>29</v>
      </c>
      <c r="F9987" s="18">
        <v>12.53</v>
      </c>
      <c r="G9987" t="s">
        <v>3142</v>
      </c>
      <c r="H9987" s="1">
        <f>IF(COUNTIF(G$2:G9987,G9987)=1,1,0)</f>
        <v>0</v>
      </c>
      <c r="I9987" s="1">
        <v>1</v>
      </c>
      <c r="J9987" s="1">
        <v>0</v>
      </c>
      <c r="K9987" s="1">
        <v>5.8890999999999991</v>
      </c>
      <c r="L9987" s="12">
        <f>VLOOKUP(train[[#This Row],[Sub-Category]],Análisis_ABC_XYZ[[#Headers],[#Data]],4,FALSE)</f>
        <v>0.46881743173671325</v>
      </c>
    </row>
    <row r="9988" spans="1:12" x14ac:dyDescent="0.35">
      <c r="A9988" s="2">
        <v>43463</v>
      </c>
      <c r="B9988" s="1" t="s">
        <v>89</v>
      </c>
      <c r="C9988" s="1" t="s">
        <v>179</v>
      </c>
      <c r="D9988" s="1" t="s">
        <v>14</v>
      </c>
      <c r="E9988" s="1" t="s">
        <v>91</v>
      </c>
      <c r="F9988" s="18">
        <v>6.0299999999999994</v>
      </c>
      <c r="G9988" t="s">
        <v>2633</v>
      </c>
      <c r="H9988" s="1">
        <f>IF(COUNTIF(G$2:G9988,G9988)=1,1,0)</f>
        <v>1</v>
      </c>
      <c r="I9988" s="1">
        <v>3</v>
      </c>
      <c r="J9988" s="1">
        <v>0</v>
      </c>
      <c r="K9988" s="1">
        <v>2.9546999999999999</v>
      </c>
      <c r="L9988" s="12">
        <f>VLOOKUP(train[[#This Row],[Sub-Category]],Análisis_ABC_XYZ[[#Headers],[#Data]],4,FALSE)</f>
        <v>0.51168203684699509</v>
      </c>
    </row>
    <row r="9989" spans="1:12" x14ac:dyDescent="0.35">
      <c r="A9989" s="2">
        <v>43464</v>
      </c>
      <c r="B9989" s="1" t="s">
        <v>89</v>
      </c>
      <c r="C9989" s="1" t="s">
        <v>779</v>
      </c>
      <c r="D9989" s="1" t="s">
        <v>8</v>
      </c>
      <c r="E9989" s="1" t="s">
        <v>9</v>
      </c>
      <c r="F9989" s="18">
        <v>323.13600000000002</v>
      </c>
      <c r="G9989" t="s">
        <v>5008</v>
      </c>
      <c r="H9989" s="1">
        <f>IF(COUNTIF(G$2:G9989,G9989)=1,1,0)</f>
        <v>1</v>
      </c>
      <c r="I9989" s="1">
        <v>4</v>
      </c>
      <c r="J9989" s="1">
        <v>0.2</v>
      </c>
      <c r="K9989" s="1">
        <v>12.117599999999968</v>
      </c>
      <c r="L9989" s="12">
        <f>VLOOKUP(train[[#This Row],[Sub-Category]],Análisis_ABC_XYZ[[#Headers],[#Data]],4,FALSE)</f>
        <v>0.5176847302647779</v>
      </c>
    </row>
    <row r="9990" spans="1:12" x14ac:dyDescent="0.35">
      <c r="A9990" s="2">
        <v>43464</v>
      </c>
      <c r="B9990" s="1" t="s">
        <v>84</v>
      </c>
      <c r="C9990" s="1" t="s">
        <v>613</v>
      </c>
      <c r="D9990" s="1" t="s">
        <v>14</v>
      </c>
      <c r="E9990" s="1" t="s">
        <v>31</v>
      </c>
      <c r="F9990" s="18">
        <v>209.3</v>
      </c>
      <c r="G9990" t="s">
        <v>3675</v>
      </c>
      <c r="H9990" s="1">
        <f>IF(COUNTIF(G$2:G9990,G9990)=1,1,0)</f>
        <v>1</v>
      </c>
      <c r="I9990" s="1">
        <v>2</v>
      </c>
      <c r="J9990" s="1">
        <v>0</v>
      </c>
      <c r="K9990" s="1">
        <v>56.510999999999996</v>
      </c>
      <c r="L9990" s="12">
        <f>VLOOKUP(train[[#This Row],[Sub-Category]],Análisis_ABC_XYZ[[#Headers],[#Data]],4,FALSE)</f>
        <v>0.49507917887403441</v>
      </c>
    </row>
    <row r="9991" spans="1:12" x14ac:dyDescent="0.35">
      <c r="A9991" s="2">
        <v>43464</v>
      </c>
      <c r="B9991" s="1" t="s">
        <v>89</v>
      </c>
      <c r="C9991" s="1" t="s">
        <v>780</v>
      </c>
      <c r="D9991" s="1" t="s">
        <v>26</v>
      </c>
      <c r="E9991" s="1" t="s">
        <v>27</v>
      </c>
      <c r="F9991" s="18">
        <v>90.93</v>
      </c>
      <c r="G9991" t="s">
        <v>5008</v>
      </c>
      <c r="H9991" s="1">
        <f>IF(COUNTIF(G$2:G9991,G9991)=1,1,0)</f>
        <v>0</v>
      </c>
      <c r="I9991" s="1">
        <v>7</v>
      </c>
      <c r="J9991" s="1">
        <v>0</v>
      </c>
      <c r="K9991" s="1">
        <v>2.7278999999999964</v>
      </c>
      <c r="L9991" s="12">
        <f>VLOOKUP(train[[#This Row],[Sub-Category]],Análisis_ABC_XYZ[[#Headers],[#Data]],4,FALSE)</f>
        <v>0.41105220110552465</v>
      </c>
    </row>
    <row r="9992" spans="1:12" x14ac:dyDescent="0.35">
      <c r="A9992" s="2">
        <v>43464</v>
      </c>
      <c r="B9992" s="1" t="s">
        <v>89</v>
      </c>
      <c r="C9992" s="1" t="s">
        <v>781</v>
      </c>
      <c r="D9992" s="1" t="s">
        <v>14</v>
      </c>
      <c r="E9992" s="1" t="s">
        <v>29</v>
      </c>
      <c r="F9992" s="18">
        <v>52.775999999999996</v>
      </c>
      <c r="G9992" t="s">
        <v>5008</v>
      </c>
      <c r="H9992" s="1">
        <f>IF(COUNTIF(G$2:G9992,G9992)=1,1,0)</f>
        <v>0</v>
      </c>
      <c r="I9992" s="1">
        <v>3</v>
      </c>
      <c r="J9992" s="1">
        <v>0.2</v>
      </c>
      <c r="K9992" s="1">
        <v>19.791</v>
      </c>
      <c r="L9992" s="12">
        <f>VLOOKUP(train[[#This Row],[Sub-Category]],Análisis_ABC_XYZ[[#Headers],[#Data]],4,FALSE)</f>
        <v>0.46881743173671325</v>
      </c>
    </row>
    <row r="9993" spans="1:12" x14ac:dyDescent="0.35">
      <c r="A9993" s="2">
        <v>43464</v>
      </c>
      <c r="B9993" s="1" t="s">
        <v>12</v>
      </c>
      <c r="C9993" s="1" t="s">
        <v>633</v>
      </c>
      <c r="D9993" s="1" t="s">
        <v>14</v>
      </c>
      <c r="E9993" s="1" t="s">
        <v>29</v>
      </c>
      <c r="F9993" s="18">
        <v>20.72</v>
      </c>
      <c r="G9993" t="s">
        <v>3670</v>
      </c>
      <c r="H9993" s="1">
        <f>IF(COUNTIF(G$2:G9993,G9993)=1,1,0)</f>
        <v>1</v>
      </c>
      <c r="I9993" s="1">
        <v>2</v>
      </c>
      <c r="J9993" s="1">
        <v>0.2</v>
      </c>
      <c r="K9993" s="1">
        <v>6.4749999999999979</v>
      </c>
      <c r="L9993" s="12">
        <f>VLOOKUP(train[[#This Row],[Sub-Category]],Análisis_ABC_XYZ[[#Headers],[#Data]],4,FALSE)</f>
        <v>0.46881743173671325</v>
      </c>
    </row>
    <row r="9994" spans="1:12" x14ac:dyDescent="0.35">
      <c r="A9994" s="2">
        <v>43464</v>
      </c>
      <c r="B9994" s="1" t="s">
        <v>12</v>
      </c>
      <c r="C9994" s="1" t="s">
        <v>594</v>
      </c>
      <c r="D9994" s="1" t="s">
        <v>14</v>
      </c>
      <c r="E9994" s="1" t="s">
        <v>29</v>
      </c>
      <c r="F9994" s="18">
        <v>13.904</v>
      </c>
      <c r="G9994" t="s">
        <v>3670</v>
      </c>
      <c r="H9994" s="1">
        <f>IF(COUNTIF(G$2:G9994,G9994)=1,1,0)</f>
        <v>0</v>
      </c>
      <c r="I9994" s="1">
        <v>2</v>
      </c>
      <c r="J9994" s="1">
        <v>0.2</v>
      </c>
      <c r="K9994" s="1">
        <v>4.5187999999999997</v>
      </c>
      <c r="L9994" s="12">
        <f>VLOOKUP(train[[#This Row],[Sub-Category]],Análisis_ABC_XYZ[[#Headers],[#Data]],4,FALSE)</f>
        <v>0.46881743173671325</v>
      </c>
    </row>
    <row r="9995" spans="1:12" x14ac:dyDescent="0.35">
      <c r="A9995" s="2">
        <v>43464</v>
      </c>
      <c r="B9995" s="1" t="s">
        <v>145</v>
      </c>
      <c r="C9995" s="1" t="s">
        <v>298</v>
      </c>
      <c r="D9995" s="1" t="s">
        <v>14</v>
      </c>
      <c r="E9995" s="1" t="s">
        <v>91</v>
      </c>
      <c r="F9995" s="18">
        <v>3.024</v>
      </c>
      <c r="G9995" t="s">
        <v>4031</v>
      </c>
      <c r="H9995" s="1">
        <f>IF(COUNTIF(G$2:G9995,G9995)=1,1,0)</f>
        <v>1</v>
      </c>
      <c r="I9995" s="1">
        <v>3</v>
      </c>
      <c r="J9995" s="1">
        <v>0.2</v>
      </c>
      <c r="K9995" s="1">
        <v>-0.6048</v>
      </c>
      <c r="L9995" s="12">
        <f>VLOOKUP(train[[#This Row],[Sub-Category]],Análisis_ABC_XYZ[[#Headers],[#Data]],4,FALSE)</f>
        <v>0.51168203684699509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D9C5094-81DA-4266-8A90-FD6A53BB2C46}">
  <ds:schemaRefs/>
</ds:datastoreItem>
</file>

<file path=customXml/itemProps2.xml><?xml version="1.0" encoding="utf-8"?>
<ds:datastoreItem xmlns:ds="http://schemas.openxmlformats.org/officeDocument/2006/customXml" ds:itemID="{FB874181-F536-4FF2-BB35-05DA35F6C8B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F4D3E5D-5E66-4709-8EAD-713801166895}">
  <ds:schemaRefs/>
</ds:datastoreItem>
</file>

<file path=customXml/itemProps4.xml><?xml version="1.0" encoding="utf-8"?>
<ds:datastoreItem xmlns:ds="http://schemas.openxmlformats.org/officeDocument/2006/customXml" ds:itemID="{2A373295-2A8D-4AA2-8977-2D2BF7533BBB}">
  <ds:schemaRefs/>
</ds:datastoreItem>
</file>

<file path=customXml/itemProps5.xml><?xml version="1.0" encoding="utf-8"?>
<ds:datastoreItem xmlns:ds="http://schemas.openxmlformats.org/officeDocument/2006/customXml" ds:itemID="{699D55E8-858A-4105-AD97-FD5F276981DB}">
  <ds:schemaRefs/>
</ds:datastoreItem>
</file>

<file path=customXml/itemProps6.xml><?xml version="1.0" encoding="utf-8"?>
<ds:datastoreItem xmlns:ds="http://schemas.openxmlformats.org/officeDocument/2006/customXml" ds:itemID="{73EB115E-18CE-4D91-9C27-5E52A8EB2875}">
  <ds:schemaRefs/>
</ds:datastoreItem>
</file>

<file path=customXml/itemProps7.xml><?xml version="1.0" encoding="utf-8"?>
<ds:datastoreItem xmlns:ds="http://schemas.openxmlformats.org/officeDocument/2006/customXml" ds:itemID="{BB8BBB56-A32A-491F-BC33-E3F5B84B05EF}">
  <ds:schemaRefs/>
</ds:datastoreItem>
</file>

<file path=customXml/itemProps8.xml><?xml version="1.0" encoding="utf-8"?>
<ds:datastoreItem xmlns:ds="http://schemas.openxmlformats.org/officeDocument/2006/customXml" ds:itemID="{27719029-6D1C-4235-93A6-278D7A7ECD5A}">
  <ds:schemaRefs/>
</ds:datastoreItem>
</file>

<file path=customXml/itemProps9.xml><?xml version="1.0" encoding="utf-8"?>
<ds:datastoreItem xmlns:ds="http://schemas.openxmlformats.org/officeDocument/2006/customXml" ds:itemID="{E9D18006-F9E9-45CC-96C7-68BE3B2B8049}">
  <ds:schemaRefs/>
</ds:datastoreItem>
</file>

<file path=customXml/itemProps10.xml><?xml version="1.0" encoding="utf-8"?>
<ds:datastoreItem xmlns:ds="http://schemas.openxmlformats.org/officeDocument/2006/customXml" ds:itemID="{53A10C8E-5048-48F7-95F2-4155EBF6DB60}">
  <ds:schemaRefs/>
</ds:datastoreItem>
</file>

<file path=customXml/itemProps11.xml><?xml version="1.0" encoding="utf-8"?>
<ds:datastoreItem xmlns:ds="http://schemas.openxmlformats.org/officeDocument/2006/customXml" ds:itemID="{9A576D30-FCC3-497A-B1F0-BC71D8BBDB59}">
  <ds:schemaRefs>
    <ds:schemaRef ds:uri="http://www.w3.org/2001/XMLSchema"/>
    <ds:schemaRef ds:uri="http://microsoft.data.visualization.Client.Excel/1.0"/>
  </ds:schemaRefs>
</ds:datastoreItem>
</file>

<file path=customXml/itemProps12.xml><?xml version="1.0" encoding="utf-8"?>
<ds:datastoreItem xmlns:ds="http://schemas.openxmlformats.org/officeDocument/2006/customXml" ds:itemID="{F52F5BED-9DA8-4E68-B5D3-BC5544720906}">
  <ds:schemaRefs/>
</ds:datastoreItem>
</file>

<file path=customXml/itemProps13.xml><?xml version="1.0" encoding="utf-8"?>
<ds:datastoreItem xmlns:ds="http://schemas.openxmlformats.org/officeDocument/2006/customXml" ds:itemID="{B1F6A269-A5BD-4A0F-B2BF-0DD565FEE1DB}">
  <ds:schemaRefs/>
</ds:datastoreItem>
</file>

<file path=customXml/itemProps14.xml><?xml version="1.0" encoding="utf-8"?>
<ds:datastoreItem xmlns:ds="http://schemas.openxmlformats.org/officeDocument/2006/customXml" ds:itemID="{A833CFF5-2A99-40D2-AEA2-99A65E3A7466}">
  <ds:schemaRefs/>
</ds:datastoreItem>
</file>

<file path=customXml/itemProps15.xml><?xml version="1.0" encoding="utf-8"?>
<ds:datastoreItem xmlns:ds="http://schemas.openxmlformats.org/officeDocument/2006/customXml" ds:itemID="{63C78CD2-D352-4CE5-9831-9DF4B90A459C}">
  <ds:schemaRefs>
    <ds:schemaRef ds:uri="http://www.w3.org/2001/XMLSchema"/>
    <ds:schemaRef ds:uri="http://microsoft.data.visualization.engine.tours/1.0"/>
  </ds:schemaRefs>
</ds:datastoreItem>
</file>

<file path=customXml/itemProps16.xml><?xml version="1.0" encoding="utf-8"?>
<ds:datastoreItem xmlns:ds="http://schemas.openxmlformats.org/officeDocument/2006/customXml" ds:itemID="{A37D34A2-564A-48E5-AE11-7F5D3030F330}">
  <ds:schemaRefs/>
</ds:datastoreItem>
</file>

<file path=customXml/itemProps17.xml><?xml version="1.0" encoding="utf-8"?>
<ds:datastoreItem xmlns:ds="http://schemas.openxmlformats.org/officeDocument/2006/customXml" ds:itemID="{DD8BA2BF-8D52-4506-93BD-9C15143D2783}">
  <ds:schemaRefs/>
</ds:datastoreItem>
</file>

<file path=customXml/itemProps18.xml><?xml version="1.0" encoding="utf-8"?>
<ds:datastoreItem xmlns:ds="http://schemas.openxmlformats.org/officeDocument/2006/customXml" ds:itemID="{CDC5909E-CC99-4E0A-B60D-E6436C5CD86A}">
  <ds:schemaRefs/>
</ds:datastoreItem>
</file>

<file path=customXml/itemProps19.xml><?xml version="1.0" encoding="utf-8"?>
<ds:datastoreItem xmlns:ds="http://schemas.openxmlformats.org/officeDocument/2006/customXml" ds:itemID="{0A7C6585-710A-4BFF-B30B-13E684043A5D}">
  <ds:schemaRefs/>
</ds:datastoreItem>
</file>

<file path=customXml/itemProps20.xml><?xml version="1.0" encoding="utf-8"?>
<ds:datastoreItem xmlns:ds="http://schemas.openxmlformats.org/officeDocument/2006/customXml" ds:itemID="{E89470FD-D302-4D04-A231-F93936D0FD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DASHBOARD</vt:lpstr>
      <vt:lpstr>Análisis Descriptivo</vt:lpstr>
      <vt:lpstr>Porcentajes Subcategorías</vt:lpstr>
      <vt:lpstr>Tendencias Categorías</vt:lpstr>
      <vt:lpstr>Pedidos Subcategoria</vt:lpstr>
      <vt:lpstr>Análisis ABC-XYZ</vt:lpstr>
      <vt:lpstr>Análisis XYZ</vt:lpstr>
      <vt:lpstr>Comparativas CV</vt:lpstr>
      <vt:lpstr>Modelo EOQ</vt:lpstr>
      <vt:lpstr>Cobertura x Pedido (Modelo EOQ)</vt:lpstr>
      <vt:lpstr>Origen Modelo EOQ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Marcos</cp:lastModifiedBy>
  <dcterms:created xsi:type="dcterms:W3CDTF">2026-03-18T12:34:39Z</dcterms:created>
  <dcterms:modified xsi:type="dcterms:W3CDTF">2026-07-24T19:24:51Z</dcterms:modified>
</cp:coreProperties>
</file>